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C:\Users\Bowjung\Desktop\ตารางคำนวณ แบบใหม่\"/>
    </mc:Choice>
  </mc:AlternateContent>
  <xr:revisionPtr revIDLastSave="0" documentId="13_ncr:1_{B65E366D-938A-4317-B61B-2A073C0486D8}" xr6:coauthVersionLast="47" xr6:coauthVersionMax="47" xr10:uidLastSave="{00000000-0000-0000-0000-000000000000}"/>
  <bookViews>
    <workbookView xWindow="-120" yWindow="-120" windowWidth="29040" windowHeight="15840" tabRatio="877" firstSheet="6" activeTab="6" xr2:uid="{00000000-000D-0000-FFFF-FFFF00000000}"/>
  </bookViews>
  <sheets>
    <sheet name="Secured - Table 1" sheetId="1" state="hidden" r:id="rId1"/>
    <sheet name="eBHomeLoan - Table 1" sheetId="2" state="hidden" r:id="rId2"/>
    <sheet name="Sheet2" sheetId="11" state="hidden" r:id="rId3"/>
    <sheet name="NCB" sheetId="5" state="hidden" r:id="rId4"/>
    <sheet name="eBMortgageLoan - Table 1" sheetId="3" state="hidden" r:id="rId5"/>
    <sheet name="Sheet6" sheetId="53" state="hidden" r:id="rId6"/>
    <sheet name="คีย์ข้อมูล" sheetId="37" r:id="rId7"/>
    <sheet name="สรุปทางเลือก" sheetId="59" state="hidden" r:id="rId8"/>
    <sheet name="สรุปทางเลือก (2)" sheetId="61" state="hidden" r:id="rId9"/>
    <sheet name="NCBX" sheetId="65" r:id="rId10"/>
    <sheet name="อัตรา mrta" sheetId="33" r:id="rId11"/>
    <sheet name="อัตรา mrta+" sheetId="34" r:id="rId12"/>
    <sheet name="MLTA" sheetId="66" r:id="rId13"/>
    <sheet name="รายได้SE" sheetId="62" r:id="rId14"/>
    <sheet name="รายได้SA" sheetId="58" r:id="rId15"/>
    <sheet name="เปรียบเทียบราค" sheetId="63" state="hidden" r:id="rId16"/>
    <sheet name="ตารางผ่อนวงเงินที่ 1" sheetId="15" r:id="rId17"/>
    <sheet name="ตารางผ่อนวงเงินที่2" sheetId="36" r:id="rId18"/>
    <sheet name="OIC_MRTA_bundling" sheetId="4" state="hidden" r:id="rId19"/>
    <sheet name="Sheet1" sheetId="6" state="hidden" r:id="rId20"/>
    <sheet name="จำนวนเงินความคุ้มครอง1" sheetId="10" state="hidden" r:id="rId21"/>
    <sheet name="ป้อนข้อมูล Mortgage Protection1" sheetId="7" state="hidden" r:id="rId22"/>
    <sheet name="SA 10%" sheetId="8" state="hidden" r:id="rId23"/>
    <sheet name="ตารางทุนประกันภัยลดลง" sheetId="9" state="hidden" r:id="rId24"/>
    <sheet name="Sheet3" sheetId="12" state="hidden" r:id="rId25"/>
    <sheet name="Mortgage" sheetId="17" state="hidden" r:id="rId26"/>
    <sheet name="GHB" sheetId="27" state="hidden" r:id="rId27"/>
    <sheet name="SCB2" sheetId="29" state="hidden" r:id="rId28"/>
    <sheet name="สรุปวงเงิน" sheetId="31" state="hidden" r:id="rId29"/>
    <sheet name="Housing Loan" sheetId="38" state="hidden" r:id="rId30"/>
    <sheet name="Refinance" sheetId="39" state="hidden" r:id="rId31"/>
    <sheet name="Property" sheetId="56" state="hidden" r:id="rId32"/>
    <sheet name="สรุปวงเงินกู้" sheetId="52" r:id="rId33"/>
    <sheet name="Housing Loan (2)" sheetId="47" r:id="rId34"/>
    <sheet name="Refinance (2)" sheetId="48" r:id="rId35"/>
    <sheet name="MP " sheetId="40" r:id="rId36"/>
    <sheet name="PL" sheetId="41" r:id="rId37"/>
    <sheet name="MindSet" sheetId="55" r:id="rId38"/>
    <sheet name="Choice" sheetId="64" r:id="rId39"/>
    <sheet name="Sheet8" sheetId="60" r:id="rId40"/>
    <sheet name="Prefer" sheetId="44" state="hidden" r:id="rId41"/>
    <sheet name="ตารางสรุปทางเลือก" sheetId="51" state="hidden" r:id="rId42"/>
    <sheet name="Test Vlooks" sheetId="46" state="hidden" r:id="rId43"/>
    <sheet name="Sheet7" sheetId="43" state="hidden" r:id="rId44"/>
    <sheet name="สรุป" sheetId="19" state="hidden" r:id="rId45"/>
    <sheet name="ทางเลือก 1" sheetId="20" state="hidden" r:id="rId46"/>
    <sheet name="ทางเลือก 2" sheetId="21" state="hidden" r:id="rId47"/>
    <sheet name="ทางเลือก 3" sheetId="22" state="hidden" r:id="rId48"/>
    <sheet name="ทางเลือก 4" sheetId="24" state="hidden" r:id="rId49"/>
    <sheet name="Summary" sheetId="25" state="hidden" r:id="rId50"/>
    <sheet name="Sheet4" sheetId="30" state="hidden" r:id="rId51"/>
    <sheet name="Sheet5" sheetId="32" state="hidden" r:id="rId52"/>
  </sheets>
  <externalReferences>
    <externalReference r:id="rId53"/>
    <externalReference r:id="rId54"/>
    <externalReference r:id="rId55"/>
  </externalReferences>
  <definedNames>
    <definedName name="_xlnm._FilterDatabase" localSheetId="29" hidden="1">'Housing Loan'!$A$3:$V$48</definedName>
    <definedName name="_xlnm._FilterDatabase" localSheetId="33" hidden="1">'Housing Loan (2)'!$A$3:$W$48</definedName>
    <definedName name="_xlnm._FilterDatabase" localSheetId="35" hidden="1">'MP '!$A$4:$O$18</definedName>
    <definedName name="_xlnm._FilterDatabase" localSheetId="9" hidden="1">NCBX!$A$3:$M$34</definedName>
    <definedName name="_xlnm._FilterDatabase" localSheetId="36" hidden="1">PL!$A$4:$P$8</definedName>
    <definedName name="_xlnm._FilterDatabase" localSheetId="40" hidden="1">Prefer!$A$4:$O$8</definedName>
    <definedName name="_xlnm._FilterDatabase" localSheetId="30" hidden="1">Refinance!$A$4:$N$33</definedName>
    <definedName name="_xlnm._FilterDatabase" localSheetId="34" hidden="1">'Refinance (2)'!$A$4:$O$35</definedName>
    <definedName name="_Sex11">[1]Home!$M$3</definedName>
    <definedName name="_TMO1997" localSheetId="26">#REF!</definedName>
    <definedName name="_TMO1997" localSheetId="33">#REF!</definedName>
    <definedName name="_TMO1997" localSheetId="12">#REF!</definedName>
    <definedName name="_TMO1997" localSheetId="25">#REF!</definedName>
    <definedName name="_TMO1997" localSheetId="40">#REF!</definedName>
    <definedName name="_TMO1997" localSheetId="31">#REF!</definedName>
    <definedName name="_TMO1997" localSheetId="34">#REF!</definedName>
    <definedName name="_TMO1997" localSheetId="27">#REF!</definedName>
    <definedName name="_TMO1997" localSheetId="42">#REF!</definedName>
    <definedName name="_TMO1997" localSheetId="16">#REF!</definedName>
    <definedName name="_TMO1997" localSheetId="17">#REF!</definedName>
    <definedName name="_TMO1997" localSheetId="46">#REF!</definedName>
    <definedName name="_TMO1997" localSheetId="47">#REF!</definedName>
    <definedName name="_TMO1997" localSheetId="48">#REF!</definedName>
    <definedName name="_TMO1997" localSheetId="8">#REF!</definedName>
    <definedName name="_TMO1997" localSheetId="32">#REF!</definedName>
    <definedName name="_TMO1997">#REF!</definedName>
    <definedName name="_TMO2008" localSheetId="26">#REF!</definedName>
    <definedName name="_TMO2008" localSheetId="33">#REF!</definedName>
    <definedName name="_TMO2008" localSheetId="12">#REF!</definedName>
    <definedName name="_TMO2008" localSheetId="25">#REF!</definedName>
    <definedName name="_TMO2008" localSheetId="40">#REF!</definedName>
    <definedName name="_TMO2008" localSheetId="31">#REF!</definedName>
    <definedName name="_TMO2008" localSheetId="34">#REF!</definedName>
    <definedName name="_TMO2008" localSheetId="27">#REF!</definedName>
    <definedName name="_TMO2008" localSheetId="42">#REF!</definedName>
    <definedName name="_TMO2008" localSheetId="16">#REF!</definedName>
    <definedName name="_TMO2008" localSheetId="17">#REF!</definedName>
    <definedName name="_TMO2008" localSheetId="46">#REF!</definedName>
    <definedName name="_TMO2008" localSheetId="47">#REF!</definedName>
    <definedName name="_TMO2008" localSheetId="48">#REF!</definedName>
    <definedName name="_TMO2008" localSheetId="8">#REF!</definedName>
    <definedName name="_TMO2008" localSheetId="32">#REF!</definedName>
    <definedName name="_TMO2008">#REF!</definedName>
    <definedName name="Age">[1]Home!$M$4</definedName>
    <definedName name="camp" localSheetId="33">#REF!</definedName>
    <definedName name="camp" localSheetId="12">#REF!</definedName>
    <definedName name="camp" localSheetId="35">#REF!</definedName>
    <definedName name="camp" localSheetId="36">#REF!</definedName>
    <definedName name="camp" localSheetId="40">#REF!</definedName>
    <definedName name="camp" localSheetId="31">#REF!</definedName>
    <definedName name="camp" localSheetId="30">#REF!</definedName>
    <definedName name="camp" localSheetId="34">#REF!</definedName>
    <definedName name="camp" localSheetId="42">#REF!</definedName>
    <definedName name="camp" localSheetId="8">#REF!</definedName>
    <definedName name="camp" localSheetId="32">#REF!</definedName>
    <definedName name="camp">#REF!</definedName>
    <definedName name="CampML" localSheetId="33">#REF!</definedName>
    <definedName name="CampML" localSheetId="12">#REF!</definedName>
    <definedName name="CampML" localSheetId="35">#REF!</definedName>
    <definedName name="CampML" localSheetId="36">#REF!</definedName>
    <definedName name="CampML" localSheetId="40">#REF!</definedName>
    <definedName name="CampML" localSheetId="31">#REF!</definedName>
    <definedName name="CampML" localSheetId="30">#REF!</definedName>
    <definedName name="CampML" localSheetId="34">#REF!</definedName>
    <definedName name="CampML" localSheetId="42">#REF!</definedName>
    <definedName name="CampML" localSheetId="8">#REF!</definedName>
    <definedName name="CampML" localSheetId="32">#REF!</definedName>
    <definedName name="CampML">#REF!</definedName>
    <definedName name="dsfefd" localSheetId="26">#REF!</definedName>
    <definedName name="dsfefd" localSheetId="33">#REF!</definedName>
    <definedName name="dsfefd" localSheetId="12">#REF!</definedName>
    <definedName name="dsfefd" localSheetId="25">#REF!</definedName>
    <definedName name="dsfefd" localSheetId="40">#REF!</definedName>
    <definedName name="dsfefd" localSheetId="31">#REF!</definedName>
    <definedName name="dsfefd" localSheetId="34">#REF!</definedName>
    <definedName name="dsfefd" localSheetId="27">#REF!</definedName>
    <definedName name="dsfefd" localSheetId="42">#REF!</definedName>
    <definedName name="dsfefd" localSheetId="16">#REF!</definedName>
    <definedName name="dsfefd" localSheetId="17">#REF!</definedName>
    <definedName name="dsfefd" localSheetId="46">#REF!</definedName>
    <definedName name="dsfefd" localSheetId="47">#REF!</definedName>
    <definedName name="dsfefd" localSheetId="48">#REF!</definedName>
    <definedName name="dsfefd" localSheetId="8">#REF!</definedName>
    <definedName name="dsfefd" localSheetId="32">#REF!</definedName>
    <definedName name="dsfefd">#REF!</definedName>
    <definedName name="GP_F" localSheetId="26">#REF!</definedName>
    <definedName name="GP_F" localSheetId="33">#REF!</definedName>
    <definedName name="GP_F" localSheetId="12">#REF!</definedName>
    <definedName name="GP_F" localSheetId="25">#REF!</definedName>
    <definedName name="GP_F" localSheetId="40">#REF!</definedName>
    <definedName name="GP_F" localSheetId="31">#REF!</definedName>
    <definedName name="GP_F" localSheetId="34">#REF!</definedName>
    <definedName name="GP_F" localSheetId="27">#REF!</definedName>
    <definedName name="GP_F" localSheetId="42">#REF!</definedName>
    <definedName name="GP_F" localSheetId="16">#REF!</definedName>
    <definedName name="GP_F" localSheetId="17">#REF!</definedName>
    <definedName name="GP_F" localSheetId="46">#REF!</definedName>
    <definedName name="GP_F" localSheetId="47">#REF!</definedName>
    <definedName name="GP_F" localSheetId="48">#REF!</definedName>
    <definedName name="GP_F" localSheetId="8">#REF!</definedName>
    <definedName name="GP_F" localSheetId="32">#REF!</definedName>
    <definedName name="GP_F">#REF!</definedName>
    <definedName name="GP_M" localSheetId="26">#REF!</definedName>
    <definedName name="GP_M" localSheetId="33">#REF!</definedName>
    <definedName name="GP_M" localSheetId="12">#REF!</definedName>
    <definedName name="GP_M" localSheetId="25">#REF!</definedName>
    <definedName name="GP_M" localSheetId="40">#REF!</definedName>
    <definedName name="GP_M" localSheetId="31">#REF!</definedName>
    <definedName name="GP_M" localSheetId="34">#REF!</definedName>
    <definedName name="GP_M" localSheetId="27">#REF!</definedName>
    <definedName name="GP_M" localSheetId="42">#REF!</definedName>
    <definedName name="GP_M" localSheetId="16">#REF!</definedName>
    <definedName name="GP_M" localSheetId="17">#REF!</definedName>
    <definedName name="GP_M" localSheetId="46">#REF!</definedName>
    <definedName name="GP_M" localSheetId="47">#REF!</definedName>
    <definedName name="GP_M" localSheetId="48">#REF!</definedName>
    <definedName name="GP_M" localSheetId="8">#REF!</definedName>
    <definedName name="GP_M" localSheetId="32">#REF!</definedName>
    <definedName name="GP_M">#REF!</definedName>
    <definedName name="i">[1]Home!$M$6</definedName>
    <definedName name="Loading_2010_12_14" localSheetId="26">#REF!</definedName>
    <definedName name="Loading_2010_12_14" localSheetId="33">#REF!</definedName>
    <definedName name="Loading_2010_12_14" localSheetId="12">#REF!</definedName>
    <definedName name="Loading_2010_12_14" localSheetId="25">#REF!</definedName>
    <definedName name="Loading_2010_12_14" localSheetId="40">#REF!</definedName>
    <definedName name="Loading_2010_12_14" localSheetId="31">#REF!</definedName>
    <definedName name="Loading_2010_12_14" localSheetId="34">#REF!</definedName>
    <definedName name="Loading_2010_12_14" localSheetId="27">#REF!</definedName>
    <definedName name="Loading_2010_12_14" localSheetId="42">#REF!</definedName>
    <definedName name="Loading_2010_12_14" localSheetId="16">#REF!</definedName>
    <definedName name="Loading_2010_12_14" localSheetId="17">#REF!</definedName>
    <definedName name="Loading_2010_12_14" localSheetId="46">#REF!</definedName>
    <definedName name="Loading_2010_12_14" localSheetId="47">#REF!</definedName>
    <definedName name="Loading_2010_12_14" localSheetId="48">#REF!</definedName>
    <definedName name="Loading_2010_12_14" localSheetId="8">#REF!</definedName>
    <definedName name="Loading_2010_12_14" localSheetId="32">#REF!</definedName>
    <definedName name="Loading_2010_12_14">#REF!</definedName>
    <definedName name="loading_OIC" localSheetId="26">#REF!</definedName>
    <definedName name="loading_OIC" localSheetId="33">#REF!</definedName>
    <definedName name="loading_OIC" localSheetId="12">#REF!</definedName>
    <definedName name="loading_OIC" localSheetId="25">#REF!</definedName>
    <definedName name="loading_OIC" localSheetId="40">#REF!</definedName>
    <definedName name="loading_OIC" localSheetId="31">#REF!</definedName>
    <definedName name="loading_OIC" localSheetId="34">#REF!</definedName>
    <definedName name="loading_OIC" localSheetId="27">#REF!</definedName>
    <definedName name="loading_OIC" localSheetId="42">#REF!</definedName>
    <definedName name="loading_OIC" localSheetId="16">#REF!</definedName>
    <definedName name="loading_OIC" localSheetId="17">#REF!</definedName>
    <definedName name="loading_OIC" localSheetId="46">#REF!</definedName>
    <definedName name="loading_OIC" localSheetId="47">#REF!</definedName>
    <definedName name="loading_OIC" localSheetId="48">#REF!</definedName>
    <definedName name="loading_OIC" localSheetId="8">#REF!</definedName>
    <definedName name="loading_OIC" localSheetId="32">#REF!</definedName>
    <definedName name="loading_OIC">#REF!</definedName>
    <definedName name="loading_TCLA" localSheetId="26">#REF!</definedName>
    <definedName name="loading_TCLA" localSheetId="33">#REF!</definedName>
    <definedName name="loading_TCLA" localSheetId="12">#REF!</definedName>
    <definedName name="loading_TCLA" localSheetId="25">#REF!</definedName>
    <definedName name="loading_TCLA" localSheetId="40">#REF!</definedName>
    <definedName name="loading_TCLA" localSheetId="31">#REF!</definedName>
    <definedName name="loading_TCLA" localSheetId="34">#REF!</definedName>
    <definedName name="loading_TCLA" localSheetId="27">#REF!</definedName>
    <definedName name="loading_TCLA" localSheetId="42">#REF!</definedName>
    <definedName name="loading_TCLA" localSheetId="16">#REF!</definedName>
    <definedName name="loading_TCLA" localSheetId="17">#REF!</definedName>
    <definedName name="loading_TCLA" localSheetId="46">#REF!</definedName>
    <definedName name="loading_TCLA" localSheetId="47">#REF!</definedName>
    <definedName name="loading_TCLA" localSheetId="48">#REF!</definedName>
    <definedName name="loading_TCLA" localSheetId="8">#REF!</definedName>
    <definedName name="loading_TCLA" localSheetId="32">#REF!</definedName>
    <definedName name="loading_TCLA">#REF!</definedName>
    <definedName name="loading_TLAA" localSheetId="26">#REF!</definedName>
    <definedName name="loading_TLAA" localSheetId="33">#REF!</definedName>
    <definedName name="loading_TLAA" localSheetId="12">#REF!</definedName>
    <definedName name="loading_TLAA" localSheetId="25">#REF!</definedName>
    <definedName name="loading_TLAA" localSheetId="40">#REF!</definedName>
    <definedName name="loading_TLAA" localSheetId="31">#REF!</definedName>
    <definedName name="loading_TLAA" localSheetId="34">#REF!</definedName>
    <definedName name="loading_TLAA" localSheetId="27">#REF!</definedName>
    <definedName name="loading_TLAA" localSheetId="42">#REF!</definedName>
    <definedName name="loading_TLAA" localSheetId="16">#REF!</definedName>
    <definedName name="loading_TLAA" localSheetId="17">#REF!</definedName>
    <definedName name="loading_TLAA" localSheetId="46">#REF!</definedName>
    <definedName name="loading_TLAA" localSheetId="47">#REF!</definedName>
    <definedName name="loading_TLAA" localSheetId="48">#REF!</definedName>
    <definedName name="loading_TLAA" localSheetId="8">#REF!</definedName>
    <definedName name="loading_TLAA" localSheetId="32">#REF!</definedName>
    <definedName name="loading_TLAA">#REF!</definedName>
    <definedName name="MOR" localSheetId="33">#REF!</definedName>
    <definedName name="MOR" localSheetId="12">#REF!</definedName>
    <definedName name="MOR" localSheetId="35">#REF!</definedName>
    <definedName name="MOR" localSheetId="36">#REF!</definedName>
    <definedName name="MOR" localSheetId="40">#REF!</definedName>
    <definedName name="MOR" localSheetId="31">#REF!</definedName>
    <definedName name="MOR" localSheetId="30">#REF!</definedName>
    <definedName name="MOR" localSheetId="34">#REF!</definedName>
    <definedName name="MOR" localSheetId="42">#REF!</definedName>
    <definedName name="MOR" localSheetId="8">#REF!</definedName>
    <definedName name="MOR" localSheetId="32">#REF!</definedName>
    <definedName name="MOR">#REF!</definedName>
    <definedName name="MRR" localSheetId="33">#REF!</definedName>
    <definedName name="MRR" localSheetId="12">#REF!</definedName>
    <definedName name="MRR" localSheetId="35">#REF!</definedName>
    <definedName name="MRR" localSheetId="36">#REF!</definedName>
    <definedName name="MRR" localSheetId="40">#REF!</definedName>
    <definedName name="MRR" localSheetId="31">#REF!</definedName>
    <definedName name="MRR" localSheetId="30">#REF!</definedName>
    <definedName name="MRR" localSheetId="34">#REF!</definedName>
    <definedName name="MRR" localSheetId="42">#REF!</definedName>
    <definedName name="MRR" localSheetId="8">#REF!</definedName>
    <definedName name="MRR" localSheetId="32">#REF!</definedName>
    <definedName name="MRR">#REF!</definedName>
    <definedName name="n">[1]Home!$M$5</definedName>
    <definedName name="OIC_female">'[2]OIC_MRTA_10%'!$B$57:$AE$101</definedName>
    <definedName name="OIC_male">'[2]OIC_MRTA_10%'!$B$6:$AE$50</definedName>
    <definedName name="_xlnm.Print_Area" localSheetId="21">'ป้อนข้อมูล Mortgage Protection1'!$A$1:$H$29</definedName>
    <definedName name="_xlnm.Print_Titles" localSheetId="22">'SA 10%'!$A$1:$A$65536,'SA 10%'!$A$1:$IV$6</definedName>
    <definedName name="_xlnm.Print_Titles" localSheetId="20">จำนวนเงินความคุ้มครอง1!$A$8:$IV$8</definedName>
    <definedName name="_xlnm.Print_Titles" localSheetId="23">ตารางทุนประกันภัยลดลง!$A$1:$A$65536,ตารางทุนประกันภัยลดลง!$A$1:$IV$6</definedName>
    <definedName name="_xlnm.Print_Titles" localSheetId="16">'ตารางผ่อนวงเงินที่ 1'!$32:$33</definedName>
    <definedName name="_xlnm.Print_Titles" localSheetId="28">สรุปวงเงิน!$25:$26</definedName>
    <definedName name="sex" localSheetId="26">#REF!</definedName>
    <definedName name="sex" localSheetId="33">#REF!</definedName>
    <definedName name="sex" localSheetId="12">#REF!</definedName>
    <definedName name="sex" localSheetId="25">#REF!</definedName>
    <definedName name="sex" localSheetId="40">#REF!</definedName>
    <definedName name="sex" localSheetId="31">#REF!</definedName>
    <definedName name="sex" localSheetId="34">#REF!</definedName>
    <definedName name="sex" localSheetId="27">#REF!</definedName>
    <definedName name="sex" localSheetId="42">#REF!</definedName>
    <definedName name="sex" localSheetId="16">#REF!</definedName>
    <definedName name="sex" localSheetId="17">#REF!</definedName>
    <definedName name="sex" localSheetId="46">#REF!</definedName>
    <definedName name="sex" localSheetId="47">#REF!</definedName>
    <definedName name="sex" localSheetId="48">#REF!</definedName>
    <definedName name="sex" localSheetId="8">#REF!</definedName>
    <definedName name="sex" localSheetId="32">#REF!</definedName>
    <definedName name="sex">#REF!</definedName>
    <definedName name="SPx">[1]Home!$R$4</definedName>
    <definedName name="table" localSheetId="33">#REF!</definedName>
    <definedName name="table" localSheetId="12">#REF!</definedName>
    <definedName name="table" localSheetId="35">#REF!</definedName>
    <definedName name="table" localSheetId="36">#REF!</definedName>
    <definedName name="table" localSheetId="40">#REF!</definedName>
    <definedName name="table" localSheetId="31">#REF!</definedName>
    <definedName name="table" localSheetId="30">#REF!</definedName>
    <definedName name="table" localSheetId="34">#REF!</definedName>
    <definedName name="table" localSheetId="42">#REF!</definedName>
    <definedName name="table" localSheetId="8">#REF!</definedName>
    <definedName name="table" localSheetId="32">#REF!</definedName>
    <definedName name="table">#REF!</definedName>
    <definedName name="TableML" localSheetId="33">#REF!</definedName>
    <definedName name="TableML" localSheetId="12">#REF!</definedName>
    <definedName name="TableML" localSheetId="35">#REF!</definedName>
    <definedName name="TableML" localSheetId="36">#REF!</definedName>
    <definedName name="TableML" localSheetId="40">#REF!</definedName>
    <definedName name="TableML" localSheetId="31">#REF!</definedName>
    <definedName name="TableML" localSheetId="30">#REF!</definedName>
    <definedName name="TableML" localSheetId="34">#REF!</definedName>
    <definedName name="TableML" localSheetId="42">#REF!</definedName>
    <definedName name="TableML" localSheetId="8">#REF!</definedName>
    <definedName name="TableML" localSheetId="32">#REF!</definedName>
    <definedName name="TableML">#REF!</definedName>
    <definedName name="แพทย์บริษัทใหม่_กรุงเทพ_List" localSheetId="26">#REF!</definedName>
    <definedName name="แพทย์บริษัทใหม่_กรุงเทพ_List" localSheetId="33">#REF!</definedName>
    <definedName name="แพทย์บริษัทใหม่_กรุงเทพ_List" localSheetId="12">#REF!</definedName>
    <definedName name="แพทย์บริษัทใหม่_กรุงเทพ_List" localSheetId="25">#REF!</definedName>
    <definedName name="แพทย์บริษัทใหม่_กรุงเทพ_List" localSheetId="40">#REF!</definedName>
    <definedName name="แพทย์บริษัทใหม่_กรุงเทพ_List" localSheetId="31">#REF!</definedName>
    <definedName name="แพทย์บริษัทใหม่_กรุงเทพ_List" localSheetId="34">#REF!</definedName>
    <definedName name="แพทย์บริษัทใหม่_กรุงเทพ_List" localSheetId="27">#REF!</definedName>
    <definedName name="แพทย์บริษัทใหม่_กรุงเทพ_List" localSheetId="42">#REF!</definedName>
    <definedName name="แพทย์บริษัทใหม่_กรุงเทพ_List" localSheetId="16">#REF!</definedName>
    <definedName name="แพทย์บริษัทใหม่_กรุงเทพ_List" localSheetId="17">#REF!</definedName>
    <definedName name="แพทย์บริษัทใหม่_กรุงเทพ_List" localSheetId="46">#REF!</definedName>
    <definedName name="แพทย์บริษัทใหม่_กรุงเทพ_List" localSheetId="47">#REF!</definedName>
    <definedName name="แพทย์บริษัทใหม่_กรุงเทพ_List" localSheetId="48">#REF!</definedName>
    <definedName name="แพทย์บริษัทใหม่_กรุงเทพ_List" localSheetId="8">#REF!</definedName>
    <definedName name="แพทย์บริษัทใหม่_กรุงเทพ_List" localSheetId="32">#REF!</definedName>
    <definedName name="แพทย์บริษัทใหม่_กรุงเทพ_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37" l="1"/>
  <c r="I2" i="37" l="1"/>
  <c r="C31" i="58" l="1"/>
  <c r="D22" i="58"/>
  <c r="C25" i="58"/>
  <c r="C26" i="58" s="1"/>
  <c r="C28" i="58" s="1"/>
  <c r="D28" i="58" s="1"/>
  <c r="C32" i="58" s="1"/>
  <c r="G6" i="65"/>
  <c r="H6" i="65"/>
  <c r="H5" i="65"/>
  <c r="G4" i="65"/>
  <c r="G2" i="65" s="1"/>
  <c r="I4" i="65" l="1"/>
  <c r="I8" i="65" l="1"/>
  <c r="J8" i="65" s="1"/>
  <c r="I7" i="65"/>
  <c r="J7" i="65" s="1"/>
  <c r="I6" i="65"/>
  <c r="J6" i="65" s="1"/>
  <c r="I5" i="65"/>
  <c r="J5" i="65" s="1"/>
  <c r="J4" i="65"/>
  <c r="H1" i="66" l="1"/>
  <c r="M21" i="37" l="1"/>
  <c r="AB15" i="37" l="1"/>
  <c r="H1" i="33" l="1"/>
  <c r="H17" i="37" l="1"/>
  <c r="U38" i="37" l="1"/>
  <c r="J5" i="62" l="1"/>
  <c r="C8" i="58" l="1"/>
  <c r="C7" i="58"/>
  <c r="C6" i="58"/>
  <c r="C5" i="58"/>
  <c r="C4" i="58"/>
  <c r="C3" i="58"/>
  <c r="C12" i="58" s="1"/>
  <c r="C13" i="58" l="1"/>
  <c r="B10" i="52"/>
  <c r="AC11" i="62" l="1"/>
  <c r="AB11" i="62"/>
  <c r="AA11" i="62"/>
  <c r="Z11" i="62"/>
  <c r="Y11" i="62"/>
  <c r="X11" i="62"/>
  <c r="Y7" i="62" l="1"/>
  <c r="Y9" i="62" s="1"/>
  <c r="F2" i="65" l="1"/>
  <c r="E2" i="65"/>
  <c r="I2" i="65" l="1"/>
  <c r="U11" i="62"/>
  <c r="T11" i="62"/>
  <c r="S11" i="62"/>
  <c r="R11" i="62"/>
  <c r="Q11" i="62"/>
  <c r="P11" i="62"/>
  <c r="N11" i="62"/>
  <c r="M11" i="62"/>
  <c r="L11" i="62"/>
  <c r="K11" i="62"/>
  <c r="J11" i="62"/>
  <c r="I11" i="62"/>
  <c r="H2" i="65" l="1"/>
  <c r="Q7" i="62"/>
  <c r="Q9" i="62" s="1"/>
  <c r="J7" i="62"/>
  <c r="J9" i="62" s="1"/>
  <c r="C11" i="62"/>
  <c r="D11" i="62"/>
  <c r="E11" i="62"/>
  <c r="F11" i="62"/>
  <c r="G11" i="62"/>
  <c r="B11" i="62"/>
  <c r="C7" i="62" l="1"/>
  <c r="C9" i="62" s="1"/>
  <c r="C1" i="62" l="1"/>
  <c r="C1" i="60"/>
  <c r="B5" i="60"/>
  <c r="C404" i="56" l="1"/>
  <c r="C403" i="56"/>
  <c r="C402" i="56"/>
  <c r="C401" i="56"/>
  <c r="C400" i="56"/>
  <c r="C399" i="56"/>
  <c r="C398" i="56"/>
  <c r="C397" i="56"/>
  <c r="C396" i="56"/>
  <c r="C395" i="56"/>
  <c r="C394" i="56"/>
  <c r="C393" i="56"/>
  <c r="C392" i="56"/>
  <c r="C391" i="56"/>
  <c r="C390" i="56"/>
  <c r="C389" i="56"/>
  <c r="C388" i="56"/>
  <c r="C387" i="56"/>
  <c r="C386" i="56"/>
  <c r="C385" i="56"/>
  <c r="C384" i="56"/>
  <c r="C383" i="56"/>
  <c r="C382" i="56"/>
  <c r="C381" i="56"/>
  <c r="C380" i="56"/>
  <c r="C379" i="56"/>
  <c r="C378" i="56"/>
  <c r="C377" i="56"/>
  <c r="C376" i="56"/>
  <c r="C375" i="56"/>
  <c r="C374" i="56"/>
  <c r="C373" i="56"/>
  <c r="C372" i="56"/>
  <c r="C371" i="56"/>
  <c r="C370" i="56"/>
  <c r="C369" i="56"/>
  <c r="C368" i="56"/>
  <c r="C367" i="56"/>
  <c r="C366" i="56"/>
  <c r="C365" i="56"/>
  <c r="C364" i="56"/>
  <c r="C363" i="56"/>
  <c r="C362" i="56"/>
  <c r="C361" i="56"/>
  <c r="C360" i="56"/>
  <c r="C359" i="56"/>
  <c r="C358" i="56"/>
  <c r="C357" i="56"/>
  <c r="C356" i="56"/>
  <c r="C355" i="56"/>
  <c r="C354" i="56"/>
  <c r="C353" i="56"/>
  <c r="C352" i="56"/>
  <c r="C351" i="56"/>
  <c r="C350" i="56"/>
  <c r="C349" i="56"/>
  <c r="C348" i="56"/>
  <c r="C347" i="56"/>
  <c r="C346" i="56"/>
  <c r="C345" i="56"/>
  <c r="C344" i="56"/>
  <c r="C343" i="56"/>
  <c r="C342" i="56"/>
  <c r="C341" i="56"/>
  <c r="C340" i="56"/>
  <c r="C339" i="56"/>
  <c r="C338" i="56"/>
  <c r="C337" i="56"/>
  <c r="C336" i="56"/>
  <c r="C335" i="56"/>
  <c r="C334" i="56"/>
  <c r="C333" i="56"/>
  <c r="C332" i="56"/>
  <c r="C331" i="56"/>
  <c r="C330" i="56"/>
  <c r="C329" i="56"/>
  <c r="C328" i="56"/>
  <c r="C327" i="56"/>
  <c r="C326" i="56"/>
  <c r="C325" i="56"/>
  <c r="C324" i="56"/>
  <c r="C323" i="56"/>
  <c r="C322" i="56"/>
  <c r="C321" i="56"/>
  <c r="C320" i="56"/>
  <c r="C319" i="56"/>
  <c r="C318" i="56"/>
  <c r="C317" i="56"/>
  <c r="C316" i="56"/>
  <c r="C315" i="56"/>
  <c r="C314" i="56"/>
  <c r="C313" i="56"/>
  <c r="C312" i="56"/>
  <c r="C311" i="56"/>
  <c r="C310" i="56"/>
  <c r="C309" i="56"/>
  <c r="C308" i="56"/>
  <c r="C307" i="56"/>
  <c r="C306" i="56"/>
  <c r="C305" i="56"/>
  <c r="C304" i="56"/>
  <c r="C303" i="56"/>
  <c r="C302" i="56"/>
  <c r="C301" i="56"/>
  <c r="C300" i="56"/>
  <c r="C299" i="56"/>
  <c r="C298" i="56"/>
  <c r="C297" i="56"/>
  <c r="C296" i="56"/>
  <c r="C295" i="56"/>
  <c r="C294" i="56"/>
  <c r="C293" i="56"/>
  <c r="C292" i="56"/>
  <c r="C291" i="56"/>
  <c r="C290" i="56"/>
  <c r="C289" i="56"/>
  <c r="C288" i="56"/>
  <c r="C287" i="56"/>
  <c r="C286" i="56"/>
  <c r="C285" i="56"/>
  <c r="C284" i="56"/>
  <c r="C283" i="56"/>
  <c r="C282" i="56"/>
  <c r="C281" i="56"/>
  <c r="C280" i="56"/>
  <c r="C279" i="56"/>
  <c r="C278" i="56"/>
  <c r="C277" i="56"/>
  <c r="C276" i="56"/>
  <c r="C275" i="56"/>
  <c r="C274" i="56"/>
  <c r="C273" i="56"/>
  <c r="C272" i="56"/>
  <c r="C271" i="56"/>
  <c r="C270" i="56"/>
  <c r="C269" i="56"/>
  <c r="C268" i="56"/>
  <c r="C267" i="56"/>
  <c r="C266" i="56"/>
  <c r="C265" i="56"/>
  <c r="C264" i="56"/>
  <c r="C263" i="56"/>
  <c r="C262" i="56"/>
  <c r="C261" i="56"/>
  <c r="C260" i="56"/>
  <c r="C259" i="56"/>
  <c r="C258" i="56"/>
  <c r="C257" i="56"/>
  <c r="C256" i="56"/>
  <c r="C255" i="56"/>
  <c r="C254" i="56"/>
  <c r="C253" i="56"/>
  <c r="C252" i="56"/>
  <c r="C251" i="56"/>
  <c r="C250" i="56"/>
  <c r="C249" i="56"/>
  <c r="C248" i="56"/>
  <c r="C247" i="56"/>
  <c r="C246" i="56"/>
  <c r="C245" i="56"/>
  <c r="C244" i="56"/>
  <c r="C243" i="56"/>
  <c r="C242" i="56"/>
  <c r="C241" i="56"/>
  <c r="C240" i="56"/>
  <c r="C239" i="56"/>
  <c r="C238" i="56"/>
  <c r="C237" i="56"/>
  <c r="C236" i="56"/>
  <c r="C235" i="56"/>
  <c r="C234" i="56"/>
  <c r="C233" i="56"/>
  <c r="C232" i="56"/>
  <c r="C231" i="56"/>
  <c r="C230" i="56"/>
  <c r="C229" i="56"/>
  <c r="C228" i="56"/>
  <c r="C227" i="56"/>
  <c r="C226" i="56"/>
  <c r="C225" i="56"/>
  <c r="C224" i="56"/>
  <c r="C223" i="56"/>
  <c r="C222" i="56"/>
  <c r="C221" i="56"/>
  <c r="C220" i="56"/>
  <c r="C219" i="56"/>
  <c r="C218" i="56"/>
  <c r="C217" i="56"/>
  <c r="C216" i="56"/>
  <c r="C215" i="56"/>
  <c r="C214" i="56"/>
  <c r="C213" i="56"/>
  <c r="C212" i="56"/>
  <c r="C211" i="56"/>
  <c r="C210" i="56"/>
  <c r="C209" i="56"/>
  <c r="C208" i="56"/>
  <c r="C207" i="56"/>
  <c r="C206" i="56"/>
  <c r="C205" i="56"/>
  <c r="C204" i="56"/>
  <c r="C203" i="56"/>
  <c r="C202" i="56"/>
  <c r="C201" i="56"/>
  <c r="C200" i="56"/>
  <c r="C199" i="56"/>
  <c r="C198" i="56"/>
  <c r="C197" i="56"/>
  <c r="C196" i="56"/>
  <c r="C195" i="56"/>
  <c r="C194" i="56"/>
  <c r="C193" i="56"/>
  <c r="C192" i="56"/>
  <c r="C191" i="56"/>
  <c r="C190" i="56"/>
  <c r="C189" i="56"/>
  <c r="C188" i="56"/>
  <c r="C187" i="56"/>
  <c r="C186" i="56"/>
  <c r="C185" i="56"/>
  <c r="C184" i="56"/>
  <c r="C183" i="56"/>
  <c r="C182" i="56"/>
  <c r="C181" i="56"/>
  <c r="C180" i="56"/>
  <c r="C179" i="56"/>
  <c r="C178" i="56"/>
  <c r="C177" i="56"/>
  <c r="C176" i="56"/>
  <c r="C175" i="56"/>
  <c r="C174" i="56"/>
  <c r="C173" i="56"/>
  <c r="C172" i="56"/>
  <c r="C171" i="56"/>
  <c r="C170" i="56"/>
  <c r="C169" i="56"/>
  <c r="C168" i="56"/>
  <c r="C167" i="56"/>
  <c r="C166" i="56"/>
  <c r="C165" i="56"/>
  <c r="C164" i="56"/>
  <c r="C163" i="56"/>
  <c r="C162" i="56"/>
  <c r="C161" i="56"/>
  <c r="C160" i="56"/>
  <c r="C159" i="56"/>
  <c r="C158" i="56"/>
  <c r="C157" i="56"/>
  <c r="C156" i="56"/>
  <c r="C155" i="56"/>
  <c r="C154" i="56"/>
  <c r="C153" i="56"/>
  <c r="C152" i="56"/>
  <c r="C151" i="56"/>
  <c r="C150" i="56"/>
  <c r="C149" i="56"/>
  <c r="C148" i="56"/>
  <c r="C147" i="56"/>
  <c r="C146" i="56"/>
  <c r="C145" i="56"/>
  <c r="C144" i="56"/>
  <c r="C143" i="56"/>
  <c r="C142" i="56"/>
  <c r="C141" i="56"/>
  <c r="C140" i="56"/>
  <c r="C139" i="56"/>
  <c r="C138" i="56"/>
  <c r="C137" i="56"/>
  <c r="C136" i="56"/>
  <c r="C135" i="56"/>
  <c r="C134" i="56"/>
  <c r="C133" i="56"/>
  <c r="C132" i="56"/>
  <c r="C131" i="56"/>
  <c r="C130" i="56"/>
  <c r="C129" i="56"/>
  <c r="C128" i="56"/>
  <c r="C127" i="56"/>
  <c r="C126" i="56"/>
  <c r="C125" i="56"/>
  <c r="C124" i="56"/>
  <c r="C123" i="56"/>
  <c r="C122" i="56"/>
  <c r="C121" i="56"/>
  <c r="C120" i="56"/>
  <c r="C119" i="56"/>
  <c r="C118" i="56"/>
  <c r="C117" i="56"/>
  <c r="C116" i="56"/>
  <c r="C115" i="56"/>
  <c r="C114" i="56"/>
  <c r="C113" i="56"/>
  <c r="C112" i="56"/>
  <c r="C111" i="56"/>
  <c r="C110" i="56"/>
  <c r="C109" i="56"/>
  <c r="C108" i="56"/>
  <c r="C107" i="56"/>
  <c r="C106" i="56"/>
  <c r="C105" i="56"/>
  <c r="C104" i="56"/>
  <c r="C103" i="56"/>
  <c r="C102" i="56"/>
  <c r="C101" i="56"/>
  <c r="C100" i="56"/>
  <c r="C99" i="56"/>
  <c r="C98" i="56"/>
  <c r="C97" i="56"/>
  <c r="C96" i="56"/>
  <c r="C95" i="56"/>
  <c r="C94" i="56"/>
  <c r="C93" i="56"/>
  <c r="C92" i="56"/>
  <c r="C91" i="56"/>
  <c r="C90" i="56"/>
  <c r="C89" i="56"/>
  <c r="C88" i="56"/>
  <c r="C87" i="56"/>
  <c r="C86" i="56"/>
  <c r="C85" i="56"/>
  <c r="C84" i="56"/>
  <c r="C83" i="56"/>
  <c r="C82" i="56"/>
  <c r="C81" i="56"/>
  <c r="C80" i="56"/>
  <c r="C79" i="56"/>
  <c r="C78" i="56"/>
  <c r="C77" i="56"/>
  <c r="C76" i="56"/>
  <c r="C75" i="56"/>
  <c r="C74" i="56"/>
  <c r="C73" i="56"/>
  <c r="C72" i="56"/>
  <c r="C71" i="56"/>
  <c r="C70" i="56"/>
  <c r="C69" i="56"/>
  <c r="C68" i="56"/>
  <c r="C67" i="56"/>
  <c r="C66" i="56"/>
  <c r="C65" i="56"/>
  <c r="C64" i="56"/>
  <c r="C63" i="56"/>
  <c r="C62" i="56"/>
  <c r="C61" i="56"/>
  <c r="C60" i="56"/>
  <c r="C59" i="56"/>
  <c r="C58" i="56"/>
  <c r="C57" i="56"/>
  <c r="C56" i="56"/>
  <c r="C55" i="56"/>
  <c r="C54" i="56"/>
  <c r="C53" i="56"/>
  <c r="C52" i="56"/>
  <c r="C51" i="56"/>
  <c r="C50" i="56"/>
  <c r="C49" i="56"/>
  <c r="C48" i="56"/>
  <c r="C47" i="56"/>
  <c r="C46" i="56"/>
  <c r="C45" i="56"/>
  <c r="C44" i="56"/>
  <c r="C43" i="56"/>
  <c r="C42" i="56"/>
  <c r="C41" i="56"/>
  <c r="C40" i="56"/>
  <c r="C39" i="56"/>
  <c r="C38" i="56"/>
  <c r="C37" i="56"/>
  <c r="C36" i="56"/>
  <c r="C35" i="56"/>
  <c r="Q32" i="56"/>
  <c r="M32" i="56"/>
  <c r="I32" i="56"/>
  <c r="E32" i="56"/>
  <c r="D24" i="56"/>
  <c r="A94" i="56" s="1"/>
  <c r="B94" i="56" s="1"/>
  <c r="B24" i="56"/>
  <c r="D23" i="56"/>
  <c r="B23" i="56"/>
  <c r="D22" i="56"/>
  <c r="B9" i="56" s="1"/>
  <c r="B22" i="56"/>
  <c r="F21" i="56"/>
  <c r="D21" i="56"/>
  <c r="A42" i="56" s="1"/>
  <c r="B42" i="56" s="1"/>
  <c r="B21" i="56"/>
  <c r="G20" i="56"/>
  <c r="D20" i="56"/>
  <c r="B7" i="56" s="1"/>
  <c r="B20" i="56"/>
  <c r="G19" i="56"/>
  <c r="I4" i="56" s="1"/>
  <c r="I5" i="56" s="1"/>
  <c r="F19" i="56"/>
  <c r="A18" i="56"/>
  <c r="Q14" i="56"/>
  <c r="A13" i="56"/>
  <c r="F11" i="56"/>
  <c r="F17" i="56" s="1"/>
  <c r="F9" i="56"/>
  <c r="F15" i="56" s="1"/>
  <c r="Q8" i="56"/>
  <c r="F8" i="56"/>
  <c r="F14" i="56" s="1"/>
  <c r="F7" i="56"/>
  <c r="F13" i="56" s="1"/>
  <c r="H28" i="37"/>
  <c r="B8" i="56" l="1"/>
  <c r="J8" i="56" s="1"/>
  <c r="J14" i="56" s="1"/>
  <c r="A37" i="56"/>
  <c r="B37" i="56" s="1"/>
  <c r="B13" i="56"/>
  <c r="J7" i="56"/>
  <c r="B15" i="56"/>
  <c r="J9" i="56"/>
  <c r="J15" i="56" s="1"/>
  <c r="B11" i="56"/>
  <c r="A40" i="56"/>
  <c r="B40" i="56" s="1"/>
  <c r="A86" i="56"/>
  <c r="B86" i="56" s="1"/>
  <c r="A99" i="56"/>
  <c r="B99" i="56" s="1"/>
  <c r="D25" i="56"/>
  <c r="A35" i="56"/>
  <c r="B35" i="56" s="1"/>
  <c r="A43" i="56"/>
  <c r="B43" i="56" s="1"/>
  <c r="A107" i="56"/>
  <c r="B107" i="56" s="1"/>
  <c r="A38" i="56"/>
  <c r="B38" i="56" s="1"/>
  <c r="A46" i="56"/>
  <c r="B46" i="56" s="1"/>
  <c r="A116" i="56"/>
  <c r="B116" i="56" s="1"/>
  <c r="A108" i="56"/>
  <c r="B108" i="56" s="1"/>
  <c r="A100" i="56"/>
  <c r="B100" i="56" s="1"/>
  <c r="A113" i="56"/>
  <c r="B113" i="56" s="1"/>
  <c r="A105" i="56"/>
  <c r="B105" i="56" s="1"/>
  <c r="A97" i="56"/>
  <c r="B97" i="56" s="1"/>
  <c r="A118" i="56"/>
  <c r="B118" i="56" s="1"/>
  <c r="A110" i="56"/>
  <c r="B110" i="56" s="1"/>
  <c r="A102" i="56"/>
  <c r="B102" i="56" s="1"/>
  <c r="A117" i="56"/>
  <c r="B117" i="56" s="1"/>
  <c r="A109" i="56"/>
  <c r="B109" i="56" s="1"/>
  <c r="A101" i="56"/>
  <c r="B101" i="56" s="1"/>
  <c r="A111" i="56"/>
  <c r="B111" i="56" s="1"/>
  <c r="A103" i="56"/>
  <c r="B103" i="56" s="1"/>
  <c r="A91" i="56"/>
  <c r="B91" i="56" s="1"/>
  <c r="A83" i="56"/>
  <c r="B83" i="56" s="1"/>
  <c r="A75" i="56"/>
  <c r="B75" i="56" s="1"/>
  <c r="A114" i="56"/>
  <c r="B114" i="56" s="1"/>
  <c r="A106" i="56"/>
  <c r="B106" i="56" s="1"/>
  <c r="A98" i="56"/>
  <c r="B98" i="56" s="1"/>
  <c r="A96" i="56"/>
  <c r="B96" i="56" s="1"/>
  <c r="A88" i="56"/>
  <c r="B88" i="56" s="1"/>
  <c r="A80" i="56"/>
  <c r="B80" i="56" s="1"/>
  <c r="A72" i="56"/>
  <c r="B72" i="56" s="1"/>
  <c r="A93" i="56"/>
  <c r="B93" i="56" s="1"/>
  <c r="A85" i="56"/>
  <c r="B85" i="56" s="1"/>
  <c r="A77" i="56"/>
  <c r="B77" i="56" s="1"/>
  <c r="A90" i="56"/>
  <c r="B90" i="56" s="1"/>
  <c r="A82" i="56"/>
  <c r="B82" i="56" s="1"/>
  <c r="A74" i="56"/>
  <c r="B74" i="56" s="1"/>
  <c r="A95" i="56"/>
  <c r="B95" i="56" s="1"/>
  <c r="A87" i="56"/>
  <c r="B87" i="56" s="1"/>
  <c r="A79" i="56"/>
  <c r="B79" i="56" s="1"/>
  <c r="A71" i="56"/>
  <c r="B71" i="56" s="1"/>
  <c r="A112" i="56"/>
  <c r="B112" i="56" s="1"/>
  <c r="A104" i="56"/>
  <c r="B104" i="56" s="1"/>
  <c r="A92" i="56"/>
  <c r="B92" i="56" s="1"/>
  <c r="A84" i="56"/>
  <c r="B84" i="56" s="1"/>
  <c r="A76" i="56"/>
  <c r="B76" i="56" s="1"/>
  <c r="A89" i="56"/>
  <c r="B89" i="56" s="1"/>
  <c r="A81" i="56"/>
  <c r="B81" i="56" s="1"/>
  <c r="A73" i="56"/>
  <c r="B73" i="56" s="1"/>
  <c r="A41" i="56"/>
  <c r="B41" i="56" s="1"/>
  <c r="A115" i="56"/>
  <c r="B115" i="56" s="1"/>
  <c r="A36" i="56"/>
  <c r="B36" i="56" s="1"/>
  <c r="A44" i="56"/>
  <c r="B44" i="56" s="1"/>
  <c r="J20" i="56"/>
  <c r="A39" i="56"/>
  <c r="B39" i="56" s="1"/>
  <c r="A45" i="56"/>
  <c r="B45" i="56" s="1"/>
  <c r="A78" i="56"/>
  <c r="B78" i="56" s="1"/>
  <c r="B46" i="52"/>
  <c r="B40" i="52"/>
  <c r="B14" i="56" l="1"/>
  <c r="J13" i="56"/>
  <c r="J11" i="56"/>
  <c r="B17" i="56"/>
  <c r="B28" i="52"/>
  <c r="B30" i="52" s="1"/>
  <c r="J17" i="56" l="1"/>
  <c r="O26" i="51"/>
  <c r="K12" i="51"/>
  <c r="K26" i="51" s="1"/>
  <c r="C12" i="51" l="1"/>
  <c r="C24" i="51" s="1"/>
  <c r="C26" i="51" s="1"/>
  <c r="G24" i="51"/>
  <c r="G26" i="51" s="1"/>
  <c r="N30" i="37" l="1"/>
  <c r="J4" i="36" s="1"/>
  <c r="N21" i="37"/>
  <c r="J4" i="15" s="1"/>
  <c r="J4" i="56" l="1"/>
  <c r="L30" i="37"/>
  <c r="L21" i="37"/>
  <c r="F21" i="36" l="1"/>
  <c r="A18" i="36"/>
  <c r="A18" i="15"/>
  <c r="M30" i="37"/>
  <c r="H19" i="37" l="1"/>
  <c r="AC20" i="37"/>
  <c r="AB20" i="37"/>
  <c r="AD20" i="37" s="1"/>
  <c r="I28" i="37" s="1"/>
  <c r="B28" i="37" s="1"/>
  <c r="Z20" i="37"/>
  <c r="Y20" i="37"/>
  <c r="AA20" i="37" s="1"/>
  <c r="AC17" i="37"/>
  <c r="AB17" i="37"/>
  <c r="AD17" i="37" s="1"/>
  <c r="Z17" i="37"/>
  <c r="Y17" i="37"/>
  <c r="AA17" i="37" s="1"/>
  <c r="I19" i="37" s="1"/>
  <c r="AB19" i="37"/>
  <c r="AC19" i="37"/>
  <c r="Z19" i="37"/>
  <c r="Y19" i="37"/>
  <c r="AC18" i="37"/>
  <c r="AB18" i="37"/>
  <c r="Z18" i="37"/>
  <c r="Y18" i="37"/>
  <c r="AC16" i="37"/>
  <c r="AB16" i="37"/>
  <c r="AC15" i="37"/>
  <c r="AD15" i="37" s="1"/>
  <c r="Z16" i="37"/>
  <c r="AA16" i="37" s="1"/>
  <c r="Z15" i="37"/>
  <c r="Y16" i="37"/>
  <c r="Y15" i="37"/>
  <c r="AA15" i="37" s="1"/>
  <c r="I17" i="37" l="1"/>
  <c r="B19" i="37"/>
  <c r="AA19" i="37"/>
  <c r="I27" i="37" s="1"/>
  <c r="AD19" i="37"/>
  <c r="AA18" i="37"/>
  <c r="AD16" i="37"/>
  <c r="I18" i="37" s="1"/>
  <c r="AD18" i="37"/>
  <c r="I26" i="37" l="1"/>
  <c r="B17" i="37" l="1"/>
  <c r="AE15" i="37"/>
  <c r="H8" i="43"/>
  <c r="H9" i="43" s="1"/>
  <c r="B18" i="43" s="1"/>
  <c r="E4" i="43"/>
  <c r="B19" i="43" s="1"/>
  <c r="B3" i="43" l="1"/>
  <c r="B5" i="43" s="1"/>
  <c r="B7" i="43" s="1"/>
  <c r="B11" i="43"/>
  <c r="B16" i="43" s="1"/>
  <c r="B12" i="43" l="1"/>
  <c r="E12" i="43" s="1"/>
  <c r="B17" i="43" s="1"/>
  <c r="B20" i="43" s="1"/>
  <c r="S8" i="37"/>
  <c r="U8" i="37" s="1"/>
  <c r="S5" i="37"/>
  <c r="U5" i="37" s="1"/>
  <c r="B17" i="52"/>
  <c r="B18" i="52" s="1"/>
  <c r="D21" i="36"/>
  <c r="D22" i="36"/>
  <c r="D23" i="36"/>
  <c r="D24" i="36"/>
  <c r="D20" i="36"/>
  <c r="B21" i="36"/>
  <c r="B22" i="36"/>
  <c r="B23" i="36"/>
  <c r="B24" i="36"/>
  <c r="B20" i="36"/>
  <c r="D24" i="15"/>
  <c r="B11" i="15" s="1"/>
  <c r="D23" i="15"/>
  <c r="D22" i="15"/>
  <c r="D17" i="31" s="1"/>
  <c r="D21" i="15"/>
  <c r="D20" i="15"/>
  <c r="B21" i="15"/>
  <c r="B16" i="31" s="1"/>
  <c r="B22" i="15"/>
  <c r="B17" i="31" s="1"/>
  <c r="B23" i="15"/>
  <c r="B24" i="15"/>
  <c r="B18" i="31" s="1"/>
  <c r="B20" i="15"/>
  <c r="B15" i="31" s="1"/>
  <c r="G19" i="36"/>
  <c r="F19" i="36"/>
  <c r="H27" i="37"/>
  <c r="B27" i="37" s="1"/>
  <c r="H26" i="37"/>
  <c r="B26" i="37" s="1"/>
  <c r="J7" i="1"/>
  <c r="G19" i="15" s="1"/>
  <c r="G14" i="31" s="1"/>
  <c r="H18" i="37"/>
  <c r="B18" i="37" s="1"/>
  <c r="F21" i="15"/>
  <c r="F16" i="31" s="1"/>
  <c r="F19" i="15"/>
  <c r="N10" i="37"/>
  <c r="H10" i="37"/>
  <c r="B10" i="37"/>
  <c r="N6" i="37"/>
  <c r="H6" i="37"/>
  <c r="C404" i="36"/>
  <c r="C403" i="36"/>
  <c r="C402" i="36"/>
  <c r="C401" i="36"/>
  <c r="C400" i="36"/>
  <c r="C399" i="36"/>
  <c r="C398" i="36"/>
  <c r="C397" i="36"/>
  <c r="C396" i="36"/>
  <c r="C395" i="36"/>
  <c r="C394" i="36"/>
  <c r="C393" i="36"/>
  <c r="C392" i="36"/>
  <c r="C391" i="36"/>
  <c r="C390" i="36"/>
  <c r="C389" i="36"/>
  <c r="C388" i="36"/>
  <c r="C387" i="36"/>
  <c r="C386" i="36"/>
  <c r="C385" i="36"/>
  <c r="C384" i="36"/>
  <c r="C383" i="36"/>
  <c r="C382" i="36"/>
  <c r="C381" i="36"/>
  <c r="C380" i="36"/>
  <c r="C379" i="36"/>
  <c r="C378" i="36"/>
  <c r="C377" i="36"/>
  <c r="C376" i="36"/>
  <c r="C375" i="36"/>
  <c r="C374" i="36"/>
  <c r="C373" i="36"/>
  <c r="C372" i="36"/>
  <c r="C371" i="36"/>
  <c r="C370" i="36"/>
  <c r="C369" i="36"/>
  <c r="C368" i="36"/>
  <c r="C367" i="36"/>
  <c r="C366" i="36"/>
  <c r="C365" i="36"/>
  <c r="C364" i="36"/>
  <c r="C363" i="36"/>
  <c r="C362" i="36"/>
  <c r="C361" i="36"/>
  <c r="C360" i="36"/>
  <c r="C359" i="36"/>
  <c r="C358" i="36"/>
  <c r="C357" i="36"/>
  <c r="C356" i="36"/>
  <c r="C355" i="36"/>
  <c r="C354" i="36"/>
  <c r="C353" i="36"/>
  <c r="C352" i="36"/>
  <c r="C351" i="36"/>
  <c r="C350" i="36"/>
  <c r="C349" i="36"/>
  <c r="C348" i="36"/>
  <c r="C347" i="36"/>
  <c r="C346" i="36"/>
  <c r="C345" i="36"/>
  <c r="C344" i="36"/>
  <c r="C343" i="36"/>
  <c r="C342" i="36"/>
  <c r="C341" i="36"/>
  <c r="C340" i="36"/>
  <c r="C339" i="36"/>
  <c r="C338" i="36"/>
  <c r="C337" i="36"/>
  <c r="C336" i="36"/>
  <c r="C335" i="36"/>
  <c r="C334" i="36"/>
  <c r="C333" i="36"/>
  <c r="C332" i="36"/>
  <c r="C331" i="36"/>
  <c r="C330" i="36"/>
  <c r="C329" i="36"/>
  <c r="C328" i="36"/>
  <c r="C327" i="36"/>
  <c r="C326" i="36"/>
  <c r="C325" i="36"/>
  <c r="C324" i="36"/>
  <c r="C323" i="36"/>
  <c r="C322" i="36"/>
  <c r="C321" i="36"/>
  <c r="C320" i="36"/>
  <c r="C319" i="36"/>
  <c r="C318" i="36"/>
  <c r="C317" i="36"/>
  <c r="C316" i="36"/>
  <c r="C315" i="36"/>
  <c r="C314" i="36"/>
  <c r="C313" i="36"/>
  <c r="C312" i="36"/>
  <c r="C311" i="36"/>
  <c r="C310" i="36"/>
  <c r="C309" i="36"/>
  <c r="C308" i="36"/>
  <c r="C307" i="36"/>
  <c r="C306" i="36"/>
  <c r="C305" i="36"/>
  <c r="C304" i="36"/>
  <c r="C303" i="36"/>
  <c r="C302" i="36"/>
  <c r="C301" i="36"/>
  <c r="C300" i="36"/>
  <c r="C299" i="36"/>
  <c r="C298" i="36"/>
  <c r="C297" i="36"/>
  <c r="C296" i="36"/>
  <c r="C295" i="36"/>
  <c r="C294" i="36"/>
  <c r="C293" i="36"/>
  <c r="C292" i="36"/>
  <c r="C291" i="36"/>
  <c r="C290" i="36"/>
  <c r="C289" i="36"/>
  <c r="C288" i="36"/>
  <c r="C287" i="36"/>
  <c r="C286" i="36"/>
  <c r="C285" i="36"/>
  <c r="C284" i="36"/>
  <c r="C283" i="36"/>
  <c r="C282" i="36"/>
  <c r="C281" i="36"/>
  <c r="C280" i="36"/>
  <c r="C279" i="36"/>
  <c r="C278" i="36"/>
  <c r="C277" i="36"/>
  <c r="C276" i="36"/>
  <c r="C275" i="36"/>
  <c r="C274" i="36"/>
  <c r="C273" i="36"/>
  <c r="C272" i="36"/>
  <c r="C271" i="36"/>
  <c r="C270" i="36"/>
  <c r="C269" i="36"/>
  <c r="C268" i="36"/>
  <c r="C267" i="36"/>
  <c r="C266" i="36"/>
  <c r="C265" i="36"/>
  <c r="C264" i="36"/>
  <c r="C263" i="36"/>
  <c r="C262" i="36"/>
  <c r="C261" i="36"/>
  <c r="C260" i="36"/>
  <c r="C259" i="36"/>
  <c r="C258" i="36"/>
  <c r="C257" i="36"/>
  <c r="C256" i="36"/>
  <c r="C255" i="36"/>
  <c r="C254" i="36"/>
  <c r="C253" i="36"/>
  <c r="C252" i="36"/>
  <c r="C251" i="36"/>
  <c r="C250" i="36"/>
  <c r="C249" i="36"/>
  <c r="C248" i="36"/>
  <c r="C247" i="36"/>
  <c r="C246" i="36"/>
  <c r="C245" i="36"/>
  <c r="C244" i="36"/>
  <c r="C243" i="36"/>
  <c r="C242" i="36"/>
  <c r="C241" i="36"/>
  <c r="C240" i="36"/>
  <c r="C239" i="36"/>
  <c r="C238" i="36"/>
  <c r="C237" i="36"/>
  <c r="C236" i="36"/>
  <c r="C235" i="36"/>
  <c r="C234" i="36"/>
  <c r="C233" i="36"/>
  <c r="C232" i="36"/>
  <c r="C231" i="36"/>
  <c r="C230" i="36"/>
  <c r="C229" i="36"/>
  <c r="C228" i="36"/>
  <c r="C227" i="36"/>
  <c r="C226" i="36"/>
  <c r="C225" i="36"/>
  <c r="C224" i="36"/>
  <c r="C223" i="36"/>
  <c r="C222" i="36"/>
  <c r="C221" i="36"/>
  <c r="C220" i="36"/>
  <c r="C219" i="36"/>
  <c r="C218" i="36"/>
  <c r="C217" i="36"/>
  <c r="C216" i="36"/>
  <c r="C215" i="36"/>
  <c r="C214" i="36"/>
  <c r="C213" i="36"/>
  <c r="C212" i="36"/>
  <c r="C211" i="36"/>
  <c r="C210" i="36"/>
  <c r="C209" i="36"/>
  <c r="C208" i="36"/>
  <c r="C207" i="36"/>
  <c r="C206" i="36"/>
  <c r="C205" i="36"/>
  <c r="C204" i="36"/>
  <c r="C203" i="36"/>
  <c r="C202" i="36"/>
  <c r="C201" i="36"/>
  <c r="C200" i="36"/>
  <c r="C199" i="36"/>
  <c r="C198" i="36"/>
  <c r="C197" i="36"/>
  <c r="C196" i="36"/>
  <c r="C195" i="36"/>
  <c r="C194" i="36"/>
  <c r="C193" i="36"/>
  <c r="C192" i="36"/>
  <c r="C191" i="36"/>
  <c r="C190" i="36"/>
  <c r="C189" i="36"/>
  <c r="C188" i="36"/>
  <c r="C187" i="36"/>
  <c r="C186" i="36"/>
  <c r="C185" i="36"/>
  <c r="C184" i="36"/>
  <c r="C183" i="36"/>
  <c r="C182" i="36"/>
  <c r="C181" i="36"/>
  <c r="C180" i="36"/>
  <c r="C179" i="36"/>
  <c r="C178" i="36"/>
  <c r="C177" i="36"/>
  <c r="C176" i="36"/>
  <c r="C175" i="36"/>
  <c r="C174" i="36"/>
  <c r="C173" i="36"/>
  <c r="C172" i="36"/>
  <c r="C171" i="36"/>
  <c r="C170" i="36"/>
  <c r="C169" i="36"/>
  <c r="C168" i="36"/>
  <c r="C167" i="36"/>
  <c r="C166" i="36"/>
  <c r="C165" i="36"/>
  <c r="C164" i="36"/>
  <c r="C163" i="36"/>
  <c r="C162" i="36"/>
  <c r="C161" i="36"/>
  <c r="C160" i="36"/>
  <c r="C159" i="36"/>
  <c r="C158" i="36"/>
  <c r="C157" i="36"/>
  <c r="C156" i="36"/>
  <c r="C155" i="36"/>
  <c r="C154" i="36"/>
  <c r="C153" i="36"/>
  <c r="C152" i="36"/>
  <c r="C151" i="36"/>
  <c r="C150" i="36"/>
  <c r="C149" i="36"/>
  <c r="C148" i="36"/>
  <c r="C147" i="36"/>
  <c r="C146" i="36"/>
  <c r="C145" i="36"/>
  <c r="C144" i="36"/>
  <c r="C143" i="36"/>
  <c r="C142" i="36"/>
  <c r="C141" i="36"/>
  <c r="C140" i="36"/>
  <c r="C139" i="36"/>
  <c r="C138" i="36"/>
  <c r="C137" i="36"/>
  <c r="C136" i="36"/>
  <c r="C135" i="36"/>
  <c r="C134" i="36"/>
  <c r="C133" i="36"/>
  <c r="C132" i="36"/>
  <c r="C131" i="36"/>
  <c r="C130" i="36"/>
  <c r="C129" i="36"/>
  <c r="C128" i="36"/>
  <c r="C127" i="36"/>
  <c r="C126" i="36"/>
  <c r="C125" i="36"/>
  <c r="C124" i="36"/>
  <c r="C123" i="36"/>
  <c r="C122" i="36"/>
  <c r="C121" i="36"/>
  <c r="C120" i="36"/>
  <c r="C119" i="36"/>
  <c r="C118" i="36"/>
  <c r="C117" i="36"/>
  <c r="C116" i="36"/>
  <c r="C115" i="36"/>
  <c r="C114" i="36"/>
  <c r="C113" i="36"/>
  <c r="C112" i="36"/>
  <c r="C111" i="36"/>
  <c r="C110" i="36"/>
  <c r="C109" i="36"/>
  <c r="C108" i="36"/>
  <c r="C107" i="36"/>
  <c r="C106" i="36"/>
  <c r="C105" i="36"/>
  <c r="C104" i="36"/>
  <c r="C103" i="36"/>
  <c r="C102" i="36"/>
  <c r="C101" i="36"/>
  <c r="C100" i="36"/>
  <c r="C99" i="36"/>
  <c r="C98" i="36"/>
  <c r="C97" i="36"/>
  <c r="C96" i="36"/>
  <c r="C95" i="36"/>
  <c r="C94" i="36"/>
  <c r="C93" i="36"/>
  <c r="C92" i="36"/>
  <c r="C91" i="36"/>
  <c r="C90" i="36"/>
  <c r="C89" i="36"/>
  <c r="C88" i="36"/>
  <c r="C87" i="36"/>
  <c r="C86" i="36"/>
  <c r="C85" i="36"/>
  <c r="C84" i="36"/>
  <c r="C83" i="36"/>
  <c r="C82" i="36"/>
  <c r="C81" i="36"/>
  <c r="C80" i="36"/>
  <c r="C79" i="36"/>
  <c r="C78" i="36"/>
  <c r="C77" i="36"/>
  <c r="C76" i="36"/>
  <c r="C75" i="36"/>
  <c r="C74" i="36"/>
  <c r="C73" i="36"/>
  <c r="C72" i="36"/>
  <c r="C71" i="36"/>
  <c r="C70" i="36"/>
  <c r="C69" i="36"/>
  <c r="C68" i="36"/>
  <c r="C67" i="36"/>
  <c r="C66" i="36"/>
  <c r="C65" i="36"/>
  <c r="C64" i="36"/>
  <c r="C63" i="36"/>
  <c r="C62" i="36"/>
  <c r="C61" i="36"/>
  <c r="C60" i="36"/>
  <c r="C59" i="36"/>
  <c r="C58" i="36"/>
  <c r="C57" i="36"/>
  <c r="C56" i="36"/>
  <c r="C55" i="36"/>
  <c r="C54" i="36"/>
  <c r="C53" i="36"/>
  <c r="C52" i="36"/>
  <c r="C51" i="36"/>
  <c r="C50" i="36"/>
  <c r="C49" i="36"/>
  <c r="C48" i="36"/>
  <c r="C47" i="36"/>
  <c r="C46" i="36"/>
  <c r="C45" i="36"/>
  <c r="C44" i="36"/>
  <c r="C43" i="36"/>
  <c r="C42" i="36"/>
  <c r="C41" i="36"/>
  <c r="C40" i="36"/>
  <c r="C39" i="36"/>
  <c r="C38" i="36"/>
  <c r="C37" i="36"/>
  <c r="C36" i="36"/>
  <c r="C35" i="36"/>
  <c r="Q32" i="36"/>
  <c r="M32" i="36"/>
  <c r="I32" i="36"/>
  <c r="E32" i="36"/>
  <c r="G20" i="36"/>
  <c r="C33" i="1"/>
  <c r="C10" i="36" s="1"/>
  <c r="C16" i="36" s="1"/>
  <c r="Q14" i="36"/>
  <c r="H5" i="1"/>
  <c r="I5" i="1" s="1"/>
  <c r="A13" i="36"/>
  <c r="F11" i="36"/>
  <c r="F17" i="36" s="1"/>
  <c r="AT84" i="1"/>
  <c r="D40" i="1" s="1"/>
  <c r="B40" i="1"/>
  <c r="E10" i="17" s="1"/>
  <c r="E16" i="17" s="1"/>
  <c r="F9" i="36"/>
  <c r="F15" i="36" s="1"/>
  <c r="Q8" i="36"/>
  <c r="F8" i="36"/>
  <c r="F14" i="36" s="1"/>
  <c r="F7" i="36"/>
  <c r="F13" i="36" s="1"/>
  <c r="Q84" i="1"/>
  <c r="AG84" i="1" s="1"/>
  <c r="B37" i="1" s="1"/>
  <c r="E7" i="56" s="1"/>
  <c r="E13" i="56" s="1"/>
  <c r="D1" i="36"/>
  <c r="E7" i="1"/>
  <c r="E6" i="1"/>
  <c r="E14" i="31"/>
  <c r="F19" i="27"/>
  <c r="F22" i="27" s="1"/>
  <c r="O17" i="31" s="1"/>
  <c r="G20" i="15"/>
  <c r="G15" i="31" s="1"/>
  <c r="F9" i="1"/>
  <c r="G7" i="29"/>
  <c r="H33" i="29" s="1"/>
  <c r="Z27" i="31" s="1"/>
  <c r="F23" i="27"/>
  <c r="P2" i="30"/>
  <c r="O2" i="30"/>
  <c r="N4" i="30"/>
  <c r="N3" i="30"/>
  <c r="N2" i="30"/>
  <c r="L5" i="30"/>
  <c r="K5" i="30"/>
  <c r="H5" i="30"/>
  <c r="N5" i="30" s="1"/>
  <c r="F23" i="29"/>
  <c r="X18" i="31" s="1"/>
  <c r="D5" i="32"/>
  <c r="F5" i="32" s="1"/>
  <c r="G5" i="32" s="1"/>
  <c r="H5" i="32" s="1"/>
  <c r="D6" i="32"/>
  <c r="G4" i="32"/>
  <c r="J1" i="32"/>
  <c r="K1" i="32" s="1"/>
  <c r="K5" i="32" s="1"/>
  <c r="K6" i="32" s="1"/>
  <c r="U386" i="31"/>
  <c r="U385" i="31"/>
  <c r="U384" i="31"/>
  <c r="U383" i="31"/>
  <c r="U382" i="31"/>
  <c r="U381" i="31"/>
  <c r="U380" i="31"/>
  <c r="U379" i="31"/>
  <c r="U378" i="31"/>
  <c r="U377" i="31"/>
  <c r="U376" i="31"/>
  <c r="U375" i="31"/>
  <c r="U374" i="31"/>
  <c r="U373" i="31"/>
  <c r="U372" i="31"/>
  <c r="U371" i="31"/>
  <c r="U370" i="31"/>
  <c r="U369" i="31"/>
  <c r="U368" i="31"/>
  <c r="U367" i="31"/>
  <c r="U366" i="31"/>
  <c r="U365" i="31"/>
  <c r="U364" i="31"/>
  <c r="U363" i="31"/>
  <c r="U362" i="31"/>
  <c r="U361" i="31"/>
  <c r="U360" i="31"/>
  <c r="U359" i="31"/>
  <c r="U358" i="31"/>
  <c r="U357" i="31"/>
  <c r="U356" i="31"/>
  <c r="U355" i="31"/>
  <c r="U354" i="31"/>
  <c r="U353" i="31"/>
  <c r="U352" i="31"/>
  <c r="U351" i="31"/>
  <c r="U350" i="31"/>
  <c r="U349" i="31"/>
  <c r="U348" i="31"/>
  <c r="U347" i="31"/>
  <c r="U346" i="31"/>
  <c r="U345" i="31"/>
  <c r="U344" i="31"/>
  <c r="U343" i="31"/>
  <c r="U342" i="31"/>
  <c r="U341" i="31"/>
  <c r="U340" i="31"/>
  <c r="U339" i="31"/>
  <c r="U338" i="31"/>
  <c r="U337" i="31"/>
  <c r="U336" i="31"/>
  <c r="U335" i="31"/>
  <c r="U334" i="31"/>
  <c r="U333" i="31"/>
  <c r="U332" i="31"/>
  <c r="U331" i="31"/>
  <c r="U330" i="31"/>
  <c r="U329" i="31"/>
  <c r="U328" i="31"/>
  <c r="U327" i="31"/>
  <c r="U326" i="31"/>
  <c r="U325" i="31"/>
  <c r="U324" i="31"/>
  <c r="U323" i="31"/>
  <c r="U322" i="31"/>
  <c r="U321" i="31"/>
  <c r="U320" i="31"/>
  <c r="U319" i="31"/>
  <c r="U318" i="31"/>
  <c r="U317" i="31"/>
  <c r="U316" i="31"/>
  <c r="U315" i="31"/>
  <c r="U314" i="31"/>
  <c r="U313" i="31"/>
  <c r="U312" i="31"/>
  <c r="U311" i="31"/>
  <c r="U310" i="31"/>
  <c r="U309" i="31"/>
  <c r="U308" i="31"/>
  <c r="U307" i="31"/>
  <c r="U306" i="31"/>
  <c r="U305" i="31"/>
  <c r="U304" i="31"/>
  <c r="U303" i="31"/>
  <c r="U302" i="31"/>
  <c r="U301" i="31"/>
  <c r="U300" i="31"/>
  <c r="U299" i="31"/>
  <c r="U298" i="31"/>
  <c r="U297" i="31"/>
  <c r="U296" i="31"/>
  <c r="U295" i="31"/>
  <c r="U294" i="31"/>
  <c r="U293" i="31"/>
  <c r="U292" i="31"/>
  <c r="U291" i="31"/>
  <c r="U290" i="31"/>
  <c r="U289" i="31"/>
  <c r="U288" i="31"/>
  <c r="U287" i="31"/>
  <c r="U286" i="31"/>
  <c r="U285" i="31"/>
  <c r="U284" i="31"/>
  <c r="U283" i="31"/>
  <c r="U282" i="31"/>
  <c r="U281" i="31"/>
  <c r="U280" i="31"/>
  <c r="U279" i="31"/>
  <c r="U278" i="31"/>
  <c r="U277" i="31"/>
  <c r="U276" i="31"/>
  <c r="U275" i="31"/>
  <c r="U274" i="31"/>
  <c r="U273" i="31"/>
  <c r="U272" i="31"/>
  <c r="U271" i="31"/>
  <c r="U270" i="31"/>
  <c r="U269" i="31"/>
  <c r="U268" i="31"/>
  <c r="U267" i="31"/>
  <c r="U266" i="31"/>
  <c r="U265" i="31"/>
  <c r="U264" i="31"/>
  <c r="U263" i="31"/>
  <c r="U262" i="31"/>
  <c r="U261" i="31"/>
  <c r="U260" i="31"/>
  <c r="U259" i="31"/>
  <c r="U258" i="31"/>
  <c r="U257" i="31"/>
  <c r="U256" i="31"/>
  <c r="U255" i="31"/>
  <c r="U254" i="31"/>
  <c r="U253" i="31"/>
  <c r="U252" i="31"/>
  <c r="U251" i="31"/>
  <c r="U250" i="31"/>
  <c r="U249" i="31"/>
  <c r="U248" i="31"/>
  <c r="U247" i="31"/>
  <c r="U246" i="31"/>
  <c r="U245" i="31"/>
  <c r="U244" i="31"/>
  <c r="U243" i="31"/>
  <c r="U242" i="31"/>
  <c r="U241" i="31"/>
  <c r="U240" i="31"/>
  <c r="U239" i="31"/>
  <c r="U238" i="31"/>
  <c r="U237" i="31"/>
  <c r="U236" i="31"/>
  <c r="U235" i="31"/>
  <c r="U234" i="31"/>
  <c r="U233" i="31"/>
  <c r="U232" i="31"/>
  <c r="U231" i="31"/>
  <c r="U230" i="31"/>
  <c r="U229" i="31"/>
  <c r="U228" i="31"/>
  <c r="U227" i="31"/>
  <c r="U226" i="31"/>
  <c r="U225" i="31"/>
  <c r="U224" i="31"/>
  <c r="U223" i="31"/>
  <c r="U222" i="31"/>
  <c r="U221" i="31"/>
  <c r="U220" i="31"/>
  <c r="U219" i="31"/>
  <c r="U218" i="31"/>
  <c r="U217" i="31"/>
  <c r="U216" i="31"/>
  <c r="U215" i="31"/>
  <c r="U214" i="31"/>
  <c r="U213" i="31"/>
  <c r="U212" i="31"/>
  <c r="U211" i="31"/>
  <c r="U210" i="31"/>
  <c r="U209" i="31"/>
  <c r="U208" i="31"/>
  <c r="U207" i="31"/>
  <c r="U206" i="31"/>
  <c r="U205" i="31"/>
  <c r="U204" i="31"/>
  <c r="U203" i="31"/>
  <c r="U202" i="31"/>
  <c r="U201" i="31"/>
  <c r="U200" i="31"/>
  <c r="U199" i="31"/>
  <c r="U198" i="31"/>
  <c r="U197" i="31"/>
  <c r="U196" i="31"/>
  <c r="U195" i="31"/>
  <c r="U194" i="31"/>
  <c r="U193" i="31"/>
  <c r="U192" i="31"/>
  <c r="U191" i="31"/>
  <c r="U190" i="31"/>
  <c r="U189" i="31"/>
  <c r="U188" i="31"/>
  <c r="U187" i="31"/>
  <c r="U186" i="31"/>
  <c r="U185" i="31"/>
  <c r="U184" i="31"/>
  <c r="U183" i="31"/>
  <c r="U182" i="31"/>
  <c r="U181" i="31"/>
  <c r="U180" i="31"/>
  <c r="U179" i="31"/>
  <c r="U178" i="31"/>
  <c r="U177" i="31"/>
  <c r="U176" i="31"/>
  <c r="U175" i="31"/>
  <c r="U174" i="31"/>
  <c r="U173" i="31"/>
  <c r="U172" i="31"/>
  <c r="U171" i="31"/>
  <c r="U170" i="31"/>
  <c r="U169" i="31"/>
  <c r="U168" i="31"/>
  <c r="U167" i="31"/>
  <c r="U166" i="31"/>
  <c r="U165" i="31"/>
  <c r="U164" i="31"/>
  <c r="U163" i="31"/>
  <c r="U162" i="31"/>
  <c r="U161" i="31"/>
  <c r="U160" i="31"/>
  <c r="U159" i="31"/>
  <c r="U158" i="31"/>
  <c r="U157" i="31"/>
  <c r="U156" i="31"/>
  <c r="U155" i="31"/>
  <c r="U154" i="31"/>
  <c r="U153" i="31"/>
  <c r="U152" i="31"/>
  <c r="U151" i="31"/>
  <c r="U150" i="31"/>
  <c r="U149" i="31"/>
  <c r="U148" i="31"/>
  <c r="U147" i="31"/>
  <c r="U146" i="31"/>
  <c r="U145" i="31"/>
  <c r="U144" i="31"/>
  <c r="U143" i="31"/>
  <c r="U142" i="31"/>
  <c r="U141" i="31"/>
  <c r="U140" i="31"/>
  <c r="U139" i="31"/>
  <c r="U138" i="31"/>
  <c r="U137" i="31"/>
  <c r="U136" i="31"/>
  <c r="U135" i="31"/>
  <c r="U134" i="31"/>
  <c r="U133" i="31"/>
  <c r="U132" i="31"/>
  <c r="U131" i="31"/>
  <c r="U130" i="31"/>
  <c r="U129" i="31"/>
  <c r="U128" i="31"/>
  <c r="U127" i="31"/>
  <c r="U126" i="31"/>
  <c r="U125" i="31"/>
  <c r="U124" i="31"/>
  <c r="U123" i="31"/>
  <c r="U122" i="31"/>
  <c r="U121" i="31"/>
  <c r="U120" i="31"/>
  <c r="U119" i="31"/>
  <c r="U118" i="31"/>
  <c r="U117" i="31"/>
  <c r="U116" i="31"/>
  <c r="U115" i="31"/>
  <c r="U114" i="31"/>
  <c r="U113" i="31"/>
  <c r="U112" i="31"/>
  <c r="U111" i="31"/>
  <c r="U110" i="31"/>
  <c r="U109" i="31"/>
  <c r="U108" i="31"/>
  <c r="U107" i="31"/>
  <c r="U106" i="31"/>
  <c r="U105" i="31"/>
  <c r="U104" i="31"/>
  <c r="U103" i="31"/>
  <c r="U102" i="31"/>
  <c r="U101" i="31"/>
  <c r="U100" i="31"/>
  <c r="U99" i="31"/>
  <c r="U98" i="31"/>
  <c r="U97" i="31"/>
  <c r="U96" i="31"/>
  <c r="U95" i="31"/>
  <c r="U94" i="31"/>
  <c r="U93" i="31"/>
  <c r="U92" i="31"/>
  <c r="U91" i="31"/>
  <c r="U90" i="31"/>
  <c r="U89" i="31"/>
  <c r="U88" i="31"/>
  <c r="U87" i="31"/>
  <c r="U86" i="31"/>
  <c r="U85" i="31"/>
  <c r="U84" i="31"/>
  <c r="U83" i="31"/>
  <c r="U82" i="31"/>
  <c r="U81" i="31"/>
  <c r="U80" i="31"/>
  <c r="U79" i="31"/>
  <c r="U78" i="31"/>
  <c r="U77" i="31"/>
  <c r="U76" i="31"/>
  <c r="U75" i="31"/>
  <c r="U74" i="31"/>
  <c r="U73" i="31"/>
  <c r="U72" i="31"/>
  <c r="U71" i="31"/>
  <c r="U70" i="31"/>
  <c r="U69" i="31"/>
  <c r="U68" i="31"/>
  <c r="U67" i="31"/>
  <c r="U66" i="31"/>
  <c r="U65" i="31"/>
  <c r="U64" i="31"/>
  <c r="U63" i="31"/>
  <c r="U62" i="31"/>
  <c r="U61" i="31"/>
  <c r="U60" i="31"/>
  <c r="U59" i="31"/>
  <c r="U58" i="31"/>
  <c r="U57" i="31"/>
  <c r="U56" i="31"/>
  <c r="U55" i="31"/>
  <c r="U54" i="31"/>
  <c r="U53" i="31"/>
  <c r="U52" i="31"/>
  <c r="U51" i="31"/>
  <c r="U50" i="31"/>
  <c r="U49" i="31"/>
  <c r="U48" i="31"/>
  <c r="U47" i="31"/>
  <c r="U46" i="31"/>
  <c r="U45" i="31"/>
  <c r="U44" i="31"/>
  <c r="U43" i="31"/>
  <c r="U42" i="31"/>
  <c r="U41" i="31"/>
  <c r="U40" i="31"/>
  <c r="U39" i="31"/>
  <c r="U38" i="31"/>
  <c r="U37" i="31"/>
  <c r="U36" i="31"/>
  <c r="U35" i="31"/>
  <c r="U34" i="31"/>
  <c r="U33" i="31"/>
  <c r="U32" i="31"/>
  <c r="U31" i="31"/>
  <c r="U30" i="31"/>
  <c r="U29" i="31"/>
  <c r="U28" i="31"/>
  <c r="U387" i="31"/>
  <c r="X22" i="31"/>
  <c r="Y22" i="31"/>
  <c r="X20" i="31"/>
  <c r="Y20" i="31"/>
  <c r="Z20" i="31"/>
  <c r="X16" i="31"/>
  <c r="X15" i="31"/>
  <c r="W15" i="31"/>
  <c r="W16" i="31"/>
  <c r="W17" i="31"/>
  <c r="W18" i="31"/>
  <c r="W19" i="31"/>
  <c r="W20" i="31"/>
  <c r="W22" i="31"/>
  <c r="V16" i="31"/>
  <c r="V17" i="31"/>
  <c r="V18" i="31"/>
  <c r="V15" i="31"/>
  <c r="U16" i="31"/>
  <c r="U17" i="31"/>
  <c r="U18" i="31"/>
  <c r="U15" i="31"/>
  <c r="S15" i="31"/>
  <c r="S16" i="31"/>
  <c r="S17" i="31"/>
  <c r="S18" i="31"/>
  <c r="L387" i="31"/>
  <c r="L386" i="31"/>
  <c r="L385" i="31"/>
  <c r="L384" i="31"/>
  <c r="L383" i="31"/>
  <c r="L382" i="31"/>
  <c r="L381" i="31"/>
  <c r="L380" i="31"/>
  <c r="L379" i="31"/>
  <c r="L378" i="31"/>
  <c r="L377" i="31"/>
  <c r="L376" i="31"/>
  <c r="L375" i="31"/>
  <c r="L374" i="31"/>
  <c r="L373" i="31"/>
  <c r="L372" i="31"/>
  <c r="L371" i="31"/>
  <c r="L370" i="31"/>
  <c r="L369" i="31"/>
  <c r="L368" i="31"/>
  <c r="L367" i="31"/>
  <c r="L366" i="31"/>
  <c r="L365" i="31"/>
  <c r="L364" i="31"/>
  <c r="L363" i="31"/>
  <c r="L362" i="31"/>
  <c r="L361" i="31"/>
  <c r="L360" i="31"/>
  <c r="L359" i="31"/>
  <c r="L358" i="31"/>
  <c r="L357" i="31"/>
  <c r="L356" i="31"/>
  <c r="L355" i="31"/>
  <c r="L354" i="31"/>
  <c r="L353" i="31"/>
  <c r="L352" i="31"/>
  <c r="L351" i="31"/>
  <c r="L350" i="31"/>
  <c r="L349" i="31"/>
  <c r="L348" i="31"/>
  <c r="L347" i="31"/>
  <c r="L346" i="31"/>
  <c r="L345" i="31"/>
  <c r="L344" i="31"/>
  <c r="L343" i="31"/>
  <c r="L342" i="31"/>
  <c r="L341" i="31"/>
  <c r="L340" i="31"/>
  <c r="L339" i="31"/>
  <c r="L338" i="31"/>
  <c r="L337" i="31"/>
  <c r="L336" i="31"/>
  <c r="L335" i="31"/>
  <c r="L334" i="31"/>
  <c r="L333" i="31"/>
  <c r="L332" i="31"/>
  <c r="L331" i="31"/>
  <c r="L330" i="31"/>
  <c r="L329" i="31"/>
  <c r="L328" i="31"/>
  <c r="L327" i="31"/>
  <c r="L326" i="31"/>
  <c r="L325" i="31"/>
  <c r="L324" i="31"/>
  <c r="L323" i="31"/>
  <c r="L322" i="31"/>
  <c r="L321" i="31"/>
  <c r="L320" i="31"/>
  <c r="L319" i="31"/>
  <c r="L318" i="31"/>
  <c r="L317" i="31"/>
  <c r="L316" i="31"/>
  <c r="L315" i="31"/>
  <c r="L314" i="31"/>
  <c r="L313" i="31"/>
  <c r="L312" i="31"/>
  <c r="L311" i="31"/>
  <c r="L310" i="31"/>
  <c r="L309" i="31"/>
  <c r="L308" i="31"/>
  <c r="L307" i="31"/>
  <c r="L306" i="31"/>
  <c r="L305" i="31"/>
  <c r="L304" i="31"/>
  <c r="L303" i="31"/>
  <c r="L302" i="31"/>
  <c r="L301" i="31"/>
  <c r="L300" i="31"/>
  <c r="L299" i="31"/>
  <c r="L298" i="31"/>
  <c r="L297" i="31"/>
  <c r="L296" i="31"/>
  <c r="L295" i="31"/>
  <c r="L294" i="31"/>
  <c r="L293" i="31"/>
  <c r="L292" i="31"/>
  <c r="L291" i="31"/>
  <c r="L290" i="31"/>
  <c r="L289" i="31"/>
  <c r="L288" i="31"/>
  <c r="L287" i="31"/>
  <c r="L286" i="31"/>
  <c r="L285" i="31"/>
  <c r="L284" i="31"/>
  <c r="L283" i="31"/>
  <c r="L282" i="31"/>
  <c r="L281" i="31"/>
  <c r="L280" i="31"/>
  <c r="L279" i="31"/>
  <c r="L278" i="31"/>
  <c r="L277" i="31"/>
  <c r="L276" i="31"/>
  <c r="L275" i="31"/>
  <c r="L274" i="31"/>
  <c r="L273" i="31"/>
  <c r="L272" i="31"/>
  <c r="L271" i="31"/>
  <c r="L270" i="31"/>
  <c r="L269" i="31"/>
  <c r="L268" i="31"/>
  <c r="L267" i="31"/>
  <c r="L266" i="31"/>
  <c r="L265" i="31"/>
  <c r="L264" i="31"/>
  <c r="L263" i="31"/>
  <c r="L262" i="31"/>
  <c r="L261" i="31"/>
  <c r="L260" i="31"/>
  <c r="L259" i="31"/>
  <c r="L258" i="31"/>
  <c r="L257" i="31"/>
  <c r="L256" i="31"/>
  <c r="L255" i="31"/>
  <c r="L254" i="31"/>
  <c r="L253" i="31"/>
  <c r="L252" i="31"/>
  <c r="L251" i="31"/>
  <c r="L250" i="31"/>
  <c r="L249" i="31"/>
  <c r="L248" i="31"/>
  <c r="L247" i="31"/>
  <c r="L246" i="31"/>
  <c r="L245" i="31"/>
  <c r="L244" i="31"/>
  <c r="L243" i="31"/>
  <c r="L242" i="31"/>
  <c r="L241" i="31"/>
  <c r="L240" i="31"/>
  <c r="L239" i="31"/>
  <c r="L238" i="31"/>
  <c r="L237" i="31"/>
  <c r="L236" i="31"/>
  <c r="L235" i="31"/>
  <c r="L234" i="31"/>
  <c r="L233" i="31"/>
  <c r="L232" i="31"/>
  <c r="L231" i="31"/>
  <c r="L230" i="31"/>
  <c r="L229" i="31"/>
  <c r="L228" i="31"/>
  <c r="L227" i="31"/>
  <c r="L226" i="31"/>
  <c r="L225" i="31"/>
  <c r="L224" i="31"/>
  <c r="L223" i="31"/>
  <c r="L222" i="31"/>
  <c r="L221" i="31"/>
  <c r="L220" i="31"/>
  <c r="L219" i="31"/>
  <c r="L218" i="31"/>
  <c r="L217" i="31"/>
  <c r="L216" i="31"/>
  <c r="L215" i="31"/>
  <c r="L214" i="31"/>
  <c r="L213" i="31"/>
  <c r="L212" i="31"/>
  <c r="L211" i="31"/>
  <c r="L210" i="31"/>
  <c r="L209" i="31"/>
  <c r="L208" i="31"/>
  <c r="L207" i="31"/>
  <c r="L206" i="31"/>
  <c r="L205" i="31"/>
  <c r="L204" i="31"/>
  <c r="L203" i="31"/>
  <c r="L202" i="31"/>
  <c r="L201" i="31"/>
  <c r="L200" i="31"/>
  <c r="L199" i="31"/>
  <c r="L198" i="31"/>
  <c r="L197" i="31"/>
  <c r="L196" i="31"/>
  <c r="L195" i="31"/>
  <c r="L194" i="31"/>
  <c r="L193" i="31"/>
  <c r="L192" i="31"/>
  <c r="L191" i="31"/>
  <c r="L190" i="31"/>
  <c r="L189" i="31"/>
  <c r="L188" i="31"/>
  <c r="L187" i="31"/>
  <c r="L186" i="31"/>
  <c r="L185" i="31"/>
  <c r="L184" i="31"/>
  <c r="L183" i="31"/>
  <c r="L182" i="31"/>
  <c r="L181" i="31"/>
  <c r="L180" i="31"/>
  <c r="L179" i="31"/>
  <c r="L178" i="31"/>
  <c r="L177" i="31"/>
  <c r="L176" i="31"/>
  <c r="L175" i="31"/>
  <c r="L174" i="31"/>
  <c r="L173" i="31"/>
  <c r="L172" i="31"/>
  <c r="L171" i="31"/>
  <c r="L170" i="31"/>
  <c r="L169" i="31"/>
  <c r="L168" i="31"/>
  <c r="L167" i="31"/>
  <c r="L166" i="31"/>
  <c r="L165" i="31"/>
  <c r="L164" i="31"/>
  <c r="L163" i="31"/>
  <c r="L162" i="31"/>
  <c r="L161" i="31"/>
  <c r="L160" i="31"/>
  <c r="L159" i="31"/>
  <c r="L158" i="31"/>
  <c r="L157" i="31"/>
  <c r="L156" i="31"/>
  <c r="L155" i="31"/>
  <c r="L154" i="31"/>
  <c r="L153" i="31"/>
  <c r="L152" i="31"/>
  <c r="L151" i="31"/>
  <c r="L150" i="31"/>
  <c r="L149" i="31"/>
  <c r="L148" i="31"/>
  <c r="L147" i="31"/>
  <c r="L146" i="31"/>
  <c r="L145" i="31"/>
  <c r="L144" i="31"/>
  <c r="L143" i="31"/>
  <c r="L142" i="31"/>
  <c r="L141" i="31"/>
  <c r="L140" i="31"/>
  <c r="L139" i="31"/>
  <c r="L138" i="31"/>
  <c r="L137" i="31"/>
  <c r="L136" i="31"/>
  <c r="L135" i="31"/>
  <c r="L134" i="31"/>
  <c r="L133" i="31"/>
  <c r="L132" i="31"/>
  <c r="L131" i="31"/>
  <c r="L130" i="31"/>
  <c r="L129" i="31"/>
  <c r="L128" i="31"/>
  <c r="L127" i="31"/>
  <c r="L126" i="31"/>
  <c r="L125" i="31"/>
  <c r="L124" i="31"/>
  <c r="L123" i="31"/>
  <c r="L122" i="31"/>
  <c r="L121" i="31"/>
  <c r="L120" i="31"/>
  <c r="L119" i="31"/>
  <c r="L118" i="31"/>
  <c r="L117" i="31"/>
  <c r="L116" i="31"/>
  <c r="L115" i="31"/>
  <c r="L114" i="31"/>
  <c r="L113" i="31"/>
  <c r="L112" i="31"/>
  <c r="L111" i="31"/>
  <c r="L110" i="31"/>
  <c r="L109" i="31"/>
  <c r="L108" i="31"/>
  <c r="L107" i="31"/>
  <c r="L106" i="31"/>
  <c r="L105" i="31"/>
  <c r="L104" i="31"/>
  <c r="L103" i="31"/>
  <c r="L102" i="31"/>
  <c r="L101" i="31"/>
  <c r="L100" i="31"/>
  <c r="L99" i="31"/>
  <c r="L98" i="31"/>
  <c r="L97" i="31"/>
  <c r="L96" i="31"/>
  <c r="L95" i="31"/>
  <c r="L94" i="31"/>
  <c r="L93" i="31"/>
  <c r="L92" i="31"/>
  <c r="L91" i="31"/>
  <c r="L90" i="31"/>
  <c r="L89" i="31"/>
  <c r="L88" i="31"/>
  <c r="L87" i="31"/>
  <c r="L86" i="31"/>
  <c r="L85" i="31"/>
  <c r="L84" i="31"/>
  <c r="L83" i="31"/>
  <c r="L82" i="31"/>
  <c r="L81" i="31"/>
  <c r="L80" i="31"/>
  <c r="L79" i="31"/>
  <c r="L78" i="31"/>
  <c r="L77" i="31"/>
  <c r="L76" i="31"/>
  <c r="L75" i="31"/>
  <c r="L74" i="31"/>
  <c r="L73" i="31"/>
  <c r="L72" i="31"/>
  <c r="L71" i="31"/>
  <c r="L70" i="31"/>
  <c r="L69" i="31"/>
  <c r="L68" i="31"/>
  <c r="L67" i="31"/>
  <c r="L66" i="31"/>
  <c r="L65" i="31"/>
  <c r="L64" i="31"/>
  <c r="L63" i="31"/>
  <c r="L62" i="31"/>
  <c r="L61" i="31"/>
  <c r="L60" i="31"/>
  <c r="L59" i="31"/>
  <c r="L58" i="31"/>
  <c r="L57" i="31"/>
  <c r="L56" i="31"/>
  <c r="L55" i="31"/>
  <c r="L54" i="31"/>
  <c r="L53" i="31"/>
  <c r="L52" i="31"/>
  <c r="L51" i="31"/>
  <c r="L50" i="31"/>
  <c r="L49" i="31"/>
  <c r="L48" i="31"/>
  <c r="L47" i="31"/>
  <c r="L46" i="31"/>
  <c r="L45" i="31"/>
  <c r="L44" i="31"/>
  <c r="L43" i="31"/>
  <c r="L42" i="31"/>
  <c r="L41" i="31"/>
  <c r="L40" i="31"/>
  <c r="L39" i="31"/>
  <c r="L38" i="31"/>
  <c r="L37" i="31"/>
  <c r="L36" i="31"/>
  <c r="L35" i="31"/>
  <c r="L34" i="31"/>
  <c r="L33" i="31"/>
  <c r="L32" i="31"/>
  <c r="L31" i="31"/>
  <c r="L30" i="31"/>
  <c r="L29" i="31"/>
  <c r="L28" i="31"/>
  <c r="K26" i="31"/>
  <c r="L26" i="31"/>
  <c r="M26" i="31"/>
  <c r="N26" i="31"/>
  <c r="O26" i="31"/>
  <c r="P26" i="31"/>
  <c r="Q26" i="31"/>
  <c r="J26" i="31"/>
  <c r="P22" i="31"/>
  <c r="O22" i="31"/>
  <c r="N22" i="31"/>
  <c r="O20" i="31"/>
  <c r="P20" i="31"/>
  <c r="N20" i="31"/>
  <c r="K19" i="31"/>
  <c r="O18" i="31"/>
  <c r="N18" i="31"/>
  <c r="N17" i="31"/>
  <c r="M18" i="31"/>
  <c r="M17" i="31"/>
  <c r="M16" i="31"/>
  <c r="M15" i="31"/>
  <c r="L15" i="31"/>
  <c r="L16" i="31"/>
  <c r="L17" i="31"/>
  <c r="L18" i="31"/>
  <c r="J15" i="31"/>
  <c r="J16" i="31"/>
  <c r="J17" i="31"/>
  <c r="J18" i="31"/>
  <c r="C387" i="31"/>
  <c r="C386" i="31"/>
  <c r="C385" i="31"/>
  <c r="C384" i="31"/>
  <c r="C383" i="31"/>
  <c r="C382" i="31"/>
  <c r="C381" i="31"/>
  <c r="C380" i="31"/>
  <c r="C379" i="31"/>
  <c r="C378" i="31"/>
  <c r="C377" i="31"/>
  <c r="C376" i="31"/>
  <c r="C375" i="31"/>
  <c r="C374" i="31"/>
  <c r="C373" i="31"/>
  <c r="C372" i="31"/>
  <c r="C371" i="31"/>
  <c r="C370" i="31"/>
  <c r="C369" i="31"/>
  <c r="C368" i="31"/>
  <c r="C367" i="31"/>
  <c r="C366" i="31"/>
  <c r="C365" i="31"/>
  <c r="C364" i="31"/>
  <c r="C363" i="31"/>
  <c r="C362" i="31"/>
  <c r="C361" i="31"/>
  <c r="C360" i="31"/>
  <c r="C359" i="31"/>
  <c r="C358" i="31"/>
  <c r="C357" i="31"/>
  <c r="C356" i="31"/>
  <c r="C355" i="31"/>
  <c r="C354" i="31"/>
  <c r="C353" i="31"/>
  <c r="C352" i="31"/>
  <c r="C351" i="31"/>
  <c r="C350" i="31"/>
  <c r="C349" i="31"/>
  <c r="C348" i="31"/>
  <c r="C347" i="31"/>
  <c r="C346" i="31"/>
  <c r="C345" i="31"/>
  <c r="C344" i="31"/>
  <c r="C343" i="31"/>
  <c r="C342" i="31"/>
  <c r="C341" i="31"/>
  <c r="C340" i="31"/>
  <c r="C339" i="31"/>
  <c r="C338" i="31"/>
  <c r="C337" i="31"/>
  <c r="C336" i="31"/>
  <c r="C335" i="31"/>
  <c r="C334" i="31"/>
  <c r="C333" i="31"/>
  <c r="C332" i="31"/>
  <c r="C331" i="31"/>
  <c r="C330" i="31"/>
  <c r="C329" i="31"/>
  <c r="C328" i="31"/>
  <c r="C327" i="31"/>
  <c r="C326" i="31"/>
  <c r="C325" i="31"/>
  <c r="C324" i="31"/>
  <c r="C323" i="31"/>
  <c r="C322" i="31"/>
  <c r="C321" i="31"/>
  <c r="C320" i="31"/>
  <c r="C319" i="31"/>
  <c r="C318" i="31"/>
  <c r="C317" i="31"/>
  <c r="C316" i="31"/>
  <c r="C315" i="31"/>
  <c r="C314" i="31"/>
  <c r="C313" i="31"/>
  <c r="C312" i="31"/>
  <c r="C311" i="31"/>
  <c r="C310" i="31"/>
  <c r="C309" i="31"/>
  <c r="C308" i="31"/>
  <c r="C307" i="31"/>
  <c r="C306" i="31"/>
  <c r="C305" i="31"/>
  <c r="C304" i="31"/>
  <c r="C303" i="31"/>
  <c r="C302" i="31"/>
  <c r="C301" i="31"/>
  <c r="C300" i="31"/>
  <c r="C299" i="31"/>
  <c r="C298" i="31"/>
  <c r="C297" i="31"/>
  <c r="C296" i="31"/>
  <c r="C295" i="31"/>
  <c r="C294" i="31"/>
  <c r="C293" i="31"/>
  <c r="C292" i="31"/>
  <c r="C291" i="31"/>
  <c r="C290" i="31"/>
  <c r="C289" i="31"/>
  <c r="C288" i="31"/>
  <c r="C287" i="31"/>
  <c r="C286" i="31"/>
  <c r="C285" i="31"/>
  <c r="C284" i="31"/>
  <c r="C283" i="31"/>
  <c r="C282" i="31"/>
  <c r="C281" i="31"/>
  <c r="C280" i="31"/>
  <c r="C279" i="31"/>
  <c r="C278" i="31"/>
  <c r="C277" i="31"/>
  <c r="C276" i="31"/>
  <c r="C275" i="31"/>
  <c r="C274" i="31"/>
  <c r="C273" i="31"/>
  <c r="C272" i="31"/>
  <c r="C271" i="31"/>
  <c r="C270" i="31"/>
  <c r="C269" i="31"/>
  <c r="C268" i="31"/>
  <c r="C267" i="31"/>
  <c r="C266" i="31"/>
  <c r="C265" i="31"/>
  <c r="C264" i="31"/>
  <c r="C263" i="31"/>
  <c r="C262" i="31"/>
  <c r="C261" i="31"/>
  <c r="C260" i="31"/>
  <c r="C259" i="31"/>
  <c r="C258" i="31"/>
  <c r="C257" i="31"/>
  <c r="C256" i="31"/>
  <c r="C255" i="31"/>
  <c r="C254" i="31"/>
  <c r="C253" i="31"/>
  <c r="C252" i="31"/>
  <c r="C251" i="31"/>
  <c r="C250" i="31"/>
  <c r="C249" i="31"/>
  <c r="C248" i="31"/>
  <c r="C247" i="31"/>
  <c r="C246" i="31"/>
  <c r="C245" i="31"/>
  <c r="C244" i="31"/>
  <c r="C243" i="31"/>
  <c r="C242" i="31"/>
  <c r="C241" i="31"/>
  <c r="C240" i="31"/>
  <c r="C239" i="31"/>
  <c r="C238" i="31"/>
  <c r="C237" i="31"/>
  <c r="C236" i="31"/>
  <c r="C235" i="31"/>
  <c r="C234" i="31"/>
  <c r="C233" i="31"/>
  <c r="C232" i="31"/>
  <c r="C231" i="31"/>
  <c r="C230" i="31"/>
  <c r="C229" i="31"/>
  <c r="C228" i="31"/>
  <c r="C227" i="31"/>
  <c r="C226" i="31"/>
  <c r="C225" i="31"/>
  <c r="C224" i="31"/>
  <c r="C223" i="31"/>
  <c r="C222" i="31"/>
  <c r="C221" i="31"/>
  <c r="C220" i="31"/>
  <c r="C219" i="31"/>
  <c r="C218" i="31"/>
  <c r="C217" i="31"/>
  <c r="C216" i="31"/>
  <c r="C215" i="31"/>
  <c r="C214" i="31"/>
  <c r="C213" i="31"/>
  <c r="C212" i="31"/>
  <c r="C211" i="31"/>
  <c r="C210" i="31"/>
  <c r="C209" i="31"/>
  <c r="C208" i="31"/>
  <c r="C207" i="31"/>
  <c r="C206" i="31"/>
  <c r="C205" i="31"/>
  <c r="C204" i="31"/>
  <c r="C203" i="31"/>
  <c r="C202" i="31"/>
  <c r="C201" i="31"/>
  <c r="C200" i="31"/>
  <c r="C199" i="31"/>
  <c r="C198" i="31"/>
  <c r="C197" i="31"/>
  <c r="C196" i="31"/>
  <c r="C195" i="31"/>
  <c r="C194" i="31"/>
  <c r="C193" i="31"/>
  <c r="C192" i="31"/>
  <c r="C191" i="31"/>
  <c r="C190" i="31"/>
  <c r="C189" i="31"/>
  <c r="C188" i="31"/>
  <c r="C187" i="31"/>
  <c r="C186" i="31"/>
  <c r="C185" i="31"/>
  <c r="C184" i="31"/>
  <c r="C183" i="31"/>
  <c r="C182" i="31"/>
  <c r="C181" i="31"/>
  <c r="C180" i="31"/>
  <c r="C179" i="31"/>
  <c r="C178" i="31"/>
  <c r="C177" i="31"/>
  <c r="C176" i="31"/>
  <c r="C175" i="31"/>
  <c r="C174" i="31"/>
  <c r="C173" i="31"/>
  <c r="C172" i="31"/>
  <c r="C171" i="31"/>
  <c r="C170" i="31"/>
  <c r="C169" i="31"/>
  <c r="C168" i="31"/>
  <c r="C167" i="31"/>
  <c r="C166" i="31"/>
  <c r="C165" i="31"/>
  <c r="C164" i="31"/>
  <c r="C163" i="31"/>
  <c r="C162" i="31"/>
  <c r="C161" i="31"/>
  <c r="C160" i="31"/>
  <c r="C159" i="31"/>
  <c r="C158" i="31"/>
  <c r="C157" i="31"/>
  <c r="C156" i="31"/>
  <c r="C155" i="31"/>
  <c r="C154" i="31"/>
  <c r="C153" i="31"/>
  <c r="C152" i="31"/>
  <c r="C151" i="31"/>
  <c r="C150" i="31"/>
  <c r="C149" i="31"/>
  <c r="C148" i="31"/>
  <c r="C147" i="31"/>
  <c r="C146" i="31"/>
  <c r="C145" i="31"/>
  <c r="C144" i="31"/>
  <c r="C143" i="31"/>
  <c r="C142" i="31"/>
  <c r="C141" i="31"/>
  <c r="C140" i="31"/>
  <c r="C139" i="31"/>
  <c r="C138" i="31"/>
  <c r="C137" i="31"/>
  <c r="C136" i="31"/>
  <c r="C135" i="31"/>
  <c r="C134" i="31"/>
  <c r="C133" i="31"/>
  <c r="C132" i="31"/>
  <c r="C131" i="31"/>
  <c r="C130" i="31"/>
  <c r="C129" i="31"/>
  <c r="C128" i="31"/>
  <c r="C127" i="31"/>
  <c r="C126" i="31"/>
  <c r="C125" i="31"/>
  <c r="C124" i="31"/>
  <c r="C123" i="31"/>
  <c r="C122" i="31"/>
  <c r="C121" i="31"/>
  <c r="C120" i="31"/>
  <c r="C119" i="31"/>
  <c r="C118" i="31"/>
  <c r="C117" i="31"/>
  <c r="C116" i="31"/>
  <c r="C115" i="31"/>
  <c r="C114" i="31"/>
  <c r="C113" i="31"/>
  <c r="C112" i="31"/>
  <c r="C111" i="31"/>
  <c r="C110" i="31"/>
  <c r="C109" i="31"/>
  <c r="C108" i="31"/>
  <c r="C107" i="31"/>
  <c r="C106" i="31"/>
  <c r="C105" i="31"/>
  <c r="C104" i="31"/>
  <c r="C103" i="31"/>
  <c r="C102" i="31"/>
  <c r="C101" i="31"/>
  <c r="C100" i="31"/>
  <c r="C99" i="31"/>
  <c r="C98" i="31"/>
  <c r="C97" i="31"/>
  <c r="C96" i="31"/>
  <c r="C95" i="31"/>
  <c r="C94" i="31"/>
  <c r="C93" i="31"/>
  <c r="C92" i="31"/>
  <c r="C91" i="31"/>
  <c r="C90" i="31"/>
  <c r="C89" i="31"/>
  <c r="C88" i="31"/>
  <c r="C87" i="31"/>
  <c r="C86" i="31"/>
  <c r="C85" i="31"/>
  <c r="C84"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C45" i="31"/>
  <c r="C44" i="31"/>
  <c r="C43" i="31"/>
  <c r="C42" i="31"/>
  <c r="C41" i="31"/>
  <c r="C40" i="31"/>
  <c r="C39" i="31"/>
  <c r="C38" i="31"/>
  <c r="C37" i="31"/>
  <c r="C36" i="31"/>
  <c r="C35" i="31"/>
  <c r="C34" i="31"/>
  <c r="C33" i="31"/>
  <c r="C32" i="31"/>
  <c r="C31" i="31"/>
  <c r="C30" i="31"/>
  <c r="C29" i="31"/>
  <c r="C28" i="31"/>
  <c r="E22" i="31"/>
  <c r="F22" i="31"/>
  <c r="F20" i="31"/>
  <c r="E20" i="31"/>
  <c r="H14" i="31"/>
  <c r="G16" i="31"/>
  <c r="G20" i="31"/>
  <c r="G22" i="31"/>
  <c r="G13" i="31"/>
  <c r="H13" i="31"/>
  <c r="F13" i="31"/>
  <c r="E18" i="31"/>
  <c r="E17" i="31"/>
  <c r="E16" i="31"/>
  <c r="E15" i="31"/>
  <c r="A20" i="31"/>
  <c r="B19" i="31"/>
  <c r="C16" i="31"/>
  <c r="C17" i="31"/>
  <c r="C18" i="31"/>
  <c r="C15" i="31"/>
  <c r="B14" i="31"/>
  <c r="A18" i="31"/>
  <c r="A17" i="31"/>
  <c r="A16" i="31"/>
  <c r="A15" i="31"/>
  <c r="A14" i="31"/>
  <c r="H22" i="30"/>
  <c r="X14" i="31"/>
  <c r="D23" i="17"/>
  <c r="B11" i="17" s="1"/>
  <c r="D22" i="17"/>
  <c r="B22" i="17"/>
  <c r="D21" i="17"/>
  <c r="B8" i="17" s="1"/>
  <c r="B21" i="17"/>
  <c r="D20" i="17"/>
  <c r="B7" i="17" s="1"/>
  <c r="B13" i="17" s="1"/>
  <c r="B20" i="17"/>
  <c r="H11" i="1"/>
  <c r="H20" i="17" s="1"/>
  <c r="K23" i="1"/>
  <c r="H15" i="31"/>
  <c r="C403" i="29"/>
  <c r="C402" i="29"/>
  <c r="C401" i="29"/>
  <c r="C400" i="29"/>
  <c r="C399" i="29"/>
  <c r="C398" i="29"/>
  <c r="C397" i="29"/>
  <c r="C396" i="29"/>
  <c r="C395" i="29"/>
  <c r="C394" i="29"/>
  <c r="C393" i="29"/>
  <c r="C392" i="29"/>
  <c r="C391" i="29"/>
  <c r="C390" i="29"/>
  <c r="C389" i="29"/>
  <c r="C388" i="29"/>
  <c r="C387" i="29"/>
  <c r="C386" i="29"/>
  <c r="C385" i="29"/>
  <c r="C384" i="29"/>
  <c r="C383" i="29"/>
  <c r="C382" i="29"/>
  <c r="C381" i="29"/>
  <c r="C380" i="29"/>
  <c r="C379" i="29"/>
  <c r="C378" i="29"/>
  <c r="C377" i="29"/>
  <c r="C376" i="29"/>
  <c r="C375" i="29"/>
  <c r="C374" i="29"/>
  <c r="C373" i="29"/>
  <c r="C372" i="29"/>
  <c r="C371" i="29"/>
  <c r="C370" i="29"/>
  <c r="C369" i="29"/>
  <c r="C368" i="29"/>
  <c r="C367" i="29"/>
  <c r="C366" i="29"/>
  <c r="C365" i="29"/>
  <c r="C364" i="29"/>
  <c r="C363" i="29"/>
  <c r="C362" i="29"/>
  <c r="C361" i="29"/>
  <c r="C360" i="29"/>
  <c r="C359" i="29"/>
  <c r="C358" i="29"/>
  <c r="C357" i="29"/>
  <c r="C356" i="29"/>
  <c r="C355" i="29"/>
  <c r="C354" i="29"/>
  <c r="C353" i="29"/>
  <c r="C352" i="29"/>
  <c r="C351" i="29"/>
  <c r="C350" i="29"/>
  <c r="C349" i="29"/>
  <c r="C348" i="29"/>
  <c r="C347" i="29"/>
  <c r="C346" i="29"/>
  <c r="C345" i="29"/>
  <c r="C344" i="29"/>
  <c r="C343" i="29"/>
  <c r="C342" i="29"/>
  <c r="C341" i="29"/>
  <c r="C340" i="29"/>
  <c r="C339" i="29"/>
  <c r="C338" i="29"/>
  <c r="C337" i="29"/>
  <c r="C336" i="29"/>
  <c r="C335" i="29"/>
  <c r="C334" i="29"/>
  <c r="C333" i="29"/>
  <c r="C332" i="29"/>
  <c r="C331" i="29"/>
  <c r="C330" i="29"/>
  <c r="C329" i="29"/>
  <c r="C328" i="29"/>
  <c r="C327" i="29"/>
  <c r="C326" i="29"/>
  <c r="C325" i="29"/>
  <c r="C324" i="29"/>
  <c r="C323" i="29"/>
  <c r="C322" i="29"/>
  <c r="C321" i="29"/>
  <c r="C320" i="29"/>
  <c r="C319" i="29"/>
  <c r="C318" i="29"/>
  <c r="C317" i="29"/>
  <c r="C316" i="29"/>
  <c r="C315" i="29"/>
  <c r="C314" i="29"/>
  <c r="C313" i="29"/>
  <c r="C312" i="29"/>
  <c r="C311" i="29"/>
  <c r="C310" i="29"/>
  <c r="C309" i="29"/>
  <c r="C308" i="29"/>
  <c r="C307" i="29"/>
  <c r="C306" i="29"/>
  <c r="C305" i="29"/>
  <c r="C304" i="29"/>
  <c r="C303" i="29"/>
  <c r="C302" i="29"/>
  <c r="C301" i="29"/>
  <c r="C300" i="29"/>
  <c r="C299" i="29"/>
  <c r="C298" i="29"/>
  <c r="C297" i="29"/>
  <c r="C296" i="29"/>
  <c r="C295" i="29"/>
  <c r="C294" i="29"/>
  <c r="C293" i="29"/>
  <c r="C292" i="29"/>
  <c r="C291" i="29"/>
  <c r="C290" i="29"/>
  <c r="C289" i="29"/>
  <c r="C288" i="29"/>
  <c r="C287" i="29"/>
  <c r="C286" i="29"/>
  <c r="C285" i="29"/>
  <c r="C284" i="29"/>
  <c r="C283" i="29"/>
  <c r="C282" i="29"/>
  <c r="C281" i="29"/>
  <c r="C280" i="29"/>
  <c r="C279" i="29"/>
  <c r="C278" i="29"/>
  <c r="C277" i="29"/>
  <c r="C276" i="29"/>
  <c r="C275" i="29"/>
  <c r="C274" i="29"/>
  <c r="C273" i="29"/>
  <c r="C272" i="29"/>
  <c r="C271" i="29"/>
  <c r="C270" i="29"/>
  <c r="C269" i="29"/>
  <c r="C268" i="29"/>
  <c r="C267" i="29"/>
  <c r="C266" i="29"/>
  <c r="C265" i="29"/>
  <c r="C264" i="29"/>
  <c r="C263" i="29"/>
  <c r="C262" i="29"/>
  <c r="C261" i="29"/>
  <c r="C260" i="29"/>
  <c r="C259" i="29"/>
  <c r="C258" i="29"/>
  <c r="C257" i="29"/>
  <c r="C256" i="29"/>
  <c r="C255" i="29"/>
  <c r="C254" i="29"/>
  <c r="C253" i="29"/>
  <c r="C252" i="29"/>
  <c r="C251" i="29"/>
  <c r="C250" i="29"/>
  <c r="C249" i="29"/>
  <c r="C248" i="29"/>
  <c r="C247" i="29"/>
  <c r="C246" i="29"/>
  <c r="C245" i="29"/>
  <c r="C244" i="29"/>
  <c r="C243" i="29"/>
  <c r="C242" i="29"/>
  <c r="C241" i="29"/>
  <c r="C240" i="29"/>
  <c r="C239" i="29"/>
  <c r="C238" i="29"/>
  <c r="C237" i="29"/>
  <c r="C236" i="29"/>
  <c r="C235" i="29"/>
  <c r="C234" i="29"/>
  <c r="C233" i="29"/>
  <c r="C232" i="29"/>
  <c r="C231" i="29"/>
  <c r="C230" i="29"/>
  <c r="C229" i="29"/>
  <c r="C228" i="29"/>
  <c r="C227" i="29"/>
  <c r="C226" i="29"/>
  <c r="C225" i="29"/>
  <c r="C224" i="29"/>
  <c r="C223" i="29"/>
  <c r="C222" i="29"/>
  <c r="C221" i="29"/>
  <c r="C220" i="29"/>
  <c r="C219" i="29"/>
  <c r="C218" i="29"/>
  <c r="C217" i="29"/>
  <c r="C216" i="29"/>
  <c r="C215" i="29"/>
  <c r="C214" i="29"/>
  <c r="C213" i="29"/>
  <c r="C212" i="29"/>
  <c r="C211" i="29"/>
  <c r="C210" i="29"/>
  <c r="C209" i="29"/>
  <c r="C208" i="29"/>
  <c r="C207" i="29"/>
  <c r="C206" i="29"/>
  <c r="C205" i="29"/>
  <c r="C204" i="29"/>
  <c r="C203" i="29"/>
  <c r="C202" i="29"/>
  <c r="C201" i="29"/>
  <c r="C200" i="29"/>
  <c r="C199" i="29"/>
  <c r="C198" i="29"/>
  <c r="C197" i="29"/>
  <c r="C196" i="29"/>
  <c r="C195" i="29"/>
  <c r="C194" i="29"/>
  <c r="C193" i="29"/>
  <c r="C192" i="29"/>
  <c r="C191" i="29"/>
  <c r="C190" i="29"/>
  <c r="C189" i="29"/>
  <c r="C188" i="29"/>
  <c r="C187" i="29"/>
  <c r="C186" i="29"/>
  <c r="C185" i="29"/>
  <c r="C184" i="29"/>
  <c r="C183" i="29"/>
  <c r="C182" i="29"/>
  <c r="C181" i="29"/>
  <c r="C180" i="29"/>
  <c r="C179" i="29"/>
  <c r="C178" i="29"/>
  <c r="C177" i="29"/>
  <c r="C176" i="29"/>
  <c r="C175" i="29"/>
  <c r="C174" i="29"/>
  <c r="C173" i="29"/>
  <c r="C172" i="29"/>
  <c r="C171" i="29"/>
  <c r="C170" i="29"/>
  <c r="C169" i="29"/>
  <c r="C168" i="29"/>
  <c r="C167" i="29"/>
  <c r="C166" i="29"/>
  <c r="C165" i="29"/>
  <c r="C164" i="29"/>
  <c r="C163" i="29"/>
  <c r="C162" i="29"/>
  <c r="C161" i="29"/>
  <c r="C160" i="29"/>
  <c r="C159" i="29"/>
  <c r="C158" i="29"/>
  <c r="C157" i="29"/>
  <c r="C156" i="29"/>
  <c r="C155" i="29"/>
  <c r="C154" i="29"/>
  <c r="C153" i="29"/>
  <c r="C152" i="29"/>
  <c r="C151" i="29"/>
  <c r="C150" i="29"/>
  <c r="C149" i="29"/>
  <c r="C148" i="29"/>
  <c r="C147" i="29"/>
  <c r="C146" i="29"/>
  <c r="C145" i="29"/>
  <c r="C144" i="29"/>
  <c r="C143" i="29"/>
  <c r="C142" i="29"/>
  <c r="C141" i="29"/>
  <c r="C140" i="29"/>
  <c r="C139" i="29"/>
  <c r="C138" i="29"/>
  <c r="C137" i="29"/>
  <c r="C136" i="29"/>
  <c r="C135" i="29"/>
  <c r="C134" i="29"/>
  <c r="C133" i="29"/>
  <c r="C132" i="29"/>
  <c r="C131" i="29"/>
  <c r="C130" i="29"/>
  <c r="C129" i="29"/>
  <c r="C128" i="29"/>
  <c r="C127" i="29"/>
  <c r="C126" i="29"/>
  <c r="C125" i="29"/>
  <c r="C124" i="29"/>
  <c r="C123" i="29"/>
  <c r="C122" i="29"/>
  <c r="C121" i="29"/>
  <c r="C120" i="29"/>
  <c r="C119" i="29"/>
  <c r="C118" i="29"/>
  <c r="C117" i="29"/>
  <c r="C116" i="29"/>
  <c r="C115" i="29"/>
  <c r="C114" i="29"/>
  <c r="C113" i="29"/>
  <c r="C112" i="29"/>
  <c r="C111" i="29"/>
  <c r="C110" i="29"/>
  <c r="C109" i="29"/>
  <c r="C108" i="29"/>
  <c r="C107" i="29"/>
  <c r="C106" i="29"/>
  <c r="C105" i="29"/>
  <c r="C104" i="29"/>
  <c r="C103" i="29"/>
  <c r="C102" i="29"/>
  <c r="C101" i="29"/>
  <c r="C100" i="29"/>
  <c r="C99" i="29"/>
  <c r="C98" i="29"/>
  <c r="C97" i="29"/>
  <c r="C96" i="29"/>
  <c r="C95" i="29"/>
  <c r="C94" i="29"/>
  <c r="C93" i="29"/>
  <c r="C92" i="29"/>
  <c r="C91" i="29"/>
  <c r="C90" i="29"/>
  <c r="C89" i="29"/>
  <c r="C88" i="29"/>
  <c r="C87" i="29"/>
  <c r="C86" i="29"/>
  <c r="C85" i="29"/>
  <c r="C84" i="29"/>
  <c r="C83" i="29"/>
  <c r="C82" i="29"/>
  <c r="C81" i="29"/>
  <c r="C80" i="29"/>
  <c r="C79" i="29"/>
  <c r="C78" i="29"/>
  <c r="C77" i="29"/>
  <c r="C76" i="29"/>
  <c r="C75" i="29"/>
  <c r="C74" i="29"/>
  <c r="C73" i="29"/>
  <c r="C72" i="29"/>
  <c r="C71" i="29"/>
  <c r="C70" i="29"/>
  <c r="C69" i="29"/>
  <c r="C68" i="29"/>
  <c r="C67" i="29"/>
  <c r="C66" i="29"/>
  <c r="C65" i="29"/>
  <c r="C64" i="29"/>
  <c r="C63" i="29"/>
  <c r="C62" i="29"/>
  <c r="C61" i="29"/>
  <c r="C60" i="29"/>
  <c r="C59" i="29"/>
  <c r="C58" i="29"/>
  <c r="C57" i="29"/>
  <c r="C56" i="29"/>
  <c r="C55" i="29"/>
  <c r="C54" i="29"/>
  <c r="C53" i="29"/>
  <c r="C52" i="29"/>
  <c r="C51" i="29"/>
  <c r="C50" i="29"/>
  <c r="C49" i="29"/>
  <c r="C48" i="29"/>
  <c r="C47" i="29"/>
  <c r="C46" i="29"/>
  <c r="C45" i="29"/>
  <c r="C44" i="29"/>
  <c r="C43" i="29"/>
  <c r="C42" i="29"/>
  <c r="C41" i="29"/>
  <c r="C40" i="29"/>
  <c r="C39" i="29"/>
  <c r="C38" i="29"/>
  <c r="C37" i="29"/>
  <c r="C36" i="29"/>
  <c r="C35" i="29"/>
  <c r="C34" i="29"/>
  <c r="Q31" i="29"/>
  <c r="M31" i="29"/>
  <c r="I31" i="29"/>
  <c r="E31" i="29"/>
  <c r="D24" i="29"/>
  <c r="F22" i="29"/>
  <c r="X17" i="31" s="1"/>
  <c r="Q14" i="29"/>
  <c r="A13" i="29"/>
  <c r="F11" i="29"/>
  <c r="F17" i="29" s="1"/>
  <c r="B11" i="29"/>
  <c r="B17" i="29" s="1"/>
  <c r="F9" i="29"/>
  <c r="F15" i="29" s="1"/>
  <c r="B9" i="29"/>
  <c r="B15" i="29" s="1"/>
  <c r="Q8" i="29"/>
  <c r="F8" i="29"/>
  <c r="F14" i="29" s="1"/>
  <c r="B8" i="29"/>
  <c r="B14" i="29" s="1"/>
  <c r="F7" i="29"/>
  <c r="F13" i="29" s="1"/>
  <c r="B7" i="29"/>
  <c r="B13" i="29" s="1"/>
  <c r="C403" i="27"/>
  <c r="C402" i="27"/>
  <c r="C401" i="27"/>
  <c r="C400" i="27"/>
  <c r="C399" i="27"/>
  <c r="C398" i="27"/>
  <c r="C397" i="27"/>
  <c r="C396" i="27"/>
  <c r="C395" i="27"/>
  <c r="C394" i="27"/>
  <c r="C393" i="27"/>
  <c r="C392" i="27"/>
  <c r="C391" i="27"/>
  <c r="C390" i="27"/>
  <c r="C389" i="27"/>
  <c r="C388" i="27"/>
  <c r="C387" i="27"/>
  <c r="C386" i="27"/>
  <c r="C385" i="27"/>
  <c r="C384" i="27"/>
  <c r="C383" i="27"/>
  <c r="C382" i="27"/>
  <c r="C381" i="27"/>
  <c r="C380" i="27"/>
  <c r="C379" i="27"/>
  <c r="C378" i="27"/>
  <c r="C377" i="27"/>
  <c r="C376" i="27"/>
  <c r="C375" i="27"/>
  <c r="C374" i="27"/>
  <c r="C373" i="27"/>
  <c r="C372" i="27"/>
  <c r="C371" i="27"/>
  <c r="C370" i="27"/>
  <c r="C369" i="27"/>
  <c r="C368" i="27"/>
  <c r="C367" i="27"/>
  <c r="C366" i="27"/>
  <c r="C365" i="27"/>
  <c r="C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Q31" i="27"/>
  <c r="M31" i="27"/>
  <c r="I31" i="27"/>
  <c r="E31" i="27"/>
  <c r="B11" i="27"/>
  <c r="B17" i="27" s="1"/>
  <c r="B9" i="27"/>
  <c r="B15" i="27" s="1"/>
  <c r="Q14" i="27"/>
  <c r="A13" i="27"/>
  <c r="F11" i="27"/>
  <c r="F17" i="27" s="1"/>
  <c r="F9" i="27"/>
  <c r="F15" i="27" s="1"/>
  <c r="Q8" i="27"/>
  <c r="F8" i="27"/>
  <c r="F14" i="27" s="1"/>
  <c r="B8" i="27"/>
  <c r="J8" i="27" s="1"/>
  <c r="J14" i="27" s="1"/>
  <c r="F7" i="27"/>
  <c r="F13" i="27" s="1"/>
  <c r="B7" i="27"/>
  <c r="J7" i="27" s="1"/>
  <c r="J13" i="27" s="1"/>
  <c r="G5" i="29"/>
  <c r="M34" i="29"/>
  <c r="B40" i="29"/>
  <c r="B36" i="29"/>
  <c r="B42" i="29"/>
  <c r="B38" i="29"/>
  <c r="B34" i="29"/>
  <c r="B43" i="29"/>
  <c r="B41" i="29"/>
  <c r="B39" i="29"/>
  <c r="B37" i="29"/>
  <c r="B35" i="29"/>
  <c r="F13" i="25"/>
  <c r="E3" i="25"/>
  <c r="C3" i="25"/>
  <c r="J186" i="1"/>
  <c r="F3" i="19"/>
  <c r="C3" i="19"/>
  <c r="B9" i="17"/>
  <c r="J9" i="17" s="1"/>
  <c r="J15" i="17" s="1"/>
  <c r="G20" i="17"/>
  <c r="G19" i="17"/>
  <c r="F19" i="17"/>
  <c r="C402" i="17"/>
  <c r="C401" i="17"/>
  <c r="C400" i="17"/>
  <c r="C399" i="17"/>
  <c r="C398" i="17"/>
  <c r="C397" i="17"/>
  <c r="C396" i="17"/>
  <c r="C395" i="17"/>
  <c r="C394" i="17"/>
  <c r="C393" i="17"/>
  <c r="C392" i="17"/>
  <c r="C391" i="17"/>
  <c r="C390" i="17"/>
  <c r="C389" i="17"/>
  <c r="C388" i="17"/>
  <c r="C387" i="17"/>
  <c r="C386" i="17"/>
  <c r="C385" i="17"/>
  <c r="C384" i="17"/>
  <c r="C383" i="17"/>
  <c r="C382" i="17"/>
  <c r="C381" i="17"/>
  <c r="C380" i="17"/>
  <c r="C379" i="17"/>
  <c r="C378" i="17"/>
  <c r="C377" i="17"/>
  <c r="C376" i="17"/>
  <c r="C375" i="17"/>
  <c r="C374" i="17"/>
  <c r="C373" i="17"/>
  <c r="C372" i="17"/>
  <c r="C371" i="17"/>
  <c r="C370" i="17"/>
  <c r="C369" i="17"/>
  <c r="C368" i="17"/>
  <c r="C367" i="17"/>
  <c r="C366" i="17"/>
  <c r="C365" i="17"/>
  <c r="C364" i="17"/>
  <c r="C363" i="17"/>
  <c r="C362" i="17"/>
  <c r="C361" i="17"/>
  <c r="C360" i="17"/>
  <c r="C359" i="17"/>
  <c r="C358" i="17"/>
  <c r="C357" i="17"/>
  <c r="C356" i="17"/>
  <c r="C355" i="17"/>
  <c r="C354" i="17"/>
  <c r="C353" i="17"/>
  <c r="C352" i="17"/>
  <c r="C351" i="17"/>
  <c r="C350" i="17"/>
  <c r="C349" i="17"/>
  <c r="C348" i="17"/>
  <c r="C347" i="17"/>
  <c r="C346" i="17"/>
  <c r="C345" i="17"/>
  <c r="C344" i="17"/>
  <c r="C343" i="17"/>
  <c r="C342" i="17"/>
  <c r="C341" i="17"/>
  <c r="C340" i="17"/>
  <c r="C339" i="17"/>
  <c r="C338" i="17"/>
  <c r="C337" i="17"/>
  <c r="C336" i="17"/>
  <c r="C335" i="17"/>
  <c r="C334" i="17"/>
  <c r="C333" i="17"/>
  <c r="C332" i="17"/>
  <c r="C331" i="17"/>
  <c r="C330" i="17"/>
  <c r="C329" i="17"/>
  <c r="C328" i="17"/>
  <c r="C327" i="17"/>
  <c r="C326" i="17"/>
  <c r="C325" i="17"/>
  <c r="C324" i="17"/>
  <c r="C323" i="17"/>
  <c r="C322" i="17"/>
  <c r="C321" i="17"/>
  <c r="C320" i="17"/>
  <c r="C319" i="17"/>
  <c r="C318" i="17"/>
  <c r="C317" i="17"/>
  <c r="C316" i="17"/>
  <c r="C315" i="17"/>
  <c r="C314" i="17"/>
  <c r="C313" i="17"/>
  <c r="C312" i="17"/>
  <c r="C311" i="17"/>
  <c r="C310" i="17"/>
  <c r="C309" i="17"/>
  <c r="C308" i="17"/>
  <c r="C307" i="17"/>
  <c r="C306" i="17"/>
  <c r="C305" i="17"/>
  <c r="C304" i="17"/>
  <c r="C303" i="17"/>
  <c r="C302" i="17"/>
  <c r="C301" i="17"/>
  <c r="C300" i="17"/>
  <c r="C299" i="17"/>
  <c r="C298" i="17"/>
  <c r="C297" i="17"/>
  <c r="C296" i="17"/>
  <c r="C295" i="17"/>
  <c r="C294" i="17"/>
  <c r="C293" i="17"/>
  <c r="C292" i="17"/>
  <c r="C291" i="17"/>
  <c r="C290" i="17"/>
  <c r="C289" i="17"/>
  <c r="C288" i="17"/>
  <c r="C287" i="17"/>
  <c r="C286" i="17"/>
  <c r="C285" i="17"/>
  <c r="C284" i="17"/>
  <c r="C283" i="17"/>
  <c r="C282" i="17"/>
  <c r="C281" i="17"/>
  <c r="C280" i="17"/>
  <c r="C279" i="17"/>
  <c r="C278" i="17"/>
  <c r="C277" i="17"/>
  <c r="C276" i="17"/>
  <c r="C275" i="17"/>
  <c r="C274" i="17"/>
  <c r="C273" i="17"/>
  <c r="C272" i="17"/>
  <c r="C271" i="17"/>
  <c r="C270" i="17"/>
  <c r="C269" i="17"/>
  <c r="C268" i="17"/>
  <c r="C267" i="17"/>
  <c r="C266" i="17"/>
  <c r="C265" i="17"/>
  <c r="C264" i="17"/>
  <c r="C263" i="17"/>
  <c r="C262" i="17"/>
  <c r="C261" i="17"/>
  <c r="C260" i="17"/>
  <c r="C259" i="17"/>
  <c r="C258" i="17"/>
  <c r="C257" i="17"/>
  <c r="C256" i="17"/>
  <c r="C255" i="17"/>
  <c r="C254" i="17"/>
  <c r="C253" i="17"/>
  <c r="C252" i="17"/>
  <c r="C251" i="17"/>
  <c r="C250" i="17"/>
  <c r="C249" i="17"/>
  <c r="C248" i="17"/>
  <c r="C247" i="17"/>
  <c r="C246" i="17"/>
  <c r="C245" i="17"/>
  <c r="C244" i="17"/>
  <c r="C243" i="17"/>
  <c r="C242" i="17"/>
  <c r="C241" i="17"/>
  <c r="C240" i="17"/>
  <c r="C239" i="17"/>
  <c r="C238" i="17"/>
  <c r="C237" i="17"/>
  <c r="C236" i="17"/>
  <c r="C235" i="17"/>
  <c r="C234" i="17"/>
  <c r="C233" i="17"/>
  <c r="C232" i="17"/>
  <c r="C231" i="17"/>
  <c r="C230" i="17"/>
  <c r="C229" i="17"/>
  <c r="C228" i="17"/>
  <c r="C227" i="17"/>
  <c r="C226" i="17"/>
  <c r="C225" i="17"/>
  <c r="C224" i="17"/>
  <c r="C223" i="17"/>
  <c r="C222" i="17"/>
  <c r="C221" i="17"/>
  <c r="C220" i="17"/>
  <c r="C219" i="17"/>
  <c r="C218" i="17"/>
  <c r="C217" i="17"/>
  <c r="C216" i="17"/>
  <c r="C215" i="17"/>
  <c r="C214" i="17"/>
  <c r="C213" i="17"/>
  <c r="C212" i="17"/>
  <c r="C211" i="17"/>
  <c r="C210" i="17"/>
  <c r="C209" i="17"/>
  <c r="C208" i="17"/>
  <c r="C207" i="17"/>
  <c r="C206" i="17"/>
  <c r="C205" i="17"/>
  <c r="C204" i="17"/>
  <c r="C203" i="17"/>
  <c r="C202" i="17"/>
  <c r="C201" i="17"/>
  <c r="C200" i="17"/>
  <c r="C199" i="17"/>
  <c r="C198" i="17"/>
  <c r="C197" i="17"/>
  <c r="C196" i="17"/>
  <c r="C195" i="17"/>
  <c r="C194" i="17"/>
  <c r="C193" i="17"/>
  <c r="C192" i="17"/>
  <c r="C191" i="17"/>
  <c r="C190" i="17"/>
  <c r="C189" i="17"/>
  <c r="C188" i="17"/>
  <c r="C187" i="17"/>
  <c r="C186" i="17"/>
  <c r="C185" i="17"/>
  <c r="C184" i="17"/>
  <c r="C183" i="17"/>
  <c r="C182" i="17"/>
  <c r="C181" i="17"/>
  <c r="C180" i="17"/>
  <c r="C179" i="17"/>
  <c r="C178" i="17"/>
  <c r="C177" i="17"/>
  <c r="C176" i="17"/>
  <c r="C175" i="17"/>
  <c r="C174" i="17"/>
  <c r="C173" i="17"/>
  <c r="C172" i="17"/>
  <c r="C171" i="17"/>
  <c r="C170" i="17"/>
  <c r="C169" i="17"/>
  <c r="C168" i="17"/>
  <c r="C167" i="17"/>
  <c r="C166" i="17"/>
  <c r="C165" i="17"/>
  <c r="C164" i="17"/>
  <c r="C163" i="17"/>
  <c r="C162" i="17"/>
  <c r="C161" i="17"/>
  <c r="C160" i="17"/>
  <c r="C159" i="17"/>
  <c r="C158" i="17"/>
  <c r="C157" i="17"/>
  <c r="C156" i="17"/>
  <c r="C155" i="17"/>
  <c r="C154" i="17"/>
  <c r="C153" i="17"/>
  <c r="C152" i="17"/>
  <c r="C151" i="17"/>
  <c r="C150" i="17"/>
  <c r="C149" i="17"/>
  <c r="C148" i="17"/>
  <c r="C147" i="17"/>
  <c r="C146" i="17"/>
  <c r="C145" i="17"/>
  <c r="C144" i="17"/>
  <c r="C143" i="17"/>
  <c r="C142" i="17"/>
  <c r="C141" i="17"/>
  <c r="C140" i="17"/>
  <c r="C139" i="17"/>
  <c r="C138" i="17"/>
  <c r="C137" i="17"/>
  <c r="C136" i="17"/>
  <c r="C135" i="17"/>
  <c r="C134" i="17"/>
  <c r="C133" i="17"/>
  <c r="C132" i="17"/>
  <c r="C131" i="17"/>
  <c r="C130" i="17"/>
  <c r="C129" i="17"/>
  <c r="C128" i="17"/>
  <c r="C127" i="17"/>
  <c r="C126" i="17"/>
  <c r="C125" i="17"/>
  <c r="C124" i="17"/>
  <c r="C123" i="17"/>
  <c r="C122" i="17"/>
  <c r="C121" i="17"/>
  <c r="C120" i="17"/>
  <c r="C119" i="17"/>
  <c r="C118" i="17"/>
  <c r="C117" i="17"/>
  <c r="C116" i="17"/>
  <c r="C115" i="17"/>
  <c r="C114" i="17"/>
  <c r="C113" i="17"/>
  <c r="C112" i="17"/>
  <c r="C111" i="17"/>
  <c r="C110" i="17"/>
  <c r="C109" i="17"/>
  <c r="C108" i="17"/>
  <c r="C107" i="17"/>
  <c r="C106" i="17"/>
  <c r="C105" i="17"/>
  <c r="C104" i="17"/>
  <c r="C103" i="17"/>
  <c r="C102" i="17"/>
  <c r="C101" i="17"/>
  <c r="C100" i="17"/>
  <c r="C99" i="17"/>
  <c r="C98" i="17"/>
  <c r="C97" i="17"/>
  <c r="C96" i="17"/>
  <c r="C95" i="17"/>
  <c r="C94" i="17"/>
  <c r="C93" i="17"/>
  <c r="C92" i="17"/>
  <c r="C91" i="17"/>
  <c r="C90" i="17"/>
  <c r="C89" i="17"/>
  <c r="C88" i="17"/>
  <c r="C87" i="17"/>
  <c r="C86" i="17"/>
  <c r="C85" i="17"/>
  <c r="C84" i="17"/>
  <c r="C83" i="17"/>
  <c r="C82" i="17"/>
  <c r="C81" i="17"/>
  <c r="C80" i="17"/>
  <c r="C79" i="17"/>
  <c r="C78" i="17"/>
  <c r="C77" i="17"/>
  <c r="C76" i="17"/>
  <c r="C75" i="17"/>
  <c r="C74" i="17"/>
  <c r="C73" i="17"/>
  <c r="C72" i="17"/>
  <c r="C71" i="17"/>
  <c r="C70" i="17"/>
  <c r="C69" i="17"/>
  <c r="C68" i="17"/>
  <c r="C67" i="17"/>
  <c r="C66" i="17"/>
  <c r="C65" i="17"/>
  <c r="C64" i="17"/>
  <c r="C63" i="17"/>
  <c r="C62" i="17"/>
  <c r="C61" i="17"/>
  <c r="C60" i="17"/>
  <c r="C59" i="17"/>
  <c r="C58" i="17"/>
  <c r="C57" i="17"/>
  <c r="C56" i="17"/>
  <c r="C55" i="17"/>
  <c r="C54" i="17"/>
  <c r="C53" i="17"/>
  <c r="C52" i="17"/>
  <c r="C51" i="17"/>
  <c r="C50" i="17"/>
  <c r="C49" i="17"/>
  <c r="C48" i="17"/>
  <c r="C47" i="17"/>
  <c r="C46" i="17"/>
  <c r="C45" i="17"/>
  <c r="C44" i="17"/>
  <c r="C43" i="17"/>
  <c r="C42" i="17"/>
  <c r="C41" i="17"/>
  <c r="C40" i="17"/>
  <c r="C39" i="17"/>
  <c r="C38" i="17"/>
  <c r="C37" i="17"/>
  <c r="C36" i="17"/>
  <c r="C35" i="17"/>
  <c r="C34" i="17"/>
  <c r="C33" i="17"/>
  <c r="Q30" i="17"/>
  <c r="M30" i="17"/>
  <c r="I30" i="17"/>
  <c r="E30" i="17"/>
  <c r="Q14" i="17"/>
  <c r="A13" i="17"/>
  <c r="F11" i="17"/>
  <c r="F17" i="17" s="1"/>
  <c r="F9" i="17"/>
  <c r="F15" i="17" s="1"/>
  <c r="Q8" i="17"/>
  <c r="F8" i="17"/>
  <c r="F14" i="17" s="1"/>
  <c r="F7" i="17"/>
  <c r="F13" i="17" s="1"/>
  <c r="C404" i="15"/>
  <c r="C403" i="15"/>
  <c r="C402" i="15"/>
  <c r="C401" i="15"/>
  <c r="C400" i="15"/>
  <c r="C399" i="15"/>
  <c r="C398" i="15"/>
  <c r="C397" i="15"/>
  <c r="C396" i="15"/>
  <c r="C395" i="15"/>
  <c r="C394" i="15"/>
  <c r="C393" i="15"/>
  <c r="C392" i="15"/>
  <c r="C391" i="15"/>
  <c r="C390" i="15"/>
  <c r="C389" i="15"/>
  <c r="C388" i="15"/>
  <c r="C387" i="15"/>
  <c r="C386" i="15"/>
  <c r="C385" i="15"/>
  <c r="C384" i="15"/>
  <c r="C383" i="15"/>
  <c r="C382" i="15"/>
  <c r="C381" i="15"/>
  <c r="C380" i="15"/>
  <c r="C379" i="15"/>
  <c r="C378" i="15"/>
  <c r="C377" i="15"/>
  <c r="C376" i="15"/>
  <c r="C375" i="15"/>
  <c r="C374" i="15"/>
  <c r="C373" i="15"/>
  <c r="C372" i="15"/>
  <c r="C371" i="15"/>
  <c r="C370" i="15"/>
  <c r="C369" i="15"/>
  <c r="C368" i="15"/>
  <c r="C367" i="15"/>
  <c r="C366" i="15"/>
  <c r="C365" i="15"/>
  <c r="C364" i="15"/>
  <c r="C363" i="15"/>
  <c r="C362" i="15"/>
  <c r="C361" i="15"/>
  <c r="C360" i="15"/>
  <c r="C359" i="15"/>
  <c r="C358" i="15"/>
  <c r="C357" i="15"/>
  <c r="C356" i="15"/>
  <c r="C355" i="15"/>
  <c r="C354" i="15"/>
  <c r="C353" i="15"/>
  <c r="C352" i="15"/>
  <c r="C351" i="15"/>
  <c r="C350" i="15"/>
  <c r="C349" i="15"/>
  <c r="C348" i="15"/>
  <c r="C347" i="15"/>
  <c r="C346" i="15"/>
  <c r="C345" i="15"/>
  <c r="C344" i="15"/>
  <c r="C343" i="15"/>
  <c r="C342" i="15"/>
  <c r="C341" i="15"/>
  <c r="C340" i="15"/>
  <c r="C339" i="15"/>
  <c r="C338" i="15"/>
  <c r="C337" i="15"/>
  <c r="C336" i="15"/>
  <c r="C335" i="15"/>
  <c r="C334" i="15"/>
  <c r="C333" i="15"/>
  <c r="C332" i="15"/>
  <c r="C331" i="15"/>
  <c r="C330" i="15"/>
  <c r="C329" i="15"/>
  <c r="C328" i="15"/>
  <c r="C327" i="15"/>
  <c r="C326" i="15"/>
  <c r="C325" i="15"/>
  <c r="C324" i="15"/>
  <c r="C323" i="15"/>
  <c r="C322" i="15"/>
  <c r="C321" i="15"/>
  <c r="C320" i="15"/>
  <c r="C319" i="15"/>
  <c r="C318" i="15"/>
  <c r="C317" i="15"/>
  <c r="C316" i="15"/>
  <c r="C315" i="15"/>
  <c r="C314" i="15"/>
  <c r="C313" i="15"/>
  <c r="C312" i="15"/>
  <c r="C311" i="15"/>
  <c r="C310" i="15"/>
  <c r="C309" i="15"/>
  <c r="C308" i="15"/>
  <c r="C307" i="15"/>
  <c r="C306" i="15"/>
  <c r="C305" i="15"/>
  <c r="C304" i="15"/>
  <c r="C303" i="15"/>
  <c r="C302" i="15"/>
  <c r="C301" i="15"/>
  <c r="C300" i="15"/>
  <c r="C299" i="15"/>
  <c r="C298" i="15"/>
  <c r="C297" i="15"/>
  <c r="C296" i="15"/>
  <c r="C295" i="15"/>
  <c r="C294" i="15"/>
  <c r="C293" i="15"/>
  <c r="C292" i="15"/>
  <c r="C291" i="15"/>
  <c r="C290" i="15"/>
  <c r="C289" i="15"/>
  <c r="C288" i="15"/>
  <c r="C287" i="15"/>
  <c r="C286" i="15"/>
  <c r="C285" i="15"/>
  <c r="C284" i="15"/>
  <c r="C283" i="15"/>
  <c r="C282" i="15"/>
  <c r="C281" i="15"/>
  <c r="C280" i="15"/>
  <c r="C279" i="15"/>
  <c r="C278" i="15"/>
  <c r="C277" i="15"/>
  <c r="C276" i="15"/>
  <c r="C275" i="15"/>
  <c r="C274" i="15"/>
  <c r="C273" i="15"/>
  <c r="C272" i="15"/>
  <c r="C271" i="15"/>
  <c r="C270" i="15"/>
  <c r="C269" i="15"/>
  <c r="C268" i="15"/>
  <c r="C267" i="15"/>
  <c r="C266" i="15"/>
  <c r="C265" i="15"/>
  <c r="C264" i="15"/>
  <c r="C263" i="15"/>
  <c r="C262" i="15"/>
  <c r="C261" i="15"/>
  <c r="C260" i="15"/>
  <c r="C259" i="15"/>
  <c r="C258" i="15"/>
  <c r="C257" i="15"/>
  <c r="C256" i="15"/>
  <c r="C255" i="15"/>
  <c r="C254" i="15"/>
  <c r="C253" i="15"/>
  <c r="C252" i="15"/>
  <c r="C251" i="15"/>
  <c r="C250" i="15"/>
  <c r="C249" i="15"/>
  <c r="C248" i="15"/>
  <c r="C247" i="15"/>
  <c r="C246" i="15"/>
  <c r="C245" i="15"/>
  <c r="C244" i="15"/>
  <c r="C243" i="15"/>
  <c r="C242" i="15"/>
  <c r="C241" i="15"/>
  <c r="C240" i="15"/>
  <c r="C239" i="15"/>
  <c r="C238" i="15"/>
  <c r="C237" i="15"/>
  <c r="C236" i="15"/>
  <c r="C235" i="15"/>
  <c r="C234" i="15"/>
  <c r="C233" i="15"/>
  <c r="C232" i="15"/>
  <c r="C231" i="15"/>
  <c r="C230" i="15"/>
  <c r="C229" i="15"/>
  <c r="C228" i="15"/>
  <c r="C227" i="15"/>
  <c r="C226" i="15"/>
  <c r="C225" i="15"/>
  <c r="C224" i="15"/>
  <c r="C223" i="15"/>
  <c r="C222" i="15"/>
  <c r="C221" i="15"/>
  <c r="C220" i="15"/>
  <c r="C219" i="15"/>
  <c r="C218" i="15"/>
  <c r="C217" i="15"/>
  <c r="C216" i="15"/>
  <c r="C215" i="15"/>
  <c r="C214" i="15"/>
  <c r="C213" i="15"/>
  <c r="C212" i="15"/>
  <c r="C211" i="15"/>
  <c r="C210" i="15"/>
  <c r="C209" i="15"/>
  <c r="C208" i="15"/>
  <c r="C207" i="15"/>
  <c r="C206" i="15"/>
  <c r="C205" i="15"/>
  <c r="C204" i="15"/>
  <c r="C203" i="15"/>
  <c r="C202" i="15"/>
  <c r="C201" i="15"/>
  <c r="C200" i="15"/>
  <c r="C199" i="15"/>
  <c r="C198" i="15"/>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111" i="15"/>
  <c r="C110" i="15"/>
  <c r="C109" i="15"/>
  <c r="C108" i="15"/>
  <c r="C107" i="15"/>
  <c r="C106" i="15"/>
  <c r="C105" i="15"/>
  <c r="C104" i="15"/>
  <c r="C103" i="15"/>
  <c r="C102" i="15"/>
  <c r="C101" i="15"/>
  <c r="C100" i="15"/>
  <c r="C99" i="15"/>
  <c r="C98" i="15"/>
  <c r="C97" i="15"/>
  <c r="C96" i="15"/>
  <c r="C95" i="15"/>
  <c r="C94" i="15"/>
  <c r="C93" i="15"/>
  <c r="C92" i="15"/>
  <c r="C91" i="15"/>
  <c r="C90" i="15"/>
  <c r="C89" i="15"/>
  <c r="C88" i="15"/>
  <c r="C87" i="15"/>
  <c r="C86" i="15"/>
  <c r="C85" i="15"/>
  <c r="C84" i="15"/>
  <c r="C83" i="15"/>
  <c r="C82" i="15"/>
  <c r="C81" i="15"/>
  <c r="C80" i="15"/>
  <c r="C79" i="15"/>
  <c r="C78" i="15"/>
  <c r="C77" i="15"/>
  <c r="C76" i="15"/>
  <c r="C75" i="15"/>
  <c r="C74" i="15"/>
  <c r="C73" i="15"/>
  <c r="C72" i="15"/>
  <c r="C71" i="15"/>
  <c r="C70" i="15"/>
  <c r="C69" i="15"/>
  <c r="C68" i="15"/>
  <c r="C67" i="15"/>
  <c r="C66" i="15"/>
  <c r="C65" i="15"/>
  <c r="C64" i="15"/>
  <c r="C63" i="15"/>
  <c r="C62" i="15"/>
  <c r="C61" i="15"/>
  <c r="C60" i="15"/>
  <c r="C59" i="15"/>
  <c r="C58" i="15"/>
  <c r="C57" i="15"/>
  <c r="C56" i="15"/>
  <c r="C55" i="15"/>
  <c r="C54" i="15"/>
  <c r="C53" i="15"/>
  <c r="C52" i="15"/>
  <c r="C51" i="15"/>
  <c r="C50" i="15"/>
  <c r="C49" i="15"/>
  <c r="C48" i="15"/>
  <c r="C47" i="15"/>
  <c r="C46" i="15"/>
  <c r="C45" i="15"/>
  <c r="C44" i="15"/>
  <c r="C43" i="15"/>
  <c r="C42" i="15"/>
  <c r="C41" i="15"/>
  <c r="C40" i="15"/>
  <c r="C39" i="15"/>
  <c r="C38" i="15"/>
  <c r="C37" i="15"/>
  <c r="C36" i="15"/>
  <c r="C35" i="15"/>
  <c r="Q32" i="15"/>
  <c r="M32" i="15"/>
  <c r="I32" i="15"/>
  <c r="E32" i="15"/>
  <c r="E25" i="31" s="1"/>
  <c r="Q14" i="15"/>
  <c r="A13" i="15"/>
  <c r="F11" i="15"/>
  <c r="F17" i="15" s="1"/>
  <c r="F9" i="15"/>
  <c r="F15" i="15" s="1"/>
  <c r="Q8" i="15"/>
  <c r="F8" i="15"/>
  <c r="F14" i="15" s="1"/>
  <c r="F7" i="15"/>
  <c r="F13" i="15" s="1"/>
  <c r="H41" i="1"/>
  <c r="J11" i="3" s="1"/>
  <c r="C16" i="12"/>
  <c r="D8" i="12"/>
  <c r="D7" i="12"/>
  <c r="D6" i="12"/>
  <c r="D5" i="12"/>
  <c r="D4" i="12"/>
  <c r="F32" i="1"/>
  <c r="I19" i="1" s="1"/>
  <c r="F24" i="1"/>
  <c r="C6" i="11"/>
  <c r="C10" i="11" s="1"/>
  <c r="D4" i="11"/>
  <c r="C3" i="11"/>
  <c r="D3" i="11" s="1"/>
  <c r="D2" i="11"/>
  <c r="G13" i="7"/>
  <c r="D13" i="7" s="1"/>
  <c r="M13" i="1"/>
  <c r="M10" i="1"/>
  <c r="M9" i="1"/>
  <c r="M8" i="1"/>
  <c r="M6" i="1"/>
  <c r="M5" i="1"/>
  <c r="M7" i="1"/>
  <c r="M12" i="1"/>
  <c r="G17" i="7"/>
  <c r="D19" i="7"/>
  <c r="D17" i="7"/>
  <c r="Q3" i="7"/>
  <c r="O2" i="7"/>
  <c r="O1" i="7"/>
  <c r="D11" i="1"/>
  <c r="B1" i="6"/>
  <c r="G5" i="5"/>
  <c r="E5" i="5"/>
  <c r="CS22" i="1"/>
  <c r="F33" i="1"/>
  <c r="F7" i="3"/>
  <c r="F13" i="3" s="1"/>
  <c r="F35" i="1"/>
  <c r="K18" i="1"/>
  <c r="K85" i="1"/>
  <c r="K84" i="1"/>
  <c r="K83" i="1"/>
  <c r="K82" i="1"/>
  <c r="B4" i="5"/>
  <c r="D1" i="2"/>
  <c r="Q8" i="2"/>
  <c r="A13" i="2"/>
  <c r="Q14" i="2"/>
  <c r="E20" i="2"/>
  <c r="I20" i="2"/>
  <c r="M20" i="2"/>
  <c r="Q20"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Q8" i="3"/>
  <c r="A13" i="3"/>
  <c r="Q14" i="3"/>
  <c r="E20" i="3"/>
  <c r="I20" i="3"/>
  <c r="M20" i="3"/>
  <c r="Q20"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J37" i="1"/>
  <c r="J44" i="1" s="1"/>
  <c r="K37" i="1"/>
  <c r="K44" i="1" s="1"/>
  <c r="F11" i="3"/>
  <c r="F17" i="3" s="1"/>
  <c r="C68" i="1"/>
  <c r="Q79" i="1"/>
  <c r="AG79" i="1" s="1"/>
  <c r="AC79" i="1"/>
  <c r="AD79" i="1"/>
  <c r="AE79" i="1"/>
  <c r="AF79" i="1"/>
  <c r="AR79" i="1"/>
  <c r="AS79" i="1" s="1"/>
  <c r="AT79" i="1" s="1"/>
  <c r="AU79" i="1" s="1"/>
  <c r="AW79" i="1"/>
  <c r="AY79" i="1"/>
  <c r="Q80" i="1"/>
  <c r="AG80" i="1" s="1"/>
  <c r="AC80" i="1"/>
  <c r="AD80" i="1"/>
  <c r="AE80" i="1"/>
  <c r="AF80" i="1"/>
  <c r="AR80" i="1"/>
  <c r="AS80" i="1" s="1"/>
  <c r="AT80" i="1" s="1"/>
  <c r="AU80" i="1" s="1"/>
  <c r="AW80" i="1"/>
  <c r="AY80" i="1"/>
  <c r="Q81" i="1"/>
  <c r="AC81" i="1"/>
  <c r="AD81" i="1"/>
  <c r="AE81" i="1"/>
  <c r="AF81" i="1"/>
  <c r="AR81" i="1"/>
  <c r="AS81" i="1"/>
  <c r="AT81" i="1"/>
  <c r="AU81" i="1"/>
  <c r="AW81" i="1"/>
  <c r="AX81" i="1"/>
  <c r="AY81" i="1"/>
  <c r="Q82" i="1"/>
  <c r="AC82" i="1"/>
  <c r="AD82" i="1"/>
  <c r="AE82" i="1"/>
  <c r="AF82" i="1"/>
  <c r="AR82" i="1"/>
  <c r="AS82" i="1"/>
  <c r="AT82" i="1"/>
  <c r="AU82" i="1"/>
  <c r="AW82" i="1"/>
  <c r="AX82" i="1"/>
  <c r="AY82" i="1"/>
  <c r="Q83" i="1"/>
  <c r="AG83" i="1" s="1"/>
  <c r="AC83" i="1"/>
  <c r="AD83" i="1"/>
  <c r="AE83" i="1"/>
  <c r="AF83" i="1"/>
  <c r="AR83" i="1"/>
  <c r="AS83" i="1"/>
  <c r="AT83" i="1"/>
  <c r="AU83" i="1" s="1"/>
  <c r="AW83" i="1"/>
  <c r="AX83" i="1"/>
  <c r="AY83" i="1"/>
  <c r="AV84" i="1"/>
  <c r="AC84" i="1"/>
  <c r="AD84" i="1"/>
  <c r="AE84" i="1"/>
  <c r="AF84" i="1"/>
  <c r="AR84" i="1"/>
  <c r="AS84" i="1"/>
  <c r="AW84" i="1"/>
  <c r="D42" i="1" s="1"/>
  <c r="E52" i="1" s="1"/>
  <c r="AX84" i="1"/>
  <c r="D43" i="1" s="1"/>
  <c r="AY84" i="1"/>
  <c r="Q85" i="1"/>
  <c r="AG85" i="1" s="1"/>
  <c r="AC85" i="1"/>
  <c r="AD85" i="1"/>
  <c r="AE85" i="1"/>
  <c r="AF85" i="1"/>
  <c r="AR85" i="1"/>
  <c r="AS85" i="1"/>
  <c r="AT85" i="1" s="1"/>
  <c r="AU85" i="1" s="1"/>
  <c r="AW85" i="1"/>
  <c r="AY85" i="1"/>
  <c r="Q86" i="1"/>
  <c r="AC86" i="1"/>
  <c r="AD86" i="1"/>
  <c r="AE86" i="1"/>
  <c r="AF86" i="1"/>
  <c r="AR86" i="1"/>
  <c r="AS86" i="1"/>
  <c r="AT86" i="1"/>
  <c r="AU86" i="1" s="1"/>
  <c r="AW86" i="1"/>
  <c r="AX86" i="1"/>
  <c r="Q87" i="1"/>
  <c r="AV87" i="1" s="1"/>
  <c r="AC87" i="1"/>
  <c r="AD87" i="1"/>
  <c r="AE87" i="1"/>
  <c r="AF87" i="1"/>
  <c r="AR87" i="1"/>
  <c r="AS87" i="1"/>
  <c r="AT87" i="1"/>
  <c r="AU87" i="1" s="1"/>
  <c r="AW87" i="1"/>
  <c r="AX87" i="1"/>
  <c r="Q88" i="1"/>
  <c r="AC88" i="1"/>
  <c r="AD88" i="1"/>
  <c r="AE88" i="1"/>
  <c r="AF88" i="1"/>
  <c r="AR88" i="1"/>
  <c r="AS88" i="1"/>
  <c r="AT88" i="1" s="1"/>
  <c r="AU88" i="1" s="1"/>
  <c r="AW88" i="1"/>
  <c r="AX88" i="1"/>
  <c r="Q89" i="1"/>
  <c r="AV89" i="1" s="1"/>
  <c r="AC89" i="1"/>
  <c r="AD89" i="1"/>
  <c r="AE89" i="1"/>
  <c r="AF89" i="1"/>
  <c r="AR89" i="1"/>
  <c r="AS89" i="1" s="1"/>
  <c r="AT89" i="1" s="1"/>
  <c r="AU89" i="1" s="1"/>
  <c r="AW89" i="1"/>
  <c r="AX89" i="1"/>
  <c r="AY89" i="1"/>
  <c r="Q90" i="1"/>
  <c r="AC90" i="1"/>
  <c r="AD90" i="1"/>
  <c r="AE90" i="1"/>
  <c r="AF90" i="1"/>
  <c r="AR90" i="1"/>
  <c r="AS90" i="1" s="1"/>
  <c r="AT90" i="1" s="1"/>
  <c r="AU90" i="1" s="1"/>
  <c r="AW90" i="1"/>
  <c r="AX90" i="1"/>
  <c r="AY90" i="1"/>
  <c r="Q91" i="1"/>
  <c r="AG91" i="1"/>
  <c r="AC91" i="1"/>
  <c r="AD91" i="1"/>
  <c r="AE91" i="1"/>
  <c r="AF91" i="1"/>
  <c r="AR91" i="1"/>
  <c r="AS91" i="1" s="1"/>
  <c r="AT91" i="1" s="1"/>
  <c r="AU91" i="1" s="1"/>
  <c r="AW91" i="1"/>
  <c r="AX91" i="1"/>
  <c r="AY91" i="1"/>
  <c r="Q92" i="1"/>
  <c r="AG92" i="1" s="1"/>
  <c r="AC92" i="1"/>
  <c r="AD92" i="1"/>
  <c r="AE92" i="1"/>
  <c r="AF92" i="1"/>
  <c r="AR92" i="1"/>
  <c r="AS92" i="1"/>
  <c r="AT92" i="1" s="1"/>
  <c r="AU92" i="1" s="1"/>
  <c r="AW92" i="1"/>
  <c r="AX92" i="1"/>
  <c r="AY92" i="1"/>
  <c r="Q93" i="1"/>
  <c r="AC93" i="1"/>
  <c r="AD93" i="1"/>
  <c r="AE93" i="1"/>
  <c r="AF93" i="1"/>
  <c r="AR93" i="1"/>
  <c r="AS93" i="1" s="1"/>
  <c r="AT93" i="1" s="1"/>
  <c r="AU93" i="1" s="1"/>
  <c r="AW93" i="1"/>
  <c r="AX93" i="1"/>
  <c r="AY93" i="1"/>
  <c r="Q94" i="1"/>
  <c r="AG94" i="1" s="1"/>
  <c r="AC94" i="1"/>
  <c r="AD94" i="1"/>
  <c r="AE94" i="1"/>
  <c r="AF94" i="1"/>
  <c r="AR94" i="1"/>
  <c r="AS94" i="1" s="1"/>
  <c r="AT94" i="1" s="1"/>
  <c r="AU94" i="1" s="1"/>
  <c r="AW94" i="1"/>
  <c r="AX94" i="1"/>
  <c r="AY94" i="1"/>
  <c r="Q95" i="1"/>
  <c r="AV95" i="1" s="1"/>
  <c r="AC95" i="1"/>
  <c r="AD95" i="1"/>
  <c r="AE95" i="1"/>
  <c r="AF95" i="1"/>
  <c r="AR95" i="1"/>
  <c r="AS95" i="1" s="1"/>
  <c r="AT95" i="1" s="1"/>
  <c r="AU95" i="1" s="1"/>
  <c r="AW95" i="1"/>
  <c r="AX95" i="1"/>
  <c r="AY95" i="1"/>
  <c r="Q96" i="1"/>
  <c r="AG96" i="1" s="1"/>
  <c r="AC96" i="1"/>
  <c r="AD96" i="1"/>
  <c r="AE96" i="1"/>
  <c r="AF96" i="1"/>
  <c r="AR96" i="1"/>
  <c r="AS96" i="1" s="1"/>
  <c r="AT96" i="1" s="1"/>
  <c r="AU96" i="1" s="1"/>
  <c r="AW96" i="1"/>
  <c r="AX96" i="1"/>
  <c r="AY96" i="1"/>
  <c r="Q104" i="1"/>
  <c r="AG104" i="1" s="1"/>
  <c r="AC104" i="1"/>
  <c r="AD104" i="1"/>
  <c r="AE104" i="1"/>
  <c r="AF104" i="1"/>
  <c r="AR104" i="1"/>
  <c r="AS104" i="1" s="1"/>
  <c r="AT104" i="1" s="1"/>
  <c r="AW104" i="1"/>
  <c r="Q105" i="1"/>
  <c r="AV105" i="1" s="1"/>
  <c r="AR105" i="1"/>
  <c r="AS105" i="1" s="1"/>
  <c r="AT105" i="1" s="1"/>
  <c r="AU105" i="1" s="1"/>
  <c r="AW105" i="1"/>
  <c r="Q106" i="1"/>
  <c r="Q107" i="1"/>
  <c r="C9" i="29"/>
  <c r="C15" i="29" s="1"/>
  <c r="D1" i="29"/>
  <c r="C9" i="27"/>
  <c r="C10" i="29"/>
  <c r="C16" i="29" s="1"/>
  <c r="C10" i="27"/>
  <c r="C16" i="27" s="1"/>
  <c r="C7" i="29"/>
  <c r="A8" i="29" s="1"/>
  <c r="A14" i="29" s="1"/>
  <c r="C8" i="27"/>
  <c r="C14" i="27" s="1"/>
  <c r="D1" i="27"/>
  <c r="C8" i="29"/>
  <c r="C7" i="27"/>
  <c r="A8" i="27" s="1"/>
  <c r="A14" i="27" s="1"/>
  <c r="C9" i="2"/>
  <c r="C15" i="2" s="1"/>
  <c r="C7" i="17"/>
  <c r="C8" i="15"/>
  <c r="C14" i="15" s="1"/>
  <c r="C7" i="15"/>
  <c r="C10" i="17"/>
  <c r="C16" i="17" s="1"/>
  <c r="D1" i="17"/>
  <c r="C9" i="15"/>
  <c r="C15" i="15" s="1"/>
  <c r="C8" i="17"/>
  <c r="C9" i="17"/>
  <c r="C15" i="17" s="1"/>
  <c r="C10" i="15"/>
  <c r="C16" i="15" s="1"/>
  <c r="D1" i="15"/>
  <c r="I7" i="3"/>
  <c r="I4" i="17"/>
  <c r="I5" i="17" s="1"/>
  <c r="E5" i="1"/>
  <c r="C11" i="1"/>
  <c r="E11" i="1" s="1"/>
  <c r="K19" i="1"/>
  <c r="J5" i="1"/>
  <c r="E40" i="1"/>
  <c r="E10" i="3" s="1"/>
  <c r="E16" i="3" s="1"/>
  <c r="I4" i="3"/>
  <c r="I5" i="3" s="1"/>
  <c r="I13" i="3"/>
  <c r="G19" i="7"/>
  <c r="B32" i="7" s="1"/>
  <c r="F9" i="2"/>
  <c r="F15" i="2" s="1"/>
  <c r="J7" i="2"/>
  <c r="B7" i="2" s="1"/>
  <c r="B13" i="2" s="1"/>
  <c r="F8" i="2"/>
  <c r="F14" i="2" s="1"/>
  <c r="F7" i="2"/>
  <c r="F13" i="2" s="1"/>
  <c r="F11" i="2"/>
  <c r="F17" i="2" s="1"/>
  <c r="C8" i="2"/>
  <c r="C14" i="2" s="1"/>
  <c r="C10" i="2"/>
  <c r="C16" i="2" s="1"/>
  <c r="C7" i="2"/>
  <c r="A8" i="2" s="1"/>
  <c r="A14" i="2" s="1"/>
  <c r="AG95" i="1"/>
  <c r="J7" i="3"/>
  <c r="J13" i="3" s="1"/>
  <c r="J8" i="2"/>
  <c r="B8" i="2" s="1"/>
  <c r="B14" i="2" s="1"/>
  <c r="AV85" i="1"/>
  <c r="AV91" i="1"/>
  <c r="AV83" i="1"/>
  <c r="AG105" i="1"/>
  <c r="AG87" i="1"/>
  <c r="AV92" i="1"/>
  <c r="AV79" i="1"/>
  <c r="J11" i="2"/>
  <c r="J17" i="2" s="1"/>
  <c r="E10" i="27"/>
  <c r="E16" i="27" s="1"/>
  <c r="H4" i="19"/>
  <c r="B34" i="7"/>
  <c r="J9" i="2"/>
  <c r="AU104" i="1"/>
  <c r="A5" i="19"/>
  <c r="F17" i="19" s="1"/>
  <c r="C5" i="19"/>
  <c r="F19" i="19" s="1"/>
  <c r="B5" i="19"/>
  <c r="F18" i="19" s="1"/>
  <c r="B7" i="19"/>
  <c r="A7" i="19"/>
  <c r="C7" i="19"/>
  <c r="M4" i="17"/>
  <c r="F23" i="17" s="1"/>
  <c r="D5" i="19"/>
  <c r="F22" i="19" s="1"/>
  <c r="F5" i="19"/>
  <c r="F24" i="19" s="1"/>
  <c r="E5" i="19"/>
  <c r="F23" i="19" s="1"/>
  <c r="D7" i="19"/>
  <c r="F7" i="19"/>
  <c r="E7" i="19"/>
  <c r="F19" i="1"/>
  <c r="I18" i="1" s="1"/>
  <c r="A9" i="17" l="1"/>
  <c r="T33" i="29"/>
  <c r="P33" i="29"/>
  <c r="I34" i="29"/>
  <c r="AV94" i="1"/>
  <c r="L33" i="29"/>
  <c r="Q34" i="29"/>
  <c r="R34" i="29" s="1"/>
  <c r="J11" i="27"/>
  <c r="J17" i="27" s="1"/>
  <c r="E34" i="29"/>
  <c r="AV104" i="1"/>
  <c r="B15" i="17"/>
  <c r="E53" i="1"/>
  <c r="J7" i="17"/>
  <c r="J13" i="17" s="1"/>
  <c r="B39" i="1"/>
  <c r="E9" i="36" s="1"/>
  <c r="E15" i="36" s="1"/>
  <c r="A36" i="17"/>
  <c r="B36" i="17" s="1"/>
  <c r="J11" i="17"/>
  <c r="J17" i="17" s="1"/>
  <c r="B17" i="17"/>
  <c r="C7" i="36"/>
  <c r="C13" i="36" s="1"/>
  <c r="C40" i="1"/>
  <c r="F10" i="36" s="1"/>
  <c r="F16" i="36" s="1"/>
  <c r="E10" i="29"/>
  <c r="E16" i="29" s="1"/>
  <c r="C8" i="36"/>
  <c r="C14" i="36" s="1"/>
  <c r="E10" i="15"/>
  <c r="E16" i="15" s="1"/>
  <c r="E10" i="2"/>
  <c r="E16" i="2" s="1"/>
  <c r="H40" i="1"/>
  <c r="J10" i="3" s="1"/>
  <c r="J16" i="3" s="1"/>
  <c r="B38" i="1"/>
  <c r="I11" i="1"/>
  <c r="H5" i="19" s="1"/>
  <c r="H6" i="19" s="1"/>
  <c r="J9" i="27"/>
  <c r="J15" i="27" s="1"/>
  <c r="J8" i="29"/>
  <c r="J14" i="29" s="1"/>
  <c r="A8" i="17"/>
  <c r="A14" i="17" s="1"/>
  <c r="C13" i="17"/>
  <c r="C9" i="36"/>
  <c r="C15" i="36" s="1"/>
  <c r="H12" i="37"/>
  <c r="H39" i="1"/>
  <c r="J9" i="3" s="1"/>
  <c r="D1" i="3"/>
  <c r="C7" i="3"/>
  <c r="C9" i="3"/>
  <c r="C15" i="3" s="1"/>
  <c r="C10" i="3"/>
  <c r="C16" i="3" s="1"/>
  <c r="F39" i="1"/>
  <c r="F9" i="3" s="1"/>
  <c r="F15" i="3" s="1"/>
  <c r="E37" i="1"/>
  <c r="E7" i="3" s="1"/>
  <c r="E13" i="3" s="1"/>
  <c r="J11" i="1"/>
  <c r="AG89" i="1"/>
  <c r="F38" i="1"/>
  <c r="F8" i="3" s="1"/>
  <c r="F14" i="3" s="1"/>
  <c r="E39" i="1"/>
  <c r="E9" i="3" s="1"/>
  <c r="E15" i="3" s="1"/>
  <c r="J34" i="29"/>
  <c r="J7" i="29"/>
  <c r="J13" i="29" s="1"/>
  <c r="H38" i="1"/>
  <c r="J8" i="3" s="1"/>
  <c r="C13" i="29"/>
  <c r="F40" i="1"/>
  <c r="F10" i="3" s="1"/>
  <c r="F16" i="3" s="1"/>
  <c r="C8" i="3"/>
  <c r="A10" i="3" s="1"/>
  <c r="A16" i="3" s="1"/>
  <c r="E38" i="1"/>
  <c r="E8" i="3" s="1"/>
  <c r="E14" i="3" s="1"/>
  <c r="E41" i="1"/>
  <c r="E11" i="3" s="1"/>
  <c r="E17" i="3" s="1"/>
  <c r="B9" i="15"/>
  <c r="B15" i="15" s="1"/>
  <c r="J10" i="36"/>
  <c r="J10" i="56"/>
  <c r="J10" i="27"/>
  <c r="J10" i="17"/>
  <c r="J10" i="2"/>
  <c r="J10" i="15"/>
  <c r="J10" i="29"/>
  <c r="D6" i="5"/>
  <c r="A42" i="17"/>
  <c r="B42" i="17" s="1"/>
  <c r="G23" i="7"/>
  <c r="A10" i="27"/>
  <c r="A16" i="27" s="1"/>
  <c r="A9" i="27"/>
  <c r="D10" i="12"/>
  <c r="F10" i="12" s="1"/>
  <c r="AU84" i="1"/>
  <c r="E10" i="36"/>
  <c r="E16" i="36" s="1"/>
  <c r="E10" i="56"/>
  <c r="E16" i="56" s="1"/>
  <c r="A44" i="17"/>
  <c r="B44" i="17" s="1"/>
  <c r="AV80" i="1"/>
  <c r="A55" i="17"/>
  <c r="B55" i="17" s="1"/>
  <c r="A51" i="17"/>
  <c r="B51" i="17" s="1"/>
  <c r="C13" i="2"/>
  <c r="B29" i="7"/>
  <c r="B39" i="7"/>
  <c r="E9" i="15"/>
  <c r="E15" i="15" s="1"/>
  <c r="E9" i="27"/>
  <c r="E15" i="27" s="1"/>
  <c r="B10" i="3"/>
  <c r="B16" i="3" s="1"/>
  <c r="A48" i="17"/>
  <c r="B48" i="17" s="1"/>
  <c r="J13" i="2"/>
  <c r="B43" i="7"/>
  <c r="E9" i="29"/>
  <c r="E15" i="29" s="1"/>
  <c r="J9" i="29"/>
  <c r="J15" i="29" s="1"/>
  <c r="A50" i="17"/>
  <c r="B50" i="17" s="1"/>
  <c r="A53" i="17"/>
  <c r="B53" i="17" s="1"/>
  <c r="B11" i="2"/>
  <c r="B17" i="2" s="1"/>
  <c r="AV96" i="1"/>
  <c r="M14" i="1"/>
  <c r="B41" i="1"/>
  <c r="E11" i="56" s="1"/>
  <c r="E17" i="56" s="1"/>
  <c r="C7" i="56"/>
  <c r="C10" i="56"/>
  <c r="C16" i="56" s="1"/>
  <c r="C9" i="56"/>
  <c r="C15" i="56" s="1"/>
  <c r="C8" i="56"/>
  <c r="C14" i="56" s="1"/>
  <c r="D1" i="56"/>
  <c r="A70" i="36"/>
  <c r="A62" i="36"/>
  <c r="A63" i="36"/>
  <c r="A69" i="36"/>
  <c r="A61" i="36"/>
  <c r="A68" i="36"/>
  <c r="A60" i="36"/>
  <c r="A64" i="36"/>
  <c r="A67" i="36"/>
  <c r="A59" i="36"/>
  <c r="A65" i="36"/>
  <c r="A66" i="36"/>
  <c r="A54" i="36"/>
  <c r="A58" i="36"/>
  <c r="A49" i="36"/>
  <c r="A53" i="36"/>
  <c r="A50" i="36"/>
  <c r="A56" i="36"/>
  <c r="A52" i="36"/>
  <c r="A57" i="36"/>
  <c r="A47" i="36"/>
  <c r="A51" i="36"/>
  <c r="A48" i="36"/>
  <c r="A55" i="36"/>
  <c r="A37" i="36"/>
  <c r="B37" i="36" s="1"/>
  <c r="A36" i="36"/>
  <c r="B36" i="36" s="1"/>
  <c r="A35" i="36"/>
  <c r="B35" i="36" s="1"/>
  <c r="A70" i="15"/>
  <c r="A62" i="15"/>
  <c r="A69" i="15"/>
  <c r="A61" i="15"/>
  <c r="A68" i="15"/>
  <c r="A60" i="15"/>
  <c r="A67" i="15"/>
  <c r="A59" i="15"/>
  <c r="A66" i="15"/>
  <c r="A65" i="15"/>
  <c r="A64" i="15"/>
  <c r="A63" i="15"/>
  <c r="A54" i="15"/>
  <c r="A53" i="15"/>
  <c r="A52" i="15"/>
  <c r="A51" i="15"/>
  <c r="A58" i="15"/>
  <c r="A50" i="15"/>
  <c r="A57" i="15"/>
  <c r="A49" i="15"/>
  <c r="A56" i="15"/>
  <c r="A48" i="15"/>
  <c r="A55" i="15"/>
  <c r="A47" i="15"/>
  <c r="A37" i="15"/>
  <c r="A35" i="15"/>
  <c r="A36" i="15"/>
  <c r="F14" i="31"/>
  <c r="Y20" i="15"/>
  <c r="J15" i="2"/>
  <c r="B9" i="2"/>
  <c r="B15" i="2" s="1"/>
  <c r="B11" i="3"/>
  <c r="B17" i="3" s="1"/>
  <c r="J17" i="3"/>
  <c r="A50" i="27"/>
  <c r="B3" i="10"/>
  <c r="G24" i="7"/>
  <c r="A35" i="17"/>
  <c r="B35" i="17" s="1"/>
  <c r="A54" i="17"/>
  <c r="B54" i="17" s="1"/>
  <c r="A33" i="17"/>
  <c r="B33" i="17" s="1"/>
  <c r="A15" i="17"/>
  <c r="A56" i="17"/>
  <c r="B56" i="17" s="1"/>
  <c r="A52" i="17"/>
  <c r="B52" i="17" s="1"/>
  <c r="A38" i="17"/>
  <c r="B38" i="17" s="1"/>
  <c r="A46" i="17"/>
  <c r="B46" i="17" s="1"/>
  <c r="A34" i="17"/>
  <c r="B34" i="17" s="1"/>
  <c r="A40" i="17"/>
  <c r="B40" i="17" s="1"/>
  <c r="A47" i="17"/>
  <c r="B47" i="17" s="1"/>
  <c r="A43" i="17"/>
  <c r="B43" i="17" s="1"/>
  <c r="A53" i="27"/>
  <c r="A55" i="27"/>
  <c r="A54" i="27"/>
  <c r="A64" i="27"/>
  <c r="A41" i="27"/>
  <c r="A38" i="27"/>
  <c r="A46" i="27"/>
  <c r="A58" i="27"/>
  <c r="A34" i="27"/>
  <c r="A37" i="27"/>
  <c r="A51" i="27"/>
  <c r="A43" i="27"/>
  <c r="A35" i="27"/>
  <c r="A47" i="27"/>
  <c r="A61" i="27"/>
  <c r="A56" i="27"/>
  <c r="A37" i="17"/>
  <c r="B37" i="17" s="1"/>
  <c r="F3" i="25"/>
  <c r="E12" i="25" s="1"/>
  <c r="A40" i="27"/>
  <c r="A52" i="27"/>
  <c r="J14" i="2"/>
  <c r="AV90" i="1"/>
  <c r="AG90" i="1"/>
  <c r="B14" i="17"/>
  <c r="J8" i="17"/>
  <c r="J14" i="17" s="1"/>
  <c r="A39" i="17"/>
  <c r="B39" i="17" s="1"/>
  <c r="A41" i="17"/>
  <c r="B41" i="17" s="1"/>
  <c r="A44" i="27"/>
  <c r="A42" i="27"/>
  <c r="A36" i="27"/>
  <c r="A57" i="27"/>
  <c r="B35" i="7"/>
  <c r="B33" i="7"/>
  <c r="B30" i="7"/>
  <c r="B31" i="7"/>
  <c r="B42" i="7"/>
  <c r="B36" i="7"/>
  <c r="AG82" i="1"/>
  <c r="AV82" i="1"/>
  <c r="B13" i="27"/>
  <c r="N34" i="29"/>
  <c r="G7" i="27"/>
  <c r="A8" i="36"/>
  <c r="A14" i="36" s="1"/>
  <c r="C13" i="27"/>
  <c r="A11" i="2"/>
  <c r="A17" i="2" s="1"/>
  <c r="D24" i="17"/>
  <c r="B14" i="27"/>
  <c r="G4" i="27"/>
  <c r="G5" i="27" s="1"/>
  <c r="A9" i="36"/>
  <c r="A15" i="36" s="1"/>
  <c r="J11" i="29"/>
  <c r="J17" i="29" s="1"/>
  <c r="O14" i="31"/>
  <c r="A10" i="17"/>
  <c r="A61" i="17" s="1"/>
  <c r="B61" i="17" s="1"/>
  <c r="F34" i="29"/>
  <c r="G34" i="29" s="1"/>
  <c r="E35" i="29" s="1"/>
  <c r="G4" i="31"/>
  <c r="B10" i="36"/>
  <c r="B16" i="36" s="1"/>
  <c r="J16" i="36"/>
  <c r="A11" i="15"/>
  <c r="A17" i="15" s="1"/>
  <c r="A10" i="15"/>
  <c r="A16" i="15" s="1"/>
  <c r="C13" i="15"/>
  <c r="A8" i="15"/>
  <c r="A14" i="15" s="1"/>
  <c r="A9" i="15"/>
  <c r="A15" i="15" s="1"/>
  <c r="B7" i="3"/>
  <c r="AV93" i="1"/>
  <c r="AG93" i="1"/>
  <c r="AG86" i="1"/>
  <c r="AV86" i="1"/>
  <c r="A11" i="17"/>
  <c r="C14" i="17"/>
  <c r="AV81" i="1"/>
  <c r="AG81" i="1"/>
  <c r="C15" i="27"/>
  <c r="A11" i="27"/>
  <c r="F6" i="32"/>
  <c r="H7" i="32" s="1"/>
  <c r="E7" i="2"/>
  <c r="E13" i="2" s="1"/>
  <c r="E7" i="17"/>
  <c r="E13" i="17" s="1"/>
  <c r="E7" i="27"/>
  <c r="E13" i="27" s="1"/>
  <c r="E7" i="15"/>
  <c r="E13" i="15" s="1"/>
  <c r="E7" i="36"/>
  <c r="E13" i="36" s="1"/>
  <c r="E7" i="29"/>
  <c r="E13" i="29" s="1"/>
  <c r="D3" i="25"/>
  <c r="I8" i="1"/>
  <c r="A10" i="29"/>
  <c r="A16" i="29" s="1"/>
  <c r="C14" i="29"/>
  <c r="A9" i="29"/>
  <c r="A11" i="29"/>
  <c r="A17" i="29" s="1"/>
  <c r="AG88" i="1"/>
  <c r="AV88" i="1"/>
  <c r="E4" i="31"/>
  <c r="E11" i="36"/>
  <c r="E17" i="36" s="1"/>
  <c r="E11" i="2"/>
  <c r="E17" i="2" s="1"/>
  <c r="E11" i="29"/>
  <c r="E17" i="29" s="1"/>
  <c r="E11" i="17"/>
  <c r="E17" i="17" s="1"/>
  <c r="A9" i="2"/>
  <c r="B40" i="7"/>
  <c r="B37" i="7"/>
  <c r="A86" i="15"/>
  <c r="B86" i="15" s="1"/>
  <c r="A84" i="15"/>
  <c r="A78" i="15"/>
  <c r="A89" i="15"/>
  <c r="A82" i="31" s="1"/>
  <c r="B82" i="31" s="1"/>
  <c r="A73" i="15"/>
  <c r="B73" i="15" s="1"/>
  <c r="A72" i="15"/>
  <c r="A77" i="15"/>
  <c r="A70" i="31" s="1"/>
  <c r="B70" i="31" s="1"/>
  <c r="A87" i="15"/>
  <c r="A83" i="15"/>
  <c r="A79" i="15"/>
  <c r="A81" i="15"/>
  <c r="A90" i="15"/>
  <c r="A83" i="31" s="1"/>
  <c r="B83" i="31" s="1"/>
  <c r="A93" i="15"/>
  <c r="B93" i="15" s="1"/>
  <c r="A88" i="15"/>
  <c r="A82" i="15"/>
  <c r="A80" i="15"/>
  <c r="A74" i="15"/>
  <c r="A85" i="15"/>
  <c r="A78" i="31" s="1"/>
  <c r="B78" i="31" s="1"/>
  <c r="A91" i="15"/>
  <c r="B91" i="15" s="1"/>
  <c r="A75" i="15"/>
  <c r="A68" i="31" s="1"/>
  <c r="B68" i="31" s="1"/>
  <c r="A71" i="15"/>
  <c r="A94" i="15"/>
  <c r="A92" i="15"/>
  <c r="A76" i="15"/>
  <c r="A69" i="31" s="1"/>
  <c r="B69" i="31" s="1"/>
  <c r="A10" i="2"/>
  <c r="A16" i="2" s="1"/>
  <c r="I19" i="7"/>
  <c r="B44" i="7"/>
  <c r="B41" i="7"/>
  <c r="D24" i="7"/>
  <c r="A10" i="36"/>
  <c r="A16" i="36" s="1"/>
  <c r="A11" i="36"/>
  <c r="A17" i="36" s="1"/>
  <c r="B38" i="7"/>
  <c r="A94" i="36"/>
  <c r="B94" i="36" s="1"/>
  <c r="A93" i="36"/>
  <c r="B93" i="36" s="1"/>
  <c r="A92" i="36"/>
  <c r="B92" i="36" s="1"/>
  <c r="A84" i="36"/>
  <c r="B84" i="36" s="1"/>
  <c r="A76" i="36"/>
  <c r="B76" i="36" s="1"/>
  <c r="A80" i="36"/>
  <c r="B80" i="36" s="1"/>
  <c r="A91" i="36"/>
  <c r="B91" i="36" s="1"/>
  <c r="A83" i="36"/>
  <c r="B83" i="36" s="1"/>
  <c r="A75" i="36"/>
  <c r="B75" i="36" s="1"/>
  <c r="A73" i="36"/>
  <c r="B73" i="36" s="1"/>
  <c r="A85" i="36"/>
  <c r="B85" i="36" s="1"/>
  <c r="A90" i="36"/>
  <c r="B90" i="36" s="1"/>
  <c r="A82" i="36"/>
  <c r="B82" i="36" s="1"/>
  <c r="A74" i="36"/>
  <c r="B74" i="36" s="1"/>
  <c r="A81" i="36"/>
  <c r="B81" i="36" s="1"/>
  <c r="A72" i="36"/>
  <c r="B72" i="36" s="1"/>
  <c r="A89" i="36"/>
  <c r="B89" i="36" s="1"/>
  <c r="A88" i="36"/>
  <c r="B88" i="36" s="1"/>
  <c r="A87" i="36"/>
  <c r="B87" i="36" s="1"/>
  <c r="A79" i="36"/>
  <c r="B79" i="36" s="1"/>
  <c r="A71" i="36"/>
  <c r="B71" i="36" s="1"/>
  <c r="A86" i="36"/>
  <c r="B86" i="36" s="1"/>
  <c r="A78" i="36"/>
  <c r="B78" i="36" s="1"/>
  <c r="A77" i="36"/>
  <c r="B77" i="36" s="1"/>
  <c r="B8" i="15"/>
  <c r="A45" i="15"/>
  <c r="A44" i="15"/>
  <c r="A39" i="15"/>
  <c r="A46" i="15"/>
  <c r="D19" i="31"/>
  <c r="A40" i="15"/>
  <c r="A42" i="15"/>
  <c r="A43" i="15"/>
  <c r="A41" i="15"/>
  <c r="A38" i="15"/>
  <c r="B7" i="36"/>
  <c r="B13" i="36" s="1"/>
  <c r="B8" i="36"/>
  <c r="B14" i="36" s="1"/>
  <c r="A45" i="36"/>
  <c r="B45" i="36" s="1"/>
  <c r="A44" i="36"/>
  <c r="B44" i="36" s="1"/>
  <c r="A43" i="36"/>
  <c r="B43" i="36" s="1"/>
  <c r="A42" i="36"/>
  <c r="B42" i="36" s="1"/>
  <c r="A39" i="36"/>
  <c r="B39" i="36" s="1"/>
  <c r="A46" i="36"/>
  <c r="B46" i="36" s="1"/>
  <c r="A38" i="36"/>
  <c r="B38" i="36" s="1"/>
  <c r="A41" i="36"/>
  <c r="B41" i="36" s="1"/>
  <c r="A40" i="36"/>
  <c r="B40" i="36" s="1"/>
  <c r="B11" i="36"/>
  <c r="A98" i="36"/>
  <c r="B98" i="36" s="1"/>
  <c r="A106" i="36"/>
  <c r="B106" i="36" s="1"/>
  <c r="A114" i="36"/>
  <c r="B114" i="36" s="1"/>
  <c r="A99" i="36"/>
  <c r="B99" i="36" s="1"/>
  <c r="A107" i="36"/>
  <c r="B107" i="36" s="1"/>
  <c r="A115" i="36"/>
  <c r="B115" i="36" s="1"/>
  <c r="A100" i="36"/>
  <c r="B100" i="36" s="1"/>
  <c r="A108" i="36"/>
  <c r="B108" i="36" s="1"/>
  <c r="A116" i="36"/>
  <c r="B116" i="36" s="1"/>
  <c r="A117" i="36"/>
  <c r="B117" i="36" s="1"/>
  <c r="A111" i="36"/>
  <c r="B111" i="36" s="1"/>
  <c r="A104" i="36"/>
  <c r="B104" i="36" s="1"/>
  <c r="A112" i="36"/>
  <c r="B112" i="36" s="1"/>
  <c r="A97" i="36"/>
  <c r="B97" i="36" s="1"/>
  <c r="A105" i="36"/>
  <c r="B105" i="36" s="1"/>
  <c r="A101" i="36"/>
  <c r="B101" i="36" s="1"/>
  <c r="A109" i="36"/>
  <c r="B109" i="36" s="1"/>
  <c r="A95" i="36"/>
  <c r="B95" i="36" s="1"/>
  <c r="A102" i="36"/>
  <c r="B102" i="36" s="1"/>
  <c r="A110" i="36"/>
  <c r="B110" i="36" s="1"/>
  <c r="A118" i="36"/>
  <c r="B118" i="36" s="1"/>
  <c r="A103" i="36"/>
  <c r="B103" i="36" s="1"/>
  <c r="A96" i="36"/>
  <c r="B96" i="36" s="1"/>
  <c r="A113" i="36"/>
  <c r="B113" i="36" s="1"/>
  <c r="D18" i="31"/>
  <c r="A107" i="15"/>
  <c r="A100" i="31" s="1"/>
  <c r="B100" i="31" s="1"/>
  <c r="A115" i="15"/>
  <c r="A97" i="15"/>
  <c r="A90" i="31" s="1"/>
  <c r="B90" i="31" s="1"/>
  <c r="A111" i="15"/>
  <c r="A112" i="15"/>
  <c r="A105" i="15"/>
  <c r="A98" i="31" s="1"/>
  <c r="B98" i="31" s="1"/>
  <c r="A114" i="15"/>
  <c r="A107" i="31" s="1"/>
  <c r="B107" i="31" s="1"/>
  <c r="A108" i="15"/>
  <c r="A116" i="15"/>
  <c r="A98" i="15"/>
  <c r="B98" i="15" s="1"/>
  <c r="A102" i="15"/>
  <c r="A95" i="31" s="1"/>
  <c r="B95" i="31" s="1"/>
  <c r="A96" i="15"/>
  <c r="A109" i="15"/>
  <c r="B109" i="15" s="1"/>
  <c r="A117" i="15"/>
  <c r="A110" i="31" s="1"/>
  <c r="B110" i="31" s="1"/>
  <c r="A99" i="15"/>
  <c r="A110" i="15"/>
  <c r="A118" i="15"/>
  <c r="B118" i="15" s="1"/>
  <c r="A100" i="15"/>
  <c r="A103" i="15"/>
  <c r="A101" i="15"/>
  <c r="A94" i="31" s="1"/>
  <c r="B94" i="31" s="1"/>
  <c r="A104" i="15"/>
  <c r="A113" i="15"/>
  <c r="B113" i="15" s="1"/>
  <c r="A106" i="15"/>
  <c r="A99" i="31" s="1"/>
  <c r="B99" i="31" s="1"/>
  <c r="A95" i="15"/>
  <c r="B95" i="15" s="1"/>
  <c r="I4" i="36"/>
  <c r="I5" i="36" s="1"/>
  <c r="T8" i="37"/>
  <c r="B17" i="15"/>
  <c r="J11" i="15"/>
  <c r="J17" i="15" s="1"/>
  <c r="D16" i="31"/>
  <c r="C35" i="1"/>
  <c r="D15" i="31"/>
  <c r="T5" i="37"/>
  <c r="B7" i="15"/>
  <c r="J20" i="15"/>
  <c r="D25" i="36"/>
  <c r="B9" i="36"/>
  <c r="J20" i="36"/>
  <c r="B21" i="37"/>
  <c r="F20" i="15"/>
  <c r="F15" i="31" s="1"/>
  <c r="S11" i="37"/>
  <c r="U11" i="37" s="1"/>
  <c r="E11" i="15" l="1"/>
  <c r="E17" i="15" s="1"/>
  <c r="A68" i="27"/>
  <c r="E11" i="27"/>
  <c r="E17" i="27" s="1"/>
  <c r="A65" i="27"/>
  <c r="A324" i="17"/>
  <c r="B324" i="17" s="1"/>
  <c r="I14" i="1"/>
  <c r="A68" i="17"/>
  <c r="B68" i="17" s="1"/>
  <c r="F10" i="56"/>
  <c r="F16" i="56" s="1"/>
  <c r="E9" i="2"/>
  <c r="E15" i="2" s="1"/>
  <c r="E9" i="56"/>
  <c r="E15" i="56" s="1"/>
  <c r="E9" i="17"/>
  <c r="E15" i="17" s="1"/>
  <c r="E8" i="29"/>
  <c r="E14" i="29" s="1"/>
  <c r="E8" i="2"/>
  <c r="E14" i="2" s="1"/>
  <c r="E8" i="15"/>
  <c r="E14" i="15" s="1"/>
  <c r="E8" i="17"/>
  <c r="E14" i="17" s="1"/>
  <c r="E8" i="27"/>
  <c r="E14" i="27" s="1"/>
  <c r="C14" i="3"/>
  <c r="A9" i="3"/>
  <c r="A15" i="3" s="1"/>
  <c r="E8" i="56"/>
  <c r="E14" i="56" s="1"/>
  <c r="J5" i="3"/>
  <c r="A49" i="17"/>
  <c r="B49" i="17" s="1"/>
  <c r="E8" i="36"/>
  <c r="E14" i="36" s="1"/>
  <c r="A11" i="3"/>
  <c r="F10" i="15"/>
  <c r="F16" i="15" s="1"/>
  <c r="F10" i="29"/>
  <c r="F16" i="29" s="1"/>
  <c r="F10" i="27"/>
  <c r="F16" i="27" s="1"/>
  <c r="F10" i="2"/>
  <c r="F16" i="2" s="1"/>
  <c r="F10" i="17"/>
  <c r="F16" i="17" s="1"/>
  <c r="H3" i="25"/>
  <c r="A45" i="17"/>
  <c r="B45" i="17" s="1"/>
  <c r="J9" i="15"/>
  <c r="J15" i="15" s="1"/>
  <c r="A60" i="17"/>
  <c r="B60" i="17" s="1"/>
  <c r="A65" i="17"/>
  <c r="B65" i="17" s="1"/>
  <c r="J4" i="3"/>
  <c r="A228" i="17"/>
  <c r="B228" i="17" s="1"/>
  <c r="A57" i="17"/>
  <c r="B57" i="17" s="1"/>
  <c r="A234" i="17"/>
  <c r="B234" i="17" s="1"/>
  <c r="A67" i="27"/>
  <c r="B67" i="27" s="1"/>
  <c r="B8" i="3"/>
  <c r="B14" i="3" s="1"/>
  <c r="J14" i="3"/>
  <c r="A16" i="17"/>
  <c r="A60" i="27"/>
  <c r="A8" i="3"/>
  <c r="A14" i="3" s="1"/>
  <c r="I8" i="3"/>
  <c r="C13" i="3"/>
  <c r="B9" i="3"/>
  <c r="B15" i="3" s="1"/>
  <c r="J15" i="3"/>
  <c r="J16" i="15"/>
  <c r="B10" i="15"/>
  <c r="B16" i="15" s="1"/>
  <c r="A399" i="17"/>
  <c r="B399" i="17" s="1"/>
  <c r="A137" i="17"/>
  <c r="B137" i="17" s="1"/>
  <c r="A376" i="17"/>
  <c r="B376" i="17" s="1"/>
  <c r="B10" i="2"/>
  <c r="B16" i="2" s="1"/>
  <c r="J16" i="2"/>
  <c r="A206" i="17"/>
  <c r="B206" i="17" s="1"/>
  <c r="A386" i="17"/>
  <c r="B386" i="17" s="1"/>
  <c r="A8" i="56"/>
  <c r="A14" i="56" s="1"/>
  <c r="A9" i="56"/>
  <c r="C13" i="56"/>
  <c r="A10" i="56"/>
  <c r="A16" i="56" s="1"/>
  <c r="A11" i="56"/>
  <c r="A17" i="56" s="1"/>
  <c r="F20" i="17"/>
  <c r="F22" i="17" s="1"/>
  <c r="G4" i="17" s="1"/>
  <c r="K14" i="1"/>
  <c r="J16" i="17"/>
  <c r="B10" i="17"/>
  <c r="B16" i="17" s="1"/>
  <c r="A307" i="17"/>
  <c r="B307" i="17" s="1"/>
  <c r="A77" i="17"/>
  <c r="B77" i="17" s="1"/>
  <c r="A329" i="17"/>
  <c r="B329" i="17" s="1"/>
  <c r="J16" i="27"/>
  <c r="B10" i="27"/>
  <c r="B16" i="27" s="1"/>
  <c r="A332" i="17"/>
  <c r="B332" i="17" s="1"/>
  <c r="A117" i="17"/>
  <c r="B117" i="17" s="1"/>
  <c r="A306" i="17"/>
  <c r="B306" i="17" s="1"/>
  <c r="A58" i="17"/>
  <c r="B58" i="17" s="1"/>
  <c r="A49" i="27"/>
  <c r="A48" i="27"/>
  <c r="A62" i="27"/>
  <c r="A15" i="27"/>
  <c r="A59" i="27"/>
  <c r="A39" i="27"/>
  <c r="A63" i="27"/>
  <c r="A66" i="27"/>
  <c r="A45" i="27"/>
  <c r="A69" i="27"/>
  <c r="B10" i="56"/>
  <c r="B16" i="56" s="1"/>
  <c r="J16" i="56"/>
  <c r="A74" i="17"/>
  <c r="B74" i="17" s="1"/>
  <c r="A314" i="17"/>
  <c r="B314" i="17" s="1"/>
  <c r="A168" i="17"/>
  <c r="B168" i="17" s="1"/>
  <c r="G26" i="7"/>
  <c r="AE331" i="9" s="1"/>
  <c r="B10" i="29"/>
  <c r="B16" i="29" s="1"/>
  <c r="J16" i="29"/>
  <c r="A187" i="36"/>
  <c r="B187" i="36" s="1"/>
  <c r="A350" i="15"/>
  <c r="A343" i="31" s="1"/>
  <c r="B343" i="31" s="1"/>
  <c r="A225" i="15"/>
  <c r="B225" i="15" s="1"/>
  <c r="A238" i="15"/>
  <c r="B238" i="15" s="1"/>
  <c r="A294" i="15"/>
  <c r="B294" i="15" s="1"/>
  <c r="A191" i="15"/>
  <c r="B191" i="15" s="1"/>
  <c r="A323" i="15"/>
  <c r="A316" i="31" s="1"/>
  <c r="B316" i="31" s="1"/>
  <c r="A189" i="15"/>
  <c r="B189" i="15" s="1"/>
  <c r="A336" i="15"/>
  <c r="A329" i="31" s="1"/>
  <c r="B329" i="31" s="1"/>
  <c r="A338" i="15"/>
  <c r="B338" i="15" s="1"/>
  <c r="A309" i="15"/>
  <c r="A302" i="31" s="1"/>
  <c r="B302" i="31" s="1"/>
  <c r="A226" i="15"/>
  <c r="B226" i="15" s="1"/>
  <c r="A293" i="15"/>
  <c r="B293" i="15" s="1"/>
  <c r="A356" i="15"/>
  <c r="B356" i="15" s="1"/>
  <c r="A288" i="15"/>
  <c r="A281" i="31" s="1"/>
  <c r="B281" i="31" s="1"/>
  <c r="A342" i="15"/>
  <c r="B342" i="15" s="1"/>
  <c r="A143" i="15"/>
  <c r="B143" i="15" s="1"/>
  <c r="A150" i="15"/>
  <c r="B150" i="15" s="1"/>
  <c r="A165" i="15"/>
  <c r="A158" i="31" s="1"/>
  <c r="B158" i="31" s="1"/>
  <c r="A158" i="15"/>
  <c r="B158" i="15" s="1"/>
  <c r="A353" i="15"/>
  <c r="B353" i="15" s="1"/>
  <c r="A180" i="15"/>
  <c r="B180" i="15" s="1"/>
  <c r="A385" i="15"/>
  <c r="A378" i="31" s="1"/>
  <c r="B378" i="31" s="1"/>
  <c r="A291" i="15"/>
  <c r="B291" i="15" s="1"/>
  <c r="B62" i="15"/>
  <c r="B60" i="15"/>
  <c r="A269" i="15"/>
  <c r="B269" i="15" s="1"/>
  <c r="A239" i="15"/>
  <c r="A232" i="31" s="1"/>
  <c r="B232" i="31" s="1"/>
  <c r="A380" i="15"/>
  <c r="B380" i="15" s="1"/>
  <c r="A387" i="15"/>
  <c r="A380" i="31" s="1"/>
  <c r="B380" i="31" s="1"/>
  <c r="A307" i="15"/>
  <c r="B307" i="15" s="1"/>
  <c r="B68" i="15"/>
  <c r="A398" i="15"/>
  <c r="B398" i="15" s="1"/>
  <c r="A185" i="15"/>
  <c r="B185" i="15" s="1"/>
  <c r="B63" i="15"/>
  <c r="A268" i="15"/>
  <c r="B268" i="15" s="1"/>
  <c r="A392" i="15"/>
  <c r="B392" i="15" s="1"/>
  <c r="A246" i="15"/>
  <c r="A239" i="31" s="1"/>
  <c r="B239" i="31" s="1"/>
  <c r="A211" i="15"/>
  <c r="B211" i="15" s="1"/>
  <c r="A258" i="15"/>
  <c r="B258" i="15" s="1"/>
  <c r="A84" i="31"/>
  <c r="B84" i="31" s="1"/>
  <c r="A91" i="31"/>
  <c r="B91" i="31" s="1"/>
  <c r="F20" i="56"/>
  <c r="F22" i="56" s="1"/>
  <c r="G4" i="56" s="1"/>
  <c r="I13" i="56"/>
  <c r="I7" i="56"/>
  <c r="I8" i="56" s="1"/>
  <c r="J5" i="56"/>
  <c r="A210" i="36"/>
  <c r="B210" i="36" s="1"/>
  <c r="A156" i="36"/>
  <c r="B156" i="36" s="1"/>
  <c r="A206" i="36"/>
  <c r="B206" i="36" s="1"/>
  <c r="A248" i="36"/>
  <c r="B248" i="36" s="1"/>
  <c r="A166" i="36"/>
  <c r="B166" i="36" s="1"/>
  <c r="A312" i="36"/>
  <c r="B312" i="36" s="1"/>
  <c r="A246" i="36"/>
  <c r="B246" i="36" s="1"/>
  <c r="S346" i="9"/>
  <c r="AC336" i="9"/>
  <c r="Z351" i="9"/>
  <c r="P345" i="9"/>
  <c r="J342" i="9"/>
  <c r="F340" i="9"/>
  <c r="AD336" i="9"/>
  <c r="AB335" i="9"/>
  <c r="Z334" i="9"/>
  <c r="X333" i="9"/>
  <c r="V332" i="9"/>
  <c r="C346" i="9"/>
  <c r="AC340" i="9"/>
  <c r="AE333" i="9"/>
  <c r="AA331" i="9"/>
  <c r="W329" i="9"/>
  <c r="S327" i="9"/>
  <c r="O325" i="9"/>
  <c r="AD355" i="9"/>
  <c r="Z353" i="9"/>
  <c r="Q345" i="9"/>
  <c r="U340" i="9"/>
  <c r="M336" i="9"/>
  <c r="AA333" i="9"/>
  <c r="W331" i="9"/>
  <c r="S329" i="9"/>
  <c r="O327" i="9"/>
  <c r="Z355" i="9"/>
  <c r="V353" i="9"/>
  <c r="R351" i="9"/>
  <c r="N349" i="9"/>
  <c r="J347" i="9"/>
  <c r="L345" i="9"/>
  <c r="J344" i="9"/>
  <c r="H343" i="9"/>
  <c r="F342" i="9"/>
  <c r="D341" i="9"/>
  <c r="B340" i="9"/>
  <c r="AD338" i="9"/>
  <c r="AB337" i="9"/>
  <c r="Z336" i="9"/>
  <c r="X335" i="9"/>
  <c r="V334" i="9"/>
  <c r="T333" i="9"/>
  <c r="R332" i="9"/>
  <c r="AE344" i="9"/>
  <c r="M340" i="9"/>
  <c r="E336" i="9"/>
  <c r="W333" i="9"/>
  <c r="S331" i="9"/>
  <c r="O329" i="9"/>
  <c r="K327" i="9"/>
  <c r="G325" i="9"/>
  <c r="V355" i="9"/>
  <c r="R353" i="9"/>
  <c r="N351" i="9"/>
  <c r="K343" i="9"/>
  <c r="C339" i="9"/>
  <c r="G335" i="9"/>
  <c r="C333" i="9"/>
  <c r="AC330" i="9"/>
  <c r="Y328" i="9"/>
  <c r="U326" i="9"/>
  <c r="Q324" i="9"/>
  <c r="B355" i="9"/>
  <c r="AB352" i="9"/>
  <c r="X350" i="9"/>
  <c r="T348" i="9"/>
  <c r="P346" i="9"/>
  <c r="AD344" i="9"/>
  <c r="AB343" i="9"/>
  <c r="Z342" i="9"/>
  <c r="X341" i="9"/>
  <c r="V340" i="9"/>
  <c r="T339" i="9"/>
  <c r="R338" i="9"/>
  <c r="P337" i="9"/>
  <c r="N336" i="9"/>
  <c r="L335" i="9"/>
  <c r="J334" i="9"/>
  <c r="H333" i="9"/>
  <c r="F332" i="9"/>
  <c r="C343" i="9"/>
  <c r="Y338" i="9"/>
  <c r="C335" i="9"/>
  <c r="AC332" i="9"/>
  <c r="Y330" i="9"/>
  <c r="U328" i="9"/>
  <c r="Q326" i="9"/>
  <c r="B357" i="9"/>
  <c r="AB354" i="9"/>
  <c r="X352" i="9"/>
  <c r="T350" i="9"/>
  <c r="P348" i="9"/>
  <c r="L346" i="9"/>
  <c r="AB344" i="9"/>
  <c r="Z343" i="9"/>
  <c r="X360" i="9"/>
  <c r="Y342" i="9"/>
  <c r="Q338" i="9"/>
  <c r="AC334" i="9"/>
  <c r="Y332" i="9"/>
  <c r="U330" i="9"/>
  <c r="Q328" i="9"/>
  <c r="M326" i="9"/>
  <c r="AB356" i="9"/>
  <c r="X354" i="9"/>
  <c r="T352" i="9"/>
  <c r="P350" i="9"/>
  <c r="L348" i="9"/>
  <c r="H346" i="9"/>
  <c r="Z344" i="9"/>
  <c r="X343" i="9"/>
  <c r="V342" i="9"/>
  <c r="T341" i="9"/>
  <c r="R340" i="9"/>
  <c r="P339" i="9"/>
  <c r="N338" i="9"/>
  <c r="L337" i="9"/>
  <c r="J336" i="9"/>
  <c r="H335" i="9"/>
  <c r="F334" i="9"/>
  <c r="D333" i="9"/>
  <c r="H357" i="9"/>
  <c r="Q342" i="9"/>
  <c r="I338" i="9"/>
  <c r="Y334" i="9"/>
  <c r="U332" i="9"/>
  <c r="Q330" i="9"/>
  <c r="M328" i="9"/>
  <c r="I326" i="9"/>
  <c r="X356" i="9"/>
  <c r="T354" i="9"/>
  <c r="P352" i="9"/>
  <c r="L350" i="9"/>
  <c r="H348" i="9"/>
  <c r="D346" i="9"/>
  <c r="X344" i="9"/>
  <c r="W341" i="9"/>
  <c r="M334" i="9"/>
  <c r="E330" i="9"/>
  <c r="AA325" i="9"/>
  <c r="H354" i="9"/>
  <c r="AD349" i="9"/>
  <c r="V345" i="9"/>
  <c r="P343" i="9"/>
  <c r="L341" i="9"/>
  <c r="H339" i="9"/>
  <c r="D337" i="9"/>
  <c r="AD334" i="9"/>
  <c r="Z332" i="9"/>
  <c r="O341" i="9"/>
  <c r="I334" i="9"/>
  <c r="AE329" i="9"/>
  <c r="W325" i="9"/>
  <c r="D354" i="9"/>
  <c r="Z349" i="9"/>
  <c r="F347" i="9"/>
  <c r="B345" i="9"/>
  <c r="R343" i="9"/>
  <c r="P342" i="9"/>
  <c r="N341" i="9"/>
  <c r="L340" i="9"/>
  <c r="J339" i="9"/>
  <c r="H338" i="9"/>
  <c r="F337" i="9"/>
  <c r="D336" i="9"/>
  <c r="B335" i="9"/>
  <c r="AD333" i="9"/>
  <c r="AB332" i="9"/>
  <c r="Z331" i="9"/>
  <c r="X330" i="9"/>
  <c r="V329" i="9"/>
  <c r="T328" i="9"/>
  <c r="R327" i="9"/>
  <c r="P326" i="9"/>
  <c r="X331" i="9"/>
  <c r="T329" i="9"/>
  <c r="P327" i="9"/>
  <c r="P325" i="9"/>
  <c r="N324" i="9"/>
  <c r="L323" i="9"/>
  <c r="C323" i="9"/>
  <c r="AD321" i="9"/>
  <c r="AB320" i="9"/>
  <c r="Z319" i="9"/>
  <c r="X318" i="9"/>
  <c r="V317" i="9"/>
  <c r="T316" i="9"/>
  <c r="R315" i="9"/>
  <c r="P314" i="9"/>
  <c r="N313" i="9"/>
  <c r="L312" i="9"/>
  <c r="J311" i="9"/>
  <c r="H310" i="9"/>
  <c r="F309" i="9"/>
  <c r="D308" i="9"/>
  <c r="B307" i="9"/>
  <c r="AD305" i="9"/>
  <c r="AB304" i="9"/>
  <c r="Z303" i="9"/>
  <c r="X302" i="9"/>
  <c r="V301" i="9"/>
  <c r="T300" i="9"/>
  <c r="R299" i="9"/>
  <c r="P298" i="9"/>
  <c r="N297" i="9"/>
  <c r="L296" i="9"/>
  <c r="T331" i="9"/>
  <c r="E340" i="9"/>
  <c r="S333" i="9"/>
  <c r="K329" i="9"/>
  <c r="C325" i="9"/>
  <c r="N353" i="9"/>
  <c r="F349" i="9"/>
  <c r="H345" i="9"/>
  <c r="D343" i="9"/>
  <c r="AD340" i="9"/>
  <c r="Z338" i="9"/>
  <c r="V336" i="9"/>
  <c r="R334" i="9"/>
  <c r="N332" i="9"/>
  <c r="AA339" i="9"/>
  <c r="O333" i="9"/>
  <c r="G329" i="9"/>
  <c r="AC324" i="9"/>
  <c r="J353" i="9"/>
  <c r="R349" i="9"/>
  <c r="AB346" i="9"/>
  <c r="S339" i="9"/>
  <c r="K333" i="9"/>
  <c r="C329" i="9"/>
  <c r="Y324" i="9"/>
  <c r="F353" i="9"/>
  <c r="AB348" i="9"/>
  <c r="D345" i="9"/>
  <c r="AD342" i="9"/>
  <c r="Z340" i="9"/>
  <c r="V338" i="9"/>
  <c r="R336" i="9"/>
  <c r="N334" i="9"/>
  <c r="J332" i="9"/>
  <c r="K339" i="9"/>
  <c r="G333" i="9"/>
  <c r="O337" i="9"/>
  <c r="M330" i="9"/>
  <c r="R355" i="9"/>
  <c r="D348" i="9"/>
  <c r="B344" i="9"/>
  <c r="J340" i="9"/>
  <c r="H337" i="9"/>
  <c r="P333" i="9"/>
  <c r="W337" i="9"/>
  <c r="C331" i="9"/>
  <c r="U324" i="9"/>
  <c r="AD351" i="9"/>
  <c r="V347" i="9"/>
  <c r="T344" i="9"/>
  <c r="J343" i="9"/>
  <c r="D342" i="9"/>
  <c r="AB340" i="9"/>
  <c r="V339" i="9"/>
  <c r="P338" i="9"/>
  <c r="J337" i="9"/>
  <c r="AD335" i="9"/>
  <c r="X334" i="9"/>
  <c r="R333" i="9"/>
  <c r="L332" i="9"/>
  <c r="F331" i="9"/>
  <c r="AD329" i="9"/>
  <c r="X328" i="9"/>
  <c r="N327" i="9"/>
  <c r="H326" i="9"/>
  <c r="AD330" i="9"/>
  <c r="R328" i="9"/>
  <c r="F326" i="9"/>
  <c r="V324" i="9"/>
  <c r="P323" i="9"/>
  <c r="AB322" i="9"/>
  <c r="V321" i="9"/>
  <c r="P320" i="9"/>
  <c r="J319" i="9"/>
  <c r="D318" i="9"/>
  <c r="AB316" i="9"/>
  <c r="V315" i="9"/>
  <c r="L314" i="9"/>
  <c r="F313" i="9"/>
  <c r="AD311" i="9"/>
  <c r="X310" i="9"/>
  <c r="R309" i="9"/>
  <c r="L308" i="9"/>
  <c r="F307" i="9"/>
  <c r="Z305" i="9"/>
  <c r="T304" i="9"/>
  <c r="N303" i="9"/>
  <c r="H302" i="9"/>
  <c r="B301" i="9"/>
  <c r="Z299" i="9"/>
  <c r="T298" i="9"/>
  <c r="J297" i="9"/>
  <c r="D296" i="9"/>
  <c r="Z330" i="9"/>
  <c r="V328" i="9"/>
  <c r="R326" i="9"/>
  <c r="B325" i="9"/>
  <c r="AD323" i="9"/>
  <c r="I324" i="9"/>
  <c r="R322" i="9"/>
  <c r="P321" i="9"/>
  <c r="N320" i="9"/>
  <c r="L319" i="9"/>
  <c r="J318" i="9"/>
  <c r="H317" i="9"/>
  <c r="F316" i="9"/>
  <c r="D315" i="9"/>
  <c r="B314" i="9"/>
  <c r="AD312" i="9"/>
  <c r="AB311" i="9"/>
  <c r="Z310" i="9"/>
  <c r="X309" i="9"/>
  <c r="V308" i="9"/>
  <c r="T307" i="9"/>
  <c r="R306" i="9"/>
  <c r="P305" i="9"/>
  <c r="N304" i="9"/>
  <c r="L303" i="9"/>
  <c r="J302" i="9"/>
  <c r="H301" i="9"/>
  <c r="F300" i="9"/>
  <c r="D299" i="9"/>
  <c r="B298" i="9"/>
  <c r="AD296" i="9"/>
  <c r="AB295" i="9"/>
  <c r="Z294" i="9"/>
  <c r="F294" i="9"/>
  <c r="D293" i="9"/>
  <c r="B292" i="9"/>
  <c r="AD290" i="9"/>
  <c r="AB289" i="9"/>
  <c r="AA335" i="9"/>
  <c r="I328" i="9"/>
  <c r="J355" i="9"/>
  <c r="Z347" i="9"/>
  <c r="T343" i="9"/>
  <c r="AB339" i="9"/>
  <c r="F336" i="9"/>
  <c r="L333" i="9"/>
  <c r="G337" i="9"/>
  <c r="I330" i="9"/>
  <c r="P356" i="9"/>
  <c r="F351" i="9"/>
  <c r="N347" i="9"/>
  <c r="P344" i="9"/>
  <c r="F343" i="9"/>
  <c r="AD341" i="9"/>
  <c r="X340" i="9"/>
  <c r="R339" i="9"/>
  <c r="L338" i="9"/>
  <c r="B337" i="9"/>
  <c r="Z335" i="9"/>
  <c r="T334" i="9"/>
  <c r="N333" i="9"/>
  <c r="H332" i="9"/>
  <c r="B331" i="9"/>
  <c r="Z329" i="9"/>
  <c r="P328" i="9"/>
  <c r="J327" i="9"/>
  <c r="D326" i="9"/>
  <c r="V330" i="9"/>
  <c r="J328" i="9"/>
  <c r="AB325" i="9"/>
  <c r="R324" i="9"/>
  <c r="H323" i="9"/>
  <c r="X322" i="9"/>
  <c r="R321" i="9"/>
  <c r="L320" i="9"/>
  <c r="F319" i="9"/>
  <c r="AD317" i="9"/>
  <c r="X316" i="9"/>
  <c r="N315" i="9"/>
  <c r="H314" i="9"/>
  <c r="B313" i="9"/>
  <c r="Z311" i="9"/>
  <c r="T310" i="9"/>
  <c r="N309" i="9"/>
  <c r="H308" i="9"/>
  <c r="AB306" i="9"/>
  <c r="V305" i="9"/>
  <c r="P304" i="9"/>
  <c r="J303" i="9"/>
  <c r="D302" i="9"/>
  <c r="AB300" i="9"/>
  <c r="V299" i="9"/>
  <c r="L298" i="9"/>
  <c r="F297" i="9"/>
  <c r="AD295" i="9"/>
  <c r="R330" i="9"/>
  <c r="N328" i="9"/>
  <c r="J326" i="9"/>
  <c r="AB324" i="9"/>
  <c r="Z323" i="9"/>
  <c r="AE323" i="9"/>
  <c r="N322" i="9"/>
  <c r="L321" i="9"/>
  <c r="J320" i="9"/>
  <c r="H319" i="9"/>
  <c r="F318" i="9"/>
  <c r="D317" i="9"/>
  <c r="B316" i="9"/>
  <c r="AD314" i="9"/>
  <c r="AB313" i="9"/>
  <c r="Z312" i="9"/>
  <c r="X311" i="9"/>
  <c r="V310" i="9"/>
  <c r="T309" i="9"/>
  <c r="R308" i="9"/>
  <c r="P307" i="9"/>
  <c r="N306" i="9"/>
  <c r="AE337" i="9"/>
  <c r="G327" i="9"/>
  <c r="J351" i="9"/>
  <c r="F344" i="9"/>
  <c r="L339" i="9"/>
  <c r="D335" i="9"/>
  <c r="AE341" i="9"/>
  <c r="E328" i="9"/>
  <c r="L354" i="9"/>
  <c r="AD347" i="9"/>
  <c r="H344" i="9"/>
  <c r="T342" i="9"/>
  <c r="B341" i="9"/>
  <c r="F339" i="9"/>
  <c r="V337" i="9"/>
  <c r="H336" i="9"/>
  <c r="L334" i="9"/>
  <c r="X332" i="9"/>
  <c r="J331" i="9"/>
  <c r="N329" i="9"/>
  <c r="AD327" i="9"/>
  <c r="L326" i="9"/>
  <c r="F330" i="9"/>
  <c r="AD326" i="9"/>
  <c r="Z324" i="9"/>
  <c r="M324" i="9"/>
  <c r="H322" i="9"/>
  <c r="T320" i="9"/>
  <c r="AB318" i="9"/>
  <c r="J317" i="9"/>
  <c r="Z315" i="9"/>
  <c r="AD313" i="9"/>
  <c r="P312" i="9"/>
  <c r="AB310" i="9"/>
  <c r="B309" i="9"/>
  <c r="O335" i="9"/>
  <c r="AC326" i="9"/>
  <c r="B351" i="9"/>
  <c r="R342" i="9"/>
  <c r="J338" i="9"/>
  <c r="B334" i="9"/>
  <c r="S335" i="9"/>
  <c r="AA327" i="9"/>
  <c r="B353" i="9"/>
  <c r="T346" i="9"/>
  <c r="D344" i="9"/>
  <c r="L342" i="9"/>
  <c r="T340" i="9"/>
  <c r="B339" i="9"/>
  <c r="R337" i="9"/>
  <c r="V335" i="9"/>
  <c r="H334" i="9"/>
  <c r="T332" i="9"/>
  <c r="AB330" i="9"/>
  <c r="J329" i="9"/>
  <c r="Z327" i="9"/>
  <c r="AD325" i="9"/>
  <c r="AB329" i="9"/>
  <c r="V326" i="9"/>
  <c r="J324" i="9"/>
  <c r="E324" i="9"/>
  <c r="D322" i="9"/>
  <c r="H320" i="9"/>
  <c r="T318" i="9"/>
  <c r="F317" i="9"/>
  <c r="J315" i="9"/>
  <c r="Z313" i="9"/>
  <c r="H312" i="9"/>
  <c r="P310" i="9"/>
  <c r="AB308" i="9"/>
  <c r="N307" i="9"/>
  <c r="R305" i="9"/>
  <c r="D304" i="9"/>
  <c r="P302" i="9"/>
  <c r="X300" i="9"/>
  <c r="F299" i="9"/>
  <c r="V297" i="9"/>
  <c r="Z295" i="9"/>
  <c r="X329" i="9"/>
  <c r="D327" i="9"/>
  <c r="X324" i="9"/>
  <c r="N323" i="9"/>
  <c r="Z322" i="9"/>
  <c r="H321" i="9"/>
  <c r="AB319" i="9"/>
  <c r="R318" i="9"/>
  <c r="AD316" i="9"/>
  <c r="T315" i="9"/>
  <c r="J314" i="9"/>
  <c r="V312" i="9"/>
  <c r="L311" i="9"/>
  <c r="B310" i="9"/>
  <c r="N308" i="9"/>
  <c r="D307" i="9"/>
  <c r="X305" i="9"/>
  <c r="R304" i="9"/>
  <c r="H303" i="9"/>
  <c r="B302" i="9"/>
  <c r="Z300" i="9"/>
  <c r="T299" i="9"/>
  <c r="N298" i="9"/>
  <c r="H297" i="9"/>
  <c r="B296" i="9"/>
  <c r="N295" i="9"/>
  <c r="AB293" i="9"/>
  <c r="V292" i="9"/>
  <c r="U334" i="9"/>
  <c r="E326" i="9"/>
  <c r="H350" i="9"/>
  <c r="N342" i="9"/>
  <c r="F338" i="9"/>
  <c r="AB333" i="9"/>
  <c r="K335" i="9"/>
  <c r="C327" i="9"/>
  <c r="H352" i="9"/>
  <c r="Z345" i="9"/>
  <c r="AD343" i="9"/>
  <c r="H342" i="9"/>
  <c r="P340" i="9"/>
  <c r="AB338" i="9"/>
  <c r="N337" i="9"/>
  <c r="R335" i="9"/>
  <c r="D334" i="9"/>
  <c r="P332" i="9"/>
  <c r="T330" i="9"/>
  <c r="G354" i="9"/>
  <c r="Q332" i="9"/>
  <c r="T356" i="9"/>
  <c r="B347" i="9"/>
  <c r="B342" i="9"/>
  <c r="X337" i="9"/>
  <c r="AD332" i="9"/>
  <c r="Q334" i="9"/>
  <c r="Y326" i="9"/>
  <c r="AB350" i="9"/>
  <c r="R345" i="9"/>
  <c r="V343" i="9"/>
  <c r="Z341" i="9"/>
  <c r="H340" i="9"/>
  <c r="X338" i="9"/>
  <c r="AB336" i="9"/>
  <c r="N335" i="9"/>
  <c r="Z333" i="9"/>
  <c r="D332" i="9"/>
  <c r="P330" i="9"/>
  <c r="B329" i="9"/>
  <c r="F327" i="9"/>
  <c r="V325" i="9"/>
  <c r="D329" i="9"/>
  <c r="T325" i="9"/>
  <c r="B324" i="9"/>
  <c r="S323" i="9"/>
  <c r="N321" i="9"/>
  <c r="AD319" i="9"/>
  <c r="L318" i="9"/>
  <c r="P316" i="9"/>
  <c r="B315" i="9"/>
  <c r="R313" i="9"/>
  <c r="V311" i="9"/>
  <c r="D310" i="9"/>
  <c r="T308" i="9"/>
  <c r="X306" i="9"/>
  <c r="J305" i="9"/>
  <c r="V303" i="9"/>
  <c r="AD301" i="9"/>
  <c r="L300" i="9"/>
  <c r="AB298" i="9"/>
  <c r="B297" i="9"/>
  <c r="R295" i="9"/>
  <c r="H329" i="9"/>
  <c r="B326" i="9"/>
  <c r="P324" i="9"/>
  <c r="F323" i="9"/>
  <c r="J322" i="9"/>
  <c r="AD320" i="9"/>
  <c r="T319" i="9"/>
  <c r="B318" i="9"/>
  <c r="V316" i="9"/>
  <c r="L315" i="9"/>
  <c r="X313" i="9"/>
  <c r="N312" i="9"/>
  <c r="D311" i="9"/>
  <c r="P309" i="9"/>
  <c r="F308" i="9"/>
  <c r="Z306" i="9"/>
  <c r="L305" i="9"/>
  <c r="F304" i="9"/>
  <c r="AD302" i="9"/>
  <c r="X301" i="9"/>
  <c r="R300" i="9"/>
  <c r="L299" i="9"/>
  <c r="F298" i="9"/>
  <c r="Z296" i="9"/>
  <c r="T295" i="9"/>
  <c r="AB294" i="9"/>
  <c r="T293" i="9"/>
  <c r="N292" i="9"/>
  <c r="H291" i="9"/>
  <c r="B290" i="9"/>
  <c r="AC322" i="9"/>
  <c r="AA321" i="9"/>
  <c r="Y320" i="9"/>
  <c r="W319" i="9"/>
  <c r="U318" i="9"/>
  <c r="S317" i="9"/>
  <c r="Q316" i="9"/>
  <c r="O315" i="9"/>
  <c r="M314" i="9"/>
  <c r="AA343" i="9"/>
  <c r="L352" i="9"/>
  <c r="N340" i="9"/>
  <c r="E344" i="9"/>
  <c r="N355" i="9"/>
  <c r="F345" i="9"/>
  <c r="J341" i="9"/>
  <c r="AD337" i="9"/>
  <c r="AB334" i="9"/>
  <c r="R331" i="9"/>
  <c r="L328" i="9"/>
  <c r="Z325" i="9"/>
  <c r="X327" i="9"/>
  <c r="AB323" i="9"/>
  <c r="L322" i="9"/>
  <c r="R319" i="9"/>
  <c r="B317" i="9"/>
  <c r="T314" i="9"/>
  <c r="R311" i="9"/>
  <c r="J309" i="9"/>
  <c r="T306" i="9"/>
  <c r="X304" i="9"/>
  <c r="T302" i="9"/>
  <c r="H300" i="9"/>
  <c r="D298" i="9"/>
  <c r="H296" i="9"/>
  <c r="AD328" i="9"/>
  <c r="N325" i="9"/>
  <c r="R323" i="9"/>
  <c r="F322" i="9"/>
  <c r="R320" i="9"/>
  <c r="V318" i="9"/>
  <c r="R316" i="9"/>
  <c r="V314" i="9"/>
  <c r="D313" i="9"/>
  <c r="AD310" i="9"/>
  <c r="D309" i="9"/>
  <c r="I342" i="9"/>
  <c r="D352" i="9"/>
  <c r="X339" i="9"/>
  <c r="S343" i="9"/>
  <c r="F355" i="9"/>
  <c r="L344" i="9"/>
  <c r="F341" i="9"/>
  <c r="Z337" i="9"/>
  <c r="P334" i="9"/>
  <c r="N331" i="9"/>
  <c r="H328" i="9"/>
  <c r="B332" i="9"/>
  <c r="H327" i="9"/>
  <c r="X323" i="9"/>
  <c r="Z321" i="9"/>
  <c r="N319" i="9"/>
  <c r="L316" i="9"/>
  <c r="D314" i="9"/>
  <c r="N311" i="9"/>
  <c r="X308" i="9"/>
  <c r="P306" i="9"/>
  <c r="L304" i="9"/>
  <c r="L302" i="9"/>
  <c r="D300" i="9"/>
  <c r="AD297" i="9"/>
  <c r="V295" i="9"/>
  <c r="F328" i="9"/>
  <c r="J325" i="9"/>
  <c r="J323" i="9"/>
  <c r="B322" i="9"/>
  <c r="F320" i="9"/>
  <c r="N318" i="9"/>
  <c r="N316" i="9"/>
  <c r="R314" i="9"/>
  <c r="R312" i="9"/>
  <c r="R310" i="9"/>
  <c r="AD308" i="9"/>
  <c r="AD306" i="9"/>
  <c r="D305" i="9"/>
  <c r="T303" i="9"/>
  <c r="AB301" i="9"/>
  <c r="J300" i="9"/>
  <c r="V298" i="9"/>
  <c r="D297" i="9"/>
  <c r="L295" i="9"/>
  <c r="J294" i="9"/>
  <c r="R292" i="9"/>
  <c r="D291" i="9"/>
  <c r="T289" i="9"/>
  <c r="Q322" i="9"/>
  <c r="K321" i="9"/>
  <c r="E320" i="9"/>
  <c r="AC318" i="9"/>
  <c r="W317" i="9"/>
  <c r="M316" i="9"/>
  <c r="G315" i="9"/>
  <c r="AE313" i="9"/>
  <c r="AC312" i="9"/>
  <c r="AA311" i="9"/>
  <c r="Y310" i="9"/>
  <c r="W309" i="9"/>
  <c r="U308" i="9"/>
  <c r="S307" i="9"/>
  <c r="Q306" i="9"/>
  <c r="O305" i="9"/>
  <c r="M304" i="9"/>
  <c r="K303" i="9"/>
  <c r="I302" i="9"/>
  <c r="G301" i="9"/>
  <c r="E300" i="9"/>
  <c r="C299" i="9"/>
  <c r="AE297" i="9"/>
  <c r="AC296" i="9"/>
  <c r="AA295" i="9"/>
  <c r="Y294" i="9"/>
  <c r="W293" i="9"/>
  <c r="U292" i="9"/>
  <c r="S291" i="9"/>
  <c r="Q290" i="9"/>
  <c r="O289" i="9"/>
  <c r="B289" i="9"/>
  <c r="Y287" i="9"/>
  <c r="W286" i="9"/>
  <c r="U285" i="9"/>
  <c r="S284" i="9"/>
  <c r="Q283" i="9"/>
  <c r="O282" i="9"/>
  <c r="M281" i="9"/>
  <c r="K280" i="9"/>
  <c r="I279" i="9"/>
  <c r="G278" i="9"/>
  <c r="E277" i="9"/>
  <c r="C276" i="9"/>
  <c r="AE274" i="9"/>
  <c r="AC273" i="9"/>
  <c r="AA272" i="9"/>
  <c r="Y271" i="9"/>
  <c r="W270" i="9"/>
  <c r="U269" i="9"/>
  <c r="I332" i="9"/>
  <c r="X346" i="9"/>
  <c r="T337" i="9"/>
  <c r="M332" i="9"/>
  <c r="D350" i="9"/>
  <c r="N343" i="9"/>
  <c r="D340" i="9"/>
  <c r="X336" i="9"/>
  <c r="V333" i="9"/>
  <c r="L330" i="9"/>
  <c r="D328" i="9"/>
  <c r="P331" i="9"/>
  <c r="N326" i="9"/>
  <c r="T323" i="9"/>
  <c r="J321" i="9"/>
  <c r="B319" i="9"/>
  <c r="H316" i="9"/>
  <c r="V313" i="9"/>
  <c r="F311" i="9"/>
  <c r="P308" i="9"/>
  <c r="L306" i="9"/>
  <c r="H304" i="9"/>
  <c r="Z301" i="9"/>
  <c r="AD299" i="9"/>
  <c r="Z297" i="9"/>
  <c r="AB331" i="9"/>
  <c r="AB327" i="9"/>
  <c r="F325" i="9"/>
  <c r="B323" i="9"/>
  <c r="AB321" i="9"/>
  <c r="B320" i="9"/>
  <c r="AB317" i="9"/>
  <c r="J316" i="9"/>
  <c r="N314" i="9"/>
  <c r="J312" i="9"/>
  <c r="N310" i="9"/>
  <c r="Z308" i="9"/>
  <c r="V306" i="9"/>
  <c r="AD304" i="9"/>
  <c r="P303" i="9"/>
  <c r="T301" i="9"/>
  <c r="B300" i="9"/>
  <c r="R298" i="9"/>
  <c r="V296" i="9"/>
  <c r="H295" i="9"/>
  <c r="B294" i="9"/>
  <c r="J292" i="9"/>
  <c r="Z290" i="9"/>
  <c r="G324" i="9"/>
  <c r="M322" i="9"/>
  <c r="G321" i="9"/>
  <c r="AE319" i="9"/>
  <c r="Y318" i="9"/>
  <c r="O317" i="9"/>
  <c r="I316" i="9"/>
  <c r="C315" i="9"/>
  <c r="AA313" i="9"/>
  <c r="Y312" i="9"/>
  <c r="W311" i="9"/>
  <c r="U310" i="9"/>
  <c r="S309" i="9"/>
  <c r="Q308" i="9"/>
  <c r="O307" i="9"/>
  <c r="M306" i="9"/>
  <c r="K305" i="9"/>
  <c r="I304" i="9"/>
  <c r="G303" i="9"/>
  <c r="E302" i="9"/>
  <c r="C301" i="9"/>
  <c r="AE299" i="9"/>
  <c r="AC298" i="9"/>
  <c r="AA297" i="9"/>
  <c r="Y296" i="9"/>
  <c r="W295" i="9"/>
  <c r="U294" i="9"/>
  <c r="S293" i="9"/>
  <c r="Q292" i="9"/>
  <c r="O291" i="9"/>
  <c r="M290" i="9"/>
  <c r="K289" i="9"/>
  <c r="X288" i="9"/>
  <c r="U287" i="9"/>
  <c r="S286" i="9"/>
  <c r="Q285" i="9"/>
  <c r="O331" i="9"/>
  <c r="AD345" i="9"/>
  <c r="B336" i="9"/>
  <c r="E332" i="9"/>
  <c r="J349" i="9"/>
  <c r="B343" i="9"/>
  <c r="AD339" i="9"/>
  <c r="T336" i="9"/>
  <c r="J333" i="9"/>
  <c r="H330" i="9"/>
  <c r="V327" i="9"/>
  <c r="H331" i="9"/>
  <c r="L325" i="9"/>
  <c r="D323" i="9"/>
  <c r="F321" i="9"/>
  <c r="P318" i="9"/>
  <c r="D316" i="9"/>
  <c r="J313" i="9"/>
  <c r="B311" i="9"/>
  <c r="AD307" i="9"/>
  <c r="H306" i="9"/>
  <c r="AD303" i="9"/>
  <c r="R301" i="9"/>
  <c r="N299" i="9"/>
  <c r="R297" i="9"/>
  <c r="L331" i="9"/>
  <c r="T327" i="9"/>
  <c r="T324" i="9"/>
  <c r="W323" i="9"/>
  <c r="X321" i="9"/>
  <c r="X319" i="9"/>
  <c r="X317" i="9"/>
  <c r="AB315" i="9"/>
  <c r="F314" i="9"/>
  <c r="F312" i="9"/>
  <c r="J310" i="9"/>
  <c r="J308" i="9"/>
  <c r="J306" i="9"/>
  <c r="Z304" i="9"/>
  <c r="D303" i="9"/>
  <c r="P301" i="9"/>
  <c r="AB299" i="9"/>
  <c r="J298" i="9"/>
  <c r="R296" i="9"/>
  <c r="D295" i="9"/>
  <c r="X293" i="9"/>
  <c r="F292" i="9"/>
  <c r="V290" i="9"/>
  <c r="AC323" i="9"/>
  <c r="I322" i="9"/>
  <c r="C321" i="9"/>
  <c r="AA319" i="9"/>
  <c r="Q318" i="9"/>
  <c r="K317" i="9"/>
  <c r="E316" i="9"/>
  <c r="AC314" i="9"/>
  <c r="W313" i="9"/>
  <c r="U312" i="9"/>
  <c r="S311" i="9"/>
  <c r="Q310" i="9"/>
  <c r="O309" i="9"/>
  <c r="M308" i="9"/>
  <c r="K307" i="9"/>
  <c r="I306" i="9"/>
  <c r="G305" i="9"/>
  <c r="E304" i="9"/>
  <c r="C303" i="9"/>
  <c r="AE301" i="9"/>
  <c r="AC300" i="9"/>
  <c r="AA299" i="9"/>
  <c r="Y298" i="9"/>
  <c r="W297" i="9"/>
  <c r="U296" i="9"/>
  <c r="S295" i="9"/>
  <c r="Q294" i="9"/>
  <c r="O293" i="9"/>
  <c r="M292" i="9"/>
  <c r="K291" i="9"/>
  <c r="I290" i="9"/>
  <c r="G289" i="9"/>
  <c r="S288" i="9"/>
  <c r="Q287" i="9"/>
  <c r="O286" i="9"/>
  <c r="M285" i="9"/>
  <c r="AE327" i="9"/>
  <c r="R344" i="9"/>
  <c r="P335" i="9"/>
  <c r="AC328" i="9"/>
  <c r="X348" i="9"/>
  <c r="X342" i="9"/>
  <c r="N339" i="9"/>
  <c r="L336" i="9"/>
  <c r="B333" i="9"/>
  <c r="R329" i="9"/>
  <c r="AB326" i="9"/>
  <c r="L329" i="9"/>
  <c r="D325" i="9"/>
  <c r="K323" i="9"/>
  <c r="X320" i="9"/>
  <c r="Z317" i="9"/>
  <c r="F315" i="9"/>
  <c r="X312" i="9"/>
  <c r="AD309" i="9"/>
  <c r="V307" i="9"/>
  <c r="N305" i="9"/>
  <c r="F303" i="9"/>
  <c r="J301" i="9"/>
  <c r="B299" i="9"/>
  <c r="X296" i="9"/>
  <c r="J330" i="9"/>
  <c r="Z326" i="9"/>
  <c r="H324" i="9"/>
  <c r="G323" i="9"/>
  <c r="D321" i="9"/>
  <c r="D319" i="9"/>
  <c r="P317" i="9"/>
  <c r="P315" i="9"/>
  <c r="P313" i="9"/>
  <c r="T311" i="9"/>
  <c r="AB309" i="9"/>
  <c r="AB307" i="9"/>
  <c r="B306" i="9"/>
  <c r="J304" i="9"/>
  <c r="V302" i="9"/>
  <c r="D301" i="9"/>
  <c r="P299" i="9"/>
  <c r="X297" i="9"/>
  <c r="J296" i="9"/>
  <c r="F295" i="9"/>
  <c r="L293" i="9"/>
  <c r="X291" i="9"/>
  <c r="N290" i="9"/>
  <c r="M323" i="9"/>
  <c r="AE321" i="9"/>
  <c r="U320" i="9"/>
  <c r="O319" i="9"/>
  <c r="I318" i="9"/>
  <c r="C317" i="9"/>
  <c r="AA315" i="9"/>
  <c r="U314" i="9"/>
  <c r="O313" i="9"/>
  <c r="M312" i="9"/>
  <c r="K311" i="9"/>
  <c r="I310" i="9"/>
  <c r="G309" i="9"/>
  <c r="E308" i="9"/>
  <c r="C307" i="9"/>
  <c r="AE305" i="9"/>
  <c r="AC304" i="9"/>
  <c r="AA303" i="9"/>
  <c r="Y302" i="9"/>
  <c r="W301" i="9"/>
  <c r="U300" i="9"/>
  <c r="S299" i="9"/>
  <c r="Q298" i="9"/>
  <c r="O297" i="9"/>
  <c r="M296" i="9"/>
  <c r="K295" i="9"/>
  <c r="I294" i="9"/>
  <c r="G293" i="9"/>
  <c r="E292" i="9"/>
  <c r="C291" i="9"/>
  <c r="AE289" i="9"/>
  <c r="AC288" i="9"/>
  <c r="K288" i="9"/>
  <c r="I287" i="9"/>
  <c r="G286" i="9"/>
  <c r="E285" i="9"/>
  <c r="C284" i="9"/>
  <c r="AE282" i="9"/>
  <c r="AC281" i="9"/>
  <c r="AA280" i="9"/>
  <c r="Y279" i="9"/>
  <c r="W278" i="9"/>
  <c r="U277" i="9"/>
  <c r="S276" i="9"/>
  <c r="Q275" i="9"/>
  <c r="O274" i="9"/>
  <c r="M273" i="9"/>
  <c r="K272" i="9"/>
  <c r="I271" i="9"/>
  <c r="G270" i="9"/>
  <c r="AC349" i="9"/>
  <c r="L356" i="9"/>
  <c r="AB341" i="9"/>
  <c r="C352" i="9"/>
  <c r="AE325" i="9"/>
  <c r="N345" i="9"/>
  <c r="V341" i="9"/>
  <c r="T338" i="9"/>
  <c r="J335" i="9"/>
  <c r="AD331" i="9"/>
  <c r="F329" i="9"/>
  <c r="X326" i="9"/>
  <c r="Z328" i="9"/>
  <c r="AD324" i="9"/>
  <c r="T322" i="9"/>
  <c r="D320" i="9"/>
  <c r="R317" i="9"/>
  <c r="AB314" i="9"/>
  <c r="T312" i="9"/>
  <c r="Z309" i="9"/>
  <c r="R307" i="9"/>
  <c r="F305" i="9"/>
  <c r="B303" i="9"/>
  <c r="F301" i="9"/>
  <c r="X298" i="9"/>
  <c r="T296" i="9"/>
  <c r="B330" i="9"/>
  <c r="X325" i="9"/>
  <c r="D324" i="9"/>
  <c r="AD322" i="9"/>
  <c r="Z320" i="9"/>
  <c r="AD318" i="9"/>
  <c r="L317" i="9"/>
  <c r="H315" i="9"/>
  <c r="L313" i="9"/>
  <c r="P311" i="9"/>
  <c r="L309" i="9"/>
  <c r="X307" i="9"/>
  <c r="AB305" i="9"/>
  <c r="B304" i="9"/>
  <c r="R302" i="9"/>
  <c r="AD300" i="9"/>
  <c r="H299" i="9"/>
  <c r="T297" i="9"/>
  <c r="K331" i="9"/>
  <c r="P336" i="9"/>
  <c r="N330" i="9"/>
  <c r="H318" i="9"/>
  <c r="Z307" i="9"/>
  <c r="J299" i="9"/>
  <c r="L324" i="9"/>
  <c r="T317" i="9"/>
  <c r="F310" i="9"/>
  <c r="V304" i="9"/>
  <c r="N300" i="9"/>
  <c r="F296" i="9"/>
  <c r="H293" i="9"/>
  <c r="J290" i="9"/>
  <c r="W321" i="9"/>
  <c r="K319" i="9"/>
  <c r="AC316" i="9"/>
  <c r="Q314" i="9"/>
  <c r="I312" i="9"/>
  <c r="E310" i="9"/>
  <c r="AE307" i="9"/>
  <c r="AA305" i="9"/>
  <c r="W303" i="9"/>
  <c r="S301" i="9"/>
  <c r="O299" i="9"/>
  <c r="K297" i="9"/>
  <c r="G295" i="9"/>
  <c r="C293" i="9"/>
  <c r="AC290" i="9"/>
  <c r="Y288" i="9"/>
  <c r="E287" i="9"/>
  <c r="AE284" i="9"/>
  <c r="U283" i="9"/>
  <c r="G282" i="9"/>
  <c r="W280" i="9"/>
  <c r="M279" i="9"/>
  <c r="AC277" i="9"/>
  <c r="O276" i="9"/>
  <c r="E275" i="9"/>
  <c r="U273" i="9"/>
  <c r="G272" i="9"/>
  <c r="AA270" i="9"/>
  <c r="M269" i="9"/>
  <c r="K268" i="9"/>
  <c r="I267" i="9"/>
  <c r="B295" i="9"/>
  <c r="Z293" i="9"/>
  <c r="X292" i="9"/>
  <c r="V291" i="9"/>
  <c r="T290" i="9"/>
  <c r="K324" i="9"/>
  <c r="S322" i="9"/>
  <c r="Q321" i="9"/>
  <c r="O320" i="9"/>
  <c r="M319" i="9"/>
  <c r="K318" i="9"/>
  <c r="I317" i="9"/>
  <c r="G316" i="9"/>
  <c r="E315" i="9"/>
  <c r="C314" i="9"/>
  <c r="AE312" i="9"/>
  <c r="AC311" i="9"/>
  <c r="AA310" i="9"/>
  <c r="Y309" i="9"/>
  <c r="W308" i="9"/>
  <c r="U307" i="9"/>
  <c r="S306" i="9"/>
  <c r="Q305" i="9"/>
  <c r="O304" i="9"/>
  <c r="M303" i="9"/>
  <c r="K302" i="9"/>
  <c r="I301" i="9"/>
  <c r="G300" i="9"/>
  <c r="E299" i="9"/>
  <c r="C298" i="9"/>
  <c r="AE296" i="9"/>
  <c r="AC295" i="9"/>
  <c r="AA294" i="9"/>
  <c r="Y293" i="9"/>
  <c r="W292" i="9"/>
  <c r="U291" i="9"/>
  <c r="S290" i="9"/>
  <c r="Q289" i="9"/>
  <c r="F289" i="9"/>
  <c r="AA287" i="9"/>
  <c r="Y286" i="9"/>
  <c r="W285" i="9"/>
  <c r="U284" i="9"/>
  <c r="S283" i="9"/>
  <c r="Q282" i="9"/>
  <c r="O281" i="9"/>
  <c r="M280" i="9"/>
  <c r="K279" i="9"/>
  <c r="I278" i="9"/>
  <c r="G277" i="9"/>
  <c r="E276" i="9"/>
  <c r="C275" i="9"/>
  <c r="AE273" i="9"/>
  <c r="AC272" i="9"/>
  <c r="AA271" i="9"/>
  <c r="Y270" i="9"/>
  <c r="W269" i="9"/>
  <c r="U268" i="9"/>
  <c r="S267" i="9"/>
  <c r="Q266" i="9"/>
  <c r="O265" i="9"/>
  <c r="M264" i="9"/>
  <c r="K263" i="9"/>
  <c r="I262" i="9"/>
  <c r="C266" i="9"/>
  <c r="AC263" i="9"/>
  <c r="Y261" i="9"/>
  <c r="Q260" i="9"/>
  <c r="O259" i="9"/>
  <c r="M258" i="9"/>
  <c r="K257" i="9"/>
  <c r="I256" i="9"/>
  <c r="G255" i="9"/>
  <c r="E254" i="9"/>
  <c r="C253" i="9"/>
  <c r="AE251" i="9"/>
  <c r="AC250" i="9"/>
  <c r="AA249" i="9"/>
  <c r="Y248" i="9"/>
  <c r="W247" i="9"/>
  <c r="U246" i="9"/>
  <c r="S245" i="9"/>
  <c r="Q244" i="9"/>
  <c r="O243" i="9"/>
  <c r="M242" i="9"/>
  <c r="K241" i="9"/>
  <c r="I240" i="9"/>
  <c r="G239" i="9"/>
  <c r="E238" i="9"/>
  <c r="O344" i="9"/>
  <c r="H356" i="9"/>
  <c r="F335" i="9"/>
  <c r="B328" i="9"/>
  <c r="N317" i="9"/>
  <c r="J307" i="9"/>
  <c r="H298" i="9"/>
  <c r="V323" i="9"/>
  <c r="Z316" i="9"/>
  <c r="H309" i="9"/>
  <c r="AB303" i="9"/>
  <c r="X299" i="9"/>
  <c r="X295" i="9"/>
  <c r="AD292" i="9"/>
  <c r="F290" i="9"/>
  <c r="S321" i="9"/>
  <c r="G319" i="9"/>
  <c r="Y316" i="9"/>
  <c r="I314" i="9"/>
  <c r="E312" i="9"/>
  <c r="AE309" i="9"/>
  <c r="AA307" i="9"/>
  <c r="W305" i="9"/>
  <c r="S303" i="9"/>
  <c r="O301" i="9"/>
  <c r="K299" i="9"/>
  <c r="G297" i="9"/>
  <c r="C295" i="9"/>
  <c r="AC292" i="9"/>
  <c r="Y290" i="9"/>
  <c r="R289" i="9"/>
  <c r="AE286" i="9"/>
  <c r="AA284" i="9"/>
  <c r="M283" i="9"/>
  <c r="C282" i="9"/>
  <c r="S280" i="9"/>
  <c r="E279" i="9"/>
  <c r="Y277" i="9"/>
  <c r="K276" i="9"/>
  <c r="AA274" i="9"/>
  <c r="Q273" i="9"/>
  <c r="C272" i="9"/>
  <c r="S270" i="9"/>
  <c r="I269" i="9"/>
  <c r="G268" i="9"/>
  <c r="E267" i="9"/>
  <c r="X294" i="9"/>
  <c r="V293" i="9"/>
  <c r="T292" i="9"/>
  <c r="R291" i="9"/>
  <c r="P290" i="9"/>
  <c r="C324" i="9"/>
  <c r="O322" i="9"/>
  <c r="M321" i="9"/>
  <c r="K320" i="9"/>
  <c r="I319" i="9"/>
  <c r="G318" i="9"/>
  <c r="E317" i="9"/>
  <c r="C316" i="9"/>
  <c r="AE314" i="9"/>
  <c r="AC313" i="9"/>
  <c r="AA312" i="9"/>
  <c r="Y311" i="9"/>
  <c r="W310" i="9"/>
  <c r="U309" i="9"/>
  <c r="S308" i="9"/>
  <c r="Q307" i="9"/>
  <c r="O306" i="9"/>
  <c r="M305" i="9"/>
  <c r="K304" i="9"/>
  <c r="I303" i="9"/>
  <c r="G302" i="9"/>
  <c r="E301" i="9"/>
  <c r="C300" i="9"/>
  <c r="AE298" i="9"/>
  <c r="AC297" i="9"/>
  <c r="AA296" i="9"/>
  <c r="Y295" i="9"/>
  <c r="W294" i="9"/>
  <c r="U293" i="9"/>
  <c r="S292" i="9"/>
  <c r="Q291" i="9"/>
  <c r="O290" i="9"/>
  <c r="M289" i="9"/>
  <c r="AB288" i="9"/>
  <c r="W287" i="9"/>
  <c r="U286" i="9"/>
  <c r="S285" i="9"/>
  <c r="Q284" i="9"/>
  <c r="O283" i="9"/>
  <c r="M282" i="9"/>
  <c r="K281" i="9"/>
  <c r="I280" i="9"/>
  <c r="G279" i="9"/>
  <c r="E278" i="9"/>
  <c r="C277" i="9"/>
  <c r="AE275" i="9"/>
  <c r="AC274" i="9"/>
  <c r="AA273" i="9"/>
  <c r="Y272" i="9"/>
  <c r="W271" i="9"/>
  <c r="U270" i="9"/>
  <c r="S269" i="9"/>
  <c r="Q268" i="9"/>
  <c r="O267" i="9"/>
  <c r="M266" i="9"/>
  <c r="K265" i="9"/>
  <c r="I264" i="9"/>
  <c r="G263" i="9"/>
  <c r="E262" i="9"/>
  <c r="Y265" i="9"/>
  <c r="U263" i="9"/>
  <c r="Q261" i="9"/>
  <c r="M260" i="9"/>
  <c r="K259" i="9"/>
  <c r="I258" i="9"/>
  <c r="G257" i="9"/>
  <c r="E256" i="9"/>
  <c r="C255" i="9"/>
  <c r="AE253" i="9"/>
  <c r="AC252" i="9"/>
  <c r="AA251" i="9"/>
  <c r="Y250" i="9"/>
  <c r="W249" i="9"/>
  <c r="U248" i="9"/>
  <c r="S247" i="9"/>
  <c r="Q246" i="9"/>
  <c r="O245" i="9"/>
  <c r="M244" i="9"/>
  <c r="K243" i="9"/>
  <c r="I242" i="9"/>
  <c r="G241" i="9"/>
  <c r="E240" i="9"/>
  <c r="C239" i="9"/>
  <c r="AE237" i="9"/>
  <c r="G331" i="9"/>
  <c r="B349" i="9"/>
  <c r="F333" i="9"/>
  <c r="H325" i="9"/>
  <c r="AD315" i="9"/>
  <c r="D306" i="9"/>
  <c r="AB296" i="9"/>
  <c r="O323" i="9"/>
  <c r="X315" i="9"/>
  <c r="B308" i="9"/>
  <c r="X303" i="9"/>
  <c r="AD298" i="9"/>
  <c r="P295" i="9"/>
  <c r="Z292" i="9"/>
  <c r="X289" i="9"/>
  <c r="O321" i="9"/>
  <c r="C319" i="9"/>
  <c r="U316" i="9"/>
  <c r="E314" i="9"/>
  <c r="AE311" i="9"/>
  <c r="AA309" i="9"/>
  <c r="W307" i="9"/>
  <c r="S305" i="9"/>
  <c r="O303" i="9"/>
  <c r="K301" i="9"/>
  <c r="G299" i="9"/>
  <c r="C297" i="9"/>
  <c r="AC294" i="9"/>
  <c r="Y292" i="9"/>
  <c r="U290" i="9"/>
  <c r="J289" i="9"/>
  <c r="AA286" i="9"/>
  <c r="W284" i="9"/>
  <c r="I283" i="9"/>
  <c r="Y281" i="9"/>
  <c r="O280" i="9"/>
  <c r="AE278" i="9"/>
  <c r="Q277" i="9"/>
  <c r="G276" i="9"/>
  <c r="W274" i="9"/>
  <c r="I273" i="9"/>
  <c r="AC271" i="9"/>
  <c r="O270" i="9"/>
  <c r="E269" i="9"/>
  <c r="C268" i="9"/>
  <c r="AE266" i="9"/>
  <c r="T294" i="9"/>
  <c r="R293" i="9"/>
  <c r="P292" i="9"/>
  <c r="N291" i="9"/>
  <c r="L290" i="9"/>
  <c r="Y323" i="9"/>
  <c r="K322" i="9"/>
  <c r="I321" i="9"/>
  <c r="G320" i="9"/>
  <c r="E319" i="9"/>
  <c r="C318" i="9"/>
  <c r="AE316" i="9"/>
  <c r="AC315" i="9"/>
  <c r="AA314" i="9"/>
  <c r="Y313" i="9"/>
  <c r="W312" i="9"/>
  <c r="U311" i="9"/>
  <c r="S310" i="9"/>
  <c r="Q309" i="9"/>
  <c r="O308" i="9"/>
  <c r="P354" i="9"/>
  <c r="J345" i="9"/>
  <c r="V331" i="9"/>
  <c r="F324" i="9"/>
  <c r="X314" i="9"/>
  <c r="B305" i="9"/>
  <c r="P296" i="9"/>
  <c r="V322" i="9"/>
  <c r="Z314" i="9"/>
  <c r="L307" i="9"/>
  <c r="Z302" i="9"/>
  <c r="Z298" i="9"/>
  <c r="AD294" i="9"/>
  <c r="AB291" i="9"/>
  <c r="U323" i="9"/>
  <c r="AC320" i="9"/>
  <c r="M318" i="9"/>
  <c r="AE315" i="9"/>
  <c r="S313" i="9"/>
  <c r="O311" i="9"/>
  <c r="K309" i="9"/>
  <c r="G307" i="9"/>
  <c r="C305" i="9"/>
  <c r="AC302" i="9"/>
  <c r="Y300" i="9"/>
  <c r="U298" i="9"/>
  <c r="Q296" i="9"/>
  <c r="M294" i="9"/>
  <c r="I292" i="9"/>
  <c r="E290" i="9"/>
  <c r="O288" i="9"/>
  <c r="K286" i="9"/>
  <c r="O284" i="9"/>
  <c r="E283" i="9"/>
  <c r="U281" i="9"/>
  <c r="G280" i="9"/>
  <c r="AA278" i="9"/>
  <c r="M277" i="9"/>
  <c r="AC275" i="9"/>
  <c r="S274" i="9"/>
  <c r="E273" i="9"/>
  <c r="U271" i="9"/>
  <c r="K270" i="9"/>
  <c r="AE268" i="9"/>
  <c r="AC267" i="9"/>
  <c r="AA266" i="9"/>
  <c r="P294" i="9"/>
  <c r="N293" i="9"/>
  <c r="L292" i="9"/>
  <c r="J291" i="9"/>
  <c r="H290" i="9"/>
  <c r="Q323" i="9"/>
  <c r="G322" i="9"/>
  <c r="E321" i="9"/>
  <c r="C320" i="9"/>
  <c r="AE318" i="9"/>
  <c r="AC317" i="9"/>
  <c r="AA316" i="9"/>
  <c r="Y315" i="9"/>
  <c r="W314" i="9"/>
  <c r="U313" i="9"/>
  <c r="S312" i="9"/>
  <c r="Q311" i="9"/>
  <c r="O310" i="9"/>
  <c r="M309" i="9"/>
  <c r="K308" i="9"/>
  <c r="I307" i="9"/>
  <c r="G306" i="9"/>
  <c r="E305" i="9"/>
  <c r="C304" i="9"/>
  <c r="AE302" i="9"/>
  <c r="AC301" i="9"/>
  <c r="AA300" i="9"/>
  <c r="Y299" i="9"/>
  <c r="W298" i="9"/>
  <c r="U297" i="9"/>
  <c r="S296" i="9"/>
  <c r="Q295" i="9"/>
  <c r="O294" i="9"/>
  <c r="M293" i="9"/>
  <c r="K292" i="9"/>
  <c r="I291" i="9"/>
  <c r="G290" i="9"/>
  <c r="E289" i="9"/>
  <c r="Q288" i="9"/>
  <c r="O287" i="9"/>
  <c r="M286" i="9"/>
  <c r="K285" i="9"/>
  <c r="I284" i="9"/>
  <c r="G283" i="9"/>
  <c r="E282" i="9"/>
  <c r="C281" i="9"/>
  <c r="AE279" i="9"/>
  <c r="AC278" i="9"/>
  <c r="AA277" i="9"/>
  <c r="Y276" i="9"/>
  <c r="W275" i="9"/>
  <c r="U274" i="9"/>
  <c r="S273" i="9"/>
  <c r="Q272" i="9"/>
  <c r="O271" i="9"/>
  <c r="M270" i="9"/>
  <c r="K269" i="9"/>
  <c r="I268" i="9"/>
  <c r="G267" i="9"/>
  <c r="E266" i="9"/>
  <c r="C265" i="9"/>
  <c r="AE263" i="9"/>
  <c r="AC262" i="9"/>
  <c r="AA261" i="9"/>
  <c r="I265" i="9"/>
  <c r="E263" i="9"/>
  <c r="G261" i="9"/>
  <c r="E260" i="9"/>
  <c r="C259" i="9"/>
  <c r="AE257" i="9"/>
  <c r="AC256" i="9"/>
  <c r="AA255" i="9"/>
  <c r="Y254" i="9"/>
  <c r="W253" i="9"/>
  <c r="U252" i="9"/>
  <c r="S251" i="9"/>
  <c r="Q250" i="9"/>
  <c r="O249" i="9"/>
  <c r="M248" i="9"/>
  <c r="K247" i="9"/>
  <c r="I246" i="9"/>
  <c r="G245" i="9"/>
  <c r="E244" i="9"/>
  <c r="C243" i="9"/>
  <c r="AE241" i="9"/>
  <c r="AC240" i="9"/>
  <c r="AA239" i="9"/>
  <c r="Y238" i="9"/>
  <c r="W237" i="9"/>
  <c r="P341" i="9"/>
  <c r="R341" i="9"/>
  <c r="AB328" i="9"/>
  <c r="P322" i="9"/>
  <c r="D312" i="9"/>
  <c r="AB302" i="9"/>
  <c r="P329" i="9"/>
  <c r="V320" i="9"/>
  <c r="H313" i="9"/>
  <c r="F306" i="9"/>
  <c r="F302" i="9"/>
  <c r="P297" i="9"/>
  <c r="R294" i="9"/>
  <c r="P291" i="9"/>
  <c r="Y322" i="9"/>
  <c r="M320" i="9"/>
  <c r="AE317" i="9"/>
  <c r="S315" i="9"/>
  <c r="G313" i="9"/>
  <c r="C311" i="9"/>
  <c r="AC308" i="9"/>
  <c r="Y306" i="9"/>
  <c r="U304" i="9"/>
  <c r="Q302" i="9"/>
  <c r="M300" i="9"/>
  <c r="I298" i="9"/>
  <c r="E296" i="9"/>
  <c r="AE293" i="9"/>
  <c r="AA291" i="9"/>
  <c r="W289" i="9"/>
  <c r="C288" i="9"/>
  <c r="AC285" i="9"/>
  <c r="G284" i="9"/>
  <c r="W282" i="9"/>
  <c r="I281" i="9"/>
  <c r="AC279" i="9"/>
  <c r="O278" i="9"/>
  <c r="AE276" i="9"/>
  <c r="U275" i="9"/>
  <c r="G274" i="9"/>
  <c r="W272" i="9"/>
  <c r="M271" i="9"/>
  <c r="AC269" i="9"/>
  <c r="W268" i="9"/>
  <c r="U267" i="9"/>
  <c r="S266" i="9"/>
  <c r="H294" i="9"/>
  <c r="F293" i="9"/>
  <c r="D292" i="9"/>
  <c r="B291" i="9"/>
  <c r="AD289" i="9"/>
  <c r="AE322" i="9"/>
  <c r="AC321" i="9"/>
  <c r="AA320" i="9"/>
  <c r="Y319" i="9"/>
  <c r="W318" i="9"/>
  <c r="U317" i="9"/>
  <c r="S316" i="9"/>
  <c r="Q315" i="9"/>
  <c r="O314" i="9"/>
  <c r="M313" i="9"/>
  <c r="K312" i="9"/>
  <c r="I311" i="9"/>
  <c r="G310" i="9"/>
  <c r="E309" i="9"/>
  <c r="C308" i="9"/>
  <c r="AE306" i="9"/>
  <c r="AC305" i="9"/>
  <c r="AA304" i="9"/>
  <c r="Y303" i="9"/>
  <c r="W302" i="9"/>
  <c r="U301" i="9"/>
  <c r="S300" i="9"/>
  <c r="Q299" i="9"/>
  <c r="O298" i="9"/>
  <c r="M297" i="9"/>
  <c r="K296" i="9"/>
  <c r="I295" i="9"/>
  <c r="G294" i="9"/>
  <c r="E293" i="9"/>
  <c r="C292" i="9"/>
  <c r="AE290" i="9"/>
  <c r="AC289" i="9"/>
  <c r="AA288" i="9"/>
  <c r="I288" i="9"/>
  <c r="G287" i="9"/>
  <c r="E286" i="9"/>
  <c r="C285" i="9"/>
  <c r="AE283" i="9"/>
  <c r="AC282" i="9"/>
  <c r="AA281" i="9"/>
  <c r="Y280" i="9"/>
  <c r="W279" i="9"/>
  <c r="U278" i="9"/>
  <c r="S277" i="9"/>
  <c r="Q276" i="9"/>
  <c r="O275" i="9"/>
  <c r="M274" i="9"/>
  <c r="K273" i="9"/>
  <c r="I272" i="9"/>
  <c r="G271" i="9"/>
  <c r="E270" i="9"/>
  <c r="C269" i="9"/>
  <c r="AE267" i="9"/>
  <c r="AC266" i="9"/>
  <c r="AA265" i="9"/>
  <c r="Y264" i="9"/>
  <c r="W263" i="9"/>
  <c r="U262" i="9"/>
  <c r="S261" i="9"/>
  <c r="W264" i="9"/>
  <c r="S262" i="9"/>
  <c r="AC260" i="9"/>
  <c r="AA259" i="9"/>
  <c r="Y258" i="9"/>
  <c r="W257" i="9"/>
  <c r="U256" i="9"/>
  <c r="S255" i="9"/>
  <c r="Q254" i="9"/>
  <c r="O253" i="9"/>
  <c r="M252" i="9"/>
  <c r="K251" i="9"/>
  <c r="I250" i="9"/>
  <c r="G249" i="9"/>
  <c r="E248" i="9"/>
  <c r="C247" i="9"/>
  <c r="AE245" i="9"/>
  <c r="AC244" i="9"/>
  <c r="AA243" i="9"/>
  <c r="Y242" i="9"/>
  <c r="W241" i="9"/>
  <c r="U240" i="9"/>
  <c r="S239" i="9"/>
  <c r="Q238" i="9"/>
  <c r="O237" i="9"/>
  <c r="T335" i="9"/>
  <c r="Z339" i="9"/>
  <c r="B327" i="9"/>
  <c r="B321" i="9"/>
  <c r="L310" i="9"/>
  <c r="N301" i="9"/>
  <c r="L327" i="9"/>
  <c r="P319" i="9"/>
  <c r="B312" i="9"/>
  <c r="T305" i="9"/>
  <c r="L301" i="9"/>
  <c r="L297" i="9"/>
  <c r="N294" i="9"/>
  <c r="L291" i="9"/>
  <c r="U322" i="9"/>
  <c r="I320" i="9"/>
  <c r="AA317" i="9"/>
  <c r="K315" i="9"/>
  <c r="C313" i="9"/>
  <c r="AC310" i="9"/>
  <c r="Y308" i="9"/>
  <c r="U306" i="9"/>
  <c r="Q304" i="9"/>
  <c r="M302" i="9"/>
  <c r="I300" i="9"/>
  <c r="E298" i="9"/>
  <c r="AE295" i="9"/>
  <c r="AA293" i="9"/>
  <c r="W291" i="9"/>
  <c r="S289" i="9"/>
  <c r="AC287" i="9"/>
  <c r="Y285" i="9"/>
  <c r="AC283" i="9"/>
  <c r="S282" i="9"/>
  <c r="E281" i="9"/>
  <c r="U279" i="9"/>
  <c r="K278" i="9"/>
  <c r="AA276" i="9"/>
  <c r="M275" i="9"/>
  <c r="C274" i="9"/>
  <c r="S272" i="9"/>
  <c r="E271" i="9"/>
  <c r="Y269" i="9"/>
  <c r="S268" i="9"/>
  <c r="Q267" i="9"/>
  <c r="O266" i="9"/>
  <c r="D294" i="9"/>
  <c r="B293" i="9"/>
  <c r="AD291" i="9"/>
  <c r="AB290" i="9"/>
  <c r="Z289" i="9"/>
  <c r="AA322" i="9"/>
  <c r="Y321" i="9"/>
  <c r="W320" i="9"/>
  <c r="U319" i="9"/>
  <c r="S318" i="9"/>
  <c r="Q317" i="9"/>
  <c r="O316" i="9"/>
  <c r="M315" i="9"/>
  <c r="K314" i="9"/>
  <c r="I313" i="9"/>
  <c r="G312" i="9"/>
  <c r="E311" i="9"/>
  <c r="C310" i="9"/>
  <c r="AE308" i="9"/>
  <c r="AC307" i="9"/>
  <c r="AA306" i="9"/>
  <c r="Y305" i="9"/>
  <c r="W304" i="9"/>
  <c r="U303" i="9"/>
  <c r="S302" i="9"/>
  <c r="Q301" i="9"/>
  <c r="O300" i="9"/>
  <c r="M299" i="9"/>
  <c r="K298" i="9"/>
  <c r="I297" i="9"/>
  <c r="G296" i="9"/>
  <c r="E295" i="9"/>
  <c r="C294" i="9"/>
  <c r="AE292" i="9"/>
  <c r="AC291" i="9"/>
  <c r="AA290" i="9"/>
  <c r="Y289" i="9"/>
  <c r="W288" i="9"/>
  <c r="E288" i="9"/>
  <c r="V344" i="9"/>
  <c r="AB312" i="9"/>
  <c r="T313" i="9"/>
  <c r="V294" i="9"/>
  <c r="E318" i="9"/>
  <c r="C309" i="9"/>
  <c r="Q300" i="9"/>
  <c r="AE291" i="9"/>
  <c r="K284" i="9"/>
  <c r="S278" i="9"/>
  <c r="AE272" i="9"/>
  <c r="Y267" i="9"/>
  <c r="H292" i="9"/>
  <c r="C322" i="9"/>
  <c r="Y317" i="9"/>
  <c r="Q313" i="9"/>
  <c r="I309" i="9"/>
  <c r="C306" i="9"/>
  <c r="E303" i="9"/>
  <c r="K300" i="9"/>
  <c r="Q297" i="9"/>
  <c r="S294" i="9"/>
  <c r="Y291" i="9"/>
  <c r="AE288" i="9"/>
  <c r="AC286" i="9"/>
  <c r="Y284" i="9"/>
  <c r="U282" i="9"/>
  <c r="Q280" i="9"/>
  <c r="M278" i="9"/>
  <c r="Y347" i="9"/>
  <c r="V309" i="9"/>
  <c r="H311" i="9"/>
  <c r="P293" i="9"/>
  <c r="G317" i="9"/>
  <c r="I308" i="9"/>
  <c r="W299" i="9"/>
  <c r="G291" i="9"/>
  <c r="Y283" i="9"/>
  <c r="C278" i="9"/>
  <c r="O272" i="9"/>
  <c r="M267" i="9"/>
  <c r="Z291" i="9"/>
  <c r="U321" i="9"/>
  <c r="M317" i="9"/>
  <c r="E313" i="9"/>
  <c r="AA308" i="9"/>
  <c r="U305" i="9"/>
  <c r="AA302" i="9"/>
  <c r="AC299" i="9"/>
  <c r="E297" i="9"/>
  <c r="K294" i="9"/>
  <c r="M291" i="9"/>
  <c r="N289" i="9"/>
  <c r="Q286" i="9"/>
  <c r="M284" i="9"/>
  <c r="I282" i="9"/>
  <c r="E280" i="9"/>
  <c r="AE277" i="9"/>
  <c r="AA275" i="9"/>
  <c r="W273" i="9"/>
  <c r="S271" i="9"/>
  <c r="O269" i="9"/>
  <c r="K267" i="9"/>
  <c r="G265" i="9"/>
  <c r="C263" i="9"/>
  <c r="Q265" i="9"/>
  <c r="K261" i="9"/>
  <c r="G259" i="9"/>
  <c r="C257" i="9"/>
  <c r="AC254" i="9"/>
  <c r="Y252" i="9"/>
  <c r="U250" i="9"/>
  <c r="Q248" i="9"/>
  <c r="M246" i="9"/>
  <c r="I244" i="9"/>
  <c r="E242" i="9"/>
  <c r="AE239" i="9"/>
  <c r="AA237" i="9"/>
  <c r="Q236" i="9"/>
  <c r="O235" i="9"/>
  <c r="M234" i="9"/>
  <c r="K233" i="9"/>
  <c r="I232" i="9"/>
  <c r="G231" i="9"/>
  <c r="E230" i="9"/>
  <c r="C229" i="9"/>
  <c r="AE227" i="9"/>
  <c r="AC226" i="9"/>
  <c r="AA225" i="9"/>
  <c r="Y224" i="9"/>
  <c r="W223" i="9"/>
  <c r="U222" i="9"/>
  <c r="S221" i="9"/>
  <c r="N288" i="9"/>
  <c r="L287" i="9"/>
  <c r="J286" i="9"/>
  <c r="H285" i="9"/>
  <c r="F284" i="9"/>
  <c r="D283" i="9"/>
  <c r="B282" i="9"/>
  <c r="AD280" i="9"/>
  <c r="AB279" i="9"/>
  <c r="Z278" i="9"/>
  <c r="X277" i="9"/>
  <c r="V276" i="9"/>
  <c r="T275" i="9"/>
  <c r="R274" i="9"/>
  <c r="P273" i="9"/>
  <c r="N272" i="9"/>
  <c r="L271" i="9"/>
  <c r="J270" i="9"/>
  <c r="H269" i="9"/>
  <c r="F268" i="9"/>
  <c r="D267" i="9"/>
  <c r="B266" i="9"/>
  <c r="AD264" i="9"/>
  <c r="AB263" i="9"/>
  <c r="AA264" i="9"/>
  <c r="W262" i="9"/>
  <c r="AE260" i="9"/>
  <c r="AC259" i="9"/>
  <c r="AA258" i="9"/>
  <c r="Y257" i="9"/>
  <c r="W256" i="9"/>
  <c r="U255" i="9"/>
  <c r="S254" i="9"/>
  <c r="Q253" i="9"/>
  <c r="O252" i="9"/>
  <c r="M251" i="9"/>
  <c r="K250" i="9"/>
  <c r="I249" i="9"/>
  <c r="G248" i="9"/>
  <c r="E247" i="9"/>
  <c r="C246" i="9"/>
  <c r="AE244" i="9"/>
  <c r="AC243" i="9"/>
  <c r="AA242" i="9"/>
  <c r="Y241" i="9"/>
  <c r="W240" i="9"/>
  <c r="U239" i="9"/>
  <c r="S238" i="9"/>
  <c r="Q237" i="9"/>
  <c r="O236" i="9"/>
  <c r="M235" i="9"/>
  <c r="K234" i="9"/>
  <c r="I233" i="9"/>
  <c r="G232" i="9"/>
  <c r="E231" i="9"/>
  <c r="C230" i="9"/>
  <c r="AE228" i="9"/>
  <c r="AC227" i="9"/>
  <c r="AA226" i="9"/>
  <c r="Y225" i="9"/>
  <c r="W224" i="9"/>
  <c r="U223" i="9"/>
  <c r="S222" i="9"/>
  <c r="Q221" i="9"/>
  <c r="L288" i="9"/>
  <c r="J287" i="9"/>
  <c r="H286" i="9"/>
  <c r="F285" i="9"/>
  <c r="D284" i="9"/>
  <c r="B283" i="9"/>
  <c r="AD281" i="9"/>
  <c r="AB280" i="9"/>
  <c r="Z279" i="9"/>
  <c r="X278" i="9"/>
  <c r="V277" i="9"/>
  <c r="T276" i="9"/>
  <c r="R275" i="9"/>
  <c r="P274" i="9"/>
  <c r="N273" i="9"/>
  <c r="L272" i="9"/>
  <c r="J271" i="9"/>
  <c r="H270" i="9"/>
  <c r="F269" i="9"/>
  <c r="D268" i="9"/>
  <c r="B267" i="9"/>
  <c r="AD265" i="9"/>
  <c r="AB264" i="9"/>
  <c r="Z263" i="9"/>
  <c r="X262" i="9"/>
  <c r="V261" i="9"/>
  <c r="T260" i="9"/>
  <c r="R259" i="9"/>
  <c r="T261" i="9"/>
  <c r="P259" i="9"/>
  <c r="N258" i="9"/>
  <c r="L257" i="9"/>
  <c r="J256" i="9"/>
  <c r="H255" i="9"/>
  <c r="F254" i="9"/>
  <c r="D253" i="9"/>
  <c r="B252" i="9"/>
  <c r="AD250" i="9"/>
  <c r="AB249" i="9"/>
  <c r="Z248" i="9"/>
  <c r="X247" i="9"/>
  <c r="V246" i="9"/>
  <c r="AB342" i="9"/>
  <c r="R303" i="9"/>
  <c r="H307" i="9"/>
  <c r="T291" i="9"/>
  <c r="W315" i="9"/>
  <c r="AC306" i="9"/>
  <c r="M298" i="9"/>
  <c r="AA289" i="9"/>
  <c r="AA282" i="9"/>
  <c r="I277" i="9"/>
  <c r="Q271" i="9"/>
  <c r="W266" i="9"/>
  <c r="F291" i="9"/>
  <c r="AE320" i="9"/>
  <c r="W316" i="9"/>
  <c r="O312" i="9"/>
  <c r="G308" i="9"/>
  <c r="I305" i="9"/>
  <c r="O302" i="9"/>
  <c r="U299" i="9"/>
  <c r="W296" i="9"/>
  <c r="AC293" i="9"/>
  <c r="E291" i="9"/>
  <c r="U288" i="9"/>
  <c r="I286" i="9"/>
  <c r="E284" i="9"/>
  <c r="AE281" i="9"/>
  <c r="AA279" i="9"/>
  <c r="W277" i="9"/>
  <c r="S275" i="9"/>
  <c r="O273" i="9"/>
  <c r="K271" i="9"/>
  <c r="G269" i="9"/>
  <c r="C267" i="9"/>
  <c r="AC264" i="9"/>
  <c r="Y262" i="9"/>
  <c r="AE264" i="9"/>
  <c r="C261" i="9"/>
  <c r="AC258" i="9"/>
  <c r="Y256" i="9"/>
  <c r="U254" i="9"/>
  <c r="Q252" i="9"/>
  <c r="M250" i="9"/>
  <c r="I248" i="9"/>
  <c r="E246" i="9"/>
  <c r="AE243" i="9"/>
  <c r="AA241" i="9"/>
  <c r="W239" i="9"/>
  <c r="S237" i="9"/>
  <c r="M236" i="9"/>
  <c r="K235" i="9"/>
  <c r="I234" i="9"/>
  <c r="G233" i="9"/>
  <c r="E232" i="9"/>
  <c r="C231" i="9"/>
  <c r="AE229" i="9"/>
  <c r="AC228" i="9"/>
  <c r="AA227" i="9"/>
  <c r="Y226" i="9"/>
  <c r="W225" i="9"/>
  <c r="U224" i="9"/>
  <c r="S223" i="9"/>
  <c r="Q222" i="9"/>
  <c r="O221" i="9"/>
  <c r="J288" i="9"/>
  <c r="H287" i="9"/>
  <c r="F286" i="9"/>
  <c r="D285" i="9"/>
  <c r="B284" i="9"/>
  <c r="AD282" i="9"/>
  <c r="AB281" i="9"/>
  <c r="Z280" i="9"/>
  <c r="X279" i="9"/>
  <c r="V278" i="9"/>
  <c r="T277" i="9"/>
  <c r="R276" i="9"/>
  <c r="P275" i="9"/>
  <c r="N274" i="9"/>
  <c r="L273" i="9"/>
  <c r="J272" i="9"/>
  <c r="H271" i="9"/>
  <c r="F270" i="9"/>
  <c r="D269" i="9"/>
  <c r="B268" i="9"/>
  <c r="AD266" i="9"/>
  <c r="AB265" i="9"/>
  <c r="Z264" i="9"/>
  <c r="X263" i="9"/>
  <c r="S264" i="9"/>
  <c r="O262" i="9"/>
  <c r="AA260" i="9"/>
  <c r="Y259" i="9"/>
  <c r="W258" i="9"/>
  <c r="U257" i="9"/>
  <c r="S256" i="9"/>
  <c r="Q255" i="9"/>
  <c r="O254" i="9"/>
  <c r="M253" i="9"/>
  <c r="K252" i="9"/>
  <c r="I251" i="9"/>
  <c r="G250" i="9"/>
  <c r="E249" i="9"/>
  <c r="C248" i="9"/>
  <c r="AE246" i="9"/>
  <c r="AC245" i="9"/>
  <c r="AA244" i="9"/>
  <c r="Y243" i="9"/>
  <c r="W242" i="9"/>
  <c r="U241" i="9"/>
  <c r="S240" i="9"/>
  <c r="Q239" i="9"/>
  <c r="O238" i="9"/>
  <c r="M237" i="9"/>
  <c r="K236" i="9"/>
  <c r="I235" i="9"/>
  <c r="G234" i="9"/>
  <c r="E233" i="9"/>
  <c r="C232" i="9"/>
  <c r="AE230" i="9"/>
  <c r="AC229" i="9"/>
  <c r="AA228" i="9"/>
  <c r="Y227" i="9"/>
  <c r="W226" i="9"/>
  <c r="U225" i="9"/>
  <c r="S224" i="9"/>
  <c r="Q223" i="9"/>
  <c r="O222" i="9"/>
  <c r="M221" i="9"/>
  <c r="H288" i="9"/>
  <c r="F287" i="9"/>
  <c r="D286" i="9"/>
  <c r="B285" i="9"/>
  <c r="AD283" i="9"/>
  <c r="AB282" i="9"/>
  <c r="Z281" i="9"/>
  <c r="X280" i="9"/>
  <c r="V279" i="9"/>
  <c r="T278" i="9"/>
  <c r="R277" i="9"/>
  <c r="P276" i="9"/>
  <c r="N275" i="9"/>
  <c r="L274" i="9"/>
  <c r="J273" i="9"/>
  <c r="H272" i="9"/>
  <c r="F271" i="9"/>
  <c r="D270" i="9"/>
  <c r="B269" i="9"/>
  <c r="AD267" i="9"/>
  <c r="AB266" i="9"/>
  <c r="Z265" i="9"/>
  <c r="X264" i="9"/>
  <c r="V263" i="9"/>
  <c r="T262" i="9"/>
  <c r="R261" i="9"/>
  <c r="P260" i="9"/>
  <c r="P263" i="9"/>
  <c r="L261" i="9"/>
  <c r="L259" i="9"/>
  <c r="J258" i="9"/>
  <c r="H257" i="9"/>
  <c r="D338" i="9"/>
  <c r="P300" i="9"/>
  <c r="H305" i="9"/>
  <c r="R290" i="9"/>
  <c r="Y314" i="9"/>
  <c r="E306" i="9"/>
  <c r="S297" i="9"/>
  <c r="C289" i="9"/>
  <c r="K282" i="9"/>
  <c r="W276" i="9"/>
  <c r="AE270" i="9"/>
  <c r="J295" i="9"/>
  <c r="X290" i="9"/>
  <c r="S320" i="9"/>
  <c r="K316" i="9"/>
  <c r="C312" i="9"/>
  <c r="Y307" i="9"/>
  <c r="AE304" i="9"/>
  <c r="C302" i="9"/>
  <c r="I299" i="9"/>
  <c r="O296" i="9"/>
  <c r="Q293" i="9"/>
  <c r="W290" i="9"/>
  <c r="M288" i="9"/>
  <c r="AE285" i="9"/>
  <c r="AA283" i="9"/>
  <c r="W281" i="9"/>
  <c r="S279" i="9"/>
  <c r="O277" i="9"/>
  <c r="D330" i="9"/>
  <c r="D331" i="9"/>
  <c r="N302" i="9"/>
  <c r="E323" i="9"/>
  <c r="K313" i="9"/>
  <c r="Y304" i="9"/>
  <c r="I296" i="9"/>
  <c r="G288" i="9"/>
  <c r="T326" i="9"/>
  <c r="R325" i="9"/>
  <c r="V300" i="9"/>
  <c r="E322" i="9"/>
  <c r="Q312" i="9"/>
  <c r="AE303" i="9"/>
  <c r="O295" i="9"/>
  <c r="M287" i="9"/>
  <c r="AE280" i="9"/>
  <c r="I275" i="9"/>
  <c r="Q269" i="9"/>
  <c r="AD293" i="9"/>
  <c r="V289" i="9"/>
  <c r="Q319" i="9"/>
  <c r="I315" i="9"/>
  <c r="AE310" i="9"/>
  <c r="E307" i="9"/>
  <c r="G304" i="9"/>
  <c r="M301" i="9"/>
  <c r="S298" i="9"/>
  <c r="U295" i="9"/>
  <c r="AA292" i="9"/>
  <c r="C290" i="9"/>
  <c r="S287" i="9"/>
  <c r="O285" i="9"/>
  <c r="K283" i="9"/>
  <c r="G281" i="9"/>
  <c r="C279" i="9"/>
  <c r="AC276" i="9"/>
  <c r="Y274" i="9"/>
  <c r="U272" i="9"/>
  <c r="Q270" i="9"/>
  <c r="M268" i="9"/>
  <c r="I266" i="9"/>
  <c r="E264" i="9"/>
  <c r="AE261" i="9"/>
  <c r="M263" i="9"/>
  <c r="I260" i="9"/>
  <c r="E258" i="9"/>
  <c r="AE255" i="9"/>
  <c r="AA253" i="9"/>
  <c r="W251" i="9"/>
  <c r="S249" i="9"/>
  <c r="O247" i="9"/>
  <c r="K245" i="9"/>
  <c r="G243" i="9"/>
  <c r="C241" i="9"/>
  <c r="AC238" i="9"/>
  <c r="C237" i="9"/>
  <c r="AE235" i="9"/>
  <c r="AC234" i="9"/>
  <c r="AA233" i="9"/>
  <c r="Y232" i="9"/>
  <c r="W231" i="9"/>
  <c r="U230" i="9"/>
  <c r="S229" i="9"/>
  <c r="Q228" i="9"/>
  <c r="O227" i="9"/>
  <c r="M226" i="9"/>
  <c r="K225" i="9"/>
  <c r="I224" i="9"/>
  <c r="G223" i="9"/>
  <c r="E222" i="9"/>
  <c r="H289" i="9"/>
  <c r="AB287" i="9"/>
  <c r="Z286" i="9"/>
  <c r="X285" i="9"/>
  <c r="V284" i="9"/>
  <c r="T283" i="9"/>
  <c r="R282" i="9"/>
  <c r="P281" i="9"/>
  <c r="N280" i="9"/>
  <c r="L279" i="9"/>
  <c r="J278" i="9"/>
  <c r="H277" i="9"/>
  <c r="F276" i="9"/>
  <c r="D275" i="9"/>
  <c r="B274" i="9"/>
  <c r="AD272" i="9"/>
  <c r="AB271" i="9"/>
  <c r="Z270" i="9"/>
  <c r="X269" i="9"/>
  <c r="V268" i="9"/>
  <c r="T267" i="9"/>
  <c r="R266" i="9"/>
  <c r="P265" i="9"/>
  <c r="N264" i="9"/>
  <c r="AC265" i="9"/>
  <c r="Y263" i="9"/>
  <c r="U261" i="9"/>
  <c r="O260" i="9"/>
  <c r="M259" i="9"/>
  <c r="K258" i="9"/>
  <c r="I257" i="9"/>
  <c r="G256" i="9"/>
  <c r="E255" i="9"/>
  <c r="C254" i="9"/>
  <c r="AE252" i="9"/>
  <c r="AC251" i="9"/>
  <c r="AA250" i="9"/>
  <c r="Y249" i="9"/>
  <c r="W248" i="9"/>
  <c r="U247" i="9"/>
  <c r="S246" i="9"/>
  <c r="Q245" i="9"/>
  <c r="O244" i="9"/>
  <c r="M243" i="9"/>
  <c r="K242" i="9"/>
  <c r="I241" i="9"/>
  <c r="G240" i="9"/>
  <c r="E239" i="9"/>
  <c r="C238" i="9"/>
  <c r="AE236" i="9"/>
  <c r="AC235" i="9"/>
  <c r="AA234" i="9"/>
  <c r="Y233" i="9"/>
  <c r="W232" i="9"/>
  <c r="U231" i="9"/>
  <c r="S230" i="9"/>
  <c r="Q229" i="9"/>
  <c r="O228" i="9"/>
  <c r="M227" i="9"/>
  <c r="K226" i="9"/>
  <c r="I225" i="9"/>
  <c r="G224" i="9"/>
  <c r="E223" i="9"/>
  <c r="C222" i="9"/>
  <c r="D289" i="9"/>
  <c r="Z287" i="9"/>
  <c r="X286" i="9"/>
  <c r="V285" i="9"/>
  <c r="T284" i="9"/>
  <c r="R283" i="9"/>
  <c r="P282" i="9"/>
  <c r="N281" i="9"/>
  <c r="L280" i="9"/>
  <c r="J279" i="9"/>
  <c r="H278" i="9"/>
  <c r="F277" i="9"/>
  <c r="D276" i="9"/>
  <c r="B275" i="9"/>
  <c r="AD273" i="9"/>
  <c r="AB272" i="9"/>
  <c r="Z271" i="9"/>
  <c r="X270" i="9"/>
  <c r="V269" i="9"/>
  <c r="T268" i="9"/>
  <c r="R267" i="9"/>
  <c r="P266" i="9"/>
  <c r="N265" i="9"/>
  <c r="L264" i="9"/>
  <c r="J263" i="9"/>
  <c r="H262" i="9"/>
  <c r="F261" i="9"/>
  <c r="D260" i="9"/>
  <c r="V262" i="9"/>
  <c r="R260" i="9"/>
  <c r="AD258" i="9"/>
  <c r="AB257" i="9"/>
  <c r="Z256" i="9"/>
  <c r="X255" i="9"/>
  <c r="V254" i="9"/>
  <c r="T253" i="9"/>
  <c r="R252" i="9"/>
  <c r="P251" i="9"/>
  <c r="N250" i="9"/>
  <c r="L249" i="9"/>
  <c r="J248" i="9"/>
  <c r="H247" i="9"/>
  <c r="F246" i="9"/>
  <c r="AA323" i="9"/>
  <c r="T321" i="9"/>
  <c r="AB297" i="9"/>
  <c r="Q320" i="9"/>
  <c r="G311" i="9"/>
  <c r="U302" i="9"/>
  <c r="E294" i="9"/>
  <c r="C286" i="9"/>
  <c r="C280" i="9"/>
  <c r="K274" i="9"/>
  <c r="AA268" i="9"/>
  <c r="J293" i="9"/>
  <c r="I323" i="9"/>
  <c r="AA318" i="9"/>
  <c r="S314" i="9"/>
  <c r="K310" i="9"/>
  <c r="W306" i="9"/>
  <c r="AC303" i="9"/>
  <c r="AE300" i="9"/>
  <c r="G298" i="9"/>
  <c r="M295" i="9"/>
  <c r="O292" i="9"/>
  <c r="U289" i="9"/>
  <c r="K287" i="9"/>
  <c r="G285" i="9"/>
  <c r="C283" i="9"/>
  <c r="AC280" i="9"/>
  <c r="Y278" i="9"/>
  <c r="U276" i="9"/>
  <c r="Q274" i="9"/>
  <c r="M272" i="9"/>
  <c r="I270" i="9"/>
  <c r="E268" i="9"/>
  <c r="AE265" i="9"/>
  <c r="AA263" i="9"/>
  <c r="W261" i="9"/>
  <c r="AA262" i="9"/>
  <c r="AE259" i="9"/>
  <c r="AA257" i="9"/>
  <c r="W255" i="9"/>
  <c r="S253" i="9"/>
  <c r="O251" i="9"/>
  <c r="K249" i="9"/>
  <c r="G247" i="9"/>
  <c r="C245" i="9"/>
  <c r="AC242" i="9"/>
  <c r="Y240" i="9"/>
  <c r="U238" i="9"/>
  <c r="AC236" i="9"/>
  <c r="AA235" i="9"/>
  <c r="Y234" i="9"/>
  <c r="W233" i="9"/>
  <c r="U232" i="9"/>
  <c r="S231" i="9"/>
  <c r="Q230" i="9"/>
  <c r="O229" i="9"/>
  <c r="M228" i="9"/>
  <c r="K227" i="9"/>
  <c r="I226" i="9"/>
  <c r="G225" i="9"/>
  <c r="E224" i="9"/>
  <c r="C223" i="9"/>
  <c r="AE221" i="9"/>
  <c r="AD288" i="9"/>
  <c r="X287" i="9"/>
  <c r="V286" i="9"/>
  <c r="T285" i="9"/>
  <c r="R284" i="9"/>
  <c r="P283" i="9"/>
  <c r="N282" i="9"/>
  <c r="L281" i="9"/>
  <c r="J280" i="9"/>
  <c r="H279" i="9"/>
  <c r="F278" i="9"/>
  <c r="D277" i="9"/>
  <c r="B276" i="9"/>
  <c r="AD274" i="9"/>
  <c r="AB273" i="9"/>
  <c r="Z272" i="9"/>
  <c r="X271" i="9"/>
  <c r="V270" i="9"/>
  <c r="T269" i="9"/>
  <c r="R268" i="9"/>
  <c r="P267" i="9"/>
  <c r="N266" i="9"/>
  <c r="L265" i="9"/>
  <c r="J264" i="9"/>
  <c r="U265" i="9"/>
  <c r="Q263" i="9"/>
  <c r="M261" i="9"/>
  <c r="K260" i="9"/>
  <c r="I259" i="9"/>
  <c r="G258" i="9"/>
  <c r="E257" i="9"/>
  <c r="C256" i="9"/>
  <c r="AE254" i="9"/>
  <c r="AC253" i="9"/>
  <c r="AA252" i="9"/>
  <c r="Y251" i="9"/>
  <c r="W250" i="9"/>
  <c r="U249" i="9"/>
  <c r="S248" i="9"/>
  <c r="Q247" i="9"/>
  <c r="O246" i="9"/>
  <c r="M245" i="9"/>
  <c r="K244" i="9"/>
  <c r="I243" i="9"/>
  <c r="G242" i="9"/>
  <c r="E241" i="9"/>
  <c r="C240" i="9"/>
  <c r="AE238" i="9"/>
  <c r="AC237" i="9"/>
  <c r="AA236" i="9"/>
  <c r="Y235" i="9"/>
  <c r="W234" i="9"/>
  <c r="U233" i="9"/>
  <c r="S232" i="9"/>
  <c r="Q231" i="9"/>
  <c r="O230" i="9"/>
  <c r="M229" i="9"/>
  <c r="K228" i="9"/>
  <c r="I227" i="9"/>
  <c r="G226" i="9"/>
  <c r="E225" i="9"/>
  <c r="C224" i="9"/>
  <c r="AE222" i="9"/>
  <c r="AC221" i="9"/>
  <c r="Z288" i="9"/>
  <c r="V287" i="9"/>
  <c r="T286" i="9"/>
  <c r="R285" i="9"/>
  <c r="P284" i="9"/>
  <c r="N283" i="9"/>
  <c r="L282" i="9"/>
  <c r="J281" i="9"/>
  <c r="H280" i="9"/>
  <c r="F279" i="9"/>
  <c r="D278" i="9"/>
  <c r="B277" i="9"/>
  <c r="AD275" i="9"/>
  <c r="AB274" i="9"/>
  <c r="Z273" i="9"/>
  <c r="X272" i="9"/>
  <c r="V271" i="9"/>
  <c r="T270" i="9"/>
  <c r="R269" i="9"/>
  <c r="P268" i="9"/>
  <c r="N267" i="9"/>
  <c r="L266" i="9"/>
  <c r="J265" i="9"/>
  <c r="H264" i="9"/>
  <c r="F263" i="9"/>
  <c r="D262" i="9"/>
  <c r="B261" i="9"/>
  <c r="AD259" i="9"/>
  <c r="N262" i="9"/>
  <c r="J260" i="9"/>
  <c r="Z258" i="9"/>
  <c r="X257" i="9"/>
  <c r="V319" i="9"/>
  <c r="Q281" i="9"/>
  <c r="D290" i="9"/>
  <c r="M307" i="9"/>
  <c r="C296" i="9"/>
  <c r="AA285" i="9"/>
  <c r="K277" i="9"/>
  <c r="C273" i="9"/>
  <c r="Y268" i="9"/>
  <c r="Q264" i="9"/>
  <c r="G264" i="9"/>
  <c r="Q258" i="9"/>
  <c r="I254" i="9"/>
  <c r="AE249" i="9"/>
  <c r="W245" i="9"/>
  <c r="O241" i="9"/>
  <c r="G237" i="9"/>
  <c r="C235" i="9"/>
  <c r="AC232" i="9"/>
  <c r="Y230" i="9"/>
  <c r="U228" i="9"/>
  <c r="Q226" i="9"/>
  <c r="M224" i="9"/>
  <c r="I222" i="9"/>
  <c r="B288" i="9"/>
  <c r="AB285" i="9"/>
  <c r="X283" i="9"/>
  <c r="T281" i="9"/>
  <c r="P279" i="9"/>
  <c r="L277" i="9"/>
  <c r="H275" i="9"/>
  <c r="D273" i="9"/>
  <c r="AD270" i="9"/>
  <c r="Z268" i="9"/>
  <c r="V266" i="9"/>
  <c r="R264" i="9"/>
  <c r="C264" i="9"/>
  <c r="S260" i="9"/>
  <c r="O258" i="9"/>
  <c r="K256" i="9"/>
  <c r="G254" i="9"/>
  <c r="C252" i="9"/>
  <c r="AC249" i="9"/>
  <c r="Y247" i="9"/>
  <c r="U245" i="9"/>
  <c r="Q243" i="9"/>
  <c r="M241" i="9"/>
  <c r="I239" i="9"/>
  <c r="E237" i="9"/>
  <c r="AE234" i="9"/>
  <c r="AA232" i="9"/>
  <c r="W230" i="9"/>
  <c r="S228" i="9"/>
  <c r="O226" i="9"/>
  <c r="K224" i="9"/>
  <c r="G222" i="9"/>
  <c r="AD287" i="9"/>
  <c r="Z285" i="9"/>
  <c r="V283" i="9"/>
  <c r="R281" i="9"/>
  <c r="N279" i="9"/>
  <c r="J277" i="9"/>
  <c r="F275" i="9"/>
  <c r="B273" i="9"/>
  <c r="AB270" i="9"/>
  <c r="X268" i="9"/>
  <c r="T266" i="9"/>
  <c r="P264" i="9"/>
  <c r="L262" i="9"/>
  <c r="H260" i="9"/>
  <c r="Z260" i="9"/>
  <c r="B258" i="9"/>
  <c r="F256" i="9"/>
  <c r="Z254" i="9"/>
  <c r="L253" i="9"/>
  <c r="AB251" i="9"/>
  <c r="R250" i="9"/>
  <c r="D249" i="9"/>
  <c r="T247" i="9"/>
  <c r="J246" i="9"/>
  <c r="D245" i="9"/>
  <c r="B244" i="9"/>
  <c r="AD242" i="9"/>
  <c r="AB241" i="9"/>
  <c r="Z240" i="9"/>
  <c r="X239" i="9"/>
  <c r="V238" i="9"/>
  <c r="T237" i="9"/>
  <c r="R236" i="9"/>
  <c r="P235" i="9"/>
  <c r="N234" i="9"/>
  <c r="L233" i="9"/>
  <c r="J232" i="9"/>
  <c r="Z318" i="9"/>
  <c r="Q279" i="9"/>
  <c r="W322" i="9"/>
  <c r="K306" i="9"/>
  <c r="AE294" i="9"/>
  <c r="AC284" i="9"/>
  <c r="M276" i="9"/>
  <c r="E272" i="9"/>
  <c r="AA267" i="9"/>
  <c r="S263" i="9"/>
  <c r="K262" i="9"/>
  <c r="S257" i="9"/>
  <c r="K253" i="9"/>
  <c r="C249" i="9"/>
  <c r="Y244" i="9"/>
  <c r="Q240" i="9"/>
  <c r="Y236" i="9"/>
  <c r="U234" i="9"/>
  <c r="Q232" i="9"/>
  <c r="M230" i="9"/>
  <c r="I228" i="9"/>
  <c r="E226" i="9"/>
  <c r="AE223" i="9"/>
  <c r="AA221" i="9"/>
  <c r="T287" i="9"/>
  <c r="P285" i="9"/>
  <c r="L283" i="9"/>
  <c r="H281" i="9"/>
  <c r="D279" i="9"/>
  <c r="AD276" i="9"/>
  <c r="Z274" i="9"/>
  <c r="V272" i="9"/>
  <c r="R270" i="9"/>
  <c r="N268" i="9"/>
  <c r="J266" i="9"/>
  <c r="F264" i="9"/>
  <c r="I263" i="9"/>
  <c r="G260" i="9"/>
  <c r="C258" i="9"/>
  <c r="AC255" i="9"/>
  <c r="Y253" i="9"/>
  <c r="U251" i="9"/>
  <c r="Q249" i="9"/>
  <c r="M247" i="9"/>
  <c r="I245" i="9"/>
  <c r="E243" i="9"/>
  <c r="AE240" i="9"/>
  <c r="AA238" i="9"/>
  <c r="W236" i="9"/>
  <c r="S234" i="9"/>
  <c r="O232" i="9"/>
  <c r="K230" i="9"/>
  <c r="G228" i="9"/>
  <c r="C226" i="9"/>
  <c r="AC223" i="9"/>
  <c r="Y221" i="9"/>
  <c r="R287" i="9"/>
  <c r="N285" i="9"/>
  <c r="J283" i="9"/>
  <c r="F281" i="9"/>
  <c r="B279" i="9"/>
  <c r="AB276" i="9"/>
  <c r="X274" i="9"/>
  <c r="T272" i="9"/>
  <c r="P270" i="9"/>
  <c r="L268" i="9"/>
  <c r="H266" i="9"/>
  <c r="D264" i="9"/>
  <c r="AD261" i="9"/>
  <c r="Z259" i="9"/>
  <c r="B260" i="9"/>
  <c r="T257" i="9"/>
  <c r="B256" i="9"/>
  <c r="R254" i="9"/>
  <c r="H253" i="9"/>
  <c r="X251" i="9"/>
  <c r="J250" i="9"/>
  <c r="AD248" i="9"/>
  <c r="P247" i="9"/>
  <c r="B246" i="9"/>
  <c r="AD244" i="9"/>
  <c r="AB243" i="9"/>
  <c r="Z242" i="9"/>
  <c r="X241" i="9"/>
  <c r="V240" i="9"/>
  <c r="T239" i="9"/>
  <c r="R238" i="9"/>
  <c r="P237" i="9"/>
  <c r="N236" i="9"/>
  <c r="L235" i="9"/>
  <c r="J234" i="9"/>
  <c r="H233" i="9"/>
  <c r="F232" i="9"/>
  <c r="D231" i="9"/>
  <c r="B230" i="9"/>
  <c r="AD228" i="9"/>
  <c r="AB227" i="9"/>
  <c r="Z226" i="9"/>
  <c r="X225" i="9"/>
  <c r="V224" i="9"/>
  <c r="T223" i="9"/>
  <c r="R222" i="9"/>
  <c r="P221" i="9"/>
  <c r="T220" i="9"/>
  <c r="R219" i="9"/>
  <c r="P218" i="9"/>
  <c r="N217" i="9"/>
  <c r="L216" i="9"/>
  <c r="J215" i="9"/>
  <c r="H214" i="9"/>
  <c r="F213" i="9"/>
  <c r="D212" i="9"/>
  <c r="B211" i="9"/>
  <c r="AD209" i="9"/>
  <c r="AB208" i="9"/>
  <c r="Z207" i="9"/>
  <c r="X206" i="9"/>
  <c r="V205" i="9"/>
  <c r="T204" i="9"/>
  <c r="R203" i="9"/>
  <c r="P202" i="9"/>
  <c r="N201" i="9"/>
  <c r="L200" i="9"/>
  <c r="J199" i="9"/>
  <c r="H198" i="9"/>
  <c r="F197" i="9"/>
  <c r="D196" i="9"/>
  <c r="B195" i="9"/>
  <c r="AD193" i="9"/>
  <c r="AB192" i="9"/>
  <c r="Z191" i="9"/>
  <c r="X190" i="9"/>
  <c r="V189" i="9"/>
  <c r="T188" i="9"/>
  <c r="R187" i="9"/>
  <c r="P186" i="9"/>
  <c r="N185" i="9"/>
  <c r="L184" i="9"/>
  <c r="J183" i="9"/>
  <c r="H182" i="9"/>
  <c r="F181" i="9"/>
  <c r="D180" i="9"/>
  <c r="B179" i="9"/>
  <c r="AD177" i="9"/>
  <c r="AB176" i="9"/>
  <c r="Z175" i="9"/>
  <c r="X174" i="9"/>
  <c r="V173" i="9"/>
  <c r="T172" i="9"/>
  <c r="R171" i="9"/>
  <c r="P170" i="9"/>
  <c r="N169" i="9"/>
  <c r="L168" i="9"/>
  <c r="J167" i="9"/>
  <c r="H166" i="9"/>
  <c r="F165" i="9"/>
  <c r="D164" i="9"/>
  <c r="B163" i="9"/>
  <c r="AD161" i="9"/>
  <c r="AB160" i="9"/>
  <c r="Z159" i="9"/>
  <c r="X158" i="9"/>
  <c r="V157" i="9"/>
  <c r="T156" i="9"/>
  <c r="R155" i="9"/>
  <c r="P154" i="9"/>
  <c r="N153" i="9"/>
  <c r="S220" i="9"/>
  <c r="N296" i="9"/>
  <c r="Y275" i="9"/>
  <c r="AC319" i="9"/>
  <c r="S304" i="9"/>
  <c r="I293" i="9"/>
  <c r="W283" i="9"/>
  <c r="I276" i="9"/>
  <c r="AE271" i="9"/>
  <c r="W267" i="9"/>
  <c r="O263" i="9"/>
  <c r="C262" i="9"/>
  <c r="O257" i="9"/>
  <c r="G253" i="9"/>
  <c r="AC248" i="9"/>
  <c r="U244" i="9"/>
  <c r="M240" i="9"/>
  <c r="U236" i="9"/>
  <c r="Q234" i="9"/>
  <c r="M232" i="9"/>
  <c r="I230" i="9"/>
  <c r="E228" i="9"/>
  <c r="AE225" i="9"/>
  <c r="AA223" i="9"/>
  <c r="W221" i="9"/>
  <c r="P287" i="9"/>
  <c r="L285" i="9"/>
  <c r="H283" i="9"/>
  <c r="D281" i="9"/>
  <c r="AD278" i="9"/>
  <c r="Z276" i="9"/>
  <c r="V274" i="9"/>
  <c r="R272" i="9"/>
  <c r="N270" i="9"/>
  <c r="J268" i="9"/>
  <c r="F266" i="9"/>
  <c r="B264" i="9"/>
  <c r="AE262" i="9"/>
  <c r="C260" i="9"/>
  <c r="AC257" i="9"/>
  <c r="Y255" i="9"/>
  <c r="U253" i="9"/>
  <c r="Q251" i="9"/>
  <c r="M249" i="9"/>
  <c r="I247" i="9"/>
  <c r="E245" i="9"/>
  <c r="AE242" i="9"/>
  <c r="AA240" i="9"/>
  <c r="W238" i="9"/>
  <c r="S236" i="9"/>
  <c r="O234" i="9"/>
  <c r="K232" i="9"/>
  <c r="G230" i="9"/>
  <c r="C228" i="9"/>
  <c r="AC225" i="9"/>
  <c r="Y223" i="9"/>
  <c r="U221" i="9"/>
  <c r="N287" i="9"/>
  <c r="J285" i="9"/>
  <c r="F283" i="9"/>
  <c r="B281" i="9"/>
  <c r="AB278" i="9"/>
  <c r="X276" i="9"/>
  <c r="T274" i="9"/>
  <c r="P272" i="9"/>
  <c r="L270" i="9"/>
  <c r="H268" i="9"/>
  <c r="D266" i="9"/>
  <c r="AD263" i="9"/>
  <c r="Z261" i="9"/>
  <c r="V259" i="9"/>
  <c r="X259" i="9"/>
  <c r="P257" i="9"/>
  <c r="AB255" i="9"/>
  <c r="N254" i="9"/>
  <c r="AD252" i="9"/>
  <c r="T251" i="9"/>
  <c r="F250" i="9"/>
  <c r="V248" i="9"/>
  <c r="L247" i="9"/>
  <c r="AB245" i="9"/>
  <c r="Z244" i="9"/>
  <c r="X243" i="9"/>
  <c r="V242" i="9"/>
  <c r="T241" i="9"/>
  <c r="R240" i="9"/>
  <c r="P239" i="9"/>
  <c r="N238" i="9"/>
  <c r="L237" i="9"/>
  <c r="J236" i="9"/>
  <c r="H235" i="9"/>
  <c r="F234" i="9"/>
  <c r="D233" i="9"/>
  <c r="B232" i="9"/>
  <c r="AD230" i="9"/>
  <c r="AB229" i="9"/>
  <c r="Z228" i="9"/>
  <c r="X227" i="9"/>
  <c r="V226" i="9"/>
  <c r="T225" i="9"/>
  <c r="R224" i="9"/>
  <c r="P223" i="9"/>
  <c r="N222" i="9"/>
  <c r="L221" i="9"/>
  <c r="P220" i="9"/>
  <c r="N219" i="9"/>
  <c r="L218" i="9"/>
  <c r="J217" i="9"/>
  <c r="H216" i="9"/>
  <c r="F215" i="9"/>
  <c r="D214" i="9"/>
  <c r="B213" i="9"/>
  <c r="AD211" i="9"/>
  <c r="AB210" i="9"/>
  <c r="Z209" i="9"/>
  <c r="X208" i="9"/>
  <c r="V207" i="9"/>
  <c r="T206" i="9"/>
  <c r="R205" i="9"/>
  <c r="P204" i="9"/>
  <c r="N203" i="9"/>
  <c r="L202" i="9"/>
  <c r="J201" i="9"/>
  <c r="H200" i="9"/>
  <c r="F199" i="9"/>
  <c r="D198" i="9"/>
  <c r="B197" i="9"/>
  <c r="AD195" i="9"/>
  <c r="AB194" i="9"/>
  <c r="Z193" i="9"/>
  <c r="X192" i="9"/>
  <c r="V191" i="9"/>
  <c r="T190" i="9"/>
  <c r="R189" i="9"/>
  <c r="P188" i="9"/>
  <c r="N187" i="9"/>
  <c r="L186" i="9"/>
  <c r="J185" i="9"/>
  <c r="H184" i="9"/>
  <c r="F183" i="9"/>
  <c r="D182" i="9"/>
  <c r="B181" i="9"/>
  <c r="AD179" i="9"/>
  <c r="AB178" i="9"/>
  <c r="Z177" i="9"/>
  <c r="X176" i="9"/>
  <c r="V175" i="9"/>
  <c r="T174" i="9"/>
  <c r="R173" i="9"/>
  <c r="P172" i="9"/>
  <c r="N171" i="9"/>
  <c r="L170" i="9"/>
  <c r="J169" i="9"/>
  <c r="H168" i="9"/>
  <c r="F167" i="9"/>
  <c r="D166" i="9"/>
  <c r="B165" i="9"/>
  <c r="S319" i="9"/>
  <c r="Y273" i="9"/>
  <c r="O318" i="9"/>
  <c r="Q303" i="9"/>
  <c r="G292" i="9"/>
  <c r="Y282" i="9"/>
  <c r="K275" i="9"/>
  <c r="C271" i="9"/>
  <c r="Y266" i="9"/>
  <c r="Q262" i="9"/>
  <c r="Y260" i="9"/>
  <c r="Q256" i="9"/>
  <c r="I252" i="9"/>
  <c r="AE247" i="9"/>
  <c r="W243" i="9"/>
  <c r="O239" i="9"/>
  <c r="I236" i="9"/>
  <c r="E234" i="9"/>
  <c r="AE231" i="9"/>
  <c r="AA229" i="9"/>
  <c r="W227" i="9"/>
  <c r="S225" i="9"/>
  <c r="O223" i="9"/>
  <c r="K221" i="9"/>
  <c r="D287" i="9"/>
  <c r="AD284" i="9"/>
  <c r="Z282" i="9"/>
  <c r="V280" i="9"/>
  <c r="R278" i="9"/>
  <c r="N276" i="9"/>
  <c r="J274" i="9"/>
  <c r="F272" i="9"/>
  <c r="B270" i="9"/>
  <c r="AB267" i="9"/>
  <c r="X265" i="9"/>
  <c r="T263" i="9"/>
  <c r="G262" i="9"/>
  <c r="U259" i="9"/>
  <c r="Q257" i="9"/>
  <c r="M255" i="9"/>
  <c r="I253" i="9"/>
  <c r="E251" i="9"/>
  <c r="AE248" i="9"/>
  <c r="AA246" i="9"/>
  <c r="W244" i="9"/>
  <c r="S242" i="9"/>
  <c r="O240" i="9"/>
  <c r="K238" i="9"/>
  <c r="G236" i="9"/>
  <c r="C234" i="9"/>
  <c r="AC231" i="9"/>
  <c r="Y229" i="9"/>
  <c r="U227" i="9"/>
  <c r="Q225" i="9"/>
  <c r="M223" i="9"/>
  <c r="I221" i="9"/>
  <c r="B287" i="9"/>
  <c r="AB284" i="9"/>
  <c r="X282" i="9"/>
  <c r="T280" i="9"/>
  <c r="P278" i="9"/>
  <c r="L276" i="9"/>
  <c r="H274" i="9"/>
  <c r="D272" i="9"/>
  <c r="AD269" i="9"/>
  <c r="Z267" i="9"/>
  <c r="V265" i="9"/>
  <c r="R263" i="9"/>
  <c r="N261" i="9"/>
  <c r="H263" i="9"/>
  <c r="H259" i="9"/>
  <c r="D257" i="9"/>
  <c r="T255" i="9"/>
  <c r="J254" i="9"/>
  <c r="Z252" i="9"/>
  <c r="L251" i="9"/>
  <c r="B250" i="9"/>
  <c r="R248" i="9"/>
  <c r="D247" i="9"/>
  <c r="X245" i="9"/>
  <c r="V244" i="9"/>
  <c r="T243" i="9"/>
  <c r="R242" i="9"/>
  <c r="P241" i="9"/>
  <c r="N240" i="9"/>
  <c r="L239" i="9"/>
  <c r="J238" i="9"/>
  <c r="H237" i="9"/>
  <c r="F236" i="9"/>
  <c r="D235" i="9"/>
  <c r="B234" i="9"/>
  <c r="AD232" i="9"/>
  <c r="AB231" i="9"/>
  <c r="AA301" i="9"/>
  <c r="O268" i="9"/>
  <c r="G314" i="9"/>
  <c r="W300" i="9"/>
  <c r="I289" i="9"/>
  <c r="U280" i="9"/>
  <c r="I274" i="9"/>
  <c r="AE269" i="9"/>
  <c r="W265" i="9"/>
  <c r="O261" i="9"/>
  <c r="W259" i="9"/>
  <c r="O255" i="9"/>
  <c r="G251" i="9"/>
  <c r="AC246" i="9"/>
  <c r="U242" i="9"/>
  <c r="M238" i="9"/>
  <c r="W235" i="9"/>
  <c r="S233" i="9"/>
  <c r="O231" i="9"/>
  <c r="K229" i="9"/>
  <c r="G227" i="9"/>
  <c r="C225" i="9"/>
  <c r="AC222" i="9"/>
  <c r="V288" i="9"/>
  <c r="R286" i="9"/>
  <c r="N284" i="9"/>
  <c r="J282" i="9"/>
  <c r="F280" i="9"/>
  <c r="B278" i="9"/>
  <c r="AB275" i="9"/>
  <c r="X273" i="9"/>
  <c r="T271" i="9"/>
  <c r="P269" i="9"/>
  <c r="L267" i="9"/>
  <c r="H265" i="9"/>
  <c r="M265" i="9"/>
  <c r="I261" i="9"/>
  <c r="E259" i="9"/>
  <c r="AE256" i="9"/>
  <c r="AA254" i="9"/>
  <c r="W252" i="9"/>
  <c r="S250" i="9"/>
  <c r="O248" i="9"/>
  <c r="K246" i="9"/>
  <c r="G244" i="9"/>
  <c r="C242" i="9"/>
  <c r="AC239" i="9"/>
  <c r="Y237" i="9"/>
  <c r="U235" i="9"/>
  <c r="Q233" i="9"/>
  <c r="M231" i="9"/>
  <c r="I229" i="9"/>
  <c r="E227" i="9"/>
  <c r="AE224" i="9"/>
  <c r="AA222" i="9"/>
  <c r="T288" i="9"/>
  <c r="P286" i="9"/>
  <c r="L284" i="9"/>
  <c r="H282" i="9"/>
  <c r="D280" i="9"/>
  <c r="AD277" i="9"/>
  <c r="Z275" i="9"/>
  <c r="V273" i="9"/>
  <c r="R271" i="9"/>
  <c r="N269" i="9"/>
  <c r="J267" i="9"/>
  <c r="F265" i="9"/>
  <c r="B263" i="9"/>
  <c r="AB260" i="9"/>
  <c r="F262" i="9"/>
  <c r="V258" i="9"/>
  <c r="V256" i="9"/>
  <c r="L255" i="9"/>
  <c r="AB253" i="9"/>
  <c r="N252" i="9"/>
  <c r="D251" i="9"/>
  <c r="T249" i="9"/>
  <c r="F248" i="9"/>
  <c r="Z246" i="9"/>
  <c r="P245" i="9"/>
  <c r="N244" i="9"/>
  <c r="L243" i="9"/>
  <c r="J242" i="9"/>
  <c r="H241" i="9"/>
  <c r="F240" i="9"/>
  <c r="D239" i="9"/>
  <c r="B238" i="9"/>
  <c r="AD236" i="9"/>
  <c r="AB235" i="9"/>
  <c r="Z234" i="9"/>
  <c r="X233" i="9"/>
  <c r="V232" i="9"/>
  <c r="T231" i="9"/>
  <c r="R230" i="9"/>
  <c r="P229" i="9"/>
  <c r="N228" i="9"/>
  <c r="L227" i="9"/>
  <c r="J226" i="9"/>
  <c r="H225" i="9"/>
  <c r="F224" i="9"/>
  <c r="D223" i="9"/>
  <c r="B222" i="9"/>
  <c r="AD220" i="9"/>
  <c r="D220" i="9"/>
  <c r="B219" i="9"/>
  <c r="AD217" i="9"/>
  <c r="AB216" i="9"/>
  <c r="Z215" i="9"/>
  <c r="X214" i="9"/>
  <c r="V213" i="9"/>
  <c r="T212" i="9"/>
  <c r="R211" i="9"/>
  <c r="P210" i="9"/>
  <c r="N209" i="9"/>
  <c r="L208" i="9"/>
  <c r="J207" i="9"/>
  <c r="H206" i="9"/>
  <c r="F205" i="9"/>
  <c r="D204" i="9"/>
  <c r="B203" i="9"/>
  <c r="AD201" i="9"/>
  <c r="AB200" i="9"/>
  <c r="Z199" i="9"/>
  <c r="X198" i="9"/>
  <c r="V197" i="9"/>
  <c r="T196" i="9"/>
  <c r="R195" i="9"/>
  <c r="P194" i="9"/>
  <c r="N193" i="9"/>
  <c r="L192" i="9"/>
  <c r="J191" i="9"/>
  <c r="H190" i="9"/>
  <c r="F189" i="9"/>
  <c r="D188" i="9"/>
  <c r="B187" i="9"/>
  <c r="AD185" i="9"/>
  <c r="AB184" i="9"/>
  <c r="Z183" i="9"/>
  <c r="X182" i="9"/>
  <c r="V181" i="9"/>
  <c r="T180" i="9"/>
  <c r="R179" i="9"/>
  <c r="P178" i="9"/>
  <c r="N177" i="9"/>
  <c r="L176" i="9"/>
  <c r="J175" i="9"/>
  <c r="H174" i="9"/>
  <c r="F173" i="9"/>
  <c r="D172" i="9"/>
  <c r="B171" i="9"/>
  <c r="AD169" i="9"/>
  <c r="AB168" i="9"/>
  <c r="Z167" i="9"/>
  <c r="X166" i="9"/>
  <c r="V165" i="9"/>
  <c r="T164" i="9"/>
  <c r="R163" i="9"/>
  <c r="P162" i="9"/>
  <c r="N161" i="9"/>
  <c r="L160" i="9"/>
  <c r="J159" i="9"/>
  <c r="H158" i="9"/>
  <c r="F157" i="9"/>
  <c r="D156" i="9"/>
  <c r="B155" i="9"/>
  <c r="AD153" i="9"/>
  <c r="AB152" i="9"/>
  <c r="C220" i="9"/>
  <c r="AE218" i="9"/>
  <c r="AC217" i="9"/>
  <c r="K293" i="9"/>
  <c r="L294" i="9"/>
  <c r="M311" i="9"/>
  <c r="AA298" i="9"/>
  <c r="AE287" i="9"/>
  <c r="O279" i="9"/>
  <c r="E274" i="9"/>
  <c r="AA269" i="9"/>
  <c r="S265" i="9"/>
  <c r="K266" i="9"/>
  <c r="S259" i="9"/>
  <c r="K255" i="9"/>
  <c r="C251" i="9"/>
  <c r="Y246" i="9"/>
  <c r="Q242" i="9"/>
  <c r="I238" i="9"/>
  <c r="S235" i="9"/>
  <c r="O233" i="9"/>
  <c r="K231" i="9"/>
  <c r="G229" i="9"/>
  <c r="C227" i="9"/>
  <c r="AC224" i="9"/>
  <c r="Y222" i="9"/>
  <c r="R288" i="9"/>
  <c r="N286" i="9"/>
  <c r="J284" i="9"/>
  <c r="F282" i="9"/>
  <c r="B280" i="9"/>
  <c r="AB277" i="9"/>
  <c r="X275" i="9"/>
  <c r="T273" i="9"/>
  <c r="P271" i="9"/>
  <c r="L269" i="9"/>
  <c r="H267" i="9"/>
  <c r="D265" i="9"/>
  <c r="E265" i="9"/>
  <c r="E261" i="9"/>
  <c r="AE258" i="9"/>
  <c r="AA256" i="9"/>
  <c r="W254" i="9"/>
  <c r="S252" i="9"/>
  <c r="O250" i="9"/>
  <c r="K248" i="9"/>
  <c r="G246" i="9"/>
  <c r="C244" i="9"/>
  <c r="AC241" i="9"/>
  <c r="Y239" i="9"/>
  <c r="U237" i="9"/>
  <c r="Q235" i="9"/>
  <c r="M233" i="9"/>
  <c r="I231" i="9"/>
  <c r="E229" i="9"/>
  <c r="AE226" i="9"/>
  <c r="AA224" i="9"/>
  <c r="W222" i="9"/>
  <c r="P288" i="9"/>
  <c r="L286" i="9"/>
  <c r="H284" i="9"/>
  <c r="D282" i="9"/>
  <c r="AD279" i="9"/>
  <c r="Z277" i="9"/>
  <c r="V275" i="9"/>
  <c r="R273" i="9"/>
  <c r="N271" i="9"/>
  <c r="J269" i="9"/>
  <c r="F267" i="9"/>
  <c r="B265" i="9"/>
  <c r="AB262" i="9"/>
  <c r="X260" i="9"/>
  <c r="AB261" i="9"/>
  <c r="R258" i="9"/>
  <c r="R256" i="9"/>
  <c r="D255" i="9"/>
  <c r="X253" i="9"/>
  <c r="J252" i="9"/>
  <c r="Z250" i="9"/>
  <c r="P249" i="9"/>
  <c r="B248" i="9"/>
  <c r="R246" i="9"/>
  <c r="L245" i="9"/>
  <c r="J244" i="9"/>
  <c r="H243" i="9"/>
  <c r="F242" i="9"/>
  <c r="D241" i="9"/>
  <c r="B240" i="9"/>
  <c r="AD238" i="9"/>
  <c r="AB237" i="9"/>
  <c r="Z236" i="9"/>
  <c r="X235" i="9"/>
  <c r="V234" i="9"/>
  <c r="T233" i="9"/>
  <c r="R232" i="9"/>
  <c r="P231" i="9"/>
  <c r="N230" i="9"/>
  <c r="L229" i="9"/>
  <c r="J228" i="9"/>
  <c r="H227" i="9"/>
  <c r="F226" i="9"/>
  <c r="D225" i="9"/>
  <c r="B224" i="9"/>
  <c r="AD222" i="9"/>
  <c r="AB221" i="9"/>
  <c r="G221" i="9"/>
  <c r="AD219" i="9"/>
  <c r="AB218" i="9"/>
  <c r="Z217" i="9"/>
  <c r="X216" i="9"/>
  <c r="V215" i="9"/>
  <c r="T214" i="9"/>
  <c r="R213" i="9"/>
  <c r="P212" i="9"/>
  <c r="N211" i="9"/>
  <c r="L210" i="9"/>
  <c r="J209" i="9"/>
  <c r="H208" i="9"/>
  <c r="F207" i="9"/>
  <c r="D206" i="9"/>
  <c r="B205" i="9"/>
  <c r="AD203" i="9"/>
  <c r="AB202" i="9"/>
  <c r="Z201" i="9"/>
  <c r="X200" i="9"/>
  <c r="V199" i="9"/>
  <c r="T198" i="9"/>
  <c r="R197" i="9"/>
  <c r="P196" i="9"/>
  <c r="N195" i="9"/>
  <c r="L194" i="9"/>
  <c r="J193" i="9"/>
  <c r="H192" i="9"/>
  <c r="F191" i="9"/>
  <c r="D190" i="9"/>
  <c r="B189" i="9"/>
  <c r="AD187" i="9"/>
  <c r="AB186" i="9"/>
  <c r="Z185" i="9"/>
  <c r="X184" i="9"/>
  <c r="V183" i="9"/>
  <c r="T182" i="9"/>
  <c r="R181" i="9"/>
  <c r="P180" i="9"/>
  <c r="N179" i="9"/>
  <c r="L178" i="9"/>
  <c r="J177" i="9"/>
  <c r="H176" i="9"/>
  <c r="F175" i="9"/>
  <c r="D174" i="9"/>
  <c r="B173" i="9"/>
  <c r="AD171" i="9"/>
  <c r="AB170" i="9"/>
  <c r="Z169" i="9"/>
  <c r="X168" i="9"/>
  <c r="V167" i="9"/>
  <c r="T166" i="9"/>
  <c r="R165" i="9"/>
  <c r="P164" i="9"/>
  <c r="N163" i="9"/>
  <c r="L162" i="9"/>
  <c r="J161" i="9"/>
  <c r="H160" i="9"/>
  <c r="F159" i="9"/>
  <c r="D158" i="9"/>
  <c r="B157" i="9"/>
  <c r="AD155" i="9"/>
  <c r="AB154" i="9"/>
  <c r="Z153" i="9"/>
  <c r="E221" i="9"/>
  <c r="AC219" i="9"/>
  <c r="AA218" i="9"/>
  <c r="Y217" i="9"/>
  <c r="M310" i="9"/>
  <c r="K290" i="9"/>
  <c r="U266" i="9"/>
  <c r="E252" i="9"/>
  <c r="E236" i="9"/>
  <c r="S227" i="9"/>
  <c r="AD286" i="9"/>
  <c r="N278" i="9"/>
  <c r="AB269" i="9"/>
  <c r="AC261" i="9"/>
  <c r="E253" i="9"/>
  <c r="S244" i="9"/>
  <c r="C236" i="9"/>
  <c r="Q227" i="9"/>
  <c r="AB286" i="9"/>
  <c r="L278" i="9"/>
  <c r="Z269" i="9"/>
  <c r="J261" i="9"/>
  <c r="P255" i="9"/>
  <c r="X249" i="9"/>
  <c r="R244" i="9"/>
  <c r="J240" i="9"/>
  <c r="B236" i="9"/>
  <c r="X231" i="9"/>
  <c r="T229" i="9"/>
  <c r="P227" i="9"/>
  <c r="L225" i="9"/>
  <c r="H223" i="9"/>
  <c r="D221" i="9"/>
  <c r="F219" i="9"/>
  <c r="B217" i="9"/>
  <c r="AB214" i="9"/>
  <c r="X212" i="9"/>
  <c r="T210" i="9"/>
  <c r="P208" i="9"/>
  <c r="L206" i="9"/>
  <c r="H204" i="9"/>
  <c r="D202" i="9"/>
  <c r="AD199" i="9"/>
  <c r="Z197" i="9"/>
  <c r="V195" i="9"/>
  <c r="R193" i="9"/>
  <c r="N191" i="9"/>
  <c r="J189" i="9"/>
  <c r="F187" i="9"/>
  <c r="B185" i="9"/>
  <c r="AB182" i="9"/>
  <c r="X180" i="9"/>
  <c r="T178" i="9"/>
  <c r="P176" i="9"/>
  <c r="L174" i="9"/>
  <c r="H172" i="9"/>
  <c r="D170" i="9"/>
  <c r="AD167" i="9"/>
  <c r="Z165" i="9"/>
  <c r="Z163" i="9"/>
  <c r="D162" i="9"/>
  <c r="P160" i="9"/>
  <c r="T158" i="9"/>
  <c r="AB156" i="9"/>
  <c r="J155" i="9"/>
  <c r="R153" i="9"/>
  <c r="G220" i="9"/>
  <c r="S218" i="9"/>
  <c r="I217" i="9"/>
  <c r="G216" i="9"/>
  <c r="E215" i="9"/>
  <c r="C214" i="9"/>
  <c r="AE212" i="9"/>
  <c r="AC211" i="9"/>
  <c r="AA210" i="9"/>
  <c r="Y209" i="9"/>
  <c r="W208" i="9"/>
  <c r="U207" i="9"/>
  <c r="S206" i="9"/>
  <c r="Q205" i="9"/>
  <c r="O204" i="9"/>
  <c r="M203" i="9"/>
  <c r="K202" i="9"/>
  <c r="I201" i="9"/>
  <c r="G200" i="9"/>
  <c r="E199" i="9"/>
  <c r="C198" i="9"/>
  <c r="AE196" i="9"/>
  <c r="AC195" i="9"/>
  <c r="AA194" i="9"/>
  <c r="I285" i="9"/>
  <c r="C287" i="9"/>
  <c r="U264" i="9"/>
  <c r="E250" i="9"/>
  <c r="G235" i="9"/>
  <c r="U226" i="9"/>
  <c r="B286" i="9"/>
  <c r="P277" i="9"/>
  <c r="AD268" i="9"/>
  <c r="W260" i="9"/>
  <c r="G252" i="9"/>
  <c r="U243" i="9"/>
  <c r="E235" i="9"/>
  <c r="S226" i="9"/>
  <c r="AD285" i="9"/>
  <c r="N277" i="9"/>
  <c r="AB268" i="9"/>
  <c r="L260" i="9"/>
  <c r="AD254" i="9"/>
  <c r="H249" i="9"/>
  <c r="F244" i="9"/>
  <c r="AB239" i="9"/>
  <c r="T235" i="9"/>
  <c r="L231" i="9"/>
  <c r="H229" i="9"/>
  <c r="D227" i="9"/>
  <c r="AD224" i="9"/>
  <c r="Z222" i="9"/>
  <c r="AC220" i="9"/>
  <c r="X218" i="9"/>
  <c r="T216" i="9"/>
  <c r="P214" i="9"/>
  <c r="L212" i="9"/>
  <c r="H210" i="9"/>
  <c r="D208" i="9"/>
  <c r="AD205" i="9"/>
  <c r="Z203" i="9"/>
  <c r="V201" i="9"/>
  <c r="R199" i="9"/>
  <c r="N197" i="9"/>
  <c r="J195" i="9"/>
  <c r="F193" i="9"/>
  <c r="B191" i="9"/>
  <c r="AB188" i="9"/>
  <c r="X186" i="9"/>
  <c r="T184" i="9"/>
  <c r="P182" i="9"/>
  <c r="L180" i="9"/>
  <c r="H178" i="9"/>
  <c r="D176" i="9"/>
  <c r="AD173" i="9"/>
  <c r="Z171" i="9"/>
  <c r="V169" i="9"/>
  <c r="R167" i="9"/>
  <c r="N165" i="9"/>
  <c r="V163" i="9"/>
  <c r="Z161" i="9"/>
  <c r="D160" i="9"/>
  <c r="P158" i="9"/>
  <c r="X156" i="9"/>
  <c r="F155" i="9"/>
  <c r="J153" i="9"/>
  <c r="C270" i="9"/>
  <c r="S281" i="9"/>
  <c r="M262" i="9"/>
  <c r="AA247" i="9"/>
  <c r="AE233" i="9"/>
  <c r="O225" i="9"/>
  <c r="Z284" i="9"/>
  <c r="J276" i="9"/>
  <c r="X267" i="9"/>
  <c r="Q259" i="9"/>
  <c r="AE250" i="9"/>
  <c r="O242" i="9"/>
  <c r="AC233" i="9"/>
  <c r="M225" i="9"/>
  <c r="X284" i="9"/>
  <c r="H276" i="9"/>
  <c r="V267" i="9"/>
  <c r="AD262" i="9"/>
  <c r="B254" i="9"/>
  <c r="N248" i="9"/>
  <c r="P243" i="9"/>
  <c r="AB292" i="9"/>
  <c r="Q278" i="9"/>
  <c r="O264" i="9"/>
  <c r="AA245" i="9"/>
  <c r="C233" i="9"/>
  <c r="Q224" i="9"/>
  <c r="AB283" i="9"/>
  <c r="L275" i="9"/>
  <c r="Z266" i="9"/>
  <c r="S258" i="9"/>
  <c r="C250" i="9"/>
  <c r="Q241" i="9"/>
  <c r="AE232" i="9"/>
  <c r="O224" i="9"/>
  <c r="Z283" i="9"/>
  <c r="J275" i="9"/>
  <c r="X266" i="9"/>
  <c r="D261" i="9"/>
  <c r="P253" i="9"/>
  <c r="AB247" i="9"/>
  <c r="D243" i="9"/>
  <c r="Z238" i="9"/>
  <c r="R234" i="9"/>
  <c r="Z230" i="9"/>
  <c r="V228" i="9"/>
  <c r="R226" i="9"/>
  <c r="N224" i="9"/>
  <c r="J222" i="9"/>
  <c r="L220" i="9"/>
  <c r="H218" i="9"/>
  <c r="D216" i="9"/>
  <c r="AD213" i="9"/>
  <c r="Z211" i="9"/>
  <c r="V209" i="9"/>
  <c r="R207" i="9"/>
  <c r="N205" i="9"/>
  <c r="J203" i="9"/>
  <c r="F201" i="9"/>
  <c r="B199" i="9"/>
  <c r="AB196" i="9"/>
  <c r="X194" i="9"/>
  <c r="T192" i="9"/>
  <c r="P190" i="9"/>
  <c r="L188" i="9"/>
  <c r="H186" i="9"/>
  <c r="D184" i="9"/>
  <c r="AD181" i="9"/>
  <c r="Z179" i="9"/>
  <c r="V177" i="9"/>
  <c r="R175" i="9"/>
  <c r="U315" i="9"/>
  <c r="G275" i="9"/>
  <c r="U260" i="9"/>
  <c r="S243" i="9"/>
  <c r="AA231" i="9"/>
  <c r="K223" i="9"/>
  <c r="V282" i="9"/>
  <c r="F274" i="9"/>
  <c r="T265" i="9"/>
  <c r="M257" i="9"/>
  <c r="AA248" i="9"/>
  <c r="K240" i="9"/>
  <c r="Y231" i="9"/>
  <c r="I223" i="9"/>
  <c r="T282" i="9"/>
  <c r="D274" i="9"/>
  <c r="R265" i="9"/>
  <c r="D259" i="9"/>
  <c r="V252" i="9"/>
  <c r="AD246" i="9"/>
  <c r="N242" i="9"/>
  <c r="F238" i="9"/>
  <c r="AB233" i="9"/>
  <c r="V230" i="9"/>
  <c r="R228" i="9"/>
  <c r="N226" i="9"/>
  <c r="J224" i="9"/>
  <c r="F222" i="9"/>
  <c r="H220" i="9"/>
  <c r="D218" i="9"/>
  <c r="AD215" i="9"/>
  <c r="Z213" i="9"/>
  <c r="V211" i="9"/>
  <c r="R209" i="9"/>
  <c r="N207" i="9"/>
  <c r="J205" i="9"/>
  <c r="F203" i="9"/>
  <c r="B201" i="9"/>
  <c r="AB198" i="9"/>
  <c r="X196" i="9"/>
  <c r="T194" i="9"/>
  <c r="P192" i="9"/>
  <c r="L190" i="9"/>
  <c r="H188" i="9"/>
  <c r="D186" i="9"/>
  <c r="AD183" i="9"/>
  <c r="Z181" i="9"/>
  <c r="V179" i="9"/>
  <c r="R177" i="9"/>
  <c r="N175" i="9"/>
  <c r="J173" i="9"/>
  <c r="F171" i="9"/>
  <c r="B169" i="9"/>
  <c r="AB166" i="9"/>
  <c r="X164" i="9"/>
  <c r="AB162" i="9"/>
  <c r="F161" i="9"/>
  <c r="R159" i="9"/>
  <c r="Z157" i="9"/>
  <c r="H156" i="9"/>
  <c r="L154" i="9"/>
  <c r="AA220" i="9"/>
  <c r="M219" i="9"/>
  <c r="C218" i="9"/>
  <c r="W216" i="9"/>
  <c r="U215" i="9"/>
  <c r="S214" i="9"/>
  <c r="Q213" i="9"/>
  <c r="O212" i="9"/>
  <c r="M211" i="9"/>
  <c r="K210" i="9"/>
  <c r="I209" i="9"/>
  <c r="G208" i="9"/>
  <c r="E207" i="9"/>
  <c r="C206" i="9"/>
  <c r="AE204" i="9"/>
  <c r="AC203" i="9"/>
  <c r="AA202" i="9"/>
  <c r="Y201" i="9"/>
  <c r="W200" i="9"/>
  <c r="U199" i="9"/>
  <c r="S198" i="9"/>
  <c r="Q197" i="9"/>
  <c r="O196" i="9"/>
  <c r="M195" i="9"/>
  <c r="AC309" i="9"/>
  <c r="G273" i="9"/>
  <c r="U258" i="9"/>
  <c r="S241" i="9"/>
  <c r="AC230" i="9"/>
  <c r="M222" i="9"/>
  <c r="X281" i="9"/>
  <c r="H273" i="9"/>
  <c r="V264" i="9"/>
  <c r="O256" i="9"/>
  <c r="AC247" i="9"/>
  <c r="M239" i="9"/>
  <c r="AA230" i="9"/>
  <c r="K222" i="9"/>
  <c r="V281" i="9"/>
  <c r="F273" i="9"/>
  <c r="T264" i="9"/>
  <c r="F258" i="9"/>
  <c r="F252" i="9"/>
  <c r="N246" i="9"/>
  <c r="B242" i="9"/>
  <c r="X237" i="9"/>
  <c r="P233" i="9"/>
  <c r="J230" i="9"/>
  <c r="F228" i="9"/>
  <c r="B226" i="9"/>
  <c r="AB223" i="9"/>
  <c r="X221" i="9"/>
  <c r="Z219" i="9"/>
  <c r="V217" i="9"/>
  <c r="R215" i="9"/>
  <c r="N213" i="9"/>
  <c r="J211" i="9"/>
  <c r="F209" i="9"/>
  <c r="B207" i="9"/>
  <c r="AB204" i="9"/>
  <c r="X202" i="9"/>
  <c r="T200" i="9"/>
  <c r="P198" i="9"/>
  <c r="L196" i="9"/>
  <c r="H194" i="9"/>
  <c r="D192" i="9"/>
  <c r="AD189" i="9"/>
  <c r="Z187" i="9"/>
  <c r="V185" i="9"/>
  <c r="R183" i="9"/>
  <c r="N181" i="9"/>
  <c r="J179" i="9"/>
  <c r="F177" i="9"/>
  <c r="Y301" i="9"/>
  <c r="AC270" i="9"/>
  <c r="M256" i="9"/>
  <c r="K239" i="9"/>
  <c r="W229" i="9"/>
  <c r="P289" i="9"/>
  <c r="R280" i="9"/>
  <c r="B272" i="9"/>
  <c r="G266" i="9"/>
  <c r="I255" i="9"/>
  <c r="W246" i="9"/>
  <c r="G238" i="9"/>
  <c r="U229" i="9"/>
  <c r="L289" i="9"/>
  <c r="P280" i="9"/>
  <c r="AD271" i="9"/>
  <c r="N263" i="9"/>
  <c r="AD256" i="9"/>
  <c r="H251" i="9"/>
  <c r="T245" i="9"/>
  <c r="L241" i="9"/>
  <c r="D237" i="9"/>
  <c r="Z232" i="9"/>
  <c r="F230" i="9"/>
  <c r="B228" i="9"/>
  <c r="AB225" i="9"/>
  <c r="X223" i="9"/>
  <c r="T221" i="9"/>
  <c r="V219" i="9"/>
  <c r="R217" i="9"/>
  <c r="N215" i="9"/>
  <c r="J213" i="9"/>
  <c r="F211" i="9"/>
  <c r="B209" i="9"/>
  <c r="AB206" i="9"/>
  <c r="X204" i="9"/>
  <c r="T202" i="9"/>
  <c r="P200" i="9"/>
  <c r="L198" i="9"/>
  <c r="H196" i="9"/>
  <c r="D194" i="9"/>
  <c r="AD191" i="9"/>
  <c r="Z189" i="9"/>
  <c r="V187" i="9"/>
  <c r="R185" i="9"/>
  <c r="N183" i="9"/>
  <c r="J181" i="9"/>
  <c r="F179" i="9"/>
  <c r="B177" i="9"/>
  <c r="AB174" i="9"/>
  <c r="X172" i="9"/>
  <c r="T170" i="9"/>
  <c r="P168" i="9"/>
  <c r="L166" i="9"/>
  <c r="H164" i="9"/>
  <c r="T162" i="9"/>
  <c r="X160" i="9"/>
  <c r="B159" i="9"/>
  <c r="N157" i="9"/>
  <c r="V155" i="9"/>
  <c r="D154" i="9"/>
  <c r="Y297" i="9"/>
  <c r="K264" i="9"/>
  <c r="P262" i="9"/>
  <c r="N232" i="9"/>
  <c r="L223" i="9"/>
  <c r="B215" i="9"/>
  <c r="P206" i="9"/>
  <c r="AD197" i="9"/>
  <c r="N189" i="9"/>
  <c r="AB180" i="9"/>
  <c r="Z173" i="9"/>
  <c r="R169" i="9"/>
  <c r="J165" i="9"/>
  <c r="V161" i="9"/>
  <c r="L158" i="9"/>
  <c r="X154" i="9"/>
  <c r="K220" i="9"/>
  <c r="K218" i="9"/>
  <c r="S216" i="9"/>
  <c r="I215" i="9"/>
  <c r="Y213" i="9"/>
  <c r="K212" i="9"/>
  <c r="AE210" i="9"/>
  <c r="Q209" i="9"/>
  <c r="C208" i="9"/>
  <c r="W206" i="9"/>
  <c r="I205" i="9"/>
  <c r="Y203" i="9"/>
  <c r="O202" i="9"/>
  <c r="AE200" i="9"/>
  <c r="Q199" i="9"/>
  <c r="G198" i="9"/>
  <c r="W196" i="9"/>
  <c r="I195" i="9"/>
  <c r="C194" i="9"/>
  <c r="R262" i="9"/>
  <c r="N260" i="9"/>
  <c r="AB258" i="9"/>
  <c r="Z257" i="9"/>
  <c r="X256" i="9"/>
  <c r="V255" i="9"/>
  <c r="T254" i="9"/>
  <c r="R253" i="9"/>
  <c r="P252" i="9"/>
  <c r="N251" i="9"/>
  <c r="L250" i="9"/>
  <c r="J249" i="9"/>
  <c r="H248" i="9"/>
  <c r="F247" i="9"/>
  <c r="D246" i="9"/>
  <c r="B245" i="9"/>
  <c r="AD243" i="9"/>
  <c r="AB242" i="9"/>
  <c r="Z241" i="9"/>
  <c r="X240" i="9"/>
  <c r="V239" i="9"/>
  <c r="T238" i="9"/>
  <c r="R237" i="9"/>
  <c r="P236" i="9"/>
  <c r="N235" i="9"/>
  <c r="L234" i="9"/>
  <c r="J233" i="9"/>
  <c r="H232" i="9"/>
  <c r="F231" i="9"/>
  <c r="D230" i="9"/>
  <c r="B229" i="9"/>
  <c r="AD227" i="9"/>
  <c r="AC268" i="9"/>
  <c r="K254" i="9"/>
  <c r="N256" i="9"/>
  <c r="H231" i="9"/>
  <c r="V222" i="9"/>
  <c r="L214" i="9"/>
  <c r="Z205" i="9"/>
  <c r="J197" i="9"/>
  <c r="X188" i="9"/>
  <c r="H180" i="9"/>
  <c r="N173" i="9"/>
  <c r="F169" i="9"/>
  <c r="AB164" i="9"/>
  <c r="R161" i="9"/>
  <c r="AD157" i="9"/>
  <c r="T154" i="9"/>
  <c r="Y219" i="9"/>
  <c r="G218" i="9"/>
  <c r="O216" i="9"/>
  <c r="AE214" i="9"/>
  <c r="U213" i="9"/>
  <c r="G212" i="9"/>
  <c r="W210" i="9"/>
  <c r="M209" i="9"/>
  <c r="AC207" i="9"/>
  <c r="O206" i="9"/>
  <c r="E205" i="9"/>
  <c r="U203" i="9"/>
  <c r="G202" i="9"/>
  <c r="AA200" i="9"/>
  <c r="M199" i="9"/>
  <c r="AC197" i="9"/>
  <c r="S196" i="9"/>
  <c r="E195" i="9"/>
  <c r="AC193" i="9"/>
  <c r="J262" i="9"/>
  <c r="F260" i="9"/>
  <c r="X258" i="9"/>
  <c r="V257" i="9"/>
  <c r="T256" i="9"/>
  <c r="R255" i="9"/>
  <c r="P254" i="9"/>
  <c r="N253" i="9"/>
  <c r="L252" i="9"/>
  <c r="J251" i="9"/>
  <c r="H250" i="9"/>
  <c r="F249" i="9"/>
  <c r="D248" i="9"/>
  <c r="B247" i="9"/>
  <c r="AD245" i="9"/>
  <c r="AB244" i="9"/>
  <c r="Z243" i="9"/>
  <c r="X242" i="9"/>
  <c r="V241" i="9"/>
  <c r="T240" i="9"/>
  <c r="R239" i="9"/>
  <c r="P238" i="9"/>
  <c r="N237" i="9"/>
  <c r="L236" i="9"/>
  <c r="J235" i="9"/>
  <c r="H234" i="9"/>
  <c r="F233" i="9"/>
  <c r="D232" i="9"/>
  <c r="B231" i="9"/>
  <c r="AD229" i="9"/>
  <c r="AB228" i="9"/>
  <c r="Z227" i="9"/>
  <c r="X226" i="9"/>
  <c r="V225" i="9"/>
  <c r="T224" i="9"/>
  <c r="R223" i="9"/>
  <c r="P222" i="9"/>
  <c r="N221" i="9"/>
  <c r="R220" i="9"/>
  <c r="P219" i="9"/>
  <c r="N218" i="9"/>
  <c r="L217" i="9"/>
  <c r="J216" i="9"/>
  <c r="H215" i="9"/>
  <c r="F214" i="9"/>
  <c r="D213" i="9"/>
  <c r="B212" i="9"/>
  <c r="AD210" i="9"/>
  <c r="AB209" i="9"/>
  <c r="Z208" i="9"/>
  <c r="X207" i="9"/>
  <c r="V206" i="9"/>
  <c r="T205" i="9"/>
  <c r="R204" i="9"/>
  <c r="P203" i="9"/>
  <c r="N202" i="9"/>
  <c r="L201" i="9"/>
  <c r="J200" i="9"/>
  <c r="H199" i="9"/>
  <c r="F198" i="9"/>
  <c r="D197" i="9"/>
  <c r="B196" i="9"/>
  <c r="AD194" i="9"/>
  <c r="AB193" i="9"/>
  <c r="Z192" i="9"/>
  <c r="X191" i="9"/>
  <c r="V190" i="9"/>
  <c r="T189" i="9"/>
  <c r="R188" i="9"/>
  <c r="P187" i="9"/>
  <c r="N186" i="9"/>
  <c r="L185" i="9"/>
  <c r="J184" i="9"/>
  <c r="H183" i="9"/>
  <c r="F182" i="9"/>
  <c r="D181" i="9"/>
  <c r="B180" i="9"/>
  <c r="AD178" i="9"/>
  <c r="AB177" i="9"/>
  <c r="Z176" i="9"/>
  <c r="X175" i="9"/>
  <c r="V174" i="9"/>
  <c r="T173" i="9"/>
  <c r="R172" i="9"/>
  <c r="P171" i="9"/>
  <c r="N170" i="9"/>
  <c r="L169" i="9"/>
  <c r="J168" i="9"/>
  <c r="H167" i="9"/>
  <c r="F166" i="9"/>
  <c r="D165" i="9"/>
  <c r="B164" i="9"/>
  <c r="AD162" i="9"/>
  <c r="AB161" i="9"/>
  <c r="Z160" i="9"/>
  <c r="X159" i="9"/>
  <c r="V158" i="9"/>
  <c r="T157" i="9"/>
  <c r="R156" i="9"/>
  <c r="P155" i="9"/>
  <c r="N154" i="9"/>
  <c r="L153" i="9"/>
  <c r="Q220" i="9"/>
  <c r="O219" i="9"/>
  <c r="M218" i="9"/>
  <c r="K217" i="9"/>
  <c r="I216" i="9"/>
  <c r="G215" i="9"/>
  <c r="E214" i="9"/>
  <c r="C213" i="9"/>
  <c r="AE211" i="9"/>
  <c r="AC210" i="9"/>
  <c r="AA209" i="9"/>
  <c r="Y208" i="9"/>
  <c r="W207" i="9"/>
  <c r="U206" i="9"/>
  <c r="S205" i="9"/>
  <c r="Q204" i="9"/>
  <c r="O203" i="9"/>
  <c r="M202" i="9"/>
  <c r="K201" i="9"/>
  <c r="I200" i="9"/>
  <c r="G199" i="9"/>
  <c r="E198" i="9"/>
  <c r="C197" i="9"/>
  <c r="AE195" i="9"/>
  <c r="M194" i="9"/>
  <c r="AA192" i="9"/>
  <c r="Y191" i="9"/>
  <c r="W190" i="9"/>
  <c r="U189" i="9"/>
  <c r="S188" i="9"/>
  <c r="Q187" i="9"/>
  <c r="O186" i="9"/>
  <c r="M185" i="9"/>
  <c r="K184" i="9"/>
  <c r="I183" i="9"/>
  <c r="G182" i="9"/>
  <c r="E181" i="9"/>
  <c r="C180" i="9"/>
  <c r="AE178" i="9"/>
  <c r="AC177" i="9"/>
  <c r="AA176" i="9"/>
  <c r="Y175" i="9"/>
  <c r="W174" i="9"/>
  <c r="U173" i="9"/>
  <c r="S172" i="9"/>
  <c r="Q171" i="9"/>
  <c r="M254" i="9"/>
  <c r="Y245" i="9"/>
  <c r="V250" i="9"/>
  <c r="X229" i="9"/>
  <c r="H221" i="9"/>
  <c r="AB212" i="9"/>
  <c r="L204" i="9"/>
  <c r="Z195" i="9"/>
  <c r="J187" i="9"/>
  <c r="X178" i="9"/>
  <c r="AB172" i="9"/>
  <c r="T168" i="9"/>
  <c r="L164" i="9"/>
  <c r="B161" i="9"/>
  <c r="R157" i="9"/>
  <c r="H154" i="9"/>
  <c r="U219" i="9"/>
  <c r="U217" i="9"/>
  <c r="K216" i="9"/>
  <c r="AA214" i="9"/>
  <c r="M213" i="9"/>
  <c r="C212" i="9"/>
  <c r="S210" i="9"/>
  <c r="E209" i="9"/>
  <c r="Y207" i="9"/>
  <c r="K206" i="9"/>
  <c r="AA204" i="9"/>
  <c r="Q203" i="9"/>
  <c r="C202" i="9"/>
  <c r="S200" i="9"/>
  <c r="I199" i="9"/>
  <c r="Y197" i="9"/>
  <c r="K196" i="9"/>
  <c r="AE194" i="9"/>
  <c r="Y193" i="9"/>
  <c r="B262" i="9"/>
  <c r="AB259" i="9"/>
  <c r="T258" i="9"/>
  <c r="R257" i="9"/>
  <c r="P256" i="9"/>
  <c r="N255" i="9"/>
  <c r="L254" i="9"/>
  <c r="J253" i="9"/>
  <c r="H252" i="9"/>
  <c r="F251" i="9"/>
  <c r="D250" i="9"/>
  <c r="B249" i="9"/>
  <c r="AD247" i="9"/>
  <c r="AB246" i="9"/>
  <c r="Z245" i="9"/>
  <c r="X244" i="9"/>
  <c r="V243" i="9"/>
  <c r="T242" i="9"/>
  <c r="R241" i="9"/>
  <c r="P240" i="9"/>
  <c r="N239" i="9"/>
  <c r="L238" i="9"/>
  <c r="J237" i="9"/>
  <c r="H236" i="9"/>
  <c r="F235" i="9"/>
  <c r="D234" i="9"/>
  <c r="B233" i="9"/>
  <c r="AD231" i="9"/>
  <c r="AB230" i="9"/>
  <c r="Z229" i="9"/>
  <c r="X228" i="9"/>
  <c r="V227" i="9"/>
  <c r="K237" i="9"/>
  <c r="I237" i="9"/>
  <c r="H245" i="9"/>
  <c r="D229" i="9"/>
  <c r="X220" i="9"/>
  <c r="H212" i="9"/>
  <c r="V203" i="9"/>
  <c r="F195" i="9"/>
  <c r="T186" i="9"/>
  <c r="D178" i="9"/>
  <c r="L172" i="9"/>
  <c r="D168" i="9"/>
  <c r="AD163" i="9"/>
  <c r="T160" i="9"/>
  <c r="J157" i="9"/>
  <c r="V153" i="9"/>
  <c r="Q219" i="9"/>
  <c r="Q217" i="9"/>
  <c r="C216" i="9"/>
  <c r="W214" i="9"/>
  <c r="I213" i="9"/>
  <c r="Y211" i="9"/>
  <c r="O210" i="9"/>
  <c r="AE208" i="9"/>
  <c r="Q207" i="9"/>
  <c r="G206" i="9"/>
  <c r="W204" i="9"/>
  <c r="I203" i="9"/>
  <c r="AC201" i="9"/>
  <c r="O200" i="9"/>
  <c r="AE198" i="9"/>
  <c r="U197" i="9"/>
  <c r="G196" i="9"/>
  <c r="W194" i="9"/>
  <c r="U193" i="9"/>
  <c r="X261" i="9"/>
  <c r="T259" i="9"/>
  <c r="P258" i="9"/>
  <c r="N257" i="9"/>
  <c r="L256" i="9"/>
  <c r="J255" i="9"/>
  <c r="H254" i="9"/>
  <c r="F253" i="9"/>
  <c r="D252" i="9"/>
  <c r="B251" i="9"/>
  <c r="AD249" i="9"/>
  <c r="AB248" i="9"/>
  <c r="Z247" i="9"/>
  <c r="X246" i="9"/>
  <c r="V245" i="9"/>
  <c r="T244" i="9"/>
  <c r="R243" i="9"/>
  <c r="P242" i="9"/>
  <c r="N241" i="9"/>
  <c r="L240" i="9"/>
  <c r="J239" i="9"/>
  <c r="H238" i="9"/>
  <c r="F237" i="9"/>
  <c r="D236" i="9"/>
  <c r="B235" i="9"/>
  <c r="AD233" i="9"/>
  <c r="AB232" i="9"/>
  <c r="Z231" i="9"/>
  <c r="X230" i="9"/>
  <c r="V229" i="9"/>
  <c r="T228" i="9"/>
  <c r="R227" i="9"/>
  <c r="P226" i="9"/>
  <c r="N225" i="9"/>
  <c r="L224" i="9"/>
  <c r="J223" i="9"/>
  <c r="H222" i="9"/>
  <c r="F221" i="9"/>
  <c r="J220" i="9"/>
  <c r="H219" i="9"/>
  <c r="F218" i="9"/>
  <c r="D217" i="9"/>
  <c r="B216" i="9"/>
  <c r="AD214" i="9"/>
  <c r="AB213" i="9"/>
  <c r="Z212" i="9"/>
  <c r="X211" i="9"/>
  <c r="V210" i="9"/>
  <c r="T209" i="9"/>
  <c r="R208" i="9"/>
  <c r="P207" i="9"/>
  <c r="N206" i="9"/>
  <c r="L205" i="9"/>
  <c r="J204" i="9"/>
  <c r="H203" i="9"/>
  <c r="F202" i="9"/>
  <c r="D201" i="9"/>
  <c r="B200" i="9"/>
  <c r="AD198" i="9"/>
  <c r="AB197" i="9"/>
  <c r="Z196" i="9"/>
  <c r="X195" i="9"/>
  <c r="V194" i="9"/>
  <c r="T193" i="9"/>
  <c r="R192" i="9"/>
  <c r="P191" i="9"/>
  <c r="N190" i="9"/>
  <c r="L189" i="9"/>
  <c r="J188" i="9"/>
  <c r="H187" i="9"/>
  <c r="F186" i="9"/>
  <c r="D185" i="9"/>
  <c r="B184" i="9"/>
  <c r="AD182" i="9"/>
  <c r="AB181" i="9"/>
  <c r="Z180" i="9"/>
  <c r="X179" i="9"/>
  <c r="V178" i="9"/>
  <c r="T177" i="9"/>
  <c r="R176" i="9"/>
  <c r="P175" i="9"/>
  <c r="N174" i="9"/>
  <c r="L173" i="9"/>
  <c r="J172" i="9"/>
  <c r="H171" i="9"/>
  <c r="F170" i="9"/>
  <c r="D169" i="9"/>
  <c r="B168" i="9"/>
  <c r="AD166" i="9"/>
  <c r="AB165" i="9"/>
  <c r="Z164" i="9"/>
  <c r="X163" i="9"/>
  <c r="V162" i="9"/>
  <c r="T161" i="9"/>
  <c r="R160" i="9"/>
  <c r="P159" i="9"/>
  <c r="N158" i="9"/>
  <c r="L157" i="9"/>
  <c r="J156" i="9"/>
  <c r="H155" i="9"/>
  <c r="F154" i="9"/>
  <c r="D153" i="9"/>
  <c r="I220" i="9"/>
  <c r="G219" i="9"/>
  <c r="E218" i="9"/>
  <c r="C217" i="9"/>
  <c r="AE215" i="9"/>
  <c r="AC214" i="9"/>
  <c r="AA213" i="9"/>
  <c r="Y212" i="9"/>
  <c r="W211" i="9"/>
  <c r="U210" i="9"/>
  <c r="S209" i="9"/>
  <c r="Q208" i="9"/>
  <c r="O207" i="9"/>
  <c r="M206" i="9"/>
  <c r="K205" i="9"/>
  <c r="I204" i="9"/>
  <c r="G203" i="9"/>
  <c r="E202" i="9"/>
  <c r="C201" i="9"/>
  <c r="AE199" i="9"/>
  <c r="AC198" i="9"/>
  <c r="AA197" i="9"/>
  <c r="Y196" i="9"/>
  <c r="W195" i="9"/>
  <c r="AA193" i="9"/>
  <c r="S192" i="9"/>
  <c r="Q191" i="9"/>
  <c r="O190" i="9"/>
  <c r="M189" i="9"/>
  <c r="K188" i="9"/>
  <c r="I187" i="9"/>
  <c r="G186" i="9"/>
  <c r="E185" i="9"/>
  <c r="Y228" i="9"/>
  <c r="W228" i="9"/>
  <c r="AD240" i="9"/>
  <c r="T227" i="9"/>
  <c r="J219" i="9"/>
  <c r="X210" i="9"/>
  <c r="H202" i="9"/>
  <c r="V193" i="9"/>
  <c r="F185" i="9"/>
  <c r="T176" i="9"/>
  <c r="V171" i="9"/>
  <c r="N167" i="9"/>
  <c r="J163" i="9"/>
  <c r="AD159" i="9"/>
  <c r="P156" i="9"/>
  <c r="F153" i="9"/>
  <c r="I219" i="9"/>
  <c r="M217" i="9"/>
  <c r="AC215" i="9"/>
  <c r="O214" i="9"/>
  <c r="E213" i="9"/>
  <c r="U211" i="9"/>
  <c r="G210" i="9"/>
  <c r="AA208" i="9"/>
  <c r="M207" i="9"/>
  <c r="AC205" i="9"/>
  <c r="S204" i="9"/>
  <c r="E203" i="9"/>
  <c r="U201" i="9"/>
  <c r="K200" i="9"/>
  <c r="AA198" i="9"/>
  <c r="M197" i="9"/>
  <c r="C196" i="9"/>
  <c r="S194" i="9"/>
  <c r="Q193" i="9"/>
  <c r="P261" i="9"/>
  <c r="N259" i="9"/>
  <c r="L258" i="9"/>
  <c r="J257" i="9"/>
  <c r="H256" i="9"/>
  <c r="F255" i="9"/>
  <c r="D254" i="9"/>
  <c r="B253" i="9"/>
  <c r="AD251" i="9"/>
  <c r="AB250" i="9"/>
  <c r="Z249" i="9"/>
  <c r="X248" i="9"/>
  <c r="V247" i="9"/>
  <c r="T246" i="9"/>
  <c r="R245" i="9"/>
  <c r="P244" i="9"/>
  <c r="N243" i="9"/>
  <c r="L242" i="9"/>
  <c r="J241" i="9"/>
  <c r="H240" i="9"/>
  <c r="F239" i="9"/>
  <c r="D238" i="9"/>
  <c r="B237" i="9"/>
  <c r="AD235" i="9"/>
  <c r="AB234" i="9"/>
  <c r="Z233" i="9"/>
  <c r="X232" i="9"/>
  <c r="V231" i="9"/>
  <c r="T230" i="9"/>
  <c r="R229" i="9"/>
  <c r="P228" i="9"/>
  <c r="N227" i="9"/>
  <c r="L226" i="9"/>
  <c r="J225" i="9"/>
  <c r="F288" i="9"/>
  <c r="D288" i="9"/>
  <c r="H239" i="9"/>
  <c r="AD226" i="9"/>
  <c r="T218" i="9"/>
  <c r="D210" i="9"/>
  <c r="R201" i="9"/>
  <c r="B193" i="9"/>
  <c r="P184" i="9"/>
  <c r="AD175" i="9"/>
  <c r="J171" i="9"/>
  <c r="B167" i="9"/>
  <c r="F163" i="9"/>
  <c r="V159" i="9"/>
  <c r="L156" i="9"/>
  <c r="B153" i="9"/>
  <c r="E219" i="9"/>
  <c r="E217" i="9"/>
  <c r="Y215" i="9"/>
  <c r="K214" i="9"/>
  <c r="AA212" i="9"/>
  <c r="Q211" i="9"/>
  <c r="C210" i="9"/>
  <c r="S208" i="9"/>
  <c r="I207" i="9"/>
  <c r="Y205" i="9"/>
  <c r="K204" i="9"/>
  <c r="AE202" i="9"/>
  <c r="Q201" i="9"/>
  <c r="C200" i="9"/>
  <c r="W198" i="9"/>
  <c r="I197" i="9"/>
  <c r="Y195" i="9"/>
  <c r="O194" i="9"/>
  <c r="L263" i="9"/>
  <c r="H261" i="9"/>
  <c r="J259" i="9"/>
  <c r="H258" i="9"/>
  <c r="F257" i="9"/>
  <c r="D256" i="9"/>
  <c r="B255" i="9"/>
  <c r="AD253" i="9"/>
  <c r="AB252" i="9"/>
  <c r="Z251" i="9"/>
  <c r="X250" i="9"/>
  <c r="V249" i="9"/>
  <c r="T248" i="9"/>
  <c r="R247" i="9"/>
  <c r="P246" i="9"/>
  <c r="N245" i="9"/>
  <c r="L244" i="9"/>
  <c r="J243" i="9"/>
  <c r="H242" i="9"/>
  <c r="F241" i="9"/>
  <c r="D240" i="9"/>
  <c r="B239" i="9"/>
  <c r="AD237" i="9"/>
  <c r="AB236" i="9"/>
  <c r="Z235" i="9"/>
  <c r="X234" i="9"/>
  <c r="V233" i="9"/>
  <c r="T232" i="9"/>
  <c r="R231" i="9"/>
  <c r="P230" i="9"/>
  <c r="N229" i="9"/>
  <c r="L228" i="9"/>
  <c r="J227" i="9"/>
  <c r="H226" i="9"/>
  <c r="F225" i="9"/>
  <c r="D224" i="9"/>
  <c r="B223" i="9"/>
  <c r="AD221" i="9"/>
  <c r="AB220" i="9"/>
  <c r="B220" i="9"/>
  <c r="AD218" i="9"/>
  <c r="AB217" i="9"/>
  <c r="Z216" i="9"/>
  <c r="X215" i="9"/>
  <c r="V214" i="9"/>
  <c r="T213" i="9"/>
  <c r="R212" i="9"/>
  <c r="P211" i="9"/>
  <c r="N210" i="9"/>
  <c r="L209" i="9"/>
  <c r="J208" i="9"/>
  <c r="H207" i="9"/>
  <c r="F206" i="9"/>
  <c r="D205" i="9"/>
  <c r="B204" i="9"/>
  <c r="AD202" i="9"/>
  <c r="AB201" i="9"/>
  <c r="Z200" i="9"/>
  <c r="X199" i="9"/>
  <c r="V198" i="9"/>
  <c r="T197" i="9"/>
  <c r="R196" i="9"/>
  <c r="P195" i="9"/>
  <c r="N194" i="9"/>
  <c r="L193" i="9"/>
  <c r="J192" i="9"/>
  <c r="H191" i="9"/>
  <c r="F190" i="9"/>
  <c r="D189" i="9"/>
  <c r="B188" i="9"/>
  <c r="AD186" i="9"/>
  <c r="AB185" i="9"/>
  <c r="Z184" i="9"/>
  <c r="X183" i="9"/>
  <c r="V182" i="9"/>
  <c r="T181" i="9"/>
  <c r="R180" i="9"/>
  <c r="P179" i="9"/>
  <c r="N178" i="9"/>
  <c r="L177" i="9"/>
  <c r="J176" i="9"/>
  <c r="H175" i="9"/>
  <c r="F174" i="9"/>
  <c r="D173" i="9"/>
  <c r="B172" i="9"/>
  <c r="AD170" i="9"/>
  <c r="AB169" i="9"/>
  <c r="Z168" i="9"/>
  <c r="X167" i="9"/>
  <c r="V166" i="9"/>
  <c r="T165" i="9"/>
  <c r="R164" i="9"/>
  <c r="P163" i="9"/>
  <c r="N162" i="9"/>
  <c r="L161" i="9"/>
  <c r="J160" i="9"/>
  <c r="H159" i="9"/>
  <c r="F158" i="9"/>
  <c r="D157" i="9"/>
  <c r="B156" i="9"/>
  <c r="AD154" i="9"/>
  <c r="AB153" i="9"/>
  <c r="Z152" i="9"/>
  <c r="AE219" i="9"/>
  <c r="AC218" i="9"/>
  <c r="AA217" i="9"/>
  <c r="Y216" i="9"/>
  <c r="W215" i="9"/>
  <c r="U214" i="9"/>
  <c r="S213" i="9"/>
  <c r="Q212" i="9"/>
  <c r="O211" i="9"/>
  <c r="M210" i="9"/>
  <c r="K209" i="9"/>
  <c r="I208" i="9"/>
  <c r="G207" i="9"/>
  <c r="E206" i="9"/>
  <c r="C205" i="9"/>
  <c r="AE203" i="9"/>
  <c r="AC202" i="9"/>
  <c r="AA201" i="9"/>
  <c r="Y200" i="9"/>
  <c r="W199" i="9"/>
  <c r="U198" i="9"/>
  <c r="S197" i="9"/>
  <c r="Q196" i="9"/>
  <c r="O195" i="9"/>
  <c r="M193" i="9"/>
  <c r="K192" i="9"/>
  <c r="I191" i="9"/>
  <c r="G190" i="9"/>
  <c r="E189" i="9"/>
  <c r="C188" i="9"/>
  <c r="AE186" i="9"/>
  <c r="AC185" i="9"/>
  <c r="AA184" i="9"/>
  <c r="T279" i="9"/>
  <c r="R279" i="9"/>
  <c r="V236" i="9"/>
  <c r="P225" i="9"/>
  <c r="F217" i="9"/>
  <c r="T208" i="9"/>
  <c r="D200" i="9"/>
  <c r="R191" i="9"/>
  <c r="B183" i="9"/>
  <c r="B175" i="9"/>
  <c r="X170" i="9"/>
  <c r="P166" i="9"/>
  <c r="X162" i="9"/>
  <c r="N159" i="9"/>
  <c r="Z155" i="9"/>
  <c r="W220" i="9"/>
  <c r="W218" i="9"/>
  <c r="AE216" i="9"/>
  <c r="Q215" i="9"/>
  <c r="G214" i="9"/>
  <c r="W212" i="9"/>
  <c r="I211" i="9"/>
  <c r="AC209" i="9"/>
  <c r="O208" i="9"/>
  <c r="AE206" i="9"/>
  <c r="U205" i="9"/>
  <c r="G204" i="9"/>
  <c r="W202" i="9"/>
  <c r="M201" i="9"/>
  <c r="AC199" i="9"/>
  <c r="O198" i="9"/>
  <c r="E197" i="9"/>
  <c r="U195" i="9"/>
  <c r="K194" i="9"/>
  <c r="D263" i="9"/>
  <c r="AD260" i="9"/>
  <c r="F259" i="9"/>
  <c r="D258" i="9"/>
  <c r="B257" i="9"/>
  <c r="AD255" i="9"/>
  <c r="AB254" i="9"/>
  <c r="Z253" i="9"/>
  <c r="X252" i="9"/>
  <c r="V251" i="9"/>
  <c r="T250" i="9"/>
  <c r="R249" i="9"/>
  <c r="P248" i="9"/>
  <c r="N247" i="9"/>
  <c r="L246" i="9"/>
  <c r="J245" i="9"/>
  <c r="H244" i="9"/>
  <c r="F243" i="9"/>
  <c r="D242" i="9"/>
  <c r="B241" i="9"/>
  <c r="AD239" i="9"/>
  <c r="AB238" i="9"/>
  <c r="Z237" i="9"/>
  <c r="X236" i="9"/>
  <c r="V235" i="9"/>
  <c r="T234" i="9"/>
  <c r="R233" i="9"/>
  <c r="P232" i="9"/>
  <c r="N231" i="9"/>
  <c r="L230" i="9"/>
  <c r="J229" i="9"/>
  <c r="H228" i="9"/>
  <c r="F227" i="9"/>
  <c r="D226" i="9"/>
  <c r="B225" i="9"/>
  <c r="AD223" i="9"/>
  <c r="AB222" i="9"/>
  <c r="Z221" i="9"/>
  <c r="C221" i="9"/>
  <c r="AB219" i="9"/>
  <c r="Z218" i="9"/>
  <c r="X217" i="9"/>
  <c r="V216" i="9"/>
  <c r="T215" i="9"/>
  <c r="R214" i="9"/>
  <c r="P213" i="9"/>
  <c r="N212" i="9"/>
  <c r="L211" i="9"/>
  <c r="J210" i="9"/>
  <c r="H209" i="9"/>
  <c r="F208" i="9"/>
  <c r="D207" i="9"/>
  <c r="B206" i="9"/>
  <c r="AD204" i="9"/>
  <c r="AB203" i="9"/>
  <c r="Z202" i="9"/>
  <c r="X201" i="9"/>
  <c r="V200" i="9"/>
  <c r="T199" i="9"/>
  <c r="R198" i="9"/>
  <c r="P197" i="9"/>
  <c r="N196" i="9"/>
  <c r="L195" i="9"/>
  <c r="J194" i="9"/>
  <c r="H193" i="9"/>
  <c r="F192" i="9"/>
  <c r="D191" i="9"/>
  <c r="B190" i="9"/>
  <c r="AD188" i="9"/>
  <c r="AB187" i="9"/>
  <c r="Z186" i="9"/>
  <c r="X185" i="9"/>
  <c r="V184" i="9"/>
  <c r="T183" i="9"/>
  <c r="R182" i="9"/>
  <c r="P181" i="9"/>
  <c r="N180" i="9"/>
  <c r="L179" i="9"/>
  <c r="J178" i="9"/>
  <c r="H177" i="9"/>
  <c r="F176" i="9"/>
  <c r="D175" i="9"/>
  <c r="B174" i="9"/>
  <c r="AD172" i="9"/>
  <c r="AB171" i="9"/>
  <c r="Z170" i="9"/>
  <c r="X169" i="9"/>
  <c r="V168" i="9"/>
  <c r="T167" i="9"/>
  <c r="R166" i="9"/>
  <c r="P165" i="9"/>
  <c r="N164" i="9"/>
  <c r="L163" i="9"/>
  <c r="J162" i="9"/>
  <c r="H161" i="9"/>
  <c r="F160" i="9"/>
  <c r="D159" i="9"/>
  <c r="B158" i="9"/>
  <c r="D271" i="9"/>
  <c r="L182" i="9"/>
  <c r="O218" i="9"/>
  <c r="AA206" i="9"/>
  <c r="Q195" i="9"/>
  <c r="X254" i="9"/>
  <c r="H246" i="9"/>
  <c r="V237" i="9"/>
  <c r="F229" i="9"/>
  <c r="AB224" i="9"/>
  <c r="X222" i="9"/>
  <c r="Z220" i="9"/>
  <c r="V218" i="9"/>
  <c r="R216" i="9"/>
  <c r="N214" i="9"/>
  <c r="J212" i="9"/>
  <c r="F210" i="9"/>
  <c r="B208" i="9"/>
  <c r="AB205" i="9"/>
  <c r="X203" i="9"/>
  <c r="T201" i="9"/>
  <c r="P199" i="9"/>
  <c r="L197" i="9"/>
  <c r="H195" i="9"/>
  <c r="D193" i="9"/>
  <c r="AD190" i="9"/>
  <c r="Z188" i="9"/>
  <c r="V186" i="9"/>
  <c r="R184" i="9"/>
  <c r="N182" i="9"/>
  <c r="J180" i="9"/>
  <c r="F178" i="9"/>
  <c r="B176" i="9"/>
  <c r="AB173" i="9"/>
  <c r="X171" i="9"/>
  <c r="T169" i="9"/>
  <c r="P167" i="9"/>
  <c r="L165" i="9"/>
  <c r="H163" i="9"/>
  <c r="D161" i="9"/>
  <c r="AD158" i="9"/>
  <c r="AD156" i="9"/>
  <c r="L155" i="9"/>
  <c r="T153" i="9"/>
  <c r="E220" i="9"/>
  <c r="Q218" i="9"/>
  <c r="U216" i="9"/>
  <c r="C215" i="9"/>
  <c r="K213" i="9"/>
  <c r="S211" i="9"/>
  <c r="AE209" i="9"/>
  <c r="E208" i="9"/>
  <c r="Q206" i="9"/>
  <c r="Y204" i="9"/>
  <c r="C203" i="9"/>
  <c r="O201" i="9"/>
  <c r="S199" i="9"/>
  <c r="AE197" i="9"/>
  <c r="I196" i="9"/>
  <c r="S193" i="9"/>
  <c r="AC191" i="9"/>
  <c r="C190" i="9"/>
  <c r="O188" i="9"/>
  <c r="W186" i="9"/>
  <c r="AE184" i="9"/>
  <c r="U183" i="9"/>
  <c r="O182" i="9"/>
  <c r="B271" i="9"/>
  <c r="P174" i="9"/>
  <c r="AA216" i="9"/>
  <c r="M205" i="9"/>
  <c r="G194" i="9"/>
  <c r="V253" i="9"/>
  <c r="F245" i="9"/>
  <c r="T236" i="9"/>
  <c r="D228" i="9"/>
  <c r="X224" i="9"/>
  <c r="T222" i="9"/>
  <c r="V220" i="9"/>
  <c r="R218" i="9"/>
  <c r="N216" i="9"/>
  <c r="J214" i="9"/>
  <c r="F212" i="9"/>
  <c r="B210" i="9"/>
  <c r="AB207" i="9"/>
  <c r="X205" i="9"/>
  <c r="T203" i="9"/>
  <c r="P201" i="9"/>
  <c r="L199" i="9"/>
  <c r="H197" i="9"/>
  <c r="D195" i="9"/>
  <c r="AD192" i="9"/>
  <c r="Z190" i="9"/>
  <c r="V188" i="9"/>
  <c r="R186" i="9"/>
  <c r="N184" i="9"/>
  <c r="J182" i="9"/>
  <c r="F180" i="9"/>
  <c r="B178" i="9"/>
  <c r="AB175" i="9"/>
  <c r="X173" i="9"/>
  <c r="T171" i="9"/>
  <c r="P169" i="9"/>
  <c r="L167" i="9"/>
  <c r="H165" i="9"/>
  <c r="D163" i="9"/>
  <c r="AD160" i="9"/>
  <c r="Z158" i="9"/>
  <c r="Z156" i="9"/>
  <c r="D155" i="9"/>
  <c r="P153" i="9"/>
  <c r="AA219" i="9"/>
  <c r="I218" i="9"/>
  <c r="Q216" i="9"/>
  <c r="Y214" i="9"/>
  <c r="G213" i="9"/>
  <c r="K211" i="9"/>
  <c r="W209" i="9"/>
  <c r="AE207" i="9"/>
  <c r="I206" i="9"/>
  <c r="U204" i="9"/>
  <c r="Y202" i="9"/>
  <c r="G201" i="9"/>
  <c r="O199" i="9"/>
  <c r="W197" i="9"/>
  <c r="E196" i="9"/>
  <c r="I193" i="9"/>
  <c r="U191" i="9"/>
  <c r="AC189" i="9"/>
  <c r="G188" i="9"/>
  <c r="S186" i="9"/>
  <c r="W184" i="9"/>
  <c r="Q183" i="9"/>
  <c r="K182" i="9"/>
  <c r="AE180" i="9"/>
  <c r="Y179" i="9"/>
  <c r="S178" i="9"/>
  <c r="M177" i="9"/>
  <c r="G176" i="9"/>
  <c r="AE174" i="9"/>
  <c r="Y173" i="9"/>
  <c r="O172" i="9"/>
  <c r="I171" i="9"/>
  <c r="G170" i="9"/>
  <c r="E169" i="9"/>
  <c r="C168" i="9"/>
  <c r="AE166" i="9"/>
  <c r="AC165" i="9"/>
  <c r="AA164" i="9"/>
  <c r="Y163" i="9"/>
  <c r="W162" i="9"/>
  <c r="U161" i="9"/>
  <c r="S160" i="9"/>
  <c r="Q159" i="9"/>
  <c r="O158" i="9"/>
  <c r="M157" i="9"/>
  <c r="K156" i="9"/>
  <c r="I155" i="9"/>
  <c r="G154" i="9"/>
  <c r="E153" i="9"/>
  <c r="D152" i="9"/>
  <c r="B151" i="9"/>
  <c r="AD149" i="9"/>
  <c r="AB148" i="9"/>
  <c r="Z147" i="9"/>
  <c r="X146" i="9"/>
  <c r="V145" i="9"/>
  <c r="T144" i="9"/>
  <c r="R143" i="9"/>
  <c r="P142" i="9"/>
  <c r="N141" i="9"/>
  <c r="L140" i="9"/>
  <c r="J139" i="9"/>
  <c r="H138" i="9"/>
  <c r="F137" i="9"/>
  <c r="D136" i="9"/>
  <c r="B135" i="9"/>
  <c r="AD133" i="9"/>
  <c r="AB132" i="9"/>
  <c r="AD234" i="9"/>
  <c r="H170" i="9"/>
  <c r="M215" i="9"/>
  <c r="C204" i="9"/>
  <c r="Z262" i="9"/>
  <c r="T252" i="9"/>
  <c r="D244" i="9"/>
  <c r="R235" i="9"/>
  <c r="B227" i="9"/>
  <c r="P224" i="9"/>
  <c r="L222" i="9"/>
  <c r="N220" i="9"/>
  <c r="J218" i="9"/>
  <c r="F216" i="9"/>
  <c r="B214" i="9"/>
  <c r="AB211" i="9"/>
  <c r="X209" i="9"/>
  <c r="T207" i="9"/>
  <c r="P205" i="9"/>
  <c r="L203" i="9"/>
  <c r="H201" i="9"/>
  <c r="D199" i="9"/>
  <c r="AD196" i="9"/>
  <c r="Z194" i="9"/>
  <c r="V192" i="9"/>
  <c r="R190" i="9"/>
  <c r="N188" i="9"/>
  <c r="J186" i="9"/>
  <c r="F184" i="9"/>
  <c r="B182" i="9"/>
  <c r="AB179" i="9"/>
  <c r="X177" i="9"/>
  <c r="T175" i="9"/>
  <c r="P173" i="9"/>
  <c r="L171" i="9"/>
  <c r="H169" i="9"/>
  <c r="D167" i="9"/>
  <c r="AD164" i="9"/>
  <c r="Z162" i="9"/>
  <c r="V160" i="9"/>
  <c r="R158" i="9"/>
  <c r="V156" i="9"/>
  <c r="Z154" i="9"/>
  <c r="H153" i="9"/>
  <c r="W219" i="9"/>
  <c r="AE217" i="9"/>
  <c r="M216" i="9"/>
  <c r="Q214" i="9"/>
  <c r="AC212" i="9"/>
  <c r="G211" i="9"/>
  <c r="O209" i="9"/>
  <c r="AA207" i="9"/>
  <c r="AE205" i="9"/>
  <c r="M204" i="9"/>
  <c r="U202" i="9"/>
  <c r="AC200" i="9"/>
  <c r="K199" i="9"/>
  <c r="O197" i="9"/>
  <c r="AA195" i="9"/>
  <c r="E193" i="9"/>
  <c r="M191" i="9"/>
  <c r="Y189" i="9"/>
  <c r="AC187" i="9"/>
  <c r="K186" i="9"/>
  <c r="S184" i="9"/>
  <c r="M183" i="9"/>
  <c r="C182" i="9"/>
  <c r="AA180" i="9"/>
  <c r="U179" i="9"/>
  <c r="O178" i="9"/>
  <c r="I177" i="9"/>
  <c r="C176" i="9"/>
  <c r="AA174" i="9"/>
  <c r="Q173" i="9"/>
  <c r="K172" i="9"/>
  <c r="E171" i="9"/>
  <c r="C170" i="9"/>
  <c r="AE168" i="9"/>
  <c r="AC167" i="9"/>
  <c r="AA166" i="9"/>
  <c r="Y165" i="9"/>
  <c r="W164" i="9"/>
  <c r="U163" i="9"/>
  <c r="S162" i="9"/>
  <c r="Q161" i="9"/>
  <c r="O160" i="9"/>
  <c r="M159" i="9"/>
  <c r="K158" i="9"/>
  <c r="I157" i="9"/>
  <c r="G156" i="9"/>
  <c r="E155" i="9"/>
  <c r="C154" i="9"/>
  <c r="AE152" i="9"/>
  <c r="AD151" i="9"/>
  <c r="AB150" i="9"/>
  <c r="Z149" i="9"/>
  <c r="X148" i="9"/>
  <c r="V147" i="9"/>
  <c r="T146" i="9"/>
  <c r="R145" i="9"/>
  <c r="P144" i="9"/>
  <c r="N143" i="9"/>
  <c r="L142" i="9"/>
  <c r="J141" i="9"/>
  <c r="H140" i="9"/>
  <c r="F139" i="9"/>
  <c r="D138" i="9"/>
  <c r="B137" i="9"/>
  <c r="AD135" i="9"/>
  <c r="AB134" i="9"/>
  <c r="Z133" i="9"/>
  <c r="Z224" i="9"/>
  <c r="AD165" i="9"/>
  <c r="AC213" i="9"/>
  <c r="S202" i="9"/>
  <c r="V260" i="9"/>
  <c r="R251" i="9"/>
  <c r="B243" i="9"/>
  <c r="P234" i="9"/>
  <c r="AB226" i="9"/>
  <c r="H224" i="9"/>
  <c r="D222" i="9"/>
  <c r="F220" i="9"/>
  <c r="B218" i="9"/>
  <c r="AB215" i="9"/>
  <c r="X213" i="9"/>
  <c r="T211" i="9"/>
  <c r="P209" i="9"/>
  <c r="L207" i="9"/>
  <c r="H205" i="9"/>
  <c r="D203" i="9"/>
  <c r="AD200" i="9"/>
  <c r="Z198" i="9"/>
  <c r="V196" i="9"/>
  <c r="R194" i="9"/>
  <c r="N192" i="9"/>
  <c r="J190" i="9"/>
  <c r="F188" i="9"/>
  <c r="B186" i="9"/>
  <c r="AB183" i="9"/>
  <c r="X181" i="9"/>
  <c r="T179" i="9"/>
  <c r="P177" i="9"/>
  <c r="L175" i="9"/>
  <c r="H173" i="9"/>
  <c r="D171" i="9"/>
  <c r="AD168" i="9"/>
  <c r="Z166" i="9"/>
  <c r="V164" i="9"/>
  <c r="R162" i="9"/>
  <c r="N160" i="9"/>
  <c r="J158" i="9"/>
  <c r="N156" i="9"/>
  <c r="V154" i="9"/>
  <c r="AD152" i="9"/>
  <c r="S219" i="9"/>
  <c r="W217" i="9"/>
  <c r="E216" i="9"/>
  <c r="M214" i="9"/>
  <c r="U212" i="9"/>
  <c r="C211" i="9"/>
  <c r="G209" i="9"/>
  <c r="S207" i="9"/>
  <c r="AA205" i="9"/>
  <c r="E204" i="9"/>
  <c r="Q202" i="9"/>
  <c r="U200" i="9"/>
  <c r="C199" i="9"/>
  <c r="K197" i="9"/>
  <c r="S195" i="9"/>
  <c r="AE192" i="9"/>
  <c r="E191" i="9"/>
  <c r="Q189" i="9"/>
  <c r="Y187" i="9"/>
  <c r="C186" i="9"/>
  <c r="O184" i="9"/>
  <c r="E183" i="9"/>
  <c r="AC181" i="9"/>
  <c r="W180" i="9"/>
  <c r="Q179" i="9"/>
  <c r="K178" i="9"/>
  <c r="E177" i="9"/>
  <c r="AC175" i="9"/>
  <c r="S174" i="9"/>
  <c r="M173" i="9"/>
  <c r="G172" i="9"/>
  <c r="AE170" i="9"/>
  <c r="AC169" i="9"/>
  <c r="AA168" i="9"/>
  <c r="Y167" i="9"/>
  <c r="W166" i="9"/>
  <c r="U165" i="9"/>
  <c r="S164" i="9"/>
  <c r="Q163" i="9"/>
  <c r="O162" i="9"/>
  <c r="M161" i="9"/>
  <c r="K160" i="9"/>
  <c r="I159" i="9"/>
  <c r="G158" i="9"/>
  <c r="E157" i="9"/>
  <c r="C156" i="9"/>
  <c r="AE154" i="9"/>
  <c r="AC153" i="9"/>
  <c r="AA152" i="9"/>
  <c r="Z151" i="9"/>
  <c r="X150" i="9"/>
  <c r="V149" i="9"/>
  <c r="T148" i="9"/>
  <c r="R147" i="9"/>
  <c r="P146" i="9"/>
  <c r="N145" i="9"/>
  <c r="L144" i="9"/>
  <c r="J143" i="9"/>
  <c r="H142" i="9"/>
  <c r="F141" i="9"/>
  <c r="P216" i="9"/>
  <c r="H162" i="9"/>
  <c r="S212" i="9"/>
  <c r="E201" i="9"/>
  <c r="B259" i="9"/>
  <c r="P250" i="9"/>
  <c r="AD241" i="9"/>
  <c r="N233" i="9"/>
  <c r="T226" i="9"/>
  <c r="Z223" i="9"/>
  <c r="V221" i="9"/>
  <c r="X219" i="9"/>
  <c r="T217" i="9"/>
  <c r="P215" i="9"/>
  <c r="L213" i="9"/>
  <c r="H211" i="9"/>
  <c r="D209" i="9"/>
  <c r="AD206" i="9"/>
  <c r="Z204" i="9"/>
  <c r="V202" i="9"/>
  <c r="R200" i="9"/>
  <c r="N198" i="9"/>
  <c r="J196" i="9"/>
  <c r="F194" i="9"/>
  <c r="B192" i="9"/>
  <c r="AB189" i="9"/>
  <c r="X187" i="9"/>
  <c r="T185" i="9"/>
  <c r="P183" i="9"/>
  <c r="L181" i="9"/>
  <c r="H179" i="9"/>
  <c r="D177" i="9"/>
  <c r="AD174" i="9"/>
  <c r="Z172" i="9"/>
  <c r="V170" i="9"/>
  <c r="R168" i="9"/>
  <c r="N166" i="9"/>
  <c r="J164" i="9"/>
  <c r="F162" i="9"/>
  <c r="B160" i="9"/>
  <c r="AB157" i="9"/>
  <c r="F156" i="9"/>
  <c r="R154" i="9"/>
  <c r="AE220" i="9"/>
  <c r="K219" i="9"/>
  <c r="S217" i="9"/>
  <c r="AA215" i="9"/>
  <c r="I214" i="9"/>
  <c r="M212" i="9"/>
  <c r="Y210" i="9"/>
  <c r="C209" i="9"/>
  <c r="K207" i="9"/>
  <c r="W205" i="9"/>
  <c r="AA203" i="9"/>
  <c r="I202" i="9"/>
  <c r="Q200" i="9"/>
  <c r="Y198" i="9"/>
  <c r="G197" i="9"/>
  <c r="G195" i="9"/>
  <c r="W192" i="9"/>
  <c r="AE190" i="9"/>
  <c r="I189" i="9"/>
  <c r="U187" i="9"/>
  <c r="Y185" i="9"/>
  <c r="G184" i="9"/>
  <c r="AE182" i="9"/>
  <c r="Y181" i="9"/>
  <c r="S180" i="9"/>
  <c r="M179" i="9"/>
  <c r="G178" i="9"/>
  <c r="AE176" i="9"/>
  <c r="U175" i="9"/>
  <c r="O174" i="9"/>
  <c r="I173" i="9"/>
  <c r="C172" i="9"/>
  <c r="AA170" i="9"/>
  <c r="Y169" i="9"/>
  <c r="W168" i="9"/>
  <c r="U167" i="9"/>
  <c r="S166" i="9"/>
  <c r="Q165" i="9"/>
  <c r="O164" i="9"/>
  <c r="M163" i="9"/>
  <c r="K162" i="9"/>
  <c r="I161" i="9"/>
  <c r="G160" i="9"/>
  <c r="E159" i="9"/>
  <c r="C158" i="9"/>
  <c r="AE156" i="9"/>
  <c r="AC155" i="9"/>
  <c r="AA154" i="9"/>
  <c r="Y153" i="9"/>
  <c r="X152" i="9"/>
  <c r="V151" i="9"/>
  <c r="T150" i="9"/>
  <c r="AD207" i="9"/>
  <c r="AB158" i="9"/>
  <c r="E211" i="9"/>
  <c r="Y199" i="9"/>
  <c r="AD257" i="9"/>
  <c r="N249" i="9"/>
  <c r="AB240" i="9"/>
  <c r="L232" i="9"/>
  <c r="AD225" i="9"/>
  <c r="V223" i="9"/>
  <c r="R221" i="9"/>
  <c r="T219" i="9"/>
  <c r="P217" i="9"/>
  <c r="L215" i="9"/>
  <c r="H213" i="9"/>
  <c r="D211" i="9"/>
  <c r="AD208" i="9"/>
  <c r="Z206" i="9"/>
  <c r="V204" i="9"/>
  <c r="R202" i="9"/>
  <c r="N200" i="9"/>
  <c r="J198" i="9"/>
  <c r="F196" i="9"/>
  <c r="B194" i="9"/>
  <c r="AB191" i="9"/>
  <c r="X189" i="9"/>
  <c r="T187" i="9"/>
  <c r="P185" i="9"/>
  <c r="L183" i="9"/>
  <c r="H181" i="9"/>
  <c r="D179" i="9"/>
  <c r="AD176" i="9"/>
  <c r="Z174" i="9"/>
  <c r="V172" i="9"/>
  <c r="R170" i="9"/>
  <c r="N168" i="9"/>
  <c r="J166" i="9"/>
  <c r="F164" i="9"/>
  <c r="B162" i="9"/>
  <c r="AB159" i="9"/>
  <c r="X157" i="9"/>
  <c r="AB155" i="9"/>
  <c r="J154" i="9"/>
  <c r="Y220" i="9"/>
  <c r="C219" i="9"/>
  <c r="O217" i="9"/>
  <c r="S215" i="9"/>
  <c r="AE213" i="9"/>
  <c r="I212" i="9"/>
  <c r="Q210" i="9"/>
  <c r="AC208" i="9"/>
  <c r="C207" i="9"/>
  <c r="O205" i="9"/>
  <c r="W203" i="9"/>
  <c r="AE201" i="9"/>
  <c r="M200" i="9"/>
  <c r="Q198" i="9"/>
  <c r="AC196" i="9"/>
  <c r="AC194" i="9"/>
  <c r="O192" i="9"/>
  <c r="AA190" i="9"/>
  <c r="AE188" i="9"/>
  <c r="M187" i="9"/>
  <c r="U185" i="9"/>
  <c r="C184" i="9"/>
  <c r="AA182" i="9"/>
  <c r="U181" i="9"/>
  <c r="O180" i="9"/>
  <c r="I179" i="9"/>
  <c r="C178" i="9"/>
  <c r="W176" i="9"/>
  <c r="Q175" i="9"/>
  <c r="K174" i="9"/>
  <c r="E173" i="9"/>
  <c r="AC171" i="9"/>
  <c r="W170" i="9"/>
  <c r="U169" i="9"/>
  <c r="S168" i="9"/>
  <c r="Q167" i="9"/>
  <c r="O166" i="9"/>
  <c r="M165" i="9"/>
  <c r="K164" i="9"/>
  <c r="I163" i="9"/>
  <c r="G162" i="9"/>
  <c r="E161" i="9"/>
  <c r="C160" i="9"/>
  <c r="AE158" i="9"/>
  <c r="AC157" i="9"/>
  <c r="AA156" i="9"/>
  <c r="Y155" i="9"/>
  <c r="W154" i="9"/>
  <c r="U153" i="9"/>
  <c r="T152" i="9"/>
  <c r="R151" i="9"/>
  <c r="P150" i="9"/>
  <c r="N149" i="9"/>
  <c r="L148" i="9"/>
  <c r="J147" i="9"/>
  <c r="H146" i="9"/>
  <c r="F145" i="9"/>
  <c r="D144" i="9"/>
  <c r="B143" i="9"/>
  <c r="AD141" i="9"/>
  <c r="AB140" i="9"/>
  <c r="AB190" i="9"/>
  <c r="O220" i="9"/>
  <c r="K208" i="9"/>
  <c r="AA196" i="9"/>
  <c r="Z255" i="9"/>
  <c r="J247" i="9"/>
  <c r="X238" i="9"/>
  <c r="H230" i="9"/>
  <c r="R225" i="9"/>
  <c r="F223" i="9"/>
  <c r="B221" i="9"/>
  <c r="D219" i="9"/>
  <c r="AD216" i="9"/>
  <c r="Z214" i="9"/>
  <c r="V212" i="9"/>
  <c r="R210" i="9"/>
  <c r="N208" i="9"/>
  <c r="J206" i="9"/>
  <c r="F204" i="9"/>
  <c r="B202" i="9"/>
  <c r="AB199" i="9"/>
  <c r="X197" i="9"/>
  <c r="T195" i="9"/>
  <c r="P193" i="9"/>
  <c r="L191" i="9"/>
  <c r="H189" i="9"/>
  <c r="D187" i="9"/>
  <c r="AD184" i="9"/>
  <c r="Z182" i="9"/>
  <c r="V180" i="9"/>
  <c r="R178" i="9"/>
  <c r="N176" i="9"/>
  <c r="J174" i="9"/>
  <c r="F172" i="9"/>
  <c r="B170" i="9"/>
  <c r="AB167" i="9"/>
  <c r="X165" i="9"/>
  <c r="T163" i="9"/>
  <c r="P161" i="9"/>
  <c r="L159" i="9"/>
  <c r="H157" i="9"/>
  <c r="T155" i="9"/>
  <c r="X153" i="9"/>
  <c r="M220" i="9"/>
  <c r="U218" i="9"/>
  <c r="AC216" i="9"/>
  <c r="K215" i="9"/>
  <c r="O213" i="9"/>
  <c r="AA211" i="9"/>
  <c r="E210" i="9"/>
  <c r="M208" i="9"/>
  <c r="Y206" i="9"/>
  <c r="AC204" i="9"/>
  <c r="K203" i="9"/>
  <c r="S201" i="9"/>
  <c r="AA199" i="9"/>
  <c r="I198" i="9"/>
  <c r="M196" i="9"/>
  <c r="E194" i="9"/>
  <c r="C192" i="9"/>
  <c r="K190" i="9"/>
  <c r="W188" i="9"/>
  <c r="AA186" i="9"/>
  <c r="I185" i="9"/>
  <c r="Y183" i="9"/>
  <c r="S182" i="9"/>
  <c r="M181" i="9"/>
  <c r="G180" i="9"/>
  <c r="AA178" i="9"/>
  <c r="U177" i="9"/>
  <c r="O176" i="9"/>
  <c r="I175" i="9"/>
  <c r="C174" i="9"/>
  <c r="AA172" i="9"/>
  <c r="U171" i="9"/>
  <c r="O170" i="9"/>
  <c r="M169" i="9"/>
  <c r="K168" i="9"/>
  <c r="I167" i="9"/>
  <c r="G166" i="9"/>
  <c r="E165" i="9"/>
  <c r="C164" i="9"/>
  <c r="AE162" i="9"/>
  <c r="AC161" i="9"/>
  <c r="AA160" i="9"/>
  <c r="N199" i="9"/>
  <c r="Z225" i="9"/>
  <c r="V208" i="9"/>
  <c r="T191" i="9"/>
  <c r="R174" i="9"/>
  <c r="P157" i="9"/>
  <c r="E212" i="9"/>
  <c r="M198" i="9"/>
  <c r="AC183" i="9"/>
  <c r="Y177" i="9"/>
  <c r="AE172" i="9"/>
  <c r="O168" i="9"/>
  <c r="G164" i="9"/>
  <c r="AC159" i="9"/>
  <c r="Q157" i="9"/>
  <c r="O154" i="9"/>
  <c r="N151" i="9"/>
  <c r="F149" i="9"/>
  <c r="B147" i="9"/>
  <c r="AB144" i="9"/>
  <c r="X142" i="9"/>
  <c r="T140" i="9"/>
  <c r="B139" i="9"/>
  <c r="V137" i="9"/>
  <c r="L136" i="9"/>
  <c r="X134" i="9"/>
  <c r="N133" i="9"/>
  <c r="H132" i="9"/>
  <c r="F131" i="9"/>
  <c r="D130" i="9"/>
  <c r="B129" i="9"/>
  <c r="AD127" i="9"/>
  <c r="AB126" i="9"/>
  <c r="Z125" i="9"/>
  <c r="X124" i="9"/>
  <c r="V123" i="9"/>
  <c r="T122" i="9"/>
  <c r="R121" i="9"/>
  <c r="P120" i="9"/>
  <c r="N119" i="9"/>
  <c r="L118" i="9"/>
  <c r="J117" i="9"/>
  <c r="H116" i="9"/>
  <c r="F115" i="9"/>
  <c r="D114" i="9"/>
  <c r="B113" i="9"/>
  <c r="AD111" i="9"/>
  <c r="AB110" i="9"/>
  <c r="Z109" i="9"/>
  <c r="X108" i="9"/>
  <c r="V107" i="9"/>
  <c r="T106" i="9"/>
  <c r="R105" i="9"/>
  <c r="P104" i="9"/>
  <c r="N103" i="9"/>
  <c r="L102" i="9"/>
  <c r="J101" i="9"/>
  <c r="H100" i="9"/>
  <c r="F99" i="9"/>
  <c r="D98" i="9"/>
  <c r="B97" i="9"/>
  <c r="AD95" i="9"/>
  <c r="AB94" i="9"/>
  <c r="Z93" i="9"/>
  <c r="X92" i="9"/>
  <c r="V91" i="9"/>
  <c r="T90" i="9"/>
  <c r="R89" i="9"/>
  <c r="P88" i="9"/>
  <c r="N87" i="9"/>
  <c r="L86" i="9"/>
  <c r="J85" i="9"/>
  <c r="H84" i="9"/>
  <c r="F83" i="9"/>
  <c r="D82" i="9"/>
  <c r="B81" i="9"/>
  <c r="AD79" i="9"/>
  <c r="AB78" i="9"/>
  <c r="Z77" i="9"/>
  <c r="X76" i="9"/>
  <c r="V75" i="9"/>
  <c r="T74" i="9"/>
  <c r="R73" i="9"/>
  <c r="P72" i="9"/>
  <c r="N71" i="9"/>
  <c r="L70" i="9"/>
  <c r="J69" i="9"/>
  <c r="H68" i="9"/>
  <c r="F67" i="9"/>
  <c r="D66" i="9"/>
  <c r="B65" i="9"/>
  <c r="AD63" i="9"/>
  <c r="AB62" i="9"/>
  <c r="Z61" i="9"/>
  <c r="X60" i="9"/>
  <c r="V59" i="9"/>
  <c r="T58" i="9"/>
  <c r="Y194" i="9"/>
  <c r="C193" i="9"/>
  <c r="AE191" i="9"/>
  <c r="AC190" i="9"/>
  <c r="AA189" i="9"/>
  <c r="Y188" i="9"/>
  <c r="W187" i="9"/>
  <c r="U186" i="9"/>
  <c r="S185" i="9"/>
  <c r="Q184" i="9"/>
  <c r="O183" i="9"/>
  <c r="M182" i="9"/>
  <c r="K181" i="9"/>
  <c r="I180" i="9"/>
  <c r="G179" i="9"/>
  <c r="E178" i="9"/>
  <c r="C177" i="9"/>
  <c r="AE175" i="9"/>
  <c r="AC174" i="9"/>
  <c r="AA173" i="9"/>
  <c r="Y172" i="9"/>
  <c r="W171" i="9"/>
  <c r="U170" i="9"/>
  <c r="S169" i="9"/>
  <c r="Q168" i="9"/>
  <c r="O167" i="9"/>
  <c r="M166" i="9"/>
  <c r="K165" i="9"/>
  <c r="I164" i="9"/>
  <c r="G163" i="9"/>
  <c r="E162" i="9"/>
  <c r="C161" i="9"/>
  <c r="AE159" i="9"/>
  <c r="AC158" i="9"/>
  <c r="AA157" i="9"/>
  <c r="Y156" i="9"/>
  <c r="W155" i="9"/>
  <c r="U154" i="9"/>
  <c r="S153" i="9"/>
  <c r="R152" i="9"/>
  <c r="P151" i="9"/>
  <c r="N150" i="9"/>
  <c r="L149" i="9"/>
  <c r="J148" i="9"/>
  <c r="H147" i="9"/>
  <c r="F146" i="9"/>
  <c r="D145" i="9"/>
  <c r="B144" i="9"/>
  <c r="AD142" i="9"/>
  <c r="AB141" i="9"/>
  <c r="Z140" i="9"/>
  <c r="X139" i="9"/>
  <c r="V138" i="9"/>
  <c r="T137" i="9"/>
  <c r="R136" i="9"/>
  <c r="P135" i="9"/>
  <c r="N134" i="9"/>
  <c r="L133" i="9"/>
  <c r="J132" i="9"/>
  <c r="H131" i="9"/>
  <c r="F130" i="9"/>
  <c r="D129" i="9"/>
  <c r="B128" i="9"/>
  <c r="AD126" i="9"/>
  <c r="AB125" i="9"/>
  <c r="Z124" i="9"/>
  <c r="X123" i="9"/>
  <c r="V122" i="9"/>
  <c r="T121" i="9"/>
  <c r="R120" i="9"/>
  <c r="P119" i="9"/>
  <c r="N118" i="9"/>
  <c r="L117" i="9"/>
  <c r="N155" i="9"/>
  <c r="N223" i="9"/>
  <c r="R206" i="9"/>
  <c r="P189" i="9"/>
  <c r="N172" i="9"/>
  <c r="X155" i="9"/>
  <c r="I210" i="9"/>
  <c r="U196" i="9"/>
  <c r="W182" i="9"/>
  <c r="Q177" i="9"/>
  <c r="W172" i="9"/>
  <c r="G168" i="9"/>
  <c r="AC163" i="9"/>
  <c r="Y159" i="9"/>
  <c r="W156" i="9"/>
  <c r="K154" i="9"/>
  <c r="J151" i="9"/>
  <c r="B149" i="9"/>
  <c r="AB146" i="9"/>
  <c r="X144" i="9"/>
  <c r="T142" i="9"/>
  <c r="P140" i="9"/>
  <c r="AB138" i="9"/>
  <c r="R137" i="9"/>
  <c r="H136" i="9"/>
  <c r="T134" i="9"/>
  <c r="J133" i="9"/>
  <c r="D132" i="9"/>
  <c r="B131" i="9"/>
  <c r="AD129" i="9"/>
  <c r="AB128" i="9"/>
  <c r="Z127" i="9"/>
  <c r="X126" i="9"/>
  <c r="V125" i="9"/>
  <c r="T124" i="9"/>
  <c r="R123" i="9"/>
  <c r="P122" i="9"/>
  <c r="N121" i="9"/>
  <c r="L120" i="9"/>
  <c r="J119" i="9"/>
  <c r="H118" i="9"/>
  <c r="F117" i="9"/>
  <c r="D116" i="9"/>
  <c r="B115" i="9"/>
  <c r="AD113" i="9"/>
  <c r="AB112" i="9"/>
  <c r="Z111" i="9"/>
  <c r="X110" i="9"/>
  <c r="V109" i="9"/>
  <c r="T108" i="9"/>
  <c r="R107" i="9"/>
  <c r="P106" i="9"/>
  <c r="N105" i="9"/>
  <c r="L104" i="9"/>
  <c r="J103" i="9"/>
  <c r="H102" i="9"/>
  <c r="F101" i="9"/>
  <c r="D100" i="9"/>
  <c r="B99" i="9"/>
  <c r="AD97" i="9"/>
  <c r="AB96" i="9"/>
  <c r="Z95" i="9"/>
  <c r="X94" i="9"/>
  <c r="V93" i="9"/>
  <c r="T92" i="9"/>
  <c r="R91" i="9"/>
  <c r="P90" i="9"/>
  <c r="N89" i="9"/>
  <c r="L88" i="9"/>
  <c r="J87" i="9"/>
  <c r="H86" i="9"/>
  <c r="F85" i="9"/>
  <c r="D84" i="9"/>
  <c r="B83" i="9"/>
  <c r="AD81" i="9"/>
  <c r="AB80" i="9"/>
  <c r="U209" i="9"/>
  <c r="J221" i="9"/>
  <c r="N204" i="9"/>
  <c r="L187" i="9"/>
  <c r="J170" i="9"/>
  <c r="B154" i="9"/>
  <c r="U208" i="9"/>
  <c r="U194" i="9"/>
  <c r="Q181" i="9"/>
  <c r="S176" i="9"/>
  <c r="Y171" i="9"/>
  <c r="M167" i="9"/>
  <c r="E163" i="9"/>
  <c r="U159" i="9"/>
  <c r="S156" i="9"/>
  <c r="Q153" i="9"/>
  <c r="F151" i="9"/>
  <c r="P148" i="9"/>
  <c r="L146" i="9"/>
  <c r="H144" i="9"/>
  <c r="D142" i="9"/>
  <c r="D140" i="9"/>
  <c r="X138" i="9"/>
  <c r="N137" i="9"/>
  <c r="Z135" i="9"/>
  <c r="P134" i="9"/>
  <c r="F133" i="9"/>
  <c r="AD131" i="9"/>
  <c r="AB130" i="9"/>
  <c r="Z129" i="9"/>
  <c r="X128" i="9"/>
  <c r="V127" i="9"/>
  <c r="T126" i="9"/>
  <c r="R125" i="9"/>
  <c r="P124" i="9"/>
  <c r="N123" i="9"/>
  <c r="L122" i="9"/>
  <c r="J121" i="9"/>
  <c r="H120" i="9"/>
  <c r="F119" i="9"/>
  <c r="D118" i="9"/>
  <c r="B117" i="9"/>
  <c r="AD115" i="9"/>
  <c r="AB114" i="9"/>
  <c r="Z113" i="9"/>
  <c r="X112" i="9"/>
  <c r="V111" i="9"/>
  <c r="T110" i="9"/>
  <c r="R109" i="9"/>
  <c r="P108" i="9"/>
  <c r="N107" i="9"/>
  <c r="L106" i="9"/>
  <c r="J105" i="9"/>
  <c r="H104" i="9"/>
  <c r="F103" i="9"/>
  <c r="D102" i="9"/>
  <c r="B101" i="9"/>
  <c r="AD99" i="9"/>
  <c r="AB98" i="9"/>
  <c r="Z97" i="9"/>
  <c r="X96" i="9"/>
  <c r="V95" i="9"/>
  <c r="T94" i="9"/>
  <c r="R93" i="9"/>
  <c r="P92" i="9"/>
  <c r="N91" i="9"/>
  <c r="L90" i="9"/>
  <c r="J89" i="9"/>
  <c r="H88" i="9"/>
  <c r="F87" i="9"/>
  <c r="D86" i="9"/>
  <c r="B85" i="9"/>
  <c r="AD83" i="9"/>
  <c r="AB82" i="9"/>
  <c r="Z81" i="9"/>
  <c r="X80" i="9"/>
  <c r="V79" i="9"/>
  <c r="T78" i="9"/>
  <c r="R77" i="9"/>
  <c r="P76" i="9"/>
  <c r="N75" i="9"/>
  <c r="L74" i="9"/>
  <c r="J73" i="9"/>
  <c r="H72" i="9"/>
  <c r="F71" i="9"/>
  <c r="D70" i="9"/>
  <c r="B69" i="9"/>
  <c r="AD67" i="9"/>
  <c r="AB66" i="9"/>
  <c r="Z65" i="9"/>
  <c r="X64" i="9"/>
  <c r="V63" i="9"/>
  <c r="T62" i="9"/>
  <c r="R61" i="9"/>
  <c r="P60" i="9"/>
  <c r="N59" i="9"/>
  <c r="L58" i="9"/>
  <c r="I194" i="9"/>
  <c r="Y192" i="9"/>
  <c r="W191" i="9"/>
  <c r="U190" i="9"/>
  <c r="S189" i="9"/>
  <c r="Q188" i="9"/>
  <c r="O187" i="9"/>
  <c r="M186" i="9"/>
  <c r="K185" i="9"/>
  <c r="I184" i="9"/>
  <c r="G183" i="9"/>
  <c r="E182" i="9"/>
  <c r="C181" i="9"/>
  <c r="AE179" i="9"/>
  <c r="AC178" i="9"/>
  <c r="AA177" i="9"/>
  <c r="Y176" i="9"/>
  <c r="W175" i="9"/>
  <c r="U174" i="9"/>
  <c r="S173" i="9"/>
  <c r="Q172" i="9"/>
  <c r="O171" i="9"/>
  <c r="M170" i="9"/>
  <c r="K169" i="9"/>
  <c r="K198" i="9"/>
  <c r="L219" i="9"/>
  <c r="J202" i="9"/>
  <c r="H185" i="9"/>
  <c r="F168" i="9"/>
  <c r="U220" i="9"/>
  <c r="AC206" i="9"/>
  <c r="G192" i="9"/>
  <c r="I181" i="9"/>
  <c r="K176" i="9"/>
  <c r="M171" i="9"/>
  <c r="E167" i="9"/>
  <c r="AA162" i="9"/>
  <c r="AA158" i="9"/>
  <c r="O156" i="9"/>
  <c r="M153" i="9"/>
  <c r="L150" i="9"/>
  <c r="H148" i="9"/>
  <c r="D146" i="9"/>
  <c r="AD143" i="9"/>
  <c r="Z141" i="9"/>
  <c r="AD139" i="9"/>
  <c r="T138" i="9"/>
  <c r="J137" i="9"/>
  <c r="V135" i="9"/>
  <c r="L134" i="9"/>
  <c r="B133" i="9"/>
  <c r="Z131" i="9"/>
  <c r="X130" i="9"/>
  <c r="V129" i="9"/>
  <c r="T128" i="9"/>
  <c r="R127" i="9"/>
  <c r="P126" i="9"/>
  <c r="N125" i="9"/>
  <c r="L124" i="9"/>
  <c r="J123" i="9"/>
  <c r="H122" i="9"/>
  <c r="F121" i="9"/>
  <c r="D120" i="9"/>
  <c r="B119" i="9"/>
  <c r="AD117" i="9"/>
  <c r="AB116" i="9"/>
  <c r="Z115" i="9"/>
  <c r="X114" i="9"/>
  <c r="V113" i="9"/>
  <c r="T112" i="9"/>
  <c r="R111" i="9"/>
  <c r="P110" i="9"/>
  <c r="N109" i="9"/>
  <c r="L108" i="9"/>
  <c r="J107" i="9"/>
  <c r="H106" i="9"/>
  <c r="F105" i="9"/>
  <c r="D104" i="9"/>
  <c r="B103" i="9"/>
  <c r="AD101" i="9"/>
  <c r="AB100" i="9"/>
  <c r="Z99" i="9"/>
  <c r="X98" i="9"/>
  <c r="V97" i="9"/>
  <c r="T96" i="9"/>
  <c r="R95" i="9"/>
  <c r="P94" i="9"/>
  <c r="N93" i="9"/>
  <c r="L92" i="9"/>
  <c r="J91" i="9"/>
  <c r="H90" i="9"/>
  <c r="F89" i="9"/>
  <c r="D88" i="9"/>
  <c r="B87" i="9"/>
  <c r="AD85" i="9"/>
  <c r="AB84" i="9"/>
  <c r="Z83" i="9"/>
  <c r="X82" i="9"/>
  <c r="V81" i="9"/>
  <c r="T80" i="9"/>
  <c r="R79" i="9"/>
  <c r="P78" i="9"/>
  <c r="N77" i="9"/>
  <c r="L76" i="9"/>
  <c r="J75" i="9"/>
  <c r="H74" i="9"/>
  <c r="F73" i="9"/>
  <c r="D72" i="9"/>
  <c r="B71" i="9"/>
  <c r="AD69" i="9"/>
  <c r="AB68" i="9"/>
  <c r="Z67" i="9"/>
  <c r="X66" i="9"/>
  <c r="V65" i="9"/>
  <c r="T64" i="9"/>
  <c r="R63" i="9"/>
  <c r="P62" i="9"/>
  <c r="N61" i="9"/>
  <c r="L60" i="9"/>
  <c r="J59" i="9"/>
  <c r="H58" i="9"/>
  <c r="AE193" i="9"/>
  <c r="U192" i="9"/>
  <c r="S191" i="9"/>
  <c r="Q190" i="9"/>
  <c r="O189" i="9"/>
  <c r="M188" i="9"/>
  <c r="K187" i="9"/>
  <c r="I186" i="9"/>
  <c r="G185" i="9"/>
  <c r="E184" i="9"/>
  <c r="C183" i="9"/>
  <c r="AE181" i="9"/>
  <c r="AC180" i="9"/>
  <c r="AA179" i="9"/>
  <c r="Y178" i="9"/>
  <c r="W177" i="9"/>
  <c r="U176" i="9"/>
  <c r="S175" i="9"/>
  <c r="Q174" i="9"/>
  <c r="O173" i="9"/>
  <c r="M172" i="9"/>
  <c r="K171" i="9"/>
  <c r="I170" i="9"/>
  <c r="G169" i="9"/>
  <c r="E168" i="9"/>
  <c r="C167" i="9"/>
  <c r="AE165" i="9"/>
  <c r="AC164" i="9"/>
  <c r="AA163" i="9"/>
  <c r="Y162" i="9"/>
  <c r="W161" i="9"/>
  <c r="U160" i="9"/>
  <c r="S159" i="9"/>
  <c r="AB256" i="9"/>
  <c r="H217" i="9"/>
  <c r="F200" i="9"/>
  <c r="D183" i="9"/>
  <c r="B166" i="9"/>
  <c r="Y218" i="9"/>
  <c r="G205" i="9"/>
  <c r="S190" i="9"/>
  <c r="K180" i="9"/>
  <c r="M175" i="9"/>
  <c r="S170" i="9"/>
  <c r="K166" i="9"/>
  <c r="C162" i="9"/>
  <c r="W158" i="9"/>
  <c r="U155" i="9"/>
  <c r="I153" i="9"/>
  <c r="H150" i="9"/>
  <c r="D148" i="9"/>
  <c r="AD145" i="9"/>
  <c r="Z143" i="9"/>
  <c r="V141" i="9"/>
  <c r="Z139" i="9"/>
  <c r="P138" i="9"/>
  <c r="AB136" i="9"/>
  <c r="R135" i="9"/>
  <c r="H134" i="9"/>
  <c r="X132" i="9"/>
  <c r="V131" i="9"/>
  <c r="T130" i="9"/>
  <c r="R129" i="9"/>
  <c r="P128" i="9"/>
  <c r="N127" i="9"/>
  <c r="L126" i="9"/>
  <c r="J125" i="9"/>
  <c r="H124" i="9"/>
  <c r="F123" i="9"/>
  <c r="D122" i="9"/>
  <c r="B121" i="9"/>
  <c r="AD119" i="9"/>
  <c r="AB118" i="9"/>
  <c r="Z117" i="9"/>
  <c r="X116" i="9"/>
  <c r="V115" i="9"/>
  <c r="T114" i="9"/>
  <c r="R113" i="9"/>
  <c r="P112" i="9"/>
  <c r="N111" i="9"/>
  <c r="L110" i="9"/>
  <c r="J109" i="9"/>
  <c r="H108" i="9"/>
  <c r="F107" i="9"/>
  <c r="D106" i="9"/>
  <c r="B105" i="9"/>
  <c r="AD103" i="9"/>
  <c r="AB102" i="9"/>
  <c r="Z101" i="9"/>
  <c r="X100" i="9"/>
  <c r="V99" i="9"/>
  <c r="T98" i="9"/>
  <c r="R97" i="9"/>
  <c r="P96" i="9"/>
  <c r="N95" i="9"/>
  <c r="L94" i="9"/>
  <c r="J93" i="9"/>
  <c r="H92" i="9"/>
  <c r="F91" i="9"/>
  <c r="D90" i="9"/>
  <c r="B89" i="9"/>
  <c r="AD87" i="9"/>
  <c r="AB86" i="9"/>
  <c r="Z85" i="9"/>
  <c r="X84" i="9"/>
  <c r="V83" i="9"/>
  <c r="T82" i="9"/>
  <c r="R81" i="9"/>
  <c r="P80" i="9"/>
  <c r="N79" i="9"/>
  <c r="L78" i="9"/>
  <c r="J77" i="9"/>
  <c r="H76" i="9"/>
  <c r="F75" i="9"/>
  <c r="D74" i="9"/>
  <c r="B73" i="9"/>
  <c r="AD71" i="9"/>
  <c r="AB70" i="9"/>
  <c r="Z69" i="9"/>
  <c r="X68" i="9"/>
  <c r="V67" i="9"/>
  <c r="T66" i="9"/>
  <c r="R65" i="9"/>
  <c r="P64" i="9"/>
  <c r="N63" i="9"/>
  <c r="L62" i="9"/>
  <c r="J61" i="9"/>
  <c r="H60" i="9"/>
  <c r="F59" i="9"/>
  <c r="D58" i="9"/>
  <c r="W193" i="9"/>
  <c r="Q192" i="9"/>
  <c r="O191" i="9"/>
  <c r="M190" i="9"/>
  <c r="K189" i="9"/>
  <c r="I188" i="9"/>
  <c r="G187" i="9"/>
  <c r="E186" i="9"/>
  <c r="C185" i="9"/>
  <c r="AE183" i="9"/>
  <c r="AC182" i="9"/>
  <c r="AA181" i="9"/>
  <c r="Y180" i="9"/>
  <c r="W179" i="9"/>
  <c r="U178" i="9"/>
  <c r="S177" i="9"/>
  <c r="Q176" i="9"/>
  <c r="O175" i="9"/>
  <c r="M174" i="9"/>
  <c r="K173" i="9"/>
  <c r="I172" i="9"/>
  <c r="G171" i="9"/>
  <c r="E170" i="9"/>
  <c r="C169" i="9"/>
  <c r="AE167" i="9"/>
  <c r="AC166" i="9"/>
  <c r="AA165" i="9"/>
  <c r="Y164" i="9"/>
  <c r="W163" i="9"/>
  <c r="U162" i="9"/>
  <c r="S161" i="9"/>
  <c r="Q160" i="9"/>
  <c r="O159" i="9"/>
  <c r="M158" i="9"/>
  <c r="K157" i="9"/>
  <c r="I156" i="9"/>
  <c r="G155" i="9"/>
  <c r="E154" i="9"/>
  <c r="C153" i="9"/>
  <c r="B152" i="9"/>
  <c r="AD150" i="9"/>
  <c r="AB149" i="9"/>
  <c r="Z148" i="9"/>
  <c r="X147" i="9"/>
  <c r="V146" i="9"/>
  <c r="T145" i="9"/>
  <c r="R144" i="9"/>
  <c r="P143" i="9"/>
  <c r="N142" i="9"/>
  <c r="L141" i="9"/>
  <c r="J140" i="9"/>
  <c r="H139" i="9"/>
  <c r="F138" i="9"/>
  <c r="D137" i="9"/>
  <c r="B136" i="9"/>
  <c r="AD134" i="9"/>
  <c r="L248" i="9"/>
  <c r="D215" i="9"/>
  <c r="B198" i="9"/>
  <c r="AD180" i="9"/>
  <c r="AB163" i="9"/>
  <c r="G217" i="9"/>
  <c r="S203" i="9"/>
  <c r="AA188" i="9"/>
  <c r="AC179" i="9"/>
  <c r="E175" i="9"/>
  <c r="K170" i="9"/>
  <c r="C166" i="9"/>
  <c r="Y161" i="9"/>
  <c r="S158" i="9"/>
  <c r="Q155" i="9"/>
  <c r="P152" i="9"/>
  <c r="D150" i="9"/>
  <c r="AD147" i="9"/>
  <c r="Z145" i="9"/>
  <c r="V143" i="9"/>
  <c r="R141" i="9"/>
  <c r="V139" i="9"/>
  <c r="L138" i="9"/>
  <c r="X136" i="9"/>
  <c r="N135" i="9"/>
  <c r="D134" i="9"/>
  <c r="T132" i="9"/>
  <c r="R131" i="9"/>
  <c r="P130" i="9"/>
  <c r="N129" i="9"/>
  <c r="L128" i="9"/>
  <c r="J127" i="9"/>
  <c r="H126" i="9"/>
  <c r="F125" i="9"/>
  <c r="D124" i="9"/>
  <c r="B123" i="9"/>
  <c r="AD121" i="9"/>
  <c r="AB120" i="9"/>
  <c r="Z119" i="9"/>
  <c r="X118" i="9"/>
  <c r="V117" i="9"/>
  <c r="T116" i="9"/>
  <c r="R115" i="9"/>
  <c r="P114" i="9"/>
  <c r="N113" i="9"/>
  <c r="L112" i="9"/>
  <c r="J111" i="9"/>
  <c r="H110" i="9"/>
  <c r="F109" i="9"/>
  <c r="D108" i="9"/>
  <c r="B107" i="9"/>
  <c r="AD105" i="9"/>
  <c r="AB104" i="9"/>
  <c r="Z103" i="9"/>
  <c r="X102" i="9"/>
  <c r="V101" i="9"/>
  <c r="T100" i="9"/>
  <c r="R99" i="9"/>
  <c r="P98" i="9"/>
  <c r="N97" i="9"/>
  <c r="L96" i="9"/>
  <c r="J95" i="9"/>
  <c r="H94" i="9"/>
  <c r="F93" i="9"/>
  <c r="D92" i="9"/>
  <c r="B91" i="9"/>
  <c r="AD89" i="9"/>
  <c r="AB88" i="9"/>
  <c r="Z87" i="9"/>
  <c r="X86" i="9"/>
  <c r="V85" i="9"/>
  <c r="T84" i="9"/>
  <c r="R83" i="9"/>
  <c r="P82" i="9"/>
  <c r="N81" i="9"/>
  <c r="L80" i="9"/>
  <c r="J79" i="9"/>
  <c r="H78" i="9"/>
  <c r="F77" i="9"/>
  <c r="D76" i="9"/>
  <c r="B75" i="9"/>
  <c r="AD73" i="9"/>
  <c r="AB72" i="9"/>
  <c r="Z71" i="9"/>
  <c r="X70" i="9"/>
  <c r="V69" i="9"/>
  <c r="T68" i="9"/>
  <c r="R67" i="9"/>
  <c r="P66" i="9"/>
  <c r="N65" i="9"/>
  <c r="L64" i="9"/>
  <c r="J63" i="9"/>
  <c r="H62" i="9"/>
  <c r="F61" i="9"/>
  <c r="D60" i="9"/>
  <c r="B59" i="9"/>
  <c r="AD57" i="9"/>
  <c r="O193" i="9"/>
  <c r="M192" i="9"/>
  <c r="K191" i="9"/>
  <c r="I190" i="9"/>
  <c r="G189" i="9"/>
  <c r="E188" i="9"/>
  <c r="C187" i="9"/>
  <c r="AE185" i="9"/>
  <c r="AC184" i="9"/>
  <c r="AA183" i="9"/>
  <c r="Y182" i="9"/>
  <c r="W181" i="9"/>
  <c r="U180" i="9"/>
  <c r="S179" i="9"/>
  <c r="Q178" i="9"/>
  <c r="O177" i="9"/>
  <c r="M176" i="9"/>
  <c r="K175" i="9"/>
  <c r="I174" i="9"/>
  <c r="G173" i="9"/>
  <c r="E172" i="9"/>
  <c r="C171" i="9"/>
  <c r="AE169" i="9"/>
  <c r="AC168" i="9"/>
  <c r="AA167" i="9"/>
  <c r="Y166" i="9"/>
  <c r="W165" i="9"/>
  <c r="U164" i="9"/>
  <c r="S163" i="9"/>
  <c r="Q162" i="9"/>
  <c r="O161" i="9"/>
  <c r="M160" i="9"/>
  <c r="K159" i="9"/>
  <c r="I158" i="9"/>
  <c r="G157" i="9"/>
  <c r="E156" i="9"/>
  <c r="C155" i="9"/>
  <c r="AE153" i="9"/>
  <c r="AC152" i="9"/>
  <c r="AB151" i="9"/>
  <c r="Z150" i="9"/>
  <c r="X149" i="9"/>
  <c r="V148" i="9"/>
  <c r="T147" i="9"/>
  <c r="R146" i="9"/>
  <c r="P145" i="9"/>
  <c r="N144" i="9"/>
  <c r="L143" i="9"/>
  <c r="J142" i="9"/>
  <c r="H141" i="9"/>
  <c r="F140" i="9"/>
  <c r="D139" i="9"/>
  <c r="B138" i="9"/>
  <c r="AD136" i="9"/>
  <c r="AB135" i="9"/>
  <c r="Z134" i="9"/>
  <c r="X133" i="9"/>
  <c r="V132" i="9"/>
  <c r="T131" i="9"/>
  <c r="R130" i="9"/>
  <c r="Z239" i="9"/>
  <c r="AD212" i="9"/>
  <c r="AB195" i="9"/>
  <c r="Z178" i="9"/>
  <c r="X161" i="9"/>
  <c r="O215" i="9"/>
  <c r="W201" i="9"/>
  <c r="E187" i="9"/>
  <c r="E179" i="9"/>
  <c r="G174" i="9"/>
  <c r="Q169" i="9"/>
  <c r="I165" i="9"/>
  <c r="AE160" i="9"/>
  <c r="Y157" i="9"/>
  <c r="M155" i="9"/>
  <c r="L152" i="9"/>
  <c r="R149" i="9"/>
  <c r="N147" i="9"/>
  <c r="J145" i="9"/>
  <c r="F143" i="9"/>
  <c r="B141" i="9"/>
  <c r="R139" i="9"/>
  <c r="AD137" i="9"/>
  <c r="T136" i="9"/>
  <c r="J135" i="9"/>
  <c r="V133" i="9"/>
  <c r="P132" i="9"/>
  <c r="N131" i="9"/>
  <c r="L130" i="9"/>
  <c r="J129" i="9"/>
  <c r="H128" i="9"/>
  <c r="F127" i="9"/>
  <c r="D126" i="9"/>
  <c r="B125" i="9"/>
  <c r="AD123" i="9"/>
  <c r="AB122" i="9"/>
  <c r="Z121" i="9"/>
  <c r="X120" i="9"/>
  <c r="V119" i="9"/>
  <c r="T118" i="9"/>
  <c r="R117" i="9"/>
  <c r="P116" i="9"/>
  <c r="N115" i="9"/>
  <c r="L114" i="9"/>
  <c r="J113" i="9"/>
  <c r="H112" i="9"/>
  <c r="F111" i="9"/>
  <c r="D110" i="9"/>
  <c r="B109" i="9"/>
  <c r="AD107" i="9"/>
  <c r="AB106" i="9"/>
  <c r="Z105" i="9"/>
  <c r="X104" i="9"/>
  <c r="V103" i="9"/>
  <c r="T102" i="9"/>
  <c r="R101" i="9"/>
  <c r="P100" i="9"/>
  <c r="N99" i="9"/>
  <c r="L98" i="9"/>
  <c r="J97" i="9"/>
  <c r="H96" i="9"/>
  <c r="F95" i="9"/>
  <c r="D94" i="9"/>
  <c r="B93" i="9"/>
  <c r="AD91" i="9"/>
  <c r="AB90" i="9"/>
  <c r="Z89" i="9"/>
  <c r="X88" i="9"/>
  <c r="V87" i="9"/>
  <c r="T86" i="9"/>
  <c r="R85" i="9"/>
  <c r="P84" i="9"/>
  <c r="N83" i="9"/>
  <c r="L82" i="9"/>
  <c r="J81" i="9"/>
  <c r="H80" i="9"/>
  <c r="F79" i="9"/>
  <c r="D78" i="9"/>
  <c r="B77" i="9"/>
  <c r="AD75" i="9"/>
  <c r="AB74" i="9"/>
  <c r="Z73" i="9"/>
  <c r="X72" i="9"/>
  <c r="V71" i="9"/>
  <c r="T70" i="9"/>
  <c r="R69" i="9"/>
  <c r="P68" i="9"/>
  <c r="N67" i="9"/>
  <c r="L66" i="9"/>
  <c r="J65" i="9"/>
  <c r="H64" i="9"/>
  <c r="F63" i="9"/>
  <c r="D62" i="9"/>
  <c r="B61" i="9"/>
  <c r="AD59" i="9"/>
  <c r="AB58" i="9"/>
  <c r="K195" i="9"/>
  <c r="K193" i="9"/>
  <c r="I192" i="9"/>
  <c r="G191" i="9"/>
  <c r="E190" i="9"/>
  <c r="C189" i="9"/>
  <c r="AE187" i="9"/>
  <c r="AC186" i="9"/>
  <c r="AA185" i="9"/>
  <c r="Y184" i="9"/>
  <c r="W183" i="9"/>
  <c r="U182" i="9"/>
  <c r="S181" i="9"/>
  <c r="Q180" i="9"/>
  <c r="O179" i="9"/>
  <c r="M178" i="9"/>
  <c r="K177" i="9"/>
  <c r="I176" i="9"/>
  <c r="G175" i="9"/>
  <c r="E174" i="9"/>
  <c r="C173" i="9"/>
  <c r="AE171" i="9"/>
  <c r="AC170" i="9"/>
  <c r="AA169" i="9"/>
  <c r="Y168" i="9"/>
  <c r="W167" i="9"/>
  <c r="U166" i="9"/>
  <c r="S165" i="9"/>
  <c r="Q164" i="9"/>
  <c r="O163" i="9"/>
  <c r="M162" i="9"/>
  <c r="K161" i="9"/>
  <c r="I160" i="9"/>
  <c r="G159" i="9"/>
  <c r="E158" i="9"/>
  <c r="C157" i="9"/>
  <c r="AE155" i="9"/>
  <c r="AC154" i="9"/>
  <c r="AA153" i="9"/>
  <c r="Y152" i="9"/>
  <c r="X151" i="9"/>
  <c r="V150" i="9"/>
  <c r="T149" i="9"/>
  <c r="R148" i="9"/>
  <c r="P147" i="9"/>
  <c r="N146" i="9"/>
  <c r="L145" i="9"/>
  <c r="J144" i="9"/>
  <c r="H143" i="9"/>
  <c r="F142" i="9"/>
  <c r="D141" i="9"/>
  <c r="B140" i="9"/>
  <c r="AD138" i="9"/>
  <c r="AB137" i="9"/>
  <c r="Z136" i="9"/>
  <c r="X135" i="9"/>
  <c r="V134" i="9"/>
  <c r="T133" i="9"/>
  <c r="R132" i="9"/>
  <c r="P131" i="9"/>
  <c r="N130" i="9"/>
  <c r="L129" i="9"/>
  <c r="J128" i="9"/>
  <c r="H127" i="9"/>
  <c r="F126" i="9"/>
  <c r="D125" i="9"/>
  <c r="B124" i="9"/>
  <c r="AD122" i="9"/>
  <c r="AB121" i="9"/>
  <c r="Z120" i="9"/>
  <c r="X119" i="9"/>
  <c r="V118" i="9"/>
  <c r="T117" i="9"/>
  <c r="R116" i="9"/>
  <c r="J231" i="9"/>
  <c r="W178" i="9"/>
  <c r="J149" i="9"/>
  <c r="F135" i="9"/>
  <c r="AD125" i="9"/>
  <c r="N117" i="9"/>
  <c r="AB108" i="9"/>
  <c r="L100" i="9"/>
  <c r="Z91" i="9"/>
  <c r="J83" i="9"/>
  <c r="V77" i="9"/>
  <c r="N73" i="9"/>
  <c r="F69" i="9"/>
  <c r="AB64" i="9"/>
  <c r="T60" i="9"/>
  <c r="AC192" i="9"/>
  <c r="U188" i="9"/>
  <c r="M184" i="9"/>
  <c r="E180" i="9"/>
  <c r="AA175" i="9"/>
  <c r="S171" i="9"/>
  <c r="S167" i="9"/>
  <c r="C165" i="9"/>
  <c r="AE161" i="9"/>
  <c r="C159" i="9"/>
  <c r="AC156" i="9"/>
  <c r="Y154" i="9"/>
  <c r="V152" i="9"/>
  <c r="R150" i="9"/>
  <c r="N148" i="9"/>
  <c r="J146" i="9"/>
  <c r="F144" i="9"/>
  <c r="B142" i="9"/>
  <c r="AB139" i="9"/>
  <c r="X137" i="9"/>
  <c r="T135" i="9"/>
  <c r="AB133" i="9"/>
  <c r="B132" i="9"/>
  <c r="J130" i="9"/>
  <c r="Z128" i="9"/>
  <c r="P127" i="9"/>
  <c r="B126" i="9"/>
  <c r="R124" i="9"/>
  <c r="H123" i="9"/>
  <c r="X121" i="9"/>
  <c r="J120" i="9"/>
  <c r="AD118" i="9"/>
  <c r="P117" i="9"/>
  <c r="F116" i="9"/>
  <c r="D115" i="9"/>
  <c r="B114" i="9"/>
  <c r="AD112" i="9"/>
  <c r="AB111" i="9"/>
  <c r="Z110" i="9"/>
  <c r="X109" i="9"/>
  <c r="V108" i="9"/>
  <c r="T107" i="9"/>
  <c r="R106" i="9"/>
  <c r="P105" i="9"/>
  <c r="N104" i="9"/>
  <c r="L103" i="9"/>
  <c r="J102" i="9"/>
  <c r="H101" i="9"/>
  <c r="F100" i="9"/>
  <c r="D99" i="9"/>
  <c r="B98" i="9"/>
  <c r="AD96" i="9"/>
  <c r="AB95" i="9"/>
  <c r="Z94" i="9"/>
  <c r="X93" i="9"/>
  <c r="V92" i="9"/>
  <c r="T91" i="9"/>
  <c r="R90" i="9"/>
  <c r="P89" i="9"/>
  <c r="N88" i="9"/>
  <c r="L87" i="9"/>
  <c r="J86" i="9"/>
  <c r="H85" i="9"/>
  <c r="F84" i="9"/>
  <c r="D83" i="9"/>
  <c r="B82" i="9"/>
  <c r="AD80" i="9"/>
  <c r="AB79" i="9"/>
  <c r="Z78" i="9"/>
  <c r="X77" i="9"/>
  <c r="V76" i="9"/>
  <c r="T75" i="9"/>
  <c r="R74" i="9"/>
  <c r="P73" i="9"/>
  <c r="N72" i="9"/>
  <c r="L71" i="9"/>
  <c r="J70" i="9"/>
  <c r="H69" i="9"/>
  <c r="F68" i="9"/>
  <c r="D67" i="9"/>
  <c r="B66" i="9"/>
  <c r="AD64" i="9"/>
  <c r="AB63" i="9"/>
  <c r="Z62" i="9"/>
  <c r="X61" i="9"/>
  <c r="V60" i="9"/>
  <c r="T59" i="9"/>
  <c r="R58" i="9"/>
  <c r="P57" i="9"/>
  <c r="N56" i="9"/>
  <c r="L55" i="9"/>
  <c r="J54" i="9"/>
  <c r="H53" i="9"/>
  <c r="F52" i="9"/>
  <c r="D51" i="9"/>
  <c r="B50" i="9"/>
  <c r="AD48" i="9"/>
  <c r="AB47" i="9"/>
  <c r="Z46" i="9"/>
  <c r="X45" i="9"/>
  <c r="V44" i="9"/>
  <c r="T43" i="9"/>
  <c r="R42" i="9"/>
  <c r="P41" i="9"/>
  <c r="N40" i="9"/>
  <c r="L39" i="9"/>
  <c r="J38" i="9"/>
  <c r="W152" i="9"/>
  <c r="U151" i="9"/>
  <c r="S150" i="9"/>
  <c r="Q149" i="9"/>
  <c r="O148" i="9"/>
  <c r="M147" i="9"/>
  <c r="K146" i="9"/>
  <c r="I145" i="9"/>
  <c r="G144" i="9"/>
  <c r="E143" i="9"/>
  <c r="C142" i="9"/>
  <c r="AE140" i="9"/>
  <c r="AC139" i="9"/>
  <c r="AA138" i="9"/>
  <c r="Y137" i="9"/>
  <c r="W136" i="9"/>
  <c r="U135" i="9"/>
  <c r="S134" i="9"/>
  <c r="Q133" i="9"/>
  <c r="O132" i="9"/>
  <c r="M131" i="9"/>
  <c r="K130" i="9"/>
  <c r="I129" i="9"/>
  <c r="G128" i="9"/>
  <c r="E127" i="9"/>
  <c r="C126" i="9"/>
  <c r="Z210" i="9"/>
  <c r="AC173" i="9"/>
  <c r="F147" i="9"/>
  <c r="R133" i="9"/>
  <c r="AB124" i="9"/>
  <c r="L116" i="9"/>
  <c r="Z107" i="9"/>
  <c r="J99" i="9"/>
  <c r="X90" i="9"/>
  <c r="H82" i="9"/>
  <c r="AB76" i="9"/>
  <c r="T72" i="9"/>
  <c r="L68" i="9"/>
  <c r="D64" i="9"/>
  <c r="Z59" i="9"/>
  <c r="E192" i="9"/>
  <c r="AA187" i="9"/>
  <c r="S183" i="9"/>
  <c r="K179" i="9"/>
  <c r="C175" i="9"/>
  <c r="Y170" i="9"/>
  <c r="K167" i="9"/>
  <c r="M164" i="9"/>
  <c r="AA161" i="9"/>
  <c r="Y158" i="9"/>
  <c r="U156" i="9"/>
  <c r="Q154" i="9"/>
  <c r="N152" i="9"/>
  <c r="J150" i="9"/>
  <c r="F148" i="9"/>
  <c r="B146" i="9"/>
  <c r="AB143" i="9"/>
  <c r="X141" i="9"/>
  <c r="T139" i="9"/>
  <c r="P137" i="9"/>
  <c r="L135" i="9"/>
  <c r="P133" i="9"/>
  <c r="AB131" i="9"/>
  <c r="B130" i="9"/>
  <c r="V128" i="9"/>
  <c r="L127" i="9"/>
  <c r="X125" i="9"/>
  <c r="N124" i="9"/>
  <c r="D123" i="9"/>
  <c r="P121" i="9"/>
  <c r="F120" i="9"/>
  <c r="Z118" i="9"/>
  <c r="H117" i="9"/>
  <c r="B116" i="9"/>
  <c r="AD114" i="9"/>
  <c r="AB113" i="9"/>
  <c r="Z112" i="9"/>
  <c r="X111" i="9"/>
  <c r="V110" i="9"/>
  <c r="T109" i="9"/>
  <c r="R108" i="9"/>
  <c r="P107" i="9"/>
  <c r="N106" i="9"/>
  <c r="L105" i="9"/>
  <c r="J104" i="9"/>
  <c r="H103" i="9"/>
  <c r="F102" i="9"/>
  <c r="D101" i="9"/>
  <c r="B100" i="9"/>
  <c r="AD98" i="9"/>
  <c r="AB97" i="9"/>
  <c r="Z96" i="9"/>
  <c r="X95" i="9"/>
  <c r="V94" i="9"/>
  <c r="T93" i="9"/>
  <c r="R92" i="9"/>
  <c r="P91" i="9"/>
  <c r="N90" i="9"/>
  <c r="L89" i="9"/>
  <c r="J88" i="9"/>
  <c r="H87" i="9"/>
  <c r="F86" i="9"/>
  <c r="D85" i="9"/>
  <c r="B84" i="9"/>
  <c r="AD82" i="9"/>
  <c r="AB81" i="9"/>
  <c r="Z80" i="9"/>
  <c r="X79" i="9"/>
  <c r="V78" i="9"/>
  <c r="T77" i="9"/>
  <c r="R76" i="9"/>
  <c r="P75" i="9"/>
  <c r="N74" i="9"/>
  <c r="L73" i="9"/>
  <c r="J72" i="9"/>
  <c r="H71" i="9"/>
  <c r="F70" i="9"/>
  <c r="D69" i="9"/>
  <c r="B68" i="9"/>
  <c r="AD66" i="9"/>
  <c r="AB65" i="9"/>
  <c r="Z64" i="9"/>
  <c r="X63" i="9"/>
  <c r="V62" i="9"/>
  <c r="T61" i="9"/>
  <c r="R60" i="9"/>
  <c r="P59" i="9"/>
  <c r="N58" i="9"/>
  <c r="L57" i="9"/>
  <c r="J56" i="9"/>
  <c r="H55" i="9"/>
  <c r="F54" i="9"/>
  <c r="D53" i="9"/>
  <c r="B52" i="9"/>
  <c r="AD50" i="9"/>
  <c r="AB49" i="9"/>
  <c r="Z48" i="9"/>
  <c r="X47" i="9"/>
  <c r="V46" i="9"/>
  <c r="T45" i="9"/>
  <c r="R44" i="9"/>
  <c r="P43" i="9"/>
  <c r="N42" i="9"/>
  <c r="L41" i="9"/>
  <c r="J40" i="9"/>
  <c r="H39" i="9"/>
  <c r="F38" i="9"/>
  <c r="S152" i="9"/>
  <c r="Q151" i="9"/>
  <c r="O150" i="9"/>
  <c r="M149" i="9"/>
  <c r="K148" i="9"/>
  <c r="I147" i="9"/>
  <c r="G146" i="9"/>
  <c r="E145" i="9"/>
  <c r="C144" i="9"/>
  <c r="AE142" i="9"/>
  <c r="AC141" i="9"/>
  <c r="AA140" i="9"/>
  <c r="Y139" i="9"/>
  <c r="W138" i="9"/>
  <c r="U137" i="9"/>
  <c r="S136" i="9"/>
  <c r="Q135" i="9"/>
  <c r="O134" i="9"/>
  <c r="M133" i="9"/>
  <c r="K132" i="9"/>
  <c r="I131" i="9"/>
  <c r="G130" i="9"/>
  <c r="E129" i="9"/>
  <c r="C128" i="9"/>
  <c r="AE126" i="9"/>
  <c r="AC125" i="9"/>
  <c r="AA124" i="9"/>
  <c r="Y123" i="9"/>
  <c r="W122" i="9"/>
  <c r="U121" i="9"/>
  <c r="S120" i="9"/>
  <c r="Q119" i="9"/>
  <c r="O118" i="9"/>
  <c r="M117" i="9"/>
  <c r="K116" i="9"/>
  <c r="I115" i="9"/>
  <c r="G114" i="9"/>
  <c r="E113" i="9"/>
  <c r="C112" i="9"/>
  <c r="AE110" i="9"/>
  <c r="AC109" i="9"/>
  <c r="AA108" i="9"/>
  <c r="Y107" i="9"/>
  <c r="W106" i="9"/>
  <c r="U105" i="9"/>
  <c r="S104" i="9"/>
  <c r="Q103" i="9"/>
  <c r="O102" i="9"/>
  <c r="M101" i="9"/>
  <c r="K100" i="9"/>
  <c r="I99" i="9"/>
  <c r="G98" i="9"/>
  <c r="E97" i="9"/>
  <c r="C96" i="9"/>
  <c r="AE94" i="9"/>
  <c r="AC93" i="9"/>
  <c r="AA92" i="9"/>
  <c r="Y91" i="9"/>
  <c r="W90" i="9"/>
  <c r="U89" i="9"/>
  <c r="S88" i="9"/>
  <c r="Q87" i="9"/>
  <c r="O86" i="9"/>
  <c r="M85" i="9"/>
  <c r="K84" i="9"/>
  <c r="I83" i="9"/>
  <c r="G82" i="9"/>
  <c r="E81" i="9"/>
  <c r="C80" i="9"/>
  <c r="AE78" i="9"/>
  <c r="AC77" i="9"/>
  <c r="AA76" i="9"/>
  <c r="Y75" i="9"/>
  <c r="W74" i="9"/>
  <c r="U73" i="9"/>
  <c r="S72" i="9"/>
  <c r="Q71" i="9"/>
  <c r="O70" i="9"/>
  <c r="M69" i="9"/>
  <c r="K68" i="9"/>
  <c r="I67" i="9"/>
  <c r="G66" i="9"/>
  <c r="E65" i="9"/>
  <c r="C64" i="9"/>
  <c r="AE62" i="9"/>
  <c r="AC61" i="9"/>
  <c r="AA60" i="9"/>
  <c r="Y59" i="9"/>
  <c r="W58" i="9"/>
  <c r="U57" i="9"/>
  <c r="S56" i="9"/>
  <c r="Q55" i="9"/>
  <c r="X193" i="9"/>
  <c r="I169" i="9"/>
  <c r="B145" i="9"/>
  <c r="L132" i="9"/>
  <c r="Z123" i="9"/>
  <c r="J115" i="9"/>
  <c r="X106" i="9"/>
  <c r="H98" i="9"/>
  <c r="V89" i="9"/>
  <c r="F81" i="9"/>
  <c r="T76" i="9"/>
  <c r="L72" i="9"/>
  <c r="D68" i="9"/>
  <c r="Z63" i="9"/>
  <c r="R59" i="9"/>
  <c r="AA191" i="9"/>
  <c r="S187" i="9"/>
  <c r="K183" i="9"/>
  <c r="C179" i="9"/>
  <c r="Y174" i="9"/>
  <c r="Q170" i="9"/>
  <c r="G167" i="9"/>
  <c r="E164" i="9"/>
  <c r="G161" i="9"/>
  <c r="U158" i="9"/>
  <c r="Q156" i="9"/>
  <c r="M154" i="9"/>
  <c r="J152" i="9"/>
  <c r="F150" i="9"/>
  <c r="B148" i="9"/>
  <c r="AB145" i="9"/>
  <c r="X143" i="9"/>
  <c r="T141" i="9"/>
  <c r="P139" i="9"/>
  <c r="L137" i="9"/>
  <c r="H135" i="9"/>
  <c r="H133" i="9"/>
  <c r="X131" i="9"/>
  <c r="AB129" i="9"/>
  <c r="R128" i="9"/>
  <c r="D127" i="9"/>
  <c r="T125" i="9"/>
  <c r="J124" i="9"/>
  <c r="Z122" i="9"/>
  <c r="L121" i="9"/>
  <c r="B120" i="9"/>
  <c r="R118" i="9"/>
  <c r="D117" i="9"/>
  <c r="AB115" i="9"/>
  <c r="Z114" i="9"/>
  <c r="X113" i="9"/>
  <c r="V112" i="9"/>
  <c r="T111" i="9"/>
  <c r="R110" i="9"/>
  <c r="P109" i="9"/>
  <c r="N108" i="9"/>
  <c r="L107" i="9"/>
  <c r="J106" i="9"/>
  <c r="H105" i="9"/>
  <c r="F104" i="9"/>
  <c r="D103" i="9"/>
  <c r="B102" i="9"/>
  <c r="AD100" i="9"/>
  <c r="AB99" i="9"/>
  <c r="Z98" i="9"/>
  <c r="X97" i="9"/>
  <c r="V96" i="9"/>
  <c r="T95" i="9"/>
  <c r="R94" i="9"/>
  <c r="P93" i="9"/>
  <c r="N92" i="9"/>
  <c r="L91" i="9"/>
  <c r="J90" i="9"/>
  <c r="H89" i="9"/>
  <c r="F88" i="9"/>
  <c r="D87" i="9"/>
  <c r="B86" i="9"/>
  <c r="AD84" i="9"/>
  <c r="AB83" i="9"/>
  <c r="Z82" i="9"/>
  <c r="X81" i="9"/>
  <c r="V80" i="9"/>
  <c r="T79" i="9"/>
  <c r="R78" i="9"/>
  <c r="P77" i="9"/>
  <c r="N76" i="9"/>
  <c r="L75" i="9"/>
  <c r="J74" i="9"/>
  <c r="H73" i="9"/>
  <c r="F72" i="9"/>
  <c r="D71" i="9"/>
  <c r="B70" i="9"/>
  <c r="AD68" i="9"/>
  <c r="AB67" i="9"/>
  <c r="Z66" i="9"/>
  <c r="X65" i="9"/>
  <c r="V64" i="9"/>
  <c r="T63" i="9"/>
  <c r="R62" i="9"/>
  <c r="P61" i="9"/>
  <c r="N60" i="9"/>
  <c r="L59" i="9"/>
  <c r="J58" i="9"/>
  <c r="H57" i="9"/>
  <c r="F56" i="9"/>
  <c r="D55" i="9"/>
  <c r="B54" i="9"/>
  <c r="AD52" i="9"/>
  <c r="AB51" i="9"/>
  <c r="Z50" i="9"/>
  <c r="X49" i="9"/>
  <c r="V48" i="9"/>
  <c r="T47" i="9"/>
  <c r="R46" i="9"/>
  <c r="P45" i="9"/>
  <c r="N44" i="9"/>
  <c r="L43" i="9"/>
  <c r="J42" i="9"/>
  <c r="H41" i="9"/>
  <c r="F40" i="9"/>
  <c r="D39" i="9"/>
  <c r="B38" i="9"/>
  <c r="O152" i="9"/>
  <c r="M151" i="9"/>
  <c r="K150" i="9"/>
  <c r="I149" i="9"/>
  <c r="G148" i="9"/>
  <c r="E147" i="9"/>
  <c r="C146" i="9"/>
  <c r="AE144" i="9"/>
  <c r="AC143" i="9"/>
  <c r="AA142" i="9"/>
  <c r="Y141" i="9"/>
  <c r="W140" i="9"/>
  <c r="U139" i="9"/>
  <c r="S138" i="9"/>
  <c r="Q137" i="9"/>
  <c r="O136" i="9"/>
  <c r="M135" i="9"/>
  <c r="K134" i="9"/>
  <c r="I133" i="9"/>
  <c r="G132" i="9"/>
  <c r="E131" i="9"/>
  <c r="C130" i="9"/>
  <c r="AE128" i="9"/>
  <c r="AC127" i="9"/>
  <c r="AA126" i="9"/>
  <c r="Y125" i="9"/>
  <c r="W124" i="9"/>
  <c r="U123" i="9"/>
  <c r="S122" i="9"/>
  <c r="Q121" i="9"/>
  <c r="O120" i="9"/>
  <c r="M119" i="9"/>
  <c r="K118" i="9"/>
  <c r="I117" i="9"/>
  <c r="G116" i="9"/>
  <c r="E115" i="9"/>
  <c r="C114" i="9"/>
  <c r="AE112" i="9"/>
  <c r="AC111" i="9"/>
  <c r="AA110" i="9"/>
  <c r="Y109" i="9"/>
  <c r="W108" i="9"/>
  <c r="U107" i="9"/>
  <c r="S106" i="9"/>
  <c r="Q105" i="9"/>
  <c r="O104" i="9"/>
  <c r="M103" i="9"/>
  <c r="W213" i="9"/>
  <c r="U157" i="9"/>
  <c r="N139" i="9"/>
  <c r="F129" i="9"/>
  <c r="T120" i="9"/>
  <c r="D112" i="9"/>
  <c r="R103" i="9"/>
  <c r="B95" i="9"/>
  <c r="P86" i="9"/>
  <c r="B79" i="9"/>
  <c r="X74" i="9"/>
  <c r="P70" i="9"/>
  <c r="H66" i="9"/>
  <c r="AD61" i="9"/>
  <c r="C195" i="9"/>
  <c r="AE189" i="9"/>
  <c r="W185" i="9"/>
  <c r="O181" i="9"/>
  <c r="G177" i="9"/>
  <c r="AC172" i="9"/>
  <c r="U168" i="9"/>
  <c r="E166" i="9"/>
  <c r="C163" i="9"/>
  <c r="E160" i="9"/>
  <c r="W157" i="9"/>
  <c r="S155" i="9"/>
  <c r="O153" i="9"/>
  <c r="L151" i="9"/>
  <c r="H149" i="9"/>
  <c r="D147" i="9"/>
  <c r="AD144" i="9"/>
  <c r="Z142" i="9"/>
  <c r="V140" i="9"/>
  <c r="R138" i="9"/>
  <c r="N136" i="9"/>
  <c r="J134" i="9"/>
  <c r="Z132" i="9"/>
  <c r="AD130" i="9"/>
  <c r="P129" i="9"/>
  <c r="AB127" i="9"/>
  <c r="R126" i="9"/>
  <c r="H125" i="9"/>
  <c r="T123" i="9"/>
  <c r="J122" i="9"/>
  <c r="AD120" i="9"/>
  <c r="L119" i="9"/>
  <c r="B118" i="9"/>
  <c r="V116" i="9"/>
  <c r="P115" i="9"/>
  <c r="N114" i="9"/>
  <c r="L113" i="9"/>
  <c r="J112" i="9"/>
  <c r="H111" i="9"/>
  <c r="F110" i="9"/>
  <c r="D109" i="9"/>
  <c r="B108" i="9"/>
  <c r="AD106" i="9"/>
  <c r="AB105" i="9"/>
  <c r="Z104" i="9"/>
  <c r="X103" i="9"/>
  <c r="V102" i="9"/>
  <c r="T101" i="9"/>
  <c r="R100" i="9"/>
  <c r="P99" i="9"/>
  <c r="N98" i="9"/>
  <c r="L97" i="9"/>
  <c r="J96" i="9"/>
  <c r="H95" i="9"/>
  <c r="F94" i="9"/>
  <c r="D93" i="9"/>
  <c r="B92" i="9"/>
  <c r="AD90" i="9"/>
  <c r="AB89" i="9"/>
  <c r="Z88" i="9"/>
  <c r="X87" i="9"/>
  <c r="V86" i="9"/>
  <c r="T85" i="9"/>
  <c r="R84" i="9"/>
  <c r="P83" i="9"/>
  <c r="N82" i="9"/>
  <c r="L81" i="9"/>
  <c r="J80" i="9"/>
  <c r="H79" i="9"/>
  <c r="F78" i="9"/>
  <c r="D77" i="9"/>
  <c r="B76" i="9"/>
  <c r="AD74" i="9"/>
  <c r="AB73" i="9"/>
  <c r="Z72" i="9"/>
  <c r="X71" i="9"/>
  <c r="V70" i="9"/>
  <c r="T69" i="9"/>
  <c r="R68" i="9"/>
  <c r="P67" i="9"/>
  <c r="N66" i="9"/>
  <c r="L65" i="9"/>
  <c r="J64" i="9"/>
  <c r="H63" i="9"/>
  <c r="F62" i="9"/>
  <c r="D61" i="9"/>
  <c r="B60" i="9"/>
  <c r="AD58" i="9"/>
  <c r="AB57" i="9"/>
  <c r="Z56" i="9"/>
  <c r="X55" i="9"/>
  <c r="V54" i="9"/>
  <c r="T53" i="9"/>
  <c r="R52" i="9"/>
  <c r="P51" i="9"/>
  <c r="N50" i="9"/>
  <c r="L49" i="9"/>
  <c r="J48" i="9"/>
  <c r="H47" i="9"/>
  <c r="F46" i="9"/>
  <c r="D45" i="9"/>
  <c r="B44" i="9"/>
  <c r="AD42" i="9"/>
  <c r="AB41" i="9"/>
  <c r="Z40" i="9"/>
  <c r="X39" i="9"/>
  <c r="V38" i="9"/>
  <c r="T37" i="9"/>
  <c r="C152" i="9"/>
  <c r="AE150" i="9"/>
  <c r="AC149" i="9"/>
  <c r="AA148" i="9"/>
  <c r="Y147" i="9"/>
  <c r="W146" i="9"/>
  <c r="U145" i="9"/>
  <c r="S144" i="9"/>
  <c r="Q143" i="9"/>
  <c r="O142" i="9"/>
  <c r="M141" i="9"/>
  <c r="K140" i="9"/>
  <c r="I139" i="9"/>
  <c r="G138" i="9"/>
  <c r="E137" i="9"/>
  <c r="C136" i="9"/>
  <c r="AE134" i="9"/>
  <c r="AC133" i="9"/>
  <c r="AA132" i="9"/>
  <c r="Y131" i="9"/>
  <c r="W130" i="9"/>
  <c r="U129" i="9"/>
  <c r="S128" i="9"/>
  <c r="Q127" i="9"/>
  <c r="O126" i="9"/>
  <c r="M125" i="9"/>
  <c r="K124" i="9"/>
  <c r="I123" i="9"/>
  <c r="G122" i="9"/>
  <c r="E121" i="9"/>
  <c r="C120" i="9"/>
  <c r="AE118" i="9"/>
  <c r="AC117" i="9"/>
  <c r="AA116" i="9"/>
  <c r="Y115" i="9"/>
  <c r="W114" i="9"/>
  <c r="U113" i="9"/>
  <c r="S112" i="9"/>
  <c r="Q111" i="9"/>
  <c r="O110" i="9"/>
  <c r="M109" i="9"/>
  <c r="K108" i="9"/>
  <c r="I107" i="9"/>
  <c r="G106" i="9"/>
  <c r="E105" i="9"/>
  <c r="C104" i="9"/>
  <c r="AE102" i="9"/>
  <c r="AC101" i="9"/>
  <c r="E200" i="9"/>
  <c r="S154" i="9"/>
  <c r="Z137" i="9"/>
  <c r="D128" i="9"/>
  <c r="R119" i="9"/>
  <c r="B111" i="9"/>
  <c r="P102" i="9"/>
  <c r="AD93" i="9"/>
  <c r="N85" i="9"/>
  <c r="X78" i="9"/>
  <c r="P74" i="9"/>
  <c r="H70" i="9"/>
  <c r="AD65" i="9"/>
  <c r="V61" i="9"/>
  <c r="Q194" i="9"/>
  <c r="W189" i="9"/>
  <c r="O185" i="9"/>
  <c r="G181" i="9"/>
  <c r="AC176" i="9"/>
  <c r="U172" i="9"/>
  <c r="M168" i="9"/>
  <c r="O165" i="9"/>
  <c r="AC162" i="9"/>
  <c r="AA159" i="9"/>
  <c r="S157" i="9"/>
  <c r="O155" i="9"/>
  <c r="K153" i="9"/>
  <c r="H151" i="9"/>
  <c r="D149" i="9"/>
  <c r="AD146" i="9"/>
  <c r="Z144" i="9"/>
  <c r="V142" i="9"/>
  <c r="R140" i="9"/>
  <c r="N138" i="9"/>
  <c r="J136" i="9"/>
  <c r="F134" i="9"/>
  <c r="N132" i="9"/>
  <c r="Z130" i="9"/>
  <c r="H129" i="9"/>
  <c r="X127" i="9"/>
  <c r="N126" i="9"/>
  <c r="AD124" i="9"/>
  <c r="P123" i="9"/>
  <c r="F122" i="9"/>
  <c r="V120" i="9"/>
  <c r="H119" i="9"/>
  <c r="AB117" i="9"/>
  <c r="N116" i="9"/>
  <c r="L115" i="9"/>
  <c r="J114" i="9"/>
  <c r="H113" i="9"/>
  <c r="F112" i="9"/>
  <c r="D111" i="9"/>
  <c r="B110" i="9"/>
  <c r="AD108" i="9"/>
  <c r="AB107" i="9"/>
  <c r="Z106" i="9"/>
  <c r="X105" i="9"/>
  <c r="V104" i="9"/>
  <c r="T103" i="9"/>
  <c r="R102" i="9"/>
  <c r="P101" i="9"/>
  <c r="N100" i="9"/>
  <c r="L99" i="9"/>
  <c r="J98" i="9"/>
  <c r="H97" i="9"/>
  <c r="F96" i="9"/>
  <c r="D95" i="9"/>
  <c r="B94" i="9"/>
  <c r="AD92" i="9"/>
  <c r="AB91" i="9"/>
  <c r="Z90" i="9"/>
  <c r="X89" i="9"/>
  <c r="V88" i="9"/>
  <c r="T87" i="9"/>
  <c r="R86" i="9"/>
  <c r="P85" i="9"/>
  <c r="N84" i="9"/>
  <c r="L83" i="9"/>
  <c r="J82" i="9"/>
  <c r="H81" i="9"/>
  <c r="F80" i="9"/>
  <c r="D79" i="9"/>
  <c r="B78" i="9"/>
  <c r="AD76" i="9"/>
  <c r="AB75" i="9"/>
  <c r="Z74" i="9"/>
  <c r="X73" i="9"/>
  <c r="V72" i="9"/>
  <c r="T71" i="9"/>
  <c r="R70" i="9"/>
  <c r="P69" i="9"/>
  <c r="N68" i="9"/>
  <c r="L67" i="9"/>
  <c r="J66" i="9"/>
  <c r="H65" i="9"/>
  <c r="F64" i="9"/>
  <c r="D63" i="9"/>
  <c r="B62" i="9"/>
  <c r="AD60" i="9"/>
  <c r="AB59" i="9"/>
  <c r="Z58" i="9"/>
  <c r="X57" i="9"/>
  <c r="V56" i="9"/>
  <c r="T55" i="9"/>
  <c r="R54" i="9"/>
  <c r="P53" i="9"/>
  <c r="N52" i="9"/>
  <c r="L51" i="9"/>
  <c r="J50" i="9"/>
  <c r="H49" i="9"/>
  <c r="F48" i="9"/>
  <c r="D47" i="9"/>
  <c r="B46" i="9"/>
  <c r="AD44" i="9"/>
  <c r="AB43" i="9"/>
  <c r="Z42" i="9"/>
  <c r="X41" i="9"/>
  <c r="V40" i="9"/>
  <c r="T39" i="9"/>
  <c r="R38" i="9"/>
  <c r="P37" i="9"/>
  <c r="AC151" i="9"/>
  <c r="AA150" i="9"/>
  <c r="Y149" i="9"/>
  <c r="W148" i="9"/>
  <c r="U147" i="9"/>
  <c r="S146" i="9"/>
  <c r="Q145" i="9"/>
  <c r="O144" i="9"/>
  <c r="M143" i="9"/>
  <c r="K142" i="9"/>
  <c r="I141" i="9"/>
  <c r="G140" i="9"/>
  <c r="E139" i="9"/>
  <c r="C138" i="9"/>
  <c r="AE136" i="9"/>
  <c r="AC135" i="9"/>
  <c r="AA134" i="9"/>
  <c r="Y133" i="9"/>
  <c r="W132" i="9"/>
  <c r="U131" i="9"/>
  <c r="S130" i="9"/>
  <c r="Q129" i="9"/>
  <c r="O128" i="9"/>
  <c r="M127" i="9"/>
  <c r="K126" i="9"/>
  <c r="I125" i="9"/>
  <c r="G124" i="9"/>
  <c r="E123" i="9"/>
  <c r="C122" i="9"/>
  <c r="AE120" i="9"/>
  <c r="AC119" i="9"/>
  <c r="AA118" i="9"/>
  <c r="Y117" i="9"/>
  <c r="W116" i="9"/>
  <c r="U115" i="9"/>
  <c r="S114" i="9"/>
  <c r="Q113" i="9"/>
  <c r="O112" i="9"/>
  <c r="M111" i="9"/>
  <c r="K110" i="9"/>
  <c r="I109" i="9"/>
  <c r="G108" i="9"/>
  <c r="E107" i="9"/>
  <c r="C106" i="9"/>
  <c r="AE104" i="9"/>
  <c r="AC103" i="9"/>
  <c r="AA102" i="9"/>
  <c r="Y101" i="9"/>
  <c r="W100" i="9"/>
  <c r="U99" i="9"/>
  <c r="S98" i="9"/>
  <c r="Q97" i="9"/>
  <c r="O96" i="9"/>
  <c r="M95" i="9"/>
  <c r="K94" i="9"/>
  <c r="I93" i="9"/>
  <c r="G92" i="9"/>
  <c r="E91" i="9"/>
  <c r="C90" i="9"/>
  <c r="AE88" i="9"/>
  <c r="AC87" i="9"/>
  <c r="AA86" i="9"/>
  <c r="Y85" i="9"/>
  <c r="W84" i="9"/>
  <c r="U83" i="9"/>
  <c r="S82" i="9"/>
  <c r="Q81" i="9"/>
  <c r="O80" i="9"/>
  <c r="M79" i="9"/>
  <c r="K78" i="9"/>
  <c r="I77" i="9"/>
  <c r="G76" i="9"/>
  <c r="E75" i="9"/>
  <c r="C74" i="9"/>
  <c r="AE72" i="9"/>
  <c r="AC71" i="9"/>
  <c r="AA70" i="9"/>
  <c r="Y69" i="9"/>
  <c r="W68" i="9"/>
  <c r="U67" i="9"/>
  <c r="S66" i="9"/>
  <c r="Q65" i="9"/>
  <c r="O64" i="9"/>
  <c r="M63" i="9"/>
  <c r="K62" i="9"/>
  <c r="I61" i="9"/>
  <c r="G60" i="9"/>
  <c r="E59" i="9"/>
  <c r="C58" i="9"/>
  <c r="AE56" i="9"/>
  <c r="AC55" i="9"/>
  <c r="V176" i="9"/>
  <c r="P136" i="9"/>
  <c r="F113" i="9"/>
  <c r="T88" i="9"/>
  <c r="V73" i="9"/>
  <c r="X62" i="9"/>
  <c r="Y186" i="9"/>
  <c r="E176" i="9"/>
  <c r="I166" i="9"/>
  <c r="Q158" i="9"/>
  <c r="G153" i="9"/>
  <c r="L147" i="9"/>
  <c r="P141" i="9"/>
  <c r="F136" i="9"/>
  <c r="D131" i="9"/>
  <c r="Z126" i="9"/>
  <c r="L123" i="9"/>
  <c r="T119" i="9"/>
  <c r="X115" i="9"/>
  <c r="D113" i="9"/>
  <c r="J110" i="9"/>
  <c r="H107" i="9"/>
  <c r="R104" i="9"/>
  <c r="X101" i="9"/>
  <c r="V98" i="9"/>
  <c r="B96" i="9"/>
  <c r="H93" i="9"/>
  <c r="F90" i="9"/>
  <c r="P87" i="9"/>
  <c r="V84" i="9"/>
  <c r="T81" i="9"/>
  <c r="AD78" i="9"/>
  <c r="F76" i="9"/>
  <c r="D73" i="9"/>
  <c r="N70" i="9"/>
  <c r="T67" i="9"/>
  <c r="R64" i="9"/>
  <c r="AB61" i="9"/>
  <c r="D59" i="9"/>
  <c r="B56" i="9"/>
  <c r="L53" i="9"/>
  <c r="R50" i="9"/>
  <c r="P47" i="9"/>
  <c r="Z44" i="9"/>
  <c r="B42" i="9"/>
  <c r="AD38" i="9"/>
  <c r="Y151" i="9"/>
  <c r="AE148" i="9"/>
  <c r="AC145" i="9"/>
  <c r="I143" i="9"/>
  <c r="O140" i="9"/>
  <c r="M137" i="9"/>
  <c r="W134" i="9"/>
  <c r="AC131" i="9"/>
  <c r="AA128" i="9"/>
  <c r="G126" i="9"/>
  <c r="AC123" i="9"/>
  <c r="Y121" i="9"/>
  <c r="U119" i="9"/>
  <c r="Q117" i="9"/>
  <c r="M115" i="9"/>
  <c r="I113" i="9"/>
  <c r="E111" i="9"/>
  <c r="AE108" i="9"/>
  <c r="AA106" i="9"/>
  <c r="W104" i="9"/>
  <c r="S102" i="9"/>
  <c r="AE100" i="9"/>
  <c r="Q99" i="9"/>
  <c r="C98" i="9"/>
  <c r="W96" i="9"/>
  <c r="I95" i="9"/>
  <c r="Y93" i="9"/>
  <c r="O92" i="9"/>
  <c r="AE90" i="9"/>
  <c r="Q89" i="9"/>
  <c r="G88" i="9"/>
  <c r="W86" i="9"/>
  <c r="I85" i="9"/>
  <c r="AC83" i="9"/>
  <c r="O82" i="9"/>
  <c r="AE80" i="9"/>
  <c r="U79" i="9"/>
  <c r="G78" i="9"/>
  <c r="W76" i="9"/>
  <c r="M75" i="9"/>
  <c r="AC73" i="9"/>
  <c r="O72" i="9"/>
  <c r="E71" i="9"/>
  <c r="U69" i="9"/>
  <c r="G68" i="9"/>
  <c r="AA66" i="9"/>
  <c r="M65" i="9"/>
  <c r="AC63" i="9"/>
  <c r="S62" i="9"/>
  <c r="E61" i="9"/>
  <c r="U59" i="9"/>
  <c r="K58" i="9"/>
  <c r="AA56" i="9"/>
  <c r="M55" i="9"/>
  <c r="K54" i="9"/>
  <c r="I53" i="9"/>
  <c r="G52" i="9"/>
  <c r="E51" i="9"/>
  <c r="C50" i="9"/>
  <c r="AE48" i="9"/>
  <c r="AC47" i="9"/>
  <c r="AA46" i="9"/>
  <c r="Y45" i="9"/>
  <c r="W44" i="9"/>
  <c r="U43" i="9"/>
  <c r="S42" i="9"/>
  <c r="Q41" i="9"/>
  <c r="O40" i="9"/>
  <c r="M39" i="9"/>
  <c r="K38" i="9"/>
  <c r="I37" i="9"/>
  <c r="G36" i="9"/>
  <c r="E35" i="9"/>
  <c r="C34" i="9"/>
  <c r="AE32" i="9"/>
  <c r="AC31" i="9"/>
  <c r="AA30" i="9"/>
  <c r="Y29" i="9"/>
  <c r="W28" i="9"/>
  <c r="U27" i="9"/>
  <c r="S26" i="9"/>
  <c r="Q25" i="9"/>
  <c r="O24" i="9"/>
  <c r="M23" i="9"/>
  <c r="K22" i="9"/>
  <c r="I21" i="9"/>
  <c r="G20" i="9"/>
  <c r="E19" i="9"/>
  <c r="C18" i="9"/>
  <c r="AE16" i="9"/>
  <c r="V36" i="9"/>
  <c r="R34" i="9"/>
  <c r="N32" i="9"/>
  <c r="J30" i="9"/>
  <c r="F28" i="9"/>
  <c r="B26" i="9"/>
  <c r="AB23" i="9"/>
  <c r="X21" i="9"/>
  <c r="T19" i="9"/>
  <c r="P17" i="9"/>
  <c r="Y15" i="9"/>
  <c r="W14" i="9"/>
  <c r="U13" i="9"/>
  <c r="S12" i="9"/>
  <c r="Q11" i="9"/>
  <c r="O10" i="9"/>
  <c r="M9" i="9"/>
  <c r="K8" i="9"/>
  <c r="I7" i="9"/>
  <c r="R35" i="9"/>
  <c r="N33" i="9"/>
  <c r="J31" i="9"/>
  <c r="F29" i="9"/>
  <c r="B27" i="9"/>
  <c r="AB24" i="9"/>
  <c r="X22" i="9"/>
  <c r="T20" i="9"/>
  <c r="P18" i="9"/>
  <c r="L16" i="9"/>
  <c r="H15" i="9"/>
  <c r="F14" i="9"/>
  <c r="D13" i="9"/>
  <c r="B12" i="9"/>
  <c r="AD10" i="9"/>
  <c r="AB9" i="9"/>
  <c r="Z8" i="9"/>
  <c r="X7" i="9"/>
  <c r="Z57" i="9"/>
  <c r="X56" i="9"/>
  <c r="V55" i="9"/>
  <c r="T54" i="9"/>
  <c r="R53" i="9"/>
  <c r="P52" i="9"/>
  <c r="N51" i="9"/>
  <c r="L50" i="9"/>
  <c r="J49" i="9"/>
  <c r="H48" i="9"/>
  <c r="F47" i="9"/>
  <c r="D46" i="9"/>
  <c r="B45" i="9"/>
  <c r="AD43" i="9"/>
  <c r="AB42" i="9"/>
  <c r="Z41" i="9"/>
  <c r="X40" i="9"/>
  <c r="V39" i="9"/>
  <c r="T38" i="9"/>
  <c r="R37" i="9"/>
  <c r="AE151" i="9"/>
  <c r="AC150" i="9"/>
  <c r="AA149" i="9"/>
  <c r="Y148" i="9"/>
  <c r="W147" i="9"/>
  <c r="U146" i="9"/>
  <c r="S145" i="9"/>
  <c r="Q144" i="9"/>
  <c r="O143" i="9"/>
  <c r="M142" i="9"/>
  <c r="K141" i="9"/>
  <c r="I140" i="9"/>
  <c r="G139" i="9"/>
  <c r="E138" i="9"/>
  <c r="C137" i="9"/>
  <c r="AE135" i="9"/>
  <c r="AC134" i="9"/>
  <c r="AA133" i="9"/>
  <c r="T159" i="9"/>
  <c r="J131" i="9"/>
  <c r="AD109" i="9"/>
  <c r="R87" i="9"/>
  <c r="R71" i="9"/>
  <c r="AB60" i="9"/>
  <c r="Q186" i="9"/>
  <c r="AE173" i="9"/>
  <c r="G165" i="9"/>
  <c r="AE157" i="9"/>
  <c r="F152" i="9"/>
  <c r="Z146" i="9"/>
  <c r="AD140" i="9"/>
  <c r="D135" i="9"/>
  <c r="V130" i="9"/>
  <c r="V126" i="9"/>
  <c r="R122" i="9"/>
  <c r="D119" i="9"/>
  <c r="T115" i="9"/>
  <c r="R112" i="9"/>
  <c r="AB109" i="9"/>
  <c r="D107" i="9"/>
  <c r="B104" i="9"/>
  <c r="L101" i="9"/>
  <c r="R98" i="9"/>
  <c r="P95" i="9"/>
  <c r="Z92" i="9"/>
  <c r="B90" i="9"/>
  <c r="AD86" i="9"/>
  <c r="J84" i="9"/>
  <c r="P81" i="9"/>
  <c r="N78" i="9"/>
  <c r="X75" i="9"/>
  <c r="AD72" i="9"/>
  <c r="AB69" i="9"/>
  <c r="H67" i="9"/>
  <c r="N64" i="9"/>
  <c r="L61" i="9"/>
  <c r="V58" i="9"/>
  <c r="AB55" i="9"/>
  <c r="Z52" i="9"/>
  <c r="F50" i="9"/>
  <c r="L47" i="9"/>
  <c r="J44" i="9"/>
  <c r="T41" i="9"/>
  <c r="Z38" i="9"/>
  <c r="I151" i="9"/>
  <c r="S148" i="9"/>
  <c r="Y145" i="9"/>
  <c r="W142" i="9"/>
  <c r="C140" i="9"/>
  <c r="I137" i="9"/>
  <c r="G134" i="9"/>
  <c r="Q131" i="9"/>
  <c r="W128" i="9"/>
  <c r="U125" i="9"/>
  <c r="Q123" i="9"/>
  <c r="M121" i="9"/>
  <c r="I119" i="9"/>
  <c r="E117" i="9"/>
  <c r="AE114" i="9"/>
  <c r="AA112" i="9"/>
  <c r="W110" i="9"/>
  <c r="S108" i="9"/>
  <c r="O106" i="9"/>
  <c r="K104" i="9"/>
  <c r="K102" i="9"/>
  <c r="AA100" i="9"/>
  <c r="M99" i="9"/>
  <c r="AC97" i="9"/>
  <c r="S96" i="9"/>
  <c r="E95" i="9"/>
  <c r="U93" i="9"/>
  <c r="K92" i="9"/>
  <c r="AA90" i="9"/>
  <c r="M89" i="9"/>
  <c r="C88" i="9"/>
  <c r="S86" i="9"/>
  <c r="E85" i="9"/>
  <c r="Y83" i="9"/>
  <c r="K82" i="9"/>
  <c r="AA80" i="9"/>
  <c r="Q79" i="9"/>
  <c r="C78" i="9"/>
  <c r="S76" i="9"/>
  <c r="I75" i="9"/>
  <c r="Y73" i="9"/>
  <c r="K72" i="9"/>
  <c r="AE70" i="9"/>
  <c r="Q69" i="9"/>
  <c r="C68" i="9"/>
  <c r="W66" i="9"/>
  <c r="I65" i="9"/>
  <c r="Y63" i="9"/>
  <c r="O62" i="9"/>
  <c r="AE60" i="9"/>
  <c r="Q59" i="9"/>
  <c r="G58" i="9"/>
  <c r="W56" i="9"/>
  <c r="I55" i="9"/>
  <c r="G54" i="9"/>
  <c r="E53" i="9"/>
  <c r="C52" i="9"/>
  <c r="AE50" i="9"/>
  <c r="AC49" i="9"/>
  <c r="AA48" i="9"/>
  <c r="Y47" i="9"/>
  <c r="W46" i="9"/>
  <c r="U45" i="9"/>
  <c r="S44" i="9"/>
  <c r="Q43" i="9"/>
  <c r="O42" i="9"/>
  <c r="M41" i="9"/>
  <c r="K40" i="9"/>
  <c r="I39" i="9"/>
  <c r="G38" i="9"/>
  <c r="E37" i="9"/>
  <c r="C36" i="9"/>
  <c r="AE34" i="9"/>
  <c r="AC33" i="9"/>
  <c r="AA32" i="9"/>
  <c r="Y31" i="9"/>
  <c r="W30" i="9"/>
  <c r="U29" i="9"/>
  <c r="S28" i="9"/>
  <c r="Q27" i="9"/>
  <c r="O26" i="9"/>
  <c r="M25" i="9"/>
  <c r="K24" i="9"/>
  <c r="I23" i="9"/>
  <c r="G22" i="9"/>
  <c r="E21" i="9"/>
  <c r="C20" i="9"/>
  <c r="AE18" i="9"/>
  <c r="AC17" i="9"/>
  <c r="AA16" i="9"/>
  <c r="N36" i="9"/>
  <c r="J34" i="9"/>
  <c r="F32" i="9"/>
  <c r="B30" i="9"/>
  <c r="AB27" i="9"/>
  <c r="X25" i="9"/>
  <c r="T23" i="9"/>
  <c r="P21" i="9"/>
  <c r="L19" i="9"/>
  <c r="H17" i="9"/>
  <c r="U15" i="9"/>
  <c r="S14" i="9"/>
  <c r="Q13" i="9"/>
  <c r="O12" i="9"/>
  <c r="M11" i="9"/>
  <c r="K10" i="9"/>
  <c r="I9" i="9"/>
  <c r="G8" i="9"/>
  <c r="E7" i="9"/>
  <c r="J35" i="9"/>
  <c r="F33" i="9"/>
  <c r="B31" i="9"/>
  <c r="AB28" i="9"/>
  <c r="X26" i="9"/>
  <c r="T24" i="9"/>
  <c r="P22" i="9"/>
  <c r="L20" i="9"/>
  <c r="H18" i="9"/>
  <c r="F16" i="9"/>
  <c r="D15" i="9"/>
  <c r="B14" i="9"/>
  <c r="AD12" i="9"/>
  <c r="AB11" i="9"/>
  <c r="Z10" i="9"/>
  <c r="X9" i="9"/>
  <c r="V8" i="9"/>
  <c r="T7" i="9"/>
  <c r="V57" i="9"/>
  <c r="T56" i="9"/>
  <c r="R55" i="9"/>
  <c r="P54" i="9"/>
  <c r="N53" i="9"/>
  <c r="L52" i="9"/>
  <c r="J51" i="9"/>
  <c r="H50" i="9"/>
  <c r="F49" i="9"/>
  <c r="D48" i="9"/>
  <c r="B47" i="9"/>
  <c r="AD45" i="9"/>
  <c r="AB44" i="9"/>
  <c r="Z43" i="9"/>
  <c r="X42" i="9"/>
  <c r="V41" i="9"/>
  <c r="T40" i="9"/>
  <c r="R39" i="9"/>
  <c r="P38" i="9"/>
  <c r="N37" i="9"/>
  <c r="AA151" i="9"/>
  <c r="Y150" i="9"/>
  <c r="W149" i="9"/>
  <c r="U148" i="9"/>
  <c r="S147" i="9"/>
  <c r="Q146" i="9"/>
  <c r="O145" i="9"/>
  <c r="M144" i="9"/>
  <c r="K143" i="9"/>
  <c r="I142" i="9"/>
  <c r="G141" i="9"/>
  <c r="E140" i="9"/>
  <c r="C139" i="9"/>
  <c r="AE137" i="9"/>
  <c r="AC136" i="9"/>
  <c r="AA135" i="9"/>
  <c r="Q185" i="9"/>
  <c r="H130" i="9"/>
  <c r="V105" i="9"/>
  <c r="L84" i="9"/>
  <c r="J71" i="9"/>
  <c r="X58" i="9"/>
  <c r="U184" i="9"/>
  <c r="W173" i="9"/>
  <c r="AE163" i="9"/>
  <c r="O157" i="9"/>
  <c r="T151" i="9"/>
  <c r="X145" i="9"/>
  <c r="N140" i="9"/>
  <c r="R134" i="9"/>
  <c r="X129" i="9"/>
  <c r="J126" i="9"/>
  <c r="N122" i="9"/>
  <c r="J118" i="9"/>
  <c r="H115" i="9"/>
  <c r="N112" i="9"/>
  <c r="L109" i="9"/>
  <c r="V106" i="9"/>
  <c r="AB103" i="9"/>
  <c r="Z100" i="9"/>
  <c r="F98" i="9"/>
  <c r="L95" i="9"/>
  <c r="J92" i="9"/>
  <c r="T89" i="9"/>
  <c r="Z86" i="9"/>
  <c r="X83" i="9"/>
  <c r="D81" i="9"/>
  <c r="J78" i="9"/>
  <c r="H75" i="9"/>
  <c r="R72" i="9"/>
  <c r="X69" i="9"/>
  <c r="V66" i="9"/>
  <c r="B64" i="9"/>
  <c r="H61" i="9"/>
  <c r="F58" i="9"/>
  <c r="P55" i="9"/>
  <c r="V52" i="9"/>
  <c r="T49" i="9"/>
  <c r="AD46" i="9"/>
  <c r="F44" i="9"/>
  <c r="D41" i="9"/>
  <c r="N38" i="9"/>
  <c r="E151" i="9"/>
  <c r="C148" i="9"/>
  <c r="M145" i="9"/>
  <c r="S142" i="9"/>
  <c r="Q139" i="9"/>
  <c r="AA136" i="9"/>
  <c r="C134" i="9"/>
  <c r="AE130" i="9"/>
  <c r="K128" i="9"/>
  <c r="Q125" i="9"/>
  <c r="M123" i="9"/>
  <c r="I121" i="9"/>
  <c r="E119" i="9"/>
  <c r="AE116" i="9"/>
  <c r="AA114" i="9"/>
  <c r="W112" i="9"/>
  <c r="S110" i="9"/>
  <c r="O108" i="9"/>
  <c r="K106" i="9"/>
  <c r="G104" i="9"/>
  <c r="G102" i="9"/>
  <c r="S100" i="9"/>
  <c r="E99" i="9"/>
  <c r="Y97" i="9"/>
  <c r="K96" i="9"/>
  <c r="AA94" i="9"/>
  <c r="Q93" i="9"/>
  <c r="C92" i="9"/>
  <c r="S90" i="9"/>
  <c r="I89" i="9"/>
  <c r="Y87" i="9"/>
  <c r="K86" i="9"/>
  <c r="AE84" i="9"/>
  <c r="Q83" i="9"/>
  <c r="C82" i="9"/>
  <c r="W80" i="9"/>
  <c r="I79" i="9"/>
  <c r="Y77" i="9"/>
  <c r="O76" i="9"/>
  <c r="AE74" i="9"/>
  <c r="Q73" i="9"/>
  <c r="G72" i="9"/>
  <c r="W70" i="9"/>
  <c r="I69" i="9"/>
  <c r="AC67" i="9"/>
  <c r="O66" i="9"/>
  <c r="AE64" i="9"/>
  <c r="U63" i="9"/>
  <c r="G62" i="9"/>
  <c r="W60" i="9"/>
  <c r="M59" i="9"/>
  <c r="AC57" i="9"/>
  <c r="O56" i="9"/>
  <c r="E55" i="9"/>
  <c r="C54" i="9"/>
  <c r="AE52" i="9"/>
  <c r="AC51" i="9"/>
  <c r="AA50" i="9"/>
  <c r="Y49" i="9"/>
  <c r="W48" i="9"/>
  <c r="U47" i="9"/>
  <c r="S46" i="9"/>
  <c r="Q45" i="9"/>
  <c r="O44" i="9"/>
  <c r="M43" i="9"/>
  <c r="K42" i="9"/>
  <c r="I41" i="9"/>
  <c r="G40" i="9"/>
  <c r="E39" i="9"/>
  <c r="C38" i="9"/>
  <c r="AE36" i="9"/>
  <c r="AC35" i="9"/>
  <c r="AA34" i="9"/>
  <c r="Y33" i="9"/>
  <c r="W32" i="9"/>
  <c r="U31" i="9"/>
  <c r="S30" i="9"/>
  <c r="Q29" i="9"/>
  <c r="O28" i="9"/>
  <c r="M27" i="9"/>
  <c r="K26" i="9"/>
  <c r="I25" i="9"/>
  <c r="G24" i="9"/>
  <c r="E23" i="9"/>
  <c r="C22" i="9"/>
  <c r="AE20" i="9"/>
  <c r="AC19" i="9"/>
  <c r="AA18" i="9"/>
  <c r="Y17" i="9"/>
  <c r="W16" i="9"/>
  <c r="F36" i="9"/>
  <c r="B34" i="9"/>
  <c r="AB31" i="9"/>
  <c r="X29" i="9"/>
  <c r="T27" i="9"/>
  <c r="P25" i="9"/>
  <c r="L23" i="9"/>
  <c r="H21" i="9"/>
  <c r="D19" i="9"/>
  <c r="AD16" i="9"/>
  <c r="Q15" i="9"/>
  <c r="O14" i="9"/>
  <c r="M13" i="9"/>
  <c r="K12" i="9"/>
  <c r="I11" i="9"/>
  <c r="G10" i="9"/>
  <c r="E9" i="9"/>
  <c r="C8" i="9"/>
  <c r="F37" i="9"/>
  <c r="B35" i="9"/>
  <c r="AB32" i="9"/>
  <c r="X30" i="9"/>
  <c r="T28" i="9"/>
  <c r="P26" i="9"/>
  <c r="L24" i="9"/>
  <c r="H22" i="9"/>
  <c r="D20" i="9"/>
  <c r="AD17" i="9"/>
  <c r="B16" i="9"/>
  <c r="AD14" i="9"/>
  <c r="AB13" i="9"/>
  <c r="Z12" i="9"/>
  <c r="X11" i="9"/>
  <c r="V10" i="9"/>
  <c r="H152" i="9"/>
  <c r="V121" i="9"/>
  <c r="F97" i="9"/>
  <c r="AD77" i="9"/>
  <c r="B67" i="9"/>
  <c r="C191" i="9"/>
  <c r="M180" i="9"/>
  <c r="O169" i="9"/>
  <c r="AC160" i="9"/>
  <c r="K155" i="9"/>
  <c r="P149" i="9"/>
  <c r="T143" i="9"/>
  <c r="J138" i="9"/>
  <c r="AD132" i="9"/>
  <c r="N128" i="9"/>
  <c r="V124" i="9"/>
  <c r="D121" i="9"/>
  <c r="AD116" i="9"/>
  <c r="F114" i="9"/>
  <c r="L111" i="9"/>
  <c r="J108" i="9"/>
  <c r="T105" i="9"/>
  <c r="Z102" i="9"/>
  <c r="X99" i="9"/>
  <c r="D97" i="9"/>
  <c r="J94" i="9"/>
  <c r="H91" i="9"/>
  <c r="R88" i="9"/>
  <c r="X85" i="9"/>
  <c r="V82" i="9"/>
  <c r="B80" i="9"/>
  <c r="H77" i="9"/>
  <c r="F74" i="9"/>
  <c r="P71" i="9"/>
  <c r="V68" i="9"/>
  <c r="T65" i="9"/>
  <c r="AD62" i="9"/>
  <c r="F60" i="9"/>
  <c r="D57" i="9"/>
  <c r="N54" i="9"/>
  <c r="T51" i="9"/>
  <c r="R48" i="9"/>
  <c r="AB45" i="9"/>
  <c r="D43" i="9"/>
  <c r="B40" i="9"/>
  <c r="L37" i="9"/>
  <c r="C150" i="9"/>
  <c r="AE146" i="9"/>
  <c r="K144" i="9"/>
  <c r="Q141" i="9"/>
  <c r="O138" i="9"/>
  <c r="Y135" i="9"/>
  <c r="AE132" i="9"/>
  <c r="AC129" i="9"/>
  <c r="I127" i="9"/>
  <c r="S124" i="9"/>
  <c r="O122" i="9"/>
  <c r="K120" i="9"/>
  <c r="G118" i="9"/>
  <c r="C116" i="9"/>
  <c r="AC113" i="9"/>
  <c r="Y111" i="9"/>
  <c r="U109" i="9"/>
  <c r="Q107" i="9"/>
  <c r="M105" i="9"/>
  <c r="I103" i="9"/>
  <c r="Q101" i="9"/>
  <c r="C100" i="9"/>
  <c r="W98" i="9"/>
  <c r="I97" i="9"/>
  <c r="Y95" i="9"/>
  <c r="O94" i="9"/>
  <c r="AE92" i="9"/>
  <c r="Q91" i="9"/>
  <c r="G90" i="9"/>
  <c r="W88" i="9"/>
  <c r="I87" i="9"/>
  <c r="AC85" i="9"/>
  <c r="O84" i="9"/>
  <c r="AE82" i="9"/>
  <c r="U81" i="9"/>
  <c r="G80" i="9"/>
  <c r="W78" i="9"/>
  <c r="M77" i="9"/>
  <c r="AC75" i="9"/>
  <c r="O74" i="9"/>
  <c r="E73" i="9"/>
  <c r="U71" i="9"/>
  <c r="G70" i="9"/>
  <c r="AA68" i="9"/>
  <c r="M67" i="9"/>
  <c r="AC65" i="9"/>
  <c r="S64" i="9"/>
  <c r="E63" i="9"/>
  <c r="U61" i="9"/>
  <c r="K60" i="9"/>
  <c r="AA58" i="9"/>
  <c r="M57" i="9"/>
  <c r="C56" i="9"/>
  <c r="W54" i="9"/>
  <c r="U53" i="9"/>
  <c r="S52" i="9"/>
  <c r="Q51" i="9"/>
  <c r="O50" i="9"/>
  <c r="M49" i="9"/>
  <c r="K48" i="9"/>
  <c r="I47" i="9"/>
  <c r="G46" i="9"/>
  <c r="E45" i="9"/>
  <c r="C44" i="9"/>
  <c r="AE42" i="9"/>
  <c r="AC41" i="9"/>
  <c r="AA40" i="9"/>
  <c r="Y39" i="9"/>
  <c r="W38" i="9"/>
  <c r="U37" i="9"/>
  <c r="S36" i="9"/>
  <c r="Q35" i="9"/>
  <c r="O34" i="9"/>
  <c r="M33" i="9"/>
  <c r="K32" i="9"/>
  <c r="I31" i="9"/>
  <c r="G30" i="9"/>
  <c r="E29" i="9"/>
  <c r="C28" i="9"/>
  <c r="AE26" i="9"/>
  <c r="AC25" i="9"/>
  <c r="AA24" i="9"/>
  <c r="Y23" i="9"/>
  <c r="W22" i="9"/>
  <c r="U21" i="9"/>
  <c r="S20" i="9"/>
  <c r="Q19" i="9"/>
  <c r="O18" i="9"/>
  <c r="M17" i="9"/>
  <c r="K16" i="9"/>
  <c r="L35" i="9"/>
  <c r="H33" i="9"/>
  <c r="D31" i="9"/>
  <c r="AD28" i="9"/>
  <c r="Z26" i="9"/>
  <c r="V24" i="9"/>
  <c r="R22" i="9"/>
  <c r="N20" i="9"/>
  <c r="J18" i="9"/>
  <c r="G16" i="9"/>
  <c r="E15" i="9"/>
  <c r="C14" i="9"/>
  <c r="AE12" i="9"/>
  <c r="AC11" i="9"/>
  <c r="AA10" i="9"/>
  <c r="Y9" i="9"/>
  <c r="W8" i="9"/>
  <c r="U7" i="9"/>
  <c r="L36" i="9"/>
  <c r="H34" i="9"/>
  <c r="D32" i="9"/>
  <c r="AD29" i="9"/>
  <c r="Z27" i="9"/>
  <c r="V25" i="9"/>
  <c r="R23" i="9"/>
  <c r="N21" i="9"/>
  <c r="J19" i="9"/>
  <c r="F17" i="9"/>
  <c r="T15" i="9"/>
  <c r="R14" i="9"/>
  <c r="P13" i="9"/>
  <c r="N12" i="9"/>
  <c r="L11" i="9"/>
  <c r="J10" i="9"/>
  <c r="H9" i="9"/>
  <c r="F8" i="9"/>
  <c r="D7" i="9"/>
  <c r="F57" i="9"/>
  <c r="D56" i="9"/>
  <c r="B55" i="9"/>
  <c r="AD53" i="9"/>
  <c r="AB52" i="9"/>
  <c r="Z51" i="9"/>
  <c r="X50" i="9"/>
  <c r="V49" i="9"/>
  <c r="T48" i="9"/>
  <c r="R47" i="9"/>
  <c r="P46" i="9"/>
  <c r="N45" i="9"/>
  <c r="L44" i="9"/>
  <c r="J43" i="9"/>
  <c r="H42" i="9"/>
  <c r="F41" i="9"/>
  <c r="D40" i="9"/>
  <c r="B39" i="9"/>
  <c r="AD37" i="9"/>
  <c r="M152" i="9"/>
  <c r="K151" i="9"/>
  <c r="I150" i="9"/>
  <c r="G149" i="9"/>
  <c r="E148" i="9"/>
  <c r="C147" i="9"/>
  <c r="AE145" i="9"/>
  <c r="AC144" i="9"/>
  <c r="AA143" i="9"/>
  <c r="Y142" i="9"/>
  <c r="W141" i="9"/>
  <c r="U140" i="9"/>
  <c r="S139" i="9"/>
  <c r="Q138" i="9"/>
  <c r="O137" i="9"/>
  <c r="M136" i="9"/>
  <c r="K135" i="9"/>
  <c r="I134" i="9"/>
  <c r="G133" i="9"/>
  <c r="E132" i="9"/>
  <c r="C131" i="9"/>
  <c r="AE129" i="9"/>
  <c r="AC128" i="9"/>
  <c r="AA127" i="9"/>
  <c r="Y126" i="9"/>
  <c r="W125" i="9"/>
  <c r="AB142" i="9"/>
  <c r="P118" i="9"/>
  <c r="D96" i="9"/>
  <c r="Z75" i="9"/>
  <c r="F65" i="9"/>
  <c r="Y190" i="9"/>
  <c r="I178" i="9"/>
  <c r="I168" i="9"/>
  <c r="Y160" i="9"/>
  <c r="I154" i="9"/>
  <c r="AD148" i="9"/>
  <c r="D143" i="9"/>
  <c r="H137" i="9"/>
  <c r="F132" i="9"/>
  <c r="F128" i="9"/>
  <c r="F124" i="9"/>
  <c r="N120" i="9"/>
  <c r="Z116" i="9"/>
  <c r="T113" i="9"/>
  <c r="AD110" i="9"/>
  <c r="F108" i="9"/>
  <c r="D105" i="9"/>
  <c r="N102" i="9"/>
  <c r="T99" i="9"/>
  <c r="R96" i="9"/>
  <c r="AB93" i="9"/>
  <c r="D91" i="9"/>
  <c r="B88" i="9"/>
  <c r="L85" i="9"/>
  <c r="R82" i="9"/>
  <c r="P79" i="9"/>
  <c r="Z76" i="9"/>
  <c r="B74" i="9"/>
  <c r="AD70" i="9"/>
  <c r="J68" i="9"/>
  <c r="P65" i="9"/>
  <c r="N62" i="9"/>
  <c r="X59" i="9"/>
  <c r="AD56" i="9"/>
  <c r="AB53" i="9"/>
  <c r="H51" i="9"/>
  <c r="N48" i="9"/>
  <c r="L45" i="9"/>
  <c r="V42" i="9"/>
  <c r="AB39" i="9"/>
  <c r="K152" i="9"/>
  <c r="U149" i="9"/>
  <c r="AA146" i="9"/>
  <c r="Y143" i="9"/>
  <c r="E141" i="9"/>
  <c r="K138" i="9"/>
  <c r="I135" i="9"/>
  <c r="S132" i="9"/>
  <c r="Y129" i="9"/>
  <c r="W126" i="9"/>
  <c r="O124" i="9"/>
  <c r="K122" i="9"/>
  <c r="G120" i="9"/>
  <c r="C118" i="9"/>
  <c r="AC115" i="9"/>
  <c r="Y113" i="9"/>
  <c r="U111" i="9"/>
  <c r="Q109" i="9"/>
  <c r="M107" i="9"/>
  <c r="I105" i="9"/>
  <c r="E103" i="9"/>
  <c r="I101" i="9"/>
  <c r="AC99" i="9"/>
  <c r="O98" i="9"/>
  <c r="AE96" i="9"/>
  <c r="U95" i="9"/>
  <c r="G94" i="9"/>
  <c r="W92" i="9"/>
  <c r="M91" i="9"/>
  <c r="AC89" i="9"/>
  <c r="O88" i="9"/>
  <c r="E87" i="9"/>
  <c r="U85" i="9"/>
  <c r="G84" i="9"/>
  <c r="AA82" i="9"/>
  <c r="M81" i="9"/>
  <c r="AC79" i="9"/>
  <c r="S78" i="9"/>
  <c r="E77" i="9"/>
  <c r="U75" i="9"/>
  <c r="K74" i="9"/>
  <c r="AA72" i="9"/>
  <c r="M71" i="9"/>
  <c r="C70" i="9"/>
  <c r="S68" i="9"/>
  <c r="E67" i="9"/>
  <c r="Y65" i="9"/>
  <c r="K64" i="9"/>
  <c r="AA62" i="9"/>
  <c r="Q61" i="9"/>
  <c r="C60" i="9"/>
  <c r="S58" i="9"/>
  <c r="I57" i="9"/>
  <c r="Y55" i="9"/>
  <c r="S54" i="9"/>
  <c r="Q53" i="9"/>
  <c r="O52" i="9"/>
  <c r="M51" i="9"/>
  <c r="K50" i="9"/>
  <c r="I49" i="9"/>
  <c r="G48" i="9"/>
  <c r="E47" i="9"/>
  <c r="C46" i="9"/>
  <c r="AE44" i="9"/>
  <c r="AC43" i="9"/>
  <c r="AA42" i="9"/>
  <c r="Y41" i="9"/>
  <c r="W40" i="9"/>
  <c r="U39" i="9"/>
  <c r="S38" i="9"/>
  <c r="Q37" i="9"/>
  <c r="O36" i="9"/>
  <c r="M35" i="9"/>
  <c r="K34" i="9"/>
  <c r="I33" i="9"/>
  <c r="G32" i="9"/>
  <c r="E31" i="9"/>
  <c r="C30" i="9"/>
  <c r="AE28" i="9"/>
  <c r="AC27" i="9"/>
  <c r="AA26" i="9"/>
  <c r="Y25" i="9"/>
  <c r="W24" i="9"/>
  <c r="U23" i="9"/>
  <c r="S22" i="9"/>
  <c r="Q21" i="9"/>
  <c r="O20" i="9"/>
  <c r="M19" i="9"/>
  <c r="K18" i="9"/>
  <c r="I17" i="9"/>
  <c r="H37" i="9"/>
  <c r="D35" i="9"/>
  <c r="AD32" i="9"/>
  <c r="Z30" i="9"/>
  <c r="V28" i="9"/>
  <c r="R26" i="9"/>
  <c r="N24" i="9"/>
  <c r="J22" i="9"/>
  <c r="F20" i="9"/>
  <c r="B18" i="9"/>
  <c r="C16" i="9"/>
  <c r="AE14" i="9"/>
  <c r="AC13" i="9"/>
  <c r="AA12" i="9"/>
  <c r="Y11" i="9"/>
  <c r="W10" i="9"/>
  <c r="U9" i="9"/>
  <c r="S8" i="9"/>
  <c r="Q7" i="9"/>
  <c r="D36" i="9"/>
  <c r="AD33" i="9"/>
  <c r="Z31" i="9"/>
  <c r="V29" i="9"/>
  <c r="R27" i="9"/>
  <c r="N25" i="9"/>
  <c r="J23" i="9"/>
  <c r="F21" i="9"/>
  <c r="B19" i="9"/>
  <c r="AB16" i="9"/>
  <c r="P15" i="9"/>
  <c r="N14" i="9"/>
  <c r="L13" i="9"/>
  <c r="J12" i="9"/>
  <c r="H11" i="9"/>
  <c r="F10" i="9"/>
  <c r="D9" i="9"/>
  <c r="B8" i="9"/>
  <c r="V7" i="9"/>
  <c r="B57" i="9"/>
  <c r="AD55" i="9"/>
  <c r="AB54" i="9"/>
  <c r="Z53" i="9"/>
  <c r="X52" i="9"/>
  <c r="V51" i="9"/>
  <c r="T50" i="9"/>
  <c r="R49" i="9"/>
  <c r="P48" i="9"/>
  <c r="N47" i="9"/>
  <c r="L46" i="9"/>
  <c r="J45" i="9"/>
  <c r="H44" i="9"/>
  <c r="F43" i="9"/>
  <c r="D42" i="9"/>
  <c r="B41" i="9"/>
  <c r="AD39" i="9"/>
  <c r="AB38" i="9"/>
  <c r="Z37" i="9"/>
  <c r="I152" i="9"/>
  <c r="G151" i="9"/>
  <c r="E150" i="9"/>
  <c r="C149" i="9"/>
  <c r="AE147" i="9"/>
  <c r="AC146" i="9"/>
  <c r="AA145" i="9"/>
  <c r="Y144" i="9"/>
  <c r="W143" i="9"/>
  <c r="U142" i="9"/>
  <c r="S141" i="9"/>
  <c r="Q140" i="9"/>
  <c r="O139" i="9"/>
  <c r="M138" i="9"/>
  <c r="K137" i="9"/>
  <c r="I136" i="9"/>
  <c r="G135" i="9"/>
  <c r="E134" i="9"/>
  <c r="C133" i="9"/>
  <c r="AE131" i="9"/>
  <c r="AC130" i="9"/>
  <c r="AA129" i="9"/>
  <c r="Y128" i="9"/>
  <c r="W127" i="9"/>
  <c r="U126" i="9"/>
  <c r="S125" i="9"/>
  <c r="AE164" i="9"/>
  <c r="AB92" i="9"/>
  <c r="G193" i="9"/>
  <c r="K163" i="9"/>
  <c r="AB147" i="9"/>
  <c r="D133" i="9"/>
  <c r="B122" i="9"/>
  <c r="P113" i="9"/>
  <c r="B106" i="9"/>
  <c r="T97" i="9"/>
  <c r="V90" i="9"/>
  <c r="H83" i="9"/>
  <c r="D75" i="9"/>
  <c r="X67" i="9"/>
  <c r="J60" i="9"/>
  <c r="J52" i="9"/>
  <c r="H45" i="9"/>
  <c r="X37" i="9"/>
  <c r="AA144" i="9"/>
  <c r="AC137" i="9"/>
  <c r="O130" i="9"/>
  <c r="AE122" i="9"/>
  <c r="U117" i="9"/>
  <c r="G112" i="9"/>
  <c r="AC105" i="9"/>
  <c r="E101" i="9"/>
  <c r="M97" i="9"/>
  <c r="M93" i="9"/>
  <c r="Y89" i="9"/>
  <c r="C86" i="9"/>
  <c r="AC81" i="9"/>
  <c r="O78" i="9"/>
  <c r="S74" i="9"/>
  <c r="S70" i="9"/>
  <c r="AE66" i="9"/>
  <c r="I63" i="9"/>
  <c r="I59" i="9"/>
  <c r="U55" i="9"/>
  <c r="W52" i="9"/>
  <c r="U49" i="9"/>
  <c r="AE46" i="9"/>
  <c r="G44" i="9"/>
  <c r="E41" i="9"/>
  <c r="O38" i="9"/>
  <c r="U35" i="9"/>
  <c r="S32" i="9"/>
  <c r="AC29" i="9"/>
  <c r="E27" i="9"/>
  <c r="C24" i="9"/>
  <c r="M21" i="9"/>
  <c r="S18" i="9"/>
  <c r="AB35" i="9"/>
  <c r="R30" i="9"/>
  <c r="AD24" i="9"/>
  <c r="Z18" i="9"/>
  <c r="AA14" i="9"/>
  <c r="C12" i="9"/>
  <c r="AE8" i="9"/>
  <c r="Z35" i="9"/>
  <c r="H30" i="9"/>
  <c r="D24" i="9"/>
  <c r="X18" i="9"/>
  <c r="V14" i="9"/>
  <c r="T11" i="9"/>
  <c r="L9" i="9"/>
  <c r="H7" i="9"/>
  <c r="H56" i="9"/>
  <c r="D54" i="9"/>
  <c r="AD51" i="9"/>
  <c r="Z49" i="9"/>
  <c r="V47" i="9"/>
  <c r="R45" i="9"/>
  <c r="N43" i="9"/>
  <c r="J41" i="9"/>
  <c r="F39" i="9"/>
  <c r="Q152" i="9"/>
  <c r="M150" i="9"/>
  <c r="I148" i="9"/>
  <c r="E146" i="9"/>
  <c r="AE143" i="9"/>
  <c r="AA141" i="9"/>
  <c r="W139" i="9"/>
  <c r="S137" i="9"/>
  <c r="O135" i="9"/>
  <c r="S133" i="9"/>
  <c r="I132" i="9"/>
  <c r="U130" i="9"/>
  <c r="K129" i="9"/>
  <c r="AE127" i="9"/>
  <c r="M126" i="9"/>
  <c r="C125" i="9"/>
  <c r="AE123" i="9"/>
  <c r="AC122" i="9"/>
  <c r="AA121" i="9"/>
  <c r="Y120" i="9"/>
  <c r="W119" i="9"/>
  <c r="U118" i="9"/>
  <c r="S117" i="9"/>
  <c r="Q116" i="9"/>
  <c r="O115" i="9"/>
  <c r="M114" i="9"/>
  <c r="K113" i="9"/>
  <c r="I112" i="9"/>
  <c r="G111" i="9"/>
  <c r="E110" i="9"/>
  <c r="C109" i="9"/>
  <c r="AE107" i="9"/>
  <c r="AC106" i="9"/>
  <c r="AA105" i="9"/>
  <c r="Y104" i="9"/>
  <c r="W103" i="9"/>
  <c r="U102" i="9"/>
  <c r="S101" i="9"/>
  <c r="Q100" i="9"/>
  <c r="O99" i="9"/>
  <c r="M98" i="9"/>
  <c r="K97" i="9"/>
  <c r="I96" i="9"/>
  <c r="G95" i="9"/>
  <c r="E94" i="9"/>
  <c r="C93" i="9"/>
  <c r="AE91" i="9"/>
  <c r="AC90" i="9"/>
  <c r="AA89" i="9"/>
  <c r="Y88" i="9"/>
  <c r="W87" i="9"/>
  <c r="U86" i="9"/>
  <c r="S85" i="9"/>
  <c r="Q84" i="9"/>
  <c r="O83" i="9"/>
  <c r="M82" i="9"/>
  <c r="K81" i="9"/>
  <c r="I80" i="9"/>
  <c r="G79" i="9"/>
  <c r="E78" i="9"/>
  <c r="C77" i="9"/>
  <c r="AE75" i="9"/>
  <c r="AC74" i="9"/>
  <c r="AA73" i="9"/>
  <c r="Y72" i="9"/>
  <c r="W71" i="9"/>
  <c r="U70" i="9"/>
  <c r="S69" i="9"/>
  <c r="Q68" i="9"/>
  <c r="O67" i="9"/>
  <c r="M66" i="9"/>
  <c r="K65" i="9"/>
  <c r="I64" i="9"/>
  <c r="G63" i="9"/>
  <c r="E62" i="9"/>
  <c r="C61" i="9"/>
  <c r="AE59" i="9"/>
  <c r="AC58" i="9"/>
  <c r="AA57" i="9"/>
  <c r="Y56" i="9"/>
  <c r="W55" i="9"/>
  <c r="U54" i="9"/>
  <c r="S53" i="9"/>
  <c r="Q52" i="9"/>
  <c r="O51" i="9"/>
  <c r="M50" i="9"/>
  <c r="K49" i="9"/>
  <c r="I48" i="9"/>
  <c r="G47" i="9"/>
  <c r="E46" i="9"/>
  <c r="C45" i="9"/>
  <c r="AE43" i="9"/>
  <c r="AC42" i="9"/>
  <c r="AA41" i="9"/>
  <c r="Y40" i="9"/>
  <c r="W39" i="9"/>
  <c r="U38" i="9"/>
  <c r="S37" i="9"/>
  <c r="Q36" i="9"/>
  <c r="O35" i="9"/>
  <c r="M34" i="9"/>
  <c r="K33" i="9"/>
  <c r="I32" i="9"/>
  <c r="G31" i="9"/>
  <c r="E30" i="9"/>
  <c r="C29" i="9"/>
  <c r="AE27" i="9"/>
  <c r="AC26" i="9"/>
  <c r="AA25" i="9"/>
  <c r="Y24" i="9"/>
  <c r="W23" i="9"/>
  <c r="U22" i="9"/>
  <c r="S21" i="9"/>
  <c r="Q20" i="9"/>
  <c r="O19" i="9"/>
  <c r="M18" i="9"/>
  <c r="K17" i="9"/>
  <c r="I16" i="9"/>
  <c r="H35" i="9"/>
  <c r="D33" i="9"/>
  <c r="AD30" i="9"/>
  <c r="Z28" i="9"/>
  <c r="V26" i="9"/>
  <c r="R24" i="9"/>
  <c r="N22" i="9"/>
  <c r="J20" i="9"/>
  <c r="F18" i="9"/>
  <c r="E16" i="9"/>
  <c r="C15" i="9"/>
  <c r="AE13" i="9"/>
  <c r="AC12" i="9"/>
  <c r="AA11" i="9"/>
  <c r="Y10" i="9"/>
  <c r="W9" i="9"/>
  <c r="U8" i="9"/>
  <c r="S7" i="9"/>
  <c r="H36" i="9"/>
  <c r="D34" i="9"/>
  <c r="AD31" i="9"/>
  <c r="Z29" i="9"/>
  <c r="V27" i="9"/>
  <c r="R25" i="9"/>
  <c r="N23" i="9"/>
  <c r="J21" i="9"/>
  <c r="F19" i="9"/>
  <c r="B17" i="9"/>
  <c r="R15" i="9"/>
  <c r="P14" i="9"/>
  <c r="N13" i="9"/>
  <c r="L12" i="9"/>
  <c r="J11" i="9"/>
  <c r="H10" i="9"/>
  <c r="F9" i="9"/>
  <c r="D8" i="9"/>
  <c r="I336" i="9"/>
  <c r="Q340" i="9"/>
  <c r="I345" i="9"/>
  <c r="O350" i="9"/>
  <c r="AC343" i="9"/>
  <c r="Y341" i="9"/>
  <c r="U339" i="9"/>
  <c r="Q337" i="9"/>
  <c r="M335" i="9"/>
  <c r="I333" i="9"/>
  <c r="E331" i="9"/>
  <c r="AE328" i="9"/>
  <c r="AA326" i="9"/>
  <c r="W324" i="9"/>
  <c r="H355" i="9"/>
  <c r="D353" i="9"/>
  <c r="AD350" i="9"/>
  <c r="Z348" i="9"/>
  <c r="V346" i="9"/>
  <c r="K345" i="9"/>
  <c r="E349" i="9"/>
  <c r="B362" i="9"/>
  <c r="K350" i="9"/>
  <c r="S354" i="9"/>
  <c r="K347" i="9"/>
  <c r="O349" i="9"/>
  <c r="S351" i="9"/>
  <c r="W353" i="9"/>
  <c r="K356" i="9"/>
  <c r="D366" i="9"/>
  <c r="C357" i="9"/>
  <c r="L360" i="9"/>
  <c r="AA363" i="9"/>
  <c r="AB359" i="9"/>
  <c r="N362" i="9"/>
  <c r="G360" i="9"/>
  <c r="AB362" i="9"/>
  <c r="X366" i="9"/>
  <c r="AE361" i="9"/>
  <c r="F364" i="9"/>
  <c r="J366" i="9"/>
  <c r="Q358" i="9"/>
  <c r="C361" i="9"/>
  <c r="K365" i="9"/>
  <c r="M361" i="9"/>
  <c r="Q363" i="9"/>
  <c r="U365" i="9"/>
  <c r="S337" i="9"/>
  <c r="AA341" i="9"/>
  <c r="AE350" i="9"/>
  <c r="O346" i="9"/>
  <c r="I343" i="9"/>
  <c r="E341" i="9"/>
  <c r="AE338" i="9"/>
  <c r="AA336" i="9"/>
  <c r="W334" i="9"/>
  <c r="S332" i="9"/>
  <c r="O330" i="9"/>
  <c r="K328" i="9"/>
  <c r="G326" i="9"/>
  <c r="V356" i="9"/>
  <c r="R354" i="9"/>
  <c r="N352" i="9"/>
  <c r="J350" i="9"/>
  <c r="F348" i="9"/>
  <c r="B346" i="9"/>
  <c r="AE345" i="9"/>
  <c r="Y351" i="9"/>
  <c r="M347" i="9"/>
  <c r="U351" i="9"/>
  <c r="O356" i="9"/>
  <c r="AE347" i="9"/>
  <c r="E350" i="9"/>
  <c r="I352" i="9"/>
  <c r="M354" i="9"/>
  <c r="T357" i="9"/>
  <c r="S355" i="9"/>
  <c r="V357" i="9"/>
  <c r="X361" i="9"/>
  <c r="N358" i="9"/>
  <c r="R360" i="9"/>
  <c r="H364" i="9"/>
  <c r="O365" i="9"/>
  <c r="Z363" i="9"/>
  <c r="G358" i="9"/>
  <c r="U364" i="9"/>
  <c r="Z364" i="9"/>
  <c r="AD366" i="9"/>
  <c r="G359" i="9"/>
  <c r="M362" i="9"/>
  <c r="U366" i="9"/>
  <c r="C362" i="9"/>
  <c r="G364" i="9"/>
  <c r="K366" i="9"/>
  <c r="AA350" i="9"/>
  <c r="E355" i="9"/>
  <c r="S347" i="9"/>
  <c r="W349" i="9"/>
  <c r="AA351" i="9"/>
  <c r="AE353" i="9"/>
  <c r="AA356" i="9"/>
  <c r="U360" i="9"/>
  <c r="AB360" i="9"/>
  <c r="B358" i="9"/>
  <c r="F360" i="9"/>
  <c r="AD362" i="9"/>
  <c r="I362" i="9"/>
  <c r="M357" i="9"/>
  <c r="C363" i="9"/>
  <c r="N364" i="9"/>
  <c r="W160" i="9"/>
  <c r="D80" i="9"/>
  <c r="AC188" i="9"/>
  <c r="I162" i="9"/>
  <c r="H145" i="9"/>
  <c r="L131" i="9"/>
  <c r="H121" i="9"/>
  <c r="B112" i="9"/>
  <c r="AD104" i="9"/>
  <c r="P97" i="9"/>
  <c r="D89" i="9"/>
  <c r="F82" i="9"/>
  <c r="V74" i="9"/>
  <c r="R66" i="9"/>
  <c r="H59" i="9"/>
  <c r="X51" i="9"/>
  <c r="X43" i="9"/>
  <c r="G152" i="9"/>
  <c r="W144" i="9"/>
  <c r="K136" i="9"/>
  <c r="M129" i="9"/>
  <c r="AA122" i="9"/>
  <c r="S116" i="9"/>
  <c r="I111" i="9"/>
  <c r="Y105" i="9"/>
  <c r="O100" i="9"/>
  <c r="AA96" i="9"/>
  <c r="E93" i="9"/>
  <c r="E89" i="9"/>
  <c r="Q85" i="9"/>
  <c r="Y81" i="9"/>
  <c r="U77" i="9"/>
  <c r="G74" i="9"/>
  <c r="K70" i="9"/>
  <c r="K66" i="9"/>
  <c r="W62" i="9"/>
  <c r="AE58" i="9"/>
  <c r="AE54" i="9"/>
  <c r="K52" i="9"/>
  <c r="Q49" i="9"/>
  <c r="O46" i="9"/>
  <c r="Y43" i="9"/>
  <c r="AE40" i="9"/>
  <c r="AC37" i="9"/>
  <c r="I35" i="9"/>
  <c r="O32" i="9"/>
  <c r="M29" i="9"/>
  <c r="W26" i="9"/>
  <c r="AC23" i="9"/>
  <c r="AA20" i="9"/>
  <c r="G18" i="9"/>
  <c r="T35" i="9"/>
  <c r="P29" i="9"/>
  <c r="F24" i="9"/>
  <c r="R18" i="9"/>
  <c r="K14" i="9"/>
  <c r="U11" i="9"/>
  <c r="AA8" i="9"/>
  <c r="X34" i="9"/>
  <c r="N29" i="9"/>
  <c r="Z23" i="9"/>
  <c r="V17" i="9"/>
  <c r="J14" i="9"/>
  <c r="P11" i="9"/>
  <c r="AD8" i="9"/>
  <c r="F7" i="9"/>
  <c r="Z55" i="9"/>
  <c r="V53" i="9"/>
  <c r="R51" i="9"/>
  <c r="N49" i="9"/>
  <c r="J47" i="9"/>
  <c r="F45" i="9"/>
  <c r="B43" i="9"/>
  <c r="AB40" i="9"/>
  <c r="X38" i="9"/>
  <c r="E152" i="9"/>
  <c r="AE149" i="9"/>
  <c r="AA147" i="9"/>
  <c r="W145" i="9"/>
  <c r="S143" i="9"/>
  <c r="O141" i="9"/>
  <c r="K139" i="9"/>
  <c r="G137" i="9"/>
  <c r="C135" i="9"/>
  <c r="O133" i="9"/>
  <c r="AA131" i="9"/>
  <c r="Q130" i="9"/>
  <c r="G129" i="9"/>
  <c r="S127" i="9"/>
  <c r="I126" i="9"/>
  <c r="AC124" i="9"/>
  <c r="AA123" i="9"/>
  <c r="Y122" i="9"/>
  <c r="W121" i="9"/>
  <c r="U120" i="9"/>
  <c r="S119" i="9"/>
  <c r="Q118" i="9"/>
  <c r="O117" i="9"/>
  <c r="M116" i="9"/>
  <c r="K115" i="9"/>
  <c r="I114" i="9"/>
  <c r="G113" i="9"/>
  <c r="E112" i="9"/>
  <c r="C111" i="9"/>
  <c r="AE109" i="9"/>
  <c r="AC108" i="9"/>
  <c r="AA107" i="9"/>
  <c r="Y106" i="9"/>
  <c r="W105" i="9"/>
  <c r="U104" i="9"/>
  <c r="S103" i="9"/>
  <c r="Q102" i="9"/>
  <c r="O101" i="9"/>
  <c r="M100" i="9"/>
  <c r="K99" i="9"/>
  <c r="I98" i="9"/>
  <c r="G97" i="9"/>
  <c r="E96" i="9"/>
  <c r="C95" i="9"/>
  <c r="AE93" i="9"/>
  <c r="AC92" i="9"/>
  <c r="AA91" i="9"/>
  <c r="Y90" i="9"/>
  <c r="W89" i="9"/>
  <c r="U88" i="9"/>
  <c r="S87" i="9"/>
  <c r="Q86" i="9"/>
  <c r="O85" i="9"/>
  <c r="M84" i="9"/>
  <c r="K83" i="9"/>
  <c r="I82" i="9"/>
  <c r="G81" i="9"/>
  <c r="E80" i="9"/>
  <c r="C79" i="9"/>
  <c r="AE77" i="9"/>
  <c r="AC76" i="9"/>
  <c r="AA75" i="9"/>
  <c r="Y74" i="9"/>
  <c r="W73" i="9"/>
  <c r="U72" i="9"/>
  <c r="S71" i="9"/>
  <c r="Q70" i="9"/>
  <c r="O69" i="9"/>
  <c r="M68" i="9"/>
  <c r="K67" i="9"/>
  <c r="I66" i="9"/>
  <c r="G65" i="9"/>
  <c r="E64" i="9"/>
  <c r="C63" i="9"/>
  <c r="AE61" i="9"/>
  <c r="AC60" i="9"/>
  <c r="AA59" i="9"/>
  <c r="Y58" i="9"/>
  <c r="W57" i="9"/>
  <c r="U56" i="9"/>
  <c r="S55" i="9"/>
  <c r="Q54" i="9"/>
  <c r="O53" i="9"/>
  <c r="M52" i="9"/>
  <c r="K51" i="9"/>
  <c r="I50" i="9"/>
  <c r="G49" i="9"/>
  <c r="E48" i="9"/>
  <c r="C47" i="9"/>
  <c r="AE45" i="9"/>
  <c r="AC44" i="9"/>
  <c r="AA43" i="9"/>
  <c r="Y42" i="9"/>
  <c r="W41" i="9"/>
  <c r="U40" i="9"/>
  <c r="S39" i="9"/>
  <c r="Q38" i="9"/>
  <c r="O37" i="9"/>
  <c r="M36" i="9"/>
  <c r="K35" i="9"/>
  <c r="I34" i="9"/>
  <c r="G33" i="9"/>
  <c r="E32" i="9"/>
  <c r="C31" i="9"/>
  <c r="AE29" i="9"/>
  <c r="AC28" i="9"/>
  <c r="AA27" i="9"/>
  <c r="Y26" i="9"/>
  <c r="W25" i="9"/>
  <c r="U24" i="9"/>
  <c r="S23" i="9"/>
  <c r="Q22" i="9"/>
  <c r="O21" i="9"/>
  <c r="M20" i="9"/>
  <c r="K19" i="9"/>
  <c r="I18" i="9"/>
  <c r="G17" i="9"/>
  <c r="D37" i="9"/>
  <c r="AD34" i="9"/>
  <c r="Z32" i="9"/>
  <c r="V30" i="9"/>
  <c r="R28" i="9"/>
  <c r="N26" i="9"/>
  <c r="J24" i="9"/>
  <c r="F22" i="9"/>
  <c r="B20" i="9"/>
  <c r="AB17" i="9"/>
  <c r="AE15" i="9"/>
  <c r="AC14" i="9"/>
  <c r="AA13" i="9"/>
  <c r="Y12" i="9"/>
  <c r="W11" i="9"/>
  <c r="U10" i="9"/>
  <c r="S9" i="9"/>
  <c r="Q8" i="9"/>
  <c r="O7" i="9"/>
  <c r="AD35" i="9"/>
  <c r="Z33" i="9"/>
  <c r="V31" i="9"/>
  <c r="R29" i="9"/>
  <c r="N27" i="9"/>
  <c r="J25" i="9"/>
  <c r="F23" i="9"/>
  <c r="B21" i="9"/>
  <c r="AB18" i="9"/>
  <c r="X16" i="9"/>
  <c r="N15" i="9"/>
  <c r="L14" i="9"/>
  <c r="J13" i="9"/>
  <c r="H12" i="9"/>
  <c r="F11" i="9"/>
  <c r="D10" i="9"/>
  <c r="B9" i="9"/>
  <c r="AD7" i="9"/>
  <c r="Y336" i="9"/>
  <c r="C341" i="9"/>
  <c r="K346" i="9"/>
  <c r="K348" i="9"/>
  <c r="U343" i="9"/>
  <c r="Q341" i="9"/>
  <c r="M339" i="9"/>
  <c r="I337" i="9"/>
  <c r="E335" i="9"/>
  <c r="AE332" i="9"/>
  <c r="AA330" i="9"/>
  <c r="W328" i="9"/>
  <c r="S326" i="9"/>
  <c r="O324" i="9"/>
  <c r="AD354" i="9"/>
  <c r="Z352" i="9"/>
  <c r="V350" i="9"/>
  <c r="R348" i="9"/>
  <c r="N346" i="9"/>
  <c r="S345" i="9"/>
  <c r="G350" i="9"/>
  <c r="AA346" i="9"/>
  <c r="J357" i="9"/>
  <c r="F363" i="9"/>
  <c r="R366" i="9"/>
  <c r="X140" i="9"/>
  <c r="Z79" i="9"/>
  <c r="Q182" i="9"/>
  <c r="W159" i="9"/>
  <c r="V144" i="9"/>
  <c r="T129" i="9"/>
  <c r="AB119" i="9"/>
  <c r="P111" i="9"/>
  <c r="P103" i="9"/>
  <c r="N96" i="9"/>
  <c r="AD88" i="9"/>
  <c r="R80" i="9"/>
  <c r="T73" i="9"/>
  <c r="F66" i="9"/>
  <c r="B58" i="9"/>
  <c r="V50" i="9"/>
  <c r="H43" i="9"/>
  <c r="W150" i="9"/>
  <c r="U143" i="9"/>
  <c r="G136" i="9"/>
  <c r="Y127" i="9"/>
  <c r="AC121" i="9"/>
  <c r="O116" i="9"/>
  <c r="G110" i="9"/>
  <c r="AA104" i="9"/>
  <c r="G100" i="9"/>
  <c r="G96" i="9"/>
  <c r="S92" i="9"/>
  <c r="AA88" i="9"/>
  <c r="AA84" i="9"/>
  <c r="I81" i="9"/>
  <c r="Q77" i="9"/>
  <c r="M73" i="9"/>
  <c r="AC69" i="9"/>
  <c r="C66" i="9"/>
  <c r="C62" i="9"/>
  <c r="O58" i="9"/>
  <c r="AA54" i="9"/>
  <c r="Y51" i="9"/>
  <c r="E49" i="9"/>
  <c r="K46" i="9"/>
  <c r="I43" i="9"/>
  <c r="S40" i="9"/>
  <c r="Y37" i="9"/>
  <c r="W34" i="9"/>
  <c r="C32" i="9"/>
  <c r="I29" i="9"/>
  <c r="G26" i="9"/>
  <c r="Q23" i="9"/>
  <c r="W20" i="9"/>
  <c r="U17" i="9"/>
  <c r="Z34" i="9"/>
  <c r="H29" i="9"/>
  <c r="D23" i="9"/>
  <c r="X17" i="9"/>
  <c r="G14" i="9"/>
  <c r="E11" i="9"/>
  <c r="O8" i="9"/>
  <c r="P34" i="9"/>
  <c r="L28" i="9"/>
  <c r="B23" i="9"/>
  <c r="N17" i="9"/>
  <c r="X13" i="9"/>
  <c r="D11" i="9"/>
  <c r="R8" i="9"/>
  <c r="R57" i="9"/>
  <c r="N55" i="9"/>
  <c r="J53" i="9"/>
  <c r="F51" i="9"/>
  <c r="B49" i="9"/>
  <c r="AB46" i="9"/>
  <c r="X44" i="9"/>
  <c r="T42" i="9"/>
  <c r="P40" i="9"/>
  <c r="L38" i="9"/>
  <c r="W151" i="9"/>
  <c r="S149" i="9"/>
  <c r="O147" i="9"/>
  <c r="K145" i="9"/>
  <c r="G143" i="9"/>
  <c r="C141" i="9"/>
  <c r="AC138" i="9"/>
  <c r="Y136" i="9"/>
  <c r="Y134" i="9"/>
  <c r="K133" i="9"/>
  <c r="W131" i="9"/>
  <c r="M130" i="9"/>
  <c r="C129" i="9"/>
  <c r="O127" i="9"/>
  <c r="E126" i="9"/>
  <c r="Y124" i="9"/>
  <c r="W123" i="9"/>
  <c r="U122" i="9"/>
  <c r="S121" i="9"/>
  <c r="Q120" i="9"/>
  <c r="O119" i="9"/>
  <c r="M118" i="9"/>
  <c r="K117" i="9"/>
  <c r="I116" i="9"/>
  <c r="G115" i="9"/>
  <c r="E114" i="9"/>
  <c r="C113" i="9"/>
  <c r="AE111" i="9"/>
  <c r="AC110" i="9"/>
  <c r="AA109" i="9"/>
  <c r="Y108" i="9"/>
  <c r="W107" i="9"/>
  <c r="U106" i="9"/>
  <c r="S105" i="9"/>
  <c r="Q104" i="9"/>
  <c r="O103" i="9"/>
  <c r="M102" i="9"/>
  <c r="K101" i="9"/>
  <c r="I100" i="9"/>
  <c r="G99" i="9"/>
  <c r="E98" i="9"/>
  <c r="C97" i="9"/>
  <c r="AE95" i="9"/>
  <c r="AC94" i="9"/>
  <c r="AA93" i="9"/>
  <c r="Y92" i="9"/>
  <c r="W91" i="9"/>
  <c r="U90" i="9"/>
  <c r="S89" i="9"/>
  <c r="Q88" i="9"/>
  <c r="O87" i="9"/>
  <c r="M86" i="9"/>
  <c r="K85" i="9"/>
  <c r="I84" i="9"/>
  <c r="G83" i="9"/>
  <c r="E82" i="9"/>
  <c r="C81" i="9"/>
  <c r="AE79" i="9"/>
  <c r="AC78" i="9"/>
  <c r="AA77" i="9"/>
  <c r="Y76" i="9"/>
  <c r="W75" i="9"/>
  <c r="U74" i="9"/>
  <c r="S73" i="9"/>
  <c r="Q72" i="9"/>
  <c r="O71" i="9"/>
  <c r="M70" i="9"/>
  <c r="K69" i="9"/>
  <c r="I68" i="9"/>
  <c r="G67" i="9"/>
  <c r="E66" i="9"/>
  <c r="C65" i="9"/>
  <c r="AE63" i="9"/>
  <c r="AC62" i="9"/>
  <c r="AA61" i="9"/>
  <c r="Y60" i="9"/>
  <c r="W59" i="9"/>
  <c r="U58" i="9"/>
  <c r="S57" i="9"/>
  <c r="Q56" i="9"/>
  <c r="O55" i="9"/>
  <c r="M54" i="9"/>
  <c r="K53" i="9"/>
  <c r="I52" i="9"/>
  <c r="G51" i="9"/>
  <c r="E50" i="9"/>
  <c r="C49" i="9"/>
  <c r="AE47" i="9"/>
  <c r="AC46" i="9"/>
  <c r="AA45" i="9"/>
  <c r="Y44" i="9"/>
  <c r="W43" i="9"/>
  <c r="U42" i="9"/>
  <c r="S41" i="9"/>
  <c r="Q40" i="9"/>
  <c r="O39" i="9"/>
  <c r="M38" i="9"/>
  <c r="K37" i="9"/>
  <c r="I36" i="9"/>
  <c r="G35" i="9"/>
  <c r="E34" i="9"/>
  <c r="C33" i="9"/>
  <c r="AE31" i="9"/>
  <c r="AC30" i="9"/>
  <c r="AA29" i="9"/>
  <c r="Y28" i="9"/>
  <c r="W27" i="9"/>
  <c r="U26" i="9"/>
  <c r="S25" i="9"/>
  <c r="Q24" i="9"/>
  <c r="O23" i="9"/>
  <c r="M22" i="9"/>
  <c r="K21" i="9"/>
  <c r="I20" i="9"/>
  <c r="G19" i="9"/>
  <c r="E18" i="9"/>
  <c r="C17" i="9"/>
  <c r="Z36" i="9"/>
  <c r="V34" i="9"/>
  <c r="R32" i="9"/>
  <c r="N30" i="9"/>
  <c r="J28" i="9"/>
  <c r="F26" i="9"/>
  <c r="B24" i="9"/>
  <c r="AB21" i="9"/>
  <c r="X19" i="9"/>
  <c r="T17" i="9"/>
  <c r="AA15" i="9"/>
  <c r="Y14" i="9"/>
  <c r="W13" i="9"/>
  <c r="U12" i="9"/>
  <c r="S11" i="9"/>
  <c r="Q10" i="9"/>
  <c r="O9" i="9"/>
  <c r="M8" i="9"/>
  <c r="K7" i="9"/>
  <c r="B9" i="10" s="1"/>
  <c r="V35" i="9"/>
  <c r="R33" i="9"/>
  <c r="N31" i="9"/>
  <c r="J29" i="9"/>
  <c r="F27" i="9"/>
  <c r="B25" i="9"/>
  <c r="AB22" i="9"/>
  <c r="X20" i="9"/>
  <c r="T18" i="9"/>
  <c r="P16" i="9"/>
  <c r="J15" i="9"/>
  <c r="H14" i="9"/>
  <c r="F13" i="9"/>
  <c r="D12" i="9"/>
  <c r="B11" i="9"/>
  <c r="AD9" i="9"/>
  <c r="AB8" i="9"/>
  <c r="Z7" i="9"/>
  <c r="K337" i="9"/>
  <c r="S341" i="9"/>
  <c r="AA348" i="9"/>
  <c r="W346" i="9"/>
  <c r="M343" i="9"/>
  <c r="I341" i="9"/>
  <c r="E339" i="9"/>
  <c r="AE336" i="9"/>
  <c r="AA334" i="9"/>
  <c r="W332" i="9"/>
  <c r="S330" i="9"/>
  <c r="O328" i="9"/>
  <c r="K326" i="9"/>
  <c r="Z356" i="9"/>
  <c r="V354" i="9"/>
  <c r="R352" i="9"/>
  <c r="N350" i="9"/>
  <c r="J348" i="9"/>
  <c r="F346" i="9"/>
  <c r="AA345" i="9"/>
  <c r="I351" i="9"/>
  <c r="E347" i="9"/>
  <c r="M351" i="9"/>
  <c r="AC355" i="9"/>
  <c r="AA347" i="9"/>
  <c r="AE349" i="9"/>
  <c r="E352" i="9"/>
  <c r="I354" i="9"/>
  <c r="L357" i="9"/>
  <c r="O355" i="9"/>
  <c r="R357" i="9"/>
  <c r="N361" i="9"/>
  <c r="J358" i="9"/>
  <c r="N360" i="9"/>
  <c r="V363" i="9"/>
  <c r="M364" i="9"/>
  <c r="R363" i="9"/>
  <c r="AC357" i="9"/>
  <c r="E364" i="9"/>
  <c r="V364" i="9"/>
  <c r="Z366" i="9"/>
  <c r="C359" i="9"/>
  <c r="E362" i="9"/>
  <c r="M366" i="9"/>
  <c r="AC361" i="9"/>
  <c r="C364" i="9"/>
  <c r="H114" i="9"/>
  <c r="J67" i="9"/>
  <c r="AA171" i="9"/>
  <c r="W153" i="9"/>
  <c r="Z138" i="9"/>
  <c r="P125" i="9"/>
  <c r="J116" i="9"/>
  <c r="Z108" i="9"/>
  <c r="V100" i="9"/>
  <c r="L93" i="9"/>
  <c r="AB85" i="9"/>
  <c r="AB77" i="9"/>
  <c r="Z70" i="9"/>
  <c r="L63" i="9"/>
  <c r="AD54" i="9"/>
  <c r="B48" i="9"/>
  <c r="R40" i="9"/>
  <c r="AC147" i="9"/>
  <c r="S140" i="9"/>
  <c r="E133" i="9"/>
  <c r="E125" i="9"/>
  <c r="Y119" i="9"/>
  <c r="K114" i="9"/>
  <c r="C108" i="9"/>
  <c r="W102" i="9"/>
  <c r="AA98" i="9"/>
  <c r="W94" i="9"/>
  <c r="I91" i="9"/>
  <c r="M87" i="9"/>
  <c r="M83" i="9"/>
  <c r="Y79" i="9"/>
  <c r="C76" i="9"/>
  <c r="C72" i="9"/>
  <c r="O68" i="9"/>
  <c r="W64" i="9"/>
  <c r="S60" i="9"/>
  <c r="E57" i="9"/>
  <c r="Y53" i="9"/>
  <c r="W50" i="9"/>
  <c r="C48" i="9"/>
  <c r="I45" i="9"/>
  <c r="G42" i="9"/>
  <c r="Q39" i="9"/>
  <c r="W36" i="9"/>
  <c r="U33" i="9"/>
  <c r="AE30" i="9"/>
  <c r="G28" i="9"/>
  <c r="E25" i="9"/>
  <c r="O22" i="9"/>
  <c r="U19" i="9"/>
  <c r="S16" i="9"/>
  <c r="V32" i="9"/>
  <c r="D27" i="9"/>
  <c r="AD20" i="9"/>
  <c r="AC15" i="9"/>
  <c r="E13" i="9"/>
  <c r="C10" i="9"/>
  <c r="M7" i="9"/>
  <c r="L32" i="9"/>
  <c r="H26" i="9"/>
  <c r="AB20" i="9"/>
  <c r="X15" i="9"/>
  <c r="V12" i="9"/>
  <c r="B10" i="9"/>
  <c r="AB7" i="9"/>
  <c r="AB56" i="9"/>
  <c r="X54" i="9"/>
  <c r="T52" i="9"/>
  <c r="P50" i="9"/>
  <c r="L48" i="9"/>
  <c r="H46" i="9"/>
  <c r="D44" i="9"/>
  <c r="AD41" i="9"/>
  <c r="Z39" i="9"/>
  <c r="V37" i="9"/>
  <c r="C151" i="9"/>
  <c r="AC148" i="9"/>
  <c r="Y146" i="9"/>
  <c r="U144" i="9"/>
  <c r="Q142" i="9"/>
  <c r="M140" i="9"/>
  <c r="I138" i="9"/>
  <c r="E136" i="9"/>
  <c r="M134" i="9"/>
  <c r="U132" i="9"/>
  <c r="K131" i="9"/>
  <c r="W129" i="9"/>
  <c r="M128" i="9"/>
  <c r="C127" i="9"/>
  <c r="O125" i="9"/>
  <c r="M124" i="9"/>
  <c r="K123" i="9"/>
  <c r="I122" i="9"/>
  <c r="G121" i="9"/>
  <c r="E120" i="9"/>
  <c r="C119" i="9"/>
  <c r="AE117" i="9"/>
  <c r="AC116" i="9"/>
  <c r="AA115" i="9"/>
  <c r="Y114" i="9"/>
  <c r="W113" i="9"/>
  <c r="U112" i="9"/>
  <c r="S111" i="9"/>
  <c r="Q110" i="9"/>
  <c r="O109" i="9"/>
  <c r="M108" i="9"/>
  <c r="K107" i="9"/>
  <c r="I106" i="9"/>
  <c r="G105" i="9"/>
  <c r="E104" i="9"/>
  <c r="C103" i="9"/>
  <c r="AE101" i="9"/>
  <c r="AC100" i="9"/>
  <c r="AA99" i="9"/>
  <c r="Y98" i="9"/>
  <c r="W97" i="9"/>
  <c r="U96" i="9"/>
  <c r="S95" i="9"/>
  <c r="Q94" i="9"/>
  <c r="O93" i="9"/>
  <c r="M92" i="9"/>
  <c r="K91" i="9"/>
  <c r="I90" i="9"/>
  <c r="G89" i="9"/>
  <c r="E88" i="9"/>
  <c r="C87" i="9"/>
  <c r="AE85" i="9"/>
  <c r="AC84" i="9"/>
  <c r="AA83" i="9"/>
  <c r="Y82" i="9"/>
  <c r="W81" i="9"/>
  <c r="U80" i="9"/>
  <c r="S79" i="9"/>
  <c r="Q78" i="9"/>
  <c r="O77" i="9"/>
  <c r="M76" i="9"/>
  <c r="K75" i="9"/>
  <c r="I74" i="9"/>
  <c r="G73" i="9"/>
  <c r="E72" i="9"/>
  <c r="C71" i="9"/>
  <c r="AE69" i="9"/>
  <c r="AC68" i="9"/>
  <c r="AA67" i="9"/>
  <c r="Y66" i="9"/>
  <c r="W65" i="9"/>
  <c r="U64" i="9"/>
  <c r="S63" i="9"/>
  <c r="Q62" i="9"/>
  <c r="O61" i="9"/>
  <c r="M60" i="9"/>
  <c r="K59" i="9"/>
  <c r="I58" i="9"/>
  <c r="G57" i="9"/>
  <c r="E56" i="9"/>
  <c r="C55" i="9"/>
  <c r="AE53" i="9"/>
  <c r="AC52" i="9"/>
  <c r="AA51" i="9"/>
  <c r="Y50" i="9"/>
  <c r="W49" i="9"/>
  <c r="U48" i="9"/>
  <c r="S47" i="9"/>
  <c r="Q46" i="9"/>
  <c r="O45" i="9"/>
  <c r="M44" i="9"/>
  <c r="K43" i="9"/>
  <c r="I42" i="9"/>
  <c r="G41" i="9"/>
  <c r="E40" i="9"/>
  <c r="C39" i="9"/>
  <c r="AE37" i="9"/>
  <c r="AC36" i="9"/>
  <c r="AA35" i="9"/>
  <c r="Y34" i="9"/>
  <c r="W33" i="9"/>
  <c r="U32" i="9"/>
  <c r="S31" i="9"/>
  <c r="Q30" i="9"/>
  <c r="O29" i="9"/>
  <c r="M28" i="9"/>
  <c r="K27" i="9"/>
  <c r="I26" i="9"/>
  <c r="G25" i="9"/>
  <c r="E24" i="9"/>
  <c r="C23" i="9"/>
  <c r="AE21" i="9"/>
  <c r="AC20" i="9"/>
  <c r="AA19" i="9"/>
  <c r="Y18" i="9"/>
  <c r="W17" i="9"/>
  <c r="U16" i="9"/>
  <c r="B36" i="9"/>
  <c r="AB33" i="9"/>
  <c r="X31" i="9"/>
  <c r="T29" i="9"/>
  <c r="P27" i="9"/>
  <c r="L25" i="9"/>
  <c r="H23" i="9"/>
  <c r="D21" i="9"/>
  <c r="AD18" i="9"/>
  <c r="Z16" i="9"/>
  <c r="O15" i="9"/>
  <c r="M14" i="9"/>
  <c r="K13" i="9"/>
  <c r="I12" i="9"/>
  <c r="G11" i="9"/>
  <c r="E10" i="9"/>
  <c r="C9" i="9"/>
  <c r="AE7" i="9"/>
  <c r="B37" i="9"/>
  <c r="AB34" i="9"/>
  <c r="X32" i="9"/>
  <c r="T30" i="9"/>
  <c r="P28" i="9"/>
  <c r="L26" i="9"/>
  <c r="H24" i="9"/>
  <c r="D22" i="9"/>
  <c r="AD19" i="9"/>
  <c r="Z17" i="9"/>
  <c r="AD15" i="9"/>
  <c r="AB14" i="9"/>
  <c r="Z13" i="9"/>
  <c r="X12" i="9"/>
  <c r="V11" i="9"/>
  <c r="T10" i="9"/>
  <c r="R9" i="9"/>
  <c r="P8" i="9"/>
  <c r="J7" i="9"/>
  <c r="AC338" i="9"/>
  <c r="G343" i="9"/>
  <c r="T358" i="9"/>
  <c r="E345" i="9"/>
  <c r="S342" i="9"/>
  <c r="O340" i="9"/>
  <c r="K338" i="9"/>
  <c r="G336" i="9"/>
  <c r="C334" i="9"/>
  <c r="AC331" i="9"/>
  <c r="Y329" i="9"/>
  <c r="U327" i="9"/>
  <c r="Q325" i="9"/>
  <c r="B356" i="9"/>
  <c r="AB353" i="9"/>
  <c r="X351" i="9"/>
  <c r="T349" i="9"/>
  <c r="P347" i="9"/>
  <c r="Q344" i="9"/>
  <c r="U346" i="9"/>
  <c r="O354" i="9"/>
  <c r="W348" i="9"/>
  <c r="AE352" i="9"/>
  <c r="H360" i="9"/>
  <c r="U348" i="9"/>
  <c r="Y350" i="9"/>
  <c r="AC352" i="9"/>
  <c r="C355" i="9"/>
  <c r="AD359" i="9"/>
  <c r="I356" i="9"/>
  <c r="X358" i="9"/>
  <c r="R365" i="9"/>
  <c r="D359" i="9"/>
  <c r="H361" i="9"/>
  <c r="AB366" i="9"/>
  <c r="D362" i="9"/>
  <c r="F365" i="9"/>
  <c r="Q359" i="9"/>
  <c r="L363" i="9"/>
  <c r="P365" i="9"/>
  <c r="W357" i="9"/>
  <c r="AA359" i="9"/>
  <c r="W363" i="9"/>
  <c r="S360" i="9"/>
  <c r="W362" i="9"/>
  <c r="AA364" i="9"/>
  <c r="AE335" i="9"/>
  <c r="I340" i="9"/>
  <c r="W344" i="9"/>
  <c r="Q351" i="9"/>
  <c r="C344" i="9"/>
  <c r="AC341" i="9"/>
  <c r="Y339" i="9"/>
  <c r="U337" i="9"/>
  <c r="Q335" i="9"/>
  <c r="M333" i="9"/>
  <c r="I331" i="9"/>
  <c r="E329" i="9"/>
  <c r="AE326" i="9"/>
  <c r="AA324" i="9"/>
  <c r="L355" i="9"/>
  <c r="H353" i="9"/>
  <c r="D351" i="9"/>
  <c r="AD348" i="9"/>
  <c r="Z346" i="9"/>
  <c r="G345" i="9"/>
  <c r="S348" i="9"/>
  <c r="V359" i="9"/>
  <c r="C350" i="9"/>
  <c r="K354" i="9"/>
  <c r="G347" i="9"/>
  <c r="K349" i="9"/>
  <c r="O351" i="9"/>
  <c r="S353" i="9"/>
  <c r="C356" i="9"/>
  <c r="AD363" i="9"/>
  <c r="AC356" i="9"/>
  <c r="D360" i="9"/>
  <c r="W361" i="9"/>
  <c r="X359" i="9"/>
  <c r="F362" i="9"/>
  <c r="U359" i="9"/>
  <c r="X362" i="9"/>
  <c r="P366" i="9"/>
  <c r="O361" i="9"/>
  <c r="B364" i="9"/>
  <c r="F366" i="9"/>
  <c r="M358" i="9"/>
  <c r="Y360" i="9"/>
  <c r="C365" i="9"/>
  <c r="I361" i="9"/>
  <c r="M363" i="9"/>
  <c r="Q365" i="9"/>
  <c r="T104" i="9"/>
  <c r="B63" i="9"/>
  <c r="W169" i="9"/>
  <c r="D151" i="9"/>
  <c r="V136" i="9"/>
  <c r="L125" i="9"/>
  <c r="V114" i="9"/>
  <c r="X107" i="9"/>
  <c r="J100" i="9"/>
  <c r="F92" i="9"/>
  <c r="Z84" i="9"/>
  <c r="L77" i="9"/>
  <c r="L69" i="9"/>
  <c r="J62" i="9"/>
  <c r="Z54" i="9"/>
  <c r="N46" i="9"/>
  <c r="P39" i="9"/>
  <c r="Q147" i="9"/>
  <c r="M139" i="9"/>
  <c r="C132" i="9"/>
  <c r="AE124" i="9"/>
  <c r="W118" i="9"/>
  <c r="M113" i="9"/>
  <c r="AC107" i="9"/>
  <c r="C102" i="9"/>
  <c r="K98" i="9"/>
  <c r="S94" i="9"/>
  <c r="O90" i="9"/>
  <c r="AE86" i="9"/>
  <c r="E83" i="9"/>
  <c r="E79" i="9"/>
  <c r="Q75" i="9"/>
  <c r="Y71" i="9"/>
  <c r="Y67" i="9"/>
  <c r="G64" i="9"/>
  <c r="O60" i="9"/>
  <c r="K56" i="9"/>
  <c r="M53" i="9"/>
  <c r="S50" i="9"/>
  <c r="Q47" i="9"/>
  <c r="AA44" i="9"/>
  <c r="C42" i="9"/>
  <c r="AE38" i="9"/>
  <c r="K36" i="9"/>
  <c r="Q33" i="9"/>
  <c r="O30" i="9"/>
  <c r="Y27" i="9"/>
  <c r="AE24" i="9"/>
  <c r="AC21" i="9"/>
  <c r="I19" i="9"/>
  <c r="O16" i="9"/>
  <c r="T31" i="9"/>
  <c r="J26" i="9"/>
  <c r="V20" i="9"/>
  <c r="M15" i="9"/>
  <c r="W12" i="9"/>
  <c r="AC9" i="9"/>
  <c r="AB36" i="9"/>
  <c r="R31" i="9"/>
  <c r="AD25" i="9"/>
  <c r="Z19" i="9"/>
  <c r="L15" i="9"/>
  <c r="R12" i="9"/>
  <c r="T9" i="9"/>
  <c r="P7" i="9"/>
  <c r="P56" i="9"/>
  <c r="L54" i="9"/>
  <c r="H52" i="9"/>
  <c r="D50" i="9"/>
  <c r="AD47" i="9"/>
  <c r="Z45" i="9"/>
  <c r="V43" i="9"/>
  <c r="R41" i="9"/>
  <c r="N39" i="9"/>
  <c r="J37" i="9"/>
  <c r="U150" i="9"/>
  <c r="Q148" i="9"/>
  <c r="M146" i="9"/>
  <c r="I144" i="9"/>
  <c r="E142" i="9"/>
  <c r="AE139" i="9"/>
  <c r="AA137" i="9"/>
  <c r="W135" i="9"/>
  <c r="AE133" i="9"/>
  <c r="Q132" i="9"/>
  <c r="G131" i="9"/>
  <c r="S129" i="9"/>
  <c r="I128" i="9"/>
  <c r="AC126" i="9"/>
  <c r="K125" i="9"/>
  <c r="I124" i="9"/>
  <c r="G123" i="9"/>
  <c r="E122" i="9"/>
  <c r="C121" i="9"/>
  <c r="AE119" i="9"/>
  <c r="AC118" i="9"/>
  <c r="AA117" i="9"/>
  <c r="Y116" i="9"/>
  <c r="W115" i="9"/>
  <c r="U114" i="9"/>
  <c r="S113" i="9"/>
  <c r="Q112" i="9"/>
  <c r="O111" i="9"/>
  <c r="M110" i="9"/>
  <c r="K109" i="9"/>
  <c r="I108" i="9"/>
  <c r="G107" i="9"/>
  <c r="E106" i="9"/>
  <c r="C105" i="9"/>
  <c r="AE103" i="9"/>
  <c r="AC102" i="9"/>
  <c r="AA101" i="9"/>
  <c r="Y100" i="9"/>
  <c r="W99" i="9"/>
  <c r="U98" i="9"/>
  <c r="S97" i="9"/>
  <c r="Q96" i="9"/>
  <c r="O95" i="9"/>
  <c r="M94" i="9"/>
  <c r="K93" i="9"/>
  <c r="I92" i="9"/>
  <c r="G91" i="9"/>
  <c r="E90" i="9"/>
  <c r="C89" i="9"/>
  <c r="AE87" i="9"/>
  <c r="AC86" i="9"/>
  <c r="AA85" i="9"/>
  <c r="Y84" i="9"/>
  <c r="W83" i="9"/>
  <c r="U82" i="9"/>
  <c r="S81" i="9"/>
  <c r="Q80" i="9"/>
  <c r="O79" i="9"/>
  <c r="M78" i="9"/>
  <c r="K77" i="9"/>
  <c r="I76" i="9"/>
  <c r="G75" i="9"/>
  <c r="E74" i="9"/>
  <c r="C73" i="9"/>
  <c r="AE71" i="9"/>
  <c r="AC70" i="9"/>
  <c r="AA69" i="9"/>
  <c r="Y68" i="9"/>
  <c r="W67" i="9"/>
  <c r="U66" i="9"/>
  <c r="S65" i="9"/>
  <c r="Q64" i="9"/>
  <c r="O63" i="9"/>
  <c r="M62" i="9"/>
  <c r="K61" i="9"/>
  <c r="I60" i="9"/>
  <c r="G59" i="9"/>
  <c r="E58" i="9"/>
  <c r="C57" i="9"/>
  <c r="AE55" i="9"/>
  <c r="AC54" i="9"/>
  <c r="AA53" i="9"/>
  <c r="Y52" i="9"/>
  <c r="W51" i="9"/>
  <c r="U50" i="9"/>
  <c r="S49" i="9"/>
  <c r="Q48" i="9"/>
  <c r="O47" i="9"/>
  <c r="M46" i="9"/>
  <c r="K45" i="9"/>
  <c r="I44" i="9"/>
  <c r="G43" i="9"/>
  <c r="E42" i="9"/>
  <c r="C41" i="9"/>
  <c r="AE39" i="9"/>
  <c r="AC38" i="9"/>
  <c r="AA37" i="9"/>
  <c r="Y36" i="9"/>
  <c r="W35" i="9"/>
  <c r="U34" i="9"/>
  <c r="S33" i="9"/>
  <c r="Q32" i="9"/>
  <c r="O31" i="9"/>
  <c r="M30" i="9"/>
  <c r="K29" i="9"/>
  <c r="I28" i="9"/>
  <c r="G27" i="9"/>
  <c r="E26" i="9"/>
  <c r="C25" i="9"/>
  <c r="AE23" i="9"/>
  <c r="AC22" i="9"/>
  <c r="AA21" i="9"/>
  <c r="Y20" i="9"/>
  <c r="W19" i="9"/>
  <c r="U18" i="9"/>
  <c r="S17" i="9"/>
  <c r="Q16" i="9"/>
  <c r="X35" i="9"/>
  <c r="T33" i="9"/>
  <c r="P31" i="9"/>
  <c r="L29" i="9"/>
  <c r="H27" i="9"/>
  <c r="D25" i="9"/>
  <c r="AD22" i="9"/>
  <c r="Z20" i="9"/>
  <c r="V18" i="9"/>
  <c r="R16" i="9"/>
  <c r="K15" i="9"/>
  <c r="I14" i="9"/>
  <c r="G13" i="9"/>
  <c r="E12" i="9"/>
  <c r="C11" i="9"/>
  <c r="AE9" i="9"/>
  <c r="AC8" i="9"/>
  <c r="AA7" i="9"/>
  <c r="X36" i="9"/>
  <c r="T34" i="9"/>
  <c r="P32" i="9"/>
  <c r="L30" i="9"/>
  <c r="H28" i="9"/>
  <c r="D26" i="9"/>
  <c r="AD23" i="9"/>
  <c r="Z21" i="9"/>
  <c r="V19" i="9"/>
  <c r="R17" i="9"/>
  <c r="Z15" i="9"/>
  <c r="X14" i="9"/>
  <c r="V13" i="9"/>
  <c r="T12" i="9"/>
  <c r="R11" i="9"/>
  <c r="P10" i="9"/>
  <c r="N9" i="9"/>
  <c r="L8" i="9"/>
  <c r="B7" i="9"/>
  <c r="O339" i="9"/>
  <c r="W343" i="9"/>
  <c r="W354" i="9"/>
  <c r="S344" i="9"/>
  <c r="K342" i="9"/>
  <c r="G340" i="9"/>
  <c r="C338" i="9"/>
  <c r="AC335" i="9"/>
  <c r="Y333" i="9"/>
  <c r="U331" i="9"/>
  <c r="Q329" i="9"/>
  <c r="M327" i="9"/>
  <c r="I325" i="9"/>
  <c r="X355" i="9"/>
  <c r="T353" i="9"/>
  <c r="P351" i="9"/>
  <c r="L349" i="9"/>
  <c r="H347" i="9"/>
  <c r="Y344" i="9"/>
  <c r="C347" i="9"/>
  <c r="U355" i="9"/>
  <c r="I349" i="9"/>
  <c r="Q353" i="9"/>
  <c r="D363" i="9"/>
  <c r="AC348" i="9"/>
  <c r="C351" i="9"/>
  <c r="G353" i="9"/>
  <c r="K355" i="9"/>
  <c r="B361" i="9"/>
  <c r="Q356" i="9"/>
  <c r="J359" i="9"/>
  <c r="Y357" i="9"/>
  <c r="L359" i="9"/>
  <c r="P361" i="9"/>
  <c r="C358" i="9"/>
  <c r="L362" i="9"/>
  <c r="V365" i="9"/>
  <c r="C360" i="9"/>
  <c r="T363" i="9"/>
  <c r="X365" i="9"/>
  <c r="AE357" i="9"/>
  <c r="E360" i="9"/>
  <c r="I364" i="9"/>
  <c r="AA360" i="9"/>
  <c r="AE362" i="9"/>
  <c r="E365" i="9"/>
  <c r="Q336" i="9"/>
  <c r="Y340" i="9"/>
  <c r="Y345" i="9"/>
  <c r="M349" i="9"/>
  <c r="Y343" i="9"/>
  <c r="U341" i="9"/>
  <c r="Q339" i="9"/>
  <c r="M337" i="9"/>
  <c r="I335" i="9"/>
  <c r="E333" i="9"/>
  <c r="AE330" i="9"/>
  <c r="AA328" i="9"/>
  <c r="W326" i="9"/>
  <c r="S324" i="9"/>
  <c r="D355" i="9"/>
  <c r="AD352" i="9"/>
  <c r="Z350" i="9"/>
  <c r="V348" i="9"/>
  <c r="R346" i="9"/>
  <c r="O345" i="9"/>
  <c r="U349" i="9"/>
  <c r="M359" i="9"/>
  <c r="S350" i="9"/>
  <c r="AA354" i="9"/>
  <c r="O347" i="9"/>
  <c r="S349" i="9"/>
  <c r="W351" i="9"/>
  <c r="AA353" i="9"/>
  <c r="S356" i="9"/>
  <c r="K358" i="9"/>
  <c r="F357" i="9"/>
  <c r="T360" i="9"/>
  <c r="AE365" i="9"/>
  <c r="B360" i="9"/>
  <c r="V362" i="9"/>
  <c r="G361" i="9"/>
  <c r="B363" i="9"/>
  <c r="E357" i="9"/>
  <c r="Q362" i="9"/>
  <c r="J364" i="9"/>
  <c r="N366" i="9"/>
  <c r="U358" i="9"/>
  <c r="K361" i="9"/>
  <c r="S365" i="9"/>
  <c r="Q361" i="9"/>
  <c r="U363" i="9"/>
  <c r="Y365" i="9"/>
  <c r="B127" i="9"/>
  <c r="Q166" i="9"/>
  <c r="T127" i="9"/>
  <c r="AD102" i="9"/>
  <c r="T83" i="9"/>
  <c r="P63" i="9"/>
  <c r="F42" i="9"/>
  <c r="AE138" i="9"/>
  <c r="W120" i="9"/>
  <c r="Y103" i="9"/>
  <c r="C94" i="9"/>
  <c r="C84" i="9"/>
  <c r="I73" i="9"/>
  <c r="Q63" i="9"/>
  <c r="AC53" i="9"/>
  <c r="AC45" i="9"/>
  <c r="AA38" i="9"/>
  <c r="M31" i="9"/>
  <c r="AE22" i="9"/>
  <c r="AD36" i="9"/>
  <c r="B22" i="9"/>
  <c r="AE10" i="9"/>
  <c r="P30" i="9"/>
  <c r="AB15" i="9"/>
  <c r="N8" i="9"/>
  <c r="H54" i="9"/>
  <c r="X48" i="9"/>
  <c r="P42" i="9"/>
  <c r="U152" i="9"/>
  <c r="G147" i="9"/>
  <c r="AC140" i="9"/>
  <c r="S135" i="9"/>
  <c r="O131" i="9"/>
  <c r="K127" i="9"/>
  <c r="E124" i="9"/>
  <c r="K121" i="9"/>
  <c r="I118" i="9"/>
  <c r="S115" i="9"/>
  <c r="Y112" i="9"/>
  <c r="W109" i="9"/>
  <c r="C107" i="9"/>
  <c r="I104" i="9"/>
  <c r="G101" i="9"/>
  <c r="Q98" i="9"/>
  <c r="W95" i="9"/>
  <c r="U92" i="9"/>
  <c r="AE89" i="9"/>
  <c r="G87" i="9"/>
  <c r="E84" i="9"/>
  <c r="O81" i="9"/>
  <c r="U78" i="9"/>
  <c r="S75" i="9"/>
  <c r="AC72" i="9"/>
  <c r="E70" i="9"/>
  <c r="C67" i="9"/>
  <c r="M64" i="9"/>
  <c r="S61" i="9"/>
  <c r="Q58" i="9"/>
  <c r="AA55" i="9"/>
  <c r="C53" i="9"/>
  <c r="AE49" i="9"/>
  <c r="K47" i="9"/>
  <c r="Q44" i="9"/>
  <c r="O41" i="9"/>
  <c r="Y38" i="9"/>
  <c r="AE35" i="9"/>
  <c r="AC32" i="9"/>
  <c r="I30" i="9"/>
  <c r="O27" i="9"/>
  <c r="M24" i="9"/>
  <c r="W21" i="9"/>
  <c r="AC18" i="9"/>
  <c r="R36" i="9"/>
  <c r="H31" i="9"/>
  <c r="T25" i="9"/>
  <c r="P19" i="9"/>
  <c r="G15" i="9"/>
  <c r="M12" i="9"/>
  <c r="K9" i="9"/>
  <c r="P36" i="9"/>
  <c r="AB30" i="9"/>
  <c r="X24" i="9"/>
  <c r="N19" i="9"/>
  <c r="B15" i="9"/>
  <c r="AD11" i="9"/>
  <c r="J9" i="9"/>
  <c r="M338" i="9"/>
  <c r="G346" i="9"/>
  <c r="AC339" i="9"/>
  <c r="K334" i="9"/>
  <c r="G328" i="9"/>
  <c r="P355" i="9"/>
  <c r="AB349" i="9"/>
  <c r="E346" i="9"/>
  <c r="Y349" i="9"/>
  <c r="M348" i="9"/>
  <c r="Q354" i="9"/>
  <c r="Y356" i="9"/>
  <c r="Z358" i="9"/>
  <c r="Q366" i="9"/>
  <c r="AC360" i="9"/>
  <c r="O357" i="9"/>
  <c r="G363" i="9"/>
  <c r="O362" i="9"/>
  <c r="O366" i="9"/>
  <c r="M342" i="9"/>
  <c r="U353" i="9"/>
  <c r="W342" i="9"/>
  <c r="I339" i="9"/>
  <c r="C336" i="9"/>
  <c r="K332" i="9"/>
  <c r="M329" i="9"/>
  <c r="U325" i="9"/>
  <c r="Z354" i="9"/>
  <c r="T351" i="9"/>
  <c r="AB347" i="9"/>
  <c r="AC344" i="9"/>
  <c r="AC353" i="9"/>
  <c r="E351" i="9"/>
  <c r="J361" i="9"/>
  <c r="M350" i="9"/>
  <c r="K353" i="9"/>
  <c r="N359" i="9"/>
  <c r="N357" i="9"/>
  <c r="T366" i="9"/>
  <c r="Z360" i="9"/>
  <c r="S358" i="9"/>
  <c r="AB364" i="9"/>
  <c r="S363" i="9"/>
  <c r="T365" i="9"/>
  <c r="O359" i="9"/>
  <c r="Q364" i="9"/>
  <c r="S362" i="9"/>
  <c r="C366" i="9"/>
  <c r="AD358" i="9"/>
  <c r="X122" i="9"/>
  <c r="M156" i="9"/>
  <c r="AB123" i="9"/>
  <c r="AB101" i="9"/>
  <c r="N80" i="9"/>
  <c r="Z60" i="9"/>
  <c r="AD40" i="9"/>
  <c r="E135" i="9"/>
  <c r="S118" i="9"/>
  <c r="U103" i="9"/>
  <c r="AC91" i="9"/>
  <c r="W82" i="9"/>
  <c r="W72" i="9"/>
  <c r="Y61" i="9"/>
  <c r="AA52" i="9"/>
  <c r="M45" i="9"/>
  <c r="M37" i="9"/>
  <c r="K30" i="9"/>
  <c r="AA22" i="9"/>
  <c r="X33" i="9"/>
  <c r="AB19" i="9"/>
  <c r="S10" i="9"/>
  <c r="D28" i="9"/>
  <c r="Z14" i="9"/>
  <c r="J8" i="9"/>
  <c r="F53" i="9"/>
  <c r="Z47" i="9"/>
  <c r="L42" i="9"/>
  <c r="S151" i="9"/>
  <c r="I146" i="9"/>
  <c r="Y140" i="9"/>
  <c r="U134" i="9"/>
  <c r="Y130" i="9"/>
  <c r="G127" i="9"/>
  <c r="S123" i="9"/>
  <c r="AC120" i="9"/>
  <c r="E118" i="9"/>
  <c r="C115" i="9"/>
  <c r="M112" i="9"/>
  <c r="S109" i="9"/>
  <c r="Q106" i="9"/>
  <c r="AA103" i="9"/>
  <c r="C101" i="9"/>
  <c r="AE97" i="9"/>
  <c r="K95" i="9"/>
  <c r="Q92" i="9"/>
  <c r="O89" i="9"/>
  <c r="Y86" i="9"/>
  <c r="AE83" i="9"/>
  <c r="AC80" i="9"/>
  <c r="I78" i="9"/>
  <c r="O75" i="9"/>
  <c r="M72" i="9"/>
  <c r="W69" i="9"/>
  <c r="AC66" i="9"/>
  <c r="AA63" i="9"/>
  <c r="G61" i="9"/>
  <c r="M58" i="9"/>
  <c r="K55" i="9"/>
  <c r="U52" i="9"/>
  <c r="AA49" i="9"/>
  <c r="Y46" i="9"/>
  <c r="E44" i="9"/>
  <c r="K41" i="9"/>
  <c r="I38" i="9"/>
  <c r="S35" i="9"/>
  <c r="Y32" i="9"/>
  <c r="W29" i="9"/>
  <c r="C27" i="9"/>
  <c r="I24" i="9"/>
  <c r="G21" i="9"/>
  <c r="Q18" i="9"/>
  <c r="J36" i="9"/>
  <c r="F30" i="9"/>
  <c r="Z24" i="9"/>
  <c r="H19" i="9"/>
  <c r="U14" i="9"/>
  <c r="AE11" i="9"/>
  <c r="G9" i="9"/>
  <c r="N35" i="9"/>
  <c r="D30" i="9"/>
  <c r="P24" i="9"/>
  <c r="L18" i="9"/>
  <c r="T14" i="9"/>
  <c r="Z11" i="9"/>
  <c r="X8" i="9"/>
  <c r="AE339" i="9"/>
  <c r="U345" i="9"/>
  <c r="AA338" i="9"/>
  <c r="Q333" i="9"/>
  <c r="AC327" i="9"/>
  <c r="N354" i="9"/>
  <c r="D349" i="9"/>
  <c r="M346" i="9"/>
  <c r="AC351" i="9"/>
  <c r="G349" i="9"/>
  <c r="Y354" i="9"/>
  <c r="Z357" i="9"/>
  <c r="T359" i="9"/>
  <c r="Z361" i="9"/>
  <c r="G365" i="9"/>
  <c r="I358" i="9"/>
  <c r="Y364" i="9"/>
  <c r="I363" i="9"/>
  <c r="W366" i="9"/>
  <c r="AC342" i="9"/>
  <c r="I347" i="9"/>
  <c r="O342" i="9"/>
  <c r="W338" i="9"/>
  <c r="Y335" i="9"/>
  <c r="C332" i="9"/>
  <c r="S328" i="9"/>
  <c r="M325" i="9"/>
  <c r="J354" i="9"/>
  <c r="L351" i="9"/>
  <c r="T347" i="9"/>
  <c r="W345" i="9"/>
  <c r="AE354" i="9"/>
  <c r="G352" i="9"/>
  <c r="I357" i="9"/>
  <c r="U350" i="9"/>
  <c r="E354" i="9"/>
  <c r="P360" i="9"/>
  <c r="AD357" i="9"/>
  <c r="AA358" i="9"/>
  <c r="D361" i="9"/>
  <c r="K363" i="9"/>
  <c r="N365" i="9"/>
  <c r="W365" i="9"/>
  <c r="AB365" i="9"/>
  <c r="W359" i="9"/>
  <c r="E366" i="9"/>
  <c r="AA362" i="9"/>
  <c r="S366" i="9"/>
  <c r="AE113" i="9"/>
  <c r="S364" i="9"/>
  <c r="W360" i="9"/>
  <c r="N101" i="9"/>
  <c r="AA155" i="9"/>
  <c r="F118" i="9"/>
  <c r="H99" i="9"/>
  <c r="L79" i="9"/>
  <c r="T57" i="9"/>
  <c r="AB37" i="9"/>
  <c r="U133" i="9"/>
  <c r="Q115" i="9"/>
  <c r="U101" i="9"/>
  <c r="U91" i="9"/>
  <c r="S80" i="9"/>
  <c r="I71" i="9"/>
  <c r="M61" i="9"/>
  <c r="U51" i="9"/>
  <c r="K44" i="9"/>
  <c r="AA36" i="9"/>
  <c r="AA28" i="9"/>
  <c r="Y21" i="9"/>
  <c r="P33" i="9"/>
  <c r="V16" i="9"/>
  <c r="Q9" i="9"/>
  <c r="J27" i="9"/>
  <c r="T13" i="9"/>
  <c r="L7" i="9"/>
  <c r="B53" i="9"/>
  <c r="X46" i="9"/>
  <c r="N41" i="9"/>
  <c r="O151" i="9"/>
  <c r="G145" i="9"/>
  <c r="AA139" i="9"/>
  <c r="Q134" i="9"/>
  <c r="I130" i="9"/>
  <c r="Q126" i="9"/>
  <c r="O123" i="9"/>
  <c r="M120" i="9"/>
  <c r="W117" i="9"/>
  <c r="AC114" i="9"/>
  <c r="AA111" i="9"/>
  <c r="G109" i="9"/>
  <c r="M106" i="9"/>
  <c r="K103" i="9"/>
  <c r="U100" i="9"/>
  <c r="AA97" i="9"/>
  <c r="Y94" i="9"/>
  <c r="E92" i="9"/>
  <c r="K89" i="9"/>
  <c r="I86" i="9"/>
  <c r="S83" i="9"/>
  <c r="Y80" i="9"/>
  <c r="W77" i="9"/>
  <c r="C75" i="9"/>
  <c r="I72" i="9"/>
  <c r="G69" i="9"/>
  <c r="Q66" i="9"/>
  <c r="W63" i="9"/>
  <c r="U60" i="9"/>
  <c r="AE57" i="9"/>
  <c r="G55" i="9"/>
  <c r="E52" i="9"/>
  <c r="O49" i="9"/>
  <c r="U46" i="9"/>
  <c r="S43" i="9"/>
  <c r="AC40" i="9"/>
  <c r="E38" i="9"/>
  <c r="C35" i="9"/>
  <c r="M32" i="9"/>
  <c r="S29" i="9"/>
  <c r="Q26" i="9"/>
  <c r="AA23" i="9"/>
  <c r="C21" i="9"/>
  <c r="AE17" i="9"/>
  <c r="P35" i="9"/>
  <c r="AB29" i="9"/>
  <c r="X23" i="9"/>
  <c r="N18" i="9"/>
  <c r="Q14" i="9"/>
  <c r="O11" i="9"/>
  <c r="Y8" i="9"/>
  <c r="F35" i="9"/>
  <c r="B29" i="9"/>
  <c r="V23" i="9"/>
  <c r="D18" i="9"/>
  <c r="D14" i="9"/>
  <c r="N11" i="9"/>
  <c r="T8" i="9"/>
  <c r="E342" i="9"/>
  <c r="G344" i="9"/>
  <c r="S338" i="9"/>
  <c r="O332" i="9"/>
  <c r="E327" i="9"/>
  <c r="F354" i="9"/>
  <c r="B348" i="9"/>
  <c r="C348" i="9"/>
  <c r="O352" i="9"/>
  <c r="I350" i="9"/>
  <c r="Y355" i="9"/>
  <c r="H358" i="9"/>
  <c r="V360" i="9"/>
  <c r="T362" i="9"/>
  <c r="I366" i="9"/>
  <c r="Y358" i="9"/>
  <c r="AA365" i="9"/>
  <c r="Y363" i="9"/>
  <c r="C337" i="9"/>
  <c r="O343" i="9"/>
  <c r="AC345" i="9"/>
  <c r="G342" i="9"/>
  <c r="O338" i="9"/>
  <c r="AE334" i="9"/>
  <c r="Y331" i="9"/>
  <c r="C328" i="9"/>
  <c r="E325" i="9"/>
  <c r="B354" i="9"/>
  <c r="R350" i="9"/>
  <c r="L347" i="9"/>
  <c r="I346" i="9"/>
  <c r="W356" i="9"/>
  <c r="W352" i="9"/>
  <c r="W347" i="9"/>
  <c r="AC350" i="9"/>
  <c r="U354" i="9"/>
  <c r="R361" i="9"/>
  <c r="P358" i="9"/>
  <c r="F358" i="9"/>
  <c r="L361" i="9"/>
  <c r="V361" i="9"/>
  <c r="AD365" i="9"/>
  <c r="Y366" i="9"/>
  <c r="V366" i="9"/>
  <c r="AE359" i="9"/>
  <c r="B1" i="10"/>
  <c r="E363" i="9"/>
  <c r="AA366" i="9"/>
  <c r="N69" i="9"/>
  <c r="R114" i="9"/>
  <c r="N94" i="9"/>
  <c r="B72" i="9"/>
  <c r="X53" i="9"/>
  <c r="E149" i="9"/>
  <c r="K112" i="9"/>
  <c r="AE98" i="9"/>
  <c r="K88" i="9"/>
  <c r="AA78" i="9"/>
  <c r="Y57" i="9"/>
  <c r="G50" i="9"/>
  <c r="W42" i="9"/>
  <c r="I27" i="9"/>
  <c r="Y19" i="9"/>
  <c r="I15" i="9"/>
  <c r="Y7" i="9"/>
  <c r="F12" i="9"/>
  <c r="J57" i="9"/>
  <c r="V45" i="9"/>
  <c r="H40" i="9"/>
  <c r="E144" i="9"/>
  <c r="U138" i="9"/>
  <c r="O129" i="9"/>
  <c r="Q122" i="9"/>
  <c r="C117" i="9"/>
  <c r="K111" i="9"/>
  <c r="O105" i="9"/>
  <c r="Y102" i="9"/>
  <c r="AC96" i="9"/>
  <c r="I94" i="9"/>
  <c r="M88" i="9"/>
  <c r="W85" i="9"/>
  <c r="AA79" i="9"/>
  <c r="G77" i="9"/>
  <c r="K71" i="9"/>
  <c r="U68" i="9"/>
  <c r="Y62" i="9"/>
  <c r="E60" i="9"/>
  <c r="I54" i="9"/>
  <c r="S51" i="9"/>
  <c r="W45" i="9"/>
  <c r="C43" i="9"/>
  <c r="G37" i="9"/>
  <c r="Q34" i="9"/>
  <c r="U28" i="9"/>
  <c r="G23" i="9"/>
  <c r="O17" i="9"/>
  <c r="F34" i="9"/>
  <c r="V22" i="9"/>
  <c r="D17" i="9"/>
  <c r="AC10" i="9"/>
  <c r="E8" i="9"/>
  <c r="AD27" i="9"/>
  <c r="L22" i="9"/>
  <c r="R13" i="9"/>
  <c r="X10" i="9"/>
  <c r="I344" i="9"/>
  <c r="W336" i="9"/>
  <c r="Y325" i="9"/>
  <c r="AD346" i="9"/>
  <c r="AE356" i="9"/>
  <c r="AB358" i="9"/>
  <c r="AB361" i="9"/>
  <c r="AD364" i="9"/>
  <c r="K360" i="9"/>
  <c r="AC346" i="9"/>
  <c r="AA344" i="9"/>
  <c r="AC337" i="9"/>
  <c r="G334" i="9"/>
  <c r="Q327" i="9"/>
  <c r="N356" i="9"/>
  <c r="X349" i="9"/>
  <c r="J346" i="9"/>
  <c r="AC347" i="9"/>
  <c r="Y353" i="9"/>
  <c r="AE351" i="9"/>
  <c r="G355" i="9"/>
  <c r="R359" i="9"/>
  <c r="H363" i="9"/>
  <c r="W358" i="9"/>
  <c r="X363" i="9"/>
  <c r="AA361" i="9"/>
  <c r="R75" i="9"/>
  <c r="B150" i="9"/>
  <c r="X117" i="9"/>
  <c r="AD94" i="9"/>
  <c r="J76" i="9"/>
  <c r="R56" i="9"/>
  <c r="G150" i="9"/>
  <c r="AA130" i="9"/>
  <c r="O114" i="9"/>
  <c r="Y99" i="9"/>
  <c r="K90" i="9"/>
  <c r="K80" i="9"/>
  <c r="E69" i="9"/>
  <c r="AC59" i="9"/>
  <c r="I51" i="9"/>
  <c r="E43" i="9"/>
  <c r="Y35" i="9"/>
  <c r="K28" i="9"/>
  <c r="K20" i="9"/>
  <c r="L31" i="9"/>
  <c r="N16" i="9"/>
  <c r="AC7" i="9"/>
  <c r="F25" i="9"/>
  <c r="H13" i="9"/>
  <c r="N57" i="9"/>
  <c r="D52" i="9"/>
  <c r="T46" i="9"/>
  <c r="L40" i="9"/>
  <c r="Q150" i="9"/>
  <c r="C145" i="9"/>
  <c r="Y138" i="9"/>
  <c r="W133" i="9"/>
  <c r="E130" i="9"/>
  <c r="AE125" i="9"/>
  <c r="C123" i="9"/>
  <c r="I120" i="9"/>
  <c r="G117" i="9"/>
  <c r="Q114" i="9"/>
  <c r="W111" i="9"/>
  <c r="U108" i="9"/>
  <c r="AE105" i="9"/>
  <c r="G103" i="9"/>
  <c r="E100" i="9"/>
  <c r="O97" i="9"/>
  <c r="U94" i="9"/>
  <c r="S91" i="9"/>
  <c r="AC88" i="9"/>
  <c r="E86" i="9"/>
  <c r="C83" i="9"/>
  <c r="M80" i="9"/>
  <c r="S77" i="9"/>
  <c r="Q74" i="9"/>
  <c r="AA71" i="9"/>
  <c r="C69" i="9"/>
  <c r="AE65" i="9"/>
  <c r="K63" i="9"/>
  <c r="Q60" i="9"/>
  <c r="O57" i="9"/>
  <c r="Y54" i="9"/>
  <c r="AE51" i="9"/>
  <c r="AC48" i="9"/>
  <c r="I46" i="9"/>
  <c r="O43" i="9"/>
  <c r="M40" i="9"/>
  <c r="W37" i="9"/>
  <c r="AC34" i="9"/>
  <c r="AA31" i="9"/>
  <c r="G29" i="9"/>
  <c r="M26" i="9"/>
  <c r="K23" i="9"/>
  <c r="U20" i="9"/>
  <c r="AA17" i="9"/>
  <c r="N34" i="9"/>
  <c r="D29" i="9"/>
  <c r="P23" i="9"/>
  <c r="L17" i="9"/>
  <c r="E14" i="9"/>
  <c r="K11" i="9"/>
  <c r="I8" i="9"/>
  <c r="L34" i="9"/>
  <c r="X28" i="9"/>
  <c r="T22" i="9"/>
  <c r="J17" i="9"/>
  <c r="AD13" i="9"/>
  <c r="AB10" i="9"/>
  <c r="H8" i="9"/>
  <c r="U342" i="9"/>
  <c r="E343" i="9"/>
  <c r="Y337" i="9"/>
  <c r="G332" i="9"/>
  <c r="C326" i="9"/>
  <c r="L353" i="9"/>
  <c r="X347" i="9"/>
  <c r="K352" i="9"/>
  <c r="C354" i="9"/>
  <c r="Q350" i="9"/>
  <c r="AB357" i="9"/>
  <c r="Z359" i="9"/>
  <c r="AD360" i="9"/>
  <c r="D364" i="9"/>
  <c r="AB363" i="9"/>
  <c r="K359" i="9"/>
  <c r="AE366" i="9"/>
  <c r="K364" i="9"/>
  <c r="E338" i="9"/>
  <c r="AE343" i="9"/>
  <c r="M345" i="9"/>
  <c r="M341" i="9"/>
  <c r="G338" i="9"/>
  <c r="O334" i="9"/>
  <c r="Q331" i="9"/>
  <c r="Y327" i="9"/>
  <c r="AD356" i="9"/>
  <c r="X353" i="9"/>
  <c r="B350" i="9"/>
  <c r="D347" i="9"/>
  <c r="Q346" i="9"/>
  <c r="AE346" i="9"/>
  <c r="I353" i="9"/>
  <c r="I348" i="9"/>
  <c r="G351" i="9"/>
  <c r="AC354" i="9"/>
  <c r="AC364" i="9"/>
  <c r="B359" i="9"/>
  <c r="V358" i="9"/>
  <c r="T361" i="9"/>
  <c r="AD361" i="9"/>
  <c r="U357" i="9"/>
  <c r="P363" i="9"/>
  <c r="K357" i="9"/>
  <c r="I360" i="9"/>
  <c r="O360" i="9"/>
  <c r="AC363" i="9"/>
  <c r="R142" i="9"/>
  <c r="U127" i="9"/>
  <c r="AE68" i="9"/>
  <c r="S34" i="9"/>
  <c r="N28" i="9"/>
  <c r="AD21" i="9"/>
  <c r="B51" i="9"/>
  <c r="O149" i="9"/>
  <c r="AC132" i="9"/>
  <c r="AA125" i="9"/>
  <c r="AA119" i="9"/>
  <c r="Q108" i="9"/>
  <c r="AE99" i="9"/>
  <c r="O91" i="9"/>
  <c r="AC82" i="9"/>
  <c r="M74" i="9"/>
  <c r="AA65" i="9"/>
  <c r="K57" i="9"/>
  <c r="Y48" i="9"/>
  <c r="I40" i="9"/>
  <c r="W31" i="9"/>
  <c r="AE25" i="9"/>
  <c r="E20" i="9"/>
  <c r="B28" i="9"/>
  <c r="S13" i="9"/>
  <c r="J33" i="9"/>
  <c r="H16" i="9"/>
  <c r="R7" i="9"/>
  <c r="AA342" i="9"/>
  <c r="M331" i="9"/>
  <c r="J352" i="9"/>
  <c r="M353" i="9"/>
  <c r="K351" i="9"/>
  <c r="J362" i="9"/>
  <c r="T364" i="9"/>
  <c r="S359" i="9"/>
  <c r="U338" i="9"/>
  <c r="AA340" i="9"/>
  <c r="W330" i="9"/>
  <c r="P353" i="9"/>
  <c r="Y346" i="9"/>
  <c r="Q348" i="9"/>
  <c r="AA355" i="9"/>
  <c r="H362" i="9"/>
  <c r="S357" i="9"/>
  <c r="O364" i="9"/>
  <c r="P58" i="9"/>
  <c r="L139" i="9"/>
  <c r="N110" i="9"/>
  <c r="X91" i="9"/>
  <c r="AB71" i="9"/>
  <c r="P49" i="9"/>
  <c r="O146" i="9"/>
  <c r="S126" i="9"/>
  <c r="C110" i="9"/>
  <c r="U97" i="9"/>
  <c r="U87" i="9"/>
  <c r="AE76" i="9"/>
  <c r="Q67" i="9"/>
  <c r="Q57" i="9"/>
  <c r="S48" i="9"/>
  <c r="U41" i="9"/>
  <c r="G34" i="9"/>
  <c r="C26" i="9"/>
  <c r="W18" i="9"/>
  <c r="L27" i="9"/>
  <c r="Y13" i="9"/>
  <c r="T36" i="9"/>
  <c r="V21" i="9"/>
  <c r="R10" i="9"/>
  <c r="L56" i="9"/>
  <c r="AB50" i="9"/>
  <c r="T44" i="9"/>
  <c r="J39" i="9"/>
  <c r="K149" i="9"/>
  <c r="C143" i="9"/>
  <c r="W137" i="9"/>
  <c r="Y132" i="9"/>
  <c r="U128" i="9"/>
  <c r="G125" i="9"/>
  <c r="M122" i="9"/>
  <c r="K119" i="9"/>
  <c r="U116" i="9"/>
  <c r="AA113" i="9"/>
  <c r="Y110" i="9"/>
  <c r="E108" i="9"/>
  <c r="K105" i="9"/>
  <c r="I102" i="9"/>
  <c r="S99" i="9"/>
  <c r="Y96" i="9"/>
  <c r="W93" i="9"/>
  <c r="C91" i="9"/>
  <c r="I88" i="9"/>
  <c r="G85" i="9"/>
  <c r="Q82" i="9"/>
  <c r="W79" i="9"/>
  <c r="U76" i="9"/>
  <c r="AE73" i="9"/>
  <c r="G71" i="9"/>
  <c r="E68" i="9"/>
  <c r="O65" i="9"/>
  <c r="U62" i="9"/>
  <c r="S59" i="9"/>
  <c r="AC56" i="9"/>
  <c r="E54" i="9"/>
  <c r="C51" i="9"/>
  <c r="M48" i="9"/>
  <c r="S45" i="9"/>
  <c r="Q42" i="9"/>
  <c r="AA39" i="9"/>
  <c r="C37" i="9"/>
  <c r="AE33" i="9"/>
  <c r="K31" i="9"/>
  <c r="Q28" i="9"/>
  <c r="O25" i="9"/>
  <c r="Y22" i="9"/>
  <c r="AE19" i="9"/>
  <c r="AC16" i="9"/>
  <c r="L33" i="9"/>
  <c r="X27" i="9"/>
  <c r="T21" i="9"/>
  <c r="J16" i="9"/>
  <c r="O13" i="9"/>
  <c r="M10" i="9"/>
  <c r="W7" i="9"/>
  <c r="B33" i="9"/>
  <c r="AB26" i="9"/>
  <c r="R21" i="9"/>
  <c r="D16" i="9"/>
  <c r="B13" i="9"/>
  <c r="L10" i="9"/>
  <c r="N7" i="9"/>
  <c r="E353" i="9"/>
  <c r="C342" i="9"/>
  <c r="O336" i="9"/>
  <c r="K330" i="9"/>
  <c r="AE324" i="9"/>
  <c r="B352" i="9"/>
  <c r="AB345" i="9"/>
  <c r="X357" i="9"/>
  <c r="D358" i="9"/>
  <c r="M352" i="9"/>
  <c r="R362" i="9"/>
  <c r="N363" i="9"/>
  <c r="X364" i="9"/>
  <c r="H366" i="9"/>
  <c r="H365" i="9"/>
  <c r="Q360" i="9"/>
  <c r="E361" i="9"/>
  <c r="M365" i="9"/>
  <c r="G339" i="9"/>
  <c r="I355" i="9"/>
  <c r="K344" i="9"/>
  <c r="S340" i="9"/>
  <c r="E337" i="9"/>
  <c r="AC333" i="9"/>
  <c r="G330" i="9"/>
  <c r="I327" i="9"/>
  <c r="F356" i="9"/>
  <c r="V352" i="9"/>
  <c r="P349" i="9"/>
  <c r="X345" i="9"/>
  <c r="Q347" i="9"/>
  <c r="O348" i="9"/>
  <c r="M355" i="9"/>
  <c r="Y348" i="9"/>
  <c r="Q352" i="9"/>
  <c r="Q355" i="9"/>
  <c r="E356" i="9"/>
  <c r="F361" i="9"/>
  <c r="H359" i="9"/>
  <c r="J365" i="9"/>
  <c r="P362" i="9"/>
  <c r="I359" i="9"/>
  <c r="R364" i="9"/>
  <c r="AA357" i="9"/>
  <c r="AC362" i="9"/>
  <c r="AE360" i="9"/>
  <c r="W364" i="9"/>
  <c r="AD128" i="9"/>
  <c r="K87" i="9"/>
  <c r="B32" i="9"/>
  <c r="P12" i="9"/>
  <c r="I329" i="9"/>
  <c r="E348" i="9"/>
  <c r="E359" i="9"/>
  <c r="G362" i="9"/>
  <c r="AE342" i="9"/>
  <c r="AA332" i="9"/>
  <c r="T355" i="9"/>
  <c r="U344" i="9"/>
  <c r="F359" i="9"/>
  <c r="C353" i="9"/>
  <c r="P364" i="9"/>
  <c r="L364" i="9"/>
  <c r="L365" i="9"/>
  <c r="K362" i="9"/>
  <c r="I182" i="9"/>
  <c r="B134" i="9"/>
  <c r="H109" i="9"/>
  <c r="AB87" i="9"/>
  <c r="Z68" i="9"/>
  <c r="D49" i="9"/>
  <c r="G142" i="9"/>
  <c r="C124" i="9"/>
  <c r="E109" i="9"/>
  <c r="AC95" i="9"/>
  <c r="G86" i="9"/>
  <c r="K76" i="9"/>
  <c r="U65" i="9"/>
  <c r="G56" i="9"/>
  <c r="O48" i="9"/>
  <c r="C40" i="9"/>
  <c r="E33" i="9"/>
  <c r="U25" i="9"/>
  <c r="Q17" i="9"/>
  <c r="H25" i="9"/>
  <c r="I13" i="9"/>
  <c r="V33" i="9"/>
  <c r="R19" i="9"/>
  <c r="N10" i="9"/>
  <c r="J55" i="9"/>
  <c r="AD49" i="9"/>
  <c r="P44" i="9"/>
  <c r="H38" i="9"/>
  <c r="M148" i="9"/>
  <c r="AC142" i="9"/>
  <c r="U136" i="9"/>
  <c r="M132" i="9"/>
  <c r="Q128" i="9"/>
  <c r="U124" i="9"/>
  <c r="AE121" i="9"/>
  <c r="G119" i="9"/>
  <c r="E116" i="9"/>
  <c r="O113" i="9"/>
  <c r="U110" i="9"/>
  <c r="S107" i="9"/>
  <c r="AC104" i="9"/>
  <c r="E102" i="9"/>
  <c r="C99" i="9"/>
  <c r="M96" i="9"/>
  <c r="S93" i="9"/>
  <c r="Q90" i="9"/>
  <c r="AA87" i="9"/>
  <c r="C85" i="9"/>
  <c r="AE81" i="9"/>
  <c r="K79" i="9"/>
  <c r="Q76" i="9"/>
  <c r="O73" i="9"/>
  <c r="Y70" i="9"/>
  <c r="AE67" i="9"/>
  <c r="AC64" i="9"/>
  <c r="I62" i="9"/>
  <c r="O59" i="9"/>
  <c r="M56" i="9"/>
  <c r="W53" i="9"/>
  <c r="AC50" i="9"/>
  <c r="AA47" i="9"/>
  <c r="G45" i="9"/>
  <c r="M42" i="9"/>
  <c r="K39" i="9"/>
  <c r="U36" i="9"/>
  <c r="AA33" i="9"/>
  <c r="Y30" i="9"/>
  <c r="E28" i="9"/>
  <c r="K25" i="9"/>
  <c r="I22" i="9"/>
  <c r="S19" i="9"/>
  <c r="Y16" i="9"/>
  <c r="J32" i="9"/>
  <c r="AD26" i="9"/>
  <c r="L21" i="9"/>
  <c r="W15" i="9"/>
  <c r="C13" i="9"/>
  <c r="I10" i="9"/>
  <c r="G7" i="9"/>
  <c r="H32" i="9"/>
  <c r="T26" i="9"/>
  <c r="P20" i="9"/>
  <c r="V15" i="9"/>
  <c r="AB12" i="9"/>
  <c r="Z9" i="9"/>
  <c r="W335" i="9"/>
  <c r="AC366" i="9"/>
  <c r="AE340" i="9"/>
  <c r="U335" i="9"/>
  <c r="C330" i="9"/>
  <c r="R356" i="9"/>
  <c r="H351" i="9"/>
  <c r="T345" i="9"/>
  <c r="U347" i="9"/>
  <c r="Y362" i="9"/>
  <c r="U352" i="9"/>
  <c r="W355" i="9"/>
  <c r="AC359" i="9"/>
  <c r="Z365" i="9"/>
  <c r="O358" i="9"/>
  <c r="B366" i="9"/>
  <c r="S361" i="9"/>
  <c r="U361" i="9"/>
  <c r="AC365" i="9"/>
  <c r="W339" i="9"/>
  <c r="B365" i="9"/>
  <c r="Q343" i="9"/>
  <c r="K340" i="9"/>
  <c r="S336" i="9"/>
  <c r="U333" i="9"/>
  <c r="AC329" i="9"/>
  <c r="O326" i="9"/>
  <c r="AB355" i="9"/>
  <c r="F352" i="9"/>
  <c r="H349" i="9"/>
  <c r="M344" i="9"/>
  <c r="W350" i="9"/>
  <c r="AE348" i="9"/>
  <c r="P357" i="9"/>
  <c r="C349" i="9"/>
  <c r="Y352" i="9"/>
  <c r="D357" i="9"/>
  <c r="M356" i="9"/>
  <c r="Z362" i="9"/>
  <c r="P359" i="9"/>
  <c r="L366" i="9"/>
  <c r="J363" i="9"/>
  <c r="Y359" i="9"/>
  <c r="D365" i="9"/>
  <c r="E358" i="9"/>
  <c r="O363" i="9"/>
  <c r="Y361" i="9"/>
  <c r="AE364" i="9"/>
  <c r="AE177" i="9"/>
  <c r="F106" i="9"/>
  <c r="N86" i="9"/>
  <c r="D65" i="9"/>
  <c r="J46" i="9"/>
  <c r="U141" i="9"/>
  <c r="AA120" i="9"/>
  <c r="AE106" i="9"/>
  <c r="Q95" i="9"/>
  <c r="S84" i="9"/>
  <c r="AA74" i="9"/>
  <c r="AA64" i="9"/>
  <c r="O54" i="9"/>
  <c r="M47" i="9"/>
  <c r="AC39" i="9"/>
  <c r="Q31" i="9"/>
  <c r="S24" i="9"/>
  <c r="E17" i="9"/>
  <c r="Z22" i="9"/>
  <c r="G12" i="9"/>
  <c r="T32" i="9"/>
  <c r="T16" i="9"/>
  <c r="P9" i="9"/>
  <c r="F55" i="9"/>
  <c r="AB48" i="9"/>
  <c r="R43" i="9"/>
  <c r="D38" i="9"/>
  <c r="K147" i="9"/>
  <c r="AE141" i="9"/>
  <c r="Q136" i="9"/>
  <c r="S131" i="9"/>
  <c r="E128" i="9"/>
  <c r="Q124" i="9"/>
  <c r="O121" i="9"/>
  <c r="Y118" i="9"/>
  <c r="AE115" i="9"/>
  <c r="AC112" i="9"/>
  <c r="I110" i="9"/>
  <c r="O107" i="9"/>
  <c r="M104" i="9"/>
  <c r="W101" i="9"/>
  <c r="AC98" i="9"/>
  <c r="AA95" i="9"/>
  <c r="G93" i="9"/>
  <c r="M90" i="9"/>
  <c r="U84" i="9"/>
  <c r="AA81" i="9"/>
  <c r="Y78" i="9"/>
  <c r="E76" i="9"/>
  <c r="K73" i="9"/>
  <c r="I70" i="9"/>
  <c r="S67" i="9"/>
  <c r="Y64" i="9"/>
  <c r="W61" i="9"/>
  <c r="C59" i="9"/>
  <c r="I56" i="9"/>
  <c r="G53" i="9"/>
  <c r="Q50" i="9"/>
  <c r="W47" i="9"/>
  <c r="U44" i="9"/>
  <c r="AE41" i="9"/>
  <c r="G39" i="9"/>
  <c r="E36" i="9"/>
  <c r="O33" i="9"/>
  <c r="U30" i="9"/>
  <c r="S27" i="9"/>
  <c r="AC24" i="9"/>
  <c r="E22" i="9"/>
  <c r="C19" i="9"/>
  <c r="M16" i="9"/>
  <c r="AB25" i="9"/>
  <c r="R20" i="9"/>
  <c r="S15" i="9"/>
  <c r="Q12" i="9"/>
  <c r="AA9" i="9"/>
  <c r="C7" i="9"/>
  <c r="F31" i="9"/>
  <c r="Z25" i="9"/>
  <c r="H20" i="9"/>
  <c r="F15" i="9"/>
  <c r="V9" i="9"/>
  <c r="AA337" i="9"/>
  <c r="S352" i="9"/>
  <c r="W340" i="9"/>
  <c r="S334" i="9"/>
  <c r="J356" i="9"/>
  <c r="F350" i="9"/>
  <c r="C345" i="9"/>
  <c r="G348" i="9"/>
  <c r="O353" i="9"/>
  <c r="AE355" i="9"/>
  <c r="R358" i="9"/>
  <c r="AE358" i="9"/>
  <c r="G357" i="9"/>
  <c r="U362" i="9"/>
  <c r="G366" i="9"/>
  <c r="K341" i="9"/>
  <c r="G356" i="9"/>
  <c r="C340" i="9"/>
  <c r="K336" i="9"/>
  <c r="U329" i="9"/>
  <c r="AC325" i="9"/>
  <c r="AB351" i="9"/>
  <c r="N348" i="9"/>
  <c r="AA352" i="9"/>
  <c r="Q349" i="9"/>
  <c r="AA349" i="9"/>
  <c r="L358" i="9"/>
  <c r="U356" i="9"/>
  <c r="J360" i="9"/>
  <c r="Q357" i="9"/>
  <c r="M360" i="9"/>
  <c r="AC358" i="9"/>
  <c r="AE363" i="9"/>
  <c r="I365" i="9"/>
  <c r="H33" i="27"/>
  <c r="Q27" i="31" s="1"/>
  <c r="M34" i="27"/>
  <c r="T33" i="27"/>
  <c r="E34" i="27"/>
  <c r="I34" i="27"/>
  <c r="P33" i="27"/>
  <c r="Q34" i="27"/>
  <c r="L33" i="27"/>
  <c r="B44" i="27"/>
  <c r="J38" i="31"/>
  <c r="K38" i="31" s="1"/>
  <c r="J41" i="31"/>
  <c r="K41" i="31" s="1"/>
  <c r="B47" i="27"/>
  <c r="J47" i="31"/>
  <c r="K47" i="31" s="1"/>
  <c r="B53" i="27"/>
  <c r="A324" i="36"/>
  <c r="B324" i="36" s="1"/>
  <c r="A386" i="36"/>
  <c r="B386" i="36" s="1"/>
  <c r="A398" i="36"/>
  <c r="B398" i="36" s="1"/>
  <c r="A276" i="36"/>
  <c r="B276" i="36" s="1"/>
  <c r="A245" i="15"/>
  <c r="B245" i="15" s="1"/>
  <c r="A133" i="15"/>
  <c r="A126" i="31" s="1"/>
  <c r="B126" i="31" s="1"/>
  <c r="A124" i="15"/>
  <c r="B124" i="15" s="1"/>
  <c r="A208" i="15"/>
  <c r="B208" i="15" s="1"/>
  <c r="A347" i="15"/>
  <c r="B347" i="15" s="1"/>
  <c r="A341" i="15"/>
  <c r="B341" i="15" s="1"/>
  <c r="A218" i="15"/>
  <c r="A211" i="31" s="1"/>
  <c r="B211" i="31" s="1"/>
  <c r="A393" i="15"/>
  <c r="A386" i="31" s="1"/>
  <c r="B386" i="31" s="1"/>
  <c r="A240" i="15"/>
  <c r="B240" i="15" s="1"/>
  <c r="A339" i="15"/>
  <c r="B339" i="15" s="1"/>
  <c r="A237" i="15"/>
  <c r="B237" i="15" s="1"/>
  <c r="A303" i="15"/>
  <c r="A296" i="31" s="1"/>
  <c r="B296" i="31" s="1"/>
  <c r="A332" i="15"/>
  <c r="B332" i="15" s="1"/>
  <c r="A399" i="15"/>
  <c r="B399" i="15" s="1"/>
  <c r="A197" i="15"/>
  <c r="B197" i="15" s="1"/>
  <c r="A229" i="15"/>
  <c r="B229" i="15" s="1"/>
  <c r="A287" i="15"/>
  <c r="B287" i="15" s="1"/>
  <c r="A222" i="15"/>
  <c r="B222" i="15" s="1"/>
  <c r="A276" i="15"/>
  <c r="A269" i="31" s="1"/>
  <c r="B269" i="31" s="1"/>
  <c r="A381" i="17"/>
  <c r="B381" i="17" s="1"/>
  <c r="A318" i="17"/>
  <c r="B318" i="17" s="1"/>
  <c r="A131" i="17"/>
  <c r="B131" i="17" s="1"/>
  <c r="A133" i="17"/>
  <c r="B133" i="17" s="1"/>
  <c r="A119" i="17"/>
  <c r="B119" i="17" s="1"/>
  <c r="A338" i="17"/>
  <c r="B338" i="17" s="1"/>
  <c r="A367" i="17"/>
  <c r="B367" i="17" s="1"/>
  <c r="A292" i="17"/>
  <c r="B292" i="17" s="1"/>
  <c r="F35" i="29"/>
  <c r="G35" i="29" s="1"/>
  <c r="E36" i="29" s="1"/>
  <c r="F36" i="29" s="1"/>
  <c r="G36" i="29" s="1"/>
  <c r="E37" i="29" s="1"/>
  <c r="B40" i="27"/>
  <c r="J34" i="31"/>
  <c r="K34" i="31" s="1"/>
  <c r="B35" i="27"/>
  <c r="J29" i="31"/>
  <c r="K29" i="31" s="1"/>
  <c r="B46" i="27"/>
  <c r="J40" i="31"/>
  <c r="K40" i="31" s="1"/>
  <c r="A62" i="17"/>
  <c r="B62" i="17" s="1"/>
  <c r="J46" i="31"/>
  <c r="K46" i="31" s="1"/>
  <c r="B52" i="27"/>
  <c r="J52" i="31"/>
  <c r="K52" i="31" s="1"/>
  <c r="B58" i="27"/>
  <c r="A289" i="36"/>
  <c r="B289" i="36" s="1"/>
  <c r="A373" i="36"/>
  <c r="B373" i="36" s="1"/>
  <c r="A391" i="36"/>
  <c r="B391" i="36" s="1"/>
  <c r="A361" i="36"/>
  <c r="B361" i="36" s="1"/>
  <c r="A365" i="15"/>
  <c r="B365" i="15" s="1"/>
  <c r="A217" i="15"/>
  <c r="B217" i="15" s="1"/>
  <c r="A367" i="15"/>
  <c r="A360" i="31" s="1"/>
  <c r="B360" i="31" s="1"/>
  <c r="A166" i="15"/>
  <c r="A159" i="31" s="1"/>
  <c r="B159" i="31" s="1"/>
  <c r="A314" i="15"/>
  <c r="B314" i="15" s="1"/>
  <c r="A139" i="15"/>
  <c r="B139" i="15" s="1"/>
  <c r="A368" i="15"/>
  <c r="A361" i="31" s="1"/>
  <c r="B361" i="31" s="1"/>
  <c r="A396" i="15"/>
  <c r="B396" i="15" s="1"/>
  <c r="A149" i="15"/>
  <c r="B149" i="15" s="1"/>
  <c r="A212" i="15"/>
  <c r="B212" i="15" s="1"/>
  <c r="A308" i="15"/>
  <c r="A301" i="31" s="1"/>
  <c r="B301" i="31" s="1"/>
  <c r="A170" i="15"/>
  <c r="B170" i="15" s="1"/>
  <c r="A361" i="15"/>
  <c r="B361" i="15" s="1"/>
  <c r="A221" i="15"/>
  <c r="B221" i="15" s="1"/>
  <c r="A142" i="15"/>
  <c r="B142" i="15" s="1"/>
  <c r="A278" i="15"/>
  <c r="B278" i="15" s="1"/>
  <c r="A302" i="15"/>
  <c r="B302" i="15" s="1"/>
  <c r="A304" i="15"/>
  <c r="B304" i="15" s="1"/>
  <c r="A63" i="17"/>
  <c r="B63" i="17" s="1"/>
  <c r="A316" i="17"/>
  <c r="B316" i="17" s="1"/>
  <c r="A125" i="17"/>
  <c r="B125" i="17" s="1"/>
  <c r="A257" i="17"/>
  <c r="B257" i="17" s="1"/>
  <c r="A143" i="17"/>
  <c r="B143" i="17" s="1"/>
  <c r="A115" i="17"/>
  <c r="B115" i="17" s="1"/>
  <c r="A308" i="17"/>
  <c r="B308" i="17" s="1"/>
  <c r="B43" i="27"/>
  <c r="J37" i="31"/>
  <c r="K37" i="31" s="1"/>
  <c r="J32" i="31"/>
  <c r="K32" i="31" s="1"/>
  <c r="B38" i="27"/>
  <c r="A252" i="36"/>
  <c r="B252" i="36" s="1"/>
  <c r="A351" i="15"/>
  <c r="A344" i="31" s="1"/>
  <c r="B344" i="31" s="1"/>
  <c r="A270" i="15"/>
  <c r="B270" i="15" s="1"/>
  <c r="A382" i="15"/>
  <c r="A375" i="31" s="1"/>
  <c r="B375" i="31" s="1"/>
  <c r="A390" i="36"/>
  <c r="B390" i="36" s="1"/>
  <c r="A128" i="15"/>
  <c r="B128" i="15" s="1"/>
  <c r="A89" i="17"/>
  <c r="B89" i="17" s="1"/>
  <c r="A331" i="17"/>
  <c r="B331" i="17" s="1"/>
  <c r="A249" i="17"/>
  <c r="B249" i="17" s="1"/>
  <c r="A355" i="17"/>
  <c r="B355" i="17" s="1"/>
  <c r="A132" i="17"/>
  <c r="B132" i="17" s="1"/>
  <c r="A92" i="17"/>
  <c r="B92" i="17" s="1"/>
  <c r="A255" i="17"/>
  <c r="B255" i="17" s="1"/>
  <c r="A401" i="17"/>
  <c r="B401" i="17" s="1"/>
  <c r="B57" i="27"/>
  <c r="J51" i="31"/>
  <c r="K51" i="31" s="1"/>
  <c r="J45" i="31"/>
  <c r="K45" i="31" s="1"/>
  <c r="B51" i="27"/>
  <c r="J54" i="31"/>
  <c r="K54" i="31" s="1"/>
  <c r="B60" i="27"/>
  <c r="A10" i="10"/>
  <c r="B10" i="10" s="1"/>
  <c r="A339" i="36"/>
  <c r="B339" i="36" s="1"/>
  <c r="A125" i="15"/>
  <c r="A118" i="31" s="1"/>
  <c r="B118" i="31" s="1"/>
  <c r="A156" i="15"/>
  <c r="B156" i="15" s="1"/>
  <c r="A162" i="15"/>
  <c r="B162" i="15" s="1"/>
  <c r="A388" i="15"/>
  <c r="B388" i="15" s="1"/>
  <c r="A152" i="36"/>
  <c r="B152" i="36" s="1"/>
  <c r="A343" i="36"/>
  <c r="B343" i="36" s="1"/>
  <c r="A141" i="36"/>
  <c r="B141" i="36" s="1"/>
  <c r="A393" i="36"/>
  <c r="B393" i="36" s="1"/>
  <c r="A241" i="15"/>
  <c r="B241" i="15" s="1"/>
  <c r="A345" i="15"/>
  <c r="B345" i="15" s="1"/>
  <c r="A316" i="15"/>
  <c r="B316" i="15" s="1"/>
  <c r="A172" i="15"/>
  <c r="B172" i="15" s="1"/>
  <c r="A253" i="15"/>
  <c r="B253" i="15" s="1"/>
  <c r="A159" i="15"/>
  <c r="A152" i="31" s="1"/>
  <c r="B152" i="31" s="1"/>
  <c r="A160" i="15"/>
  <c r="B160" i="15" s="1"/>
  <c r="A328" i="15"/>
  <c r="B328" i="15" s="1"/>
  <c r="A131" i="15"/>
  <c r="A124" i="31" s="1"/>
  <c r="B124" i="31" s="1"/>
  <c r="A153" i="15"/>
  <c r="B153" i="15" s="1"/>
  <c r="A233" i="15"/>
  <c r="B233" i="15" s="1"/>
  <c r="A397" i="15"/>
  <c r="B397" i="15" s="1"/>
  <c r="A317" i="15"/>
  <c r="B317" i="15" s="1"/>
  <c r="A272" i="15"/>
  <c r="A265" i="31" s="1"/>
  <c r="B265" i="31" s="1"/>
  <c r="A344" i="15"/>
  <c r="B344" i="15" s="1"/>
  <c r="A210" i="15"/>
  <c r="B210" i="15" s="1"/>
  <c r="A298" i="15"/>
  <c r="B298" i="15" s="1"/>
  <c r="B55" i="15"/>
  <c r="A203" i="17"/>
  <c r="B203" i="17" s="1"/>
  <c r="A104" i="17"/>
  <c r="B104" i="17" s="1"/>
  <c r="A226" i="17"/>
  <c r="B226" i="17" s="1"/>
  <c r="A242" i="17"/>
  <c r="B242" i="17" s="1"/>
  <c r="A393" i="17"/>
  <c r="B393" i="17" s="1"/>
  <c r="A261" i="17"/>
  <c r="B261" i="17" s="1"/>
  <c r="A227" i="17"/>
  <c r="B227" i="17" s="1"/>
  <c r="A297" i="17"/>
  <c r="B297" i="17" s="1"/>
  <c r="A321" i="17"/>
  <c r="B321" i="17" s="1"/>
  <c r="A64" i="17"/>
  <c r="B64" i="17" s="1"/>
  <c r="A66" i="17"/>
  <c r="B66" i="17" s="1"/>
  <c r="J30" i="31"/>
  <c r="K30" i="31" s="1"/>
  <c r="B36" i="27"/>
  <c r="B37" i="27"/>
  <c r="J31" i="31"/>
  <c r="K31" i="31" s="1"/>
  <c r="J58" i="31"/>
  <c r="K58" i="31" s="1"/>
  <c r="B64" i="27"/>
  <c r="B50" i="27"/>
  <c r="J44" i="31"/>
  <c r="K44" i="31" s="1"/>
  <c r="J61" i="31"/>
  <c r="K61" i="31" s="1"/>
  <c r="B41" i="27"/>
  <c r="J35" i="31"/>
  <c r="K35" i="31" s="1"/>
  <c r="A197" i="36"/>
  <c r="B197" i="36" s="1"/>
  <c r="A174" i="15"/>
  <c r="A167" i="31" s="1"/>
  <c r="B167" i="31" s="1"/>
  <c r="A202" i="15"/>
  <c r="A195" i="31" s="1"/>
  <c r="B195" i="31" s="1"/>
  <c r="A322" i="15"/>
  <c r="B322" i="15" s="1"/>
  <c r="A144" i="15"/>
  <c r="B144" i="15" s="1"/>
  <c r="A122" i="15"/>
  <c r="A115" i="31" s="1"/>
  <c r="B115" i="31" s="1"/>
  <c r="A132" i="36"/>
  <c r="B132" i="36" s="1"/>
  <c r="A374" i="36"/>
  <c r="B374" i="36" s="1"/>
  <c r="A200" i="36"/>
  <c r="B200" i="36" s="1"/>
  <c r="A137" i="15"/>
  <c r="B137" i="15" s="1"/>
  <c r="A366" i="15"/>
  <c r="B366" i="15" s="1"/>
  <c r="A214" i="15"/>
  <c r="A207" i="31" s="1"/>
  <c r="B207" i="31" s="1"/>
  <c r="A123" i="15"/>
  <c r="A116" i="31" s="1"/>
  <c r="B116" i="31" s="1"/>
  <c r="A281" i="15"/>
  <c r="B281" i="15" s="1"/>
  <c r="A378" i="15"/>
  <c r="B378" i="15" s="1"/>
  <c r="A329" i="15"/>
  <c r="B329" i="15" s="1"/>
  <c r="A141" i="15"/>
  <c r="B141" i="15" s="1"/>
  <c r="A395" i="15"/>
  <c r="B395" i="15" s="1"/>
  <c r="A213" i="15"/>
  <c r="B213" i="15" s="1"/>
  <c r="A260" i="15"/>
  <c r="B260" i="15" s="1"/>
  <c r="A254" i="15"/>
  <c r="A247" i="31" s="1"/>
  <c r="B247" i="31" s="1"/>
  <c r="A252" i="15"/>
  <c r="B252" i="15" s="1"/>
  <c r="A403" i="15"/>
  <c r="B403" i="15" s="1"/>
  <c r="A138" i="15"/>
  <c r="A131" i="31" s="1"/>
  <c r="B131" i="31" s="1"/>
  <c r="A126" i="15"/>
  <c r="A119" i="31" s="1"/>
  <c r="B119" i="31" s="1"/>
  <c r="A305" i="15"/>
  <c r="B305" i="15" s="1"/>
  <c r="A201" i="15"/>
  <c r="B201" i="15" s="1"/>
  <c r="A192" i="17"/>
  <c r="B192" i="17" s="1"/>
  <c r="A295" i="17"/>
  <c r="B295" i="17" s="1"/>
  <c r="A190" i="17"/>
  <c r="B190" i="17" s="1"/>
  <c r="A374" i="17"/>
  <c r="B374" i="17" s="1"/>
  <c r="A95" i="17"/>
  <c r="B95" i="17" s="1"/>
  <c r="A258" i="17"/>
  <c r="B258" i="17" s="1"/>
  <c r="A221" i="17"/>
  <c r="B221" i="17" s="1"/>
  <c r="A340" i="17"/>
  <c r="B340" i="17" s="1"/>
  <c r="A347" i="17"/>
  <c r="B347" i="17" s="1"/>
  <c r="J59" i="31"/>
  <c r="K59" i="31" s="1"/>
  <c r="B65" i="27"/>
  <c r="J50" i="31"/>
  <c r="K50" i="31" s="1"/>
  <c r="B56" i="27"/>
  <c r="B34" i="27"/>
  <c r="J28" i="31"/>
  <c r="K28" i="31" s="1"/>
  <c r="J48" i="31"/>
  <c r="K48" i="31" s="1"/>
  <c r="B54" i="27"/>
  <c r="A292" i="36"/>
  <c r="B292" i="36" s="1"/>
  <c r="A340" i="15"/>
  <c r="A333" i="31" s="1"/>
  <c r="B333" i="31" s="1"/>
  <c r="A154" i="15"/>
  <c r="A147" i="31" s="1"/>
  <c r="B147" i="31" s="1"/>
  <c r="A255" i="15"/>
  <c r="B255" i="15" s="1"/>
  <c r="A188" i="15"/>
  <c r="A181" i="31" s="1"/>
  <c r="B181" i="31" s="1"/>
  <c r="A132" i="15"/>
  <c r="B132" i="15" s="1"/>
  <c r="A205" i="15"/>
  <c r="B205" i="15" s="1"/>
  <c r="A144" i="36"/>
  <c r="B144" i="36" s="1"/>
  <c r="A219" i="36"/>
  <c r="B219" i="36" s="1"/>
  <c r="A186" i="36"/>
  <c r="B186" i="36" s="1"/>
  <c r="A348" i="36"/>
  <c r="B348" i="36" s="1"/>
  <c r="A257" i="15"/>
  <c r="A250" i="31" s="1"/>
  <c r="B250" i="31" s="1"/>
  <c r="A206" i="15"/>
  <c r="B206" i="15" s="1"/>
  <c r="A312" i="15"/>
  <c r="B312" i="15" s="1"/>
  <c r="A381" i="15"/>
  <c r="B381" i="15" s="1"/>
  <c r="A181" i="15"/>
  <c r="B181" i="15" s="1"/>
  <c r="A249" i="15"/>
  <c r="B249" i="15" s="1"/>
  <c r="A187" i="15"/>
  <c r="B187" i="15" s="1"/>
  <c r="A247" i="15"/>
  <c r="B247" i="15" s="1"/>
  <c r="A262" i="15"/>
  <c r="A255" i="31" s="1"/>
  <c r="B255" i="31" s="1"/>
  <c r="A390" i="15"/>
  <c r="B390" i="15" s="1"/>
  <c r="A362" i="15"/>
  <c r="A355" i="31" s="1"/>
  <c r="B355" i="31" s="1"/>
  <c r="A277" i="15"/>
  <c r="B277" i="15" s="1"/>
  <c r="A135" i="15"/>
  <c r="B135" i="15" s="1"/>
  <c r="A259" i="15"/>
  <c r="A252" i="31" s="1"/>
  <c r="B252" i="31" s="1"/>
  <c r="A370" i="15"/>
  <c r="A363" i="31" s="1"/>
  <c r="B363" i="31" s="1"/>
  <c r="A376" i="15"/>
  <c r="B376" i="15" s="1"/>
  <c r="A290" i="15"/>
  <c r="B290" i="15" s="1"/>
  <c r="A341" i="17"/>
  <c r="B341" i="17" s="1"/>
  <c r="A233" i="17"/>
  <c r="B233" i="17" s="1"/>
  <c r="A109" i="17"/>
  <c r="B109" i="17" s="1"/>
  <c r="A389" i="17"/>
  <c r="B389" i="17" s="1"/>
  <c r="A120" i="17"/>
  <c r="B120" i="17" s="1"/>
  <c r="A372" i="17"/>
  <c r="B372" i="17" s="1"/>
  <c r="A216" i="17"/>
  <c r="B216" i="17" s="1"/>
  <c r="A350" i="17"/>
  <c r="B350" i="17" s="1"/>
  <c r="A373" i="17"/>
  <c r="B373" i="17" s="1"/>
  <c r="J36" i="31"/>
  <c r="K36" i="31" s="1"/>
  <c r="B42" i="27"/>
  <c r="B61" i="27"/>
  <c r="J55" i="31"/>
  <c r="K55" i="31" s="1"/>
  <c r="J62" i="31"/>
  <c r="K62" i="31" s="1"/>
  <c r="B68" i="27"/>
  <c r="B55" i="27"/>
  <c r="J49" i="31"/>
  <c r="K49" i="31" s="1"/>
  <c r="A67" i="17"/>
  <c r="B67" i="17" s="1"/>
  <c r="A59" i="17"/>
  <c r="B59" i="17" s="1"/>
  <c r="A213" i="36"/>
  <c r="B213" i="36" s="1"/>
  <c r="A180" i="36"/>
  <c r="B180" i="36" s="1"/>
  <c r="A395" i="36"/>
  <c r="B395" i="36" s="1"/>
  <c r="A134" i="36"/>
  <c r="B134" i="36" s="1"/>
  <c r="A215" i="36"/>
  <c r="B215" i="36" s="1"/>
  <c r="A249" i="36"/>
  <c r="B249" i="36" s="1"/>
  <c r="A282" i="36"/>
  <c r="B282" i="36" s="1"/>
  <c r="A328" i="36"/>
  <c r="B328" i="36" s="1"/>
  <c r="A313" i="36"/>
  <c r="B313" i="36" s="1"/>
  <c r="A191" i="36"/>
  <c r="B191" i="36" s="1"/>
  <c r="A181" i="36"/>
  <c r="B181" i="36" s="1"/>
  <c r="A145" i="36"/>
  <c r="B145" i="36" s="1"/>
  <c r="A237" i="36"/>
  <c r="B237" i="36" s="1"/>
  <c r="A242" i="36"/>
  <c r="B242" i="36" s="1"/>
  <c r="A301" i="36"/>
  <c r="B301" i="36" s="1"/>
  <c r="A400" i="36"/>
  <c r="B400" i="36" s="1"/>
  <c r="A341" i="36"/>
  <c r="B341" i="36" s="1"/>
  <c r="A127" i="36"/>
  <c r="B127" i="36" s="1"/>
  <c r="A287" i="36"/>
  <c r="B287" i="36" s="1"/>
  <c r="A224" i="36"/>
  <c r="B224" i="36" s="1"/>
  <c r="A254" i="36"/>
  <c r="B254" i="36" s="1"/>
  <c r="A380" i="36"/>
  <c r="B380" i="36" s="1"/>
  <c r="J11" i="36"/>
  <c r="J17" i="36" s="1"/>
  <c r="A143" i="36"/>
  <c r="B143" i="36" s="1"/>
  <c r="A171" i="36"/>
  <c r="B171" i="36" s="1"/>
  <c r="A367" i="36"/>
  <c r="B367" i="36" s="1"/>
  <c r="A378" i="36"/>
  <c r="B378" i="36" s="1"/>
  <c r="A261" i="36"/>
  <c r="B261" i="36" s="1"/>
  <c r="A333" i="36"/>
  <c r="B333" i="36" s="1"/>
  <c r="A371" i="36"/>
  <c r="B371" i="36" s="1"/>
  <c r="A150" i="36"/>
  <c r="B150" i="36" s="1"/>
  <c r="A286" i="36"/>
  <c r="B286" i="36" s="1"/>
  <c r="B58" i="15"/>
  <c r="B54" i="15"/>
  <c r="B50" i="15"/>
  <c r="B56" i="15"/>
  <c r="J8" i="15"/>
  <c r="J14" i="15" s="1"/>
  <c r="B14" i="15"/>
  <c r="A171" i="15"/>
  <c r="B171" i="15" s="1"/>
  <c r="A130" i="15"/>
  <c r="B130" i="15" s="1"/>
  <c r="A360" i="15"/>
  <c r="B360" i="15" s="1"/>
  <c r="A352" i="15"/>
  <c r="B352" i="15" s="1"/>
  <c r="A267" i="15"/>
  <c r="B267" i="15" s="1"/>
  <c r="A291" i="36"/>
  <c r="B291" i="36" s="1"/>
  <c r="A151" i="36"/>
  <c r="B151" i="36" s="1"/>
  <c r="A322" i="36"/>
  <c r="B322" i="36" s="1"/>
  <c r="A260" i="36"/>
  <c r="B260" i="36" s="1"/>
  <c r="A196" i="36"/>
  <c r="B196" i="36" s="1"/>
  <c r="A227" i="36"/>
  <c r="B227" i="36" s="1"/>
  <c r="A204" i="36"/>
  <c r="B204" i="36" s="1"/>
  <c r="A402" i="36"/>
  <c r="B402" i="36" s="1"/>
  <c r="A340" i="36"/>
  <c r="B340" i="36" s="1"/>
  <c r="A306" i="36"/>
  <c r="B306" i="36" s="1"/>
  <c r="B58" i="36"/>
  <c r="B65" i="15"/>
  <c r="B64" i="15"/>
  <c r="B47" i="15"/>
  <c r="B52" i="15"/>
  <c r="A349" i="15"/>
  <c r="B349" i="15" s="1"/>
  <c r="A334" i="15"/>
  <c r="B334" i="15" s="1"/>
  <c r="A327" i="15"/>
  <c r="B327" i="15" s="1"/>
  <c r="A251" i="15"/>
  <c r="B251" i="15" s="1"/>
  <c r="A163" i="15"/>
  <c r="B163" i="15" s="1"/>
  <c r="A364" i="15"/>
  <c r="B364" i="15" s="1"/>
  <c r="A203" i="15"/>
  <c r="A196" i="31" s="1"/>
  <c r="B196" i="31" s="1"/>
  <c r="A371" i="15"/>
  <c r="B371" i="15" s="1"/>
  <c r="A265" i="15"/>
  <c r="A258" i="31" s="1"/>
  <c r="B258" i="31" s="1"/>
  <c r="A377" i="15"/>
  <c r="B377" i="15" s="1"/>
  <c r="A198" i="15"/>
  <c r="A191" i="31" s="1"/>
  <c r="B191" i="31" s="1"/>
  <c r="A155" i="15"/>
  <c r="A148" i="31" s="1"/>
  <c r="B148" i="31" s="1"/>
  <c r="A200" i="15"/>
  <c r="B200" i="15" s="1"/>
  <c r="A250" i="15"/>
  <c r="A243" i="31" s="1"/>
  <c r="B243" i="31" s="1"/>
  <c r="A315" i="15"/>
  <c r="B315" i="15" s="1"/>
  <c r="A325" i="15"/>
  <c r="B325" i="15" s="1"/>
  <c r="A173" i="15"/>
  <c r="A166" i="31" s="1"/>
  <c r="B166" i="31" s="1"/>
  <c r="A274" i="15"/>
  <c r="B274" i="15" s="1"/>
  <c r="A136" i="15"/>
  <c r="B136" i="15" s="1"/>
  <c r="A310" i="15"/>
  <c r="B310" i="15" s="1"/>
  <c r="A346" i="15"/>
  <c r="B346" i="15" s="1"/>
  <c r="A147" i="15"/>
  <c r="B147" i="15" s="1"/>
  <c r="A391" i="15"/>
  <c r="B391" i="15" s="1"/>
  <c r="A223" i="15"/>
  <c r="B223" i="15" s="1"/>
  <c r="A151" i="15"/>
  <c r="A144" i="31" s="1"/>
  <c r="B144" i="31" s="1"/>
  <c r="A177" i="15"/>
  <c r="B177" i="15" s="1"/>
  <c r="A320" i="15"/>
  <c r="A313" i="31" s="1"/>
  <c r="B313" i="31" s="1"/>
  <c r="A355" i="15"/>
  <c r="A348" i="31" s="1"/>
  <c r="B348" i="31" s="1"/>
  <c r="A199" i="15"/>
  <c r="B199" i="15" s="1"/>
  <c r="A389" i="15"/>
  <c r="B389" i="15" s="1"/>
  <c r="A319" i="15"/>
  <c r="B319" i="15" s="1"/>
  <c r="A227" i="15"/>
  <c r="B227" i="15" s="1"/>
  <c r="A169" i="15"/>
  <c r="B169" i="15" s="1"/>
  <c r="A333" i="15"/>
  <c r="B333" i="15" s="1"/>
  <c r="A354" i="15"/>
  <c r="B354" i="15" s="1"/>
  <c r="A231" i="15"/>
  <c r="B231" i="15" s="1"/>
  <c r="A324" i="15"/>
  <c r="B324" i="15" s="1"/>
  <c r="A335" i="29"/>
  <c r="A288" i="29"/>
  <c r="A235" i="29"/>
  <c r="A172" i="29"/>
  <c r="A130" i="29"/>
  <c r="A54" i="29"/>
  <c r="A177" i="29"/>
  <c r="A363" i="29"/>
  <c r="A377" i="29"/>
  <c r="A254" i="29"/>
  <c r="A257" i="29"/>
  <c r="A96" i="29"/>
  <c r="A87" i="29"/>
  <c r="A49" i="29"/>
  <c r="A119" i="29"/>
  <c r="A351" i="29"/>
  <c r="A304" i="29"/>
  <c r="A309" i="29"/>
  <c r="A188" i="29"/>
  <c r="A146" i="29"/>
  <c r="A46" i="29"/>
  <c r="A173" i="29"/>
  <c r="A396" i="29"/>
  <c r="A361" i="29"/>
  <c r="A370" i="29"/>
  <c r="A253" i="29"/>
  <c r="A296" i="29"/>
  <c r="A386" i="29"/>
  <c r="A355" i="29"/>
  <c r="A251" i="29"/>
  <c r="A276" i="29"/>
  <c r="A132" i="29"/>
  <c r="A90" i="29"/>
  <c r="A67" i="29"/>
  <c r="A145" i="29"/>
  <c r="A201" i="29"/>
  <c r="A247" i="29"/>
  <c r="A182" i="29"/>
  <c r="A349" i="29"/>
  <c r="A305" i="29"/>
  <c r="A301" i="29"/>
  <c r="A215" i="29"/>
  <c r="A200" i="29"/>
  <c r="A44" i="29"/>
  <c r="A121" i="29"/>
  <c r="A101" i="29"/>
  <c r="A330" i="29"/>
  <c r="A285" i="29"/>
  <c r="A227" i="29"/>
  <c r="A168" i="29"/>
  <c r="A126" i="29"/>
  <c r="A206" i="29"/>
  <c r="A163" i="29"/>
  <c r="A365" i="29"/>
  <c r="A326" i="29"/>
  <c r="A320" i="29"/>
  <c r="A233" i="29"/>
  <c r="A221" i="29"/>
  <c r="A60" i="29"/>
  <c r="A111" i="29"/>
  <c r="A403" i="29"/>
  <c r="A322" i="29"/>
  <c r="A279" i="29"/>
  <c r="A214" i="29"/>
  <c r="A160" i="29"/>
  <c r="A118" i="29"/>
  <c r="A392" i="29"/>
  <c r="A287" i="29"/>
  <c r="A228" i="29"/>
  <c r="A204" i="29"/>
  <c r="A162" i="29"/>
  <c r="A88" i="29"/>
  <c r="A181" i="29"/>
  <c r="A331" i="29"/>
  <c r="A123" i="29"/>
  <c r="A364" i="29"/>
  <c r="A380" i="29"/>
  <c r="A324" i="29"/>
  <c r="A220" i="29"/>
  <c r="A196" i="29"/>
  <c r="A154" i="29"/>
  <c r="A78" i="29"/>
  <c r="A15" i="29"/>
  <c r="A389" i="29"/>
  <c r="A342" i="29"/>
  <c r="A239" i="29"/>
  <c r="A269" i="29"/>
  <c r="A120" i="29"/>
  <c r="A312" i="29"/>
  <c r="A61" i="29"/>
  <c r="A139" i="29"/>
  <c r="A317" i="29"/>
  <c r="A298" i="29"/>
  <c r="A236" i="29"/>
  <c r="A226" i="29"/>
  <c r="A170" i="29"/>
  <c r="A70" i="29"/>
  <c r="A185" i="29"/>
  <c r="A379" i="29"/>
  <c r="A401" i="29"/>
  <c r="A293" i="29"/>
  <c r="A265" i="29"/>
  <c r="A112" i="29"/>
  <c r="A399" i="29"/>
  <c r="A319" i="29"/>
  <c r="A275" i="29"/>
  <c r="A294" i="29"/>
  <c r="A156" i="29"/>
  <c r="A114" i="29"/>
  <c r="A79" i="29"/>
  <c r="A157" i="29"/>
  <c r="A290" i="29"/>
  <c r="A143" i="29"/>
  <c r="A176" i="29"/>
  <c r="A358" i="29"/>
  <c r="A284" i="29"/>
  <c r="A237" i="29"/>
  <c r="A75" i="29"/>
  <c r="A387" i="29"/>
  <c r="A303" i="29"/>
  <c r="A240" i="29"/>
  <c r="A150" i="29"/>
  <c r="A93" i="29"/>
  <c r="A341" i="29"/>
  <c r="A318" i="29"/>
  <c r="A164" i="29"/>
  <c r="A84" i="29"/>
  <c r="A149" i="29"/>
  <c r="A383" i="29"/>
  <c r="A232" i="29"/>
  <c r="A218" i="29"/>
  <c r="A333" i="29"/>
  <c r="A366" i="29"/>
  <c r="A180" i="29"/>
  <c r="A52" i="29"/>
  <c r="A131" i="29"/>
  <c r="A77" i="29"/>
  <c r="A58" i="29"/>
  <c r="A314" i="29"/>
  <c r="A65" i="29"/>
  <c r="A292" i="29"/>
  <c r="A231" i="29"/>
  <c r="A45" i="29"/>
  <c r="A110" i="29"/>
  <c r="A391" i="29"/>
  <c r="A340" i="29"/>
  <c r="A272" i="29"/>
  <c r="A178" i="29"/>
  <c r="A63" i="29"/>
  <c r="A368" i="29"/>
  <c r="A323" i="29"/>
  <c r="A211" i="29"/>
  <c r="A102" i="29"/>
  <c r="A223" i="29"/>
  <c r="A327" i="29"/>
  <c r="A381" i="29"/>
  <c r="A140" i="29"/>
  <c r="A212" i="29"/>
  <c r="A135" i="29"/>
  <c r="A362" i="29"/>
  <c r="A286" i="29"/>
  <c r="A400" i="29"/>
  <c r="A308" i="29"/>
  <c r="A260" i="29"/>
  <c r="A106" i="29"/>
  <c r="A51" i="29"/>
  <c r="A345" i="29"/>
  <c r="A263" i="29"/>
  <c r="A229" i="29"/>
  <c r="A64" i="29"/>
  <c r="A175" i="29"/>
  <c r="A393" i="29"/>
  <c r="A282" i="29"/>
  <c r="A116" i="29"/>
  <c r="A190" i="29"/>
  <c r="A117" i="29"/>
  <c r="A398" i="29"/>
  <c r="A277" i="29"/>
  <c r="A166" i="29"/>
  <c r="A374" i="29"/>
  <c r="A266" i="29"/>
  <c r="A248" i="29"/>
  <c r="A62" i="29"/>
  <c r="A395" i="29"/>
  <c r="A83" i="29"/>
  <c r="A105" i="29"/>
  <c r="A307" i="29"/>
  <c r="A167" i="29"/>
  <c r="A249" i="29"/>
  <c r="A115" i="29"/>
  <c r="A353" i="29"/>
  <c r="A91" i="29"/>
  <c r="A367" i="29"/>
  <c r="A267" i="29"/>
  <c r="A245" i="29"/>
  <c r="A82" i="29"/>
  <c r="A97" i="29"/>
  <c r="A321" i="29"/>
  <c r="A344" i="29"/>
  <c r="A193" i="29"/>
  <c r="A217" i="29"/>
  <c r="A151" i="29"/>
  <c r="A339" i="29"/>
  <c r="A219" i="29"/>
  <c r="A385" i="29"/>
  <c r="A71" i="29"/>
  <c r="A394" i="29"/>
  <c r="A291" i="29"/>
  <c r="A230" i="29"/>
  <c r="A142" i="29"/>
  <c r="A356" i="29"/>
  <c r="A244" i="29"/>
  <c r="A208" i="29"/>
  <c r="A55" i="29"/>
  <c r="A388" i="29"/>
  <c r="A382" i="29"/>
  <c r="A171" i="29"/>
  <c r="A261" i="29"/>
  <c r="A129" i="29"/>
  <c r="A128" i="29"/>
  <c r="A238" i="29"/>
  <c r="A372" i="29"/>
  <c r="A53" i="29"/>
  <c r="A373" i="29"/>
  <c r="A243" i="29"/>
  <c r="A191" i="29"/>
  <c r="A92" i="29"/>
  <c r="A165" i="29"/>
  <c r="A354" i="29"/>
  <c r="A300" i="29"/>
  <c r="A144" i="29"/>
  <c r="A74" i="29"/>
  <c r="A89" i="29"/>
  <c r="A369" i="29"/>
  <c r="A280" i="29"/>
  <c r="A192" i="29"/>
  <c r="A59" i="29"/>
  <c r="A360" i="29"/>
  <c r="A302" i="29"/>
  <c r="A203" i="29"/>
  <c r="A94" i="29"/>
  <c r="A336" i="29"/>
  <c r="A264" i="29"/>
  <c r="A186" i="29"/>
  <c r="A125" i="29"/>
  <c r="A270" i="29"/>
  <c r="A338" i="29"/>
  <c r="A133" i="29"/>
  <c r="A152" i="29"/>
  <c r="A329" i="29"/>
  <c r="A134" i="29"/>
  <c r="A195" i="29"/>
  <c r="A271" i="29"/>
  <c r="A187" i="29"/>
  <c r="A325" i="29"/>
  <c r="A262" i="29"/>
  <c r="A148" i="29"/>
  <c r="A68" i="29"/>
  <c r="A153" i="29"/>
  <c r="A306" i="29"/>
  <c r="A242" i="29"/>
  <c r="A234" i="29"/>
  <c r="A50" i="29"/>
  <c r="A402" i="29"/>
  <c r="A295" i="29"/>
  <c r="A268" i="29"/>
  <c r="A122" i="29"/>
  <c r="A47" i="29"/>
  <c r="A337" i="29"/>
  <c r="A255" i="29"/>
  <c r="A209" i="29"/>
  <c r="A375" i="29"/>
  <c r="A328" i="29"/>
  <c r="A252" i="29"/>
  <c r="A138" i="29"/>
  <c r="A103" i="29"/>
  <c r="A205" i="29"/>
  <c r="A316" i="29"/>
  <c r="A348" i="29"/>
  <c r="A158" i="29"/>
  <c r="A81" i="29"/>
  <c r="A72" i="29"/>
  <c r="A347" i="29"/>
  <c r="A250" i="29"/>
  <c r="A100" i="29"/>
  <c r="A332" i="29"/>
  <c r="A127" i="29"/>
  <c r="A299" i="29"/>
  <c r="A281" i="29"/>
  <c r="A174" i="29"/>
  <c r="A113" i="29"/>
  <c r="A359" i="29"/>
  <c r="A259" i="29"/>
  <c r="A207" i="29"/>
  <c r="A246" i="29"/>
  <c r="A161" i="29"/>
  <c r="A346" i="29"/>
  <c r="A274" i="29"/>
  <c r="A136" i="29"/>
  <c r="A357" i="29"/>
  <c r="A278" i="29"/>
  <c r="A199" i="29"/>
  <c r="A76" i="29"/>
  <c r="A169" i="29"/>
  <c r="A66" i="29"/>
  <c r="A95" i="29"/>
  <c r="A371" i="29"/>
  <c r="A289" i="29"/>
  <c r="A350" i="29"/>
  <c r="A57" i="29"/>
  <c r="A48" i="29"/>
  <c r="A104" i="29"/>
  <c r="A137" i="29"/>
  <c r="A311" i="29"/>
  <c r="A73" i="29"/>
  <c r="A184" i="29"/>
  <c r="A213" i="29"/>
  <c r="A183" i="29"/>
  <c r="A241" i="29"/>
  <c r="A352" i="29"/>
  <c r="A384" i="29"/>
  <c r="A189" i="29"/>
  <c r="A210" i="29"/>
  <c r="A124" i="29"/>
  <c r="A283" i="29"/>
  <c r="A390" i="29"/>
  <c r="A198" i="29"/>
  <c r="A80" i="29"/>
  <c r="A147" i="29"/>
  <c r="A334" i="29"/>
  <c r="A85" i="29"/>
  <c r="A310" i="29"/>
  <c r="A179" i="29"/>
  <c r="A258" i="29"/>
  <c r="A56" i="29"/>
  <c r="A378" i="29"/>
  <c r="A313" i="29"/>
  <c r="A225" i="29"/>
  <c r="A273" i="29"/>
  <c r="A202" i="29"/>
  <c r="A155" i="29"/>
  <c r="A141" i="29"/>
  <c r="A109" i="29"/>
  <c r="A224" i="29"/>
  <c r="A197" i="29"/>
  <c r="A216" i="29"/>
  <c r="A222" i="29"/>
  <c r="A256" i="29"/>
  <c r="A69" i="29"/>
  <c r="A107" i="29"/>
  <c r="A98" i="29"/>
  <c r="A397" i="29"/>
  <c r="A343" i="29"/>
  <c r="A376" i="29"/>
  <c r="A297" i="29"/>
  <c r="A159" i="29"/>
  <c r="A315" i="29"/>
  <c r="A108" i="29"/>
  <c r="A99" i="29"/>
  <c r="A86" i="29"/>
  <c r="A194" i="29"/>
  <c r="A285" i="17"/>
  <c r="B285" i="17" s="1"/>
  <c r="A271" i="17"/>
  <c r="B271" i="17" s="1"/>
  <c r="A164" i="17"/>
  <c r="B164" i="17" s="1"/>
  <c r="A397" i="17"/>
  <c r="B397" i="17" s="1"/>
  <c r="A274" i="17"/>
  <c r="B274" i="17" s="1"/>
  <c r="A139" i="17"/>
  <c r="B139" i="17" s="1"/>
  <c r="A382" i="17"/>
  <c r="B382" i="17" s="1"/>
  <c r="A72" i="17"/>
  <c r="B72" i="17" s="1"/>
  <c r="A286" i="17"/>
  <c r="B286" i="17" s="1"/>
  <c r="A162" i="17"/>
  <c r="B162" i="17" s="1"/>
  <c r="A157" i="17"/>
  <c r="B157" i="17" s="1"/>
  <c r="A273" i="17"/>
  <c r="B273" i="17" s="1"/>
  <c r="A344" i="17"/>
  <c r="B344" i="17" s="1"/>
  <c r="A364" i="17"/>
  <c r="B364" i="17" s="1"/>
  <c r="B13" i="3"/>
  <c r="A30" i="3"/>
  <c r="B30" i="3" s="1"/>
  <c r="A25" i="3"/>
  <c r="B25" i="3" s="1"/>
  <c r="A26" i="3"/>
  <c r="B26" i="3" s="1"/>
  <c r="A31" i="3"/>
  <c r="B31" i="3" s="1"/>
  <c r="A28" i="3"/>
  <c r="B28" i="3" s="1"/>
  <c r="A32" i="3"/>
  <c r="B32" i="3" s="1"/>
  <c r="A27" i="3"/>
  <c r="B27" i="3" s="1"/>
  <c r="A34" i="3"/>
  <c r="B34" i="3" s="1"/>
  <c r="A33" i="3"/>
  <c r="B33" i="3" s="1"/>
  <c r="A24" i="3"/>
  <c r="B24" i="3" s="1"/>
  <c r="A23" i="3"/>
  <c r="B23" i="3" s="1"/>
  <c r="A29" i="3"/>
  <c r="B29" i="3" s="1"/>
  <c r="B54" i="36"/>
  <c r="B51" i="36"/>
  <c r="B49" i="15"/>
  <c r="A194" i="15"/>
  <c r="B194" i="15" s="1"/>
  <c r="A330" i="15"/>
  <c r="B330" i="15" s="1"/>
  <c r="A184" i="15"/>
  <c r="B184" i="15" s="1"/>
  <c r="A311" i="15"/>
  <c r="A304" i="31" s="1"/>
  <c r="B304" i="31" s="1"/>
  <c r="A295" i="15"/>
  <c r="A288" i="31" s="1"/>
  <c r="B288" i="31" s="1"/>
  <c r="A207" i="15"/>
  <c r="A200" i="31" s="1"/>
  <c r="B200" i="31" s="1"/>
  <c r="A275" i="15"/>
  <c r="B275" i="15" s="1"/>
  <c r="A120" i="15"/>
  <c r="B120" i="15" s="1"/>
  <c r="A286" i="15"/>
  <c r="B286" i="15" s="1"/>
  <c r="A134" i="15"/>
  <c r="A127" i="31" s="1"/>
  <c r="B127" i="31" s="1"/>
  <c r="A140" i="15"/>
  <c r="B140" i="15" s="1"/>
  <c r="A178" i="15"/>
  <c r="B178" i="15" s="1"/>
  <c r="A248" i="15"/>
  <c r="B248" i="15" s="1"/>
  <c r="A232" i="15"/>
  <c r="B232" i="15" s="1"/>
  <c r="A289" i="15"/>
  <c r="A282" i="31" s="1"/>
  <c r="B282" i="31" s="1"/>
  <c r="A306" i="15"/>
  <c r="B306" i="15" s="1"/>
  <c r="A264" i="15"/>
  <c r="B264" i="15" s="1"/>
  <c r="A261" i="15"/>
  <c r="B261" i="15" s="1"/>
  <c r="A331" i="15"/>
  <c r="A324" i="31" s="1"/>
  <c r="B324" i="31" s="1"/>
  <c r="A372" i="15"/>
  <c r="B372" i="15" s="1"/>
  <c r="A292" i="15"/>
  <c r="B292" i="15" s="1"/>
  <c r="A193" i="15"/>
  <c r="A186" i="31" s="1"/>
  <c r="B186" i="31" s="1"/>
  <c r="A175" i="15"/>
  <c r="B175" i="15" s="1"/>
  <c r="A348" i="15"/>
  <c r="B348" i="15" s="1"/>
  <c r="A190" i="15"/>
  <c r="B190" i="15" s="1"/>
  <c r="A164" i="15"/>
  <c r="B164" i="15" s="1"/>
  <c r="A369" i="15"/>
  <c r="A362" i="31" s="1"/>
  <c r="B362" i="31" s="1"/>
  <c r="A297" i="15"/>
  <c r="B297" i="15" s="1"/>
  <c r="A318" i="15"/>
  <c r="B318" i="15" s="1"/>
  <c r="A343" i="15"/>
  <c r="B343" i="15" s="1"/>
  <c r="A337" i="15"/>
  <c r="B337" i="15" s="1"/>
  <c r="A17" i="17"/>
  <c r="A384" i="17"/>
  <c r="B384" i="17" s="1"/>
  <c r="A200" i="17"/>
  <c r="B200" i="17" s="1"/>
  <c r="A141" i="17"/>
  <c r="B141" i="17" s="1"/>
  <c r="A122" i="17"/>
  <c r="B122" i="17" s="1"/>
  <c r="A78" i="17"/>
  <c r="B78" i="17" s="1"/>
  <c r="A368" i="17"/>
  <c r="B368" i="17" s="1"/>
  <c r="A296" i="17"/>
  <c r="B296" i="17" s="1"/>
  <c r="A212" i="17"/>
  <c r="B212" i="17" s="1"/>
  <c r="A223" i="17"/>
  <c r="B223" i="17" s="1"/>
  <c r="A73" i="17"/>
  <c r="B73" i="17" s="1"/>
  <c r="A312" i="17"/>
  <c r="B312" i="17" s="1"/>
  <c r="A160" i="17"/>
  <c r="B160" i="17" s="1"/>
  <c r="A142" i="17"/>
  <c r="B142" i="17" s="1"/>
  <c r="A351" i="17"/>
  <c r="B351" i="17" s="1"/>
  <c r="A263" i="17"/>
  <c r="B263" i="17" s="1"/>
  <c r="A176" i="17"/>
  <c r="B176" i="17" s="1"/>
  <c r="A181" i="17"/>
  <c r="B181" i="17" s="1"/>
  <c r="A187" i="17"/>
  <c r="B187" i="17" s="1"/>
  <c r="A174" i="17"/>
  <c r="B174" i="17" s="1"/>
  <c r="A210" i="17"/>
  <c r="B210" i="17" s="1"/>
  <c r="A358" i="17"/>
  <c r="B358" i="17" s="1"/>
  <c r="A204" i="17"/>
  <c r="B204" i="17" s="1"/>
  <c r="A215" i="17"/>
  <c r="B215" i="17" s="1"/>
  <c r="A276" i="17"/>
  <c r="B276" i="17" s="1"/>
  <c r="A262" i="17"/>
  <c r="B262" i="17" s="1"/>
  <c r="A179" i="17"/>
  <c r="B179" i="17" s="1"/>
  <c r="A264" i="17"/>
  <c r="B264" i="17" s="1"/>
  <c r="A365" i="17"/>
  <c r="B365" i="17" s="1"/>
  <c r="A238" i="17"/>
  <c r="B238" i="17" s="1"/>
  <c r="A299" i="17"/>
  <c r="B299" i="17" s="1"/>
  <c r="A124" i="17"/>
  <c r="B124" i="17" s="1"/>
  <c r="A94" i="17"/>
  <c r="B94" i="17" s="1"/>
  <c r="A402" i="17"/>
  <c r="B402" i="17" s="1"/>
  <c r="A377" i="17"/>
  <c r="B377" i="17" s="1"/>
  <c r="A279" i="17"/>
  <c r="B279" i="17" s="1"/>
  <c r="A256" i="17"/>
  <c r="B256" i="17" s="1"/>
  <c r="A118" i="17"/>
  <c r="B118" i="17" s="1"/>
  <c r="A259" i="17"/>
  <c r="B259" i="17" s="1"/>
  <c r="A177" i="17"/>
  <c r="B177" i="17" s="1"/>
  <c r="A166" i="17"/>
  <c r="B166" i="17" s="1"/>
  <c r="A392" i="17"/>
  <c r="B392" i="17" s="1"/>
  <c r="A301" i="17"/>
  <c r="B301" i="17" s="1"/>
  <c r="A253" i="17"/>
  <c r="B253" i="17" s="1"/>
  <c r="A315" i="17"/>
  <c r="B315" i="17" s="1"/>
  <c r="A129" i="17"/>
  <c r="B129" i="17" s="1"/>
  <c r="A135" i="17"/>
  <c r="B135" i="17" s="1"/>
  <c r="A113" i="17"/>
  <c r="B113" i="17" s="1"/>
  <c r="A106" i="17"/>
  <c r="B106" i="17" s="1"/>
  <c r="A87" i="17"/>
  <c r="B87" i="17" s="1"/>
  <c r="A114" i="17"/>
  <c r="B114" i="17" s="1"/>
  <c r="A300" i="17"/>
  <c r="B300" i="17" s="1"/>
  <c r="A265" i="17"/>
  <c r="B265" i="17" s="1"/>
  <c r="A311" i="17"/>
  <c r="B311" i="17" s="1"/>
  <c r="A93" i="17"/>
  <c r="B93" i="17" s="1"/>
  <c r="A400" i="17"/>
  <c r="B400" i="17" s="1"/>
  <c r="A313" i="17"/>
  <c r="B313" i="17" s="1"/>
  <c r="A180" i="17"/>
  <c r="B180" i="17" s="1"/>
  <c r="A191" i="17"/>
  <c r="B191" i="17" s="1"/>
  <c r="A387" i="17"/>
  <c r="B387" i="17" s="1"/>
  <c r="A229" i="17"/>
  <c r="B229" i="17" s="1"/>
  <c r="A237" i="17"/>
  <c r="B237" i="17" s="1"/>
  <c r="A327" i="17"/>
  <c r="B327" i="17" s="1"/>
  <c r="A97" i="17"/>
  <c r="B97" i="17" s="1"/>
  <c r="A71" i="17"/>
  <c r="B71" i="17" s="1"/>
  <c r="A353" i="17"/>
  <c r="B353" i="17" s="1"/>
  <c r="A352" i="17"/>
  <c r="B352" i="17" s="1"/>
  <c r="A357" i="17"/>
  <c r="B357" i="17" s="1"/>
  <c r="A250" i="17"/>
  <c r="B250" i="17" s="1"/>
  <c r="A337" i="17"/>
  <c r="B337" i="17" s="1"/>
  <c r="A280" i="17"/>
  <c r="B280" i="17" s="1"/>
  <c r="A136" i="17"/>
  <c r="B136" i="17" s="1"/>
  <c r="A173" i="17"/>
  <c r="B173" i="17" s="1"/>
  <c r="A343" i="17"/>
  <c r="B343" i="17" s="1"/>
  <c r="A309" i="17"/>
  <c r="B309" i="17" s="1"/>
  <c r="A336" i="17"/>
  <c r="B336" i="17" s="1"/>
  <c r="A245" i="17"/>
  <c r="B245" i="17" s="1"/>
  <c r="A121" i="17"/>
  <c r="B121" i="17" s="1"/>
  <c r="A105" i="17"/>
  <c r="B105" i="17" s="1"/>
  <c r="A79" i="17"/>
  <c r="B79" i="17" s="1"/>
  <c r="A356" i="17"/>
  <c r="B356" i="17" s="1"/>
  <c r="A224" i="17"/>
  <c r="B224" i="17" s="1"/>
  <c r="A85" i="17"/>
  <c r="B85" i="17" s="1"/>
  <c r="A330" i="17"/>
  <c r="B330" i="17" s="1"/>
  <c r="A172" i="17"/>
  <c r="B172" i="17" s="1"/>
  <c r="A183" i="17"/>
  <c r="B183" i="17" s="1"/>
  <c r="A202" i="17"/>
  <c r="B202" i="17" s="1"/>
  <c r="A371" i="17"/>
  <c r="B371" i="17" s="1"/>
  <c r="A278" i="17"/>
  <c r="B278" i="17" s="1"/>
  <c r="A188" i="17"/>
  <c r="B188" i="17" s="1"/>
  <c r="A193" i="17"/>
  <c r="B193" i="17" s="1"/>
  <c r="A199" i="17"/>
  <c r="B199" i="17" s="1"/>
  <c r="A198" i="17"/>
  <c r="B198" i="17" s="1"/>
  <c r="A287" i="17"/>
  <c r="B287" i="17" s="1"/>
  <c r="A317" i="17"/>
  <c r="B317" i="17" s="1"/>
  <c r="A290" i="17"/>
  <c r="B290" i="17" s="1"/>
  <c r="A211" i="17"/>
  <c r="B211" i="17" s="1"/>
  <c r="A380" i="17"/>
  <c r="B380" i="17" s="1"/>
  <c r="A339" i="17"/>
  <c r="B339" i="17" s="1"/>
  <c r="A148" i="17"/>
  <c r="B148" i="17" s="1"/>
  <c r="A159" i="17"/>
  <c r="B159" i="17" s="1"/>
  <c r="A128" i="17"/>
  <c r="B128" i="17" s="1"/>
  <c r="A396" i="17"/>
  <c r="B396" i="17" s="1"/>
  <c r="A254" i="17"/>
  <c r="B254" i="17" s="1"/>
  <c r="A165" i="17"/>
  <c r="B165" i="17" s="1"/>
  <c r="A378" i="17"/>
  <c r="B378" i="17" s="1"/>
  <c r="A310" i="17"/>
  <c r="B310" i="17" s="1"/>
  <c r="A208" i="17"/>
  <c r="B208" i="17" s="1"/>
  <c r="A213" i="17"/>
  <c r="B213" i="17" s="1"/>
  <c r="A219" i="17"/>
  <c r="B219" i="17" s="1"/>
  <c r="A84" i="17"/>
  <c r="B84" i="17" s="1"/>
  <c r="A69" i="17"/>
  <c r="B69" i="17" s="1"/>
  <c r="A319" i="17"/>
  <c r="B319" i="17" s="1"/>
  <c r="A398" i="17"/>
  <c r="B398" i="17" s="1"/>
  <c r="A269" i="17"/>
  <c r="B269" i="17" s="1"/>
  <c r="A145" i="17"/>
  <c r="B145" i="17" s="1"/>
  <c r="A127" i="17"/>
  <c r="B127" i="17" s="1"/>
  <c r="A103" i="17"/>
  <c r="B103" i="17" s="1"/>
  <c r="A342" i="17"/>
  <c r="B342" i="17" s="1"/>
  <c r="A267" i="17"/>
  <c r="B267" i="17" s="1"/>
  <c r="A217" i="17"/>
  <c r="B217" i="17" s="1"/>
  <c r="A305" i="17"/>
  <c r="B305" i="17" s="1"/>
  <c r="A235" i="17"/>
  <c r="B235" i="17" s="1"/>
  <c r="A185" i="17"/>
  <c r="B185" i="17" s="1"/>
  <c r="A88" i="17"/>
  <c r="B88" i="17" s="1"/>
  <c r="A270" i="17"/>
  <c r="B270" i="17" s="1"/>
  <c r="A147" i="17"/>
  <c r="B147" i="17" s="1"/>
  <c r="A153" i="17"/>
  <c r="B153" i="17" s="1"/>
  <c r="A361" i="17"/>
  <c r="B361" i="17" s="1"/>
  <c r="A156" i="17"/>
  <c r="B156" i="17" s="1"/>
  <c r="A167" i="17"/>
  <c r="B167" i="17" s="1"/>
  <c r="A284" i="17"/>
  <c r="B284" i="17" s="1"/>
  <c r="A151" i="17"/>
  <c r="B151" i="17" s="1"/>
  <c r="A322" i="17"/>
  <c r="B322" i="17" s="1"/>
  <c r="A205" i="17"/>
  <c r="B205" i="17" s="1"/>
  <c r="A108" i="17"/>
  <c r="B108" i="17" s="1"/>
  <c r="A236" i="17"/>
  <c r="B236" i="17" s="1"/>
  <c r="A218" i="17"/>
  <c r="B218" i="17" s="1"/>
  <c r="A362" i="17"/>
  <c r="B362" i="17" s="1"/>
  <c r="A348" i="17"/>
  <c r="B348" i="17" s="1"/>
  <c r="A328" i="17"/>
  <c r="B328" i="17" s="1"/>
  <c r="A281" i="17"/>
  <c r="B281" i="17" s="1"/>
  <c r="A291" i="17"/>
  <c r="B291" i="17" s="1"/>
  <c r="A116" i="17"/>
  <c r="B116" i="17" s="1"/>
  <c r="A75" i="17"/>
  <c r="B75" i="17" s="1"/>
  <c r="A390" i="17"/>
  <c r="B390" i="17" s="1"/>
  <c r="A369" i="17"/>
  <c r="B369" i="17" s="1"/>
  <c r="A76" i="17"/>
  <c r="B76" i="17" s="1"/>
  <c r="A222" i="17"/>
  <c r="B222" i="17" s="1"/>
  <c r="A182" i="17"/>
  <c r="B182" i="17" s="1"/>
  <c r="A154" i="17"/>
  <c r="B154" i="17" s="1"/>
  <c r="A395" i="17"/>
  <c r="B395" i="17" s="1"/>
  <c r="A303" i="17"/>
  <c r="B303" i="17" s="1"/>
  <c r="A158" i="17"/>
  <c r="B158" i="17" s="1"/>
  <c r="A194" i="17"/>
  <c r="B194" i="17" s="1"/>
  <c r="A111" i="17"/>
  <c r="B111" i="17" s="1"/>
  <c r="A102" i="17"/>
  <c r="B102" i="17" s="1"/>
  <c r="A247" i="17"/>
  <c r="B247" i="17" s="1"/>
  <c r="A100" i="17"/>
  <c r="B100" i="17" s="1"/>
  <c r="A363" i="17"/>
  <c r="B363" i="17" s="1"/>
  <c r="A346" i="17"/>
  <c r="B346" i="17" s="1"/>
  <c r="A99" i="17"/>
  <c r="B99" i="17" s="1"/>
  <c r="A126" i="17"/>
  <c r="B126" i="17" s="1"/>
  <c r="A366" i="17"/>
  <c r="B366" i="17" s="1"/>
  <c r="A260" i="17"/>
  <c r="B260" i="17" s="1"/>
  <c r="A243" i="17"/>
  <c r="B243" i="17" s="1"/>
  <c r="A161" i="17"/>
  <c r="B161" i="17" s="1"/>
  <c r="A146" i="17"/>
  <c r="B146" i="17" s="1"/>
  <c r="A140" i="17"/>
  <c r="B140" i="17" s="1"/>
  <c r="A333" i="17"/>
  <c r="B333" i="17" s="1"/>
  <c r="A246" i="17"/>
  <c r="B246" i="17" s="1"/>
  <c r="A240" i="17"/>
  <c r="B240" i="17" s="1"/>
  <c r="A170" i="17"/>
  <c r="B170" i="17" s="1"/>
  <c r="A241" i="17"/>
  <c r="B241" i="17" s="1"/>
  <c r="A302" i="17"/>
  <c r="B302" i="17" s="1"/>
  <c r="A178" i="17"/>
  <c r="B178" i="17" s="1"/>
  <c r="A96" i="17"/>
  <c r="B96" i="17" s="1"/>
  <c r="A86" i="17"/>
  <c r="B86" i="17" s="1"/>
  <c r="A294" i="17"/>
  <c r="B294" i="17" s="1"/>
  <c r="A220" i="17"/>
  <c r="B220" i="17" s="1"/>
  <c r="A144" i="17"/>
  <c r="B144" i="17" s="1"/>
  <c r="A171" i="17"/>
  <c r="B171" i="17" s="1"/>
  <c r="A82" i="17"/>
  <c r="B82" i="17" s="1"/>
  <c r="A385" i="17"/>
  <c r="B385" i="17" s="1"/>
  <c r="A130" i="17"/>
  <c r="B130" i="17" s="1"/>
  <c r="A107" i="17"/>
  <c r="B107" i="17" s="1"/>
  <c r="A230" i="17"/>
  <c r="B230" i="17" s="1"/>
  <c r="A283" i="17"/>
  <c r="B283" i="17" s="1"/>
  <c r="A225" i="17"/>
  <c r="B225" i="17" s="1"/>
  <c r="A252" i="17"/>
  <c r="B252" i="17" s="1"/>
  <c r="A134" i="17"/>
  <c r="B134" i="17" s="1"/>
  <c r="A149" i="17"/>
  <c r="B149" i="17" s="1"/>
  <c r="A209" i="17"/>
  <c r="B209" i="17" s="1"/>
  <c r="A334" i="17"/>
  <c r="B334" i="17" s="1"/>
  <c r="A70" i="17"/>
  <c r="B70" i="17" s="1"/>
  <c r="A304" i="17"/>
  <c r="B304" i="17" s="1"/>
  <c r="A360" i="17"/>
  <c r="B360" i="17" s="1"/>
  <c r="A101" i="17"/>
  <c r="B101" i="17" s="1"/>
  <c r="A138" i="17"/>
  <c r="B138" i="17" s="1"/>
  <c r="A320" i="17"/>
  <c r="B320" i="17" s="1"/>
  <c r="A112" i="17"/>
  <c r="B112" i="17" s="1"/>
  <c r="A81" i="17"/>
  <c r="B81" i="17" s="1"/>
  <c r="A80" i="17"/>
  <c r="B80" i="17" s="1"/>
  <c r="A231" i="17"/>
  <c r="B231" i="17" s="1"/>
  <c r="A335" i="17"/>
  <c r="B335" i="17" s="1"/>
  <c r="A155" i="17"/>
  <c r="B155" i="17" s="1"/>
  <c r="A90" i="17"/>
  <c r="B90" i="17" s="1"/>
  <c r="A375" i="17"/>
  <c r="B375" i="17" s="1"/>
  <c r="A268" i="17"/>
  <c r="B268" i="17" s="1"/>
  <c r="A251" i="17"/>
  <c r="B251" i="17" s="1"/>
  <c r="A110" i="17"/>
  <c r="B110" i="17" s="1"/>
  <c r="A195" i="17"/>
  <c r="B195" i="17" s="1"/>
  <c r="A379" i="17"/>
  <c r="B379" i="17" s="1"/>
  <c r="A323" i="17"/>
  <c r="B323" i="17" s="1"/>
  <c r="A123" i="17"/>
  <c r="B123" i="17" s="1"/>
  <c r="A207" i="17"/>
  <c r="B207" i="17" s="1"/>
  <c r="A272" i="17"/>
  <c r="B272" i="17" s="1"/>
  <c r="A248" i="17"/>
  <c r="B248" i="17" s="1"/>
  <c r="A152" i="17"/>
  <c r="B152" i="17" s="1"/>
  <c r="A275" i="17"/>
  <c r="B275" i="17" s="1"/>
  <c r="A345" i="17"/>
  <c r="B345" i="17" s="1"/>
  <c r="A391" i="17"/>
  <c r="B391" i="17" s="1"/>
  <c r="A354" i="17"/>
  <c r="B354" i="17" s="1"/>
  <c r="B97" i="15"/>
  <c r="A400" i="15"/>
  <c r="B400" i="15" s="1"/>
  <c r="A363" i="15"/>
  <c r="A356" i="31" s="1"/>
  <c r="B356" i="31" s="1"/>
  <c r="K8" i="1"/>
  <c r="K20" i="1"/>
  <c r="K21" i="1" s="1"/>
  <c r="K24" i="1" s="1"/>
  <c r="A17" i="3"/>
  <c r="A288" i="3"/>
  <c r="B288" i="3" s="1"/>
  <c r="A292" i="3"/>
  <c r="B292" i="3" s="1"/>
  <c r="A225" i="3"/>
  <c r="B225" i="3" s="1"/>
  <c r="A109" i="3"/>
  <c r="B109" i="3" s="1"/>
  <c r="A82" i="3"/>
  <c r="B82" i="3" s="1"/>
  <c r="A175" i="3"/>
  <c r="B175" i="3" s="1"/>
  <c r="A117" i="3"/>
  <c r="B117" i="3" s="1"/>
  <c r="A367" i="3"/>
  <c r="B367" i="3" s="1"/>
  <c r="A226" i="3"/>
  <c r="B226" i="3" s="1"/>
  <c r="A230" i="3"/>
  <c r="B230" i="3" s="1"/>
  <c r="A348" i="3"/>
  <c r="B348" i="3" s="1"/>
  <c r="A321" i="3"/>
  <c r="B321" i="3" s="1"/>
  <c r="A88" i="3"/>
  <c r="B88" i="3" s="1"/>
  <c r="A60" i="3"/>
  <c r="B60" i="3" s="1"/>
  <c r="A355" i="3"/>
  <c r="B355" i="3" s="1"/>
  <c r="A323" i="3"/>
  <c r="B323" i="3" s="1"/>
  <c r="A327" i="3"/>
  <c r="B327" i="3" s="1"/>
  <c r="A141" i="3"/>
  <c r="B141" i="3" s="1"/>
  <c r="A85" i="3"/>
  <c r="B85" i="3" s="1"/>
  <c r="A116" i="3"/>
  <c r="B116" i="3" s="1"/>
  <c r="A386" i="3"/>
  <c r="B386" i="3" s="1"/>
  <c r="A301" i="3"/>
  <c r="B301" i="3" s="1"/>
  <c r="A299" i="3"/>
  <c r="B299" i="3" s="1"/>
  <c r="A204" i="3"/>
  <c r="B204" i="3" s="1"/>
  <c r="A303" i="3"/>
  <c r="B303" i="3" s="1"/>
  <c r="A183" i="3"/>
  <c r="B183" i="3" s="1"/>
  <c r="A280" i="3"/>
  <c r="B280" i="3" s="1"/>
  <c r="A108" i="3"/>
  <c r="B108" i="3" s="1"/>
  <c r="A106" i="3"/>
  <c r="B106" i="3" s="1"/>
  <c r="A118" i="3"/>
  <c r="B118" i="3" s="1"/>
  <c r="A87" i="3"/>
  <c r="B87" i="3" s="1"/>
  <c r="A329" i="3"/>
  <c r="B329" i="3" s="1"/>
  <c r="A364" i="3"/>
  <c r="B364" i="3" s="1"/>
  <c r="A331" i="3"/>
  <c r="B331" i="3" s="1"/>
  <c r="A257" i="3"/>
  <c r="B257" i="3" s="1"/>
  <c r="A246" i="3"/>
  <c r="B246" i="3" s="1"/>
  <c r="A188" i="3"/>
  <c r="B188" i="3" s="1"/>
  <c r="A277" i="3"/>
  <c r="B277" i="3" s="1"/>
  <c r="A265" i="3"/>
  <c r="B265" i="3" s="1"/>
  <c r="A244" i="3"/>
  <c r="B244" i="3" s="1"/>
  <c r="A211" i="3"/>
  <c r="B211" i="3" s="1"/>
  <c r="A210" i="3"/>
  <c r="B210" i="3" s="1"/>
  <c r="A159" i="3"/>
  <c r="B159" i="3" s="1"/>
  <c r="A189" i="3"/>
  <c r="B189" i="3" s="1"/>
  <c r="A256" i="3"/>
  <c r="B256" i="3" s="1"/>
  <c r="A179" i="3"/>
  <c r="B179" i="3" s="1"/>
  <c r="A174" i="3"/>
  <c r="B174" i="3" s="1"/>
  <c r="A133" i="3"/>
  <c r="B133" i="3" s="1"/>
  <c r="A137" i="3"/>
  <c r="B137" i="3" s="1"/>
  <c r="A134" i="3"/>
  <c r="B134" i="3" s="1"/>
  <c r="A59" i="3"/>
  <c r="B59" i="3" s="1"/>
  <c r="A146" i="3"/>
  <c r="B146" i="3" s="1"/>
  <c r="A261" i="3"/>
  <c r="B261" i="3" s="1"/>
  <c r="A346" i="3"/>
  <c r="B346" i="3" s="1"/>
  <c r="A89" i="3"/>
  <c r="B89" i="3" s="1"/>
  <c r="A235" i="3"/>
  <c r="B235" i="3" s="1"/>
  <c r="A295" i="3"/>
  <c r="B295" i="3" s="1"/>
  <c r="A90" i="3"/>
  <c r="B90" i="3" s="1"/>
  <c r="A326" i="3"/>
  <c r="B326" i="3" s="1"/>
  <c r="A176" i="3"/>
  <c r="B176" i="3" s="1"/>
  <c r="A70" i="3"/>
  <c r="B70" i="3" s="1"/>
  <c r="A291" i="3"/>
  <c r="B291" i="3" s="1"/>
  <c r="A387" i="3"/>
  <c r="B387" i="3" s="1"/>
  <c r="A258" i="3"/>
  <c r="B258" i="3" s="1"/>
  <c r="A262" i="3"/>
  <c r="B262" i="3" s="1"/>
  <c r="A322" i="3"/>
  <c r="B322" i="3" s="1"/>
  <c r="A97" i="3"/>
  <c r="B97" i="3" s="1"/>
  <c r="A110" i="3"/>
  <c r="B110" i="3" s="1"/>
  <c r="A357" i="3"/>
  <c r="B357" i="3" s="1"/>
  <c r="A229" i="3"/>
  <c r="B229" i="3" s="1"/>
  <c r="A239" i="3"/>
  <c r="B239" i="3" s="1"/>
  <c r="A129" i="3"/>
  <c r="B129" i="3" s="1"/>
  <c r="A100" i="3"/>
  <c r="B100" i="3" s="1"/>
  <c r="A377" i="3"/>
  <c r="B377" i="3" s="1"/>
  <c r="A352" i="3"/>
  <c r="B352" i="3" s="1"/>
  <c r="A268" i="3"/>
  <c r="B268" i="3" s="1"/>
  <c r="A334" i="3"/>
  <c r="B334" i="3" s="1"/>
  <c r="A300" i="3"/>
  <c r="B300" i="3" s="1"/>
  <c r="A237" i="3"/>
  <c r="B237" i="3" s="1"/>
  <c r="A104" i="3"/>
  <c r="B104" i="3" s="1"/>
  <c r="A203" i="3"/>
  <c r="B203" i="3" s="1"/>
  <c r="A193" i="3"/>
  <c r="B193" i="3" s="1"/>
  <c r="A95" i="3"/>
  <c r="B95" i="3" s="1"/>
  <c r="A68" i="3"/>
  <c r="B68" i="3" s="1"/>
  <c r="A362" i="3"/>
  <c r="B362" i="3" s="1"/>
  <c r="A339" i="3"/>
  <c r="B339" i="3" s="1"/>
  <c r="A337" i="3"/>
  <c r="B337" i="3" s="1"/>
  <c r="A341" i="3"/>
  <c r="B341" i="3" s="1"/>
  <c r="A304" i="3"/>
  <c r="B304" i="3" s="1"/>
  <c r="A307" i="3"/>
  <c r="B307" i="3" s="1"/>
  <c r="A342" i="3"/>
  <c r="B342" i="3" s="1"/>
  <c r="A213" i="3"/>
  <c r="B213" i="3" s="1"/>
  <c r="A308" i="3"/>
  <c r="B308" i="3" s="1"/>
  <c r="A311" i="3"/>
  <c r="B311" i="3" s="1"/>
  <c r="A274" i="3"/>
  <c r="B274" i="3" s="1"/>
  <c r="A223" i="3"/>
  <c r="B223" i="3" s="1"/>
  <c r="A162" i="3"/>
  <c r="B162" i="3" s="1"/>
  <c r="A125" i="3"/>
  <c r="B125" i="3" s="1"/>
  <c r="A192" i="3"/>
  <c r="B192" i="3" s="1"/>
  <c r="A113" i="3"/>
  <c r="B113" i="3" s="1"/>
  <c r="A201" i="3"/>
  <c r="B201" i="3" s="1"/>
  <c r="A77" i="3"/>
  <c r="B77" i="3" s="1"/>
  <c r="A119" i="3"/>
  <c r="B119" i="3" s="1"/>
  <c r="A65" i="3"/>
  <c r="B65" i="3" s="1"/>
  <c r="A114" i="3"/>
  <c r="B114" i="3" s="1"/>
  <c r="A383" i="3"/>
  <c r="B383" i="3" s="1"/>
  <c r="A294" i="3"/>
  <c r="B294" i="3" s="1"/>
  <c r="A130" i="3"/>
  <c r="B130" i="3" s="1"/>
  <c r="A325" i="3"/>
  <c r="B325" i="3" s="1"/>
  <c r="A207" i="3"/>
  <c r="B207" i="3" s="1"/>
  <c r="A243" i="3"/>
  <c r="B243" i="3" s="1"/>
  <c r="A389" i="3"/>
  <c r="B389" i="3" s="1"/>
  <c r="A347" i="3"/>
  <c r="B347" i="3" s="1"/>
  <c r="A379" i="3"/>
  <c r="B379" i="3" s="1"/>
  <c r="A358" i="3"/>
  <c r="B358" i="3" s="1"/>
  <c r="A178" i="3"/>
  <c r="B178" i="3" s="1"/>
  <c r="A156" i="3"/>
  <c r="B156" i="3" s="1"/>
  <c r="A216" i="3"/>
  <c r="B216" i="3" s="1"/>
  <c r="A335" i="3"/>
  <c r="B335" i="3" s="1"/>
  <c r="A180" i="3"/>
  <c r="B180" i="3" s="1"/>
  <c r="A196" i="3"/>
  <c r="B196" i="3" s="1"/>
  <c r="A194" i="3"/>
  <c r="B194" i="3" s="1"/>
  <c r="A128" i="3"/>
  <c r="B128" i="3" s="1"/>
  <c r="A121" i="3"/>
  <c r="B121" i="3" s="1"/>
  <c r="A293" i="3"/>
  <c r="B293" i="3" s="1"/>
  <c r="A190" i="3"/>
  <c r="B190" i="3" s="1"/>
  <c r="A240" i="3"/>
  <c r="B240" i="3" s="1"/>
  <c r="A378" i="3"/>
  <c r="B378" i="3" s="1"/>
  <c r="A360" i="3"/>
  <c r="B360" i="3" s="1"/>
  <c r="A238" i="3"/>
  <c r="B238" i="3" s="1"/>
  <c r="A123" i="3"/>
  <c r="B123" i="3" s="1"/>
  <c r="A343" i="3"/>
  <c r="B343" i="3" s="1"/>
  <c r="A267" i="3"/>
  <c r="B267" i="3" s="1"/>
  <c r="A275" i="3"/>
  <c r="B275" i="3" s="1"/>
  <c r="A93" i="3"/>
  <c r="B93" i="3" s="1"/>
  <c r="A84" i="3"/>
  <c r="B84" i="3" s="1"/>
  <c r="A356" i="3"/>
  <c r="B356" i="3" s="1"/>
  <c r="A384" i="3"/>
  <c r="B384" i="3" s="1"/>
  <c r="A296" i="3"/>
  <c r="B296" i="3" s="1"/>
  <c r="A302" i="3"/>
  <c r="B302" i="3" s="1"/>
  <c r="A270" i="3"/>
  <c r="B270" i="3" s="1"/>
  <c r="A269" i="3"/>
  <c r="B269" i="3" s="1"/>
  <c r="A154" i="3"/>
  <c r="B154" i="3" s="1"/>
  <c r="A184" i="3"/>
  <c r="B184" i="3" s="1"/>
  <c r="A161" i="3"/>
  <c r="B161" i="3" s="1"/>
  <c r="A111" i="3"/>
  <c r="B111" i="3" s="1"/>
  <c r="A372" i="3"/>
  <c r="B372" i="3" s="1"/>
  <c r="A344" i="3"/>
  <c r="B344" i="3" s="1"/>
  <c r="A353" i="3"/>
  <c r="B353" i="3" s="1"/>
  <c r="A349" i="3"/>
  <c r="B349" i="3" s="1"/>
  <c r="A312" i="3"/>
  <c r="B312" i="3" s="1"/>
  <c r="A315" i="3"/>
  <c r="B315" i="3" s="1"/>
  <c r="A350" i="3"/>
  <c r="B350" i="3" s="1"/>
  <c r="A218" i="3"/>
  <c r="B218" i="3" s="1"/>
  <c r="A316" i="3"/>
  <c r="B316" i="3" s="1"/>
  <c r="A319" i="3"/>
  <c r="B319" i="3" s="1"/>
  <c r="A285" i="3"/>
  <c r="B285" i="3" s="1"/>
  <c r="A231" i="3"/>
  <c r="B231" i="3" s="1"/>
  <c r="A170" i="3"/>
  <c r="B170" i="3" s="1"/>
  <c r="A131" i="3"/>
  <c r="B131" i="3" s="1"/>
  <c r="A200" i="3"/>
  <c r="B200" i="3" s="1"/>
  <c r="A124" i="3"/>
  <c r="B124" i="3" s="1"/>
  <c r="A67" i="3"/>
  <c r="B67" i="3" s="1"/>
  <c r="A81" i="3"/>
  <c r="B81" i="3" s="1"/>
  <c r="A83" i="3"/>
  <c r="B83" i="3" s="1"/>
  <c r="A143" i="3"/>
  <c r="B143" i="3" s="1"/>
  <c r="A79" i="3"/>
  <c r="B79" i="3" s="1"/>
  <c r="A271" i="3"/>
  <c r="B271" i="3" s="1"/>
  <c r="A272" i="3"/>
  <c r="B272" i="3" s="1"/>
  <c r="A148" i="3"/>
  <c r="B148" i="3" s="1"/>
  <c r="A289" i="3"/>
  <c r="B289" i="3" s="1"/>
  <c r="A390" i="3"/>
  <c r="B390" i="3" s="1"/>
  <c r="A208" i="3"/>
  <c r="B208" i="3" s="1"/>
  <c r="A138" i="3"/>
  <c r="B138" i="3" s="1"/>
  <c r="A186" i="3"/>
  <c r="B186" i="3" s="1"/>
  <c r="A135" i="3"/>
  <c r="B135" i="3" s="1"/>
  <c r="A373" i="3"/>
  <c r="B373" i="3" s="1"/>
  <c r="A245" i="3"/>
  <c r="B245" i="3" s="1"/>
  <c r="A255" i="3"/>
  <c r="B255" i="3" s="1"/>
  <c r="A145" i="3"/>
  <c r="B145" i="3" s="1"/>
  <c r="A151" i="3"/>
  <c r="B151" i="3" s="1"/>
  <c r="A63" i="3"/>
  <c r="B63" i="3" s="1"/>
  <c r="A233" i="3"/>
  <c r="B233" i="3" s="1"/>
  <c r="A369" i="3"/>
  <c r="B369" i="3" s="1"/>
  <c r="A324" i="3"/>
  <c r="B324" i="3" s="1"/>
  <c r="A380" i="3"/>
  <c r="B380" i="3" s="1"/>
  <c r="A185" i="3"/>
  <c r="B185" i="3" s="1"/>
  <c r="A158" i="3"/>
  <c r="B158" i="3" s="1"/>
  <c r="A228" i="3"/>
  <c r="B228" i="3" s="1"/>
  <c r="A260" i="3"/>
  <c r="B260" i="3" s="1"/>
  <c r="A149" i="3"/>
  <c r="B149" i="3" s="1"/>
  <c r="A385" i="3"/>
  <c r="B385" i="3" s="1"/>
  <c r="A298" i="3"/>
  <c r="B298" i="3" s="1"/>
  <c r="A126" i="3"/>
  <c r="B126" i="3" s="1"/>
  <c r="A332" i="3"/>
  <c r="B332" i="3" s="1"/>
  <c r="A374" i="3"/>
  <c r="B374" i="3" s="1"/>
  <c r="A306" i="3"/>
  <c r="B306" i="3" s="1"/>
  <c r="A224" i="3"/>
  <c r="B224" i="3" s="1"/>
  <c r="A78" i="3"/>
  <c r="B78" i="3" s="1"/>
  <c r="A163" i="3"/>
  <c r="B163" i="3" s="1"/>
  <c r="A375" i="3"/>
  <c r="B375" i="3" s="1"/>
  <c r="A195" i="3"/>
  <c r="B195" i="3" s="1"/>
  <c r="A361" i="3"/>
  <c r="B361" i="3" s="1"/>
  <c r="A290" i="3"/>
  <c r="B290" i="3" s="1"/>
  <c r="A96" i="3"/>
  <c r="B96" i="3" s="1"/>
  <c r="A236" i="3"/>
  <c r="B236" i="3" s="1"/>
  <c r="A147" i="3"/>
  <c r="B147" i="3" s="1"/>
  <c r="A142" i="3"/>
  <c r="B142" i="3" s="1"/>
  <c r="A309" i="3"/>
  <c r="B309" i="3" s="1"/>
  <c r="A305" i="3"/>
  <c r="B305" i="3" s="1"/>
  <c r="A191" i="3"/>
  <c r="B191" i="3" s="1"/>
  <c r="A206" i="3"/>
  <c r="B206" i="3" s="1"/>
  <c r="A75" i="3"/>
  <c r="B75" i="3" s="1"/>
  <c r="A391" i="3"/>
  <c r="B391" i="3" s="1"/>
  <c r="A333" i="3"/>
  <c r="B333" i="3" s="1"/>
  <c r="A251" i="3"/>
  <c r="B251" i="3" s="1"/>
  <c r="A297" i="3"/>
  <c r="B297" i="3" s="1"/>
  <c r="A259" i="3"/>
  <c r="B259" i="3" s="1"/>
  <c r="A215" i="3"/>
  <c r="B215" i="3" s="1"/>
  <c r="A115" i="3"/>
  <c r="B115" i="3" s="1"/>
  <c r="A198" i="3"/>
  <c r="B198" i="3" s="1"/>
  <c r="A74" i="3"/>
  <c r="B74" i="3" s="1"/>
  <c r="A72" i="3"/>
  <c r="B72" i="3" s="1"/>
  <c r="A345" i="3"/>
  <c r="B345" i="3" s="1"/>
  <c r="A370" i="3"/>
  <c r="B370" i="3" s="1"/>
  <c r="A336" i="3"/>
  <c r="B336" i="3" s="1"/>
  <c r="A273" i="3"/>
  <c r="B273" i="3" s="1"/>
  <c r="A252" i="3"/>
  <c r="B252" i="3" s="1"/>
  <c r="A219" i="3"/>
  <c r="B219" i="3" s="1"/>
  <c r="A282" i="3"/>
  <c r="B282" i="3" s="1"/>
  <c r="A281" i="3"/>
  <c r="B281" i="3" s="1"/>
  <c r="A254" i="3"/>
  <c r="B254" i="3" s="1"/>
  <c r="A227" i="3"/>
  <c r="B227" i="3" s="1"/>
  <c r="A221" i="3"/>
  <c r="B221" i="3" s="1"/>
  <c r="A167" i="3"/>
  <c r="B167" i="3" s="1"/>
  <c r="A197" i="3"/>
  <c r="B197" i="3" s="1"/>
  <c r="A264" i="3"/>
  <c r="B264" i="3" s="1"/>
  <c r="A187" i="3"/>
  <c r="B187" i="3" s="1"/>
  <c r="A182" i="3"/>
  <c r="B182" i="3" s="1"/>
  <c r="A139" i="3"/>
  <c r="B139" i="3" s="1"/>
  <c r="A71" i="3"/>
  <c r="B71" i="3" s="1"/>
  <c r="A69" i="3"/>
  <c r="B69" i="3" s="1"/>
  <c r="A80" i="3"/>
  <c r="B80" i="3" s="1"/>
  <c r="A102" i="3"/>
  <c r="B102" i="3" s="1"/>
  <c r="A64" i="3"/>
  <c r="B64" i="3" s="1"/>
  <c r="A371" i="3"/>
  <c r="B371" i="3" s="1"/>
  <c r="A278" i="3"/>
  <c r="B278" i="3" s="1"/>
  <c r="A66" i="3"/>
  <c r="B66" i="3" s="1"/>
  <c r="A234" i="3"/>
  <c r="B234" i="3" s="1"/>
  <c r="A153" i="3"/>
  <c r="B153" i="3" s="1"/>
  <c r="A359" i="3"/>
  <c r="B359" i="3" s="1"/>
  <c r="A209" i="3"/>
  <c r="B209" i="3" s="1"/>
  <c r="A382" i="3"/>
  <c r="B382" i="3" s="1"/>
  <c r="A217" i="3"/>
  <c r="B217" i="3" s="1"/>
  <c r="A314" i="3"/>
  <c r="B314" i="3" s="1"/>
  <c r="A202" i="3"/>
  <c r="B202" i="3" s="1"/>
  <c r="A232" i="3"/>
  <c r="B232" i="3" s="1"/>
  <c r="A144" i="3"/>
  <c r="B144" i="3" s="1"/>
  <c r="A73" i="3"/>
  <c r="B73" i="3" s="1"/>
  <c r="A247" i="3"/>
  <c r="B247" i="3" s="1"/>
  <c r="A212" i="3"/>
  <c r="B212" i="3" s="1"/>
  <c r="A120" i="3"/>
  <c r="B120" i="3" s="1"/>
  <c r="A328" i="3"/>
  <c r="B328" i="3" s="1"/>
  <c r="A164" i="3"/>
  <c r="B164" i="3" s="1"/>
  <c r="A62" i="3"/>
  <c r="B62" i="3" s="1"/>
  <c r="A338" i="3"/>
  <c r="B338" i="3" s="1"/>
  <c r="A284" i="3"/>
  <c r="B284" i="3" s="1"/>
  <c r="A318" i="3"/>
  <c r="B318" i="3" s="1"/>
  <c r="A286" i="3"/>
  <c r="B286" i="3" s="1"/>
  <c r="A253" i="3"/>
  <c r="B253" i="3" s="1"/>
  <c r="A136" i="3"/>
  <c r="B136" i="3" s="1"/>
  <c r="A168" i="3"/>
  <c r="B168" i="3" s="1"/>
  <c r="A177" i="3"/>
  <c r="B177" i="3" s="1"/>
  <c r="A98" i="3"/>
  <c r="B98" i="3" s="1"/>
  <c r="A152" i="3"/>
  <c r="B152" i="3" s="1"/>
  <c r="A94" i="3"/>
  <c r="B94" i="3" s="1"/>
  <c r="A157" i="3"/>
  <c r="B157" i="3" s="1"/>
  <c r="A169" i="3"/>
  <c r="B169" i="3" s="1"/>
  <c r="A122" i="3"/>
  <c r="B122" i="3" s="1"/>
  <c r="A248" i="3"/>
  <c r="B248" i="3" s="1"/>
  <c r="A368" i="3"/>
  <c r="B368" i="3" s="1"/>
  <c r="A132" i="3"/>
  <c r="B132" i="3" s="1"/>
  <c r="A363" i="3"/>
  <c r="B363" i="3" s="1"/>
  <c r="A101" i="3"/>
  <c r="B101" i="3" s="1"/>
  <c r="A76" i="3"/>
  <c r="B76" i="3" s="1"/>
  <c r="A241" i="3"/>
  <c r="B241" i="3" s="1"/>
  <c r="A171" i="3"/>
  <c r="B171" i="3" s="1"/>
  <c r="A351" i="3"/>
  <c r="B351" i="3" s="1"/>
  <c r="A220" i="3"/>
  <c r="B220" i="3" s="1"/>
  <c r="A250" i="3"/>
  <c r="B250" i="3" s="1"/>
  <c r="A222" i="3"/>
  <c r="B222" i="3" s="1"/>
  <c r="A263" i="3"/>
  <c r="B263" i="3" s="1"/>
  <c r="A165" i="3"/>
  <c r="B165" i="3" s="1"/>
  <c r="A155" i="3"/>
  <c r="B155" i="3" s="1"/>
  <c r="A107" i="3"/>
  <c r="B107" i="3" s="1"/>
  <c r="A61" i="3"/>
  <c r="B61" i="3" s="1"/>
  <c r="A103" i="3"/>
  <c r="B103" i="3" s="1"/>
  <c r="A320" i="3"/>
  <c r="B320" i="3" s="1"/>
  <c r="A173" i="3"/>
  <c r="B173" i="3" s="1"/>
  <c r="A166" i="3"/>
  <c r="B166" i="3" s="1"/>
  <c r="A330" i="3"/>
  <c r="B330" i="3" s="1"/>
  <c r="A160" i="3"/>
  <c r="B160" i="3" s="1"/>
  <c r="A392" i="3"/>
  <c r="B392" i="3" s="1"/>
  <c r="A366" i="3"/>
  <c r="B366" i="3" s="1"/>
  <c r="A91" i="3"/>
  <c r="B91" i="3" s="1"/>
  <c r="A376" i="3"/>
  <c r="B376" i="3" s="1"/>
  <c r="A388" i="3"/>
  <c r="B388" i="3" s="1"/>
  <c r="A127" i="3"/>
  <c r="B127" i="3" s="1"/>
  <c r="A276" i="3"/>
  <c r="B276" i="3" s="1"/>
  <c r="A172" i="3"/>
  <c r="B172" i="3" s="1"/>
  <c r="A313" i="3"/>
  <c r="B313" i="3" s="1"/>
  <c r="A365" i="3"/>
  <c r="B365" i="3" s="1"/>
  <c r="A279" i="3"/>
  <c r="B279" i="3" s="1"/>
  <c r="A381" i="3"/>
  <c r="B381" i="3" s="1"/>
  <c r="A99" i="3"/>
  <c r="B99" i="3" s="1"/>
  <c r="A266" i="3"/>
  <c r="B266" i="3" s="1"/>
  <c r="A242" i="3"/>
  <c r="B242" i="3" s="1"/>
  <c r="A150" i="3"/>
  <c r="B150" i="3" s="1"/>
  <c r="A181" i="3"/>
  <c r="B181" i="3" s="1"/>
  <c r="A317" i="3"/>
  <c r="B317" i="3" s="1"/>
  <c r="A105" i="3"/>
  <c r="B105" i="3" s="1"/>
  <c r="A249" i="3"/>
  <c r="B249" i="3" s="1"/>
  <c r="A287" i="3"/>
  <c r="B287" i="3" s="1"/>
  <c r="A354" i="3"/>
  <c r="B354" i="3" s="1"/>
  <c r="A112" i="3"/>
  <c r="B112" i="3" s="1"/>
  <c r="A92" i="3"/>
  <c r="B92" i="3" s="1"/>
  <c r="A214" i="3"/>
  <c r="B214" i="3" s="1"/>
  <c r="A205" i="3"/>
  <c r="B205" i="3" s="1"/>
  <c r="A86" i="3"/>
  <c r="B86" i="3" s="1"/>
  <c r="A283" i="3"/>
  <c r="B283" i="3" s="1"/>
  <c r="A199" i="3"/>
  <c r="B199" i="3" s="1"/>
  <c r="A140" i="3"/>
  <c r="B140" i="3" s="1"/>
  <c r="A310" i="3"/>
  <c r="B310" i="3" s="1"/>
  <c r="A50" i="3"/>
  <c r="B50" i="3" s="1"/>
  <c r="A57" i="3"/>
  <c r="B57" i="3" s="1"/>
  <c r="A52" i="3"/>
  <c r="B52" i="3" s="1"/>
  <c r="A340" i="3"/>
  <c r="B340" i="3" s="1"/>
  <c r="A36" i="3"/>
  <c r="B36" i="3" s="1"/>
  <c r="A39" i="3"/>
  <c r="B39" i="3" s="1"/>
  <c r="A45" i="3"/>
  <c r="B45" i="3" s="1"/>
  <c r="A46" i="3"/>
  <c r="B46" i="3" s="1"/>
  <c r="A41" i="3"/>
  <c r="B41" i="3" s="1"/>
  <c r="A40" i="3"/>
  <c r="B40" i="3" s="1"/>
  <c r="A51" i="3"/>
  <c r="B51" i="3" s="1"/>
  <c r="A53" i="3"/>
  <c r="B53" i="3" s="1"/>
  <c r="A55" i="3"/>
  <c r="B55" i="3" s="1"/>
  <c r="A48" i="3"/>
  <c r="B48" i="3" s="1"/>
  <c r="A47" i="3"/>
  <c r="B47" i="3" s="1"/>
  <c r="A54" i="3"/>
  <c r="B54" i="3" s="1"/>
  <c r="A37" i="3"/>
  <c r="B37" i="3" s="1"/>
  <c r="A44" i="3"/>
  <c r="B44" i="3" s="1"/>
  <c r="A49" i="3"/>
  <c r="B49" i="3" s="1"/>
  <c r="A42" i="3"/>
  <c r="B42" i="3" s="1"/>
  <c r="A38" i="3"/>
  <c r="B38" i="3" s="1"/>
  <c r="A56" i="3"/>
  <c r="B56" i="3" s="1"/>
  <c r="A43" i="3"/>
  <c r="B43" i="3" s="1"/>
  <c r="A35" i="3"/>
  <c r="B35" i="3" s="1"/>
  <c r="A58" i="3"/>
  <c r="B58" i="3" s="1"/>
  <c r="A394" i="15"/>
  <c r="B394" i="15" s="1"/>
  <c r="A335" i="15"/>
  <c r="A328" i="31" s="1"/>
  <c r="B328" i="31" s="1"/>
  <c r="A374" i="15"/>
  <c r="A367" i="31" s="1"/>
  <c r="B367" i="31" s="1"/>
  <c r="A172" i="36"/>
  <c r="B172" i="36" s="1"/>
  <c r="A337" i="36"/>
  <c r="B337" i="36" s="1"/>
  <c r="A194" i="36"/>
  <c r="B194" i="36" s="1"/>
  <c r="A225" i="36"/>
  <c r="B225" i="36" s="1"/>
  <c r="A370" i="36"/>
  <c r="B370" i="36" s="1"/>
  <c r="A317" i="36"/>
  <c r="B317" i="36" s="1"/>
  <c r="A277" i="36"/>
  <c r="B277" i="36" s="1"/>
  <c r="A267" i="36"/>
  <c r="B267" i="36" s="1"/>
  <c r="A222" i="36"/>
  <c r="B222" i="36" s="1"/>
  <c r="A154" i="36"/>
  <c r="B154" i="36" s="1"/>
  <c r="B67" i="15"/>
  <c r="B70" i="15"/>
  <c r="A46" i="31"/>
  <c r="B46" i="31" s="1"/>
  <c r="A129" i="15"/>
  <c r="B129" i="15" s="1"/>
  <c r="A282" i="15"/>
  <c r="B282" i="15" s="1"/>
  <c r="A326" i="15"/>
  <c r="B326" i="15" s="1"/>
  <c r="A216" i="15"/>
  <c r="A209" i="31" s="1"/>
  <c r="B209" i="31" s="1"/>
  <c r="A359" i="15"/>
  <c r="A352" i="31" s="1"/>
  <c r="B352" i="31" s="1"/>
  <c r="A301" i="15"/>
  <c r="B301" i="15" s="1"/>
  <c r="A266" i="15"/>
  <c r="B266" i="15" s="1"/>
  <c r="A182" i="15"/>
  <c r="B182" i="15" s="1"/>
  <c r="A121" i="15"/>
  <c r="B121" i="15" s="1"/>
  <c r="A300" i="15"/>
  <c r="B300" i="15" s="1"/>
  <c r="A244" i="15"/>
  <c r="B244" i="15" s="1"/>
  <c r="A386" i="15"/>
  <c r="B386" i="15" s="1"/>
  <c r="A168" i="15"/>
  <c r="B168" i="15" s="1"/>
  <c r="A127" i="15"/>
  <c r="B127" i="15" s="1"/>
  <c r="A263" i="15"/>
  <c r="B263" i="15" s="1"/>
  <c r="A186" i="15"/>
  <c r="B186" i="15" s="1"/>
  <c r="A192" i="15"/>
  <c r="B192" i="15" s="1"/>
  <c r="A273" i="15"/>
  <c r="B273" i="15" s="1"/>
  <c r="A236" i="15"/>
  <c r="B236" i="15" s="1"/>
  <c r="A242" i="15"/>
  <c r="B242" i="15" s="1"/>
  <c r="A224" i="15"/>
  <c r="B224" i="15" s="1"/>
  <c r="A283" i="15"/>
  <c r="B283" i="15" s="1"/>
  <c r="A220" i="15"/>
  <c r="B220" i="15" s="1"/>
  <c r="A161" i="15"/>
  <c r="B161" i="15" s="1"/>
  <c r="A321" i="15"/>
  <c r="B321" i="15" s="1"/>
  <c r="A167" i="15"/>
  <c r="B167" i="15" s="1"/>
  <c r="A383" i="15"/>
  <c r="B383" i="15" s="1"/>
  <c r="A179" i="15"/>
  <c r="B179" i="15" s="1"/>
  <c r="A148" i="15"/>
  <c r="B148" i="15" s="1"/>
  <c r="A204" i="15"/>
  <c r="B204" i="15" s="1"/>
  <c r="A280" i="15"/>
  <c r="B280" i="15" s="1"/>
  <c r="A379" i="15"/>
  <c r="B379" i="15" s="1"/>
  <c r="A358" i="15"/>
  <c r="B358" i="15" s="1"/>
  <c r="C12" i="25"/>
  <c r="D12" i="25"/>
  <c r="A197" i="17"/>
  <c r="B197" i="17" s="1"/>
  <c r="A186" i="17"/>
  <c r="B186" i="17" s="1"/>
  <c r="A175" i="17"/>
  <c r="B175" i="17" s="1"/>
  <c r="A293" i="17"/>
  <c r="B293" i="17" s="1"/>
  <c r="A83" i="17"/>
  <c r="B83" i="17" s="1"/>
  <c r="A189" i="17"/>
  <c r="B189" i="17" s="1"/>
  <c r="A370" i="17"/>
  <c r="B370" i="17" s="1"/>
  <c r="A325" i="17"/>
  <c r="B325" i="17" s="1"/>
  <c r="A214" i="17"/>
  <c r="B214" i="17" s="1"/>
  <c r="A201" i="17"/>
  <c r="B201" i="17" s="1"/>
  <c r="A383" i="17"/>
  <c r="B383" i="17" s="1"/>
  <c r="A244" i="17"/>
  <c r="B244" i="17" s="1"/>
  <c r="A239" i="17"/>
  <c r="B239" i="17" s="1"/>
  <c r="A232" i="17"/>
  <c r="B232" i="17" s="1"/>
  <c r="A394" i="17"/>
  <c r="B394" i="17" s="1"/>
  <c r="A349" i="17"/>
  <c r="B349" i="17" s="1"/>
  <c r="A388" i="17"/>
  <c r="B388" i="17" s="1"/>
  <c r="A27" i="2"/>
  <c r="B27" i="2" s="1"/>
  <c r="A23" i="2"/>
  <c r="B23" i="2" s="1"/>
  <c r="A32" i="2"/>
  <c r="B32" i="2" s="1"/>
  <c r="A30" i="2"/>
  <c r="B30" i="2" s="1"/>
  <c r="A388" i="2"/>
  <c r="B388" i="2" s="1"/>
  <c r="A326" i="2"/>
  <c r="B326" i="2" s="1"/>
  <c r="A300" i="2"/>
  <c r="B300" i="2" s="1"/>
  <c r="A306" i="2"/>
  <c r="B306" i="2" s="1"/>
  <c r="A268" i="2"/>
  <c r="B268" i="2" s="1"/>
  <c r="A195" i="2"/>
  <c r="B195" i="2" s="1"/>
  <c r="A160" i="2"/>
  <c r="B160" i="2" s="1"/>
  <c r="A114" i="2"/>
  <c r="B114" i="2" s="1"/>
  <c r="A139" i="2"/>
  <c r="B139" i="2" s="1"/>
  <c r="A66" i="2"/>
  <c r="B66" i="2" s="1"/>
  <c r="A118" i="2"/>
  <c r="B118" i="2" s="1"/>
  <c r="A389" i="2"/>
  <c r="B389" i="2" s="1"/>
  <c r="A26" i="2"/>
  <c r="B26" i="2" s="1"/>
  <c r="A33" i="2"/>
  <c r="B33" i="2" s="1"/>
  <c r="A381" i="2"/>
  <c r="B381" i="2" s="1"/>
  <c r="A24" i="2"/>
  <c r="B24" i="2" s="1"/>
  <c r="A361" i="2"/>
  <c r="B361" i="2" s="1"/>
  <c r="A323" i="2"/>
  <c r="B323" i="2" s="1"/>
  <c r="A164" i="2"/>
  <c r="B164" i="2" s="1"/>
  <c r="A71" i="2"/>
  <c r="B71" i="2" s="1"/>
  <c r="A29" i="2"/>
  <c r="B29" i="2" s="1"/>
  <c r="A382" i="2"/>
  <c r="B382" i="2" s="1"/>
  <c r="A238" i="2"/>
  <c r="B238" i="2" s="1"/>
  <c r="A235" i="2"/>
  <c r="B235" i="2" s="1"/>
  <c r="A166" i="2"/>
  <c r="B166" i="2" s="1"/>
  <c r="A390" i="2"/>
  <c r="B390" i="2" s="1"/>
  <c r="A261" i="2"/>
  <c r="B261" i="2" s="1"/>
  <c r="A309" i="2"/>
  <c r="B309" i="2" s="1"/>
  <c r="A188" i="2"/>
  <c r="B188" i="2" s="1"/>
  <c r="A77" i="2"/>
  <c r="B77" i="2" s="1"/>
  <c r="A334" i="2"/>
  <c r="B334" i="2" s="1"/>
  <c r="A308" i="2"/>
  <c r="B308" i="2" s="1"/>
  <c r="A314" i="2"/>
  <c r="B314" i="2" s="1"/>
  <c r="A278" i="2"/>
  <c r="B278" i="2" s="1"/>
  <c r="A153" i="2"/>
  <c r="B153" i="2" s="1"/>
  <c r="A176" i="2"/>
  <c r="B176" i="2" s="1"/>
  <c r="A122" i="2"/>
  <c r="B122" i="2" s="1"/>
  <c r="A147" i="2"/>
  <c r="B147" i="2" s="1"/>
  <c r="A74" i="2"/>
  <c r="B74" i="2" s="1"/>
  <c r="A83" i="2"/>
  <c r="B83" i="2" s="1"/>
  <c r="A31" i="2"/>
  <c r="B31" i="2" s="1"/>
  <c r="A295" i="2"/>
  <c r="B295" i="2" s="1"/>
  <c r="A239" i="2"/>
  <c r="B239" i="2" s="1"/>
  <c r="A101" i="2"/>
  <c r="B101" i="2" s="1"/>
  <c r="A348" i="2"/>
  <c r="B348" i="2" s="1"/>
  <c r="A265" i="2"/>
  <c r="B265" i="2" s="1"/>
  <c r="A194" i="2"/>
  <c r="B194" i="2" s="1"/>
  <c r="A143" i="2"/>
  <c r="B143" i="2" s="1"/>
  <c r="A75" i="2"/>
  <c r="B75" i="2" s="1"/>
  <c r="A345" i="2"/>
  <c r="B345" i="2" s="1"/>
  <c r="A303" i="2"/>
  <c r="B303" i="2" s="1"/>
  <c r="A317" i="2"/>
  <c r="B317" i="2" s="1"/>
  <c r="A251" i="2"/>
  <c r="B251" i="2" s="1"/>
  <c r="A256" i="2"/>
  <c r="B256" i="2" s="1"/>
  <c r="A169" i="2"/>
  <c r="B169" i="2" s="1"/>
  <c r="A151" i="2"/>
  <c r="B151" i="2" s="1"/>
  <c r="A92" i="2"/>
  <c r="B92" i="2" s="1"/>
  <c r="A128" i="2"/>
  <c r="B128" i="2" s="1"/>
  <c r="A62" i="2"/>
  <c r="B62" i="2" s="1"/>
  <c r="A375" i="2"/>
  <c r="B375" i="2" s="1"/>
  <c r="A277" i="2"/>
  <c r="B277" i="2" s="1"/>
  <c r="A254" i="2"/>
  <c r="B254" i="2" s="1"/>
  <c r="A258" i="2"/>
  <c r="B258" i="2" s="1"/>
  <c r="A339" i="2"/>
  <c r="B339" i="2" s="1"/>
  <c r="A149" i="2"/>
  <c r="B149" i="2" s="1"/>
  <c r="A165" i="2"/>
  <c r="B165" i="2" s="1"/>
  <c r="A129" i="2"/>
  <c r="B129" i="2" s="1"/>
  <c r="A109" i="2"/>
  <c r="B109" i="2" s="1"/>
  <c r="A93" i="2"/>
  <c r="B93" i="2" s="1"/>
  <c r="A73" i="2"/>
  <c r="B73" i="2" s="1"/>
  <c r="A373" i="2"/>
  <c r="B373" i="2" s="1"/>
  <c r="A221" i="2"/>
  <c r="B221" i="2" s="1"/>
  <c r="A319" i="2"/>
  <c r="B319" i="2" s="1"/>
  <c r="A333" i="2"/>
  <c r="B333" i="2" s="1"/>
  <c r="A283" i="2"/>
  <c r="B283" i="2" s="1"/>
  <c r="A272" i="2"/>
  <c r="B272" i="2" s="1"/>
  <c r="A185" i="2"/>
  <c r="B185" i="2" s="1"/>
  <c r="A167" i="2"/>
  <c r="B167" i="2" s="1"/>
  <c r="A108" i="2"/>
  <c r="B108" i="2" s="1"/>
  <c r="A35" i="2"/>
  <c r="B35" i="2" s="1"/>
  <c r="A377" i="2"/>
  <c r="B377" i="2" s="1"/>
  <c r="A358" i="2"/>
  <c r="B358" i="2" s="1"/>
  <c r="A332" i="2"/>
  <c r="B332" i="2" s="1"/>
  <c r="A338" i="2"/>
  <c r="B338" i="2" s="1"/>
  <c r="A304" i="2"/>
  <c r="B304" i="2" s="1"/>
  <c r="A200" i="2"/>
  <c r="B200" i="2" s="1"/>
  <c r="A156" i="2"/>
  <c r="B156" i="2" s="1"/>
  <c r="A134" i="2"/>
  <c r="B134" i="2" s="1"/>
  <c r="A144" i="2"/>
  <c r="B144" i="2" s="1"/>
  <c r="A39" i="2"/>
  <c r="B39" i="2" s="1"/>
  <c r="A86" i="2"/>
  <c r="B86" i="2" s="1"/>
  <c r="A353" i="2"/>
  <c r="B353" i="2" s="1"/>
  <c r="A302" i="2"/>
  <c r="B302" i="2" s="1"/>
  <c r="A276" i="2"/>
  <c r="B276" i="2" s="1"/>
  <c r="A282" i="2"/>
  <c r="B282" i="2" s="1"/>
  <c r="A246" i="2"/>
  <c r="B246" i="2" s="1"/>
  <c r="A370" i="2"/>
  <c r="B370" i="2" s="1"/>
  <c r="A331" i="2"/>
  <c r="B331" i="2" s="1"/>
  <c r="A174" i="2"/>
  <c r="B174" i="2" s="1"/>
  <c r="A357" i="2"/>
  <c r="B357" i="2" s="1"/>
  <c r="A311" i="2"/>
  <c r="B311" i="2" s="1"/>
  <c r="A267" i="2"/>
  <c r="B267" i="2" s="1"/>
  <c r="A180" i="2"/>
  <c r="B180" i="2" s="1"/>
  <c r="A100" i="2"/>
  <c r="B100" i="2" s="1"/>
  <c r="A355" i="2"/>
  <c r="B355" i="2" s="1"/>
  <c r="A297" i="2"/>
  <c r="B297" i="2" s="1"/>
  <c r="A257" i="2"/>
  <c r="B257" i="2" s="1"/>
  <c r="A209" i="2"/>
  <c r="B209" i="2" s="1"/>
  <c r="A115" i="2"/>
  <c r="B115" i="2" s="1"/>
  <c r="A78" i="2"/>
  <c r="B78" i="2" s="1"/>
  <c r="A294" i="2"/>
  <c r="B294" i="2" s="1"/>
  <c r="A274" i="2"/>
  <c r="B274" i="2" s="1"/>
  <c r="A163" i="2"/>
  <c r="B163" i="2" s="1"/>
  <c r="A140" i="2"/>
  <c r="B140" i="2" s="1"/>
  <c r="A45" i="2"/>
  <c r="B45" i="2" s="1"/>
  <c r="A386" i="2"/>
  <c r="B386" i="2" s="1"/>
  <c r="A335" i="2"/>
  <c r="B335" i="2" s="1"/>
  <c r="A299" i="2"/>
  <c r="B299" i="2" s="1"/>
  <c r="A363" i="2"/>
  <c r="B363" i="2" s="1"/>
  <c r="A242" i="2"/>
  <c r="B242" i="2" s="1"/>
  <c r="A202" i="2"/>
  <c r="B202" i="2" s="1"/>
  <c r="A120" i="2"/>
  <c r="B120" i="2" s="1"/>
  <c r="A281" i="2"/>
  <c r="B281" i="2" s="1"/>
  <c r="A215" i="2"/>
  <c r="B215" i="2" s="1"/>
  <c r="A64" i="2"/>
  <c r="B64" i="2" s="1"/>
  <c r="A384" i="2"/>
  <c r="B384" i="2" s="1"/>
  <c r="A219" i="2"/>
  <c r="B219" i="2" s="1"/>
  <c r="A255" i="2"/>
  <c r="B255" i="2" s="1"/>
  <c r="A182" i="2"/>
  <c r="B182" i="2" s="1"/>
  <c r="A36" i="2"/>
  <c r="B36" i="2" s="1"/>
  <c r="A364" i="2"/>
  <c r="B364" i="2" s="1"/>
  <c r="A324" i="2"/>
  <c r="B324" i="2" s="1"/>
  <c r="A296" i="2"/>
  <c r="B296" i="2" s="1"/>
  <c r="A208" i="2"/>
  <c r="B208" i="2" s="1"/>
  <c r="A136" i="2"/>
  <c r="B136" i="2" s="1"/>
  <c r="A81" i="2"/>
  <c r="B81" i="2" s="1"/>
  <c r="A229" i="2"/>
  <c r="B229" i="2" s="1"/>
  <c r="A212" i="2"/>
  <c r="B212" i="2" s="1"/>
  <c r="A280" i="2"/>
  <c r="B280" i="2" s="1"/>
  <c r="A175" i="2"/>
  <c r="B175" i="2" s="1"/>
  <c r="A88" i="2"/>
  <c r="B88" i="2" s="1"/>
  <c r="A356" i="2"/>
  <c r="B356" i="2" s="1"/>
  <c r="A259" i="2"/>
  <c r="B259" i="2" s="1"/>
  <c r="A279" i="2"/>
  <c r="B279" i="2" s="1"/>
  <c r="A161" i="2"/>
  <c r="B161" i="2" s="1"/>
  <c r="A142" i="2"/>
  <c r="B142" i="2" s="1"/>
  <c r="A152" i="2"/>
  <c r="B152" i="2" s="1"/>
  <c r="A111" i="2"/>
  <c r="B111" i="2" s="1"/>
  <c r="A379" i="2"/>
  <c r="B379" i="2" s="1"/>
  <c r="A367" i="2"/>
  <c r="B367" i="2" s="1"/>
  <c r="A321" i="2"/>
  <c r="B321" i="2" s="1"/>
  <c r="A275" i="2"/>
  <c r="B275" i="2" s="1"/>
  <c r="A293" i="2"/>
  <c r="B293" i="2" s="1"/>
  <c r="A213" i="2"/>
  <c r="B213" i="2" s="1"/>
  <c r="A232" i="2"/>
  <c r="B232" i="2" s="1"/>
  <c r="A214" i="2"/>
  <c r="B214" i="2" s="1"/>
  <c r="A146" i="2"/>
  <c r="B146" i="2" s="1"/>
  <c r="A68" i="2"/>
  <c r="B68" i="2" s="1"/>
  <c r="A40" i="2"/>
  <c r="B40" i="2" s="1"/>
  <c r="A41" i="2"/>
  <c r="B41" i="2" s="1"/>
  <c r="A352" i="2"/>
  <c r="B352" i="2" s="1"/>
  <c r="A250" i="2"/>
  <c r="B250" i="2" s="1"/>
  <c r="A228" i="2"/>
  <c r="B228" i="2" s="1"/>
  <c r="A237" i="2"/>
  <c r="B237" i="2" s="1"/>
  <c r="A315" i="2"/>
  <c r="B315" i="2" s="1"/>
  <c r="A178" i="2"/>
  <c r="B178" i="2" s="1"/>
  <c r="A186" i="2"/>
  <c r="B186" i="2" s="1"/>
  <c r="A199" i="2"/>
  <c r="B199" i="2" s="1"/>
  <c r="A97" i="2"/>
  <c r="B97" i="2" s="1"/>
  <c r="A69" i="2"/>
  <c r="B69" i="2" s="1"/>
  <c r="A46" i="2"/>
  <c r="B46" i="2" s="1"/>
  <c r="A15" i="2"/>
  <c r="A336" i="2"/>
  <c r="B336" i="2" s="1"/>
  <c r="A244" i="2"/>
  <c r="B244" i="2" s="1"/>
  <c r="A247" i="2"/>
  <c r="B247" i="2" s="1"/>
  <c r="A126" i="2"/>
  <c r="B126" i="2" s="1"/>
  <c r="A342" i="2"/>
  <c r="B342" i="2" s="1"/>
  <c r="A322" i="2"/>
  <c r="B322" i="2" s="1"/>
  <c r="A168" i="2"/>
  <c r="B168" i="2" s="1"/>
  <c r="A137" i="2"/>
  <c r="B137" i="2" s="1"/>
  <c r="A87" i="2"/>
  <c r="B87" i="2" s="1"/>
  <c r="A383" i="2"/>
  <c r="B383" i="2" s="1"/>
  <c r="A260" i="2"/>
  <c r="B260" i="2" s="1"/>
  <c r="A230" i="2"/>
  <c r="B230" i="2" s="1"/>
  <c r="A171" i="2"/>
  <c r="B171" i="2" s="1"/>
  <c r="A113" i="2"/>
  <c r="B113" i="2" s="1"/>
  <c r="A360" i="2"/>
  <c r="B360" i="2" s="1"/>
  <c r="A305" i="2"/>
  <c r="B305" i="2" s="1"/>
  <c r="A273" i="2"/>
  <c r="B273" i="2" s="1"/>
  <c r="A220" i="2"/>
  <c r="B220" i="2" s="1"/>
  <c r="A123" i="2"/>
  <c r="B123" i="2" s="1"/>
  <c r="A43" i="2"/>
  <c r="B43" i="2" s="1"/>
  <c r="A366" i="2"/>
  <c r="B366" i="2" s="1"/>
  <c r="A346" i="2"/>
  <c r="B346" i="2" s="1"/>
  <c r="A216" i="2"/>
  <c r="B216" i="2" s="1"/>
  <c r="A25" i="2"/>
  <c r="B25" i="2" s="1"/>
  <c r="A207" i="2"/>
  <c r="B207" i="2" s="1"/>
  <c r="A210" i="2"/>
  <c r="B210" i="2" s="1"/>
  <c r="A99" i="2"/>
  <c r="B99" i="2" s="1"/>
  <c r="A187" i="2"/>
  <c r="B187" i="2" s="1"/>
  <c r="A148" i="2"/>
  <c r="B148" i="2" s="1"/>
  <c r="A121" i="2"/>
  <c r="B121" i="2" s="1"/>
  <c r="A42" i="2"/>
  <c r="B42" i="2" s="1"/>
  <c r="A349" i="2"/>
  <c r="B349" i="2" s="1"/>
  <c r="A374" i="2"/>
  <c r="B374" i="2" s="1"/>
  <c r="A233" i="2"/>
  <c r="B233" i="2" s="1"/>
  <c r="A354" i="2"/>
  <c r="B354" i="2" s="1"/>
  <c r="A320" i="2"/>
  <c r="B320" i="2" s="1"/>
  <c r="A223" i="2"/>
  <c r="B223" i="2" s="1"/>
  <c r="A172" i="2"/>
  <c r="B172" i="2" s="1"/>
  <c r="A150" i="2"/>
  <c r="B150" i="2" s="1"/>
  <c r="A82" i="2"/>
  <c r="B82" i="2" s="1"/>
  <c r="A119" i="2"/>
  <c r="B119" i="2" s="1"/>
  <c r="A59" i="2"/>
  <c r="B59" i="2" s="1"/>
  <c r="A387" i="2"/>
  <c r="B387" i="2" s="1"/>
  <c r="A372" i="2"/>
  <c r="B372" i="2" s="1"/>
  <c r="A329" i="2"/>
  <c r="B329" i="2" s="1"/>
  <c r="A287" i="2"/>
  <c r="B287" i="2" s="1"/>
  <c r="A301" i="2"/>
  <c r="B301" i="2" s="1"/>
  <c r="A218" i="2"/>
  <c r="B218" i="2" s="1"/>
  <c r="A240" i="2"/>
  <c r="B240" i="2" s="1"/>
  <c r="A222" i="2"/>
  <c r="B222" i="2" s="1"/>
  <c r="A135" i="2"/>
  <c r="B135" i="2" s="1"/>
  <c r="A76" i="2"/>
  <c r="B76" i="2" s="1"/>
  <c r="A112" i="2"/>
  <c r="B112" i="2" s="1"/>
  <c r="A337" i="2"/>
  <c r="B337" i="2" s="1"/>
  <c r="A211" i="2"/>
  <c r="B211" i="2" s="1"/>
  <c r="A105" i="2"/>
  <c r="B105" i="2" s="1"/>
  <c r="A65" i="2"/>
  <c r="B65" i="2" s="1"/>
  <c r="A205" i="2"/>
  <c r="B205" i="2" s="1"/>
  <c r="A325" i="2"/>
  <c r="B325" i="2" s="1"/>
  <c r="A264" i="2"/>
  <c r="B264" i="2" s="1"/>
  <c r="A159" i="2"/>
  <c r="B159" i="2" s="1"/>
  <c r="A72" i="2"/>
  <c r="B72" i="2" s="1"/>
  <c r="A392" i="2"/>
  <c r="B392" i="2" s="1"/>
  <c r="A227" i="2"/>
  <c r="B227" i="2" s="1"/>
  <c r="A263" i="2"/>
  <c r="B263" i="2" s="1"/>
  <c r="A190" i="2"/>
  <c r="B190" i="2" s="1"/>
  <c r="A95" i="2"/>
  <c r="B95" i="2" s="1"/>
  <c r="A391" i="2"/>
  <c r="B391" i="2" s="1"/>
  <c r="A270" i="2"/>
  <c r="B270" i="2" s="1"/>
  <c r="A236" i="2"/>
  <c r="B236" i="2" s="1"/>
  <c r="A181" i="2"/>
  <c r="B181" i="2" s="1"/>
  <c r="A117" i="2"/>
  <c r="B117" i="2" s="1"/>
  <c r="A89" i="2"/>
  <c r="B89" i="2" s="1"/>
  <c r="A234" i="2"/>
  <c r="B234" i="2" s="1"/>
  <c r="A217" i="2"/>
  <c r="B217" i="2" s="1"/>
  <c r="A173" i="2"/>
  <c r="B173" i="2" s="1"/>
  <c r="A141" i="2"/>
  <c r="B141" i="2" s="1"/>
  <c r="A368" i="2"/>
  <c r="B368" i="2" s="1"/>
  <c r="A253" i="2"/>
  <c r="B253" i="2" s="1"/>
  <c r="A193" i="2"/>
  <c r="B193" i="2" s="1"/>
  <c r="A344" i="2"/>
  <c r="B344" i="2" s="1"/>
  <c r="A289" i="2"/>
  <c r="B289" i="2" s="1"/>
  <c r="A241" i="2"/>
  <c r="B241" i="2" s="1"/>
  <c r="A204" i="2"/>
  <c r="B204" i="2" s="1"/>
  <c r="A107" i="2"/>
  <c r="B107" i="2" s="1"/>
  <c r="A91" i="2"/>
  <c r="B91" i="2" s="1"/>
  <c r="A350" i="2"/>
  <c r="B350" i="2" s="1"/>
  <c r="A330" i="2"/>
  <c r="B330" i="2" s="1"/>
  <c r="A184" i="2"/>
  <c r="B184" i="2" s="1"/>
  <c r="A145" i="2"/>
  <c r="B145" i="2" s="1"/>
  <c r="A37" i="2"/>
  <c r="B37" i="2" s="1"/>
  <c r="A378" i="2"/>
  <c r="B378" i="2" s="1"/>
  <c r="A327" i="2"/>
  <c r="B327" i="2" s="1"/>
  <c r="A291" i="2"/>
  <c r="B291" i="2" s="1"/>
  <c r="A196" i="2"/>
  <c r="B196" i="2" s="1"/>
  <c r="A116" i="2"/>
  <c r="B116" i="2" s="1"/>
  <c r="A371" i="2"/>
  <c r="B371" i="2" s="1"/>
  <c r="A313" i="2"/>
  <c r="B313" i="2" s="1"/>
  <c r="A285" i="2"/>
  <c r="B285" i="2" s="1"/>
  <c r="A154" i="2"/>
  <c r="B154" i="2" s="1"/>
  <c r="A201" i="2"/>
  <c r="B201" i="2" s="1"/>
  <c r="A183" i="2"/>
  <c r="B183" i="2" s="1"/>
  <c r="A124" i="2"/>
  <c r="B124" i="2" s="1"/>
  <c r="A96" i="2"/>
  <c r="B96" i="2" s="1"/>
  <c r="A369" i="2"/>
  <c r="B369" i="2" s="1"/>
  <c r="A310" i="2"/>
  <c r="B310" i="2" s="1"/>
  <c r="A284" i="2"/>
  <c r="B284" i="2" s="1"/>
  <c r="A290" i="2"/>
  <c r="B290" i="2" s="1"/>
  <c r="A252" i="2"/>
  <c r="B252" i="2" s="1"/>
  <c r="A179" i="2"/>
  <c r="B179" i="2" s="1"/>
  <c r="A197" i="2"/>
  <c r="B197" i="2" s="1"/>
  <c r="A98" i="2"/>
  <c r="B98" i="2" s="1"/>
  <c r="A125" i="2"/>
  <c r="B125" i="2" s="1"/>
  <c r="A61" i="2"/>
  <c r="B61" i="2" s="1"/>
  <c r="A102" i="2"/>
  <c r="B102" i="2" s="1"/>
  <c r="A365" i="2"/>
  <c r="B365" i="2" s="1"/>
  <c r="A341" i="2"/>
  <c r="B341" i="2" s="1"/>
  <c r="A249" i="2"/>
  <c r="B249" i="2" s="1"/>
  <c r="A362" i="2"/>
  <c r="B362" i="2" s="1"/>
  <c r="A328" i="2"/>
  <c r="B328" i="2" s="1"/>
  <c r="A231" i="2"/>
  <c r="B231" i="2" s="1"/>
  <c r="A177" i="2"/>
  <c r="B177" i="2" s="1"/>
  <c r="A158" i="2"/>
  <c r="B158" i="2" s="1"/>
  <c r="A133" i="2"/>
  <c r="B133" i="2" s="1"/>
  <c r="A127" i="2"/>
  <c r="B127" i="2" s="1"/>
  <c r="A67" i="2"/>
  <c r="B67" i="2" s="1"/>
  <c r="A28" i="2"/>
  <c r="B28" i="2" s="1"/>
  <c r="A34" i="2"/>
  <c r="B34" i="2" s="1"/>
  <c r="A376" i="2"/>
  <c r="B376" i="2" s="1"/>
  <c r="A155" i="2"/>
  <c r="B155" i="2" s="1"/>
  <c r="A79" i="2"/>
  <c r="B79" i="2" s="1"/>
  <c r="A359" i="2"/>
  <c r="B359" i="2" s="1"/>
  <c r="A316" i="2"/>
  <c r="B316" i="2" s="1"/>
  <c r="A288" i="2"/>
  <c r="B288" i="2" s="1"/>
  <c r="A192" i="2"/>
  <c r="B192" i="2" s="1"/>
  <c r="A130" i="2"/>
  <c r="B130" i="2" s="1"/>
  <c r="A70" i="2"/>
  <c r="B70" i="2" s="1"/>
  <c r="A286" i="2"/>
  <c r="B286" i="2" s="1"/>
  <c r="A269" i="2"/>
  <c r="B269" i="2" s="1"/>
  <c r="A157" i="2"/>
  <c r="B157" i="2" s="1"/>
  <c r="A132" i="2"/>
  <c r="B132" i="2" s="1"/>
  <c r="A80" i="2"/>
  <c r="B80" i="2" s="1"/>
  <c r="A351" i="2"/>
  <c r="B351" i="2" s="1"/>
  <c r="A243" i="2"/>
  <c r="B243" i="2" s="1"/>
  <c r="A271" i="2"/>
  <c r="B271" i="2" s="1"/>
  <c r="A198" i="2"/>
  <c r="B198" i="2" s="1"/>
  <c r="A103" i="2"/>
  <c r="B103" i="2" s="1"/>
  <c r="A385" i="2"/>
  <c r="B385" i="2" s="1"/>
  <c r="A340" i="2"/>
  <c r="B340" i="2" s="1"/>
  <c r="A312" i="2"/>
  <c r="B312" i="2" s="1"/>
  <c r="A245" i="2"/>
  <c r="B245" i="2" s="1"/>
  <c r="A104" i="2"/>
  <c r="B104" i="2" s="1"/>
  <c r="A203" i="2"/>
  <c r="B203" i="2" s="1"/>
  <c r="A248" i="2"/>
  <c r="B248" i="2" s="1"/>
  <c r="A343" i="2"/>
  <c r="B343" i="2" s="1"/>
  <c r="A38" i="2"/>
  <c r="B38" i="2" s="1"/>
  <c r="A106" i="2"/>
  <c r="B106" i="2" s="1"/>
  <c r="A84" i="2"/>
  <c r="B84" i="2" s="1"/>
  <c r="A224" i="2"/>
  <c r="B224" i="2" s="1"/>
  <c r="A226" i="2"/>
  <c r="B226" i="2" s="1"/>
  <c r="A380" i="2"/>
  <c r="B380" i="2" s="1"/>
  <c r="A131" i="2"/>
  <c r="B131" i="2" s="1"/>
  <c r="A266" i="2"/>
  <c r="B266" i="2" s="1"/>
  <c r="A206" i="2"/>
  <c r="B206" i="2" s="1"/>
  <c r="A307" i="2"/>
  <c r="B307" i="2" s="1"/>
  <c r="A318" i="2"/>
  <c r="B318" i="2" s="1"/>
  <c r="A63" i="2"/>
  <c r="B63" i="2" s="1"/>
  <c r="A225" i="2"/>
  <c r="B225" i="2" s="1"/>
  <c r="A138" i="2"/>
  <c r="B138" i="2" s="1"/>
  <c r="A162" i="2"/>
  <c r="B162" i="2" s="1"/>
  <c r="A292" i="2"/>
  <c r="B292" i="2" s="1"/>
  <c r="A110" i="2"/>
  <c r="B110" i="2" s="1"/>
  <c r="A60" i="2"/>
  <c r="B60" i="2" s="1"/>
  <c r="A170" i="2"/>
  <c r="B170" i="2" s="1"/>
  <c r="A298" i="2"/>
  <c r="B298" i="2" s="1"/>
  <c r="A85" i="2"/>
  <c r="B85" i="2" s="1"/>
  <c r="A94" i="2"/>
  <c r="B94" i="2" s="1"/>
  <c r="A191" i="2"/>
  <c r="B191" i="2" s="1"/>
  <c r="A262" i="2"/>
  <c r="B262" i="2" s="1"/>
  <c r="A347" i="2"/>
  <c r="B347" i="2" s="1"/>
  <c r="A50" i="2"/>
  <c r="B50" i="2" s="1"/>
  <c r="A56" i="2"/>
  <c r="B56" i="2" s="1"/>
  <c r="A48" i="2"/>
  <c r="B48" i="2" s="1"/>
  <c r="A90" i="2"/>
  <c r="B90" i="2" s="1"/>
  <c r="A189" i="2"/>
  <c r="B189" i="2" s="1"/>
  <c r="A49" i="2"/>
  <c r="B49" i="2" s="1"/>
  <c r="A57" i="2"/>
  <c r="B57" i="2" s="1"/>
  <c r="A52" i="2"/>
  <c r="B52" i="2" s="1"/>
  <c r="A54" i="2"/>
  <c r="B54" i="2" s="1"/>
  <c r="A58" i="2"/>
  <c r="B58" i="2" s="1"/>
  <c r="A51" i="2"/>
  <c r="B51" i="2" s="1"/>
  <c r="A53" i="2"/>
  <c r="B53" i="2" s="1"/>
  <c r="A47" i="2"/>
  <c r="B47" i="2" s="1"/>
  <c r="A55" i="2"/>
  <c r="B55" i="2" s="1"/>
  <c r="A44" i="2"/>
  <c r="B44" i="2" s="1"/>
  <c r="A336" i="27"/>
  <c r="A227" i="27"/>
  <c r="A296" i="27"/>
  <c r="A243" i="27"/>
  <c r="A327" i="27"/>
  <c r="A164" i="27"/>
  <c r="A100" i="27"/>
  <c r="A139" i="27"/>
  <c r="A248" i="27"/>
  <c r="A187" i="27"/>
  <c r="A381" i="27"/>
  <c r="A84" i="27"/>
  <c r="A218" i="27"/>
  <c r="A354" i="27"/>
  <c r="A105" i="27"/>
  <c r="A343" i="27"/>
  <c r="A108" i="27"/>
  <c r="A204" i="27"/>
  <c r="A272" i="27"/>
  <c r="A210" i="27"/>
  <c r="A213" i="27"/>
  <c r="A388" i="27"/>
  <c r="A189" i="27"/>
  <c r="A353" i="27"/>
  <c r="A241" i="27"/>
  <c r="A297" i="27"/>
  <c r="A175" i="27"/>
  <c r="A85" i="27"/>
  <c r="A104" i="27"/>
  <c r="A239" i="27"/>
  <c r="A341" i="27"/>
  <c r="A322" i="27"/>
  <c r="A246" i="27"/>
  <c r="A211" i="27"/>
  <c r="A289" i="27"/>
  <c r="A321" i="27"/>
  <c r="A143" i="27"/>
  <c r="A128" i="27"/>
  <c r="A212" i="27"/>
  <c r="A401" i="27"/>
  <c r="B401" i="27" s="1"/>
  <c r="A117" i="27"/>
  <c r="A133" i="27"/>
  <c r="A318" i="27"/>
  <c r="A71" i="27"/>
  <c r="A238" i="27"/>
  <c r="A334" i="27"/>
  <c r="A161" i="27"/>
  <c r="A323" i="27"/>
  <c r="A92" i="27"/>
  <c r="A123" i="27"/>
  <c r="A256" i="27"/>
  <c r="A348" i="27"/>
  <c r="A384" i="27"/>
  <c r="A173" i="27"/>
  <c r="A356" i="27"/>
  <c r="A209" i="27"/>
  <c r="A349" i="27"/>
  <c r="A344" i="27"/>
  <c r="A102" i="27"/>
  <c r="A346" i="27"/>
  <c r="A184" i="27"/>
  <c r="A169" i="27"/>
  <c r="A325" i="27"/>
  <c r="A201" i="27"/>
  <c r="A385" i="27"/>
  <c r="A373" i="27"/>
  <c r="A186" i="27"/>
  <c r="A284" i="27"/>
  <c r="A345" i="27"/>
  <c r="A263" i="27"/>
  <c r="A199" i="27"/>
  <c r="A208" i="27"/>
  <c r="A302" i="27"/>
  <c r="A144" i="27"/>
  <c r="A333" i="27"/>
  <c r="A249" i="27"/>
  <c r="A403" i="27"/>
  <c r="B403" i="27" s="1"/>
  <c r="A156" i="27"/>
  <c r="A312" i="27"/>
  <c r="A202" i="27"/>
  <c r="A182" i="27"/>
  <c r="A240" i="27"/>
  <c r="A17" i="27"/>
  <c r="A287" i="27"/>
  <c r="A70" i="27"/>
  <c r="A153" i="27"/>
  <c r="A392" i="27"/>
  <c r="A89" i="27"/>
  <c r="A358" i="27"/>
  <c r="A188" i="27"/>
  <c r="A79" i="27"/>
  <c r="A234" i="27"/>
  <c r="A281" i="27"/>
  <c r="A237" i="27"/>
  <c r="A103" i="27"/>
  <c r="A150" i="27"/>
  <c r="A159" i="27"/>
  <c r="A86" i="27"/>
  <c r="A207" i="27"/>
  <c r="A394" i="27"/>
  <c r="B394" i="27" s="1"/>
  <c r="A174" i="27"/>
  <c r="A386" i="27"/>
  <c r="A283" i="27"/>
  <c r="A177" i="27"/>
  <c r="A331" i="27"/>
  <c r="A136" i="27"/>
  <c r="A255" i="27"/>
  <c r="A292" i="27"/>
  <c r="A168" i="27"/>
  <c r="A125" i="27"/>
  <c r="A309" i="27"/>
  <c r="A190" i="27"/>
  <c r="A377" i="27"/>
  <c r="A149" i="27"/>
  <c r="A180" i="27"/>
  <c r="A90" i="27"/>
  <c r="A258" i="27"/>
  <c r="A231" i="27"/>
  <c r="A393" i="27"/>
  <c r="A96" i="27"/>
  <c r="A275" i="27"/>
  <c r="A316" i="27"/>
  <c r="A270" i="27"/>
  <c r="A257" i="27"/>
  <c r="A305" i="27"/>
  <c r="A140" i="27"/>
  <c r="A114" i="27"/>
  <c r="A282" i="27"/>
  <c r="A163" i="27"/>
  <c r="A277" i="27"/>
  <c r="A111" i="27"/>
  <c r="A120" i="27"/>
  <c r="A285" i="27"/>
  <c r="A230" i="27"/>
  <c r="A329" i="27"/>
  <c r="A73" i="27"/>
  <c r="A78" i="27"/>
  <c r="A132" i="27"/>
  <c r="A127" i="27"/>
  <c r="A148" i="27"/>
  <c r="A293" i="27"/>
  <c r="A330" i="27"/>
  <c r="A191" i="27"/>
  <c r="A260" i="27"/>
  <c r="A152" i="27"/>
  <c r="A110" i="27"/>
  <c r="A362" i="27"/>
  <c r="A165" i="27"/>
  <c r="A167" i="27"/>
  <c r="A365" i="27"/>
  <c r="A193" i="27"/>
  <c r="A339" i="27"/>
  <c r="A194" i="27"/>
  <c r="A276" i="27"/>
  <c r="A176" i="27"/>
  <c r="A138" i="27"/>
  <c r="A77" i="27"/>
  <c r="A372" i="27"/>
  <c r="A195" i="27"/>
  <c r="A398" i="27"/>
  <c r="B398" i="27" s="1"/>
  <c r="A219" i="27"/>
  <c r="A98" i="27"/>
  <c r="A266" i="27"/>
  <c r="A337" i="27"/>
  <c r="A245" i="27"/>
  <c r="A399" i="27"/>
  <c r="B399" i="27" s="1"/>
  <c r="A306" i="27"/>
  <c r="A253" i="27"/>
  <c r="A310" i="27"/>
  <c r="A233" i="27"/>
  <c r="A395" i="27"/>
  <c r="B395" i="27" s="1"/>
  <c r="A162" i="27"/>
  <c r="A300" i="27"/>
  <c r="A122" i="27"/>
  <c r="A290" i="27"/>
  <c r="A396" i="27"/>
  <c r="B396" i="27" s="1"/>
  <c r="A389" i="27"/>
  <c r="A357" i="27"/>
  <c r="A397" i="27"/>
  <c r="B397" i="27" s="1"/>
  <c r="A172" i="27"/>
  <c r="A206" i="27"/>
  <c r="A295" i="27"/>
  <c r="A154" i="27"/>
  <c r="A74" i="27"/>
  <c r="A366" i="27"/>
  <c r="A355" i="27"/>
  <c r="A115" i="27"/>
  <c r="A113" i="27"/>
  <c r="A252" i="27"/>
  <c r="A142" i="27"/>
  <c r="A197" i="27"/>
  <c r="A146" i="27"/>
  <c r="A106" i="27"/>
  <c r="A340" i="27"/>
  <c r="A361" i="27"/>
  <c r="A109" i="27"/>
  <c r="A338" i="27"/>
  <c r="A251" i="27"/>
  <c r="A224" i="27"/>
  <c r="A81" i="27"/>
  <c r="A332" i="27"/>
  <c r="A97" i="27"/>
  <c r="A311" i="27"/>
  <c r="A198" i="27"/>
  <c r="A80" i="27"/>
  <c r="A121" i="27"/>
  <c r="A124" i="27"/>
  <c r="A288" i="27"/>
  <c r="A319" i="27"/>
  <c r="A217" i="27"/>
  <c r="A214" i="27"/>
  <c r="A378" i="27"/>
  <c r="A134" i="27"/>
  <c r="A352" i="27"/>
  <c r="A364" i="27"/>
  <c r="A400" i="27"/>
  <c r="B400" i="27" s="1"/>
  <c r="A269" i="27"/>
  <c r="A147" i="27"/>
  <c r="A291" i="27"/>
  <c r="A93" i="27"/>
  <c r="A160" i="27"/>
  <c r="A264" i="27"/>
  <c r="A376" i="27"/>
  <c r="A131" i="27"/>
  <c r="A254" i="27"/>
  <c r="A360" i="27"/>
  <c r="A320" i="27"/>
  <c r="A107" i="27"/>
  <c r="A247" i="27"/>
  <c r="A328" i="27"/>
  <c r="A99" i="27"/>
  <c r="A178" i="27"/>
  <c r="A369" i="27"/>
  <c r="A215" i="27"/>
  <c r="A242" i="27"/>
  <c r="A391" i="27"/>
  <c r="A380" i="27"/>
  <c r="A301" i="27"/>
  <c r="A359" i="27"/>
  <c r="A236" i="27"/>
  <c r="A304" i="27"/>
  <c r="A379" i="27"/>
  <c r="A387" i="27"/>
  <c r="A145" i="27"/>
  <c r="A367" i="27"/>
  <c r="A368" i="27"/>
  <c r="A166" i="27"/>
  <c r="A158" i="27"/>
  <c r="A307" i="27"/>
  <c r="A324" i="27"/>
  <c r="A119" i="27"/>
  <c r="A390" i="27"/>
  <c r="A220" i="27"/>
  <c r="A181" i="27"/>
  <c r="A170" i="27"/>
  <c r="A383" i="27"/>
  <c r="A196" i="27"/>
  <c r="A235" i="27"/>
  <c r="A232" i="27"/>
  <c r="A382" i="27"/>
  <c r="A265" i="27"/>
  <c r="A157" i="27"/>
  <c r="A183" i="27"/>
  <c r="A250" i="27"/>
  <c r="A87" i="27"/>
  <c r="A129" i="27"/>
  <c r="A317" i="27"/>
  <c r="A371" i="27"/>
  <c r="A91" i="27"/>
  <c r="A299" i="27"/>
  <c r="A171" i="27"/>
  <c r="A261" i="27"/>
  <c r="A402" i="27"/>
  <c r="B402" i="27" s="1"/>
  <c r="A94" i="27"/>
  <c r="A88" i="27"/>
  <c r="A370" i="27"/>
  <c r="A137" i="27"/>
  <c r="A273" i="27"/>
  <c r="A286" i="27"/>
  <c r="A314" i="27"/>
  <c r="A279" i="27"/>
  <c r="A244" i="27"/>
  <c r="A347" i="27"/>
  <c r="A203" i="27"/>
  <c r="A315" i="27"/>
  <c r="A221" i="27"/>
  <c r="A267" i="27"/>
  <c r="A274" i="27"/>
  <c r="A313" i="27"/>
  <c r="A303" i="27"/>
  <c r="A335" i="27"/>
  <c r="A75" i="27"/>
  <c r="A95" i="27"/>
  <c r="A222" i="27"/>
  <c r="A205" i="27"/>
  <c r="A179" i="27"/>
  <c r="A278" i="27"/>
  <c r="A308" i="27"/>
  <c r="A342" i="27"/>
  <c r="A374" i="27"/>
  <c r="A185" i="27"/>
  <c r="A151" i="27"/>
  <c r="A130" i="27"/>
  <c r="A375" i="27"/>
  <c r="A259" i="27"/>
  <c r="A118" i="27"/>
  <c r="A363" i="27"/>
  <c r="A76" i="27"/>
  <c r="A216" i="27"/>
  <c r="A223" i="27"/>
  <c r="A298" i="27"/>
  <c r="A200" i="27"/>
  <c r="A271" i="27"/>
  <c r="A229" i="27"/>
  <c r="A226" i="27"/>
  <c r="A116" i="27"/>
  <c r="A225" i="27"/>
  <c r="A155" i="27"/>
  <c r="A326" i="27"/>
  <c r="A262" i="27"/>
  <c r="A72" i="27"/>
  <c r="A280" i="27"/>
  <c r="A268" i="27"/>
  <c r="A126" i="27"/>
  <c r="A294" i="27"/>
  <c r="A112" i="27"/>
  <c r="A82" i="27"/>
  <c r="A192" i="27"/>
  <c r="A228" i="27"/>
  <c r="A351" i="27"/>
  <c r="A135" i="27"/>
  <c r="A83" i="27"/>
  <c r="A141" i="27"/>
  <c r="A350" i="27"/>
  <c r="A101" i="27"/>
  <c r="B51" i="15"/>
  <c r="A176" i="15"/>
  <c r="B176" i="15" s="1"/>
  <c r="A384" i="15"/>
  <c r="B384" i="15" s="1"/>
  <c r="A119" i="15"/>
  <c r="B119" i="15" s="1"/>
  <c r="A230" i="15"/>
  <c r="B230" i="15" s="1"/>
  <c r="A228" i="15"/>
  <c r="A221" i="31" s="1"/>
  <c r="B221" i="31" s="1"/>
  <c r="A404" i="15"/>
  <c r="B404" i="15" s="1"/>
  <c r="A299" i="15"/>
  <c r="B299" i="15" s="1"/>
  <c r="A357" i="15"/>
  <c r="B357" i="15" s="1"/>
  <c r="A313" i="15"/>
  <c r="A306" i="31" s="1"/>
  <c r="B306" i="31" s="1"/>
  <c r="A296" i="15"/>
  <c r="B296" i="15" s="1"/>
  <c r="A401" i="15"/>
  <c r="B401" i="15" s="1"/>
  <c r="A256" i="15"/>
  <c r="A249" i="31" s="1"/>
  <c r="B249" i="31" s="1"/>
  <c r="A183" i="15"/>
  <c r="B183" i="15" s="1"/>
  <c r="A373" i="15"/>
  <c r="B373" i="15" s="1"/>
  <c r="A271" i="15"/>
  <c r="A215" i="15"/>
  <c r="B215" i="15" s="1"/>
  <c r="A235" i="15"/>
  <c r="B235" i="15" s="1"/>
  <c r="A219" i="15"/>
  <c r="A212" i="31" s="1"/>
  <c r="B212" i="31" s="1"/>
  <c r="A402" i="15"/>
  <c r="B402" i="15" s="1"/>
  <c r="A285" i="15"/>
  <c r="B285" i="15" s="1"/>
  <c r="A145" i="15"/>
  <c r="B145" i="15" s="1"/>
  <c r="A375" i="15"/>
  <c r="B375" i="15" s="1"/>
  <c r="A284" i="15"/>
  <c r="B284" i="15" s="1"/>
  <c r="A279" i="15"/>
  <c r="B279" i="15" s="1"/>
  <c r="A152" i="15"/>
  <c r="B152" i="15" s="1"/>
  <c r="A243" i="15"/>
  <c r="B243" i="15" s="1"/>
  <c r="A234" i="15"/>
  <c r="B234" i="15" s="1"/>
  <c r="A195" i="15"/>
  <c r="B195" i="15" s="1"/>
  <c r="A146" i="15"/>
  <c r="B146" i="15" s="1"/>
  <c r="A196" i="15"/>
  <c r="B196" i="15" s="1"/>
  <c r="A282" i="17"/>
  <c r="B282" i="17" s="1"/>
  <c r="A150" i="17"/>
  <c r="B150" i="17" s="1"/>
  <c r="A169" i="17"/>
  <c r="B169" i="17" s="1"/>
  <c r="A359" i="17"/>
  <c r="B359" i="17" s="1"/>
  <c r="A98" i="17"/>
  <c r="B98" i="17" s="1"/>
  <c r="A184" i="17"/>
  <c r="B184" i="17" s="1"/>
  <c r="A91" i="17"/>
  <c r="B91" i="17" s="1"/>
  <c r="A288" i="17"/>
  <c r="B288" i="17" s="1"/>
  <c r="A196" i="17"/>
  <c r="B196" i="17" s="1"/>
  <c r="A298" i="17"/>
  <c r="B298" i="17" s="1"/>
  <c r="A163" i="17"/>
  <c r="B163" i="17" s="1"/>
  <c r="A277" i="17"/>
  <c r="B277" i="17" s="1"/>
  <c r="A326" i="17"/>
  <c r="B326" i="17" s="1"/>
  <c r="A289" i="17"/>
  <c r="B289" i="17" s="1"/>
  <c r="A266" i="17"/>
  <c r="B266" i="17" s="1"/>
  <c r="A209" i="15"/>
  <c r="A202" i="31" s="1"/>
  <c r="B202" i="31" s="1"/>
  <c r="A157" i="15"/>
  <c r="B157" i="15" s="1"/>
  <c r="B89" i="15"/>
  <c r="A86" i="31"/>
  <c r="B86" i="31" s="1"/>
  <c r="B75" i="15"/>
  <c r="A126" i="36"/>
  <c r="B126" i="36" s="1"/>
  <c r="A177" i="36"/>
  <c r="B177" i="36" s="1"/>
  <c r="A235" i="36"/>
  <c r="B235" i="36" s="1"/>
  <c r="A298" i="36"/>
  <c r="B298" i="36" s="1"/>
  <c r="A364" i="36"/>
  <c r="B364" i="36" s="1"/>
  <c r="A168" i="36"/>
  <c r="B168" i="36" s="1"/>
  <c r="A170" i="36"/>
  <c r="B170" i="36" s="1"/>
  <c r="A274" i="36"/>
  <c r="B274" i="36" s="1"/>
  <c r="A323" i="36"/>
  <c r="B323" i="36" s="1"/>
  <c r="A375" i="36"/>
  <c r="B375" i="36" s="1"/>
  <c r="A182" i="36"/>
  <c r="B182" i="36" s="1"/>
  <c r="A288" i="36"/>
  <c r="B288" i="36" s="1"/>
  <c r="A315" i="36"/>
  <c r="B315" i="36" s="1"/>
  <c r="A358" i="36"/>
  <c r="B358" i="36" s="1"/>
  <c r="A133" i="36"/>
  <c r="B133" i="36" s="1"/>
  <c r="A236" i="36"/>
  <c r="B236" i="36" s="1"/>
  <c r="A257" i="36"/>
  <c r="B257" i="36" s="1"/>
  <c r="A336" i="36"/>
  <c r="B336" i="36" s="1"/>
  <c r="B17" i="36"/>
  <c r="A203" i="36"/>
  <c r="B203" i="36" s="1"/>
  <c r="A270" i="36"/>
  <c r="B270" i="36" s="1"/>
  <c r="A285" i="36"/>
  <c r="B285" i="36" s="1"/>
  <c r="A354" i="36"/>
  <c r="B354" i="36" s="1"/>
  <c r="A232" i="36"/>
  <c r="B232" i="36" s="1"/>
  <c r="A295" i="36"/>
  <c r="B295" i="36" s="1"/>
  <c r="A273" i="36"/>
  <c r="B273" i="36" s="1"/>
  <c r="A347" i="36"/>
  <c r="B347" i="36" s="1"/>
  <c r="A123" i="36"/>
  <c r="B123" i="36" s="1"/>
  <c r="A167" i="36"/>
  <c r="B167" i="36" s="1"/>
  <c r="A244" i="36"/>
  <c r="B244" i="36" s="1"/>
  <c r="A326" i="36"/>
  <c r="B326" i="36" s="1"/>
  <c r="A368" i="36"/>
  <c r="B368" i="36" s="1"/>
  <c r="A157" i="36"/>
  <c r="B157" i="36" s="1"/>
  <c r="A253" i="36"/>
  <c r="B253" i="36" s="1"/>
  <c r="A259" i="36"/>
  <c r="B259" i="36" s="1"/>
  <c r="A372" i="36"/>
  <c r="B372" i="36" s="1"/>
  <c r="A330" i="36"/>
  <c r="B330" i="36" s="1"/>
  <c r="A334" i="36"/>
  <c r="B334" i="36" s="1"/>
  <c r="A397" i="36"/>
  <c r="B397" i="36" s="1"/>
  <c r="A351" i="36"/>
  <c r="B351" i="36" s="1"/>
  <c r="A392" i="36"/>
  <c r="B392" i="36" s="1"/>
  <c r="A283" i="36"/>
  <c r="B283" i="36" s="1"/>
  <c r="A382" i="36"/>
  <c r="B382" i="36" s="1"/>
  <c r="A120" i="36"/>
  <c r="B120" i="36" s="1"/>
  <c r="A258" i="36"/>
  <c r="B258" i="36" s="1"/>
  <c r="A331" i="36"/>
  <c r="B331" i="36" s="1"/>
  <c r="A124" i="36"/>
  <c r="B124" i="36" s="1"/>
  <c r="A183" i="36"/>
  <c r="B183" i="36" s="1"/>
  <c r="A264" i="36"/>
  <c r="B264" i="36" s="1"/>
  <c r="A359" i="36"/>
  <c r="B359" i="36" s="1"/>
  <c r="A396" i="36"/>
  <c r="B396" i="36" s="1"/>
  <c r="A173" i="36"/>
  <c r="B173" i="36" s="1"/>
  <c r="A223" i="36"/>
  <c r="B223" i="36" s="1"/>
  <c r="A299" i="36"/>
  <c r="B299" i="36" s="1"/>
  <c r="A360" i="36"/>
  <c r="B360" i="36" s="1"/>
  <c r="A184" i="36"/>
  <c r="B184" i="36" s="1"/>
  <c r="A188" i="36"/>
  <c r="B188" i="36" s="1"/>
  <c r="A212" i="36"/>
  <c r="B212" i="36" s="1"/>
  <c r="A303" i="36"/>
  <c r="B303" i="36" s="1"/>
  <c r="A381" i="36"/>
  <c r="B381" i="36" s="1"/>
  <c r="A189" i="36"/>
  <c r="B189" i="36" s="1"/>
  <c r="A245" i="36"/>
  <c r="B245" i="36" s="1"/>
  <c r="A284" i="36"/>
  <c r="B284" i="36" s="1"/>
  <c r="A379" i="36"/>
  <c r="B379" i="36" s="1"/>
  <c r="A129" i="36"/>
  <c r="B129" i="36" s="1"/>
  <c r="A205" i="36"/>
  <c r="B205" i="36" s="1"/>
  <c r="A218" i="36"/>
  <c r="B218" i="36" s="1"/>
  <c r="A319" i="36"/>
  <c r="B319" i="36" s="1"/>
  <c r="A377" i="36"/>
  <c r="B377" i="36" s="1"/>
  <c r="A161" i="36"/>
  <c r="B161" i="36" s="1"/>
  <c r="A214" i="36"/>
  <c r="B214" i="36" s="1"/>
  <c r="A300" i="36"/>
  <c r="B300" i="36" s="1"/>
  <c r="A332" i="36"/>
  <c r="B332" i="36" s="1"/>
  <c r="A119" i="36"/>
  <c r="B119" i="36" s="1"/>
  <c r="A229" i="36"/>
  <c r="B229" i="36" s="1"/>
  <c r="A305" i="36"/>
  <c r="B305" i="36" s="1"/>
  <c r="A365" i="36"/>
  <c r="B365" i="36" s="1"/>
  <c r="A385" i="36"/>
  <c r="B385" i="36" s="1"/>
  <c r="A158" i="36"/>
  <c r="B158" i="36" s="1"/>
  <c r="A211" i="36"/>
  <c r="B211" i="36" s="1"/>
  <c r="A281" i="36"/>
  <c r="B281" i="36" s="1"/>
  <c r="A329" i="36"/>
  <c r="B329" i="36" s="1"/>
  <c r="A263" i="36"/>
  <c r="B263" i="36" s="1"/>
  <c r="A269" i="36"/>
  <c r="B269" i="36" s="1"/>
  <c r="A228" i="36"/>
  <c r="B228" i="36" s="1"/>
  <c r="A280" i="36"/>
  <c r="B280" i="36" s="1"/>
  <c r="A243" i="36"/>
  <c r="B243" i="36" s="1"/>
  <c r="A163" i="36"/>
  <c r="B163" i="36" s="1"/>
  <c r="A135" i="36"/>
  <c r="B135" i="36" s="1"/>
  <c r="A162" i="36"/>
  <c r="B162" i="36" s="1"/>
  <c r="A238" i="36"/>
  <c r="B238" i="36" s="1"/>
  <c r="A314" i="36"/>
  <c r="B314" i="36" s="1"/>
  <c r="A387" i="36"/>
  <c r="B387" i="36" s="1"/>
  <c r="A179" i="36"/>
  <c r="B179" i="36" s="1"/>
  <c r="A233" i="36"/>
  <c r="B233" i="36" s="1"/>
  <c r="A297" i="36"/>
  <c r="B297" i="36" s="1"/>
  <c r="A345" i="36"/>
  <c r="B345" i="36" s="1"/>
  <c r="A137" i="36"/>
  <c r="B137" i="36" s="1"/>
  <c r="A201" i="36"/>
  <c r="B201" i="36" s="1"/>
  <c r="A202" i="36"/>
  <c r="B202" i="36" s="1"/>
  <c r="A309" i="36"/>
  <c r="B309" i="36" s="1"/>
  <c r="A403" i="36"/>
  <c r="B403" i="36" s="1"/>
  <c r="A193" i="36"/>
  <c r="B193" i="36" s="1"/>
  <c r="A198" i="36"/>
  <c r="B198" i="36" s="1"/>
  <c r="A349" i="36"/>
  <c r="B349" i="36" s="1"/>
  <c r="A366" i="36"/>
  <c r="B366" i="36" s="1"/>
  <c r="A153" i="36"/>
  <c r="B153" i="36" s="1"/>
  <c r="A247" i="36"/>
  <c r="B247" i="36" s="1"/>
  <c r="A262" i="36"/>
  <c r="B262" i="36" s="1"/>
  <c r="A325" i="36"/>
  <c r="B325" i="36" s="1"/>
  <c r="A399" i="36"/>
  <c r="B399" i="36" s="1"/>
  <c r="A148" i="36"/>
  <c r="B148" i="36" s="1"/>
  <c r="A272" i="36"/>
  <c r="B272" i="36" s="1"/>
  <c r="A293" i="36"/>
  <c r="B293" i="36" s="1"/>
  <c r="A353" i="36"/>
  <c r="B353" i="36" s="1"/>
  <c r="A139" i="36"/>
  <c r="B139" i="36" s="1"/>
  <c r="A251" i="36"/>
  <c r="B251" i="36" s="1"/>
  <c r="A250" i="36"/>
  <c r="B250" i="36" s="1"/>
  <c r="A352" i="36"/>
  <c r="B352" i="36" s="1"/>
  <c r="A121" i="36"/>
  <c r="B121" i="36" s="1"/>
  <c r="A169" i="36"/>
  <c r="B169" i="36" s="1"/>
  <c r="A230" i="36"/>
  <c r="B230" i="36" s="1"/>
  <c r="A290" i="36"/>
  <c r="B290" i="36" s="1"/>
  <c r="A355" i="36"/>
  <c r="B355" i="36" s="1"/>
  <c r="A278" i="36"/>
  <c r="B278" i="36" s="1"/>
  <c r="A310" i="36"/>
  <c r="B310" i="36" s="1"/>
  <c r="A146" i="36"/>
  <c r="B146" i="36" s="1"/>
  <c r="A147" i="36"/>
  <c r="B147" i="36" s="1"/>
  <c r="A217" i="36"/>
  <c r="B217" i="36" s="1"/>
  <c r="A266" i="36"/>
  <c r="B266" i="36" s="1"/>
  <c r="A335" i="36"/>
  <c r="B335" i="36" s="1"/>
  <c r="A401" i="36"/>
  <c r="B401" i="36" s="1"/>
  <c r="A174" i="36"/>
  <c r="B174" i="36" s="1"/>
  <c r="A240" i="36"/>
  <c r="B240" i="36" s="1"/>
  <c r="A307" i="36"/>
  <c r="B307" i="36" s="1"/>
  <c r="A350" i="36"/>
  <c r="B350" i="36" s="1"/>
  <c r="A130" i="36"/>
  <c r="B130" i="36" s="1"/>
  <c r="A178" i="36"/>
  <c r="B178" i="36" s="1"/>
  <c r="A296" i="36"/>
  <c r="B296" i="36" s="1"/>
  <c r="A338" i="36"/>
  <c r="B338" i="36" s="1"/>
  <c r="A383" i="36"/>
  <c r="B383" i="36" s="1"/>
  <c r="A190" i="36"/>
  <c r="B190" i="36" s="1"/>
  <c r="A268" i="36"/>
  <c r="B268" i="36" s="1"/>
  <c r="A302" i="36"/>
  <c r="B302" i="36" s="1"/>
  <c r="A404" i="36"/>
  <c r="B404" i="36" s="1"/>
  <c r="A136" i="36"/>
  <c r="B136" i="36" s="1"/>
  <c r="A195" i="36"/>
  <c r="B195" i="36" s="1"/>
  <c r="A234" i="36"/>
  <c r="B234" i="36" s="1"/>
  <c r="A344" i="36"/>
  <c r="B344" i="36" s="1"/>
  <c r="A122" i="36"/>
  <c r="B122" i="36" s="1"/>
  <c r="A208" i="36"/>
  <c r="B208" i="36" s="1"/>
  <c r="A239" i="36"/>
  <c r="B239" i="36" s="1"/>
  <c r="A318" i="36"/>
  <c r="B318" i="36" s="1"/>
  <c r="A362" i="36"/>
  <c r="B362" i="36" s="1"/>
  <c r="A149" i="36"/>
  <c r="B149" i="36" s="1"/>
  <c r="A216" i="36"/>
  <c r="B216" i="36" s="1"/>
  <c r="A271" i="36"/>
  <c r="B271" i="36" s="1"/>
  <c r="A356" i="36"/>
  <c r="B356" i="36" s="1"/>
  <c r="A131" i="36"/>
  <c r="B131" i="36" s="1"/>
  <c r="A164" i="36"/>
  <c r="B164" i="36" s="1"/>
  <c r="A308" i="36"/>
  <c r="B308" i="36" s="1"/>
  <c r="A304" i="36"/>
  <c r="B304" i="36" s="1"/>
  <c r="A394" i="36"/>
  <c r="B394" i="36" s="1"/>
  <c r="J7" i="36"/>
  <c r="J13" i="36" s="1"/>
  <c r="A176" i="36"/>
  <c r="B176" i="36" s="1"/>
  <c r="A140" i="36"/>
  <c r="B140" i="36" s="1"/>
  <c r="A142" i="36"/>
  <c r="B142" i="36" s="1"/>
  <c r="A160" i="36"/>
  <c r="B160" i="36" s="1"/>
  <c r="A346" i="36"/>
  <c r="B346" i="36" s="1"/>
  <c r="A231" i="36"/>
  <c r="B231" i="36" s="1"/>
  <c r="A165" i="36"/>
  <c r="B165" i="36" s="1"/>
  <c r="A275" i="36"/>
  <c r="B275" i="36" s="1"/>
  <c r="A279" i="36"/>
  <c r="B279" i="36" s="1"/>
  <c r="A376" i="36"/>
  <c r="B376" i="36" s="1"/>
  <c r="A125" i="36"/>
  <c r="B125" i="36" s="1"/>
  <c r="A185" i="36"/>
  <c r="B185" i="36" s="1"/>
  <c r="A316" i="36"/>
  <c r="B316" i="36" s="1"/>
  <c r="A320" i="36"/>
  <c r="B320" i="36" s="1"/>
  <c r="A369" i="36"/>
  <c r="B369" i="36" s="1"/>
  <c r="A155" i="36"/>
  <c r="B155" i="36" s="1"/>
  <c r="A221" i="36"/>
  <c r="B221" i="36" s="1"/>
  <c r="A294" i="36"/>
  <c r="B294" i="36" s="1"/>
  <c r="A388" i="36"/>
  <c r="B388" i="36" s="1"/>
  <c r="A128" i="36"/>
  <c r="B128" i="36" s="1"/>
  <c r="A207" i="36"/>
  <c r="B207" i="36" s="1"/>
  <c r="A220" i="36"/>
  <c r="B220" i="36" s="1"/>
  <c r="A311" i="36"/>
  <c r="B311" i="36" s="1"/>
  <c r="A389" i="36"/>
  <c r="B389" i="36" s="1"/>
  <c r="A199" i="36"/>
  <c r="B199" i="36" s="1"/>
  <c r="A241" i="36"/>
  <c r="B241" i="36" s="1"/>
  <c r="A265" i="36"/>
  <c r="B265" i="36" s="1"/>
  <c r="A342" i="36"/>
  <c r="B342" i="36" s="1"/>
  <c r="A159" i="36"/>
  <c r="B159" i="36" s="1"/>
  <c r="A138" i="36"/>
  <c r="B138" i="36" s="1"/>
  <c r="A226" i="36"/>
  <c r="B226" i="36" s="1"/>
  <c r="A327" i="36"/>
  <c r="B327" i="36" s="1"/>
  <c r="A384" i="36"/>
  <c r="B384" i="36" s="1"/>
  <c r="A256" i="36"/>
  <c r="B256" i="36" s="1"/>
  <c r="A209" i="36"/>
  <c r="B209" i="36" s="1"/>
  <c r="A321" i="36"/>
  <c r="B321" i="36" s="1"/>
  <c r="A363" i="36"/>
  <c r="B363" i="36" s="1"/>
  <c r="A192" i="36"/>
  <c r="B192" i="36" s="1"/>
  <c r="A175" i="36"/>
  <c r="B175" i="36" s="1"/>
  <c r="A255" i="36"/>
  <c r="B255" i="36" s="1"/>
  <c r="A357" i="36"/>
  <c r="B357" i="36" s="1"/>
  <c r="A66" i="31"/>
  <c r="B66" i="31" s="1"/>
  <c r="B85" i="15"/>
  <c r="A74" i="31"/>
  <c r="B74" i="31" s="1"/>
  <c r="B81" i="15"/>
  <c r="A41" i="31"/>
  <c r="B41" i="31" s="1"/>
  <c r="B50" i="36"/>
  <c r="J8" i="36"/>
  <c r="J14" i="36" s="1"/>
  <c r="A50" i="31"/>
  <c r="B50" i="31" s="1"/>
  <c r="F20" i="36"/>
  <c r="F22" i="36" s="1"/>
  <c r="H34" i="36" s="1"/>
  <c r="B52" i="36"/>
  <c r="B48" i="36"/>
  <c r="B57" i="36"/>
  <c r="B53" i="36"/>
  <c r="B55" i="36"/>
  <c r="B49" i="36"/>
  <c r="B47" i="36"/>
  <c r="B56" i="36"/>
  <c r="B107" i="15"/>
  <c r="B77" i="15"/>
  <c r="A102" i="31"/>
  <c r="B102" i="31" s="1"/>
  <c r="A106" i="31"/>
  <c r="B106" i="31" s="1"/>
  <c r="B117" i="15"/>
  <c r="B105" i="15"/>
  <c r="B114" i="15"/>
  <c r="A331" i="31"/>
  <c r="B331" i="31" s="1"/>
  <c r="A93" i="31"/>
  <c r="B93" i="31" s="1"/>
  <c r="B100" i="15"/>
  <c r="A77" i="31"/>
  <c r="B77" i="31" s="1"/>
  <c r="B84" i="15"/>
  <c r="B92" i="15"/>
  <c r="A85" i="31"/>
  <c r="B85" i="31" s="1"/>
  <c r="A92" i="31"/>
  <c r="B92" i="31" s="1"/>
  <c r="B99" i="15"/>
  <c r="B108" i="15"/>
  <c r="A101" i="31"/>
  <c r="B101" i="31" s="1"/>
  <c r="A108" i="31"/>
  <c r="B108" i="31" s="1"/>
  <c r="B115" i="15"/>
  <c r="B101" i="15"/>
  <c r="A76" i="31"/>
  <c r="B76" i="31" s="1"/>
  <c r="B83" i="15"/>
  <c r="B76" i="15"/>
  <c r="A109" i="31"/>
  <c r="B109" i="31" s="1"/>
  <c r="B116" i="15"/>
  <c r="B106" i="15"/>
  <c r="B102" i="15"/>
  <c r="A79" i="31"/>
  <c r="B79" i="31" s="1"/>
  <c r="B90" i="15"/>
  <c r="A67" i="31"/>
  <c r="B67" i="31" s="1"/>
  <c r="B74" i="15"/>
  <c r="A65" i="31"/>
  <c r="B65" i="31" s="1"/>
  <c r="B72" i="15"/>
  <c r="A103" i="31"/>
  <c r="B103" i="31" s="1"/>
  <c r="B110" i="15"/>
  <c r="B111" i="15"/>
  <c r="A104" i="31"/>
  <c r="B104" i="31" s="1"/>
  <c r="B80" i="15"/>
  <c r="A73" i="31"/>
  <c r="B73" i="31" s="1"/>
  <c r="A96" i="31"/>
  <c r="B96" i="31" s="1"/>
  <c r="B103" i="15"/>
  <c r="A88" i="31"/>
  <c r="B88" i="31" s="1"/>
  <c r="A105" i="31"/>
  <c r="B105" i="31" s="1"/>
  <c r="B112" i="15"/>
  <c r="A89" i="31"/>
  <c r="B89" i="31" s="1"/>
  <c r="B96" i="15"/>
  <c r="A81" i="31"/>
  <c r="B81" i="31" s="1"/>
  <c r="B88" i="15"/>
  <c r="A75" i="31"/>
  <c r="B75" i="31" s="1"/>
  <c r="B82" i="15"/>
  <c r="A111" i="31"/>
  <c r="B111" i="31" s="1"/>
  <c r="A97" i="31"/>
  <c r="B97" i="31" s="1"/>
  <c r="B104" i="15"/>
  <c r="B87" i="15"/>
  <c r="A80" i="31"/>
  <c r="B80" i="31" s="1"/>
  <c r="A71" i="31"/>
  <c r="B71" i="31" s="1"/>
  <c r="B78" i="15"/>
  <c r="A64" i="31"/>
  <c r="B64" i="31" s="1"/>
  <c r="B71" i="15"/>
  <c r="A87" i="31"/>
  <c r="B87" i="31" s="1"/>
  <c r="B94" i="15"/>
  <c r="B79" i="15"/>
  <c r="A72" i="31"/>
  <c r="B72" i="31" s="1"/>
  <c r="A53" i="31"/>
  <c r="B53" i="31" s="1"/>
  <c r="I7" i="36"/>
  <c r="I8" i="36" s="1"/>
  <c r="I13" i="17"/>
  <c r="J4" i="27"/>
  <c r="J4" i="17"/>
  <c r="I13" i="29"/>
  <c r="I13" i="15"/>
  <c r="I7" i="17"/>
  <c r="I8" i="17" s="1"/>
  <c r="J4" i="2"/>
  <c r="I7" i="29"/>
  <c r="I8" i="29" s="1"/>
  <c r="I4" i="15"/>
  <c r="I5" i="15" s="1"/>
  <c r="I7" i="27"/>
  <c r="I8" i="27" s="1"/>
  <c r="J5" i="2"/>
  <c r="I7" i="2"/>
  <c r="I8" i="2" s="1"/>
  <c r="I13" i="27"/>
  <c r="J4" i="29"/>
  <c r="I4" i="29"/>
  <c r="I5" i="29" s="1"/>
  <c r="I4" i="2"/>
  <c r="I5" i="2" s="1"/>
  <c r="J5" i="29"/>
  <c r="I13" i="36"/>
  <c r="I7" i="15"/>
  <c r="I8" i="15" s="1"/>
  <c r="I13" i="2"/>
  <c r="J5" i="27"/>
  <c r="J5" i="17"/>
  <c r="I4" i="27"/>
  <c r="I5" i="27" s="1"/>
  <c r="A55" i="31"/>
  <c r="B55" i="31" s="1"/>
  <c r="A61" i="31"/>
  <c r="B61" i="31" s="1"/>
  <c r="J7" i="15"/>
  <c r="B13" i="15"/>
  <c r="B61" i="15"/>
  <c r="A54" i="31"/>
  <c r="B54" i="31" s="1"/>
  <c r="B59" i="15"/>
  <c r="A52" i="31"/>
  <c r="B52" i="31" s="1"/>
  <c r="B69" i="15"/>
  <c r="A62" i="31"/>
  <c r="B62" i="31" s="1"/>
  <c r="A59" i="31"/>
  <c r="B59" i="31" s="1"/>
  <c r="B66" i="15"/>
  <c r="S6" i="37"/>
  <c r="U6" i="37" s="1"/>
  <c r="B15" i="36"/>
  <c r="B68" i="36"/>
  <c r="B67" i="36"/>
  <c r="B64" i="36"/>
  <c r="B60" i="36"/>
  <c r="B61" i="36"/>
  <c r="B59" i="36"/>
  <c r="B66" i="36"/>
  <c r="B63" i="36"/>
  <c r="J9" i="36"/>
  <c r="B65" i="36"/>
  <c r="B70" i="36"/>
  <c r="B62" i="36"/>
  <c r="B69" i="36"/>
  <c r="T11" i="37"/>
  <c r="B30" i="37"/>
  <c r="S9" i="37" s="1"/>
  <c r="U9" i="37" s="1"/>
  <c r="F22" i="15"/>
  <c r="G4" i="15" s="1"/>
  <c r="D356" i="9" l="1"/>
  <c r="AA329" i="9"/>
  <c r="A11" i="10"/>
  <c r="B11" i="10" s="1"/>
  <c r="B246" i="15"/>
  <c r="A373" i="31"/>
  <c r="B373" i="31" s="1"/>
  <c r="A346" i="31"/>
  <c r="B346" i="31" s="1"/>
  <c r="A136" i="31"/>
  <c r="B136" i="31" s="1"/>
  <c r="A178" i="31"/>
  <c r="B178" i="31" s="1"/>
  <c r="B350" i="15"/>
  <c r="A143" i="31"/>
  <c r="B143" i="31" s="1"/>
  <c r="B336" i="15"/>
  <c r="A218" i="31"/>
  <c r="B218" i="31" s="1"/>
  <c r="A262" i="31"/>
  <c r="B262" i="31" s="1"/>
  <c r="D339" i="9"/>
  <c r="V349" i="9"/>
  <c r="E334" i="9"/>
  <c r="A12" i="10"/>
  <c r="A13" i="10" s="1"/>
  <c r="A14" i="10" s="1"/>
  <c r="H341" i="9"/>
  <c r="AD353" i="9"/>
  <c r="G341" i="9"/>
  <c r="I14" i="3"/>
  <c r="I9" i="3"/>
  <c r="L343" i="9"/>
  <c r="S325" i="9"/>
  <c r="N344" i="9"/>
  <c r="W327" i="9"/>
  <c r="K325" i="9"/>
  <c r="V351" i="9"/>
  <c r="U336" i="9"/>
  <c r="B338" i="9"/>
  <c r="R347" i="9"/>
  <c r="B309" i="15"/>
  <c r="A271" i="31"/>
  <c r="B271" i="31" s="1"/>
  <c r="A287" i="31"/>
  <c r="B287" i="31" s="1"/>
  <c r="A385" i="31"/>
  <c r="B385" i="31" s="1"/>
  <c r="B165" i="15"/>
  <c r="A286" i="31"/>
  <c r="B286" i="31" s="1"/>
  <c r="B63" i="27"/>
  <c r="J57" i="31"/>
  <c r="K57" i="31" s="1"/>
  <c r="J43" i="31"/>
  <c r="K43" i="31" s="1"/>
  <c r="B49" i="27"/>
  <c r="G7" i="17"/>
  <c r="F34" i="1"/>
  <c r="B39" i="27"/>
  <c r="J33" i="31"/>
  <c r="K33" i="31" s="1"/>
  <c r="G5" i="17"/>
  <c r="G13" i="17"/>
  <c r="B59" i="27"/>
  <c r="J53" i="31"/>
  <c r="K53" i="31" s="1"/>
  <c r="B12" i="10"/>
  <c r="B69" i="27"/>
  <c r="J63" i="31"/>
  <c r="K63" i="31" s="1"/>
  <c r="B45" i="27"/>
  <c r="J39" i="31"/>
  <c r="K39" i="31" s="1"/>
  <c r="J56" i="31"/>
  <c r="K56" i="31" s="1"/>
  <c r="B62" i="27"/>
  <c r="B66" i="27"/>
  <c r="J60" i="31"/>
  <c r="K60" i="31" s="1"/>
  <c r="B48" i="27"/>
  <c r="J42" i="31"/>
  <c r="K42" i="31" s="1"/>
  <c r="A399" i="56"/>
  <c r="B399" i="56" s="1"/>
  <c r="A388" i="56"/>
  <c r="B388" i="56" s="1"/>
  <c r="A398" i="56"/>
  <c r="B398" i="56" s="1"/>
  <c r="A392" i="56"/>
  <c r="B392" i="56" s="1"/>
  <c r="A373" i="56"/>
  <c r="B373" i="56" s="1"/>
  <c r="A346" i="56"/>
  <c r="B346" i="56" s="1"/>
  <c r="A343" i="56"/>
  <c r="B343" i="56" s="1"/>
  <c r="A340" i="56"/>
  <c r="B340" i="56" s="1"/>
  <c r="A350" i="56"/>
  <c r="B350" i="56" s="1"/>
  <c r="A360" i="56"/>
  <c r="B360" i="56" s="1"/>
  <c r="A325" i="56"/>
  <c r="B325" i="56" s="1"/>
  <c r="A371" i="56"/>
  <c r="B371" i="56" s="1"/>
  <c r="A329" i="56"/>
  <c r="B329" i="56" s="1"/>
  <c r="A326" i="56"/>
  <c r="B326" i="56" s="1"/>
  <c r="A306" i="56"/>
  <c r="B306" i="56" s="1"/>
  <c r="A298" i="56"/>
  <c r="B298" i="56" s="1"/>
  <c r="A295" i="56"/>
  <c r="B295" i="56" s="1"/>
  <c r="A289" i="56"/>
  <c r="B289" i="56" s="1"/>
  <c r="A275" i="56"/>
  <c r="B275" i="56" s="1"/>
  <c r="A285" i="56"/>
  <c r="B285" i="56" s="1"/>
  <c r="A279" i="56"/>
  <c r="B279" i="56" s="1"/>
  <c r="A281" i="56"/>
  <c r="B281" i="56" s="1"/>
  <c r="A268" i="56"/>
  <c r="B268" i="56" s="1"/>
  <c r="A234" i="56"/>
  <c r="B234" i="56" s="1"/>
  <c r="A253" i="56"/>
  <c r="B253" i="56" s="1"/>
  <c r="A324" i="56"/>
  <c r="B324" i="56" s="1"/>
  <c r="A262" i="56"/>
  <c r="B262" i="56" s="1"/>
  <c r="A222" i="56"/>
  <c r="B222" i="56" s="1"/>
  <c r="A235" i="56"/>
  <c r="B235" i="56" s="1"/>
  <c r="A237" i="56"/>
  <c r="B237" i="56" s="1"/>
  <c r="A221" i="56"/>
  <c r="B221" i="56" s="1"/>
  <c r="A200" i="56"/>
  <c r="B200" i="56" s="1"/>
  <c r="A223" i="56"/>
  <c r="B223" i="56" s="1"/>
  <c r="A168" i="56"/>
  <c r="B168" i="56" s="1"/>
  <c r="A189" i="56"/>
  <c r="B189" i="56" s="1"/>
  <c r="A196" i="56"/>
  <c r="B196" i="56" s="1"/>
  <c r="A199" i="56"/>
  <c r="B199" i="56" s="1"/>
  <c r="A153" i="56"/>
  <c r="B153" i="56" s="1"/>
  <c r="A186" i="56"/>
  <c r="B186" i="56" s="1"/>
  <c r="A147" i="56"/>
  <c r="B147" i="56" s="1"/>
  <c r="A148" i="56"/>
  <c r="B148" i="56" s="1"/>
  <c r="A166" i="56"/>
  <c r="B166" i="56" s="1"/>
  <c r="A178" i="56"/>
  <c r="B178" i="56" s="1"/>
  <c r="A139" i="56"/>
  <c r="B139" i="56" s="1"/>
  <c r="A67" i="56"/>
  <c r="B67" i="56" s="1"/>
  <c r="A141" i="56"/>
  <c r="B141" i="56" s="1"/>
  <c r="A58" i="56"/>
  <c r="B58" i="56" s="1"/>
  <c r="A55" i="56"/>
  <c r="B55" i="56" s="1"/>
  <c r="A65" i="56"/>
  <c r="B65" i="56" s="1"/>
  <c r="A47" i="56"/>
  <c r="B47" i="56" s="1"/>
  <c r="A53" i="56"/>
  <c r="B53" i="56" s="1"/>
  <c r="A130" i="56"/>
  <c r="B130" i="56" s="1"/>
  <c r="A62" i="56"/>
  <c r="B62" i="56" s="1"/>
  <c r="A370" i="56"/>
  <c r="B370" i="56" s="1"/>
  <c r="A334" i="56"/>
  <c r="B334" i="56" s="1"/>
  <c r="A286" i="56"/>
  <c r="B286" i="56" s="1"/>
  <c r="A239" i="56"/>
  <c r="B239" i="56" s="1"/>
  <c r="A250" i="56"/>
  <c r="B250" i="56" s="1"/>
  <c r="A197" i="56"/>
  <c r="B197" i="56" s="1"/>
  <c r="A158" i="56"/>
  <c r="B158" i="56" s="1"/>
  <c r="A119" i="56"/>
  <c r="B119" i="56" s="1"/>
  <c r="A48" i="56"/>
  <c r="B48" i="56" s="1"/>
  <c r="A402" i="56"/>
  <c r="B402" i="56" s="1"/>
  <c r="A391" i="56"/>
  <c r="B391" i="56" s="1"/>
  <c r="A380" i="56"/>
  <c r="B380" i="56" s="1"/>
  <c r="A403" i="56"/>
  <c r="B403" i="56" s="1"/>
  <c r="A384" i="56"/>
  <c r="B384" i="56" s="1"/>
  <c r="A390" i="56"/>
  <c r="B390" i="56" s="1"/>
  <c r="A338" i="56"/>
  <c r="B338" i="56" s="1"/>
  <c r="A382" i="56"/>
  <c r="B382" i="56" s="1"/>
  <c r="A361" i="56"/>
  <c r="B361" i="56" s="1"/>
  <c r="A342" i="56"/>
  <c r="B342" i="56" s="1"/>
  <c r="A352" i="56"/>
  <c r="B352" i="56" s="1"/>
  <c r="A317" i="56"/>
  <c r="B317" i="56" s="1"/>
  <c r="A335" i="56"/>
  <c r="B335" i="56" s="1"/>
  <c r="A321" i="56"/>
  <c r="B321" i="56" s="1"/>
  <c r="A318" i="56"/>
  <c r="B318" i="56" s="1"/>
  <c r="A304" i="56"/>
  <c r="B304" i="56" s="1"/>
  <c r="A290" i="56"/>
  <c r="B290" i="56" s="1"/>
  <c r="A287" i="56"/>
  <c r="B287" i="56" s="1"/>
  <c r="A302" i="56"/>
  <c r="B302" i="56" s="1"/>
  <c r="A267" i="56"/>
  <c r="B267" i="56" s="1"/>
  <c r="A277" i="56"/>
  <c r="B277" i="56" s="1"/>
  <c r="A271" i="56"/>
  <c r="B271" i="56" s="1"/>
  <c r="A273" i="56"/>
  <c r="B273" i="56" s="1"/>
  <c r="A264" i="56"/>
  <c r="B264" i="56" s="1"/>
  <c r="A226" i="56"/>
  <c r="B226" i="56" s="1"/>
  <c r="A248" i="56"/>
  <c r="B248" i="56" s="1"/>
  <c r="A282" i="56"/>
  <c r="B282" i="56" s="1"/>
  <c r="A254" i="56"/>
  <c r="B254" i="56" s="1"/>
  <c r="A291" i="56"/>
  <c r="B291" i="56" s="1"/>
  <c r="A219" i="56"/>
  <c r="B219" i="56" s="1"/>
  <c r="A243" i="56"/>
  <c r="B243" i="56" s="1"/>
  <c r="A211" i="56"/>
  <c r="B211" i="56" s="1"/>
  <c r="A213" i="56"/>
  <c r="B213" i="56" s="1"/>
  <c r="A215" i="56"/>
  <c r="B215" i="56" s="1"/>
  <c r="A160" i="56"/>
  <c r="B160" i="56" s="1"/>
  <c r="A181" i="56"/>
  <c r="B181" i="56" s="1"/>
  <c r="A188" i="56"/>
  <c r="B188" i="56" s="1"/>
  <c r="A193" i="56"/>
  <c r="B193" i="56" s="1"/>
  <c r="A145" i="56"/>
  <c r="B145" i="56" s="1"/>
  <c r="A163" i="56"/>
  <c r="B163" i="56" s="1"/>
  <c r="A142" i="56"/>
  <c r="B142" i="56" s="1"/>
  <c r="A134" i="56"/>
  <c r="B134" i="56" s="1"/>
  <c r="A159" i="56"/>
  <c r="B159" i="56" s="1"/>
  <c r="A154" i="56"/>
  <c r="B154" i="56" s="1"/>
  <c r="A133" i="56"/>
  <c r="B133" i="56" s="1"/>
  <c r="A59" i="56"/>
  <c r="B59" i="56" s="1"/>
  <c r="A69" i="56"/>
  <c r="B69" i="56" s="1"/>
  <c r="A165" i="56"/>
  <c r="B165" i="56" s="1"/>
  <c r="A173" i="56"/>
  <c r="B173" i="56" s="1"/>
  <c r="A57" i="56"/>
  <c r="B57" i="56" s="1"/>
  <c r="A70" i="56"/>
  <c r="B70" i="56" s="1"/>
  <c r="A151" i="56"/>
  <c r="B151" i="56" s="1"/>
  <c r="A167" i="56"/>
  <c r="B167" i="56" s="1"/>
  <c r="A15" i="56"/>
  <c r="A396" i="56"/>
  <c r="B396" i="56" s="1"/>
  <c r="A303" i="56"/>
  <c r="B303" i="56" s="1"/>
  <c r="A242" i="56"/>
  <c r="B242" i="56" s="1"/>
  <c r="A224" i="56"/>
  <c r="B224" i="56" s="1"/>
  <c r="A183" i="56"/>
  <c r="B183" i="56" s="1"/>
  <c r="A187" i="56"/>
  <c r="B187" i="56" s="1"/>
  <c r="A122" i="56"/>
  <c r="B122" i="56" s="1"/>
  <c r="A64" i="56"/>
  <c r="B64" i="56" s="1"/>
  <c r="A394" i="56"/>
  <c r="B394" i="56" s="1"/>
  <c r="A383" i="56"/>
  <c r="B383" i="56" s="1"/>
  <c r="A401" i="56"/>
  <c r="B401" i="56" s="1"/>
  <c r="A395" i="56"/>
  <c r="B395" i="56" s="1"/>
  <c r="A376" i="56"/>
  <c r="B376" i="56" s="1"/>
  <c r="A369" i="56"/>
  <c r="B369" i="56" s="1"/>
  <c r="A374" i="56"/>
  <c r="B374" i="56" s="1"/>
  <c r="A372" i="56"/>
  <c r="B372" i="56" s="1"/>
  <c r="A353" i="56"/>
  <c r="B353" i="56" s="1"/>
  <c r="A363" i="56"/>
  <c r="B363" i="56" s="1"/>
  <c r="A344" i="56"/>
  <c r="B344" i="56" s="1"/>
  <c r="A309" i="56"/>
  <c r="B309" i="56" s="1"/>
  <c r="A327" i="56"/>
  <c r="B327" i="56" s="1"/>
  <c r="A313" i="56"/>
  <c r="B313" i="56" s="1"/>
  <c r="A310" i="56"/>
  <c r="B310" i="56" s="1"/>
  <c r="A296" i="56"/>
  <c r="B296" i="56" s="1"/>
  <c r="A316" i="56"/>
  <c r="B316" i="56" s="1"/>
  <c r="A315" i="56"/>
  <c r="B315" i="56" s="1"/>
  <c r="A299" i="56"/>
  <c r="B299" i="56" s="1"/>
  <c r="A259" i="56"/>
  <c r="B259" i="56" s="1"/>
  <c r="A269" i="56"/>
  <c r="B269" i="56" s="1"/>
  <c r="A263" i="56"/>
  <c r="B263" i="56" s="1"/>
  <c r="A265" i="56"/>
  <c r="B265" i="56" s="1"/>
  <c r="A260" i="56"/>
  <c r="B260" i="56" s="1"/>
  <c r="A218" i="56"/>
  <c r="B218" i="56" s="1"/>
  <c r="A244" i="56"/>
  <c r="B244" i="56" s="1"/>
  <c r="A278" i="56"/>
  <c r="B278" i="56" s="1"/>
  <c r="A249" i="56"/>
  <c r="B249" i="56" s="1"/>
  <c r="A256" i="56"/>
  <c r="B256" i="56" s="1"/>
  <c r="A217" i="56"/>
  <c r="B217" i="56" s="1"/>
  <c r="A241" i="56"/>
  <c r="B241" i="56" s="1"/>
  <c r="A203" i="56"/>
  <c r="B203" i="56" s="1"/>
  <c r="A205" i="56"/>
  <c r="B205" i="56" s="1"/>
  <c r="A207" i="56"/>
  <c r="B207" i="56" s="1"/>
  <c r="A152" i="56"/>
  <c r="B152" i="56" s="1"/>
  <c r="A212" i="56"/>
  <c r="B212" i="56" s="1"/>
  <c r="A180" i="56"/>
  <c r="B180" i="56" s="1"/>
  <c r="A185" i="56"/>
  <c r="B185" i="56" s="1"/>
  <c r="A204" i="56"/>
  <c r="B204" i="56" s="1"/>
  <c r="A146" i="56"/>
  <c r="B146" i="56" s="1"/>
  <c r="A137" i="56"/>
  <c r="B137" i="56" s="1"/>
  <c r="A126" i="56"/>
  <c r="B126" i="56" s="1"/>
  <c r="A149" i="56"/>
  <c r="B149" i="56" s="1"/>
  <c r="A136" i="56"/>
  <c r="B136" i="56" s="1"/>
  <c r="A125" i="56"/>
  <c r="B125" i="56" s="1"/>
  <c r="A51" i="56"/>
  <c r="B51" i="56" s="1"/>
  <c r="A61" i="56"/>
  <c r="B61" i="56" s="1"/>
  <c r="A157" i="56"/>
  <c r="B157" i="56" s="1"/>
  <c r="A171" i="56"/>
  <c r="B171" i="56" s="1"/>
  <c r="A49" i="56"/>
  <c r="B49" i="56" s="1"/>
  <c r="A68" i="56"/>
  <c r="B68" i="56" s="1"/>
  <c r="A50" i="56"/>
  <c r="B50" i="56" s="1"/>
  <c r="A377" i="56"/>
  <c r="B377" i="56" s="1"/>
  <c r="A297" i="56"/>
  <c r="B297" i="56" s="1"/>
  <c r="A220" i="56"/>
  <c r="B220" i="56" s="1"/>
  <c r="A208" i="56"/>
  <c r="B208" i="56" s="1"/>
  <c r="A161" i="56"/>
  <c r="B161" i="56" s="1"/>
  <c r="A194" i="56"/>
  <c r="B194" i="56" s="1"/>
  <c r="A140" i="56"/>
  <c r="B140" i="56" s="1"/>
  <c r="A386" i="56"/>
  <c r="B386" i="56" s="1"/>
  <c r="A375" i="56"/>
  <c r="B375" i="56" s="1"/>
  <c r="A393" i="56"/>
  <c r="B393" i="56" s="1"/>
  <c r="A387" i="56"/>
  <c r="B387" i="56" s="1"/>
  <c r="A397" i="56"/>
  <c r="B397" i="56" s="1"/>
  <c r="A368" i="56"/>
  <c r="B368" i="56" s="1"/>
  <c r="A367" i="56"/>
  <c r="B367" i="56" s="1"/>
  <c r="A364" i="56"/>
  <c r="B364" i="56" s="1"/>
  <c r="A345" i="56"/>
  <c r="B345" i="56" s="1"/>
  <c r="A355" i="56"/>
  <c r="B355" i="56" s="1"/>
  <c r="A349" i="56"/>
  <c r="B349" i="56" s="1"/>
  <c r="A330" i="56"/>
  <c r="B330" i="56" s="1"/>
  <c r="A319" i="56"/>
  <c r="B319" i="56" s="1"/>
  <c r="A305" i="56"/>
  <c r="B305" i="56" s="1"/>
  <c r="A332" i="56"/>
  <c r="B332" i="56" s="1"/>
  <c r="A288" i="56"/>
  <c r="B288" i="56" s="1"/>
  <c r="A312" i="56"/>
  <c r="B312" i="56" s="1"/>
  <c r="A311" i="56"/>
  <c r="B311" i="56" s="1"/>
  <c r="A293" i="56"/>
  <c r="B293" i="56" s="1"/>
  <c r="A251" i="56"/>
  <c r="B251" i="56" s="1"/>
  <c r="A261" i="56"/>
  <c r="B261" i="56" s="1"/>
  <c r="A255" i="56"/>
  <c r="B255" i="56" s="1"/>
  <c r="A280" i="56"/>
  <c r="B280" i="56" s="1"/>
  <c r="A257" i="56"/>
  <c r="B257" i="56" s="1"/>
  <c r="A258" i="56"/>
  <c r="B258" i="56" s="1"/>
  <c r="A236" i="56"/>
  <c r="B236" i="56" s="1"/>
  <c r="A274" i="56"/>
  <c r="B274" i="56" s="1"/>
  <c r="A246" i="56"/>
  <c r="B246" i="56" s="1"/>
  <c r="A240" i="56"/>
  <c r="B240" i="56" s="1"/>
  <c r="A209" i="56"/>
  <c r="B209" i="56" s="1"/>
  <c r="A233" i="56"/>
  <c r="B233" i="56" s="1"/>
  <c r="A245" i="56"/>
  <c r="B245" i="56" s="1"/>
  <c r="A210" i="56"/>
  <c r="B210" i="56" s="1"/>
  <c r="A192" i="56"/>
  <c r="B192" i="56" s="1"/>
  <c r="A144" i="56"/>
  <c r="B144" i="56" s="1"/>
  <c r="A206" i="56"/>
  <c r="B206" i="56" s="1"/>
  <c r="A172" i="56"/>
  <c r="B172" i="56" s="1"/>
  <c r="A177" i="56"/>
  <c r="B177" i="56" s="1"/>
  <c r="A190" i="56"/>
  <c r="B190" i="56" s="1"/>
  <c r="A132" i="56"/>
  <c r="B132" i="56" s="1"/>
  <c r="A129" i="56"/>
  <c r="B129" i="56" s="1"/>
  <c r="A214" i="56"/>
  <c r="B214" i="56" s="1"/>
  <c r="A143" i="56"/>
  <c r="B143" i="56" s="1"/>
  <c r="A162" i="56"/>
  <c r="B162" i="56" s="1"/>
  <c r="A156" i="56"/>
  <c r="B156" i="56" s="1"/>
  <c r="A195" i="56"/>
  <c r="B195" i="56" s="1"/>
  <c r="A179" i="56"/>
  <c r="B179" i="56" s="1"/>
  <c r="A123" i="56"/>
  <c r="B123" i="56" s="1"/>
  <c r="A400" i="56"/>
  <c r="B400" i="56" s="1"/>
  <c r="A381" i="56"/>
  <c r="B381" i="56" s="1"/>
  <c r="A354" i="56"/>
  <c r="B354" i="56" s="1"/>
  <c r="A351" i="56"/>
  <c r="B351" i="56" s="1"/>
  <c r="A358" i="56"/>
  <c r="B358" i="56" s="1"/>
  <c r="A339" i="56"/>
  <c r="B339" i="56" s="1"/>
  <c r="A314" i="56"/>
  <c r="B314" i="56" s="1"/>
  <c r="A328" i="56"/>
  <c r="B328" i="56" s="1"/>
  <c r="A292" i="56"/>
  <c r="B292" i="56" s="1"/>
  <c r="A272" i="56"/>
  <c r="B272" i="56" s="1"/>
  <c r="A230" i="56"/>
  <c r="B230" i="56" s="1"/>
  <c r="A227" i="56"/>
  <c r="B227" i="56" s="1"/>
  <c r="A202" i="56"/>
  <c r="B202" i="56" s="1"/>
  <c r="A170" i="56"/>
  <c r="B170" i="56" s="1"/>
  <c r="A66" i="56"/>
  <c r="B66" i="56" s="1"/>
  <c r="A52" i="56"/>
  <c r="B52" i="56" s="1"/>
  <c r="A378" i="56"/>
  <c r="B378" i="56" s="1"/>
  <c r="A404" i="56"/>
  <c r="B404" i="56" s="1"/>
  <c r="A385" i="56"/>
  <c r="B385" i="56" s="1"/>
  <c r="A379" i="56"/>
  <c r="B379" i="56" s="1"/>
  <c r="A389" i="56"/>
  <c r="B389" i="56" s="1"/>
  <c r="A362" i="56"/>
  <c r="B362" i="56" s="1"/>
  <c r="A359" i="56"/>
  <c r="B359" i="56" s="1"/>
  <c r="A356" i="56"/>
  <c r="B356" i="56" s="1"/>
  <c r="A366" i="56"/>
  <c r="B366" i="56" s="1"/>
  <c r="A347" i="56"/>
  <c r="B347" i="56" s="1"/>
  <c r="A341" i="56"/>
  <c r="B341" i="56" s="1"/>
  <c r="A322" i="56"/>
  <c r="B322" i="56" s="1"/>
  <c r="A365" i="56"/>
  <c r="B365" i="56" s="1"/>
  <c r="A357" i="56"/>
  <c r="B357" i="56" s="1"/>
  <c r="A331" i="56"/>
  <c r="B331" i="56" s="1"/>
  <c r="A301" i="56"/>
  <c r="B301" i="56" s="1"/>
  <c r="A308" i="56"/>
  <c r="B308" i="56" s="1"/>
  <c r="A307" i="56"/>
  <c r="B307" i="56" s="1"/>
  <c r="A284" i="56"/>
  <c r="B284" i="56" s="1"/>
  <c r="A323" i="56"/>
  <c r="B323" i="56" s="1"/>
  <c r="A320" i="56"/>
  <c r="B320" i="56" s="1"/>
  <c r="A300" i="56"/>
  <c r="B300" i="56" s="1"/>
  <c r="A276" i="56"/>
  <c r="B276" i="56" s="1"/>
  <c r="A252" i="56"/>
  <c r="B252" i="56" s="1"/>
  <c r="A247" i="56"/>
  <c r="B247" i="56" s="1"/>
  <c r="A228" i="56"/>
  <c r="B228" i="56" s="1"/>
  <c r="A270" i="56"/>
  <c r="B270" i="56" s="1"/>
  <c r="A238" i="56"/>
  <c r="B238" i="56" s="1"/>
  <c r="A232" i="56"/>
  <c r="B232" i="56" s="1"/>
  <c r="A201" i="56"/>
  <c r="B201" i="56" s="1"/>
  <c r="A229" i="56"/>
  <c r="B229" i="56" s="1"/>
  <c r="A216" i="56"/>
  <c r="B216" i="56" s="1"/>
  <c r="A231" i="56"/>
  <c r="B231" i="56" s="1"/>
  <c r="A184" i="56"/>
  <c r="B184" i="56" s="1"/>
  <c r="A198" i="56"/>
  <c r="B198" i="56" s="1"/>
  <c r="A191" i="56"/>
  <c r="B191" i="56" s="1"/>
  <c r="A164" i="56"/>
  <c r="B164" i="56" s="1"/>
  <c r="A169" i="56"/>
  <c r="B169" i="56" s="1"/>
  <c r="A182" i="56"/>
  <c r="B182" i="56" s="1"/>
  <c r="A124" i="56"/>
  <c r="B124" i="56" s="1"/>
  <c r="A121" i="56"/>
  <c r="B121" i="56" s="1"/>
  <c r="A175" i="56"/>
  <c r="B175" i="56" s="1"/>
  <c r="A131" i="56"/>
  <c r="B131" i="56" s="1"/>
  <c r="A155" i="56"/>
  <c r="B155" i="56" s="1"/>
  <c r="A138" i="56"/>
  <c r="B138" i="56" s="1"/>
  <c r="A135" i="56"/>
  <c r="B135" i="56" s="1"/>
  <c r="A128" i="56"/>
  <c r="B128" i="56" s="1"/>
  <c r="A127" i="56"/>
  <c r="B127" i="56" s="1"/>
  <c r="A120" i="56"/>
  <c r="B120" i="56" s="1"/>
  <c r="A54" i="56"/>
  <c r="B54" i="56" s="1"/>
  <c r="A60" i="56"/>
  <c r="B60" i="56" s="1"/>
  <c r="A56" i="56"/>
  <c r="B56" i="56" s="1"/>
  <c r="A348" i="56"/>
  <c r="B348" i="56" s="1"/>
  <c r="A333" i="56"/>
  <c r="B333" i="56" s="1"/>
  <c r="A337" i="56"/>
  <c r="B337" i="56" s="1"/>
  <c r="A336" i="56"/>
  <c r="B336" i="56" s="1"/>
  <c r="A283" i="56"/>
  <c r="B283" i="56" s="1"/>
  <c r="A294" i="56"/>
  <c r="B294" i="56" s="1"/>
  <c r="A266" i="56"/>
  <c r="B266" i="56" s="1"/>
  <c r="A225" i="56"/>
  <c r="B225" i="56" s="1"/>
  <c r="A176" i="56"/>
  <c r="B176" i="56" s="1"/>
  <c r="A174" i="56"/>
  <c r="B174" i="56" s="1"/>
  <c r="A150" i="56"/>
  <c r="B150" i="56" s="1"/>
  <c r="A63" i="56"/>
  <c r="B63" i="56" s="1"/>
  <c r="A231" i="31"/>
  <c r="B231" i="31" s="1"/>
  <c r="A261" i="31"/>
  <c r="B261" i="31" s="1"/>
  <c r="A219" i="31"/>
  <c r="B219" i="31" s="1"/>
  <c r="A184" i="31"/>
  <c r="B184" i="31" s="1"/>
  <c r="B387" i="15"/>
  <c r="A173" i="31"/>
  <c r="B173" i="31" s="1"/>
  <c r="B385" i="15"/>
  <c r="A300" i="31"/>
  <c r="B300" i="31" s="1"/>
  <c r="A204" i="31"/>
  <c r="B204" i="31" s="1"/>
  <c r="B288" i="15"/>
  <c r="A182" i="31"/>
  <c r="B182" i="31" s="1"/>
  <c r="A251" i="31"/>
  <c r="B251" i="31" s="1"/>
  <c r="A284" i="31"/>
  <c r="B284" i="31" s="1"/>
  <c r="A335" i="31"/>
  <c r="B335" i="31" s="1"/>
  <c r="B239" i="15"/>
  <c r="A151" i="31"/>
  <c r="B151" i="31" s="1"/>
  <c r="A349" i="31"/>
  <c r="B349" i="31" s="1"/>
  <c r="B323" i="15"/>
  <c r="A56" i="31"/>
  <c r="B56" i="31" s="1"/>
  <c r="A263" i="31"/>
  <c r="B263" i="31" s="1"/>
  <c r="B340" i="15"/>
  <c r="E35" i="56"/>
  <c r="F35" i="56" s="1"/>
  <c r="H34" i="56"/>
  <c r="I9" i="56"/>
  <c r="I14" i="56"/>
  <c r="B265" i="15"/>
  <c r="A153" i="31"/>
  <c r="B153" i="31" s="1"/>
  <c r="A180" i="31"/>
  <c r="B180" i="31" s="1"/>
  <c r="A369" i="31"/>
  <c r="B369" i="31" s="1"/>
  <c r="B313" i="15"/>
  <c r="A154" i="31"/>
  <c r="B154" i="31" s="1"/>
  <c r="B202" i="15"/>
  <c r="A323" i="31"/>
  <c r="B323" i="31" s="1"/>
  <c r="B367" i="15"/>
  <c r="A176" i="31"/>
  <c r="B176" i="31" s="1"/>
  <c r="A121" i="31"/>
  <c r="B121" i="31" s="1"/>
  <c r="B218" i="15"/>
  <c r="A174" i="31"/>
  <c r="B174" i="31" s="1"/>
  <c r="A242" i="31"/>
  <c r="B242" i="31" s="1"/>
  <c r="B393" i="15"/>
  <c r="B254" i="15"/>
  <c r="B272" i="15"/>
  <c r="A45" i="31"/>
  <c r="B45" i="31" s="1"/>
  <c r="B159" i="15"/>
  <c r="A216" i="31"/>
  <c r="B216" i="31" s="1"/>
  <c r="A364" i="31"/>
  <c r="B364" i="31" s="1"/>
  <c r="A307" i="31"/>
  <c r="B307" i="31" s="1"/>
  <c r="A354" i="31"/>
  <c r="B354" i="31" s="1"/>
  <c r="A220" i="31"/>
  <c r="B220" i="31" s="1"/>
  <c r="A222" i="31"/>
  <c r="B222" i="31" s="1"/>
  <c r="B123" i="15"/>
  <c r="B259" i="15"/>
  <c r="A318" i="31"/>
  <c r="B318" i="31" s="1"/>
  <c r="A345" i="31"/>
  <c r="B345" i="31" s="1"/>
  <c r="A47" i="31"/>
  <c r="B47" i="31" s="1"/>
  <c r="A137" i="31"/>
  <c r="B137" i="31" s="1"/>
  <c r="A246" i="31"/>
  <c r="B246" i="31" s="1"/>
  <c r="A51" i="31"/>
  <c r="B51" i="31" s="1"/>
  <c r="A190" i="31"/>
  <c r="B190" i="31" s="1"/>
  <c r="A128" i="31"/>
  <c r="B128" i="31" s="1"/>
  <c r="A253" i="31"/>
  <c r="B253" i="31" s="1"/>
  <c r="B214" i="15"/>
  <c r="A315" i="31"/>
  <c r="B315" i="31" s="1"/>
  <c r="A310" i="31"/>
  <c r="B310" i="31" s="1"/>
  <c r="B362" i="15"/>
  <c r="A130" i="31"/>
  <c r="B130" i="31" s="1"/>
  <c r="A172" i="31"/>
  <c r="B172" i="31" s="1"/>
  <c r="A203" i="31"/>
  <c r="B203" i="31" s="1"/>
  <c r="A305" i="31"/>
  <c r="B305" i="31" s="1"/>
  <c r="B351" i="15"/>
  <c r="B207" i="15"/>
  <c r="A332" i="31"/>
  <c r="B332" i="31" s="1"/>
  <c r="A379" i="31"/>
  <c r="B379" i="31" s="1"/>
  <c r="B133" i="15"/>
  <c r="B368" i="15"/>
  <c r="A371" i="31"/>
  <c r="B371" i="31" s="1"/>
  <c r="A240" i="31"/>
  <c r="B240" i="31" s="1"/>
  <c r="A321" i="31"/>
  <c r="B321" i="31" s="1"/>
  <c r="A135" i="31"/>
  <c r="B135" i="31" s="1"/>
  <c r="B154" i="15"/>
  <c r="A215" i="31"/>
  <c r="B215" i="31" s="1"/>
  <c r="B216" i="15"/>
  <c r="A338" i="31"/>
  <c r="B338" i="31" s="1"/>
  <c r="A199" i="31"/>
  <c r="B199" i="31" s="1"/>
  <c r="B188" i="15"/>
  <c r="B126" i="15"/>
  <c r="B303" i="15"/>
  <c r="A149" i="31"/>
  <c r="B149" i="31" s="1"/>
  <c r="A48" i="31"/>
  <c r="B48" i="31" s="1"/>
  <c r="A210" i="31"/>
  <c r="B210" i="31" s="1"/>
  <c r="A291" i="31"/>
  <c r="B291" i="31" s="1"/>
  <c r="A297" i="31"/>
  <c r="B297" i="31" s="1"/>
  <c r="B174" i="15"/>
  <c r="A117" i="31"/>
  <c r="B117" i="31" s="1"/>
  <c r="B276" i="15"/>
  <c r="A230" i="31"/>
  <c r="B230" i="31" s="1"/>
  <c r="B262" i="15"/>
  <c r="A325" i="31"/>
  <c r="B325" i="31" s="1"/>
  <c r="A205" i="31"/>
  <c r="B205" i="31" s="1"/>
  <c r="A309" i="31"/>
  <c r="B309" i="31" s="1"/>
  <c r="B125" i="15"/>
  <c r="B131" i="15"/>
  <c r="A298" i="31"/>
  <c r="B298" i="31" s="1"/>
  <c r="A226" i="31"/>
  <c r="B226" i="31" s="1"/>
  <c r="A340" i="31"/>
  <c r="B340" i="31" s="1"/>
  <c r="A234" i="31"/>
  <c r="B234" i="31" s="1"/>
  <c r="A155" i="31"/>
  <c r="B155" i="31" s="1"/>
  <c r="A322" i="31"/>
  <c r="B322" i="31" s="1"/>
  <c r="A125" i="31"/>
  <c r="B125" i="31" s="1"/>
  <c r="B14" i="10"/>
  <c r="A15" i="10"/>
  <c r="A206" i="31"/>
  <c r="B206" i="31" s="1"/>
  <c r="B122" i="15"/>
  <c r="B166" i="15"/>
  <c r="A303" i="31"/>
  <c r="B303" i="31" s="1"/>
  <c r="B308" i="15"/>
  <c r="A248" i="31"/>
  <c r="B248" i="31" s="1"/>
  <c r="A244" i="31"/>
  <c r="B244" i="31" s="1"/>
  <c r="A245" i="31"/>
  <c r="B245" i="31" s="1"/>
  <c r="A274" i="31"/>
  <c r="B274" i="31" s="1"/>
  <c r="J34" i="27"/>
  <c r="A165" i="31"/>
  <c r="B165" i="31" s="1"/>
  <c r="A194" i="31"/>
  <c r="B194" i="31" s="1"/>
  <c r="A198" i="31"/>
  <c r="B198" i="31" s="1"/>
  <c r="A233" i="31"/>
  <c r="B233" i="31" s="1"/>
  <c r="A270" i="31"/>
  <c r="B270" i="31" s="1"/>
  <c r="A201" i="31"/>
  <c r="B201" i="31" s="1"/>
  <c r="B193" i="15"/>
  <c r="A225" i="31"/>
  <c r="B225" i="31" s="1"/>
  <c r="A295" i="31"/>
  <c r="B295" i="31" s="1"/>
  <c r="A283" i="31"/>
  <c r="B283" i="31" s="1"/>
  <c r="N28" i="31"/>
  <c r="F34" i="27"/>
  <c r="O28" i="31" s="1"/>
  <c r="H34" i="27"/>
  <c r="B13" i="10"/>
  <c r="A43" i="31"/>
  <c r="B43" i="31" s="1"/>
  <c r="A337" i="31"/>
  <c r="B337" i="31" s="1"/>
  <c r="A142" i="31"/>
  <c r="B142" i="31" s="1"/>
  <c r="B138" i="15"/>
  <c r="A224" i="31"/>
  <c r="B224" i="31" s="1"/>
  <c r="N34" i="27"/>
  <c r="B369" i="15"/>
  <c r="A280" i="31"/>
  <c r="B280" i="31" s="1"/>
  <c r="A235" i="31"/>
  <c r="B235" i="31" s="1"/>
  <c r="A163" i="31"/>
  <c r="B163" i="31" s="1"/>
  <c r="B370" i="15"/>
  <c r="A383" i="31"/>
  <c r="B383" i="31" s="1"/>
  <c r="A146" i="31"/>
  <c r="B146" i="31" s="1"/>
  <c r="A359" i="31"/>
  <c r="B359" i="31" s="1"/>
  <c r="A238" i="31"/>
  <c r="B238" i="31" s="1"/>
  <c r="B382" i="15"/>
  <c r="B355" i="15"/>
  <c r="A358" i="31"/>
  <c r="B358" i="31" s="1"/>
  <c r="A334" i="31"/>
  <c r="B334" i="31" s="1"/>
  <c r="A342" i="31"/>
  <c r="B342" i="31" s="1"/>
  <c r="B155" i="15"/>
  <c r="B257" i="15"/>
  <c r="A374" i="31"/>
  <c r="B374" i="31" s="1"/>
  <c r="A134" i="31"/>
  <c r="B134" i="31" s="1"/>
  <c r="A132" i="31"/>
  <c r="B132" i="31" s="1"/>
  <c r="A214" i="31"/>
  <c r="B214" i="31" s="1"/>
  <c r="A381" i="31"/>
  <c r="B381" i="31" s="1"/>
  <c r="A336" i="31"/>
  <c r="B336" i="31" s="1"/>
  <c r="F12" i="25"/>
  <c r="R34" i="27"/>
  <c r="B359" i="15"/>
  <c r="A193" i="31"/>
  <c r="B193" i="31" s="1"/>
  <c r="A228" i="31"/>
  <c r="B228" i="31" s="1"/>
  <c r="A254" i="31"/>
  <c r="B254" i="31" s="1"/>
  <c r="A372" i="31"/>
  <c r="B372" i="31" s="1"/>
  <c r="A145" i="31"/>
  <c r="B145" i="31" s="1"/>
  <c r="A169" i="31"/>
  <c r="B169" i="31" s="1"/>
  <c r="A157" i="31"/>
  <c r="B157" i="31" s="1"/>
  <c r="A175" i="31"/>
  <c r="B175" i="31" s="1"/>
  <c r="B53" i="15"/>
  <c r="A179" i="31"/>
  <c r="B179" i="31" s="1"/>
  <c r="B134" i="15"/>
  <c r="A164" i="31"/>
  <c r="B164" i="31" s="1"/>
  <c r="A156" i="31"/>
  <c r="B156" i="31" s="1"/>
  <c r="A141" i="31"/>
  <c r="B141" i="31" s="1"/>
  <c r="A339" i="31"/>
  <c r="B339" i="31" s="1"/>
  <c r="A208" i="31"/>
  <c r="B208" i="31" s="1"/>
  <c r="A257" i="31"/>
  <c r="B257" i="31" s="1"/>
  <c r="A279" i="31"/>
  <c r="B279" i="31" s="1"/>
  <c r="A259" i="31"/>
  <c r="B259" i="31" s="1"/>
  <c r="A273" i="31"/>
  <c r="B273" i="31" s="1"/>
  <c r="A350" i="31"/>
  <c r="B350" i="31" s="1"/>
  <c r="A183" i="31"/>
  <c r="B183" i="31" s="1"/>
  <c r="A40" i="31"/>
  <c r="B40" i="31" s="1"/>
  <c r="B203" i="15"/>
  <c r="A272" i="31"/>
  <c r="B272" i="31" s="1"/>
  <c r="A353" i="31"/>
  <c r="B353" i="31" s="1"/>
  <c r="A384" i="31"/>
  <c r="B384" i="31" s="1"/>
  <c r="A44" i="31"/>
  <c r="B44" i="31" s="1"/>
  <c r="A63" i="31"/>
  <c r="B63" i="31" s="1"/>
  <c r="A308" i="31"/>
  <c r="B308" i="31" s="1"/>
  <c r="A312" i="31"/>
  <c r="B312" i="31" s="1"/>
  <c r="A187" i="31"/>
  <c r="B187" i="31" s="1"/>
  <c r="B363" i="15"/>
  <c r="A256" i="31"/>
  <c r="B256" i="31" s="1"/>
  <c r="A213" i="31"/>
  <c r="B213" i="31" s="1"/>
  <c r="A285" i="31"/>
  <c r="B285" i="31" s="1"/>
  <c r="A289" i="31"/>
  <c r="B289" i="31" s="1"/>
  <c r="A377" i="31"/>
  <c r="B377" i="31" s="1"/>
  <c r="A133" i="31"/>
  <c r="B133" i="31" s="1"/>
  <c r="B331" i="15"/>
  <c r="A162" i="31"/>
  <c r="B162" i="31" s="1"/>
  <c r="A177" i="31"/>
  <c r="B177" i="31" s="1"/>
  <c r="A260" i="31"/>
  <c r="B260" i="31" s="1"/>
  <c r="B219" i="15"/>
  <c r="A236" i="31"/>
  <c r="B236" i="31" s="1"/>
  <c r="B151" i="15"/>
  <c r="B173" i="15"/>
  <c r="A160" i="31"/>
  <c r="B160" i="31" s="1"/>
  <c r="A227" i="31"/>
  <c r="B227" i="31" s="1"/>
  <c r="A370" i="31"/>
  <c r="B370" i="31" s="1"/>
  <c r="A49" i="31"/>
  <c r="B49" i="31" s="1"/>
  <c r="B335" i="15"/>
  <c r="A317" i="31"/>
  <c r="B317" i="31" s="1"/>
  <c r="A268" i="31"/>
  <c r="B268" i="31" s="1"/>
  <c r="A189" i="31"/>
  <c r="B189" i="31" s="1"/>
  <c r="A217" i="31"/>
  <c r="B217" i="31" s="1"/>
  <c r="A366" i="31"/>
  <c r="B366" i="31" s="1"/>
  <c r="A368" i="31"/>
  <c r="B368" i="31" s="1"/>
  <c r="B289" i="15"/>
  <c r="A161" i="31"/>
  <c r="B161" i="31" s="1"/>
  <c r="A330" i="31"/>
  <c r="B330" i="31" s="1"/>
  <c r="B209" i="15"/>
  <c r="A58" i="31"/>
  <c r="B58" i="31" s="1"/>
  <c r="A168" i="31"/>
  <c r="B168" i="31" s="1"/>
  <c r="A192" i="31"/>
  <c r="B192" i="31" s="1"/>
  <c r="A113" i="31"/>
  <c r="B113" i="31" s="1"/>
  <c r="A294" i="31"/>
  <c r="B294" i="31" s="1"/>
  <c r="A382" i="31"/>
  <c r="B382" i="31" s="1"/>
  <c r="A120" i="31"/>
  <c r="B120" i="31" s="1"/>
  <c r="A357" i="31"/>
  <c r="B357" i="31" s="1"/>
  <c r="A197" i="31"/>
  <c r="B197" i="31" s="1"/>
  <c r="A42" i="31"/>
  <c r="B42" i="31" s="1"/>
  <c r="A299" i="31"/>
  <c r="B299" i="31" s="1"/>
  <c r="A150" i="31"/>
  <c r="B150" i="31" s="1"/>
  <c r="A60" i="31"/>
  <c r="B60" i="31" s="1"/>
  <c r="B250" i="15"/>
  <c r="A140" i="31"/>
  <c r="B140" i="31" s="1"/>
  <c r="A123" i="31"/>
  <c r="B123" i="31" s="1"/>
  <c r="A292" i="31"/>
  <c r="B292" i="31" s="1"/>
  <c r="A57" i="31"/>
  <c r="B57" i="31" s="1"/>
  <c r="A341" i="31"/>
  <c r="B341" i="31" s="1"/>
  <c r="A276" i="31"/>
  <c r="B276" i="31" s="1"/>
  <c r="A277" i="31"/>
  <c r="B277" i="31" s="1"/>
  <c r="A278" i="31"/>
  <c r="B278" i="31" s="1"/>
  <c r="A241" i="31"/>
  <c r="B241" i="31" s="1"/>
  <c r="A188" i="31"/>
  <c r="B188" i="31" s="1"/>
  <c r="B374" i="15"/>
  <c r="A267" i="31"/>
  <c r="B267" i="31" s="1"/>
  <c r="A327" i="31"/>
  <c r="B327" i="31" s="1"/>
  <c r="A365" i="31"/>
  <c r="B365" i="31" s="1"/>
  <c r="A326" i="31"/>
  <c r="B326" i="31" s="1"/>
  <c r="A223" i="31"/>
  <c r="B223" i="31" s="1"/>
  <c r="B256" i="15"/>
  <c r="A376" i="31"/>
  <c r="B376" i="31" s="1"/>
  <c r="A237" i="31"/>
  <c r="B237" i="31" s="1"/>
  <c r="A293" i="31"/>
  <c r="B293" i="31" s="1"/>
  <c r="B311" i="15"/>
  <c r="A275" i="31"/>
  <c r="B275" i="31" s="1"/>
  <c r="A171" i="31"/>
  <c r="B171" i="31" s="1"/>
  <c r="A266" i="31"/>
  <c r="B266" i="31" s="1"/>
  <c r="A229" i="31"/>
  <c r="B229" i="31" s="1"/>
  <c r="A112" i="31"/>
  <c r="B112" i="31" s="1"/>
  <c r="A170" i="31"/>
  <c r="B170" i="31" s="1"/>
  <c r="A319" i="31"/>
  <c r="B319" i="31" s="1"/>
  <c r="A290" i="31"/>
  <c r="B290" i="31" s="1"/>
  <c r="F37" i="29"/>
  <c r="G37" i="29" s="1"/>
  <c r="E38" i="29" s="1"/>
  <c r="B375" i="27"/>
  <c r="J369" i="31"/>
  <c r="K369" i="31" s="1"/>
  <c r="B236" i="27"/>
  <c r="J230" i="31"/>
  <c r="K230" i="31" s="1"/>
  <c r="B74" i="27"/>
  <c r="J68" i="31"/>
  <c r="K68" i="31" s="1"/>
  <c r="J276" i="31"/>
  <c r="K276" i="31" s="1"/>
  <c r="B282" i="27"/>
  <c r="B208" i="27"/>
  <c r="J202" i="31"/>
  <c r="K202" i="31" s="1"/>
  <c r="J316" i="31"/>
  <c r="K316" i="31" s="1"/>
  <c r="B322" i="27"/>
  <c r="B57" i="29"/>
  <c r="S41" i="31"/>
  <c r="T41" i="31" s="1"/>
  <c r="S239" i="31"/>
  <c r="T239" i="31" s="1"/>
  <c r="B255" i="29"/>
  <c r="S356" i="31"/>
  <c r="T356" i="31" s="1"/>
  <c r="B372" i="29"/>
  <c r="B248" i="29"/>
  <c r="S232" i="31"/>
  <c r="T232" i="31" s="1"/>
  <c r="B212" i="29"/>
  <c r="S196" i="31"/>
  <c r="T196" i="31" s="1"/>
  <c r="S164" i="31"/>
  <c r="T164" i="31" s="1"/>
  <c r="B180" i="29"/>
  <c r="B239" i="29"/>
  <c r="S223" i="31"/>
  <c r="T223" i="31" s="1"/>
  <c r="S188" i="31"/>
  <c r="T188" i="31" s="1"/>
  <c r="B204" i="29"/>
  <c r="B365" i="29"/>
  <c r="S349" i="31"/>
  <c r="T349" i="31" s="1"/>
  <c r="S166" i="31"/>
  <c r="T166" i="31" s="1"/>
  <c r="B182" i="29"/>
  <c r="S157" i="31"/>
  <c r="T157" i="31" s="1"/>
  <c r="B173" i="29"/>
  <c r="S33" i="31"/>
  <c r="T33" i="31" s="1"/>
  <c r="B49" i="29"/>
  <c r="A138" i="31"/>
  <c r="B138" i="31" s="1"/>
  <c r="B228" i="27"/>
  <c r="J222" i="31"/>
  <c r="K222" i="31" s="1"/>
  <c r="B72" i="27"/>
  <c r="J66" i="31"/>
  <c r="K66" i="31" s="1"/>
  <c r="J265" i="31"/>
  <c r="K265" i="31" s="1"/>
  <c r="B271" i="27"/>
  <c r="B259" i="27"/>
  <c r="J253" i="31"/>
  <c r="K253" i="31" s="1"/>
  <c r="B278" i="27"/>
  <c r="J272" i="31"/>
  <c r="K272" i="31" s="1"/>
  <c r="J307" i="31"/>
  <c r="K307" i="31" s="1"/>
  <c r="B313" i="27"/>
  <c r="B279" i="27"/>
  <c r="J273" i="31"/>
  <c r="K273" i="31" s="1"/>
  <c r="B87" i="27"/>
  <c r="J81" i="31"/>
  <c r="K81" i="31" s="1"/>
  <c r="B196" i="27"/>
  <c r="J190" i="31"/>
  <c r="K190" i="31" s="1"/>
  <c r="B307" i="27"/>
  <c r="J301" i="31"/>
  <c r="K301" i="31" s="1"/>
  <c r="B304" i="27"/>
  <c r="J298" i="31"/>
  <c r="K298" i="31" s="1"/>
  <c r="J363" i="31"/>
  <c r="K363" i="31" s="1"/>
  <c r="B369" i="27"/>
  <c r="J248" i="31"/>
  <c r="K248" i="31" s="1"/>
  <c r="B254" i="27"/>
  <c r="J263" i="31"/>
  <c r="K263" i="31" s="1"/>
  <c r="B269" i="27"/>
  <c r="B319" i="27"/>
  <c r="J313" i="31"/>
  <c r="K313" i="31" s="1"/>
  <c r="B332" i="27"/>
  <c r="J326" i="31"/>
  <c r="K326" i="31" s="1"/>
  <c r="B106" i="27"/>
  <c r="J100" i="31"/>
  <c r="K100" i="31" s="1"/>
  <c r="B366" i="27"/>
  <c r="J360" i="31"/>
  <c r="K360" i="31" s="1"/>
  <c r="B389" i="27"/>
  <c r="J383" i="31"/>
  <c r="K383" i="31" s="1"/>
  <c r="J304" i="31"/>
  <c r="K304" i="31" s="1"/>
  <c r="B310" i="27"/>
  <c r="B219" i="27"/>
  <c r="J213" i="31"/>
  <c r="K213" i="31" s="1"/>
  <c r="B194" i="27"/>
  <c r="J188" i="31"/>
  <c r="K188" i="31" s="1"/>
  <c r="J146" i="31"/>
  <c r="K146" i="31" s="1"/>
  <c r="B152" i="27"/>
  <c r="J72" i="31"/>
  <c r="K72" i="31" s="1"/>
  <c r="B78" i="27"/>
  <c r="B163" i="27"/>
  <c r="J157" i="31"/>
  <c r="K157" i="31" s="1"/>
  <c r="B275" i="27"/>
  <c r="J269" i="31"/>
  <c r="K269" i="31" s="1"/>
  <c r="J371" i="31"/>
  <c r="K371" i="31" s="1"/>
  <c r="B377" i="27"/>
  <c r="J325" i="31"/>
  <c r="K325" i="31" s="1"/>
  <c r="B331" i="27"/>
  <c r="J153" i="31"/>
  <c r="K153" i="31" s="1"/>
  <c r="B159" i="27"/>
  <c r="J352" i="31"/>
  <c r="K352" i="31" s="1"/>
  <c r="B358" i="27"/>
  <c r="J176" i="31"/>
  <c r="K176" i="31" s="1"/>
  <c r="B182" i="27"/>
  <c r="B302" i="27"/>
  <c r="J296" i="31"/>
  <c r="K296" i="31" s="1"/>
  <c r="J379" i="31"/>
  <c r="K379" i="31" s="1"/>
  <c r="B385" i="27"/>
  <c r="B349" i="27"/>
  <c r="J343" i="31"/>
  <c r="K343" i="31" s="1"/>
  <c r="B92" i="27"/>
  <c r="J86" i="31"/>
  <c r="K86" i="31" s="1"/>
  <c r="J111" i="31"/>
  <c r="K111" i="31" s="1"/>
  <c r="B117" i="27"/>
  <c r="J240" i="31"/>
  <c r="K240" i="31" s="1"/>
  <c r="B246" i="27"/>
  <c r="B241" i="27"/>
  <c r="J235" i="31"/>
  <c r="K235" i="31" s="1"/>
  <c r="B108" i="27"/>
  <c r="J102" i="31"/>
  <c r="K102" i="31" s="1"/>
  <c r="J242" i="31"/>
  <c r="K242" i="31" s="1"/>
  <c r="B248" i="27"/>
  <c r="B336" i="27"/>
  <c r="J330" i="31"/>
  <c r="K330" i="31" s="1"/>
  <c r="B99" i="29"/>
  <c r="S83" i="31"/>
  <c r="T83" i="31" s="1"/>
  <c r="B98" i="29"/>
  <c r="S82" i="31"/>
  <c r="T82" i="31" s="1"/>
  <c r="B109" i="29"/>
  <c r="S93" i="31"/>
  <c r="T93" i="31" s="1"/>
  <c r="B56" i="29"/>
  <c r="S40" i="31"/>
  <c r="T40" i="31" s="1"/>
  <c r="B198" i="29"/>
  <c r="S182" i="31"/>
  <c r="T182" i="31" s="1"/>
  <c r="B241" i="29"/>
  <c r="S225" i="31"/>
  <c r="T225" i="31" s="1"/>
  <c r="S32" i="31"/>
  <c r="T32" i="31" s="1"/>
  <c r="B48" i="29"/>
  <c r="B76" i="29"/>
  <c r="S60" i="31"/>
  <c r="T60" i="31" s="1"/>
  <c r="S230" i="31"/>
  <c r="T230" i="31" s="1"/>
  <c r="B246" i="29"/>
  <c r="B127" i="29"/>
  <c r="S111" i="31"/>
  <c r="T111" i="31" s="1"/>
  <c r="B348" i="29"/>
  <c r="S332" i="31"/>
  <c r="T332" i="31" s="1"/>
  <c r="S193" i="31"/>
  <c r="T193" i="31" s="1"/>
  <c r="B209" i="29"/>
  <c r="B50" i="29"/>
  <c r="S34" i="31"/>
  <c r="T34" i="31" s="1"/>
  <c r="S309" i="31"/>
  <c r="T309" i="31" s="1"/>
  <c r="B325" i="29"/>
  <c r="B338" i="29"/>
  <c r="S322" i="31"/>
  <c r="T322" i="31" s="1"/>
  <c r="B302" i="29"/>
  <c r="S286" i="31"/>
  <c r="T286" i="31" s="1"/>
  <c r="B144" i="29"/>
  <c r="S128" i="31"/>
  <c r="T128" i="31" s="1"/>
  <c r="S37" i="31"/>
  <c r="T37" i="31" s="1"/>
  <c r="B53" i="29"/>
  <c r="B388" i="29"/>
  <c r="S372" i="31"/>
  <c r="T372" i="31" s="1"/>
  <c r="S378" i="31"/>
  <c r="T378" i="31" s="1"/>
  <c r="B394" i="29"/>
  <c r="B344" i="29"/>
  <c r="S328" i="31"/>
  <c r="T328" i="31" s="1"/>
  <c r="B353" i="29"/>
  <c r="S337" i="31"/>
  <c r="T337" i="31" s="1"/>
  <c r="B62" i="29"/>
  <c r="S46" i="31"/>
  <c r="T46" i="31" s="1"/>
  <c r="B190" i="29"/>
  <c r="S174" i="31"/>
  <c r="T174" i="31" s="1"/>
  <c r="B345" i="29"/>
  <c r="S329" i="31"/>
  <c r="T329" i="31" s="1"/>
  <c r="S119" i="31"/>
  <c r="T119" i="31" s="1"/>
  <c r="B135" i="29"/>
  <c r="B323" i="29"/>
  <c r="S307" i="31"/>
  <c r="T307" i="31" s="1"/>
  <c r="B45" i="29"/>
  <c r="S29" i="31"/>
  <c r="T29" i="31" s="1"/>
  <c r="B52" i="29"/>
  <c r="S36" i="31"/>
  <c r="T36" i="31" s="1"/>
  <c r="B84" i="29"/>
  <c r="S68" i="31"/>
  <c r="T68" i="31" s="1"/>
  <c r="S371" i="31"/>
  <c r="T371" i="31" s="1"/>
  <c r="B387" i="29"/>
  <c r="B157" i="29"/>
  <c r="S141" i="31"/>
  <c r="T141" i="31" s="1"/>
  <c r="S96" i="31"/>
  <c r="T96" i="31" s="1"/>
  <c r="B112" i="29"/>
  <c r="B226" i="29"/>
  <c r="S210" i="31"/>
  <c r="T210" i="31" s="1"/>
  <c r="B269" i="29"/>
  <c r="S253" i="31"/>
  <c r="T253" i="31" s="1"/>
  <c r="S204" i="31"/>
  <c r="T204" i="31" s="1"/>
  <c r="B220" i="29"/>
  <c r="B162" i="29"/>
  <c r="S146" i="31"/>
  <c r="T146" i="31" s="1"/>
  <c r="S263" i="31"/>
  <c r="T263" i="31" s="1"/>
  <c r="B279" i="29"/>
  <c r="B326" i="29"/>
  <c r="S310" i="31"/>
  <c r="T310" i="31" s="1"/>
  <c r="B330" i="29"/>
  <c r="S314" i="31"/>
  <c r="T314" i="31" s="1"/>
  <c r="B349" i="29"/>
  <c r="S333" i="31"/>
  <c r="T333" i="31" s="1"/>
  <c r="B276" i="29"/>
  <c r="S260" i="31"/>
  <c r="T260" i="31" s="1"/>
  <c r="S380" i="31"/>
  <c r="T380" i="31" s="1"/>
  <c r="B396" i="29"/>
  <c r="S103" i="31"/>
  <c r="T103" i="31" s="1"/>
  <c r="B119" i="29"/>
  <c r="B177" i="29"/>
  <c r="S161" i="31"/>
  <c r="T161" i="31" s="1"/>
  <c r="B250" i="27"/>
  <c r="J244" i="31"/>
  <c r="K244" i="31" s="1"/>
  <c r="J144" i="31"/>
  <c r="K144" i="31" s="1"/>
  <c r="B150" i="27"/>
  <c r="B139" i="27"/>
  <c r="J133" i="31"/>
  <c r="K133" i="31" s="1"/>
  <c r="S167" i="31"/>
  <c r="T167" i="31" s="1"/>
  <c r="B183" i="29"/>
  <c r="B270" i="29"/>
  <c r="S254" i="31"/>
  <c r="T254" i="31" s="1"/>
  <c r="B116" i="29"/>
  <c r="S100" i="31"/>
  <c r="T100" i="31" s="1"/>
  <c r="S249" i="31"/>
  <c r="T249" i="31" s="1"/>
  <c r="B265" i="29"/>
  <c r="A129" i="31"/>
  <c r="B129" i="31" s="1"/>
  <c r="B295" i="15"/>
  <c r="B101" i="27"/>
  <c r="J95" i="31"/>
  <c r="K95" i="31" s="1"/>
  <c r="B82" i="27"/>
  <c r="J76" i="31"/>
  <c r="K76" i="31" s="1"/>
  <c r="J320" i="31"/>
  <c r="K320" i="31" s="1"/>
  <c r="B326" i="27"/>
  <c r="B298" i="27"/>
  <c r="J292" i="31"/>
  <c r="K292" i="31" s="1"/>
  <c r="B130" i="27"/>
  <c r="J124" i="31"/>
  <c r="K124" i="31" s="1"/>
  <c r="B205" i="27"/>
  <c r="J199" i="31"/>
  <c r="K199" i="31" s="1"/>
  <c r="B267" i="27"/>
  <c r="J261" i="31"/>
  <c r="K261" i="31" s="1"/>
  <c r="B286" i="27"/>
  <c r="J280" i="31"/>
  <c r="K280" i="31" s="1"/>
  <c r="B171" i="27"/>
  <c r="J165" i="31"/>
  <c r="K165" i="31" s="1"/>
  <c r="B183" i="27"/>
  <c r="J177" i="31"/>
  <c r="K177" i="31" s="1"/>
  <c r="B170" i="27"/>
  <c r="J164" i="31"/>
  <c r="K164" i="31" s="1"/>
  <c r="J160" i="31"/>
  <c r="K160" i="31" s="1"/>
  <c r="B166" i="27"/>
  <c r="B359" i="27"/>
  <c r="J353" i="31"/>
  <c r="K353" i="31" s="1"/>
  <c r="B99" i="27"/>
  <c r="J93" i="31"/>
  <c r="K93" i="31" s="1"/>
  <c r="J370" i="31"/>
  <c r="K370" i="31" s="1"/>
  <c r="B376" i="27"/>
  <c r="B364" i="27"/>
  <c r="J358" i="31"/>
  <c r="K358" i="31" s="1"/>
  <c r="J118" i="31"/>
  <c r="K118" i="31" s="1"/>
  <c r="B124" i="27"/>
  <c r="B224" i="27"/>
  <c r="J218" i="31"/>
  <c r="K218" i="31" s="1"/>
  <c r="B197" i="27"/>
  <c r="J191" i="31"/>
  <c r="K191" i="31" s="1"/>
  <c r="B154" i="27"/>
  <c r="J148" i="31"/>
  <c r="K148" i="31" s="1"/>
  <c r="J284" i="31"/>
  <c r="K284" i="31" s="1"/>
  <c r="B290" i="27"/>
  <c r="B306" i="27"/>
  <c r="J300" i="31"/>
  <c r="K300" i="31" s="1"/>
  <c r="B195" i="27"/>
  <c r="J189" i="31"/>
  <c r="K189" i="31" s="1"/>
  <c r="B193" i="27"/>
  <c r="J187" i="31"/>
  <c r="K187" i="31" s="1"/>
  <c r="B191" i="27"/>
  <c r="J185" i="31"/>
  <c r="K185" i="31" s="1"/>
  <c r="B329" i="27"/>
  <c r="J323" i="31"/>
  <c r="K323" i="31" s="1"/>
  <c r="B114" i="27"/>
  <c r="J108" i="31"/>
  <c r="K108" i="31" s="1"/>
  <c r="J387" i="31"/>
  <c r="K387" i="31" s="1"/>
  <c r="B393" i="27"/>
  <c r="J303" i="31"/>
  <c r="K303" i="31" s="1"/>
  <c r="B309" i="27"/>
  <c r="B283" i="27"/>
  <c r="J277" i="31"/>
  <c r="K277" i="31" s="1"/>
  <c r="J97" i="31"/>
  <c r="K97" i="31" s="1"/>
  <c r="B103" i="27"/>
  <c r="B392" i="27"/>
  <c r="J386" i="31"/>
  <c r="K386" i="31" s="1"/>
  <c r="B312" i="27"/>
  <c r="J306" i="31"/>
  <c r="K306" i="31" s="1"/>
  <c r="B199" i="27"/>
  <c r="J193" i="31"/>
  <c r="K193" i="31" s="1"/>
  <c r="B325" i="27"/>
  <c r="J319" i="31"/>
  <c r="K319" i="31" s="1"/>
  <c r="B356" i="27"/>
  <c r="J350" i="31"/>
  <c r="K350" i="31" s="1"/>
  <c r="J155" i="31"/>
  <c r="K155" i="31" s="1"/>
  <c r="B161" i="27"/>
  <c r="B212" i="27"/>
  <c r="J206" i="31"/>
  <c r="K206" i="31" s="1"/>
  <c r="B341" i="27"/>
  <c r="J335" i="31"/>
  <c r="K335" i="31" s="1"/>
  <c r="B189" i="27"/>
  <c r="J183" i="31"/>
  <c r="K183" i="31" s="1"/>
  <c r="B105" i="27"/>
  <c r="J99" i="31"/>
  <c r="K99" i="31" s="1"/>
  <c r="B100" i="27"/>
  <c r="J94" i="31"/>
  <c r="K94" i="31" s="1"/>
  <c r="B315" i="29"/>
  <c r="S299" i="31"/>
  <c r="T299" i="31" s="1"/>
  <c r="B69" i="29"/>
  <c r="S53" i="31"/>
  <c r="T53" i="31" s="1"/>
  <c r="B155" i="29"/>
  <c r="S139" i="31"/>
  <c r="T139" i="31" s="1"/>
  <c r="S163" i="31"/>
  <c r="T163" i="31" s="1"/>
  <c r="B179" i="29"/>
  <c r="B283" i="29"/>
  <c r="S267" i="31"/>
  <c r="T267" i="31" s="1"/>
  <c r="B213" i="29"/>
  <c r="S197" i="31"/>
  <c r="T197" i="31" s="1"/>
  <c r="S334" i="31"/>
  <c r="T334" i="31" s="1"/>
  <c r="B350" i="29"/>
  <c r="B278" i="29"/>
  <c r="S262" i="31"/>
  <c r="T262" i="31" s="1"/>
  <c r="B259" i="29"/>
  <c r="S243" i="31"/>
  <c r="T243" i="31" s="1"/>
  <c r="S84" i="31"/>
  <c r="T84" i="31" s="1"/>
  <c r="B100" i="29"/>
  <c r="B205" i="29"/>
  <c r="S189" i="31"/>
  <c r="T189" i="31" s="1"/>
  <c r="B337" i="29"/>
  <c r="S321" i="31"/>
  <c r="T321" i="31" s="1"/>
  <c r="S226" i="31"/>
  <c r="T226" i="31" s="1"/>
  <c r="B242" i="29"/>
  <c r="S255" i="31"/>
  <c r="T255" i="31" s="1"/>
  <c r="B271" i="29"/>
  <c r="B125" i="29"/>
  <c r="S109" i="31"/>
  <c r="T109" i="31" s="1"/>
  <c r="S43" i="31"/>
  <c r="T43" i="31" s="1"/>
  <c r="B59" i="29"/>
  <c r="B354" i="29"/>
  <c r="S338" i="31"/>
  <c r="T338" i="31" s="1"/>
  <c r="S222" i="31"/>
  <c r="T222" i="31" s="1"/>
  <c r="B238" i="29"/>
  <c r="B208" i="29"/>
  <c r="S192" i="31"/>
  <c r="T192" i="31" s="1"/>
  <c r="B385" i="29"/>
  <c r="S369" i="31"/>
  <c r="T369" i="31" s="1"/>
  <c r="S81" i="31"/>
  <c r="T81" i="31" s="1"/>
  <c r="B97" i="29"/>
  <c r="B249" i="29"/>
  <c r="S233" i="31"/>
  <c r="T233" i="31" s="1"/>
  <c r="B266" i="29"/>
  <c r="S250" i="31"/>
  <c r="T250" i="31" s="1"/>
  <c r="B282" i="29"/>
  <c r="S266" i="31"/>
  <c r="T266" i="31" s="1"/>
  <c r="B106" i="29"/>
  <c r="S90" i="31"/>
  <c r="T90" i="31" s="1"/>
  <c r="B140" i="29"/>
  <c r="S124" i="31"/>
  <c r="T124" i="31" s="1"/>
  <c r="S47" i="31"/>
  <c r="T47" i="31" s="1"/>
  <c r="B63" i="29"/>
  <c r="B292" i="29"/>
  <c r="S276" i="31"/>
  <c r="T276" i="31" s="1"/>
  <c r="B366" i="29"/>
  <c r="S350" i="31"/>
  <c r="T350" i="31" s="1"/>
  <c r="S302" i="31"/>
  <c r="T302" i="31" s="1"/>
  <c r="B318" i="29"/>
  <c r="B237" i="29"/>
  <c r="S221" i="31"/>
  <c r="T221" i="31" s="1"/>
  <c r="B114" i="29"/>
  <c r="S98" i="31"/>
  <c r="T98" i="31" s="1"/>
  <c r="B293" i="29"/>
  <c r="S277" i="31"/>
  <c r="T277" i="31" s="1"/>
  <c r="B298" i="29"/>
  <c r="S282" i="31"/>
  <c r="T282" i="31" s="1"/>
  <c r="B342" i="29"/>
  <c r="S326" i="31"/>
  <c r="T326" i="31" s="1"/>
  <c r="B380" i="29"/>
  <c r="S364" i="31"/>
  <c r="T364" i="31" s="1"/>
  <c r="B228" i="29"/>
  <c r="S212" i="31"/>
  <c r="T212" i="31" s="1"/>
  <c r="B403" i="29"/>
  <c r="S387" i="31"/>
  <c r="T387" i="31" s="1"/>
  <c r="B163" i="29"/>
  <c r="S147" i="31"/>
  <c r="T147" i="31" s="1"/>
  <c r="B121" i="29"/>
  <c r="S105" i="31"/>
  <c r="T105" i="31" s="1"/>
  <c r="B247" i="29"/>
  <c r="S231" i="31"/>
  <c r="T231" i="31" s="1"/>
  <c r="S339" i="31"/>
  <c r="T339" i="31" s="1"/>
  <c r="B355" i="29"/>
  <c r="S30" i="31"/>
  <c r="T30" i="31" s="1"/>
  <c r="B46" i="29"/>
  <c r="B87" i="29"/>
  <c r="S71" i="31"/>
  <c r="T71" i="31" s="1"/>
  <c r="S114" i="31"/>
  <c r="T114" i="31" s="1"/>
  <c r="B130" i="29"/>
  <c r="J308" i="31"/>
  <c r="K308" i="31" s="1"/>
  <c r="B314" i="27"/>
  <c r="J247" i="31"/>
  <c r="K247" i="31" s="1"/>
  <c r="B253" i="27"/>
  <c r="J90" i="31"/>
  <c r="K90" i="31" s="1"/>
  <c r="B96" i="27"/>
  <c r="B209" i="27"/>
  <c r="J203" i="31"/>
  <c r="K203" i="31" s="1"/>
  <c r="B108" i="29"/>
  <c r="S92" i="31"/>
  <c r="T92" i="31" s="1"/>
  <c r="B199" i="29"/>
  <c r="S183" i="31"/>
  <c r="T183" i="31" s="1"/>
  <c r="B187" i="29"/>
  <c r="S171" i="31"/>
  <c r="T171" i="31" s="1"/>
  <c r="B71" i="29"/>
  <c r="S55" i="31"/>
  <c r="T55" i="31" s="1"/>
  <c r="B164" i="29"/>
  <c r="S148" i="31"/>
  <c r="T148" i="31" s="1"/>
  <c r="B320" i="15"/>
  <c r="A185" i="31"/>
  <c r="B185" i="31" s="1"/>
  <c r="A314" i="31"/>
  <c r="B314" i="31" s="1"/>
  <c r="B350" i="27"/>
  <c r="J344" i="31"/>
  <c r="K344" i="31" s="1"/>
  <c r="B112" i="27"/>
  <c r="J106" i="31"/>
  <c r="K106" i="31" s="1"/>
  <c r="B155" i="27"/>
  <c r="J149" i="31"/>
  <c r="K149" i="31" s="1"/>
  <c r="B223" i="27"/>
  <c r="J217" i="31"/>
  <c r="K217" i="31" s="1"/>
  <c r="B151" i="27"/>
  <c r="J145" i="31"/>
  <c r="K145" i="31" s="1"/>
  <c r="J216" i="31"/>
  <c r="K216" i="31" s="1"/>
  <c r="B222" i="27"/>
  <c r="J215" i="31"/>
  <c r="K215" i="31" s="1"/>
  <c r="B221" i="27"/>
  <c r="B273" i="27"/>
  <c r="J267" i="31"/>
  <c r="K267" i="31" s="1"/>
  <c r="J293" i="31"/>
  <c r="K293" i="31" s="1"/>
  <c r="B299" i="27"/>
  <c r="B157" i="27"/>
  <c r="J151" i="31"/>
  <c r="K151" i="31" s="1"/>
  <c r="B181" i="27"/>
  <c r="J175" i="31"/>
  <c r="K175" i="31" s="1"/>
  <c r="J362" i="31"/>
  <c r="K362" i="31" s="1"/>
  <c r="B368" i="27"/>
  <c r="J295" i="31"/>
  <c r="K295" i="31" s="1"/>
  <c r="B301" i="27"/>
  <c r="B328" i="27"/>
  <c r="J322" i="31"/>
  <c r="K322" i="31" s="1"/>
  <c r="J258" i="31"/>
  <c r="K258" i="31" s="1"/>
  <c r="B264" i="27"/>
  <c r="B352" i="27"/>
  <c r="J346" i="31"/>
  <c r="K346" i="31" s="1"/>
  <c r="B121" i="27"/>
  <c r="J115" i="31"/>
  <c r="K115" i="31" s="1"/>
  <c r="B251" i="27"/>
  <c r="J245" i="31"/>
  <c r="K245" i="31" s="1"/>
  <c r="B142" i="27"/>
  <c r="J136" i="31"/>
  <c r="K136" i="31" s="1"/>
  <c r="B295" i="27"/>
  <c r="J289" i="31"/>
  <c r="K289" i="31" s="1"/>
  <c r="J116" i="31"/>
  <c r="K116" i="31" s="1"/>
  <c r="B122" i="27"/>
  <c r="B372" i="27"/>
  <c r="J366" i="31"/>
  <c r="K366" i="31" s="1"/>
  <c r="B365" i="27"/>
  <c r="J359" i="31"/>
  <c r="K359" i="31" s="1"/>
  <c r="B330" i="27"/>
  <c r="J324" i="31"/>
  <c r="K324" i="31" s="1"/>
  <c r="B230" i="27"/>
  <c r="J224" i="31"/>
  <c r="K224" i="31" s="1"/>
  <c r="B140" i="27"/>
  <c r="J134" i="31"/>
  <c r="K134" i="31" s="1"/>
  <c r="B231" i="27"/>
  <c r="J225" i="31"/>
  <c r="K225" i="31" s="1"/>
  <c r="B125" i="27"/>
  <c r="J119" i="31"/>
  <c r="K119" i="31" s="1"/>
  <c r="J380" i="31"/>
  <c r="K380" i="31" s="1"/>
  <c r="B386" i="27"/>
  <c r="J231" i="31"/>
  <c r="K231" i="31" s="1"/>
  <c r="B237" i="27"/>
  <c r="B153" i="27"/>
  <c r="J147" i="31"/>
  <c r="K147" i="31" s="1"/>
  <c r="J150" i="31"/>
  <c r="K150" i="31" s="1"/>
  <c r="B156" i="27"/>
  <c r="J257" i="31"/>
  <c r="K257" i="31" s="1"/>
  <c r="B263" i="27"/>
  <c r="B169" i="27"/>
  <c r="J163" i="31"/>
  <c r="K163" i="31" s="1"/>
  <c r="B173" i="27"/>
  <c r="J167" i="31"/>
  <c r="K167" i="31" s="1"/>
  <c r="B334" i="27"/>
  <c r="J328" i="31"/>
  <c r="K328" i="31" s="1"/>
  <c r="B128" i="27"/>
  <c r="J122" i="31"/>
  <c r="K122" i="31" s="1"/>
  <c r="B239" i="27"/>
  <c r="J233" i="31"/>
  <c r="K233" i="31" s="1"/>
  <c r="B388" i="27"/>
  <c r="J382" i="31"/>
  <c r="K382" i="31" s="1"/>
  <c r="B354" i="27"/>
  <c r="J348" i="31"/>
  <c r="K348" i="31" s="1"/>
  <c r="B164" i="27"/>
  <c r="J158" i="31"/>
  <c r="K158" i="31" s="1"/>
  <c r="C34" i="1"/>
  <c r="K9" i="1"/>
  <c r="V6" i="1"/>
  <c r="B159" i="29"/>
  <c r="S143" i="31"/>
  <c r="T143" i="31" s="1"/>
  <c r="B256" i="29"/>
  <c r="S240" i="31"/>
  <c r="T240" i="31" s="1"/>
  <c r="B202" i="29"/>
  <c r="S186" i="31"/>
  <c r="T186" i="31" s="1"/>
  <c r="S294" i="31"/>
  <c r="T294" i="31" s="1"/>
  <c r="B310" i="29"/>
  <c r="B124" i="29"/>
  <c r="S108" i="31"/>
  <c r="T108" i="31" s="1"/>
  <c r="B184" i="29"/>
  <c r="S168" i="31"/>
  <c r="T168" i="31" s="1"/>
  <c r="B289" i="29"/>
  <c r="S273" i="31"/>
  <c r="T273" i="31" s="1"/>
  <c r="S341" i="31"/>
  <c r="T341" i="31" s="1"/>
  <c r="B357" i="29"/>
  <c r="B359" i="29"/>
  <c r="S343" i="31"/>
  <c r="T343" i="31" s="1"/>
  <c r="B250" i="29"/>
  <c r="S234" i="31"/>
  <c r="T234" i="31" s="1"/>
  <c r="B103" i="29"/>
  <c r="S87" i="31"/>
  <c r="T87" i="31" s="1"/>
  <c r="B47" i="29"/>
  <c r="S31" i="31"/>
  <c r="T31" i="31" s="1"/>
  <c r="B306" i="29"/>
  <c r="S290" i="31"/>
  <c r="T290" i="31" s="1"/>
  <c r="S179" i="31"/>
  <c r="T179" i="31" s="1"/>
  <c r="B195" i="29"/>
  <c r="B186" i="29"/>
  <c r="S170" i="31"/>
  <c r="T170" i="31" s="1"/>
  <c r="S176" i="31"/>
  <c r="T176" i="31" s="1"/>
  <c r="B192" i="29"/>
  <c r="B165" i="29"/>
  <c r="S149" i="31"/>
  <c r="T149" i="31" s="1"/>
  <c r="S112" i="31"/>
  <c r="T112" i="31" s="1"/>
  <c r="B128" i="29"/>
  <c r="S228" i="31"/>
  <c r="T228" i="31" s="1"/>
  <c r="B244" i="29"/>
  <c r="B219" i="29"/>
  <c r="S203" i="31"/>
  <c r="T203" i="31" s="1"/>
  <c r="B82" i="29"/>
  <c r="S66" i="31"/>
  <c r="T66" i="31" s="1"/>
  <c r="B167" i="29"/>
  <c r="S151" i="31"/>
  <c r="T151" i="31" s="1"/>
  <c r="B374" i="29"/>
  <c r="S358" i="31"/>
  <c r="T358" i="31" s="1"/>
  <c r="B393" i="29"/>
  <c r="S377" i="31"/>
  <c r="T377" i="31" s="1"/>
  <c r="S244" i="31"/>
  <c r="T244" i="31" s="1"/>
  <c r="B260" i="29"/>
  <c r="B381" i="29"/>
  <c r="S365" i="31"/>
  <c r="T365" i="31" s="1"/>
  <c r="S162" i="31"/>
  <c r="T162" i="31" s="1"/>
  <c r="B178" i="29"/>
  <c r="B65" i="29"/>
  <c r="S49" i="31"/>
  <c r="T49" i="31" s="1"/>
  <c r="B333" i="29"/>
  <c r="S317" i="31"/>
  <c r="T317" i="31" s="1"/>
  <c r="B341" i="29"/>
  <c r="S325" i="31"/>
  <c r="T325" i="31" s="1"/>
  <c r="B284" i="29"/>
  <c r="S268" i="31"/>
  <c r="T268" i="31" s="1"/>
  <c r="B156" i="29"/>
  <c r="S140" i="31"/>
  <c r="T140" i="31" s="1"/>
  <c r="B401" i="29"/>
  <c r="S385" i="31"/>
  <c r="T385" i="31" s="1"/>
  <c r="S301" i="31"/>
  <c r="T301" i="31" s="1"/>
  <c r="B317" i="29"/>
  <c r="B389" i="29"/>
  <c r="S373" i="31"/>
  <c r="T373" i="31" s="1"/>
  <c r="S348" i="31"/>
  <c r="T348" i="31" s="1"/>
  <c r="B364" i="29"/>
  <c r="B287" i="29"/>
  <c r="S271" i="31"/>
  <c r="T271" i="31" s="1"/>
  <c r="S95" i="31"/>
  <c r="T95" i="31" s="1"/>
  <c r="B111" i="29"/>
  <c r="B206" i="29"/>
  <c r="S190" i="31"/>
  <c r="T190" i="31" s="1"/>
  <c r="B44" i="29"/>
  <c r="S28" i="31"/>
  <c r="T28" i="31" s="1"/>
  <c r="B201" i="29"/>
  <c r="S185" i="31"/>
  <c r="T185" i="31" s="1"/>
  <c r="B386" i="29"/>
  <c r="S370" i="31"/>
  <c r="T370" i="31" s="1"/>
  <c r="S130" i="31"/>
  <c r="T130" i="31" s="1"/>
  <c r="B146" i="29"/>
  <c r="B96" i="29"/>
  <c r="S80" i="31"/>
  <c r="T80" i="31" s="1"/>
  <c r="B172" i="29"/>
  <c r="S156" i="31"/>
  <c r="T156" i="31" s="1"/>
  <c r="J186" i="31"/>
  <c r="K186" i="31" s="1"/>
  <c r="B192" i="27"/>
  <c r="B274" i="27"/>
  <c r="J268" i="31"/>
  <c r="K268" i="31" s="1"/>
  <c r="B178" i="27"/>
  <c r="J172" i="31"/>
  <c r="K172" i="31" s="1"/>
  <c r="B146" i="27"/>
  <c r="J140" i="31"/>
  <c r="K140" i="31" s="1"/>
  <c r="B260" i="27"/>
  <c r="J254" i="31"/>
  <c r="K254" i="31" s="1"/>
  <c r="J83" i="31"/>
  <c r="K83" i="31" s="1"/>
  <c r="B89" i="27"/>
  <c r="S125" i="31"/>
  <c r="T125" i="31" s="1"/>
  <c r="B141" i="29"/>
  <c r="B234" i="29"/>
  <c r="S218" i="31"/>
  <c r="T218" i="31" s="1"/>
  <c r="B115" i="29"/>
  <c r="S99" i="31"/>
  <c r="T99" i="31" s="1"/>
  <c r="B79" i="29"/>
  <c r="S63" i="31"/>
  <c r="T63" i="31" s="1"/>
  <c r="A320" i="31"/>
  <c r="B320" i="31" s="1"/>
  <c r="A139" i="31"/>
  <c r="B139" i="31" s="1"/>
  <c r="B141" i="27"/>
  <c r="J135" i="31"/>
  <c r="K135" i="31" s="1"/>
  <c r="B294" i="27"/>
  <c r="J288" i="31"/>
  <c r="K288" i="31" s="1"/>
  <c r="B225" i="27"/>
  <c r="J219" i="31"/>
  <c r="K219" i="31" s="1"/>
  <c r="B216" i="27"/>
  <c r="J210" i="31"/>
  <c r="K210" i="31" s="1"/>
  <c r="B185" i="27"/>
  <c r="J179" i="31"/>
  <c r="K179" i="31" s="1"/>
  <c r="B95" i="27"/>
  <c r="J89" i="31"/>
  <c r="K89" i="31" s="1"/>
  <c r="J309" i="31"/>
  <c r="K309" i="31" s="1"/>
  <c r="B315" i="27"/>
  <c r="B137" i="27"/>
  <c r="J131" i="31"/>
  <c r="K131" i="31" s="1"/>
  <c r="B91" i="27"/>
  <c r="J85" i="31"/>
  <c r="K85" i="31" s="1"/>
  <c r="B265" i="27"/>
  <c r="J259" i="31"/>
  <c r="K259" i="31" s="1"/>
  <c r="J214" i="31"/>
  <c r="K214" i="31" s="1"/>
  <c r="B220" i="27"/>
  <c r="B367" i="27"/>
  <c r="J361" i="31"/>
  <c r="K361" i="31" s="1"/>
  <c r="B380" i="27"/>
  <c r="J374" i="31"/>
  <c r="K374" i="31" s="1"/>
  <c r="B247" i="27"/>
  <c r="J241" i="31"/>
  <c r="K241" i="31" s="1"/>
  <c r="B160" i="27"/>
  <c r="J154" i="31"/>
  <c r="K154" i="31" s="1"/>
  <c r="B134" i="27"/>
  <c r="J128" i="31"/>
  <c r="K128" i="31" s="1"/>
  <c r="B80" i="27"/>
  <c r="J74" i="31"/>
  <c r="K74" i="31" s="1"/>
  <c r="B338" i="27"/>
  <c r="J332" i="31"/>
  <c r="K332" i="31" s="1"/>
  <c r="B252" i="27"/>
  <c r="J246" i="31"/>
  <c r="K246" i="31" s="1"/>
  <c r="B206" i="27"/>
  <c r="J200" i="31"/>
  <c r="K200" i="31" s="1"/>
  <c r="B300" i="27"/>
  <c r="J294" i="31"/>
  <c r="K294" i="31" s="1"/>
  <c r="B245" i="27"/>
  <c r="J239" i="31"/>
  <c r="K239" i="31" s="1"/>
  <c r="B77" i="27"/>
  <c r="J71" i="31"/>
  <c r="K71" i="31" s="1"/>
  <c r="J161" i="31"/>
  <c r="K161" i="31" s="1"/>
  <c r="B167" i="27"/>
  <c r="B293" i="27"/>
  <c r="J287" i="31"/>
  <c r="K287" i="31" s="1"/>
  <c r="B285" i="27"/>
  <c r="J279" i="31"/>
  <c r="K279" i="31" s="1"/>
  <c r="J299" i="31"/>
  <c r="K299" i="31" s="1"/>
  <c r="B305" i="27"/>
  <c r="B258" i="27"/>
  <c r="J252" i="31"/>
  <c r="K252" i="31" s="1"/>
  <c r="B168" i="27"/>
  <c r="J162" i="31"/>
  <c r="K162" i="31" s="1"/>
  <c r="J168" i="31"/>
  <c r="K168" i="31" s="1"/>
  <c r="B174" i="27"/>
  <c r="B281" i="27"/>
  <c r="J275" i="31"/>
  <c r="K275" i="31" s="1"/>
  <c r="B70" i="27"/>
  <c r="J64" i="31"/>
  <c r="K64" i="31" s="1"/>
  <c r="J339" i="31"/>
  <c r="K339" i="31" s="1"/>
  <c r="B345" i="27"/>
  <c r="B184" i="27"/>
  <c r="J178" i="31"/>
  <c r="K178" i="31" s="1"/>
  <c r="J378" i="31"/>
  <c r="K378" i="31" s="1"/>
  <c r="B384" i="27"/>
  <c r="B238" i="27"/>
  <c r="J232" i="31"/>
  <c r="K232" i="31" s="1"/>
  <c r="B143" i="27"/>
  <c r="J137" i="31"/>
  <c r="K137" i="31" s="1"/>
  <c r="B104" i="27"/>
  <c r="J98" i="31"/>
  <c r="K98" i="31" s="1"/>
  <c r="B213" i="27"/>
  <c r="J207" i="31"/>
  <c r="K207" i="31" s="1"/>
  <c r="B218" i="27"/>
  <c r="J212" i="31"/>
  <c r="K212" i="31" s="1"/>
  <c r="B327" i="27"/>
  <c r="J321" i="31"/>
  <c r="K321" i="31" s="1"/>
  <c r="B297" i="29"/>
  <c r="S281" i="31"/>
  <c r="T281" i="31" s="1"/>
  <c r="S206" i="31"/>
  <c r="T206" i="31" s="1"/>
  <c r="B222" i="29"/>
  <c r="S257" i="31"/>
  <c r="T257" i="31" s="1"/>
  <c r="B273" i="29"/>
  <c r="B85" i="29"/>
  <c r="S69" i="31"/>
  <c r="T69" i="31" s="1"/>
  <c r="B210" i="29"/>
  <c r="S194" i="31"/>
  <c r="T194" i="31" s="1"/>
  <c r="S57" i="31"/>
  <c r="T57" i="31" s="1"/>
  <c r="B73" i="29"/>
  <c r="B371" i="29"/>
  <c r="S355" i="31"/>
  <c r="T355" i="31" s="1"/>
  <c r="B136" i="29"/>
  <c r="S120" i="31"/>
  <c r="T120" i="31" s="1"/>
  <c r="B113" i="29"/>
  <c r="S97" i="31"/>
  <c r="T97" i="31" s="1"/>
  <c r="S331" i="31"/>
  <c r="T331" i="31" s="1"/>
  <c r="B347" i="29"/>
  <c r="B138" i="29"/>
  <c r="S122" i="31"/>
  <c r="T122" i="31" s="1"/>
  <c r="B122" i="29"/>
  <c r="S106" i="31"/>
  <c r="T106" i="31" s="1"/>
  <c r="B153" i="29"/>
  <c r="S137" i="31"/>
  <c r="T137" i="31" s="1"/>
  <c r="B134" i="29"/>
  <c r="S118" i="31"/>
  <c r="T118" i="31" s="1"/>
  <c r="B264" i="29"/>
  <c r="S248" i="31"/>
  <c r="T248" i="31" s="1"/>
  <c r="B280" i="29"/>
  <c r="S264" i="31"/>
  <c r="T264" i="31" s="1"/>
  <c r="B92" i="29"/>
  <c r="S76" i="31"/>
  <c r="T76" i="31" s="1"/>
  <c r="S113" i="31"/>
  <c r="T113" i="31" s="1"/>
  <c r="B129" i="29"/>
  <c r="B356" i="29"/>
  <c r="S340" i="31"/>
  <c r="T340" i="31" s="1"/>
  <c r="S323" i="31"/>
  <c r="T323" i="31" s="1"/>
  <c r="B339" i="29"/>
  <c r="B245" i="29"/>
  <c r="S229" i="31"/>
  <c r="T229" i="31" s="1"/>
  <c r="B307" i="29"/>
  <c r="S291" i="31"/>
  <c r="T291" i="31" s="1"/>
  <c r="S150" i="31"/>
  <c r="T150" i="31" s="1"/>
  <c r="B166" i="29"/>
  <c r="B175" i="29"/>
  <c r="S159" i="31"/>
  <c r="T159" i="31" s="1"/>
  <c r="S292" i="31"/>
  <c r="T292" i="31" s="1"/>
  <c r="B308" i="29"/>
  <c r="B327" i="29"/>
  <c r="S311" i="31"/>
  <c r="T311" i="31" s="1"/>
  <c r="B272" i="29"/>
  <c r="S256" i="31"/>
  <c r="T256" i="31" s="1"/>
  <c r="B314" i="29"/>
  <c r="S298" i="31"/>
  <c r="T298" i="31" s="1"/>
  <c r="B218" i="29"/>
  <c r="S202" i="31"/>
  <c r="T202" i="31" s="1"/>
  <c r="B93" i="29"/>
  <c r="S77" i="31"/>
  <c r="T77" i="31" s="1"/>
  <c r="B358" i="29"/>
  <c r="S342" i="31"/>
  <c r="T342" i="31" s="1"/>
  <c r="B294" i="29"/>
  <c r="S278" i="31"/>
  <c r="T278" i="31" s="1"/>
  <c r="B379" i="29"/>
  <c r="S363" i="31"/>
  <c r="T363" i="31" s="1"/>
  <c r="B139" i="29"/>
  <c r="S123" i="31"/>
  <c r="T123" i="31" s="1"/>
  <c r="S107" i="31"/>
  <c r="T107" i="31" s="1"/>
  <c r="B123" i="29"/>
  <c r="B392" i="29"/>
  <c r="S376" i="31"/>
  <c r="T376" i="31" s="1"/>
  <c r="S44" i="31"/>
  <c r="T44" i="31" s="1"/>
  <c r="B60" i="29"/>
  <c r="S110" i="31"/>
  <c r="T110" i="31" s="1"/>
  <c r="B126" i="29"/>
  <c r="S184" i="31"/>
  <c r="T184" i="31" s="1"/>
  <c r="B200" i="29"/>
  <c r="S129" i="31"/>
  <c r="T129" i="31" s="1"/>
  <c r="B145" i="29"/>
  <c r="S280" i="31"/>
  <c r="T280" i="31" s="1"/>
  <c r="B296" i="29"/>
  <c r="B188" i="29"/>
  <c r="S172" i="31"/>
  <c r="T172" i="31" s="1"/>
  <c r="S241" i="31"/>
  <c r="T241" i="31" s="1"/>
  <c r="B257" i="29"/>
  <c r="S219" i="31"/>
  <c r="T219" i="31" s="1"/>
  <c r="B235" i="29"/>
  <c r="B200" i="27"/>
  <c r="J194" i="31"/>
  <c r="K194" i="31" s="1"/>
  <c r="B383" i="27"/>
  <c r="J377" i="31"/>
  <c r="K377" i="31" s="1"/>
  <c r="J75" i="31"/>
  <c r="K75" i="31" s="1"/>
  <c r="B81" i="27"/>
  <c r="B73" i="27"/>
  <c r="J67" i="31"/>
  <c r="K67" i="31" s="1"/>
  <c r="B202" i="27"/>
  <c r="J196" i="31"/>
  <c r="K196" i="31" s="1"/>
  <c r="B353" i="27"/>
  <c r="J347" i="31"/>
  <c r="K347" i="31" s="1"/>
  <c r="B390" i="29"/>
  <c r="S374" i="31"/>
  <c r="T374" i="31" s="1"/>
  <c r="B332" i="29"/>
  <c r="S316" i="31"/>
  <c r="T316" i="31" s="1"/>
  <c r="B360" i="29"/>
  <c r="S344" i="31"/>
  <c r="T344" i="31" s="1"/>
  <c r="S305" i="31"/>
  <c r="T305" i="31" s="1"/>
  <c r="B321" i="29"/>
  <c r="S35" i="31"/>
  <c r="T35" i="31" s="1"/>
  <c r="B51" i="29"/>
  <c r="B231" i="29"/>
  <c r="S215" i="31"/>
  <c r="T215" i="31" s="1"/>
  <c r="B236" i="29"/>
  <c r="S220" i="31"/>
  <c r="T220" i="31" s="1"/>
  <c r="B324" i="29"/>
  <c r="S308" i="31"/>
  <c r="T308" i="31" s="1"/>
  <c r="B322" i="29"/>
  <c r="S306" i="31"/>
  <c r="T306" i="31" s="1"/>
  <c r="S85" i="31"/>
  <c r="T85" i="31" s="1"/>
  <c r="B101" i="29"/>
  <c r="B251" i="29"/>
  <c r="S235" i="31"/>
  <c r="T235" i="31" s="1"/>
  <c r="S38" i="31"/>
  <c r="T38" i="31" s="1"/>
  <c r="B54" i="29"/>
  <c r="A114" i="31"/>
  <c r="B114" i="31" s="1"/>
  <c r="A122" i="31"/>
  <c r="B122" i="31" s="1"/>
  <c r="B83" i="27"/>
  <c r="J77" i="31"/>
  <c r="K77" i="31" s="1"/>
  <c r="B126" i="27"/>
  <c r="J120" i="31"/>
  <c r="K120" i="31" s="1"/>
  <c r="B116" i="27"/>
  <c r="J110" i="31"/>
  <c r="K110" i="31" s="1"/>
  <c r="B76" i="27"/>
  <c r="J70" i="31"/>
  <c r="K70" i="31" s="1"/>
  <c r="B374" i="27"/>
  <c r="J368" i="31"/>
  <c r="K368" i="31" s="1"/>
  <c r="J69" i="31"/>
  <c r="K69" i="31" s="1"/>
  <c r="B75" i="27"/>
  <c r="B203" i="27"/>
  <c r="J197" i="31"/>
  <c r="K197" i="31" s="1"/>
  <c r="B370" i="27"/>
  <c r="J364" i="31"/>
  <c r="K364" i="31" s="1"/>
  <c r="J365" i="31"/>
  <c r="K365" i="31" s="1"/>
  <c r="B371" i="27"/>
  <c r="B382" i="27"/>
  <c r="J376" i="31"/>
  <c r="K376" i="31" s="1"/>
  <c r="J384" i="31"/>
  <c r="K384" i="31" s="1"/>
  <c r="B390" i="27"/>
  <c r="B145" i="27"/>
  <c r="J139" i="31"/>
  <c r="K139" i="31" s="1"/>
  <c r="J385" i="31"/>
  <c r="K385" i="31" s="1"/>
  <c r="B391" i="27"/>
  <c r="B107" i="27"/>
  <c r="J101" i="31"/>
  <c r="K101" i="31" s="1"/>
  <c r="J87" i="31"/>
  <c r="K87" i="31" s="1"/>
  <c r="B93" i="27"/>
  <c r="B378" i="27"/>
  <c r="J372" i="31"/>
  <c r="K372" i="31" s="1"/>
  <c r="B198" i="27"/>
  <c r="J192" i="31"/>
  <c r="K192" i="31" s="1"/>
  <c r="B109" i="27"/>
  <c r="J103" i="31"/>
  <c r="K103" i="31" s="1"/>
  <c r="B113" i="27"/>
  <c r="J107" i="31"/>
  <c r="K107" i="31" s="1"/>
  <c r="B172" i="27"/>
  <c r="J166" i="31"/>
  <c r="K166" i="31" s="1"/>
  <c r="J156" i="31"/>
  <c r="K156" i="31" s="1"/>
  <c r="B162" i="27"/>
  <c r="J331" i="31"/>
  <c r="K331" i="31" s="1"/>
  <c r="B337" i="27"/>
  <c r="B138" i="27"/>
  <c r="J132" i="31"/>
  <c r="K132" i="31" s="1"/>
  <c r="B165" i="27"/>
  <c r="J159" i="31"/>
  <c r="K159" i="31" s="1"/>
  <c r="B148" i="27"/>
  <c r="J142" i="31"/>
  <c r="K142" i="31" s="1"/>
  <c r="J114" i="31"/>
  <c r="K114" i="31" s="1"/>
  <c r="B120" i="27"/>
  <c r="B257" i="27"/>
  <c r="J251" i="31"/>
  <c r="K251" i="31" s="1"/>
  <c r="B90" i="27"/>
  <c r="J84" i="31"/>
  <c r="K84" i="31" s="1"/>
  <c r="J286" i="31"/>
  <c r="K286" i="31" s="1"/>
  <c r="B292" i="27"/>
  <c r="J228" i="31"/>
  <c r="K228" i="31" s="1"/>
  <c r="B234" i="27"/>
  <c r="J281" i="31"/>
  <c r="K281" i="31" s="1"/>
  <c r="B287" i="27"/>
  <c r="B249" i="27"/>
  <c r="J243" i="31"/>
  <c r="K243" i="31" s="1"/>
  <c r="B284" i="27"/>
  <c r="J278" i="31"/>
  <c r="K278" i="31" s="1"/>
  <c r="B346" i="27"/>
  <c r="J340" i="31"/>
  <c r="K340" i="31" s="1"/>
  <c r="B348" i="27"/>
  <c r="J342" i="31"/>
  <c r="K342" i="31" s="1"/>
  <c r="B71" i="27"/>
  <c r="J65" i="31"/>
  <c r="K65" i="31" s="1"/>
  <c r="J315" i="31"/>
  <c r="K315" i="31" s="1"/>
  <c r="B321" i="27"/>
  <c r="B85" i="27"/>
  <c r="J79" i="31"/>
  <c r="K79" i="31" s="1"/>
  <c r="B210" i="27"/>
  <c r="J204" i="31"/>
  <c r="K204" i="31" s="1"/>
  <c r="B84" i="27"/>
  <c r="J78" i="31"/>
  <c r="K78" i="31" s="1"/>
  <c r="B243" i="27"/>
  <c r="J237" i="31"/>
  <c r="K237" i="31" s="1"/>
  <c r="S360" i="31"/>
  <c r="T360" i="31" s="1"/>
  <c r="B376" i="29"/>
  <c r="B216" i="29"/>
  <c r="S200" i="31"/>
  <c r="T200" i="31" s="1"/>
  <c r="B225" i="29"/>
  <c r="S209" i="31"/>
  <c r="T209" i="31" s="1"/>
  <c r="B334" i="29"/>
  <c r="S318" i="31"/>
  <c r="T318" i="31" s="1"/>
  <c r="B189" i="29"/>
  <c r="S173" i="31"/>
  <c r="T173" i="31" s="1"/>
  <c r="B311" i="29"/>
  <c r="S295" i="31"/>
  <c r="T295" i="31" s="1"/>
  <c r="S79" i="31"/>
  <c r="T79" i="31" s="1"/>
  <c r="B95" i="29"/>
  <c r="S258" i="31"/>
  <c r="T258" i="31" s="1"/>
  <c r="B274" i="29"/>
  <c r="S158" i="31"/>
  <c r="T158" i="31" s="1"/>
  <c r="B174" i="29"/>
  <c r="B72" i="29"/>
  <c r="S56" i="31"/>
  <c r="T56" i="31" s="1"/>
  <c r="B252" i="29"/>
  <c r="S236" i="31"/>
  <c r="T236" i="31" s="1"/>
  <c r="S252" i="31"/>
  <c r="T252" i="31" s="1"/>
  <c r="B268" i="29"/>
  <c r="B68" i="29"/>
  <c r="S52" i="31"/>
  <c r="T52" i="31" s="1"/>
  <c r="S313" i="31"/>
  <c r="T313" i="31" s="1"/>
  <c r="B329" i="29"/>
  <c r="S320" i="31"/>
  <c r="T320" i="31" s="1"/>
  <c r="B336" i="29"/>
  <c r="B369" i="29"/>
  <c r="S353" i="31"/>
  <c r="T353" i="31" s="1"/>
  <c r="B191" i="29"/>
  <c r="S175" i="31"/>
  <c r="T175" i="31" s="1"/>
  <c r="B261" i="29"/>
  <c r="S245" i="31"/>
  <c r="T245" i="31" s="1"/>
  <c r="B142" i="29"/>
  <c r="S126" i="31"/>
  <c r="T126" i="31" s="1"/>
  <c r="B151" i="29"/>
  <c r="S135" i="31"/>
  <c r="T135" i="31" s="1"/>
  <c r="B267" i="29"/>
  <c r="S251" i="31"/>
  <c r="T251" i="31" s="1"/>
  <c r="B105" i="29"/>
  <c r="S89" i="31"/>
  <c r="T89" i="31" s="1"/>
  <c r="S261" i="31"/>
  <c r="T261" i="31" s="1"/>
  <c r="B277" i="29"/>
  <c r="B64" i="29"/>
  <c r="S48" i="31"/>
  <c r="T48" i="31" s="1"/>
  <c r="B400" i="29"/>
  <c r="S384" i="31"/>
  <c r="T384" i="31" s="1"/>
  <c r="S207" i="31"/>
  <c r="T207" i="31" s="1"/>
  <c r="B223" i="29"/>
  <c r="B340" i="29"/>
  <c r="S324" i="31"/>
  <c r="T324" i="31" s="1"/>
  <c r="B58" i="29"/>
  <c r="S42" i="31"/>
  <c r="T42" i="31" s="1"/>
  <c r="B232" i="29"/>
  <c r="S216" i="31"/>
  <c r="T216" i="31" s="1"/>
  <c r="B150" i="29"/>
  <c r="S134" i="31"/>
  <c r="T134" i="31" s="1"/>
  <c r="B176" i="29"/>
  <c r="S160" i="31"/>
  <c r="T160" i="31" s="1"/>
  <c r="B275" i="29"/>
  <c r="S259" i="31"/>
  <c r="T259" i="31" s="1"/>
  <c r="B185" i="29"/>
  <c r="S169" i="31"/>
  <c r="T169" i="31" s="1"/>
  <c r="B61" i="29"/>
  <c r="S45" i="31"/>
  <c r="T45" i="31" s="1"/>
  <c r="B78" i="29"/>
  <c r="S62" i="31"/>
  <c r="T62" i="31" s="1"/>
  <c r="S315" i="31"/>
  <c r="T315" i="31" s="1"/>
  <c r="B331" i="29"/>
  <c r="B118" i="29"/>
  <c r="S102" i="31"/>
  <c r="T102" i="31" s="1"/>
  <c r="B221" i="29"/>
  <c r="S205" i="31"/>
  <c r="T205" i="31" s="1"/>
  <c r="B168" i="29"/>
  <c r="S152" i="31"/>
  <c r="T152" i="31" s="1"/>
  <c r="S199" i="31"/>
  <c r="T199" i="31" s="1"/>
  <c r="B215" i="29"/>
  <c r="S51" i="31"/>
  <c r="T51" i="31" s="1"/>
  <c r="B67" i="29"/>
  <c r="S237" i="31"/>
  <c r="T237" i="31" s="1"/>
  <c r="B253" i="29"/>
  <c r="B309" i="29"/>
  <c r="S293" i="31"/>
  <c r="T293" i="31" s="1"/>
  <c r="S238" i="31"/>
  <c r="T238" i="31" s="1"/>
  <c r="B254" i="29"/>
  <c r="S272" i="31"/>
  <c r="T272" i="31" s="1"/>
  <c r="B288" i="29"/>
  <c r="J256" i="31"/>
  <c r="K256" i="31" s="1"/>
  <c r="B262" i="27"/>
  <c r="J255" i="31"/>
  <c r="K255" i="31" s="1"/>
  <c r="B261" i="27"/>
  <c r="J125" i="31"/>
  <c r="K125" i="31" s="1"/>
  <c r="B131" i="27"/>
  <c r="J184" i="31"/>
  <c r="K184" i="31" s="1"/>
  <c r="B190" i="27"/>
  <c r="J317" i="31"/>
  <c r="K317" i="31" s="1"/>
  <c r="B323" i="27"/>
  <c r="B258" i="29"/>
  <c r="S242" i="31"/>
  <c r="T242" i="31" s="1"/>
  <c r="B316" i="29"/>
  <c r="S300" i="31"/>
  <c r="T300" i="31" s="1"/>
  <c r="B55" i="29"/>
  <c r="S39" i="31"/>
  <c r="T39" i="31" s="1"/>
  <c r="B75" i="29"/>
  <c r="S59" i="31"/>
  <c r="T59" i="31" s="1"/>
  <c r="A347" i="31"/>
  <c r="B347" i="31" s="1"/>
  <c r="B135" i="27"/>
  <c r="J129" i="31"/>
  <c r="K129" i="31" s="1"/>
  <c r="B268" i="27"/>
  <c r="J262" i="31"/>
  <c r="K262" i="31" s="1"/>
  <c r="B226" i="27"/>
  <c r="J220" i="31"/>
  <c r="K220" i="31" s="1"/>
  <c r="J357" i="31"/>
  <c r="K357" i="31" s="1"/>
  <c r="B363" i="27"/>
  <c r="B342" i="27"/>
  <c r="J336" i="31"/>
  <c r="K336" i="31" s="1"/>
  <c r="J329" i="31"/>
  <c r="K329" i="31" s="1"/>
  <c r="B335" i="27"/>
  <c r="B347" i="27"/>
  <c r="J341" i="31"/>
  <c r="K341" i="31" s="1"/>
  <c r="J82" i="31"/>
  <c r="K82" i="31" s="1"/>
  <c r="B88" i="27"/>
  <c r="J311" i="31"/>
  <c r="K311" i="31" s="1"/>
  <c r="B317" i="27"/>
  <c r="B232" i="27"/>
  <c r="J226" i="31"/>
  <c r="K226" i="31" s="1"/>
  <c r="B119" i="27"/>
  <c r="J113" i="31"/>
  <c r="K113" i="31" s="1"/>
  <c r="B387" i="27"/>
  <c r="J381" i="31"/>
  <c r="K381" i="31" s="1"/>
  <c r="B242" i="27"/>
  <c r="J236" i="31"/>
  <c r="K236" i="31" s="1"/>
  <c r="J314" i="31"/>
  <c r="K314" i="31" s="1"/>
  <c r="B320" i="27"/>
  <c r="B291" i="27"/>
  <c r="J285" i="31"/>
  <c r="K285" i="31" s="1"/>
  <c r="J208" i="31"/>
  <c r="K208" i="31" s="1"/>
  <c r="B214" i="27"/>
  <c r="B311" i="27"/>
  <c r="J305" i="31"/>
  <c r="K305" i="31" s="1"/>
  <c r="B361" i="27"/>
  <c r="J355" i="31"/>
  <c r="K355" i="31" s="1"/>
  <c r="B115" i="27"/>
  <c r="J109" i="31"/>
  <c r="K109" i="31" s="1"/>
  <c r="J260" i="31"/>
  <c r="K260" i="31" s="1"/>
  <c r="B266" i="27"/>
  <c r="B176" i="27"/>
  <c r="J170" i="31"/>
  <c r="K170" i="31" s="1"/>
  <c r="B362" i="27"/>
  <c r="J356" i="31"/>
  <c r="K356" i="31" s="1"/>
  <c r="B127" i="27"/>
  <c r="J121" i="31"/>
  <c r="K121" i="31" s="1"/>
  <c r="B111" i="27"/>
  <c r="J105" i="31"/>
  <c r="K105" i="31" s="1"/>
  <c r="J264" i="31"/>
  <c r="K264" i="31" s="1"/>
  <c r="B270" i="27"/>
  <c r="J174" i="31"/>
  <c r="K174" i="31" s="1"/>
  <c r="B180" i="27"/>
  <c r="B255" i="27"/>
  <c r="J249" i="31"/>
  <c r="K249" i="31" s="1"/>
  <c r="J201" i="31"/>
  <c r="K201" i="31" s="1"/>
  <c r="B207" i="27"/>
  <c r="B79" i="27"/>
  <c r="J73" i="31"/>
  <c r="K73" i="31" s="1"/>
  <c r="B333" i="27"/>
  <c r="J327" i="31"/>
  <c r="K327" i="31" s="1"/>
  <c r="B186" i="27"/>
  <c r="J180" i="31"/>
  <c r="K180" i="31" s="1"/>
  <c r="B102" i="27"/>
  <c r="J96" i="31"/>
  <c r="K96" i="31" s="1"/>
  <c r="J250" i="31"/>
  <c r="K250" i="31" s="1"/>
  <c r="B256" i="27"/>
  <c r="J312" i="31"/>
  <c r="K312" i="31" s="1"/>
  <c r="B318" i="27"/>
  <c r="B289" i="27"/>
  <c r="J283" i="31"/>
  <c r="K283" i="31" s="1"/>
  <c r="B175" i="27"/>
  <c r="J169" i="31"/>
  <c r="K169" i="31" s="1"/>
  <c r="B272" i="27"/>
  <c r="J266" i="31"/>
  <c r="K266" i="31" s="1"/>
  <c r="J375" i="31"/>
  <c r="K375" i="31" s="1"/>
  <c r="B381" i="27"/>
  <c r="B296" i="27"/>
  <c r="J290" i="31"/>
  <c r="K290" i="31" s="1"/>
  <c r="B194" i="29"/>
  <c r="S178" i="31"/>
  <c r="T178" i="31" s="1"/>
  <c r="S327" i="31"/>
  <c r="T327" i="31" s="1"/>
  <c r="B343" i="29"/>
  <c r="B197" i="29"/>
  <c r="S181" i="31"/>
  <c r="T181" i="31" s="1"/>
  <c r="S297" i="31"/>
  <c r="T297" i="31" s="1"/>
  <c r="B313" i="29"/>
  <c r="B147" i="29"/>
  <c r="S131" i="31"/>
  <c r="T131" i="31" s="1"/>
  <c r="S368" i="31"/>
  <c r="T368" i="31" s="1"/>
  <c r="B384" i="29"/>
  <c r="B137" i="29"/>
  <c r="S121" i="31"/>
  <c r="T121" i="31" s="1"/>
  <c r="B66" i="29"/>
  <c r="S50" i="31"/>
  <c r="T50" i="31" s="1"/>
  <c r="B346" i="29"/>
  <c r="S330" i="31"/>
  <c r="T330" i="31" s="1"/>
  <c r="S265" i="31"/>
  <c r="T265" i="31" s="1"/>
  <c r="B281" i="29"/>
  <c r="B81" i="29"/>
  <c r="S65" i="31"/>
  <c r="T65" i="31" s="1"/>
  <c r="B328" i="29"/>
  <c r="S312" i="31"/>
  <c r="T312" i="31" s="1"/>
  <c r="S279" i="31"/>
  <c r="T279" i="31" s="1"/>
  <c r="B295" i="29"/>
  <c r="B148" i="29"/>
  <c r="S132" i="31"/>
  <c r="T132" i="31" s="1"/>
  <c r="B152" i="29"/>
  <c r="S136" i="31"/>
  <c r="T136" i="31" s="1"/>
  <c r="B94" i="29"/>
  <c r="S78" i="31"/>
  <c r="T78" i="31" s="1"/>
  <c r="B89" i="29"/>
  <c r="S73" i="31"/>
  <c r="T73" i="31" s="1"/>
  <c r="B243" i="29"/>
  <c r="S227" i="31"/>
  <c r="T227" i="31" s="1"/>
  <c r="S155" i="31"/>
  <c r="T155" i="31" s="1"/>
  <c r="B171" i="29"/>
  <c r="B230" i="29"/>
  <c r="S214" i="31"/>
  <c r="T214" i="31" s="1"/>
  <c r="S201" i="31"/>
  <c r="T201" i="31" s="1"/>
  <c r="B217" i="29"/>
  <c r="S351" i="31"/>
  <c r="T351" i="31" s="1"/>
  <c r="B367" i="29"/>
  <c r="B83" i="29"/>
  <c r="S67" i="31"/>
  <c r="T67" i="31" s="1"/>
  <c r="B398" i="29"/>
  <c r="S382" i="31"/>
  <c r="T382" i="31" s="1"/>
  <c r="S213" i="31"/>
  <c r="T213" i="31" s="1"/>
  <c r="B229" i="29"/>
  <c r="B286" i="29"/>
  <c r="S270" i="31"/>
  <c r="T270" i="31" s="1"/>
  <c r="S86" i="31"/>
  <c r="T86" i="31" s="1"/>
  <c r="B102" i="29"/>
  <c r="B391" i="29"/>
  <c r="S375" i="31"/>
  <c r="T375" i="31" s="1"/>
  <c r="B77" i="29"/>
  <c r="S61" i="31"/>
  <c r="T61" i="31" s="1"/>
  <c r="B383" i="29"/>
  <c r="S367" i="31"/>
  <c r="T367" i="31" s="1"/>
  <c r="B240" i="29"/>
  <c r="S224" i="31"/>
  <c r="T224" i="31" s="1"/>
  <c r="B143" i="29"/>
  <c r="S127" i="31"/>
  <c r="T127" i="31" s="1"/>
  <c r="B319" i="29"/>
  <c r="S303" i="31"/>
  <c r="T303" i="31" s="1"/>
  <c r="B70" i="29"/>
  <c r="S54" i="31"/>
  <c r="T54" i="31" s="1"/>
  <c r="S296" i="31"/>
  <c r="T296" i="31" s="1"/>
  <c r="B312" i="29"/>
  <c r="B154" i="29"/>
  <c r="S138" i="31"/>
  <c r="T138" i="31" s="1"/>
  <c r="S165" i="31"/>
  <c r="T165" i="31" s="1"/>
  <c r="B181" i="29"/>
  <c r="B160" i="29"/>
  <c r="S144" i="31"/>
  <c r="T144" i="31" s="1"/>
  <c r="B233" i="29"/>
  <c r="S217" i="31"/>
  <c r="T217" i="31" s="1"/>
  <c r="S211" i="31"/>
  <c r="T211" i="31" s="1"/>
  <c r="B227" i="29"/>
  <c r="S285" i="31"/>
  <c r="T285" i="31" s="1"/>
  <c r="B301" i="29"/>
  <c r="S74" i="31"/>
  <c r="T74" i="31" s="1"/>
  <c r="B90" i="29"/>
  <c r="B370" i="29"/>
  <c r="S354" i="31"/>
  <c r="T354" i="31" s="1"/>
  <c r="S288" i="31"/>
  <c r="T288" i="31" s="1"/>
  <c r="B304" i="29"/>
  <c r="S361" i="31"/>
  <c r="T361" i="31" s="1"/>
  <c r="B377" i="29"/>
  <c r="B335" i="29"/>
  <c r="S319" i="31"/>
  <c r="T319" i="31" s="1"/>
  <c r="B179" i="27"/>
  <c r="J173" i="31"/>
  <c r="K173" i="31" s="1"/>
  <c r="J152" i="31"/>
  <c r="K152" i="31" s="1"/>
  <c r="B158" i="27"/>
  <c r="J282" i="31"/>
  <c r="K282" i="31" s="1"/>
  <c r="B288" i="27"/>
  <c r="B339" i="27"/>
  <c r="J333" i="31"/>
  <c r="K333" i="31" s="1"/>
  <c r="B177" i="27"/>
  <c r="J171" i="31"/>
  <c r="K171" i="31" s="1"/>
  <c r="B201" i="27"/>
  <c r="J195" i="31"/>
  <c r="K195" i="31" s="1"/>
  <c r="B343" i="27"/>
  <c r="J337" i="31"/>
  <c r="K337" i="31" s="1"/>
  <c r="S91" i="31"/>
  <c r="T91" i="31" s="1"/>
  <c r="B107" i="29"/>
  <c r="S191" i="31"/>
  <c r="T191" i="31" s="1"/>
  <c r="B207" i="29"/>
  <c r="B300" i="29"/>
  <c r="S284" i="31"/>
  <c r="T284" i="31" s="1"/>
  <c r="B368" i="29"/>
  <c r="S352" i="31"/>
  <c r="T352" i="31" s="1"/>
  <c r="B198" i="15"/>
  <c r="B228" i="15"/>
  <c r="A311" i="31"/>
  <c r="B311" i="31" s="1"/>
  <c r="A387" i="31"/>
  <c r="B387" i="31" s="1"/>
  <c r="A351" i="31"/>
  <c r="B351" i="31" s="1"/>
  <c r="A264" i="31"/>
  <c r="B264" i="31" s="1"/>
  <c r="B271" i="15"/>
  <c r="J345" i="31"/>
  <c r="K345" i="31" s="1"/>
  <c r="B351" i="27"/>
  <c r="J274" i="31"/>
  <c r="K274" i="31" s="1"/>
  <c r="B280" i="27"/>
  <c r="J223" i="31"/>
  <c r="K223" i="31" s="1"/>
  <c r="B229" i="27"/>
  <c r="B118" i="27"/>
  <c r="J112" i="31"/>
  <c r="K112" i="31" s="1"/>
  <c r="J302" i="31"/>
  <c r="K302" i="31" s="1"/>
  <c r="B308" i="27"/>
  <c r="J297" i="31"/>
  <c r="K297" i="31" s="1"/>
  <c r="B303" i="27"/>
  <c r="B244" i="27"/>
  <c r="J238" i="31"/>
  <c r="K238" i="31" s="1"/>
  <c r="B94" i="27"/>
  <c r="J88" i="31"/>
  <c r="K88" i="31" s="1"/>
  <c r="B129" i="27"/>
  <c r="J123" i="31"/>
  <c r="K123" i="31" s="1"/>
  <c r="J229" i="31"/>
  <c r="K229" i="31" s="1"/>
  <c r="B235" i="27"/>
  <c r="B324" i="27"/>
  <c r="J318" i="31"/>
  <c r="K318" i="31" s="1"/>
  <c r="B379" i="27"/>
  <c r="J373" i="31"/>
  <c r="K373" i="31" s="1"/>
  <c r="B215" i="27"/>
  <c r="J209" i="31"/>
  <c r="K209" i="31" s="1"/>
  <c r="J354" i="31"/>
  <c r="K354" i="31" s="1"/>
  <c r="B360" i="27"/>
  <c r="B147" i="27"/>
  <c r="J141" i="31"/>
  <c r="K141" i="31" s="1"/>
  <c r="B217" i="27"/>
  <c r="J211" i="31"/>
  <c r="K211" i="31" s="1"/>
  <c r="J91" i="31"/>
  <c r="K91" i="31" s="1"/>
  <c r="B97" i="27"/>
  <c r="B340" i="27"/>
  <c r="J334" i="31"/>
  <c r="K334" i="31" s="1"/>
  <c r="B355" i="27"/>
  <c r="J349" i="31"/>
  <c r="K349" i="31" s="1"/>
  <c r="J351" i="31"/>
  <c r="K351" i="31" s="1"/>
  <c r="B357" i="27"/>
  <c r="B233" i="27"/>
  <c r="J227" i="31"/>
  <c r="K227" i="31" s="1"/>
  <c r="J92" i="31"/>
  <c r="K92" i="31" s="1"/>
  <c r="B98" i="27"/>
  <c r="J270" i="31"/>
  <c r="K270" i="31" s="1"/>
  <c r="B276" i="27"/>
  <c r="B110" i="27"/>
  <c r="J104" i="31"/>
  <c r="K104" i="31" s="1"/>
  <c r="B132" i="27"/>
  <c r="J126" i="31"/>
  <c r="K126" i="31" s="1"/>
  <c r="B277" i="27"/>
  <c r="J271" i="31"/>
  <c r="K271" i="31" s="1"/>
  <c r="B316" i="27"/>
  <c r="J310" i="31"/>
  <c r="K310" i="31" s="1"/>
  <c r="J143" i="31"/>
  <c r="K143" i="31" s="1"/>
  <c r="B149" i="27"/>
  <c r="B136" i="27"/>
  <c r="J130" i="31"/>
  <c r="K130" i="31" s="1"/>
  <c r="J80" i="31"/>
  <c r="K80" i="31" s="1"/>
  <c r="B86" i="27"/>
  <c r="B188" i="27"/>
  <c r="J182" i="31"/>
  <c r="K182" i="31" s="1"/>
  <c r="J234" i="31"/>
  <c r="K234" i="31" s="1"/>
  <c r="B240" i="27"/>
  <c r="J138" i="31"/>
  <c r="K138" i="31" s="1"/>
  <c r="B144" i="27"/>
  <c r="B373" i="27"/>
  <c r="J367" i="31"/>
  <c r="K367" i="31" s="1"/>
  <c r="B344" i="27"/>
  <c r="J338" i="31"/>
  <c r="K338" i="31" s="1"/>
  <c r="B123" i="27"/>
  <c r="J117" i="31"/>
  <c r="K117" i="31" s="1"/>
  <c r="B133" i="27"/>
  <c r="J127" i="31"/>
  <c r="K127" i="31" s="1"/>
  <c r="B211" i="27"/>
  <c r="J205" i="31"/>
  <c r="K205" i="31" s="1"/>
  <c r="J291" i="31"/>
  <c r="K291" i="31" s="1"/>
  <c r="B297" i="27"/>
  <c r="B204" i="27"/>
  <c r="J198" i="31"/>
  <c r="K198" i="31" s="1"/>
  <c r="J181" i="31"/>
  <c r="K181" i="31" s="1"/>
  <c r="B187" i="27"/>
  <c r="J221" i="31"/>
  <c r="K221" i="31" s="1"/>
  <c r="B227" i="27"/>
  <c r="B86" i="29"/>
  <c r="S70" i="31"/>
  <c r="T70" i="31" s="1"/>
  <c r="B397" i="29"/>
  <c r="S381" i="31"/>
  <c r="T381" i="31" s="1"/>
  <c r="B224" i="29"/>
  <c r="S208" i="31"/>
  <c r="T208" i="31" s="1"/>
  <c r="B378" i="29"/>
  <c r="S362" i="31"/>
  <c r="T362" i="31" s="1"/>
  <c r="B80" i="29"/>
  <c r="S64" i="31"/>
  <c r="T64" i="31" s="1"/>
  <c r="B352" i="29"/>
  <c r="S336" i="31"/>
  <c r="T336" i="31" s="1"/>
  <c r="S88" i="31"/>
  <c r="T88" i="31" s="1"/>
  <c r="B104" i="29"/>
  <c r="S153" i="31"/>
  <c r="T153" i="31" s="1"/>
  <c r="B169" i="29"/>
  <c r="B161" i="29"/>
  <c r="S145" i="31"/>
  <c r="T145" i="31" s="1"/>
  <c r="B299" i="29"/>
  <c r="S283" i="31"/>
  <c r="T283" i="31" s="1"/>
  <c r="S142" i="31"/>
  <c r="T142" i="31" s="1"/>
  <c r="B158" i="29"/>
  <c r="B375" i="29"/>
  <c r="S359" i="31"/>
  <c r="T359" i="31" s="1"/>
  <c r="B402" i="29"/>
  <c r="S386" i="31"/>
  <c r="T386" i="31" s="1"/>
  <c r="B262" i="29"/>
  <c r="S246" i="31"/>
  <c r="T246" i="31" s="1"/>
  <c r="B133" i="29"/>
  <c r="S117" i="31"/>
  <c r="T117" i="31" s="1"/>
  <c r="B203" i="29"/>
  <c r="S187" i="31"/>
  <c r="T187" i="31" s="1"/>
  <c r="B74" i="29"/>
  <c r="S58" i="31"/>
  <c r="T58" i="31" s="1"/>
  <c r="B373" i="29"/>
  <c r="S357" i="31"/>
  <c r="T357" i="31" s="1"/>
  <c r="S366" i="31"/>
  <c r="T366" i="31" s="1"/>
  <c r="B382" i="29"/>
  <c r="S275" i="31"/>
  <c r="T275" i="31" s="1"/>
  <c r="B291" i="29"/>
  <c r="B193" i="29"/>
  <c r="S177" i="31"/>
  <c r="T177" i="31" s="1"/>
  <c r="B91" i="29"/>
  <c r="S75" i="31"/>
  <c r="T75" i="31" s="1"/>
  <c r="B395" i="29"/>
  <c r="S379" i="31"/>
  <c r="T379" i="31" s="1"/>
  <c r="B117" i="29"/>
  <c r="S101" i="31"/>
  <c r="T101" i="31" s="1"/>
  <c r="B263" i="29"/>
  <c r="S247" i="31"/>
  <c r="T247" i="31" s="1"/>
  <c r="B362" i="29"/>
  <c r="S346" i="31"/>
  <c r="T346" i="31" s="1"/>
  <c r="B211" i="29"/>
  <c r="S195" i="31"/>
  <c r="T195" i="31" s="1"/>
  <c r="B110" i="29"/>
  <c r="S94" i="31"/>
  <c r="T94" i="31" s="1"/>
  <c r="B131" i="29"/>
  <c r="S115" i="31"/>
  <c r="T115" i="31" s="1"/>
  <c r="B149" i="29"/>
  <c r="S133" i="31"/>
  <c r="T133" i="31" s="1"/>
  <c r="S287" i="31"/>
  <c r="T287" i="31" s="1"/>
  <c r="B303" i="29"/>
  <c r="B290" i="29"/>
  <c r="S274" i="31"/>
  <c r="T274" i="31" s="1"/>
  <c r="B399" i="29"/>
  <c r="S383" i="31"/>
  <c r="T383" i="31" s="1"/>
  <c r="B170" i="29"/>
  <c r="S154" i="31"/>
  <c r="T154" i="31" s="1"/>
  <c r="B120" i="29"/>
  <c r="S104" i="31"/>
  <c r="T104" i="31" s="1"/>
  <c r="B196" i="29"/>
  <c r="S180" i="31"/>
  <c r="T180" i="31" s="1"/>
  <c r="B88" i="29"/>
  <c r="S72" i="31"/>
  <c r="T72" i="31" s="1"/>
  <c r="B214" i="29"/>
  <c r="S198" i="31"/>
  <c r="T198" i="31" s="1"/>
  <c r="B320" i="29"/>
  <c r="S304" i="31"/>
  <c r="T304" i="31" s="1"/>
  <c r="B285" i="29"/>
  <c r="S269" i="31"/>
  <c r="T269" i="31" s="1"/>
  <c r="S289" i="31"/>
  <c r="T289" i="31" s="1"/>
  <c r="B305" i="29"/>
  <c r="S116" i="31"/>
  <c r="T116" i="31" s="1"/>
  <c r="B132" i="29"/>
  <c r="B361" i="29"/>
  <c r="S345" i="31"/>
  <c r="T345" i="31" s="1"/>
  <c r="B351" i="29"/>
  <c r="S335" i="31"/>
  <c r="T335" i="31" s="1"/>
  <c r="S347" i="31"/>
  <c r="T347" i="31" s="1"/>
  <c r="B363" i="29"/>
  <c r="B57" i="15"/>
  <c r="B48" i="15"/>
  <c r="I14" i="2"/>
  <c r="I9" i="2"/>
  <c r="I14" i="15"/>
  <c r="I9" i="15"/>
  <c r="Q10" i="27"/>
  <c r="M10" i="27" s="1"/>
  <c r="M9" i="27" s="1"/>
  <c r="K5" i="27"/>
  <c r="M5" i="27"/>
  <c r="K7" i="27"/>
  <c r="I14" i="27"/>
  <c r="I9" i="27"/>
  <c r="Q16" i="27"/>
  <c r="K4" i="27"/>
  <c r="Q16" i="17"/>
  <c r="K10" i="17"/>
  <c r="K13" i="17"/>
  <c r="M14" i="17" s="1"/>
  <c r="K17" i="17"/>
  <c r="N5" i="17"/>
  <c r="K9" i="17"/>
  <c r="Q10" i="17"/>
  <c r="M10" i="17" s="1"/>
  <c r="K14" i="17"/>
  <c r="K8" i="17"/>
  <c r="P17" i="17"/>
  <c r="K16" i="17"/>
  <c r="M17" i="17"/>
  <c r="N11" i="17"/>
  <c r="K15" i="17"/>
  <c r="P4" i="17"/>
  <c r="N4" i="17"/>
  <c r="K4" i="17"/>
  <c r="M11" i="17"/>
  <c r="N17" i="17"/>
  <c r="K5" i="17"/>
  <c r="M5" i="17"/>
  <c r="P5" i="17"/>
  <c r="P11" i="17"/>
  <c r="K11" i="17"/>
  <c r="K7" i="17"/>
  <c r="I14" i="17"/>
  <c r="I9" i="17"/>
  <c r="Q10" i="29"/>
  <c r="M10" i="29" s="1"/>
  <c r="I9" i="29"/>
  <c r="K4" i="29"/>
  <c r="K14" i="29"/>
  <c r="M17" i="29"/>
  <c r="K8" i="29"/>
  <c r="K9" i="29"/>
  <c r="I14" i="29"/>
  <c r="K5" i="29"/>
  <c r="M5" i="29"/>
  <c r="K13" i="29"/>
  <c r="M14" i="29" s="1"/>
  <c r="P5" i="29"/>
  <c r="K10" i="29"/>
  <c r="N4" i="29"/>
  <c r="K15" i="29"/>
  <c r="P17" i="29"/>
  <c r="P11" i="29"/>
  <c r="K11" i="29"/>
  <c r="M11" i="29"/>
  <c r="Q16" i="29"/>
  <c r="K17" i="29"/>
  <c r="K16" i="29"/>
  <c r="P4" i="29"/>
  <c r="N11" i="29"/>
  <c r="K7" i="29"/>
  <c r="N5" i="29"/>
  <c r="N17" i="29"/>
  <c r="I14" i="36"/>
  <c r="I9" i="36"/>
  <c r="T6" i="37"/>
  <c r="A38" i="31"/>
  <c r="B38" i="31" s="1"/>
  <c r="B45" i="15"/>
  <c r="B46" i="15"/>
  <c r="A39" i="31"/>
  <c r="B39" i="31" s="1"/>
  <c r="B43" i="15"/>
  <c r="A36" i="31"/>
  <c r="B36" i="31" s="1"/>
  <c r="A30" i="31"/>
  <c r="B30" i="31" s="1"/>
  <c r="B37" i="15"/>
  <c r="B40" i="15"/>
  <c r="A33" i="31"/>
  <c r="B33" i="31" s="1"/>
  <c r="B39" i="15"/>
  <c r="A32" i="31"/>
  <c r="B32" i="31" s="1"/>
  <c r="B38" i="15"/>
  <c r="A31" i="31"/>
  <c r="B31" i="31" s="1"/>
  <c r="A34" i="31"/>
  <c r="B34" i="31" s="1"/>
  <c r="B41" i="15"/>
  <c r="B42" i="15"/>
  <c r="A35" i="31"/>
  <c r="B35" i="31" s="1"/>
  <c r="B44" i="15"/>
  <c r="A37" i="31"/>
  <c r="B37" i="31" s="1"/>
  <c r="A28" i="31"/>
  <c r="B28" i="31" s="1"/>
  <c r="B35" i="15"/>
  <c r="A29" i="31"/>
  <c r="B29" i="31" s="1"/>
  <c r="B36" i="15"/>
  <c r="J13" i="15"/>
  <c r="J5" i="15"/>
  <c r="S12" i="37"/>
  <c r="U12" i="37" s="1"/>
  <c r="J5" i="36"/>
  <c r="J15" i="36"/>
  <c r="G4" i="36"/>
  <c r="E35" i="36"/>
  <c r="F35" i="36" s="1"/>
  <c r="T9" i="37"/>
  <c r="F17" i="31"/>
  <c r="E3" i="31" s="1"/>
  <c r="H34" i="15"/>
  <c r="H27" i="31" s="1"/>
  <c r="E35" i="15"/>
  <c r="I10" i="3" l="1"/>
  <c r="I15" i="3"/>
  <c r="G5" i="3"/>
  <c r="G7" i="3"/>
  <c r="G13" i="3"/>
  <c r="G4" i="3"/>
  <c r="G13" i="56"/>
  <c r="G5" i="56"/>
  <c r="G7" i="56"/>
  <c r="I33" i="17"/>
  <c r="J33" i="17" s="1"/>
  <c r="L32" i="17"/>
  <c r="P32" i="17"/>
  <c r="H32" i="17"/>
  <c r="M33" i="17"/>
  <c r="N33" i="17" s="1"/>
  <c r="T32" i="17"/>
  <c r="E33" i="17"/>
  <c r="F33" i="17" s="1"/>
  <c r="H33" i="17" s="1"/>
  <c r="G33" i="17" s="1"/>
  <c r="E34" i="17" s="1"/>
  <c r="F34" i="17" s="1"/>
  <c r="H34" i="17" s="1"/>
  <c r="G34" i="17" s="1"/>
  <c r="E35" i="17" s="1"/>
  <c r="F35" i="17" s="1"/>
  <c r="H35" i="17" s="1"/>
  <c r="Q33" i="17"/>
  <c r="R33" i="17" s="1"/>
  <c r="I10" i="56"/>
  <c r="I15" i="56"/>
  <c r="B15" i="10"/>
  <c r="A16" i="10"/>
  <c r="G34" i="27"/>
  <c r="P28" i="31" s="1"/>
  <c r="Q28" i="31"/>
  <c r="F38" i="29"/>
  <c r="G38" i="29" s="1"/>
  <c r="E39" i="29" s="1"/>
  <c r="G7" i="36"/>
  <c r="M4" i="36" s="1"/>
  <c r="G13" i="36"/>
  <c r="G5" i="36"/>
  <c r="G13" i="29"/>
  <c r="G4" i="2"/>
  <c r="G7" i="15"/>
  <c r="G5" i="15"/>
  <c r="G7" i="2"/>
  <c r="G13" i="2"/>
  <c r="G13" i="15"/>
  <c r="G5" i="2"/>
  <c r="G13" i="27"/>
  <c r="K13" i="27" s="1"/>
  <c r="M14" i="27" s="1"/>
  <c r="L34" i="27" s="1"/>
  <c r="K34" i="27" s="1"/>
  <c r="I35" i="27" s="1"/>
  <c r="J68" i="1"/>
  <c r="J69" i="1" s="1"/>
  <c r="F68" i="1"/>
  <c r="K4" i="36"/>
  <c r="E28" i="31"/>
  <c r="F28" i="31" s="1"/>
  <c r="M16" i="27"/>
  <c r="M15" i="27" s="1"/>
  <c r="R16" i="27" s="1"/>
  <c r="S11" i="29"/>
  <c r="M16" i="17"/>
  <c r="S17" i="17" s="1"/>
  <c r="M9" i="17"/>
  <c r="S10" i="17" s="1"/>
  <c r="R11" i="17"/>
  <c r="T34" i="29"/>
  <c r="L34" i="29"/>
  <c r="K34" i="29" s="1"/>
  <c r="I35" i="29" s="1"/>
  <c r="I15" i="27"/>
  <c r="I10" i="27"/>
  <c r="M16" i="29"/>
  <c r="I15" i="29"/>
  <c r="I10" i="29"/>
  <c r="S10" i="27"/>
  <c r="R10" i="27"/>
  <c r="P34" i="27"/>
  <c r="O34" i="27" s="1"/>
  <c r="M35" i="27" s="1"/>
  <c r="N35" i="27" s="1"/>
  <c r="R11" i="29"/>
  <c r="M9" i="29"/>
  <c r="S10" i="29" s="1"/>
  <c r="I15" i="15"/>
  <c r="I10" i="15"/>
  <c r="I10" i="2"/>
  <c r="I15" i="2"/>
  <c r="I15" i="36"/>
  <c r="I10" i="36"/>
  <c r="I10" i="17"/>
  <c r="I15" i="17"/>
  <c r="T33" i="17"/>
  <c r="S33" i="17" s="1"/>
  <c r="Q34" i="17" s="1"/>
  <c r="S11" i="17"/>
  <c r="F35" i="15"/>
  <c r="T12" i="37"/>
  <c r="G9" i="31"/>
  <c r="G11" i="31" s="1"/>
  <c r="L33" i="17" l="1"/>
  <c r="K33" i="17" s="1"/>
  <c r="I34" i="17" s="1"/>
  <c r="G35" i="17"/>
  <c r="E36" i="17" s="1"/>
  <c r="F36" i="17" s="1"/>
  <c r="H36" i="17" s="1"/>
  <c r="G36" i="17" s="1"/>
  <c r="M5" i="36"/>
  <c r="I16" i="3"/>
  <c r="I11" i="3"/>
  <c r="I17" i="3" s="1"/>
  <c r="K13" i="15"/>
  <c r="M14" i="15" s="1"/>
  <c r="M4" i="15"/>
  <c r="H35" i="15" s="1"/>
  <c r="K4" i="3"/>
  <c r="Q16" i="3"/>
  <c r="P11" i="3"/>
  <c r="M4" i="3"/>
  <c r="M11" i="3"/>
  <c r="H64" i="1" s="1"/>
  <c r="N11" i="3"/>
  <c r="K10" i="3"/>
  <c r="K7" i="3"/>
  <c r="Q10" i="3"/>
  <c r="N5" i="3"/>
  <c r="I23" i="3"/>
  <c r="P22" i="3"/>
  <c r="K17" i="3"/>
  <c r="K9" i="3"/>
  <c r="K13" i="3"/>
  <c r="M14" i="3" s="1"/>
  <c r="M17" i="3"/>
  <c r="J65" i="1" s="1"/>
  <c r="Q23" i="3"/>
  <c r="E23" i="3"/>
  <c r="P5" i="3"/>
  <c r="T22" i="3"/>
  <c r="K8" i="3"/>
  <c r="K11" i="3"/>
  <c r="M5" i="3"/>
  <c r="L22" i="3"/>
  <c r="P4" i="3"/>
  <c r="K14" i="3"/>
  <c r="K15" i="3"/>
  <c r="N4" i="3"/>
  <c r="V11" i="1" s="1"/>
  <c r="M23" i="3"/>
  <c r="N23" i="3" s="1"/>
  <c r="H22" i="3"/>
  <c r="K5" i="3"/>
  <c r="P17" i="3"/>
  <c r="K16" i="3"/>
  <c r="N17" i="3"/>
  <c r="L34" i="56"/>
  <c r="P34" i="56"/>
  <c r="M35" i="56"/>
  <c r="N35" i="56" s="1"/>
  <c r="Q35" i="56"/>
  <c r="T34" i="56"/>
  <c r="I35" i="56"/>
  <c r="Q16" i="56"/>
  <c r="K5" i="56"/>
  <c r="M4" i="56"/>
  <c r="K7" i="56"/>
  <c r="M5" i="56"/>
  <c r="K4" i="56"/>
  <c r="Q10" i="56"/>
  <c r="K13" i="56"/>
  <c r="M14" i="56" s="1"/>
  <c r="M5" i="15"/>
  <c r="I11" i="56"/>
  <c r="I17" i="56" s="1"/>
  <c r="I16" i="56"/>
  <c r="T34" i="27"/>
  <c r="S34" i="27" s="1"/>
  <c r="Q35" i="27" s="1"/>
  <c r="T35" i="27" s="1"/>
  <c r="K5" i="15"/>
  <c r="K5" i="36"/>
  <c r="E35" i="27"/>
  <c r="A17" i="10"/>
  <c r="B16" i="10"/>
  <c r="F39" i="29"/>
  <c r="L22" i="2"/>
  <c r="E23" i="2"/>
  <c r="T22" i="2"/>
  <c r="I23" i="2"/>
  <c r="H22" i="2"/>
  <c r="P22" i="2"/>
  <c r="Q23" i="2"/>
  <c r="M23" i="2"/>
  <c r="N23" i="2" s="1"/>
  <c r="Q16" i="2"/>
  <c r="K4" i="2"/>
  <c r="K13" i="2"/>
  <c r="M14" i="2" s="1"/>
  <c r="J52" i="1" s="1"/>
  <c r="K7" i="2"/>
  <c r="M5" i="2"/>
  <c r="Q10" i="2"/>
  <c r="M4" i="2"/>
  <c r="K5" i="2"/>
  <c r="Q35" i="15"/>
  <c r="M35" i="15"/>
  <c r="N35" i="15" s="1"/>
  <c r="T34" i="15"/>
  <c r="P34" i="15"/>
  <c r="I35" i="15"/>
  <c r="L34" i="15"/>
  <c r="Q10" i="15"/>
  <c r="K7" i="15"/>
  <c r="K4" i="15"/>
  <c r="Q16" i="15"/>
  <c r="L34" i="36"/>
  <c r="P34" i="36"/>
  <c r="M35" i="36"/>
  <c r="N35" i="36" s="1"/>
  <c r="Q35" i="36"/>
  <c r="I35" i="36"/>
  <c r="J35" i="36" s="1"/>
  <c r="T34" i="36"/>
  <c r="Q10" i="36"/>
  <c r="Q16" i="36"/>
  <c r="K13" i="36"/>
  <c r="M14" i="36" s="1"/>
  <c r="H35" i="36"/>
  <c r="G35" i="36" s="1"/>
  <c r="E36" i="36" s="1"/>
  <c r="F36" i="36" s="1"/>
  <c r="H36" i="36" s="1"/>
  <c r="K7" i="36"/>
  <c r="M15" i="17"/>
  <c r="R16" i="17" s="1"/>
  <c r="P35" i="27"/>
  <c r="O35" i="27" s="1"/>
  <c r="M36" i="27" s="1"/>
  <c r="P36" i="27" s="1"/>
  <c r="R17" i="17"/>
  <c r="S17" i="29"/>
  <c r="R17" i="29"/>
  <c r="M15" i="29"/>
  <c r="R16" i="29" s="1"/>
  <c r="I16" i="17"/>
  <c r="I11" i="17"/>
  <c r="I17" i="17" s="1"/>
  <c r="J35" i="27"/>
  <c r="L35" i="27"/>
  <c r="I16" i="36"/>
  <c r="I11" i="36"/>
  <c r="I17" i="36" s="1"/>
  <c r="R10" i="29"/>
  <c r="P34" i="29"/>
  <c r="O34" i="29" s="1"/>
  <c r="M35" i="29" s="1"/>
  <c r="I16" i="27"/>
  <c r="I11" i="27"/>
  <c r="I17" i="27" s="1"/>
  <c r="S16" i="27"/>
  <c r="J35" i="29"/>
  <c r="L35" i="29"/>
  <c r="I16" i="2"/>
  <c r="I11" i="2"/>
  <c r="I17" i="2" s="1"/>
  <c r="S34" i="29"/>
  <c r="Q35" i="29" s="1"/>
  <c r="L34" i="17"/>
  <c r="J34" i="17"/>
  <c r="I16" i="15"/>
  <c r="I11" i="15"/>
  <c r="I17" i="15" s="1"/>
  <c r="T34" i="17"/>
  <c r="R34" i="17"/>
  <c r="I16" i="29"/>
  <c r="I11" i="29"/>
  <c r="I17" i="29" s="1"/>
  <c r="R10" i="17"/>
  <c r="P33" i="17"/>
  <c r="O33" i="17" s="1"/>
  <c r="M34" i="17" s="1"/>
  <c r="M16" i="36" l="1"/>
  <c r="M15" i="36" s="1"/>
  <c r="S16" i="36" s="1"/>
  <c r="M16" i="56"/>
  <c r="M15" i="56" s="1"/>
  <c r="R16" i="56" s="1"/>
  <c r="M16" i="15"/>
  <c r="M15" i="15" s="1"/>
  <c r="R16" i="15" s="1"/>
  <c r="J35" i="56"/>
  <c r="L35" i="56"/>
  <c r="M10" i="3"/>
  <c r="H44" i="1"/>
  <c r="C62" i="1"/>
  <c r="J62" i="1"/>
  <c r="E62" i="1"/>
  <c r="R35" i="56"/>
  <c r="T35" i="56"/>
  <c r="F24" i="56"/>
  <c r="H35" i="56"/>
  <c r="G35" i="56" s="1"/>
  <c r="E36" i="56" s="1"/>
  <c r="M10" i="56"/>
  <c r="H23" i="3"/>
  <c r="F23" i="3"/>
  <c r="M16" i="3"/>
  <c r="E63" i="1"/>
  <c r="T23" i="3"/>
  <c r="R23" i="3"/>
  <c r="J23" i="3"/>
  <c r="L23" i="3"/>
  <c r="R35" i="27"/>
  <c r="S35" i="27" s="1"/>
  <c r="Q36" i="27" s="1"/>
  <c r="T36" i="27" s="1"/>
  <c r="A18" i="10"/>
  <c r="B17" i="10"/>
  <c r="F35" i="27"/>
  <c r="O29" i="31" s="1"/>
  <c r="N29" i="31"/>
  <c r="H35" i="27"/>
  <c r="M16" i="2"/>
  <c r="J54" i="1" s="1"/>
  <c r="F24" i="36"/>
  <c r="G30" i="37" s="1"/>
  <c r="M10" i="36"/>
  <c r="M9" i="36" s="1"/>
  <c r="S10" i="36" s="1"/>
  <c r="J23" i="2"/>
  <c r="L23" i="2"/>
  <c r="G39" i="29"/>
  <c r="E40" i="29" s="1"/>
  <c r="L35" i="36"/>
  <c r="K35" i="36" s="1"/>
  <c r="I36" i="36" s="1"/>
  <c r="D9" i="10"/>
  <c r="F23" i="2"/>
  <c r="H23" i="2"/>
  <c r="F24" i="15"/>
  <c r="G21" i="37" s="1"/>
  <c r="M10" i="15"/>
  <c r="R35" i="15"/>
  <c r="T35" i="15"/>
  <c r="M10" i="2"/>
  <c r="C52" i="1"/>
  <c r="R23" i="2"/>
  <c r="T23" i="2"/>
  <c r="R35" i="36"/>
  <c r="T35" i="36"/>
  <c r="J35" i="15"/>
  <c r="L35" i="15"/>
  <c r="S16" i="17"/>
  <c r="S34" i="17"/>
  <c r="Q35" i="17" s="1"/>
  <c r="R35" i="17" s="1"/>
  <c r="K34" i="17"/>
  <c r="I35" i="17" s="1"/>
  <c r="J35" i="17" s="1"/>
  <c r="N36" i="27"/>
  <c r="O36" i="27" s="1"/>
  <c r="M37" i="27" s="1"/>
  <c r="S16" i="29"/>
  <c r="K35" i="27"/>
  <c r="I36" i="27" s="1"/>
  <c r="J36" i="27" s="1"/>
  <c r="K35" i="29"/>
  <c r="I36" i="29" s="1"/>
  <c r="L36" i="29" s="1"/>
  <c r="P35" i="29"/>
  <c r="N35" i="29"/>
  <c r="P34" i="17"/>
  <c r="N34" i="17"/>
  <c r="R35" i="29"/>
  <c r="T35" i="29"/>
  <c r="E37" i="17"/>
  <c r="G36" i="36"/>
  <c r="E37" i="36" s="1"/>
  <c r="K23" i="3" l="1"/>
  <c r="I24" i="3" s="1"/>
  <c r="R16" i="36"/>
  <c r="S16" i="15"/>
  <c r="S16" i="56"/>
  <c r="K23" i="2"/>
  <c r="I24" i="2" s="1"/>
  <c r="J24" i="2" s="1"/>
  <c r="S23" i="3"/>
  <c r="Q24" i="3" s="1"/>
  <c r="S35" i="56"/>
  <c r="Q36" i="56" s="1"/>
  <c r="T36" i="56" s="1"/>
  <c r="K35" i="56"/>
  <c r="I36" i="56" s="1"/>
  <c r="J36" i="56" s="1"/>
  <c r="S23" i="2"/>
  <c r="Q24" i="2" s="1"/>
  <c r="T24" i="2" s="1"/>
  <c r="G23" i="3"/>
  <c r="E24" i="3" s="1"/>
  <c r="F24" i="3" s="1"/>
  <c r="F36" i="56"/>
  <c r="H36" i="56"/>
  <c r="J64" i="1"/>
  <c r="M15" i="3"/>
  <c r="R17" i="3"/>
  <c r="S17" i="3"/>
  <c r="J24" i="3"/>
  <c r="L24" i="3"/>
  <c r="S11" i="3"/>
  <c r="M9" i="3"/>
  <c r="H63" i="1"/>
  <c r="R11" i="3"/>
  <c r="M9" i="56"/>
  <c r="A19" i="10"/>
  <c r="B18" i="10"/>
  <c r="G35" i="27"/>
  <c r="P29" i="31" s="1"/>
  <c r="Q29" i="31"/>
  <c r="S35" i="36"/>
  <c r="Q36" i="36" s="1"/>
  <c r="T36" i="36" s="1"/>
  <c r="M15" i="2"/>
  <c r="K35" i="15"/>
  <c r="I36" i="15" s="1"/>
  <c r="J36" i="15" s="1"/>
  <c r="S35" i="15"/>
  <c r="Q36" i="15" s="1"/>
  <c r="P35" i="36"/>
  <c r="O35" i="36" s="1"/>
  <c r="R10" i="36"/>
  <c r="L36" i="36"/>
  <c r="J36" i="36"/>
  <c r="F40" i="29"/>
  <c r="G40" i="29" s="1"/>
  <c r="E41" i="29" s="1"/>
  <c r="H53" i="1"/>
  <c r="M9" i="2"/>
  <c r="H28" i="31"/>
  <c r="G28" i="31" s="1"/>
  <c r="G35" i="15"/>
  <c r="E36" i="15" s="1"/>
  <c r="M9" i="15"/>
  <c r="S10" i="15" s="1"/>
  <c r="I3" i="25"/>
  <c r="I21" i="1"/>
  <c r="F18" i="31"/>
  <c r="G3" i="31" s="1"/>
  <c r="G23" i="2"/>
  <c r="E24" i="2" s="1"/>
  <c r="T35" i="17"/>
  <c r="S35" i="17" s="1"/>
  <c r="Q36" i="17" s="1"/>
  <c r="R36" i="17" s="1"/>
  <c r="S35" i="29"/>
  <c r="Q36" i="29" s="1"/>
  <c r="R36" i="27"/>
  <c r="S36" i="27" s="1"/>
  <c r="Q37" i="27" s="1"/>
  <c r="R37" i="27" s="1"/>
  <c r="L35" i="17"/>
  <c r="K35" i="17" s="1"/>
  <c r="I36" i="17" s="1"/>
  <c r="L36" i="17" s="1"/>
  <c r="L36" i="27"/>
  <c r="K36" i="27" s="1"/>
  <c r="I37" i="27" s="1"/>
  <c r="O34" i="17"/>
  <c r="M35" i="17" s="1"/>
  <c r="P35" i="17" s="1"/>
  <c r="J36" i="29"/>
  <c r="K36" i="29" s="1"/>
  <c r="I37" i="29" s="1"/>
  <c r="L37" i="29" s="1"/>
  <c r="O35" i="29"/>
  <c r="M36" i="29" s="1"/>
  <c r="P37" i="27"/>
  <c r="N37" i="27"/>
  <c r="F37" i="17"/>
  <c r="H37" i="17" s="1"/>
  <c r="H37" i="36"/>
  <c r="F37" i="36"/>
  <c r="K24" i="3" l="1"/>
  <c r="I25" i="3" s="1"/>
  <c r="J25" i="3" s="1"/>
  <c r="H36" i="15"/>
  <c r="H29" i="31" s="1"/>
  <c r="L24" i="2"/>
  <c r="K24" i="2" s="1"/>
  <c r="I25" i="2" s="1"/>
  <c r="L25" i="2" s="1"/>
  <c r="R36" i="56"/>
  <c r="S36" i="56" s="1"/>
  <c r="Q37" i="56" s="1"/>
  <c r="R37" i="56" s="1"/>
  <c r="L36" i="56"/>
  <c r="K36" i="56" s="1"/>
  <c r="I37" i="56" s="1"/>
  <c r="L25" i="3"/>
  <c r="K25" i="3" s="1"/>
  <c r="I26" i="3" s="1"/>
  <c r="R24" i="2"/>
  <c r="S24" i="2" s="1"/>
  <c r="Q25" i="2" s="1"/>
  <c r="R25" i="2" s="1"/>
  <c r="E36" i="27"/>
  <c r="F36" i="27" s="1"/>
  <c r="O30" i="31" s="1"/>
  <c r="H24" i="3"/>
  <c r="G24" i="3" s="1"/>
  <c r="E25" i="3" s="1"/>
  <c r="T24" i="3"/>
  <c r="R24" i="3"/>
  <c r="G36" i="56"/>
  <c r="E37" i="56" s="1"/>
  <c r="F37" i="56" s="1"/>
  <c r="R10" i="56"/>
  <c r="P35" i="56"/>
  <c r="O35" i="56" s="1"/>
  <c r="M36" i="56" s="1"/>
  <c r="S16" i="3"/>
  <c r="J63" i="1"/>
  <c r="R16" i="3"/>
  <c r="S10" i="56"/>
  <c r="S10" i="3"/>
  <c r="H62" i="1"/>
  <c r="R10" i="3"/>
  <c r="P23" i="3"/>
  <c r="O23" i="3" s="1"/>
  <c r="M24" i="3" s="1"/>
  <c r="N24" i="3" s="1"/>
  <c r="H13" i="37"/>
  <c r="N30" i="31"/>
  <c r="B19" i="10"/>
  <c r="A20" i="10"/>
  <c r="R36" i="36"/>
  <c r="S36" i="36" s="1"/>
  <c r="Q37" i="36" s="1"/>
  <c r="L36" i="15"/>
  <c r="K36" i="15" s="1"/>
  <c r="K36" i="36"/>
  <c r="I37" i="36" s="1"/>
  <c r="L37" i="36" s="1"/>
  <c r="R16" i="2"/>
  <c r="J53" i="1"/>
  <c r="S16" i="2"/>
  <c r="R36" i="15"/>
  <c r="T36" i="15"/>
  <c r="H24" i="2"/>
  <c r="D10" i="10"/>
  <c r="F24" i="2"/>
  <c r="S10" i="2"/>
  <c r="R10" i="2"/>
  <c r="H52" i="1"/>
  <c r="P23" i="2"/>
  <c r="O23" i="2" s="1"/>
  <c r="M24" i="2" s="1"/>
  <c r="K22" i="1"/>
  <c r="I24" i="1" s="1"/>
  <c r="I23" i="1"/>
  <c r="P35" i="15"/>
  <c r="R10" i="15"/>
  <c r="F41" i="29"/>
  <c r="G41" i="29" s="1"/>
  <c r="E42" i="29" s="1"/>
  <c r="E29" i="31"/>
  <c r="F29" i="31" s="1"/>
  <c r="F36" i="15"/>
  <c r="T36" i="17"/>
  <c r="S36" i="17" s="1"/>
  <c r="Q37" i="17" s="1"/>
  <c r="J36" i="17"/>
  <c r="K36" i="17" s="1"/>
  <c r="I37" i="17" s="1"/>
  <c r="J37" i="17" s="1"/>
  <c r="J37" i="29"/>
  <c r="K37" i="29" s="1"/>
  <c r="I38" i="29" s="1"/>
  <c r="T37" i="27"/>
  <c r="S37" i="27" s="1"/>
  <c r="Q38" i="27" s="1"/>
  <c r="R38" i="27" s="1"/>
  <c r="N35" i="17"/>
  <c r="O35" i="17" s="1"/>
  <c r="M36" i="17" s="1"/>
  <c r="P36" i="17" s="1"/>
  <c r="L37" i="27"/>
  <c r="J37" i="27"/>
  <c r="P36" i="29"/>
  <c r="N36" i="29"/>
  <c r="T36" i="29"/>
  <c r="R36" i="29"/>
  <c r="O37" i="27"/>
  <c r="M38" i="27" s="1"/>
  <c r="N38" i="27" s="1"/>
  <c r="G37" i="17"/>
  <c r="E38" i="17" s="1"/>
  <c r="G37" i="36"/>
  <c r="E38" i="36" s="1"/>
  <c r="F38" i="36" s="1"/>
  <c r="H38" i="36" s="1"/>
  <c r="M36" i="36"/>
  <c r="P24" i="3" l="1"/>
  <c r="O24" i="3" s="1"/>
  <c r="H36" i="27"/>
  <c r="J25" i="2"/>
  <c r="K25" i="2" s="1"/>
  <c r="I26" i="2" s="1"/>
  <c r="T37" i="56"/>
  <c r="S37" i="56" s="1"/>
  <c r="Q38" i="56" s="1"/>
  <c r="R38" i="56" s="1"/>
  <c r="J26" i="3"/>
  <c r="L26" i="3"/>
  <c r="H37" i="56"/>
  <c r="G37" i="56" s="1"/>
  <c r="E38" i="56" s="1"/>
  <c r="S24" i="3"/>
  <c r="Q25" i="3" s="1"/>
  <c r="F25" i="3"/>
  <c r="H25" i="3"/>
  <c r="L37" i="56"/>
  <c r="J37" i="56"/>
  <c r="P36" i="56"/>
  <c r="N36" i="56"/>
  <c r="G36" i="27"/>
  <c r="P30" i="31" s="1"/>
  <c r="J37" i="36"/>
  <c r="K37" i="36" s="1"/>
  <c r="I38" i="36" s="1"/>
  <c r="J38" i="36" s="1"/>
  <c r="T25" i="2"/>
  <c r="S25" i="2" s="1"/>
  <c r="Q26" i="2" s="1"/>
  <c r="T26" i="2" s="1"/>
  <c r="G24" i="2"/>
  <c r="E25" i="2" s="1"/>
  <c r="F25" i="2" s="1"/>
  <c r="Q30" i="31"/>
  <c r="A21" i="10"/>
  <c r="B20" i="10"/>
  <c r="I37" i="15"/>
  <c r="L37" i="15" s="1"/>
  <c r="S36" i="15"/>
  <c r="Q37" i="15" s="1"/>
  <c r="G36" i="15"/>
  <c r="E37" i="15" s="1"/>
  <c r="F42" i="29"/>
  <c r="G42" i="29" s="1"/>
  <c r="E43" i="29" s="1"/>
  <c r="O35" i="15"/>
  <c r="M36" i="15" s="1"/>
  <c r="N24" i="2"/>
  <c r="P24" i="2"/>
  <c r="G29" i="31"/>
  <c r="M25" i="3"/>
  <c r="T37" i="36"/>
  <c r="R37" i="36"/>
  <c r="T37" i="17"/>
  <c r="R37" i="17"/>
  <c r="L37" i="17"/>
  <c r="K37" i="17" s="1"/>
  <c r="I38" i="17" s="1"/>
  <c r="L38" i="17" s="1"/>
  <c r="N36" i="17"/>
  <c r="O36" i="17" s="1"/>
  <c r="M37" i="17" s="1"/>
  <c r="K37" i="27"/>
  <c r="I38" i="27" s="1"/>
  <c r="L38" i="27" s="1"/>
  <c r="T38" i="27"/>
  <c r="S38" i="27" s="1"/>
  <c r="Q39" i="27" s="1"/>
  <c r="T39" i="27" s="1"/>
  <c r="P38" i="27"/>
  <c r="O38" i="27" s="1"/>
  <c r="M39" i="27" s="1"/>
  <c r="S36" i="29"/>
  <c r="Q37" i="29" s="1"/>
  <c r="R37" i="29" s="1"/>
  <c r="O36" i="29"/>
  <c r="M37" i="29" s="1"/>
  <c r="N37" i="29" s="1"/>
  <c r="J38" i="29"/>
  <c r="L38" i="29"/>
  <c r="F38" i="17"/>
  <c r="H38" i="17" s="1"/>
  <c r="N36" i="36"/>
  <c r="P36" i="36" s="1"/>
  <c r="G38" i="36"/>
  <c r="E39" i="36" s="1"/>
  <c r="E37" i="27" l="1"/>
  <c r="K26" i="3"/>
  <c r="I27" i="3" s="1"/>
  <c r="J27" i="3" s="1"/>
  <c r="H37" i="15"/>
  <c r="H30" i="31" s="1"/>
  <c r="T38" i="56"/>
  <c r="S38" i="56" s="1"/>
  <c r="Q39" i="56" s="1"/>
  <c r="K37" i="56"/>
  <c r="I38" i="56" s="1"/>
  <c r="J38" i="56" s="1"/>
  <c r="T25" i="3"/>
  <c r="R25" i="3"/>
  <c r="G25" i="3"/>
  <c r="E26" i="3" s="1"/>
  <c r="F26" i="3" s="1"/>
  <c r="O36" i="56"/>
  <c r="M37" i="56" s="1"/>
  <c r="F38" i="56"/>
  <c r="H38" i="56"/>
  <c r="R26" i="2"/>
  <c r="S26" i="2" s="1"/>
  <c r="Q27" i="2" s="1"/>
  <c r="D11" i="10"/>
  <c r="H25" i="2"/>
  <c r="G25" i="2" s="1"/>
  <c r="E26" i="2" s="1"/>
  <c r="L38" i="36"/>
  <c r="K38" i="36" s="1"/>
  <c r="I39" i="36" s="1"/>
  <c r="J39" i="36" s="1"/>
  <c r="L27" i="3"/>
  <c r="B21" i="10"/>
  <c r="A22" i="10"/>
  <c r="F37" i="27"/>
  <c r="O31" i="31" s="1"/>
  <c r="N31" i="31"/>
  <c r="H37" i="27"/>
  <c r="J37" i="15"/>
  <c r="K37" i="15" s="1"/>
  <c r="I38" i="15" s="1"/>
  <c r="J38" i="15" s="1"/>
  <c r="O24" i="2"/>
  <c r="M25" i="2" s="1"/>
  <c r="P25" i="2" s="1"/>
  <c r="R37" i="15"/>
  <c r="T37" i="15"/>
  <c r="S37" i="36"/>
  <c r="Q38" i="36" s="1"/>
  <c r="R38" i="36" s="1"/>
  <c r="F37" i="15"/>
  <c r="E30" i="31"/>
  <c r="F30" i="31" s="1"/>
  <c r="P25" i="3"/>
  <c r="N25" i="3"/>
  <c r="F43" i="29"/>
  <c r="G43" i="29" s="1"/>
  <c r="E44" i="29" s="1"/>
  <c r="N36" i="15"/>
  <c r="P36" i="15" s="1"/>
  <c r="S37" i="17"/>
  <c r="Q38" i="17" s="1"/>
  <c r="R38" i="17" s="1"/>
  <c r="K38" i="29"/>
  <c r="I39" i="29" s="1"/>
  <c r="J39" i="29" s="1"/>
  <c r="J38" i="27"/>
  <c r="K38" i="27" s="1"/>
  <c r="I39" i="27" s="1"/>
  <c r="T37" i="29"/>
  <c r="S37" i="29" s="1"/>
  <c r="Q38" i="29" s="1"/>
  <c r="T38" i="29" s="1"/>
  <c r="J38" i="17"/>
  <c r="K38" i="17" s="1"/>
  <c r="I39" i="17" s="1"/>
  <c r="P37" i="29"/>
  <c r="O37" i="29" s="1"/>
  <c r="M38" i="29" s="1"/>
  <c r="P38" i="29" s="1"/>
  <c r="J26" i="2"/>
  <c r="L26" i="2"/>
  <c r="R39" i="27"/>
  <c r="S39" i="27" s="1"/>
  <c r="Q40" i="27" s="1"/>
  <c r="N37" i="17"/>
  <c r="P37" i="17"/>
  <c r="G38" i="17"/>
  <c r="E39" i="17" s="1"/>
  <c r="N39" i="27"/>
  <c r="P39" i="27"/>
  <c r="F39" i="36"/>
  <c r="H39" i="36" s="1"/>
  <c r="O36" i="36"/>
  <c r="K27" i="3" l="1"/>
  <c r="H26" i="3"/>
  <c r="S25" i="3"/>
  <c r="Q26" i="3" s="1"/>
  <c r="R26" i="3" s="1"/>
  <c r="G26" i="3"/>
  <c r="E27" i="3" s="1"/>
  <c r="H27" i="3" s="1"/>
  <c r="G30" i="31"/>
  <c r="G37" i="15"/>
  <c r="E38" i="15" s="1"/>
  <c r="E31" i="31" s="1"/>
  <c r="F31" i="31" s="1"/>
  <c r="L38" i="56"/>
  <c r="K38" i="56" s="1"/>
  <c r="I39" i="56" s="1"/>
  <c r="L39" i="56" s="1"/>
  <c r="T26" i="3"/>
  <c r="G38" i="56"/>
  <c r="E39" i="56" s="1"/>
  <c r="H39" i="56" s="1"/>
  <c r="P37" i="56"/>
  <c r="N37" i="56"/>
  <c r="F27" i="3"/>
  <c r="I28" i="3"/>
  <c r="L28" i="3" s="1"/>
  <c r="R27" i="2"/>
  <c r="T27" i="2"/>
  <c r="T39" i="56"/>
  <c r="R39" i="56"/>
  <c r="D12" i="10"/>
  <c r="H26" i="2"/>
  <c r="N25" i="2"/>
  <c r="O25" i="2" s="1"/>
  <c r="M26" i="2" s="1"/>
  <c r="P26" i="2" s="1"/>
  <c r="F26" i="2"/>
  <c r="L39" i="36"/>
  <c r="K39" i="36" s="1"/>
  <c r="I40" i="36" s="1"/>
  <c r="L40" i="36" s="1"/>
  <c r="Q31" i="31"/>
  <c r="A23" i="10"/>
  <c r="B22" i="10"/>
  <c r="G37" i="27"/>
  <c r="P31" i="31" s="1"/>
  <c r="L38" i="15"/>
  <c r="K38" i="15" s="1"/>
  <c r="I39" i="15" s="1"/>
  <c r="L39" i="15" s="1"/>
  <c r="T38" i="36"/>
  <c r="S38" i="36" s="1"/>
  <c r="Q39" i="36" s="1"/>
  <c r="R39" i="36" s="1"/>
  <c r="S37" i="15"/>
  <c r="Q38" i="15" s="1"/>
  <c r="R38" i="15" s="1"/>
  <c r="O36" i="15"/>
  <c r="M37" i="15" s="1"/>
  <c r="F44" i="29"/>
  <c r="X28" i="31" s="1"/>
  <c r="W28" i="31"/>
  <c r="H44" i="29"/>
  <c r="O25" i="3"/>
  <c r="M26" i="3"/>
  <c r="T38" i="17"/>
  <c r="S38" i="17" s="1"/>
  <c r="Q39" i="17" s="1"/>
  <c r="L39" i="29"/>
  <c r="K39" i="29" s="1"/>
  <c r="I40" i="29" s="1"/>
  <c r="J40" i="29" s="1"/>
  <c r="K26" i="2"/>
  <c r="I27" i="2" s="1"/>
  <c r="L27" i="2" s="1"/>
  <c r="N38" i="29"/>
  <c r="O38" i="29" s="1"/>
  <c r="M39" i="29" s="1"/>
  <c r="N39" i="29" s="1"/>
  <c r="R38" i="29"/>
  <c r="S38" i="29" s="1"/>
  <c r="Q39" i="29" s="1"/>
  <c r="T39" i="29" s="1"/>
  <c r="L39" i="27"/>
  <c r="J39" i="27"/>
  <c r="J39" i="17"/>
  <c r="L39" i="17"/>
  <c r="O37" i="17"/>
  <c r="M38" i="17" s="1"/>
  <c r="O39" i="27"/>
  <c r="M40" i="27" s="1"/>
  <c r="P40" i="27" s="1"/>
  <c r="F39" i="17"/>
  <c r="H39" i="17" s="1"/>
  <c r="T40" i="27"/>
  <c r="R40" i="27"/>
  <c r="G39" i="36"/>
  <c r="E40" i="36" s="1"/>
  <c r="M37" i="36"/>
  <c r="S26" i="3" l="1"/>
  <c r="Q27" i="3" s="1"/>
  <c r="J28" i="3"/>
  <c r="G27" i="3"/>
  <c r="E28" i="3" s="1"/>
  <c r="F38" i="15"/>
  <c r="H38" i="15" s="1"/>
  <c r="H31" i="31" s="1"/>
  <c r="G31" i="31" s="1"/>
  <c r="J39" i="56"/>
  <c r="K39" i="56" s="1"/>
  <c r="I40" i="56" s="1"/>
  <c r="F39" i="56"/>
  <c r="G39" i="56" s="1"/>
  <c r="E40" i="56" s="1"/>
  <c r="H40" i="56" s="1"/>
  <c r="T27" i="3"/>
  <c r="R27" i="3"/>
  <c r="S27" i="3" s="1"/>
  <c r="Q28" i="3" s="1"/>
  <c r="O37" i="56"/>
  <c r="M38" i="56" s="1"/>
  <c r="N38" i="56" s="1"/>
  <c r="K28" i="3"/>
  <c r="I29" i="3" s="1"/>
  <c r="G44" i="29"/>
  <c r="E45" i="29" s="1"/>
  <c r="S27" i="2"/>
  <c r="Q28" i="2" s="1"/>
  <c r="S39" i="56"/>
  <c r="Q40" i="56" s="1"/>
  <c r="T40" i="56" s="1"/>
  <c r="G26" i="2"/>
  <c r="E27" i="2" s="1"/>
  <c r="H27" i="2" s="1"/>
  <c r="B23" i="10"/>
  <c r="A24" i="10"/>
  <c r="E38" i="27"/>
  <c r="J39" i="15"/>
  <c r="K39" i="15" s="1"/>
  <c r="I40" i="15" s="1"/>
  <c r="L40" i="15" s="1"/>
  <c r="T39" i="36"/>
  <c r="S39" i="36" s="1"/>
  <c r="Q40" i="36" s="1"/>
  <c r="J40" i="36"/>
  <c r="K40" i="36" s="1"/>
  <c r="I41" i="36" s="1"/>
  <c r="J41" i="36" s="1"/>
  <c r="T38" i="15"/>
  <c r="S38" i="15" s="1"/>
  <c r="Q39" i="15" s="1"/>
  <c r="N26" i="2"/>
  <c r="O26" i="2" s="1"/>
  <c r="M27" i="2" s="1"/>
  <c r="N37" i="15"/>
  <c r="N26" i="3"/>
  <c r="P26" i="3"/>
  <c r="Z28" i="31"/>
  <c r="Y28" i="31" s="1"/>
  <c r="R39" i="17"/>
  <c r="T39" i="17"/>
  <c r="J27" i="2"/>
  <c r="K27" i="2" s="1"/>
  <c r="I28" i="2" s="1"/>
  <c r="J28" i="2" s="1"/>
  <c r="P39" i="29"/>
  <c r="O39" i="29" s="1"/>
  <c r="M40" i="29" s="1"/>
  <c r="P40" i="29" s="1"/>
  <c r="L40" i="29"/>
  <c r="K40" i="29" s="1"/>
  <c r="I41" i="29" s="1"/>
  <c r="R39" i="29"/>
  <c r="S39" i="29" s="1"/>
  <c r="Q40" i="29" s="1"/>
  <c r="S40" i="27"/>
  <c r="Q41" i="27" s="1"/>
  <c r="T41" i="27" s="1"/>
  <c r="K39" i="27"/>
  <c r="I40" i="27" s="1"/>
  <c r="K39" i="17"/>
  <c r="I40" i="17" s="1"/>
  <c r="N40" i="27"/>
  <c r="O40" i="27" s="1"/>
  <c r="M41" i="27" s="1"/>
  <c r="G39" i="17"/>
  <c r="E40" i="17" s="1"/>
  <c r="P38" i="17"/>
  <c r="N38" i="17"/>
  <c r="F40" i="36"/>
  <c r="H40" i="36" s="1"/>
  <c r="N37" i="36"/>
  <c r="P37" i="36" s="1"/>
  <c r="F28" i="3" l="1"/>
  <c r="H28" i="3"/>
  <c r="G38" i="15"/>
  <c r="E39" i="15" s="1"/>
  <c r="F39" i="15" s="1"/>
  <c r="P37" i="15"/>
  <c r="O37" i="15" s="1"/>
  <c r="M38" i="15" s="1"/>
  <c r="F40" i="56"/>
  <c r="G40" i="56" s="1"/>
  <c r="E41" i="56" s="1"/>
  <c r="H41" i="56" s="1"/>
  <c r="R28" i="3"/>
  <c r="T28" i="3"/>
  <c r="P38" i="56"/>
  <c r="O38" i="56" s="1"/>
  <c r="M39" i="56" s="1"/>
  <c r="P39" i="56" s="1"/>
  <c r="L40" i="56"/>
  <c r="J40" i="56"/>
  <c r="G28" i="3"/>
  <c r="E29" i="3" s="1"/>
  <c r="R28" i="2"/>
  <c r="T28" i="2"/>
  <c r="R40" i="56"/>
  <c r="S40" i="56" s="1"/>
  <c r="Q41" i="56" s="1"/>
  <c r="T41" i="56" s="1"/>
  <c r="D13" i="10"/>
  <c r="F27" i="2"/>
  <c r="G27" i="2" s="1"/>
  <c r="E28" i="2" s="1"/>
  <c r="D14" i="10" s="1"/>
  <c r="F38" i="27"/>
  <c r="O32" i="31" s="1"/>
  <c r="H38" i="27"/>
  <c r="G38" i="27" s="1"/>
  <c r="P32" i="31" s="1"/>
  <c r="N32" i="31"/>
  <c r="O26" i="3"/>
  <c r="M27" i="3" s="1"/>
  <c r="N27" i="3" s="1"/>
  <c r="A25" i="10"/>
  <c r="B24" i="10"/>
  <c r="W29" i="31"/>
  <c r="J40" i="15"/>
  <c r="K40" i="15" s="1"/>
  <c r="I41" i="15" s="1"/>
  <c r="L41" i="15" s="1"/>
  <c r="L41" i="36"/>
  <c r="K41" i="36" s="1"/>
  <c r="I42" i="36" s="1"/>
  <c r="T39" i="15"/>
  <c r="R39" i="15"/>
  <c r="J29" i="3"/>
  <c r="L29" i="3"/>
  <c r="T40" i="36"/>
  <c r="R40" i="36"/>
  <c r="H45" i="29"/>
  <c r="F45" i="29"/>
  <c r="X29" i="31" s="1"/>
  <c r="L28" i="2"/>
  <c r="K28" i="2" s="1"/>
  <c r="I29" i="2" s="1"/>
  <c r="S39" i="17"/>
  <c r="Q40" i="17" s="1"/>
  <c r="R40" i="17" s="1"/>
  <c r="N40" i="29"/>
  <c r="O40" i="29" s="1"/>
  <c r="M41" i="29" s="1"/>
  <c r="R40" i="29"/>
  <c r="T40" i="29"/>
  <c r="L40" i="17"/>
  <c r="J40" i="17"/>
  <c r="J40" i="27"/>
  <c r="L40" i="27"/>
  <c r="J41" i="29"/>
  <c r="L41" i="29"/>
  <c r="N41" i="27"/>
  <c r="P41" i="27"/>
  <c r="O38" i="17"/>
  <c r="M39" i="17" s="1"/>
  <c r="R41" i="27"/>
  <c r="S41" i="27" s="1"/>
  <c r="Q42" i="27" s="1"/>
  <c r="F40" i="17"/>
  <c r="H40" i="17" s="1"/>
  <c r="G40" i="17" s="1"/>
  <c r="E41" i="17" s="1"/>
  <c r="P27" i="2"/>
  <c r="N27" i="2"/>
  <c r="G40" i="36"/>
  <c r="E41" i="36" s="1"/>
  <c r="O37" i="36"/>
  <c r="S28" i="3" l="1"/>
  <c r="Q29" i="3" s="1"/>
  <c r="P27" i="3"/>
  <c r="E32" i="31"/>
  <c r="F32" i="31" s="1"/>
  <c r="H39" i="15"/>
  <c r="H32" i="31" s="1"/>
  <c r="N38" i="15"/>
  <c r="F41" i="56"/>
  <c r="G41" i="56" s="1"/>
  <c r="E42" i="56" s="1"/>
  <c r="F42" i="56" s="1"/>
  <c r="N39" i="56"/>
  <c r="O39" i="56" s="1"/>
  <c r="M40" i="56" s="1"/>
  <c r="N40" i="56" s="1"/>
  <c r="K40" i="56"/>
  <c r="I41" i="56" s="1"/>
  <c r="L41" i="56" s="1"/>
  <c r="R29" i="3"/>
  <c r="T29" i="3"/>
  <c r="F29" i="3"/>
  <c r="H29" i="3"/>
  <c r="S28" i="2"/>
  <c r="Q29" i="2" s="1"/>
  <c r="R41" i="56"/>
  <c r="S41" i="56" s="1"/>
  <c r="Q42" i="56" s="1"/>
  <c r="T42" i="56" s="1"/>
  <c r="F28" i="2"/>
  <c r="H28" i="2"/>
  <c r="S39" i="15"/>
  <c r="Q40" i="15" s="1"/>
  <c r="T40" i="15" s="1"/>
  <c r="B25" i="10"/>
  <c r="A26" i="10"/>
  <c r="O27" i="3"/>
  <c r="M28" i="3" s="1"/>
  <c r="N28" i="3" s="1"/>
  <c r="E39" i="27"/>
  <c r="Q32" i="31"/>
  <c r="J42" i="36"/>
  <c r="L42" i="36"/>
  <c r="J41" i="15"/>
  <c r="K41" i="15" s="1"/>
  <c r="I42" i="15" s="1"/>
  <c r="L42" i="15" s="1"/>
  <c r="S40" i="36"/>
  <c r="Q41" i="36" s="1"/>
  <c r="R41" i="36" s="1"/>
  <c r="Z29" i="31"/>
  <c r="K29" i="3"/>
  <c r="I30" i="3" s="1"/>
  <c r="G45" i="29"/>
  <c r="E46" i="29" s="1"/>
  <c r="T40" i="17"/>
  <c r="S40" i="17" s="1"/>
  <c r="Q41" i="17" s="1"/>
  <c r="T41" i="17" s="1"/>
  <c r="S40" i="29"/>
  <c r="Q41" i="29" s="1"/>
  <c r="K40" i="27"/>
  <c r="I41" i="27" s="1"/>
  <c r="J41" i="27" s="1"/>
  <c r="K41" i="29"/>
  <c r="I42" i="29" s="1"/>
  <c r="J42" i="29" s="1"/>
  <c r="K40" i="17"/>
  <c r="I41" i="17" s="1"/>
  <c r="L41" i="17" s="1"/>
  <c r="N41" i="29"/>
  <c r="P41" i="29"/>
  <c r="O41" i="27"/>
  <c r="M42" i="27" s="1"/>
  <c r="J29" i="2"/>
  <c r="L29" i="2"/>
  <c r="N39" i="17"/>
  <c r="P39" i="17"/>
  <c r="O27" i="2"/>
  <c r="M28" i="2" s="1"/>
  <c r="F41" i="17"/>
  <c r="H41" i="17" s="1"/>
  <c r="R42" i="27"/>
  <c r="T42" i="27"/>
  <c r="F41" i="36"/>
  <c r="H41" i="36" s="1"/>
  <c r="M38" i="36"/>
  <c r="G29" i="3" l="1"/>
  <c r="E30" i="3" s="1"/>
  <c r="S29" i="3"/>
  <c r="Q30" i="3" s="1"/>
  <c r="P28" i="3"/>
  <c r="O28" i="3" s="1"/>
  <c r="M29" i="3" s="1"/>
  <c r="G32" i="31"/>
  <c r="G39" i="15"/>
  <c r="E40" i="15" s="1"/>
  <c r="F40" i="15" s="1"/>
  <c r="H40" i="15" s="1"/>
  <c r="H33" i="31" s="1"/>
  <c r="P38" i="15"/>
  <c r="O38" i="15" s="1"/>
  <c r="M39" i="15" s="1"/>
  <c r="H42" i="56"/>
  <c r="G42" i="56" s="1"/>
  <c r="E43" i="56" s="1"/>
  <c r="H43" i="56" s="1"/>
  <c r="P40" i="56"/>
  <c r="O40" i="56" s="1"/>
  <c r="M41" i="56" s="1"/>
  <c r="N41" i="56" s="1"/>
  <c r="J41" i="56"/>
  <c r="K41" i="56" s="1"/>
  <c r="I42" i="56" s="1"/>
  <c r="H30" i="3"/>
  <c r="F30" i="3"/>
  <c r="R29" i="2"/>
  <c r="T29" i="2"/>
  <c r="R42" i="56"/>
  <c r="S42" i="56" s="1"/>
  <c r="Q43" i="56" s="1"/>
  <c r="T43" i="56" s="1"/>
  <c r="G28" i="2"/>
  <c r="E29" i="2" s="1"/>
  <c r="D15" i="10" s="1"/>
  <c r="R40" i="15"/>
  <c r="S40" i="15" s="1"/>
  <c r="Q41" i="15" s="1"/>
  <c r="H39" i="27"/>
  <c r="Q33" i="31" s="1"/>
  <c r="N33" i="31"/>
  <c r="F39" i="27"/>
  <c r="O33" i="31" s="1"/>
  <c r="K42" i="36"/>
  <c r="I43" i="36" s="1"/>
  <c r="J43" i="36" s="1"/>
  <c r="A27" i="10"/>
  <c r="B26" i="10"/>
  <c r="J42" i="15"/>
  <c r="K42" i="15" s="1"/>
  <c r="I43" i="15" s="1"/>
  <c r="L43" i="15" s="1"/>
  <c r="T41" i="36"/>
  <c r="S41" i="36" s="1"/>
  <c r="Q42" i="36" s="1"/>
  <c r="J30" i="3"/>
  <c r="L30" i="3"/>
  <c r="Y29" i="31"/>
  <c r="W30" i="31" s="1"/>
  <c r="H46" i="29"/>
  <c r="F46" i="29"/>
  <c r="X30" i="31" s="1"/>
  <c r="R41" i="17"/>
  <c r="S41" i="17" s="1"/>
  <c r="Q42" i="17" s="1"/>
  <c r="L41" i="27"/>
  <c r="K41" i="27" s="1"/>
  <c r="I42" i="27" s="1"/>
  <c r="L42" i="27" s="1"/>
  <c r="J41" i="17"/>
  <c r="K41" i="17" s="1"/>
  <c r="I42" i="17" s="1"/>
  <c r="L42" i="17" s="1"/>
  <c r="T41" i="29"/>
  <c r="R41" i="29"/>
  <c r="L42" i="29"/>
  <c r="K42" i="29" s="1"/>
  <c r="I43" i="29" s="1"/>
  <c r="J43" i="29" s="1"/>
  <c r="O41" i="29"/>
  <c r="M42" i="29" s="1"/>
  <c r="P42" i="27"/>
  <c r="N42" i="27"/>
  <c r="S42" i="27"/>
  <c r="Q43" i="27" s="1"/>
  <c r="R43" i="27" s="1"/>
  <c r="O39" i="17"/>
  <c r="M40" i="17" s="1"/>
  <c r="N40" i="17" s="1"/>
  <c r="K29" i="2"/>
  <c r="I30" i="2" s="1"/>
  <c r="G41" i="17"/>
  <c r="E42" i="17" s="1"/>
  <c r="N28" i="2"/>
  <c r="P28" i="2"/>
  <c r="G41" i="36"/>
  <c r="E42" i="36" s="1"/>
  <c r="N38" i="36"/>
  <c r="P38" i="36"/>
  <c r="R30" i="3" l="1"/>
  <c r="T30" i="3"/>
  <c r="S30" i="3"/>
  <c r="Q31" i="3" s="1"/>
  <c r="G39" i="27"/>
  <c r="P33" i="31" s="1"/>
  <c r="G40" i="15"/>
  <c r="E41" i="15" s="1"/>
  <c r="E34" i="31" s="1"/>
  <c r="F34" i="31" s="1"/>
  <c r="E33" i="31"/>
  <c r="F33" i="31" s="1"/>
  <c r="N39" i="15"/>
  <c r="P39" i="15" s="1"/>
  <c r="O39" i="15" s="1"/>
  <c r="M40" i="15" s="1"/>
  <c r="F43" i="56"/>
  <c r="G43" i="56" s="1"/>
  <c r="E44" i="56" s="1"/>
  <c r="F44" i="56" s="1"/>
  <c r="P41" i="56"/>
  <c r="O41" i="56" s="1"/>
  <c r="M42" i="56" s="1"/>
  <c r="P42" i="56" s="1"/>
  <c r="L42" i="56"/>
  <c r="J42" i="56"/>
  <c r="E40" i="27"/>
  <c r="N34" i="31" s="1"/>
  <c r="G30" i="3"/>
  <c r="E31" i="3" s="1"/>
  <c r="S29" i="2"/>
  <c r="Q30" i="2" s="1"/>
  <c r="T30" i="2" s="1"/>
  <c r="R43" i="56"/>
  <c r="S43" i="56" s="1"/>
  <c r="Q44" i="56" s="1"/>
  <c r="T44" i="56" s="1"/>
  <c r="H29" i="2"/>
  <c r="F29" i="2"/>
  <c r="L43" i="36"/>
  <c r="K43" i="36" s="1"/>
  <c r="I44" i="36" s="1"/>
  <c r="P29" i="3"/>
  <c r="N29" i="3"/>
  <c r="A28" i="10"/>
  <c r="B27" i="10"/>
  <c r="K30" i="3"/>
  <c r="I31" i="3" s="1"/>
  <c r="J31" i="3" s="1"/>
  <c r="J43" i="15"/>
  <c r="K43" i="15" s="1"/>
  <c r="I44" i="15" s="1"/>
  <c r="L44" i="15" s="1"/>
  <c r="R42" i="36"/>
  <c r="T42" i="36"/>
  <c r="T41" i="15"/>
  <c r="R41" i="15"/>
  <c r="Z30" i="31"/>
  <c r="Y30" i="31" s="1"/>
  <c r="W31" i="31" s="1"/>
  <c r="G46" i="29"/>
  <c r="E47" i="29" s="1"/>
  <c r="T42" i="17"/>
  <c r="R42" i="17"/>
  <c r="S41" i="29"/>
  <c r="Q42" i="29" s="1"/>
  <c r="T42" i="29" s="1"/>
  <c r="J42" i="17"/>
  <c r="K42" i="17" s="1"/>
  <c r="I43" i="17" s="1"/>
  <c r="L43" i="29"/>
  <c r="K43" i="29" s="1"/>
  <c r="I44" i="29" s="1"/>
  <c r="J44" i="29" s="1"/>
  <c r="J42" i="27"/>
  <c r="K42" i="27" s="1"/>
  <c r="I43" i="27" s="1"/>
  <c r="L43" i="27" s="1"/>
  <c r="P42" i="29"/>
  <c r="N42" i="29"/>
  <c r="O28" i="2"/>
  <c r="M29" i="2" s="1"/>
  <c r="P29" i="2" s="1"/>
  <c r="O42" i="27"/>
  <c r="M43" i="27" s="1"/>
  <c r="P43" i="27" s="1"/>
  <c r="L30" i="2"/>
  <c r="J30" i="2"/>
  <c r="T43" i="27"/>
  <c r="S43" i="27" s="1"/>
  <c r="Q44" i="27" s="1"/>
  <c r="T44" i="27" s="1"/>
  <c r="P40" i="17"/>
  <c r="F42" i="17"/>
  <c r="H42" i="17" s="1"/>
  <c r="O38" i="36"/>
  <c r="M39" i="36" s="1"/>
  <c r="N39" i="36" s="1"/>
  <c r="F42" i="36"/>
  <c r="H42" i="36" s="1"/>
  <c r="F40" i="27" l="1"/>
  <c r="O34" i="31" s="1"/>
  <c r="L31" i="3"/>
  <c r="K31" i="3" s="1"/>
  <c r="I32" i="3" s="1"/>
  <c r="H40" i="27"/>
  <c r="Q34" i="31" s="1"/>
  <c r="O29" i="3"/>
  <c r="M30" i="3" s="1"/>
  <c r="P30" i="3" s="1"/>
  <c r="T31" i="3"/>
  <c r="R31" i="3"/>
  <c r="G33" i="31"/>
  <c r="F41" i="15"/>
  <c r="H41" i="15" s="1"/>
  <c r="H34" i="31" s="1"/>
  <c r="G34" i="31" s="1"/>
  <c r="N40" i="15"/>
  <c r="P40" i="15" s="1"/>
  <c r="O40" i="15" s="1"/>
  <c r="M41" i="15" s="1"/>
  <c r="K42" i="56"/>
  <c r="I43" i="56" s="1"/>
  <c r="L43" i="56" s="1"/>
  <c r="H44" i="56"/>
  <c r="G44" i="56" s="1"/>
  <c r="E45" i="56" s="1"/>
  <c r="F45" i="56" s="1"/>
  <c r="N42" i="56"/>
  <c r="O42" i="56" s="1"/>
  <c r="M43" i="56" s="1"/>
  <c r="P43" i="56" s="1"/>
  <c r="F31" i="3"/>
  <c r="H31" i="3"/>
  <c r="G31" i="3" s="1"/>
  <c r="E32" i="3" s="1"/>
  <c r="R44" i="56"/>
  <c r="S44" i="56" s="1"/>
  <c r="Q45" i="56" s="1"/>
  <c r="R30" i="2"/>
  <c r="S30" i="2" s="1"/>
  <c r="Q31" i="2" s="1"/>
  <c r="G29" i="2"/>
  <c r="E30" i="2" s="1"/>
  <c r="D16" i="10" s="1"/>
  <c r="L44" i="36"/>
  <c r="J44" i="36"/>
  <c r="S42" i="36"/>
  <c r="Q43" i="36" s="1"/>
  <c r="T43" i="36" s="1"/>
  <c r="B28" i="10"/>
  <c r="A29" i="10"/>
  <c r="J44" i="15"/>
  <c r="K44" i="15" s="1"/>
  <c r="I45" i="15" s="1"/>
  <c r="J45" i="15" s="1"/>
  <c r="S41" i="15"/>
  <c r="Q42" i="15" s="1"/>
  <c r="R42" i="15" s="1"/>
  <c r="F47" i="29"/>
  <c r="X31" i="31" s="1"/>
  <c r="H47" i="29"/>
  <c r="S42" i="17"/>
  <c r="Q43" i="17" s="1"/>
  <c r="R43" i="17" s="1"/>
  <c r="R42" i="29"/>
  <c r="S42" i="29" s="1"/>
  <c r="Q43" i="29" s="1"/>
  <c r="T43" i="29" s="1"/>
  <c r="L43" i="17"/>
  <c r="J43" i="17"/>
  <c r="J43" i="27"/>
  <c r="K43" i="27" s="1"/>
  <c r="I44" i="27" s="1"/>
  <c r="L44" i="29"/>
  <c r="K44" i="29" s="1"/>
  <c r="I45" i="29" s="1"/>
  <c r="L45" i="29" s="1"/>
  <c r="K30" i="2"/>
  <c r="I31" i="2" s="1"/>
  <c r="L31" i="2" s="1"/>
  <c r="N43" i="27"/>
  <c r="O43" i="27" s="1"/>
  <c r="M44" i="27" s="1"/>
  <c r="N44" i="27" s="1"/>
  <c r="N29" i="2"/>
  <c r="O29" i="2" s="1"/>
  <c r="M30" i="2" s="1"/>
  <c r="P30" i="2" s="1"/>
  <c r="O42" i="29"/>
  <c r="M43" i="29" s="1"/>
  <c r="R44" i="27"/>
  <c r="S44" i="27" s="1"/>
  <c r="Q45" i="27" s="1"/>
  <c r="O40" i="17"/>
  <c r="M41" i="17" s="1"/>
  <c r="G42" i="17"/>
  <c r="E43" i="17" s="1"/>
  <c r="P39" i="36"/>
  <c r="O39" i="36" s="1"/>
  <c r="M40" i="36" s="1"/>
  <c r="G42" i="36"/>
  <c r="E43" i="36" s="1"/>
  <c r="N30" i="3" l="1"/>
  <c r="O30" i="3" s="1"/>
  <c r="M31" i="3" s="1"/>
  <c r="G40" i="27"/>
  <c r="P34" i="31" s="1"/>
  <c r="S31" i="3"/>
  <c r="Q32" i="3" s="1"/>
  <c r="G41" i="15"/>
  <c r="E42" i="15" s="1"/>
  <c r="E35" i="31" s="1"/>
  <c r="F35" i="31" s="1"/>
  <c r="J43" i="56"/>
  <c r="K43" i="56" s="1"/>
  <c r="I44" i="56" s="1"/>
  <c r="J44" i="56" s="1"/>
  <c r="N43" i="56"/>
  <c r="O43" i="56" s="1"/>
  <c r="M44" i="56" s="1"/>
  <c r="H45" i="56"/>
  <c r="G45" i="56" s="1"/>
  <c r="E46" i="56" s="1"/>
  <c r="F46" i="56" s="1"/>
  <c r="F30" i="2"/>
  <c r="F32" i="3"/>
  <c r="H32" i="3"/>
  <c r="E41" i="27"/>
  <c r="N35" i="31" s="1"/>
  <c r="H30" i="2"/>
  <c r="T31" i="2"/>
  <c r="R31" i="2"/>
  <c r="K44" i="36"/>
  <c r="I45" i="36" s="1"/>
  <c r="L45" i="36" s="1"/>
  <c r="R45" i="56"/>
  <c r="T45" i="56"/>
  <c r="R43" i="36"/>
  <c r="S43" i="36" s="1"/>
  <c r="Q44" i="36" s="1"/>
  <c r="R44" i="36" s="1"/>
  <c r="A30" i="10"/>
  <c r="B29" i="10"/>
  <c r="L45" i="15"/>
  <c r="K45" i="15" s="1"/>
  <c r="I46" i="15" s="1"/>
  <c r="L46" i="15" s="1"/>
  <c r="T42" i="15"/>
  <c r="S42" i="15" s="1"/>
  <c r="Q43" i="15" s="1"/>
  <c r="Z31" i="31"/>
  <c r="J32" i="3"/>
  <c r="L32" i="3"/>
  <c r="G47" i="29"/>
  <c r="E48" i="29" s="1"/>
  <c r="T43" i="17"/>
  <c r="S43" i="17" s="1"/>
  <c r="Q44" i="17" s="1"/>
  <c r="R43" i="29"/>
  <c r="S43" i="29" s="1"/>
  <c r="Q44" i="29" s="1"/>
  <c r="R44" i="29" s="1"/>
  <c r="J31" i="2"/>
  <c r="K31" i="2" s="1"/>
  <c r="I32" i="2" s="1"/>
  <c r="L32" i="2" s="1"/>
  <c r="K43" i="17"/>
  <c r="I44" i="17" s="1"/>
  <c r="L44" i="17" s="1"/>
  <c r="J45" i="29"/>
  <c r="K45" i="29" s="1"/>
  <c r="I46" i="29" s="1"/>
  <c r="J44" i="27"/>
  <c r="L44" i="27"/>
  <c r="N30" i="2"/>
  <c r="O30" i="2" s="1"/>
  <c r="M31" i="2" s="1"/>
  <c r="P31" i="2" s="1"/>
  <c r="P44" i="27"/>
  <c r="O44" i="27" s="1"/>
  <c r="M45" i="27" s="1"/>
  <c r="N43" i="29"/>
  <c r="P43" i="29"/>
  <c r="P41" i="17"/>
  <c r="N41" i="17"/>
  <c r="F43" i="17"/>
  <c r="H43" i="17" s="1"/>
  <c r="R45" i="27"/>
  <c r="T45" i="27"/>
  <c r="N41" i="15"/>
  <c r="N40" i="36"/>
  <c r="P40" i="36" s="1"/>
  <c r="F43" i="36"/>
  <c r="H43" i="36" s="1"/>
  <c r="F41" i="27" l="1"/>
  <c r="O35" i="31" s="1"/>
  <c r="H41" i="27"/>
  <c r="T32" i="3"/>
  <c r="R32" i="3"/>
  <c r="N31" i="3"/>
  <c r="P31" i="3"/>
  <c r="F42" i="15"/>
  <c r="H42" i="15" s="1"/>
  <c r="H35" i="31" s="1"/>
  <c r="G35" i="31" s="1"/>
  <c r="P41" i="15"/>
  <c r="O41" i="15" s="1"/>
  <c r="M42" i="15" s="1"/>
  <c r="G30" i="2"/>
  <c r="E31" i="2" s="1"/>
  <c r="D17" i="10" s="1"/>
  <c r="L44" i="56"/>
  <c r="K44" i="56" s="1"/>
  <c r="I45" i="56" s="1"/>
  <c r="L45" i="56" s="1"/>
  <c r="G32" i="3"/>
  <c r="E33" i="3" s="1"/>
  <c r="S31" i="2"/>
  <c r="Q32" i="2" s="1"/>
  <c r="T32" i="2" s="1"/>
  <c r="J45" i="36"/>
  <c r="K45" i="36" s="1"/>
  <c r="I46" i="36" s="1"/>
  <c r="L46" i="36" s="1"/>
  <c r="S45" i="56"/>
  <c r="Q46" i="56" s="1"/>
  <c r="T46" i="56" s="1"/>
  <c r="H46" i="56"/>
  <c r="G46" i="56" s="1"/>
  <c r="E47" i="56" s="1"/>
  <c r="P44" i="56"/>
  <c r="N44" i="56"/>
  <c r="T44" i="36"/>
  <c r="S44" i="36" s="1"/>
  <c r="Q45" i="36" s="1"/>
  <c r="T45" i="36" s="1"/>
  <c r="B30" i="10"/>
  <c r="A31" i="10"/>
  <c r="Q35" i="31"/>
  <c r="R43" i="15"/>
  <c r="T43" i="15"/>
  <c r="K32" i="3"/>
  <c r="I33" i="3" s="1"/>
  <c r="Y31" i="31"/>
  <c r="W32" i="31" s="1"/>
  <c r="F48" i="29"/>
  <c r="X32" i="31" s="1"/>
  <c r="H48" i="29"/>
  <c r="T44" i="29"/>
  <c r="S44" i="29" s="1"/>
  <c r="Q45" i="29" s="1"/>
  <c r="J44" i="17"/>
  <c r="K44" i="17" s="1"/>
  <c r="I45" i="17" s="1"/>
  <c r="L45" i="17" s="1"/>
  <c r="L46" i="29"/>
  <c r="J46" i="29"/>
  <c r="N31" i="2"/>
  <c r="O31" i="2" s="1"/>
  <c r="M32" i="2" s="1"/>
  <c r="K44" i="27"/>
  <c r="I45" i="27" s="1"/>
  <c r="P45" i="27"/>
  <c r="N45" i="27"/>
  <c r="O43" i="29"/>
  <c r="M44" i="29" s="1"/>
  <c r="N44" i="29" s="1"/>
  <c r="J32" i="2"/>
  <c r="K32" i="2" s="1"/>
  <c r="I33" i="2" s="1"/>
  <c r="J33" i="2" s="1"/>
  <c r="O41" i="17"/>
  <c r="M42" i="17" s="1"/>
  <c r="S45" i="27"/>
  <c r="Q46" i="27" s="1"/>
  <c r="R46" i="27" s="1"/>
  <c r="G43" i="17"/>
  <c r="E44" i="17" s="1"/>
  <c r="T44" i="17"/>
  <c r="R44" i="17"/>
  <c r="J46" i="15"/>
  <c r="K46" i="15" s="1"/>
  <c r="I47" i="15" s="1"/>
  <c r="O40" i="36"/>
  <c r="M41" i="36" s="1"/>
  <c r="G43" i="36"/>
  <c r="E44" i="36" s="1"/>
  <c r="G41" i="27" l="1"/>
  <c r="O31" i="3"/>
  <c r="M32" i="3" s="1"/>
  <c r="S32" i="3"/>
  <c r="Q33" i="3" s="1"/>
  <c r="R33" i="3"/>
  <c r="T33" i="3"/>
  <c r="S33" i="3" s="1"/>
  <c r="Q34" i="3" s="1"/>
  <c r="H31" i="2"/>
  <c r="G42" i="15"/>
  <c r="E43" i="15" s="1"/>
  <c r="E36" i="31" s="1"/>
  <c r="F36" i="31" s="1"/>
  <c r="N42" i="15"/>
  <c r="P42" i="15" s="1"/>
  <c r="F31" i="2"/>
  <c r="J45" i="56"/>
  <c r="K45" i="56" s="1"/>
  <c r="I46" i="56" s="1"/>
  <c r="J46" i="56" s="1"/>
  <c r="R32" i="2"/>
  <c r="S32" i="2" s="1"/>
  <c r="Q33" i="2" s="1"/>
  <c r="T33" i="2" s="1"/>
  <c r="H33" i="3"/>
  <c r="F33" i="3"/>
  <c r="R46" i="56"/>
  <c r="S46" i="56" s="1"/>
  <c r="Q47" i="56" s="1"/>
  <c r="O44" i="56"/>
  <c r="M45" i="56" s="1"/>
  <c r="N45" i="56" s="1"/>
  <c r="H47" i="56"/>
  <c r="F47" i="56"/>
  <c r="R45" i="36"/>
  <c r="S45" i="36" s="1"/>
  <c r="Q46" i="36" s="1"/>
  <c r="T46" i="36" s="1"/>
  <c r="A32" i="10"/>
  <c r="B31" i="10"/>
  <c r="J46" i="36"/>
  <c r="K46" i="36" s="1"/>
  <c r="I47" i="36" s="1"/>
  <c r="J47" i="36" s="1"/>
  <c r="S43" i="15"/>
  <c r="Q44" i="15" s="1"/>
  <c r="R44" i="15" s="1"/>
  <c r="J33" i="3"/>
  <c r="L33" i="3"/>
  <c r="G48" i="29"/>
  <c r="E49" i="29" s="1"/>
  <c r="Z32" i="31"/>
  <c r="Y32" i="31" s="1"/>
  <c r="K46" i="29"/>
  <c r="I47" i="29" s="1"/>
  <c r="J47" i="29" s="1"/>
  <c r="J45" i="17"/>
  <c r="K45" i="17" s="1"/>
  <c r="I46" i="17" s="1"/>
  <c r="P44" i="29"/>
  <c r="O44" i="29" s="1"/>
  <c r="M45" i="29" s="1"/>
  <c r="P45" i="29" s="1"/>
  <c r="R45" i="29"/>
  <c r="T45" i="29"/>
  <c r="J45" i="27"/>
  <c r="L45" i="27"/>
  <c r="L33" i="2"/>
  <c r="K33" i="2" s="1"/>
  <c r="I34" i="2" s="1"/>
  <c r="G14" i="27"/>
  <c r="K14" i="27" s="1"/>
  <c r="S44" i="17"/>
  <c r="Q45" i="17" s="1"/>
  <c r="G14" i="17" s="1"/>
  <c r="O45" i="27"/>
  <c r="M46" i="27" s="1"/>
  <c r="T46" i="27"/>
  <c r="N42" i="17"/>
  <c r="P42" i="17"/>
  <c r="N32" i="2"/>
  <c r="P32" i="2"/>
  <c r="F44" i="17"/>
  <c r="H44" i="17" s="1"/>
  <c r="L47" i="15"/>
  <c r="J47" i="15"/>
  <c r="N41" i="36"/>
  <c r="P41" i="36" s="1"/>
  <c r="F44" i="36"/>
  <c r="H44" i="36" s="1"/>
  <c r="G31" i="2" l="1"/>
  <c r="E32" i="2" s="1"/>
  <c r="F32" i="2" s="1"/>
  <c r="P32" i="3"/>
  <c r="N32" i="3"/>
  <c r="P35" i="31"/>
  <c r="E42" i="27"/>
  <c r="R34" i="3"/>
  <c r="T34" i="3"/>
  <c r="F43" i="15"/>
  <c r="H43" i="15" s="1"/>
  <c r="H36" i="31" s="1"/>
  <c r="G36" i="31" s="1"/>
  <c r="O42" i="15"/>
  <c r="M43" i="15" s="1"/>
  <c r="N43" i="15" s="1"/>
  <c r="P43" i="15" s="1"/>
  <c r="L46" i="56"/>
  <c r="K46" i="56" s="1"/>
  <c r="I47" i="56" s="1"/>
  <c r="R33" i="2"/>
  <c r="S33" i="2" s="1"/>
  <c r="Q34" i="2" s="1"/>
  <c r="R34" i="2" s="1"/>
  <c r="G33" i="3"/>
  <c r="E34" i="3" s="1"/>
  <c r="K33" i="3"/>
  <c r="I34" i="3" s="1"/>
  <c r="L34" i="3" s="1"/>
  <c r="R47" i="56"/>
  <c r="G14" i="56"/>
  <c r="K14" i="56" s="1"/>
  <c r="P45" i="56"/>
  <c r="O45" i="56" s="1"/>
  <c r="M46" i="56" s="1"/>
  <c r="G47" i="56"/>
  <c r="E48" i="56" s="1"/>
  <c r="H48" i="56" s="1"/>
  <c r="L47" i="36"/>
  <c r="K47" i="36" s="1"/>
  <c r="I48" i="36" s="1"/>
  <c r="B32" i="10"/>
  <c r="A33" i="10"/>
  <c r="R46" i="36"/>
  <c r="S46" i="36" s="1"/>
  <c r="Q47" i="36" s="1"/>
  <c r="T44" i="15"/>
  <c r="S44" i="15" s="1"/>
  <c r="Q45" i="15" s="1"/>
  <c r="R45" i="15" s="1"/>
  <c r="J34" i="3"/>
  <c r="H49" i="29"/>
  <c r="Z33" i="31" s="1"/>
  <c r="F49" i="29"/>
  <c r="X33" i="31" s="1"/>
  <c r="W33" i="31"/>
  <c r="D18" i="10"/>
  <c r="H32" i="2"/>
  <c r="G32" i="2" s="1"/>
  <c r="E33" i="2" s="1"/>
  <c r="D19" i="10" s="1"/>
  <c r="L47" i="29"/>
  <c r="K47" i="29" s="1"/>
  <c r="I48" i="29" s="1"/>
  <c r="J48" i="29" s="1"/>
  <c r="S45" i="29"/>
  <c r="Q46" i="29" s="1"/>
  <c r="T46" i="29" s="1"/>
  <c r="K45" i="27"/>
  <c r="I46" i="27" s="1"/>
  <c r="J46" i="27" s="1"/>
  <c r="N45" i="29"/>
  <c r="O45" i="29" s="1"/>
  <c r="M46" i="29" s="1"/>
  <c r="S46" i="27"/>
  <c r="Q47" i="27" s="1"/>
  <c r="P46" i="27"/>
  <c r="N46" i="27"/>
  <c r="G8" i="27"/>
  <c r="K8" i="27" s="1"/>
  <c r="R45" i="17"/>
  <c r="T45" i="17"/>
  <c r="O42" i="17"/>
  <c r="M43" i="17" s="1"/>
  <c r="N43" i="17" s="1"/>
  <c r="L34" i="2"/>
  <c r="J34" i="2"/>
  <c r="O32" i="2"/>
  <c r="M33" i="2" s="1"/>
  <c r="L46" i="17"/>
  <c r="J46" i="17"/>
  <c r="G44" i="17"/>
  <c r="E45" i="17" s="1"/>
  <c r="K47" i="15"/>
  <c r="I48" i="15" s="1"/>
  <c r="G44" i="36"/>
  <c r="E45" i="36" s="1"/>
  <c r="O41" i="36"/>
  <c r="M42" i="36" s="1"/>
  <c r="O32" i="3" l="1"/>
  <c r="M33" i="3" s="1"/>
  <c r="T47" i="56"/>
  <c r="S47" i="56" s="1"/>
  <c r="Q48" i="56" s="1"/>
  <c r="S34" i="3"/>
  <c r="Q35" i="3" s="1"/>
  <c r="G16" i="3" s="1"/>
  <c r="N36" i="31"/>
  <c r="H42" i="27"/>
  <c r="F42" i="27"/>
  <c r="O36" i="31" s="1"/>
  <c r="G43" i="15"/>
  <c r="E44" i="15" s="1"/>
  <c r="F44" i="15" s="1"/>
  <c r="O43" i="15"/>
  <c r="M44" i="15" s="1"/>
  <c r="N44" i="15" s="1"/>
  <c r="P44" i="15" s="1"/>
  <c r="J47" i="56"/>
  <c r="T34" i="2"/>
  <c r="S34" i="2" s="1"/>
  <c r="Q35" i="2" s="1"/>
  <c r="G14" i="2" s="1"/>
  <c r="K14" i="2" s="1"/>
  <c r="F34" i="3"/>
  <c r="H34" i="3"/>
  <c r="F48" i="56"/>
  <c r="G48" i="56" s="1"/>
  <c r="E49" i="56" s="1"/>
  <c r="N46" i="56"/>
  <c r="P46" i="56"/>
  <c r="B33" i="10"/>
  <c r="A34" i="10"/>
  <c r="G49" i="29"/>
  <c r="E50" i="29" s="1"/>
  <c r="J48" i="36"/>
  <c r="L48" i="36" s="1"/>
  <c r="T47" i="36"/>
  <c r="R47" i="36"/>
  <c r="G14" i="36"/>
  <c r="K14" i="36" s="1"/>
  <c r="T45" i="15"/>
  <c r="S45" i="15" s="1"/>
  <c r="Q46" i="15" s="1"/>
  <c r="Y33" i="31"/>
  <c r="W34" i="31" s="1"/>
  <c r="K34" i="3"/>
  <c r="I35" i="3" s="1"/>
  <c r="G14" i="29"/>
  <c r="R46" i="29"/>
  <c r="S46" i="29" s="1"/>
  <c r="Q47" i="29" s="1"/>
  <c r="K46" i="17"/>
  <c r="I47" i="17" s="1"/>
  <c r="L47" i="17" s="1"/>
  <c r="S45" i="17"/>
  <c r="Q46" i="17" s="1"/>
  <c r="T46" i="17" s="1"/>
  <c r="L46" i="27"/>
  <c r="K46" i="27" s="1"/>
  <c r="I47" i="27" s="1"/>
  <c r="F33" i="2"/>
  <c r="G8" i="29"/>
  <c r="P46" i="29"/>
  <c r="N46" i="29"/>
  <c r="H33" i="2"/>
  <c r="K34" i="2"/>
  <c r="I35" i="2" s="1"/>
  <c r="L35" i="2" s="1"/>
  <c r="T47" i="27"/>
  <c r="R47" i="27"/>
  <c r="P43" i="17"/>
  <c r="O43" i="17" s="1"/>
  <c r="M44" i="17" s="1"/>
  <c r="L48" i="29"/>
  <c r="K48" i="29" s="1"/>
  <c r="I49" i="29" s="1"/>
  <c r="O46" i="27"/>
  <c r="M47" i="27" s="1"/>
  <c r="P33" i="2"/>
  <c r="N33" i="2"/>
  <c r="F45" i="17"/>
  <c r="H45" i="17" s="1"/>
  <c r="F45" i="36"/>
  <c r="J48" i="15"/>
  <c r="L48" i="15"/>
  <c r="N42" i="36"/>
  <c r="P42" i="36"/>
  <c r="P33" i="3" l="1"/>
  <c r="N33" i="3"/>
  <c r="O33" i="3" s="1"/>
  <c r="M34" i="3" s="1"/>
  <c r="R48" i="56"/>
  <c r="L47" i="56"/>
  <c r="K47" i="56" s="1"/>
  <c r="I48" i="56" s="1"/>
  <c r="G17" i="3"/>
  <c r="T35" i="3"/>
  <c r="G14" i="3"/>
  <c r="G15" i="3"/>
  <c r="R35" i="3"/>
  <c r="Q36" i="31"/>
  <c r="G42" i="27"/>
  <c r="G34" i="3"/>
  <c r="E35" i="3" s="1"/>
  <c r="H44" i="15"/>
  <c r="H37" i="31" s="1"/>
  <c r="E37" i="31"/>
  <c r="F37" i="31" s="1"/>
  <c r="F35" i="3"/>
  <c r="H35" i="3"/>
  <c r="O46" i="56"/>
  <c r="M47" i="56" s="1"/>
  <c r="N47" i="56" s="1"/>
  <c r="H49" i="56"/>
  <c r="F49" i="56"/>
  <c r="A35" i="10"/>
  <c r="B34" i="10"/>
  <c r="K48" i="36"/>
  <c r="I49" i="36" s="1"/>
  <c r="S47" i="36"/>
  <c r="Q48" i="36" s="1"/>
  <c r="R46" i="15"/>
  <c r="T46" i="15"/>
  <c r="J35" i="3"/>
  <c r="L35" i="3"/>
  <c r="H50" i="29"/>
  <c r="Z34" i="31" s="1"/>
  <c r="F50" i="29"/>
  <c r="X34" i="31" s="1"/>
  <c r="R46" i="17"/>
  <c r="S46" i="17" s="1"/>
  <c r="Q47" i="17" s="1"/>
  <c r="G33" i="2"/>
  <c r="E34" i="2" s="1"/>
  <c r="F34" i="2" s="1"/>
  <c r="J47" i="17"/>
  <c r="K47" i="17" s="1"/>
  <c r="I48" i="17" s="1"/>
  <c r="J48" i="17" s="1"/>
  <c r="T47" i="29"/>
  <c r="R47" i="29"/>
  <c r="O46" i="29"/>
  <c r="M47" i="29" s="1"/>
  <c r="N47" i="29" s="1"/>
  <c r="L47" i="27"/>
  <c r="J47" i="27"/>
  <c r="P44" i="17"/>
  <c r="N44" i="17"/>
  <c r="S47" i="27"/>
  <c r="Q48" i="27" s="1"/>
  <c r="R48" i="27" s="1"/>
  <c r="J49" i="29"/>
  <c r="L49" i="29"/>
  <c r="P47" i="27"/>
  <c r="N47" i="27"/>
  <c r="R35" i="2"/>
  <c r="J35" i="2"/>
  <c r="K35" i="2" s="1"/>
  <c r="I36" i="2" s="1"/>
  <c r="T35" i="2"/>
  <c r="O33" i="2"/>
  <c r="M34" i="2" s="1"/>
  <c r="K48" i="15"/>
  <c r="I49" i="15" s="1"/>
  <c r="G45" i="17"/>
  <c r="E46" i="17" s="1"/>
  <c r="H45" i="36"/>
  <c r="G45" i="36" s="1"/>
  <c r="E46" i="36" s="1"/>
  <c r="F46" i="36" s="1"/>
  <c r="O42" i="36"/>
  <c r="M43" i="36" s="1"/>
  <c r="O44" i="15"/>
  <c r="M45" i="15" s="1"/>
  <c r="N45" i="15" s="1"/>
  <c r="G35" i="3" l="1"/>
  <c r="E36" i="3" s="1"/>
  <c r="N34" i="3"/>
  <c r="P34" i="3"/>
  <c r="O34" i="3" s="1"/>
  <c r="M35" i="3" s="1"/>
  <c r="J48" i="56"/>
  <c r="T48" i="36"/>
  <c r="T48" i="56"/>
  <c r="S48" i="56" s="1"/>
  <c r="Q49" i="56" s="1"/>
  <c r="P36" i="31"/>
  <c r="E43" i="27"/>
  <c r="S35" i="3"/>
  <c r="Q36" i="3" s="1"/>
  <c r="Y34" i="31"/>
  <c r="W35" i="31" s="1"/>
  <c r="G37" i="31"/>
  <c r="G44" i="15"/>
  <c r="E45" i="15" s="1"/>
  <c r="E38" i="31" s="1"/>
  <c r="F38" i="31" s="1"/>
  <c r="H36" i="3"/>
  <c r="F36" i="3"/>
  <c r="G8" i="56"/>
  <c r="K8" i="56" s="1"/>
  <c r="G49" i="56"/>
  <c r="E50" i="56" s="1"/>
  <c r="F50" i="56" s="1"/>
  <c r="P47" i="56"/>
  <c r="O47" i="56" s="1"/>
  <c r="M48" i="56" s="1"/>
  <c r="J49" i="36"/>
  <c r="G50" i="29"/>
  <c r="E51" i="29" s="1"/>
  <c r="B35" i="10"/>
  <c r="A36" i="10"/>
  <c r="R48" i="36"/>
  <c r="S46" i="15"/>
  <c r="Q47" i="15" s="1"/>
  <c r="T47" i="15" s="1"/>
  <c r="G9" i="3"/>
  <c r="N35" i="3"/>
  <c r="P35" i="3"/>
  <c r="G8" i="3"/>
  <c r="G10" i="3"/>
  <c r="G11" i="3"/>
  <c r="K35" i="3"/>
  <c r="I36" i="3" s="1"/>
  <c r="K47" i="27"/>
  <c r="I48" i="27" s="1"/>
  <c r="J48" i="27" s="1"/>
  <c r="P47" i="29"/>
  <c r="O47" i="29" s="1"/>
  <c r="M48" i="29" s="1"/>
  <c r="H34" i="2"/>
  <c r="G34" i="2" s="1"/>
  <c r="E35" i="2" s="1"/>
  <c r="F35" i="2" s="1"/>
  <c r="D20" i="10"/>
  <c r="S47" i="29"/>
  <c r="Q48" i="29" s="1"/>
  <c r="L48" i="17"/>
  <c r="K48" i="17" s="1"/>
  <c r="I49" i="17" s="1"/>
  <c r="T48" i="27"/>
  <c r="S48" i="27" s="1"/>
  <c r="Q49" i="27" s="1"/>
  <c r="R49" i="27" s="1"/>
  <c r="O47" i="27"/>
  <c r="M48" i="27" s="1"/>
  <c r="N48" i="27" s="1"/>
  <c r="O44" i="17"/>
  <c r="M45" i="17" s="1"/>
  <c r="K49" i="29"/>
  <c r="I50" i="29" s="1"/>
  <c r="S35" i="2"/>
  <c r="Q36" i="2" s="1"/>
  <c r="J36" i="2"/>
  <c r="L36" i="2"/>
  <c r="P34" i="2"/>
  <c r="N34" i="2"/>
  <c r="J49" i="15"/>
  <c r="R47" i="17"/>
  <c r="T47" i="17"/>
  <c r="F46" i="17"/>
  <c r="H46" i="17" s="1"/>
  <c r="H46" i="36"/>
  <c r="G46" i="36" s="1"/>
  <c r="E47" i="36" s="1"/>
  <c r="N43" i="36"/>
  <c r="P45" i="15"/>
  <c r="R49" i="56" l="1"/>
  <c r="L49" i="36"/>
  <c r="K49" i="36" s="1"/>
  <c r="I50" i="36" s="1"/>
  <c r="S48" i="36"/>
  <c r="Q49" i="36" s="1"/>
  <c r="L48" i="56"/>
  <c r="K48" i="56" s="1"/>
  <c r="I49" i="56" s="1"/>
  <c r="T36" i="3"/>
  <c r="R36" i="3"/>
  <c r="N37" i="31"/>
  <c r="F43" i="27"/>
  <c r="O37" i="31" s="1"/>
  <c r="H43" i="27"/>
  <c r="Q37" i="31" s="1"/>
  <c r="G43" i="27"/>
  <c r="P37" i="31" s="1"/>
  <c r="H45" i="15"/>
  <c r="H38" i="31" s="1"/>
  <c r="G38" i="31" s="1"/>
  <c r="F45" i="15"/>
  <c r="L49" i="15"/>
  <c r="K49" i="15" s="1"/>
  <c r="I50" i="15" s="1"/>
  <c r="H51" i="29"/>
  <c r="Z35" i="31" s="1"/>
  <c r="F51" i="29"/>
  <c r="X35" i="31" s="1"/>
  <c r="O35" i="3"/>
  <c r="M36" i="3" s="1"/>
  <c r="N36" i="3" s="1"/>
  <c r="G36" i="3"/>
  <c r="E37" i="3" s="1"/>
  <c r="H50" i="56"/>
  <c r="G50" i="56" s="1"/>
  <c r="E51" i="56" s="1"/>
  <c r="P48" i="56"/>
  <c r="N48" i="56"/>
  <c r="R47" i="15"/>
  <c r="S47" i="15" s="1"/>
  <c r="Q48" i="15" s="1"/>
  <c r="B36" i="10"/>
  <c r="A37" i="10"/>
  <c r="G14" i="15"/>
  <c r="K14" i="15" s="1"/>
  <c r="J36" i="3"/>
  <c r="L36" i="3"/>
  <c r="K36" i="3" s="1"/>
  <c r="I37" i="3" s="1"/>
  <c r="L48" i="27"/>
  <c r="K48" i="27" s="1"/>
  <c r="I49" i="27" s="1"/>
  <c r="D21" i="10"/>
  <c r="H35" i="2"/>
  <c r="G35" i="2" s="1"/>
  <c r="E36" i="2" s="1"/>
  <c r="D22" i="10" s="1"/>
  <c r="P48" i="27"/>
  <c r="O48" i="27" s="1"/>
  <c r="R48" i="29"/>
  <c r="T48" i="29"/>
  <c r="S47" i="17"/>
  <c r="Q48" i="17" s="1"/>
  <c r="N45" i="17"/>
  <c r="G8" i="17"/>
  <c r="P45" i="17"/>
  <c r="T49" i="27"/>
  <c r="S49" i="27" s="1"/>
  <c r="Q50" i="27" s="1"/>
  <c r="T50" i="27" s="1"/>
  <c r="L50" i="29"/>
  <c r="J50" i="29"/>
  <c r="K36" i="2"/>
  <c r="I37" i="2" s="1"/>
  <c r="J37" i="2" s="1"/>
  <c r="O34" i="2"/>
  <c r="M35" i="2" s="1"/>
  <c r="P35" i="2" s="1"/>
  <c r="P48" i="29"/>
  <c r="N48" i="29"/>
  <c r="T36" i="2"/>
  <c r="R36" i="2"/>
  <c r="L49" i="17"/>
  <c r="J49" i="17"/>
  <c r="G46" i="17"/>
  <c r="E47" i="17" s="1"/>
  <c r="P43" i="36"/>
  <c r="O43" i="36" s="1"/>
  <c r="M44" i="36" s="1"/>
  <c r="N44" i="36" s="1"/>
  <c r="P44" i="36" s="1"/>
  <c r="O44" i="36" s="1"/>
  <c r="F47" i="36"/>
  <c r="H47" i="36"/>
  <c r="O45" i="15"/>
  <c r="M46" i="15" s="1"/>
  <c r="Y35" i="31" l="1"/>
  <c r="W36" i="31" s="1"/>
  <c r="S36" i="3"/>
  <c r="Q37" i="3" s="1"/>
  <c r="J49" i="56"/>
  <c r="J50" i="36"/>
  <c r="L50" i="36" s="1"/>
  <c r="R49" i="36"/>
  <c r="T49" i="36" s="1"/>
  <c r="S49" i="36" s="1"/>
  <c r="Q50" i="36" s="1"/>
  <c r="R50" i="36" s="1"/>
  <c r="T49" i="56"/>
  <c r="S49" i="56" s="1"/>
  <c r="Q50" i="56" s="1"/>
  <c r="R37" i="3"/>
  <c r="T37" i="3"/>
  <c r="S37" i="3" s="1"/>
  <c r="Q38" i="3" s="1"/>
  <c r="G51" i="29"/>
  <c r="E52" i="29" s="1"/>
  <c r="E44" i="27"/>
  <c r="P36" i="3"/>
  <c r="G45" i="15"/>
  <c r="E46" i="15" s="1"/>
  <c r="F46" i="15" s="1"/>
  <c r="L50" i="15"/>
  <c r="J50" i="15"/>
  <c r="H37" i="3"/>
  <c r="F37" i="3"/>
  <c r="G37" i="3" s="1"/>
  <c r="E38" i="3" s="1"/>
  <c r="O48" i="56"/>
  <c r="M49" i="56" s="1"/>
  <c r="H51" i="56"/>
  <c r="F51" i="56"/>
  <c r="O36" i="3"/>
  <c r="M37" i="3" s="1"/>
  <c r="N37" i="3" s="1"/>
  <c r="B37" i="10"/>
  <c r="A38" i="10"/>
  <c r="R48" i="15"/>
  <c r="J37" i="3"/>
  <c r="L37" i="3"/>
  <c r="F52" i="29"/>
  <c r="X36" i="31" s="1"/>
  <c r="H52" i="29"/>
  <c r="Z36" i="31" s="1"/>
  <c r="G8" i="2"/>
  <c r="K8" i="2" s="1"/>
  <c r="F36" i="2"/>
  <c r="H36" i="2"/>
  <c r="M49" i="27"/>
  <c r="P49" i="27" s="1"/>
  <c r="S48" i="29"/>
  <c r="Q49" i="29" s="1"/>
  <c r="O45" i="17"/>
  <c r="M46" i="17" s="1"/>
  <c r="N46" i="17" s="1"/>
  <c r="J49" i="27"/>
  <c r="L49" i="27"/>
  <c r="K50" i="29"/>
  <c r="I51" i="29" s="1"/>
  <c r="L51" i="29" s="1"/>
  <c r="N35" i="2"/>
  <c r="O35" i="2" s="1"/>
  <c r="M36" i="2" s="1"/>
  <c r="N36" i="2" s="1"/>
  <c r="L37" i="2"/>
  <c r="O48" i="29"/>
  <c r="M49" i="29" s="1"/>
  <c r="S36" i="2"/>
  <c r="Q37" i="2" s="1"/>
  <c r="R50" i="27"/>
  <c r="S50" i="27" s="1"/>
  <c r="Q51" i="27" s="1"/>
  <c r="K49" i="17"/>
  <c r="I50" i="17" s="1"/>
  <c r="F47" i="17"/>
  <c r="H47" i="17" s="1"/>
  <c r="T48" i="17"/>
  <c r="R48" i="17"/>
  <c r="M45" i="36"/>
  <c r="G47" i="36"/>
  <c r="E48" i="36" s="1"/>
  <c r="N46" i="15"/>
  <c r="P46" i="15" s="1"/>
  <c r="R38" i="3" l="1"/>
  <c r="T38" i="3"/>
  <c r="S38" i="3" s="1"/>
  <c r="R50" i="56"/>
  <c r="T50" i="56"/>
  <c r="L49" i="56"/>
  <c r="K49" i="56" s="1"/>
  <c r="I50" i="56" s="1"/>
  <c r="K50" i="36"/>
  <c r="I51" i="36" s="1"/>
  <c r="F44" i="27"/>
  <c r="O38" i="31" s="1"/>
  <c r="H44" i="27"/>
  <c r="G44" i="27" s="1"/>
  <c r="P38" i="31" s="1"/>
  <c r="N38" i="31"/>
  <c r="P37" i="3"/>
  <c r="O37" i="3" s="1"/>
  <c r="M38" i="3" s="1"/>
  <c r="Q39" i="3"/>
  <c r="T39" i="3" s="1"/>
  <c r="K50" i="15"/>
  <c r="I51" i="15" s="1"/>
  <c r="J51" i="15" s="1"/>
  <c r="L51" i="15" s="1"/>
  <c r="E39" i="31"/>
  <c r="F39" i="31" s="1"/>
  <c r="H46" i="15"/>
  <c r="H39" i="31" s="1"/>
  <c r="T48" i="15"/>
  <c r="S48" i="15" s="1"/>
  <c r="Q49" i="15" s="1"/>
  <c r="R49" i="15" s="1"/>
  <c r="T49" i="15" s="1"/>
  <c r="S49" i="15" s="1"/>
  <c r="Q50" i="15" s="1"/>
  <c r="R50" i="15" s="1"/>
  <c r="K37" i="3"/>
  <c r="I38" i="3" s="1"/>
  <c r="L38" i="3" s="1"/>
  <c r="F38" i="3"/>
  <c r="H38" i="3"/>
  <c r="G51" i="56"/>
  <c r="E52" i="56" s="1"/>
  <c r="P49" i="56"/>
  <c r="N49" i="56"/>
  <c r="T50" i="36"/>
  <c r="S50" i="36" s="1"/>
  <c r="Q51" i="36" s="1"/>
  <c r="B38" i="10"/>
  <c r="A39" i="10"/>
  <c r="G52" i="29"/>
  <c r="E53" i="29" s="1"/>
  <c r="Y36" i="31"/>
  <c r="W37" i="31" s="1"/>
  <c r="G36" i="2"/>
  <c r="E37" i="2" s="1"/>
  <c r="D23" i="10" s="1"/>
  <c r="P46" i="17"/>
  <c r="O46" i="17" s="1"/>
  <c r="M47" i="17" s="1"/>
  <c r="N49" i="27"/>
  <c r="O49" i="27" s="1"/>
  <c r="M50" i="27" s="1"/>
  <c r="N50" i="27" s="1"/>
  <c r="J51" i="29"/>
  <c r="K51" i="29" s="1"/>
  <c r="I52" i="29" s="1"/>
  <c r="J52" i="29" s="1"/>
  <c r="R49" i="29"/>
  <c r="T49" i="29"/>
  <c r="K49" i="27"/>
  <c r="I50" i="27" s="1"/>
  <c r="J50" i="27" s="1"/>
  <c r="S48" i="17"/>
  <c r="Q49" i="17" s="1"/>
  <c r="T49" i="17" s="1"/>
  <c r="K37" i="2"/>
  <c r="I38" i="2" s="1"/>
  <c r="P36" i="2"/>
  <c r="O36" i="2" s="1"/>
  <c r="M37" i="2" s="1"/>
  <c r="N49" i="29"/>
  <c r="P49" i="29"/>
  <c r="R37" i="2"/>
  <c r="T37" i="2"/>
  <c r="R51" i="27"/>
  <c r="T51" i="27"/>
  <c r="L50" i="17"/>
  <c r="J50" i="17"/>
  <c r="G47" i="17"/>
  <c r="E48" i="17" s="1"/>
  <c r="N45" i="36"/>
  <c r="P45" i="36" s="1"/>
  <c r="F48" i="36"/>
  <c r="O46" i="15"/>
  <c r="M47" i="15" s="1"/>
  <c r="N47" i="15" s="1"/>
  <c r="S50" i="56" l="1"/>
  <c r="Q51" i="56" s="1"/>
  <c r="R51" i="56" s="1"/>
  <c r="J50" i="56"/>
  <c r="L50" i="56"/>
  <c r="K50" i="56" s="1"/>
  <c r="I51" i="56" s="1"/>
  <c r="T51" i="36"/>
  <c r="J51" i="36"/>
  <c r="L51" i="36"/>
  <c r="R39" i="3"/>
  <c r="S39" i="3" s="1"/>
  <c r="Q40" i="3" s="1"/>
  <c r="Q38" i="31"/>
  <c r="E45" i="27"/>
  <c r="G38" i="3"/>
  <c r="E39" i="3" s="1"/>
  <c r="J38" i="3"/>
  <c r="K38" i="3" s="1"/>
  <c r="I39" i="3" s="1"/>
  <c r="G39" i="31"/>
  <c r="G46" i="15"/>
  <c r="E47" i="15" s="1"/>
  <c r="F47" i="15" s="1"/>
  <c r="H47" i="15" s="1"/>
  <c r="H40" i="31" s="1"/>
  <c r="K51" i="15"/>
  <c r="I52" i="15" s="1"/>
  <c r="J52" i="15" s="1"/>
  <c r="L52" i="15" s="1"/>
  <c r="F52" i="56"/>
  <c r="H52" i="56"/>
  <c r="O49" i="56"/>
  <c r="M50" i="56" s="1"/>
  <c r="B39" i="10"/>
  <c r="A40" i="10"/>
  <c r="R51" i="36"/>
  <c r="T50" i="15"/>
  <c r="S50" i="15" s="1"/>
  <c r="Q51" i="15" s="1"/>
  <c r="H53" i="29"/>
  <c r="Z37" i="31" s="1"/>
  <c r="F53" i="29"/>
  <c r="X37" i="31" s="1"/>
  <c r="N38" i="3"/>
  <c r="P38" i="3"/>
  <c r="H37" i="2"/>
  <c r="F37" i="2"/>
  <c r="L52" i="29"/>
  <c r="K52" i="29" s="1"/>
  <c r="I53" i="29" s="1"/>
  <c r="J53" i="29" s="1"/>
  <c r="L50" i="27"/>
  <c r="K50" i="27" s="1"/>
  <c r="I51" i="27" s="1"/>
  <c r="S49" i="29"/>
  <c r="Q50" i="29" s="1"/>
  <c r="P47" i="17"/>
  <c r="N47" i="17"/>
  <c r="P50" i="27"/>
  <c r="O50" i="27" s="1"/>
  <c r="M51" i="27" s="1"/>
  <c r="R49" i="17"/>
  <c r="S49" i="17" s="1"/>
  <c r="Q50" i="17" s="1"/>
  <c r="T50" i="17" s="1"/>
  <c r="S51" i="27"/>
  <c r="Q52" i="27" s="1"/>
  <c r="T52" i="27" s="1"/>
  <c r="J38" i="2"/>
  <c r="L38" i="2"/>
  <c r="O49" i="29"/>
  <c r="M50" i="29" s="1"/>
  <c r="S37" i="2"/>
  <c r="Q38" i="2" s="1"/>
  <c r="K50" i="17"/>
  <c r="I51" i="17" s="1"/>
  <c r="N37" i="2"/>
  <c r="P37" i="2"/>
  <c r="F48" i="17"/>
  <c r="H48" i="17" s="1"/>
  <c r="H48" i="36"/>
  <c r="G48" i="36" s="1"/>
  <c r="E49" i="36" s="1"/>
  <c r="F49" i="36" s="1"/>
  <c r="O45" i="36"/>
  <c r="M46" i="36" s="1"/>
  <c r="P47" i="15"/>
  <c r="O47" i="15" s="1"/>
  <c r="M48" i="15" s="1"/>
  <c r="G8" i="15"/>
  <c r="K8" i="15" s="1"/>
  <c r="K51" i="36" l="1"/>
  <c r="I52" i="36" s="1"/>
  <c r="J52" i="36" s="1"/>
  <c r="T51" i="56"/>
  <c r="S51" i="56"/>
  <c r="Q52" i="56" s="1"/>
  <c r="R52" i="56" s="1"/>
  <c r="S51" i="36"/>
  <c r="Q52" i="36" s="1"/>
  <c r="R52" i="36" s="1"/>
  <c r="J51" i="56"/>
  <c r="L51" i="56" s="1"/>
  <c r="K51" i="56" s="1"/>
  <c r="I52" i="56" s="1"/>
  <c r="N39" i="31"/>
  <c r="F45" i="27"/>
  <c r="O39" i="31" s="1"/>
  <c r="H45" i="27"/>
  <c r="H39" i="3"/>
  <c r="F39" i="3"/>
  <c r="E40" i="31"/>
  <c r="F40" i="31" s="1"/>
  <c r="G40" i="31" s="1"/>
  <c r="G47" i="15"/>
  <c r="E48" i="15" s="1"/>
  <c r="F48" i="15" s="1"/>
  <c r="H48" i="15" s="1"/>
  <c r="P50" i="56"/>
  <c r="N50" i="56"/>
  <c r="G52" i="56"/>
  <c r="E53" i="56" s="1"/>
  <c r="R40" i="3"/>
  <c r="T40" i="3"/>
  <c r="O38" i="3"/>
  <c r="M39" i="3" s="1"/>
  <c r="P39" i="3" s="1"/>
  <c r="B40" i="10"/>
  <c r="A41" i="10"/>
  <c r="R51" i="15"/>
  <c r="T51" i="15" s="1"/>
  <c r="Y37" i="31"/>
  <c r="W38" i="31" s="1"/>
  <c r="G53" i="29"/>
  <c r="E54" i="29" s="1"/>
  <c r="L39" i="3"/>
  <c r="J39" i="3"/>
  <c r="G37" i="2"/>
  <c r="E38" i="2" s="1"/>
  <c r="F38" i="2" s="1"/>
  <c r="R52" i="27"/>
  <c r="S52" i="27" s="1"/>
  <c r="Q53" i="27" s="1"/>
  <c r="T53" i="27" s="1"/>
  <c r="J51" i="27"/>
  <c r="L51" i="27"/>
  <c r="R50" i="29"/>
  <c r="T50" i="29"/>
  <c r="O47" i="17"/>
  <c r="M48" i="17" s="1"/>
  <c r="K38" i="2"/>
  <c r="I39" i="2" s="1"/>
  <c r="J39" i="2" s="1"/>
  <c r="P51" i="27"/>
  <c r="N51" i="27"/>
  <c r="L53" i="29"/>
  <c r="K53" i="29" s="1"/>
  <c r="I54" i="29" s="1"/>
  <c r="J54" i="29" s="1"/>
  <c r="R50" i="17"/>
  <c r="S50" i="17" s="1"/>
  <c r="Q51" i="17" s="1"/>
  <c r="T51" i="17" s="1"/>
  <c r="N50" i="29"/>
  <c r="P50" i="29"/>
  <c r="T38" i="2"/>
  <c r="R38" i="2"/>
  <c r="L51" i="17"/>
  <c r="J51" i="17"/>
  <c r="G48" i="17"/>
  <c r="E49" i="17" s="1"/>
  <c r="O37" i="2"/>
  <c r="M38" i="2" s="1"/>
  <c r="H49" i="36"/>
  <c r="G49" i="36" s="1"/>
  <c r="E50" i="36" s="1"/>
  <c r="N46" i="36"/>
  <c r="K52" i="15"/>
  <c r="I53" i="15" s="1"/>
  <c r="N48" i="15"/>
  <c r="J52" i="56" l="1"/>
  <c r="L52" i="56" s="1"/>
  <c r="K52" i="56" s="1"/>
  <c r="I53" i="56" s="1"/>
  <c r="T52" i="56"/>
  <c r="S52" i="56" s="1"/>
  <c r="Q53" i="56" s="1"/>
  <c r="T52" i="36"/>
  <c r="S52" i="36" s="1"/>
  <c r="Q53" i="36" s="1"/>
  <c r="L52" i="36"/>
  <c r="K52" i="36" s="1"/>
  <c r="I53" i="36" s="1"/>
  <c r="Q39" i="31"/>
  <c r="G45" i="27"/>
  <c r="G39" i="3"/>
  <c r="E40" i="3" s="1"/>
  <c r="E41" i="31"/>
  <c r="F41" i="31" s="1"/>
  <c r="N39" i="3"/>
  <c r="O39" i="3" s="1"/>
  <c r="M40" i="3" s="1"/>
  <c r="H53" i="56"/>
  <c r="F53" i="56"/>
  <c r="O50" i="56"/>
  <c r="M51" i="56" s="1"/>
  <c r="B41" i="10"/>
  <c r="A42" i="10"/>
  <c r="K39" i="3"/>
  <c r="I40" i="3" s="1"/>
  <c r="S40" i="3"/>
  <c r="Q41" i="3" s="1"/>
  <c r="S51" i="15"/>
  <c r="Q52" i="15" s="1"/>
  <c r="F54" i="29"/>
  <c r="X38" i="31" s="1"/>
  <c r="H54" i="29"/>
  <c r="Z38" i="31" s="1"/>
  <c r="H38" i="2"/>
  <c r="G38" i="2" s="1"/>
  <c r="E39" i="2" s="1"/>
  <c r="F39" i="2" s="1"/>
  <c r="D24" i="10"/>
  <c r="P48" i="15"/>
  <c r="O48" i="15" s="1"/>
  <c r="M49" i="15" s="1"/>
  <c r="R53" i="27"/>
  <c r="S53" i="27" s="1"/>
  <c r="Q54" i="27" s="1"/>
  <c r="O51" i="27"/>
  <c r="M52" i="27" s="1"/>
  <c r="P52" i="27" s="1"/>
  <c r="K51" i="27"/>
  <c r="I52" i="27" s="1"/>
  <c r="L39" i="2"/>
  <c r="K39" i="2" s="1"/>
  <c r="I40" i="2" s="1"/>
  <c r="J40" i="2" s="1"/>
  <c r="L54" i="29"/>
  <c r="K54" i="29" s="1"/>
  <c r="I55" i="29" s="1"/>
  <c r="J55" i="29" s="1"/>
  <c r="P48" i="17"/>
  <c r="N48" i="17"/>
  <c r="S50" i="29"/>
  <c r="Q51" i="29" s="1"/>
  <c r="O50" i="29"/>
  <c r="M51" i="29" s="1"/>
  <c r="N51" i="29" s="1"/>
  <c r="S38" i="2"/>
  <c r="Q39" i="2" s="1"/>
  <c r="R39" i="2" s="1"/>
  <c r="R51" i="17"/>
  <c r="S51" i="17" s="1"/>
  <c r="Q52" i="17" s="1"/>
  <c r="R52" i="17" s="1"/>
  <c r="K51" i="17"/>
  <c r="I52" i="17" s="1"/>
  <c r="L52" i="17" s="1"/>
  <c r="P38" i="2"/>
  <c r="N38" i="2"/>
  <c r="F49" i="17"/>
  <c r="H49" i="17" s="1"/>
  <c r="J53" i="15"/>
  <c r="P46" i="36"/>
  <c r="O46" i="36" s="1"/>
  <c r="M47" i="36" s="1"/>
  <c r="H41" i="31"/>
  <c r="G48" i="15"/>
  <c r="E49" i="15" s="1"/>
  <c r="F50" i="36"/>
  <c r="H50" i="36" s="1"/>
  <c r="J53" i="36" l="1"/>
  <c r="L53" i="36"/>
  <c r="R53" i="56"/>
  <c r="T53" i="56"/>
  <c r="J53" i="56"/>
  <c r="L53" i="56"/>
  <c r="P39" i="31"/>
  <c r="E46" i="27"/>
  <c r="H40" i="3"/>
  <c r="F40" i="3"/>
  <c r="G41" i="31"/>
  <c r="L53" i="15"/>
  <c r="K53" i="15" s="1"/>
  <c r="I54" i="15" s="1"/>
  <c r="Y38" i="31"/>
  <c r="N40" i="3"/>
  <c r="P40" i="3"/>
  <c r="O40" i="3" s="1"/>
  <c r="N51" i="56"/>
  <c r="P51" i="56"/>
  <c r="G53" i="56"/>
  <c r="E54" i="56" s="1"/>
  <c r="L40" i="3"/>
  <c r="J40" i="3"/>
  <c r="G54" i="29"/>
  <c r="E55" i="29" s="1"/>
  <c r="A43" i="10"/>
  <c r="B42" i="10"/>
  <c r="W39" i="31"/>
  <c r="R41" i="3"/>
  <c r="T41" i="3"/>
  <c r="S41" i="3" s="1"/>
  <c r="Q42" i="3" s="1"/>
  <c r="R52" i="15"/>
  <c r="R53" i="36"/>
  <c r="T53" i="36" s="1"/>
  <c r="H39" i="2"/>
  <c r="G39" i="2" s="1"/>
  <c r="E40" i="2" s="1"/>
  <c r="F40" i="2" s="1"/>
  <c r="D25" i="10"/>
  <c r="N49" i="15"/>
  <c r="P49" i="15" s="1"/>
  <c r="N52" i="27"/>
  <c r="O52" i="27" s="1"/>
  <c r="M53" i="27" s="1"/>
  <c r="P53" i="27" s="1"/>
  <c r="J52" i="27"/>
  <c r="L52" i="27"/>
  <c r="L55" i="29"/>
  <c r="K55" i="29" s="1"/>
  <c r="I56" i="29" s="1"/>
  <c r="J56" i="29" s="1"/>
  <c r="R51" i="29"/>
  <c r="T51" i="29"/>
  <c r="O48" i="17"/>
  <c r="M49" i="17" s="1"/>
  <c r="P51" i="29"/>
  <c r="O51" i="29" s="1"/>
  <c r="M52" i="29" s="1"/>
  <c r="T39" i="2"/>
  <c r="S39" i="2" s="1"/>
  <c r="Q40" i="2" s="1"/>
  <c r="L40" i="2"/>
  <c r="K40" i="2" s="1"/>
  <c r="I41" i="2" s="1"/>
  <c r="J41" i="2" s="1"/>
  <c r="T52" i="17"/>
  <c r="S52" i="17" s="1"/>
  <c r="Q53" i="17" s="1"/>
  <c r="R54" i="27"/>
  <c r="T54" i="27"/>
  <c r="J52" i="17"/>
  <c r="K52" i="17" s="1"/>
  <c r="I53" i="17" s="1"/>
  <c r="G49" i="17"/>
  <c r="E50" i="17" s="1"/>
  <c r="O38" i="2"/>
  <c r="M39" i="2" s="1"/>
  <c r="N47" i="36"/>
  <c r="G8" i="36"/>
  <c r="K8" i="36" s="1"/>
  <c r="P47" i="36"/>
  <c r="F49" i="15"/>
  <c r="E42" i="31"/>
  <c r="F42" i="31" s="1"/>
  <c r="H49" i="15"/>
  <c r="G50" i="36"/>
  <c r="E51" i="36" s="1"/>
  <c r="K53" i="56" l="1"/>
  <c r="I54" i="56" s="1"/>
  <c r="S53" i="56"/>
  <c r="Q54" i="56" s="1"/>
  <c r="K53" i="36"/>
  <c r="I54" i="36" s="1"/>
  <c r="L54" i="36" s="1"/>
  <c r="J54" i="56"/>
  <c r="R54" i="56"/>
  <c r="T54" i="56"/>
  <c r="H46" i="27"/>
  <c r="G46" i="27" s="1"/>
  <c r="P40" i="31" s="1"/>
  <c r="F46" i="27"/>
  <c r="O40" i="31" s="1"/>
  <c r="N40" i="31"/>
  <c r="M41" i="3"/>
  <c r="P41" i="3" s="1"/>
  <c r="G40" i="3"/>
  <c r="E41" i="3" s="1"/>
  <c r="L54" i="15"/>
  <c r="J54" i="15"/>
  <c r="T52" i="15"/>
  <c r="S52" i="15" s="1"/>
  <c r="Q53" i="15" s="1"/>
  <c r="O51" i="56"/>
  <c r="M52" i="56" s="1"/>
  <c r="H54" i="56"/>
  <c r="F54" i="56"/>
  <c r="B43" i="10"/>
  <c r="A44" i="10"/>
  <c r="K40" i="3"/>
  <c r="I41" i="3" s="1"/>
  <c r="T42" i="3"/>
  <c r="R42" i="3"/>
  <c r="S53" i="36"/>
  <c r="Q54" i="36" s="1"/>
  <c r="R54" i="36" s="1"/>
  <c r="H55" i="29"/>
  <c r="Z39" i="31" s="1"/>
  <c r="F55" i="29"/>
  <c r="X39" i="31" s="1"/>
  <c r="H40" i="2"/>
  <c r="G40" i="2" s="1"/>
  <c r="E41" i="2" s="1"/>
  <c r="D27" i="10" s="1"/>
  <c r="D26" i="10"/>
  <c r="N53" i="27"/>
  <c r="O53" i="27" s="1"/>
  <c r="M54" i="27" s="1"/>
  <c r="N54" i="27" s="1"/>
  <c r="O49" i="15"/>
  <c r="M50" i="15" s="1"/>
  <c r="N50" i="15" s="1"/>
  <c r="P50" i="15" s="1"/>
  <c r="O50" i="15" s="1"/>
  <c r="M51" i="15" s="1"/>
  <c r="L56" i="29"/>
  <c r="K56" i="29" s="1"/>
  <c r="I57" i="29" s="1"/>
  <c r="J57" i="29" s="1"/>
  <c r="K52" i="27"/>
  <c r="I53" i="27" s="1"/>
  <c r="N52" i="29"/>
  <c r="P52" i="29"/>
  <c r="N49" i="17"/>
  <c r="P49" i="17"/>
  <c r="S51" i="29"/>
  <c r="Q52" i="29" s="1"/>
  <c r="L41" i="2"/>
  <c r="K41" i="2" s="1"/>
  <c r="I42" i="2" s="1"/>
  <c r="R40" i="2"/>
  <c r="T40" i="2"/>
  <c r="T53" i="17"/>
  <c r="R53" i="17"/>
  <c r="S54" i="27"/>
  <c r="Q55" i="27" s="1"/>
  <c r="R55" i="27" s="1"/>
  <c r="L53" i="17"/>
  <c r="J53" i="17"/>
  <c r="P39" i="2"/>
  <c r="N39" i="2"/>
  <c r="F50" i="17"/>
  <c r="H50" i="17" s="1"/>
  <c r="G50" i="17" s="1"/>
  <c r="E51" i="17" s="1"/>
  <c r="O47" i="36"/>
  <c r="M48" i="36" s="1"/>
  <c r="N48" i="36" s="1"/>
  <c r="H42" i="31"/>
  <c r="G42" i="31" s="1"/>
  <c r="G49" i="15"/>
  <c r="E50" i="15" s="1"/>
  <c r="F51" i="36"/>
  <c r="H51" i="36" s="1"/>
  <c r="J54" i="36" l="1"/>
  <c r="K54" i="36" s="1"/>
  <c r="I55" i="36" s="1"/>
  <c r="S54" i="56"/>
  <c r="Q55" i="56" s="1"/>
  <c r="T55" i="56" s="1"/>
  <c r="R55" i="56"/>
  <c r="L54" i="56"/>
  <c r="K54" i="56" s="1"/>
  <c r="I55" i="56" s="1"/>
  <c r="N41" i="3"/>
  <c r="O41" i="3"/>
  <c r="M42" i="3" s="1"/>
  <c r="P42" i="3" s="1"/>
  <c r="Q40" i="31"/>
  <c r="E47" i="27"/>
  <c r="H41" i="3"/>
  <c r="F41" i="3"/>
  <c r="R53" i="15"/>
  <c r="T53" i="15"/>
  <c r="K54" i="15"/>
  <c r="I55" i="15" s="1"/>
  <c r="S42" i="3"/>
  <c r="Q43" i="3" s="1"/>
  <c r="R43" i="3" s="1"/>
  <c r="G54" i="56"/>
  <c r="E55" i="56" s="1"/>
  <c r="H55" i="56" s="1"/>
  <c r="N52" i="56"/>
  <c r="P52" i="56"/>
  <c r="L41" i="3"/>
  <c r="J41" i="3"/>
  <c r="B44" i="10"/>
  <c r="A45" i="10"/>
  <c r="T54" i="36"/>
  <c r="S54" i="36" s="1"/>
  <c r="Q55" i="36" s="1"/>
  <c r="R55" i="36" s="1"/>
  <c r="N42" i="3"/>
  <c r="G55" i="29"/>
  <c r="E56" i="29" s="1"/>
  <c r="Y39" i="31"/>
  <c r="W40" i="31" s="1"/>
  <c r="P54" i="27"/>
  <c r="O54" i="27" s="1"/>
  <c r="M55" i="27" s="1"/>
  <c r="N55" i="27" s="1"/>
  <c r="F41" i="2"/>
  <c r="O52" i="29"/>
  <c r="M53" i="29" s="1"/>
  <c r="P53" i="29" s="1"/>
  <c r="O49" i="17"/>
  <c r="M50" i="17" s="1"/>
  <c r="P50" i="17" s="1"/>
  <c r="L53" i="27"/>
  <c r="J53" i="27"/>
  <c r="H41" i="2"/>
  <c r="S53" i="17"/>
  <c r="Q54" i="17" s="1"/>
  <c r="R54" i="17" s="1"/>
  <c r="T52" i="29"/>
  <c r="R52" i="29"/>
  <c r="J42" i="2"/>
  <c r="L42" i="2"/>
  <c r="S40" i="2"/>
  <c r="Q41" i="2" s="1"/>
  <c r="T55" i="27"/>
  <c r="S55" i="27" s="1"/>
  <c r="Q56" i="27" s="1"/>
  <c r="T56" i="27" s="1"/>
  <c r="K53" i="17"/>
  <c r="I54" i="17" s="1"/>
  <c r="L57" i="29"/>
  <c r="K57" i="29" s="1"/>
  <c r="O39" i="2"/>
  <c r="M40" i="2" s="1"/>
  <c r="N51" i="15"/>
  <c r="F51" i="17"/>
  <c r="H51" i="17" s="1"/>
  <c r="P48" i="36"/>
  <c r="O48" i="36" s="1"/>
  <c r="M49" i="36" s="1"/>
  <c r="N49" i="36" s="1"/>
  <c r="E43" i="31"/>
  <c r="F43" i="31" s="1"/>
  <c r="F50" i="15"/>
  <c r="H50" i="15"/>
  <c r="H43" i="31" s="1"/>
  <c r="G51" i="36"/>
  <c r="E52" i="36" s="1"/>
  <c r="K41" i="3" l="1"/>
  <c r="J55" i="36"/>
  <c r="L55" i="36"/>
  <c r="S55" i="56"/>
  <c r="Q56" i="56" s="1"/>
  <c r="R56" i="56" s="1"/>
  <c r="T56" i="56" s="1"/>
  <c r="S56" i="56" s="1"/>
  <c r="Q57" i="56" s="1"/>
  <c r="J55" i="56"/>
  <c r="L55" i="56"/>
  <c r="K55" i="36"/>
  <c r="I56" i="36"/>
  <c r="H47" i="27"/>
  <c r="N41" i="31"/>
  <c r="F47" i="27"/>
  <c r="O41" i="31" s="1"/>
  <c r="T43" i="3"/>
  <c r="S43" i="3" s="1"/>
  <c r="Q44" i="3" s="1"/>
  <c r="G41" i="3"/>
  <c r="E42" i="3" s="1"/>
  <c r="S53" i="15"/>
  <c r="Q54" i="15" s="1"/>
  <c r="J55" i="15"/>
  <c r="L55" i="15"/>
  <c r="O42" i="3"/>
  <c r="M43" i="3" s="1"/>
  <c r="N43" i="3" s="1"/>
  <c r="F55" i="56"/>
  <c r="G55" i="56" s="1"/>
  <c r="E56" i="56" s="1"/>
  <c r="O52" i="56"/>
  <c r="M53" i="56" s="1"/>
  <c r="P53" i="56" s="1"/>
  <c r="I42" i="3"/>
  <c r="T44" i="3"/>
  <c r="R44" i="3"/>
  <c r="A46" i="10"/>
  <c r="B45" i="10"/>
  <c r="T55" i="36"/>
  <c r="S55" i="36" s="1"/>
  <c r="Q56" i="36" s="1"/>
  <c r="H56" i="29"/>
  <c r="Z40" i="31" s="1"/>
  <c r="F56" i="29"/>
  <c r="X40" i="31" s="1"/>
  <c r="P55" i="27"/>
  <c r="O55" i="27" s="1"/>
  <c r="M56" i="27" s="1"/>
  <c r="N56" i="27" s="1"/>
  <c r="G41" i="2"/>
  <c r="E42" i="2" s="1"/>
  <c r="F42" i="2" s="1"/>
  <c r="P51" i="15"/>
  <c r="O51" i="15" s="1"/>
  <c r="M52" i="15" s="1"/>
  <c r="N53" i="29"/>
  <c r="O53" i="29" s="1"/>
  <c r="M54" i="29" s="1"/>
  <c r="N54" i="29" s="1"/>
  <c r="N50" i="17"/>
  <c r="O50" i="17" s="1"/>
  <c r="M51" i="17" s="1"/>
  <c r="P51" i="17" s="1"/>
  <c r="K53" i="27"/>
  <c r="I54" i="27" s="1"/>
  <c r="J54" i="27" s="1"/>
  <c r="T54" i="17"/>
  <c r="S54" i="17" s="1"/>
  <c r="Q55" i="17" s="1"/>
  <c r="S52" i="29"/>
  <c r="Q53" i="29" s="1"/>
  <c r="R53" i="29" s="1"/>
  <c r="K42" i="2"/>
  <c r="I43" i="2" s="1"/>
  <c r="J43" i="2" s="1"/>
  <c r="T41" i="2"/>
  <c r="R41" i="2"/>
  <c r="I58" i="29"/>
  <c r="L58" i="29" s="1"/>
  <c r="R56" i="27"/>
  <c r="S56" i="27" s="1"/>
  <c r="Q57" i="27" s="1"/>
  <c r="J54" i="17"/>
  <c r="L54" i="17"/>
  <c r="G51" i="17"/>
  <c r="E52" i="17" s="1"/>
  <c r="P40" i="2"/>
  <c r="N40" i="2"/>
  <c r="P49" i="36"/>
  <c r="O49" i="36" s="1"/>
  <c r="M50" i="36" s="1"/>
  <c r="P50" i="36" s="1"/>
  <c r="G50" i="15"/>
  <c r="E51" i="15" s="1"/>
  <c r="G43" i="31"/>
  <c r="F52" i="36"/>
  <c r="S44" i="3" l="1"/>
  <c r="Q45" i="3" s="1"/>
  <c r="K55" i="56"/>
  <c r="I56" i="56" s="1"/>
  <c r="R57" i="56"/>
  <c r="T57" i="56"/>
  <c r="J56" i="56"/>
  <c r="L56" i="56" s="1"/>
  <c r="J56" i="36"/>
  <c r="L56" i="36" s="1"/>
  <c r="K56" i="36" s="1"/>
  <c r="I57" i="36" s="1"/>
  <c r="G47" i="27"/>
  <c r="P41" i="31" s="1"/>
  <c r="Q41" i="31"/>
  <c r="H42" i="3"/>
  <c r="F42" i="3"/>
  <c r="G42" i="3" s="1"/>
  <c r="E43" i="3" s="1"/>
  <c r="K55" i="15"/>
  <c r="I56" i="15" s="1"/>
  <c r="J56" i="15" s="1"/>
  <c r="R54" i="15"/>
  <c r="T54" i="15"/>
  <c r="P43" i="3"/>
  <c r="O43" i="3" s="1"/>
  <c r="M44" i="3" s="1"/>
  <c r="N53" i="56"/>
  <c r="O53" i="56" s="1"/>
  <c r="M54" i="56" s="1"/>
  <c r="H56" i="56"/>
  <c r="F56" i="56"/>
  <c r="R45" i="3"/>
  <c r="T45" i="3"/>
  <c r="S45" i="3" s="1"/>
  <c r="Q46" i="3" s="1"/>
  <c r="B46" i="10"/>
  <c r="A47" i="10"/>
  <c r="G56" i="29"/>
  <c r="E57" i="29" s="1"/>
  <c r="Y40" i="31"/>
  <c r="W41" i="31" s="1"/>
  <c r="L42" i="3"/>
  <c r="J42" i="3"/>
  <c r="R56" i="36"/>
  <c r="T56" i="36" s="1"/>
  <c r="P56" i="27"/>
  <c r="O56" i="27" s="1"/>
  <c r="M57" i="27" s="1"/>
  <c r="H42" i="2"/>
  <c r="G42" i="2" s="1"/>
  <c r="E43" i="2" s="1"/>
  <c r="D28" i="10"/>
  <c r="L54" i="27"/>
  <c r="K54" i="27" s="1"/>
  <c r="I55" i="27" s="1"/>
  <c r="N52" i="15"/>
  <c r="P52" i="15" s="1"/>
  <c r="O52" i="15" s="1"/>
  <c r="M53" i="15" s="1"/>
  <c r="N53" i="15" s="1"/>
  <c r="P54" i="29"/>
  <c r="O54" i="29" s="1"/>
  <c r="M55" i="29" s="1"/>
  <c r="P55" i="29" s="1"/>
  <c r="N51" i="17"/>
  <c r="O51" i="17" s="1"/>
  <c r="M52" i="17" s="1"/>
  <c r="P52" i="17" s="1"/>
  <c r="T53" i="29"/>
  <c r="S53" i="29" s="1"/>
  <c r="Q54" i="29" s="1"/>
  <c r="T54" i="29" s="1"/>
  <c r="T55" i="17"/>
  <c r="R55" i="17"/>
  <c r="L43" i="2"/>
  <c r="K43" i="2" s="1"/>
  <c r="I44" i="2" s="1"/>
  <c r="S41" i="2"/>
  <c r="Q42" i="2" s="1"/>
  <c r="T42" i="2" s="1"/>
  <c r="J58" i="29"/>
  <c r="K58" i="29" s="1"/>
  <c r="I59" i="29" s="1"/>
  <c r="L59" i="29" s="1"/>
  <c r="R57" i="27"/>
  <c r="T57" i="27"/>
  <c r="O40" i="2"/>
  <c r="M41" i="2" s="1"/>
  <c r="P41" i="2" s="1"/>
  <c r="K54" i="17"/>
  <c r="I55" i="17" s="1"/>
  <c r="J55" i="17" s="1"/>
  <c r="N50" i="36"/>
  <c r="O50" i="36" s="1"/>
  <c r="M51" i="36" s="1"/>
  <c r="N51" i="36" s="1"/>
  <c r="P51" i="36" s="1"/>
  <c r="F52" i="17"/>
  <c r="H52" i="17" s="1"/>
  <c r="H52" i="36"/>
  <c r="G52" i="36" s="1"/>
  <c r="E53" i="36" s="1"/>
  <c r="E44" i="31"/>
  <c r="F44" i="31" s="1"/>
  <c r="F51" i="15"/>
  <c r="H51" i="15" s="1"/>
  <c r="H44" i="31" s="1"/>
  <c r="E48" i="27" l="1"/>
  <c r="H48" i="27" s="1"/>
  <c r="S57" i="56"/>
  <c r="Q58" i="56" s="1"/>
  <c r="J57" i="36"/>
  <c r="L57" i="36"/>
  <c r="K56" i="56"/>
  <c r="I57" i="56" s="1"/>
  <c r="R58" i="56"/>
  <c r="T58" i="56" s="1"/>
  <c r="S58" i="56" s="1"/>
  <c r="Q59" i="56" s="1"/>
  <c r="F48" i="27"/>
  <c r="O42" i="31" s="1"/>
  <c r="N42" i="31"/>
  <c r="H43" i="3"/>
  <c r="F43" i="3"/>
  <c r="G43" i="3" s="1"/>
  <c r="E44" i="3" s="1"/>
  <c r="L56" i="15"/>
  <c r="K56" i="15" s="1"/>
  <c r="I57" i="15" s="1"/>
  <c r="J57" i="15" s="1"/>
  <c r="S54" i="15"/>
  <c r="Q55" i="15" s="1"/>
  <c r="K42" i="3"/>
  <c r="I43" i="3" s="1"/>
  <c r="J43" i="3" s="1"/>
  <c r="G56" i="56"/>
  <c r="E57" i="56" s="1"/>
  <c r="N54" i="56"/>
  <c r="P54" i="56"/>
  <c r="P44" i="3"/>
  <c r="N44" i="3"/>
  <c r="A48" i="10"/>
  <c r="B47" i="10"/>
  <c r="T46" i="3"/>
  <c r="R46" i="3"/>
  <c r="S56" i="36"/>
  <c r="Q57" i="36" s="1"/>
  <c r="H57" i="29"/>
  <c r="Z41" i="31" s="1"/>
  <c r="F57" i="29"/>
  <c r="X41" i="31" s="1"/>
  <c r="J55" i="27"/>
  <c r="L55" i="27"/>
  <c r="H43" i="2"/>
  <c r="F43" i="2"/>
  <c r="D29" i="10"/>
  <c r="S55" i="17"/>
  <c r="Q56" i="17" s="1"/>
  <c r="T56" i="17" s="1"/>
  <c r="N41" i="2"/>
  <c r="O41" i="2" s="1"/>
  <c r="M42" i="2" s="1"/>
  <c r="R54" i="29"/>
  <c r="S54" i="29" s="1"/>
  <c r="Q55" i="29" s="1"/>
  <c r="N55" i="29"/>
  <c r="O55" i="29" s="1"/>
  <c r="M56" i="29" s="1"/>
  <c r="R42" i="2"/>
  <c r="S42" i="2" s="1"/>
  <c r="Q43" i="2" s="1"/>
  <c r="T43" i="2" s="1"/>
  <c r="J59" i="29"/>
  <c r="K59" i="29" s="1"/>
  <c r="I60" i="29" s="1"/>
  <c r="L60" i="29" s="1"/>
  <c r="J44" i="2"/>
  <c r="L44" i="2"/>
  <c r="L55" i="17"/>
  <c r="K55" i="17" s="1"/>
  <c r="I56" i="17" s="1"/>
  <c r="N52" i="17"/>
  <c r="O52" i="17" s="1"/>
  <c r="M53" i="17" s="1"/>
  <c r="S57" i="27"/>
  <c r="Q58" i="27" s="1"/>
  <c r="P53" i="15"/>
  <c r="O53" i="15" s="1"/>
  <c r="M54" i="15" s="1"/>
  <c r="N54" i="15" s="1"/>
  <c r="G52" i="17"/>
  <c r="E53" i="17" s="1"/>
  <c r="N57" i="27"/>
  <c r="P57" i="27"/>
  <c r="F53" i="36"/>
  <c r="H53" i="36" s="1"/>
  <c r="G53" i="36" s="1"/>
  <c r="E54" i="36" s="1"/>
  <c r="F54" i="36" s="1"/>
  <c r="O51" i="36"/>
  <c r="M52" i="36" s="1"/>
  <c r="N52" i="36" s="1"/>
  <c r="G51" i="15"/>
  <c r="E52" i="15" s="1"/>
  <c r="F52" i="15" s="1"/>
  <c r="G44" i="31"/>
  <c r="Q42" i="31" l="1"/>
  <c r="G48" i="27"/>
  <c r="P42" i="31" s="1"/>
  <c r="E49" i="27"/>
  <c r="K57" i="36"/>
  <c r="I58" i="36" s="1"/>
  <c r="R59" i="56"/>
  <c r="G15" i="56"/>
  <c r="K15" i="56" s="1"/>
  <c r="T59" i="56"/>
  <c r="J58" i="36"/>
  <c r="L58" i="36" s="1"/>
  <c r="K58" i="36" s="1"/>
  <c r="I59" i="36" s="1"/>
  <c r="J57" i="56"/>
  <c r="L43" i="3"/>
  <c r="N43" i="31"/>
  <c r="F49" i="27"/>
  <c r="O43" i="31" s="1"/>
  <c r="H49" i="27"/>
  <c r="H44" i="3"/>
  <c r="F44" i="3"/>
  <c r="K43" i="3"/>
  <c r="I44" i="3" s="1"/>
  <c r="L44" i="3" s="1"/>
  <c r="R55" i="15"/>
  <c r="T55" i="15"/>
  <c r="L57" i="15"/>
  <c r="K57" i="15" s="1"/>
  <c r="I58" i="15" s="1"/>
  <c r="F57" i="56"/>
  <c r="H57" i="56"/>
  <c r="O54" i="56"/>
  <c r="M55" i="56" s="1"/>
  <c r="B48" i="10"/>
  <c r="A49" i="10"/>
  <c r="Y41" i="31"/>
  <c r="W42" i="31" s="1"/>
  <c r="S46" i="3"/>
  <c r="Q47" i="3" s="1"/>
  <c r="O44" i="3"/>
  <c r="M45" i="3" s="1"/>
  <c r="R57" i="36"/>
  <c r="T57" i="36"/>
  <c r="G57" i="29"/>
  <c r="E58" i="29" s="1"/>
  <c r="K55" i="27"/>
  <c r="I56" i="27" s="1"/>
  <c r="J56" i="27" s="1"/>
  <c r="G43" i="2"/>
  <c r="E44" i="2" s="1"/>
  <c r="R56" i="17"/>
  <c r="S56" i="17" s="1"/>
  <c r="Q57" i="17" s="1"/>
  <c r="R57" i="17" s="1"/>
  <c r="T55" i="29"/>
  <c r="R55" i="29"/>
  <c r="R43" i="2"/>
  <c r="S43" i="2" s="1"/>
  <c r="Q44" i="2" s="1"/>
  <c r="R44" i="2" s="1"/>
  <c r="N56" i="29"/>
  <c r="P56" i="29"/>
  <c r="K44" i="2"/>
  <c r="I45" i="2" s="1"/>
  <c r="J60" i="29"/>
  <c r="K60" i="29" s="1"/>
  <c r="I61" i="29" s="1"/>
  <c r="J61" i="29" s="1"/>
  <c r="R58" i="27"/>
  <c r="T58" i="27"/>
  <c r="G15" i="27"/>
  <c r="K15" i="27" s="1"/>
  <c r="N53" i="17"/>
  <c r="P53" i="17"/>
  <c r="L56" i="17"/>
  <c r="J56" i="17"/>
  <c r="O57" i="27"/>
  <c r="M58" i="27" s="1"/>
  <c r="F53" i="17"/>
  <c r="H53" i="17" s="1"/>
  <c r="G53" i="17" s="1"/>
  <c r="N42" i="2"/>
  <c r="P42" i="2"/>
  <c r="H52" i="15"/>
  <c r="H45" i="31" s="1"/>
  <c r="P52" i="36"/>
  <c r="O52" i="36" s="1"/>
  <c r="M53" i="36" s="1"/>
  <c r="H54" i="36"/>
  <c r="G54" i="36" s="1"/>
  <c r="E55" i="36" s="1"/>
  <c r="E45" i="31"/>
  <c r="F45" i="31" s="1"/>
  <c r="P54" i="15"/>
  <c r="O54" i="15" s="1"/>
  <c r="M55" i="15" s="1"/>
  <c r="S59" i="56" l="1"/>
  <c r="Q60" i="56" s="1"/>
  <c r="R60" i="56" s="1"/>
  <c r="J59" i="36"/>
  <c r="L59" i="36" s="1"/>
  <c r="K59" i="36" s="1"/>
  <c r="I60" i="36" s="1"/>
  <c r="L57" i="56"/>
  <c r="K57" i="56" s="1"/>
  <c r="I58" i="56" s="1"/>
  <c r="J44" i="3"/>
  <c r="Q43" i="31"/>
  <c r="G49" i="27"/>
  <c r="P43" i="31" s="1"/>
  <c r="G44" i="3"/>
  <c r="E45" i="3" s="1"/>
  <c r="S55" i="15"/>
  <c r="Q56" i="15" s="1"/>
  <c r="T56" i="15" s="1"/>
  <c r="J58" i="15"/>
  <c r="L58" i="15" s="1"/>
  <c r="K58" i="15" s="1"/>
  <c r="I59" i="15" s="1"/>
  <c r="K44" i="3"/>
  <c r="I45" i="3" s="1"/>
  <c r="G57" i="56"/>
  <c r="E58" i="56" s="1"/>
  <c r="N55" i="56"/>
  <c r="P55" i="56"/>
  <c r="S57" i="36"/>
  <c r="Q58" i="36" s="1"/>
  <c r="B49" i="10"/>
  <c r="A50" i="10"/>
  <c r="N45" i="3"/>
  <c r="P45" i="3"/>
  <c r="T47" i="3"/>
  <c r="R47" i="3"/>
  <c r="T57" i="17"/>
  <c r="S57" i="17" s="1"/>
  <c r="Q58" i="17" s="1"/>
  <c r="T58" i="17" s="1"/>
  <c r="H58" i="29"/>
  <c r="Z42" i="31" s="1"/>
  <c r="F58" i="29"/>
  <c r="X42" i="31" s="1"/>
  <c r="L56" i="27"/>
  <c r="K56" i="27" s="1"/>
  <c r="I57" i="27" s="1"/>
  <c r="J57" i="27" s="1"/>
  <c r="G15" i="17"/>
  <c r="F44" i="2"/>
  <c r="D30" i="10"/>
  <c r="H44" i="2"/>
  <c r="O56" i="29"/>
  <c r="M57" i="29" s="1"/>
  <c r="P57" i="29" s="1"/>
  <c r="O42" i="2"/>
  <c r="M43" i="2" s="1"/>
  <c r="N43" i="2" s="1"/>
  <c r="S55" i="29"/>
  <c r="Q56" i="29" s="1"/>
  <c r="R56" i="29" s="1"/>
  <c r="O53" i="17"/>
  <c r="M54" i="17" s="1"/>
  <c r="N54" i="17" s="1"/>
  <c r="S58" i="27"/>
  <c r="Q59" i="27" s="1"/>
  <c r="T59" i="27" s="1"/>
  <c r="J45" i="2"/>
  <c r="L45" i="2"/>
  <c r="T44" i="2"/>
  <c r="S44" i="2" s="1"/>
  <c r="Q45" i="2" s="1"/>
  <c r="K56" i="17"/>
  <c r="I57" i="17" s="1"/>
  <c r="L61" i="29"/>
  <c r="K61" i="29" s="1"/>
  <c r="I62" i="29" s="1"/>
  <c r="J62" i="29" s="1"/>
  <c r="G52" i="15"/>
  <c r="E53" i="15" s="1"/>
  <c r="F53" i="15" s="1"/>
  <c r="E54" i="17"/>
  <c r="P58" i="27"/>
  <c r="N58" i="27"/>
  <c r="G9" i="27"/>
  <c r="K9" i="27" s="1"/>
  <c r="F55" i="36"/>
  <c r="H55" i="36" s="1"/>
  <c r="G45" i="31"/>
  <c r="N53" i="36"/>
  <c r="N55" i="15"/>
  <c r="T60" i="56" l="1"/>
  <c r="S60" i="56" s="1"/>
  <c r="Q61" i="56" s="1"/>
  <c r="J58" i="56"/>
  <c r="L58" i="56"/>
  <c r="T58" i="36"/>
  <c r="E50" i="27"/>
  <c r="Y42" i="31"/>
  <c r="W43" i="31" s="1"/>
  <c r="H45" i="3"/>
  <c r="F45" i="3"/>
  <c r="R56" i="15"/>
  <c r="S56" i="15" s="1"/>
  <c r="Q57" i="15" s="1"/>
  <c r="R57" i="15" s="1"/>
  <c r="J59" i="15"/>
  <c r="O45" i="3"/>
  <c r="M46" i="3" s="1"/>
  <c r="R58" i="36"/>
  <c r="O55" i="56"/>
  <c r="M56" i="56" s="1"/>
  <c r="P56" i="56" s="1"/>
  <c r="H58" i="56"/>
  <c r="F58" i="56"/>
  <c r="S47" i="3"/>
  <c r="Q48" i="3" s="1"/>
  <c r="J45" i="3"/>
  <c r="L45" i="3"/>
  <c r="K45" i="3" s="1"/>
  <c r="I46" i="3" s="1"/>
  <c r="B50" i="10"/>
  <c r="A51" i="10"/>
  <c r="G58" i="29"/>
  <c r="E59" i="29" s="1"/>
  <c r="L57" i="27"/>
  <c r="K57" i="27" s="1"/>
  <c r="I58" i="27" s="1"/>
  <c r="J58" i="27" s="1"/>
  <c r="P55" i="15"/>
  <c r="O55" i="15" s="1"/>
  <c r="M56" i="15" s="1"/>
  <c r="G44" i="2"/>
  <c r="E45" i="2" s="1"/>
  <c r="D31" i="10" s="1"/>
  <c r="N57" i="29"/>
  <c r="O57" i="29" s="1"/>
  <c r="M58" i="29" s="1"/>
  <c r="P58" i="29" s="1"/>
  <c r="T56" i="29"/>
  <c r="S56" i="29" s="1"/>
  <c r="Q57" i="29" s="1"/>
  <c r="R59" i="27"/>
  <c r="S59" i="27" s="1"/>
  <c r="Q60" i="27" s="1"/>
  <c r="T60" i="27" s="1"/>
  <c r="P54" i="17"/>
  <c r="O54" i="17" s="1"/>
  <c r="K45" i="2"/>
  <c r="I46" i="2" s="1"/>
  <c r="R45" i="2"/>
  <c r="T45" i="2"/>
  <c r="P43" i="2"/>
  <c r="O43" i="2" s="1"/>
  <c r="M44" i="2" s="1"/>
  <c r="N44" i="2" s="1"/>
  <c r="O58" i="27"/>
  <c r="M59" i="27" s="1"/>
  <c r="N59" i="27" s="1"/>
  <c r="L62" i="29"/>
  <c r="K62" i="29" s="1"/>
  <c r="I63" i="29" s="1"/>
  <c r="J63" i="29" s="1"/>
  <c r="R58" i="17"/>
  <c r="S58" i="17" s="1"/>
  <c r="Q59" i="17" s="1"/>
  <c r="R59" i="17" s="1"/>
  <c r="H53" i="15"/>
  <c r="H46" i="31" s="1"/>
  <c r="E46" i="31"/>
  <c r="F46" i="31" s="1"/>
  <c r="J57" i="17"/>
  <c r="L57" i="17"/>
  <c r="F54" i="17"/>
  <c r="H54" i="17" s="1"/>
  <c r="P53" i="36"/>
  <c r="O53" i="36" s="1"/>
  <c r="M54" i="36" s="1"/>
  <c r="J60" i="36"/>
  <c r="L60" i="36" s="1"/>
  <c r="G55" i="36"/>
  <c r="E56" i="36" s="1"/>
  <c r="T61" i="56" l="1"/>
  <c r="R61" i="56"/>
  <c r="K58" i="56"/>
  <c r="I59" i="56" s="1"/>
  <c r="J59" i="56" s="1"/>
  <c r="L59" i="56" s="1"/>
  <c r="K59" i="56" s="1"/>
  <c r="I60" i="56" s="1"/>
  <c r="S58" i="36"/>
  <c r="Q59" i="36" s="1"/>
  <c r="R59" i="36" s="1"/>
  <c r="T59" i="36" s="1"/>
  <c r="F50" i="27"/>
  <c r="O44" i="31" s="1"/>
  <c r="N44" i="31"/>
  <c r="H50" i="27"/>
  <c r="G50" i="27" s="1"/>
  <c r="P44" i="31" s="1"/>
  <c r="G45" i="3"/>
  <c r="E46" i="3" s="1"/>
  <c r="T57" i="15"/>
  <c r="S57" i="15" s="1"/>
  <c r="Q58" i="15" s="1"/>
  <c r="R58" i="15" s="1"/>
  <c r="L59" i="15"/>
  <c r="K59" i="15" s="1"/>
  <c r="I60" i="15" s="1"/>
  <c r="N56" i="56"/>
  <c r="O56" i="56" s="1"/>
  <c r="M57" i="56" s="1"/>
  <c r="P57" i="56" s="1"/>
  <c r="G58" i="56"/>
  <c r="E59" i="56" s="1"/>
  <c r="T48" i="3"/>
  <c r="R48" i="3"/>
  <c r="P46" i="3"/>
  <c r="N46" i="3"/>
  <c r="L46" i="3"/>
  <c r="J46" i="3"/>
  <c r="B51" i="10"/>
  <c r="A52" i="10"/>
  <c r="G15" i="36"/>
  <c r="K15" i="36" s="1"/>
  <c r="H59" i="29"/>
  <c r="Z43" i="31" s="1"/>
  <c r="F59" i="29"/>
  <c r="X43" i="31" s="1"/>
  <c r="L58" i="27"/>
  <c r="K58" i="27" s="1"/>
  <c r="I59" i="27" s="1"/>
  <c r="L59" i="27" s="1"/>
  <c r="N56" i="15"/>
  <c r="N58" i="29"/>
  <c r="O58" i="29" s="1"/>
  <c r="M59" i="29" s="1"/>
  <c r="G9" i="29"/>
  <c r="F45" i="2"/>
  <c r="H45" i="2"/>
  <c r="R57" i="29"/>
  <c r="T57" i="29"/>
  <c r="R60" i="27"/>
  <c r="S60" i="27" s="1"/>
  <c r="Q61" i="27" s="1"/>
  <c r="M55" i="17"/>
  <c r="P55" i="17" s="1"/>
  <c r="S45" i="2"/>
  <c r="Q46" i="2" s="1"/>
  <c r="T46" i="2" s="1"/>
  <c r="J46" i="2"/>
  <c r="L46" i="2"/>
  <c r="K57" i="17"/>
  <c r="I58" i="17" s="1"/>
  <c r="J58" i="17" s="1"/>
  <c r="L63" i="29"/>
  <c r="K63" i="29" s="1"/>
  <c r="I64" i="29" s="1"/>
  <c r="L64" i="29" s="1"/>
  <c r="P44" i="2"/>
  <c r="O44" i="2" s="1"/>
  <c r="T59" i="17"/>
  <c r="S59" i="17" s="1"/>
  <c r="Q60" i="17" s="1"/>
  <c r="P59" i="27"/>
  <c r="O59" i="27" s="1"/>
  <c r="M60" i="27" s="1"/>
  <c r="P60" i="27" s="1"/>
  <c r="G53" i="15"/>
  <c r="E54" i="15" s="1"/>
  <c r="E47" i="31" s="1"/>
  <c r="F47" i="31" s="1"/>
  <c r="G46" i="31"/>
  <c r="G54" i="17"/>
  <c r="E55" i="17" s="1"/>
  <c r="N54" i="36"/>
  <c r="P54" i="36" s="1"/>
  <c r="O54" i="36" s="1"/>
  <c r="M55" i="36" s="1"/>
  <c r="K60" i="36"/>
  <c r="I61" i="36" s="1"/>
  <c r="F56" i="36"/>
  <c r="S61" i="56" l="1"/>
  <c r="Q62" i="56" s="1"/>
  <c r="R62" i="56" s="1"/>
  <c r="T62" i="56" s="1"/>
  <c r="J60" i="56"/>
  <c r="Q44" i="31"/>
  <c r="E51" i="27"/>
  <c r="H46" i="3"/>
  <c r="F46" i="3"/>
  <c r="G46" i="3"/>
  <c r="E47" i="3" s="1"/>
  <c r="T58" i="15"/>
  <c r="S58" i="15" s="1"/>
  <c r="Q59" i="15" s="1"/>
  <c r="J60" i="15"/>
  <c r="L60" i="15"/>
  <c r="Y43" i="31"/>
  <c r="K46" i="3"/>
  <c r="I47" i="3" s="1"/>
  <c r="J47" i="3" s="1"/>
  <c r="S62" i="56"/>
  <c r="Q63" i="56" s="1"/>
  <c r="N57" i="56"/>
  <c r="O57" i="56" s="1"/>
  <c r="M58" i="56" s="1"/>
  <c r="P58" i="56" s="1"/>
  <c r="H59" i="56"/>
  <c r="F59" i="56"/>
  <c r="B52" i="10"/>
  <c r="A53" i="10"/>
  <c r="O46" i="3"/>
  <c r="M47" i="3" s="1"/>
  <c r="S48" i="3"/>
  <c r="Q49" i="3" s="1"/>
  <c r="S59" i="36"/>
  <c r="Q60" i="36" s="1"/>
  <c r="G59" i="29"/>
  <c r="E60" i="29" s="1"/>
  <c r="W44" i="31"/>
  <c r="G45" i="2"/>
  <c r="E46" i="2" s="1"/>
  <c r="H46" i="2" s="1"/>
  <c r="J59" i="27"/>
  <c r="K59" i="27" s="1"/>
  <c r="I60" i="27" s="1"/>
  <c r="J60" i="27" s="1"/>
  <c r="S57" i="29"/>
  <c r="Q58" i="29" s="1"/>
  <c r="G15" i="29" s="1"/>
  <c r="P56" i="15"/>
  <c r="O56" i="15" s="1"/>
  <c r="M57" i="15" s="1"/>
  <c r="N55" i="17"/>
  <c r="O55" i="17" s="1"/>
  <c r="M56" i="17" s="1"/>
  <c r="N56" i="17" s="1"/>
  <c r="T61" i="27"/>
  <c r="R61" i="27"/>
  <c r="R46" i="2"/>
  <c r="S46" i="2" s="1"/>
  <c r="Q47" i="2" s="1"/>
  <c r="T47" i="2" s="1"/>
  <c r="L58" i="17"/>
  <c r="K58" i="17" s="1"/>
  <c r="I59" i="17" s="1"/>
  <c r="J59" i="17" s="1"/>
  <c r="M45" i="2"/>
  <c r="N45" i="2" s="1"/>
  <c r="K46" i="2"/>
  <c r="I47" i="2" s="1"/>
  <c r="J64" i="29"/>
  <c r="K64" i="29" s="1"/>
  <c r="I65" i="29" s="1"/>
  <c r="J65" i="29" s="1"/>
  <c r="N59" i="29"/>
  <c r="P59" i="29"/>
  <c r="N60" i="27"/>
  <c r="O60" i="27" s="1"/>
  <c r="M61" i="27" s="1"/>
  <c r="P61" i="27" s="1"/>
  <c r="R60" i="17"/>
  <c r="T60" i="17"/>
  <c r="F54" i="15"/>
  <c r="H54" i="15" s="1"/>
  <c r="H47" i="31" s="1"/>
  <c r="G47" i="31" s="1"/>
  <c r="F55" i="17"/>
  <c r="H55" i="17" s="1"/>
  <c r="H56" i="36"/>
  <c r="G56" i="36" s="1"/>
  <c r="E57" i="36" s="1"/>
  <c r="F57" i="36" s="1"/>
  <c r="J61" i="36"/>
  <c r="L61" i="36" s="1"/>
  <c r="N55" i="36"/>
  <c r="P55" i="36"/>
  <c r="L60" i="56" l="1"/>
  <c r="K60" i="56" s="1"/>
  <c r="I61" i="56" s="1"/>
  <c r="N45" i="31"/>
  <c r="F51" i="27"/>
  <c r="O45" i="31" s="1"/>
  <c r="H51" i="27"/>
  <c r="L47" i="3"/>
  <c r="F47" i="3"/>
  <c r="H47" i="3"/>
  <c r="G47" i="3"/>
  <c r="E48" i="3" s="1"/>
  <c r="R59" i="15"/>
  <c r="G15" i="15"/>
  <c r="K15" i="15" s="1"/>
  <c r="K60" i="15"/>
  <c r="I61" i="15" s="1"/>
  <c r="J61" i="15" s="1"/>
  <c r="T59" i="15"/>
  <c r="R63" i="56"/>
  <c r="T63" i="56" s="1"/>
  <c r="N58" i="56"/>
  <c r="O58" i="56" s="1"/>
  <c r="M59" i="56" s="1"/>
  <c r="G59" i="56"/>
  <c r="E60" i="56" s="1"/>
  <c r="H60" i="56" s="1"/>
  <c r="R49" i="3"/>
  <c r="T49" i="3"/>
  <c r="K47" i="3"/>
  <c r="I48" i="3" s="1"/>
  <c r="N47" i="3"/>
  <c r="P47" i="3"/>
  <c r="B53" i="10"/>
  <c r="A54" i="10"/>
  <c r="R60" i="36"/>
  <c r="R58" i="29"/>
  <c r="F60" i="29"/>
  <c r="X44" i="31" s="1"/>
  <c r="H60" i="29"/>
  <c r="Z44" i="31" s="1"/>
  <c r="Y44" i="31" s="1"/>
  <c r="F46" i="2"/>
  <c r="G46" i="2" s="1"/>
  <c r="E47" i="2" s="1"/>
  <c r="D33" i="10" s="1"/>
  <c r="D32" i="10"/>
  <c r="P56" i="17"/>
  <c r="O56" i="17" s="1"/>
  <c r="M57" i="17" s="1"/>
  <c r="N57" i="17" s="1"/>
  <c r="L60" i="27"/>
  <c r="K60" i="27" s="1"/>
  <c r="I61" i="27" s="1"/>
  <c r="L61" i="27" s="1"/>
  <c r="T58" i="29"/>
  <c r="N57" i="15"/>
  <c r="S61" i="27"/>
  <c r="Q62" i="27" s="1"/>
  <c r="G15" i="2"/>
  <c r="K15" i="2" s="1"/>
  <c r="R47" i="2"/>
  <c r="S47" i="2" s="1"/>
  <c r="Q48" i="2" s="1"/>
  <c r="P45" i="2"/>
  <c r="O45" i="2" s="1"/>
  <c r="M46" i="2" s="1"/>
  <c r="N46" i="2" s="1"/>
  <c r="O59" i="29"/>
  <c r="M60" i="29" s="1"/>
  <c r="N60" i="29" s="1"/>
  <c r="L47" i="2"/>
  <c r="J47" i="2"/>
  <c r="L65" i="29"/>
  <c r="K65" i="29" s="1"/>
  <c r="I66" i="29" s="1"/>
  <c r="S60" i="17"/>
  <c r="Q61" i="17" s="1"/>
  <c r="T61" i="17" s="1"/>
  <c r="N61" i="27"/>
  <c r="O61" i="27" s="1"/>
  <c r="M62" i="27" s="1"/>
  <c r="L59" i="17"/>
  <c r="K59" i="17" s="1"/>
  <c r="I60" i="17" s="1"/>
  <c r="J60" i="17" s="1"/>
  <c r="G54" i="15"/>
  <c r="E55" i="15" s="1"/>
  <c r="G55" i="17"/>
  <c r="E56" i="17" s="1"/>
  <c r="H57" i="36"/>
  <c r="G57" i="36" s="1"/>
  <c r="E58" i="36" s="1"/>
  <c r="F58" i="36" s="1"/>
  <c r="H58" i="36" s="1"/>
  <c r="K61" i="36"/>
  <c r="I62" i="36" s="1"/>
  <c r="J62" i="36" s="1"/>
  <c r="O55" i="36"/>
  <c r="M56" i="36" s="1"/>
  <c r="J61" i="56" l="1"/>
  <c r="L61" i="56"/>
  <c r="T60" i="36"/>
  <c r="S60" i="36" s="1"/>
  <c r="Q61" i="36" s="1"/>
  <c r="Q45" i="31"/>
  <c r="G51" i="27"/>
  <c r="F48" i="3"/>
  <c r="H48" i="3"/>
  <c r="S59" i="15"/>
  <c r="Q60" i="15" s="1"/>
  <c r="R60" i="15" s="1"/>
  <c r="L61" i="15"/>
  <c r="K61" i="15" s="1"/>
  <c r="I62" i="15" s="1"/>
  <c r="S63" i="56"/>
  <c r="Q64" i="56" s="1"/>
  <c r="S58" i="29"/>
  <c r="Q59" i="29" s="1"/>
  <c r="T59" i="29" s="1"/>
  <c r="P59" i="56"/>
  <c r="G9" i="56"/>
  <c r="K9" i="56" s="1"/>
  <c r="F60" i="56"/>
  <c r="G60" i="56" s="1"/>
  <c r="E61" i="56" s="1"/>
  <c r="H61" i="56" s="1"/>
  <c r="N59" i="56"/>
  <c r="A55" i="10"/>
  <c r="B54" i="10"/>
  <c r="O47" i="3"/>
  <c r="M48" i="3" s="1"/>
  <c r="L48" i="3"/>
  <c r="J48" i="3"/>
  <c r="W45" i="31"/>
  <c r="S49" i="3"/>
  <c r="Q50" i="3" s="1"/>
  <c r="G60" i="29"/>
  <c r="E61" i="29" s="1"/>
  <c r="H47" i="2"/>
  <c r="F47" i="2"/>
  <c r="J61" i="27"/>
  <c r="K61" i="27" s="1"/>
  <c r="I62" i="27" s="1"/>
  <c r="L62" i="27" s="1"/>
  <c r="P57" i="15"/>
  <c r="O57" i="15" s="1"/>
  <c r="M58" i="15" s="1"/>
  <c r="P60" i="29"/>
  <c r="O60" i="29" s="1"/>
  <c r="M61" i="29" s="1"/>
  <c r="P61" i="29" s="1"/>
  <c r="T62" i="27"/>
  <c r="R62" i="27"/>
  <c r="K47" i="2"/>
  <c r="I48" i="2" s="1"/>
  <c r="L48" i="2" s="1"/>
  <c r="G9" i="17"/>
  <c r="T48" i="2"/>
  <c r="R48" i="2"/>
  <c r="R61" i="17"/>
  <c r="S61" i="17" s="1"/>
  <c r="Q62" i="17" s="1"/>
  <c r="R62" i="17" s="1"/>
  <c r="P57" i="17"/>
  <c r="O57" i="17" s="1"/>
  <c r="M58" i="17" s="1"/>
  <c r="L60" i="17"/>
  <c r="K60" i="17" s="1"/>
  <c r="I61" i="17" s="1"/>
  <c r="P46" i="2"/>
  <c r="O46" i="2" s="1"/>
  <c r="M47" i="2" s="1"/>
  <c r="F55" i="15"/>
  <c r="E48" i="31"/>
  <c r="F48" i="31" s="1"/>
  <c r="L62" i="36"/>
  <c r="K62" i="36" s="1"/>
  <c r="I63" i="36" s="1"/>
  <c r="F56" i="17"/>
  <c r="H56" i="17" s="1"/>
  <c r="L66" i="29"/>
  <c r="J66" i="29"/>
  <c r="N62" i="27"/>
  <c r="P62" i="27"/>
  <c r="G58" i="36"/>
  <c r="E59" i="36" s="1"/>
  <c r="N56" i="36"/>
  <c r="P56" i="36" s="1"/>
  <c r="K61" i="56" l="1"/>
  <c r="I62" i="56" s="1"/>
  <c r="R61" i="36"/>
  <c r="T61" i="36"/>
  <c r="J62" i="56"/>
  <c r="L62" i="56"/>
  <c r="K62" i="56" s="1"/>
  <c r="I63" i="56" s="1"/>
  <c r="P45" i="31"/>
  <c r="E52" i="27"/>
  <c r="G48" i="3"/>
  <c r="E49" i="3" s="1"/>
  <c r="J62" i="15"/>
  <c r="L62" i="15"/>
  <c r="T60" i="15"/>
  <c r="S60" i="15" s="1"/>
  <c r="Q61" i="15" s="1"/>
  <c r="K48" i="3"/>
  <c r="I49" i="3" s="1"/>
  <c r="L49" i="3" s="1"/>
  <c r="R64" i="56"/>
  <c r="T64" i="56"/>
  <c r="R59" i="29"/>
  <c r="S59" i="29" s="1"/>
  <c r="Q60" i="29" s="1"/>
  <c r="R60" i="29" s="1"/>
  <c r="O59" i="56"/>
  <c r="M60" i="56" s="1"/>
  <c r="P60" i="56" s="1"/>
  <c r="F61" i="56"/>
  <c r="G61" i="56" s="1"/>
  <c r="E62" i="56" s="1"/>
  <c r="T50" i="3"/>
  <c r="R50" i="3"/>
  <c r="P48" i="3"/>
  <c r="N48" i="3"/>
  <c r="B55" i="10"/>
  <c r="A56" i="10"/>
  <c r="F61" i="29"/>
  <c r="X45" i="31" s="1"/>
  <c r="H61" i="29"/>
  <c r="Z45" i="31" s="1"/>
  <c r="G47" i="2"/>
  <c r="E48" i="2" s="1"/>
  <c r="F48" i="2" s="1"/>
  <c r="H55" i="15"/>
  <c r="H48" i="31" s="1"/>
  <c r="G48" i="31" s="1"/>
  <c r="J62" i="27"/>
  <c r="K62" i="27" s="1"/>
  <c r="I63" i="27" s="1"/>
  <c r="J63" i="27" s="1"/>
  <c r="N58" i="15"/>
  <c r="P58" i="15" s="1"/>
  <c r="O58" i="15" s="1"/>
  <c r="M59" i="15" s="1"/>
  <c r="S62" i="27"/>
  <c r="Q63" i="27" s="1"/>
  <c r="J48" i="2"/>
  <c r="K48" i="2" s="1"/>
  <c r="I49" i="2" s="1"/>
  <c r="N61" i="29"/>
  <c r="O61" i="29" s="1"/>
  <c r="M62" i="29" s="1"/>
  <c r="T62" i="17"/>
  <c r="S62" i="17" s="1"/>
  <c r="S48" i="2"/>
  <c r="Q49" i="2" s="1"/>
  <c r="G9" i="2"/>
  <c r="K9" i="2" s="1"/>
  <c r="N47" i="2"/>
  <c r="P47" i="2"/>
  <c r="K66" i="29"/>
  <c r="I67" i="29" s="1"/>
  <c r="L61" i="17"/>
  <c r="J61" i="17"/>
  <c r="G56" i="17"/>
  <c r="E57" i="17" s="1"/>
  <c r="O62" i="27"/>
  <c r="M63" i="27" s="1"/>
  <c r="N58" i="17"/>
  <c r="P58" i="17"/>
  <c r="J63" i="36"/>
  <c r="L63" i="36" s="1"/>
  <c r="O56" i="36"/>
  <c r="M57" i="36" s="1"/>
  <c r="F59" i="36"/>
  <c r="H59" i="36"/>
  <c r="S61" i="36" l="1"/>
  <c r="Q62" i="36" s="1"/>
  <c r="J63" i="56"/>
  <c r="N46" i="31"/>
  <c r="H52" i="27"/>
  <c r="Q46" i="31" s="1"/>
  <c r="F52" i="27"/>
  <c r="O46" i="31" s="1"/>
  <c r="F49" i="3"/>
  <c r="G49" i="3" s="1"/>
  <c r="E50" i="3" s="1"/>
  <c r="H49" i="3"/>
  <c r="J49" i="3"/>
  <c r="K49" i="3" s="1"/>
  <c r="I50" i="3" s="1"/>
  <c r="K62" i="15"/>
  <c r="I63" i="15" s="1"/>
  <c r="J63" i="15" s="1"/>
  <c r="R61" i="15"/>
  <c r="T61" i="15"/>
  <c r="O48" i="3"/>
  <c r="M49" i="3" s="1"/>
  <c r="P49" i="3" s="1"/>
  <c r="S50" i="3"/>
  <c r="Q51" i="3" s="1"/>
  <c r="T51" i="3" s="1"/>
  <c r="S64" i="56"/>
  <c r="Q65" i="56" s="1"/>
  <c r="T60" i="29"/>
  <c r="S60" i="29" s="1"/>
  <c r="Q61" i="29" s="1"/>
  <c r="T61" i="29" s="1"/>
  <c r="N60" i="56"/>
  <c r="O60" i="56" s="1"/>
  <c r="M61" i="56" s="1"/>
  <c r="F62" i="56"/>
  <c r="H62" i="56"/>
  <c r="D34" i="10"/>
  <c r="B56" i="10"/>
  <c r="A57" i="10"/>
  <c r="H48" i="2"/>
  <c r="G48" i="2" s="1"/>
  <c r="E49" i="2" s="1"/>
  <c r="F49" i="2" s="1"/>
  <c r="Y45" i="31"/>
  <c r="W46" i="31" s="1"/>
  <c r="G61" i="29"/>
  <c r="E62" i="29" s="1"/>
  <c r="G55" i="15"/>
  <c r="E56" i="15" s="1"/>
  <c r="N59" i="15"/>
  <c r="P59" i="15" s="1"/>
  <c r="O59" i="15" s="1"/>
  <c r="M60" i="15" s="1"/>
  <c r="G9" i="15"/>
  <c r="K9" i="15" s="1"/>
  <c r="T63" i="27"/>
  <c r="R63" i="27"/>
  <c r="N62" i="29"/>
  <c r="P62" i="29"/>
  <c r="L49" i="2"/>
  <c r="J49" i="2"/>
  <c r="T49" i="2"/>
  <c r="R49" i="2"/>
  <c r="Q63" i="17"/>
  <c r="T63" i="17" s="1"/>
  <c r="O47" i="2"/>
  <c r="M48" i="2" s="1"/>
  <c r="L63" i="27"/>
  <c r="K63" i="27" s="1"/>
  <c r="I64" i="27" s="1"/>
  <c r="K61" i="17"/>
  <c r="I62" i="17" s="1"/>
  <c r="N63" i="27"/>
  <c r="P63" i="27"/>
  <c r="J67" i="29"/>
  <c r="L67" i="29"/>
  <c r="O58" i="17"/>
  <c r="M59" i="17" s="1"/>
  <c r="F57" i="17"/>
  <c r="H57" i="17" s="1"/>
  <c r="G57" i="17" s="1"/>
  <c r="E58" i="17" s="1"/>
  <c r="K63" i="36"/>
  <c r="I64" i="36" s="1"/>
  <c r="J64" i="36" s="1"/>
  <c r="N57" i="36"/>
  <c r="P57" i="36" s="1"/>
  <c r="G59" i="36"/>
  <c r="E60" i="36" s="1"/>
  <c r="N49" i="3" l="1"/>
  <c r="G52" i="27"/>
  <c r="T62" i="36"/>
  <c r="R62" i="36"/>
  <c r="L63" i="56"/>
  <c r="K63" i="56" s="1"/>
  <c r="I64" i="56" s="1"/>
  <c r="H50" i="3"/>
  <c r="F50" i="3"/>
  <c r="R51" i="3"/>
  <c r="S51" i="3" s="1"/>
  <c r="Q52" i="3" s="1"/>
  <c r="T52" i="3" s="1"/>
  <c r="L63" i="15"/>
  <c r="K63" i="15" s="1"/>
  <c r="I64" i="15" s="1"/>
  <c r="J64" i="15" s="1"/>
  <c r="S61" i="15"/>
  <c r="Q62" i="15" s="1"/>
  <c r="R62" i="15" s="1"/>
  <c r="O49" i="3"/>
  <c r="M50" i="3" s="1"/>
  <c r="N50" i="3" s="1"/>
  <c r="R61" i="29"/>
  <c r="S61" i="29" s="1"/>
  <c r="Q62" i="29" s="1"/>
  <c r="T62" i="29" s="1"/>
  <c r="R65" i="56"/>
  <c r="T65" i="56" s="1"/>
  <c r="G62" i="56"/>
  <c r="E63" i="56" s="1"/>
  <c r="F63" i="56" s="1"/>
  <c r="N61" i="56"/>
  <c r="P61" i="56"/>
  <c r="J50" i="3"/>
  <c r="L50" i="3"/>
  <c r="K50" i="3" s="1"/>
  <c r="I51" i="3" s="1"/>
  <c r="B57" i="10"/>
  <c r="A58" i="10"/>
  <c r="H49" i="2"/>
  <c r="G49" i="2" s="1"/>
  <c r="E50" i="2" s="1"/>
  <c r="F50" i="2" s="1"/>
  <c r="D35" i="10"/>
  <c r="H62" i="29"/>
  <c r="Z46" i="31" s="1"/>
  <c r="F62" i="29"/>
  <c r="X46" i="31" s="1"/>
  <c r="S49" i="2"/>
  <c r="Q50" i="2" s="1"/>
  <c r="R50" i="2" s="1"/>
  <c r="F56" i="15"/>
  <c r="H56" i="15" s="1"/>
  <c r="H49" i="31" s="1"/>
  <c r="E49" i="31"/>
  <c r="F49" i="31" s="1"/>
  <c r="N60" i="15"/>
  <c r="P60" i="15" s="1"/>
  <c r="S63" i="27"/>
  <c r="Q64" i="27" s="1"/>
  <c r="R64" i="27" s="1"/>
  <c r="O62" i="29"/>
  <c r="M63" i="29" s="1"/>
  <c r="P63" i="29" s="1"/>
  <c r="K49" i="2"/>
  <c r="I50" i="2" s="1"/>
  <c r="J50" i="2" s="1"/>
  <c r="R63" i="17"/>
  <c r="S63" i="17" s="1"/>
  <c r="Q64" i="17" s="1"/>
  <c r="R64" i="17" s="1"/>
  <c r="P48" i="2"/>
  <c r="N48" i="2"/>
  <c r="L64" i="27"/>
  <c r="J64" i="27"/>
  <c r="J62" i="17"/>
  <c r="L62" i="17"/>
  <c r="L64" i="36"/>
  <c r="K64" i="36" s="1"/>
  <c r="P59" i="17"/>
  <c r="N59" i="17"/>
  <c r="F58" i="17"/>
  <c r="H58" i="17" s="1"/>
  <c r="G58" i="17" s="1"/>
  <c r="E59" i="17" s="1"/>
  <c r="O63" i="27"/>
  <c r="M64" i="27" s="1"/>
  <c r="K67" i="29"/>
  <c r="I68" i="29" s="1"/>
  <c r="F60" i="36"/>
  <c r="H60" i="36" s="1"/>
  <c r="O57" i="36"/>
  <c r="M58" i="36" s="1"/>
  <c r="S62" i="36" l="1"/>
  <c r="Q63" i="36" s="1"/>
  <c r="R63" i="36" s="1"/>
  <c r="P46" i="31"/>
  <c r="E53" i="27"/>
  <c r="P50" i="3"/>
  <c r="J64" i="56"/>
  <c r="L64" i="56"/>
  <c r="T63" i="36"/>
  <c r="S63" i="36" s="1"/>
  <c r="Q64" i="36" s="1"/>
  <c r="O50" i="3"/>
  <c r="M51" i="3" s="1"/>
  <c r="R52" i="3"/>
  <c r="G50" i="3"/>
  <c r="E51" i="3" s="1"/>
  <c r="L64" i="15"/>
  <c r="K64" i="15" s="1"/>
  <c r="I65" i="15" s="1"/>
  <c r="J65" i="15" s="1"/>
  <c r="T62" i="15"/>
  <c r="S62" i="15" s="1"/>
  <c r="Q63" i="15" s="1"/>
  <c r="R63" i="15" s="1"/>
  <c r="T63" i="15" s="1"/>
  <c r="S63" i="15" s="1"/>
  <c r="Q64" i="15" s="1"/>
  <c r="G62" i="29"/>
  <c r="E63" i="29" s="1"/>
  <c r="S52" i="3"/>
  <c r="Q53" i="3" s="1"/>
  <c r="T53" i="3" s="1"/>
  <c r="Y46" i="31"/>
  <c r="W47" i="31" s="1"/>
  <c r="S65" i="56"/>
  <c r="Q66" i="56" s="1"/>
  <c r="R66" i="56" s="1"/>
  <c r="H63" i="56"/>
  <c r="G63" i="56" s="1"/>
  <c r="E64" i="56" s="1"/>
  <c r="H64" i="56" s="1"/>
  <c r="O61" i="56"/>
  <c r="M62" i="56" s="1"/>
  <c r="D36" i="10"/>
  <c r="J51" i="3"/>
  <c r="L51" i="3"/>
  <c r="K51" i="3" s="1"/>
  <c r="I52" i="3" s="1"/>
  <c r="H50" i="2"/>
  <c r="G50" i="2" s="1"/>
  <c r="E51" i="2" s="1"/>
  <c r="D37" i="10" s="1"/>
  <c r="P51" i="3"/>
  <c r="N51" i="3"/>
  <c r="B58" i="10"/>
  <c r="A59" i="10"/>
  <c r="T50" i="2"/>
  <c r="S50" i="2" s="1"/>
  <c r="Q51" i="2" s="1"/>
  <c r="T51" i="2" s="1"/>
  <c r="G49" i="31"/>
  <c r="G56" i="15"/>
  <c r="E57" i="15" s="1"/>
  <c r="F57" i="15" s="1"/>
  <c r="R62" i="29"/>
  <c r="S62" i="29" s="1"/>
  <c r="Q63" i="29" s="1"/>
  <c r="O60" i="15"/>
  <c r="M61" i="15" s="1"/>
  <c r="N61" i="15" s="1"/>
  <c r="P61" i="15" s="1"/>
  <c r="T64" i="27"/>
  <c r="S64" i="27" s="1"/>
  <c r="Q65" i="27" s="1"/>
  <c r="N63" i="29"/>
  <c r="O63" i="29" s="1"/>
  <c r="M64" i="29" s="1"/>
  <c r="P64" i="29" s="1"/>
  <c r="L50" i="2"/>
  <c r="K50" i="2" s="1"/>
  <c r="I51" i="2" s="1"/>
  <c r="J51" i="2" s="1"/>
  <c r="O59" i="17"/>
  <c r="M60" i="17" s="1"/>
  <c r="N60" i="17" s="1"/>
  <c r="O48" i="2"/>
  <c r="M49" i="2" s="1"/>
  <c r="K64" i="27"/>
  <c r="I65" i="27" s="1"/>
  <c r="T64" i="17"/>
  <c r="K62" i="17"/>
  <c r="I63" i="17" s="1"/>
  <c r="I65" i="36"/>
  <c r="J65" i="36" s="1"/>
  <c r="J68" i="29"/>
  <c r="L68" i="29"/>
  <c r="F59" i="17"/>
  <c r="H59" i="17" s="1"/>
  <c r="N64" i="27"/>
  <c r="P64" i="27"/>
  <c r="G60" i="36"/>
  <c r="E61" i="36" s="1"/>
  <c r="F61" i="36" s="1"/>
  <c r="H61" i="36" s="1"/>
  <c r="N58" i="36"/>
  <c r="N47" i="31" l="1"/>
  <c r="H53" i="27"/>
  <c r="F53" i="27"/>
  <c r="O47" i="31" s="1"/>
  <c r="K64" i="56"/>
  <c r="I65" i="56" s="1"/>
  <c r="J65" i="56" s="1"/>
  <c r="R64" i="36"/>
  <c r="T64" i="36" s="1"/>
  <c r="S64" i="36" s="1"/>
  <c r="Q65" i="36" s="1"/>
  <c r="R53" i="3"/>
  <c r="S53" i="3" s="1"/>
  <c r="Q54" i="3" s="1"/>
  <c r="H51" i="3"/>
  <c r="F51" i="3"/>
  <c r="G51" i="3" s="1"/>
  <c r="E52" i="3" s="1"/>
  <c r="L65" i="15"/>
  <c r="K65" i="15" s="1"/>
  <c r="I66" i="15" s="1"/>
  <c r="R64" i="15"/>
  <c r="T66" i="56"/>
  <c r="S66" i="56" s="1"/>
  <c r="Q67" i="56" s="1"/>
  <c r="H51" i="2"/>
  <c r="F64" i="56"/>
  <c r="G64" i="56" s="1"/>
  <c r="E65" i="56" s="1"/>
  <c r="F65" i="56" s="1"/>
  <c r="N62" i="56"/>
  <c r="P62" i="56"/>
  <c r="F51" i="2"/>
  <c r="A60" i="10"/>
  <c r="B59" i="10"/>
  <c r="O51" i="3"/>
  <c r="M52" i="3" s="1"/>
  <c r="J52" i="3"/>
  <c r="L52" i="3"/>
  <c r="H63" i="29"/>
  <c r="Z47" i="31" s="1"/>
  <c r="F63" i="29"/>
  <c r="X47" i="31" s="1"/>
  <c r="E50" i="31"/>
  <c r="F50" i="31" s="1"/>
  <c r="H57" i="15"/>
  <c r="H50" i="31" s="1"/>
  <c r="N64" i="29"/>
  <c r="O64" i="29" s="1"/>
  <c r="M65" i="29" s="1"/>
  <c r="P65" i="29" s="1"/>
  <c r="R65" i="27"/>
  <c r="T65" i="27"/>
  <c r="T63" i="29"/>
  <c r="R63" i="29"/>
  <c r="R51" i="2"/>
  <c r="S51" i="2" s="1"/>
  <c r="Q52" i="2" s="1"/>
  <c r="T52" i="2" s="1"/>
  <c r="L51" i="2"/>
  <c r="K51" i="2" s="1"/>
  <c r="I52" i="2" s="1"/>
  <c r="K68" i="29"/>
  <c r="I69" i="29" s="1"/>
  <c r="J69" i="29" s="1"/>
  <c r="O64" i="27"/>
  <c r="M65" i="27" s="1"/>
  <c r="N65" i="27" s="1"/>
  <c r="P60" i="17"/>
  <c r="O60" i="17" s="1"/>
  <c r="M61" i="17" s="1"/>
  <c r="S64" i="17"/>
  <c r="Q65" i="17" s="1"/>
  <c r="N49" i="2"/>
  <c r="P49" i="2"/>
  <c r="L65" i="36"/>
  <c r="K65" i="36" s="1"/>
  <c r="I66" i="36" s="1"/>
  <c r="J66" i="36" s="1"/>
  <c r="O61" i="15"/>
  <c r="M62" i="15" s="1"/>
  <c r="N62" i="15" s="1"/>
  <c r="L65" i="27"/>
  <c r="J65" i="27"/>
  <c r="J63" i="17"/>
  <c r="L63" i="17"/>
  <c r="G59" i="17"/>
  <c r="E60" i="17" s="1"/>
  <c r="P58" i="36"/>
  <c r="O58" i="36" s="1"/>
  <c r="M59" i="36" s="1"/>
  <c r="G61" i="36"/>
  <c r="E62" i="36" s="1"/>
  <c r="Q47" i="31" l="1"/>
  <c r="G53" i="27"/>
  <c r="P47" i="31" s="1"/>
  <c r="E54" i="27"/>
  <c r="L65" i="56"/>
  <c r="K65" i="56" s="1"/>
  <c r="I66" i="56" s="1"/>
  <c r="H54" i="27"/>
  <c r="Q48" i="31" s="1"/>
  <c r="F54" i="27"/>
  <c r="O48" i="31" s="1"/>
  <c r="N48" i="31"/>
  <c r="Y47" i="31"/>
  <c r="W48" i="31" s="1"/>
  <c r="F52" i="3"/>
  <c r="H52" i="3"/>
  <c r="G52" i="3" s="1"/>
  <c r="E53" i="3" s="1"/>
  <c r="J66" i="15"/>
  <c r="L66" i="15"/>
  <c r="T64" i="15"/>
  <c r="S64" i="15" s="1"/>
  <c r="Q65" i="15" s="1"/>
  <c r="R67" i="56"/>
  <c r="T67" i="56"/>
  <c r="G51" i="2"/>
  <c r="E52" i="2" s="1"/>
  <c r="F52" i="2" s="1"/>
  <c r="H65" i="56"/>
  <c r="G65" i="56" s="1"/>
  <c r="O62" i="56"/>
  <c r="M63" i="56" s="1"/>
  <c r="N63" i="56" s="1"/>
  <c r="R65" i="36"/>
  <c r="T65" i="36"/>
  <c r="K52" i="3"/>
  <c r="I53" i="3" s="1"/>
  <c r="N52" i="3"/>
  <c r="P52" i="3"/>
  <c r="G63" i="29"/>
  <c r="E64" i="29" s="1"/>
  <c r="F64" i="29" s="1"/>
  <c r="X48" i="31" s="1"/>
  <c r="R54" i="3"/>
  <c r="T54" i="3"/>
  <c r="B60" i="10"/>
  <c r="A61" i="10"/>
  <c r="G50" i="31"/>
  <c r="G57" i="15"/>
  <c r="E58" i="15" s="1"/>
  <c r="N65" i="29"/>
  <c r="O65" i="29" s="1"/>
  <c r="M66" i="29" s="1"/>
  <c r="S65" i="27"/>
  <c r="Q66" i="27" s="1"/>
  <c r="R52" i="2"/>
  <c r="S52" i="2" s="1"/>
  <c r="Q53" i="2" s="1"/>
  <c r="T53" i="2" s="1"/>
  <c r="S63" i="29"/>
  <c r="Q64" i="29" s="1"/>
  <c r="P65" i="27"/>
  <c r="O65" i="27" s="1"/>
  <c r="M66" i="27" s="1"/>
  <c r="L52" i="2"/>
  <c r="J52" i="2"/>
  <c r="K63" i="17"/>
  <c r="I64" i="17" s="1"/>
  <c r="O49" i="2"/>
  <c r="M50" i="2" s="1"/>
  <c r="N50" i="2" s="1"/>
  <c r="L66" i="36"/>
  <c r="K66" i="36" s="1"/>
  <c r="I67" i="36" s="1"/>
  <c r="P61" i="17"/>
  <c r="N61" i="17"/>
  <c r="L69" i="29"/>
  <c r="K69" i="29" s="1"/>
  <c r="I70" i="29" s="1"/>
  <c r="K65" i="27"/>
  <c r="I66" i="27" s="1"/>
  <c r="J66" i="27" s="1"/>
  <c r="R65" i="17"/>
  <c r="T65" i="17"/>
  <c r="P62" i="15"/>
  <c r="O62" i="15" s="1"/>
  <c r="M63" i="15" s="1"/>
  <c r="F60" i="17"/>
  <c r="H60" i="17" s="1"/>
  <c r="G60" i="17" s="1"/>
  <c r="E61" i="17" s="1"/>
  <c r="N59" i="36"/>
  <c r="P59" i="36" s="1"/>
  <c r="O59" i="36" s="1"/>
  <c r="M60" i="36" s="1"/>
  <c r="G9" i="36"/>
  <c r="K9" i="36" s="1"/>
  <c r="F62" i="36"/>
  <c r="H62" i="36" s="1"/>
  <c r="J66" i="56" l="1"/>
  <c r="G54" i="27"/>
  <c r="H53" i="3"/>
  <c r="F53" i="3"/>
  <c r="G53" i="3" s="1"/>
  <c r="E54" i="3" s="1"/>
  <c r="K66" i="15"/>
  <c r="I67" i="15" s="1"/>
  <c r="J67" i="15" s="1"/>
  <c r="R65" i="15"/>
  <c r="T65" i="15"/>
  <c r="H64" i="29"/>
  <c r="Z48" i="31" s="1"/>
  <c r="Y48" i="31" s="1"/>
  <c r="W49" i="31" s="1"/>
  <c r="S67" i="56"/>
  <c r="Q68" i="56" s="1"/>
  <c r="R68" i="56" s="1"/>
  <c r="H52" i="2"/>
  <c r="G52" i="2" s="1"/>
  <c r="E53" i="2" s="1"/>
  <c r="H53" i="2" s="1"/>
  <c r="D38" i="10"/>
  <c r="E66" i="56"/>
  <c r="H66" i="56" s="1"/>
  <c r="P63" i="56"/>
  <c r="O63" i="56" s="1"/>
  <c r="M64" i="56" s="1"/>
  <c r="S65" i="36"/>
  <c r="Q66" i="36" s="1"/>
  <c r="R66" i="36" s="1"/>
  <c r="S54" i="3"/>
  <c r="Q55" i="3" s="1"/>
  <c r="O52" i="3"/>
  <c r="M53" i="3" s="1"/>
  <c r="L53" i="3"/>
  <c r="J53" i="3"/>
  <c r="B61" i="10"/>
  <c r="A62" i="10"/>
  <c r="F58" i="15"/>
  <c r="H58" i="15" s="1"/>
  <c r="H51" i="31" s="1"/>
  <c r="E51" i="31"/>
  <c r="F51" i="31" s="1"/>
  <c r="R53" i="2"/>
  <c r="S53" i="2" s="1"/>
  <c r="Q54" i="2" s="1"/>
  <c r="T54" i="2" s="1"/>
  <c r="N66" i="29"/>
  <c r="P66" i="29"/>
  <c r="T66" i="27"/>
  <c r="R66" i="27"/>
  <c r="R64" i="29"/>
  <c r="T64" i="29"/>
  <c r="K52" i="2"/>
  <c r="I53" i="2" s="1"/>
  <c r="L53" i="2" s="1"/>
  <c r="O61" i="17"/>
  <c r="M62" i="17" s="1"/>
  <c r="P62" i="17" s="1"/>
  <c r="P50" i="2"/>
  <c r="O50" i="2" s="1"/>
  <c r="M51" i="2" s="1"/>
  <c r="L66" i="27"/>
  <c r="K66" i="27" s="1"/>
  <c r="J67" i="36"/>
  <c r="L67" i="36" s="1"/>
  <c r="L70" i="29"/>
  <c r="J70" i="29"/>
  <c r="S65" i="17"/>
  <c r="Q66" i="17" s="1"/>
  <c r="J64" i="17"/>
  <c r="L64" i="17"/>
  <c r="F61" i="17"/>
  <c r="H61" i="17" s="1"/>
  <c r="P66" i="27"/>
  <c r="N66" i="27"/>
  <c r="N60" i="36"/>
  <c r="P60" i="36" s="1"/>
  <c r="O60" i="36" s="1"/>
  <c r="M61" i="36" s="1"/>
  <c r="N61" i="36" s="1"/>
  <c r="G62" i="36"/>
  <c r="E63" i="36" s="1"/>
  <c r="N63" i="15"/>
  <c r="P63" i="15" s="1"/>
  <c r="K67" i="36" l="1"/>
  <c r="I68" i="36" s="1"/>
  <c r="L66" i="56"/>
  <c r="K66" i="56" s="1"/>
  <c r="I67" i="56" s="1"/>
  <c r="G64" i="29"/>
  <c r="E65" i="29" s="1"/>
  <c r="F65" i="29" s="1"/>
  <c r="X49" i="31" s="1"/>
  <c r="P48" i="31"/>
  <c r="E55" i="27"/>
  <c r="F54" i="3"/>
  <c r="H54" i="3"/>
  <c r="G54" i="3"/>
  <c r="E55" i="3" s="1"/>
  <c r="L67" i="15"/>
  <c r="K67" i="15" s="1"/>
  <c r="I68" i="15" s="1"/>
  <c r="J68" i="15" s="1"/>
  <c r="S65" i="15"/>
  <c r="Q66" i="15" s="1"/>
  <c r="R66" i="15" s="1"/>
  <c r="T66" i="15" s="1"/>
  <c r="F53" i="2"/>
  <c r="G53" i="2" s="1"/>
  <c r="E54" i="2" s="1"/>
  <c r="H54" i="2" s="1"/>
  <c r="K53" i="3"/>
  <c r="I54" i="3" s="1"/>
  <c r="J54" i="3" s="1"/>
  <c r="D39" i="10"/>
  <c r="T68" i="56"/>
  <c r="S68" i="56" s="1"/>
  <c r="Q69" i="56" s="1"/>
  <c r="R69" i="56" s="1"/>
  <c r="F66" i="56"/>
  <c r="G66" i="56" s="1"/>
  <c r="E67" i="56" s="1"/>
  <c r="N64" i="56"/>
  <c r="P64" i="56" s="1"/>
  <c r="T66" i="36"/>
  <c r="S66" i="36" s="1"/>
  <c r="Q67" i="36" s="1"/>
  <c r="R67" i="36" s="1"/>
  <c r="A63" i="10"/>
  <c r="B62" i="10"/>
  <c r="N53" i="3"/>
  <c r="P53" i="3"/>
  <c r="O53" i="3"/>
  <c r="M54" i="3" s="1"/>
  <c r="R55" i="3"/>
  <c r="T55" i="3"/>
  <c r="S66" i="27"/>
  <c r="Q67" i="27" s="1"/>
  <c r="T67" i="27" s="1"/>
  <c r="G58" i="15"/>
  <c r="E59" i="15" s="1"/>
  <c r="F59" i="15" s="1"/>
  <c r="G51" i="31"/>
  <c r="O66" i="29"/>
  <c r="M67" i="29" s="1"/>
  <c r="P67" i="29" s="1"/>
  <c r="R54" i="2"/>
  <c r="S54" i="2" s="1"/>
  <c r="Q55" i="2" s="1"/>
  <c r="R55" i="2" s="1"/>
  <c r="S64" i="29"/>
  <c r="Q65" i="29" s="1"/>
  <c r="J53" i="2"/>
  <c r="K53" i="2" s="1"/>
  <c r="I54" i="2" s="1"/>
  <c r="L54" i="2" s="1"/>
  <c r="N62" i="17"/>
  <c r="O62" i="17" s="1"/>
  <c r="M63" i="17" s="1"/>
  <c r="N51" i="2"/>
  <c r="P51" i="2"/>
  <c r="K70" i="29"/>
  <c r="I71" i="29" s="1"/>
  <c r="J71" i="29" s="1"/>
  <c r="I67" i="27"/>
  <c r="J67" i="27" s="1"/>
  <c r="R66" i="17"/>
  <c r="T66" i="17"/>
  <c r="K64" i="17"/>
  <c r="I65" i="17" s="1"/>
  <c r="G61" i="17"/>
  <c r="E62" i="17" s="1"/>
  <c r="F62" i="17" s="1"/>
  <c r="H62" i="17" s="1"/>
  <c r="O66" i="27"/>
  <c r="M67" i="27" s="1"/>
  <c r="J68" i="36"/>
  <c r="P61" i="36"/>
  <c r="O61" i="36" s="1"/>
  <c r="M62" i="36" s="1"/>
  <c r="F63" i="36"/>
  <c r="H63" i="36"/>
  <c r="O63" i="15"/>
  <c r="M64" i="15" s="1"/>
  <c r="N64" i="15" s="1"/>
  <c r="S55" i="3" l="1"/>
  <c r="Q56" i="3" s="1"/>
  <c r="H65" i="29"/>
  <c r="Z49" i="31" s="1"/>
  <c r="Y49" i="31" s="1"/>
  <c r="W50" i="31" s="1"/>
  <c r="J67" i="56"/>
  <c r="L68" i="36"/>
  <c r="K68" i="36" s="1"/>
  <c r="I69" i="36" s="1"/>
  <c r="G65" i="29"/>
  <c r="E66" i="29" s="1"/>
  <c r="F55" i="27"/>
  <c r="O49" i="31" s="1"/>
  <c r="N49" i="31"/>
  <c r="H55" i="27"/>
  <c r="Q49" i="31" s="1"/>
  <c r="L54" i="3"/>
  <c r="K54" i="3" s="1"/>
  <c r="I55" i="3" s="1"/>
  <c r="L55" i="3" s="1"/>
  <c r="H55" i="3"/>
  <c r="F55" i="3"/>
  <c r="G55" i="3" s="1"/>
  <c r="E56" i="3" s="1"/>
  <c r="S66" i="15"/>
  <c r="Q67" i="15" s="1"/>
  <c r="R67" i="15" s="1"/>
  <c r="L68" i="15"/>
  <c r="K68" i="15" s="1"/>
  <c r="I69" i="15" s="1"/>
  <c r="D40" i="10"/>
  <c r="F54" i="2"/>
  <c r="G54" i="2" s="1"/>
  <c r="E55" i="2" s="1"/>
  <c r="D41" i="10" s="1"/>
  <c r="T69" i="56"/>
  <c r="S69" i="56" s="1"/>
  <c r="Q70" i="56" s="1"/>
  <c r="R70" i="56" s="1"/>
  <c r="P17" i="56" s="1"/>
  <c r="O64" i="56"/>
  <c r="M65" i="56" s="1"/>
  <c r="H67" i="56"/>
  <c r="F67" i="56"/>
  <c r="T67" i="36"/>
  <c r="S67" i="36" s="1"/>
  <c r="Q68" i="36" s="1"/>
  <c r="R68" i="36" s="1"/>
  <c r="R56" i="3"/>
  <c r="T56" i="3"/>
  <c r="B63" i="10"/>
  <c r="A64" i="10"/>
  <c r="P54" i="3"/>
  <c r="N54" i="3"/>
  <c r="H66" i="29"/>
  <c r="Z50" i="31" s="1"/>
  <c r="F66" i="29"/>
  <c r="X50" i="31" s="1"/>
  <c r="R67" i="27"/>
  <c r="S67" i="27" s="1"/>
  <c r="Q68" i="27" s="1"/>
  <c r="T68" i="27" s="1"/>
  <c r="H59" i="15"/>
  <c r="H52" i="31" s="1"/>
  <c r="E52" i="31"/>
  <c r="F52" i="31" s="1"/>
  <c r="N67" i="29"/>
  <c r="O67" i="29" s="1"/>
  <c r="M68" i="29" s="1"/>
  <c r="T55" i="2"/>
  <c r="S55" i="2" s="1"/>
  <c r="Q56" i="2" s="1"/>
  <c r="R56" i="2" s="1"/>
  <c r="T65" i="29"/>
  <c r="R65" i="29"/>
  <c r="J54" i="2"/>
  <c r="K54" i="2" s="1"/>
  <c r="I55" i="2" s="1"/>
  <c r="O51" i="2"/>
  <c r="M52" i="2" s="1"/>
  <c r="P52" i="2" s="1"/>
  <c r="L71" i="29"/>
  <c r="K71" i="29" s="1"/>
  <c r="I72" i="29" s="1"/>
  <c r="L72" i="29" s="1"/>
  <c r="L67" i="27"/>
  <c r="K67" i="27" s="1"/>
  <c r="I68" i="27" s="1"/>
  <c r="S66" i="17"/>
  <c r="Q67" i="17" s="1"/>
  <c r="R67" i="17" s="1"/>
  <c r="P63" i="17"/>
  <c r="N63" i="17"/>
  <c r="N67" i="27"/>
  <c r="P67" i="27"/>
  <c r="L65" i="17"/>
  <c r="J65" i="17"/>
  <c r="G62" i="17"/>
  <c r="E63" i="17" s="1"/>
  <c r="P64" i="15"/>
  <c r="O64" i="15" s="1"/>
  <c r="N62" i="36"/>
  <c r="P62" i="36" s="1"/>
  <c r="G63" i="36"/>
  <c r="E64" i="36" s="1"/>
  <c r="J69" i="36" l="1"/>
  <c r="L69" i="36" s="1"/>
  <c r="K69" i="36" s="1"/>
  <c r="I70" i="36" s="1"/>
  <c r="L67" i="56"/>
  <c r="K67" i="56" s="1"/>
  <c r="I68" i="56" s="1"/>
  <c r="G55" i="27"/>
  <c r="S56" i="3"/>
  <c r="Q57" i="3" s="1"/>
  <c r="J55" i="3"/>
  <c r="K55" i="3" s="1"/>
  <c r="I56" i="3" s="1"/>
  <c r="L56" i="3" s="1"/>
  <c r="F56" i="3"/>
  <c r="H56" i="3"/>
  <c r="G56" i="3" s="1"/>
  <c r="E57" i="3" s="1"/>
  <c r="T67" i="15"/>
  <c r="S67" i="15" s="1"/>
  <c r="Q68" i="15" s="1"/>
  <c r="T68" i="15" s="1"/>
  <c r="J69" i="15"/>
  <c r="H55" i="2"/>
  <c r="F55" i="2"/>
  <c r="Y50" i="31"/>
  <c r="W51" i="31" s="1"/>
  <c r="T70" i="56"/>
  <c r="S70" i="56" s="1"/>
  <c r="Q71" i="56" s="1"/>
  <c r="N65" i="56"/>
  <c r="G67" i="56"/>
  <c r="E68" i="56" s="1"/>
  <c r="T68" i="36"/>
  <c r="S68" i="36" s="1"/>
  <c r="Q69" i="36" s="1"/>
  <c r="R69" i="36" s="1"/>
  <c r="R57" i="3"/>
  <c r="T57" i="3"/>
  <c r="G66" i="29"/>
  <c r="E67" i="29" s="1"/>
  <c r="H67" i="29" s="1"/>
  <c r="Z51" i="31" s="1"/>
  <c r="O54" i="3"/>
  <c r="M55" i="3" s="1"/>
  <c r="B64" i="10"/>
  <c r="A65" i="10"/>
  <c r="G52" i="31"/>
  <c r="G59" i="15"/>
  <c r="E60" i="15" s="1"/>
  <c r="E53" i="31" s="1"/>
  <c r="F53" i="31" s="1"/>
  <c r="R68" i="27"/>
  <c r="S68" i="27" s="1"/>
  <c r="Q69" i="27" s="1"/>
  <c r="R69" i="27" s="1"/>
  <c r="P17" i="27" s="1"/>
  <c r="T56" i="2"/>
  <c r="S56" i="2" s="1"/>
  <c r="Q57" i="2" s="1"/>
  <c r="T57" i="2" s="1"/>
  <c r="S65" i="29"/>
  <c r="Q66" i="29" s="1"/>
  <c r="N52" i="2"/>
  <c r="O52" i="2" s="1"/>
  <c r="M53" i="2" s="1"/>
  <c r="N53" i="2" s="1"/>
  <c r="J72" i="29"/>
  <c r="K72" i="29" s="1"/>
  <c r="I73" i="29" s="1"/>
  <c r="J73" i="29" s="1"/>
  <c r="L55" i="2"/>
  <c r="J55" i="2"/>
  <c r="O63" i="17"/>
  <c r="M64" i="17" s="1"/>
  <c r="P64" i="17" s="1"/>
  <c r="T67" i="17"/>
  <c r="S67" i="17" s="1"/>
  <c r="Q68" i="17" s="1"/>
  <c r="T68" i="17" s="1"/>
  <c r="K65" i="17"/>
  <c r="I66" i="17" s="1"/>
  <c r="J68" i="27"/>
  <c r="L68" i="27"/>
  <c r="P68" i="29"/>
  <c r="N68" i="29"/>
  <c r="O67" i="27"/>
  <c r="M68" i="27" s="1"/>
  <c r="F63" i="17"/>
  <c r="H63" i="17" s="1"/>
  <c r="G63" i="17" s="1"/>
  <c r="E64" i="17" s="1"/>
  <c r="O62" i="36"/>
  <c r="M63" i="36" s="1"/>
  <c r="M65" i="15"/>
  <c r="N65" i="15" s="1"/>
  <c r="F64" i="36"/>
  <c r="H64" i="36" s="1"/>
  <c r="S57" i="3" l="1"/>
  <c r="J68" i="56"/>
  <c r="P49" i="31"/>
  <c r="E56" i="27"/>
  <c r="F57" i="3"/>
  <c r="H57" i="3"/>
  <c r="J56" i="3"/>
  <c r="K56" i="3" s="1"/>
  <c r="I57" i="3" s="1"/>
  <c r="R68" i="15"/>
  <c r="S68" i="15" s="1"/>
  <c r="Q69" i="15" s="1"/>
  <c r="P65" i="56"/>
  <c r="O65" i="56" s="1"/>
  <c r="M66" i="56" s="1"/>
  <c r="L69" i="15"/>
  <c r="K69" i="15" s="1"/>
  <c r="I70" i="15" s="1"/>
  <c r="G55" i="2"/>
  <c r="E56" i="2" s="1"/>
  <c r="D42" i="10" s="1"/>
  <c r="F67" i="29"/>
  <c r="X51" i="31" s="1"/>
  <c r="Y51" i="31" s="1"/>
  <c r="W52" i="31" s="1"/>
  <c r="G17" i="56"/>
  <c r="K17" i="56" s="1"/>
  <c r="G16" i="56"/>
  <c r="K16" i="56" s="1"/>
  <c r="R71" i="56"/>
  <c r="T71" i="56" s="1"/>
  <c r="H68" i="56"/>
  <c r="F68" i="56"/>
  <c r="T69" i="36"/>
  <c r="S69" i="36" s="1"/>
  <c r="Q70" i="36" s="1"/>
  <c r="B65" i="10"/>
  <c r="A66" i="10"/>
  <c r="P55" i="3"/>
  <c r="N55" i="3"/>
  <c r="Q58" i="3"/>
  <c r="F60" i="15"/>
  <c r="H60" i="15" s="1"/>
  <c r="H53" i="31" s="1"/>
  <c r="G53" i="31" s="1"/>
  <c r="T69" i="27"/>
  <c r="S69" i="27" s="1"/>
  <c r="Q70" i="27" s="1"/>
  <c r="T66" i="29"/>
  <c r="R66" i="29"/>
  <c r="K55" i="2"/>
  <c r="I56" i="2" s="1"/>
  <c r="L56" i="2" s="1"/>
  <c r="R57" i="2"/>
  <c r="S57" i="2" s="1"/>
  <c r="Q58" i="2" s="1"/>
  <c r="N64" i="17"/>
  <c r="O64" i="17" s="1"/>
  <c r="M65" i="17" s="1"/>
  <c r="P65" i="17" s="1"/>
  <c r="R68" i="17"/>
  <c r="S68" i="17" s="1"/>
  <c r="Q69" i="17" s="1"/>
  <c r="L73" i="29"/>
  <c r="K73" i="29" s="1"/>
  <c r="I74" i="29" s="1"/>
  <c r="P53" i="2"/>
  <c r="O53" i="2" s="1"/>
  <c r="M54" i="2" s="1"/>
  <c r="P54" i="2" s="1"/>
  <c r="P68" i="27"/>
  <c r="N68" i="27"/>
  <c r="O68" i="29"/>
  <c r="M69" i="29" s="1"/>
  <c r="J66" i="17"/>
  <c r="L66" i="17"/>
  <c r="K68" i="27"/>
  <c r="I69" i="27" s="1"/>
  <c r="F64" i="17"/>
  <c r="H64" i="17" s="1"/>
  <c r="J70" i="36"/>
  <c r="P5" i="36" s="1"/>
  <c r="N63" i="36"/>
  <c r="P65" i="15"/>
  <c r="O65" i="15" s="1"/>
  <c r="M66" i="15" s="1"/>
  <c r="N66" i="15" s="1"/>
  <c r="G64" i="36"/>
  <c r="E65" i="36" s="1"/>
  <c r="L70" i="36" l="1"/>
  <c r="L68" i="56"/>
  <c r="K68" i="56" s="1"/>
  <c r="I69" i="56" s="1"/>
  <c r="H56" i="27"/>
  <c r="Q50" i="31" s="1"/>
  <c r="F56" i="27"/>
  <c r="O50" i="31" s="1"/>
  <c r="N50" i="31"/>
  <c r="G56" i="27"/>
  <c r="P50" i="31" s="1"/>
  <c r="E57" i="27"/>
  <c r="L57" i="3"/>
  <c r="J57" i="3"/>
  <c r="G67" i="29"/>
  <c r="E68" i="29" s="1"/>
  <c r="F68" i="29" s="1"/>
  <c r="X52" i="31" s="1"/>
  <c r="G57" i="3"/>
  <c r="E58" i="3" s="1"/>
  <c r="H56" i="2"/>
  <c r="F56" i="2"/>
  <c r="N66" i="56"/>
  <c r="J70" i="15"/>
  <c r="P5" i="15" s="1"/>
  <c r="S71" i="56"/>
  <c r="Q72" i="56" s="1"/>
  <c r="G68" i="56"/>
  <c r="E69" i="56" s="1"/>
  <c r="R70" i="36"/>
  <c r="P17" i="36" s="1"/>
  <c r="O55" i="3"/>
  <c r="M56" i="3" s="1"/>
  <c r="R58" i="3"/>
  <c r="T58" i="3"/>
  <c r="B66" i="10"/>
  <c r="A67" i="10"/>
  <c r="G60" i="15"/>
  <c r="E61" i="15" s="1"/>
  <c r="F61" i="15" s="1"/>
  <c r="H61" i="15" s="1"/>
  <c r="G61" i="15" s="1"/>
  <c r="E62" i="15" s="1"/>
  <c r="S66" i="29"/>
  <c r="Q67" i="29" s="1"/>
  <c r="T67" i="29" s="1"/>
  <c r="R70" i="27"/>
  <c r="G16" i="27"/>
  <c r="K16" i="27" s="1"/>
  <c r="T70" i="27"/>
  <c r="G17" i="27"/>
  <c r="K17" i="27" s="1"/>
  <c r="N65" i="17"/>
  <c r="O65" i="17" s="1"/>
  <c r="M66" i="17" s="1"/>
  <c r="N66" i="17" s="1"/>
  <c r="N54" i="2"/>
  <c r="O54" i="2" s="1"/>
  <c r="M55" i="2" s="1"/>
  <c r="N55" i="2" s="1"/>
  <c r="J56" i="2"/>
  <c r="K56" i="2" s="1"/>
  <c r="I57" i="2" s="1"/>
  <c r="J57" i="2" s="1"/>
  <c r="R69" i="17"/>
  <c r="G16" i="17"/>
  <c r="T69" i="17"/>
  <c r="G17" i="17"/>
  <c r="O68" i="27"/>
  <c r="M69" i="27" s="1"/>
  <c r="P69" i="27" s="1"/>
  <c r="R58" i="2"/>
  <c r="P17" i="2" s="1"/>
  <c r="T58" i="2"/>
  <c r="K66" i="17"/>
  <c r="I67" i="17" s="1"/>
  <c r="N69" i="29"/>
  <c r="P69" i="29"/>
  <c r="J69" i="27"/>
  <c r="P5" i="27" s="1"/>
  <c r="J74" i="29"/>
  <c r="L74" i="29"/>
  <c r="G64" i="17"/>
  <c r="E65" i="17" s="1"/>
  <c r="P63" i="36"/>
  <c r="O63" i="36" s="1"/>
  <c r="M64" i="36" s="1"/>
  <c r="K70" i="36"/>
  <c r="I71" i="36" s="1"/>
  <c r="R69" i="15"/>
  <c r="T69" i="15" s="1"/>
  <c r="P66" i="15"/>
  <c r="O66" i="15" s="1"/>
  <c r="M67" i="15" s="1"/>
  <c r="N67" i="15" s="1"/>
  <c r="F65" i="36"/>
  <c r="H65" i="36" s="1"/>
  <c r="K57" i="3" l="1"/>
  <c r="I58" i="3" s="1"/>
  <c r="J69" i="56"/>
  <c r="L69" i="56"/>
  <c r="T70" i="36"/>
  <c r="N51" i="31"/>
  <c r="H57" i="27"/>
  <c r="G57" i="27" s="1"/>
  <c r="P51" i="31" s="1"/>
  <c r="F57" i="27"/>
  <c r="O51" i="31" s="1"/>
  <c r="H58" i="3"/>
  <c r="F58" i="3"/>
  <c r="G58" i="3"/>
  <c r="E59" i="3" s="1"/>
  <c r="H68" i="29"/>
  <c r="G56" i="2"/>
  <c r="E57" i="2" s="1"/>
  <c r="D43" i="10" s="1"/>
  <c r="L69" i="27"/>
  <c r="K69" i="27" s="1"/>
  <c r="I70" i="27" s="1"/>
  <c r="P66" i="56"/>
  <c r="O66" i="56" s="1"/>
  <c r="M67" i="56" s="1"/>
  <c r="L70" i="15"/>
  <c r="K70" i="15" s="1"/>
  <c r="I71" i="15" s="1"/>
  <c r="S58" i="3"/>
  <c r="Q59" i="3" s="1"/>
  <c r="J58" i="3"/>
  <c r="L58" i="3"/>
  <c r="K58" i="3" s="1"/>
  <c r="I59" i="3" s="1"/>
  <c r="L59" i="3" s="1"/>
  <c r="R72" i="56"/>
  <c r="T72" i="56" s="1"/>
  <c r="S70" i="36"/>
  <c r="Q71" i="36" s="1"/>
  <c r="R71" i="36" s="1"/>
  <c r="H69" i="56"/>
  <c r="F69" i="56"/>
  <c r="B67" i="10"/>
  <c r="A68" i="10"/>
  <c r="P56" i="3"/>
  <c r="N56" i="3"/>
  <c r="J59" i="3"/>
  <c r="R67" i="29"/>
  <c r="S67" i="29" s="1"/>
  <c r="Q68" i="29" s="1"/>
  <c r="T68" i="29" s="1"/>
  <c r="E54" i="31"/>
  <c r="F54" i="31" s="1"/>
  <c r="H54" i="31"/>
  <c r="E55" i="31"/>
  <c r="F62" i="15"/>
  <c r="H62" i="15" s="1"/>
  <c r="S70" i="27"/>
  <c r="Q71" i="27" s="1"/>
  <c r="R71" i="27" s="1"/>
  <c r="S69" i="17"/>
  <c r="Q70" i="17" s="1"/>
  <c r="T70" i="17" s="1"/>
  <c r="L57" i="2"/>
  <c r="K57" i="2" s="1"/>
  <c r="I58" i="2" s="1"/>
  <c r="J58" i="2" s="1"/>
  <c r="P5" i="2" s="1"/>
  <c r="K74" i="29"/>
  <c r="I75" i="29" s="1"/>
  <c r="L75" i="29" s="1"/>
  <c r="P55" i="2"/>
  <c r="O55" i="2" s="1"/>
  <c r="M56" i="2" s="1"/>
  <c r="N56" i="2" s="1"/>
  <c r="O69" i="29"/>
  <c r="M70" i="29" s="1"/>
  <c r="P70" i="29" s="1"/>
  <c r="N69" i="27"/>
  <c r="P11" i="27" s="1"/>
  <c r="P66" i="17"/>
  <c r="O66" i="17" s="1"/>
  <c r="M67" i="17" s="1"/>
  <c r="S58" i="2"/>
  <c r="Q59" i="2" s="1"/>
  <c r="J67" i="17"/>
  <c r="L67" i="17"/>
  <c r="F65" i="17"/>
  <c r="H65" i="17" s="1"/>
  <c r="G65" i="17" s="1"/>
  <c r="E66" i="17" s="1"/>
  <c r="N64" i="36"/>
  <c r="P64" i="36" s="1"/>
  <c r="J71" i="36"/>
  <c r="L71" i="36"/>
  <c r="S69" i="15"/>
  <c r="Q70" i="15" s="1"/>
  <c r="P67" i="15"/>
  <c r="O67" i="15" s="1"/>
  <c r="M68" i="15" s="1"/>
  <c r="G65" i="36"/>
  <c r="E66" i="36" s="1"/>
  <c r="K69" i="56" l="1"/>
  <c r="I70" i="56" s="1"/>
  <c r="J70" i="56" s="1"/>
  <c r="P5" i="56" s="1"/>
  <c r="Q51" i="31"/>
  <c r="E58" i="27"/>
  <c r="Z52" i="31"/>
  <c r="G68" i="29"/>
  <c r="E69" i="29" s="1"/>
  <c r="F59" i="3"/>
  <c r="H59" i="3"/>
  <c r="F57" i="2"/>
  <c r="H57" i="2"/>
  <c r="N67" i="56"/>
  <c r="J71" i="15"/>
  <c r="L71" i="15" s="1"/>
  <c r="K71" i="15" s="1"/>
  <c r="T59" i="3"/>
  <c r="R59" i="3"/>
  <c r="S59" i="3" s="1"/>
  <c r="Q60" i="3" s="1"/>
  <c r="K59" i="3"/>
  <c r="I60" i="3" s="1"/>
  <c r="G16" i="36"/>
  <c r="K16" i="36" s="1"/>
  <c r="S72" i="56"/>
  <c r="Q73" i="56" s="1"/>
  <c r="G17" i="36"/>
  <c r="K17" i="36" s="1"/>
  <c r="T71" i="36"/>
  <c r="S71" i="36" s="1"/>
  <c r="Q72" i="36" s="1"/>
  <c r="R72" i="36" s="1"/>
  <c r="G69" i="56"/>
  <c r="E70" i="56" s="1"/>
  <c r="B68" i="10"/>
  <c r="A69" i="10"/>
  <c r="O56" i="3"/>
  <c r="M57" i="3" s="1"/>
  <c r="G54" i="31"/>
  <c r="H55" i="31"/>
  <c r="G62" i="15"/>
  <c r="E63" i="15" s="1"/>
  <c r="F55" i="31"/>
  <c r="T71" i="27"/>
  <c r="S71" i="27" s="1"/>
  <c r="Q72" i="27" s="1"/>
  <c r="R72" i="27" s="1"/>
  <c r="R68" i="29"/>
  <c r="S68" i="29" s="1"/>
  <c r="Q69" i="29" s="1"/>
  <c r="G57" i="2"/>
  <c r="E58" i="2" s="1"/>
  <c r="D44" i="10" s="1"/>
  <c r="R70" i="17"/>
  <c r="S70" i="17" s="1"/>
  <c r="Q71" i="17" s="1"/>
  <c r="P56" i="2"/>
  <c r="O56" i="2" s="1"/>
  <c r="M57" i="2" s="1"/>
  <c r="L58" i="2"/>
  <c r="K58" i="2" s="1"/>
  <c r="I59" i="2" s="1"/>
  <c r="J59" i="2" s="1"/>
  <c r="G11" i="29"/>
  <c r="G10" i="29"/>
  <c r="J75" i="29"/>
  <c r="K75" i="29" s="1"/>
  <c r="I76" i="29" s="1"/>
  <c r="O69" i="27"/>
  <c r="M70" i="27" s="1"/>
  <c r="P70" i="27" s="1"/>
  <c r="N70" i="29"/>
  <c r="O70" i="29" s="1"/>
  <c r="M71" i="29" s="1"/>
  <c r="P67" i="17"/>
  <c r="N67" i="17"/>
  <c r="G17" i="2"/>
  <c r="K17" i="2" s="1"/>
  <c r="T59" i="2"/>
  <c r="G16" i="2"/>
  <c r="K16" i="2" s="1"/>
  <c r="R59" i="2"/>
  <c r="J70" i="27"/>
  <c r="L70" i="27" s="1"/>
  <c r="K67" i="17"/>
  <c r="I68" i="17" s="1"/>
  <c r="F66" i="17"/>
  <c r="H66" i="17" s="1"/>
  <c r="O64" i="36"/>
  <c r="M65" i="36" s="1"/>
  <c r="N65" i="36" s="1"/>
  <c r="K71" i="36"/>
  <c r="I72" i="36" s="1"/>
  <c r="R70" i="15"/>
  <c r="P17" i="15" s="1"/>
  <c r="N68" i="15"/>
  <c r="P68" i="15" s="1"/>
  <c r="F66" i="36"/>
  <c r="H66" i="36" s="1"/>
  <c r="G59" i="3" l="1"/>
  <c r="E60" i="3" s="1"/>
  <c r="F60" i="3" s="1"/>
  <c r="L70" i="56"/>
  <c r="K70" i="56" s="1"/>
  <c r="I71" i="56" s="1"/>
  <c r="H60" i="3"/>
  <c r="N52" i="31"/>
  <c r="H58" i="27"/>
  <c r="F58" i="27"/>
  <c r="O52" i="31" s="1"/>
  <c r="F69" i="29"/>
  <c r="X53" i="31" s="1"/>
  <c r="H69" i="29"/>
  <c r="Y52" i="31"/>
  <c r="W53" i="31" s="1"/>
  <c r="P67" i="56"/>
  <c r="O67" i="56" s="1"/>
  <c r="M68" i="56" s="1"/>
  <c r="T70" i="15"/>
  <c r="S70" i="15" s="1"/>
  <c r="Q71" i="15" s="1"/>
  <c r="I72" i="15"/>
  <c r="T60" i="3"/>
  <c r="R60" i="3"/>
  <c r="G60" i="3"/>
  <c r="E61" i="3" s="1"/>
  <c r="F61" i="3" s="1"/>
  <c r="R73" i="56"/>
  <c r="T73" i="56" s="1"/>
  <c r="H70" i="56"/>
  <c r="G27" i="56" s="1"/>
  <c r="F70" i="56"/>
  <c r="N57" i="3"/>
  <c r="P57" i="3"/>
  <c r="B69" i="10"/>
  <c r="A70" i="10"/>
  <c r="J60" i="3"/>
  <c r="L60" i="3"/>
  <c r="F58" i="2"/>
  <c r="P4" i="2" s="1"/>
  <c r="G55" i="31"/>
  <c r="E56" i="31"/>
  <c r="F63" i="15"/>
  <c r="H63" i="15" s="1"/>
  <c r="T72" i="27"/>
  <c r="S72" i="27" s="1"/>
  <c r="Q73" i="27" s="1"/>
  <c r="R69" i="29"/>
  <c r="T69" i="29"/>
  <c r="L59" i="2"/>
  <c r="K59" i="2" s="1"/>
  <c r="I60" i="2" s="1"/>
  <c r="T72" i="36"/>
  <c r="S72" i="36" s="1"/>
  <c r="Q73" i="36" s="1"/>
  <c r="G10" i="27"/>
  <c r="K10" i="27" s="1"/>
  <c r="N70" i="27"/>
  <c r="O70" i="27" s="1"/>
  <c r="M71" i="27" s="1"/>
  <c r="G11" i="27"/>
  <c r="K11" i="27" s="1"/>
  <c r="P71" i="29"/>
  <c r="N71" i="29"/>
  <c r="R71" i="17"/>
  <c r="T71" i="17"/>
  <c r="K70" i="27"/>
  <c r="I71" i="27" s="1"/>
  <c r="O67" i="17"/>
  <c r="M68" i="17" s="1"/>
  <c r="P68" i="17" s="1"/>
  <c r="G66" i="17"/>
  <c r="E67" i="17" s="1"/>
  <c r="F67" i="17" s="1"/>
  <c r="H67" i="17" s="1"/>
  <c r="P57" i="2"/>
  <c r="N57" i="2"/>
  <c r="J68" i="17"/>
  <c r="L68" i="17"/>
  <c r="S59" i="2"/>
  <c r="Q60" i="2" s="1"/>
  <c r="L76" i="29"/>
  <c r="J76" i="29"/>
  <c r="J72" i="36"/>
  <c r="P65" i="36"/>
  <c r="O65" i="36" s="1"/>
  <c r="M66" i="36" s="1"/>
  <c r="N66" i="36" s="1"/>
  <c r="O68" i="15"/>
  <c r="M69" i="15" s="1"/>
  <c r="G66" i="36"/>
  <c r="E67" i="36" s="1"/>
  <c r="J71" i="56" l="1"/>
  <c r="L71" i="56"/>
  <c r="K71" i="56" s="1"/>
  <c r="I72" i="56" s="1"/>
  <c r="S73" i="56"/>
  <c r="Q74" i="56" s="1"/>
  <c r="T74" i="56" s="1"/>
  <c r="L72" i="36"/>
  <c r="K72" i="36" s="1"/>
  <c r="I73" i="36" s="1"/>
  <c r="Q52" i="31"/>
  <c r="G58" i="27"/>
  <c r="S60" i="3"/>
  <c r="Q61" i="3" s="1"/>
  <c r="T61" i="3" s="1"/>
  <c r="Z53" i="31"/>
  <c r="Y53" i="31" s="1"/>
  <c r="G69" i="29"/>
  <c r="E70" i="29" s="1"/>
  <c r="H58" i="2"/>
  <c r="G58" i="2" s="1"/>
  <c r="E59" i="2" s="1"/>
  <c r="F59" i="2" s="1"/>
  <c r="N68" i="56"/>
  <c r="J72" i="15"/>
  <c r="L72" i="15" s="1"/>
  <c r="K72" i="15" s="1"/>
  <c r="I73" i="15" s="1"/>
  <c r="K60" i="3"/>
  <c r="I61" i="3" s="1"/>
  <c r="O57" i="3"/>
  <c r="M58" i="3" s="1"/>
  <c r="G70" i="56"/>
  <c r="E71" i="56" s="1"/>
  <c r="H71" i="56" s="1"/>
  <c r="E27" i="56"/>
  <c r="P4" i="56"/>
  <c r="A71" i="10"/>
  <c r="B70" i="10"/>
  <c r="H61" i="3"/>
  <c r="G61" i="3" s="1"/>
  <c r="H56" i="31"/>
  <c r="G63" i="15"/>
  <c r="E64" i="15" s="1"/>
  <c r="F56" i="31"/>
  <c r="R73" i="27"/>
  <c r="T73" i="27" s="1"/>
  <c r="S69" i="29"/>
  <c r="Q70" i="29" s="1"/>
  <c r="G16" i="29" s="1"/>
  <c r="J60" i="2"/>
  <c r="L60" i="2" s="1"/>
  <c r="R73" i="36"/>
  <c r="T73" i="36" s="1"/>
  <c r="O71" i="29"/>
  <c r="M72" i="29" s="1"/>
  <c r="N72" i="29" s="1"/>
  <c r="S71" i="17"/>
  <c r="Q72" i="17" s="1"/>
  <c r="T72" i="17" s="1"/>
  <c r="N68" i="17"/>
  <c r="O68" i="17" s="1"/>
  <c r="M69" i="17" s="1"/>
  <c r="J71" i="27"/>
  <c r="L71" i="27" s="1"/>
  <c r="K76" i="29"/>
  <c r="I77" i="29" s="1"/>
  <c r="L77" i="29" s="1"/>
  <c r="N71" i="27"/>
  <c r="P71" i="27"/>
  <c r="O57" i="2"/>
  <c r="M58" i="2" s="1"/>
  <c r="R60" i="2"/>
  <c r="T60" i="2" s="1"/>
  <c r="K68" i="17"/>
  <c r="I69" i="17" s="1"/>
  <c r="G67" i="17"/>
  <c r="E68" i="17" s="1"/>
  <c r="G16" i="15"/>
  <c r="K16" i="15" s="1"/>
  <c r="G17" i="15"/>
  <c r="K17" i="15" s="1"/>
  <c r="R71" i="15"/>
  <c r="T71" i="15" s="1"/>
  <c r="P66" i="36"/>
  <c r="O66" i="36" s="1"/>
  <c r="M67" i="36" s="1"/>
  <c r="N69" i="15"/>
  <c r="F67" i="36"/>
  <c r="H67" i="36" s="1"/>
  <c r="R61" i="3" l="1"/>
  <c r="R74" i="56"/>
  <c r="J73" i="36"/>
  <c r="K73" i="36" s="1"/>
  <c r="I74" i="36" s="1"/>
  <c r="L73" i="36"/>
  <c r="J72" i="56"/>
  <c r="L72" i="56"/>
  <c r="P52" i="31"/>
  <c r="E59" i="27"/>
  <c r="H70" i="29"/>
  <c r="F70" i="29"/>
  <c r="X54" i="31" s="1"/>
  <c r="W54" i="31"/>
  <c r="K71" i="27"/>
  <c r="I72" i="27" s="1"/>
  <c r="L72" i="27" s="1"/>
  <c r="P68" i="56"/>
  <c r="O68" i="56" s="1"/>
  <c r="M69" i="56" s="1"/>
  <c r="J73" i="15"/>
  <c r="S74" i="56"/>
  <c r="Q75" i="56" s="1"/>
  <c r="R75" i="56" s="1"/>
  <c r="F71" i="56"/>
  <c r="G71" i="56" s="1"/>
  <c r="E72" i="56" s="1"/>
  <c r="F27" i="56"/>
  <c r="N58" i="3"/>
  <c r="P58" i="3"/>
  <c r="A72" i="10"/>
  <c r="B71" i="10"/>
  <c r="E62" i="3"/>
  <c r="F62" i="3" s="1"/>
  <c r="S61" i="3"/>
  <c r="Q62" i="3" s="1"/>
  <c r="J61" i="3"/>
  <c r="L61" i="3"/>
  <c r="H59" i="2"/>
  <c r="G59" i="2" s="1"/>
  <c r="E60" i="2" s="1"/>
  <c r="D46" i="10" s="1"/>
  <c r="D45" i="10"/>
  <c r="S73" i="27"/>
  <c r="Q74" i="27" s="1"/>
  <c r="G56" i="31"/>
  <c r="F64" i="15"/>
  <c r="E57" i="31"/>
  <c r="H64" i="15"/>
  <c r="H57" i="31" s="1"/>
  <c r="P69" i="15"/>
  <c r="O69" i="15" s="1"/>
  <c r="M70" i="15" s="1"/>
  <c r="G17" i="29"/>
  <c r="R70" i="29"/>
  <c r="T70" i="29"/>
  <c r="K60" i="2"/>
  <c r="I61" i="2" s="1"/>
  <c r="J61" i="2" s="1"/>
  <c r="P72" i="29"/>
  <c r="O72" i="29" s="1"/>
  <c r="M73" i="29" s="1"/>
  <c r="S73" i="36"/>
  <c r="Q74" i="36" s="1"/>
  <c r="R72" i="17"/>
  <c r="S72" i="17" s="1"/>
  <c r="Q73" i="17" s="1"/>
  <c r="R73" i="17" s="1"/>
  <c r="G10" i="17"/>
  <c r="P69" i="17"/>
  <c r="G11" i="17"/>
  <c r="S60" i="2"/>
  <c r="Q61" i="2" s="1"/>
  <c r="J77" i="29"/>
  <c r="K77" i="29" s="1"/>
  <c r="I78" i="29" s="1"/>
  <c r="J78" i="29" s="1"/>
  <c r="N69" i="17"/>
  <c r="L69" i="17"/>
  <c r="J69" i="17"/>
  <c r="N58" i="2"/>
  <c r="P11" i="2" s="1"/>
  <c r="P58" i="2"/>
  <c r="O71" i="27"/>
  <c r="M72" i="27" s="1"/>
  <c r="F68" i="17"/>
  <c r="H68" i="17" s="1"/>
  <c r="G68" i="17" s="1"/>
  <c r="E69" i="17" s="1"/>
  <c r="S71" i="15"/>
  <c r="Q72" i="15" s="1"/>
  <c r="N67" i="36"/>
  <c r="P67" i="36" s="1"/>
  <c r="G67" i="36"/>
  <c r="E68" i="36" s="1"/>
  <c r="H62" i="3" l="1"/>
  <c r="K72" i="56"/>
  <c r="I73" i="56" s="1"/>
  <c r="L73" i="56"/>
  <c r="J73" i="56"/>
  <c r="K73" i="56" s="1"/>
  <c r="I74" i="56" s="1"/>
  <c r="F59" i="27"/>
  <c r="O53" i="31" s="1"/>
  <c r="N53" i="31"/>
  <c r="H59" i="27"/>
  <c r="J72" i="27"/>
  <c r="Z54" i="31"/>
  <c r="Y54" i="31" s="1"/>
  <c r="W55" i="31" s="1"/>
  <c r="G70" i="29"/>
  <c r="E71" i="29" s="1"/>
  <c r="N69" i="56"/>
  <c r="P69" i="56"/>
  <c r="L73" i="15"/>
  <c r="K73" i="15" s="1"/>
  <c r="I74" i="15" s="1"/>
  <c r="G62" i="3"/>
  <c r="E63" i="3" s="1"/>
  <c r="F63" i="3" s="1"/>
  <c r="T75" i="56"/>
  <c r="S75" i="56" s="1"/>
  <c r="Q76" i="56" s="1"/>
  <c r="H72" i="56"/>
  <c r="F72" i="56"/>
  <c r="A73" i="10"/>
  <c r="B72" i="10"/>
  <c r="T62" i="3"/>
  <c r="R62" i="3"/>
  <c r="K61" i="3"/>
  <c r="I62" i="3" s="1"/>
  <c r="O58" i="3"/>
  <c r="M59" i="3" s="1"/>
  <c r="R74" i="27"/>
  <c r="T74" i="27" s="1"/>
  <c r="F60" i="2"/>
  <c r="H60" i="2" s="1"/>
  <c r="G64" i="15"/>
  <c r="E65" i="15" s="1"/>
  <c r="F65" i="15" s="1"/>
  <c r="H65" i="15" s="1"/>
  <c r="H58" i="31" s="1"/>
  <c r="F57" i="31"/>
  <c r="G57" i="31" s="1"/>
  <c r="N70" i="15"/>
  <c r="P11" i="15" s="1"/>
  <c r="S70" i="29"/>
  <c r="Q71" i="29" s="1"/>
  <c r="L61" i="2"/>
  <c r="K61" i="2" s="1"/>
  <c r="I62" i="2" s="1"/>
  <c r="T73" i="17"/>
  <c r="S73" i="17" s="1"/>
  <c r="Q74" i="17" s="1"/>
  <c r="O69" i="17"/>
  <c r="M70" i="17" s="1"/>
  <c r="N70" i="17" s="1"/>
  <c r="R74" i="36"/>
  <c r="T74" i="36" s="1"/>
  <c r="L78" i="29"/>
  <c r="K78" i="29" s="1"/>
  <c r="I79" i="29" s="1"/>
  <c r="R61" i="2"/>
  <c r="K69" i="17"/>
  <c r="I70" i="17" s="1"/>
  <c r="L70" i="17" s="1"/>
  <c r="P72" i="27"/>
  <c r="N72" i="27"/>
  <c r="P73" i="29"/>
  <c r="N73" i="29"/>
  <c r="K72" i="27"/>
  <c r="I73" i="27" s="1"/>
  <c r="O58" i="2"/>
  <c r="M59" i="2" s="1"/>
  <c r="F69" i="17"/>
  <c r="E26" i="17" s="1"/>
  <c r="R72" i="15"/>
  <c r="T72" i="15" s="1"/>
  <c r="L74" i="36"/>
  <c r="J74" i="36"/>
  <c r="O67" i="36"/>
  <c r="M68" i="36" s="1"/>
  <c r="F68" i="36"/>
  <c r="H68" i="36" s="1"/>
  <c r="J74" i="56" l="1"/>
  <c r="L74" i="56"/>
  <c r="K74" i="56"/>
  <c r="I75" i="56" s="1"/>
  <c r="Q53" i="31"/>
  <c r="G59" i="27"/>
  <c r="P53" i="31" s="1"/>
  <c r="H63" i="3"/>
  <c r="G63" i="3" s="1"/>
  <c r="E64" i="3" s="1"/>
  <c r="H71" i="29"/>
  <c r="F71" i="29"/>
  <c r="X55" i="31" s="1"/>
  <c r="S74" i="27"/>
  <c r="Q75" i="27" s="1"/>
  <c r="R75" i="27" s="1"/>
  <c r="T75" i="27" s="1"/>
  <c r="T61" i="2"/>
  <c r="S61" i="2" s="1"/>
  <c r="Q62" i="2" s="1"/>
  <c r="O69" i="56"/>
  <c r="M70" i="56" s="1"/>
  <c r="N70" i="56" s="1"/>
  <c r="P11" i="56" s="1"/>
  <c r="J74" i="15"/>
  <c r="L74" i="15" s="1"/>
  <c r="K74" i="15" s="1"/>
  <c r="I75" i="15" s="1"/>
  <c r="R76" i="56"/>
  <c r="T76" i="56" s="1"/>
  <c r="G72" i="56"/>
  <c r="E73" i="56" s="1"/>
  <c r="G60" i="2"/>
  <c r="E61" i="2" s="1"/>
  <c r="L62" i="3"/>
  <c r="J62" i="3"/>
  <c r="K62" i="3" s="1"/>
  <c r="S62" i="3"/>
  <c r="Q63" i="3" s="1"/>
  <c r="P59" i="3"/>
  <c r="N59" i="3"/>
  <c r="A74" i="10"/>
  <c r="B73" i="10"/>
  <c r="E58" i="31"/>
  <c r="F58" i="31" s="1"/>
  <c r="G58" i="31" s="1"/>
  <c r="G65" i="15"/>
  <c r="E66" i="15" s="1"/>
  <c r="E59" i="31" s="1"/>
  <c r="F59" i="31" s="1"/>
  <c r="J62" i="2"/>
  <c r="P70" i="15"/>
  <c r="O70" i="15" s="1"/>
  <c r="M71" i="15" s="1"/>
  <c r="G10" i="15" s="1"/>
  <c r="K10" i="15" s="1"/>
  <c r="P70" i="17"/>
  <c r="O70" i="17" s="1"/>
  <c r="M71" i="17" s="1"/>
  <c r="R71" i="29"/>
  <c r="T71" i="29"/>
  <c r="S74" i="36"/>
  <c r="Q75" i="36" s="1"/>
  <c r="R75" i="36" s="1"/>
  <c r="J70" i="17"/>
  <c r="K70" i="17" s="1"/>
  <c r="I71" i="17" s="1"/>
  <c r="O73" i="29"/>
  <c r="M74" i="29" s="1"/>
  <c r="H69" i="17"/>
  <c r="G26" i="17" s="1"/>
  <c r="N59" i="2"/>
  <c r="G11" i="2"/>
  <c r="K11" i="2" s="1"/>
  <c r="P59" i="2"/>
  <c r="G10" i="2"/>
  <c r="K10" i="2" s="1"/>
  <c r="O72" i="27"/>
  <c r="M73" i="27" s="1"/>
  <c r="T74" i="17"/>
  <c r="R74" i="17"/>
  <c r="J73" i="27"/>
  <c r="L73" i="27" s="1"/>
  <c r="S72" i="15"/>
  <c r="Q73" i="15" s="1"/>
  <c r="L79" i="29"/>
  <c r="J79" i="29"/>
  <c r="K74" i="36"/>
  <c r="I75" i="36" s="1"/>
  <c r="J75" i="36" s="1"/>
  <c r="N68" i="36"/>
  <c r="P68" i="36" s="1"/>
  <c r="G68" i="36"/>
  <c r="E69" i="36" s="1"/>
  <c r="E60" i="27" l="1"/>
  <c r="J75" i="56"/>
  <c r="L75" i="56" s="1"/>
  <c r="K75" i="56" s="1"/>
  <c r="I76" i="56" s="1"/>
  <c r="S76" i="56"/>
  <c r="Q77" i="56" s="1"/>
  <c r="R77" i="56" s="1"/>
  <c r="T77" i="56" s="1"/>
  <c r="S77" i="56" s="1"/>
  <c r="Q78" i="56" s="1"/>
  <c r="F60" i="27"/>
  <c r="O54" i="31" s="1"/>
  <c r="N54" i="31"/>
  <c r="H60" i="27"/>
  <c r="G60" i="27"/>
  <c r="P54" i="31" s="1"/>
  <c r="Z55" i="31"/>
  <c r="Y55" i="31" s="1"/>
  <c r="W56" i="31" s="1"/>
  <c r="G71" i="29"/>
  <c r="E72" i="29" s="1"/>
  <c r="R62" i="2"/>
  <c r="T62" i="2" s="1"/>
  <c r="S62" i="2" s="1"/>
  <c r="Q63" i="2" s="1"/>
  <c r="R63" i="2" s="1"/>
  <c r="L62" i="2"/>
  <c r="K62" i="2" s="1"/>
  <c r="I63" i="2" s="1"/>
  <c r="P70" i="56"/>
  <c r="O70" i="56" s="1"/>
  <c r="M71" i="56" s="1"/>
  <c r="G10" i="56" s="1"/>
  <c r="K10" i="56" s="1"/>
  <c r="J75" i="15"/>
  <c r="O59" i="3"/>
  <c r="M60" i="3" s="1"/>
  <c r="N60" i="3" s="1"/>
  <c r="H73" i="56"/>
  <c r="F73" i="56"/>
  <c r="D47" i="10"/>
  <c r="F61" i="2"/>
  <c r="T63" i="3"/>
  <c r="R63" i="3"/>
  <c r="B74" i="10"/>
  <c r="A75" i="10"/>
  <c r="I63" i="3"/>
  <c r="S75" i="27"/>
  <c r="Q76" i="27" s="1"/>
  <c r="F64" i="3"/>
  <c r="H64" i="3"/>
  <c r="F66" i="15"/>
  <c r="H66" i="15" s="1"/>
  <c r="H59" i="31" s="1"/>
  <c r="G59" i="31" s="1"/>
  <c r="N71" i="15"/>
  <c r="P71" i="15" s="1"/>
  <c r="G11" i="15"/>
  <c r="K11" i="15" s="1"/>
  <c r="S71" i="29"/>
  <c r="Q72" i="29" s="1"/>
  <c r="R72" i="29" s="1"/>
  <c r="T75" i="36"/>
  <c r="S75" i="36" s="1"/>
  <c r="Q76" i="36" s="1"/>
  <c r="K73" i="27"/>
  <c r="I74" i="27" s="1"/>
  <c r="J74" i="27" s="1"/>
  <c r="G69" i="17"/>
  <c r="E70" i="17" s="1"/>
  <c r="F26" i="17" s="1"/>
  <c r="K79" i="29"/>
  <c r="I80" i="29" s="1"/>
  <c r="L80" i="29" s="1"/>
  <c r="O59" i="2"/>
  <c r="M60" i="2" s="1"/>
  <c r="S74" i="17"/>
  <c r="Q75" i="17" s="1"/>
  <c r="J71" i="17"/>
  <c r="L71" i="17"/>
  <c r="P73" i="27"/>
  <c r="N73" i="27"/>
  <c r="N74" i="29"/>
  <c r="P74" i="29"/>
  <c r="P71" i="17"/>
  <c r="N71" i="17"/>
  <c r="R73" i="15"/>
  <c r="L75" i="36"/>
  <c r="K75" i="36" s="1"/>
  <c r="I76" i="36" s="1"/>
  <c r="J76" i="36" s="1"/>
  <c r="O68" i="36"/>
  <c r="M69" i="36" s="1"/>
  <c r="N69" i="36" s="1"/>
  <c r="F69" i="36"/>
  <c r="J76" i="56" l="1"/>
  <c r="L76" i="56"/>
  <c r="Q54" i="31"/>
  <c r="E61" i="27"/>
  <c r="S63" i="3"/>
  <c r="Q64" i="3" s="1"/>
  <c r="T64" i="3" s="1"/>
  <c r="P60" i="3"/>
  <c r="H72" i="29"/>
  <c r="F72" i="29"/>
  <c r="X56" i="31" s="1"/>
  <c r="J63" i="2"/>
  <c r="L63" i="2" s="1"/>
  <c r="H61" i="2"/>
  <c r="G61" i="2" s="1"/>
  <c r="E62" i="2" s="1"/>
  <c r="G11" i="56"/>
  <c r="K11" i="56" s="1"/>
  <c r="N71" i="56"/>
  <c r="P71" i="56"/>
  <c r="T73" i="15"/>
  <c r="S73" i="15" s="1"/>
  <c r="Q74" i="15" s="1"/>
  <c r="L75" i="15"/>
  <c r="K75" i="15" s="1"/>
  <c r="I76" i="15" s="1"/>
  <c r="R78" i="56"/>
  <c r="G73" i="56"/>
  <c r="E74" i="56" s="1"/>
  <c r="H74" i="56" s="1"/>
  <c r="G64" i="3"/>
  <c r="E65" i="3" s="1"/>
  <c r="J63" i="3"/>
  <c r="L63" i="3"/>
  <c r="B75" i="10"/>
  <c r="A76" i="10"/>
  <c r="O60" i="3"/>
  <c r="M61" i="3" s="1"/>
  <c r="R76" i="27"/>
  <c r="T76" i="27" s="1"/>
  <c r="G66" i="15"/>
  <c r="E67" i="15" s="1"/>
  <c r="E60" i="31" s="1"/>
  <c r="F60" i="31" s="1"/>
  <c r="T72" i="29"/>
  <c r="S72" i="29" s="1"/>
  <c r="Q73" i="29" s="1"/>
  <c r="T73" i="29" s="1"/>
  <c r="O71" i="15"/>
  <c r="M72" i="15" s="1"/>
  <c r="N72" i="15" s="1"/>
  <c r="R76" i="36"/>
  <c r="F70" i="17"/>
  <c r="H70" i="17" s="1"/>
  <c r="G70" i="17" s="1"/>
  <c r="E71" i="17" s="1"/>
  <c r="J80" i="29"/>
  <c r="K80" i="29" s="1"/>
  <c r="I81" i="29" s="1"/>
  <c r="L74" i="27"/>
  <c r="K74" i="27" s="1"/>
  <c r="I75" i="27" s="1"/>
  <c r="K71" i="17"/>
  <c r="I72" i="17" s="1"/>
  <c r="J72" i="17" s="1"/>
  <c r="O71" i="17"/>
  <c r="M72" i="17" s="1"/>
  <c r="P72" i="17" s="1"/>
  <c r="O74" i="29"/>
  <c r="M75" i="29" s="1"/>
  <c r="P75" i="29" s="1"/>
  <c r="T63" i="2"/>
  <c r="N60" i="2"/>
  <c r="P60" i="2" s="1"/>
  <c r="T75" i="17"/>
  <c r="R75" i="17"/>
  <c r="O73" i="27"/>
  <c r="M74" i="27" s="1"/>
  <c r="L76" i="36"/>
  <c r="K76" i="36" s="1"/>
  <c r="I77" i="36" s="1"/>
  <c r="H69" i="36"/>
  <c r="G69" i="36" s="1"/>
  <c r="E70" i="36" s="1"/>
  <c r="P69" i="36"/>
  <c r="O69" i="36" s="1"/>
  <c r="M70" i="36" s="1"/>
  <c r="K63" i="3" l="1"/>
  <c r="R64" i="3"/>
  <c r="S64" i="3" s="1"/>
  <c r="Q65" i="3" s="1"/>
  <c r="K76" i="56"/>
  <c r="I77" i="56" s="1"/>
  <c r="T76" i="36"/>
  <c r="S76" i="36" s="1"/>
  <c r="Q77" i="36" s="1"/>
  <c r="J77" i="56"/>
  <c r="T78" i="56"/>
  <c r="S78" i="56" s="1"/>
  <c r="Q79" i="56" s="1"/>
  <c r="N55" i="31"/>
  <c r="F61" i="27"/>
  <c r="O55" i="31" s="1"/>
  <c r="H61" i="27"/>
  <c r="Z56" i="31"/>
  <c r="G72" i="29"/>
  <c r="E73" i="29" s="1"/>
  <c r="F62" i="2"/>
  <c r="H62" i="2" s="1"/>
  <c r="G62" i="2" s="1"/>
  <c r="E63" i="2" s="1"/>
  <c r="D48" i="10"/>
  <c r="K63" i="2"/>
  <c r="I64" i="2" s="1"/>
  <c r="O71" i="56"/>
  <c r="M72" i="56" s="1"/>
  <c r="N72" i="56" s="1"/>
  <c r="J76" i="15"/>
  <c r="L76" i="15" s="1"/>
  <c r="K76" i="15" s="1"/>
  <c r="I77" i="15" s="1"/>
  <c r="R74" i="15"/>
  <c r="T74" i="15" s="1"/>
  <c r="S74" i="15" s="1"/>
  <c r="Q75" i="15" s="1"/>
  <c r="F74" i="56"/>
  <c r="G74" i="56" s="1"/>
  <c r="E75" i="56" s="1"/>
  <c r="F75" i="56" s="1"/>
  <c r="S76" i="27"/>
  <c r="Q77" i="27" s="1"/>
  <c r="P61" i="3"/>
  <c r="N61" i="3"/>
  <c r="I64" i="3"/>
  <c r="B76" i="10"/>
  <c r="A77" i="10"/>
  <c r="T65" i="3"/>
  <c r="R65" i="3"/>
  <c r="H65" i="3"/>
  <c r="F65" i="3"/>
  <c r="F67" i="15"/>
  <c r="H67" i="15" s="1"/>
  <c r="P72" i="15"/>
  <c r="O72" i="15" s="1"/>
  <c r="M73" i="15" s="1"/>
  <c r="N73" i="15" s="1"/>
  <c r="R73" i="29"/>
  <c r="S73" i="29" s="1"/>
  <c r="Q74" i="29" s="1"/>
  <c r="J81" i="29"/>
  <c r="L81" i="29"/>
  <c r="N72" i="17"/>
  <c r="O72" i="17" s="1"/>
  <c r="M73" i="17" s="1"/>
  <c r="L72" i="17"/>
  <c r="K72" i="17" s="1"/>
  <c r="I73" i="17" s="1"/>
  <c r="J73" i="17" s="1"/>
  <c r="N75" i="29"/>
  <c r="O75" i="29" s="1"/>
  <c r="M76" i="29" s="1"/>
  <c r="P76" i="29" s="1"/>
  <c r="J75" i="27"/>
  <c r="L75" i="27" s="1"/>
  <c r="S63" i="2"/>
  <c r="Q64" i="2" s="1"/>
  <c r="O60" i="2"/>
  <c r="M61" i="2" s="1"/>
  <c r="S75" i="17"/>
  <c r="Q76" i="17" s="1"/>
  <c r="P74" i="27"/>
  <c r="N74" i="27"/>
  <c r="F71" i="17"/>
  <c r="H71" i="17" s="1"/>
  <c r="J77" i="36"/>
  <c r="F70" i="36"/>
  <c r="E27" i="36" s="1"/>
  <c r="N70" i="36"/>
  <c r="P11" i="36" s="1"/>
  <c r="O61" i="3" l="1"/>
  <c r="R79" i="56"/>
  <c r="T79" i="56" s="1"/>
  <c r="S79" i="56" s="1"/>
  <c r="Q80" i="56" s="1"/>
  <c r="R80" i="56" s="1"/>
  <c r="R77" i="36"/>
  <c r="T77" i="36" s="1"/>
  <c r="S77" i="36" s="1"/>
  <c r="Q78" i="36" s="1"/>
  <c r="L77" i="56"/>
  <c r="K77" i="56" s="1"/>
  <c r="I78" i="56" s="1"/>
  <c r="L77" i="36"/>
  <c r="K77" i="36" s="1"/>
  <c r="I78" i="36" s="1"/>
  <c r="Q55" i="31"/>
  <c r="G61" i="27"/>
  <c r="P55" i="31" s="1"/>
  <c r="F73" i="29"/>
  <c r="X57" i="31" s="1"/>
  <c r="H73" i="29"/>
  <c r="Z57" i="31" s="1"/>
  <c r="Y56" i="31"/>
  <c r="W57" i="31" s="1"/>
  <c r="F63" i="2"/>
  <c r="H63" i="2" s="1"/>
  <c r="G63" i="2" s="1"/>
  <c r="E64" i="2" s="1"/>
  <c r="D50" i="10" s="1"/>
  <c r="D49" i="10"/>
  <c r="J64" i="2"/>
  <c r="L64" i="2" s="1"/>
  <c r="K64" i="2" s="1"/>
  <c r="I65" i="2" s="1"/>
  <c r="P72" i="56"/>
  <c r="O72" i="56" s="1"/>
  <c r="M73" i="56" s="1"/>
  <c r="N73" i="56" s="1"/>
  <c r="J77" i="15"/>
  <c r="L77" i="15" s="1"/>
  <c r="K77" i="15" s="1"/>
  <c r="I78" i="15" s="1"/>
  <c r="G65" i="3"/>
  <c r="E66" i="3" s="1"/>
  <c r="F66" i="3" s="1"/>
  <c r="H75" i="56"/>
  <c r="G75" i="56" s="1"/>
  <c r="E76" i="56" s="1"/>
  <c r="R77" i="27"/>
  <c r="T77" i="27" s="1"/>
  <c r="A78" i="10"/>
  <c r="B77" i="10"/>
  <c r="J64" i="3"/>
  <c r="L64" i="3"/>
  <c r="S65" i="3"/>
  <c r="Q66" i="3" s="1"/>
  <c r="M62" i="3"/>
  <c r="H60" i="31"/>
  <c r="G60" i="31" s="1"/>
  <c r="G67" i="15"/>
  <c r="E68" i="15" s="1"/>
  <c r="P73" i="15"/>
  <c r="O73" i="15" s="1"/>
  <c r="M74" i="15" s="1"/>
  <c r="N74" i="15" s="1"/>
  <c r="R74" i="29"/>
  <c r="T74" i="29"/>
  <c r="O74" i="27"/>
  <c r="M75" i="27" s="1"/>
  <c r="N75" i="27" s="1"/>
  <c r="K81" i="29"/>
  <c r="I82" i="29" s="1"/>
  <c r="J82" i="29" s="1"/>
  <c r="L73" i="17"/>
  <c r="K73" i="17" s="1"/>
  <c r="I74" i="17" s="1"/>
  <c r="R64" i="2"/>
  <c r="T64" i="2" s="1"/>
  <c r="N76" i="29"/>
  <c r="O76" i="29" s="1"/>
  <c r="M77" i="29" s="1"/>
  <c r="P77" i="29" s="1"/>
  <c r="N61" i="2"/>
  <c r="P61" i="2" s="1"/>
  <c r="K75" i="27"/>
  <c r="I76" i="27" s="1"/>
  <c r="J76" i="27" s="1"/>
  <c r="R75" i="15"/>
  <c r="R76" i="17"/>
  <c r="T76" i="17"/>
  <c r="N73" i="17"/>
  <c r="P73" i="17"/>
  <c r="G71" i="17"/>
  <c r="E72" i="17" s="1"/>
  <c r="P70" i="36"/>
  <c r="O70" i="36" s="1"/>
  <c r="M71" i="36" s="1"/>
  <c r="G11" i="36" s="1"/>
  <c r="K11" i="36" s="1"/>
  <c r="H70" i="36"/>
  <c r="G27" i="36" s="1"/>
  <c r="P4" i="36"/>
  <c r="E62" i="27" l="1"/>
  <c r="G73" i="29"/>
  <c r="E74" i="29" s="1"/>
  <c r="H74" i="29" s="1"/>
  <c r="Z58" i="31" s="1"/>
  <c r="J78" i="36"/>
  <c r="R78" i="36"/>
  <c r="T78" i="36"/>
  <c r="S78" i="36" s="1"/>
  <c r="Q79" i="36" s="1"/>
  <c r="J78" i="56"/>
  <c r="F74" i="29"/>
  <c r="X58" i="31" s="1"/>
  <c r="Y58" i="31" s="1"/>
  <c r="W59" i="31" s="1"/>
  <c r="Y57" i="31"/>
  <c r="W58" i="31" s="1"/>
  <c r="F64" i="2"/>
  <c r="S77" i="27"/>
  <c r="Q78" i="27" s="1"/>
  <c r="R78" i="27" s="1"/>
  <c r="J65" i="2"/>
  <c r="L65" i="2" s="1"/>
  <c r="K65" i="2" s="1"/>
  <c r="I66" i="2" s="1"/>
  <c r="O61" i="2"/>
  <c r="M62" i="2" s="1"/>
  <c r="N62" i="2" s="1"/>
  <c r="P62" i="2" s="1"/>
  <c r="H64" i="2"/>
  <c r="P73" i="56"/>
  <c r="O73" i="56" s="1"/>
  <c r="M74" i="56" s="1"/>
  <c r="N74" i="56" s="1"/>
  <c r="P74" i="56" s="1"/>
  <c r="O74" i="56" s="1"/>
  <c r="M75" i="56" s="1"/>
  <c r="N75" i="56" s="1"/>
  <c r="J78" i="15"/>
  <c r="L78" i="15" s="1"/>
  <c r="K78" i="15" s="1"/>
  <c r="I79" i="15" s="1"/>
  <c r="T75" i="15"/>
  <c r="S75" i="15" s="1"/>
  <c r="Q76" i="15" s="1"/>
  <c r="K64" i="3"/>
  <c r="I65" i="3" s="1"/>
  <c r="J65" i="3" s="1"/>
  <c r="T80" i="56"/>
  <c r="S80" i="56" s="1"/>
  <c r="Q81" i="56" s="1"/>
  <c r="R81" i="56" s="1"/>
  <c r="H76" i="56"/>
  <c r="F76" i="56"/>
  <c r="T66" i="3"/>
  <c r="R66" i="3"/>
  <c r="S66" i="3" s="1"/>
  <c r="Q67" i="3" s="1"/>
  <c r="N62" i="3"/>
  <c r="P62" i="3"/>
  <c r="H66" i="3"/>
  <c r="G66" i="3" s="1"/>
  <c r="E67" i="3" s="1"/>
  <c r="A79" i="10"/>
  <c r="B78" i="10"/>
  <c r="E61" i="31"/>
  <c r="F68" i="15"/>
  <c r="H68" i="15" s="1"/>
  <c r="P74" i="15"/>
  <c r="O74" i="15" s="1"/>
  <c r="M75" i="15" s="1"/>
  <c r="P75" i="27"/>
  <c r="O75" i="27" s="1"/>
  <c r="M76" i="27" s="1"/>
  <c r="S74" i="29"/>
  <c r="Q75" i="29" s="1"/>
  <c r="R75" i="29" s="1"/>
  <c r="L82" i="29"/>
  <c r="K82" i="29" s="1"/>
  <c r="I83" i="29" s="1"/>
  <c r="J83" i="29" s="1"/>
  <c r="S64" i="2"/>
  <c r="Q65" i="2" s="1"/>
  <c r="N77" i="29"/>
  <c r="O77" i="29" s="1"/>
  <c r="M78" i="29" s="1"/>
  <c r="N78" i="29" s="1"/>
  <c r="L76" i="27"/>
  <c r="K76" i="27" s="1"/>
  <c r="I77" i="27" s="1"/>
  <c r="O73" i="17"/>
  <c r="M74" i="17" s="1"/>
  <c r="J74" i="17"/>
  <c r="L74" i="17"/>
  <c r="S76" i="17"/>
  <c r="Q77" i="17" s="1"/>
  <c r="G70" i="36"/>
  <c r="E71" i="36" s="1"/>
  <c r="F27" i="36" s="1"/>
  <c r="F72" i="17"/>
  <c r="H72" i="17" s="1"/>
  <c r="G72" i="17" s="1"/>
  <c r="E73" i="17" s="1"/>
  <c r="N71" i="36"/>
  <c r="P71" i="36" s="1"/>
  <c r="G10" i="36"/>
  <c r="K10" i="36" s="1"/>
  <c r="G74" i="29" l="1"/>
  <c r="E75" i="29" s="1"/>
  <c r="N56" i="31"/>
  <c r="H62" i="27"/>
  <c r="F62" i="27"/>
  <c r="O56" i="31" s="1"/>
  <c r="L78" i="56"/>
  <c r="K78" i="56" s="1"/>
  <c r="I79" i="56" s="1"/>
  <c r="R79" i="36"/>
  <c r="L78" i="36"/>
  <c r="K78" i="36" s="1"/>
  <c r="I79" i="36" s="1"/>
  <c r="L65" i="3"/>
  <c r="K65" i="3" s="1"/>
  <c r="G64" i="2"/>
  <c r="E65" i="2" s="1"/>
  <c r="F65" i="2" s="1"/>
  <c r="H65" i="2" s="1"/>
  <c r="G65" i="2" s="1"/>
  <c r="E66" i="2" s="1"/>
  <c r="D52" i="10" s="1"/>
  <c r="T78" i="27"/>
  <c r="S78" i="27" s="1"/>
  <c r="Q79" i="27" s="1"/>
  <c r="R79" i="27" s="1"/>
  <c r="J66" i="2"/>
  <c r="L66" i="2" s="1"/>
  <c r="K66" i="2" s="1"/>
  <c r="I67" i="2" s="1"/>
  <c r="J67" i="2" s="1"/>
  <c r="P75" i="56"/>
  <c r="O75" i="56" s="1"/>
  <c r="M76" i="56" s="1"/>
  <c r="N76" i="56" s="1"/>
  <c r="R76" i="15"/>
  <c r="J79" i="15"/>
  <c r="L79" i="15" s="1"/>
  <c r="K79" i="15" s="1"/>
  <c r="I80" i="15" s="1"/>
  <c r="T81" i="56"/>
  <c r="S81" i="56" s="1"/>
  <c r="Q82" i="56" s="1"/>
  <c r="G76" i="56"/>
  <c r="E77" i="56" s="1"/>
  <c r="F77" i="56" s="1"/>
  <c r="I66" i="3"/>
  <c r="B79" i="10"/>
  <c r="A80" i="10"/>
  <c r="R67" i="3"/>
  <c r="T67" i="3"/>
  <c r="O62" i="3"/>
  <c r="M63" i="3" s="1"/>
  <c r="H67" i="3"/>
  <c r="F67" i="3"/>
  <c r="H75" i="29"/>
  <c r="Z59" i="31" s="1"/>
  <c r="F75" i="29"/>
  <c r="X59" i="31" s="1"/>
  <c r="H61" i="31"/>
  <c r="G68" i="15"/>
  <c r="E69" i="15" s="1"/>
  <c r="F61" i="31"/>
  <c r="T75" i="29"/>
  <c r="S75" i="29" s="1"/>
  <c r="Q76" i="29" s="1"/>
  <c r="N75" i="15"/>
  <c r="P75" i="15" s="1"/>
  <c r="O75" i="15" s="1"/>
  <c r="M76" i="15" s="1"/>
  <c r="N76" i="15" s="1"/>
  <c r="P76" i="15" s="1"/>
  <c r="L83" i="29"/>
  <c r="K83" i="29" s="1"/>
  <c r="I84" i="29" s="1"/>
  <c r="L84" i="29" s="1"/>
  <c r="K74" i="17"/>
  <c r="I75" i="17" s="1"/>
  <c r="O62" i="2"/>
  <c r="M63" i="2" s="1"/>
  <c r="N63" i="2" s="1"/>
  <c r="R65" i="2"/>
  <c r="J77" i="27"/>
  <c r="L77" i="27" s="1"/>
  <c r="P78" i="29"/>
  <c r="O78" i="29" s="1"/>
  <c r="N76" i="27"/>
  <c r="P76" i="27"/>
  <c r="R77" i="17"/>
  <c r="T77" i="17"/>
  <c r="P74" i="17"/>
  <c r="N74" i="17"/>
  <c r="H71" i="36"/>
  <c r="F71" i="36"/>
  <c r="F73" i="17"/>
  <c r="H73" i="17" s="1"/>
  <c r="G73" i="17" s="1"/>
  <c r="O71" i="36"/>
  <c r="M72" i="36" s="1"/>
  <c r="N72" i="36" s="1"/>
  <c r="Q56" i="31" l="1"/>
  <c r="G62" i="27"/>
  <c r="J79" i="36"/>
  <c r="L79" i="36" s="1"/>
  <c r="K79" i="36" s="1"/>
  <c r="I80" i="36" s="1"/>
  <c r="J79" i="56"/>
  <c r="L79" i="56"/>
  <c r="K79" i="56" s="1"/>
  <c r="I80" i="56" s="1"/>
  <c r="T82" i="56"/>
  <c r="T79" i="36"/>
  <c r="S79" i="36" s="1"/>
  <c r="Q80" i="36" s="1"/>
  <c r="D51" i="10"/>
  <c r="L67" i="2"/>
  <c r="F66" i="2"/>
  <c r="H66" i="2" s="1"/>
  <c r="G66" i="2" s="1"/>
  <c r="E67" i="2" s="1"/>
  <c r="T65" i="2"/>
  <c r="S65" i="2" s="1"/>
  <c r="Q66" i="2" s="1"/>
  <c r="K77" i="27"/>
  <c r="I78" i="27" s="1"/>
  <c r="J78" i="27" s="1"/>
  <c r="L78" i="27" s="1"/>
  <c r="J80" i="15"/>
  <c r="L80" i="15" s="1"/>
  <c r="K80" i="15" s="1"/>
  <c r="I81" i="15" s="1"/>
  <c r="T76" i="15"/>
  <c r="S76" i="15" s="1"/>
  <c r="Q77" i="15" s="1"/>
  <c r="P76" i="56"/>
  <c r="O76" i="56" s="1"/>
  <c r="M77" i="56" s="1"/>
  <c r="Y59" i="31"/>
  <c r="W60" i="31" s="1"/>
  <c r="R82" i="56"/>
  <c r="H77" i="56"/>
  <c r="G77" i="56" s="1"/>
  <c r="E78" i="56" s="1"/>
  <c r="T79" i="27"/>
  <c r="S79" i="27" s="1"/>
  <c r="Q80" i="27" s="1"/>
  <c r="S67" i="3"/>
  <c r="Q68" i="3" s="1"/>
  <c r="B80" i="10"/>
  <c r="A81" i="10"/>
  <c r="G67" i="3"/>
  <c r="E68" i="3" s="1"/>
  <c r="F68" i="3" s="1"/>
  <c r="L66" i="3"/>
  <c r="J66" i="3"/>
  <c r="N63" i="3"/>
  <c r="P63" i="3"/>
  <c r="G75" i="29"/>
  <c r="E76" i="29" s="1"/>
  <c r="G61" i="31"/>
  <c r="F69" i="15"/>
  <c r="H69" i="15" s="1"/>
  <c r="H62" i="31" s="1"/>
  <c r="E62" i="31"/>
  <c r="F62" i="31" s="1"/>
  <c r="R76" i="29"/>
  <c r="T76" i="29"/>
  <c r="K67" i="2"/>
  <c r="I68" i="2" s="1"/>
  <c r="J84" i="29"/>
  <c r="K84" i="29" s="1"/>
  <c r="I85" i="29" s="1"/>
  <c r="L85" i="29" s="1"/>
  <c r="O76" i="27"/>
  <c r="M77" i="27" s="1"/>
  <c r="N77" i="27" s="1"/>
  <c r="P63" i="2"/>
  <c r="O63" i="2" s="1"/>
  <c r="M64" i="2" s="1"/>
  <c r="N64" i="2" s="1"/>
  <c r="S77" i="17"/>
  <c r="Q78" i="17" s="1"/>
  <c r="R78" i="17" s="1"/>
  <c r="M79" i="29"/>
  <c r="N79" i="29" s="1"/>
  <c r="G71" i="36"/>
  <c r="E72" i="36" s="1"/>
  <c r="F72" i="36" s="1"/>
  <c r="H72" i="36" s="1"/>
  <c r="G72" i="36" s="1"/>
  <c r="E73" i="36" s="1"/>
  <c r="O74" i="17"/>
  <c r="M75" i="17" s="1"/>
  <c r="J75" i="17"/>
  <c r="L75" i="17"/>
  <c r="E74" i="17"/>
  <c r="P72" i="36"/>
  <c r="O72" i="36" s="1"/>
  <c r="M73" i="36" s="1"/>
  <c r="N73" i="36" s="1"/>
  <c r="O76" i="15"/>
  <c r="M77" i="15" s="1"/>
  <c r="O63" i="3" l="1"/>
  <c r="P56" i="31"/>
  <c r="E63" i="27"/>
  <c r="R80" i="36"/>
  <c r="T80" i="36"/>
  <c r="S80" i="36" s="1"/>
  <c r="Q81" i="36" s="1"/>
  <c r="J80" i="36"/>
  <c r="L80" i="36"/>
  <c r="S82" i="56"/>
  <c r="Q83" i="56" s="1"/>
  <c r="J80" i="56"/>
  <c r="L80" i="56"/>
  <c r="K80" i="56" s="1"/>
  <c r="I81" i="56" s="1"/>
  <c r="R66" i="2"/>
  <c r="T66" i="2" s="1"/>
  <c r="S66" i="2" s="1"/>
  <c r="Q67" i="2" s="1"/>
  <c r="R67" i="2" s="1"/>
  <c r="D53" i="10"/>
  <c r="F67" i="2"/>
  <c r="H67" i="2" s="1"/>
  <c r="G67" i="2" s="1"/>
  <c r="E68" i="2" s="1"/>
  <c r="D54" i="10" s="1"/>
  <c r="R77" i="15"/>
  <c r="T77" i="15" s="1"/>
  <c r="S77" i="15" s="1"/>
  <c r="Q78" i="15" s="1"/>
  <c r="N77" i="56"/>
  <c r="P77" i="56"/>
  <c r="H68" i="3"/>
  <c r="G68" i="3" s="1"/>
  <c r="E69" i="3" s="1"/>
  <c r="K66" i="3"/>
  <c r="I67" i="3" s="1"/>
  <c r="L67" i="3" s="1"/>
  <c r="H78" i="56"/>
  <c r="F78" i="56"/>
  <c r="M64" i="3"/>
  <c r="B81" i="10"/>
  <c r="A82" i="10"/>
  <c r="R68" i="3"/>
  <c r="T68" i="3"/>
  <c r="S68" i="3" s="1"/>
  <c r="Q69" i="3" s="1"/>
  <c r="H76" i="29"/>
  <c r="Z60" i="31" s="1"/>
  <c r="F76" i="29"/>
  <c r="X60" i="31" s="1"/>
  <c r="R80" i="27"/>
  <c r="T80" i="27" s="1"/>
  <c r="G62" i="31"/>
  <c r="G69" i="15"/>
  <c r="E70" i="15" s="1"/>
  <c r="S76" i="29"/>
  <c r="Q77" i="29" s="1"/>
  <c r="J68" i="2"/>
  <c r="P77" i="27"/>
  <c r="O77" i="27" s="1"/>
  <c r="M78" i="27" s="1"/>
  <c r="N78" i="27" s="1"/>
  <c r="T78" i="17"/>
  <c r="S78" i="17" s="1"/>
  <c r="Q79" i="17" s="1"/>
  <c r="R79" i="17" s="1"/>
  <c r="P64" i="2"/>
  <c r="O64" i="2" s="1"/>
  <c r="M65" i="2" s="1"/>
  <c r="N65" i="2" s="1"/>
  <c r="P79" i="29"/>
  <c r="O79" i="29" s="1"/>
  <c r="M80" i="29" s="1"/>
  <c r="K78" i="27"/>
  <c r="I79" i="27" s="1"/>
  <c r="J85" i="29"/>
  <c r="K85" i="29" s="1"/>
  <c r="I86" i="29" s="1"/>
  <c r="K75" i="17"/>
  <c r="I76" i="17" s="1"/>
  <c r="J76" i="17" s="1"/>
  <c r="N75" i="17"/>
  <c r="P75" i="17"/>
  <c r="F74" i="17"/>
  <c r="H74" i="17" s="1"/>
  <c r="G74" i="17" s="1"/>
  <c r="E75" i="17" s="1"/>
  <c r="K80" i="36"/>
  <c r="I81" i="36" s="1"/>
  <c r="J81" i="36" s="1"/>
  <c r="P73" i="36"/>
  <c r="O73" i="36" s="1"/>
  <c r="M74" i="36" s="1"/>
  <c r="J81" i="15"/>
  <c r="L81" i="15" s="1"/>
  <c r="F73" i="36"/>
  <c r="H73" i="36" s="1"/>
  <c r="N77" i="15"/>
  <c r="P77" i="15" s="1"/>
  <c r="N57" i="31" l="1"/>
  <c r="F63" i="27"/>
  <c r="O57" i="31" s="1"/>
  <c r="H63" i="27"/>
  <c r="J81" i="56"/>
  <c r="L81" i="56"/>
  <c r="K81" i="56" s="1"/>
  <c r="I82" i="56" s="1"/>
  <c r="R81" i="36"/>
  <c r="T81" i="36"/>
  <c r="R83" i="56"/>
  <c r="T83" i="56" s="1"/>
  <c r="H69" i="3"/>
  <c r="F69" i="3"/>
  <c r="G69" i="3" s="1"/>
  <c r="E70" i="3" s="1"/>
  <c r="F70" i="3" s="1"/>
  <c r="J67" i="3"/>
  <c r="K67" i="3" s="1"/>
  <c r="I68" i="3" s="1"/>
  <c r="L68" i="2"/>
  <c r="K68" i="2" s="1"/>
  <c r="I69" i="2" s="1"/>
  <c r="R78" i="15"/>
  <c r="T78" i="15" s="1"/>
  <c r="S78" i="15" s="1"/>
  <c r="Q79" i="15" s="1"/>
  <c r="R79" i="15" s="1"/>
  <c r="O77" i="56"/>
  <c r="M78" i="56" s="1"/>
  <c r="N78" i="56" s="1"/>
  <c r="P78" i="56" s="1"/>
  <c r="O78" i="56" s="1"/>
  <c r="M79" i="56" s="1"/>
  <c r="Y60" i="31"/>
  <c r="W61" i="31" s="1"/>
  <c r="F68" i="2"/>
  <c r="H68" i="2" s="1"/>
  <c r="G78" i="56"/>
  <c r="E79" i="56" s="1"/>
  <c r="H79" i="56" s="1"/>
  <c r="A83" i="10"/>
  <c r="B82" i="10"/>
  <c r="P64" i="3"/>
  <c r="N64" i="3"/>
  <c r="R69" i="3"/>
  <c r="T69" i="3"/>
  <c r="L68" i="3"/>
  <c r="J68" i="3"/>
  <c r="S80" i="27"/>
  <c r="Q81" i="27" s="1"/>
  <c r="R81" i="27" s="1"/>
  <c r="H70" i="3"/>
  <c r="G76" i="29"/>
  <c r="E77" i="29" s="1"/>
  <c r="E63" i="31"/>
  <c r="F70" i="15"/>
  <c r="T77" i="29"/>
  <c r="R77" i="29"/>
  <c r="T67" i="2"/>
  <c r="S67" i="2" s="1"/>
  <c r="Q68" i="2" s="1"/>
  <c r="T79" i="17"/>
  <c r="S79" i="17" s="1"/>
  <c r="Q80" i="17" s="1"/>
  <c r="R80" i="17" s="1"/>
  <c r="P65" i="2"/>
  <c r="O65" i="2" s="1"/>
  <c r="M66" i="2" s="1"/>
  <c r="J79" i="27"/>
  <c r="L79" i="27" s="1"/>
  <c r="L76" i="17"/>
  <c r="K76" i="17" s="1"/>
  <c r="I77" i="17" s="1"/>
  <c r="P78" i="27"/>
  <c r="O78" i="27" s="1"/>
  <c r="M79" i="27" s="1"/>
  <c r="O75" i="17"/>
  <c r="M76" i="17" s="1"/>
  <c r="J86" i="29"/>
  <c r="L86" i="29"/>
  <c r="N80" i="29"/>
  <c r="P80" i="29"/>
  <c r="F75" i="17"/>
  <c r="H75" i="17" s="1"/>
  <c r="L81" i="36"/>
  <c r="K81" i="36" s="1"/>
  <c r="I82" i="36" s="1"/>
  <c r="N74" i="36"/>
  <c r="P74" i="36" s="1"/>
  <c r="K81" i="15"/>
  <c r="I82" i="15" s="1"/>
  <c r="O77" i="15"/>
  <c r="M78" i="15" s="1"/>
  <c r="G73" i="36"/>
  <c r="E74" i="36" s="1"/>
  <c r="G63" i="27" l="1"/>
  <c r="Q57" i="31"/>
  <c r="S81" i="36"/>
  <c r="Q82" i="36" s="1"/>
  <c r="R82" i="36" s="1"/>
  <c r="S83" i="56"/>
  <c r="Q84" i="56" s="1"/>
  <c r="J82" i="56"/>
  <c r="L82" i="56"/>
  <c r="J69" i="2"/>
  <c r="L69" i="2" s="1"/>
  <c r="K69" i="2" s="1"/>
  <c r="I70" i="2" s="1"/>
  <c r="K79" i="27"/>
  <c r="I80" i="27" s="1"/>
  <c r="J80" i="27" s="1"/>
  <c r="T79" i="15"/>
  <c r="S79" i="15" s="1"/>
  <c r="Q80" i="15" s="1"/>
  <c r="N79" i="56"/>
  <c r="G70" i="3"/>
  <c r="E71" i="3" s="1"/>
  <c r="G68" i="2"/>
  <c r="E69" i="2" s="1"/>
  <c r="D55" i="10" s="1"/>
  <c r="F79" i="56"/>
  <c r="G79" i="56" s="1"/>
  <c r="E80" i="56" s="1"/>
  <c r="H80" i="56" s="1"/>
  <c r="O64" i="3"/>
  <c r="M65" i="3" s="1"/>
  <c r="A84" i="10"/>
  <c r="B83" i="10"/>
  <c r="T81" i="27"/>
  <c r="S81" i="27" s="1"/>
  <c r="Q82" i="27" s="1"/>
  <c r="K68" i="3"/>
  <c r="I69" i="3" s="1"/>
  <c r="S69" i="3"/>
  <c r="Q70" i="3" s="1"/>
  <c r="F77" i="29"/>
  <c r="X61" i="31" s="1"/>
  <c r="H77" i="29"/>
  <c r="Z61" i="31" s="1"/>
  <c r="H70" i="15"/>
  <c r="P4" i="15"/>
  <c r="E27" i="15"/>
  <c r="F63" i="31"/>
  <c r="S77" i="29"/>
  <c r="Q78" i="29" s="1"/>
  <c r="R78" i="29" s="1"/>
  <c r="T80" i="17"/>
  <c r="S80" i="17" s="1"/>
  <c r="Q81" i="17" s="1"/>
  <c r="K86" i="29"/>
  <c r="I87" i="29" s="1"/>
  <c r="L87" i="29" s="1"/>
  <c r="O80" i="29"/>
  <c r="M81" i="29" s="1"/>
  <c r="N81" i="29" s="1"/>
  <c r="R68" i="2"/>
  <c r="T68" i="2" s="1"/>
  <c r="N66" i="2"/>
  <c r="P66" i="2" s="1"/>
  <c r="L77" i="17"/>
  <c r="J77" i="17"/>
  <c r="P76" i="17"/>
  <c r="N76" i="17"/>
  <c r="P79" i="27"/>
  <c r="N79" i="27"/>
  <c r="G75" i="17"/>
  <c r="E76" i="17" s="1"/>
  <c r="J82" i="36"/>
  <c r="O74" i="36"/>
  <c r="M75" i="36" s="1"/>
  <c r="J82" i="15"/>
  <c r="L82" i="15" s="1"/>
  <c r="N78" i="15"/>
  <c r="P78" i="15" s="1"/>
  <c r="F74" i="36"/>
  <c r="H74" i="36" s="1"/>
  <c r="T82" i="36" l="1"/>
  <c r="P57" i="31"/>
  <c r="E64" i="27"/>
  <c r="S82" i="36"/>
  <c r="Q83" i="36" s="1"/>
  <c r="K82" i="56"/>
  <c r="I83" i="56" s="1"/>
  <c r="J83" i="56" s="1"/>
  <c r="L83" i="56" s="1"/>
  <c r="K83" i="56" s="1"/>
  <c r="I84" i="56" s="1"/>
  <c r="R84" i="56"/>
  <c r="T84" i="56"/>
  <c r="S84" i="56" s="1"/>
  <c r="Q85" i="56" s="1"/>
  <c r="R83" i="36"/>
  <c r="L82" i="36"/>
  <c r="K82" i="36" s="1"/>
  <c r="I83" i="36" s="1"/>
  <c r="L80" i="27"/>
  <c r="K80" i="27" s="1"/>
  <c r="I81" i="27" s="1"/>
  <c r="R80" i="15"/>
  <c r="P79" i="56"/>
  <c r="O79" i="56" s="1"/>
  <c r="M80" i="56" s="1"/>
  <c r="F69" i="2"/>
  <c r="H69" i="2" s="1"/>
  <c r="F80" i="56"/>
  <c r="G80" i="56" s="1"/>
  <c r="E81" i="56" s="1"/>
  <c r="H81" i="56" s="1"/>
  <c r="R82" i="27"/>
  <c r="T82" i="27" s="1"/>
  <c r="L69" i="3"/>
  <c r="J69" i="3"/>
  <c r="B84" i="10"/>
  <c r="A85" i="10"/>
  <c r="R70" i="3"/>
  <c r="T70" i="3"/>
  <c r="P65" i="3"/>
  <c r="N65" i="3"/>
  <c r="H71" i="3"/>
  <c r="F71" i="3"/>
  <c r="Y61" i="31"/>
  <c r="W62" i="31" s="1"/>
  <c r="G77" i="29"/>
  <c r="E78" i="29" s="1"/>
  <c r="B8" i="25"/>
  <c r="B10" i="25" s="1"/>
  <c r="E21" i="31"/>
  <c r="J3" i="31" s="1"/>
  <c r="H63" i="31"/>
  <c r="G63" i="31" s="1"/>
  <c r="G27" i="15"/>
  <c r="G70" i="15"/>
  <c r="E71" i="15" s="1"/>
  <c r="T78" i="29"/>
  <c r="S78" i="29" s="1"/>
  <c r="Q79" i="29" s="1"/>
  <c r="R79" i="29" s="1"/>
  <c r="J70" i="2"/>
  <c r="J87" i="29"/>
  <c r="K87" i="29" s="1"/>
  <c r="I88" i="29" s="1"/>
  <c r="J88" i="29" s="1"/>
  <c r="P81" i="29"/>
  <c r="O81" i="29" s="1"/>
  <c r="M82" i="29" s="1"/>
  <c r="N82" i="29" s="1"/>
  <c r="O76" i="17"/>
  <c r="M77" i="17" s="1"/>
  <c r="P77" i="17" s="1"/>
  <c r="S68" i="2"/>
  <c r="Q69" i="2" s="1"/>
  <c r="R69" i="2" s="1"/>
  <c r="O79" i="27"/>
  <c r="M80" i="27" s="1"/>
  <c r="P80" i="27" s="1"/>
  <c r="O66" i="2"/>
  <c r="M67" i="2" s="1"/>
  <c r="N67" i="2" s="1"/>
  <c r="T81" i="17"/>
  <c r="R81" i="17"/>
  <c r="K77" i="17"/>
  <c r="I78" i="17" s="1"/>
  <c r="K82" i="15"/>
  <c r="I83" i="15" s="1"/>
  <c r="F76" i="17"/>
  <c r="H76" i="17" s="1"/>
  <c r="G76" i="17" s="1"/>
  <c r="N75" i="36"/>
  <c r="P75" i="36" s="1"/>
  <c r="O78" i="15"/>
  <c r="M79" i="15" s="1"/>
  <c r="N79" i="15" s="1"/>
  <c r="G74" i="36"/>
  <c r="E75" i="36" s="1"/>
  <c r="S70" i="3" l="1"/>
  <c r="F64" i="27"/>
  <c r="O58" i="31" s="1"/>
  <c r="H64" i="27"/>
  <c r="N58" i="31"/>
  <c r="J83" i="36"/>
  <c r="J84" i="56"/>
  <c r="L84" i="56"/>
  <c r="K84" i="56" s="1"/>
  <c r="I85" i="56" s="1"/>
  <c r="T83" i="36"/>
  <c r="S83" i="36" s="1"/>
  <c r="Q84" i="36" s="1"/>
  <c r="R85" i="56"/>
  <c r="T85" i="56" s="1"/>
  <c r="S85" i="56" s="1"/>
  <c r="Q86" i="56" s="1"/>
  <c r="J81" i="27"/>
  <c r="L81" i="27" s="1"/>
  <c r="K81" i="27" s="1"/>
  <c r="I82" i="27" s="1"/>
  <c r="L70" i="2"/>
  <c r="K70" i="2" s="1"/>
  <c r="I71" i="2" s="1"/>
  <c r="T80" i="15"/>
  <c r="S80" i="15" s="1"/>
  <c r="Q81" i="15" s="1"/>
  <c r="N80" i="56"/>
  <c r="P80" i="56" s="1"/>
  <c r="O80" i="56" s="1"/>
  <c r="M81" i="56" s="1"/>
  <c r="G69" i="2"/>
  <c r="E70" i="2" s="1"/>
  <c r="F70" i="2" s="1"/>
  <c r="O65" i="3"/>
  <c r="M66" i="3" s="1"/>
  <c r="S82" i="27"/>
  <c r="Q83" i="27" s="1"/>
  <c r="R83" i="27" s="1"/>
  <c r="F81" i="56"/>
  <c r="G81" i="56" s="1"/>
  <c r="E82" i="56" s="1"/>
  <c r="F82" i="56" s="1"/>
  <c r="Q71" i="3"/>
  <c r="G71" i="3"/>
  <c r="E72" i="3" s="1"/>
  <c r="F72" i="3" s="1"/>
  <c r="A86" i="10"/>
  <c r="B85" i="10"/>
  <c r="K69" i="3"/>
  <c r="I70" i="3" s="1"/>
  <c r="H78" i="29"/>
  <c r="Z62" i="31" s="1"/>
  <c r="F78" i="29"/>
  <c r="X62" i="31" s="1"/>
  <c r="F71" i="15"/>
  <c r="H71" i="15" s="1"/>
  <c r="H64" i="31" s="1"/>
  <c r="F27" i="15"/>
  <c r="E64" i="31"/>
  <c r="F64" i="31" s="1"/>
  <c r="G21" i="31"/>
  <c r="D8" i="25"/>
  <c r="T79" i="29"/>
  <c r="S79" i="29" s="1"/>
  <c r="Q80" i="29" s="1"/>
  <c r="T80" i="29" s="1"/>
  <c r="N77" i="17"/>
  <c r="O77" i="17" s="1"/>
  <c r="M78" i="17" s="1"/>
  <c r="T69" i="2"/>
  <c r="S69" i="2" s="1"/>
  <c r="Q70" i="2" s="1"/>
  <c r="N80" i="27"/>
  <c r="O80" i="27" s="1"/>
  <c r="M81" i="27" s="1"/>
  <c r="P82" i="29"/>
  <c r="O82" i="29" s="1"/>
  <c r="M83" i="29" s="1"/>
  <c r="S81" i="17"/>
  <c r="Q82" i="17" s="1"/>
  <c r="T82" i="17" s="1"/>
  <c r="P67" i="2"/>
  <c r="O67" i="2" s="1"/>
  <c r="M68" i="2" s="1"/>
  <c r="L88" i="29"/>
  <c r="K88" i="29" s="1"/>
  <c r="I89" i="29" s="1"/>
  <c r="J89" i="29" s="1"/>
  <c r="E77" i="17"/>
  <c r="F77" i="17" s="1"/>
  <c r="H77" i="17" s="1"/>
  <c r="G77" i="17" s="1"/>
  <c r="J78" i="17"/>
  <c r="L78" i="17"/>
  <c r="J83" i="15"/>
  <c r="O75" i="36"/>
  <c r="M76" i="36" s="1"/>
  <c r="P79" i="15"/>
  <c r="O79" i="15" s="1"/>
  <c r="F75" i="36"/>
  <c r="H75" i="36" s="1"/>
  <c r="Q58" i="31" l="1"/>
  <c r="G64" i="27"/>
  <c r="R86" i="56"/>
  <c r="T86" i="56"/>
  <c r="S86" i="56" s="1"/>
  <c r="Q87" i="56" s="1"/>
  <c r="R87" i="56" s="1"/>
  <c r="R84" i="36"/>
  <c r="T84" i="36" s="1"/>
  <c r="S84" i="36" s="1"/>
  <c r="Q85" i="36" s="1"/>
  <c r="J85" i="56"/>
  <c r="L85" i="56" s="1"/>
  <c r="L83" i="36"/>
  <c r="K83" i="36" s="1"/>
  <c r="I84" i="36" s="1"/>
  <c r="J71" i="2"/>
  <c r="L71" i="2" s="1"/>
  <c r="K71" i="2" s="1"/>
  <c r="I72" i="2" s="1"/>
  <c r="J72" i="2" s="1"/>
  <c r="R81" i="15"/>
  <c r="T81" i="15" s="1"/>
  <c r="S81" i="15" s="1"/>
  <c r="Q82" i="15" s="1"/>
  <c r="R82" i="15" s="1"/>
  <c r="T82" i="15" s="1"/>
  <c r="L83" i="15"/>
  <c r="K83" i="15" s="1"/>
  <c r="I84" i="15" s="1"/>
  <c r="N81" i="56"/>
  <c r="P81" i="56" s="1"/>
  <c r="O81" i="56" s="1"/>
  <c r="M82" i="56" s="1"/>
  <c r="H70" i="2"/>
  <c r="G70" i="2" s="1"/>
  <c r="E71" i="2" s="1"/>
  <c r="D57" i="10" s="1"/>
  <c r="D56" i="10"/>
  <c r="Y62" i="31"/>
  <c r="W63" i="31" s="1"/>
  <c r="H72" i="3"/>
  <c r="G72" i="3" s="1"/>
  <c r="T83" i="27"/>
  <c r="S83" i="27" s="1"/>
  <c r="Q84" i="27" s="1"/>
  <c r="R84" i="27" s="1"/>
  <c r="H82" i="56"/>
  <c r="G82" i="56" s="1"/>
  <c r="E83" i="56" s="1"/>
  <c r="J70" i="3"/>
  <c r="L70" i="3"/>
  <c r="N66" i="3"/>
  <c r="P66" i="3"/>
  <c r="A87" i="10"/>
  <c r="B86" i="10"/>
  <c r="R71" i="3"/>
  <c r="T71" i="3"/>
  <c r="G78" i="29"/>
  <c r="E79" i="29" s="1"/>
  <c r="G71" i="15"/>
  <c r="E72" i="15" s="1"/>
  <c r="G64" i="31"/>
  <c r="C8" i="25"/>
  <c r="C10" i="25" s="1"/>
  <c r="D10" i="25" s="1"/>
  <c r="F14" i="25" s="1"/>
  <c r="F21" i="31"/>
  <c r="M3" i="31" s="1"/>
  <c r="R80" i="29"/>
  <c r="S80" i="29" s="1"/>
  <c r="Q81" i="29" s="1"/>
  <c r="K78" i="17"/>
  <c r="I79" i="17" s="1"/>
  <c r="L79" i="17" s="1"/>
  <c r="N81" i="27"/>
  <c r="P81" i="27"/>
  <c r="P78" i="17"/>
  <c r="N78" i="17"/>
  <c r="R82" i="17"/>
  <c r="S82" i="17" s="1"/>
  <c r="Q83" i="17" s="1"/>
  <c r="T83" i="17" s="1"/>
  <c r="J82" i="27"/>
  <c r="L82" i="27" s="1"/>
  <c r="L89" i="29"/>
  <c r="K89" i="29" s="1"/>
  <c r="I90" i="29" s="1"/>
  <c r="N83" i="29"/>
  <c r="P83" i="29"/>
  <c r="R70" i="2"/>
  <c r="T70" i="2" s="1"/>
  <c r="N68" i="2"/>
  <c r="P68" i="2" s="1"/>
  <c r="E78" i="17"/>
  <c r="N76" i="36"/>
  <c r="P76" i="36" s="1"/>
  <c r="M80" i="15"/>
  <c r="N80" i="15" s="1"/>
  <c r="G75" i="36"/>
  <c r="E76" i="36" s="1"/>
  <c r="P58" i="31" l="1"/>
  <c r="E65" i="27"/>
  <c r="T87" i="56"/>
  <c r="J84" i="36"/>
  <c r="L84" i="36"/>
  <c r="R85" i="36"/>
  <c r="T85" i="36"/>
  <c r="S85" i="36" s="1"/>
  <c r="Q86" i="36" s="1"/>
  <c r="K85" i="56"/>
  <c r="I86" i="56" s="1"/>
  <c r="K70" i="3"/>
  <c r="I71" i="3" s="1"/>
  <c r="E73" i="3"/>
  <c r="F73" i="3" s="1"/>
  <c r="O66" i="3"/>
  <c r="M67" i="3" s="1"/>
  <c r="K82" i="27"/>
  <c r="I83" i="27" s="1"/>
  <c r="J83" i="27" s="1"/>
  <c r="L83" i="27" s="1"/>
  <c r="J84" i="15"/>
  <c r="F71" i="2"/>
  <c r="H71" i="2" s="1"/>
  <c r="H73" i="3"/>
  <c r="G73" i="3" s="1"/>
  <c r="E74" i="3" s="1"/>
  <c r="H74" i="3" s="1"/>
  <c r="T84" i="27"/>
  <c r="S84" i="27" s="1"/>
  <c r="Q85" i="27" s="1"/>
  <c r="S87" i="56"/>
  <c r="Q88" i="56" s="1"/>
  <c r="H83" i="56"/>
  <c r="F83" i="56"/>
  <c r="N82" i="56"/>
  <c r="P82" i="56" s="1"/>
  <c r="J71" i="3"/>
  <c r="L71" i="3"/>
  <c r="P67" i="3"/>
  <c r="N67" i="3"/>
  <c r="S71" i="3"/>
  <c r="Q72" i="3" s="1"/>
  <c r="B87" i="10"/>
  <c r="A88" i="10"/>
  <c r="H79" i="29"/>
  <c r="F79" i="29"/>
  <c r="E65" i="31"/>
  <c r="F65" i="31" s="1"/>
  <c r="F72" i="15"/>
  <c r="H72" i="15" s="1"/>
  <c r="H65" i="31" s="1"/>
  <c r="L72" i="2"/>
  <c r="K72" i="2" s="1"/>
  <c r="I73" i="2" s="1"/>
  <c r="T81" i="29"/>
  <c r="R81" i="29"/>
  <c r="J79" i="17"/>
  <c r="K79" i="17" s="1"/>
  <c r="I80" i="17" s="1"/>
  <c r="O78" i="17"/>
  <c r="M79" i="17" s="1"/>
  <c r="P79" i="17" s="1"/>
  <c r="O81" i="27"/>
  <c r="M82" i="27" s="1"/>
  <c r="O68" i="2"/>
  <c r="M69" i="2" s="1"/>
  <c r="S70" i="2"/>
  <c r="Q71" i="2" s="1"/>
  <c r="R71" i="2" s="1"/>
  <c r="O83" i="29"/>
  <c r="M84" i="29" s="1"/>
  <c r="R83" i="17"/>
  <c r="S83" i="17" s="1"/>
  <c r="Q84" i="17" s="1"/>
  <c r="R84" i="17" s="1"/>
  <c r="S82" i="15"/>
  <c r="Q83" i="15" s="1"/>
  <c r="F78" i="17"/>
  <c r="H78" i="17" s="1"/>
  <c r="L90" i="29"/>
  <c r="J90" i="29"/>
  <c r="O76" i="36"/>
  <c r="M77" i="36" s="1"/>
  <c r="N77" i="36" s="1"/>
  <c r="P77" i="36" s="1"/>
  <c r="F76" i="36"/>
  <c r="P80" i="15"/>
  <c r="O80" i="15" s="1"/>
  <c r="M81" i="15" s="1"/>
  <c r="K84" i="36" l="1"/>
  <c r="I85" i="36" s="1"/>
  <c r="N59" i="31"/>
  <c r="F65" i="27"/>
  <c r="O59" i="31" s="1"/>
  <c r="H65" i="27"/>
  <c r="J86" i="56"/>
  <c r="L86" i="56" s="1"/>
  <c r="K86" i="56" s="1"/>
  <c r="I87" i="56" s="1"/>
  <c r="R86" i="36"/>
  <c r="T86" i="36"/>
  <c r="S86" i="36" s="1"/>
  <c r="Q87" i="36" s="1"/>
  <c r="J85" i="36"/>
  <c r="L85" i="36" s="1"/>
  <c r="K85" i="36" s="1"/>
  <c r="I86" i="36" s="1"/>
  <c r="L84" i="15"/>
  <c r="K84" i="15" s="1"/>
  <c r="I85" i="15" s="1"/>
  <c r="G71" i="2"/>
  <c r="E72" i="2" s="1"/>
  <c r="F72" i="2" s="1"/>
  <c r="O67" i="3"/>
  <c r="M68" i="3" s="1"/>
  <c r="K71" i="3"/>
  <c r="I72" i="3" s="1"/>
  <c r="J72" i="3" s="1"/>
  <c r="G79" i="29"/>
  <c r="E80" i="29" s="1"/>
  <c r="F26" i="29" s="1"/>
  <c r="X21" i="31" s="1"/>
  <c r="F74" i="3"/>
  <c r="G74" i="3" s="1"/>
  <c r="E75" i="3" s="1"/>
  <c r="H75" i="3" s="1"/>
  <c r="R85" i="27"/>
  <c r="T85" i="27" s="1"/>
  <c r="S85" i="27" s="1"/>
  <c r="Q86" i="27" s="1"/>
  <c r="R88" i="56"/>
  <c r="T88" i="56"/>
  <c r="G83" i="56"/>
  <c r="E84" i="56" s="1"/>
  <c r="F84" i="56" s="1"/>
  <c r="O82" i="56"/>
  <c r="M83" i="56" s="1"/>
  <c r="N83" i="56" s="1"/>
  <c r="R72" i="3"/>
  <c r="T72" i="3"/>
  <c r="P68" i="3"/>
  <c r="N68" i="3"/>
  <c r="B88" i="10"/>
  <c r="A89" i="10"/>
  <c r="F75" i="3"/>
  <c r="X63" i="31"/>
  <c r="E26" i="29"/>
  <c r="W21" i="31" s="1"/>
  <c r="Z63" i="31"/>
  <c r="G26" i="29"/>
  <c r="Y21" i="31" s="1"/>
  <c r="G72" i="15"/>
  <c r="E73" i="15" s="1"/>
  <c r="F73" i="15" s="1"/>
  <c r="G65" i="31"/>
  <c r="S81" i="29"/>
  <c r="Q82" i="29" s="1"/>
  <c r="J73" i="2"/>
  <c r="L73" i="2" s="1"/>
  <c r="N79" i="17"/>
  <c r="O79" i="17" s="1"/>
  <c r="M80" i="17" s="1"/>
  <c r="P80" i="17" s="1"/>
  <c r="N82" i="27"/>
  <c r="K83" i="27"/>
  <c r="I84" i="27" s="1"/>
  <c r="T71" i="2"/>
  <c r="S71" i="2" s="1"/>
  <c r="Q72" i="2" s="1"/>
  <c r="T84" i="17"/>
  <c r="S84" i="17" s="1"/>
  <c r="Q85" i="17" s="1"/>
  <c r="T85" i="17" s="1"/>
  <c r="P84" i="29"/>
  <c r="N84" i="29"/>
  <c r="R83" i="15"/>
  <c r="N69" i="2"/>
  <c r="P69" i="2" s="1"/>
  <c r="J80" i="17"/>
  <c r="L80" i="17"/>
  <c r="G78" i="17"/>
  <c r="E79" i="17" s="1"/>
  <c r="K90" i="29"/>
  <c r="I91" i="29" s="1"/>
  <c r="O77" i="36"/>
  <c r="M78" i="36" s="1"/>
  <c r="H76" i="36"/>
  <c r="G76" i="36" s="1"/>
  <c r="E77" i="36" s="1"/>
  <c r="N81" i="15"/>
  <c r="P81" i="15" s="1"/>
  <c r="H80" i="29" l="1"/>
  <c r="Z64" i="31" s="1"/>
  <c r="Q59" i="31"/>
  <c r="G65" i="27"/>
  <c r="P59" i="31" s="1"/>
  <c r="J86" i="36"/>
  <c r="L86" i="36"/>
  <c r="J87" i="56"/>
  <c r="L87" i="56" s="1"/>
  <c r="K87" i="56" s="1"/>
  <c r="I88" i="56" s="1"/>
  <c r="R87" i="36"/>
  <c r="T87" i="36"/>
  <c r="F80" i="29"/>
  <c r="X64" i="31" s="1"/>
  <c r="L72" i="3"/>
  <c r="H72" i="2"/>
  <c r="G72" i="2" s="1"/>
  <c r="E73" i="2" s="1"/>
  <c r="F73" i="2" s="1"/>
  <c r="D58" i="10"/>
  <c r="J85" i="15"/>
  <c r="L85" i="15" s="1"/>
  <c r="K85" i="15" s="1"/>
  <c r="I86" i="15" s="1"/>
  <c r="T83" i="15"/>
  <c r="S83" i="15" s="1"/>
  <c r="Q84" i="15" s="1"/>
  <c r="O68" i="3"/>
  <c r="M69" i="3" s="1"/>
  <c r="K72" i="3"/>
  <c r="I73" i="3" s="1"/>
  <c r="S72" i="3"/>
  <c r="Q73" i="3" s="1"/>
  <c r="S88" i="56"/>
  <c r="Q89" i="56" s="1"/>
  <c r="H84" i="56"/>
  <c r="G84" i="56" s="1"/>
  <c r="E85" i="56" s="1"/>
  <c r="H85" i="56" s="1"/>
  <c r="G75" i="3"/>
  <c r="E76" i="3" s="1"/>
  <c r="G80" i="29"/>
  <c r="E81" i="29" s="1"/>
  <c r="A90" i="10"/>
  <c r="B89" i="10"/>
  <c r="R86" i="27"/>
  <c r="T86" i="27" s="1"/>
  <c r="Y63" i="31"/>
  <c r="W64" i="31" s="1"/>
  <c r="H73" i="15"/>
  <c r="H66" i="31" s="1"/>
  <c r="E66" i="31"/>
  <c r="F66" i="31" s="1"/>
  <c r="T82" i="29"/>
  <c r="R82" i="29"/>
  <c r="K73" i="2"/>
  <c r="I74" i="2" s="1"/>
  <c r="J74" i="2" s="1"/>
  <c r="N80" i="17"/>
  <c r="O80" i="17" s="1"/>
  <c r="M81" i="17" s="1"/>
  <c r="O84" i="29"/>
  <c r="M85" i="29" s="1"/>
  <c r="N85" i="29" s="1"/>
  <c r="J84" i="27"/>
  <c r="L84" i="27" s="1"/>
  <c r="R72" i="2"/>
  <c r="T72" i="2" s="1"/>
  <c r="O69" i="2"/>
  <c r="M70" i="2" s="1"/>
  <c r="R85" i="17"/>
  <c r="S85" i="17" s="1"/>
  <c r="Q86" i="17" s="1"/>
  <c r="K80" i="17"/>
  <c r="I81" i="17" s="1"/>
  <c r="L91" i="29"/>
  <c r="J91" i="29"/>
  <c r="F79" i="17"/>
  <c r="H79" i="17" s="1"/>
  <c r="N78" i="36"/>
  <c r="F77" i="36"/>
  <c r="H77" i="36" s="1"/>
  <c r="O81" i="15"/>
  <c r="M82" i="15" s="1"/>
  <c r="K86" i="36" l="1"/>
  <c r="I87" i="36" s="1"/>
  <c r="E66" i="27"/>
  <c r="S87" i="36"/>
  <c r="Q88" i="36" s="1"/>
  <c r="R88" i="36"/>
  <c r="J87" i="36"/>
  <c r="L87" i="36" s="1"/>
  <c r="K87" i="36" s="1"/>
  <c r="I88" i="36" s="1"/>
  <c r="J88" i="56"/>
  <c r="L88" i="56"/>
  <c r="K88" i="56" s="1"/>
  <c r="I89" i="56" s="1"/>
  <c r="K84" i="27"/>
  <c r="I85" i="27" s="1"/>
  <c r="J85" i="27" s="1"/>
  <c r="R84" i="15"/>
  <c r="T84" i="15"/>
  <c r="J86" i="15"/>
  <c r="L86" i="15" s="1"/>
  <c r="D59" i="10"/>
  <c r="H73" i="2"/>
  <c r="G73" i="2" s="1"/>
  <c r="E74" i="2" s="1"/>
  <c r="D60" i="10" s="1"/>
  <c r="L73" i="3"/>
  <c r="J73" i="3"/>
  <c r="P69" i="3"/>
  <c r="N69" i="3"/>
  <c r="R89" i="56"/>
  <c r="T89" i="56" s="1"/>
  <c r="F85" i="56"/>
  <c r="G85" i="56" s="1"/>
  <c r="E86" i="56" s="1"/>
  <c r="H86" i="56" s="1"/>
  <c r="F76" i="3"/>
  <c r="H76" i="3"/>
  <c r="T73" i="3"/>
  <c r="R73" i="3"/>
  <c r="B90" i="10"/>
  <c r="A91" i="10"/>
  <c r="S86" i="27"/>
  <c r="Q87" i="27" s="1"/>
  <c r="Y64" i="31"/>
  <c r="W65" i="31" s="1"/>
  <c r="H81" i="29"/>
  <c r="Z65" i="31" s="1"/>
  <c r="F81" i="29"/>
  <c r="X65" i="31" s="1"/>
  <c r="G66" i="31"/>
  <c r="G73" i="15"/>
  <c r="E74" i="15" s="1"/>
  <c r="E67" i="31" s="1"/>
  <c r="F67" i="31" s="1"/>
  <c r="S82" i="29"/>
  <c r="Q83" i="29" s="1"/>
  <c r="L74" i="2"/>
  <c r="K74" i="2" s="1"/>
  <c r="I75" i="2" s="1"/>
  <c r="J75" i="2" s="1"/>
  <c r="P85" i="29"/>
  <c r="O85" i="29" s="1"/>
  <c r="M86" i="29" s="1"/>
  <c r="N86" i="29" s="1"/>
  <c r="S72" i="2"/>
  <c r="Q73" i="2" s="1"/>
  <c r="G79" i="17"/>
  <c r="E80" i="17" s="1"/>
  <c r="F80" i="17" s="1"/>
  <c r="H80" i="17" s="1"/>
  <c r="K91" i="29"/>
  <c r="I92" i="29" s="1"/>
  <c r="R86" i="17"/>
  <c r="T86" i="17"/>
  <c r="N81" i="17"/>
  <c r="P81" i="17"/>
  <c r="N70" i="2"/>
  <c r="P70" i="2" s="1"/>
  <c r="J81" i="17"/>
  <c r="L81" i="17"/>
  <c r="P78" i="36"/>
  <c r="O78" i="36" s="1"/>
  <c r="M79" i="36" s="1"/>
  <c r="G77" i="36"/>
  <c r="E78" i="36" s="1"/>
  <c r="N82" i="15"/>
  <c r="N60" i="31" l="1"/>
  <c r="F66" i="27"/>
  <c r="O60" i="31" s="1"/>
  <c r="H66" i="27"/>
  <c r="G66" i="27"/>
  <c r="P60" i="31" s="1"/>
  <c r="J88" i="36"/>
  <c r="L88" i="36"/>
  <c r="J89" i="56"/>
  <c r="L89" i="56" s="1"/>
  <c r="K89" i="56" s="1"/>
  <c r="I90" i="56" s="1"/>
  <c r="T88" i="36"/>
  <c r="S88" i="36" s="1"/>
  <c r="Q89" i="36" s="1"/>
  <c r="O69" i="3"/>
  <c r="M70" i="3" s="1"/>
  <c r="S84" i="15"/>
  <c r="Q85" i="15" s="1"/>
  <c r="L85" i="27"/>
  <c r="K85" i="27" s="1"/>
  <c r="I86" i="27" s="1"/>
  <c r="J86" i="27" s="1"/>
  <c r="L86" i="27" s="1"/>
  <c r="F74" i="2"/>
  <c r="H74" i="2" s="1"/>
  <c r="G74" i="2" s="1"/>
  <c r="E75" i="2" s="1"/>
  <c r="K86" i="15"/>
  <c r="I87" i="15" s="1"/>
  <c r="G81" i="29"/>
  <c r="K73" i="3"/>
  <c r="I74" i="3" s="1"/>
  <c r="S73" i="3"/>
  <c r="Q74" i="3" s="1"/>
  <c r="T74" i="3" s="1"/>
  <c r="S89" i="56"/>
  <c r="Q90" i="56" s="1"/>
  <c r="F86" i="56"/>
  <c r="G86" i="56" s="1"/>
  <c r="E87" i="56" s="1"/>
  <c r="B91" i="10"/>
  <c r="A92" i="10"/>
  <c r="R87" i="27"/>
  <c r="G76" i="3"/>
  <c r="E77" i="3" s="1"/>
  <c r="Y65" i="31"/>
  <c r="W66" i="31" s="1"/>
  <c r="E82" i="29"/>
  <c r="F74" i="15"/>
  <c r="H74" i="15" s="1"/>
  <c r="H67" i="31" s="1"/>
  <c r="G67" i="31" s="1"/>
  <c r="L75" i="2"/>
  <c r="K75" i="2" s="1"/>
  <c r="I76" i="2" s="1"/>
  <c r="T83" i="29"/>
  <c r="R83" i="29"/>
  <c r="P82" i="15"/>
  <c r="O82" i="15" s="1"/>
  <c r="M83" i="15" s="1"/>
  <c r="N83" i="15" s="1"/>
  <c r="R73" i="2"/>
  <c r="P86" i="29"/>
  <c r="O86" i="29" s="1"/>
  <c r="M87" i="29" s="1"/>
  <c r="K81" i="17"/>
  <c r="I82" i="17" s="1"/>
  <c r="L82" i="17" s="1"/>
  <c r="O81" i="17"/>
  <c r="M82" i="17" s="1"/>
  <c r="S86" i="17"/>
  <c r="Q87" i="17" s="1"/>
  <c r="O70" i="2"/>
  <c r="M71" i="2" s="1"/>
  <c r="N71" i="2" s="1"/>
  <c r="R85" i="15"/>
  <c r="G80" i="17"/>
  <c r="E81" i="17" s="1"/>
  <c r="J92" i="29"/>
  <c r="L92" i="29"/>
  <c r="N79" i="36"/>
  <c r="P79" i="36" s="1"/>
  <c r="O79" i="36" s="1"/>
  <c r="M80" i="36" s="1"/>
  <c r="K88" i="36"/>
  <c r="I89" i="36" s="1"/>
  <c r="F78" i="36"/>
  <c r="H78" i="36"/>
  <c r="Q60" i="31" l="1"/>
  <c r="E67" i="27"/>
  <c r="R89" i="36"/>
  <c r="T89" i="36" s="1"/>
  <c r="S89" i="36" s="1"/>
  <c r="Q90" i="36" s="1"/>
  <c r="J90" i="56"/>
  <c r="L90" i="56" s="1"/>
  <c r="P70" i="3"/>
  <c r="N70" i="3"/>
  <c r="T73" i="2"/>
  <c r="S73" i="2" s="1"/>
  <c r="Q74" i="2" s="1"/>
  <c r="R74" i="2" s="1"/>
  <c r="T74" i="2" s="1"/>
  <c r="T87" i="27"/>
  <c r="S87" i="27" s="1"/>
  <c r="Q88" i="27" s="1"/>
  <c r="J87" i="15"/>
  <c r="T85" i="15"/>
  <c r="S85" i="15" s="1"/>
  <c r="Q86" i="15" s="1"/>
  <c r="F75" i="2"/>
  <c r="H75" i="2" s="1"/>
  <c r="D61" i="10"/>
  <c r="R74" i="3"/>
  <c r="S74" i="3" s="1"/>
  <c r="Q75" i="3" s="1"/>
  <c r="L74" i="3"/>
  <c r="J74" i="3"/>
  <c r="R90" i="56"/>
  <c r="F87" i="56"/>
  <c r="H87" i="56"/>
  <c r="H77" i="3"/>
  <c r="F77" i="3"/>
  <c r="B92" i="10"/>
  <c r="A93" i="10"/>
  <c r="H82" i="29"/>
  <c r="Z66" i="31" s="1"/>
  <c r="F82" i="29"/>
  <c r="X66" i="31" s="1"/>
  <c r="G74" i="15"/>
  <c r="E75" i="15" s="1"/>
  <c r="F75" i="15" s="1"/>
  <c r="H75" i="15" s="1"/>
  <c r="H68" i="31" s="1"/>
  <c r="S83" i="29"/>
  <c r="Q84" i="29" s="1"/>
  <c r="R84" i="29" s="1"/>
  <c r="J76" i="2"/>
  <c r="L76" i="2"/>
  <c r="K86" i="27"/>
  <c r="I87" i="27" s="1"/>
  <c r="J87" i="27" s="1"/>
  <c r="J82" i="17"/>
  <c r="K82" i="17" s="1"/>
  <c r="I83" i="17" s="1"/>
  <c r="N87" i="29"/>
  <c r="P87" i="29"/>
  <c r="K92" i="29"/>
  <c r="I93" i="29" s="1"/>
  <c r="J93" i="29" s="1"/>
  <c r="R87" i="17"/>
  <c r="T87" i="17"/>
  <c r="P82" i="17"/>
  <c r="N82" i="17"/>
  <c r="F81" i="17"/>
  <c r="H81" i="17" s="1"/>
  <c r="J89" i="36"/>
  <c r="L89" i="36" s="1"/>
  <c r="G78" i="36"/>
  <c r="E79" i="36" s="1"/>
  <c r="F79" i="36" s="1"/>
  <c r="N80" i="36"/>
  <c r="P80" i="36" s="1"/>
  <c r="N61" i="31" l="1"/>
  <c r="F67" i="27"/>
  <c r="O61" i="31" s="1"/>
  <c r="H67" i="27"/>
  <c r="R90" i="36"/>
  <c r="T90" i="36" s="1"/>
  <c r="S90" i="36" s="1"/>
  <c r="Q91" i="36" s="1"/>
  <c r="K90" i="56"/>
  <c r="I91" i="56" s="1"/>
  <c r="T90" i="56"/>
  <c r="S90" i="56" s="1"/>
  <c r="Q91" i="56" s="1"/>
  <c r="O70" i="3"/>
  <c r="M71" i="3" s="1"/>
  <c r="R88" i="27"/>
  <c r="T88" i="27" s="1"/>
  <c r="S88" i="27" s="1"/>
  <c r="Q89" i="27" s="1"/>
  <c r="R89" i="27" s="1"/>
  <c r="R86" i="15"/>
  <c r="T86" i="15" s="1"/>
  <c r="S86" i="15" s="1"/>
  <c r="Q87" i="15" s="1"/>
  <c r="L87" i="15"/>
  <c r="K87" i="15" s="1"/>
  <c r="I88" i="15" s="1"/>
  <c r="G75" i="2"/>
  <c r="E76" i="2" s="1"/>
  <c r="D62" i="10" s="1"/>
  <c r="K74" i="3"/>
  <c r="I75" i="3" s="1"/>
  <c r="G87" i="56"/>
  <c r="E88" i="56" s="1"/>
  <c r="F88" i="56" s="1"/>
  <c r="G82" i="29"/>
  <c r="E83" i="29" s="1"/>
  <c r="F83" i="29" s="1"/>
  <c r="X67" i="31" s="1"/>
  <c r="B93" i="10"/>
  <c r="A94" i="10"/>
  <c r="R75" i="3"/>
  <c r="T75" i="3"/>
  <c r="Y66" i="31"/>
  <c r="W67" i="31" s="1"/>
  <c r="G77" i="3"/>
  <c r="E78" i="3" s="1"/>
  <c r="E68" i="31"/>
  <c r="F68" i="31" s="1"/>
  <c r="G75" i="15"/>
  <c r="E76" i="15" s="1"/>
  <c r="T84" i="29"/>
  <c r="S84" i="29" s="1"/>
  <c r="Q85" i="29" s="1"/>
  <c r="L87" i="27"/>
  <c r="K87" i="27" s="1"/>
  <c r="I88" i="27" s="1"/>
  <c r="K76" i="2"/>
  <c r="I77" i="2" s="1"/>
  <c r="O87" i="29"/>
  <c r="M88" i="29" s="1"/>
  <c r="L93" i="29"/>
  <c r="K93" i="29" s="1"/>
  <c r="S74" i="2"/>
  <c r="Q75" i="2" s="1"/>
  <c r="J83" i="17"/>
  <c r="L83" i="17"/>
  <c r="O82" i="17"/>
  <c r="M83" i="17" s="1"/>
  <c r="S87" i="17"/>
  <c r="Q88" i="17" s="1"/>
  <c r="G81" i="17"/>
  <c r="E82" i="17" s="1"/>
  <c r="K89" i="36"/>
  <c r="I90" i="36" s="1"/>
  <c r="H79" i="36"/>
  <c r="G79" i="36" s="1"/>
  <c r="E80" i="36" s="1"/>
  <c r="F80" i="36" s="1"/>
  <c r="H80" i="36" s="1"/>
  <c r="O80" i="36"/>
  <c r="M81" i="36" s="1"/>
  <c r="N81" i="36" s="1"/>
  <c r="Q61" i="31" l="1"/>
  <c r="G67" i="27"/>
  <c r="H83" i="29"/>
  <c r="Z67" i="31" s="1"/>
  <c r="Y67" i="31" s="1"/>
  <c r="W68" i="31" s="1"/>
  <c r="R91" i="56"/>
  <c r="T91" i="56" s="1"/>
  <c r="S91" i="56" s="1"/>
  <c r="Q92" i="56" s="1"/>
  <c r="R91" i="36"/>
  <c r="T91" i="36" s="1"/>
  <c r="J91" i="56"/>
  <c r="L91" i="56" s="1"/>
  <c r="K91" i="56" s="1"/>
  <c r="I92" i="56" s="1"/>
  <c r="N71" i="3"/>
  <c r="P71" i="3"/>
  <c r="F76" i="2"/>
  <c r="H76" i="2" s="1"/>
  <c r="G76" i="2" s="1"/>
  <c r="E77" i="2" s="1"/>
  <c r="J88" i="15"/>
  <c r="L88" i="15" s="1"/>
  <c r="K88" i="15" s="1"/>
  <c r="I89" i="15" s="1"/>
  <c r="L75" i="3"/>
  <c r="J75" i="3"/>
  <c r="H88" i="56"/>
  <c r="G88" i="56" s="1"/>
  <c r="E89" i="56" s="1"/>
  <c r="T89" i="27"/>
  <c r="S89" i="27" s="1"/>
  <c r="Q90" i="27" s="1"/>
  <c r="A95" i="10"/>
  <c r="B94" i="10"/>
  <c r="S75" i="3"/>
  <c r="Q76" i="3" s="1"/>
  <c r="H78" i="3"/>
  <c r="F78" i="3"/>
  <c r="G83" i="29"/>
  <c r="E84" i="29" s="1"/>
  <c r="G68" i="31"/>
  <c r="F76" i="15"/>
  <c r="H76" i="15" s="1"/>
  <c r="H69" i="31" s="1"/>
  <c r="E69" i="31"/>
  <c r="F69" i="31" s="1"/>
  <c r="J88" i="27"/>
  <c r="L88" i="27" s="1"/>
  <c r="R85" i="29"/>
  <c r="T85" i="29"/>
  <c r="J77" i="2"/>
  <c r="L77" i="2" s="1"/>
  <c r="N88" i="29"/>
  <c r="P88" i="29"/>
  <c r="I94" i="29"/>
  <c r="J94" i="29" s="1"/>
  <c r="R88" i="17"/>
  <c r="T88" i="17"/>
  <c r="R75" i="2"/>
  <c r="T75" i="2" s="1"/>
  <c r="P83" i="17"/>
  <c r="N83" i="17"/>
  <c r="K83" i="17"/>
  <c r="I84" i="17" s="1"/>
  <c r="F82" i="17"/>
  <c r="H82" i="17" s="1"/>
  <c r="J90" i="36"/>
  <c r="L90" i="36" s="1"/>
  <c r="P81" i="36"/>
  <c r="O81" i="36" s="1"/>
  <c r="M82" i="36" s="1"/>
  <c r="R87" i="15"/>
  <c r="T87" i="15" s="1"/>
  <c r="G80" i="36"/>
  <c r="E81" i="36" s="1"/>
  <c r="F81" i="36" s="1"/>
  <c r="O71" i="3" l="1"/>
  <c r="M72" i="3" s="1"/>
  <c r="P61" i="31"/>
  <c r="E68" i="27"/>
  <c r="J92" i="56"/>
  <c r="L92" i="56" s="1"/>
  <c r="K92" i="56" s="1"/>
  <c r="I93" i="56" s="1"/>
  <c r="S91" i="36"/>
  <c r="Q92" i="36"/>
  <c r="T92" i="56"/>
  <c r="P72" i="3"/>
  <c r="N72" i="3"/>
  <c r="J89" i="15"/>
  <c r="F77" i="2"/>
  <c r="H77" i="2" s="1"/>
  <c r="D63" i="10"/>
  <c r="K75" i="3"/>
  <c r="I76" i="3" s="1"/>
  <c r="R92" i="56"/>
  <c r="H89" i="56"/>
  <c r="F89" i="56"/>
  <c r="R76" i="3"/>
  <c r="T76" i="3"/>
  <c r="A96" i="10"/>
  <c r="B95" i="10"/>
  <c r="G78" i="3"/>
  <c r="E79" i="3" s="1"/>
  <c r="R90" i="27"/>
  <c r="T90" i="27" s="1"/>
  <c r="H84" i="29"/>
  <c r="Z68" i="31" s="1"/>
  <c r="F84" i="29"/>
  <c r="X68" i="31" s="1"/>
  <c r="Y68" i="31" s="1"/>
  <c r="W69" i="31" s="1"/>
  <c r="K88" i="27"/>
  <c r="I89" i="27" s="1"/>
  <c r="J89" i="27" s="1"/>
  <c r="G76" i="15"/>
  <c r="E77" i="15" s="1"/>
  <c r="G69" i="31"/>
  <c r="K77" i="2"/>
  <c r="I78" i="2" s="1"/>
  <c r="J78" i="2" s="1"/>
  <c r="S85" i="29"/>
  <c r="Q86" i="29" s="1"/>
  <c r="L94" i="29"/>
  <c r="K94" i="29" s="1"/>
  <c r="I95" i="29" s="1"/>
  <c r="O88" i="29"/>
  <c r="M89" i="29" s="1"/>
  <c r="S75" i="2"/>
  <c r="Q76" i="2" s="1"/>
  <c r="S88" i="17"/>
  <c r="Q89" i="17" s="1"/>
  <c r="T89" i="17" s="1"/>
  <c r="L84" i="17"/>
  <c r="J84" i="17"/>
  <c r="O83" i="17"/>
  <c r="M84" i="17" s="1"/>
  <c r="S87" i="15"/>
  <c r="Q88" i="15" s="1"/>
  <c r="G82" i="17"/>
  <c r="E83" i="17" s="1"/>
  <c r="K90" i="36"/>
  <c r="I91" i="36" s="1"/>
  <c r="N82" i="36"/>
  <c r="P82" i="36" s="1"/>
  <c r="H81" i="36"/>
  <c r="G81" i="36" s="1"/>
  <c r="E82" i="36" s="1"/>
  <c r="F68" i="27" l="1"/>
  <c r="O62" i="31" s="1"/>
  <c r="H68" i="27"/>
  <c r="N62" i="31"/>
  <c r="G68" i="27"/>
  <c r="P62" i="31" s="1"/>
  <c r="J93" i="56"/>
  <c r="L93" i="56" s="1"/>
  <c r="K93" i="56" s="1"/>
  <c r="I94" i="56" s="1"/>
  <c r="R92" i="36"/>
  <c r="S92" i="56"/>
  <c r="Q93" i="56" s="1"/>
  <c r="O72" i="3"/>
  <c r="M73" i="3" s="1"/>
  <c r="L89" i="15"/>
  <c r="K89" i="15" s="1"/>
  <c r="I90" i="15" s="1"/>
  <c r="G77" i="2"/>
  <c r="E78" i="2" s="1"/>
  <c r="D64" i="10" s="1"/>
  <c r="J76" i="3"/>
  <c r="L76" i="3"/>
  <c r="K76" i="3" s="1"/>
  <c r="I77" i="3" s="1"/>
  <c r="G89" i="56"/>
  <c r="E90" i="56" s="1"/>
  <c r="F90" i="56" s="1"/>
  <c r="B96" i="10"/>
  <c r="A97" i="10"/>
  <c r="F79" i="3"/>
  <c r="H79" i="3"/>
  <c r="G84" i="29"/>
  <c r="E85" i="29" s="1"/>
  <c r="F85" i="29" s="1"/>
  <c r="X69" i="31" s="1"/>
  <c r="S76" i="3"/>
  <c r="Q77" i="3" s="1"/>
  <c r="S90" i="27"/>
  <c r="Q91" i="27" s="1"/>
  <c r="L89" i="27"/>
  <c r="K89" i="27" s="1"/>
  <c r="I90" i="27" s="1"/>
  <c r="J90" i="27" s="1"/>
  <c r="F77" i="15"/>
  <c r="H77" i="15" s="1"/>
  <c r="H70" i="31" s="1"/>
  <c r="E70" i="31"/>
  <c r="F70" i="31" s="1"/>
  <c r="L78" i="2"/>
  <c r="K78" i="2" s="1"/>
  <c r="I79" i="2" s="1"/>
  <c r="R86" i="29"/>
  <c r="T86" i="29"/>
  <c r="R76" i="2"/>
  <c r="T76" i="2" s="1"/>
  <c r="J95" i="29"/>
  <c r="L95" i="29"/>
  <c r="P89" i="29"/>
  <c r="N89" i="29"/>
  <c r="R89" i="17"/>
  <c r="S89" i="17" s="1"/>
  <c r="Q90" i="17" s="1"/>
  <c r="K84" i="17"/>
  <c r="I85" i="17" s="1"/>
  <c r="L85" i="17" s="1"/>
  <c r="P84" i="17"/>
  <c r="N84" i="17"/>
  <c r="F83" i="17"/>
  <c r="H83" i="17" s="1"/>
  <c r="J91" i="36"/>
  <c r="L91" i="36" s="1"/>
  <c r="O82" i="36"/>
  <c r="M83" i="36" s="1"/>
  <c r="N83" i="36" s="1"/>
  <c r="H82" i="36"/>
  <c r="R88" i="15"/>
  <c r="T88" i="15" s="1"/>
  <c r="F82" i="36"/>
  <c r="Q62" i="31" l="1"/>
  <c r="E69" i="27"/>
  <c r="J94" i="56"/>
  <c r="L94" i="56" s="1"/>
  <c r="K94" i="56" s="1"/>
  <c r="I95" i="56" s="1"/>
  <c r="T92" i="36"/>
  <c r="S92" i="36" s="1"/>
  <c r="Q93" i="36" s="1"/>
  <c r="R93" i="56"/>
  <c r="T93" i="56" s="1"/>
  <c r="P73" i="3"/>
  <c r="N73" i="3"/>
  <c r="O73" i="3" s="1"/>
  <c r="M74" i="3" s="1"/>
  <c r="S76" i="2"/>
  <c r="Q77" i="2" s="1"/>
  <c r="R77" i="2" s="1"/>
  <c r="J90" i="15"/>
  <c r="F78" i="2"/>
  <c r="H78" i="2"/>
  <c r="J77" i="3"/>
  <c r="L77" i="3"/>
  <c r="H85" i="29"/>
  <c r="Z69" i="31" s="1"/>
  <c r="Y69" i="31" s="1"/>
  <c r="W70" i="31" s="1"/>
  <c r="H90" i="56"/>
  <c r="G90" i="56" s="1"/>
  <c r="E91" i="56" s="1"/>
  <c r="T77" i="3"/>
  <c r="R77" i="3"/>
  <c r="G79" i="3"/>
  <c r="E80" i="3" s="1"/>
  <c r="A98" i="10"/>
  <c r="B97" i="10"/>
  <c r="R91" i="27"/>
  <c r="G77" i="15"/>
  <c r="E78" i="15" s="1"/>
  <c r="G70" i="31"/>
  <c r="S86" i="29"/>
  <c r="Q87" i="29" s="1"/>
  <c r="T87" i="29" s="1"/>
  <c r="J79" i="2"/>
  <c r="L79" i="2" s="1"/>
  <c r="K95" i="29"/>
  <c r="I96" i="29" s="1"/>
  <c r="L96" i="29" s="1"/>
  <c r="K91" i="36"/>
  <c r="I92" i="36" s="1"/>
  <c r="J85" i="17"/>
  <c r="K85" i="17" s="1"/>
  <c r="I86" i="17" s="1"/>
  <c r="O89" i="29"/>
  <c r="M90" i="29" s="1"/>
  <c r="N90" i="29" s="1"/>
  <c r="T77" i="2"/>
  <c r="L90" i="27"/>
  <c r="K90" i="27" s="1"/>
  <c r="I91" i="27" s="1"/>
  <c r="O84" i="17"/>
  <c r="M85" i="17" s="1"/>
  <c r="T90" i="17"/>
  <c r="R90" i="17"/>
  <c r="G83" i="17"/>
  <c r="E84" i="17" s="1"/>
  <c r="G82" i="36"/>
  <c r="E83" i="36" s="1"/>
  <c r="S88" i="15"/>
  <c r="Q89" i="15" s="1"/>
  <c r="R89" i="15" s="1"/>
  <c r="K77" i="3" l="1"/>
  <c r="S77" i="2"/>
  <c r="H69" i="27"/>
  <c r="N63" i="31"/>
  <c r="F69" i="27"/>
  <c r="G69" i="27"/>
  <c r="P63" i="31" s="1"/>
  <c r="S77" i="3"/>
  <c r="Q78" i="3" s="1"/>
  <c r="T78" i="3" s="1"/>
  <c r="S78" i="3" s="1"/>
  <c r="Q79" i="3" s="1"/>
  <c r="R93" i="36"/>
  <c r="T93" i="36"/>
  <c r="S93" i="36" s="1"/>
  <c r="Q94" i="36" s="1"/>
  <c r="J95" i="56"/>
  <c r="L95" i="56" s="1"/>
  <c r="K95" i="56" s="1"/>
  <c r="I96" i="56" s="1"/>
  <c r="S93" i="56"/>
  <c r="Q94" i="56" s="1"/>
  <c r="I78" i="3"/>
  <c r="G85" i="29"/>
  <c r="E86" i="29" s="1"/>
  <c r="P74" i="3"/>
  <c r="N74" i="3"/>
  <c r="G78" i="2"/>
  <c r="E79" i="2" s="1"/>
  <c r="F79" i="2" s="1"/>
  <c r="K79" i="2"/>
  <c r="I80" i="2" s="1"/>
  <c r="J80" i="2" s="1"/>
  <c r="L80" i="2" s="1"/>
  <c r="T91" i="27"/>
  <c r="S91" i="27" s="1"/>
  <c r="Q92" i="27" s="1"/>
  <c r="L90" i="15"/>
  <c r="K90" i="15" s="1"/>
  <c r="I91" i="15" s="1"/>
  <c r="F91" i="56"/>
  <c r="H91" i="56"/>
  <c r="F80" i="3"/>
  <c r="H80" i="3"/>
  <c r="A99" i="10"/>
  <c r="B98" i="10"/>
  <c r="J78" i="3"/>
  <c r="L78" i="3"/>
  <c r="R78" i="3"/>
  <c r="F78" i="15"/>
  <c r="H78" i="15" s="1"/>
  <c r="H71" i="31" s="1"/>
  <c r="E71" i="31"/>
  <c r="F71" i="31" s="1"/>
  <c r="R87" i="29"/>
  <c r="S87" i="29" s="1"/>
  <c r="Q88" i="29" s="1"/>
  <c r="J96" i="29"/>
  <c r="K96" i="29" s="1"/>
  <c r="I97" i="29" s="1"/>
  <c r="P90" i="29"/>
  <c r="O90" i="29" s="1"/>
  <c r="M91" i="29" s="1"/>
  <c r="Q78" i="2"/>
  <c r="J91" i="27"/>
  <c r="S90" i="17"/>
  <c r="Q91" i="17" s="1"/>
  <c r="P85" i="17"/>
  <c r="N85" i="17"/>
  <c r="J86" i="17"/>
  <c r="L86" i="17"/>
  <c r="T89" i="15"/>
  <c r="S89" i="15" s="1"/>
  <c r="Q90" i="15" s="1"/>
  <c r="F84" i="17"/>
  <c r="H84" i="17" s="1"/>
  <c r="J92" i="36"/>
  <c r="L92" i="36" s="1"/>
  <c r="F83" i="36"/>
  <c r="H83" i="36" s="1"/>
  <c r="E70" i="27" l="1"/>
  <c r="K78" i="3"/>
  <c r="I79" i="3" s="1"/>
  <c r="E26" i="27"/>
  <c r="N21" i="31" s="1"/>
  <c r="J4" i="31" s="1"/>
  <c r="J5" i="31" s="1"/>
  <c r="P4" i="27"/>
  <c r="O63" i="31"/>
  <c r="Q63" i="31"/>
  <c r="G26" i="27"/>
  <c r="P21" i="31" s="1"/>
  <c r="R94" i="56"/>
  <c r="T94" i="56" s="1"/>
  <c r="S94" i="56" s="1"/>
  <c r="Q95" i="56" s="1"/>
  <c r="R95" i="56" s="1"/>
  <c r="R94" i="36"/>
  <c r="H86" i="29"/>
  <c r="Z70" i="31" s="1"/>
  <c r="F86" i="29"/>
  <c r="X70" i="31" s="1"/>
  <c r="O74" i="3"/>
  <c r="M75" i="3" s="1"/>
  <c r="D65" i="10"/>
  <c r="H79" i="2"/>
  <c r="G79" i="2" s="1"/>
  <c r="E80" i="2" s="1"/>
  <c r="R92" i="27"/>
  <c r="T92" i="27" s="1"/>
  <c r="S92" i="27" s="1"/>
  <c r="Q93" i="27" s="1"/>
  <c r="L91" i="27"/>
  <c r="K91" i="27" s="1"/>
  <c r="I92" i="27" s="1"/>
  <c r="J91" i="15"/>
  <c r="L91" i="15"/>
  <c r="G91" i="56"/>
  <c r="E92" i="56" s="1"/>
  <c r="J96" i="56"/>
  <c r="L96" i="56"/>
  <c r="R79" i="3"/>
  <c r="T79" i="3"/>
  <c r="B99" i="10"/>
  <c r="A100" i="10"/>
  <c r="G80" i="3"/>
  <c r="E81" i="3" s="1"/>
  <c r="L79" i="3"/>
  <c r="J79" i="3"/>
  <c r="G86" i="29"/>
  <c r="E87" i="29" s="1"/>
  <c r="G78" i="15"/>
  <c r="E79" i="15" s="1"/>
  <c r="G71" i="31"/>
  <c r="T88" i="29"/>
  <c r="R88" i="29"/>
  <c r="K80" i="2"/>
  <c r="I81" i="2" s="1"/>
  <c r="L97" i="29"/>
  <c r="J97" i="29"/>
  <c r="K86" i="17"/>
  <c r="I87" i="17" s="1"/>
  <c r="L87" i="17" s="1"/>
  <c r="P91" i="29"/>
  <c r="N91" i="29"/>
  <c r="R78" i="2"/>
  <c r="O85" i="17"/>
  <c r="M86" i="17" s="1"/>
  <c r="R91" i="17"/>
  <c r="T91" i="17"/>
  <c r="G84" i="17"/>
  <c r="E85" i="17" s="1"/>
  <c r="K92" i="36"/>
  <c r="I93" i="36" s="1"/>
  <c r="J93" i="36" s="1"/>
  <c r="G83" i="36"/>
  <c r="E84" i="36" s="1"/>
  <c r="F84" i="36" s="1"/>
  <c r="R90" i="15"/>
  <c r="T90" i="15" s="1"/>
  <c r="F26" i="27" l="1"/>
  <c r="O21" i="31" s="1"/>
  <c r="M4" i="31" s="1"/>
  <c r="M5" i="31" s="1"/>
  <c r="F70" i="27"/>
  <c r="O64" i="31" s="1"/>
  <c r="H70" i="27"/>
  <c r="N64" i="31"/>
  <c r="G70" i="27"/>
  <c r="P64" i="31" s="1"/>
  <c r="T94" i="36"/>
  <c r="S94" i="36" s="1"/>
  <c r="Q95" i="36" s="1"/>
  <c r="R95" i="36" s="1"/>
  <c r="N75" i="3"/>
  <c r="P75" i="3"/>
  <c r="O75" i="3" s="1"/>
  <c r="M76" i="3" s="1"/>
  <c r="Y70" i="31"/>
  <c r="W71" i="31" s="1"/>
  <c r="D66" i="10"/>
  <c r="F80" i="2"/>
  <c r="H80" i="2" s="1"/>
  <c r="G80" i="2" s="1"/>
  <c r="E81" i="2" s="1"/>
  <c r="F81" i="2" s="1"/>
  <c r="K91" i="15"/>
  <c r="I92" i="15" s="1"/>
  <c r="J92" i="15" s="1"/>
  <c r="J92" i="27"/>
  <c r="L92" i="27" s="1"/>
  <c r="K92" i="27" s="1"/>
  <c r="I93" i="27" s="1"/>
  <c r="J93" i="27" s="1"/>
  <c r="T78" i="2"/>
  <c r="S78" i="2" s="1"/>
  <c r="Q79" i="2" s="1"/>
  <c r="S79" i="3"/>
  <c r="Q80" i="3" s="1"/>
  <c r="R80" i="3" s="1"/>
  <c r="K79" i="3"/>
  <c r="I80" i="3" s="1"/>
  <c r="K96" i="56"/>
  <c r="I97" i="56" s="1"/>
  <c r="J97" i="56" s="1"/>
  <c r="H92" i="56"/>
  <c r="F92" i="56"/>
  <c r="H81" i="3"/>
  <c r="F81" i="3"/>
  <c r="A101" i="10"/>
  <c r="B100" i="10"/>
  <c r="R93" i="27"/>
  <c r="T93" i="27" s="1"/>
  <c r="H87" i="29"/>
  <c r="Z71" i="31" s="1"/>
  <c r="F87" i="29"/>
  <c r="X71" i="31" s="1"/>
  <c r="F79" i="15"/>
  <c r="H79" i="15" s="1"/>
  <c r="H72" i="31" s="1"/>
  <c r="E72" i="31"/>
  <c r="F72" i="31" s="1"/>
  <c r="K97" i="29"/>
  <c r="I98" i="29" s="1"/>
  <c r="J98" i="29" s="1"/>
  <c r="S88" i="29"/>
  <c r="Q89" i="29" s="1"/>
  <c r="R89" i="29" s="1"/>
  <c r="J81" i="2"/>
  <c r="L81" i="2" s="1"/>
  <c r="J87" i="17"/>
  <c r="K87" i="17" s="1"/>
  <c r="I88" i="17" s="1"/>
  <c r="J88" i="17" s="1"/>
  <c r="O91" i="29"/>
  <c r="M92" i="29" s="1"/>
  <c r="P92" i="29" s="1"/>
  <c r="S91" i="17"/>
  <c r="Q92" i="17" s="1"/>
  <c r="N86" i="17"/>
  <c r="P86" i="17"/>
  <c r="F85" i="17"/>
  <c r="H85" i="17" s="1"/>
  <c r="L93" i="36"/>
  <c r="K93" i="36" s="1"/>
  <c r="I94" i="36" s="1"/>
  <c r="H84" i="36"/>
  <c r="G84" i="36" s="1"/>
  <c r="E85" i="36" s="1"/>
  <c r="S90" i="15"/>
  <c r="Q91" i="15" s="1"/>
  <c r="Q64" i="31" l="1"/>
  <c r="E71" i="27"/>
  <c r="T80" i="3"/>
  <c r="P76" i="3"/>
  <c r="N76" i="3"/>
  <c r="D67" i="10"/>
  <c r="R79" i="2"/>
  <c r="T79" i="2"/>
  <c r="H81" i="2"/>
  <c r="G81" i="2" s="1"/>
  <c r="E82" i="2" s="1"/>
  <c r="F82" i="2" s="1"/>
  <c r="S93" i="27"/>
  <c r="Q94" i="27" s="1"/>
  <c r="R94" i="27" s="1"/>
  <c r="L92" i="15"/>
  <c r="K92" i="15" s="1"/>
  <c r="I93" i="15" s="1"/>
  <c r="L97" i="56"/>
  <c r="K97" i="56" s="1"/>
  <c r="I98" i="56" s="1"/>
  <c r="G92" i="56"/>
  <c r="E93" i="56" s="1"/>
  <c r="B101" i="10"/>
  <c r="A102" i="10"/>
  <c r="L80" i="3"/>
  <c r="J80" i="3"/>
  <c r="S80" i="3"/>
  <c r="Q81" i="3" s="1"/>
  <c r="G81" i="3"/>
  <c r="E82" i="3" s="1"/>
  <c r="Y71" i="31"/>
  <c r="W72" i="31" s="1"/>
  <c r="G87" i="29"/>
  <c r="E88" i="29" s="1"/>
  <c r="G72" i="31"/>
  <c r="G79" i="15"/>
  <c r="E80" i="15" s="1"/>
  <c r="T89" i="29"/>
  <c r="S89" i="29" s="1"/>
  <c r="Q90" i="29" s="1"/>
  <c r="T90" i="29" s="1"/>
  <c r="L98" i="29"/>
  <c r="K98" i="29" s="1"/>
  <c r="I99" i="29" s="1"/>
  <c r="J99" i="29" s="1"/>
  <c r="K81" i="2"/>
  <c r="I82" i="2" s="1"/>
  <c r="N92" i="29"/>
  <c r="O92" i="29" s="1"/>
  <c r="M93" i="29" s="1"/>
  <c r="L93" i="27"/>
  <c r="K93" i="27" s="1"/>
  <c r="I94" i="27" s="1"/>
  <c r="L88" i="17"/>
  <c r="K88" i="17" s="1"/>
  <c r="I89" i="17" s="1"/>
  <c r="L89" i="17" s="1"/>
  <c r="O86" i="17"/>
  <c r="M87" i="17" s="1"/>
  <c r="R92" i="17"/>
  <c r="T92" i="17"/>
  <c r="G85" i="17"/>
  <c r="E86" i="17" s="1"/>
  <c r="J94" i="36"/>
  <c r="L94" i="36" s="1"/>
  <c r="R91" i="15"/>
  <c r="T91" i="15" s="1"/>
  <c r="F85" i="36"/>
  <c r="H85" i="36" s="1"/>
  <c r="N65" i="31" l="1"/>
  <c r="H71" i="27"/>
  <c r="F71" i="27"/>
  <c r="O65" i="31" s="1"/>
  <c r="O76" i="3"/>
  <c r="M77" i="3"/>
  <c r="S79" i="2"/>
  <c r="Q80" i="2" s="1"/>
  <c r="R80" i="2" s="1"/>
  <c r="T80" i="2" s="1"/>
  <c r="J93" i="15"/>
  <c r="L93" i="15" s="1"/>
  <c r="K93" i="15" s="1"/>
  <c r="I94" i="15" s="1"/>
  <c r="H82" i="2"/>
  <c r="G82" i="2" s="1"/>
  <c r="E83" i="2" s="1"/>
  <c r="F83" i="2" s="1"/>
  <c r="D68" i="10"/>
  <c r="H93" i="56"/>
  <c r="F93" i="56"/>
  <c r="J98" i="56"/>
  <c r="L98" i="56" s="1"/>
  <c r="K80" i="3"/>
  <c r="I81" i="3" s="1"/>
  <c r="A103" i="10"/>
  <c r="B102" i="10"/>
  <c r="R81" i="3"/>
  <c r="T81" i="3"/>
  <c r="H82" i="3"/>
  <c r="F82" i="3"/>
  <c r="F88" i="29"/>
  <c r="X72" i="31" s="1"/>
  <c r="H88" i="29"/>
  <c r="Z72" i="31" s="1"/>
  <c r="F80" i="15"/>
  <c r="H80" i="15" s="1"/>
  <c r="H73" i="31" s="1"/>
  <c r="E73" i="31"/>
  <c r="F73" i="31" s="1"/>
  <c r="L99" i="29"/>
  <c r="K99" i="29" s="1"/>
  <c r="I100" i="29" s="1"/>
  <c r="R90" i="29"/>
  <c r="S90" i="29" s="1"/>
  <c r="Q91" i="29" s="1"/>
  <c r="T91" i="29" s="1"/>
  <c r="J82" i="2"/>
  <c r="L82" i="2" s="1"/>
  <c r="S92" i="17"/>
  <c r="Q93" i="17" s="1"/>
  <c r="J89" i="17"/>
  <c r="K89" i="17" s="1"/>
  <c r="I90" i="17" s="1"/>
  <c r="N93" i="29"/>
  <c r="P93" i="29"/>
  <c r="P87" i="17"/>
  <c r="N87" i="17"/>
  <c r="J94" i="27"/>
  <c r="L94" i="27" s="1"/>
  <c r="F86" i="17"/>
  <c r="H86" i="17" s="1"/>
  <c r="G86" i="17" s="1"/>
  <c r="K94" i="36"/>
  <c r="I95" i="36" s="1"/>
  <c r="S91" i="15"/>
  <c r="Q92" i="15" s="1"/>
  <c r="G85" i="36"/>
  <c r="E86" i="36" s="1"/>
  <c r="Q65" i="31" l="1"/>
  <c r="G71" i="27"/>
  <c r="P65" i="31" s="1"/>
  <c r="N77" i="3"/>
  <c r="P77" i="3"/>
  <c r="O77" i="3" s="1"/>
  <c r="M78" i="3" s="1"/>
  <c r="D69" i="10"/>
  <c r="H83" i="2"/>
  <c r="G83" i="2" s="1"/>
  <c r="E84" i="2" s="1"/>
  <c r="J94" i="15"/>
  <c r="L94" i="15" s="1"/>
  <c r="G82" i="3"/>
  <c r="E83" i="3" s="1"/>
  <c r="G93" i="56"/>
  <c r="E94" i="56" s="1"/>
  <c r="F94" i="56" s="1"/>
  <c r="E29" i="56" s="1"/>
  <c r="K98" i="56"/>
  <c r="I99" i="56" s="1"/>
  <c r="F83" i="3"/>
  <c r="H83" i="3"/>
  <c r="S81" i="3"/>
  <c r="Q82" i="3" s="1"/>
  <c r="B103" i="10"/>
  <c r="A104" i="10"/>
  <c r="L81" i="3"/>
  <c r="J81" i="3"/>
  <c r="Y72" i="31"/>
  <c r="W73" i="31" s="1"/>
  <c r="G88" i="29"/>
  <c r="E89" i="29" s="1"/>
  <c r="G73" i="31"/>
  <c r="G80" i="15"/>
  <c r="E81" i="15" s="1"/>
  <c r="R91" i="29"/>
  <c r="S91" i="29" s="1"/>
  <c r="Q92" i="29" s="1"/>
  <c r="K82" i="2"/>
  <c r="I83" i="2" s="1"/>
  <c r="O93" i="29"/>
  <c r="M94" i="29" s="1"/>
  <c r="N94" i="29" s="1"/>
  <c r="O87" i="17"/>
  <c r="M88" i="17" s="1"/>
  <c r="N88" i="17" s="1"/>
  <c r="T93" i="17"/>
  <c r="R93" i="17"/>
  <c r="K94" i="27"/>
  <c r="I95" i="27" s="1"/>
  <c r="S80" i="2"/>
  <c r="Q81" i="2" s="1"/>
  <c r="L90" i="17"/>
  <c r="J90" i="17"/>
  <c r="J100" i="29"/>
  <c r="L100" i="29"/>
  <c r="E87" i="17"/>
  <c r="J95" i="36"/>
  <c r="L95" i="36" s="1"/>
  <c r="R92" i="15"/>
  <c r="T92" i="15" s="1"/>
  <c r="F86" i="36"/>
  <c r="H86" i="36" s="1"/>
  <c r="E72" i="27" l="1"/>
  <c r="N78" i="3"/>
  <c r="P78" i="3"/>
  <c r="O78" i="3"/>
  <c r="M79" i="3" s="1"/>
  <c r="K94" i="15"/>
  <c r="I95" i="15" s="1"/>
  <c r="J95" i="15" s="1"/>
  <c r="F84" i="2"/>
  <c r="H84" i="2" s="1"/>
  <c r="D70" i="10"/>
  <c r="G83" i="3"/>
  <c r="E84" i="3" s="1"/>
  <c r="F84" i="3" s="1"/>
  <c r="K81" i="3"/>
  <c r="I82" i="3" s="1"/>
  <c r="H94" i="56"/>
  <c r="G29" i="56" s="1"/>
  <c r="J99" i="56"/>
  <c r="L99" i="56" s="1"/>
  <c r="T82" i="3"/>
  <c r="R82" i="3"/>
  <c r="A105" i="10"/>
  <c r="B104" i="10"/>
  <c r="F89" i="29"/>
  <c r="X73" i="31" s="1"/>
  <c r="H89" i="29"/>
  <c r="Z73" i="31" s="1"/>
  <c r="E74" i="31"/>
  <c r="F74" i="31" s="1"/>
  <c r="F81" i="15"/>
  <c r="H81" i="15" s="1"/>
  <c r="H74" i="31" s="1"/>
  <c r="R92" i="29"/>
  <c r="T92" i="29"/>
  <c r="J83" i="2"/>
  <c r="L83" i="2" s="1"/>
  <c r="P94" i="29"/>
  <c r="O94" i="29" s="1"/>
  <c r="M95" i="29" s="1"/>
  <c r="K100" i="29"/>
  <c r="I101" i="29" s="1"/>
  <c r="L101" i="29" s="1"/>
  <c r="P88" i="17"/>
  <c r="O88" i="17" s="1"/>
  <c r="M89" i="17" s="1"/>
  <c r="K90" i="17"/>
  <c r="I91" i="17" s="1"/>
  <c r="J91" i="17" s="1"/>
  <c r="S93" i="17"/>
  <c r="Q94" i="17" s="1"/>
  <c r="R81" i="2"/>
  <c r="T81" i="2" s="1"/>
  <c r="J95" i="27"/>
  <c r="L95" i="27" s="1"/>
  <c r="F87" i="17"/>
  <c r="H87" i="17" s="1"/>
  <c r="G87" i="17" s="1"/>
  <c r="E88" i="17" s="1"/>
  <c r="K95" i="36"/>
  <c r="I96" i="36" s="1"/>
  <c r="J96" i="36" s="1"/>
  <c r="S92" i="15"/>
  <c r="Q93" i="15" s="1"/>
  <c r="R93" i="15" s="1"/>
  <c r="G86" i="36"/>
  <c r="E87" i="36" s="1"/>
  <c r="F87" i="36" s="1"/>
  <c r="N66" i="31" l="1"/>
  <c r="F72" i="27"/>
  <c r="O66" i="31" s="1"/>
  <c r="H72" i="27"/>
  <c r="G72" i="27"/>
  <c r="P66" i="31" s="1"/>
  <c r="H84" i="3"/>
  <c r="G84" i="3" s="1"/>
  <c r="E85" i="3" s="1"/>
  <c r="P79" i="3"/>
  <c r="O79" i="3" s="1"/>
  <c r="M80" i="3" s="1"/>
  <c r="N79" i="3"/>
  <c r="L95" i="15"/>
  <c r="K95" i="15" s="1"/>
  <c r="G84" i="2"/>
  <c r="E85" i="2" s="1"/>
  <c r="Y73" i="31"/>
  <c r="K99" i="56"/>
  <c r="I100" i="56" s="1"/>
  <c r="G94" i="56"/>
  <c r="E95" i="56" s="1"/>
  <c r="F95" i="56" s="1"/>
  <c r="A106" i="10"/>
  <c r="B105" i="10"/>
  <c r="J82" i="3"/>
  <c r="L82" i="3"/>
  <c r="S82" i="3"/>
  <c r="Q83" i="3" s="1"/>
  <c r="G89" i="29"/>
  <c r="E90" i="29" s="1"/>
  <c r="W74" i="31"/>
  <c r="S92" i="29"/>
  <c r="Q93" i="29" s="1"/>
  <c r="R93" i="29" s="1"/>
  <c r="G74" i="31"/>
  <c r="G81" i="15"/>
  <c r="E82" i="15" s="1"/>
  <c r="K83" i="2"/>
  <c r="I84" i="2" s="1"/>
  <c r="J101" i="29"/>
  <c r="K101" i="29" s="1"/>
  <c r="I102" i="29" s="1"/>
  <c r="S81" i="2"/>
  <c r="Q82" i="2" s="1"/>
  <c r="R82" i="2" s="1"/>
  <c r="L91" i="17"/>
  <c r="K91" i="17" s="1"/>
  <c r="I92" i="17" s="1"/>
  <c r="J92" i="17" s="1"/>
  <c r="P89" i="17"/>
  <c r="N89" i="17"/>
  <c r="N95" i="29"/>
  <c r="P95" i="29"/>
  <c r="K95" i="27"/>
  <c r="I96" i="27" s="1"/>
  <c r="J96" i="27" s="1"/>
  <c r="R94" i="17"/>
  <c r="T94" i="17"/>
  <c r="T93" i="15"/>
  <c r="S93" i="15" s="1"/>
  <c r="Q94" i="15" s="1"/>
  <c r="F88" i="17"/>
  <c r="H88" i="17" s="1"/>
  <c r="L96" i="36"/>
  <c r="K96" i="36" s="1"/>
  <c r="I97" i="36" s="1"/>
  <c r="H87" i="36"/>
  <c r="G87" i="36" s="1"/>
  <c r="E88" i="36" s="1"/>
  <c r="F85" i="3" l="1"/>
  <c r="H85" i="3"/>
  <c r="G85" i="3" s="1"/>
  <c r="Q66" i="31"/>
  <c r="E73" i="27"/>
  <c r="N80" i="3"/>
  <c r="P80" i="3"/>
  <c r="O80" i="3" s="1"/>
  <c r="M81" i="3" s="1"/>
  <c r="E86" i="3"/>
  <c r="F86" i="3" s="1"/>
  <c r="K82" i="3"/>
  <c r="I83" i="3" s="1"/>
  <c r="J83" i="3" s="1"/>
  <c r="I96" i="15"/>
  <c r="J96" i="15" s="1"/>
  <c r="L96" i="15" s="1"/>
  <c r="K96" i="15" s="1"/>
  <c r="I97" i="15" s="1"/>
  <c r="J97" i="15" s="1"/>
  <c r="L97" i="15" s="1"/>
  <c r="K97" i="15" s="1"/>
  <c r="I98" i="15" s="1"/>
  <c r="F85" i="2"/>
  <c r="H85" i="2" s="1"/>
  <c r="D71" i="10"/>
  <c r="H95" i="56"/>
  <c r="G95" i="56" s="1"/>
  <c r="E96" i="56" s="1"/>
  <c r="H96" i="56" s="1"/>
  <c r="F29" i="56"/>
  <c r="J100" i="56"/>
  <c r="L100" i="56" s="1"/>
  <c r="R83" i="3"/>
  <c r="T83" i="3"/>
  <c r="A107" i="10"/>
  <c r="B106" i="10"/>
  <c r="H90" i="29"/>
  <c r="Z74" i="31" s="1"/>
  <c r="F90" i="29"/>
  <c r="X74" i="31" s="1"/>
  <c r="Y74" i="31" s="1"/>
  <c r="W75" i="31" s="1"/>
  <c r="T93" i="29"/>
  <c r="S93" i="29" s="1"/>
  <c r="Q94" i="29" s="1"/>
  <c r="T94" i="29" s="1"/>
  <c r="F82" i="15"/>
  <c r="H82" i="15" s="1"/>
  <c r="E75" i="31"/>
  <c r="J84" i="2"/>
  <c r="L84" i="2" s="1"/>
  <c r="T82" i="2"/>
  <c r="S82" i="2" s="1"/>
  <c r="Q83" i="2" s="1"/>
  <c r="R83" i="2" s="1"/>
  <c r="O95" i="29"/>
  <c r="M96" i="29" s="1"/>
  <c r="P96" i="29" s="1"/>
  <c r="L92" i="17"/>
  <c r="K92" i="17" s="1"/>
  <c r="I93" i="17" s="1"/>
  <c r="J93" i="17" s="1"/>
  <c r="L96" i="27"/>
  <c r="K96" i="27" s="1"/>
  <c r="I97" i="27" s="1"/>
  <c r="J97" i="27" s="1"/>
  <c r="O89" i="17"/>
  <c r="M90" i="17" s="1"/>
  <c r="S94" i="17"/>
  <c r="Q95" i="17" s="1"/>
  <c r="G88" i="17"/>
  <c r="E89" i="17" s="1"/>
  <c r="L102" i="29"/>
  <c r="J102" i="29"/>
  <c r="J97" i="36"/>
  <c r="L97" i="36" s="1"/>
  <c r="R94" i="15"/>
  <c r="T94" i="15" s="1"/>
  <c r="F88" i="36"/>
  <c r="H88" i="36"/>
  <c r="H73" i="27" l="1"/>
  <c r="F73" i="27"/>
  <c r="O67" i="31" s="1"/>
  <c r="N67" i="31"/>
  <c r="H86" i="3"/>
  <c r="G86" i="3" s="1"/>
  <c r="E87" i="3" s="1"/>
  <c r="S83" i="3"/>
  <c r="L83" i="3"/>
  <c r="K83" i="3" s="1"/>
  <c r="I84" i="3" s="1"/>
  <c r="L84" i="3" s="1"/>
  <c r="N81" i="3"/>
  <c r="P81" i="3"/>
  <c r="J98" i="15"/>
  <c r="L98" i="15" s="1"/>
  <c r="K98" i="15" s="1"/>
  <c r="I99" i="15" s="1"/>
  <c r="J99" i="15" s="1"/>
  <c r="G85" i="2"/>
  <c r="E86" i="2" s="1"/>
  <c r="F96" i="56"/>
  <c r="G96" i="56" s="1"/>
  <c r="E97" i="56" s="1"/>
  <c r="F97" i="56" s="1"/>
  <c r="K100" i="56"/>
  <c r="I101" i="56" s="1"/>
  <c r="J84" i="3"/>
  <c r="A108" i="10"/>
  <c r="B107" i="10"/>
  <c r="Q84" i="3"/>
  <c r="R94" i="29"/>
  <c r="S94" i="29" s="1"/>
  <c r="Q95" i="29" s="1"/>
  <c r="T95" i="29" s="1"/>
  <c r="G90" i="29"/>
  <c r="E91" i="29" s="1"/>
  <c r="F87" i="3"/>
  <c r="H87" i="3"/>
  <c r="G87" i="3" s="1"/>
  <c r="H75" i="31"/>
  <c r="G82" i="15"/>
  <c r="E83" i="15" s="1"/>
  <c r="F75" i="31"/>
  <c r="K84" i="2"/>
  <c r="I85" i="2" s="1"/>
  <c r="N96" i="29"/>
  <c r="O96" i="29" s="1"/>
  <c r="M97" i="29" s="1"/>
  <c r="P97" i="29" s="1"/>
  <c r="L93" i="17"/>
  <c r="K93" i="17" s="1"/>
  <c r="I94" i="17" s="1"/>
  <c r="K102" i="29"/>
  <c r="I103" i="29" s="1"/>
  <c r="L97" i="27"/>
  <c r="K97" i="27" s="1"/>
  <c r="I98" i="27" s="1"/>
  <c r="P90" i="17"/>
  <c r="N90" i="17"/>
  <c r="T95" i="17"/>
  <c r="R95" i="17"/>
  <c r="K97" i="36"/>
  <c r="I98" i="36" s="1"/>
  <c r="J98" i="36" s="1"/>
  <c r="F89" i="17"/>
  <c r="H89" i="17" s="1"/>
  <c r="S94" i="15"/>
  <c r="Q95" i="15" s="1"/>
  <c r="R95" i="15" s="1"/>
  <c r="G88" i="36"/>
  <c r="E89" i="36" s="1"/>
  <c r="F89" i="36" s="1"/>
  <c r="Q67" i="31" l="1"/>
  <c r="G73" i="27"/>
  <c r="O81" i="3"/>
  <c r="M82" i="3" s="1"/>
  <c r="F86" i="2"/>
  <c r="H86" i="2" s="1"/>
  <c r="G86" i="2" s="1"/>
  <c r="E87" i="2" s="1"/>
  <c r="D72" i="10"/>
  <c r="K84" i="3"/>
  <c r="I85" i="3" s="1"/>
  <c r="L85" i="3" s="1"/>
  <c r="H97" i="56"/>
  <c r="G97" i="56" s="1"/>
  <c r="J101" i="56"/>
  <c r="L101" i="56" s="1"/>
  <c r="B108" i="10"/>
  <c r="A109" i="10"/>
  <c r="T84" i="3"/>
  <c r="R84" i="3"/>
  <c r="E88" i="3"/>
  <c r="H91" i="29"/>
  <c r="Z75" i="31" s="1"/>
  <c r="F91" i="29"/>
  <c r="X75" i="31" s="1"/>
  <c r="R95" i="29"/>
  <c r="S95" i="29" s="1"/>
  <c r="Q96" i="29" s="1"/>
  <c r="G75" i="31"/>
  <c r="F83" i="15"/>
  <c r="H83" i="15" s="1"/>
  <c r="E76" i="31"/>
  <c r="J85" i="2"/>
  <c r="N97" i="29"/>
  <c r="O97" i="29" s="1"/>
  <c r="M98" i="29" s="1"/>
  <c r="O90" i="17"/>
  <c r="M91" i="17" s="1"/>
  <c r="L98" i="36"/>
  <c r="K98" i="36" s="1"/>
  <c r="I99" i="36" s="1"/>
  <c r="J99" i="36" s="1"/>
  <c r="L99" i="15"/>
  <c r="K99" i="15" s="1"/>
  <c r="I100" i="15" s="1"/>
  <c r="L94" i="17"/>
  <c r="J94" i="17"/>
  <c r="J98" i="27"/>
  <c r="L98" i="27" s="1"/>
  <c r="S95" i="17"/>
  <c r="Q96" i="17" s="1"/>
  <c r="G89" i="17"/>
  <c r="E90" i="17" s="1"/>
  <c r="L103" i="29"/>
  <c r="J103" i="29"/>
  <c r="H89" i="36"/>
  <c r="G89" i="36" s="1"/>
  <c r="J85" i="3" l="1"/>
  <c r="P67" i="31"/>
  <c r="E74" i="27"/>
  <c r="S84" i="3"/>
  <c r="Q85" i="3" s="1"/>
  <c r="R85" i="3" s="1"/>
  <c r="N82" i="3"/>
  <c r="P82" i="3"/>
  <c r="L85" i="2"/>
  <c r="K85" i="2" s="1"/>
  <c r="I86" i="2" s="1"/>
  <c r="D73" i="10"/>
  <c r="F87" i="2"/>
  <c r="H87" i="2" s="1"/>
  <c r="G87" i="2" s="1"/>
  <c r="E88" i="2" s="1"/>
  <c r="K85" i="3"/>
  <c r="I86" i="3" s="1"/>
  <c r="J86" i="3" s="1"/>
  <c r="K101" i="56"/>
  <c r="I102" i="56" s="1"/>
  <c r="E98" i="56"/>
  <c r="A110" i="10"/>
  <c r="B109" i="10"/>
  <c r="Y75" i="31"/>
  <c r="W76" i="31" s="1"/>
  <c r="G91" i="29"/>
  <c r="E92" i="29" s="1"/>
  <c r="H88" i="3"/>
  <c r="F88" i="3"/>
  <c r="F76" i="31"/>
  <c r="H76" i="31"/>
  <c r="G83" i="15"/>
  <c r="E84" i="15" s="1"/>
  <c r="R96" i="29"/>
  <c r="T96" i="29"/>
  <c r="N98" i="29"/>
  <c r="P98" i="29"/>
  <c r="N91" i="17"/>
  <c r="P91" i="17"/>
  <c r="L99" i="36"/>
  <c r="K99" i="36" s="1"/>
  <c r="I100" i="36" s="1"/>
  <c r="J100" i="36" s="1"/>
  <c r="K98" i="27"/>
  <c r="I99" i="27" s="1"/>
  <c r="J99" i="27" s="1"/>
  <c r="K94" i="17"/>
  <c r="I95" i="17" s="1"/>
  <c r="J95" i="17" s="1"/>
  <c r="K103" i="29"/>
  <c r="I104" i="29" s="1"/>
  <c r="J100" i="15"/>
  <c r="T96" i="17"/>
  <c r="R96" i="17"/>
  <c r="F90" i="17"/>
  <c r="H90" i="17" s="1"/>
  <c r="E90" i="36"/>
  <c r="N68" i="31" l="1"/>
  <c r="F74" i="27"/>
  <c r="O68" i="31" s="1"/>
  <c r="H74" i="27"/>
  <c r="T85" i="3"/>
  <c r="O82" i="3"/>
  <c r="M83" i="3" s="1"/>
  <c r="L86" i="3"/>
  <c r="K86" i="3" s="1"/>
  <c r="I87" i="3" s="1"/>
  <c r="J86" i="2"/>
  <c r="L86" i="2" s="1"/>
  <c r="L100" i="15"/>
  <c r="K100" i="15" s="1"/>
  <c r="I101" i="15" s="1"/>
  <c r="D74" i="10"/>
  <c r="F88" i="2"/>
  <c r="H88" i="2" s="1"/>
  <c r="G88" i="3"/>
  <c r="E89" i="3" s="1"/>
  <c r="H89" i="3" s="1"/>
  <c r="S85" i="3"/>
  <c r="Q86" i="3" s="1"/>
  <c r="J102" i="56"/>
  <c r="H98" i="56"/>
  <c r="F98" i="56"/>
  <c r="A111" i="10"/>
  <c r="B110" i="10"/>
  <c r="F92" i="29"/>
  <c r="X76" i="31" s="1"/>
  <c r="H92" i="29"/>
  <c r="Z76" i="31" s="1"/>
  <c r="G76" i="31"/>
  <c r="F84" i="15"/>
  <c r="H84" i="15" s="1"/>
  <c r="E77" i="31"/>
  <c r="S96" i="29"/>
  <c r="Q97" i="29" s="1"/>
  <c r="T97" i="29" s="1"/>
  <c r="O98" i="29"/>
  <c r="M99" i="29" s="1"/>
  <c r="P99" i="29" s="1"/>
  <c r="L99" i="27"/>
  <c r="K99" i="27" s="1"/>
  <c r="I100" i="27" s="1"/>
  <c r="S96" i="17"/>
  <c r="Q97" i="17" s="1"/>
  <c r="R97" i="17" s="1"/>
  <c r="O91" i="17"/>
  <c r="M92" i="17" s="1"/>
  <c r="N92" i="17" s="1"/>
  <c r="L100" i="36"/>
  <c r="K100" i="36" s="1"/>
  <c r="I101" i="36" s="1"/>
  <c r="L95" i="17"/>
  <c r="K95" i="17" s="1"/>
  <c r="G90" i="17"/>
  <c r="E91" i="17" s="1"/>
  <c r="L104" i="29"/>
  <c r="J104" i="29"/>
  <c r="F90" i="36"/>
  <c r="H90" i="36" s="1"/>
  <c r="Y76" i="31" l="1"/>
  <c r="Q68" i="31"/>
  <c r="G74" i="27"/>
  <c r="L102" i="56"/>
  <c r="K102" i="56" s="1"/>
  <c r="I103" i="56" s="1"/>
  <c r="N83" i="3"/>
  <c r="P83" i="3"/>
  <c r="F89" i="3"/>
  <c r="G89" i="3" s="1"/>
  <c r="E90" i="3" s="1"/>
  <c r="K86" i="2"/>
  <c r="I87" i="2" s="1"/>
  <c r="J101" i="15"/>
  <c r="G88" i="2"/>
  <c r="E89" i="2" s="1"/>
  <c r="G98" i="56"/>
  <c r="E99" i="56" s="1"/>
  <c r="H99" i="56" s="1"/>
  <c r="J87" i="3"/>
  <c r="L87" i="3"/>
  <c r="T86" i="3"/>
  <c r="R86" i="3"/>
  <c r="B111" i="10"/>
  <c r="A112" i="10"/>
  <c r="G92" i="29"/>
  <c r="E93" i="29" s="1"/>
  <c r="W77" i="31"/>
  <c r="R97" i="29"/>
  <c r="S97" i="29" s="1"/>
  <c r="Q98" i="29" s="1"/>
  <c r="F77" i="31"/>
  <c r="H77" i="31"/>
  <c r="G84" i="15"/>
  <c r="E85" i="15" s="1"/>
  <c r="N99" i="29"/>
  <c r="O99" i="29" s="1"/>
  <c r="M100" i="29" s="1"/>
  <c r="N100" i="29" s="1"/>
  <c r="T97" i="17"/>
  <c r="S97" i="17" s="1"/>
  <c r="Q98" i="17" s="1"/>
  <c r="P92" i="17"/>
  <c r="O92" i="17" s="1"/>
  <c r="M93" i="17" s="1"/>
  <c r="N93" i="17" s="1"/>
  <c r="I96" i="17"/>
  <c r="L96" i="17" s="1"/>
  <c r="K104" i="29"/>
  <c r="I105" i="29" s="1"/>
  <c r="L105" i="29" s="1"/>
  <c r="F91" i="17"/>
  <c r="H91" i="17" s="1"/>
  <c r="J100" i="27"/>
  <c r="L100" i="27" s="1"/>
  <c r="J101" i="36"/>
  <c r="G90" i="36"/>
  <c r="E91" i="36" s="1"/>
  <c r="O83" i="3" l="1"/>
  <c r="M84" i="3" s="1"/>
  <c r="P68" i="31"/>
  <c r="E75" i="27"/>
  <c r="J103" i="56"/>
  <c r="L103" i="56" s="1"/>
  <c r="K103" i="56" s="1"/>
  <c r="I104" i="56" s="1"/>
  <c r="L101" i="36"/>
  <c r="K101" i="36" s="1"/>
  <c r="I102" i="36" s="1"/>
  <c r="N84" i="3"/>
  <c r="P84" i="3"/>
  <c r="O84" i="3" s="1"/>
  <c r="M85" i="3" s="1"/>
  <c r="K87" i="3"/>
  <c r="I88" i="3" s="1"/>
  <c r="J88" i="3" s="1"/>
  <c r="J87" i="2"/>
  <c r="L87" i="2" s="1"/>
  <c r="K87" i="2" s="1"/>
  <c r="I88" i="2" s="1"/>
  <c r="J88" i="2" s="1"/>
  <c r="L101" i="15"/>
  <c r="K101" i="15" s="1"/>
  <c r="I102" i="15" s="1"/>
  <c r="F89" i="2"/>
  <c r="D75" i="10"/>
  <c r="H89" i="2"/>
  <c r="F99" i="56"/>
  <c r="G99" i="56" s="1"/>
  <c r="E100" i="56" s="1"/>
  <c r="H100" i="56" s="1"/>
  <c r="B112" i="10"/>
  <c r="A113" i="10"/>
  <c r="S86" i="3"/>
  <c r="Q87" i="3" s="1"/>
  <c r="F90" i="3"/>
  <c r="H90" i="3"/>
  <c r="F93" i="29"/>
  <c r="X77" i="31" s="1"/>
  <c r="H93" i="29"/>
  <c r="Z77" i="31" s="1"/>
  <c r="G77" i="31"/>
  <c r="E78" i="31"/>
  <c r="F78" i="31" s="1"/>
  <c r="F85" i="15"/>
  <c r="H85" i="15" s="1"/>
  <c r="P100" i="29"/>
  <c r="O100" i="29" s="1"/>
  <c r="M101" i="29" s="1"/>
  <c r="P101" i="29" s="1"/>
  <c r="T98" i="29"/>
  <c r="R98" i="29"/>
  <c r="P93" i="17"/>
  <c r="O93" i="17" s="1"/>
  <c r="M94" i="17" s="1"/>
  <c r="J96" i="17"/>
  <c r="K96" i="17" s="1"/>
  <c r="I97" i="17" s="1"/>
  <c r="J105" i="29"/>
  <c r="K105" i="29" s="1"/>
  <c r="I106" i="29" s="1"/>
  <c r="L106" i="29" s="1"/>
  <c r="K100" i="27"/>
  <c r="I101" i="27" s="1"/>
  <c r="J101" i="27" s="1"/>
  <c r="R98" i="17"/>
  <c r="T98" i="17"/>
  <c r="G91" i="17"/>
  <c r="E92" i="17" s="1"/>
  <c r="F91" i="36"/>
  <c r="H91" i="36" s="1"/>
  <c r="N69" i="31" l="1"/>
  <c r="F75" i="27"/>
  <c r="O69" i="31" s="1"/>
  <c r="H75" i="27"/>
  <c r="G75" i="27" s="1"/>
  <c r="P69" i="31" s="1"/>
  <c r="J102" i="36"/>
  <c r="L102" i="36" s="1"/>
  <c r="K102" i="36" s="1"/>
  <c r="I103" i="36" s="1"/>
  <c r="L104" i="56"/>
  <c r="P85" i="3"/>
  <c r="N85" i="3"/>
  <c r="L88" i="3"/>
  <c r="L88" i="2"/>
  <c r="J102" i="15"/>
  <c r="L102" i="15" s="1"/>
  <c r="K102" i="15" s="1"/>
  <c r="I103" i="15" s="1"/>
  <c r="J103" i="15" s="1"/>
  <c r="L103" i="15" s="1"/>
  <c r="G89" i="2"/>
  <c r="E90" i="2" s="1"/>
  <c r="Y77" i="31"/>
  <c r="K88" i="3"/>
  <c r="I89" i="3" s="1"/>
  <c r="L89" i="3" s="1"/>
  <c r="F100" i="56"/>
  <c r="G100" i="56" s="1"/>
  <c r="E101" i="56" s="1"/>
  <c r="F101" i="56" s="1"/>
  <c r="J104" i="56"/>
  <c r="A114" i="10"/>
  <c r="B113" i="10"/>
  <c r="R87" i="3"/>
  <c r="T87" i="3"/>
  <c r="G90" i="3"/>
  <c r="E91" i="3" s="1"/>
  <c r="W78" i="31"/>
  <c r="G93" i="29"/>
  <c r="E94" i="29" s="1"/>
  <c r="N101" i="29"/>
  <c r="O101" i="29" s="1"/>
  <c r="M102" i="29" s="1"/>
  <c r="P102" i="29" s="1"/>
  <c r="G85" i="15"/>
  <c r="E86" i="15" s="1"/>
  <c r="H78" i="31"/>
  <c r="G78" i="31" s="1"/>
  <c r="K88" i="2"/>
  <c r="I89" i="2" s="1"/>
  <c r="J89" i="2" s="1"/>
  <c r="S98" i="29"/>
  <c r="Q99" i="29" s="1"/>
  <c r="R99" i="29" s="1"/>
  <c r="J106" i="29"/>
  <c r="K106" i="29" s="1"/>
  <c r="I107" i="29" s="1"/>
  <c r="L97" i="17"/>
  <c r="J97" i="17"/>
  <c r="L101" i="27"/>
  <c r="K101" i="27" s="1"/>
  <c r="I102" i="27" s="1"/>
  <c r="F92" i="17"/>
  <c r="H92" i="17" s="1"/>
  <c r="S98" i="17"/>
  <c r="Q99" i="17" s="1"/>
  <c r="P94" i="17"/>
  <c r="N94" i="17"/>
  <c r="G91" i="36"/>
  <c r="E92" i="36" s="1"/>
  <c r="Q69" i="31" l="1"/>
  <c r="E76" i="27"/>
  <c r="K104" i="56"/>
  <c r="I105" i="56" s="1"/>
  <c r="J89" i="3"/>
  <c r="K89" i="3" s="1"/>
  <c r="I90" i="3" s="1"/>
  <c r="L90" i="3" s="1"/>
  <c r="O85" i="3"/>
  <c r="M86" i="3"/>
  <c r="D76" i="10"/>
  <c r="F90" i="2"/>
  <c r="H90" i="2" s="1"/>
  <c r="G90" i="2" s="1"/>
  <c r="E91" i="2" s="1"/>
  <c r="S87" i="3"/>
  <c r="Q88" i="3" s="1"/>
  <c r="H101" i="56"/>
  <c r="G101" i="56" s="1"/>
  <c r="E102" i="56" s="1"/>
  <c r="J105" i="56"/>
  <c r="L105" i="56" s="1"/>
  <c r="R88" i="3"/>
  <c r="T88" i="3"/>
  <c r="B114" i="10"/>
  <c r="A115" i="10"/>
  <c r="H91" i="3"/>
  <c r="F91" i="3"/>
  <c r="F94" i="29"/>
  <c r="X78" i="31" s="1"/>
  <c r="H94" i="29"/>
  <c r="Z78" i="31" s="1"/>
  <c r="F86" i="15"/>
  <c r="H86" i="15" s="1"/>
  <c r="E79" i="31"/>
  <c r="F79" i="31" s="1"/>
  <c r="T99" i="29"/>
  <c r="S99" i="29" s="1"/>
  <c r="Q100" i="29" s="1"/>
  <c r="R100" i="29" s="1"/>
  <c r="L89" i="2"/>
  <c r="K89" i="2" s="1"/>
  <c r="I90" i="2" s="1"/>
  <c r="J90" i="2" s="1"/>
  <c r="N102" i="29"/>
  <c r="O102" i="29" s="1"/>
  <c r="M103" i="29" s="1"/>
  <c r="N103" i="29" s="1"/>
  <c r="K97" i="17"/>
  <c r="I98" i="17" s="1"/>
  <c r="O94" i="17"/>
  <c r="M95" i="17" s="1"/>
  <c r="L107" i="29"/>
  <c r="J107" i="29"/>
  <c r="G92" i="17"/>
  <c r="E93" i="17" s="1"/>
  <c r="J102" i="27"/>
  <c r="L102" i="27" s="1"/>
  <c r="R99" i="17"/>
  <c r="T99" i="17"/>
  <c r="J103" i="36"/>
  <c r="K103" i="15"/>
  <c r="I104" i="15" s="1"/>
  <c r="F92" i="36"/>
  <c r="H92" i="36" s="1"/>
  <c r="F76" i="27" l="1"/>
  <c r="O70" i="31" s="1"/>
  <c r="H76" i="27"/>
  <c r="N70" i="31"/>
  <c r="L103" i="36"/>
  <c r="K103" i="36" s="1"/>
  <c r="I104" i="36" s="1"/>
  <c r="J90" i="3"/>
  <c r="K90" i="3" s="1"/>
  <c r="I91" i="3" s="1"/>
  <c r="L91" i="3" s="1"/>
  <c r="P86" i="3"/>
  <c r="N86" i="3"/>
  <c r="D77" i="10"/>
  <c r="F91" i="2"/>
  <c r="H91" i="2" s="1"/>
  <c r="G91" i="3"/>
  <c r="E92" i="3" s="1"/>
  <c r="H92" i="3" s="1"/>
  <c r="S88" i="3"/>
  <c r="Q89" i="3" s="1"/>
  <c r="K105" i="56"/>
  <c r="I106" i="56" s="1"/>
  <c r="H102" i="56"/>
  <c r="F102" i="56"/>
  <c r="Y78" i="31"/>
  <c r="W79" i="31" s="1"/>
  <c r="B115" i="10"/>
  <c r="A116" i="10"/>
  <c r="G94" i="29"/>
  <c r="E95" i="29" s="1"/>
  <c r="H79" i="31"/>
  <c r="G79" i="31" s="1"/>
  <c r="G86" i="15"/>
  <c r="E87" i="15" s="1"/>
  <c r="L90" i="2"/>
  <c r="K90" i="2" s="1"/>
  <c r="I91" i="2" s="1"/>
  <c r="T100" i="29"/>
  <c r="S100" i="29" s="1"/>
  <c r="Q101" i="29" s="1"/>
  <c r="T101" i="29" s="1"/>
  <c r="P103" i="29"/>
  <c r="O103" i="29" s="1"/>
  <c r="M104" i="29" s="1"/>
  <c r="P104" i="29" s="1"/>
  <c r="J98" i="17"/>
  <c r="L98" i="17"/>
  <c r="K107" i="29"/>
  <c r="I108" i="29" s="1"/>
  <c r="J108" i="29" s="1"/>
  <c r="S99" i="17"/>
  <c r="Q100" i="17" s="1"/>
  <c r="F93" i="17"/>
  <c r="E28" i="17" s="1"/>
  <c r="N95" i="17"/>
  <c r="P95" i="17"/>
  <c r="K102" i="27"/>
  <c r="I103" i="27" s="1"/>
  <c r="G92" i="36"/>
  <c r="E93" i="36" s="1"/>
  <c r="J104" i="15"/>
  <c r="L104" i="15" s="1"/>
  <c r="Q70" i="31" l="1"/>
  <c r="G76" i="27"/>
  <c r="J104" i="36"/>
  <c r="L104" i="36"/>
  <c r="J91" i="3"/>
  <c r="K91" i="3" s="1"/>
  <c r="I92" i="3" s="1"/>
  <c r="O86" i="3"/>
  <c r="M87" i="3" s="1"/>
  <c r="G91" i="2"/>
  <c r="E92" i="2" s="1"/>
  <c r="F92" i="3"/>
  <c r="G92" i="3" s="1"/>
  <c r="E93" i="3" s="1"/>
  <c r="G102" i="56"/>
  <c r="E103" i="56" s="1"/>
  <c r="J106" i="56"/>
  <c r="L106" i="56" s="1"/>
  <c r="T89" i="3"/>
  <c r="R89" i="3"/>
  <c r="A117" i="10"/>
  <c r="B116" i="10"/>
  <c r="H95" i="29"/>
  <c r="Z79" i="31" s="1"/>
  <c r="F95" i="29"/>
  <c r="X79" i="31" s="1"/>
  <c r="F87" i="15"/>
  <c r="H87" i="15" s="1"/>
  <c r="E80" i="31"/>
  <c r="F80" i="31" s="1"/>
  <c r="R101" i="29"/>
  <c r="S101" i="29" s="1"/>
  <c r="Q102" i="29" s="1"/>
  <c r="T102" i="29" s="1"/>
  <c r="J91" i="2"/>
  <c r="K98" i="17"/>
  <c r="I99" i="17" s="1"/>
  <c r="L99" i="17" s="1"/>
  <c r="N104" i="29"/>
  <c r="O104" i="29" s="1"/>
  <c r="M105" i="29" s="1"/>
  <c r="L108" i="29"/>
  <c r="K108" i="29" s="1"/>
  <c r="I109" i="29" s="1"/>
  <c r="J109" i="29" s="1"/>
  <c r="H93" i="17"/>
  <c r="G28" i="17" s="1"/>
  <c r="O95" i="17"/>
  <c r="M96" i="17" s="1"/>
  <c r="N96" i="17" s="1"/>
  <c r="R100" i="17"/>
  <c r="T100" i="17"/>
  <c r="J103" i="27"/>
  <c r="L103" i="27" s="1"/>
  <c r="K104" i="36"/>
  <c r="I105" i="36" s="1"/>
  <c r="J105" i="36" s="1"/>
  <c r="F93" i="36"/>
  <c r="H93" i="36" s="1"/>
  <c r="K104" i="15"/>
  <c r="I105" i="15" s="1"/>
  <c r="P70" i="31" l="1"/>
  <c r="E77" i="27"/>
  <c r="N87" i="3"/>
  <c r="P87" i="3"/>
  <c r="O87" i="3" s="1"/>
  <c r="M88" i="3" s="1"/>
  <c r="L91" i="2"/>
  <c r="K91" i="2" s="1"/>
  <c r="I92" i="2" s="1"/>
  <c r="F92" i="2"/>
  <c r="H92" i="2" s="1"/>
  <c r="D78" i="10"/>
  <c r="K106" i="56"/>
  <c r="I107" i="56" s="1"/>
  <c r="H103" i="56"/>
  <c r="F103" i="56"/>
  <c r="S89" i="3"/>
  <c r="Q90" i="3" s="1"/>
  <c r="G95" i="29"/>
  <c r="E96" i="29" s="1"/>
  <c r="F96" i="29" s="1"/>
  <c r="X80" i="31" s="1"/>
  <c r="L92" i="3"/>
  <c r="J92" i="3"/>
  <c r="B117" i="10"/>
  <c r="A118" i="10"/>
  <c r="H93" i="3"/>
  <c r="F93" i="3"/>
  <c r="G93" i="3" s="1"/>
  <c r="E94" i="3" s="1"/>
  <c r="Y79" i="31"/>
  <c r="W80" i="31" s="1"/>
  <c r="H80" i="31"/>
  <c r="G80" i="31" s="1"/>
  <c r="G87" i="15"/>
  <c r="E88" i="15" s="1"/>
  <c r="R102" i="29"/>
  <c r="S102" i="29" s="1"/>
  <c r="Q103" i="29" s="1"/>
  <c r="R103" i="29" s="1"/>
  <c r="J99" i="17"/>
  <c r="K99" i="17" s="1"/>
  <c r="I100" i="17" s="1"/>
  <c r="L100" i="17" s="1"/>
  <c r="N105" i="29"/>
  <c r="P105" i="29"/>
  <c r="G93" i="17"/>
  <c r="E94" i="17" s="1"/>
  <c r="F28" i="17" s="1"/>
  <c r="L109" i="29"/>
  <c r="K109" i="29" s="1"/>
  <c r="I110" i="29" s="1"/>
  <c r="P96" i="17"/>
  <c r="O96" i="17" s="1"/>
  <c r="M97" i="17" s="1"/>
  <c r="S100" i="17"/>
  <c r="Q101" i="17" s="1"/>
  <c r="K103" i="27"/>
  <c r="I104" i="27" s="1"/>
  <c r="J104" i="27" s="1"/>
  <c r="L105" i="36"/>
  <c r="K105" i="36" s="1"/>
  <c r="I106" i="36" s="1"/>
  <c r="G93" i="36"/>
  <c r="E94" i="36" s="1"/>
  <c r="F94" i="36" s="1"/>
  <c r="E29" i="36" s="1"/>
  <c r="J105" i="15"/>
  <c r="L105" i="15" s="1"/>
  <c r="F77" i="27" l="1"/>
  <c r="O71" i="31" s="1"/>
  <c r="H77" i="27"/>
  <c r="N71" i="31"/>
  <c r="N88" i="3"/>
  <c r="P88" i="3"/>
  <c r="J92" i="2"/>
  <c r="L92" i="2"/>
  <c r="G92" i="2"/>
  <c r="E93" i="2" s="1"/>
  <c r="K92" i="3"/>
  <c r="I93" i="3" s="1"/>
  <c r="L93" i="3" s="1"/>
  <c r="H96" i="29"/>
  <c r="Z80" i="31" s="1"/>
  <c r="Y80" i="31" s="1"/>
  <c r="W81" i="31" s="1"/>
  <c r="G103" i="56"/>
  <c r="E104" i="56" s="1"/>
  <c r="J107" i="56"/>
  <c r="L107" i="56" s="1"/>
  <c r="B118" i="10"/>
  <c r="A119" i="10"/>
  <c r="T90" i="3"/>
  <c r="R90" i="3"/>
  <c r="H94" i="3"/>
  <c r="F94" i="3"/>
  <c r="F88" i="15"/>
  <c r="H88" i="15" s="1"/>
  <c r="E81" i="31"/>
  <c r="T103" i="29"/>
  <c r="S103" i="29" s="1"/>
  <c r="Q104" i="29" s="1"/>
  <c r="O105" i="29"/>
  <c r="M106" i="29" s="1"/>
  <c r="N106" i="29" s="1"/>
  <c r="J100" i="17"/>
  <c r="K100" i="17" s="1"/>
  <c r="I101" i="17" s="1"/>
  <c r="L101" i="17" s="1"/>
  <c r="F94" i="17"/>
  <c r="H94" i="17" s="1"/>
  <c r="G94" i="17" s="1"/>
  <c r="E95" i="17" s="1"/>
  <c r="L104" i="27"/>
  <c r="K104" i="27" s="1"/>
  <c r="I105" i="27" s="1"/>
  <c r="P97" i="17"/>
  <c r="N97" i="17"/>
  <c r="T101" i="17"/>
  <c r="R101" i="17"/>
  <c r="K105" i="15"/>
  <c r="I106" i="15" s="1"/>
  <c r="J110" i="29"/>
  <c r="L110" i="29"/>
  <c r="J106" i="36"/>
  <c r="L106" i="36" s="1"/>
  <c r="H94" i="36"/>
  <c r="G29" i="36" s="1"/>
  <c r="O88" i="3" l="1"/>
  <c r="M89" i="3" s="1"/>
  <c r="Q71" i="31"/>
  <c r="G77" i="27"/>
  <c r="J93" i="3"/>
  <c r="G96" i="29"/>
  <c r="P89" i="3"/>
  <c r="N89" i="3"/>
  <c r="E97" i="29"/>
  <c r="F97" i="29" s="1"/>
  <c r="X81" i="31" s="1"/>
  <c r="K92" i="2"/>
  <c r="I93" i="2" s="1"/>
  <c r="J93" i="2" s="1"/>
  <c r="L93" i="2" s="1"/>
  <c r="D79" i="10"/>
  <c r="F93" i="2"/>
  <c r="H93" i="2" s="1"/>
  <c r="G94" i="3"/>
  <c r="E95" i="3" s="1"/>
  <c r="H95" i="3" s="1"/>
  <c r="K93" i="3"/>
  <c r="I94" i="3" s="1"/>
  <c r="K107" i="56"/>
  <c r="I108" i="56" s="1"/>
  <c r="F104" i="56"/>
  <c r="H104" i="56"/>
  <c r="S90" i="3"/>
  <c r="Q91" i="3" s="1"/>
  <c r="B119" i="10"/>
  <c r="A120" i="10"/>
  <c r="H97" i="29"/>
  <c r="Z81" i="31" s="1"/>
  <c r="F81" i="31"/>
  <c r="H81" i="31"/>
  <c r="G88" i="15"/>
  <c r="E89" i="15" s="1"/>
  <c r="T104" i="29"/>
  <c r="R104" i="29"/>
  <c r="P106" i="29"/>
  <c r="O106" i="29" s="1"/>
  <c r="M107" i="29" s="1"/>
  <c r="P107" i="29" s="1"/>
  <c r="J101" i="17"/>
  <c r="K101" i="17" s="1"/>
  <c r="I102" i="17" s="1"/>
  <c r="S101" i="17"/>
  <c r="Q102" i="17" s="1"/>
  <c r="J105" i="27"/>
  <c r="F95" i="17"/>
  <c r="H95" i="17" s="1"/>
  <c r="G95" i="17" s="1"/>
  <c r="E96" i="17" s="1"/>
  <c r="K110" i="29"/>
  <c r="I111" i="29" s="1"/>
  <c r="O97" i="17"/>
  <c r="M98" i="17" s="1"/>
  <c r="J106" i="15"/>
  <c r="K106" i="36"/>
  <c r="I107" i="36" s="1"/>
  <c r="G94" i="36"/>
  <c r="E95" i="36" s="1"/>
  <c r="F95" i="36" s="1"/>
  <c r="P71" i="31" l="1"/>
  <c r="E78" i="27"/>
  <c r="F95" i="3"/>
  <c r="O89" i="3"/>
  <c r="M90" i="3" s="1"/>
  <c r="L105" i="27"/>
  <c r="K105" i="27" s="1"/>
  <c r="I106" i="27" s="1"/>
  <c r="L106" i="15"/>
  <c r="K106" i="15" s="1"/>
  <c r="I107" i="15" s="1"/>
  <c r="G93" i="2"/>
  <c r="E94" i="2" s="1"/>
  <c r="F94" i="2" s="1"/>
  <c r="H94" i="2" s="1"/>
  <c r="G94" i="2" s="1"/>
  <c r="E95" i="2" s="1"/>
  <c r="G104" i="56"/>
  <c r="E105" i="56" s="1"/>
  <c r="J108" i="56"/>
  <c r="L108" i="56"/>
  <c r="A121" i="10"/>
  <c r="B120" i="10"/>
  <c r="J94" i="3"/>
  <c r="L94" i="3"/>
  <c r="R91" i="3"/>
  <c r="T91" i="3"/>
  <c r="G97" i="29"/>
  <c r="E98" i="29" s="1"/>
  <c r="Y81" i="31"/>
  <c r="W82" i="31" s="1"/>
  <c r="G95" i="3"/>
  <c r="E96" i="3" s="1"/>
  <c r="K93" i="2"/>
  <c r="I94" i="2" s="1"/>
  <c r="G81" i="31"/>
  <c r="E82" i="31"/>
  <c r="F89" i="15"/>
  <c r="H89" i="15" s="1"/>
  <c r="S104" i="29"/>
  <c r="Q105" i="29" s="1"/>
  <c r="R105" i="29" s="1"/>
  <c r="N107" i="29"/>
  <c r="O107" i="29" s="1"/>
  <c r="M108" i="29" s="1"/>
  <c r="F96" i="17"/>
  <c r="H96" i="17" s="1"/>
  <c r="G96" i="17" s="1"/>
  <c r="N98" i="17"/>
  <c r="P98" i="17"/>
  <c r="L102" i="17"/>
  <c r="J102" i="17"/>
  <c r="T102" i="17"/>
  <c r="R102" i="17"/>
  <c r="J111" i="29"/>
  <c r="L111" i="29"/>
  <c r="J107" i="36"/>
  <c r="L107" i="36" s="1"/>
  <c r="H95" i="36"/>
  <c r="G95" i="36" s="1"/>
  <c r="E96" i="36" s="1"/>
  <c r="F96" i="36" s="1"/>
  <c r="F29" i="36"/>
  <c r="N72" i="31" l="1"/>
  <c r="H78" i="27"/>
  <c r="F78" i="27"/>
  <c r="O72" i="31" s="1"/>
  <c r="N90" i="3"/>
  <c r="P90" i="3"/>
  <c r="O90" i="3" s="1"/>
  <c r="M91" i="3" s="1"/>
  <c r="D80" i="10"/>
  <c r="J106" i="27"/>
  <c r="J107" i="15"/>
  <c r="D81" i="10"/>
  <c r="F95" i="2"/>
  <c r="S91" i="3"/>
  <c r="Q92" i="3" s="1"/>
  <c r="K94" i="3"/>
  <c r="I95" i="3" s="1"/>
  <c r="L95" i="3" s="1"/>
  <c r="K108" i="56"/>
  <c r="I109" i="56" s="1"/>
  <c r="J109" i="56" s="1"/>
  <c r="F105" i="56"/>
  <c r="H105" i="56"/>
  <c r="A122" i="10"/>
  <c r="B121" i="10"/>
  <c r="H98" i="29"/>
  <c r="Z82" i="31" s="1"/>
  <c r="F98" i="29"/>
  <c r="X82" i="31" s="1"/>
  <c r="F96" i="3"/>
  <c r="H96" i="3"/>
  <c r="J94" i="2"/>
  <c r="T105" i="29"/>
  <c r="S105" i="29" s="1"/>
  <c r="Q106" i="29" s="1"/>
  <c r="H82" i="31"/>
  <c r="G89" i="15"/>
  <c r="E90" i="15" s="1"/>
  <c r="F82" i="31"/>
  <c r="N108" i="29"/>
  <c r="P108" i="29"/>
  <c r="O98" i="17"/>
  <c r="M99" i="17" s="1"/>
  <c r="K102" i="17"/>
  <c r="I103" i="17" s="1"/>
  <c r="E97" i="17"/>
  <c r="S102" i="17"/>
  <c r="Q103" i="17" s="1"/>
  <c r="K111" i="29"/>
  <c r="I112" i="29" s="1"/>
  <c r="H96" i="36"/>
  <c r="G96" i="36" s="1"/>
  <c r="E97" i="36" s="1"/>
  <c r="F97" i="36" s="1"/>
  <c r="K107" i="36"/>
  <c r="I108" i="36" s="1"/>
  <c r="Q72" i="31" l="1"/>
  <c r="G78" i="27"/>
  <c r="J95" i="3"/>
  <c r="P91" i="3"/>
  <c r="N91" i="3"/>
  <c r="O91" i="3" s="1"/>
  <c r="M92" i="3" s="1"/>
  <c r="L94" i="2"/>
  <c r="K94" i="2" s="1"/>
  <c r="I95" i="2" s="1"/>
  <c r="H95" i="2"/>
  <c r="G95" i="2" s="1"/>
  <c r="E96" i="2" s="1"/>
  <c r="L106" i="27"/>
  <c r="K106" i="27" s="1"/>
  <c r="I107" i="27" s="1"/>
  <c r="L107" i="15"/>
  <c r="K107" i="15" s="1"/>
  <c r="I108" i="15" s="1"/>
  <c r="Y82" i="31"/>
  <c r="W83" i="31" s="1"/>
  <c r="K95" i="3"/>
  <c r="I96" i="3" s="1"/>
  <c r="L109" i="56"/>
  <c r="K109" i="56" s="1"/>
  <c r="I110" i="56" s="1"/>
  <c r="G105" i="56"/>
  <c r="E106" i="56" s="1"/>
  <c r="B122" i="10"/>
  <c r="A123" i="10"/>
  <c r="G96" i="3"/>
  <c r="E97" i="3" s="1"/>
  <c r="T92" i="3"/>
  <c r="R92" i="3"/>
  <c r="G98" i="29"/>
  <c r="E99" i="29" s="1"/>
  <c r="G82" i="31"/>
  <c r="E83" i="31"/>
  <c r="F90" i="15"/>
  <c r="H90" i="15" s="1"/>
  <c r="T106" i="29"/>
  <c r="R106" i="29"/>
  <c r="O108" i="29"/>
  <c r="M109" i="29" s="1"/>
  <c r="P109" i="29" s="1"/>
  <c r="N99" i="17"/>
  <c r="P99" i="17"/>
  <c r="J103" i="17"/>
  <c r="L103" i="17"/>
  <c r="R103" i="17"/>
  <c r="T103" i="17"/>
  <c r="F97" i="17"/>
  <c r="H97" i="17" s="1"/>
  <c r="L112" i="29"/>
  <c r="J112" i="29"/>
  <c r="J108" i="36"/>
  <c r="L108" i="36"/>
  <c r="H97" i="36"/>
  <c r="G97" i="36" s="1"/>
  <c r="E98" i="36" s="1"/>
  <c r="F98" i="36" s="1"/>
  <c r="P72" i="31" l="1"/>
  <c r="E79" i="27"/>
  <c r="P92" i="3"/>
  <c r="N92" i="3"/>
  <c r="J107" i="27"/>
  <c r="L107" i="27" s="1"/>
  <c r="K107" i="27" s="1"/>
  <c r="I108" i="27" s="1"/>
  <c r="D82" i="10"/>
  <c r="F96" i="2"/>
  <c r="H96" i="2" s="1"/>
  <c r="G96" i="2" s="1"/>
  <c r="E97" i="2" s="1"/>
  <c r="J95" i="2"/>
  <c r="L95" i="2" s="1"/>
  <c r="K95" i="2" s="1"/>
  <c r="I96" i="2" s="1"/>
  <c r="J108" i="15"/>
  <c r="L108" i="15" s="1"/>
  <c r="K108" i="15" s="1"/>
  <c r="I109" i="15" s="1"/>
  <c r="J96" i="3"/>
  <c r="L96" i="3"/>
  <c r="J110" i="56"/>
  <c r="L110" i="56" s="1"/>
  <c r="H106" i="56"/>
  <c r="F106" i="56"/>
  <c r="A124" i="10"/>
  <c r="B123" i="10"/>
  <c r="S92" i="3"/>
  <c r="Q93" i="3" s="1"/>
  <c r="H99" i="29"/>
  <c r="Z83" i="31" s="1"/>
  <c r="F99" i="29"/>
  <c r="X83" i="31" s="1"/>
  <c r="H97" i="3"/>
  <c r="F97" i="3"/>
  <c r="H83" i="31"/>
  <c r="G90" i="15"/>
  <c r="E91" i="15" s="1"/>
  <c r="F83" i="31"/>
  <c r="S106" i="29"/>
  <c r="Q107" i="29" s="1"/>
  <c r="T107" i="29" s="1"/>
  <c r="N109" i="29"/>
  <c r="O109" i="29" s="1"/>
  <c r="M110" i="29" s="1"/>
  <c r="S103" i="17"/>
  <c r="Q104" i="17" s="1"/>
  <c r="T104" i="17" s="1"/>
  <c r="K103" i="17"/>
  <c r="I104" i="17" s="1"/>
  <c r="J104" i="17" s="1"/>
  <c r="O99" i="17"/>
  <c r="M100" i="17" s="1"/>
  <c r="N100" i="17" s="1"/>
  <c r="K112" i="29"/>
  <c r="I113" i="29" s="1"/>
  <c r="L113" i="29" s="1"/>
  <c r="G97" i="17"/>
  <c r="E98" i="17" s="1"/>
  <c r="K108" i="36"/>
  <c r="I109" i="36" s="1"/>
  <c r="J109" i="36" s="1"/>
  <c r="H98" i="36"/>
  <c r="G98" i="36" s="1"/>
  <c r="E99" i="36" s="1"/>
  <c r="F99" i="36" s="1"/>
  <c r="H99" i="36" s="1"/>
  <c r="K96" i="3" l="1"/>
  <c r="I97" i="3" s="1"/>
  <c r="J97" i="3" s="1"/>
  <c r="H79" i="27"/>
  <c r="F79" i="27"/>
  <c r="O73" i="31" s="1"/>
  <c r="N73" i="31"/>
  <c r="L97" i="3"/>
  <c r="O92" i="3"/>
  <c r="M93" i="3" s="1"/>
  <c r="D83" i="10"/>
  <c r="F97" i="2"/>
  <c r="J108" i="27"/>
  <c r="L108" i="27" s="1"/>
  <c r="K108" i="27" s="1"/>
  <c r="I109" i="27" s="1"/>
  <c r="J109" i="15"/>
  <c r="L109" i="15" s="1"/>
  <c r="K109" i="15" s="1"/>
  <c r="I110" i="15" s="1"/>
  <c r="J110" i="15" s="1"/>
  <c r="L110" i="15" s="1"/>
  <c r="K97" i="3"/>
  <c r="I98" i="3" s="1"/>
  <c r="G97" i="3"/>
  <c r="E98" i="3" s="1"/>
  <c r="F98" i="3" s="1"/>
  <c r="Y83" i="31"/>
  <c r="W84" i="31" s="1"/>
  <c r="K110" i="56"/>
  <c r="I111" i="56" s="1"/>
  <c r="G106" i="56"/>
  <c r="E107" i="56" s="1"/>
  <c r="A125" i="10"/>
  <c r="B124" i="10"/>
  <c r="T93" i="3"/>
  <c r="R93" i="3"/>
  <c r="G99" i="29"/>
  <c r="E100" i="29" s="1"/>
  <c r="R107" i="29"/>
  <c r="S107" i="29" s="1"/>
  <c r="Q108" i="29" s="1"/>
  <c r="T108" i="29" s="1"/>
  <c r="J96" i="2"/>
  <c r="L96" i="2" s="1"/>
  <c r="G83" i="31"/>
  <c r="F91" i="15"/>
  <c r="H91" i="15" s="1"/>
  <c r="E84" i="31"/>
  <c r="N110" i="29"/>
  <c r="P110" i="29"/>
  <c r="R104" i="17"/>
  <c r="S104" i="17" s="1"/>
  <c r="Q105" i="17" s="1"/>
  <c r="T105" i="17" s="1"/>
  <c r="L104" i="17"/>
  <c r="J113" i="29"/>
  <c r="K113" i="29" s="1"/>
  <c r="I114" i="29" s="1"/>
  <c r="J114" i="29" s="1"/>
  <c r="P100" i="17"/>
  <c r="O100" i="17" s="1"/>
  <c r="F98" i="17"/>
  <c r="H98" i="17" s="1"/>
  <c r="L109" i="36"/>
  <c r="K109" i="36" s="1"/>
  <c r="G99" i="36"/>
  <c r="E100" i="36" s="1"/>
  <c r="Q73" i="31" l="1"/>
  <c r="G79" i="27"/>
  <c r="P73" i="31" s="1"/>
  <c r="E80" i="27"/>
  <c r="H98" i="3"/>
  <c r="N93" i="3"/>
  <c r="P93" i="3"/>
  <c r="O93" i="3"/>
  <c r="M94" i="3" s="1"/>
  <c r="K96" i="2"/>
  <c r="I97" i="2" s="1"/>
  <c r="J97" i="2" s="1"/>
  <c r="H97" i="2"/>
  <c r="G97" i="2" s="1"/>
  <c r="E98" i="2" s="1"/>
  <c r="S93" i="3"/>
  <c r="Q94" i="3" s="1"/>
  <c r="R94" i="3" s="1"/>
  <c r="J111" i="56"/>
  <c r="L111" i="56" s="1"/>
  <c r="H107" i="56"/>
  <c r="F107" i="56"/>
  <c r="J98" i="3"/>
  <c r="L98" i="3"/>
  <c r="B125" i="10"/>
  <c r="A126" i="10"/>
  <c r="F100" i="29"/>
  <c r="X84" i="31" s="1"/>
  <c r="H100" i="29"/>
  <c r="Z84" i="31" s="1"/>
  <c r="G98" i="3"/>
  <c r="E99" i="3" s="1"/>
  <c r="R108" i="29"/>
  <c r="S108" i="29" s="1"/>
  <c r="Q109" i="29" s="1"/>
  <c r="R109" i="29" s="1"/>
  <c r="F84" i="31"/>
  <c r="H84" i="31"/>
  <c r="G91" i="15"/>
  <c r="E92" i="15" s="1"/>
  <c r="O110" i="29"/>
  <c r="M111" i="29" s="1"/>
  <c r="P111" i="29" s="1"/>
  <c r="K104" i="17"/>
  <c r="I105" i="17" s="1"/>
  <c r="M101" i="17"/>
  <c r="P101" i="17" s="1"/>
  <c r="R105" i="17"/>
  <c r="S105" i="17" s="1"/>
  <c r="Q106" i="17" s="1"/>
  <c r="R106" i="17" s="1"/>
  <c r="J109" i="27"/>
  <c r="L114" i="29"/>
  <c r="K114" i="29" s="1"/>
  <c r="I115" i="29" s="1"/>
  <c r="G98" i="17"/>
  <c r="E99" i="17" s="1"/>
  <c r="I110" i="36"/>
  <c r="K110" i="15"/>
  <c r="I111" i="15" s="1"/>
  <c r="F100" i="36"/>
  <c r="H100" i="36" s="1"/>
  <c r="F80" i="27" l="1"/>
  <c r="O74" i="31" s="1"/>
  <c r="H80" i="27"/>
  <c r="N74" i="31"/>
  <c r="T94" i="3"/>
  <c r="N94" i="3"/>
  <c r="P94" i="3"/>
  <c r="O94" i="3" s="1"/>
  <c r="M95" i="3" s="1"/>
  <c r="N95" i="3" s="1"/>
  <c r="F98" i="2"/>
  <c r="H98" i="2"/>
  <c r="D84" i="10"/>
  <c r="L97" i="2"/>
  <c r="K97" i="2" s="1"/>
  <c r="I98" i="2" s="1"/>
  <c r="J98" i="2" s="1"/>
  <c r="L109" i="27"/>
  <c r="K109" i="27" s="1"/>
  <c r="I110" i="27" s="1"/>
  <c r="S94" i="3"/>
  <c r="Q95" i="3" s="1"/>
  <c r="T95" i="3" s="1"/>
  <c r="K111" i="56"/>
  <c r="I112" i="56" s="1"/>
  <c r="G107" i="56"/>
  <c r="E108" i="56" s="1"/>
  <c r="K98" i="3"/>
  <c r="I99" i="3" s="1"/>
  <c r="G100" i="29"/>
  <c r="E101" i="29" s="1"/>
  <c r="B126" i="10"/>
  <c r="A127" i="10"/>
  <c r="H99" i="3"/>
  <c r="F99" i="3"/>
  <c r="Y84" i="31"/>
  <c r="W85" i="31" s="1"/>
  <c r="G84" i="31"/>
  <c r="F92" i="15"/>
  <c r="H92" i="15" s="1"/>
  <c r="H85" i="31" s="1"/>
  <c r="E85" i="31"/>
  <c r="F85" i="31" s="1"/>
  <c r="N111" i="29"/>
  <c r="O111" i="29" s="1"/>
  <c r="M112" i="29" s="1"/>
  <c r="N112" i="29" s="1"/>
  <c r="J105" i="17"/>
  <c r="L105" i="17"/>
  <c r="T109" i="29"/>
  <c r="S109" i="29" s="1"/>
  <c r="Q110" i="29" s="1"/>
  <c r="N101" i="17"/>
  <c r="O101" i="17" s="1"/>
  <c r="M102" i="17" s="1"/>
  <c r="T106" i="17"/>
  <c r="S106" i="17" s="1"/>
  <c r="Q107" i="17" s="1"/>
  <c r="L115" i="29"/>
  <c r="J115" i="29"/>
  <c r="F99" i="17"/>
  <c r="H99" i="17" s="1"/>
  <c r="G99" i="17" s="1"/>
  <c r="E100" i="17" s="1"/>
  <c r="J110" i="36"/>
  <c r="G100" i="36"/>
  <c r="E101" i="36" s="1"/>
  <c r="F101" i="36" s="1"/>
  <c r="J111" i="15"/>
  <c r="L111" i="15" s="1"/>
  <c r="Q74" i="31" l="1"/>
  <c r="G80" i="27"/>
  <c r="L110" i="36"/>
  <c r="K110" i="36" s="1"/>
  <c r="I111" i="36" s="1"/>
  <c r="R95" i="3"/>
  <c r="S95" i="3" s="1"/>
  <c r="Q96" i="3" s="1"/>
  <c r="P95" i="3"/>
  <c r="O95" i="3" s="1"/>
  <c r="M96" i="3" s="1"/>
  <c r="G99" i="3"/>
  <c r="E100" i="3" s="1"/>
  <c r="G98" i="2"/>
  <c r="E99" i="2" s="1"/>
  <c r="F99" i="2" s="1"/>
  <c r="J110" i="27"/>
  <c r="L110" i="27"/>
  <c r="L98" i="2"/>
  <c r="K98" i="2" s="1"/>
  <c r="I99" i="2" s="1"/>
  <c r="H108" i="56"/>
  <c r="F108" i="56"/>
  <c r="L112" i="56"/>
  <c r="J112" i="56"/>
  <c r="J99" i="3"/>
  <c r="L99" i="3"/>
  <c r="A128" i="10"/>
  <c r="B127" i="10"/>
  <c r="P96" i="3"/>
  <c r="N96" i="3"/>
  <c r="F100" i="3"/>
  <c r="H100" i="3"/>
  <c r="H101" i="29"/>
  <c r="Z85" i="31" s="1"/>
  <c r="F101" i="29"/>
  <c r="X85" i="31" s="1"/>
  <c r="G85" i="31"/>
  <c r="G92" i="15"/>
  <c r="E93" i="15" s="1"/>
  <c r="F93" i="15" s="1"/>
  <c r="H93" i="15" s="1"/>
  <c r="H86" i="31" s="1"/>
  <c r="P112" i="29"/>
  <c r="O112" i="29" s="1"/>
  <c r="M113" i="29" s="1"/>
  <c r="P113" i="29" s="1"/>
  <c r="K105" i="17"/>
  <c r="I106" i="17" s="1"/>
  <c r="J106" i="17" s="1"/>
  <c r="K115" i="29"/>
  <c r="I116" i="29" s="1"/>
  <c r="F100" i="17"/>
  <c r="H100" i="17" s="1"/>
  <c r="N102" i="17"/>
  <c r="P102" i="17"/>
  <c r="R107" i="17"/>
  <c r="T107" i="17"/>
  <c r="T110" i="29"/>
  <c r="R110" i="29"/>
  <c r="H101" i="36"/>
  <c r="G101" i="36" s="1"/>
  <c r="E102" i="36" s="1"/>
  <c r="K111" i="15"/>
  <c r="I112" i="15" s="1"/>
  <c r="J112" i="15" s="1"/>
  <c r="P74" i="31" l="1"/>
  <c r="E81" i="27"/>
  <c r="J111" i="36"/>
  <c r="L111" i="36" s="1"/>
  <c r="K111" i="36" s="1"/>
  <c r="I112" i="36" s="1"/>
  <c r="K110" i="27"/>
  <c r="I111" i="27" s="1"/>
  <c r="J111" i="27" s="1"/>
  <c r="H99" i="2"/>
  <c r="G99" i="2" s="1"/>
  <c r="E100" i="2" s="1"/>
  <c r="D85" i="10"/>
  <c r="J99" i="2"/>
  <c r="G100" i="3"/>
  <c r="E101" i="3" s="1"/>
  <c r="K99" i="3"/>
  <c r="G101" i="29"/>
  <c r="Y85" i="31"/>
  <c r="W86" i="31" s="1"/>
  <c r="K112" i="56"/>
  <c r="I113" i="56" s="1"/>
  <c r="G108" i="56"/>
  <c r="E109" i="56" s="1"/>
  <c r="O96" i="3"/>
  <c r="M97" i="3" s="1"/>
  <c r="B128" i="10"/>
  <c r="A129" i="10"/>
  <c r="T96" i="3"/>
  <c r="R96" i="3"/>
  <c r="I100" i="3"/>
  <c r="F101" i="3"/>
  <c r="H101" i="3"/>
  <c r="G101" i="3" s="1"/>
  <c r="E102" i="3" s="1"/>
  <c r="E102" i="29"/>
  <c r="G93" i="15"/>
  <c r="E94" i="15" s="1"/>
  <c r="E87" i="31" s="1"/>
  <c r="F87" i="31" s="1"/>
  <c r="E86" i="31"/>
  <c r="F86" i="31" s="1"/>
  <c r="L106" i="17"/>
  <c r="K106" i="17" s="1"/>
  <c r="I107" i="17" s="1"/>
  <c r="J107" i="17" s="1"/>
  <c r="N113" i="29"/>
  <c r="O113" i="29" s="1"/>
  <c r="M114" i="29" s="1"/>
  <c r="S107" i="17"/>
  <c r="Q108" i="17" s="1"/>
  <c r="L116" i="29"/>
  <c r="J116" i="29"/>
  <c r="O102" i="17"/>
  <c r="M103" i="17" s="1"/>
  <c r="P103" i="17" s="1"/>
  <c r="G100" i="17"/>
  <c r="E101" i="17" s="1"/>
  <c r="S110" i="29"/>
  <c r="Q111" i="29" s="1"/>
  <c r="F102" i="36"/>
  <c r="H102" i="36" s="1"/>
  <c r="G102" i="36" s="1"/>
  <c r="E103" i="36" s="1"/>
  <c r="L112" i="15"/>
  <c r="K112" i="15" s="1"/>
  <c r="I113" i="15" s="1"/>
  <c r="J113" i="15" s="1"/>
  <c r="N75" i="31" l="1"/>
  <c r="F81" i="27"/>
  <c r="O75" i="31" s="1"/>
  <c r="H81" i="27"/>
  <c r="G81" i="27"/>
  <c r="P75" i="31" s="1"/>
  <c r="D86" i="10"/>
  <c r="F100" i="2"/>
  <c r="H100" i="2" s="1"/>
  <c r="G100" i="2" s="1"/>
  <c r="E101" i="2" s="1"/>
  <c r="L99" i="2"/>
  <c r="K99" i="2" s="1"/>
  <c r="I100" i="2" s="1"/>
  <c r="L111" i="27"/>
  <c r="K111" i="27" s="1"/>
  <c r="I112" i="27" s="1"/>
  <c r="F109" i="56"/>
  <c r="H109" i="56"/>
  <c r="J113" i="56"/>
  <c r="L113" i="56" s="1"/>
  <c r="N97" i="3"/>
  <c r="P97" i="3"/>
  <c r="S96" i="3"/>
  <c r="Q97" i="3" s="1"/>
  <c r="B129" i="10"/>
  <c r="A130" i="10"/>
  <c r="L100" i="3"/>
  <c r="J100" i="3"/>
  <c r="F102" i="3"/>
  <c r="H102" i="3"/>
  <c r="F102" i="29"/>
  <c r="X86" i="31" s="1"/>
  <c r="H102" i="29"/>
  <c r="Z86" i="31" s="1"/>
  <c r="Y86" i="31" s="1"/>
  <c r="L107" i="17"/>
  <c r="K107" i="17" s="1"/>
  <c r="F94" i="15"/>
  <c r="E29" i="15" s="1"/>
  <c r="E23" i="31" s="1"/>
  <c r="O3" i="31" s="1"/>
  <c r="G86" i="31"/>
  <c r="N103" i="17"/>
  <c r="O103" i="17" s="1"/>
  <c r="M104" i="17" s="1"/>
  <c r="K116" i="29"/>
  <c r="I117" i="29" s="1"/>
  <c r="F101" i="17"/>
  <c r="H101" i="17" s="1"/>
  <c r="G101" i="17" s="1"/>
  <c r="E102" i="17" s="1"/>
  <c r="F102" i="17" s="1"/>
  <c r="H102" i="17" s="1"/>
  <c r="R111" i="29"/>
  <c r="T111" i="29"/>
  <c r="T108" i="17"/>
  <c r="R108" i="17"/>
  <c r="N114" i="29"/>
  <c r="P114" i="29"/>
  <c r="L112" i="36"/>
  <c r="J112" i="36"/>
  <c r="L113" i="15"/>
  <c r="K113" i="15" s="1"/>
  <c r="I114" i="15" s="1"/>
  <c r="F103" i="36"/>
  <c r="H103" i="36" s="1"/>
  <c r="Q75" i="31" l="1"/>
  <c r="E82" i="27"/>
  <c r="J112" i="27"/>
  <c r="J100" i="2"/>
  <c r="L100" i="2" s="1"/>
  <c r="K100" i="2" s="1"/>
  <c r="I101" i="2" s="1"/>
  <c r="D87" i="10"/>
  <c r="F101" i="2"/>
  <c r="H101" i="2" s="1"/>
  <c r="G101" i="2" s="1"/>
  <c r="E102" i="2" s="1"/>
  <c r="G102" i="3"/>
  <c r="E103" i="3" s="1"/>
  <c r="F103" i="3" s="1"/>
  <c r="K100" i="3"/>
  <c r="I101" i="3" s="1"/>
  <c r="L101" i="3" s="1"/>
  <c r="O97" i="3"/>
  <c r="M98" i="3" s="1"/>
  <c r="P98" i="3" s="1"/>
  <c r="G109" i="56"/>
  <c r="E110" i="56" s="1"/>
  <c r="K113" i="56"/>
  <c r="I114" i="56" s="1"/>
  <c r="I108" i="17"/>
  <c r="J108" i="17" s="1"/>
  <c r="R97" i="3"/>
  <c r="T97" i="3"/>
  <c r="W87" i="31"/>
  <c r="A131" i="10"/>
  <c r="B130" i="10"/>
  <c r="H103" i="3"/>
  <c r="G102" i="29"/>
  <c r="E103" i="29" s="1"/>
  <c r="H94" i="15"/>
  <c r="G29" i="15" s="1"/>
  <c r="G23" i="31" s="1"/>
  <c r="S111" i="29"/>
  <c r="Q112" i="29" s="1"/>
  <c r="R112" i="29" s="1"/>
  <c r="J117" i="29"/>
  <c r="L117" i="29"/>
  <c r="S108" i="17"/>
  <c r="Q109" i="17" s="1"/>
  <c r="P104" i="17"/>
  <c r="N104" i="17"/>
  <c r="O114" i="29"/>
  <c r="M115" i="29" s="1"/>
  <c r="G102" i="17"/>
  <c r="E103" i="17" s="1"/>
  <c r="K112" i="36"/>
  <c r="I113" i="36" s="1"/>
  <c r="G103" i="36"/>
  <c r="E104" i="36" s="1"/>
  <c r="J114" i="15"/>
  <c r="G103" i="3" l="1"/>
  <c r="E104" i="3" s="1"/>
  <c r="H82" i="27"/>
  <c r="Q76" i="31" s="1"/>
  <c r="N76" i="31"/>
  <c r="F82" i="27"/>
  <c r="O76" i="31" s="1"/>
  <c r="L113" i="36"/>
  <c r="J101" i="3"/>
  <c r="N98" i="3"/>
  <c r="F102" i="2"/>
  <c r="D88" i="10"/>
  <c r="H102" i="2"/>
  <c r="J101" i="2"/>
  <c r="L112" i="27"/>
  <c r="K112" i="27" s="1"/>
  <c r="I113" i="27" s="1"/>
  <c r="L114" i="15"/>
  <c r="K114" i="15" s="1"/>
  <c r="I115" i="15" s="1"/>
  <c r="K101" i="3"/>
  <c r="I102" i="3" s="1"/>
  <c r="O98" i="3"/>
  <c r="M99" i="3" s="1"/>
  <c r="L108" i="17"/>
  <c r="K108" i="17" s="1"/>
  <c r="I109" i="17" s="1"/>
  <c r="J109" i="17" s="1"/>
  <c r="J114" i="56"/>
  <c r="L114" i="56" s="1"/>
  <c r="H110" i="56"/>
  <c r="F110" i="56"/>
  <c r="B131" i="10"/>
  <c r="A132" i="10"/>
  <c r="S97" i="3"/>
  <c r="Q98" i="3" s="1"/>
  <c r="F104" i="3"/>
  <c r="H104" i="3"/>
  <c r="H103" i="29"/>
  <c r="F103" i="29"/>
  <c r="H87" i="31"/>
  <c r="G87" i="31" s="1"/>
  <c r="G94" i="15"/>
  <c r="E95" i="15" s="1"/>
  <c r="F95" i="15" s="1"/>
  <c r="H95" i="15" s="1"/>
  <c r="H88" i="31" s="1"/>
  <c r="T112" i="29"/>
  <c r="S112" i="29" s="1"/>
  <c r="Q113" i="29" s="1"/>
  <c r="K117" i="29"/>
  <c r="I118" i="29" s="1"/>
  <c r="L118" i="29" s="1"/>
  <c r="O104" i="17"/>
  <c r="M105" i="17" s="1"/>
  <c r="R109" i="17"/>
  <c r="T109" i="17"/>
  <c r="P115" i="29"/>
  <c r="N115" i="29"/>
  <c r="F103" i="17"/>
  <c r="H103" i="17" s="1"/>
  <c r="J113" i="36"/>
  <c r="F104" i="36"/>
  <c r="H104" i="36" s="1"/>
  <c r="G104" i="36" s="1"/>
  <c r="E105" i="36" s="1"/>
  <c r="G82" i="27" l="1"/>
  <c r="K113" i="36"/>
  <c r="I114" i="36" s="1"/>
  <c r="G103" i="29"/>
  <c r="E104" i="29" s="1"/>
  <c r="G102" i="2"/>
  <c r="E103" i="2" s="1"/>
  <c r="D89" i="10" s="1"/>
  <c r="J113" i="27"/>
  <c r="L113" i="27"/>
  <c r="L101" i="2"/>
  <c r="K101" i="2" s="1"/>
  <c r="I102" i="2" s="1"/>
  <c r="J115" i="15"/>
  <c r="L115" i="15" s="1"/>
  <c r="K115" i="15" s="1"/>
  <c r="I116" i="15" s="1"/>
  <c r="J116" i="15" s="1"/>
  <c r="N99" i="3"/>
  <c r="P99" i="3"/>
  <c r="O99" i="3" s="1"/>
  <c r="M100" i="3" s="1"/>
  <c r="L109" i="17"/>
  <c r="K109" i="17" s="1"/>
  <c r="I110" i="17" s="1"/>
  <c r="L110" i="17" s="1"/>
  <c r="K114" i="56"/>
  <c r="I115" i="56" s="1"/>
  <c r="G110" i="56"/>
  <c r="E111" i="56" s="1"/>
  <c r="R98" i="3"/>
  <c r="T98" i="3"/>
  <c r="B132" i="10"/>
  <c r="A133" i="10"/>
  <c r="L102" i="3"/>
  <c r="J102" i="3"/>
  <c r="F28" i="29"/>
  <c r="H104" i="29"/>
  <c r="Z88" i="31" s="1"/>
  <c r="F104" i="29"/>
  <c r="X88" i="31" s="1"/>
  <c r="G104" i="3"/>
  <c r="E105" i="3" s="1"/>
  <c r="X87" i="31"/>
  <c r="E28" i="29"/>
  <c r="W23" i="31" s="1"/>
  <c r="Z87" i="31"/>
  <c r="G28" i="29"/>
  <c r="Y23" i="31" s="1"/>
  <c r="E88" i="31"/>
  <c r="F88" i="31" s="1"/>
  <c r="F29" i="15"/>
  <c r="F23" i="31" s="1"/>
  <c r="Q3" i="31" s="1"/>
  <c r="G95" i="15"/>
  <c r="E96" i="15" s="1"/>
  <c r="E89" i="31" s="1"/>
  <c r="F89" i="31" s="1"/>
  <c r="J118" i="29"/>
  <c r="K118" i="29" s="1"/>
  <c r="I119" i="29" s="1"/>
  <c r="J119" i="29" s="1"/>
  <c r="O115" i="29"/>
  <c r="M116" i="29" s="1"/>
  <c r="P116" i="29" s="1"/>
  <c r="S109" i="17"/>
  <c r="Q110" i="17" s="1"/>
  <c r="T113" i="29"/>
  <c r="R113" i="29"/>
  <c r="P105" i="17"/>
  <c r="N105" i="17"/>
  <c r="G103" i="17"/>
  <c r="E104" i="17" s="1"/>
  <c r="J114" i="36"/>
  <c r="L114" i="36" s="1"/>
  <c r="F105" i="36"/>
  <c r="H105" i="36" s="1"/>
  <c r="P76" i="31" l="1"/>
  <c r="E83" i="27"/>
  <c r="K102" i="3"/>
  <c r="F103" i="2"/>
  <c r="H103" i="2" s="1"/>
  <c r="G103" i="2" s="1"/>
  <c r="E104" i="2" s="1"/>
  <c r="D90" i="10" s="1"/>
  <c r="K113" i="27"/>
  <c r="I114" i="27" s="1"/>
  <c r="J114" i="27" s="1"/>
  <c r="J102" i="2"/>
  <c r="L102" i="2"/>
  <c r="S98" i="3"/>
  <c r="Q99" i="3" s="1"/>
  <c r="R99" i="3" s="1"/>
  <c r="J110" i="17"/>
  <c r="K110" i="17" s="1"/>
  <c r="I111" i="17" s="1"/>
  <c r="J111" i="17" s="1"/>
  <c r="H111" i="56"/>
  <c r="F111" i="56"/>
  <c r="J115" i="56"/>
  <c r="L115" i="56" s="1"/>
  <c r="I103" i="3"/>
  <c r="P100" i="3"/>
  <c r="N100" i="3"/>
  <c r="B133" i="10"/>
  <c r="A134" i="10"/>
  <c r="T99" i="3"/>
  <c r="F105" i="3"/>
  <c r="H105" i="3"/>
  <c r="Y87" i="31"/>
  <c r="W88" i="31" s="1"/>
  <c r="X23" i="31"/>
  <c r="Z28" i="17"/>
  <c r="G104" i="29"/>
  <c r="E105" i="29" s="1"/>
  <c r="T3" i="31"/>
  <c r="G88" i="31"/>
  <c r="F96" i="15"/>
  <c r="H96" i="15" s="1"/>
  <c r="H89" i="31" s="1"/>
  <c r="G89" i="31" s="1"/>
  <c r="L119" i="29"/>
  <c r="K119" i="29" s="1"/>
  <c r="I120" i="29" s="1"/>
  <c r="L120" i="29" s="1"/>
  <c r="N116" i="29"/>
  <c r="O116" i="29" s="1"/>
  <c r="M117" i="29" s="1"/>
  <c r="O105" i="17"/>
  <c r="M106" i="17" s="1"/>
  <c r="S113" i="29"/>
  <c r="Q114" i="29" s="1"/>
  <c r="R110" i="17"/>
  <c r="T110" i="17"/>
  <c r="L116" i="15"/>
  <c r="K116" i="15" s="1"/>
  <c r="I117" i="15" s="1"/>
  <c r="F104" i="17"/>
  <c r="H104" i="17" s="1"/>
  <c r="K114" i="36"/>
  <c r="I115" i="36" s="1"/>
  <c r="G105" i="36"/>
  <c r="E106" i="36" s="1"/>
  <c r="G105" i="3" l="1"/>
  <c r="E106" i="3" s="1"/>
  <c r="F83" i="27"/>
  <c r="O77" i="31" s="1"/>
  <c r="H83" i="27"/>
  <c r="Q77" i="31" s="1"/>
  <c r="G83" i="27"/>
  <c r="P77" i="31" s="1"/>
  <c r="N77" i="31"/>
  <c r="E84" i="27"/>
  <c r="L114" i="27"/>
  <c r="K114" i="27" s="1"/>
  <c r="I115" i="27" s="1"/>
  <c r="J115" i="27" s="1"/>
  <c r="F104" i="2"/>
  <c r="H104" i="2" s="1"/>
  <c r="G104" i="2" s="1"/>
  <c r="E105" i="2" s="1"/>
  <c r="F105" i="2" s="1"/>
  <c r="K102" i="2"/>
  <c r="I103" i="2" s="1"/>
  <c r="J103" i="2" s="1"/>
  <c r="G111" i="56"/>
  <c r="E112" i="56" s="1"/>
  <c r="K115" i="56"/>
  <c r="I116" i="56" s="1"/>
  <c r="A135" i="10"/>
  <c r="B134" i="10"/>
  <c r="O100" i="3"/>
  <c r="M101" i="3" s="1"/>
  <c r="L103" i="3"/>
  <c r="J103" i="3"/>
  <c r="S99" i="3"/>
  <c r="Q100" i="3" s="1"/>
  <c r="F106" i="3"/>
  <c r="H106" i="3"/>
  <c r="Y88" i="31"/>
  <c r="W89" i="31" s="1"/>
  <c r="F105" i="29"/>
  <c r="X89" i="31" s="1"/>
  <c r="H105" i="29"/>
  <c r="Z89" i="31" s="1"/>
  <c r="G96" i="15"/>
  <c r="E97" i="15" s="1"/>
  <c r="F97" i="15" s="1"/>
  <c r="H97" i="15" s="1"/>
  <c r="H90" i="31" s="1"/>
  <c r="L111" i="17"/>
  <c r="K111" i="17" s="1"/>
  <c r="I112" i="17" s="1"/>
  <c r="J112" i="17" s="1"/>
  <c r="J120" i="29"/>
  <c r="K120" i="29" s="1"/>
  <c r="I121" i="29" s="1"/>
  <c r="J121" i="29" s="1"/>
  <c r="P117" i="29"/>
  <c r="N117" i="29"/>
  <c r="G104" i="17"/>
  <c r="E105" i="17" s="1"/>
  <c r="T114" i="29"/>
  <c r="R114" i="29"/>
  <c r="N106" i="17"/>
  <c r="P106" i="17"/>
  <c r="S110" i="17"/>
  <c r="Q111" i="17" s="1"/>
  <c r="J115" i="36"/>
  <c r="J117" i="15"/>
  <c r="L117" i="15" s="1"/>
  <c r="F106" i="36"/>
  <c r="H106" i="36" s="1"/>
  <c r="H84" i="27" l="1"/>
  <c r="F84" i="27"/>
  <c r="O78" i="31" s="1"/>
  <c r="N78" i="31"/>
  <c r="G84" i="27"/>
  <c r="P78" i="31" s="1"/>
  <c r="L115" i="36"/>
  <c r="K115" i="36" s="1"/>
  <c r="I116" i="36" s="1"/>
  <c r="D91" i="10"/>
  <c r="H105" i="2"/>
  <c r="G105" i="2" s="1"/>
  <c r="E106" i="2" s="1"/>
  <c r="L103" i="2"/>
  <c r="K103" i="2" s="1"/>
  <c r="I104" i="2" s="1"/>
  <c r="L115" i="27"/>
  <c r="K115" i="27" s="1"/>
  <c r="I116" i="27" s="1"/>
  <c r="J116" i="56"/>
  <c r="L116" i="56" s="1"/>
  <c r="F112" i="56"/>
  <c r="H112" i="56"/>
  <c r="R100" i="3"/>
  <c r="T100" i="3"/>
  <c r="K103" i="3"/>
  <c r="I104" i="3" s="1"/>
  <c r="P101" i="3"/>
  <c r="N101" i="3"/>
  <c r="A136" i="10"/>
  <c r="B135" i="10"/>
  <c r="Y89" i="31"/>
  <c r="W90" i="31" s="1"/>
  <c r="G106" i="3"/>
  <c r="E107" i="3" s="1"/>
  <c r="G105" i="29"/>
  <c r="E106" i="29" s="1"/>
  <c r="E90" i="31"/>
  <c r="F90" i="31" s="1"/>
  <c r="G90" i="31" s="1"/>
  <c r="G97" i="15"/>
  <c r="E98" i="15" s="1"/>
  <c r="E91" i="31" s="1"/>
  <c r="F91" i="31" s="1"/>
  <c r="L121" i="29"/>
  <c r="K121" i="29" s="1"/>
  <c r="I122" i="29" s="1"/>
  <c r="J122" i="29" s="1"/>
  <c r="L112" i="17"/>
  <c r="K112" i="17" s="1"/>
  <c r="I113" i="17" s="1"/>
  <c r="O117" i="29"/>
  <c r="M118" i="29" s="1"/>
  <c r="P118" i="29" s="1"/>
  <c r="O106" i="17"/>
  <c r="M107" i="17" s="1"/>
  <c r="F105" i="17"/>
  <c r="H105" i="17" s="1"/>
  <c r="G105" i="17" s="1"/>
  <c r="E106" i="17" s="1"/>
  <c r="T111" i="17"/>
  <c r="R111" i="17"/>
  <c r="S114" i="29"/>
  <c r="Q115" i="29" s="1"/>
  <c r="K117" i="15"/>
  <c r="I118" i="15" s="1"/>
  <c r="G106" i="36"/>
  <c r="E107" i="36" s="1"/>
  <c r="Q78" i="31" l="1"/>
  <c r="E85" i="27"/>
  <c r="J116" i="36"/>
  <c r="L116" i="36"/>
  <c r="J104" i="2"/>
  <c r="L104" i="2" s="1"/>
  <c r="K104" i="2" s="1"/>
  <c r="I105" i="2" s="1"/>
  <c r="J116" i="27"/>
  <c r="F106" i="2"/>
  <c r="H106" i="2" s="1"/>
  <c r="G106" i="2" s="1"/>
  <c r="E107" i="2" s="1"/>
  <c r="D92" i="10"/>
  <c r="O101" i="3"/>
  <c r="G112" i="56"/>
  <c r="E113" i="56" s="1"/>
  <c r="K116" i="56"/>
  <c r="I117" i="56" s="1"/>
  <c r="M102" i="3"/>
  <c r="B136" i="10"/>
  <c r="A137" i="10"/>
  <c r="L104" i="3"/>
  <c r="J104" i="3"/>
  <c r="S100" i="3"/>
  <c r="Q101" i="3" s="1"/>
  <c r="F106" i="29"/>
  <c r="X90" i="31" s="1"/>
  <c r="H106" i="29"/>
  <c r="Z90" i="31" s="1"/>
  <c r="F107" i="3"/>
  <c r="H107" i="3"/>
  <c r="G107" i="3" s="1"/>
  <c r="E108" i="3" s="1"/>
  <c r="F98" i="15"/>
  <c r="H98" i="15" s="1"/>
  <c r="H91" i="31" s="1"/>
  <c r="G91" i="31" s="1"/>
  <c r="N118" i="29"/>
  <c r="O118" i="29" s="1"/>
  <c r="M119" i="29" s="1"/>
  <c r="P119" i="29" s="1"/>
  <c r="L122" i="29"/>
  <c r="K122" i="29" s="1"/>
  <c r="I123" i="29" s="1"/>
  <c r="L123" i="29" s="1"/>
  <c r="S111" i="17"/>
  <c r="Q112" i="17" s="1"/>
  <c r="J113" i="17"/>
  <c r="L113" i="17"/>
  <c r="N107" i="17"/>
  <c r="P107" i="17"/>
  <c r="T115" i="29"/>
  <c r="R115" i="29"/>
  <c r="F106" i="17"/>
  <c r="H106" i="17" s="1"/>
  <c r="G106" i="17" s="1"/>
  <c r="E107" i="17" s="1"/>
  <c r="J118" i="15"/>
  <c r="L118" i="15" s="1"/>
  <c r="F107" i="36"/>
  <c r="H107" i="36" s="1"/>
  <c r="N79" i="31" l="1"/>
  <c r="F85" i="27"/>
  <c r="O79" i="31" s="1"/>
  <c r="H85" i="27"/>
  <c r="K116" i="36"/>
  <c r="I117" i="36" s="1"/>
  <c r="J117" i="36" s="1"/>
  <c r="L117" i="36" s="1"/>
  <c r="F107" i="2"/>
  <c r="L116" i="27"/>
  <c r="K116" i="27" s="1"/>
  <c r="I117" i="27" s="1"/>
  <c r="J105" i="2"/>
  <c r="L105" i="2"/>
  <c r="D93" i="10"/>
  <c r="K104" i="3"/>
  <c r="I105" i="3" s="1"/>
  <c r="J105" i="3" s="1"/>
  <c r="J117" i="56"/>
  <c r="L117" i="56"/>
  <c r="F113" i="56"/>
  <c r="H113" i="56"/>
  <c r="L105" i="3"/>
  <c r="T101" i="3"/>
  <c r="R101" i="3"/>
  <c r="A138" i="10"/>
  <c r="B137" i="10"/>
  <c r="N102" i="3"/>
  <c r="P102" i="3"/>
  <c r="O102" i="3" s="1"/>
  <c r="M103" i="3" s="1"/>
  <c r="Y90" i="31"/>
  <c r="W91" i="31" s="1"/>
  <c r="F108" i="3"/>
  <c r="H108" i="3"/>
  <c r="G106" i="29"/>
  <c r="E107" i="29" s="1"/>
  <c r="G98" i="15"/>
  <c r="E99" i="15" s="1"/>
  <c r="E92" i="31" s="1"/>
  <c r="F92" i="31" s="1"/>
  <c r="J123" i="29"/>
  <c r="K123" i="29" s="1"/>
  <c r="I124" i="29" s="1"/>
  <c r="N119" i="29"/>
  <c r="O119" i="29" s="1"/>
  <c r="M120" i="29" s="1"/>
  <c r="N120" i="29" s="1"/>
  <c r="O107" i="17"/>
  <c r="M108" i="17" s="1"/>
  <c r="N108" i="17" s="1"/>
  <c r="K113" i="17"/>
  <c r="I114" i="17" s="1"/>
  <c r="L114" i="17" s="1"/>
  <c r="S115" i="29"/>
  <c r="Q116" i="29" s="1"/>
  <c r="R112" i="17"/>
  <c r="T112" i="17"/>
  <c r="K118" i="15"/>
  <c r="I119" i="15" s="1"/>
  <c r="J119" i="15" s="1"/>
  <c r="F107" i="17"/>
  <c r="H107" i="17" s="1"/>
  <c r="G107" i="17" s="1"/>
  <c r="K117" i="36"/>
  <c r="I118" i="36" s="1"/>
  <c r="J118" i="36" s="1"/>
  <c r="G107" i="36"/>
  <c r="E108" i="36" s="1"/>
  <c r="Q79" i="31" l="1"/>
  <c r="G85" i="27"/>
  <c r="K105" i="2"/>
  <c r="I106" i="2" s="1"/>
  <c r="J106" i="2" s="1"/>
  <c r="J117" i="27"/>
  <c r="H107" i="2"/>
  <c r="G107" i="2" s="1"/>
  <c r="E108" i="2" s="1"/>
  <c r="S101" i="3"/>
  <c r="Q102" i="3" s="1"/>
  <c r="K105" i="3"/>
  <c r="I106" i="3" s="1"/>
  <c r="L106" i="3" s="1"/>
  <c r="K117" i="56"/>
  <c r="I118" i="56" s="1"/>
  <c r="G113" i="56"/>
  <c r="E114" i="56" s="1"/>
  <c r="N103" i="3"/>
  <c r="P103" i="3"/>
  <c r="B138" i="10"/>
  <c r="A139" i="10"/>
  <c r="G108" i="3"/>
  <c r="E109" i="3" s="1"/>
  <c r="F107" i="29"/>
  <c r="X91" i="31" s="1"/>
  <c r="H107" i="29"/>
  <c r="Z91" i="31" s="1"/>
  <c r="F99" i="15"/>
  <c r="H99" i="15" s="1"/>
  <c r="H92" i="31" s="1"/>
  <c r="G92" i="31" s="1"/>
  <c r="P108" i="17"/>
  <c r="O108" i="17" s="1"/>
  <c r="M109" i="17" s="1"/>
  <c r="P120" i="29"/>
  <c r="O120" i="29" s="1"/>
  <c r="M121" i="29" s="1"/>
  <c r="P121" i="29" s="1"/>
  <c r="J114" i="17"/>
  <c r="K114" i="17" s="1"/>
  <c r="I115" i="17" s="1"/>
  <c r="S112" i="17"/>
  <c r="Q113" i="17" s="1"/>
  <c r="T113" i="17" s="1"/>
  <c r="L119" i="15"/>
  <c r="K119" i="15" s="1"/>
  <c r="I120" i="15" s="1"/>
  <c r="J120" i="15" s="1"/>
  <c r="R116" i="29"/>
  <c r="T116" i="29"/>
  <c r="J124" i="29"/>
  <c r="L124" i="29"/>
  <c r="E108" i="17"/>
  <c r="L118" i="36"/>
  <c r="K118" i="36" s="1"/>
  <c r="I119" i="36" s="1"/>
  <c r="F108" i="36"/>
  <c r="H108" i="36" s="1"/>
  <c r="G108" i="36" s="1"/>
  <c r="E109" i="36" s="1"/>
  <c r="P79" i="31" l="1"/>
  <c r="E86" i="27"/>
  <c r="F108" i="2"/>
  <c r="D94" i="10"/>
  <c r="H108" i="2"/>
  <c r="L106" i="2"/>
  <c r="K106" i="2" s="1"/>
  <c r="I107" i="2" s="1"/>
  <c r="L117" i="27"/>
  <c r="K117" i="27" s="1"/>
  <c r="I118" i="27" s="1"/>
  <c r="J106" i="3"/>
  <c r="K106" i="3" s="1"/>
  <c r="I107" i="3" s="1"/>
  <c r="O103" i="3"/>
  <c r="M104" i="3" s="1"/>
  <c r="N104" i="3" s="1"/>
  <c r="J118" i="56"/>
  <c r="H114" i="56"/>
  <c r="F114" i="56"/>
  <c r="R102" i="3"/>
  <c r="T102" i="3"/>
  <c r="A140" i="10"/>
  <c r="B139" i="10"/>
  <c r="Y91" i="31"/>
  <c r="W92" i="31" s="1"/>
  <c r="G107" i="29"/>
  <c r="H109" i="3"/>
  <c r="F109" i="3"/>
  <c r="E108" i="29"/>
  <c r="G99" i="15"/>
  <c r="E100" i="15" s="1"/>
  <c r="F100" i="15" s="1"/>
  <c r="R113" i="17"/>
  <c r="S113" i="17" s="1"/>
  <c r="Q114" i="17" s="1"/>
  <c r="S116" i="29"/>
  <c r="Q117" i="29" s="1"/>
  <c r="R117" i="29" s="1"/>
  <c r="N121" i="29"/>
  <c r="O121" i="29" s="1"/>
  <c r="M122" i="29" s="1"/>
  <c r="P122" i="29" s="1"/>
  <c r="P109" i="17"/>
  <c r="N109" i="17"/>
  <c r="J115" i="17"/>
  <c r="L115" i="17"/>
  <c r="K124" i="29"/>
  <c r="I125" i="29" s="1"/>
  <c r="J125" i="29" s="1"/>
  <c r="L120" i="15"/>
  <c r="K120" i="15" s="1"/>
  <c r="I121" i="15" s="1"/>
  <c r="F108" i="17"/>
  <c r="H108" i="17" s="1"/>
  <c r="J119" i="36"/>
  <c r="F109" i="36"/>
  <c r="H109" i="36" s="1"/>
  <c r="G109" i="36" s="1"/>
  <c r="E110" i="36" s="1"/>
  <c r="H86" i="27" l="1"/>
  <c r="F86" i="27"/>
  <c r="O80" i="31" s="1"/>
  <c r="N80" i="31"/>
  <c r="L119" i="36"/>
  <c r="K119" i="36" s="1"/>
  <c r="I120" i="36" s="1"/>
  <c r="L118" i="56"/>
  <c r="K118" i="56" s="1"/>
  <c r="I119" i="56" s="1"/>
  <c r="S102" i="3"/>
  <c r="Q103" i="3" s="1"/>
  <c r="G108" i="2"/>
  <c r="E109" i="2" s="1"/>
  <c r="F109" i="2" s="1"/>
  <c r="J107" i="2"/>
  <c r="L107" i="2" s="1"/>
  <c r="K107" i="2" s="1"/>
  <c r="I108" i="2" s="1"/>
  <c r="J118" i="27"/>
  <c r="P104" i="3"/>
  <c r="O104" i="3" s="1"/>
  <c r="G109" i="3"/>
  <c r="E110" i="3" s="1"/>
  <c r="H110" i="3" s="1"/>
  <c r="G114" i="56"/>
  <c r="E115" i="56" s="1"/>
  <c r="A141" i="10"/>
  <c r="B140" i="10"/>
  <c r="L107" i="3"/>
  <c r="J107" i="3"/>
  <c r="K107" i="3" s="1"/>
  <c r="I108" i="3" s="1"/>
  <c r="F108" i="29"/>
  <c r="X92" i="31" s="1"/>
  <c r="H108" i="29"/>
  <c r="Z92" i="31" s="1"/>
  <c r="H100" i="15"/>
  <c r="H93" i="31" s="1"/>
  <c r="E93" i="31"/>
  <c r="F93" i="31" s="1"/>
  <c r="L125" i="29"/>
  <c r="K125" i="29" s="1"/>
  <c r="I126" i="29" s="1"/>
  <c r="T117" i="29"/>
  <c r="S117" i="29" s="1"/>
  <c r="Q118" i="29" s="1"/>
  <c r="R118" i="29" s="1"/>
  <c r="N122" i="29"/>
  <c r="O122" i="29" s="1"/>
  <c r="M123" i="29" s="1"/>
  <c r="K115" i="17"/>
  <c r="I116" i="17" s="1"/>
  <c r="R114" i="17"/>
  <c r="T114" i="17"/>
  <c r="O109" i="17"/>
  <c r="M110" i="17" s="1"/>
  <c r="J121" i="15"/>
  <c r="L121" i="15" s="1"/>
  <c r="G108" i="17"/>
  <c r="E109" i="17" s="1"/>
  <c r="F110" i="36"/>
  <c r="H110" i="36"/>
  <c r="Q80" i="31" l="1"/>
  <c r="G86" i="27"/>
  <c r="P80" i="31" s="1"/>
  <c r="J119" i="56"/>
  <c r="L119" i="56" s="1"/>
  <c r="K119" i="56" s="1"/>
  <c r="I120" i="56" s="1"/>
  <c r="J120" i="36"/>
  <c r="M105" i="3"/>
  <c r="H109" i="2"/>
  <c r="G109" i="2" s="1"/>
  <c r="E110" i="2" s="1"/>
  <c r="D95" i="10"/>
  <c r="L118" i="27"/>
  <c r="K118" i="27" s="1"/>
  <c r="I119" i="27" s="1"/>
  <c r="J108" i="2"/>
  <c r="L108" i="2"/>
  <c r="F110" i="3"/>
  <c r="G110" i="3" s="1"/>
  <c r="E111" i="3" s="1"/>
  <c r="F111" i="3" s="1"/>
  <c r="H115" i="56"/>
  <c r="F115" i="56"/>
  <c r="T103" i="3"/>
  <c r="R103" i="3"/>
  <c r="B141" i="10"/>
  <c r="A142" i="10"/>
  <c r="L108" i="3"/>
  <c r="J108" i="3"/>
  <c r="N105" i="3"/>
  <c r="P105" i="3"/>
  <c r="O105" i="3" s="1"/>
  <c r="M106" i="3" s="1"/>
  <c r="Y92" i="31"/>
  <c r="W93" i="31" s="1"/>
  <c r="G108" i="29"/>
  <c r="E109" i="29" s="1"/>
  <c r="G100" i="15"/>
  <c r="E101" i="15" s="1"/>
  <c r="F101" i="15" s="1"/>
  <c r="G93" i="31"/>
  <c r="T118" i="29"/>
  <c r="S118" i="29" s="1"/>
  <c r="Q119" i="29" s="1"/>
  <c r="R119" i="29" s="1"/>
  <c r="N123" i="29"/>
  <c r="P123" i="29"/>
  <c r="S114" i="17"/>
  <c r="Q115" i="17" s="1"/>
  <c r="R115" i="17" s="1"/>
  <c r="J116" i="17"/>
  <c r="L116" i="17"/>
  <c r="N110" i="17"/>
  <c r="P110" i="17"/>
  <c r="K121" i="15"/>
  <c r="I122" i="15" s="1"/>
  <c r="J122" i="15" s="1"/>
  <c r="J126" i="29"/>
  <c r="L126" i="29"/>
  <c r="F109" i="17"/>
  <c r="H109" i="17" s="1"/>
  <c r="G110" i="36"/>
  <c r="E111" i="36" s="1"/>
  <c r="E87" i="27" l="1"/>
  <c r="L120" i="36"/>
  <c r="K120" i="36" s="1"/>
  <c r="I121" i="36" s="1"/>
  <c r="H111" i="3"/>
  <c r="F110" i="2"/>
  <c r="H110" i="2"/>
  <c r="K108" i="2"/>
  <c r="I109" i="2" s="1"/>
  <c r="J109" i="2" s="1"/>
  <c r="L109" i="2" s="1"/>
  <c r="K109" i="2" s="1"/>
  <c r="I110" i="2" s="1"/>
  <c r="D96" i="10"/>
  <c r="J119" i="27"/>
  <c r="L119" i="27" s="1"/>
  <c r="K119" i="27" s="1"/>
  <c r="I120" i="27" s="1"/>
  <c r="S103" i="3"/>
  <c r="Q104" i="3" s="1"/>
  <c r="R104" i="3" s="1"/>
  <c r="K108" i="3"/>
  <c r="I109" i="3" s="1"/>
  <c r="L109" i="3" s="1"/>
  <c r="G115" i="56"/>
  <c r="E116" i="56" s="1"/>
  <c r="J120" i="56"/>
  <c r="L120" i="56" s="1"/>
  <c r="A143" i="10"/>
  <c r="B142" i="10"/>
  <c r="P106" i="3"/>
  <c r="N106" i="3"/>
  <c r="G111" i="3"/>
  <c r="E112" i="3" s="1"/>
  <c r="F112" i="3" s="1"/>
  <c r="F109" i="29"/>
  <c r="X93" i="31" s="1"/>
  <c r="H109" i="29"/>
  <c r="Z93" i="31" s="1"/>
  <c r="E94" i="31"/>
  <c r="F94" i="31" s="1"/>
  <c r="H101" i="15"/>
  <c r="H94" i="31" s="1"/>
  <c r="O123" i="29"/>
  <c r="M124" i="29" s="1"/>
  <c r="P124" i="29" s="1"/>
  <c r="T115" i="17"/>
  <c r="S115" i="17" s="1"/>
  <c r="Q116" i="17" s="1"/>
  <c r="K116" i="17"/>
  <c r="I117" i="17" s="1"/>
  <c r="J117" i="17" s="1"/>
  <c r="T119" i="29"/>
  <c r="S119" i="29" s="1"/>
  <c r="K126" i="29"/>
  <c r="I127" i="29" s="1"/>
  <c r="L127" i="29" s="1"/>
  <c r="O110" i="17"/>
  <c r="M111" i="17" s="1"/>
  <c r="N111" i="17" s="1"/>
  <c r="L122" i="15"/>
  <c r="K122" i="15" s="1"/>
  <c r="I123" i="15" s="1"/>
  <c r="J123" i="15" s="1"/>
  <c r="G109" i="17"/>
  <c r="E110" i="17" s="1"/>
  <c r="F111" i="36"/>
  <c r="N81" i="31" l="1"/>
  <c r="H87" i="27"/>
  <c r="F87" i="27"/>
  <c r="O81" i="31" s="1"/>
  <c r="J121" i="36"/>
  <c r="L121" i="36" s="1"/>
  <c r="K121" i="36" s="1"/>
  <c r="I122" i="36" s="1"/>
  <c r="T104" i="3"/>
  <c r="J109" i="3"/>
  <c r="G110" i="2"/>
  <c r="E111" i="2" s="1"/>
  <c r="J120" i="27"/>
  <c r="L120" i="27" s="1"/>
  <c r="K120" i="27" s="1"/>
  <c r="I121" i="27" s="1"/>
  <c r="J110" i="2"/>
  <c r="L110" i="2" s="1"/>
  <c r="K110" i="2" s="1"/>
  <c r="I111" i="2" s="1"/>
  <c r="O106" i="3"/>
  <c r="M107" i="3" s="1"/>
  <c r="P107" i="3" s="1"/>
  <c r="K109" i="3"/>
  <c r="I110" i="3" s="1"/>
  <c r="L110" i="3" s="1"/>
  <c r="K120" i="56"/>
  <c r="I121" i="56" s="1"/>
  <c r="J121" i="56" s="1"/>
  <c r="H116" i="56"/>
  <c r="F116" i="56"/>
  <c r="Y93" i="31"/>
  <c r="W94" i="31" s="1"/>
  <c r="H112" i="3"/>
  <c r="G112" i="3" s="1"/>
  <c r="E113" i="3" s="1"/>
  <c r="A144" i="10"/>
  <c r="B143" i="10"/>
  <c r="S104" i="3"/>
  <c r="Q105" i="3" s="1"/>
  <c r="G109" i="29"/>
  <c r="E110" i="29" s="1"/>
  <c r="G101" i="15"/>
  <c r="E102" i="15" s="1"/>
  <c r="E95" i="31" s="1"/>
  <c r="F95" i="31" s="1"/>
  <c r="G94" i="31"/>
  <c r="N124" i="29"/>
  <c r="O124" i="29" s="1"/>
  <c r="M125" i="29" s="1"/>
  <c r="L117" i="17"/>
  <c r="K117" i="17" s="1"/>
  <c r="I118" i="17" s="1"/>
  <c r="J118" i="17" s="1"/>
  <c r="Q120" i="29"/>
  <c r="T120" i="29" s="1"/>
  <c r="J127" i="29"/>
  <c r="K127" i="29" s="1"/>
  <c r="I128" i="29" s="1"/>
  <c r="P111" i="17"/>
  <c r="O111" i="17" s="1"/>
  <c r="M112" i="17" s="1"/>
  <c r="T116" i="17"/>
  <c r="R116" i="17"/>
  <c r="L123" i="15"/>
  <c r="K123" i="15" s="1"/>
  <c r="I124" i="15" s="1"/>
  <c r="F110" i="17"/>
  <c r="H110" i="17" s="1"/>
  <c r="H111" i="36"/>
  <c r="G111" i="36" s="1"/>
  <c r="E112" i="36" s="1"/>
  <c r="G87" i="27" l="1"/>
  <c r="P81" i="31" s="1"/>
  <c r="Q81" i="31"/>
  <c r="E88" i="27"/>
  <c r="J122" i="36"/>
  <c r="L122" i="36" s="1"/>
  <c r="K122" i="36" s="1"/>
  <c r="I123" i="36" s="1"/>
  <c r="F111" i="2"/>
  <c r="H111" i="2" s="1"/>
  <c r="G111" i="2" s="1"/>
  <c r="E112" i="2" s="1"/>
  <c r="D97" i="10"/>
  <c r="J111" i="2"/>
  <c r="L111" i="2"/>
  <c r="J121" i="27"/>
  <c r="L121" i="27" s="1"/>
  <c r="K121" i="27" s="1"/>
  <c r="I122" i="27" s="1"/>
  <c r="N107" i="3"/>
  <c r="J110" i="3"/>
  <c r="K110" i="3" s="1"/>
  <c r="I111" i="3" s="1"/>
  <c r="J111" i="3" s="1"/>
  <c r="O107" i="3"/>
  <c r="M108" i="3" s="1"/>
  <c r="P108" i="3" s="1"/>
  <c r="L121" i="56"/>
  <c r="K121" i="56" s="1"/>
  <c r="I122" i="56" s="1"/>
  <c r="G116" i="56"/>
  <c r="E117" i="56" s="1"/>
  <c r="H113" i="3"/>
  <c r="F113" i="3"/>
  <c r="B144" i="10"/>
  <c r="A145" i="10"/>
  <c r="R105" i="3"/>
  <c r="T105" i="3"/>
  <c r="F110" i="29"/>
  <c r="X94" i="31" s="1"/>
  <c r="H110" i="29"/>
  <c r="Z94" i="31" s="1"/>
  <c r="F102" i="15"/>
  <c r="H102" i="15" s="1"/>
  <c r="H95" i="31" s="1"/>
  <c r="G95" i="31" s="1"/>
  <c r="L128" i="29"/>
  <c r="J128" i="29"/>
  <c r="S116" i="17"/>
  <c r="Q117" i="17" s="1"/>
  <c r="T117" i="17" s="1"/>
  <c r="R120" i="29"/>
  <c r="S120" i="29" s="1"/>
  <c r="Q121" i="29" s="1"/>
  <c r="R121" i="29" s="1"/>
  <c r="L118" i="17"/>
  <c r="N125" i="29"/>
  <c r="P125" i="29"/>
  <c r="N112" i="17"/>
  <c r="P112" i="17"/>
  <c r="G110" i="17"/>
  <c r="E111" i="17" s="1"/>
  <c r="J124" i="15"/>
  <c r="L124" i="15" s="1"/>
  <c r="F112" i="36"/>
  <c r="H112" i="36" s="1"/>
  <c r="S105" i="3" l="1"/>
  <c r="Q106" i="3" s="1"/>
  <c r="H88" i="27"/>
  <c r="N82" i="31"/>
  <c r="F88" i="27"/>
  <c r="O82" i="31" s="1"/>
  <c r="G110" i="29"/>
  <c r="E111" i="29" s="1"/>
  <c r="L111" i="3"/>
  <c r="D98" i="10"/>
  <c r="F112" i="2"/>
  <c r="H112" i="2" s="1"/>
  <c r="G112" i="2" s="1"/>
  <c r="E113" i="2" s="1"/>
  <c r="H113" i="2" s="1"/>
  <c r="K111" i="2"/>
  <c r="I112" i="2" s="1"/>
  <c r="J112" i="2" s="1"/>
  <c r="L112" i="2" s="1"/>
  <c r="K112" i="2" s="1"/>
  <c r="I113" i="2" s="1"/>
  <c r="J122" i="27"/>
  <c r="L122" i="27" s="1"/>
  <c r="K122" i="27" s="1"/>
  <c r="I123" i="27" s="1"/>
  <c r="N108" i="3"/>
  <c r="O108" i="3" s="1"/>
  <c r="M109" i="3" s="1"/>
  <c r="K111" i="3"/>
  <c r="I112" i="3" s="1"/>
  <c r="G113" i="3"/>
  <c r="E114" i="3" s="1"/>
  <c r="J122" i="56"/>
  <c r="L122" i="56" s="1"/>
  <c r="F117" i="56"/>
  <c r="H117" i="56"/>
  <c r="B145" i="10"/>
  <c r="A146" i="10"/>
  <c r="R106" i="3"/>
  <c r="T106" i="3"/>
  <c r="F111" i="29"/>
  <c r="X95" i="31" s="1"/>
  <c r="H111" i="29"/>
  <c r="Z95" i="31" s="1"/>
  <c r="Y94" i="31"/>
  <c r="W95" i="31" s="1"/>
  <c r="G102" i="15"/>
  <c r="E103" i="15" s="1"/>
  <c r="E96" i="31" s="1"/>
  <c r="F96" i="31" s="1"/>
  <c r="K128" i="29"/>
  <c r="I129" i="29" s="1"/>
  <c r="L129" i="29" s="1"/>
  <c r="R117" i="17"/>
  <c r="S117" i="17" s="1"/>
  <c r="Q118" i="17" s="1"/>
  <c r="O125" i="29"/>
  <c r="M126" i="29" s="1"/>
  <c r="N126" i="29" s="1"/>
  <c r="T121" i="29"/>
  <c r="S121" i="29" s="1"/>
  <c r="Q122" i="29" s="1"/>
  <c r="K118" i="17"/>
  <c r="I119" i="17" s="1"/>
  <c r="O112" i="17"/>
  <c r="M113" i="17" s="1"/>
  <c r="N113" i="17" s="1"/>
  <c r="K124" i="15"/>
  <c r="I125" i="15" s="1"/>
  <c r="J125" i="15" s="1"/>
  <c r="F111" i="17"/>
  <c r="H111" i="17" s="1"/>
  <c r="G111" i="17" s="1"/>
  <c r="J123" i="36"/>
  <c r="L123" i="36" s="1"/>
  <c r="G112" i="36"/>
  <c r="E113" i="36" s="1"/>
  <c r="F113" i="36" s="1"/>
  <c r="H113" i="36" s="1"/>
  <c r="G113" i="36" s="1"/>
  <c r="E114" i="36" s="1"/>
  <c r="F114" i="36" s="1"/>
  <c r="G88" i="27" l="1"/>
  <c r="Q82" i="31"/>
  <c r="F113" i="2"/>
  <c r="G113" i="2" s="1"/>
  <c r="E114" i="2" s="1"/>
  <c r="F114" i="2" s="1"/>
  <c r="H114" i="2" s="1"/>
  <c r="D99" i="10"/>
  <c r="J113" i="2"/>
  <c r="L113" i="2"/>
  <c r="J123" i="27"/>
  <c r="L123" i="27" s="1"/>
  <c r="K123" i="27" s="1"/>
  <c r="I124" i="27" s="1"/>
  <c r="H114" i="3"/>
  <c r="F114" i="3"/>
  <c r="S106" i="3"/>
  <c r="Q107" i="3" s="1"/>
  <c r="R107" i="3" s="1"/>
  <c r="G117" i="56"/>
  <c r="E118" i="56" s="1"/>
  <c r="K122" i="56"/>
  <c r="I123" i="56" s="1"/>
  <c r="P109" i="3"/>
  <c r="N109" i="3"/>
  <c r="L112" i="3"/>
  <c r="J112" i="3"/>
  <c r="B146" i="10"/>
  <c r="A147" i="10"/>
  <c r="Y95" i="31"/>
  <c r="W96" i="31" s="1"/>
  <c r="G114" i="3"/>
  <c r="E115" i="3" s="1"/>
  <c r="G111" i="29"/>
  <c r="E112" i="29" s="1"/>
  <c r="F103" i="15"/>
  <c r="H103" i="15" s="1"/>
  <c r="H96" i="31" s="1"/>
  <c r="G96" i="31" s="1"/>
  <c r="J129" i="29"/>
  <c r="K129" i="29" s="1"/>
  <c r="I130" i="29" s="1"/>
  <c r="J119" i="17"/>
  <c r="L119" i="17"/>
  <c r="R122" i="29"/>
  <c r="T122" i="29"/>
  <c r="P126" i="29"/>
  <c r="O126" i="29" s="1"/>
  <c r="M127" i="29" s="1"/>
  <c r="P113" i="17"/>
  <c r="O113" i="17" s="1"/>
  <c r="M114" i="17" s="1"/>
  <c r="R118" i="17"/>
  <c r="T118" i="17"/>
  <c r="L125" i="15"/>
  <c r="K125" i="15" s="1"/>
  <c r="I126" i="15" s="1"/>
  <c r="J126" i="15" s="1"/>
  <c r="E112" i="17"/>
  <c r="K123" i="36"/>
  <c r="I124" i="36" s="1"/>
  <c r="J124" i="36" s="1"/>
  <c r="H114" i="36"/>
  <c r="G114" i="36" s="1"/>
  <c r="E115" i="36" s="1"/>
  <c r="P82" i="31" l="1"/>
  <c r="E89" i="27"/>
  <c r="K113" i="2"/>
  <c r="I114" i="2" s="1"/>
  <c r="J114" i="2" s="1"/>
  <c r="L114" i="2" s="1"/>
  <c r="D100" i="10"/>
  <c r="J124" i="27"/>
  <c r="L124" i="27" s="1"/>
  <c r="K124" i="27" s="1"/>
  <c r="I125" i="27" s="1"/>
  <c r="T107" i="3"/>
  <c r="S107" i="3" s="1"/>
  <c r="Q108" i="3" s="1"/>
  <c r="R108" i="3" s="1"/>
  <c r="K112" i="3"/>
  <c r="I113" i="3" s="1"/>
  <c r="L113" i="3" s="1"/>
  <c r="J123" i="56"/>
  <c r="L123" i="56" s="1"/>
  <c r="H118" i="56"/>
  <c r="F118" i="56"/>
  <c r="A148" i="10"/>
  <c r="B147" i="10"/>
  <c r="O109" i="3"/>
  <c r="M110" i="3" s="1"/>
  <c r="F115" i="3"/>
  <c r="H115" i="3"/>
  <c r="F112" i="29"/>
  <c r="X96" i="31" s="1"/>
  <c r="H112" i="29"/>
  <c r="Z96" i="31" s="1"/>
  <c r="G114" i="2"/>
  <c r="E115" i="2" s="1"/>
  <c r="F115" i="2" s="1"/>
  <c r="G103" i="15"/>
  <c r="E104" i="15" s="1"/>
  <c r="E97" i="31" s="1"/>
  <c r="F97" i="31" s="1"/>
  <c r="S122" i="29"/>
  <c r="Q123" i="29" s="1"/>
  <c r="R123" i="29" s="1"/>
  <c r="S118" i="17"/>
  <c r="Q119" i="17" s="1"/>
  <c r="K119" i="17"/>
  <c r="I120" i="17" s="1"/>
  <c r="J120" i="17" s="1"/>
  <c r="N127" i="29"/>
  <c r="P127" i="29"/>
  <c r="L124" i="36"/>
  <c r="K124" i="36" s="1"/>
  <c r="I125" i="36" s="1"/>
  <c r="K114" i="2"/>
  <c r="I115" i="2" s="1"/>
  <c r="N114" i="17"/>
  <c r="P114" i="17"/>
  <c r="F112" i="17"/>
  <c r="H112" i="17" s="1"/>
  <c r="L130" i="29"/>
  <c r="J130" i="29"/>
  <c r="L126" i="15"/>
  <c r="K126" i="15" s="1"/>
  <c r="I127" i="15" s="1"/>
  <c r="F115" i="36"/>
  <c r="H115" i="36" s="1"/>
  <c r="F89" i="27" l="1"/>
  <c r="O83" i="31" s="1"/>
  <c r="N83" i="31"/>
  <c r="H89" i="27"/>
  <c r="T108" i="3"/>
  <c r="J113" i="3"/>
  <c r="K113" i="3" s="1"/>
  <c r="I114" i="3" s="1"/>
  <c r="K123" i="56"/>
  <c r="I124" i="56" s="1"/>
  <c r="G118" i="56"/>
  <c r="E119" i="56" s="1"/>
  <c r="D101" i="10"/>
  <c r="H115" i="2"/>
  <c r="G115" i="2" s="1"/>
  <c r="E116" i="2" s="1"/>
  <c r="F116" i="2" s="1"/>
  <c r="Y96" i="31"/>
  <c r="W97" i="31" s="1"/>
  <c r="B148" i="10"/>
  <c r="A149" i="10"/>
  <c r="G115" i="3"/>
  <c r="E116" i="3" s="1"/>
  <c r="N110" i="3"/>
  <c r="P110" i="3"/>
  <c r="S108" i="3"/>
  <c r="Q109" i="3" s="1"/>
  <c r="G112" i="29"/>
  <c r="E113" i="29" s="1"/>
  <c r="F104" i="15"/>
  <c r="H104" i="15" s="1"/>
  <c r="H97" i="31" s="1"/>
  <c r="G97" i="31" s="1"/>
  <c r="T123" i="29"/>
  <c r="S123" i="29" s="1"/>
  <c r="Q124" i="29" s="1"/>
  <c r="T124" i="29" s="1"/>
  <c r="L120" i="17"/>
  <c r="K120" i="17" s="1"/>
  <c r="O114" i="17"/>
  <c r="M115" i="17" s="1"/>
  <c r="N115" i="17" s="1"/>
  <c r="K130" i="29"/>
  <c r="I131" i="29" s="1"/>
  <c r="J115" i="2"/>
  <c r="L115" i="2" s="1"/>
  <c r="O127" i="29"/>
  <c r="M128" i="29" s="1"/>
  <c r="R119" i="17"/>
  <c r="T119" i="17"/>
  <c r="J125" i="27"/>
  <c r="L125" i="27" s="1"/>
  <c r="J127" i="15"/>
  <c r="G112" i="17"/>
  <c r="E113" i="17" s="1"/>
  <c r="J125" i="36"/>
  <c r="L125" i="36" s="1"/>
  <c r="G115" i="36"/>
  <c r="E116" i="36" s="1"/>
  <c r="F116" i="36" s="1"/>
  <c r="Q83" i="31" l="1"/>
  <c r="G89" i="27"/>
  <c r="H119" i="56"/>
  <c r="F119" i="56"/>
  <c r="J124" i="56"/>
  <c r="L124" i="56" s="1"/>
  <c r="T109" i="3"/>
  <c r="R109" i="3"/>
  <c r="F116" i="3"/>
  <c r="H116" i="3"/>
  <c r="B149" i="10"/>
  <c r="A150" i="10"/>
  <c r="O110" i="3"/>
  <c r="M111" i="3" s="1"/>
  <c r="J114" i="3"/>
  <c r="L114" i="3"/>
  <c r="H113" i="29"/>
  <c r="Z97" i="31" s="1"/>
  <c r="F113" i="29"/>
  <c r="X97" i="31" s="1"/>
  <c r="G104" i="15"/>
  <c r="E105" i="15" s="1"/>
  <c r="F105" i="15" s="1"/>
  <c r="R124" i="29"/>
  <c r="S124" i="29" s="1"/>
  <c r="Q125" i="29" s="1"/>
  <c r="T125" i="29" s="1"/>
  <c r="D102" i="10"/>
  <c r="K115" i="2"/>
  <c r="I116" i="2" s="1"/>
  <c r="J116" i="2" s="1"/>
  <c r="H116" i="2"/>
  <c r="G116" i="2" s="1"/>
  <c r="E117" i="2" s="1"/>
  <c r="L127" i="15"/>
  <c r="K127" i="15" s="1"/>
  <c r="I128" i="15" s="1"/>
  <c r="I121" i="17"/>
  <c r="J121" i="17" s="1"/>
  <c r="S119" i="17"/>
  <c r="Q120" i="17" s="1"/>
  <c r="P115" i="17"/>
  <c r="O115" i="17" s="1"/>
  <c r="M116" i="17" s="1"/>
  <c r="K125" i="27"/>
  <c r="I126" i="27" s="1"/>
  <c r="L131" i="29"/>
  <c r="J131" i="29"/>
  <c r="P128" i="29"/>
  <c r="N128" i="29"/>
  <c r="F113" i="17"/>
  <c r="H113" i="17" s="1"/>
  <c r="G113" i="17" s="1"/>
  <c r="K125" i="36"/>
  <c r="I126" i="36" s="1"/>
  <c r="J126" i="36" s="1"/>
  <c r="H116" i="36"/>
  <c r="G116" i="36" s="1"/>
  <c r="E117" i="36" s="1"/>
  <c r="P83" i="31" l="1"/>
  <c r="E90" i="27"/>
  <c r="K114" i="3"/>
  <c r="I115" i="3" s="1"/>
  <c r="J115" i="3" s="1"/>
  <c r="G116" i="3"/>
  <c r="E117" i="3" s="1"/>
  <c r="H117" i="3"/>
  <c r="G117" i="3" s="1"/>
  <c r="E118" i="3" s="1"/>
  <c r="F118" i="3" s="1"/>
  <c r="F117" i="3"/>
  <c r="S109" i="3"/>
  <c r="Q110" i="3" s="1"/>
  <c r="R110" i="3" s="1"/>
  <c r="G119" i="56"/>
  <c r="E120" i="56" s="1"/>
  <c r="F120" i="56" s="1"/>
  <c r="K124" i="56"/>
  <c r="I125" i="56" s="1"/>
  <c r="N111" i="3"/>
  <c r="P111" i="3"/>
  <c r="B150" i="10"/>
  <c r="A151" i="10"/>
  <c r="L115" i="3"/>
  <c r="G113" i="29"/>
  <c r="E114" i="29" s="1"/>
  <c r="L116" i="2"/>
  <c r="K116" i="2" s="1"/>
  <c r="I117" i="2" s="1"/>
  <c r="Y97" i="31"/>
  <c r="W98" i="31" s="1"/>
  <c r="H105" i="15"/>
  <c r="H98" i="31" s="1"/>
  <c r="E98" i="31"/>
  <c r="F98" i="31" s="1"/>
  <c r="R125" i="29"/>
  <c r="S125" i="29" s="1"/>
  <c r="Q126" i="29" s="1"/>
  <c r="R126" i="29" s="1"/>
  <c r="J128" i="15"/>
  <c r="L128" i="15" s="1"/>
  <c r="K128" i="15" s="1"/>
  <c r="I129" i="15" s="1"/>
  <c r="L121" i="17"/>
  <c r="K121" i="17" s="1"/>
  <c r="I122" i="17" s="1"/>
  <c r="J122" i="17" s="1"/>
  <c r="K131" i="29"/>
  <c r="I132" i="29" s="1"/>
  <c r="L132" i="29" s="1"/>
  <c r="P116" i="17"/>
  <c r="N116" i="17"/>
  <c r="O128" i="29"/>
  <c r="M129" i="29" s="1"/>
  <c r="D103" i="10"/>
  <c r="F117" i="2"/>
  <c r="H117" i="2" s="1"/>
  <c r="J126" i="27"/>
  <c r="L126" i="27" s="1"/>
  <c r="R120" i="17"/>
  <c r="T120" i="17"/>
  <c r="E114" i="17"/>
  <c r="L126" i="36"/>
  <c r="K126" i="36" s="1"/>
  <c r="I127" i="36" s="1"/>
  <c r="J127" i="36" s="1"/>
  <c r="F117" i="36"/>
  <c r="H117" i="36" s="1"/>
  <c r="H90" i="27" l="1"/>
  <c r="F90" i="27"/>
  <c r="O84" i="31" s="1"/>
  <c r="N84" i="31"/>
  <c r="T110" i="3"/>
  <c r="O111" i="3"/>
  <c r="M112" i="3" s="1"/>
  <c r="N112" i="3" s="1"/>
  <c r="K115" i="3"/>
  <c r="I116" i="3" s="1"/>
  <c r="L116" i="3" s="1"/>
  <c r="H120" i="56"/>
  <c r="G120" i="56" s="1"/>
  <c r="E121" i="56" s="1"/>
  <c r="J125" i="56"/>
  <c r="L125" i="56" s="1"/>
  <c r="H118" i="3"/>
  <c r="G118" i="3" s="1"/>
  <c r="B151" i="10"/>
  <c r="A152" i="10"/>
  <c r="S110" i="3"/>
  <c r="Q111" i="3" s="1"/>
  <c r="F114" i="29"/>
  <c r="X98" i="31" s="1"/>
  <c r="H114" i="29"/>
  <c r="Z98" i="31" s="1"/>
  <c r="G105" i="15"/>
  <c r="E106" i="15" s="1"/>
  <c r="E99" i="31" s="1"/>
  <c r="F99" i="31" s="1"/>
  <c r="L122" i="17"/>
  <c r="K122" i="17" s="1"/>
  <c r="I123" i="17" s="1"/>
  <c r="G98" i="31"/>
  <c r="G117" i="2"/>
  <c r="E118" i="2" s="1"/>
  <c r="D104" i="10" s="1"/>
  <c r="J132" i="29"/>
  <c r="K132" i="29" s="1"/>
  <c r="I133" i="29" s="1"/>
  <c r="L133" i="29" s="1"/>
  <c r="J117" i="2"/>
  <c r="L117" i="2" s="1"/>
  <c r="K117" i="2" s="1"/>
  <c r="I118" i="2" s="1"/>
  <c r="O116" i="17"/>
  <c r="M117" i="17" s="1"/>
  <c r="T126" i="29"/>
  <c r="S126" i="29" s="1"/>
  <c r="Q127" i="29" s="1"/>
  <c r="K126" i="27"/>
  <c r="I127" i="27" s="1"/>
  <c r="J127" i="27" s="1"/>
  <c r="P129" i="29"/>
  <c r="N129" i="29"/>
  <c r="S120" i="17"/>
  <c r="Q121" i="17" s="1"/>
  <c r="F114" i="17"/>
  <c r="H114" i="17" s="1"/>
  <c r="L127" i="36"/>
  <c r="K127" i="36" s="1"/>
  <c r="I128" i="36" s="1"/>
  <c r="J129" i="15"/>
  <c r="L129" i="15" s="1"/>
  <c r="G117" i="36"/>
  <c r="E118" i="36" s="1"/>
  <c r="F118" i="36" s="1"/>
  <c r="P112" i="3" l="1"/>
  <c r="Y98" i="31"/>
  <c r="Q84" i="31"/>
  <c r="G90" i="27"/>
  <c r="J116" i="3"/>
  <c r="K116" i="3"/>
  <c r="I117" i="3" s="1"/>
  <c r="O112" i="3"/>
  <c r="M113" i="3" s="1"/>
  <c r="P113" i="3" s="1"/>
  <c r="K125" i="56"/>
  <c r="I126" i="56" s="1"/>
  <c r="F121" i="56"/>
  <c r="H121" i="56"/>
  <c r="E119" i="3"/>
  <c r="B152" i="10"/>
  <c r="A153" i="10"/>
  <c r="T111" i="3"/>
  <c r="R111" i="3"/>
  <c r="W99" i="31"/>
  <c r="G114" i="29"/>
  <c r="E115" i="29" s="1"/>
  <c r="F106" i="15"/>
  <c r="H106" i="15" s="1"/>
  <c r="H99" i="31" s="1"/>
  <c r="G99" i="31" s="1"/>
  <c r="F118" i="2"/>
  <c r="H118" i="2" s="1"/>
  <c r="G118" i="2" s="1"/>
  <c r="E119" i="2" s="1"/>
  <c r="J118" i="2"/>
  <c r="J133" i="29"/>
  <c r="K133" i="29" s="1"/>
  <c r="I134" i="29" s="1"/>
  <c r="N117" i="17"/>
  <c r="P117" i="17"/>
  <c r="L127" i="27"/>
  <c r="K127" i="27" s="1"/>
  <c r="I128" i="27" s="1"/>
  <c r="O129" i="29"/>
  <c r="M130" i="29" s="1"/>
  <c r="P130" i="29" s="1"/>
  <c r="T127" i="29"/>
  <c r="R127" i="29"/>
  <c r="T121" i="17"/>
  <c r="R121" i="17"/>
  <c r="L123" i="17"/>
  <c r="J123" i="17"/>
  <c r="G114" i="17"/>
  <c r="E115" i="17" s="1"/>
  <c r="J128" i="36"/>
  <c r="L128" i="36" s="1"/>
  <c r="K129" i="15"/>
  <c r="I130" i="15" s="1"/>
  <c r="H118" i="36"/>
  <c r="G118" i="36" s="1"/>
  <c r="E119" i="36" s="1"/>
  <c r="E91" i="27" l="1"/>
  <c r="P84" i="31"/>
  <c r="N113" i="3"/>
  <c r="O113" i="3" s="1"/>
  <c r="M114" i="3" s="1"/>
  <c r="J117" i="3"/>
  <c r="L117" i="3"/>
  <c r="K117" i="3" s="1"/>
  <c r="I118" i="3" s="1"/>
  <c r="G121" i="56"/>
  <c r="E122" i="56" s="1"/>
  <c r="J126" i="56"/>
  <c r="L126" i="56" s="1"/>
  <c r="B153" i="10"/>
  <c r="A154" i="10"/>
  <c r="S111" i="3"/>
  <c r="Q112" i="3" s="1"/>
  <c r="F119" i="3"/>
  <c r="H119" i="3"/>
  <c r="F115" i="29"/>
  <c r="X99" i="31" s="1"/>
  <c r="H115" i="29"/>
  <c r="Z99" i="31" s="1"/>
  <c r="G106" i="15"/>
  <c r="E107" i="15" s="1"/>
  <c r="E100" i="31" s="1"/>
  <c r="F100" i="31" s="1"/>
  <c r="O117" i="17"/>
  <c r="M118" i="17" s="1"/>
  <c r="P118" i="17" s="1"/>
  <c r="L118" i="2"/>
  <c r="K118" i="2" s="1"/>
  <c r="I119" i="2" s="1"/>
  <c r="N130" i="29"/>
  <c r="O130" i="29" s="1"/>
  <c r="M131" i="29" s="1"/>
  <c r="J134" i="29"/>
  <c r="L134" i="29"/>
  <c r="S127" i="29"/>
  <c r="Q128" i="29" s="1"/>
  <c r="R128" i="29" s="1"/>
  <c r="K123" i="17"/>
  <c r="I124" i="17" s="1"/>
  <c r="J124" i="17" s="1"/>
  <c r="K128" i="36"/>
  <c r="I129" i="36" s="1"/>
  <c r="J129" i="36" s="1"/>
  <c r="J128" i="27"/>
  <c r="S121" i="17"/>
  <c r="Q122" i="17" s="1"/>
  <c r="T122" i="17" s="1"/>
  <c r="F119" i="2"/>
  <c r="H119" i="2" s="1"/>
  <c r="D105" i="10"/>
  <c r="F115" i="17"/>
  <c r="H115" i="17" s="1"/>
  <c r="G115" i="17" s="1"/>
  <c r="J130" i="15"/>
  <c r="L130" i="15" s="1"/>
  <c r="F119" i="36"/>
  <c r="H119" i="36" s="1"/>
  <c r="H91" i="27" l="1"/>
  <c r="N85" i="31"/>
  <c r="F91" i="27"/>
  <c r="O85" i="31" s="1"/>
  <c r="N114" i="3"/>
  <c r="P114" i="3"/>
  <c r="L118" i="3"/>
  <c r="J118" i="3"/>
  <c r="K118" i="3" s="1"/>
  <c r="I119" i="3" s="1"/>
  <c r="J119" i="3" s="1"/>
  <c r="Y99" i="31"/>
  <c r="W100" i="31" s="1"/>
  <c r="H122" i="56"/>
  <c r="F122" i="56"/>
  <c r="K126" i="56"/>
  <c r="I127" i="56" s="1"/>
  <c r="G119" i="3"/>
  <c r="E120" i="3" s="1"/>
  <c r="G115" i="29"/>
  <c r="T112" i="3"/>
  <c r="R112" i="3"/>
  <c r="A155" i="10"/>
  <c r="B154" i="10"/>
  <c r="E116" i="29"/>
  <c r="F107" i="15"/>
  <c r="H107" i="15" s="1"/>
  <c r="H100" i="31" s="1"/>
  <c r="G100" i="31" s="1"/>
  <c r="N118" i="17"/>
  <c r="O118" i="17" s="1"/>
  <c r="M119" i="17" s="1"/>
  <c r="N119" i="17" s="1"/>
  <c r="J119" i="2"/>
  <c r="L119" i="2" s="1"/>
  <c r="K119" i="2" s="1"/>
  <c r="I120" i="2" s="1"/>
  <c r="T128" i="29"/>
  <c r="S128" i="29" s="1"/>
  <c r="Q129" i="29" s="1"/>
  <c r="T129" i="29" s="1"/>
  <c r="L128" i="27"/>
  <c r="K128" i="27" s="1"/>
  <c r="I129" i="27" s="1"/>
  <c r="K134" i="29"/>
  <c r="I135" i="29" s="1"/>
  <c r="J135" i="29" s="1"/>
  <c r="L129" i="36"/>
  <c r="K129" i="36" s="1"/>
  <c r="I130" i="36" s="1"/>
  <c r="L124" i="17"/>
  <c r="K124" i="17" s="1"/>
  <c r="I125" i="17" s="1"/>
  <c r="R122" i="17"/>
  <c r="S122" i="17" s="1"/>
  <c r="Q123" i="17" s="1"/>
  <c r="N131" i="29"/>
  <c r="P131" i="29"/>
  <c r="G119" i="2"/>
  <c r="E120" i="2" s="1"/>
  <c r="E116" i="17"/>
  <c r="G119" i="36"/>
  <c r="E120" i="36" s="1"/>
  <c r="F120" i="36" s="1"/>
  <c r="K130" i="15"/>
  <c r="I131" i="15" s="1"/>
  <c r="G91" i="27" l="1"/>
  <c r="P85" i="31" s="1"/>
  <c r="O114" i="3"/>
  <c r="E92" i="27"/>
  <c r="Q85" i="31"/>
  <c r="M115" i="3"/>
  <c r="L119" i="3"/>
  <c r="K119" i="3" s="1"/>
  <c r="I120" i="3" s="1"/>
  <c r="L120" i="3" s="1"/>
  <c r="S112" i="3"/>
  <c r="Q113" i="3" s="1"/>
  <c r="G122" i="56"/>
  <c r="E123" i="56" s="1"/>
  <c r="J127" i="56"/>
  <c r="L127" i="56" s="1"/>
  <c r="H120" i="3"/>
  <c r="F120" i="3"/>
  <c r="P115" i="3"/>
  <c r="N115" i="3"/>
  <c r="A156" i="10"/>
  <c r="B155" i="10"/>
  <c r="F116" i="29"/>
  <c r="X100" i="31" s="1"/>
  <c r="H116" i="29"/>
  <c r="Z100" i="31" s="1"/>
  <c r="G107" i="15"/>
  <c r="E108" i="15" s="1"/>
  <c r="E101" i="31" s="1"/>
  <c r="F101" i="31" s="1"/>
  <c r="P119" i="17"/>
  <c r="O119" i="17" s="1"/>
  <c r="M120" i="17" s="1"/>
  <c r="N120" i="17" s="1"/>
  <c r="J129" i="27"/>
  <c r="L129" i="27" s="1"/>
  <c r="K129" i="27" s="1"/>
  <c r="I130" i="27" s="1"/>
  <c r="L135" i="29"/>
  <c r="K135" i="29" s="1"/>
  <c r="I136" i="29" s="1"/>
  <c r="J125" i="17"/>
  <c r="L125" i="17"/>
  <c r="R129" i="29"/>
  <c r="S129" i="29" s="1"/>
  <c r="Q130" i="29" s="1"/>
  <c r="J120" i="2"/>
  <c r="O131" i="29"/>
  <c r="M132" i="29" s="1"/>
  <c r="F120" i="2"/>
  <c r="H120" i="2" s="1"/>
  <c r="D106" i="10"/>
  <c r="R123" i="17"/>
  <c r="T123" i="17"/>
  <c r="F116" i="17"/>
  <c r="H116" i="17" s="1"/>
  <c r="J130" i="36"/>
  <c r="L130" i="36"/>
  <c r="H120" i="36"/>
  <c r="G120" i="36" s="1"/>
  <c r="E121" i="36" s="1"/>
  <c r="J131" i="15"/>
  <c r="L131" i="15" s="1"/>
  <c r="F92" i="27" l="1"/>
  <c r="O86" i="31" s="1"/>
  <c r="N86" i="31"/>
  <c r="H92" i="27"/>
  <c r="O115" i="3"/>
  <c r="M116" i="3" s="1"/>
  <c r="G120" i="3"/>
  <c r="J120" i="3"/>
  <c r="K120" i="3" s="1"/>
  <c r="I121" i="3" s="1"/>
  <c r="H123" i="56"/>
  <c r="F123" i="56"/>
  <c r="K127" i="56"/>
  <c r="I128" i="56" s="1"/>
  <c r="P116" i="3"/>
  <c r="N116" i="3"/>
  <c r="B156" i="10"/>
  <c r="A157" i="10"/>
  <c r="T113" i="3"/>
  <c r="R113" i="3"/>
  <c r="G116" i="29"/>
  <c r="E117" i="29" s="1"/>
  <c r="E121" i="3"/>
  <c r="Y100" i="31"/>
  <c r="W101" i="31" s="1"/>
  <c r="F108" i="15"/>
  <c r="H108" i="15" s="1"/>
  <c r="H101" i="31" s="1"/>
  <c r="G101" i="31" s="1"/>
  <c r="L120" i="2"/>
  <c r="K120" i="2" s="1"/>
  <c r="I121" i="2" s="1"/>
  <c r="L136" i="29"/>
  <c r="J136" i="29"/>
  <c r="P120" i="17"/>
  <c r="O120" i="17" s="1"/>
  <c r="M121" i="17" s="1"/>
  <c r="J130" i="27"/>
  <c r="L130" i="27" s="1"/>
  <c r="K130" i="27" s="1"/>
  <c r="I131" i="27" s="1"/>
  <c r="K125" i="17"/>
  <c r="I126" i="17" s="1"/>
  <c r="L126" i="17" s="1"/>
  <c r="N132" i="29"/>
  <c r="P132" i="29"/>
  <c r="S123" i="17"/>
  <c r="Q124" i="17" s="1"/>
  <c r="R124" i="17" s="1"/>
  <c r="R130" i="29"/>
  <c r="T130" i="29"/>
  <c r="G120" i="2"/>
  <c r="E121" i="2" s="1"/>
  <c r="G116" i="17"/>
  <c r="E117" i="17" s="1"/>
  <c r="K130" i="36"/>
  <c r="I131" i="36" s="1"/>
  <c r="K131" i="15"/>
  <c r="I132" i="15" s="1"/>
  <c r="F121" i="36"/>
  <c r="G92" i="27" l="1"/>
  <c r="P86" i="31" s="1"/>
  <c r="Q86" i="31"/>
  <c r="J121" i="3"/>
  <c r="L121" i="3"/>
  <c r="K121" i="3" s="1"/>
  <c r="I122" i="3" s="1"/>
  <c r="S113" i="3"/>
  <c r="Q114" i="3" s="1"/>
  <c r="R114" i="3" s="1"/>
  <c r="O116" i="3"/>
  <c r="M117" i="3" s="1"/>
  <c r="N117" i="3" s="1"/>
  <c r="G123" i="56"/>
  <c r="E124" i="56" s="1"/>
  <c r="J128" i="56"/>
  <c r="L128" i="56" s="1"/>
  <c r="A158" i="10"/>
  <c r="B157" i="10"/>
  <c r="H121" i="3"/>
  <c r="F121" i="3"/>
  <c r="H117" i="29"/>
  <c r="Z101" i="31" s="1"/>
  <c r="F117" i="29"/>
  <c r="X101" i="31" s="1"/>
  <c r="G108" i="15"/>
  <c r="E109" i="15" s="1"/>
  <c r="F109" i="15" s="1"/>
  <c r="H109" i="15" s="1"/>
  <c r="H102" i="31" s="1"/>
  <c r="J121" i="2"/>
  <c r="L121" i="2"/>
  <c r="K136" i="29"/>
  <c r="I137" i="29" s="1"/>
  <c r="L137" i="29" s="1"/>
  <c r="J126" i="17"/>
  <c r="K126" i="17" s="1"/>
  <c r="I127" i="17" s="1"/>
  <c r="J127" i="17" s="1"/>
  <c r="T124" i="17"/>
  <c r="S124" i="17" s="1"/>
  <c r="Q125" i="17" s="1"/>
  <c r="S130" i="29"/>
  <c r="Q131" i="29" s="1"/>
  <c r="T131" i="29" s="1"/>
  <c r="O132" i="29"/>
  <c r="M133" i="29" s="1"/>
  <c r="F121" i="2"/>
  <c r="H121" i="2" s="1"/>
  <c r="D107" i="10"/>
  <c r="J131" i="27"/>
  <c r="L131" i="27" s="1"/>
  <c r="P121" i="17"/>
  <c r="N121" i="17"/>
  <c r="F117" i="17"/>
  <c r="H117" i="17" s="1"/>
  <c r="J131" i="36"/>
  <c r="L131" i="36" s="1"/>
  <c r="H121" i="36"/>
  <c r="G121" i="36" s="1"/>
  <c r="E122" i="36" s="1"/>
  <c r="F122" i="36" s="1"/>
  <c r="J132" i="15"/>
  <c r="L132" i="15" s="1"/>
  <c r="E93" i="27" l="1"/>
  <c r="P117" i="3"/>
  <c r="T114" i="3"/>
  <c r="O117" i="3"/>
  <c r="M118" i="3" s="1"/>
  <c r="G121" i="3"/>
  <c r="E122" i="3" s="1"/>
  <c r="H122" i="3" s="1"/>
  <c r="S114" i="3"/>
  <c r="Q115" i="3" s="1"/>
  <c r="H124" i="56"/>
  <c r="F124" i="56"/>
  <c r="K128" i="56"/>
  <c r="I129" i="56" s="1"/>
  <c r="A159" i="10"/>
  <c r="B158" i="10"/>
  <c r="J122" i="3"/>
  <c r="L122" i="3"/>
  <c r="K122" i="3" s="1"/>
  <c r="J137" i="29"/>
  <c r="K137" i="29" s="1"/>
  <c r="I138" i="29" s="1"/>
  <c r="J138" i="29" s="1"/>
  <c r="G117" i="29"/>
  <c r="E118" i="29" s="1"/>
  <c r="E102" i="31"/>
  <c r="F102" i="31" s="1"/>
  <c r="G102" i="31" s="1"/>
  <c r="Y101" i="31"/>
  <c r="W102" i="31" s="1"/>
  <c r="G109" i="15"/>
  <c r="E110" i="15" s="1"/>
  <c r="F110" i="15" s="1"/>
  <c r="K121" i="2"/>
  <c r="I122" i="2" s="1"/>
  <c r="R131" i="29"/>
  <c r="S131" i="29" s="1"/>
  <c r="Q132" i="29" s="1"/>
  <c r="R125" i="17"/>
  <c r="T125" i="17"/>
  <c r="K131" i="27"/>
  <c r="I132" i="27" s="1"/>
  <c r="N133" i="29"/>
  <c r="P133" i="29"/>
  <c r="L127" i="17"/>
  <c r="K127" i="17" s="1"/>
  <c r="I128" i="17" s="1"/>
  <c r="O121" i="17"/>
  <c r="M122" i="17" s="1"/>
  <c r="P122" i="17" s="1"/>
  <c r="G121" i="2"/>
  <c r="E122" i="2" s="1"/>
  <c r="K132" i="15"/>
  <c r="I133" i="15" s="1"/>
  <c r="G117" i="17"/>
  <c r="E118" i="17" s="1"/>
  <c r="K131" i="36"/>
  <c r="I132" i="36" s="1"/>
  <c r="H122" i="36"/>
  <c r="G122" i="36" s="1"/>
  <c r="E123" i="36" s="1"/>
  <c r="H93" i="27" l="1"/>
  <c r="N87" i="31"/>
  <c r="F93" i="27"/>
  <c r="G93" i="27" s="1"/>
  <c r="P87" i="31" s="1"/>
  <c r="F122" i="3"/>
  <c r="G122" i="3"/>
  <c r="E123" i="3" s="1"/>
  <c r="F123" i="3" s="1"/>
  <c r="G124" i="56"/>
  <c r="E125" i="56" s="1"/>
  <c r="J129" i="56"/>
  <c r="L129" i="56" s="1"/>
  <c r="N118" i="3"/>
  <c r="P118" i="3"/>
  <c r="I123" i="3"/>
  <c r="T115" i="3"/>
  <c r="R115" i="3"/>
  <c r="B159" i="10"/>
  <c r="A160" i="10"/>
  <c r="L138" i="29"/>
  <c r="K138" i="29" s="1"/>
  <c r="I139" i="29" s="1"/>
  <c r="F118" i="29"/>
  <c r="X102" i="31" s="1"/>
  <c r="H118" i="29"/>
  <c r="Z102" i="31" s="1"/>
  <c r="E103" i="31"/>
  <c r="F103" i="31" s="1"/>
  <c r="H110" i="15"/>
  <c r="H103" i="31" s="1"/>
  <c r="J122" i="2"/>
  <c r="L122" i="2" s="1"/>
  <c r="O133" i="29"/>
  <c r="M134" i="29" s="1"/>
  <c r="P134" i="29" s="1"/>
  <c r="R132" i="29"/>
  <c r="T132" i="29"/>
  <c r="S125" i="17"/>
  <c r="Q126" i="17" s="1"/>
  <c r="T126" i="17" s="1"/>
  <c r="N122" i="17"/>
  <c r="O122" i="17" s="1"/>
  <c r="M123" i="17" s="1"/>
  <c r="F122" i="2"/>
  <c r="D108" i="10"/>
  <c r="H122" i="2"/>
  <c r="J133" i="15"/>
  <c r="J132" i="27"/>
  <c r="L132" i="27" s="1"/>
  <c r="L128" i="17"/>
  <c r="J128" i="17"/>
  <c r="F118" i="17"/>
  <c r="H118" i="17" s="1"/>
  <c r="G118" i="17" s="1"/>
  <c r="E119" i="17" s="1"/>
  <c r="J132" i="36"/>
  <c r="F123" i="36"/>
  <c r="H123" i="36" s="1"/>
  <c r="E28" i="27" l="1"/>
  <c r="N23" i="31" s="1"/>
  <c r="O4" i="31" s="1"/>
  <c r="O5" i="31" s="1"/>
  <c r="O87" i="31"/>
  <c r="Q87" i="31"/>
  <c r="G28" i="27"/>
  <c r="P23" i="31" s="1"/>
  <c r="E94" i="27"/>
  <c r="L132" i="36"/>
  <c r="K132" i="36" s="1"/>
  <c r="I133" i="36" s="1"/>
  <c r="H123" i="3"/>
  <c r="G123" i="3"/>
  <c r="E124" i="3" s="1"/>
  <c r="F124" i="3" s="1"/>
  <c r="O118" i="3"/>
  <c r="M119" i="3" s="1"/>
  <c r="P119" i="3" s="1"/>
  <c r="S115" i="3"/>
  <c r="Q116" i="3" s="1"/>
  <c r="K129" i="56"/>
  <c r="I130" i="56" s="1"/>
  <c r="F125" i="56"/>
  <c r="H125" i="56"/>
  <c r="G118" i="29"/>
  <c r="E119" i="29" s="1"/>
  <c r="J123" i="3"/>
  <c r="L123" i="3"/>
  <c r="B160" i="10"/>
  <c r="A161" i="10"/>
  <c r="Y102" i="31"/>
  <c r="W103" i="31" s="1"/>
  <c r="G103" i="31"/>
  <c r="G110" i="15"/>
  <c r="E111" i="15" s="1"/>
  <c r="K122" i="2"/>
  <c r="I123" i="2" s="1"/>
  <c r="N134" i="29"/>
  <c r="O134" i="29" s="1"/>
  <c r="M135" i="29" s="1"/>
  <c r="L133" i="15"/>
  <c r="K133" i="15" s="1"/>
  <c r="I134" i="15" s="1"/>
  <c r="S132" i="29"/>
  <c r="Q133" i="29" s="1"/>
  <c r="R126" i="17"/>
  <c r="S126" i="17" s="1"/>
  <c r="Q127" i="17" s="1"/>
  <c r="T127" i="17" s="1"/>
  <c r="P123" i="17"/>
  <c r="N123" i="17"/>
  <c r="K128" i="17"/>
  <c r="I129" i="17" s="1"/>
  <c r="J129" i="17" s="1"/>
  <c r="G122" i="2"/>
  <c r="E123" i="2" s="1"/>
  <c r="F123" i="2" s="1"/>
  <c r="K132" i="27"/>
  <c r="I133" i="27" s="1"/>
  <c r="J133" i="27" s="1"/>
  <c r="L139" i="29"/>
  <c r="J139" i="29"/>
  <c r="F119" i="17"/>
  <c r="H119" i="17" s="1"/>
  <c r="G119" i="17" s="1"/>
  <c r="G123" i="36"/>
  <c r="E124" i="36" s="1"/>
  <c r="F124" i="36" s="1"/>
  <c r="N88" i="31" l="1"/>
  <c r="F28" i="27"/>
  <c r="O23" i="31" s="1"/>
  <c r="Q4" i="31" s="1"/>
  <c r="H94" i="27"/>
  <c r="F94" i="27"/>
  <c r="O88" i="31" s="1"/>
  <c r="J133" i="36"/>
  <c r="L133" i="36"/>
  <c r="H124" i="3"/>
  <c r="G124" i="3" s="1"/>
  <c r="E125" i="3" s="1"/>
  <c r="N119" i="3"/>
  <c r="O119" i="3" s="1"/>
  <c r="M120" i="3" s="1"/>
  <c r="T116" i="3"/>
  <c r="R116" i="3"/>
  <c r="K123" i="3"/>
  <c r="I124" i="3" s="1"/>
  <c r="G125" i="56"/>
  <c r="E126" i="56" s="1"/>
  <c r="H126" i="56" s="1"/>
  <c r="J130" i="56"/>
  <c r="L130" i="56" s="1"/>
  <c r="B161" i="10"/>
  <c r="A162" i="10"/>
  <c r="F119" i="29"/>
  <c r="X103" i="31" s="1"/>
  <c r="H119" i="29"/>
  <c r="Z103" i="31" s="1"/>
  <c r="F111" i="15"/>
  <c r="H111" i="15" s="1"/>
  <c r="E104" i="31"/>
  <c r="J123" i="2"/>
  <c r="L123" i="2" s="1"/>
  <c r="J134" i="15"/>
  <c r="L134" i="15" s="1"/>
  <c r="K134" i="15" s="1"/>
  <c r="I135" i="15" s="1"/>
  <c r="R133" i="29"/>
  <c r="T133" i="29"/>
  <c r="O123" i="17"/>
  <c r="M124" i="17" s="1"/>
  <c r="N124" i="17" s="1"/>
  <c r="L129" i="17"/>
  <c r="K129" i="17" s="1"/>
  <c r="I130" i="17" s="1"/>
  <c r="H123" i="2"/>
  <c r="G123" i="2" s="1"/>
  <c r="E124" i="2" s="1"/>
  <c r="D109" i="10"/>
  <c r="P135" i="29"/>
  <c r="N135" i="29"/>
  <c r="K139" i="29"/>
  <c r="I140" i="29" s="1"/>
  <c r="J140" i="29" s="1"/>
  <c r="R127" i="17"/>
  <c r="S127" i="17" s="1"/>
  <c r="Q128" i="17" s="1"/>
  <c r="L133" i="27"/>
  <c r="K133" i="27" s="1"/>
  <c r="I134" i="27" s="1"/>
  <c r="K133" i="36"/>
  <c r="I134" i="36" s="1"/>
  <c r="E120" i="17"/>
  <c r="H124" i="36"/>
  <c r="G124" i="36" s="1"/>
  <c r="E125" i="36" s="1"/>
  <c r="Q88" i="31" l="1"/>
  <c r="T4" i="31"/>
  <c r="Q5" i="31"/>
  <c r="G94" i="27"/>
  <c r="P88" i="31" s="1"/>
  <c r="F125" i="3"/>
  <c r="H125" i="3"/>
  <c r="G125" i="3" s="1"/>
  <c r="E126" i="3" s="1"/>
  <c r="F126" i="3" s="1"/>
  <c r="S116" i="3"/>
  <c r="Q117" i="3" s="1"/>
  <c r="K130" i="56"/>
  <c r="I131" i="56" s="1"/>
  <c r="F126" i="56"/>
  <c r="G126" i="56" s="1"/>
  <c r="E127" i="56" s="1"/>
  <c r="B162" i="10"/>
  <c r="A163" i="10"/>
  <c r="P120" i="3"/>
  <c r="N120" i="3"/>
  <c r="O120" i="3" s="1"/>
  <c r="M121" i="3" s="1"/>
  <c r="L124" i="3"/>
  <c r="J124" i="3"/>
  <c r="G119" i="29"/>
  <c r="E120" i="29" s="1"/>
  <c r="Y103" i="31"/>
  <c r="W104" i="31" s="1"/>
  <c r="K123" i="2"/>
  <c r="I124" i="2" s="1"/>
  <c r="H104" i="31"/>
  <c r="G111" i="15"/>
  <c r="E112" i="15" s="1"/>
  <c r="F104" i="31"/>
  <c r="P124" i="17"/>
  <c r="O124" i="17" s="1"/>
  <c r="M125" i="17" s="1"/>
  <c r="S133" i="29"/>
  <c r="Q134" i="29" s="1"/>
  <c r="R134" i="29" s="1"/>
  <c r="L130" i="17"/>
  <c r="J130" i="17"/>
  <c r="O135" i="29"/>
  <c r="M136" i="29" s="1"/>
  <c r="N136" i="29" s="1"/>
  <c r="L140" i="29"/>
  <c r="K140" i="29" s="1"/>
  <c r="I141" i="29" s="1"/>
  <c r="J134" i="27"/>
  <c r="L134" i="27" s="1"/>
  <c r="R128" i="17"/>
  <c r="T128" i="17"/>
  <c r="J134" i="36"/>
  <c r="D110" i="10"/>
  <c r="F124" i="2"/>
  <c r="H124" i="2" s="1"/>
  <c r="J135" i="15"/>
  <c r="F120" i="17"/>
  <c r="H120" i="17" s="1"/>
  <c r="F125" i="36"/>
  <c r="E95" i="27" l="1"/>
  <c r="L134" i="36"/>
  <c r="K134" i="36" s="1"/>
  <c r="I135" i="36" s="1"/>
  <c r="T117" i="3"/>
  <c r="R117" i="3"/>
  <c r="H126" i="3"/>
  <c r="G126" i="3" s="1"/>
  <c r="E127" i="3" s="1"/>
  <c r="S117" i="3"/>
  <c r="Q118" i="3" s="1"/>
  <c r="H127" i="56"/>
  <c r="F127" i="56"/>
  <c r="J131" i="56"/>
  <c r="L131" i="56" s="1"/>
  <c r="A164" i="10"/>
  <c r="B163" i="10"/>
  <c r="K124" i="3"/>
  <c r="I125" i="3" s="1"/>
  <c r="P121" i="3"/>
  <c r="N121" i="3"/>
  <c r="H120" i="29"/>
  <c r="Z104" i="31" s="1"/>
  <c r="F120" i="29"/>
  <c r="X104" i="31" s="1"/>
  <c r="K130" i="17"/>
  <c r="I131" i="17" s="1"/>
  <c r="L131" i="17" s="1"/>
  <c r="J124" i="2"/>
  <c r="G104" i="31"/>
  <c r="F112" i="15"/>
  <c r="H112" i="15" s="1"/>
  <c r="H105" i="31" s="1"/>
  <c r="E105" i="31"/>
  <c r="F105" i="31" s="1"/>
  <c r="T134" i="29"/>
  <c r="S134" i="29" s="1"/>
  <c r="Q135" i="29" s="1"/>
  <c r="L135" i="15"/>
  <c r="K135" i="15" s="1"/>
  <c r="I136" i="15" s="1"/>
  <c r="P136" i="29"/>
  <c r="O136" i="29" s="1"/>
  <c r="M137" i="29" s="1"/>
  <c r="N137" i="29" s="1"/>
  <c r="S128" i="17"/>
  <c r="Q129" i="17" s="1"/>
  <c r="R129" i="17" s="1"/>
  <c r="L141" i="29"/>
  <c r="J141" i="29"/>
  <c r="K134" i="27"/>
  <c r="I135" i="27" s="1"/>
  <c r="J135" i="27" s="1"/>
  <c r="G120" i="17"/>
  <c r="E121" i="17" s="1"/>
  <c r="N125" i="17"/>
  <c r="P125" i="17"/>
  <c r="G124" i="2"/>
  <c r="E125" i="2" s="1"/>
  <c r="H125" i="36"/>
  <c r="G125" i="36" s="1"/>
  <c r="E126" i="36" s="1"/>
  <c r="N89" i="31" l="1"/>
  <c r="H95" i="27"/>
  <c r="Q89" i="31" s="1"/>
  <c r="F95" i="27"/>
  <c r="O89" i="31" s="1"/>
  <c r="J135" i="36"/>
  <c r="G120" i="29"/>
  <c r="E121" i="29" s="1"/>
  <c r="L124" i="2"/>
  <c r="K124" i="2" s="1"/>
  <c r="I125" i="2" s="1"/>
  <c r="T118" i="3"/>
  <c r="R118" i="3"/>
  <c r="G127" i="56"/>
  <c r="E128" i="56" s="1"/>
  <c r="F128" i="56" s="1"/>
  <c r="K131" i="56"/>
  <c r="I132" i="56" s="1"/>
  <c r="O121" i="3"/>
  <c r="M122" i="3" s="1"/>
  <c r="J125" i="3"/>
  <c r="L125" i="3"/>
  <c r="B164" i="10"/>
  <c r="A165" i="10"/>
  <c r="Y104" i="31"/>
  <c r="W105" i="31" s="1"/>
  <c r="H127" i="3"/>
  <c r="F127" i="3"/>
  <c r="J131" i="17"/>
  <c r="K131" i="17" s="1"/>
  <c r="I132" i="17" s="1"/>
  <c r="G112" i="15"/>
  <c r="E113" i="15" s="1"/>
  <c r="G105" i="31"/>
  <c r="J136" i="15"/>
  <c r="L136" i="15" s="1"/>
  <c r="T129" i="17"/>
  <c r="S129" i="17" s="1"/>
  <c r="Q130" i="17" s="1"/>
  <c r="O125" i="17"/>
  <c r="M126" i="17" s="1"/>
  <c r="P137" i="29"/>
  <c r="O137" i="29" s="1"/>
  <c r="M138" i="29" s="1"/>
  <c r="N138" i="29" s="1"/>
  <c r="L135" i="27"/>
  <c r="K135" i="27" s="1"/>
  <c r="I136" i="27" s="1"/>
  <c r="K141" i="29"/>
  <c r="I142" i="29" s="1"/>
  <c r="L142" i="29" s="1"/>
  <c r="F121" i="17"/>
  <c r="H121" i="17" s="1"/>
  <c r="R135" i="29"/>
  <c r="T135" i="29"/>
  <c r="F125" i="2"/>
  <c r="H125" i="2" s="1"/>
  <c r="D111" i="10"/>
  <c r="F126" i="36"/>
  <c r="G95" i="27" l="1"/>
  <c r="L135" i="36"/>
  <c r="K135" i="36" s="1"/>
  <c r="I136" i="36" s="1"/>
  <c r="J125" i="2"/>
  <c r="L125" i="2" s="1"/>
  <c r="K125" i="2" s="1"/>
  <c r="I126" i="2" s="1"/>
  <c r="J126" i="2" s="1"/>
  <c r="S118" i="3"/>
  <c r="Q119" i="3" s="1"/>
  <c r="H128" i="56"/>
  <c r="G128" i="56" s="1"/>
  <c r="E129" i="56" s="1"/>
  <c r="H129" i="56" s="1"/>
  <c r="J132" i="56"/>
  <c r="L132" i="56"/>
  <c r="A166" i="10"/>
  <c r="B165" i="10"/>
  <c r="G127" i="3"/>
  <c r="E128" i="3" s="1"/>
  <c r="K125" i="3"/>
  <c r="I126" i="3" s="1"/>
  <c r="P122" i="3"/>
  <c r="N122" i="3"/>
  <c r="H121" i="29"/>
  <c r="Z105" i="31" s="1"/>
  <c r="F121" i="29"/>
  <c r="X105" i="31" s="1"/>
  <c r="E106" i="31"/>
  <c r="F106" i="31" s="1"/>
  <c r="F113" i="15"/>
  <c r="H113" i="15" s="1"/>
  <c r="K136" i="15"/>
  <c r="I137" i="15" s="1"/>
  <c r="J137" i="15" s="1"/>
  <c r="J142" i="29"/>
  <c r="K142" i="29" s="1"/>
  <c r="I143" i="29" s="1"/>
  <c r="J143" i="29" s="1"/>
  <c r="J136" i="27"/>
  <c r="P138" i="29"/>
  <c r="O138" i="29" s="1"/>
  <c r="M139" i="29" s="1"/>
  <c r="G121" i="17"/>
  <c r="E122" i="17" s="1"/>
  <c r="S135" i="29"/>
  <c r="Q136" i="29" s="1"/>
  <c r="G125" i="2"/>
  <c r="E126" i="2" s="1"/>
  <c r="D112" i="10" s="1"/>
  <c r="R130" i="17"/>
  <c r="T130" i="17"/>
  <c r="L132" i="17"/>
  <c r="J132" i="17"/>
  <c r="N126" i="17"/>
  <c r="P126" i="17"/>
  <c r="H126" i="36"/>
  <c r="G126" i="36" s="1"/>
  <c r="E127" i="36" s="1"/>
  <c r="P89" i="31" l="1"/>
  <c r="E96" i="27"/>
  <c r="J136" i="36"/>
  <c r="L136" i="36"/>
  <c r="K136" i="36" s="1"/>
  <c r="I137" i="36" s="1"/>
  <c r="L126" i="2"/>
  <c r="K126" i="2" s="1"/>
  <c r="I127" i="2" s="1"/>
  <c r="J127" i="2" s="1"/>
  <c r="G121" i="29"/>
  <c r="E122" i="29" s="1"/>
  <c r="T119" i="3"/>
  <c r="R119" i="3"/>
  <c r="O122" i="3"/>
  <c r="M123" i="3" s="1"/>
  <c r="P123" i="3" s="1"/>
  <c r="Y105" i="31"/>
  <c r="W106" i="31" s="1"/>
  <c r="F129" i="56"/>
  <c r="G129" i="56" s="1"/>
  <c r="E130" i="56" s="1"/>
  <c r="K132" i="56"/>
  <c r="I133" i="56" s="1"/>
  <c r="H128" i="3"/>
  <c r="F128" i="3"/>
  <c r="J126" i="3"/>
  <c r="L126" i="3"/>
  <c r="B166" i="10"/>
  <c r="A167" i="10"/>
  <c r="H106" i="31"/>
  <c r="G106" i="31" s="1"/>
  <c r="G113" i="15"/>
  <c r="E114" i="15" s="1"/>
  <c r="L137" i="15"/>
  <c r="K137" i="15" s="1"/>
  <c r="I138" i="15" s="1"/>
  <c r="J138" i="15" s="1"/>
  <c r="L138" i="15" s="1"/>
  <c r="K138" i="15" s="1"/>
  <c r="I139" i="15" s="1"/>
  <c r="L136" i="27"/>
  <c r="K136" i="27" s="1"/>
  <c r="I137" i="27" s="1"/>
  <c r="P139" i="29"/>
  <c r="N139" i="29"/>
  <c r="K132" i="17"/>
  <c r="I133" i="17" s="1"/>
  <c r="J133" i="17" s="1"/>
  <c r="F126" i="2"/>
  <c r="H126" i="2" s="1"/>
  <c r="L143" i="29"/>
  <c r="T136" i="29"/>
  <c r="R136" i="29"/>
  <c r="F122" i="17"/>
  <c r="H122" i="17" s="1"/>
  <c r="G122" i="17" s="1"/>
  <c r="E123" i="17" s="1"/>
  <c r="S130" i="17"/>
  <c r="Q131" i="17" s="1"/>
  <c r="R131" i="17" s="1"/>
  <c r="O126" i="17"/>
  <c r="M127" i="17" s="1"/>
  <c r="F127" i="36"/>
  <c r="H127" i="36" s="1"/>
  <c r="F96" i="27" l="1"/>
  <c r="O90" i="31" s="1"/>
  <c r="H96" i="27"/>
  <c r="Q90" i="31" s="1"/>
  <c r="N90" i="31"/>
  <c r="G96" i="27"/>
  <c r="P90" i="31" s="1"/>
  <c r="E97" i="27"/>
  <c r="S119" i="3"/>
  <c r="Q120" i="3" s="1"/>
  <c r="J137" i="36"/>
  <c r="L137" i="36" s="1"/>
  <c r="K137" i="36" s="1"/>
  <c r="I138" i="36" s="1"/>
  <c r="T120" i="3"/>
  <c r="R120" i="3"/>
  <c r="N123" i="3"/>
  <c r="K126" i="3"/>
  <c r="I127" i="3" s="1"/>
  <c r="J133" i="56"/>
  <c r="L133" i="56" s="1"/>
  <c r="F130" i="56"/>
  <c r="H130" i="56"/>
  <c r="O123" i="3"/>
  <c r="M124" i="3" s="1"/>
  <c r="G128" i="3"/>
  <c r="E129" i="3" s="1"/>
  <c r="B167" i="10"/>
  <c r="A168" i="10"/>
  <c r="F122" i="29"/>
  <c r="X106" i="31" s="1"/>
  <c r="H122" i="29"/>
  <c r="Z106" i="31" s="1"/>
  <c r="F114" i="15"/>
  <c r="H114" i="15" s="1"/>
  <c r="H107" i="31" s="1"/>
  <c r="E107" i="31"/>
  <c r="J137" i="27"/>
  <c r="L137" i="27" s="1"/>
  <c r="L127" i="2"/>
  <c r="K127" i="2" s="1"/>
  <c r="I128" i="2" s="1"/>
  <c r="G126" i="2"/>
  <c r="E127" i="2" s="1"/>
  <c r="D113" i="10" s="1"/>
  <c r="L133" i="17"/>
  <c r="K133" i="17" s="1"/>
  <c r="I134" i="17" s="1"/>
  <c r="J134" i="17" s="1"/>
  <c r="S136" i="29"/>
  <c r="Q137" i="29" s="1"/>
  <c r="T137" i="29" s="1"/>
  <c r="O139" i="29"/>
  <c r="M140" i="29" s="1"/>
  <c r="K143" i="29"/>
  <c r="I144" i="29" s="1"/>
  <c r="F123" i="17"/>
  <c r="H123" i="17" s="1"/>
  <c r="T131" i="17"/>
  <c r="S131" i="17" s="1"/>
  <c r="Q132" i="17" s="1"/>
  <c r="R132" i="17" s="1"/>
  <c r="P127" i="17"/>
  <c r="N127" i="17"/>
  <c r="G127" i="36"/>
  <c r="E128" i="36" s="1"/>
  <c r="F128" i="36" s="1"/>
  <c r="H128" i="36" s="1"/>
  <c r="J139" i="15"/>
  <c r="L139" i="15" s="1"/>
  <c r="Y106" i="31" l="1"/>
  <c r="W107" i="31" s="1"/>
  <c r="H97" i="27"/>
  <c r="F97" i="27"/>
  <c r="O91" i="31" s="1"/>
  <c r="N91" i="31"/>
  <c r="G97" i="27"/>
  <c r="P91" i="31" s="1"/>
  <c r="S120" i="3"/>
  <c r="Q121" i="3" s="1"/>
  <c r="R121" i="3" s="1"/>
  <c r="J138" i="36"/>
  <c r="K133" i="56"/>
  <c r="I134" i="56" s="1"/>
  <c r="G130" i="56"/>
  <c r="E131" i="56" s="1"/>
  <c r="H131" i="56" s="1"/>
  <c r="H129" i="3"/>
  <c r="F129" i="3"/>
  <c r="P124" i="3"/>
  <c r="N124" i="3"/>
  <c r="G122" i="29"/>
  <c r="E123" i="29" s="1"/>
  <c r="B168" i="10"/>
  <c r="A169" i="10"/>
  <c r="J127" i="3"/>
  <c r="L127" i="3"/>
  <c r="K137" i="27"/>
  <c r="I138" i="27" s="1"/>
  <c r="J138" i="27" s="1"/>
  <c r="G114" i="15"/>
  <c r="E115" i="15" s="1"/>
  <c r="F115" i="15" s="1"/>
  <c r="H115" i="15" s="1"/>
  <c r="F107" i="31"/>
  <c r="G107" i="31" s="1"/>
  <c r="J128" i="2"/>
  <c r="L128" i="2"/>
  <c r="F127" i="2"/>
  <c r="H127" i="2" s="1"/>
  <c r="G127" i="2" s="1"/>
  <c r="E128" i="2" s="1"/>
  <c r="L134" i="17"/>
  <c r="K134" i="17" s="1"/>
  <c r="I135" i="17" s="1"/>
  <c r="R137" i="29"/>
  <c r="S137" i="29" s="1"/>
  <c r="Q138" i="29" s="1"/>
  <c r="N140" i="29"/>
  <c r="P140" i="29"/>
  <c r="J144" i="29"/>
  <c r="L144" i="29"/>
  <c r="G123" i="17"/>
  <c r="E124" i="17" s="1"/>
  <c r="F124" i="17" s="1"/>
  <c r="H124" i="17" s="1"/>
  <c r="T132" i="17"/>
  <c r="S132" i="17" s="1"/>
  <c r="Q133" i="17" s="1"/>
  <c r="O127" i="17"/>
  <c r="M128" i="17" s="1"/>
  <c r="G128" i="36"/>
  <c r="E129" i="36" s="1"/>
  <c r="K139" i="15"/>
  <c r="I140" i="15" s="1"/>
  <c r="T121" i="3" l="1"/>
  <c r="S121" i="3" s="1"/>
  <c r="Q122" i="3" s="1"/>
  <c r="Q91" i="31"/>
  <c r="E98" i="27"/>
  <c r="L138" i="36"/>
  <c r="K138" i="36" s="1"/>
  <c r="I139" i="36" s="1"/>
  <c r="G129" i="3"/>
  <c r="E130" i="3" s="1"/>
  <c r="F130" i="3" s="1"/>
  <c r="K127" i="3"/>
  <c r="I128" i="3" s="1"/>
  <c r="J134" i="56"/>
  <c r="F131" i="56"/>
  <c r="G131" i="56" s="1"/>
  <c r="E132" i="56" s="1"/>
  <c r="O124" i="3"/>
  <c r="M125" i="3" s="1"/>
  <c r="H130" i="3"/>
  <c r="B169" i="10"/>
  <c r="A170" i="10"/>
  <c r="L138" i="27"/>
  <c r="K138" i="27" s="1"/>
  <c r="I139" i="27" s="1"/>
  <c r="J139" i="27" s="1"/>
  <c r="L139" i="27" s="1"/>
  <c r="H123" i="29"/>
  <c r="Z107" i="31" s="1"/>
  <c r="F123" i="29"/>
  <c r="X107" i="31" s="1"/>
  <c r="E108" i="31"/>
  <c r="F108" i="31" s="1"/>
  <c r="H108" i="31"/>
  <c r="G115" i="15"/>
  <c r="E116" i="15" s="1"/>
  <c r="K128" i="2"/>
  <c r="I129" i="2" s="1"/>
  <c r="J129" i="2" s="1"/>
  <c r="L129" i="2" s="1"/>
  <c r="K129" i="2" s="1"/>
  <c r="I130" i="2" s="1"/>
  <c r="O140" i="29"/>
  <c r="M141" i="29" s="1"/>
  <c r="P141" i="29" s="1"/>
  <c r="K144" i="29"/>
  <c r="I145" i="29" s="1"/>
  <c r="J145" i="29" s="1"/>
  <c r="R138" i="29"/>
  <c r="T138" i="29"/>
  <c r="F128" i="2"/>
  <c r="D114" i="10"/>
  <c r="L135" i="17"/>
  <c r="J135" i="17"/>
  <c r="N128" i="17"/>
  <c r="P128" i="17"/>
  <c r="T133" i="17"/>
  <c r="R133" i="17"/>
  <c r="G124" i="17"/>
  <c r="E125" i="17" s="1"/>
  <c r="F129" i="36"/>
  <c r="H129" i="36"/>
  <c r="J140" i="15"/>
  <c r="L140" i="15"/>
  <c r="H98" i="27" l="1"/>
  <c r="N92" i="31"/>
  <c r="F98" i="27"/>
  <c r="O92" i="31" s="1"/>
  <c r="R122" i="3"/>
  <c r="T122" i="3"/>
  <c r="S122" i="3" s="1"/>
  <c r="Q123" i="3" s="1"/>
  <c r="R123" i="3" s="1"/>
  <c r="J139" i="36"/>
  <c r="L139" i="36" s="1"/>
  <c r="K139" i="36" s="1"/>
  <c r="I140" i="36" s="1"/>
  <c r="L134" i="56"/>
  <c r="K134" i="56" s="1"/>
  <c r="I135" i="56" s="1"/>
  <c r="G130" i="3"/>
  <c r="E131" i="3" s="1"/>
  <c r="F131" i="3" s="1"/>
  <c r="H132" i="56"/>
  <c r="F132" i="56"/>
  <c r="G123" i="29"/>
  <c r="E124" i="29" s="1"/>
  <c r="F124" i="29" s="1"/>
  <c r="X108" i="31" s="1"/>
  <c r="L128" i="3"/>
  <c r="J128" i="3"/>
  <c r="K128" i="3" s="1"/>
  <c r="I129" i="3" s="1"/>
  <c r="P125" i="3"/>
  <c r="N125" i="3"/>
  <c r="B170" i="10"/>
  <c r="A171" i="10"/>
  <c r="Y107" i="31"/>
  <c r="W108" i="31" s="1"/>
  <c r="G108" i="31"/>
  <c r="E109" i="31"/>
  <c r="F109" i="31" s="1"/>
  <c r="F116" i="15"/>
  <c r="H116" i="15" s="1"/>
  <c r="H109" i="31" s="1"/>
  <c r="H128" i="2"/>
  <c r="G128" i="2" s="1"/>
  <c r="E129" i="2" s="1"/>
  <c r="N141" i="29"/>
  <c r="O141" i="29" s="1"/>
  <c r="M142" i="29" s="1"/>
  <c r="N142" i="29" s="1"/>
  <c r="S138" i="29"/>
  <c r="Q139" i="29" s="1"/>
  <c r="T139" i="29" s="1"/>
  <c r="L145" i="29"/>
  <c r="K145" i="29" s="1"/>
  <c r="I146" i="29" s="1"/>
  <c r="L146" i="29" s="1"/>
  <c r="O128" i="17"/>
  <c r="M129" i="17" s="1"/>
  <c r="N129" i="17" s="1"/>
  <c r="K139" i="27"/>
  <c r="I140" i="27" s="1"/>
  <c r="K135" i="17"/>
  <c r="I136" i="17" s="1"/>
  <c r="L136" i="17" s="1"/>
  <c r="J130" i="2"/>
  <c r="L130" i="2" s="1"/>
  <c r="S133" i="17"/>
  <c r="Q134" i="17" s="1"/>
  <c r="K140" i="15"/>
  <c r="I141" i="15" s="1"/>
  <c r="F125" i="17"/>
  <c r="H125" i="17" s="1"/>
  <c r="G129" i="36"/>
  <c r="E130" i="36" s="1"/>
  <c r="F130" i="36" s="1"/>
  <c r="T123" i="3" l="1"/>
  <c r="S123" i="3" s="1"/>
  <c r="Q124" i="3" s="1"/>
  <c r="R124" i="3" s="1"/>
  <c r="G98" i="27"/>
  <c r="P92" i="31" s="1"/>
  <c r="Q92" i="31"/>
  <c r="E99" i="27"/>
  <c r="J135" i="56"/>
  <c r="L135" i="56" s="1"/>
  <c r="K135" i="56" s="1"/>
  <c r="I136" i="56" s="1"/>
  <c r="J140" i="36"/>
  <c r="L140" i="36" s="1"/>
  <c r="K140" i="36" s="1"/>
  <c r="I141" i="36" s="1"/>
  <c r="H131" i="3"/>
  <c r="G131" i="3" s="1"/>
  <c r="E132" i="3" s="1"/>
  <c r="O125" i="3"/>
  <c r="M126" i="3" s="1"/>
  <c r="N126" i="3" s="1"/>
  <c r="H124" i="29"/>
  <c r="Z108" i="31" s="1"/>
  <c r="Y108" i="31" s="1"/>
  <c r="W109" i="31" s="1"/>
  <c r="T124" i="3"/>
  <c r="S124" i="3" s="1"/>
  <c r="Q125" i="3" s="1"/>
  <c r="G132" i="56"/>
  <c r="E133" i="56" s="1"/>
  <c r="F133" i="56" s="1"/>
  <c r="J129" i="3"/>
  <c r="L129" i="3"/>
  <c r="A172" i="10"/>
  <c r="B171" i="10"/>
  <c r="G124" i="29"/>
  <c r="E125" i="29" s="1"/>
  <c r="P126" i="3"/>
  <c r="G109" i="31"/>
  <c r="G116" i="15"/>
  <c r="E117" i="15" s="1"/>
  <c r="D115" i="10"/>
  <c r="F129" i="2"/>
  <c r="R139" i="29"/>
  <c r="S139" i="29" s="1"/>
  <c r="Q140" i="29" s="1"/>
  <c r="T140" i="29" s="1"/>
  <c r="J146" i="29"/>
  <c r="K146" i="29" s="1"/>
  <c r="I147" i="29" s="1"/>
  <c r="L147" i="29" s="1"/>
  <c r="P142" i="29"/>
  <c r="O142" i="29" s="1"/>
  <c r="M143" i="29" s="1"/>
  <c r="P129" i="17"/>
  <c r="O129" i="17" s="1"/>
  <c r="M130" i="17" s="1"/>
  <c r="J136" i="17"/>
  <c r="K136" i="17" s="1"/>
  <c r="I137" i="17" s="1"/>
  <c r="L137" i="17" s="1"/>
  <c r="K130" i="2"/>
  <c r="I131" i="2" s="1"/>
  <c r="J140" i="27"/>
  <c r="L140" i="27" s="1"/>
  <c r="T134" i="17"/>
  <c r="R134" i="17"/>
  <c r="G125" i="17"/>
  <c r="E126" i="17" s="1"/>
  <c r="H130" i="36"/>
  <c r="G130" i="36" s="1"/>
  <c r="E131" i="36" s="1"/>
  <c r="F131" i="36" s="1"/>
  <c r="J141" i="15"/>
  <c r="L141" i="15" s="1"/>
  <c r="F99" i="27" l="1"/>
  <c r="O93" i="31" s="1"/>
  <c r="H99" i="27"/>
  <c r="Q93" i="31" s="1"/>
  <c r="N93" i="31"/>
  <c r="J141" i="36"/>
  <c r="L141" i="36" s="1"/>
  <c r="K141" i="36" s="1"/>
  <c r="I142" i="36" s="1"/>
  <c r="J142" i="36" s="1"/>
  <c r="O126" i="3"/>
  <c r="M127" i="3" s="1"/>
  <c r="K129" i="3"/>
  <c r="I130" i="3" s="1"/>
  <c r="L130" i="3" s="1"/>
  <c r="H133" i="56"/>
  <c r="G133" i="56" s="1"/>
  <c r="E134" i="56" s="1"/>
  <c r="J136" i="56"/>
  <c r="L136" i="56" s="1"/>
  <c r="R125" i="3"/>
  <c r="T125" i="3"/>
  <c r="P127" i="3"/>
  <c r="N127" i="3"/>
  <c r="B172" i="10"/>
  <c r="A173" i="10"/>
  <c r="H132" i="3"/>
  <c r="F132" i="3"/>
  <c r="G132" i="3" s="1"/>
  <c r="E133" i="3" s="1"/>
  <c r="H125" i="29"/>
  <c r="Z109" i="31" s="1"/>
  <c r="F125" i="29"/>
  <c r="X109" i="31" s="1"/>
  <c r="J147" i="29"/>
  <c r="K147" i="29" s="1"/>
  <c r="I148" i="29" s="1"/>
  <c r="L148" i="29" s="1"/>
  <c r="F117" i="15"/>
  <c r="H117" i="15" s="1"/>
  <c r="H110" i="31" s="1"/>
  <c r="E110" i="31"/>
  <c r="R140" i="29"/>
  <c r="S140" i="29" s="1"/>
  <c r="Q141" i="29" s="1"/>
  <c r="R141" i="29" s="1"/>
  <c r="H129" i="2"/>
  <c r="G129" i="2" s="1"/>
  <c r="E130" i="2" s="1"/>
  <c r="N143" i="29"/>
  <c r="P143" i="29"/>
  <c r="J137" i="17"/>
  <c r="K137" i="17" s="1"/>
  <c r="I138" i="17" s="1"/>
  <c r="J138" i="17" s="1"/>
  <c r="K140" i="27"/>
  <c r="I141" i="27" s="1"/>
  <c r="S134" i="17"/>
  <c r="Q135" i="17" s="1"/>
  <c r="R135" i="17" s="1"/>
  <c r="N130" i="17"/>
  <c r="P130" i="17"/>
  <c r="J131" i="2"/>
  <c r="L131" i="2" s="1"/>
  <c r="K141" i="15"/>
  <c r="I142" i="15" s="1"/>
  <c r="J142" i="15" s="1"/>
  <c r="F126" i="17"/>
  <c r="H126" i="17" s="1"/>
  <c r="H131" i="36"/>
  <c r="G131" i="36" s="1"/>
  <c r="E132" i="36" s="1"/>
  <c r="F132" i="36" s="1"/>
  <c r="G99" i="27" l="1"/>
  <c r="J130" i="3"/>
  <c r="O127" i="3"/>
  <c r="M128" i="3" s="1"/>
  <c r="K130" i="3"/>
  <c r="I131" i="3" s="1"/>
  <c r="L131" i="3" s="1"/>
  <c r="K136" i="56"/>
  <c r="I137" i="56" s="1"/>
  <c r="H134" i="56"/>
  <c r="F134" i="56"/>
  <c r="J131" i="3"/>
  <c r="F133" i="3"/>
  <c r="H133" i="3"/>
  <c r="G133" i="3" s="1"/>
  <c r="E134" i="3" s="1"/>
  <c r="A174" i="10"/>
  <c r="B173" i="10"/>
  <c r="S125" i="3"/>
  <c r="Q126" i="3" s="1"/>
  <c r="J148" i="29"/>
  <c r="K148" i="29" s="1"/>
  <c r="I149" i="29" s="1"/>
  <c r="J149" i="29" s="1"/>
  <c r="G125" i="29"/>
  <c r="E126" i="29" s="1"/>
  <c r="Y109" i="31"/>
  <c r="W110" i="31" s="1"/>
  <c r="G117" i="15"/>
  <c r="E118" i="15" s="1"/>
  <c r="F118" i="15" s="1"/>
  <c r="F110" i="31"/>
  <c r="G110" i="31" s="1"/>
  <c r="F130" i="2"/>
  <c r="H130" i="2" s="1"/>
  <c r="D116" i="10"/>
  <c r="O143" i="29"/>
  <c r="M144" i="29" s="1"/>
  <c r="P144" i="29" s="1"/>
  <c r="T141" i="29"/>
  <c r="S141" i="29" s="1"/>
  <c r="Q142" i="29" s="1"/>
  <c r="R142" i="29" s="1"/>
  <c r="T135" i="17"/>
  <c r="S135" i="17" s="1"/>
  <c r="Q136" i="17" s="1"/>
  <c r="T136" i="17" s="1"/>
  <c r="K131" i="2"/>
  <c r="I132" i="2" s="1"/>
  <c r="J132" i="2" s="1"/>
  <c r="L138" i="17"/>
  <c r="O130" i="17"/>
  <c r="M131" i="17" s="1"/>
  <c r="J141" i="27"/>
  <c r="L141" i="27" s="1"/>
  <c r="L142" i="15"/>
  <c r="K142" i="15" s="1"/>
  <c r="I143" i="15" s="1"/>
  <c r="G126" i="17"/>
  <c r="E127" i="17" s="1"/>
  <c r="L142" i="36"/>
  <c r="K142" i="36" s="1"/>
  <c r="I143" i="36" s="1"/>
  <c r="H132" i="36"/>
  <c r="G132" i="36" s="1"/>
  <c r="E133" i="36" s="1"/>
  <c r="F133" i="36" s="1"/>
  <c r="P93" i="31" l="1"/>
  <c r="E100" i="27"/>
  <c r="G134" i="56"/>
  <c r="E135" i="56" s="1"/>
  <c r="H135" i="56" s="1"/>
  <c r="J137" i="56"/>
  <c r="B174" i="10"/>
  <c r="A175" i="10"/>
  <c r="H134" i="3"/>
  <c r="F134" i="3"/>
  <c r="T126" i="3"/>
  <c r="R126" i="3"/>
  <c r="K131" i="3"/>
  <c r="I132" i="3" s="1"/>
  <c r="P128" i="3"/>
  <c r="N128" i="3"/>
  <c r="F126" i="29"/>
  <c r="X110" i="31" s="1"/>
  <c r="H126" i="29"/>
  <c r="Z110" i="31" s="1"/>
  <c r="L149" i="29"/>
  <c r="K149" i="29" s="1"/>
  <c r="I150" i="29" s="1"/>
  <c r="J150" i="29" s="1"/>
  <c r="E111" i="31"/>
  <c r="F111" i="31" s="1"/>
  <c r="H118" i="15"/>
  <c r="H111" i="31" s="1"/>
  <c r="G130" i="2"/>
  <c r="E131" i="2" s="1"/>
  <c r="D117" i="10" s="1"/>
  <c r="N144" i="29"/>
  <c r="O144" i="29" s="1"/>
  <c r="M145" i="29" s="1"/>
  <c r="P145" i="29" s="1"/>
  <c r="R136" i="17"/>
  <c r="S136" i="17" s="1"/>
  <c r="Q137" i="17" s="1"/>
  <c r="T142" i="29"/>
  <c r="S142" i="29" s="1"/>
  <c r="Q143" i="29" s="1"/>
  <c r="R143" i="29" s="1"/>
  <c r="L132" i="2"/>
  <c r="K132" i="2" s="1"/>
  <c r="I133" i="2" s="1"/>
  <c r="K138" i="17"/>
  <c r="I139" i="17" s="1"/>
  <c r="K141" i="27"/>
  <c r="I142" i="27" s="1"/>
  <c r="N131" i="17"/>
  <c r="P131" i="17"/>
  <c r="F127" i="17"/>
  <c r="H127" i="17" s="1"/>
  <c r="J143" i="36"/>
  <c r="H133" i="36"/>
  <c r="G133" i="36" s="1"/>
  <c r="E134" i="36" s="1"/>
  <c r="F134" i="36" s="1"/>
  <c r="J143" i="15"/>
  <c r="L143" i="15" s="1"/>
  <c r="F100" i="27" l="1"/>
  <c r="O94" i="31" s="1"/>
  <c r="H100" i="27"/>
  <c r="Q94" i="31" s="1"/>
  <c r="N94" i="31"/>
  <c r="G100" i="27"/>
  <c r="P94" i="31" s="1"/>
  <c r="L137" i="56"/>
  <c r="K137" i="56" s="1"/>
  <c r="I138" i="56" s="1"/>
  <c r="L143" i="36"/>
  <c r="K143" i="36" s="1"/>
  <c r="I144" i="36" s="1"/>
  <c r="G134" i="3"/>
  <c r="E135" i="3" s="1"/>
  <c r="S126" i="3"/>
  <c r="Q127" i="3" s="1"/>
  <c r="F135" i="56"/>
  <c r="G135" i="56" s="1"/>
  <c r="E136" i="56" s="1"/>
  <c r="F136" i="56" s="1"/>
  <c r="G126" i="29"/>
  <c r="E127" i="29" s="1"/>
  <c r="F127" i="29" s="1"/>
  <c r="X111" i="31" s="1"/>
  <c r="L132" i="3"/>
  <c r="J132" i="3"/>
  <c r="O128" i="3"/>
  <c r="M129" i="3" s="1"/>
  <c r="B175" i="10"/>
  <c r="A176" i="10"/>
  <c r="Y110" i="31"/>
  <c r="W111" i="31" s="1"/>
  <c r="L150" i="29"/>
  <c r="K150" i="29" s="1"/>
  <c r="I151" i="29" s="1"/>
  <c r="J151" i="29" s="1"/>
  <c r="G118" i="15"/>
  <c r="E119" i="15" s="1"/>
  <c r="F119" i="15" s="1"/>
  <c r="H119" i="15" s="1"/>
  <c r="G111" i="31"/>
  <c r="F131" i="2"/>
  <c r="H131" i="2" s="1"/>
  <c r="G131" i="2" s="1"/>
  <c r="E132" i="2" s="1"/>
  <c r="D118" i="10" s="1"/>
  <c r="N145" i="29"/>
  <c r="O145" i="29" s="1"/>
  <c r="M146" i="29" s="1"/>
  <c r="N146" i="29" s="1"/>
  <c r="T143" i="29"/>
  <c r="S143" i="29" s="1"/>
  <c r="Q144" i="29" s="1"/>
  <c r="J133" i="2"/>
  <c r="L133" i="2" s="1"/>
  <c r="L139" i="17"/>
  <c r="J139" i="17"/>
  <c r="J142" i="27"/>
  <c r="L142" i="27" s="1"/>
  <c r="R137" i="17"/>
  <c r="T137" i="17"/>
  <c r="O131" i="17"/>
  <c r="M132" i="17" s="1"/>
  <c r="G127" i="17"/>
  <c r="E128" i="17" s="1"/>
  <c r="H134" i="36"/>
  <c r="G134" i="36" s="1"/>
  <c r="E135" i="36" s="1"/>
  <c r="K143" i="15"/>
  <c r="I144" i="15" s="1"/>
  <c r="E101" i="27" l="1"/>
  <c r="J144" i="36"/>
  <c r="L144" i="36" s="1"/>
  <c r="K144" i="36" s="1"/>
  <c r="I145" i="36" s="1"/>
  <c r="J145" i="36" s="1"/>
  <c r="J138" i="56"/>
  <c r="L138" i="56"/>
  <c r="K138" i="56" s="1"/>
  <c r="I139" i="56" s="1"/>
  <c r="K132" i="3"/>
  <c r="I133" i="3" s="1"/>
  <c r="J133" i="3" s="1"/>
  <c r="H127" i="29"/>
  <c r="Z111" i="31" s="1"/>
  <c r="Y111" i="31" s="1"/>
  <c r="W112" i="31" s="1"/>
  <c r="H136" i="56"/>
  <c r="G136" i="56" s="1"/>
  <c r="E137" i="56" s="1"/>
  <c r="N129" i="3"/>
  <c r="P129" i="3"/>
  <c r="T127" i="3"/>
  <c r="R127" i="3"/>
  <c r="F135" i="3"/>
  <c r="H135" i="3"/>
  <c r="G135" i="3" s="1"/>
  <c r="L133" i="3"/>
  <c r="B176" i="10"/>
  <c r="A177" i="10"/>
  <c r="L151" i="29"/>
  <c r="K151" i="29" s="1"/>
  <c r="I152" i="29" s="1"/>
  <c r="J152" i="29" s="1"/>
  <c r="F132" i="2"/>
  <c r="H132" i="2" s="1"/>
  <c r="E112" i="31"/>
  <c r="F112" i="31" s="1"/>
  <c r="H112" i="31"/>
  <c r="G119" i="15"/>
  <c r="E120" i="15" s="1"/>
  <c r="P146" i="29"/>
  <c r="O146" i="29" s="1"/>
  <c r="M147" i="29" s="1"/>
  <c r="N147" i="29" s="1"/>
  <c r="K133" i="2"/>
  <c r="I134" i="2" s="1"/>
  <c r="K139" i="17"/>
  <c r="I140" i="17" s="1"/>
  <c r="L140" i="17" s="1"/>
  <c r="S137" i="17"/>
  <c r="Q138" i="17" s="1"/>
  <c r="R138" i="17" s="1"/>
  <c r="K142" i="27"/>
  <c r="I143" i="27" s="1"/>
  <c r="T144" i="29"/>
  <c r="R144" i="29"/>
  <c r="N132" i="17"/>
  <c r="P132" i="17"/>
  <c r="F128" i="17"/>
  <c r="H128" i="17" s="1"/>
  <c r="F135" i="36"/>
  <c r="H135" i="36" s="1"/>
  <c r="J144" i="15"/>
  <c r="L144" i="15" s="1"/>
  <c r="F101" i="27" l="1"/>
  <c r="O95" i="31" s="1"/>
  <c r="H101" i="27"/>
  <c r="Q95" i="31" s="1"/>
  <c r="N95" i="31"/>
  <c r="G101" i="27"/>
  <c r="P95" i="31" s="1"/>
  <c r="K133" i="3"/>
  <c r="I134" i="3" s="1"/>
  <c r="J134" i="3" s="1"/>
  <c r="E136" i="3"/>
  <c r="H136" i="3" s="1"/>
  <c r="G127" i="29"/>
  <c r="E128" i="29" s="1"/>
  <c r="F128" i="29" s="1"/>
  <c r="X112" i="31" s="1"/>
  <c r="H137" i="56"/>
  <c r="F137" i="56"/>
  <c r="J139" i="56"/>
  <c r="L139" i="56" s="1"/>
  <c r="B177" i="10"/>
  <c r="A178" i="10"/>
  <c r="S127" i="3"/>
  <c r="Q128" i="3" s="1"/>
  <c r="O129" i="3"/>
  <c r="M130" i="3" s="1"/>
  <c r="L152" i="29"/>
  <c r="K152" i="29" s="1"/>
  <c r="I153" i="29" s="1"/>
  <c r="J153" i="29" s="1"/>
  <c r="G132" i="2"/>
  <c r="E133" i="2" s="1"/>
  <c r="G112" i="31"/>
  <c r="F120" i="15"/>
  <c r="H120" i="15" s="1"/>
  <c r="E113" i="31"/>
  <c r="F113" i="31" s="1"/>
  <c r="P147" i="29"/>
  <c r="O147" i="29" s="1"/>
  <c r="M148" i="29" s="1"/>
  <c r="P148" i="29" s="1"/>
  <c r="J140" i="17"/>
  <c r="K140" i="17" s="1"/>
  <c r="I141" i="17" s="1"/>
  <c r="J134" i="2"/>
  <c r="S144" i="29"/>
  <c r="Q145" i="29" s="1"/>
  <c r="T145" i="29" s="1"/>
  <c r="O132" i="17"/>
  <c r="M133" i="17" s="1"/>
  <c r="N133" i="17" s="1"/>
  <c r="T138" i="17"/>
  <c r="S138" i="17" s="1"/>
  <c r="Q139" i="17" s="1"/>
  <c r="R139" i="17" s="1"/>
  <c r="J143" i="27"/>
  <c r="L143" i="27" s="1"/>
  <c r="G128" i="17"/>
  <c r="E129" i="17" s="1"/>
  <c r="L145" i="36"/>
  <c r="K145" i="36" s="1"/>
  <c r="I146" i="36" s="1"/>
  <c r="G135" i="36"/>
  <c r="E136" i="36" s="1"/>
  <c r="K144" i="15"/>
  <c r="I145" i="15" s="1"/>
  <c r="E102" i="27" l="1"/>
  <c r="F136" i="3"/>
  <c r="L134" i="3"/>
  <c r="H128" i="29"/>
  <c r="Z112" i="31" s="1"/>
  <c r="Y112" i="31" s="1"/>
  <c r="W113" i="31" s="1"/>
  <c r="K134" i="3"/>
  <c r="I135" i="3" s="1"/>
  <c r="J135" i="3" s="1"/>
  <c r="G137" i="56"/>
  <c r="E138" i="56" s="1"/>
  <c r="H138" i="56" s="1"/>
  <c r="K139" i="56"/>
  <c r="I140" i="56" s="1"/>
  <c r="L135" i="3"/>
  <c r="A179" i="10"/>
  <c r="B178" i="10"/>
  <c r="G136" i="3"/>
  <c r="E137" i="3" s="1"/>
  <c r="N130" i="3"/>
  <c r="P130" i="3"/>
  <c r="R128" i="3"/>
  <c r="T128" i="3"/>
  <c r="F133" i="2"/>
  <c r="H133" i="2" s="1"/>
  <c r="G133" i="2" s="1"/>
  <c r="E134" i="2" s="1"/>
  <c r="D119" i="10"/>
  <c r="H113" i="31"/>
  <c r="G113" i="31" s="1"/>
  <c r="G120" i="15"/>
  <c r="E121" i="15" s="1"/>
  <c r="L134" i="2"/>
  <c r="K134" i="2" s="1"/>
  <c r="I135" i="2" s="1"/>
  <c r="N148" i="29"/>
  <c r="O148" i="29" s="1"/>
  <c r="M149" i="29" s="1"/>
  <c r="P149" i="29" s="1"/>
  <c r="R145" i="29"/>
  <c r="S145" i="29" s="1"/>
  <c r="Q146" i="29" s="1"/>
  <c r="R146" i="29" s="1"/>
  <c r="P133" i="17"/>
  <c r="O133" i="17" s="1"/>
  <c r="M134" i="17" s="1"/>
  <c r="L153" i="29"/>
  <c r="K153" i="29" s="1"/>
  <c r="I154" i="29" s="1"/>
  <c r="L154" i="29" s="1"/>
  <c r="J141" i="17"/>
  <c r="L141" i="17"/>
  <c r="T139" i="17"/>
  <c r="S139" i="17" s="1"/>
  <c r="Q140" i="17" s="1"/>
  <c r="K143" i="27"/>
  <c r="I144" i="27" s="1"/>
  <c r="F129" i="17"/>
  <c r="H129" i="17" s="1"/>
  <c r="J146" i="36"/>
  <c r="L146" i="36" s="1"/>
  <c r="F136" i="36"/>
  <c r="H136" i="36" s="1"/>
  <c r="G136" i="36" s="1"/>
  <c r="E137" i="36" s="1"/>
  <c r="J145" i="15"/>
  <c r="L145" i="15" s="1"/>
  <c r="S128" i="3" l="1"/>
  <c r="H102" i="27"/>
  <c r="Q96" i="31" s="1"/>
  <c r="F102" i="27"/>
  <c r="O96" i="31" s="1"/>
  <c r="N96" i="31"/>
  <c r="G128" i="29"/>
  <c r="E129" i="29" s="1"/>
  <c r="F129" i="29" s="1"/>
  <c r="X113" i="31" s="1"/>
  <c r="K135" i="3"/>
  <c r="O130" i="3"/>
  <c r="M131" i="3" s="1"/>
  <c r="P131" i="3" s="1"/>
  <c r="F138" i="56"/>
  <c r="G138" i="56" s="1"/>
  <c r="E139" i="56" s="1"/>
  <c r="J140" i="56"/>
  <c r="L140" i="56"/>
  <c r="Q129" i="3"/>
  <c r="A180" i="10"/>
  <c r="B179" i="10"/>
  <c r="H137" i="3"/>
  <c r="F137" i="3"/>
  <c r="I136" i="3"/>
  <c r="H129" i="29"/>
  <c r="Z113" i="31" s="1"/>
  <c r="F134" i="2"/>
  <c r="H134" i="2" s="1"/>
  <c r="G134" i="2" s="1"/>
  <c r="E135" i="2" s="1"/>
  <c r="D120" i="10"/>
  <c r="F121" i="15"/>
  <c r="H121" i="15" s="1"/>
  <c r="E114" i="31"/>
  <c r="F114" i="31" s="1"/>
  <c r="J135" i="2"/>
  <c r="L135" i="2" s="1"/>
  <c r="L144" i="27"/>
  <c r="N149" i="29"/>
  <c r="O149" i="29" s="1"/>
  <c r="M150" i="29" s="1"/>
  <c r="N150" i="29" s="1"/>
  <c r="J144" i="27"/>
  <c r="K141" i="17"/>
  <c r="I142" i="17" s="1"/>
  <c r="J142" i="17" s="1"/>
  <c r="J154" i="29"/>
  <c r="K154" i="29" s="1"/>
  <c r="I155" i="29" s="1"/>
  <c r="J155" i="29" s="1"/>
  <c r="T146" i="29"/>
  <c r="S146" i="29" s="1"/>
  <c r="Q147" i="29" s="1"/>
  <c r="T140" i="17"/>
  <c r="R140" i="17"/>
  <c r="N134" i="17"/>
  <c r="P134" i="17"/>
  <c r="G129" i="17"/>
  <c r="E130" i="17" s="1"/>
  <c r="K146" i="36"/>
  <c r="I147" i="36" s="1"/>
  <c r="F137" i="36"/>
  <c r="H137" i="36" s="1"/>
  <c r="K145" i="15"/>
  <c r="I146" i="15" s="1"/>
  <c r="N131" i="3" l="1"/>
  <c r="G102" i="27"/>
  <c r="G137" i="3"/>
  <c r="E138" i="3" s="1"/>
  <c r="F139" i="56"/>
  <c r="H139" i="56"/>
  <c r="K140" i="56"/>
  <c r="I141" i="56" s="1"/>
  <c r="L136" i="3"/>
  <c r="J136" i="3"/>
  <c r="R129" i="3"/>
  <c r="T129" i="3"/>
  <c r="A181" i="10"/>
  <c r="B180" i="10"/>
  <c r="O131" i="3"/>
  <c r="M132" i="3" s="1"/>
  <c r="G129" i="29"/>
  <c r="E130" i="29" s="1"/>
  <c r="Y113" i="31"/>
  <c r="W114" i="31" s="1"/>
  <c r="D121" i="10"/>
  <c r="F135" i="2"/>
  <c r="H135" i="2" s="1"/>
  <c r="G135" i="2" s="1"/>
  <c r="E136" i="2" s="1"/>
  <c r="G121" i="15"/>
  <c r="E122" i="15" s="1"/>
  <c r="H114" i="31"/>
  <c r="G114" i="31" s="1"/>
  <c r="K135" i="2"/>
  <c r="I136" i="2" s="1"/>
  <c r="K144" i="27"/>
  <c r="I145" i="27" s="1"/>
  <c r="J145" i="27" s="1"/>
  <c r="P150" i="29"/>
  <c r="O150" i="29" s="1"/>
  <c r="M151" i="29" s="1"/>
  <c r="L142" i="17"/>
  <c r="K142" i="17" s="1"/>
  <c r="I143" i="17" s="1"/>
  <c r="L143" i="17" s="1"/>
  <c r="T147" i="29"/>
  <c r="R147" i="29"/>
  <c r="L155" i="29"/>
  <c r="K155" i="29" s="1"/>
  <c r="I156" i="29" s="1"/>
  <c r="J156" i="29" s="1"/>
  <c r="G137" i="36"/>
  <c r="E138" i="36" s="1"/>
  <c r="F138" i="36" s="1"/>
  <c r="H138" i="36" s="1"/>
  <c r="S140" i="17"/>
  <c r="Q141" i="17" s="1"/>
  <c r="O134" i="17"/>
  <c r="M135" i="17" s="1"/>
  <c r="F130" i="17"/>
  <c r="H130" i="17" s="1"/>
  <c r="J147" i="36"/>
  <c r="L147" i="36" s="1"/>
  <c r="J146" i="15"/>
  <c r="L146" i="15"/>
  <c r="P96" i="31" l="1"/>
  <c r="E103" i="27"/>
  <c r="S129" i="3"/>
  <c r="Q130" i="3" s="1"/>
  <c r="R130" i="3" s="1"/>
  <c r="K136" i="3"/>
  <c r="I137" i="3" s="1"/>
  <c r="J137" i="3" s="1"/>
  <c r="G139" i="56"/>
  <c r="E140" i="56" s="1"/>
  <c r="F140" i="56" s="1"/>
  <c r="J141" i="56"/>
  <c r="T130" i="3"/>
  <c r="F138" i="3"/>
  <c r="H138" i="3"/>
  <c r="P132" i="3"/>
  <c r="N132" i="3"/>
  <c r="B181" i="10"/>
  <c r="A182" i="10"/>
  <c r="F130" i="29"/>
  <c r="X114" i="31" s="1"/>
  <c r="H130" i="29"/>
  <c r="Z114" i="31" s="1"/>
  <c r="D122" i="10"/>
  <c r="F136" i="2"/>
  <c r="H136" i="2" s="1"/>
  <c r="G136" i="2" s="1"/>
  <c r="F122" i="15"/>
  <c r="H122" i="15" s="1"/>
  <c r="E115" i="31"/>
  <c r="F115" i="31" s="1"/>
  <c r="L145" i="27"/>
  <c r="K145" i="27" s="1"/>
  <c r="I146" i="27" s="1"/>
  <c r="J146" i="27" s="1"/>
  <c r="J136" i="2"/>
  <c r="L136" i="2"/>
  <c r="S147" i="29"/>
  <c r="Q148" i="29" s="1"/>
  <c r="R148" i="29" s="1"/>
  <c r="L156" i="29"/>
  <c r="J143" i="17"/>
  <c r="K143" i="17" s="1"/>
  <c r="I144" i="17" s="1"/>
  <c r="L144" i="17" s="1"/>
  <c r="P151" i="29"/>
  <c r="N151" i="29"/>
  <c r="R141" i="17"/>
  <c r="T141" i="17"/>
  <c r="P135" i="17"/>
  <c r="N135" i="17"/>
  <c r="G130" i="17"/>
  <c r="E131" i="17" s="1"/>
  <c r="K146" i="15"/>
  <c r="I147" i="15" s="1"/>
  <c r="K147" i="36"/>
  <c r="I148" i="36" s="1"/>
  <c r="G138" i="36"/>
  <c r="E139" i="36" s="1"/>
  <c r="H103" i="27" l="1"/>
  <c r="Q97" i="31" s="1"/>
  <c r="N97" i="31"/>
  <c r="F103" i="27"/>
  <c r="O97" i="31" s="1"/>
  <c r="L141" i="56"/>
  <c r="K141" i="56" s="1"/>
  <c r="I142" i="56" s="1"/>
  <c r="S130" i="3"/>
  <c r="Q131" i="3" s="1"/>
  <c r="T131" i="3" s="1"/>
  <c r="G138" i="3"/>
  <c r="E139" i="3" s="1"/>
  <c r="F139" i="3" s="1"/>
  <c r="L137" i="3"/>
  <c r="K137" i="3" s="1"/>
  <c r="I138" i="3" s="1"/>
  <c r="O132" i="3"/>
  <c r="M133" i="3" s="1"/>
  <c r="N133" i="3" s="1"/>
  <c r="H140" i="56"/>
  <c r="G140" i="56" s="1"/>
  <c r="E141" i="56" s="1"/>
  <c r="A183" i="10"/>
  <c r="B182" i="10"/>
  <c r="G130" i="29"/>
  <c r="E131" i="29" s="1"/>
  <c r="Y114" i="31"/>
  <c r="W115" i="31" s="1"/>
  <c r="E137" i="2"/>
  <c r="L146" i="27"/>
  <c r="K146" i="27" s="1"/>
  <c r="I147" i="27" s="1"/>
  <c r="J147" i="27" s="1"/>
  <c r="L147" i="27" s="1"/>
  <c r="K136" i="2"/>
  <c r="I137" i="2" s="1"/>
  <c r="J137" i="2" s="1"/>
  <c r="H115" i="31"/>
  <c r="G115" i="31" s="1"/>
  <c r="G122" i="15"/>
  <c r="E123" i="15" s="1"/>
  <c r="S141" i="17"/>
  <c r="Q142" i="17" s="1"/>
  <c r="T148" i="29"/>
  <c r="S148" i="29" s="1"/>
  <c r="Q149" i="29" s="1"/>
  <c r="R149" i="29" s="1"/>
  <c r="O151" i="29"/>
  <c r="M152" i="29" s="1"/>
  <c r="N152" i="29" s="1"/>
  <c r="K156" i="29"/>
  <c r="I157" i="29" s="1"/>
  <c r="O135" i="17"/>
  <c r="M136" i="17" s="1"/>
  <c r="N136" i="17" s="1"/>
  <c r="J144" i="17"/>
  <c r="K144" i="17" s="1"/>
  <c r="I145" i="17" s="1"/>
  <c r="L145" i="17" s="1"/>
  <c r="F131" i="17"/>
  <c r="H131" i="17" s="1"/>
  <c r="J148" i="36"/>
  <c r="L148" i="36" s="1"/>
  <c r="F139" i="36"/>
  <c r="H139" i="36" s="1"/>
  <c r="J147" i="15"/>
  <c r="G103" i="27" l="1"/>
  <c r="R131" i="3"/>
  <c r="J142" i="56"/>
  <c r="H139" i="3"/>
  <c r="G139" i="3" s="1"/>
  <c r="P133" i="3"/>
  <c r="H131" i="29"/>
  <c r="Z115" i="31" s="1"/>
  <c r="F131" i="29"/>
  <c r="X115" i="31" s="1"/>
  <c r="F141" i="56"/>
  <c r="H141" i="56"/>
  <c r="J138" i="3"/>
  <c r="L138" i="3"/>
  <c r="B183" i="10"/>
  <c r="A184" i="10"/>
  <c r="S131" i="3"/>
  <c r="Q132" i="3" s="1"/>
  <c r="L137" i="2"/>
  <c r="K137" i="2" s="1"/>
  <c r="I138" i="2" s="1"/>
  <c r="J138" i="2" s="1"/>
  <c r="L138" i="2" s="1"/>
  <c r="F137" i="2"/>
  <c r="H137" i="2" s="1"/>
  <c r="D123" i="10"/>
  <c r="E116" i="31"/>
  <c r="F116" i="31" s="1"/>
  <c r="F123" i="15"/>
  <c r="H123" i="15" s="1"/>
  <c r="H116" i="31" s="1"/>
  <c r="T149" i="29"/>
  <c r="S149" i="29" s="1"/>
  <c r="Q150" i="29" s="1"/>
  <c r="R150" i="29" s="1"/>
  <c r="P152" i="29"/>
  <c r="O152" i="29" s="1"/>
  <c r="M153" i="29" s="1"/>
  <c r="J157" i="29"/>
  <c r="L157" i="29"/>
  <c r="K147" i="27"/>
  <c r="I148" i="27" s="1"/>
  <c r="P136" i="17"/>
  <c r="O136" i="17" s="1"/>
  <c r="M137" i="17" s="1"/>
  <c r="J145" i="17"/>
  <c r="K145" i="17" s="1"/>
  <c r="I146" i="17" s="1"/>
  <c r="T142" i="17"/>
  <c r="R142" i="17"/>
  <c r="G131" i="17"/>
  <c r="E132" i="17" s="1"/>
  <c r="L147" i="15"/>
  <c r="K147" i="15" s="1"/>
  <c r="I148" i="15" s="1"/>
  <c r="G139" i="36"/>
  <c r="E140" i="36" s="1"/>
  <c r="F140" i="36" s="1"/>
  <c r="H140" i="36" s="1"/>
  <c r="G140" i="36" s="1"/>
  <c r="E141" i="36" s="1"/>
  <c r="F141" i="36" s="1"/>
  <c r="K148" i="36"/>
  <c r="I149" i="36" s="1"/>
  <c r="P97" i="31" l="1"/>
  <c r="E104" i="27"/>
  <c r="L142" i="56"/>
  <c r="K142" i="56" s="1"/>
  <c r="I143" i="56" s="1"/>
  <c r="E140" i="3"/>
  <c r="H140" i="3" s="1"/>
  <c r="Y115" i="31"/>
  <c r="W116" i="31" s="1"/>
  <c r="O133" i="3"/>
  <c r="M134" i="3" s="1"/>
  <c r="G131" i="29"/>
  <c r="E132" i="29" s="1"/>
  <c r="F132" i="29" s="1"/>
  <c r="X116" i="31" s="1"/>
  <c r="G141" i="56"/>
  <c r="E142" i="56" s="1"/>
  <c r="F140" i="3"/>
  <c r="A185" i="10"/>
  <c r="B184" i="10"/>
  <c r="K138" i="3"/>
  <c r="I139" i="3" s="1"/>
  <c r="T132" i="3"/>
  <c r="R132" i="3"/>
  <c r="G137" i="2"/>
  <c r="E138" i="2" s="1"/>
  <c r="D124" i="10" s="1"/>
  <c r="K138" i="2"/>
  <c r="I139" i="2" s="1"/>
  <c r="J139" i="2" s="1"/>
  <c r="G123" i="15"/>
  <c r="E124" i="15" s="1"/>
  <c r="F124" i="15" s="1"/>
  <c r="H124" i="15" s="1"/>
  <c r="G116" i="31"/>
  <c r="T150" i="29"/>
  <c r="S150" i="29" s="1"/>
  <c r="Q151" i="29" s="1"/>
  <c r="T151" i="29" s="1"/>
  <c r="N153" i="29"/>
  <c r="P153" i="29"/>
  <c r="K157" i="29"/>
  <c r="I158" i="29" s="1"/>
  <c r="L158" i="29" s="1"/>
  <c r="J148" i="27"/>
  <c r="L146" i="17"/>
  <c r="J146" i="17"/>
  <c r="S142" i="17"/>
  <c r="Q143" i="17" s="1"/>
  <c r="P137" i="17"/>
  <c r="N137" i="17"/>
  <c r="F132" i="17"/>
  <c r="H132" i="17" s="1"/>
  <c r="H141" i="36"/>
  <c r="G141" i="36" s="1"/>
  <c r="E142" i="36" s="1"/>
  <c r="F142" i="36" s="1"/>
  <c r="H142" i="36" s="1"/>
  <c r="G142" i="36" s="1"/>
  <c r="E143" i="36" s="1"/>
  <c r="J149" i="36"/>
  <c r="L149" i="36" s="1"/>
  <c r="J148" i="15"/>
  <c r="H104" i="27" l="1"/>
  <c r="Q98" i="31" s="1"/>
  <c r="F104" i="27"/>
  <c r="O98" i="31" s="1"/>
  <c r="N98" i="31"/>
  <c r="G104" i="27"/>
  <c r="P98" i="31" s="1"/>
  <c r="J143" i="56"/>
  <c r="L143" i="56" s="1"/>
  <c r="K143" i="56" s="1"/>
  <c r="I144" i="56" s="1"/>
  <c r="H132" i="29"/>
  <c r="Z116" i="31" s="1"/>
  <c r="G140" i="3"/>
  <c r="E141" i="3" s="1"/>
  <c r="H141" i="3" s="1"/>
  <c r="P134" i="3"/>
  <c r="N134" i="3"/>
  <c r="O134" i="3" s="1"/>
  <c r="M135" i="3" s="1"/>
  <c r="H142" i="56"/>
  <c r="F142" i="56"/>
  <c r="L139" i="3"/>
  <c r="J139" i="3"/>
  <c r="A186" i="10"/>
  <c r="B185" i="10"/>
  <c r="S132" i="3"/>
  <c r="Q133" i="3" s="1"/>
  <c r="F138" i="2"/>
  <c r="H138" i="2" s="1"/>
  <c r="G138" i="2" s="1"/>
  <c r="E139" i="2" s="1"/>
  <c r="F139" i="2" s="1"/>
  <c r="H139" i="2" s="1"/>
  <c r="G139" i="2" s="1"/>
  <c r="E140" i="2" s="1"/>
  <c r="G132" i="29"/>
  <c r="E133" i="29" s="1"/>
  <c r="Y116" i="31"/>
  <c r="W117" i="31" s="1"/>
  <c r="L139" i="2"/>
  <c r="K139" i="2" s="1"/>
  <c r="I140" i="2" s="1"/>
  <c r="J140" i="2" s="1"/>
  <c r="L140" i="2" s="1"/>
  <c r="K140" i="2" s="1"/>
  <c r="I141" i="2" s="1"/>
  <c r="J141" i="2" s="1"/>
  <c r="L141" i="2" s="1"/>
  <c r="K141" i="2" s="1"/>
  <c r="I142" i="2" s="1"/>
  <c r="R151" i="29"/>
  <c r="S151" i="29" s="1"/>
  <c r="Q152" i="29" s="1"/>
  <c r="O153" i="29"/>
  <c r="M154" i="29" s="1"/>
  <c r="N154" i="29" s="1"/>
  <c r="E117" i="31"/>
  <c r="F117" i="31" s="1"/>
  <c r="H117" i="31"/>
  <c r="G124" i="15"/>
  <c r="E125" i="15" s="1"/>
  <c r="J158" i="29"/>
  <c r="K158" i="29" s="1"/>
  <c r="I159" i="29" s="1"/>
  <c r="L159" i="29" s="1"/>
  <c r="L148" i="27"/>
  <c r="K148" i="27" s="1"/>
  <c r="I149" i="27" s="1"/>
  <c r="K146" i="17"/>
  <c r="I147" i="17" s="1"/>
  <c r="J147" i="17" s="1"/>
  <c r="R143" i="17"/>
  <c r="T143" i="17"/>
  <c r="O137" i="17"/>
  <c r="M138" i="17" s="1"/>
  <c r="G132" i="17"/>
  <c r="E133" i="17" s="1"/>
  <c r="L148" i="15"/>
  <c r="K148" i="15" s="1"/>
  <c r="I149" i="15" s="1"/>
  <c r="K149" i="36"/>
  <c r="I150" i="36" s="1"/>
  <c r="F143" i="36"/>
  <c r="E105" i="27" l="1"/>
  <c r="J144" i="56"/>
  <c r="L144" i="56"/>
  <c r="K144" i="56" s="1"/>
  <c r="I145" i="56" s="1"/>
  <c r="J145" i="56" s="1"/>
  <c r="F141" i="3"/>
  <c r="G141" i="3" s="1"/>
  <c r="E142" i="3" s="1"/>
  <c r="N135" i="3"/>
  <c r="P135" i="3"/>
  <c r="K139" i="3"/>
  <c r="I140" i="3" s="1"/>
  <c r="L140" i="3" s="1"/>
  <c r="L145" i="56"/>
  <c r="K145" i="56" s="1"/>
  <c r="I146" i="56" s="1"/>
  <c r="G142" i="56"/>
  <c r="E143" i="56" s="1"/>
  <c r="B186" i="10"/>
  <c r="A187" i="10"/>
  <c r="T133" i="3"/>
  <c r="S133" i="3" s="1"/>
  <c r="Q134" i="3" s="1"/>
  <c r="R133" i="3"/>
  <c r="D125" i="10"/>
  <c r="F133" i="29"/>
  <c r="X117" i="31" s="1"/>
  <c r="H133" i="29"/>
  <c r="Z117" i="31" s="1"/>
  <c r="Y117" i="31" s="1"/>
  <c r="P154" i="29"/>
  <c r="O154" i="29" s="1"/>
  <c r="M155" i="29" s="1"/>
  <c r="N155" i="29" s="1"/>
  <c r="D126" i="10"/>
  <c r="F140" i="2"/>
  <c r="H140" i="2" s="1"/>
  <c r="G140" i="2" s="1"/>
  <c r="E141" i="2" s="1"/>
  <c r="G117" i="31"/>
  <c r="J149" i="27"/>
  <c r="L149" i="27" s="1"/>
  <c r="K149" i="27" s="1"/>
  <c r="I150" i="27" s="1"/>
  <c r="J159" i="29"/>
  <c r="K159" i="29" s="1"/>
  <c r="I160" i="29" s="1"/>
  <c r="E118" i="31"/>
  <c r="F118" i="31" s="1"/>
  <c r="F125" i="15"/>
  <c r="H125" i="15" s="1"/>
  <c r="L147" i="17"/>
  <c r="K147" i="17" s="1"/>
  <c r="I148" i="17" s="1"/>
  <c r="J148" i="17" s="1"/>
  <c r="J142" i="2"/>
  <c r="L142" i="2" s="1"/>
  <c r="K142" i="2" s="1"/>
  <c r="I143" i="2" s="1"/>
  <c r="R152" i="29"/>
  <c r="T152" i="29"/>
  <c r="P138" i="17"/>
  <c r="N138" i="17"/>
  <c r="S143" i="17"/>
  <c r="Q144" i="17" s="1"/>
  <c r="J149" i="15"/>
  <c r="L149" i="15" s="1"/>
  <c r="K149" i="15" s="1"/>
  <c r="I150" i="15" s="1"/>
  <c r="J150" i="15" s="1"/>
  <c r="F133" i="17"/>
  <c r="H133" i="17" s="1"/>
  <c r="J150" i="36"/>
  <c r="L150" i="36" s="1"/>
  <c r="H143" i="36"/>
  <c r="G143" i="36" s="1"/>
  <c r="E144" i="36" s="1"/>
  <c r="O135" i="3" l="1"/>
  <c r="M136" i="3" s="1"/>
  <c r="F105" i="27"/>
  <c r="O99" i="31" s="1"/>
  <c r="H105" i="27"/>
  <c r="Q99" i="31" s="1"/>
  <c r="N99" i="31"/>
  <c r="G105" i="27"/>
  <c r="P99" i="31" s="1"/>
  <c r="E106" i="27"/>
  <c r="N136" i="3"/>
  <c r="P136" i="3"/>
  <c r="J140" i="3"/>
  <c r="K140" i="3" s="1"/>
  <c r="I141" i="3" s="1"/>
  <c r="F143" i="56"/>
  <c r="H143" i="56"/>
  <c r="L146" i="56"/>
  <c r="J146" i="56"/>
  <c r="H142" i="3"/>
  <c r="F142" i="3"/>
  <c r="T134" i="3"/>
  <c r="R134" i="3"/>
  <c r="A188" i="10"/>
  <c r="B187" i="10"/>
  <c r="W118" i="31"/>
  <c r="G133" i="29"/>
  <c r="E134" i="29" s="1"/>
  <c r="F141" i="2"/>
  <c r="H141" i="2" s="1"/>
  <c r="G141" i="2" s="1"/>
  <c r="E142" i="2" s="1"/>
  <c r="D127" i="10"/>
  <c r="J160" i="29"/>
  <c r="L160" i="29"/>
  <c r="H118" i="31"/>
  <c r="G118" i="31" s="1"/>
  <c r="G125" i="15"/>
  <c r="E126" i="15" s="1"/>
  <c r="P155" i="29"/>
  <c r="O155" i="29" s="1"/>
  <c r="M156" i="29" s="1"/>
  <c r="S152" i="29"/>
  <c r="Q153" i="29" s="1"/>
  <c r="L148" i="17"/>
  <c r="K148" i="17" s="1"/>
  <c r="I149" i="17" s="1"/>
  <c r="J149" i="17" s="1"/>
  <c r="J150" i="27"/>
  <c r="L150" i="27" s="1"/>
  <c r="J143" i="2"/>
  <c r="L143" i="2" s="1"/>
  <c r="K143" i="2" s="1"/>
  <c r="O138" i="17"/>
  <c r="M139" i="17" s="1"/>
  <c r="R144" i="17"/>
  <c r="T144" i="17"/>
  <c r="L150" i="15"/>
  <c r="K150" i="15" s="1"/>
  <c r="I151" i="15" s="1"/>
  <c r="G133" i="17"/>
  <c r="E134" i="17" s="1"/>
  <c r="K150" i="36"/>
  <c r="I151" i="36" s="1"/>
  <c r="F144" i="36"/>
  <c r="H144" i="36" s="1"/>
  <c r="F106" i="27" l="1"/>
  <c r="O100" i="31" s="1"/>
  <c r="N100" i="31"/>
  <c r="H106" i="27"/>
  <c r="Q100" i="31" s="1"/>
  <c r="G106" i="27"/>
  <c r="P100" i="31" s="1"/>
  <c r="O136" i="3"/>
  <c r="M137" i="3" s="1"/>
  <c r="G142" i="3"/>
  <c r="E143" i="3" s="1"/>
  <c r="J141" i="3"/>
  <c r="L141" i="3"/>
  <c r="K141" i="3" s="1"/>
  <c r="I142" i="3" s="1"/>
  <c r="P137" i="3"/>
  <c r="N137" i="3"/>
  <c r="G143" i="56"/>
  <c r="E144" i="56" s="1"/>
  <c r="K146" i="56"/>
  <c r="I147" i="56" s="1"/>
  <c r="S134" i="3"/>
  <c r="Q135" i="3" s="1"/>
  <c r="A189" i="10"/>
  <c r="B188" i="10"/>
  <c r="F134" i="29"/>
  <c r="X118" i="31" s="1"/>
  <c r="H134" i="29"/>
  <c r="Z118" i="31" s="1"/>
  <c r="F142" i="2"/>
  <c r="H142" i="2" s="1"/>
  <c r="G142" i="2" s="1"/>
  <c r="D128" i="10"/>
  <c r="K160" i="29"/>
  <c r="I161" i="29" s="1"/>
  <c r="J161" i="29" s="1"/>
  <c r="F126" i="15"/>
  <c r="H126" i="15" s="1"/>
  <c r="H119" i="31" s="1"/>
  <c r="E119" i="31"/>
  <c r="P156" i="29"/>
  <c r="N156" i="29"/>
  <c r="L149" i="17"/>
  <c r="K149" i="17" s="1"/>
  <c r="I150" i="17" s="1"/>
  <c r="S144" i="17"/>
  <c r="Q145" i="17" s="1"/>
  <c r="R145" i="17" s="1"/>
  <c r="I144" i="2"/>
  <c r="T153" i="29"/>
  <c r="R153" i="29"/>
  <c r="P139" i="17"/>
  <c r="N139" i="17"/>
  <c r="K150" i="27"/>
  <c r="I151" i="27" s="1"/>
  <c r="J151" i="15"/>
  <c r="L151" i="15" s="1"/>
  <c r="K151" i="15" s="1"/>
  <c r="I152" i="15" s="1"/>
  <c r="F134" i="17"/>
  <c r="H134" i="17" s="1"/>
  <c r="G134" i="17" s="1"/>
  <c r="J151" i="36"/>
  <c r="L151" i="36" s="1"/>
  <c r="G144" i="36"/>
  <c r="E145" i="36" s="1"/>
  <c r="F145" i="36" s="1"/>
  <c r="H145" i="36" s="1"/>
  <c r="E107" i="27" l="1"/>
  <c r="F143" i="3"/>
  <c r="H143" i="3"/>
  <c r="G143" i="3" s="1"/>
  <c r="E144" i="3" s="1"/>
  <c r="Y118" i="31"/>
  <c r="W119" i="31" s="1"/>
  <c r="O137" i="3"/>
  <c r="M138" i="3" s="1"/>
  <c r="F144" i="56"/>
  <c r="H144" i="56"/>
  <c r="J147" i="56"/>
  <c r="L147" i="56" s="1"/>
  <c r="B189" i="10"/>
  <c r="A190" i="10"/>
  <c r="T135" i="3"/>
  <c r="R135" i="3"/>
  <c r="L142" i="3"/>
  <c r="J142" i="3"/>
  <c r="G134" i="29"/>
  <c r="E135" i="29" s="1"/>
  <c r="L161" i="29"/>
  <c r="K161" i="29" s="1"/>
  <c r="I162" i="29" s="1"/>
  <c r="E143" i="2"/>
  <c r="G126" i="15"/>
  <c r="E127" i="15" s="1"/>
  <c r="F119" i="31"/>
  <c r="G119" i="31" s="1"/>
  <c r="O156" i="29"/>
  <c r="M157" i="29" s="1"/>
  <c r="P157" i="29" s="1"/>
  <c r="T145" i="17"/>
  <c r="S145" i="17" s="1"/>
  <c r="S153" i="29"/>
  <c r="Q154" i="29" s="1"/>
  <c r="O139" i="17"/>
  <c r="M140" i="17" s="1"/>
  <c r="N140" i="17" s="1"/>
  <c r="J151" i="27"/>
  <c r="L151" i="27" s="1"/>
  <c r="J144" i="2"/>
  <c r="L144" i="2" s="1"/>
  <c r="J150" i="17"/>
  <c r="L150" i="17"/>
  <c r="K151" i="36"/>
  <c r="I152" i="36" s="1"/>
  <c r="J152" i="36" s="1"/>
  <c r="J152" i="15"/>
  <c r="L152" i="15" s="1"/>
  <c r="E135" i="17"/>
  <c r="G145" i="36"/>
  <c r="E146" i="36" s="1"/>
  <c r="F146" i="36" s="1"/>
  <c r="F107" i="27" l="1"/>
  <c r="N101" i="31"/>
  <c r="S135" i="3"/>
  <c r="Q136" i="3" s="1"/>
  <c r="K142" i="3"/>
  <c r="I143" i="3" s="1"/>
  <c r="P138" i="3"/>
  <c r="N138" i="3"/>
  <c r="K147" i="56"/>
  <c r="I148" i="56" s="1"/>
  <c r="G144" i="56"/>
  <c r="E145" i="56" s="1"/>
  <c r="F144" i="3"/>
  <c r="H144" i="3"/>
  <c r="G144" i="3" s="1"/>
  <c r="E145" i="3" s="1"/>
  <c r="B190" i="10"/>
  <c r="A191" i="10"/>
  <c r="F135" i="29"/>
  <c r="X119" i="31" s="1"/>
  <c r="H135" i="29"/>
  <c r="Z119" i="31" s="1"/>
  <c r="L162" i="29"/>
  <c r="J162" i="29"/>
  <c r="D129" i="10"/>
  <c r="F143" i="2"/>
  <c r="H143" i="2" s="1"/>
  <c r="E120" i="31"/>
  <c r="F120" i="31" s="1"/>
  <c r="F127" i="15"/>
  <c r="N157" i="29"/>
  <c r="O157" i="29" s="1"/>
  <c r="M158" i="29" s="1"/>
  <c r="P158" i="29" s="1"/>
  <c r="Q146" i="17"/>
  <c r="R146" i="17" s="1"/>
  <c r="K150" i="17"/>
  <c r="I151" i="17" s="1"/>
  <c r="P140" i="17"/>
  <c r="O140" i="17" s="1"/>
  <c r="M141" i="17" s="1"/>
  <c r="K144" i="2"/>
  <c r="I145" i="2" s="1"/>
  <c r="K151" i="27"/>
  <c r="I152" i="27" s="1"/>
  <c r="T154" i="29"/>
  <c r="R154" i="29"/>
  <c r="L152" i="36"/>
  <c r="K152" i="36" s="1"/>
  <c r="I153" i="36" s="1"/>
  <c r="F135" i="17"/>
  <c r="H135" i="17" s="1"/>
  <c r="G135" i="17" s="1"/>
  <c r="E136" i="17" s="1"/>
  <c r="K152" i="15"/>
  <c r="I153" i="15" s="1"/>
  <c r="J153" i="15" s="1"/>
  <c r="H146" i="36"/>
  <c r="G146" i="36" s="1"/>
  <c r="E147" i="36" s="1"/>
  <c r="F147" i="36" s="1"/>
  <c r="H147" i="36" s="1"/>
  <c r="O101" i="31" l="1"/>
  <c r="H107" i="27"/>
  <c r="L143" i="3"/>
  <c r="J143" i="3"/>
  <c r="K143" i="3" s="1"/>
  <c r="I144" i="3" s="1"/>
  <c r="L144" i="3" s="1"/>
  <c r="T136" i="3"/>
  <c r="R136" i="3"/>
  <c r="O138" i="3"/>
  <c r="M139" i="3" s="1"/>
  <c r="H145" i="56"/>
  <c r="F145" i="56"/>
  <c r="J148" i="56"/>
  <c r="L148" i="56" s="1"/>
  <c r="A192" i="10"/>
  <c r="B191" i="10"/>
  <c r="F145" i="3"/>
  <c r="H145" i="3"/>
  <c r="K162" i="29"/>
  <c r="I163" i="29" s="1"/>
  <c r="L163" i="29" s="1"/>
  <c r="G135" i="29"/>
  <c r="E136" i="29" s="1"/>
  <c r="Y119" i="31"/>
  <c r="W120" i="31" s="1"/>
  <c r="G143" i="2"/>
  <c r="E144" i="2" s="1"/>
  <c r="D130" i="10" s="1"/>
  <c r="H127" i="15"/>
  <c r="H120" i="31" s="1"/>
  <c r="G120" i="31" s="1"/>
  <c r="N158" i="29"/>
  <c r="O158" i="29" s="1"/>
  <c r="M159" i="29" s="1"/>
  <c r="P159" i="29" s="1"/>
  <c r="T146" i="17"/>
  <c r="S146" i="17" s="1"/>
  <c r="Q147" i="17" s="1"/>
  <c r="R147" i="17" s="1"/>
  <c r="S154" i="29"/>
  <c r="Q155" i="29" s="1"/>
  <c r="R155" i="29" s="1"/>
  <c r="P141" i="17"/>
  <c r="N141" i="17"/>
  <c r="J152" i="27"/>
  <c r="L152" i="27" s="1"/>
  <c r="K152" i="27" s="1"/>
  <c r="I153" i="27" s="1"/>
  <c r="L151" i="17"/>
  <c r="J151" i="17"/>
  <c r="J145" i="2"/>
  <c r="L145" i="2" s="1"/>
  <c r="F136" i="17"/>
  <c r="H136" i="17" s="1"/>
  <c r="L153" i="15"/>
  <c r="K153" i="15" s="1"/>
  <c r="I154" i="15" s="1"/>
  <c r="J153" i="36"/>
  <c r="G147" i="36"/>
  <c r="E148" i="36" s="1"/>
  <c r="Q101" i="31" l="1"/>
  <c r="G107" i="27"/>
  <c r="P101" i="31" s="1"/>
  <c r="E108" i="27"/>
  <c r="J144" i="3"/>
  <c r="S136" i="3"/>
  <c r="Q137" i="3"/>
  <c r="P139" i="3"/>
  <c r="N139" i="3"/>
  <c r="O139" i="3" s="1"/>
  <c r="K148" i="56"/>
  <c r="I149" i="56" s="1"/>
  <c r="G145" i="56"/>
  <c r="E146" i="56" s="1"/>
  <c r="J163" i="29"/>
  <c r="K163" i="29" s="1"/>
  <c r="I164" i="29" s="1"/>
  <c r="J164" i="29" s="1"/>
  <c r="K144" i="3"/>
  <c r="I145" i="3" s="1"/>
  <c r="A193" i="10"/>
  <c r="B192" i="10"/>
  <c r="G145" i="3"/>
  <c r="E146" i="3" s="1"/>
  <c r="F136" i="29"/>
  <c r="X120" i="31" s="1"/>
  <c r="H136" i="29"/>
  <c r="Z120" i="31" s="1"/>
  <c r="F144" i="2"/>
  <c r="H144" i="2" s="1"/>
  <c r="G144" i="2" s="1"/>
  <c r="E145" i="2" s="1"/>
  <c r="F145" i="2" s="1"/>
  <c r="G127" i="15"/>
  <c r="E128" i="15" s="1"/>
  <c r="N159" i="29"/>
  <c r="O159" i="29" s="1"/>
  <c r="M160" i="29" s="1"/>
  <c r="P160" i="29" s="1"/>
  <c r="O141" i="17"/>
  <c r="M142" i="17" s="1"/>
  <c r="N142" i="17" s="1"/>
  <c r="T147" i="17"/>
  <c r="S147" i="17" s="1"/>
  <c r="Q148" i="17" s="1"/>
  <c r="T155" i="29"/>
  <c r="S155" i="29" s="1"/>
  <c r="Q156" i="29" s="1"/>
  <c r="T156" i="29" s="1"/>
  <c r="K151" i="17"/>
  <c r="I152" i="17" s="1"/>
  <c r="L152" i="17" s="1"/>
  <c r="J153" i="27"/>
  <c r="L153" i="27" s="1"/>
  <c r="K145" i="2"/>
  <c r="I146" i="2" s="1"/>
  <c r="L153" i="36"/>
  <c r="K153" i="36" s="1"/>
  <c r="I154" i="36" s="1"/>
  <c r="G136" i="17"/>
  <c r="E137" i="17" s="1"/>
  <c r="J154" i="15"/>
  <c r="L154" i="15" s="1"/>
  <c r="F148" i="36"/>
  <c r="H148" i="36" s="1"/>
  <c r="F108" i="27" l="1"/>
  <c r="N102" i="31"/>
  <c r="T137" i="3"/>
  <c r="R137" i="3"/>
  <c r="S137" i="3"/>
  <c r="Q138" i="3" s="1"/>
  <c r="M140" i="3"/>
  <c r="L164" i="29"/>
  <c r="K164" i="29" s="1"/>
  <c r="I165" i="29" s="1"/>
  <c r="L165" i="29" s="1"/>
  <c r="F146" i="56"/>
  <c r="H146" i="56"/>
  <c r="J149" i="56"/>
  <c r="L149" i="56" s="1"/>
  <c r="B193" i="10"/>
  <c r="A194" i="10"/>
  <c r="L145" i="3"/>
  <c r="J145" i="3"/>
  <c r="T138" i="3"/>
  <c r="R138" i="3"/>
  <c r="H146" i="3"/>
  <c r="F146" i="3"/>
  <c r="G136" i="29"/>
  <c r="E137" i="29" s="1"/>
  <c r="Y120" i="31"/>
  <c r="W121" i="31" s="1"/>
  <c r="H145" i="2"/>
  <c r="G145" i="2" s="1"/>
  <c r="E146" i="2" s="1"/>
  <c r="D132" i="10" s="1"/>
  <c r="D131" i="10"/>
  <c r="E121" i="31"/>
  <c r="F121" i="31" s="1"/>
  <c r="F128" i="15"/>
  <c r="H128" i="15" s="1"/>
  <c r="N160" i="29"/>
  <c r="O160" i="29" s="1"/>
  <c r="M161" i="29" s="1"/>
  <c r="P161" i="29" s="1"/>
  <c r="P142" i="17"/>
  <c r="O142" i="17" s="1"/>
  <c r="M143" i="17" s="1"/>
  <c r="N143" i="17" s="1"/>
  <c r="R156" i="29"/>
  <c r="S156" i="29" s="1"/>
  <c r="Q157" i="29" s="1"/>
  <c r="T157" i="29" s="1"/>
  <c r="J152" i="17"/>
  <c r="K152" i="17" s="1"/>
  <c r="I153" i="17" s="1"/>
  <c r="L153" i="17" s="1"/>
  <c r="K153" i="27"/>
  <c r="I154" i="27" s="1"/>
  <c r="J146" i="2"/>
  <c r="L146" i="2" s="1"/>
  <c r="T148" i="17"/>
  <c r="R148" i="17"/>
  <c r="J154" i="36"/>
  <c r="L154" i="36" s="1"/>
  <c r="K154" i="36" s="1"/>
  <c r="I155" i="36" s="1"/>
  <c r="J155" i="36" s="1"/>
  <c r="F137" i="17"/>
  <c r="H137" i="17" s="1"/>
  <c r="G148" i="36"/>
  <c r="E149" i="36" s="1"/>
  <c r="F149" i="36" s="1"/>
  <c r="K154" i="15"/>
  <c r="I155" i="15" s="1"/>
  <c r="H108" i="27" l="1"/>
  <c r="O102" i="31"/>
  <c r="S138" i="3"/>
  <c r="Q139" i="3" s="1"/>
  <c r="P140" i="3"/>
  <c r="N140" i="3"/>
  <c r="G146" i="56"/>
  <c r="E147" i="56" s="1"/>
  <c r="H147" i="56" s="1"/>
  <c r="K149" i="56"/>
  <c r="I150" i="56" s="1"/>
  <c r="G146" i="3"/>
  <c r="E147" i="3" s="1"/>
  <c r="K145" i="3"/>
  <c r="I146" i="3" s="1"/>
  <c r="A195" i="10"/>
  <c r="B194" i="10"/>
  <c r="F146" i="2"/>
  <c r="H146" i="2" s="1"/>
  <c r="G146" i="2" s="1"/>
  <c r="E147" i="2" s="1"/>
  <c r="F147" i="2" s="1"/>
  <c r="H147" i="2" s="1"/>
  <c r="G147" i="2" s="1"/>
  <c r="E148" i="2" s="1"/>
  <c r="F137" i="29"/>
  <c r="X121" i="31" s="1"/>
  <c r="H137" i="29"/>
  <c r="Z121" i="31" s="1"/>
  <c r="Y121" i="31" s="1"/>
  <c r="H121" i="31"/>
  <c r="G121" i="31" s="1"/>
  <c r="G128" i="15"/>
  <c r="E129" i="15" s="1"/>
  <c r="J165" i="29"/>
  <c r="K165" i="29" s="1"/>
  <c r="I166" i="29" s="1"/>
  <c r="P143" i="17"/>
  <c r="O143" i="17" s="1"/>
  <c r="M144" i="17" s="1"/>
  <c r="P144" i="17" s="1"/>
  <c r="N161" i="29"/>
  <c r="O161" i="29" s="1"/>
  <c r="M162" i="29" s="1"/>
  <c r="J154" i="27"/>
  <c r="L154" i="27" s="1"/>
  <c r="S148" i="17"/>
  <c r="Q149" i="17" s="1"/>
  <c r="T149" i="17" s="1"/>
  <c r="J153" i="17"/>
  <c r="K153" i="17" s="1"/>
  <c r="I154" i="17" s="1"/>
  <c r="R157" i="29"/>
  <c r="S157" i="29" s="1"/>
  <c r="Q158" i="29" s="1"/>
  <c r="R158" i="29" s="1"/>
  <c r="K146" i="2"/>
  <c r="I147" i="2" s="1"/>
  <c r="G137" i="17"/>
  <c r="E138" i="17" s="1"/>
  <c r="L155" i="36"/>
  <c r="K155" i="36" s="1"/>
  <c r="I156" i="36" s="1"/>
  <c r="H149" i="36"/>
  <c r="G149" i="36" s="1"/>
  <c r="E150" i="36" s="1"/>
  <c r="F150" i="36" s="1"/>
  <c r="H150" i="36" s="1"/>
  <c r="J155" i="15"/>
  <c r="L155" i="15" s="1"/>
  <c r="K155" i="15" s="1"/>
  <c r="I156" i="15" s="1"/>
  <c r="O140" i="3" l="1"/>
  <c r="M141" i="3" s="1"/>
  <c r="G108" i="27"/>
  <c r="P102" i="31" s="1"/>
  <c r="E109" i="27"/>
  <c r="Q102" i="31"/>
  <c r="G137" i="29"/>
  <c r="E138" i="29" s="1"/>
  <c r="F138" i="29" s="1"/>
  <c r="X122" i="31" s="1"/>
  <c r="N141" i="3"/>
  <c r="P141" i="3"/>
  <c r="F147" i="56"/>
  <c r="G147" i="56" s="1"/>
  <c r="E148" i="56" s="1"/>
  <c r="F148" i="56" s="1"/>
  <c r="J150" i="56"/>
  <c r="L150" i="56" s="1"/>
  <c r="H147" i="3"/>
  <c r="F147" i="3"/>
  <c r="B195" i="10"/>
  <c r="A196" i="10"/>
  <c r="R139" i="3"/>
  <c r="T139" i="3"/>
  <c r="L146" i="3"/>
  <c r="J146" i="3"/>
  <c r="D133" i="10"/>
  <c r="H138" i="29"/>
  <c r="Z122" i="31" s="1"/>
  <c r="W122" i="31"/>
  <c r="D134" i="10"/>
  <c r="F148" i="2"/>
  <c r="H148" i="2" s="1"/>
  <c r="G148" i="2" s="1"/>
  <c r="E149" i="2" s="1"/>
  <c r="E122" i="31"/>
  <c r="F122" i="31" s="1"/>
  <c r="F129" i="15"/>
  <c r="H129" i="15" s="1"/>
  <c r="N144" i="17"/>
  <c r="O144" i="17" s="1"/>
  <c r="M145" i="17" s="1"/>
  <c r="N145" i="17" s="1"/>
  <c r="K154" i="27"/>
  <c r="I155" i="27" s="1"/>
  <c r="J155" i="27" s="1"/>
  <c r="R149" i="17"/>
  <c r="S149" i="17" s="1"/>
  <c r="Q150" i="17" s="1"/>
  <c r="R150" i="17" s="1"/>
  <c r="J147" i="2"/>
  <c r="T158" i="29"/>
  <c r="S158" i="29" s="1"/>
  <c r="Q159" i="29" s="1"/>
  <c r="T159" i="29" s="1"/>
  <c r="N162" i="29"/>
  <c r="P162" i="29"/>
  <c r="J166" i="29"/>
  <c r="L166" i="29"/>
  <c r="J154" i="17"/>
  <c r="L154" i="17"/>
  <c r="F138" i="17"/>
  <c r="H138" i="17" s="1"/>
  <c r="J156" i="36"/>
  <c r="L156" i="36" s="1"/>
  <c r="G150" i="36"/>
  <c r="E151" i="36" s="1"/>
  <c r="J156" i="15"/>
  <c r="L156" i="15" s="1"/>
  <c r="N103" i="31" l="1"/>
  <c r="F109" i="27"/>
  <c r="G138" i="29"/>
  <c r="K146" i="3"/>
  <c r="I147" i="3" s="1"/>
  <c r="J147" i="3" s="1"/>
  <c r="S139" i="3"/>
  <c r="Q140" i="3" s="1"/>
  <c r="T140" i="3" s="1"/>
  <c r="O141" i="3"/>
  <c r="M142" i="3" s="1"/>
  <c r="H148" i="56"/>
  <c r="G148" i="56" s="1"/>
  <c r="E149" i="56" s="1"/>
  <c r="K150" i="56"/>
  <c r="I151" i="56" s="1"/>
  <c r="R140" i="3"/>
  <c r="A197" i="10"/>
  <c r="B196" i="10"/>
  <c r="G147" i="3"/>
  <c r="E148" i="3" s="1"/>
  <c r="Y122" i="31"/>
  <c r="W123" i="31" s="1"/>
  <c r="E139" i="29"/>
  <c r="D135" i="10"/>
  <c r="F149" i="2"/>
  <c r="H149" i="2" s="1"/>
  <c r="G149" i="2" s="1"/>
  <c r="E150" i="2" s="1"/>
  <c r="F150" i="2" s="1"/>
  <c r="H122" i="31"/>
  <c r="G122" i="31" s="1"/>
  <c r="G129" i="15"/>
  <c r="E130" i="15" s="1"/>
  <c r="L147" i="2"/>
  <c r="K147" i="2" s="1"/>
  <c r="I148" i="2" s="1"/>
  <c r="J148" i="2" s="1"/>
  <c r="L148" i="2" s="1"/>
  <c r="K148" i="2" s="1"/>
  <c r="L155" i="27"/>
  <c r="K155" i="27" s="1"/>
  <c r="I156" i="27" s="1"/>
  <c r="J156" i="27" s="1"/>
  <c r="L156" i="27" s="1"/>
  <c r="K156" i="27" s="1"/>
  <c r="I157" i="27" s="1"/>
  <c r="O162" i="29"/>
  <c r="M163" i="29" s="1"/>
  <c r="N163" i="29" s="1"/>
  <c r="T150" i="17"/>
  <c r="S150" i="17" s="1"/>
  <c r="Q151" i="17" s="1"/>
  <c r="K154" i="17"/>
  <c r="I155" i="17" s="1"/>
  <c r="J155" i="17" s="1"/>
  <c r="K166" i="29"/>
  <c r="I167" i="29" s="1"/>
  <c r="J167" i="29" s="1"/>
  <c r="P145" i="17"/>
  <c r="O145" i="17" s="1"/>
  <c r="M146" i="17" s="1"/>
  <c r="N146" i="17" s="1"/>
  <c r="R159" i="29"/>
  <c r="S159" i="29" s="1"/>
  <c r="Q160" i="29" s="1"/>
  <c r="G138" i="17"/>
  <c r="E139" i="17" s="1"/>
  <c r="K156" i="36"/>
  <c r="I157" i="36" s="1"/>
  <c r="J157" i="36" s="1"/>
  <c r="F151" i="36"/>
  <c r="K156" i="15"/>
  <c r="I157" i="15" s="1"/>
  <c r="S140" i="3" l="1"/>
  <c r="Q141" i="3" s="1"/>
  <c r="O103" i="31"/>
  <c r="H109" i="27"/>
  <c r="L147" i="3"/>
  <c r="I148" i="3" s="1"/>
  <c r="K147" i="3"/>
  <c r="P142" i="3"/>
  <c r="N142" i="3"/>
  <c r="F149" i="56"/>
  <c r="H149" i="56"/>
  <c r="J151" i="56"/>
  <c r="L151" i="56" s="1"/>
  <c r="F148" i="3"/>
  <c r="H148" i="3"/>
  <c r="A198" i="10"/>
  <c r="B197" i="10"/>
  <c r="T141" i="3"/>
  <c r="R141" i="3"/>
  <c r="S141" i="3" s="1"/>
  <c r="H139" i="29"/>
  <c r="Z123" i="31" s="1"/>
  <c r="F139" i="29"/>
  <c r="X123" i="31" s="1"/>
  <c r="H150" i="2"/>
  <c r="G150" i="2" s="1"/>
  <c r="E151" i="2" s="1"/>
  <c r="D137" i="10" s="1"/>
  <c r="D136" i="10"/>
  <c r="E123" i="31"/>
  <c r="F123" i="31" s="1"/>
  <c r="F130" i="15"/>
  <c r="H130" i="15" s="1"/>
  <c r="L155" i="17"/>
  <c r="K155" i="17" s="1"/>
  <c r="I156" i="17" s="1"/>
  <c r="P163" i="29"/>
  <c r="O163" i="29" s="1"/>
  <c r="M164" i="29" s="1"/>
  <c r="L167" i="29"/>
  <c r="K167" i="29" s="1"/>
  <c r="I168" i="29" s="1"/>
  <c r="J168" i="29" s="1"/>
  <c r="P146" i="17"/>
  <c r="O146" i="17" s="1"/>
  <c r="M147" i="17" s="1"/>
  <c r="N147" i="17" s="1"/>
  <c r="I149" i="2"/>
  <c r="J149" i="2" s="1"/>
  <c r="L149" i="2" s="1"/>
  <c r="K149" i="2" s="1"/>
  <c r="I150" i="2" s="1"/>
  <c r="R151" i="17"/>
  <c r="T151" i="17"/>
  <c r="J157" i="27"/>
  <c r="L157" i="27" s="1"/>
  <c r="K157" i="27" s="1"/>
  <c r="I158" i="27" s="1"/>
  <c r="T160" i="29"/>
  <c r="R160" i="29"/>
  <c r="F139" i="17"/>
  <c r="H139" i="17" s="1"/>
  <c r="L157" i="36"/>
  <c r="K157" i="36" s="1"/>
  <c r="I158" i="36" s="1"/>
  <c r="H151" i="36"/>
  <c r="G151" i="36" s="1"/>
  <c r="E152" i="36" s="1"/>
  <c r="J157" i="15"/>
  <c r="L157" i="15" s="1"/>
  <c r="K157" i="15" s="1"/>
  <c r="I158" i="15" s="1"/>
  <c r="Q103" i="31" l="1"/>
  <c r="G109" i="27"/>
  <c r="P103" i="31" s="1"/>
  <c r="E110" i="27"/>
  <c r="O142" i="3"/>
  <c r="M143" i="3" s="1"/>
  <c r="N143" i="3" s="1"/>
  <c r="Q142" i="3"/>
  <c r="T142" i="3" s="1"/>
  <c r="P143" i="3"/>
  <c r="G149" i="56"/>
  <c r="E150" i="56" s="1"/>
  <c r="H150" i="56" s="1"/>
  <c r="K151" i="56"/>
  <c r="I152" i="56" s="1"/>
  <c r="R142" i="3"/>
  <c r="J148" i="3"/>
  <c r="L148" i="3"/>
  <c r="B198" i="10"/>
  <c r="A199" i="10"/>
  <c r="Y123" i="31"/>
  <c r="W124" i="31" s="1"/>
  <c r="G148" i="3"/>
  <c r="E149" i="3" s="1"/>
  <c r="F151" i="2"/>
  <c r="H151" i="2" s="1"/>
  <c r="G139" i="29"/>
  <c r="E140" i="29" s="1"/>
  <c r="H123" i="31"/>
  <c r="G123" i="31" s="1"/>
  <c r="G130" i="15"/>
  <c r="E131" i="15" s="1"/>
  <c r="N164" i="29"/>
  <c r="P164" i="29"/>
  <c r="P147" i="17"/>
  <c r="O147" i="17" s="1"/>
  <c r="M148" i="17" s="1"/>
  <c r="N148" i="17" s="1"/>
  <c r="S151" i="17"/>
  <c r="Q152" i="17" s="1"/>
  <c r="T152" i="17" s="1"/>
  <c r="L168" i="29"/>
  <c r="K168" i="29" s="1"/>
  <c r="I169" i="29" s="1"/>
  <c r="S160" i="29"/>
  <c r="Q161" i="29" s="1"/>
  <c r="J158" i="27"/>
  <c r="L158" i="27" s="1"/>
  <c r="K158" i="27" s="1"/>
  <c r="L156" i="17"/>
  <c r="J156" i="17"/>
  <c r="J150" i="2"/>
  <c r="L150" i="2" s="1"/>
  <c r="G139" i="17"/>
  <c r="E140" i="17" s="1"/>
  <c r="J158" i="36"/>
  <c r="L158" i="36" s="1"/>
  <c r="K158" i="36" s="1"/>
  <c r="I159" i="36" s="1"/>
  <c r="F152" i="36"/>
  <c r="H152" i="36" s="1"/>
  <c r="J158" i="15"/>
  <c r="L158" i="15" s="1"/>
  <c r="F110" i="27" l="1"/>
  <c r="O104" i="31" s="1"/>
  <c r="N104" i="31"/>
  <c r="H110" i="27"/>
  <c r="S142" i="3"/>
  <c r="Q143" i="3" s="1"/>
  <c r="O143" i="3"/>
  <c r="M144" i="3" s="1"/>
  <c r="K148" i="3"/>
  <c r="I149" i="3" s="1"/>
  <c r="J149" i="3" s="1"/>
  <c r="F150" i="56"/>
  <c r="G150" i="56" s="1"/>
  <c r="E151" i="56" s="1"/>
  <c r="F151" i="56" s="1"/>
  <c r="J152" i="56"/>
  <c r="L152" i="56"/>
  <c r="R143" i="3"/>
  <c r="T143" i="3"/>
  <c r="A200" i="10"/>
  <c r="B199" i="10"/>
  <c r="H149" i="3"/>
  <c r="F149" i="3"/>
  <c r="F140" i="29"/>
  <c r="X124" i="31" s="1"/>
  <c r="H140" i="29"/>
  <c r="Z124" i="31" s="1"/>
  <c r="G151" i="2"/>
  <c r="E152" i="2" s="1"/>
  <c r="D138" i="10" s="1"/>
  <c r="F131" i="15"/>
  <c r="H131" i="15" s="1"/>
  <c r="E124" i="31"/>
  <c r="F124" i="31" s="1"/>
  <c r="O164" i="29"/>
  <c r="M165" i="29" s="1"/>
  <c r="N165" i="29" s="1"/>
  <c r="R152" i="17"/>
  <c r="S152" i="17" s="1"/>
  <c r="Q153" i="17" s="1"/>
  <c r="K156" i="17"/>
  <c r="I157" i="17" s="1"/>
  <c r="P148" i="17"/>
  <c r="O148" i="17" s="1"/>
  <c r="M149" i="17" s="1"/>
  <c r="N149" i="17" s="1"/>
  <c r="I159" i="27"/>
  <c r="J159" i="27" s="1"/>
  <c r="L159" i="27" s="1"/>
  <c r="K159" i="27" s="1"/>
  <c r="I160" i="27" s="1"/>
  <c r="K150" i="2"/>
  <c r="I151" i="2" s="1"/>
  <c r="J169" i="29"/>
  <c r="L169" i="29"/>
  <c r="R161" i="29"/>
  <c r="T161" i="29"/>
  <c r="F140" i="17"/>
  <c r="H140" i="17" s="1"/>
  <c r="G152" i="36"/>
  <c r="E153" i="36" s="1"/>
  <c r="F153" i="36" s="1"/>
  <c r="H153" i="36" s="1"/>
  <c r="J159" i="36"/>
  <c r="L159" i="36" s="1"/>
  <c r="K158" i="15"/>
  <c r="I159" i="15" s="1"/>
  <c r="Q104" i="31" l="1"/>
  <c r="G110" i="27"/>
  <c r="S143" i="3"/>
  <c r="Q144" i="3" s="1"/>
  <c r="T144" i="3" s="1"/>
  <c r="L149" i="3"/>
  <c r="K149" i="3" s="1"/>
  <c r="I150" i="3" s="1"/>
  <c r="P144" i="3"/>
  <c r="N144" i="3"/>
  <c r="H151" i="56"/>
  <c r="G151" i="56" s="1"/>
  <c r="E152" i="56" s="1"/>
  <c r="K152" i="56"/>
  <c r="I153" i="56" s="1"/>
  <c r="J153" i="56" s="1"/>
  <c r="R144" i="3"/>
  <c r="B200" i="10"/>
  <c r="A201" i="10"/>
  <c r="G149" i="3"/>
  <c r="E150" i="3" s="1"/>
  <c r="F152" i="2"/>
  <c r="H152" i="2" s="1"/>
  <c r="G152" i="2" s="1"/>
  <c r="E153" i="2" s="1"/>
  <c r="F153" i="2" s="1"/>
  <c r="H153" i="2" s="1"/>
  <c r="G153" i="2" s="1"/>
  <c r="E154" i="2" s="1"/>
  <c r="Y124" i="31"/>
  <c r="W125" i="31" s="1"/>
  <c r="G140" i="29"/>
  <c r="E141" i="29" s="1"/>
  <c r="H124" i="31"/>
  <c r="G124" i="31" s="1"/>
  <c r="G131" i="15"/>
  <c r="E132" i="15" s="1"/>
  <c r="P165" i="29"/>
  <c r="O165" i="29" s="1"/>
  <c r="M166" i="29" s="1"/>
  <c r="P166" i="29" s="1"/>
  <c r="P149" i="17"/>
  <c r="O149" i="17" s="1"/>
  <c r="M150" i="17" s="1"/>
  <c r="J160" i="27"/>
  <c r="L160" i="27" s="1"/>
  <c r="K160" i="27" s="1"/>
  <c r="I161" i="27" s="1"/>
  <c r="S161" i="29"/>
  <c r="Q162" i="29" s="1"/>
  <c r="J151" i="2"/>
  <c r="L151" i="2" s="1"/>
  <c r="K169" i="29"/>
  <c r="I170" i="29" s="1"/>
  <c r="J157" i="17"/>
  <c r="L157" i="17"/>
  <c r="T153" i="17"/>
  <c r="R153" i="17"/>
  <c r="G140" i="17"/>
  <c r="E141" i="17" s="1"/>
  <c r="K159" i="36"/>
  <c r="I160" i="36" s="1"/>
  <c r="J159" i="15"/>
  <c r="L159" i="15" s="1"/>
  <c r="K159" i="15" s="1"/>
  <c r="G153" i="36"/>
  <c r="E154" i="36" s="1"/>
  <c r="F154" i="36" s="1"/>
  <c r="P104" i="31" l="1"/>
  <c r="E111" i="27"/>
  <c r="O144" i="3"/>
  <c r="M145" i="3" s="1"/>
  <c r="P145" i="3" s="1"/>
  <c r="N145" i="3"/>
  <c r="L153" i="56"/>
  <c r="K153" i="56" s="1"/>
  <c r="I154" i="56" s="1"/>
  <c r="F152" i="56"/>
  <c r="H152" i="56"/>
  <c r="H150" i="3"/>
  <c r="F150" i="3"/>
  <c r="B201" i="10"/>
  <c r="A202" i="10"/>
  <c r="J150" i="3"/>
  <c r="L150" i="3"/>
  <c r="K150" i="3" s="1"/>
  <c r="S144" i="3"/>
  <c r="Q145" i="3" s="1"/>
  <c r="D139" i="10"/>
  <c r="F141" i="29"/>
  <c r="X125" i="31" s="1"/>
  <c r="H141" i="29"/>
  <c r="Z125" i="31" s="1"/>
  <c r="F132" i="15"/>
  <c r="H132" i="15" s="1"/>
  <c r="E125" i="31"/>
  <c r="F125" i="31" s="1"/>
  <c r="N166" i="29"/>
  <c r="O166" i="29" s="1"/>
  <c r="M167" i="29" s="1"/>
  <c r="P167" i="29" s="1"/>
  <c r="K157" i="17"/>
  <c r="I158" i="17" s="1"/>
  <c r="J158" i="17" s="1"/>
  <c r="K151" i="2"/>
  <c r="I152" i="2" s="1"/>
  <c r="J152" i="2" s="1"/>
  <c r="L152" i="2" s="1"/>
  <c r="K152" i="2" s="1"/>
  <c r="I153" i="2" s="1"/>
  <c r="S153" i="17"/>
  <c r="Q154" i="17" s="1"/>
  <c r="R154" i="17" s="1"/>
  <c r="L170" i="29"/>
  <c r="J170" i="29"/>
  <c r="F154" i="2"/>
  <c r="D140" i="10"/>
  <c r="H154" i="2"/>
  <c r="R162" i="29"/>
  <c r="T162" i="29"/>
  <c r="P150" i="17"/>
  <c r="N150" i="17"/>
  <c r="J161" i="27"/>
  <c r="L161" i="27" s="1"/>
  <c r="K161" i="27" s="1"/>
  <c r="I162" i="27" s="1"/>
  <c r="F141" i="17"/>
  <c r="H141" i="17" s="1"/>
  <c r="J160" i="36"/>
  <c r="L160" i="36" s="1"/>
  <c r="I160" i="15"/>
  <c r="H154" i="36"/>
  <c r="G154" i="36" s="1"/>
  <c r="E155" i="36" s="1"/>
  <c r="F155" i="36" s="1"/>
  <c r="O145" i="3" l="1"/>
  <c r="M146" i="3" s="1"/>
  <c r="F111" i="27"/>
  <c r="N105" i="31"/>
  <c r="N146" i="3"/>
  <c r="P146" i="3"/>
  <c r="O146" i="3" s="1"/>
  <c r="M147" i="3" s="1"/>
  <c r="G150" i="3"/>
  <c r="E151" i="3" s="1"/>
  <c r="J154" i="56"/>
  <c r="L154" i="56" s="1"/>
  <c r="G152" i="56"/>
  <c r="E153" i="56" s="1"/>
  <c r="H153" i="56" s="1"/>
  <c r="B202" i="10"/>
  <c r="A203" i="10"/>
  <c r="G141" i="29"/>
  <c r="E142" i="29" s="1"/>
  <c r="H142" i="29" s="1"/>
  <c r="Z126" i="31" s="1"/>
  <c r="R145" i="3"/>
  <c r="T145" i="3"/>
  <c r="I151" i="3"/>
  <c r="Y125" i="31"/>
  <c r="W126" i="31" s="1"/>
  <c r="N167" i="29"/>
  <c r="O167" i="29" s="1"/>
  <c r="M168" i="29" s="1"/>
  <c r="N168" i="29" s="1"/>
  <c r="L158" i="17"/>
  <c r="K158" i="17" s="1"/>
  <c r="I159" i="17" s="1"/>
  <c r="J159" i="17" s="1"/>
  <c r="G132" i="15"/>
  <c r="E133" i="15" s="1"/>
  <c r="H125" i="31"/>
  <c r="G125" i="31" s="1"/>
  <c r="S162" i="29"/>
  <c r="Q163" i="29" s="1"/>
  <c r="R163" i="29" s="1"/>
  <c r="T154" i="17"/>
  <c r="S154" i="17" s="1"/>
  <c r="Q155" i="17" s="1"/>
  <c r="K170" i="29"/>
  <c r="I171" i="29" s="1"/>
  <c r="J171" i="29" s="1"/>
  <c r="G154" i="2"/>
  <c r="E155" i="2" s="1"/>
  <c r="O150" i="17"/>
  <c r="M151" i="17" s="1"/>
  <c r="J162" i="27"/>
  <c r="L162" i="27" s="1"/>
  <c r="J153" i="2"/>
  <c r="L153" i="2" s="1"/>
  <c r="K153" i="2" s="1"/>
  <c r="G141" i="17"/>
  <c r="E142" i="17" s="1"/>
  <c r="K160" i="36"/>
  <c r="I161" i="36" s="1"/>
  <c r="J161" i="36" s="1"/>
  <c r="J160" i="15"/>
  <c r="L160" i="15" s="1"/>
  <c r="K160" i="15" s="1"/>
  <c r="I161" i="15" s="1"/>
  <c r="H155" i="36"/>
  <c r="G155" i="36" s="1"/>
  <c r="E156" i="36" s="1"/>
  <c r="O105" i="31" l="1"/>
  <c r="H111" i="27"/>
  <c r="S145" i="3"/>
  <c r="F142" i="29"/>
  <c r="X126" i="31" s="1"/>
  <c r="Y126" i="31" s="1"/>
  <c r="W127" i="31" s="1"/>
  <c r="P147" i="3"/>
  <c r="N147" i="3"/>
  <c r="K154" i="56"/>
  <c r="I155" i="56" s="1"/>
  <c r="F153" i="56"/>
  <c r="G153" i="56" s="1"/>
  <c r="E154" i="56" s="1"/>
  <c r="F154" i="56" s="1"/>
  <c r="F151" i="3"/>
  <c r="H151" i="3"/>
  <c r="Q146" i="3"/>
  <c r="J151" i="3"/>
  <c r="L151" i="3"/>
  <c r="A204" i="10"/>
  <c r="B203" i="10"/>
  <c r="G142" i="29"/>
  <c r="E143" i="29" s="1"/>
  <c r="P168" i="29"/>
  <c r="O168" i="29" s="1"/>
  <c r="M169" i="29" s="1"/>
  <c r="N169" i="29" s="1"/>
  <c r="L159" i="17"/>
  <c r="K159" i="17" s="1"/>
  <c r="I160" i="17" s="1"/>
  <c r="L160" i="17" s="1"/>
  <c r="E126" i="31"/>
  <c r="F126" i="31" s="1"/>
  <c r="F133" i="15"/>
  <c r="H133" i="15" s="1"/>
  <c r="H126" i="31" s="1"/>
  <c r="T163" i="29"/>
  <c r="S163" i="29" s="1"/>
  <c r="Q164" i="29" s="1"/>
  <c r="T164" i="29" s="1"/>
  <c r="L171" i="29"/>
  <c r="K171" i="29" s="1"/>
  <c r="I172" i="29" s="1"/>
  <c r="J172" i="29" s="1"/>
  <c r="K162" i="27"/>
  <c r="I163" i="27" s="1"/>
  <c r="T155" i="17"/>
  <c r="R155" i="17"/>
  <c r="D141" i="10"/>
  <c r="F155" i="2"/>
  <c r="H155" i="2" s="1"/>
  <c r="G155" i="2" s="1"/>
  <c r="I154" i="2"/>
  <c r="N151" i="17"/>
  <c r="P151" i="17"/>
  <c r="L161" i="36"/>
  <c r="K161" i="36" s="1"/>
  <c r="I162" i="36" s="1"/>
  <c r="F142" i="17"/>
  <c r="H142" i="17" s="1"/>
  <c r="J161" i="15"/>
  <c r="L161" i="15" s="1"/>
  <c r="F156" i="36"/>
  <c r="H156" i="36" s="1"/>
  <c r="K151" i="3" l="1"/>
  <c r="Q105" i="31"/>
  <c r="G111" i="27"/>
  <c r="O147" i="3"/>
  <c r="M148" i="3" s="1"/>
  <c r="J155" i="56"/>
  <c r="H154" i="56"/>
  <c r="G154" i="56" s="1"/>
  <c r="E155" i="56" s="1"/>
  <c r="B204" i="10"/>
  <c r="A205" i="10"/>
  <c r="T146" i="3"/>
  <c r="R146" i="3"/>
  <c r="I152" i="3"/>
  <c r="G151" i="3"/>
  <c r="E152" i="3" s="1"/>
  <c r="F143" i="29"/>
  <c r="X127" i="31" s="1"/>
  <c r="H143" i="29"/>
  <c r="Z127" i="31" s="1"/>
  <c r="G126" i="31"/>
  <c r="G133" i="15"/>
  <c r="E134" i="15" s="1"/>
  <c r="F134" i="15" s="1"/>
  <c r="H134" i="15" s="1"/>
  <c r="P169" i="29"/>
  <c r="O169" i="29" s="1"/>
  <c r="M170" i="29" s="1"/>
  <c r="J160" i="17"/>
  <c r="K160" i="17" s="1"/>
  <c r="I161" i="17" s="1"/>
  <c r="L172" i="29"/>
  <c r="K172" i="29" s="1"/>
  <c r="I173" i="29" s="1"/>
  <c r="J163" i="27"/>
  <c r="O151" i="17"/>
  <c r="M152" i="17" s="1"/>
  <c r="N152" i="17" s="1"/>
  <c r="R164" i="29"/>
  <c r="S164" i="29" s="1"/>
  <c r="Q165" i="29" s="1"/>
  <c r="E156" i="2"/>
  <c r="F156" i="2" s="1"/>
  <c r="H156" i="2" s="1"/>
  <c r="G156" i="2" s="1"/>
  <c r="E157" i="2" s="1"/>
  <c r="S155" i="17"/>
  <c r="Q156" i="17" s="1"/>
  <c r="J154" i="2"/>
  <c r="L154" i="2" s="1"/>
  <c r="J162" i="36"/>
  <c r="L162" i="36" s="1"/>
  <c r="K162" i="36" s="1"/>
  <c r="I163" i="36" s="1"/>
  <c r="G142" i="17"/>
  <c r="E143" i="17" s="1"/>
  <c r="G156" i="36"/>
  <c r="E157" i="36" s="1"/>
  <c r="F157" i="36" s="1"/>
  <c r="H157" i="36" s="1"/>
  <c r="K161" i="15"/>
  <c r="I162" i="15" s="1"/>
  <c r="J162" i="15" s="1"/>
  <c r="P105" i="31" l="1"/>
  <c r="E112" i="27"/>
  <c r="L155" i="56"/>
  <c r="K155" i="56" s="1"/>
  <c r="I156" i="56" s="1"/>
  <c r="N148" i="3"/>
  <c r="P148" i="3"/>
  <c r="O148" i="3" s="1"/>
  <c r="M149" i="3"/>
  <c r="F155" i="56"/>
  <c r="H155" i="56"/>
  <c r="H152" i="3"/>
  <c r="F152" i="3"/>
  <c r="G143" i="29"/>
  <c r="E144" i="29" s="1"/>
  <c r="B205" i="10"/>
  <c r="A206" i="10"/>
  <c r="L152" i="3"/>
  <c r="J152" i="3"/>
  <c r="K152" i="3" s="1"/>
  <c r="I153" i="3" s="1"/>
  <c r="S146" i="3"/>
  <c r="Q147" i="3" s="1"/>
  <c r="Y127" i="31"/>
  <c r="W128" i="31" s="1"/>
  <c r="E127" i="31"/>
  <c r="F127" i="31" s="1"/>
  <c r="H127" i="31"/>
  <c r="G134" i="15"/>
  <c r="E135" i="15" s="1"/>
  <c r="L163" i="27"/>
  <c r="K163" i="27" s="1"/>
  <c r="I164" i="27" s="1"/>
  <c r="N170" i="29"/>
  <c r="P170" i="29"/>
  <c r="K154" i="2"/>
  <c r="I155" i="2" s="1"/>
  <c r="D142" i="10"/>
  <c r="P152" i="17"/>
  <c r="O152" i="17" s="1"/>
  <c r="M153" i="17" s="1"/>
  <c r="T156" i="17"/>
  <c r="R156" i="17"/>
  <c r="T165" i="29"/>
  <c r="R165" i="29"/>
  <c r="D143" i="10"/>
  <c r="F157" i="2"/>
  <c r="H157" i="2" s="1"/>
  <c r="J161" i="17"/>
  <c r="L161" i="17"/>
  <c r="F143" i="17"/>
  <c r="H143" i="17" s="1"/>
  <c r="J173" i="29"/>
  <c r="L173" i="29"/>
  <c r="J163" i="36"/>
  <c r="L162" i="15"/>
  <c r="K162" i="15" s="1"/>
  <c r="I163" i="15" s="1"/>
  <c r="G157" i="36"/>
  <c r="E158" i="36" s="1"/>
  <c r="N106" i="31" l="1"/>
  <c r="F112" i="27"/>
  <c r="O106" i="31" s="1"/>
  <c r="J156" i="56"/>
  <c r="L156" i="56" s="1"/>
  <c r="K156" i="56" s="1"/>
  <c r="I157" i="56" s="1"/>
  <c r="N149" i="3"/>
  <c r="P149" i="3"/>
  <c r="G155" i="56"/>
  <c r="E156" i="56" s="1"/>
  <c r="R147" i="3"/>
  <c r="T147" i="3"/>
  <c r="J153" i="3"/>
  <c r="L153" i="3"/>
  <c r="G152" i="3"/>
  <c r="E153" i="3" s="1"/>
  <c r="B206" i="10"/>
  <c r="A207" i="10"/>
  <c r="H144" i="29"/>
  <c r="Z128" i="31" s="1"/>
  <c r="F144" i="29"/>
  <c r="X128" i="31" s="1"/>
  <c r="G127" i="31"/>
  <c r="E128" i="31"/>
  <c r="F128" i="31" s="1"/>
  <c r="F135" i="15"/>
  <c r="H135" i="15" s="1"/>
  <c r="J164" i="27"/>
  <c r="L164" i="27" s="1"/>
  <c r="O170" i="29"/>
  <c r="M171" i="29" s="1"/>
  <c r="N171" i="29" s="1"/>
  <c r="J155" i="2"/>
  <c r="L155" i="2" s="1"/>
  <c r="K155" i="2" s="1"/>
  <c r="I156" i="2" s="1"/>
  <c r="N153" i="17"/>
  <c r="P153" i="17"/>
  <c r="S165" i="29"/>
  <c r="Q166" i="29" s="1"/>
  <c r="R166" i="29" s="1"/>
  <c r="K173" i="29"/>
  <c r="I174" i="29" s="1"/>
  <c r="K161" i="17"/>
  <c r="I162" i="17" s="1"/>
  <c r="L162" i="17" s="1"/>
  <c r="G157" i="2"/>
  <c r="E158" i="2" s="1"/>
  <c r="S156" i="17"/>
  <c r="Q157" i="17" s="1"/>
  <c r="L163" i="36"/>
  <c r="K163" i="36" s="1"/>
  <c r="I164" i="36" s="1"/>
  <c r="G143" i="17"/>
  <c r="E144" i="17" s="1"/>
  <c r="J163" i="15"/>
  <c r="F158" i="36"/>
  <c r="H158" i="36" s="1"/>
  <c r="O149" i="3" l="1"/>
  <c r="M150" i="3" s="1"/>
  <c r="G144" i="29"/>
  <c r="H112" i="27"/>
  <c r="N150" i="3"/>
  <c r="P150" i="3"/>
  <c r="O150" i="3" s="1"/>
  <c r="M151" i="3" s="1"/>
  <c r="N151" i="3" s="1"/>
  <c r="S147" i="3"/>
  <c r="Q148" i="3" s="1"/>
  <c r="Y128" i="31"/>
  <c r="W129" i="31" s="1"/>
  <c r="K153" i="3"/>
  <c r="I154" i="3" s="1"/>
  <c r="J154" i="3" s="1"/>
  <c r="J157" i="56"/>
  <c r="L157" i="56" s="1"/>
  <c r="F156" i="56"/>
  <c r="H156" i="56"/>
  <c r="F153" i="3"/>
  <c r="H153" i="3"/>
  <c r="B207" i="10"/>
  <c r="A208" i="10"/>
  <c r="E145" i="29"/>
  <c r="H128" i="31"/>
  <c r="G128" i="31" s="1"/>
  <c r="G135" i="15"/>
  <c r="E136" i="15" s="1"/>
  <c r="K164" i="27"/>
  <c r="I165" i="27" s="1"/>
  <c r="P171" i="29"/>
  <c r="O171" i="29" s="1"/>
  <c r="M172" i="29" s="1"/>
  <c r="N172" i="29" s="1"/>
  <c r="O153" i="17"/>
  <c r="M154" i="17" s="1"/>
  <c r="T166" i="29"/>
  <c r="S166" i="29" s="1"/>
  <c r="Q167" i="29" s="1"/>
  <c r="J162" i="17"/>
  <c r="K162" i="17" s="1"/>
  <c r="I163" i="17" s="1"/>
  <c r="D144" i="10"/>
  <c r="F158" i="2"/>
  <c r="H158" i="2" s="1"/>
  <c r="G158" i="2" s="1"/>
  <c r="E159" i="2" s="1"/>
  <c r="D145" i="10" s="1"/>
  <c r="T157" i="17"/>
  <c r="R157" i="17"/>
  <c r="J156" i="2"/>
  <c r="L156" i="2" s="1"/>
  <c r="K156" i="2" s="1"/>
  <c r="I157" i="2" s="1"/>
  <c r="J164" i="36"/>
  <c r="L164" i="36" s="1"/>
  <c r="F144" i="17"/>
  <c r="H144" i="17" s="1"/>
  <c r="L174" i="29"/>
  <c r="J174" i="29"/>
  <c r="L163" i="15"/>
  <c r="K163" i="15" s="1"/>
  <c r="I164" i="15" s="1"/>
  <c r="G158" i="36"/>
  <c r="E159" i="36" s="1"/>
  <c r="G112" i="27" l="1"/>
  <c r="P106" i="31" s="1"/>
  <c r="Q106" i="31"/>
  <c r="E113" i="27"/>
  <c r="P151" i="3"/>
  <c r="G153" i="3"/>
  <c r="E154" i="3" s="1"/>
  <c r="H154" i="3" s="1"/>
  <c r="L154" i="3"/>
  <c r="K154" i="3"/>
  <c r="I155" i="3" s="1"/>
  <c r="J155" i="3" s="1"/>
  <c r="G156" i="56"/>
  <c r="E157" i="56" s="1"/>
  <c r="F157" i="56" s="1"/>
  <c r="K157" i="56"/>
  <c r="I158" i="56" s="1"/>
  <c r="J165" i="27"/>
  <c r="R148" i="3"/>
  <c r="T148" i="3"/>
  <c r="A209" i="10"/>
  <c r="B208" i="10"/>
  <c r="O151" i="3"/>
  <c r="M152" i="3" s="1"/>
  <c r="F145" i="29"/>
  <c r="X129" i="31" s="1"/>
  <c r="H145" i="29"/>
  <c r="Z129" i="31" s="1"/>
  <c r="F136" i="15"/>
  <c r="H136" i="15" s="1"/>
  <c r="H129" i="31" s="1"/>
  <c r="E129" i="31"/>
  <c r="P172" i="29"/>
  <c r="O172" i="29" s="1"/>
  <c r="M173" i="29" s="1"/>
  <c r="P173" i="29" s="1"/>
  <c r="N154" i="17"/>
  <c r="P154" i="17"/>
  <c r="J163" i="17"/>
  <c r="L163" i="17"/>
  <c r="S157" i="17"/>
  <c r="Q158" i="17" s="1"/>
  <c r="T158" i="17" s="1"/>
  <c r="F159" i="2"/>
  <c r="H159" i="2" s="1"/>
  <c r="G159" i="2" s="1"/>
  <c r="E160" i="2" s="1"/>
  <c r="J157" i="2"/>
  <c r="L157" i="2" s="1"/>
  <c r="T167" i="29"/>
  <c r="R167" i="29"/>
  <c r="K164" i="36"/>
  <c r="I165" i="36" s="1"/>
  <c r="J164" i="15"/>
  <c r="L164" i="15" s="1"/>
  <c r="K164" i="15" s="1"/>
  <c r="I165" i="15" s="1"/>
  <c r="G144" i="17"/>
  <c r="E145" i="17" s="1"/>
  <c r="K174" i="29"/>
  <c r="I175" i="29" s="1"/>
  <c r="F159" i="36"/>
  <c r="F154" i="3" l="1"/>
  <c r="N107" i="31"/>
  <c r="F113" i="27"/>
  <c r="L165" i="27"/>
  <c r="K165" i="27" s="1"/>
  <c r="I166" i="27" s="1"/>
  <c r="J166" i="27" s="1"/>
  <c r="L166" i="27" s="1"/>
  <c r="K166" i="27" s="1"/>
  <c r="L155" i="3"/>
  <c r="K155" i="3" s="1"/>
  <c r="I156" i="3" s="1"/>
  <c r="L156" i="3" s="1"/>
  <c r="K156" i="3" s="1"/>
  <c r="I157" i="3" s="1"/>
  <c r="G154" i="3"/>
  <c r="E155" i="3" s="1"/>
  <c r="J158" i="56"/>
  <c r="H157" i="56"/>
  <c r="G157" i="56" s="1"/>
  <c r="E158" i="56" s="1"/>
  <c r="H158" i="56" s="1"/>
  <c r="J156" i="3"/>
  <c r="N152" i="3"/>
  <c r="P152" i="3"/>
  <c r="S148" i="3"/>
  <c r="Q149" i="3" s="1"/>
  <c r="G145" i="29"/>
  <c r="E146" i="29" s="1"/>
  <c r="H146" i="29" s="1"/>
  <c r="B209" i="10"/>
  <c r="A210" i="10"/>
  <c r="Y129" i="31"/>
  <c r="W130" i="31" s="1"/>
  <c r="G136" i="15"/>
  <c r="E137" i="15" s="1"/>
  <c r="F137" i="15" s="1"/>
  <c r="H137" i="15" s="1"/>
  <c r="H130" i="31" s="1"/>
  <c r="F129" i="31"/>
  <c r="G129" i="31" s="1"/>
  <c r="N173" i="29"/>
  <c r="O173" i="29" s="1"/>
  <c r="M174" i="29" s="1"/>
  <c r="P174" i="29" s="1"/>
  <c r="O154" i="17"/>
  <c r="M155" i="17" s="1"/>
  <c r="P155" i="17" s="1"/>
  <c r="R158" i="17"/>
  <c r="S158" i="17" s="1"/>
  <c r="Q159" i="17" s="1"/>
  <c r="K163" i="17"/>
  <c r="I164" i="17" s="1"/>
  <c r="L164" i="17" s="1"/>
  <c r="F160" i="2"/>
  <c r="H160" i="2" s="1"/>
  <c r="G160" i="2" s="1"/>
  <c r="E161" i="2" s="1"/>
  <c r="D146" i="10"/>
  <c r="K157" i="2"/>
  <c r="I158" i="2" s="1"/>
  <c r="S167" i="29"/>
  <c r="Q168" i="29" s="1"/>
  <c r="J165" i="36"/>
  <c r="L165" i="36" s="1"/>
  <c r="K165" i="36" s="1"/>
  <c r="I166" i="36" s="1"/>
  <c r="F145" i="17"/>
  <c r="H145" i="17" s="1"/>
  <c r="G145" i="17" s="1"/>
  <c r="J175" i="29"/>
  <c r="L175" i="29"/>
  <c r="H159" i="36"/>
  <c r="G159" i="36" s="1"/>
  <c r="E160" i="36" s="1"/>
  <c r="J165" i="15"/>
  <c r="L165" i="15" s="1"/>
  <c r="K165" i="15" s="1"/>
  <c r="I166" i="15" s="1"/>
  <c r="O107" i="31" l="1"/>
  <c r="H113" i="27"/>
  <c r="L158" i="56"/>
  <c r="K158" i="56" s="1"/>
  <c r="I159" i="56" s="1"/>
  <c r="O152" i="3"/>
  <c r="M153" i="3" s="1"/>
  <c r="P153" i="3" s="1"/>
  <c r="F158" i="56"/>
  <c r="G158" i="56" s="1"/>
  <c r="E159" i="56" s="1"/>
  <c r="N174" i="29"/>
  <c r="O174" i="29" s="1"/>
  <c r="M175" i="29" s="1"/>
  <c r="P175" i="29" s="1"/>
  <c r="Z130" i="31"/>
  <c r="R149" i="3"/>
  <c r="T149" i="3"/>
  <c r="A211" i="10"/>
  <c r="B210" i="10"/>
  <c r="F155" i="3"/>
  <c r="H155" i="3"/>
  <c r="F146" i="29"/>
  <c r="X130" i="31" s="1"/>
  <c r="L157" i="3"/>
  <c r="J157" i="3"/>
  <c r="E130" i="31"/>
  <c r="F130" i="31" s="1"/>
  <c r="G130" i="31" s="1"/>
  <c r="G137" i="15"/>
  <c r="E138" i="15" s="1"/>
  <c r="F138" i="15" s="1"/>
  <c r="N155" i="17"/>
  <c r="O155" i="17" s="1"/>
  <c r="M156" i="17" s="1"/>
  <c r="J164" i="17"/>
  <c r="K164" i="17" s="1"/>
  <c r="I165" i="17" s="1"/>
  <c r="R159" i="17"/>
  <c r="T159" i="17"/>
  <c r="I167" i="27"/>
  <c r="T168" i="29"/>
  <c r="R168" i="29"/>
  <c r="J158" i="2"/>
  <c r="L158" i="2" s="1"/>
  <c r="J166" i="36"/>
  <c r="L166" i="36" s="1"/>
  <c r="F161" i="2"/>
  <c r="H161" i="2" s="1"/>
  <c r="D147" i="10"/>
  <c r="K175" i="29"/>
  <c r="I176" i="29" s="1"/>
  <c r="E146" i="17"/>
  <c r="F160" i="36"/>
  <c r="H160" i="36" s="1"/>
  <c r="J166" i="15"/>
  <c r="L166" i="15" s="1"/>
  <c r="K166" i="15" s="1"/>
  <c r="K157" i="3" l="1"/>
  <c r="I158" i="3" s="1"/>
  <c r="Q107" i="31"/>
  <c r="G113" i="27"/>
  <c r="J159" i="56"/>
  <c r="N153" i="3"/>
  <c r="Y130" i="31"/>
  <c r="W131" i="31" s="1"/>
  <c r="G155" i="3"/>
  <c r="E156" i="3" s="1"/>
  <c r="S149" i="3"/>
  <c r="Q150" i="3" s="1"/>
  <c r="H159" i="56"/>
  <c r="F159" i="56"/>
  <c r="B211" i="10"/>
  <c r="A212" i="10"/>
  <c r="O153" i="3"/>
  <c r="M154" i="3" s="1"/>
  <c r="J158" i="3"/>
  <c r="L158" i="3"/>
  <c r="G146" i="29"/>
  <c r="E147" i="29" s="1"/>
  <c r="H138" i="15"/>
  <c r="H131" i="31" s="1"/>
  <c r="E131" i="31"/>
  <c r="F131" i="31" s="1"/>
  <c r="N175" i="29"/>
  <c r="O175" i="29" s="1"/>
  <c r="M176" i="29" s="1"/>
  <c r="N176" i="29" s="1"/>
  <c r="N156" i="17"/>
  <c r="P156" i="17"/>
  <c r="K158" i="2"/>
  <c r="I159" i="2" s="1"/>
  <c r="S159" i="17"/>
  <c r="Q160" i="17" s="1"/>
  <c r="R160" i="17" s="1"/>
  <c r="S168" i="29"/>
  <c r="Q169" i="29" s="1"/>
  <c r="T169" i="29" s="1"/>
  <c r="J167" i="27"/>
  <c r="L167" i="27" s="1"/>
  <c r="K167" i="27" s="1"/>
  <c r="I168" i="27" s="1"/>
  <c r="J165" i="17"/>
  <c r="L165" i="17"/>
  <c r="K166" i="36"/>
  <c r="I167" i="36" s="1"/>
  <c r="J167" i="36" s="1"/>
  <c r="L176" i="29"/>
  <c r="J176" i="29"/>
  <c r="G161" i="2"/>
  <c r="E162" i="2" s="1"/>
  <c r="F146" i="17"/>
  <c r="H146" i="17" s="1"/>
  <c r="G146" i="17" s="1"/>
  <c r="E147" i="17" s="1"/>
  <c r="G160" i="36"/>
  <c r="E161" i="36" s="1"/>
  <c r="F161" i="36" s="1"/>
  <c r="I167" i="15"/>
  <c r="J167" i="15" s="1"/>
  <c r="L167" i="15" s="1"/>
  <c r="P107" i="31" l="1"/>
  <c r="E114" i="27"/>
  <c r="L159" i="56"/>
  <c r="K159" i="56" s="1"/>
  <c r="I160" i="56" s="1"/>
  <c r="H156" i="3"/>
  <c r="F156" i="3"/>
  <c r="G156" i="3" s="1"/>
  <c r="E157" i="3" s="1"/>
  <c r="K158" i="3"/>
  <c r="I159" i="3" s="1"/>
  <c r="G159" i="56"/>
  <c r="E160" i="56" s="1"/>
  <c r="F160" i="56" s="1"/>
  <c r="T150" i="3"/>
  <c r="R150" i="3"/>
  <c r="F147" i="29"/>
  <c r="X131" i="31" s="1"/>
  <c r="H147" i="29"/>
  <c r="N154" i="3"/>
  <c r="P154" i="3"/>
  <c r="B212" i="10"/>
  <c r="A213" i="10"/>
  <c r="L159" i="3"/>
  <c r="J159" i="3"/>
  <c r="O156" i="17"/>
  <c r="M157" i="17" s="1"/>
  <c r="N157" i="17" s="1"/>
  <c r="G138" i="15"/>
  <c r="E139" i="15" s="1"/>
  <c r="E132" i="31" s="1"/>
  <c r="F132" i="31" s="1"/>
  <c r="G131" i="31"/>
  <c r="P176" i="29"/>
  <c r="O176" i="29" s="1"/>
  <c r="M177" i="29" s="1"/>
  <c r="P177" i="29" s="1"/>
  <c r="T160" i="17"/>
  <c r="S160" i="17" s="1"/>
  <c r="Q161" i="17" s="1"/>
  <c r="T161" i="17" s="1"/>
  <c r="R169" i="29"/>
  <c r="S169" i="29" s="1"/>
  <c r="Q170" i="29" s="1"/>
  <c r="R170" i="29" s="1"/>
  <c r="K165" i="17"/>
  <c r="I166" i="17" s="1"/>
  <c r="J166" i="17" s="1"/>
  <c r="J168" i="27"/>
  <c r="L168" i="27" s="1"/>
  <c r="K168" i="27" s="1"/>
  <c r="J159" i="2"/>
  <c r="L159" i="2" s="1"/>
  <c r="K176" i="29"/>
  <c r="I177" i="29" s="1"/>
  <c r="L177" i="29" s="1"/>
  <c r="L167" i="36"/>
  <c r="K167" i="36" s="1"/>
  <c r="I168" i="36" s="1"/>
  <c r="J168" i="36" s="1"/>
  <c r="F147" i="17"/>
  <c r="H147" i="17" s="1"/>
  <c r="D148" i="10"/>
  <c r="F162" i="2"/>
  <c r="H162" i="2" s="1"/>
  <c r="H161" i="36"/>
  <c r="G161" i="36" s="1"/>
  <c r="E162" i="36" s="1"/>
  <c r="F162" i="36" s="1"/>
  <c r="K167" i="15"/>
  <c r="I168" i="15" s="1"/>
  <c r="H157" i="3" l="1"/>
  <c r="F157" i="3"/>
  <c r="F114" i="27"/>
  <c r="O108" i="31" s="1"/>
  <c r="H114" i="27"/>
  <c r="N108" i="31"/>
  <c r="J160" i="56"/>
  <c r="L160" i="56"/>
  <c r="G157" i="3"/>
  <c r="E158" i="3" s="1"/>
  <c r="O154" i="3"/>
  <c r="M155" i="3" s="1"/>
  <c r="N155" i="3" s="1"/>
  <c r="H160" i="56"/>
  <c r="G160" i="56" s="1"/>
  <c r="E161" i="56" s="1"/>
  <c r="H161" i="56" s="1"/>
  <c r="B213" i="10"/>
  <c r="A214" i="10"/>
  <c r="P155" i="3"/>
  <c r="K159" i="3"/>
  <c r="I160" i="3" s="1"/>
  <c r="Z131" i="31"/>
  <c r="Y131" i="31" s="1"/>
  <c r="W132" i="31" s="1"/>
  <c r="G147" i="29"/>
  <c r="E148" i="29" s="1"/>
  <c r="F158" i="3"/>
  <c r="H158" i="3"/>
  <c r="G158" i="3" s="1"/>
  <c r="E159" i="3" s="1"/>
  <c r="S150" i="3"/>
  <c r="Q151" i="3" s="1"/>
  <c r="P157" i="17"/>
  <c r="O157" i="17" s="1"/>
  <c r="M158" i="17" s="1"/>
  <c r="N158" i="17" s="1"/>
  <c r="R161" i="17"/>
  <c r="S161" i="17" s="1"/>
  <c r="Q162" i="17" s="1"/>
  <c r="F139" i="15"/>
  <c r="H139" i="15" s="1"/>
  <c r="H132" i="31" s="1"/>
  <c r="G132" i="31" s="1"/>
  <c r="N177" i="29"/>
  <c r="O177" i="29" s="1"/>
  <c r="M178" i="29" s="1"/>
  <c r="P178" i="29" s="1"/>
  <c r="L166" i="17"/>
  <c r="K166" i="17" s="1"/>
  <c r="I167" i="17" s="1"/>
  <c r="J167" i="17" s="1"/>
  <c r="T170" i="29"/>
  <c r="S170" i="29" s="1"/>
  <c r="Q171" i="29" s="1"/>
  <c r="K159" i="2"/>
  <c r="I160" i="2" s="1"/>
  <c r="J160" i="2" s="1"/>
  <c r="J177" i="29"/>
  <c r="K177" i="29" s="1"/>
  <c r="I178" i="29" s="1"/>
  <c r="I169" i="27"/>
  <c r="L168" i="36"/>
  <c r="K168" i="36" s="1"/>
  <c r="I169" i="36" s="1"/>
  <c r="G147" i="17"/>
  <c r="E148" i="17" s="1"/>
  <c r="G162" i="2"/>
  <c r="E163" i="2" s="1"/>
  <c r="H162" i="36"/>
  <c r="G162" i="36" s="1"/>
  <c r="E163" i="36" s="1"/>
  <c r="J168" i="15"/>
  <c r="L168" i="15" s="1"/>
  <c r="K168" i="15" s="1"/>
  <c r="I169" i="15" s="1"/>
  <c r="K160" i="56" l="1"/>
  <c r="I161" i="56" s="1"/>
  <c r="G114" i="27"/>
  <c r="P108" i="31" s="1"/>
  <c r="Q108" i="31"/>
  <c r="E115" i="27"/>
  <c r="J161" i="56"/>
  <c r="L161" i="56"/>
  <c r="K161" i="56" s="1"/>
  <c r="I162" i="56" s="1"/>
  <c r="F115" i="27"/>
  <c r="O109" i="31" s="1"/>
  <c r="N109" i="31"/>
  <c r="O155" i="3"/>
  <c r="M156" i="3" s="1"/>
  <c r="P156" i="3" s="1"/>
  <c r="F161" i="56"/>
  <c r="G161" i="56" s="1"/>
  <c r="E162" i="56" s="1"/>
  <c r="R151" i="3"/>
  <c r="T151" i="3"/>
  <c r="F159" i="3"/>
  <c r="H159" i="3"/>
  <c r="G159" i="3" s="1"/>
  <c r="E160" i="3" s="1"/>
  <c r="L160" i="3"/>
  <c r="J160" i="3"/>
  <c r="F148" i="29"/>
  <c r="X132" i="31" s="1"/>
  <c r="H148" i="29"/>
  <c r="B214" i="10"/>
  <c r="A215" i="10"/>
  <c r="N178" i="29"/>
  <c r="O178" i="29" s="1"/>
  <c r="M179" i="29" s="1"/>
  <c r="N179" i="29" s="1"/>
  <c r="G139" i="15"/>
  <c r="E140" i="15" s="1"/>
  <c r="E133" i="31" s="1"/>
  <c r="F133" i="31" s="1"/>
  <c r="P158" i="17"/>
  <c r="O158" i="17" s="1"/>
  <c r="M159" i="17" s="1"/>
  <c r="P159" i="17" s="1"/>
  <c r="L160" i="2"/>
  <c r="K160" i="2" s="1"/>
  <c r="I161" i="2" s="1"/>
  <c r="J161" i="2" s="1"/>
  <c r="L161" i="2" s="1"/>
  <c r="K161" i="2" s="1"/>
  <c r="I162" i="2" s="1"/>
  <c r="L167" i="17"/>
  <c r="K167" i="17" s="1"/>
  <c r="I168" i="17" s="1"/>
  <c r="J178" i="29"/>
  <c r="L178" i="29"/>
  <c r="J169" i="27"/>
  <c r="L169" i="27" s="1"/>
  <c r="K169" i="27" s="1"/>
  <c r="R162" i="17"/>
  <c r="T162" i="17"/>
  <c r="R171" i="29"/>
  <c r="T171" i="29"/>
  <c r="J169" i="36"/>
  <c r="L169" i="36" s="1"/>
  <c r="K169" i="36" s="1"/>
  <c r="I170" i="36" s="1"/>
  <c r="F148" i="17"/>
  <c r="H148" i="17" s="1"/>
  <c r="D149" i="10"/>
  <c r="F163" i="2"/>
  <c r="H163" i="2" s="1"/>
  <c r="F163" i="36"/>
  <c r="H163" i="36" s="1"/>
  <c r="G163" i="36" s="1"/>
  <c r="E164" i="36" s="1"/>
  <c r="J169" i="15"/>
  <c r="L169" i="15" s="1"/>
  <c r="N156" i="3" l="1"/>
  <c r="O156" i="3" s="1"/>
  <c r="M157" i="3" s="1"/>
  <c r="H115" i="27"/>
  <c r="S151" i="3"/>
  <c r="Q152" i="3" s="1"/>
  <c r="R152" i="3" s="1"/>
  <c r="K160" i="3"/>
  <c r="H162" i="56"/>
  <c r="F162" i="56"/>
  <c r="J162" i="56"/>
  <c r="L162" i="56" s="1"/>
  <c r="F160" i="3"/>
  <c r="H160" i="3"/>
  <c r="Z132" i="31"/>
  <c r="G148" i="29"/>
  <c r="E149" i="29" s="1"/>
  <c r="A216" i="10"/>
  <c r="B215" i="10"/>
  <c r="I161" i="3"/>
  <c r="F140" i="15"/>
  <c r="H140" i="15" s="1"/>
  <c r="G140" i="15" s="1"/>
  <c r="E141" i="15" s="1"/>
  <c r="F141" i="15" s="1"/>
  <c r="H141" i="15" s="1"/>
  <c r="H134" i="31" s="1"/>
  <c r="N159" i="17"/>
  <c r="O159" i="17" s="1"/>
  <c r="M160" i="17" s="1"/>
  <c r="N160" i="17" s="1"/>
  <c r="P179" i="29"/>
  <c r="O179" i="29" s="1"/>
  <c r="M180" i="29" s="1"/>
  <c r="P180" i="29" s="1"/>
  <c r="G163" i="2"/>
  <c r="E164" i="2" s="1"/>
  <c r="F164" i="2" s="1"/>
  <c r="S171" i="29"/>
  <c r="Q172" i="29" s="1"/>
  <c r="T172" i="29" s="1"/>
  <c r="S162" i="17"/>
  <c r="Q163" i="17" s="1"/>
  <c r="J168" i="17"/>
  <c r="L168" i="17"/>
  <c r="K178" i="29"/>
  <c r="I179" i="29" s="1"/>
  <c r="J162" i="2"/>
  <c r="L162" i="2" s="1"/>
  <c r="I170" i="27"/>
  <c r="J170" i="36"/>
  <c r="L170" i="36" s="1"/>
  <c r="K170" i="36" s="1"/>
  <c r="I171" i="36" s="1"/>
  <c r="G148" i="17"/>
  <c r="E149" i="17" s="1"/>
  <c r="K169" i="15"/>
  <c r="I170" i="15" s="1"/>
  <c r="F164" i="36"/>
  <c r="H164" i="36" s="1"/>
  <c r="P157" i="3" l="1"/>
  <c r="N157" i="3"/>
  <c r="Q109" i="31"/>
  <c r="G115" i="27"/>
  <c r="P109" i="31" s="1"/>
  <c r="E116" i="27"/>
  <c r="T152" i="3"/>
  <c r="S152" i="3"/>
  <c r="Q153" i="3" s="1"/>
  <c r="G160" i="3"/>
  <c r="E161" i="3" s="1"/>
  <c r="O157" i="3"/>
  <c r="M158" i="3" s="1"/>
  <c r="P158" i="3" s="1"/>
  <c r="G162" i="56"/>
  <c r="E163" i="56" s="1"/>
  <c r="K162" i="56"/>
  <c r="I163" i="56" s="1"/>
  <c r="B216" i="10"/>
  <c r="A217" i="10"/>
  <c r="Y132" i="31"/>
  <c r="W133" i="31"/>
  <c r="F149" i="29"/>
  <c r="X133" i="31" s="1"/>
  <c r="H149" i="29"/>
  <c r="L161" i="3"/>
  <c r="J161" i="3"/>
  <c r="E134" i="31"/>
  <c r="F134" i="31" s="1"/>
  <c r="G134" i="31" s="1"/>
  <c r="H133" i="31"/>
  <c r="G133" i="31" s="1"/>
  <c r="G141" i="15"/>
  <c r="E142" i="15" s="1"/>
  <c r="E135" i="31" s="1"/>
  <c r="F135" i="31" s="1"/>
  <c r="N180" i="29"/>
  <c r="O180" i="29" s="1"/>
  <c r="M181" i="29" s="1"/>
  <c r="K168" i="17"/>
  <c r="I169" i="17" s="1"/>
  <c r="J169" i="17" s="1"/>
  <c r="R172" i="29"/>
  <c r="S172" i="29" s="1"/>
  <c r="Q173" i="29" s="1"/>
  <c r="R173" i="29" s="1"/>
  <c r="H164" i="2"/>
  <c r="G164" i="2" s="1"/>
  <c r="E165" i="2" s="1"/>
  <c r="D151" i="10" s="1"/>
  <c r="P160" i="17"/>
  <c r="O160" i="17" s="1"/>
  <c r="M161" i="17" s="1"/>
  <c r="D150" i="10"/>
  <c r="L179" i="29"/>
  <c r="J179" i="29"/>
  <c r="K162" i="2"/>
  <c r="I163" i="2" s="1"/>
  <c r="T163" i="17"/>
  <c r="R163" i="17"/>
  <c r="J170" i="27"/>
  <c r="L170" i="27" s="1"/>
  <c r="K170" i="27" s="1"/>
  <c r="I171" i="27" s="1"/>
  <c r="F149" i="17"/>
  <c r="H149" i="17" s="1"/>
  <c r="G149" i="17" s="1"/>
  <c r="E150" i="17" s="1"/>
  <c r="J171" i="36"/>
  <c r="L171" i="36" s="1"/>
  <c r="G164" i="36"/>
  <c r="E165" i="36" s="1"/>
  <c r="J170" i="15"/>
  <c r="F116" i="27" l="1"/>
  <c r="O110" i="31" s="1"/>
  <c r="N110" i="31"/>
  <c r="H116" i="27"/>
  <c r="N158" i="3"/>
  <c r="O158" i="3" s="1"/>
  <c r="M159" i="3" s="1"/>
  <c r="H161" i="3"/>
  <c r="F161" i="3"/>
  <c r="G149" i="29"/>
  <c r="E150" i="29" s="1"/>
  <c r="J163" i="56"/>
  <c r="L163" i="56" s="1"/>
  <c r="H163" i="56"/>
  <c r="F163" i="56"/>
  <c r="T153" i="3"/>
  <c r="R153" i="3"/>
  <c r="A218" i="10"/>
  <c r="B217" i="10"/>
  <c r="Z133" i="31"/>
  <c r="Y133" i="31" s="1"/>
  <c r="W134" i="31" s="1"/>
  <c r="K161" i="3"/>
  <c r="I162" i="3" s="1"/>
  <c r="F142" i="15"/>
  <c r="H142" i="15" s="1"/>
  <c r="H135" i="31" s="1"/>
  <c r="G135" i="31" s="1"/>
  <c r="L169" i="17"/>
  <c r="K169" i="17" s="1"/>
  <c r="I170" i="17" s="1"/>
  <c r="P181" i="29"/>
  <c r="N181" i="29"/>
  <c r="T173" i="29"/>
  <c r="S173" i="29" s="1"/>
  <c r="Q174" i="29" s="1"/>
  <c r="K179" i="29"/>
  <c r="I180" i="29" s="1"/>
  <c r="J180" i="29" s="1"/>
  <c r="J171" i="27"/>
  <c r="L171" i="27" s="1"/>
  <c r="J163" i="2"/>
  <c r="L163" i="2" s="1"/>
  <c r="K163" i="2" s="1"/>
  <c r="F165" i="2"/>
  <c r="S163" i="17"/>
  <c r="Q164" i="17" s="1"/>
  <c r="P161" i="17"/>
  <c r="N161" i="17"/>
  <c r="H165" i="2"/>
  <c r="F150" i="17"/>
  <c r="H150" i="17" s="1"/>
  <c r="L170" i="15"/>
  <c r="K170" i="15" s="1"/>
  <c r="I171" i="15" s="1"/>
  <c r="J171" i="15" s="1"/>
  <c r="K171" i="36"/>
  <c r="I172" i="36" s="1"/>
  <c r="F165" i="36"/>
  <c r="Q110" i="31" l="1"/>
  <c r="G116" i="27"/>
  <c r="P110" i="31" s="1"/>
  <c r="N159" i="3"/>
  <c r="P159" i="3"/>
  <c r="O159" i="3"/>
  <c r="M160" i="3" s="1"/>
  <c r="N160" i="3" s="1"/>
  <c r="G161" i="3"/>
  <c r="E162" i="3" s="1"/>
  <c r="K163" i="56"/>
  <c r="I164" i="56" s="1"/>
  <c r="G163" i="56"/>
  <c r="E164" i="56" s="1"/>
  <c r="J162" i="3"/>
  <c r="L162" i="3"/>
  <c r="A219" i="10"/>
  <c r="B218" i="10"/>
  <c r="F150" i="29"/>
  <c r="X134" i="31" s="1"/>
  <c r="H150" i="29"/>
  <c r="S153" i="3"/>
  <c r="Q154" i="3" s="1"/>
  <c r="G142" i="15"/>
  <c r="E143" i="15" s="1"/>
  <c r="F143" i="15" s="1"/>
  <c r="L170" i="17"/>
  <c r="J170" i="17"/>
  <c r="O181" i="29"/>
  <c r="M182" i="29" s="1"/>
  <c r="N182" i="29" s="1"/>
  <c r="K171" i="27"/>
  <c r="I172" i="27" s="1"/>
  <c r="J172" i="27" s="1"/>
  <c r="L172" i="27" s="1"/>
  <c r="K172" i="27" s="1"/>
  <c r="I173" i="27" s="1"/>
  <c r="L180" i="29"/>
  <c r="K180" i="29" s="1"/>
  <c r="I181" i="29" s="1"/>
  <c r="O161" i="17"/>
  <c r="M162" i="17" s="1"/>
  <c r="I164" i="2"/>
  <c r="R174" i="29"/>
  <c r="T174" i="29"/>
  <c r="G165" i="2"/>
  <c r="E166" i="2" s="1"/>
  <c r="F166" i="2" s="1"/>
  <c r="R164" i="17"/>
  <c r="T164" i="17"/>
  <c r="G150" i="17"/>
  <c r="E151" i="17" s="1"/>
  <c r="L171" i="15"/>
  <c r="K171" i="15" s="1"/>
  <c r="I172" i="15" s="1"/>
  <c r="J172" i="36"/>
  <c r="H165" i="36"/>
  <c r="G165" i="36" s="1"/>
  <c r="E166" i="36" s="1"/>
  <c r="G150" i="29" l="1"/>
  <c r="E117" i="27"/>
  <c r="P160" i="3"/>
  <c r="O160" i="3" s="1"/>
  <c r="M161" i="3" s="1"/>
  <c r="N161" i="3" s="1"/>
  <c r="K162" i="3"/>
  <c r="I163" i="3" s="1"/>
  <c r="J163" i="3" s="1"/>
  <c r="H162" i="3"/>
  <c r="F162" i="3"/>
  <c r="F164" i="56"/>
  <c r="H164" i="56"/>
  <c r="J164" i="56"/>
  <c r="L164" i="56"/>
  <c r="Z134" i="31"/>
  <c r="Y134" i="31" s="1"/>
  <c r="W135" i="31" s="1"/>
  <c r="E151" i="29"/>
  <c r="A220" i="10"/>
  <c r="B219" i="10"/>
  <c r="R154" i="3"/>
  <c r="T154" i="3"/>
  <c r="L163" i="3"/>
  <c r="K170" i="17"/>
  <c r="I171" i="17" s="1"/>
  <c r="J171" i="17" s="1"/>
  <c r="E136" i="31"/>
  <c r="F136" i="31" s="1"/>
  <c r="H143" i="15"/>
  <c r="H136" i="31" s="1"/>
  <c r="P182" i="29"/>
  <c r="O182" i="29" s="1"/>
  <c r="M183" i="29" s="1"/>
  <c r="S174" i="29"/>
  <c r="Q175" i="29" s="1"/>
  <c r="T175" i="29" s="1"/>
  <c r="D152" i="10"/>
  <c r="P162" i="17"/>
  <c r="N162" i="17"/>
  <c r="S164" i="17"/>
  <c r="Q165" i="17" s="1"/>
  <c r="T165" i="17" s="1"/>
  <c r="J164" i="2"/>
  <c r="L164" i="2" s="1"/>
  <c r="J173" i="27"/>
  <c r="L173" i="27" s="1"/>
  <c r="H166" i="2"/>
  <c r="G166" i="2" s="1"/>
  <c r="E167" i="2" s="1"/>
  <c r="F167" i="2" s="1"/>
  <c r="L172" i="36"/>
  <c r="K172" i="36" s="1"/>
  <c r="I173" i="36" s="1"/>
  <c r="J172" i="15"/>
  <c r="L172" i="15" s="1"/>
  <c r="K172" i="15" s="1"/>
  <c r="I173" i="15" s="1"/>
  <c r="F151" i="17"/>
  <c r="H151" i="17" s="1"/>
  <c r="G151" i="17" s="1"/>
  <c r="J181" i="29"/>
  <c r="L181" i="29"/>
  <c r="F166" i="36"/>
  <c r="H166" i="36" s="1"/>
  <c r="F117" i="27" l="1"/>
  <c r="O111" i="31" s="1"/>
  <c r="N111" i="31"/>
  <c r="H117" i="27"/>
  <c r="G162" i="3"/>
  <c r="K163" i="3"/>
  <c r="I164" i="3" s="1"/>
  <c r="L164" i="3" s="1"/>
  <c r="P161" i="3"/>
  <c r="O161" i="3" s="1"/>
  <c r="M162" i="3" s="1"/>
  <c r="P162" i="3" s="1"/>
  <c r="E163" i="3"/>
  <c r="S154" i="3"/>
  <c r="Q155" i="3" s="1"/>
  <c r="G164" i="56"/>
  <c r="E165" i="56" s="1"/>
  <c r="K164" i="56"/>
  <c r="I165" i="56" s="1"/>
  <c r="B220" i="10"/>
  <c r="A221" i="10"/>
  <c r="H151" i="29"/>
  <c r="F151" i="29"/>
  <c r="X135" i="31" s="1"/>
  <c r="L171" i="17"/>
  <c r="K171" i="17" s="1"/>
  <c r="I172" i="17" s="1"/>
  <c r="G136" i="31"/>
  <c r="G143" i="15"/>
  <c r="E144" i="15" s="1"/>
  <c r="E137" i="31" s="1"/>
  <c r="F137" i="31" s="1"/>
  <c r="P183" i="29"/>
  <c r="N183" i="29"/>
  <c r="R165" i="17"/>
  <c r="S165" i="17" s="1"/>
  <c r="Q166" i="17" s="1"/>
  <c r="K164" i="2"/>
  <c r="I165" i="2" s="1"/>
  <c r="H167" i="2"/>
  <c r="G167" i="2" s="1"/>
  <c r="E168" i="2" s="1"/>
  <c r="D154" i="10" s="1"/>
  <c r="R175" i="29"/>
  <c r="S175" i="29" s="1"/>
  <c r="Q176" i="29" s="1"/>
  <c r="R176" i="29" s="1"/>
  <c r="K173" i="27"/>
  <c r="I174" i="27" s="1"/>
  <c r="J174" i="27" s="1"/>
  <c r="O162" i="17"/>
  <c r="M163" i="17" s="1"/>
  <c r="P163" i="17" s="1"/>
  <c r="K181" i="29"/>
  <c r="I182" i="29" s="1"/>
  <c r="D153" i="10"/>
  <c r="J173" i="36"/>
  <c r="L173" i="36" s="1"/>
  <c r="E152" i="17"/>
  <c r="G166" i="36"/>
  <c r="E167" i="36" s="1"/>
  <c r="J173" i="15"/>
  <c r="L173" i="15" s="1"/>
  <c r="K173" i="15" s="1"/>
  <c r="J164" i="3" l="1"/>
  <c r="Q111" i="31"/>
  <c r="G117" i="27"/>
  <c r="P111" i="31" s="1"/>
  <c r="E118" i="27"/>
  <c r="N162" i="3"/>
  <c r="F163" i="3"/>
  <c r="H163" i="3"/>
  <c r="G163" i="3" s="1"/>
  <c r="E164" i="3" s="1"/>
  <c r="H164" i="3" s="1"/>
  <c r="K164" i="3"/>
  <c r="I165" i="3" s="1"/>
  <c r="J165" i="3" s="1"/>
  <c r="J165" i="56"/>
  <c r="L165" i="56" s="1"/>
  <c r="F165" i="56"/>
  <c r="H165" i="56"/>
  <c r="B221" i="10"/>
  <c r="A222" i="10"/>
  <c r="T155" i="3"/>
  <c r="R155" i="3"/>
  <c r="Z135" i="31"/>
  <c r="G151" i="29"/>
  <c r="E152" i="29" s="1"/>
  <c r="O162" i="3"/>
  <c r="M163" i="3" s="1"/>
  <c r="J172" i="17"/>
  <c r="L172" i="17"/>
  <c r="F144" i="15"/>
  <c r="H144" i="15" s="1"/>
  <c r="H137" i="31" s="1"/>
  <c r="G137" i="31" s="1"/>
  <c r="O183" i="29"/>
  <c r="M184" i="29" s="1"/>
  <c r="P184" i="29" s="1"/>
  <c r="L174" i="27"/>
  <c r="K174" i="27" s="1"/>
  <c r="I175" i="27" s="1"/>
  <c r="J175" i="27" s="1"/>
  <c r="T176" i="29"/>
  <c r="S176" i="29" s="1"/>
  <c r="N163" i="17"/>
  <c r="O163" i="17" s="1"/>
  <c r="M164" i="17" s="1"/>
  <c r="N164" i="17" s="1"/>
  <c r="F168" i="2"/>
  <c r="H168" i="2" s="1"/>
  <c r="G168" i="2" s="1"/>
  <c r="E169" i="2" s="1"/>
  <c r="J182" i="29"/>
  <c r="L182" i="29"/>
  <c r="R166" i="17"/>
  <c r="T166" i="17"/>
  <c r="J165" i="2"/>
  <c r="L165" i="2" s="1"/>
  <c r="K165" i="2" s="1"/>
  <c r="I166" i="2" s="1"/>
  <c r="K173" i="36"/>
  <c r="I174" i="36" s="1"/>
  <c r="F152" i="17"/>
  <c r="H152" i="17" s="1"/>
  <c r="F167" i="36"/>
  <c r="H167" i="36" s="1"/>
  <c r="I174" i="15"/>
  <c r="F118" i="27" l="1"/>
  <c r="N112" i="31"/>
  <c r="L165" i="3"/>
  <c r="K165" i="3" s="1"/>
  <c r="I166" i="3" s="1"/>
  <c r="F164" i="3"/>
  <c r="G164" i="3" s="1"/>
  <c r="E165" i="3" s="1"/>
  <c r="K165" i="56"/>
  <c r="I166" i="56" s="1"/>
  <c r="G165" i="56"/>
  <c r="E166" i="56" s="1"/>
  <c r="P163" i="3"/>
  <c r="N163" i="3"/>
  <c r="A223" i="10"/>
  <c r="B222" i="10"/>
  <c r="F152" i="29"/>
  <c r="X136" i="31" s="1"/>
  <c r="H152" i="29"/>
  <c r="Z136" i="31" s="1"/>
  <c r="Y135" i="31"/>
  <c r="W136" i="31" s="1"/>
  <c r="S155" i="3"/>
  <c r="Q156" i="3" s="1"/>
  <c r="K172" i="17"/>
  <c r="I173" i="17" s="1"/>
  <c r="J173" i="17" s="1"/>
  <c r="G144" i="15"/>
  <c r="E145" i="15" s="1"/>
  <c r="Q177" i="29"/>
  <c r="R177" i="29" s="1"/>
  <c r="N184" i="29"/>
  <c r="O184" i="29" s="1"/>
  <c r="M185" i="29" s="1"/>
  <c r="P164" i="17"/>
  <c r="O164" i="17" s="1"/>
  <c r="M165" i="17" s="1"/>
  <c r="P165" i="17" s="1"/>
  <c r="L175" i="27"/>
  <c r="K175" i="27" s="1"/>
  <c r="I176" i="27" s="1"/>
  <c r="S166" i="17"/>
  <c r="Q167" i="17" s="1"/>
  <c r="T167" i="17" s="1"/>
  <c r="K182" i="29"/>
  <c r="I183" i="29" s="1"/>
  <c r="J183" i="29" s="1"/>
  <c r="J166" i="2"/>
  <c r="L166" i="2" s="1"/>
  <c r="J174" i="36"/>
  <c r="L174" i="36" s="1"/>
  <c r="F169" i="2"/>
  <c r="H169" i="2" s="1"/>
  <c r="D155" i="10"/>
  <c r="G152" i="17"/>
  <c r="E153" i="17" s="1"/>
  <c r="G167" i="36"/>
  <c r="E168" i="36" s="1"/>
  <c r="J174" i="15"/>
  <c r="L174" i="15" s="1"/>
  <c r="K174" i="15" s="1"/>
  <c r="I175" i="15" s="1"/>
  <c r="L166" i="3" l="1"/>
  <c r="J166" i="3"/>
  <c r="O112" i="31"/>
  <c r="H118" i="27"/>
  <c r="O163" i="3"/>
  <c r="M164" i="3" s="1"/>
  <c r="P164" i="3" s="1"/>
  <c r="J166" i="56"/>
  <c r="H166" i="56"/>
  <c r="F166" i="56"/>
  <c r="K166" i="3"/>
  <c r="I167" i="3" s="1"/>
  <c r="B223" i="10"/>
  <c r="A224" i="10"/>
  <c r="H165" i="3"/>
  <c r="F165" i="3"/>
  <c r="T156" i="3"/>
  <c r="R156" i="3"/>
  <c r="Y136" i="31"/>
  <c r="W137" i="31" s="1"/>
  <c r="G152" i="29"/>
  <c r="E153" i="29" s="1"/>
  <c r="L173" i="17"/>
  <c r="K173" i="17" s="1"/>
  <c r="I174" i="17" s="1"/>
  <c r="T177" i="29"/>
  <c r="S177" i="29" s="1"/>
  <c r="Q178" i="29" s="1"/>
  <c r="T178" i="29" s="1"/>
  <c r="E138" i="31"/>
  <c r="F138" i="31" s="1"/>
  <c r="F145" i="15"/>
  <c r="H145" i="15" s="1"/>
  <c r="N185" i="29"/>
  <c r="P185" i="29"/>
  <c r="G169" i="2"/>
  <c r="E170" i="2" s="1"/>
  <c r="R167" i="17"/>
  <c r="S167" i="17" s="1"/>
  <c r="Q168" i="17" s="1"/>
  <c r="T168" i="17" s="1"/>
  <c r="N165" i="17"/>
  <c r="O165" i="17" s="1"/>
  <c r="M166" i="17" s="1"/>
  <c r="P166" i="17" s="1"/>
  <c r="L183" i="29"/>
  <c r="K183" i="29" s="1"/>
  <c r="I184" i="29" s="1"/>
  <c r="L184" i="29" s="1"/>
  <c r="K166" i="2"/>
  <c r="I167" i="2" s="1"/>
  <c r="J176" i="27"/>
  <c r="L176" i="27" s="1"/>
  <c r="K174" i="36"/>
  <c r="I175" i="36" s="1"/>
  <c r="F153" i="17"/>
  <c r="H153" i="17" s="1"/>
  <c r="G153" i="17" s="1"/>
  <c r="E154" i="17" s="1"/>
  <c r="F168" i="36"/>
  <c r="H168" i="36" s="1"/>
  <c r="J175" i="15"/>
  <c r="L175" i="15" s="1"/>
  <c r="K175" i="15" s="1"/>
  <c r="L166" i="56" l="1"/>
  <c r="K166" i="56" s="1"/>
  <c r="I167" i="56" s="1"/>
  <c r="Q112" i="31"/>
  <c r="G118" i="27"/>
  <c r="N164" i="3"/>
  <c r="O164" i="3" s="1"/>
  <c r="M165" i="3" s="1"/>
  <c r="P165" i="3" s="1"/>
  <c r="G165" i="3"/>
  <c r="E166" i="3" s="1"/>
  <c r="H166" i="3" s="1"/>
  <c r="S156" i="3"/>
  <c r="Q157" i="3" s="1"/>
  <c r="T157" i="3" s="1"/>
  <c r="G166" i="56"/>
  <c r="E167" i="56" s="1"/>
  <c r="H167" i="56" s="1"/>
  <c r="H153" i="29"/>
  <c r="Z137" i="31" s="1"/>
  <c r="F153" i="29"/>
  <c r="X137" i="31" s="1"/>
  <c r="Y137" i="31" s="1"/>
  <c r="W138" i="31" s="1"/>
  <c r="B224" i="10"/>
  <c r="A225" i="10"/>
  <c r="L167" i="3"/>
  <c r="J167" i="3"/>
  <c r="J174" i="17"/>
  <c r="L174" i="17"/>
  <c r="H138" i="31"/>
  <c r="G138" i="31" s="1"/>
  <c r="G145" i="15"/>
  <c r="E146" i="15" s="1"/>
  <c r="O185" i="29"/>
  <c r="M186" i="29" s="1"/>
  <c r="N186" i="29" s="1"/>
  <c r="N166" i="17"/>
  <c r="O166" i="17" s="1"/>
  <c r="M167" i="17" s="1"/>
  <c r="N167" i="17" s="1"/>
  <c r="J184" i="29"/>
  <c r="K184" i="29" s="1"/>
  <c r="I185" i="29" s="1"/>
  <c r="R168" i="17"/>
  <c r="S168" i="17" s="1"/>
  <c r="Q169" i="17" s="1"/>
  <c r="R169" i="17" s="1"/>
  <c r="R178" i="29"/>
  <c r="S178" i="29" s="1"/>
  <c r="Q179" i="29" s="1"/>
  <c r="K176" i="27"/>
  <c r="I177" i="27" s="1"/>
  <c r="J177" i="27" s="1"/>
  <c r="L177" i="27" s="1"/>
  <c r="K177" i="27" s="1"/>
  <c r="I178" i="27" s="1"/>
  <c r="J167" i="2"/>
  <c r="L167" i="2" s="1"/>
  <c r="K167" i="2" s="1"/>
  <c r="I168" i="2" s="1"/>
  <c r="J175" i="36"/>
  <c r="L175" i="36" s="1"/>
  <c r="K175" i="36" s="1"/>
  <c r="I176" i="36" s="1"/>
  <c r="F154" i="17"/>
  <c r="H154" i="17" s="1"/>
  <c r="G154" i="17" s="1"/>
  <c r="E155" i="17" s="1"/>
  <c r="D156" i="10"/>
  <c r="F170" i="2"/>
  <c r="H170" i="2" s="1"/>
  <c r="G168" i="36"/>
  <c r="E169" i="36" s="1"/>
  <c r="I176" i="15"/>
  <c r="J176" i="15" s="1"/>
  <c r="L176" i="15" s="1"/>
  <c r="K176" i="15" s="1"/>
  <c r="R157" i="3" l="1"/>
  <c r="J167" i="56"/>
  <c r="E119" i="27"/>
  <c r="P112" i="31"/>
  <c r="N165" i="3"/>
  <c r="O165" i="3" s="1"/>
  <c r="M166" i="3" s="1"/>
  <c r="F166" i="3"/>
  <c r="G166" i="3" s="1"/>
  <c r="E167" i="3" s="1"/>
  <c r="K167" i="3"/>
  <c r="I168" i="3" s="1"/>
  <c r="J168" i="3" s="1"/>
  <c r="F167" i="56"/>
  <c r="G167" i="56" s="1"/>
  <c r="E168" i="56" s="1"/>
  <c r="F168" i="56" s="1"/>
  <c r="A226" i="10"/>
  <c r="B225" i="10"/>
  <c r="G153" i="29"/>
  <c r="E154" i="29" s="1"/>
  <c r="S157" i="3"/>
  <c r="Q158" i="3" s="1"/>
  <c r="P186" i="29"/>
  <c r="O186" i="29" s="1"/>
  <c r="M187" i="29" s="1"/>
  <c r="K174" i="17"/>
  <c r="I175" i="17" s="1"/>
  <c r="E139" i="31"/>
  <c r="F146" i="15"/>
  <c r="H146" i="15" s="1"/>
  <c r="J185" i="29"/>
  <c r="L185" i="29"/>
  <c r="T169" i="17"/>
  <c r="S169" i="17" s="1"/>
  <c r="Q170" i="17" s="1"/>
  <c r="P167" i="17"/>
  <c r="O167" i="17" s="1"/>
  <c r="M168" i="17" s="1"/>
  <c r="P168" i="17" s="1"/>
  <c r="J168" i="2"/>
  <c r="L168" i="2" s="1"/>
  <c r="K168" i="2" s="1"/>
  <c r="I169" i="2" s="1"/>
  <c r="J178" i="27"/>
  <c r="L178" i="27" s="1"/>
  <c r="T179" i="29"/>
  <c r="R179" i="29"/>
  <c r="J176" i="36"/>
  <c r="L176" i="36" s="1"/>
  <c r="K176" i="36" s="1"/>
  <c r="I177" i="36" s="1"/>
  <c r="F155" i="17"/>
  <c r="H155" i="17" s="1"/>
  <c r="G155" i="17" s="1"/>
  <c r="E156" i="17" s="1"/>
  <c r="G170" i="2"/>
  <c r="E171" i="2" s="1"/>
  <c r="F169" i="36"/>
  <c r="I177" i="15"/>
  <c r="L167" i="56" l="1"/>
  <c r="K167" i="56" s="1"/>
  <c r="I168" i="56" s="1"/>
  <c r="N113" i="31"/>
  <c r="F119" i="27"/>
  <c r="O113" i="31" s="1"/>
  <c r="L168" i="3"/>
  <c r="P166" i="3"/>
  <c r="O166" i="3" s="1"/>
  <c r="M167" i="3" s="1"/>
  <c r="N166" i="3"/>
  <c r="K168" i="3"/>
  <c r="I169" i="3" s="1"/>
  <c r="L169" i="3" s="1"/>
  <c r="H168" i="56"/>
  <c r="G168" i="56" s="1"/>
  <c r="E169" i="56" s="1"/>
  <c r="H167" i="3"/>
  <c r="F167" i="3"/>
  <c r="R158" i="3"/>
  <c r="T158" i="3"/>
  <c r="H154" i="29"/>
  <c r="Z138" i="31" s="1"/>
  <c r="F154" i="29"/>
  <c r="X138" i="31" s="1"/>
  <c r="B226" i="10"/>
  <c r="A227" i="10"/>
  <c r="J175" i="17"/>
  <c r="L175" i="17"/>
  <c r="F139" i="31"/>
  <c r="H139" i="31"/>
  <c r="G146" i="15"/>
  <c r="E147" i="15" s="1"/>
  <c r="P187" i="29"/>
  <c r="N187" i="29"/>
  <c r="K185" i="29"/>
  <c r="I186" i="29" s="1"/>
  <c r="J186" i="29" s="1"/>
  <c r="N168" i="17"/>
  <c r="O168" i="17" s="1"/>
  <c r="M169" i="17" s="1"/>
  <c r="R170" i="17"/>
  <c r="T170" i="17"/>
  <c r="K178" i="27"/>
  <c r="I179" i="27" s="1"/>
  <c r="S179" i="29"/>
  <c r="Q180" i="29" s="1"/>
  <c r="R180" i="29" s="1"/>
  <c r="J169" i="2"/>
  <c r="L169" i="2" s="1"/>
  <c r="J177" i="36"/>
  <c r="L177" i="36" s="1"/>
  <c r="K177" i="36" s="1"/>
  <c r="I178" i="36" s="1"/>
  <c r="F171" i="2"/>
  <c r="H171" i="2" s="1"/>
  <c r="D157" i="10"/>
  <c r="F156" i="17"/>
  <c r="H156" i="17" s="1"/>
  <c r="G156" i="17" s="1"/>
  <c r="H169" i="36"/>
  <c r="G169" i="36" s="1"/>
  <c r="E170" i="36" s="1"/>
  <c r="F170" i="36" s="1"/>
  <c r="H170" i="36" s="1"/>
  <c r="G170" i="36" s="1"/>
  <c r="E171" i="36" s="1"/>
  <c r="J177" i="15"/>
  <c r="L177" i="15" s="1"/>
  <c r="J168" i="56" l="1"/>
  <c r="L168" i="56"/>
  <c r="H119" i="27"/>
  <c r="J169" i="3"/>
  <c r="G154" i="29"/>
  <c r="E155" i="29" s="1"/>
  <c r="F155" i="29" s="1"/>
  <c r="X139" i="31" s="1"/>
  <c r="G167" i="3"/>
  <c r="E168" i="3" s="1"/>
  <c r="F168" i="3" s="1"/>
  <c r="Y138" i="31"/>
  <c r="W139" i="31" s="1"/>
  <c r="S158" i="3"/>
  <c r="Q159" i="3" s="1"/>
  <c r="H169" i="56"/>
  <c r="F169" i="56"/>
  <c r="A228" i="10"/>
  <c r="B227" i="10"/>
  <c r="N167" i="3"/>
  <c r="P167" i="3"/>
  <c r="K169" i="3"/>
  <c r="I170" i="3" s="1"/>
  <c r="K175" i="17"/>
  <c r="I176" i="17" s="1"/>
  <c r="J176" i="17" s="1"/>
  <c r="G139" i="31"/>
  <c r="E140" i="31"/>
  <c r="F140" i="31" s="1"/>
  <c r="F147" i="15"/>
  <c r="H147" i="15" s="1"/>
  <c r="O187" i="29"/>
  <c r="M188" i="29" s="1"/>
  <c r="P188" i="29" s="1"/>
  <c r="L186" i="29"/>
  <c r="K186" i="29" s="1"/>
  <c r="I187" i="29" s="1"/>
  <c r="J187" i="29" s="1"/>
  <c r="S170" i="17"/>
  <c r="Q171" i="17" s="1"/>
  <c r="R171" i="17" s="1"/>
  <c r="N169" i="17"/>
  <c r="P169" i="17"/>
  <c r="T180" i="29"/>
  <c r="S180" i="29" s="1"/>
  <c r="Q181" i="29" s="1"/>
  <c r="J179" i="27"/>
  <c r="K169" i="2"/>
  <c r="I170" i="2" s="1"/>
  <c r="K177" i="15"/>
  <c r="I178" i="15" s="1"/>
  <c r="G171" i="2"/>
  <c r="E172" i="2" s="1"/>
  <c r="E157" i="17"/>
  <c r="J178" i="36"/>
  <c r="L178" i="36" s="1"/>
  <c r="K178" i="36" s="1"/>
  <c r="I179" i="36" s="1"/>
  <c r="F171" i="36"/>
  <c r="H171" i="36" s="1"/>
  <c r="K168" i="56" l="1"/>
  <c r="I169" i="56" s="1"/>
  <c r="J169" i="56" s="1"/>
  <c r="L169" i="56"/>
  <c r="Q113" i="31"/>
  <c r="G119" i="27"/>
  <c r="P113" i="31" s="1"/>
  <c r="H168" i="3"/>
  <c r="G168" i="3" s="1"/>
  <c r="H155" i="29"/>
  <c r="Z139" i="31" s="1"/>
  <c r="Y139" i="31" s="1"/>
  <c r="W140" i="31" s="1"/>
  <c r="G169" i="56"/>
  <c r="E170" i="56" s="1"/>
  <c r="B228" i="10"/>
  <c r="A229" i="10"/>
  <c r="R159" i="3"/>
  <c r="T159" i="3"/>
  <c r="L170" i="3"/>
  <c r="J170" i="3"/>
  <c r="O167" i="3"/>
  <c r="M168" i="3" s="1"/>
  <c r="L176" i="17"/>
  <c r="K176" i="17" s="1"/>
  <c r="I177" i="17" s="1"/>
  <c r="L177" i="17" s="1"/>
  <c r="N188" i="29"/>
  <c r="O188" i="29" s="1"/>
  <c r="M189" i="29" s="1"/>
  <c r="P189" i="29" s="1"/>
  <c r="H140" i="31"/>
  <c r="G140" i="31" s="1"/>
  <c r="G147" i="15"/>
  <c r="E148" i="15" s="1"/>
  <c r="L179" i="27"/>
  <c r="K179" i="27" s="1"/>
  <c r="I180" i="27" s="1"/>
  <c r="O169" i="17"/>
  <c r="M170" i="17" s="1"/>
  <c r="N170" i="17" s="1"/>
  <c r="T171" i="17"/>
  <c r="S171" i="17" s="1"/>
  <c r="Q172" i="17" s="1"/>
  <c r="T172" i="17" s="1"/>
  <c r="L187" i="29"/>
  <c r="K187" i="29" s="1"/>
  <c r="I188" i="29" s="1"/>
  <c r="J170" i="2"/>
  <c r="T181" i="29"/>
  <c r="R181" i="29"/>
  <c r="J178" i="15"/>
  <c r="L178" i="15" s="1"/>
  <c r="K178" i="15" s="1"/>
  <c r="I179" i="15" s="1"/>
  <c r="D158" i="10"/>
  <c r="F172" i="2"/>
  <c r="H172" i="2" s="1"/>
  <c r="F157" i="17"/>
  <c r="H157" i="17" s="1"/>
  <c r="G157" i="17" s="1"/>
  <c r="E158" i="17" s="1"/>
  <c r="J179" i="36"/>
  <c r="L179" i="36" s="1"/>
  <c r="G171" i="36"/>
  <c r="E172" i="36" s="1"/>
  <c r="K169" i="56" l="1"/>
  <c r="I170" i="56" s="1"/>
  <c r="J170" i="56" s="1"/>
  <c r="E169" i="3"/>
  <c r="G155" i="29"/>
  <c r="E156" i="29" s="1"/>
  <c r="F156" i="29" s="1"/>
  <c r="L170" i="56"/>
  <c r="K170" i="56" s="1"/>
  <c r="I171" i="56" s="1"/>
  <c r="E120" i="27"/>
  <c r="S159" i="3"/>
  <c r="H156" i="29"/>
  <c r="Z140" i="31" s="1"/>
  <c r="Y140" i="31" s="1"/>
  <c r="W141" i="31" s="1"/>
  <c r="X140" i="31"/>
  <c r="K170" i="3"/>
  <c r="I171" i="3" s="1"/>
  <c r="J171" i="3" s="1"/>
  <c r="H170" i="56"/>
  <c r="F170" i="56"/>
  <c r="P168" i="3"/>
  <c r="N168" i="3"/>
  <c r="F169" i="3"/>
  <c r="H169" i="3"/>
  <c r="A230" i="10"/>
  <c r="B229" i="10"/>
  <c r="Q160" i="3"/>
  <c r="J177" i="17"/>
  <c r="K177" i="17" s="1"/>
  <c r="I178" i="17" s="1"/>
  <c r="F148" i="15"/>
  <c r="H148" i="15" s="1"/>
  <c r="H141" i="31" s="1"/>
  <c r="E141" i="31"/>
  <c r="F141" i="31" s="1"/>
  <c r="N189" i="29"/>
  <c r="O189" i="29" s="1"/>
  <c r="M190" i="29" s="1"/>
  <c r="P190" i="29" s="1"/>
  <c r="J180" i="27"/>
  <c r="L180" i="27" s="1"/>
  <c r="K180" i="27" s="1"/>
  <c r="I181" i="27" s="1"/>
  <c r="P170" i="17"/>
  <c r="O170" i="17" s="1"/>
  <c r="M171" i="17" s="1"/>
  <c r="P171" i="17" s="1"/>
  <c r="L170" i="2"/>
  <c r="K170" i="2" s="1"/>
  <c r="I171" i="2" s="1"/>
  <c r="S181" i="29"/>
  <c r="Q182" i="29" s="1"/>
  <c r="T182" i="29" s="1"/>
  <c r="R172" i="17"/>
  <c r="S172" i="17" s="1"/>
  <c r="Q173" i="17" s="1"/>
  <c r="G172" i="2"/>
  <c r="E173" i="2" s="1"/>
  <c r="K179" i="36"/>
  <c r="I180" i="36" s="1"/>
  <c r="J180" i="36" s="1"/>
  <c r="F158" i="17"/>
  <c r="H158" i="17" s="1"/>
  <c r="J188" i="29"/>
  <c r="L188" i="29"/>
  <c r="F172" i="36"/>
  <c r="H172" i="36" s="1"/>
  <c r="G172" i="36" s="1"/>
  <c r="E173" i="36" s="1"/>
  <c r="J179" i="15"/>
  <c r="L179" i="15" s="1"/>
  <c r="G156" i="29" l="1"/>
  <c r="E157" i="29" s="1"/>
  <c r="H157" i="29" s="1"/>
  <c r="Z141" i="31" s="1"/>
  <c r="J171" i="56"/>
  <c r="L171" i="56"/>
  <c r="N114" i="31"/>
  <c r="F120" i="27"/>
  <c r="O114" i="31" s="1"/>
  <c r="F157" i="29"/>
  <c r="X141" i="31" s="1"/>
  <c r="Y141" i="31" s="1"/>
  <c r="W142" i="31" s="1"/>
  <c r="O168" i="3"/>
  <c r="M169" i="3" s="1"/>
  <c r="P169" i="3" s="1"/>
  <c r="L171" i="3"/>
  <c r="K171" i="3" s="1"/>
  <c r="I172" i="3" s="1"/>
  <c r="G169" i="3"/>
  <c r="E170" i="3" s="1"/>
  <c r="F170" i="3" s="1"/>
  <c r="K171" i="56"/>
  <c r="I172" i="56" s="1"/>
  <c r="J172" i="56" s="1"/>
  <c r="G170" i="56"/>
  <c r="E171" i="56" s="1"/>
  <c r="R160" i="3"/>
  <c r="T160" i="3"/>
  <c r="B230" i="10"/>
  <c r="A231" i="10"/>
  <c r="J178" i="17"/>
  <c r="L178" i="17"/>
  <c r="G148" i="15"/>
  <c r="E149" i="15" s="1"/>
  <c r="G141" i="31"/>
  <c r="J171" i="2"/>
  <c r="L171" i="2" s="1"/>
  <c r="N190" i="29"/>
  <c r="O190" i="29" s="1"/>
  <c r="M191" i="29" s="1"/>
  <c r="N171" i="17"/>
  <c r="O171" i="17" s="1"/>
  <c r="M172" i="17" s="1"/>
  <c r="R182" i="29"/>
  <c r="S182" i="29" s="1"/>
  <c r="Q183" i="29" s="1"/>
  <c r="K188" i="29"/>
  <c r="I189" i="29" s="1"/>
  <c r="J189" i="29" s="1"/>
  <c r="J181" i="27"/>
  <c r="L181" i="27" s="1"/>
  <c r="T173" i="17"/>
  <c r="R173" i="17"/>
  <c r="L180" i="36"/>
  <c r="K180" i="36" s="1"/>
  <c r="I181" i="36" s="1"/>
  <c r="J181" i="36" s="1"/>
  <c r="G158" i="17"/>
  <c r="E159" i="17" s="1"/>
  <c r="F173" i="2"/>
  <c r="H173" i="2" s="1"/>
  <c r="D159" i="10"/>
  <c r="F173" i="36"/>
  <c r="H173" i="36" s="1"/>
  <c r="K179" i="15"/>
  <c r="I180" i="15" s="1"/>
  <c r="J180" i="15" s="1"/>
  <c r="L180" i="15" s="1"/>
  <c r="K180" i="15" s="1"/>
  <c r="I181" i="15" s="1"/>
  <c r="N169" i="3" l="1"/>
  <c r="O169" i="3" s="1"/>
  <c r="M170" i="3" s="1"/>
  <c r="H120" i="27"/>
  <c r="G157" i="29"/>
  <c r="E158" i="29" s="1"/>
  <c r="F158" i="29" s="1"/>
  <c r="X142" i="31" s="1"/>
  <c r="H170" i="3"/>
  <c r="G170" i="3"/>
  <c r="E171" i="3" s="1"/>
  <c r="H171" i="3" s="1"/>
  <c r="L172" i="3"/>
  <c r="J172" i="3"/>
  <c r="S160" i="3"/>
  <c r="Q161" i="3" s="1"/>
  <c r="R161" i="3" s="1"/>
  <c r="L172" i="56"/>
  <c r="K172" i="56" s="1"/>
  <c r="I173" i="56" s="1"/>
  <c r="H171" i="56"/>
  <c r="F171" i="56"/>
  <c r="H158" i="29"/>
  <c r="B231" i="10"/>
  <c r="A232" i="10"/>
  <c r="K178" i="17"/>
  <c r="I179" i="17" s="1"/>
  <c r="L179" i="17" s="1"/>
  <c r="F149" i="15"/>
  <c r="H149" i="15" s="1"/>
  <c r="H142" i="31" s="1"/>
  <c r="E142" i="31"/>
  <c r="F142" i="31" s="1"/>
  <c r="K171" i="2"/>
  <c r="I172" i="2" s="1"/>
  <c r="J172" i="2" s="1"/>
  <c r="L172" i="2" s="1"/>
  <c r="N191" i="29"/>
  <c r="P191" i="29"/>
  <c r="P172" i="17"/>
  <c r="N172" i="17"/>
  <c r="L189" i="29"/>
  <c r="K189" i="29" s="1"/>
  <c r="I190" i="29" s="1"/>
  <c r="L190" i="29" s="1"/>
  <c r="S173" i="17"/>
  <c r="Q174" i="17" s="1"/>
  <c r="K181" i="27"/>
  <c r="I182" i="27" s="1"/>
  <c r="R183" i="29"/>
  <c r="T183" i="29"/>
  <c r="L181" i="36"/>
  <c r="K181" i="36" s="1"/>
  <c r="I182" i="36" s="1"/>
  <c r="J182" i="36" s="1"/>
  <c r="F159" i="17"/>
  <c r="H159" i="17" s="1"/>
  <c r="G159" i="17" s="1"/>
  <c r="E160" i="17" s="1"/>
  <c r="G173" i="2"/>
  <c r="E174" i="2" s="1"/>
  <c r="G173" i="36"/>
  <c r="E174" i="36" s="1"/>
  <c r="J181" i="15"/>
  <c r="L181" i="15" s="1"/>
  <c r="K172" i="3" l="1"/>
  <c r="I173" i="3" s="1"/>
  <c r="F171" i="3"/>
  <c r="Q114" i="31"/>
  <c r="G120" i="27"/>
  <c r="P114" i="31" s="1"/>
  <c r="G171" i="3"/>
  <c r="E172" i="3" s="1"/>
  <c r="H172" i="3" s="1"/>
  <c r="T161" i="3"/>
  <c r="S161" i="3" s="1"/>
  <c r="Q162" i="3" s="1"/>
  <c r="G171" i="56"/>
  <c r="E172" i="56" s="1"/>
  <c r="F172" i="56" s="1"/>
  <c r="J173" i="56"/>
  <c r="L173" i="56" s="1"/>
  <c r="A233" i="10"/>
  <c r="B232" i="10"/>
  <c r="L173" i="3"/>
  <c r="J173" i="3"/>
  <c r="Z142" i="31"/>
  <c r="G158" i="29"/>
  <c r="E159" i="29" s="1"/>
  <c r="N170" i="3"/>
  <c r="P170" i="3"/>
  <c r="J179" i="17"/>
  <c r="K179" i="17" s="1"/>
  <c r="I180" i="17" s="1"/>
  <c r="G142" i="31"/>
  <c r="G149" i="15"/>
  <c r="E150" i="15" s="1"/>
  <c r="K172" i="2"/>
  <c r="I173" i="2" s="1"/>
  <c r="J173" i="2" s="1"/>
  <c r="L173" i="2" s="1"/>
  <c r="O191" i="29"/>
  <c r="M192" i="29" s="1"/>
  <c r="N192" i="29" s="1"/>
  <c r="O172" i="17"/>
  <c r="M173" i="17" s="1"/>
  <c r="J190" i="29"/>
  <c r="K190" i="29" s="1"/>
  <c r="I191" i="29" s="1"/>
  <c r="J191" i="29" s="1"/>
  <c r="S183" i="29"/>
  <c r="Q184" i="29" s="1"/>
  <c r="T174" i="17"/>
  <c r="R174" i="17"/>
  <c r="J182" i="27"/>
  <c r="L182" i="27" s="1"/>
  <c r="K182" i="27" s="1"/>
  <c r="I183" i="27" s="1"/>
  <c r="L182" i="36"/>
  <c r="K182" i="36" s="1"/>
  <c r="I183" i="36" s="1"/>
  <c r="D160" i="10"/>
  <c r="F174" i="2"/>
  <c r="H174" i="2" s="1"/>
  <c r="F160" i="17"/>
  <c r="H160" i="17" s="1"/>
  <c r="G160" i="17" s="1"/>
  <c r="F174" i="36"/>
  <c r="H174" i="36" s="1"/>
  <c r="G174" i="36" s="1"/>
  <c r="E175" i="36" s="1"/>
  <c r="K181" i="15"/>
  <c r="I182" i="15" s="1"/>
  <c r="F172" i="3" l="1"/>
  <c r="E121" i="27"/>
  <c r="R162" i="3"/>
  <c r="T162" i="3"/>
  <c r="S162" i="3" s="1"/>
  <c r="Q163" i="3" s="1"/>
  <c r="R163" i="3" s="1"/>
  <c r="F121" i="27"/>
  <c r="O115" i="31" s="1"/>
  <c r="N115" i="31"/>
  <c r="H121" i="27"/>
  <c r="G172" i="3"/>
  <c r="E173" i="3" s="1"/>
  <c r="F173" i="3" s="1"/>
  <c r="H172" i="56"/>
  <c r="G172" i="56" s="1"/>
  <c r="E173" i="56" s="1"/>
  <c r="K173" i="56"/>
  <c r="I174" i="56" s="1"/>
  <c r="Y142" i="31"/>
  <c r="W143" i="31" s="1"/>
  <c r="O170" i="3"/>
  <c r="M171" i="3" s="1"/>
  <c r="K173" i="3"/>
  <c r="I174" i="3" s="1"/>
  <c r="B233" i="10"/>
  <c r="A234" i="10"/>
  <c r="F159" i="29"/>
  <c r="X143" i="31" s="1"/>
  <c r="H159" i="29"/>
  <c r="Z143" i="31" s="1"/>
  <c r="J180" i="17"/>
  <c r="L180" i="17"/>
  <c r="F150" i="15"/>
  <c r="H150" i="15" s="1"/>
  <c r="H143" i="31" s="1"/>
  <c r="E143" i="31"/>
  <c r="P192" i="29"/>
  <c r="O192" i="29" s="1"/>
  <c r="M193" i="29" s="1"/>
  <c r="P173" i="17"/>
  <c r="N173" i="17"/>
  <c r="K173" i="2"/>
  <c r="I174" i="2" s="1"/>
  <c r="J174" i="2" s="1"/>
  <c r="L174" i="2" s="1"/>
  <c r="K174" i="2" s="1"/>
  <c r="I175" i="2" s="1"/>
  <c r="L191" i="29"/>
  <c r="K191" i="29" s="1"/>
  <c r="I192" i="29" s="1"/>
  <c r="J192" i="29" s="1"/>
  <c r="S174" i="17"/>
  <c r="Q175" i="17" s="1"/>
  <c r="J183" i="27"/>
  <c r="L183" i="27" s="1"/>
  <c r="K183" i="27" s="1"/>
  <c r="T184" i="29"/>
  <c r="R184" i="29"/>
  <c r="E161" i="17"/>
  <c r="G174" i="2"/>
  <c r="E175" i="2" s="1"/>
  <c r="J183" i="36"/>
  <c r="L183" i="36" s="1"/>
  <c r="K183" i="36" s="1"/>
  <c r="I184" i="36" s="1"/>
  <c r="F175" i="36"/>
  <c r="H175" i="36" s="1"/>
  <c r="G175" i="36" s="1"/>
  <c r="E176" i="36" s="1"/>
  <c r="J182" i="15"/>
  <c r="L182" i="15" s="1"/>
  <c r="H173" i="3" l="1"/>
  <c r="Q115" i="31"/>
  <c r="G121" i="27"/>
  <c r="P115" i="31" s="1"/>
  <c r="T163" i="3"/>
  <c r="S163" i="3" s="1"/>
  <c r="Q164" i="3" s="1"/>
  <c r="T164" i="3" s="1"/>
  <c r="Y143" i="31"/>
  <c r="W144" i="31" s="1"/>
  <c r="G159" i="29"/>
  <c r="E160" i="29" s="1"/>
  <c r="F160" i="29" s="1"/>
  <c r="X144" i="31" s="1"/>
  <c r="G173" i="3"/>
  <c r="E174" i="3" s="1"/>
  <c r="H174" i="3" s="1"/>
  <c r="J174" i="56"/>
  <c r="L174" i="56" s="1"/>
  <c r="F173" i="56"/>
  <c r="H173" i="56"/>
  <c r="J174" i="3"/>
  <c r="L174" i="3"/>
  <c r="A235" i="10"/>
  <c r="B234" i="10"/>
  <c r="P171" i="3"/>
  <c r="N171" i="3"/>
  <c r="K180" i="17"/>
  <c r="I181" i="17" s="1"/>
  <c r="G150" i="15"/>
  <c r="E151" i="15" s="1"/>
  <c r="E144" i="31" s="1"/>
  <c r="F144" i="31" s="1"/>
  <c r="F143" i="31"/>
  <c r="G143" i="31" s="1"/>
  <c r="P193" i="29"/>
  <c r="N193" i="29"/>
  <c r="O173" i="17"/>
  <c r="M174" i="17" s="1"/>
  <c r="L192" i="29"/>
  <c r="K192" i="29" s="1"/>
  <c r="I184" i="27"/>
  <c r="J184" i="27" s="1"/>
  <c r="L184" i="27" s="1"/>
  <c r="K184" i="27" s="1"/>
  <c r="I185" i="27" s="1"/>
  <c r="J175" i="2"/>
  <c r="L175" i="2" s="1"/>
  <c r="F161" i="17"/>
  <c r="H161" i="17" s="1"/>
  <c r="S184" i="29"/>
  <c r="Q185" i="29" s="1"/>
  <c r="R175" i="17"/>
  <c r="T175" i="17"/>
  <c r="F175" i="2"/>
  <c r="H175" i="2" s="1"/>
  <c r="D161" i="10"/>
  <c r="J184" i="36"/>
  <c r="L184" i="36" s="1"/>
  <c r="F176" i="36"/>
  <c r="H176" i="36" s="1"/>
  <c r="K182" i="15"/>
  <c r="I183" i="15" s="1"/>
  <c r="R164" i="3" l="1"/>
  <c r="H160" i="29"/>
  <c r="Z144" i="31" s="1"/>
  <c r="E122" i="27"/>
  <c r="G160" i="29"/>
  <c r="F174" i="3"/>
  <c r="G174" i="3" s="1"/>
  <c r="E175" i="3" s="1"/>
  <c r="O171" i="3"/>
  <c r="M172" i="3" s="1"/>
  <c r="Y144" i="31"/>
  <c r="W145" i="31" s="1"/>
  <c r="S164" i="3"/>
  <c r="Q165" i="3" s="1"/>
  <c r="T165" i="3" s="1"/>
  <c r="K174" i="3"/>
  <c r="I175" i="3" s="1"/>
  <c r="L175" i="3" s="1"/>
  <c r="K174" i="56"/>
  <c r="I175" i="56" s="1"/>
  <c r="G173" i="56"/>
  <c r="E174" i="56" s="1"/>
  <c r="B235" i="10"/>
  <c r="A236" i="10"/>
  <c r="E161" i="29"/>
  <c r="L181" i="17"/>
  <c r="J181" i="17"/>
  <c r="F151" i="15"/>
  <c r="H151" i="15" s="1"/>
  <c r="H144" i="31" s="1"/>
  <c r="G144" i="31" s="1"/>
  <c r="O193" i="29"/>
  <c r="M194" i="29" s="1"/>
  <c r="P194" i="29" s="1"/>
  <c r="S175" i="17"/>
  <c r="Q176" i="17" s="1"/>
  <c r="R176" i="17" s="1"/>
  <c r="P174" i="17"/>
  <c r="N174" i="17"/>
  <c r="I193" i="29"/>
  <c r="L193" i="29" s="1"/>
  <c r="K175" i="2"/>
  <c r="I176" i="2" s="1"/>
  <c r="J176" i="2" s="1"/>
  <c r="J185" i="27"/>
  <c r="L185" i="27" s="1"/>
  <c r="G161" i="17"/>
  <c r="E162" i="17" s="1"/>
  <c r="F162" i="17" s="1"/>
  <c r="H162" i="17" s="1"/>
  <c r="G175" i="2"/>
  <c r="E176" i="2" s="1"/>
  <c r="R185" i="29"/>
  <c r="T185" i="29"/>
  <c r="K184" i="36"/>
  <c r="I185" i="36" s="1"/>
  <c r="G176" i="36"/>
  <c r="E177" i="36" s="1"/>
  <c r="F177" i="36" s="1"/>
  <c r="H177" i="36" s="1"/>
  <c r="J183" i="15"/>
  <c r="L183" i="15" s="1"/>
  <c r="K183" i="15" s="1"/>
  <c r="I184" i="15" s="1"/>
  <c r="N116" i="31" l="1"/>
  <c r="F122" i="27"/>
  <c r="O116" i="31" s="1"/>
  <c r="H122" i="27"/>
  <c r="R165" i="3"/>
  <c r="H175" i="3"/>
  <c r="G175" i="3" s="1"/>
  <c r="E176" i="3" s="1"/>
  <c r="F175" i="3"/>
  <c r="S165" i="3"/>
  <c r="Q166" i="3" s="1"/>
  <c r="T166" i="3" s="1"/>
  <c r="J175" i="3"/>
  <c r="K175" i="3" s="1"/>
  <c r="I176" i="3" s="1"/>
  <c r="H174" i="56"/>
  <c r="F174" i="56"/>
  <c r="J175" i="56"/>
  <c r="L175" i="56" s="1"/>
  <c r="B236" i="10"/>
  <c r="A237" i="10"/>
  <c r="H161" i="29"/>
  <c r="Z145" i="31" s="1"/>
  <c r="F161" i="29"/>
  <c r="X145" i="31" s="1"/>
  <c r="N172" i="3"/>
  <c r="P172" i="3"/>
  <c r="K181" i="17"/>
  <c r="I182" i="17" s="1"/>
  <c r="L182" i="17" s="1"/>
  <c r="N194" i="29"/>
  <c r="O194" i="29" s="1"/>
  <c r="M195" i="29" s="1"/>
  <c r="T176" i="17"/>
  <c r="S176" i="17" s="1"/>
  <c r="Q177" i="17" s="1"/>
  <c r="G151" i="15"/>
  <c r="E152" i="15" s="1"/>
  <c r="F152" i="15" s="1"/>
  <c r="H152" i="15" s="1"/>
  <c r="H145" i="31" s="1"/>
  <c r="J193" i="29"/>
  <c r="K193" i="29" s="1"/>
  <c r="I194" i="29" s="1"/>
  <c r="O174" i="17"/>
  <c r="M175" i="17" s="1"/>
  <c r="P175" i="17" s="1"/>
  <c r="L176" i="2"/>
  <c r="K176" i="2" s="1"/>
  <c r="I177" i="2" s="1"/>
  <c r="J177" i="2" s="1"/>
  <c r="L177" i="2" s="1"/>
  <c r="K185" i="27"/>
  <c r="I186" i="27" s="1"/>
  <c r="J186" i="27" s="1"/>
  <c r="D162" i="10"/>
  <c r="F176" i="2"/>
  <c r="H176" i="2" s="1"/>
  <c r="G176" i="2" s="1"/>
  <c r="E177" i="2" s="1"/>
  <c r="S185" i="29"/>
  <c r="Q186" i="29" s="1"/>
  <c r="G162" i="17"/>
  <c r="E163" i="17" s="1"/>
  <c r="J185" i="36"/>
  <c r="L185" i="36" s="1"/>
  <c r="K185" i="36" s="1"/>
  <c r="I186" i="36" s="1"/>
  <c r="J184" i="15"/>
  <c r="L184" i="15" s="1"/>
  <c r="G177" i="36"/>
  <c r="E178" i="36" s="1"/>
  <c r="G122" i="27" l="1"/>
  <c r="Q116" i="31"/>
  <c r="R166" i="3"/>
  <c r="S166" i="3" s="1"/>
  <c r="Q167" i="3" s="1"/>
  <c r="J176" i="3"/>
  <c r="L176" i="3"/>
  <c r="K176" i="3" s="1"/>
  <c r="I177" i="3" s="1"/>
  <c r="O172" i="3"/>
  <c r="M173" i="3" s="1"/>
  <c r="P173" i="3" s="1"/>
  <c r="K175" i="56"/>
  <c r="I176" i="56" s="1"/>
  <c r="J176" i="56" s="1"/>
  <c r="G174" i="56"/>
  <c r="E175" i="56" s="1"/>
  <c r="H176" i="3"/>
  <c r="F176" i="3"/>
  <c r="G161" i="29"/>
  <c r="E162" i="29" s="1"/>
  <c r="Y145" i="31"/>
  <c r="W146" i="31" s="1"/>
  <c r="A238" i="10"/>
  <c r="B237" i="10"/>
  <c r="J182" i="17"/>
  <c r="K182" i="17" s="1"/>
  <c r="I183" i="17" s="1"/>
  <c r="E145" i="31"/>
  <c r="F145" i="31" s="1"/>
  <c r="G145" i="31" s="1"/>
  <c r="G152" i="15"/>
  <c r="E153" i="15" s="1"/>
  <c r="E146" i="31" s="1"/>
  <c r="F146" i="31" s="1"/>
  <c r="P195" i="29"/>
  <c r="N195" i="29"/>
  <c r="N175" i="17"/>
  <c r="O175" i="17" s="1"/>
  <c r="M176" i="17" s="1"/>
  <c r="L186" i="27"/>
  <c r="K186" i="27" s="1"/>
  <c r="I187" i="27" s="1"/>
  <c r="R177" i="17"/>
  <c r="T177" i="17"/>
  <c r="K177" i="2"/>
  <c r="I178" i="2" s="1"/>
  <c r="J178" i="2" s="1"/>
  <c r="F163" i="17"/>
  <c r="H163" i="17" s="1"/>
  <c r="G163" i="17" s="1"/>
  <c r="E164" i="17" s="1"/>
  <c r="F164" i="17" s="1"/>
  <c r="H164" i="17" s="1"/>
  <c r="T186" i="29"/>
  <c r="R186" i="29"/>
  <c r="D163" i="10"/>
  <c r="F177" i="2"/>
  <c r="H177" i="2" s="1"/>
  <c r="L194" i="29"/>
  <c r="J194" i="29"/>
  <c r="K184" i="15"/>
  <c r="I185" i="15" s="1"/>
  <c r="J186" i="36"/>
  <c r="F178" i="36"/>
  <c r="H178" i="36" s="1"/>
  <c r="P116" i="31" l="1"/>
  <c r="E123" i="27"/>
  <c r="G176" i="3"/>
  <c r="E177" i="3" s="1"/>
  <c r="H177" i="3" s="1"/>
  <c r="N173" i="3"/>
  <c r="J177" i="3"/>
  <c r="L177" i="3"/>
  <c r="K177" i="3" s="1"/>
  <c r="I178" i="3" s="1"/>
  <c r="O173" i="3"/>
  <c r="M174" i="3" s="1"/>
  <c r="N174" i="3" s="1"/>
  <c r="L176" i="56"/>
  <c r="K176" i="56" s="1"/>
  <c r="I177" i="56" s="1"/>
  <c r="H175" i="56"/>
  <c r="F175" i="56"/>
  <c r="F162" i="29"/>
  <c r="X146" i="31" s="1"/>
  <c r="H162" i="29"/>
  <c r="Z146" i="31" s="1"/>
  <c r="A239" i="10"/>
  <c r="B238" i="10"/>
  <c r="R167" i="3"/>
  <c r="T167" i="3"/>
  <c r="J183" i="17"/>
  <c r="L183" i="17"/>
  <c r="F153" i="15"/>
  <c r="H153" i="15" s="1"/>
  <c r="H146" i="31" s="1"/>
  <c r="G146" i="31" s="1"/>
  <c r="O195" i="29"/>
  <c r="M196" i="29" s="1"/>
  <c r="N196" i="29" s="1"/>
  <c r="P176" i="17"/>
  <c r="N176" i="17"/>
  <c r="S177" i="17"/>
  <c r="Q178" i="17" s="1"/>
  <c r="K194" i="29"/>
  <c r="I195" i="29" s="1"/>
  <c r="J195" i="29" s="1"/>
  <c r="L178" i="2"/>
  <c r="K178" i="2" s="1"/>
  <c r="I179" i="2" s="1"/>
  <c r="J187" i="27"/>
  <c r="L187" i="27" s="1"/>
  <c r="S186" i="29"/>
  <c r="Q187" i="29" s="1"/>
  <c r="L186" i="36"/>
  <c r="K186" i="36" s="1"/>
  <c r="I187" i="36" s="1"/>
  <c r="G164" i="17"/>
  <c r="E165" i="17" s="1"/>
  <c r="G177" i="2"/>
  <c r="E178" i="2" s="1"/>
  <c r="J185" i="15"/>
  <c r="G178" i="36"/>
  <c r="E179" i="36" s="1"/>
  <c r="S167" i="3" l="1"/>
  <c r="Q168" i="3" s="1"/>
  <c r="F123" i="27"/>
  <c r="O117" i="31" s="1"/>
  <c r="N117" i="31"/>
  <c r="F177" i="3"/>
  <c r="P174" i="3"/>
  <c r="O174" i="3" s="1"/>
  <c r="M175" i="3" s="1"/>
  <c r="P175" i="3" s="1"/>
  <c r="G177" i="3"/>
  <c r="E178" i="3" s="1"/>
  <c r="Y146" i="31"/>
  <c r="W147" i="31" s="1"/>
  <c r="J177" i="56"/>
  <c r="L177" i="56" s="1"/>
  <c r="G175" i="56"/>
  <c r="E176" i="56" s="1"/>
  <c r="K183" i="17"/>
  <c r="I184" i="17" s="1"/>
  <c r="L184" i="17" s="1"/>
  <c r="T168" i="3"/>
  <c r="R168" i="3"/>
  <c r="J178" i="3"/>
  <c r="L178" i="3"/>
  <c r="G162" i="29"/>
  <c r="E163" i="29" s="1"/>
  <c r="A240" i="10"/>
  <c r="B239" i="10"/>
  <c r="P196" i="29"/>
  <c r="O196" i="29" s="1"/>
  <c r="M197" i="29" s="1"/>
  <c r="N197" i="29" s="1"/>
  <c r="G153" i="15"/>
  <c r="E154" i="15" s="1"/>
  <c r="F154" i="15" s="1"/>
  <c r="H154" i="15" s="1"/>
  <c r="H147" i="31" s="1"/>
  <c r="O176" i="17"/>
  <c r="M177" i="17" s="1"/>
  <c r="L195" i="29"/>
  <c r="K195" i="29" s="1"/>
  <c r="I196" i="29" s="1"/>
  <c r="J196" i="29" s="1"/>
  <c r="R178" i="17"/>
  <c r="T178" i="17"/>
  <c r="K187" i="27"/>
  <c r="I188" i="27" s="1"/>
  <c r="R187" i="29"/>
  <c r="T187" i="29"/>
  <c r="J187" i="36"/>
  <c r="L187" i="36" s="1"/>
  <c r="K187" i="36" s="1"/>
  <c r="I188" i="36" s="1"/>
  <c r="D164" i="10"/>
  <c r="F178" i="2"/>
  <c r="H178" i="2" s="1"/>
  <c r="F165" i="17"/>
  <c r="H165" i="17" s="1"/>
  <c r="L185" i="15"/>
  <c r="K185" i="15" s="1"/>
  <c r="I186" i="15" s="1"/>
  <c r="J179" i="2"/>
  <c r="L179" i="2" s="1"/>
  <c r="F179" i="36"/>
  <c r="H179" i="36" s="1"/>
  <c r="H123" i="27" l="1"/>
  <c r="N175" i="3"/>
  <c r="O175" i="3" s="1"/>
  <c r="M176" i="3" s="1"/>
  <c r="J184" i="17"/>
  <c r="K184" i="17" s="1"/>
  <c r="I185" i="17" s="1"/>
  <c r="K177" i="56"/>
  <c r="I178" i="56" s="1"/>
  <c r="F176" i="56"/>
  <c r="H176" i="56"/>
  <c r="S168" i="3"/>
  <c r="Q169" i="3" s="1"/>
  <c r="H178" i="3"/>
  <c r="F178" i="3"/>
  <c r="B240" i="10"/>
  <c r="A241" i="10"/>
  <c r="F163" i="29"/>
  <c r="X147" i="31" s="1"/>
  <c r="H163" i="29"/>
  <c r="Z147" i="31" s="1"/>
  <c r="N176" i="3"/>
  <c r="P176" i="3"/>
  <c r="K178" i="3"/>
  <c r="I179" i="3" s="1"/>
  <c r="E147" i="31"/>
  <c r="F147" i="31" s="1"/>
  <c r="G147" i="31" s="1"/>
  <c r="G154" i="15"/>
  <c r="E155" i="15" s="1"/>
  <c r="E148" i="31" s="1"/>
  <c r="F148" i="31" s="1"/>
  <c r="P197" i="29"/>
  <c r="O197" i="29" s="1"/>
  <c r="M198" i="29" s="1"/>
  <c r="N177" i="17"/>
  <c r="P177" i="17"/>
  <c r="J188" i="27"/>
  <c r="S178" i="17"/>
  <c r="Q179" i="17" s="1"/>
  <c r="S187" i="29"/>
  <c r="Q188" i="29" s="1"/>
  <c r="L196" i="29"/>
  <c r="K196" i="29" s="1"/>
  <c r="I197" i="29" s="1"/>
  <c r="K179" i="2"/>
  <c r="I180" i="2" s="1"/>
  <c r="J180" i="2" s="1"/>
  <c r="L180" i="2" s="1"/>
  <c r="J188" i="36"/>
  <c r="L188" i="36" s="1"/>
  <c r="K188" i="36" s="1"/>
  <c r="I189" i="36" s="1"/>
  <c r="J189" i="36" s="1"/>
  <c r="G165" i="17"/>
  <c r="E166" i="17" s="1"/>
  <c r="G178" i="2"/>
  <c r="E179" i="2" s="1"/>
  <c r="J186" i="15"/>
  <c r="L186" i="15" s="1"/>
  <c r="K186" i="15" s="1"/>
  <c r="I187" i="15" s="1"/>
  <c r="G179" i="36"/>
  <c r="E180" i="36" s="1"/>
  <c r="F180" i="36" s="1"/>
  <c r="H180" i="36" s="1"/>
  <c r="G178" i="3" l="1"/>
  <c r="Q117" i="31"/>
  <c r="G123" i="27"/>
  <c r="P117" i="31" s="1"/>
  <c r="E124" i="27"/>
  <c r="O176" i="3"/>
  <c r="M177" i="3" s="1"/>
  <c r="J178" i="56"/>
  <c r="G176" i="56"/>
  <c r="E177" i="56" s="1"/>
  <c r="G163" i="29"/>
  <c r="E164" i="29" s="1"/>
  <c r="J179" i="3"/>
  <c r="L179" i="3"/>
  <c r="K179" i="3" s="1"/>
  <c r="I180" i="3" s="1"/>
  <c r="B241" i="10"/>
  <c r="A242" i="10"/>
  <c r="Y147" i="31"/>
  <c r="W148" i="31" s="1"/>
  <c r="E179" i="3"/>
  <c r="R169" i="3"/>
  <c r="T169" i="3"/>
  <c r="L185" i="17"/>
  <c r="J185" i="17"/>
  <c r="F155" i="15"/>
  <c r="H155" i="15" s="1"/>
  <c r="H148" i="31" s="1"/>
  <c r="G148" i="31" s="1"/>
  <c r="N198" i="29"/>
  <c r="P198" i="29"/>
  <c r="O177" i="17"/>
  <c r="M178" i="17" s="1"/>
  <c r="N178" i="17" s="1"/>
  <c r="L188" i="27"/>
  <c r="K188" i="27" s="1"/>
  <c r="I189" i="27" s="1"/>
  <c r="R179" i="17"/>
  <c r="T179" i="17"/>
  <c r="R188" i="29"/>
  <c r="T188" i="29"/>
  <c r="K180" i="2"/>
  <c r="I181" i="2" s="1"/>
  <c r="F166" i="17"/>
  <c r="H166" i="17" s="1"/>
  <c r="F179" i="2"/>
  <c r="H179" i="2" s="1"/>
  <c r="D165" i="10"/>
  <c r="L197" i="29"/>
  <c r="J197" i="29"/>
  <c r="L189" i="36"/>
  <c r="K189" i="36" s="1"/>
  <c r="I190" i="36" s="1"/>
  <c r="J190" i="36" s="1"/>
  <c r="J187" i="15"/>
  <c r="L187" i="15" s="1"/>
  <c r="G180" i="36"/>
  <c r="E181" i="36" s="1"/>
  <c r="F181" i="36" s="1"/>
  <c r="L178" i="56" l="1"/>
  <c r="K178" i="56" s="1"/>
  <c r="I179" i="56" s="1"/>
  <c r="N118" i="31"/>
  <c r="F124" i="27"/>
  <c r="F177" i="56"/>
  <c r="H177" i="56" s="1"/>
  <c r="P177" i="3"/>
  <c r="N177" i="3"/>
  <c r="A243" i="10"/>
  <c r="B242" i="10"/>
  <c r="L180" i="3"/>
  <c r="J180" i="3"/>
  <c r="S169" i="3"/>
  <c r="Q170" i="3" s="1"/>
  <c r="F179" i="3"/>
  <c r="H179" i="3"/>
  <c r="F164" i="29"/>
  <c r="X148" i="31" s="1"/>
  <c r="H164" i="29"/>
  <c r="Z148" i="31" s="1"/>
  <c r="Y148" i="31" s="1"/>
  <c r="K185" i="17"/>
  <c r="I186" i="17" s="1"/>
  <c r="J186" i="17" s="1"/>
  <c r="O198" i="29"/>
  <c r="M199" i="29" s="1"/>
  <c r="N199" i="29" s="1"/>
  <c r="G155" i="15"/>
  <c r="E156" i="15" s="1"/>
  <c r="F156" i="15" s="1"/>
  <c r="H156" i="15" s="1"/>
  <c r="P178" i="17"/>
  <c r="O178" i="17" s="1"/>
  <c r="M179" i="17" s="1"/>
  <c r="J189" i="27"/>
  <c r="L189" i="27" s="1"/>
  <c r="K189" i="27" s="1"/>
  <c r="I190" i="27" s="1"/>
  <c r="J190" i="27" s="1"/>
  <c r="L190" i="27" s="1"/>
  <c r="K190" i="27" s="1"/>
  <c r="I191" i="27" s="1"/>
  <c r="S188" i="29"/>
  <c r="Q189" i="29" s="1"/>
  <c r="R189" i="29" s="1"/>
  <c r="S179" i="17"/>
  <c r="Q180" i="17" s="1"/>
  <c r="R180" i="17" s="1"/>
  <c r="K197" i="29"/>
  <c r="I198" i="29" s="1"/>
  <c r="J181" i="2"/>
  <c r="L181" i="2"/>
  <c r="G179" i="2"/>
  <c r="E180" i="2" s="1"/>
  <c r="G166" i="17"/>
  <c r="E167" i="17" s="1"/>
  <c r="L190" i="36"/>
  <c r="K190" i="36" s="1"/>
  <c r="I191" i="36" s="1"/>
  <c r="K187" i="15"/>
  <c r="I188" i="15" s="1"/>
  <c r="H181" i="36"/>
  <c r="G181" i="36" s="1"/>
  <c r="E182" i="36" s="1"/>
  <c r="J179" i="56" l="1"/>
  <c r="L179" i="56" s="1"/>
  <c r="K179" i="56" s="1"/>
  <c r="I180" i="56" s="1"/>
  <c r="O118" i="31"/>
  <c r="H124" i="27"/>
  <c r="O177" i="3"/>
  <c r="M178" i="3" s="1"/>
  <c r="N178" i="3" s="1"/>
  <c r="K180" i="3"/>
  <c r="I181" i="3" s="1"/>
  <c r="L181" i="3" s="1"/>
  <c r="G177" i="56"/>
  <c r="E178" i="56" s="1"/>
  <c r="G164" i="29"/>
  <c r="E165" i="29" s="1"/>
  <c r="B243" i="10"/>
  <c r="A244" i="10"/>
  <c r="G179" i="3"/>
  <c r="E180" i="3" s="1"/>
  <c r="T170" i="3"/>
  <c r="R170" i="3"/>
  <c r="W149" i="31"/>
  <c r="L186" i="17"/>
  <c r="K186" i="17" s="1"/>
  <c r="I187" i="17" s="1"/>
  <c r="P199" i="29"/>
  <c r="O199" i="29" s="1"/>
  <c r="M200" i="29" s="1"/>
  <c r="N200" i="29" s="1"/>
  <c r="E149" i="31"/>
  <c r="F149" i="31" s="1"/>
  <c r="H149" i="31"/>
  <c r="G156" i="15"/>
  <c r="E157" i="15" s="1"/>
  <c r="T189" i="29"/>
  <c r="S189" i="29" s="1"/>
  <c r="Q190" i="29" s="1"/>
  <c r="R190" i="29" s="1"/>
  <c r="P179" i="17"/>
  <c r="N179" i="17"/>
  <c r="T180" i="17"/>
  <c r="S180" i="17" s="1"/>
  <c r="Q181" i="17" s="1"/>
  <c r="R181" i="17" s="1"/>
  <c r="K181" i="2"/>
  <c r="I182" i="2" s="1"/>
  <c r="J191" i="27"/>
  <c r="L191" i="27"/>
  <c r="F167" i="17"/>
  <c r="H167" i="17" s="1"/>
  <c r="L198" i="29"/>
  <c r="J198" i="29"/>
  <c r="F180" i="2"/>
  <c r="H180" i="2" s="1"/>
  <c r="D166" i="10"/>
  <c r="J191" i="36"/>
  <c r="J188" i="15"/>
  <c r="L188" i="15" s="1"/>
  <c r="F182" i="36"/>
  <c r="P178" i="3" l="1"/>
  <c r="Q118" i="31"/>
  <c r="G124" i="27"/>
  <c r="J181" i="3"/>
  <c r="K181" i="3" s="1"/>
  <c r="I182" i="3" s="1"/>
  <c r="O178" i="3"/>
  <c r="M179" i="3" s="1"/>
  <c r="J180" i="56"/>
  <c r="L180" i="56"/>
  <c r="F178" i="56"/>
  <c r="H178" i="56" s="1"/>
  <c r="H165" i="29"/>
  <c r="Z149" i="31" s="1"/>
  <c r="F165" i="29"/>
  <c r="X149" i="31" s="1"/>
  <c r="A245" i="10"/>
  <c r="B244" i="10"/>
  <c r="H180" i="3"/>
  <c r="F180" i="3"/>
  <c r="S170" i="3"/>
  <c r="Q171" i="3" s="1"/>
  <c r="J187" i="17"/>
  <c r="L187" i="17"/>
  <c r="P200" i="29"/>
  <c r="O200" i="29" s="1"/>
  <c r="M201" i="29" s="1"/>
  <c r="G149" i="31"/>
  <c r="E150" i="31"/>
  <c r="F150" i="31" s="1"/>
  <c r="F157" i="15"/>
  <c r="H157" i="15" s="1"/>
  <c r="O179" i="17"/>
  <c r="M180" i="17" s="1"/>
  <c r="P180" i="17" s="1"/>
  <c r="T181" i="17"/>
  <c r="S181" i="17" s="1"/>
  <c r="Q182" i="17" s="1"/>
  <c r="T190" i="29"/>
  <c r="S190" i="29" s="1"/>
  <c r="Q191" i="29" s="1"/>
  <c r="R191" i="29" s="1"/>
  <c r="K198" i="29"/>
  <c r="I199" i="29" s="1"/>
  <c r="J182" i="2"/>
  <c r="L182" i="2" s="1"/>
  <c r="K191" i="27"/>
  <c r="I192" i="27" s="1"/>
  <c r="J192" i="27" s="1"/>
  <c r="L192" i="27" s="1"/>
  <c r="K192" i="27" s="1"/>
  <c r="I193" i="27" s="1"/>
  <c r="G167" i="17"/>
  <c r="E168" i="17" s="1"/>
  <c r="G180" i="2"/>
  <c r="E181" i="2" s="1"/>
  <c r="L191" i="36"/>
  <c r="H182" i="36"/>
  <c r="G182" i="36" s="1"/>
  <c r="E183" i="36" s="1"/>
  <c r="K188" i="15"/>
  <c r="I189" i="15" s="1"/>
  <c r="J189" i="15" s="1"/>
  <c r="Y149" i="31" l="1"/>
  <c r="W150" i="31" s="1"/>
  <c r="P118" i="31"/>
  <c r="E125" i="27"/>
  <c r="G180" i="3"/>
  <c r="E181" i="3" s="1"/>
  <c r="H181" i="3" s="1"/>
  <c r="G178" i="56"/>
  <c r="E179" i="56" s="1"/>
  <c r="K180" i="56"/>
  <c r="I181" i="56" s="1"/>
  <c r="K187" i="17"/>
  <c r="I188" i="17" s="1"/>
  <c r="J188" i="17" s="1"/>
  <c r="N179" i="3"/>
  <c r="P179" i="3"/>
  <c r="B245" i="10"/>
  <c r="A246" i="10"/>
  <c r="R171" i="3"/>
  <c r="T171" i="3"/>
  <c r="J182" i="3"/>
  <c r="L182" i="3"/>
  <c r="G165" i="29"/>
  <c r="E166" i="29" s="1"/>
  <c r="N201" i="29"/>
  <c r="P201" i="29"/>
  <c r="H150" i="31"/>
  <c r="G150" i="31" s="1"/>
  <c r="G157" i="15"/>
  <c r="E158" i="15" s="1"/>
  <c r="N180" i="17"/>
  <c r="O180" i="17" s="1"/>
  <c r="M181" i="17" s="1"/>
  <c r="R182" i="17"/>
  <c r="T182" i="17"/>
  <c r="K182" i="2"/>
  <c r="I183" i="2" s="1"/>
  <c r="J183" i="2" s="1"/>
  <c r="L183" i="2" s="1"/>
  <c r="K183" i="2" s="1"/>
  <c r="I184" i="2" s="1"/>
  <c r="J199" i="29"/>
  <c r="L199" i="29"/>
  <c r="T191" i="29"/>
  <c r="S191" i="29" s="1"/>
  <c r="J193" i="27"/>
  <c r="L193" i="27" s="1"/>
  <c r="F168" i="17"/>
  <c r="H168" i="17" s="1"/>
  <c r="F181" i="2"/>
  <c r="H181" i="2" s="1"/>
  <c r="D167" i="10"/>
  <c r="K191" i="36"/>
  <c r="I192" i="36" s="1"/>
  <c r="F183" i="36"/>
  <c r="L189" i="15"/>
  <c r="K189" i="15" s="1"/>
  <c r="I190" i="15" s="1"/>
  <c r="K182" i="3" l="1"/>
  <c r="O179" i="3"/>
  <c r="M180" i="3" s="1"/>
  <c r="N119" i="31"/>
  <c r="F125" i="27"/>
  <c r="F181" i="3"/>
  <c r="S171" i="3"/>
  <c r="Q172" i="3" s="1"/>
  <c r="T172" i="3" s="1"/>
  <c r="J181" i="56"/>
  <c r="L181" i="56"/>
  <c r="F179" i="56"/>
  <c r="H179" i="56" s="1"/>
  <c r="L188" i="17"/>
  <c r="K188" i="17" s="1"/>
  <c r="I189" i="17" s="1"/>
  <c r="L189" i="17" s="1"/>
  <c r="N180" i="3"/>
  <c r="P180" i="3"/>
  <c r="A247" i="10"/>
  <c r="B246" i="10"/>
  <c r="I183" i="3"/>
  <c r="F166" i="29"/>
  <c r="X150" i="31" s="1"/>
  <c r="H166" i="29"/>
  <c r="Z150" i="31" s="1"/>
  <c r="G181" i="3"/>
  <c r="E182" i="3" s="1"/>
  <c r="O201" i="29"/>
  <c r="M202" i="29" s="1"/>
  <c r="N202" i="29" s="1"/>
  <c r="F158" i="15"/>
  <c r="H158" i="15" s="1"/>
  <c r="E151" i="31"/>
  <c r="S182" i="17"/>
  <c r="Q183" i="17" s="1"/>
  <c r="T183" i="17" s="1"/>
  <c r="P181" i="17"/>
  <c r="N181" i="17"/>
  <c r="K199" i="29"/>
  <c r="I200" i="29" s="1"/>
  <c r="L200" i="29" s="1"/>
  <c r="G181" i="2"/>
  <c r="E182" i="2" s="1"/>
  <c r="F182" i="2" s="1"/>
  <c r="H182" i="2" s="1"/>
  <c r="Q192" i="29"/>
  <c r="T192" i="29" s="1"/>
  <c r="K193" i="27"/>
  <c r="I194" i="27" s="1"/>
  <c r="J184" i="2"/>
  <c r="L184" i="2" s="1"/>
  <c r="G168" i="17"/>
  <c r="E169" i="17" s="1"/>
  <c r="J192" i="36"/>
  <c r="L192" i="36" s="1"/>
  <c r="H183" i="36"/>
  <c r="G183" i="36" s="1"/>
  <c r="J190" i="15"/>
  <c r="O119" i="31" l="1"/>
  <c r="H125" i="27"/>
  <c r="R172" i="3"/>
  <c r="S172" i="3" s="1"/>
  <c r="Q173" i="3" s="1"/>
  <c r="T173" i="3" s="1"/>
  <c r="G166" i="29"/>
  <c r="E167" i="29" s="1"/>
  <c r="H167" i="29" s="1"/>
  <c r="O180" i="3"/>
  <c r="M181" i="3" s="1"/>
  <c r="Y150" i="31"/>
  <c r="W151" i="31" s="1"/>
  <c r="K181" i="56"/>
  <c r="I182" i="56" s="1"/>
  <c r="G179" i="56"/>
  <c r="E180" i="56" s="1"/>
  <c r="F180" i="56" s="1"/>
  <c r="J189" i="17"/>
  <c r="K189" i="17" s="1"/>
  <c r="I190" i="17" s="1"/>
  <c r="J190" i="17" s="1"/>
  <c r="A248" i="10"/>
  <c r="B247" i="10"/>
  <c r="H182" i="3"/>
  <c r="F182" i="3"/>
  <c r="J183" i="3"/>
  <c r="L183" i="3"/>
  <c r="K183" i="3" s="1"/>
  <c r="I184" i="3" s="1"/>
  <c r="P202" i="29"/>
  <c r="O202" i="29" s="1"/>
  <c r="M203" i="29" s="1"/>
  <c r="P203" i="29" s="1"/>
  <c r="J200" i="29"/>
  <c r="K200" i="29" s="1"/>
  <c r="I201" i="29" s="1"/>
  <c r="R183" i="17"/>
  <c r="S183" i="17" s="1"/>
  <c r="Q184" i="17" s="1"/>
  <c r="T184" i="17" s="1"/>
  <c r="H151" i="31"/>
  <c r="G158" i="15"/>
  <c r="E159" i="15" s="1"/>
  <c r="F151" i="31"/>
  <c r="R192" i="29"/>
  <c r="S192" i="29" s="1"/>
  <c r="Q193" i="29" s="1"/>
  <c r="T193" i="29" s="1"/>
  <c r="O181" i="17"/>
  <c r="M182" i="17" s="1"/>
  <c r="D168" i="10"/>
  <c r="J194" i="27"/>
  <c r="L194" i="27" s="1"/>
  <c r="G182" i="2"/>
  <c r="E183" i="2" s="1"/>
  <c r="K184" i="2"/>
  <c r="I185" i="2" s="1"/>
  <c r="F169" i="17"/>
  <c r="H169" i="17" s="1"/>
  <c r="G169" i="17" s="1"/>
  <c r="L190" i="15"/>
  <c r="K192" i="36"/>
  <c r="I193" i="36" s="1"/>
  <c r="J193" i="36" s="1"/>
  <c r="L193" i="36" s="1"/>
  <c r="K193" i="36" s="1"/>
  <c r="E184" i="36"/>
  <c r="F167" i="29" l="1"/>
  <c r="X151" i="31" s="1"/>
  <c r="G125" i="27"/>
  <c r="P119" i="31" s="1"/>
  <c r="Q119" i="31"/>
  <c r="E126" i="27"/>
  <c r="R173" i="3"/>
  <c r="Z151" i="31"/>
  <c r="G167" i="29"/>
  <c r="E168" i="29" s="1"/>
  <c r="F168" i="29" s="1"/>
  <c r="X152" i="31" s="1"/>
  <c r="Y151" i="31"/>
  <c r="W152" i="31" s="1"/>
  <c r="G182" i="3"/>
  <c r="E183" i="3" s="1"/>
  <c r="F183" i="3" s="1"/>
  <c r="J182" i="56"/>
  <c r="H180" i="56"/>
  <c r="G180" i="56" s="1"/>
  <c r="E181" i="56" s="1"/>
  <c r="L190" i="17"/>
  <c r="K190" i="17" s="1"/>
  <c r="I191" i="17" s="1"/>
  <c r="L184" i="3"/>
  <c r="J184" i="3"/>
  <c r="N181" i="3"/>
  <c r="P181" i="3"/>
  <c r="A249" i="10"/>
  <c r="B248" i="10"/>
  <c r="S173" i="3"/>
  <c r="Q174" i="3" s="1"/>
  <c r="N203" i="29"/>
  <c r="O203" i="29" s="1"/>
  <c r="M204" i="29" s="1"/>
  <c r="R193" i="29"/>
  <c r="S193" i="29" s="1"/>
  <c r="Q194" i="29" s="1"/>
  <c r="R194" i="29" s="1"/>
  <c r="R184" i="17"/>
  <c r="S184" i="17" s="1"/>
  <c r="Q185" i="17" s="1"/>
  <c r="R185" i="17" s="1"/>
  <c r="G151" i="31"/>
  <c r="E152" i="31"/>
  <c r="F152" i="31" s="1"/>
  <c r="F159" i="15"/>
  <c r="H159" i="15" s="1"/>
  <c r="P182" i="17"/>
  <c r="N182" i="17"/>
  <c r="K194" i="27"/>
  <c r="I195" i="27" s="1"/>
  <c r="E170" i="17"/>
  <c r="F170" i="17" s="1"/>
  <c r="J185" i="2"/>
  <c r="L185" i="2" s="1"/>
  <c r="K190" i="15"/>
  <c r="I191" i="15" s="1"/>
  <c r="J201" i="29"/>
  <c r="L201" i="29"/>
  <c r="F183" i="2"/>
  <c r="H183" i="2" s="1"/>
  <c r="D169" i="10"/>
  <c r="I194" i="36"/>
  <c r="F184" i="36"/>
  <c r="H184" i="36" s="1"/>
  <c r="G184" i="36" s="1"/>
  <c r="E185" i="36" s="1"/>
  <c r="L182" i="56" l="1"/>
  <c r="K182" i="56" s="1"/>
  <c r="I183" i="56" s="1"/>
  <c r="H168" i="29"/>
  <c r="F126" i="27"/>
  <c r="O120" i="31" s="1"/>
  <c r="N120" i="31"/>
  <c r="H126" i="27"/>
  <c r="H183" i="3"/>
  <c r="G183" i="3"/>
  <c r="E184" i="3" s="1"/>
  <c r="F184" i="3" s="1"/>
  <c r="F181" i="56"/>
  <c r="H181" i="56" s="1"/>
  <c r="O181" i="3"/>
  <c r="M182" i="3" s="1"/>
  <c r="R174" i="3"/>
  <c r="T174" i="3"/>
  <c r="A250" i="10"/>
  <c r="B249" i="10"/>
  <c r="Z152" i="31"/>
  <c r="Y152" i="31" s="1"/>
  <c r="W153" i="31" s="1"/>
  <c r="G168" i="29"/>
  <c r="E169" i="29" s="1"/>
  <c r="K184" i="3"/>
  <c r="I185" i="3" s="1"/>
  <c r="J191" i="17"/>
  <c r="L191" i="17"/>
  <c r="P204" i="29"/>
  <c r="N204" i="29"/>
  <c r="G159" i="15"/>
  <c r="E160" i="15" s="1"/>
  <c r="H152" i="31"/>
  <c r="G152" i="31" s="1"/>
  <c r="O182" i="17"/>
  <c r="M183" i="17" s="1"/>
  <c r="P183" i="17" s="1"/>
  <c r="T185" i="17"/>
  <c r="S185" i="17" s="1"/>
  <c r="Q186" i="17" s="1"/>
  <c r="R186" i="17" s="1"/>
  <c r="T194" i="29"/>
  <c r="S194" i="29" s="1"/>
  <c r="Q195" i="29" s="1"/>
  <c r="K201" i="29"/>
  <c r="I202" i="29" s="1"/>
  <c r="L202" i="29" s="1"/>
  <c r="K185" i="2"/>
  <c r="I186" i="2" s="1"/>
  <c r="J186" i="2" s="1"/>
  <c r="L186" i="2" s="1"/>
  <c r="G183" i="2"/>
  <c r="E184" i="2" s="1"/>
  <c r="H170" i="17"/>
  <c r="G170" i="17" s="1"/>
  <c r="E171" i="17" s="1"/>
  <c r="F171" i="17" s="1"/>
  <c r="J195" i="27"/>
  <c r="L195" i="27" s="1"/>
  <c r="K195" i="27" s="1"/>
  <c r="I196" i="27" s="1"/>
  <c r="J196" i="27" s="1"/>
  <c r="L196" i="27" s="1"/>
  <c r="K196" i="27" s="1"/>
  <c r="J191" i="15"/>
  <c r="L191" i="15" s="1"/>
  <c r="J194" i="36"/>
  <c r="L194" i="36" s="1"/>
  <c r="F185" i="36"/>
  <c r="H185" i="36" s="1"/>
  <c r="J183" i="56" l="1"/>
  <c r="L183" i="56" s="1"/>
  <c r="K183" i="56" s="1"/>
  <c r="I184" i="56" s="1"/>
  <c r="J184" i="56" s="1"/>
  <c r="G126" i="27"/>
  <c r="Q120" i="31"/>
  <c r="H184" i="3"/>
  <c r="G184" i="3" s="1"/>
  <c r="E185" i="3" s="1"/>
  <c r="F185" i="3" s="1"/>
  <c r="G181" i="56"/>
  <c r="E182" i="56" s="1"/>
  <c r="B250" i="10"/>
  <c r="A251" i="10"/>
  <c r="J185" i="3"/>
  <c r="L185" i="3"/>
  <c r="S174" i="3"/>
  <c r="Q175" i="3" s="1"/>
  <c r="H169" i="29"/>
  <c r="F169" i="29"/>
  <c r="X153" i="31" s="1"/>
  <c r="N182" i="3"/>
  <c r="P182" i="3"/>
  <c r="O204" i="29"/>
  <c r="M205" i="29" s="1"/>
  <c r="P205" i="29" s="1"/>
  <c r="K191" i="17"/>
  <c r="I192" i="17" s="1"/>
  <c r="L192" i="17" s="1"/>
  <c r="F160" i="15"/>
  <c r="H160" i="15" s="1"/>
  <c r="E153" i="31"/>
  <c r="F153" i="31" s="1"/>
  <c r="N183" i="17"/>
  <c r="O183" i="17" s="1"/>
  <c r="M184" i="17" s="1"/>
  <c r="T186" i="17"/>
  <c r="S186" i="17" s="1"/>
  <c r="Q187" i="17" s="1"/>
  <c r="H171" i="17"/>
  <c r="G171" i="17" s="1"/>
  <c r="F184" i="2"/>
  <c r="H184" i="2" s="1"/>
  <c r="D170" i="10"/>
  <c r="I197" i="27"/>
  <c r="J197" i="27" s="1"/>
  <c r="T195" i="29"/>
  <c r="R195" i="29"/>
  <c r="J202" i="29"/>
  <c r="K202" i="29" s="1"/>
  <c r="I203" i="29" s="1"/>
  <c r="K191" i="15"/>
  <c r="I192" i="15" s="1"/>
  <c r="K186" i="2"/>
  <c r="I187" i="2" s="1"/>
  <c r="K194" i="36"/>
  <c r="I195" i="36" s="1"/>
  <c r="G185" i="36"/>
  <c r="E186" i="36" s="1"/>
  <c r="F186" i="36" s="1"/>
  <c r="H186" i="36" s="1"/>
  <c r="G186" i="36" s="1"/>
  <c r="E187" i="36" s="1"/>
  <c r="P120" i="31" l="1"/>
  <c r="E127" i="27"/>
  <c r="H185" i="3"/>
  <c r="G185" i="3" s="1"/>
  <c r="O182" i="3"/>
  <c r="M183" i="3" s="1"/>
  <c r="N183" i="3" s="1"/>
  <c r="K185" i="3"/>
  <c r="I186" i="3" s="1"/>
  <c r="J186" i="3" s="1"/>
  <c r="L184" i="56"/>
  <c r="K184" i="56" s="1"/>
  <c r="N205" i="29"/>
  <c r="O205" i="29" s="1"/>
  <c r="M206" i="29" s="1"/>
  <c r="P206" i="29" s="1"/>
  <c r="H182" i="56"/>
  <c r="F182" i="56"/>
  <c r="R175" i="3"/>
  <c r="T175" i="3"/>
  <c r="J192" i="17"/>
  <c r="K192" i="17" s="1"/>
  <c r="I193" i="17" s="1"/>
  <c r="J193" i="17" s="1"/>
  <c r="Z153" i="31"/>
  <c r="G169" i="29"/>
  <c r="E170" i="29" s="1"/>
  <c r="E186" i="3"/>
  <c r="B251" i="10"/>
  <c r="A252" i="10"/>
  <c r="H153" i="31"/>
  <c r="G153" i="31" s="1"/>
  <c r="G160" i="15"/>
  <c r="E161" i="15" s="1"/>
  <c r="G184" i="2"/>
  <c r="E185" i="2" s="1"/>
  <c r="P184" i="17"/>
  <c r="N184" i="17"/>
  <c r="S195" i="29"/>
  <c r="Q196" i="29" s="1"/>
  <c r="T196" i="29" s="1"/>
  <c r="E172" i="17"/>
  <c r="F172" i="17" s="1"/>
  <c r="H172" i="17" s="1"/>
  <c r="L197" i="27"/>
  <c r="K197" i="27" s="1"/>
  <c r="I198" i="27" s="1"/>
  <c r="J198" i="27" s="1"/>
  <c r="T187" i="17"/>
  <c r="R187" i="17"/>
  <c r="J187" i="2"/>
  <c r="L187" i="2" s="1"/>
  <c r="J192" i="15"/>
  <c r="L192" i="15" s="1"/>
  <c r="J203" i="29"/>
  <c r="L203" i="29"/>
  <c r="J195" i="36"/>
  <c r="L195" i="36" s="1"/>
  <c r="F187" i="36"/>
  <c r="H187" i="36" s="1"/>
  <c r="G187" i="36" s="1"/>
  <c r="E188" i="36" s="1"/>
  <c r="P183" i="3" l="1"/>
  <c r="L186" i="3"/>
  <c r="F127" i="27"/>
  <c r="N121" i="31"/>
  <c r="O183" i="3"/>
  <c r="M184" i="3" s="1"/>
  <c r="N184" i="3" s="1"/>
  <c r="K186" i="3"/>
  <c r="I187" i="3" s="1"/>
  <c r="L187" i="3" s="1"/>
  <c r="I185" i="56"/>
  <c r="G182" i="56"/>
  <c r="E183" i="56" s="1"/>
  <c r="H170" i="29"/>
  <c r="Z154" i="31" s="1"/>
  <c r="F170" i="29"/>
  <c r="X154" i="31" s="1"/>
  <c r="F186" i="3"/>
  <c r="H186" i="3"/>
  <c r="B252" i="10"/>
  <c r="A253" i="10"/>
  <c r="Y153" i="31"/>
  <c r="W154" i="31" s="1"/>
  <c r="S175" i="3"/>
  <c r="Q176" i="3" s="1"/>
  <c r="L193" i="17"/>
  <c r="K193" i="17" s="1"/>
  <c r="I194" i="17" s="1"/>
  <c r="J194" i="17" s="1"/>
  <c r="N206" i="29"/>
  <c r="O206" i="29" s="1"/>
  <c r="M207" i="29" s="1"/>
  <c r="E154" i="31"/>
  <c r="F154" i="31" s="1"/>
  <c r="F161" i="15"/>
  <c r="H161" i="15" s="1"/>
  <c r="R196" i="29"/>
  <c r="S196" i="29" s="1"/>
  <c r="Q197" i="29" s="1"/>
  <c r="T197" i="29" s="1"/>
  <c r="O184" i="17"/>
  <c r="M185" i="17" s="1"/>
  <c r="N185" i="17" s="1"/>
  <c r="S187" i="17"/>
  <c r="Q188" i="17" s="1"/>
  <c r="T188" i="17" s="1"/>
  <c r="G172" i="17"/>
  <c r="E173" i="17" s="1"/>
  <c r="F173" i="17" s="1"/>
  <c r="H173" i="17" s="1"/>
  <c r="L198" i="27"/>
  <c r="K198" i="27" s="1"/>
  <c r="I199" i="27" s="1"/>
  <c r="K203" i="29"/>
  <c r="I204" i="29" s="1"/>
  <c r="L204" i="29" s="1"/>
  <c r="K187" i="2"/>
  <c r="I188" i="2" s="1"/>
  <c r="D171" i="10"/>
  <c r="F185" i="2"/>
  <c r="H185" i="2" s="1"/>
  <c r="K192" i="15"/>
  <c r="I193" i="15" s="1"/>
  <c r="K195" i="36"/>
  <c r="I196" i="36" s="1"/>
  <c r="F188" i="36"/>
  <c r="H188" i="36" s="1"/>
  <c r="J187" i="3" l="1"/>
  <c r="P184" i="3"/>
  <c r="O121" i="31"/>
  <c r="H127" i="27"/>
  <c r="G170" i="29"/>
  <c r="E171" i="29" s="1"/>
  <c r="K187" i="3"/>
  <c r="I188" i="3" s="1"/>
  <c r="Y154" i="31"/>
  <c r="W155" i="31" s="1"/>
  <c r="J185" i="56"/>
  <c r="F183" i="56"/>
  <c r="H183" i="56" s="1"/>
  <c r="R176" i="3"/>
  <c r="T176" i="3"/>
  <c r="B253" i="10"/>
  <c r="A254" i="10"/>
  <c r="G186" i="3"/>
  <c r="E187" i="3" s="1"/>
  <c r="O184" i="3"/>
  <c r="M185" i="3" s="1"/>
  <c r="L194" i="17"/>
  <c r="K194" i="17" s="1"/>
  <c r="I195" i="17" s="1"/>
  <c r="J195" i="17" s="1"/>
  <c r="N207" i="29"/>
  <c r="P207" i="29"/>
  <c r="P185" i="17"/>
  <c r="O185" i="17" s="1"/>
  <c r="M186" i="17" s="1"/>
  <c r="N186" i="17" s="1"/>
  <c r="H154" i="31"/>
  <c r="G154" i="31" s="1"/>
  <c r="G161" i="15"/>
  <c r="E162" i="15" s="1"/>
  <c r="R197" i="29"/>
  <c r="S197" i="29" s="1"/>
  <c r="Q198" i="29" s="1"/>
  <c r="R188" i="17"/>
  <c r="S188" i="17" s="1"/>
  <c r="Q189" i="17" s="1"/>
  <c r="J204" i="29"/>
  <c r="K204" i="29" s="1"/>
  <c r="I205" i="29" s="1"/>
  <c r="J205" i="29" s="1"/>
  <c r="G185" i="2"/>
  <c r="E186" i="2" s="1"/>
  <c r="G173" i="17"/>
  <c r="E174" i="17" s="1"/>
  <c r="J193" i="15"/>
  <c r="L193" i="15" s="1"/>
  <c r="K193" i="15" s="1"/>
  <c r="I194" i="15" s="1"/>
  <c r="J194" i="15" s="1"/>
  <c r="J188" i="2"/>
  <c r="L188" i="2" s="1"/>
  <c r="J199" i="27"/>
  <c r="L199" i="27" s="1"/>
  <c r="J196" i="36"/>
  <c r="L196" i="36" s="1"/>
  <c r="K196" i="36" s="1"/>
  <c r="G188" i="36"/>
  <c r="E189" i="36" s="1"/>
  <c r="F189" i="36" s="1"/>
  <c r="L185" i="56" l="1"/>
  <c r="K185" i="56" s="1"/>
  <c r="I186" i="56" s="1"/>
  <c r="Q121" i="31"/>
  <c r="G127" i="27"/>
  <c r="L195" i="17"/>
  <c r="K195" i="17" s="1"/>
  <c r="I196" i="17" s="1"/>
  <c r="J196" i="17" s="1"/>
  <c r="G183" i="56"/>
  <c r="E184" i="56" s="1"/>
  <c r="H187" i="3"/>
  <c r="F187" i="3"/>
  <c r="J188" i="3"/>
  <c r="L188" i="3"/>
  <c r="A255" i="10"/>
  <c r="B254" i="10"/>
  <c r="P185" i="3"/>
  <c r="N185" i="3"/>
  <c r="S176" i="3"/>
  <c r="Q177" i="3" s="1"/>
  <c r="H171" i="29"/>
  <c r="F171" i="29"/>
  <c r="X155" i="31" s="1"/>
  <c r="O207" i="29"/>
  <c r="M208" i="29" s="1"/>
  <c r="N208" i="29" s="1"/>
  <c r="P186" i="17"/>
  <c r="O186" i="17" s="1"/>
  <c r="F162" i="15"/>
  <c r="H162" i="15" s="1"/>
  <c r="E155" i="31"/>
  <c r="F155" i="31" s="1"/>
  <c r="T198" i="29"/>
  <c r="R198" i="29"/>
  <c r="L205" i="29"/>
  <c r="K205" i="29" s="1"/>
  <c r="I206" i="29" s="1"/>
  <c r="T189" i="17"/>
  <c r="R189" i="17"/>
  <c r="K188" i="2"/>
  <c r="I189" i="2" s="1"/>
  <c r="J189" i="2" s="1"/>
  <c r="L189" i="2" s="1"/>
  <c r="F186" i="2"/>
  <c r="H186" i="2" s="1"/>
  <c r="G186" i="2" s="1"/>
  <c r="D172" i="10"/>
  <c r="L194" i="15"/>
  <c r="K194" i="15" s="1"/>
  <c r="I195" i="15" s="1"/>
  <c r="J195" i="15" s="1"/>
  <c r="L195" i="15" s="1"/>
  <c r="F174" i="17"/>
  <c r="H174" i="17" s="1"/>
  <c r="G174" i="17" s="1"/>
  <c r="E175" i="17" s="1"/>
  <c r="K199" i="27"/>
  <c r="I200" i="27" s="1"/>
  <c r="I197" i="36"/>
  <c r="J197" i="36" s="1"/>
  <c r="L197" i="36" s="1"/>
  <c r="H189" i="36"/>
  <c r="G189" i="36" s="1"/>
  <c r="E190" i="36" s="1"/>
  <c r="F190" i="36" s="1"/>
  <c r="J186" i="56" l="1"/>
  <c r="L186" i="56"/>
  <c r="P121" i="31"/>
  <c r="E128" i="27"/>
  <c r="K188" i="3"/>
  <c r="I189" i="3" s="1"/>
  <c r="J189" i="3" s="1"/>
  <c r="F184" i="56"/>
  <c r="H184" i="56" s="1"/>
  <c r="R177" i="3"/>
  <c r="T177" i="3"/>
  <c r="A256" i="10"/>
  <c r="B255" i="10"/>
  <c r="Z155" i="31"/>
  <c r="G171" i="29"/>
  <c r="E172" i="29" s="1"/>
  <c r="O185" i="3"/>
  <c r="M186" i="3" s="1"/>
  <c r="G187" i="3"/>
  <c r="E188" i="3" s="1"/>
  <c r="P208" i="29"/>
  <c r="O208" i="29" s="1"/>
  <c r="M209" i="29" s="1"/>
  <c r="M187" i="17"/>
  <c r="G162" i="15"/>
  <c r="E163" i="15" s="1"/>
  <c r="H155" i="31"/>
  <c r="G155" i="31" s="1"/>
  <c r="S198" i="29"/>
  <c r="Q199" i="29" s="1"/>
  <c r="R199" i="29" s="1"/>
  <c r="S189" i="17"/>
  <c r="Q190" i="17" s="1"/>
  <c r="R190" i="17" s="1"/>
  <c r="L196" i="17"/>
  <c r="K196" i="17" s="1"/>
  <c r="I197" i="17" s="1"/>
  <c r="L197" i="17" s="1"/>
  <c r="E187" i="2"/>
  <c r="F175" i="17"/>
  <c r="H175" i="17" s="1"/>
  <c r="J200" i="27"/>
  <c r="L200" i="27" s="1"/>
  <c r="K189" i="2"/>
  <c r="I190" i="2" s="1"/>
  <c r="L206" i="29"/>
  <c r="J206" i="29"/>
  <c r="K197" i="36"/>
  <c r="I198" i="36" s="1"/>
  <c r="K195" i="15"/>
  <c r="I196" i="15" s="1"/>
  <c r="H190" i="36"/>
  <c r="G190" i="36" s="1"/>
  <c r="L189" i="3" l="1"/>
  <c r="K186" i="56"/>
  <c r="I187" i="56" s="1"/>
  <c r="J187" i="56" s="1"/>
  <c r="L187" i="56" s="1"/>
  <c r="N122" i="31"/>
  <c r="F128" i="27"/>
  <c r="O122" i="31" s="1"/>
  <c r="K189" i="3"/>
  <c r="I190" i="3"/>
  <c r="L190" i="3" s="1"/>
  <c r="S177" i="3"/>
  <c r="Q178" i="3" s="1"/>
  <c r="G184" i="56"/>
  <c r="E185" i="56" s="1"/>
  <c r="K187" i="56"/>
  <c r="I188" i="56" s="1"/>
  <c r="N186" i="3"/>
  <c r="P186" i="3"/>
  <c r="F172" i="29"/>
  <c r="X156" i="31" s="1"/>
  <c r="H172" i="29"/>
  <c r="Z156" i="31" s="1"/>
  <c r="A257" i="10"/>
  <c r="B256" i="10"/>
  <c r="H188" i="3"/>
  <c r="F188" i="3"/>
  <c r="G188" i="3" s="1"/>
  <c r="E189" i="3" s="1"/>
  <c r="Y155" i="31"/>
  <c r="W156" i="31" s="1"/>
  <c r="N209" i="29"/>
  <c r="P209" i="29"/>
  <c r="N187" i="17"/>
  <c r="P187" i="17"/>
  <c r="T190" i="17"/>
  <c r="S190" i="17" s="1"/>
  <c r="Q191" i="17" s="1"/>
  <c r="T191" i="17" s="1"/>
  <c r="E156" i="31"/>
  <c r="F156" i="31" s="1"/>
  <c r="F163" i="15"/>
  <c r="H163" i="15" s="1"/>
  <c r="T199" i="29"/>
  <c r="S199" i="29" s="1"/>
  <c r="Q200" i="29" s="1"/>
  <c r="T200" i="29" s="1"/>
  <c r="K206" i="29"/>
  <c r="I207" i="29" s="1"/>
  <c r="L207" i="29" s="1"/>
  <c r="J197" i="17"/>
  <c r="K197" i="17" s="1"/>
  <c r="I198" i="17" s="1"/>
  <c r="F187" i="2"/>
  <c r="H187" i="2" s="1"/>
  <c r="G187" i="2" s="1"/>
  <c r="E188" i="2" s="1"/>
  <c r="D173" i="10"/>
  <c r="K200" i="27"/>
  <c r="I201" i="27" s="1"/>
  <c r="G175" i="17"/>
  <c r="E176" i="17" s="1"/>
  <c r="J190" i="2"/>
  <c r="L190" i="2" s="1"/>
  <c r="J198" i="36"/>
  <c r="L198" i="36" s="1"/>
  <c r="K198" i="36" s="1"/>
  <c r="I199" i="36" s="1"/>
  <c r="J196" i="15"/>
  <c r="L196" i="15" s="1"/>
  <c r="K196" i="15" s="1"/>
  <c r="I197" i="15" s="1"/>
  <c r="E191" i="36"/>
  <c r="F191" i="36" s="1"/>
  <c r="H191" i="36" s="1"/>
  <c r="Y156" i="31" l="1"/>
  <c r="O186" i="3"/>
  <c r="M187" i="3" s="1"/>
  <c r="H128" i="27"/>
  <c r="J190" i="3"/>
  <c r="Q122" i="31"/>
  <c r="G128" i="27"/>
  <c r="P122" i="31" s="1"/>
  <c r="G172" i="29"/>
  <c r="J188" i="56"/>
  <c r="L188" i="56" s="1"/>
  <c r="F185" i="56"/>
  <c r="H185" i="56" s="1"/>
  <c r="F189" i="3"/>
  <c r="H189" i="3"/>
  <c r="W157" i="31"/>
  <c r="T178" i="3"/>
  <c r="R178" i="3"/>
  <c r="B257" i="10"/>
  <c r="A258" i="10"/>
  <c r="E173" i="29"/>
  <c r="K190" i="3"/>
  <c r="I191" i="3" s="1"/>
  <c r="O187" i="17"/>
  <c r="M188" i="17" s="1"/>
  <c r="N188" i="17" s="1"/>
  <c r="O209" i="29"/>
  <c r="M210" i="29" s="1"/>
  <c r="P210" i="29" s="1"/>
  <c r="R200" i="29"/>
  <c r="S200" i="29" s="1"/>
  <c r="Q201" i="29" s="1"/>
  <c r="H156" i="31"/>
  <c r="G156" i="31" s="1"/>
  <c r="G163" i="15"/>
  <c r="E164" i="15" s="1"/>
  <c r="R191" i="17"/>
  <c r="S191" i="17" s="1"/>
  <c r="Q192" i="17" s="1"/>
  <c r="R192" i="17" s="1"/>
  <c r="J207" i="29"/>
  <c r="K207" i="29" s="1"/>
  <c r="I208" i="29" s="1"/>
  <c r="D174" i="10"/>
  <c r="J198" i="17"/>
  <c r="L198" i="17"/>
  <c r="K190" i="2"/>
  <c r="I191" i="2" s="1"/>
  <c r="F188" i="2"/>
  <c r="H188" i="2" s="1"/>
  <c r="J201" i="27"/>
  <c r="L201" i="27" s="1"/>
  <c r="F176" i="17"/>
  <c r="H176" i="17" s="1"/>
  <c r="J199" i="36"/>
  <c r="L199" i="36" s="1"/>
  <c r="K199" i="36" s="1"/>
  <c r="I200" i="36" s="1"/>
  <c r="J197" i="15"/>
  <c r="G191" i="36"/>
  <c r="E192" i="36" s="1"/>
  <c r="P187" i="3" l="1"/>
  <c r="N187" i="3"/>
  <c r="E129" i="27"/>
  <c r="O187" i="3"/>
  <c r="M188" i="3" s="1"/>
  <c r="K188" i="56"/>
  <c r="I189" i="56" s="1"/>
  <c r="G185" i="56"/>
  <c r="E186" i="56" s="1"/>
  <c r="J191" i="3"/>
  <c r="L191" i="3"/>
  <c r="H173" i="29"/>
  <c r="Z157" i="31" s="1"/>
  <c r="F173" i="29"/>
  <c r="X157" i="31" s="1"/>
  <c r="B258" i="10"/>
  <c r="A259" i="10"/>
  <c r="S178" i="3"/>
  <c r="Q179" i="3" s="1"/>
  <c r="G189" i="3"/>
  <c r="E190" i="3" s="1"/>
  <c r="N210" i="29"/>
  <c r="O210" i="29" s="1"/>
  <c r="M211" i="29" s="1"/>
  <c r="P188" i="17"/>
  <c r="O188" i="17" s="1"/>
  <c r="M189" i="17" s="1"/>
  <c r="E157" i="31"/>
  <c r="F157" i="31" s="1"/>
  <c r="F164" i="15"/>
  <c r="H164" i="15" s="1"/>
  <c r="T192" i="17"/>
  <c r="S192" i="17" s="1"/>
  <c r="Q193" i="17" s="1"/>
  <c r="K198" i="17"/>
  <c r="I199" i="17" s="1"/>
  <c r="L199" i="17" s="1"/>
  <c r="L208" i="29"/>
  <c r="J208" i="29"/>
  <c r="T201" i="29"/>
  <c r="R201" i="29"/>
  <c r="J191" i="2"/>
  <c r="L191" i="2" s="1"/>
  <c r="G188" i="2"/>
  <c r="E189" i="2" s="1"/>
  <c r="K201" i="27"/>
  <c r="I202" i="27" s="1"/>
  <c r="G176" i="17"/>
  <c r="E177" i="17" s="1"/>
  <c r="L197" i="15"/>
  <c r="K197" i="15" s="1"/>
  <c r="I198" i="15" s="1"/>
  <c r="J200" i="36"/>
  <c r="L200" i="36" s="1"/>
  <c r="K200" i="36" s="1"/>
  <c r="F192" i="36"/>
  <c r="H192" i="36" s="1"/>
  <c r="K191" i="3" l="1"/>
  <c r="I192" i="3" s="1"/>
  <c r="F129" i="27"/>
  <c r="O123" i="31" s="1"/>
  <c r="N123" i="31"/>
  <c r="H129" i="27"/>
  <c r="G173" i="29"/>
  <c r="E174" i="29" s="1"/>
  <c r="J189" i="56"/>
  <c r="L189" i="56" s="1"/>
  <c r="F186" i="56"/>
  <c r="H186" i="56" s="1"/>
  <c r="H190" i="3"/>
  <c r="F190" i="3"/>
  <c r="Y157" i="31"/>
  <c r="W158" i="31" s="1"/>
  <c r="R179" i="3"/>
  <c r="T179" i="3"/>
  <c r="S179" i="3" s="1"/>
  <c r="P188" i="3"/>
  <c r="N188" i="3"/>
  <c r="L192" i="3"/>
  <c r="J192" i="3"/>
  <c r="A260" i="10"/>
  <c r="B259" i="10"/>
  <c r="N211" i="29"/>
  <c r="P211" i="29"/>
  <c r="N189" i="17"/>
  <c r="P189" i="17"/>
  <c r="H157" i="31"/>
  <c r="G157" i="31" s="1"/>
  <c r="G164" i="15"/>
  <c r="E165" i="15" s="1"/>
  <c r="J199" i="17"/>
  <c r="K199" i="17" s="1"/>
  <c r="I200" i="17" s="1"/>
  <c r="L200" i="17" s="1"/>
  <c r="S201" i="29"/>
  <c r="Q202" i="29" s="1"/>
  <c r="K191" i="2"/>
  <c r="I192" i="2" s="1"/>
  <c r="J192" i="2" s="1"/>
  <c r="L192" i="2" s="1"/>
  <c r="K208" i="29"/>
  <c r="I209" i="29" s="1"/>
  <c r="F189" i="2"/>
  <c r="H189" i="2" s="1"/>
  <c r="G189" i="2" s="1"/>
  <c r="D175" i="10"/>
  <c r="R193" i="17"/>
  <c r="T193" i="17"/>
  <c r="J198" i="15"/>
  <c r="L198" i="15" s="1"/>
  <c r="K198" i="15" s="1"/>
  <c r="I199" i="15" s="1"/>
  <c r="J202" i="27"/>
  <c r="L202" i="27" s="1"/>
  <c r="F177" i="17"/>
  <c r="H177" i="17" s="1"/>
  <c r="G177" i="17" s="1"/>
  <c r="I201" i="36"/>
  <c r="J201" i="36" s="1"/>
  <c r="L201" i="36" s="1"/>
  <c r="K201" i="36" s="1"/>
  <c r="I202" i="36" s="1"/>
  <c r="G192" i="36"/>
  <c r="E193" i="36" s="1"/>
  <c r="F193" i="36" s="1"/>
  <c r="H193" i="36" s="1"/>
  <c r="Q123" i="31" l="1"/>
  <c r="G129" i="27"/>
  <c r="P123" i="31" s="1"/>
  <c r="E130" i="27"/>
  <c r="O188" i="3"/>
  <c r="M189" i="3" s="1"/>
  <c r="N189" i="3" s="1"/>
  <c r="K192" i="3"/>
  <c r="I193" i="3" s="1"/>
  <c r="J193" i="3" s="1"/>
  <c r="G190" i="3"/>
  <c r="E191" i="3" s="1"/>
  <c r="F191" i="3" s="1"/>
  <c r="O211" i="29"/>
  <c r="M212" i="29" s="1"/>
  <c r="N212" i="29" s="1"/>
  <c r="K189" i="56"/>
  <c r="I190" i="56" s="1"/>
  <c r="G186" i="56"/>
  <c r="E187" i="56" s="1"/>
  <c r="P189" i="3"/>
  <c r="Q180" i="3"/>
  <c r="H174" i="29"/>
  <c r="Z158" i="31" s="1"/>
  <c r="F174" i="29"/>
  <c r="X158" i="31" s="1"/>
  <c r="A261" i="10"/>
  <c r="B260" i="10"/>
  <c r="O189" i="17"/>
  <c r="M190" i="17" s="1"/>
  <c r="N190" i="17" s="1"/>
  <c r="E158" i="31"/>
  <c r="F158" i="31" s="1"/>
  <c r="F165" i="15"/>
  <c r="H165" i="15" s="1"/>
  <c r="J200" i="17"/>
  <c r="K200" i="17" s="1"/>
  <c r="I201" i="17" s="1"/>
  <c r="L201" i="17" s="1"/>
  <c r="K192" i="2"/>
  <c r="I193" i="2" s="1"/>
  <c r="J193" i="2" s="1"/>
  <c r="J209" i="29"/>
  <c r="L209" i="29"/>
  <c r="S193" i="17"/>
  <c r="Q194" i="17" s="1"/>
  <c r="E178" i="17"/>
  <c r="F178" i="17" s="1"/>
  <c r="H178" i="17" s="1"/>
  <c r="E190" i="2"/>
  <c r="R202" i="29"/>
  <c r="T202" i="29"/>
  <c r="J199" i="15"/>
  <c r="L199" i="15" s="1"/>
  <c r="K199" i="15" s="1"/>
  <c r="I200" i="15" s="1"/>
  <c r="J200" i="15" s="1"/>
  <c r="K202" i="27"/>
  <c r="I203" i="27" s="1"/>
  <c r="J202" i="36"/>
  <c r="L202" i="36" s="1"/>
  <c r="G193" i="36"/>
  <c r="E194" i="36" s="1"/>
  <c r="F194" i="36" s="1"/>
  <c r="N124" i="31" l="1"/>
  <c r="F130" i="27"/>
  <c r="O124" i="31" s="1"/>
  <c r="H130" i="27"/>
  <c r="L193" i="3"/>
  <c r="K193" i="3" s="1"/>
  <c r="I194" i="3" s="1"/>
  <c r="H191" i="3"/>
  <c r="G191" i="3" s="1"/>
  <c r="E192" i="3" s="1"/>
  <c r="G174" i="29"/>
  <c r="E175" i="29" s="1"/>
  <c r="F175" i="29" s="1"/>
  <c r="X159" i="31" s="1"/>
  <c r="P212" i="29"/>
  <c r="O212" i="29" s="1"/>
  <c r="M213" i="29" s="1"/>
  <c r="N213" i="29" s="1"/>
  <c r="F187" i="56"/>
  <c r="H187" i="56" s="1"/>
  <c r="J190" i="56"/>
  <c r="L190" i="56" s="1"/>
  <c r="A262" i="10"/>
  <c r="B261" i="10"/>
  <c r="P190" i="17"/>
  <c r="O190" i="17" s="1"/>
  <c r="M191" i="17" s="1"/>
  <c r="N191" i="17" s="1"/>
  <c r="Y158" i="31"/>
  <c r="W159" i="31" s="1"/>
  <c r="R180" i="3"/>
  <c r="T180" i="3"/>
  <c r="O189" i="3"/>
  <c r="M190" i="3" s="1"/>
  <c r="H158" i="31"/>
  <c r="G158" i="31" s="1"/>
  <c r="G165" i="15"/>
  <c r="E166" i="15" s="1"/>
  <c r="J201" i="17"/>
  <c r="K201" i="17" s="1"/>
  <c r="I202" i="17" s="1"/>
  <c r="S202" i="29"/>
  <c r="Q203" i="29" s="1"/>
  <c r="R203" i="29" s="1"/>
  <c r="K209" i="29"/>
  <c r="I210" i="29" s="1"/>
  <c r="D176" i="10"/>
  <c r="F190" i="2"/>
  <c r="H190" i="2" s="1"/>
  <c r="G190" i="2" s="1"/>
  <c r="E191" i="2" s="1"/>
  <c r="F191" i="2" s="1"/>
  <c r="H191" i="2" s="1"/>
  <c r="R194" i="17"/>
  <c r="T194" i="17"/>
  <c r="L193" i="2"/>
  <c r="K193" i="2" s="1"/>
  <c r="I194" i="2" s="1"/>
  <c r="L200" i="15"/>
  <c r="K200" i="15" s="1"/>
  <c r="G178" i="17"/>
  <c r="E179" i="17" s="1"/>
  <c r="J203" i="27"/>
  <c r="L203" i="27" s="1"/>
  <c r="K202" i="36"/>
  <c r="I203" i="36" s="1"/>
  <c r="H194" i="36"/>
  <c r="G194" i="36" s="1"/>
  <c r="E195" i="36" s="1"/>
  <c r="F195" i="36" s="1"/>
  <c r="H175" i="29" l="1"/>
  <c r="Q124" i="31"/>
  <c r="G130" i="27"/>
  <c r="P124" i="31" s="1"/>
  <c r="S180" i="3"/>
  <c r="Q181" i="3" s="1"/>
  <c r="T181" i="3" s="1"/>
  <c r="P213" i="29"/>
  <c r="O213" i="29" s="1"/>
  <c r="M214" i="29" s="1"/>
  <c r="N214" i="29" s="1"/>
  <c r="G187" i="56"/>
  <c r="E188" i="56" s="1"/>
  <c r="K190" i="56"/>
  <c r="I191" i="56" s="1"/>
  <c r="Z159" i="31"/>
  <c r="Y159" i="31" s="1"/>
  <c r="W160" i="31" s="1"/>
  <c r="G175" i="29"/>
  <c r="E176" i="29" s="1"/>
  <c r="P190" i="3"/>
  <c r="N190" i="3"/>
  <c r="H192" i="3"/>
  <c r="F192" i="3"/>
  <c r="A263" i="10"/>
  <c r="B262" i="10"/>
  <c r="L194" i="3"/>
  <c r="J194" i="3"/>
  <c r="P191" i="17"/>
  <c r="O191" i="17" s="1"/>
  <c r="M192" i="17" s="1"/>
  <c r="P192" i="17" s="1"/>
  <c r="E159" i="31"/>
  <c r="F166" i="15"/>
  <c r="H166" i="15" s="1"/>
  <c r="T203" i="29"/>
  <c r="S203" i="29" s="1"/>
  <c r="Q204" i="29" s="1"/>
  <c r="R204" i="29" s="1"/>
  <c r="D177" i="10"/>
  <c r="J194" i="2"/>
  <c r="S194" i="17"/>
  <c r="Q195" i="17" s="1"/>
  <c r="T195" i="17" s="1"/>
  <c r="L210" i="29"/>
  <c r="J210" i="29"/>
  <c r="L202" i="17"/>
  <c r="J202" i="17"/>
  <c r="I201" i="15"/>
  <c r="J201" i="15" s="1"/>
  <c r="G191" i="2"/>
  <c r="E192" i="2" s="1"/>
  <c r="K203" i="27"/>
  <c r="I204" i="27" s="1"/>
  <c r="F179" i="17"/>
  <c r="H179" i="17" s="1"/>
  <c r="G179" i="17" s="1"/>
  <c r="J203" i="36"/>
  <c r="L203" i="36" s="1"/>
  <c r="K203" i="36" s="1"/>
  <c r="I204" i="36" s="1"/>
  <c r="H195" i="36"/>
  <c r="G195" i="36" s="1"/>
  <c r="E196" i="36" s="1"/>
  <c r="E131" i="27" l="1"/>
  <c r="G192" i="3"/>
  <c r="E193" i="3" s="1"/>
  <c r="R181" i="3"/>
  <c r="K194" i="3"/>
  <c r="I195" i="3" s="1"/>
  <c r="L195" i="3" s="1"/>
  <c r="P214" i="29"/>
  <c r="O214" i="29" s="1"/>
  <c r="M215" i="29" s="1"/>
  <c r="N215" i="29" s="1"/>
  <c r="J191" i="56"/>
  <c r="L191" i="56" s="1"/>
  <c r="F188" i="56"/>
  <c r="H188" i="56" s="1"/>
  <c r="F193" i="3"/>
  <c r="H193" i="3"/>
  <c r="O190" i="3"/>
  <c r="M191" i="3" s="1"/>
  <c r="F176" i="29"/>
  <c r="X160" i="31" s="1"/>
  <c r="H176" i="29"/>
  <c r="B263" i="10"/>
  <c r="A264" i="10"/>
  <c r="S181" i="3"/>
  <c r="Q182" i="3" s="1"/>
  <c r="N192" i="17"/>
  <c r="O192" i="17" s="1"/>
  <c r="M193" i="17" s="1"/>
  <c r="N193" i="17" s="1"/>
  <c r="H159" i="31"/>
  <c r="G166" i="15"/>
  <c r="E167" i="15" s="1"/>
  <c r="F159" i="31"/>
  <c r="L194" i="2"/>
  <c r="K194" i="2" s="1"/>
  <c r="I195" i="2" s="1"/>
  <c r="J195" i="2" s="1"/>
  <c r="L195" i="2" s="1"/>
  <c r="R195" i="17"/>
  <c r="S195" i="17" s="1"/>
  <c r="Q196" i="17" s="1"/>
  <c r="R196" i="17" s="1"/>
  <c r="T204" i="29"/>
  <c r="S204" i="29" s="1"/>
  <c r="Q205" i="29" s="1"/>
  <c r="R205" i="29" s="1"/>
  <c r="K210" i="29"/>
  <c r="I211" i="29" s="1"/>
  <c r="J211" i="29" s="1"/>
  <c r="K202" i="17"/>
  <c r="I203" i="17" s="1"/>
  <c r="L203" i="17" s="1"/>
  <c r="E180" i="17"/>
  <c r="F180" i="17" s="1"/>
  <c r="J204" i="27"/>
  <c r="L204" i="27" s="1"/>
  <c r="D178" i="10"/>
  <c r="F192" i="2"/>
  <c r="H192" i="2" s="1"/>
  <c r="L201" i="15"/>
  <c r="K201" i="15" s="1"/>
  <c r="I202" i="15" s="1"/>
  <c r="J204" i="36"/>
  <c r="L204" i="36" s="1"/>
  <c r="K204" i="36" s="1"/>
  <c r="I205" i="36" s="1"/>
  <c r="F196" i="36"/>
  <c r="H196" i="36" s="1"/>
  <c r="J195" i="3" l="1"/>
  <c r="F131" i="27"/>
  <c r="O125" i="31" s="1"/>
  <c r="H131" i="27"/>
  <c r="N125" i="31"/>
  <c r="G131" i="27"/>
  <c r="P125" i="31" s="1"/>
  <c r="K195" i="3"/>
  <c r="I196" i="3" s="1"/>
  <c r="L196" i="3" s="1"/>
  <c r="G193" i="3"/>
  <c r="E194" i="3" s="1"/>
  <c r="H194" i="3" s="1"/>
  <c r="K191" i="56"/>
  <c r="I192" i="56" s="1"/>
  <c r="J192" i="56" s="1"/>
  <c r="G188" i="56"/>
  <c r="E189" i="56" s="1"/>
  <c r="Z160" i="31"/>
  <c r="Y160" i="31" s="1"/>
  <c r="W161" i="31" s="1"/>
  <c r="R182" i="3"/>
  <c r="T182" i="3"/>
  <c r="G176" i="29"/>
  <c r="E177" i="29" s="1"/>
  <c r="N191" i="3"/>
  <c r="P191" i="3"/>
  <c r="P215" i="29"/>
  <c r="O215" i="29" s="1"/>
  <c r="M216" i="29" s="1"/>
  <c r="B264" i="10"/>
  <c r="A265" i="10"/>
  <c r="P193" i="17"/>
  <c r="O193" i="17" s="1"/>
  <c r="M194" i="17" s="1"/>
  <c r="P194" i="17" s="1"/>
  <c r="G159" i="31"/>
  <c r="E160" i="31"/>
  <c r="F160" i="31" s="1"/>
  <c r="F167" i="15"/>
  <c r="H167" i="15" s="1"/>
  <c r="L211" i="29"/>
  <c r="K211" i="29" s="1"/>
  <c r="I212" i="29" s="1"/>
  <c r="J212" i="29" s="1"/>
  <c r="T205" i="29"/>
  <c r="S205" i="29" s="1"/>
  <c r="Q206" i="29" s="1"/>
  <c r="R206" i="29" s="1"/>
  <c r="T196" i="17"/>
  <c r="S196" i="17" s="1"/>
  <c r="Q197" i="17" s="1"/>
  <c r="T197" i="17" s="1"/>
  <c r="J203" i="17"/>
  <c r="K203" i="17" s="1"/>
  <c r="I204" i="17" s="1"/>
  <c r="G192" i="2"/>
  <c r="E193" i="2" s="1"/>
  <c r="H180" i="17"/>
  <c r="K195" i="2"/>
  <c r="I196" i="2" s="1"/>
  <c r="K204" i="27"/>
  <c r="I205" i="27" s="1"/>
  <c r="J202" i="15"/>
  <c r="L202" i="15" s="1"/>
  <c r="J205" i="36"/>
  <c r="L205" i="36" s="1"/>
  <c r="K205" i="36" s="1"/>
  <c r="G196" i="36"/>
  <c r="E197" i="36" s="1"/>
  <c r="Q125" i="31" l="1"/>
  <c r="E132" i="27"/>
  <c r="S182" i="3"/>
  <c r="J196" i="3"/>
  <c r="K196" i="3" s="1"/>
  <c r="I197" i="3" s="1"/>
  <c r="F194" i="3"/>
  <c r="G194" i="3" s="1"/>
  <c r="E195" i="3" s="1"/>
  <c r="L192" i="56"/>
  <c r="K192" i="56" s="1"/>
  <c r="I193" i="56" s="1"/>
  <c r="F189" i="56"/>
  <c r="H189" i="56" s="1"/>
  <c r="Q183" i="3"/>
  <c r="O191" i="3"/>
  <c r="M192" i="3" s="1"/>
  <c r="H177" i="29"/>
  <c r="F177" i="29"/>
  <c r="X161" i="31" s="1"/>
  <c r="A266" i="10"/>
  <c r="B265" i="10"/>
  <c r="H160" i="31"/>
  <c r="G160" i="31" s="1"/>
  <c r="G167" i="15"/>
  <c r="E168" i="15" s="1"/>
  <c r="N194" i="17"/>
  <c r="O194" i="17" s="1"/>
  <c r="M195" i="17" s="1"/>
  <c r="P195" i="17" s="1"/>
  <c r="L212" i="29"/>
  <c r="K212" i="29" s="1"/>
  <c r="I213" i="29" s="1"/>
  <c r="L213" i="29" s="1"/>
  <c r="R197" i="17"/>
  <c r="S197" i="17" s="1"/>
  <c r="Q198" i="17" s="1"/>
  <c r="T206" i="29"/>
  <c r="S206" i="29" s="1"/>
  <c r="Q207" i="29" s="1"/>
  <c r="T207" i="29" s="1"/>
  <c r="L204" i="17"/>
  <c r="J204" i="17"/>
  <c r="G180" i="17"/>
  <c r="E181" i="17" s="1"/>
  <c r="N216" i="29"/>
  <c r="P216" i="29"/>
  <c r="J196" i="2"/>
  <c r="L196" i="2" s="1"/>
  <c r="J205" i="27"/>
  <c r="L205" i="27" s="1"/>
  <c r="F193" i="2"/>
  <c r="H193" i="2" s="1"/>
  <c r="D179" i="10"/>
  <c r="K202" i="15"/>
  <c r="I203" i="15" s="1"/>
  <c r="I206" i="36"/>
  <c r="J206" i="36" s="1"/>
  <c r="F197" i="36"/>
  <c r="H197" i="36" s="1"/>
  <c r="N126" i="31" l="1"/>
  <c r="F132" i="27"/>
  <c r="J197" i="3"/>
  <c r="L197" i="3"/>
  <c r="K197" i="3" s="1"/>
  <c r="I198" i="3" s="1"/>
  <c r="L198" i="3" s="1"/>
  <c r="F195" i="3"/>
  <c r="H195" i="3"/>
  <c r="G195" i="3" s="1"/>
  <c r="E196" i="3" s="1"/>
  <c r="H196" i="3" s="1"/>
  <c r="G177" i="29"/>
  <c r="E178" i="29" s="1"/>
  <c r="G189" i="56"/>
  <c r="E190" i="56" s="1"/>
  <c r="J193" i="56"/>
  <c r="B266" i="10"/>
  <c r="A267" i="10"/>
  <c r="Z161" i="31"/>
  <c r="Y161" i="31" s="1"/>
  <c r="W162" i="31" s="1"/>
  <c r="P192" i="3"/>
  <c r="N192" i="3"/>
  <c r="T183" i="3"/>
  <c r="R183" i="3"/>
  <c r="S183" i="3" s="1"/>
  <c r="Q184" i="3" s="1"/>
  <c r="F168" i="15"/>
  <c r="H168" i="15" s="1"/>
  <c r="E161" i="31"/>
  <c r="F161" i="31" s="1"/>
  <c r="N195" i="17"/>
  <c r="O195" i="17" s="1"/>
  <c r="M196" i="17" s="1"/>
  <c r="J213" i="29"/>
  <c r="K213" i="29" s="1"/>
  <c r="I214" i="29" s="1"/>
  <c r="R207" i="29"/>
  <c r="S207" i="29" s="1"/>
  <c r="Q208" i="29" s="1"/>
  <c r="R208" i="29" s="1"/>
  <c r="K196" i="2"/>
  <c r="I197" i="2" s="1"/>
  <c r="J197" i="2" s="1"/>
  <c r="L197" i="2" s="1"/>
  <c r="K205" i="27"/>
  <c r="I206" i="27" s="1"/>
  <c r="O216" i="29"/>
  <c r="M217" i="29" s="1"/>
  <c r="P217" i="29" s="1"/>
  <c r="F181" i="17"/>
  <c r="H181" i="17" s="1"/>
  <c r="G181" i="17" s="1"/>
  <c r="E182" i="17" s="1"/>
  <c r="K204" i="17"/>
  <c r="I205" i="17" s="1"/>
  <c r="T198" i="17"/>
  <c r="R198" i="17"/>
  <c r="G193" i="2"/>
  <c r="E194" i="2" s="1"/>
  <c r="J203" i="15"/>
  <c r="L206" i="36"/>
  <c r="K206" i="36" s="1"/>
  <c r="I207" i="36" s="1"/>
  <c r="J207" i="36" s="1"/>
  <c r="L207" i="36" s="1"/>
  <c r="K207" i="36" s="1"/>
  <c r="I208" i="36" s="1"/>
  <c r="G197" i="36"/>
  <c r="E198" i="36" s="1"/>
  <c r="J198" i="3" l="1"/>
  <c r="F196" i="3"/>
  <c r="O126" i="31"/>
  <c r="H132" i="27"/>
  <c r="G196" i="3"/>
  <c r="E197" i="3" s="1"/>
  <c r="H197" i="3" s="1"/>
  <c r="G197" i="3" s="1"/>
  <c r="E198" i="3" s="1"/>
  <c r="L193" i="56"/>
  <c r="K193" i="56" s="1"/>
  <c r="I194" i="56" s="1"/>
  <c r="F190" i="56"/>
  <c r="H190" i="56" s="1"/>
  <c r="F197" i="3"/>
  <c r="F178" i="29"/>
  <c r="X162" i="31" s="1"/>
  <c r="H178" i="29"/>
  <c r="Z162" i="31" s="1"/>
  <c r="B267" i="10"/>
  <c r="A268" i="10"/>
  <c r="R184" i="3"/>
  <c r="T184" i="3"/>
  <c r="O192" i="3"/>
  <c r="M193" i="3" s="1"/>
  <c r="K198" i="3"/>
  <c r="I199" i="3" s="1"/>
  <c r="H161" i="31"/>
  <c r="G161" i="31" s="1"/>
  <c r="G168" i="15"/>
  <c r="E169" i="15" s="1"/>
  <c r="N196" i="17"/>
  <c r="P196" i="17"/>
  <c r="T208" i="29"/>
  <c r="L214" i="29"/>
  <c r="J214" i="29"/>
  <c r="N217" i="29"/>
  <c r="O217" i="29" s="1"/>
  <c r="M218" i="29" s="1"/>
  <c r="S198" i="17"/>
  <c r="Q199" i="17" s="1"/>
  <c r="R199" i="17" s="1"/>
  <c r="F182" i="17"/>
  <c r="H182" i="17" s="1"/>
  <c r="G182" i="17" s="1"/>
  <c r="J205" i="17"/>
  <c r="L205" i="17"/>
  <c r="K197" i="2"/>
  <c r="I198" i="2" s="1"/>
  <c r="F194" i="2"/>
  <c r="H194" i="2" s="1"/>
  <c r="D180" i="10"/>
  <c r="L203" i="15"/>
  <c r="K203" i="15" s="1"/>
  <c r="I204" i="15" s="1"/>
  <c r="J206" i="27"/>
  <c r="L206" i="27" s="1"/>
  <c r="J208" i="36"/>
  <c r="L208" i="36" s="1"/>
  <c r="K208" i="36" s="1"/>
  <c r="I209" i="36" s="1"/>
  <c r="F198" i="36"/>
  <c r="H198" i="36" s="1"/>
  <c r="Q126" i="31" l="1"/>
  <c r="G132" i="27"/>
  <c r="S184" i="3"/>
  <c r="Q185" i="3" s="1"/>
  <c r="J194" i="56"/>
  <c r="L194" i="56" s="1"/>
  <c r="K194" i="56" s="1"/>
  <c r="I195" i="56" s="1"/>
  <c r="G190" i="56"/>
  <c r="E191" i="56" s="1"/>
  <c r="F198" i="3"/>
  <c r="H198" i="3"/>
  <c r="G198" i="3" s="1"/>
  <c r="E199" i="3" s="1"/>
  <c r="P193" i="3"/>
  <c r="N193" i="3"/>
  <c r="L199" i="3"/>
  <c r="J199" i="3"/>
  <c r="Y162" i="31"/>
  <c r="W163" i="31" s="1"/>
  <c r="G178" i="29"/>
  <c r="E179" i="29" s="1"/>
  <c r="A269" i="10"/>
  <c r="B268" i="10"/>
  <c r="E162" i="31"/>
  <c r="F162" i="31" s="1"/>
  <c r="F169" i="15"/>
  <c r="H169" i="15" s="1"/>
  <c r="O196" i="17"/>
  <c r="M197" i="17" s="1"/>
  <c r="P197" i="17" s="1"/>
  <c r="S208" i="29"/>
  <c r="Q209" i="29" s="1"/>
  <c r="T199" i="17"/>
  <c r="G194" i="2"/>
  <c r="E195" i="2" s="1"/>
  <c r="D181" i="10" s="1"/>
  <c r="K214" i="29"/>
  <c r="I215" i="29" s="1"/>
  <c r="J215" i="29" s="1"/>
  <c r="K205" i="17"/>
  <c r="I206" i="17" s="1"/>
  <c r="L206" i="17" s="1"/>
  <c r="E183" i="17"/>
  <c r="N218" i="29"/>
  <c r="P218" i="29"/>
  <c r="J204" i="15"/>
  <c r="L204" i="15" s="1"/>
  <c r="K206" i="27"/>
  <c r="I207" i="27" s="1"/>
  <c r="J198" i="2"/>
  <c r="L198" i="2" s="1"/>
  <c r="J209" i="36"/>
  <c r="L209" i="36" s="1"/>
  <c r="G198" i="36"/>
  <c r="E199" i="36" s="1"/>
  <c r="P126" i="31" l="1"/>
  <c r="E133" i="27"/>
  <c r="O193" i="3"/>
  <c r="M194" i="3" s="1"/>
  <c r="P194" i="3" s="1"/>
  <c r="F191" i="56"/>
  <c r="H191" i="56" s="1"/>
  <c r="J195" i="56"/>
  <c r="L195" i="56" s="1"/>
  <c r="F179" i="29"/>
  <c r="X163" i="31" s="1"/>
  <c r="H179" i="29"/>
  <c r="Z163" i="31" s="1"/>
  <c r="A270" i="10"/>
  <c r="B269" i="10"/>
  <c r="T185" i="3"/>
  <c r="R185" i="3"/>
  <c r="H199" i="3"/>
  <c r="F199" i="3"/>
  <c r="N194" i="3"/>
  <c r="K199" i="3"/>
  <c r="I200" i="3" s="1"/>
  <c r="N197" i="17"/>
  <c r="O197" i="17" s="1"/>
  <c r="M198" i="17" s="1"/>
  <c r="H162" i="31"/>
  <c r="G162" i="31" s="1"/>
  <c r="G169" i="15"/>
  <c r="E170" i="15" s="1"/>
  <c r="F195" i="2"/>
  <c r="H195" i="2" s="1"/>
  <c r="R209" i="29"/>
  <c r="T209" i="29"/>
  <c r="S199" i="17"/>
  <c r="Q200" i="17" s="1"/>
  <c r="L215" i="29"/>
  <c r="K215" i="29" s="1"/>
  <c r="I216" i="29" s="1"/>
  <c r="O218" i="29"/>
  <c r="M219" i="29" s="1"/>
  <c r="P219" i="29" s="1"/>
  <c r="J206" i="17"/>
  <c r="K206" i="17" s="1"/>
  <c r="I207" i="17" s="1"/>
  <c r="J207" i="17" s="1"/>
  <c r="F183" i="17"/>
  <c r="H183" i="17" s="1"/>
  <c r="K198" i="2"/>
  <c r="I199" i="2" s="1"/>
  <c r="K204" i="15"/>
  <c r="I205" i="15" s="1"/>
  <c r="J207" i="27"/>
  <c r="L207" i="27" s="1"/>
  <c r="K209" i="36"/>
  <c r="I210" i="36" s="1"/>
  <c r="J210" i="36" s="1"/>
  <c r="L210" i="36" s="1"/>
  <c r="F199" i="36"/>
  <c r="H199" i="36" s="1"/>
  <c r="G179" i="29" l="1"/>
  <c r="E180" i="29" s="1"/>
  <c r="H180" i="29" s="1"/>
  <c r="Z164" i="31" s="1"/>
  <c r="Y163" i="31"/>
  <c r="F133" i="27"/>
  <c r="N127" i="31"/>
  <c r="O194" i="3"/>
  <c r="M195" i="3" s="1"/>
  <c r="P195" i="3" s="1"/>
  <c r="G199" i="3"/>
  <c r="E200" i="3" s="1"/>
  <c r="F180" i="29"/>
  <c r="X164" i="31" s="1"/>
  <c r="K195" i="56"/>
  <c r="I196" i="56" s="1"/>
  <c r="G191" i="56"/>
  <c r="E192" i="56" s="1"/>
  <c r="S185" i="3"/>
  <c r="Q186" i="3" s="1"/>
  <c r="L200" i="3"/>
  <c r="J200" i="3"/>
  <c r="B270" i="10"/>
  <c r="A271" i="10"/>
  <c r="W164" i="31"/>
  <c r="G195" i="2"/>
  <c r="E196" i="2" s="1"/>
  <c r="F196" i="2" s="1"/>
  <c r="H196" i="2" s="1"/>
  <c r="F170" i="15"/>
  <c r="H170" i="15" s="1"/>
  <c r="H163" i="31" s="1"/>
  <c r="E163" i="31"/>
  <c r="S209" i="29"/>
  <c r="Q210" i="29" s="1"/>
  <c r="T210" i="29" s="1"/>
  <c r="R200" i="17"/>
  <c r="T200" i="17"/>
  <c r="L216" i="29"/>
  <c r="J216" i="29"/>
  <c r="N219" i="29"/>
  <c r="O219" i="29" s="1"/>
  <c r="M220" i="29" s="1"/>
  <c r="N220" i="29" s="1"/>
  <c r="L207" i="17"/>
  <c r="K207" i="17" s="1"/>
  <c r="I208" i="17" s="1"/>
  <c r="G183" i="17"/>
  <c r="E184" i="17" s="1"/>
  <c r="N198" i="17"/>
  <c r="P198" i="17"/>
  <c r="K207" i="27"/>
  <c r="I208" i="27" s="1"/>
  <c r="J205" i="15"/>
  <c r="L205" i="15" s="1"/>
  <c r="K205" i="15" s="1"/>
  <c r="I206" i="15" s="1"/>
  <c r="J199" i="2"/>
  <c r="L199" i="2" s="1"/>
  <c r="K210" i="36"/>
  <c r="I211" i="36" s="1"/>
  <c r="G199" i="36"/>
  <c r="E200" i="36" s="1"/>
  <c r="H133" i="27" l="1"/>
  <c r="O127" i="31"/>
  <c r="N195" i="3"/>
  <c r="G180" i="29"/>
  <c r="E181" i="29" s="1"/>
  <c r="H181" i="29" s="1"/>
  <c r="Z165" i="31" s="1"/>
  <c r="Y164" i="31"/>
  <c r="W165" i="31" s="1"/>
  <c r="F192" i="56"/>
  <c r="H192" i="56" s="1"/>
  <c r="J196" i="56"/>
  <c r="L196" i="56" s="1"/>
  <c r="B271" i="10"/>
  <c r="A272" i="10"/>
  <c r="K200" i="3"/>
  <c r="I201" i="3" s="1"/>
  <c r="T186" i="3"/>
  <c r="R186" i="3"/>
  <c r="F200" i="3"/>
  <c r="H200" i="3"/>
  <c r="O195" i="3"/>
  <c r="M196" i="3" s="1"/>
  <c r="K216" i="29"/>
  <c r="I217" i="29" s="1"/>
  <c r="J217" i="29" s="1"/>
  <c r="F181" i="29"/>
  <c r="X165" i="31" s="1"/>
  <c r="D182" i="10"/>
  <c r="G170" i="15"/>
  <c r="E171" i="15" s="1"/>
  <c r="F163" i="31"/>
  <c r="G163" i="31" s="1"/>
  <c r="S200" i="17"/>
  <c r="Q201" i="17" s="1"/>
  <c r="R201" i="17" s="1"/>
  <c r="R210" i="29"/>
  <c r="S210" i="29" s="1"/>
  <c r="Q211" i="29" s="1"/>
  <c r="R211" i="29" s="1"/>
  <c r="P220" i="29"/>
  <c r="O220" i="29" s="1"/>
  <c r="F184" i="17"/>
  <c r="H184" i="17" s="1"/>
  <c r="O198" i="17"/>
  <c r="M199" i="17" s="1"/>
  <c r="L208" i="17"/>
  <c r="J208" i="17"/>
  <c r="K199" i="2"/>
  <c r="I200" i="2" s="1"/>
  <c r="J206" i="15"/>
  <c r="L206" i="15" s="1"/>
  <c r="K206" i="15" s="1"/>
  <c r="I207" i="15" s="1"/>
  <c r="J208" i="27"/>
  <c r="L208" i="27" s="1"/>
  <c r="G196" i="2"/>
  <c r="E197" i="2" s="1"/>
  <c r="J211" i="36"/>
  <c r="L211" i="36" s="1"/>
  <c r="K211" i="36" s="1"/>
  <c r="I212" i="36" s="1"/>
  <c r="F200" i="36"/>
  <c r="G133" i="27" l="1"/>
  <c r="Q127" i="31"/>
  <c r="G192" i="56"/>
  <c r="E193" i="56" s="1"/>
  <c r="K196" i="56"/>
  <c r="I197" i="56" s="1"/>
  <c r="G200" i="3"/>
  <c r="E201" i="3" s="1"/>
  <c r="S186" i="3"/>
  <c r="Q187" i="3" s="1"/>
  <c r="L201" i="3"/>
  <c r="J201" i="3"/>
  <c r="B272" i="10"/>
  <c r="A273" i="10"/>
  <c r="Y165" i="31"/>
  <c r="W166" i="31" s="1"/>
  <c r="N196" i="3"/>
  <c r="P196" i="3"/>
  <c r="L217" i="29"/>
  <c r="K217" i="29" s="1"/>
  <c r="I218" i="29" s="1"/>
  <c r="L218" i="29" s="1"/>
  <c r="G181" i="29"/>
  <c r="E182" i="29" s="1"/>
  <c r="T201" i="17"/>
  <c r="S201" i="17" s="1"/>
  <c r="Q202" i="17" s="1"/>
  <c r="T202" i="17" s="1"/>
  <c r="F171" i="15"/>
  <c r="H171" i="15" s="1"/>
  <c r="H164" i="31" s="1"/>
  <c r="E164" i="31"/>
  <c r="F164" i="31" s="1"/>
  <c r="T211" i="29"/>
  <c r="S211" i="29" s="1"/>
  <c r="Q212" i="29" s="1"/>
  <c r="T212" i="29" s="1"/>
  <c r="M221" i="29"/>
  <c r="P221" i="29" s="1"/>
  <c r="J200" i="2"/>
  <c r="K208" i="17"/>
  <c r="I209" i="17" s="1"/>
  <c r="J209" i="17" s="1"/>
  <c r="N199" i="17"/>
  <c r="P199" i="17"/>
  <c r="G184" i="17"/>
  <c r="E185" i="17" s="1"/>
  <c r="F197" i="2"/>
  <c r="H197" i="2" s="1"/>
  <c r="D183" i="10"/>
  <c r="K208" i="27"/>
  <c r="I209" i="27" s="1"/>
  <c r="J207" i="15"/>
  <c r="L207" i="15" s="1"/>
  <c r="K207" i="15" s="1"/>
  <c r="I208" i="15" s="1"/>
  <c r="J212" i="36"/>
  <c r="L212" i="36" s="1"/>
  <c r="K212" i="36" s="1"/>
  <c r="I213" i="36" s="1"/>
  <c r="H200" i="36"/>
  <c r="G200" i="36" s="1"/>
  <c r="E201" i="36" s="1"/>
  <c r="F201" i="36" s="1"/>
  <c r="P127" i="31" l="1"/>
  <c r="E134" i="27"/>
  <c r="K201" i="3"/>
  <c r="I202" i="3" s="1"/>
  <c r="O196" i="3"/>
  <c r="M197" i="3" s="1"/>
  <c r="N197" i="3" s="1"/>
  <c r="J197" i="56"/>
  <c r="L197" i="56" s="1"/>
  <c r="K197" i="56" s="1"/>
  <c r="F193" i="56"/>
  <c r="H193" i="56" s="1"/>
  <c r="L202" i="3"/>
  <c r="J202" i="3"/>
  <c r="B273" i="10"/>
  <c r="A274" i="10"/>
  <c r="T187" i="3"/>
  <c r="R187" i="3"/>
  <c r="H201" i="3"/>
  <c r="F201" i="3"/>
  <c r="F182" i="29"/>
  <c r="X166" i="31" s="1"/>
  <c r="H182" i="29"/>
  <c r="Z166" i="31" s="1"/>
  <c r="G164" i="31"/>
  <c r="G171" i="15"/>
  <c r="E172" i="15" s="1"/>
  <c r="L200" i="2"/>
  <c r="K200" i="2" s="1"/>
  <c r="I201" i="2" s="1"/>
  <c r="J218" i="29"/>
  <c r="K218" i="29" s="1"/>
  <c r="I219" i="29" s="1"/>
  <c r="L219" i="29" s="1"/>
  <c r="R202" i="17"/>
  <c r="S202" i="17" s="1"/>
  <c r="Q203" i="17" s="1"/>
  <c r="N221" i="29"/>
  <c r="O221" i="29" s="1"/>
  <c r="M222" i="29" s="1"/>
  <c r="N222" i="29" s="1"/>
  <c r="R212" i="29"/>
  <c r="S212" i="29" s="1"/>
  <c r="Q213" i="29" s="1"/>
  <c r="L209" i="17"/>
  <c r="K209" i="17" s="1"/>
  <c r="G197" i="2"/>
  <c r="E198" i="2" s="1"/>
  <c r="F198" i="2" s="1"/>
  <c r="F185" i="17"/>
  <c r="H185" i="17" s="1"/>
  <c r="G185" i="17" s="1"/>
  <c r="E186" i="17" s="1"/>
  <c r="O199" i="17"/>
  <c r="M200" i="17" s="1"/>
  <c r="J209" i="27"/>
  <c r="L209" i="27" s="1"/>
  <c r="J208" i="15"/>
  <c r="L208" i="15" s="1"/>
  <c r="J213" i="36"/>
  <c r="L213" i="36" s="1"/>
  <c r="K213" i="36" s="1"/>
  <c r="I214" i="36" s="1"/>
  <c r="H201" i="36"/>
  <c r="G201" i="36" s="1"/>
  <c r="E202" i="36" s="1"/>
  <c r="K202" i="3" l="1"/>
  <c r="I203" i="3" s="1"/>
  <c r="P197" i="3"/>
  <c r="F134" i="27"/>
  <c r="O128" i="31" s="1"/>
  <c r="N128" i="31"/>
  <c r="H134" i="27"/>
  <c r="Q128" i="31" s="1"/>
  <c r="G201" i="3"/>
  <c r="E202" i="3" s="1"/>
  <c r="F202" i="3" s="1"/>
  <c r="S187" i="3"/>
  <c r="Q188" i="3" s="1"/>
  <c r="R188" i="3" s="1"/>
  <c r="G193" i="56"/>
  <c r="E194" i="56" s="1"/>
  <c r="I198" i="56"/>
  <c r="T188" i="3"/>
  <c r="A275" i="10"/>
  <c r="B274" i="10"/>
  <c r="O197" i="3"/>
  <c r="M198" i="3" s="1"/>
  <c r="L203" i="3"/>
  <c r="J203" i="3"/>
  <c r="Y166" i="31"/>
  <c r="W167" i="31" s="1"/>
  <c r="G182" i="29"/>
  <c r="E183" i="29" s="1"/>
  <c r="F172" i="15"/>
  <c r="H172" i="15" s="1"/>
  <c r="H165" i="31" s="1"/>
  <c r="E165" i="31"/>
  <c r="F165" i="31" s="1"/>
  <c r="J219" i="29"/>
  <c r="K219" i="29" s="1"/>
  <c r="I220" i="29" s="1"/>
  <c r="J220" i="29" s="1"/>
  <c r="J201" i="2"/>
  <c r="L201" i="2" s="1"/>
  <c r="K201" i="2" s="1"/>
  <c r="I202" i="2" s="1"/>
  <c r="J202" i="2" s="1"/>
  <c r="L202" i="2" s="1"/>
  <c r="I210" i="17"/>
  <c r="J210" i="17" s="1"/>
  <c r="P222" i="29"/>
  <c r="O222" i="29" s="1"/>
  <c r="M223" i="29" s="1"/>
  <c r="P223" i="29" s="1"/>
  <c r="D184" i="10"/>
  <c r="H198" i="2"/>
  <c r="G198" i="2" s="1"/>
  <c r="E199" i="2" s="1"/>
  <c r="D185" i="10" s="1"/>
  <c r="K209" i="27"/>
  <c r="I210" i="27" s="1"/>
  <c r="F186" i="17"/>
  <c r="H186" i="17" s="1"/>
  <c r="G186" i="17" s="1"/>
  <c r="E187" i="17" s="1"/>
  <c r="F187" i="17" s="1"/>
  <c r="H187" i="17" s="1"/>
  <c r="P200" i="17"/>
  <c r="N200" i="17"/>
  <c r="R213" i="29"/>
  <c r="T213" i="29"/>
  <c r="R203" i="17"/>
  <c r="T203" i="17"/>
  <c r="K208" i="15"/>
  <c r="I209" i="15" s="1"/>
  <c r="J214" i="36"/>
  <c r="L214" i="36" s="1"/>
  <c r="K214" i="36" s="1"/>
  <c r="I215" i="36" s="1"/>
  <c r="F202" i="36"/>
  <c r="S188" i="3" l="1"/>
  <c r="G134" i="27"/>
  <c r="H202" i="3"/>
  <c r="K203" i="3"/>
  <c r="I204" i="3" s="1"/>
  <c r="L204" i="3" s="1"/>
  <c r="F194" i="56"/>
  <c r="H194" i="56" s="1"/>
  <c r="J198" i="56"/>
  <c r="L198" i="56" s="1"/>
  <c r="G202" i="3"/>
  <c r="E203" i="3" s="1"/>
  <c r="A276" i="10"/>
  <c r="B275" i="10"/>
  <c r="Q189" i="3"/>
  <c r="P198" i="3"/>
  <c r="N198" i="3"/>
  <c r="H183" i="29"/>
  <c r="Z167" i="31" s="1"/>
  <c r="F183" i="29"/>
  <c r="X167" i="31" s="1"/>
  <c r="G172" i="15"/>
  <c r="E173" i="15" s="1"/>
  <c r="E166" i="31" s="1"/>
  <c r="G165" i="31"/>
  <c r="L220" i="29"/>
  <c r="K220" i="29" s="1"/>
  <c r="I221" i="29" s="1"/>
  <c r="L221" i="29" s="1"/>
  <c r="L210" i="17"/>
  <c r="K210" i="17" s="1"/>
  <c r="I211" i="17" s="1"/>
  <c r="J211" i="17" s="1"/>
  <c r="N223" i="29"/>
  <c r="O223" i="29" s="1"/>
  <c r="M224" i="29" s="1"/>
  <c r="O200" i="17"/>
  <c r="M201" i="17" s="1"/>
  <c r="P201" i="17" s="1"/>
  <c r="S213" i="29"/>
  <c r="Q214" i="29" s="1"/>
  <c r="R214" i="29" s="1"/>
  <c r="F199" i="2"/>
  <c r="H199" i="2" s="1"/>
  <c r="G199" i="2" s="1"/>
  <c r="S203" i="17"/>
  <c r="Q204" i="17" s="1"/>
  <c r="K202" i="2"/>
  <c r="I203" i="2" s="1"/>
  <c r="G187" i="17"/>
  <c r="E188" i="17" s="1"/>
  <c r="J210" i="27"/>
  <c r="L210" i="27" s="1"/>
  <c r="J209" i="15"/>
  <c r="L209" i="15" s="1"/>
  <c r="K209" i="15" s="1"/>
  <c r="I210" i="15" s="1"/>
  <c r="J215" i="36"/>
  <c r="L215" i="36" s="1"/>
  <c r="K215" i="36" s="1"/>
  <c r="I216" i="36" s="1"/>
  <c r="H202" i="36"/>
  <c r="G202" i="36" s="1"/>
  <c r="E203" i="36" s="1"/>
  <c r="P128" i="31" l="1"/>
  <c r="E135" i="27"/>
  <c r="J204" i="3"/>
  <c r="K204" i="3" s="1"/>
  <c r="I205" i="3" s="1"/>
  <c r="O198" i="3"/>
  <c r="M199" i="3" s="1"/>
  <c r="P199" i="3" s="1"/>
  <c r="Y167" i="31"/>
  <c r="W168" i="31" s="1"/>
  <c r="G194" i="56"/>
  <c r="E195" i="56" s="1"/>
  <c r="K198" i="56"/>
  <c r="I199" i="56" s="1"/>
  <c r="F203" i="3"/>
  <c r="H203" i="3"/>
  <c r="R189" i="3"/>
  <c r="T189" i="3"/>
  <c r="A277" i="10"/>
  <c r="B276" i="10"/>
  <c r="G183" i="29"/>
  <c r="E184" i="29" s="1"/>
  <c r="F173" i="15"/>
  <c r="H173" i="15" s="1"/>
  <c r="H166" i="31" s="1"/>
  <c r="F166" i="31"/>
  <c r="N201" i="17"/>
  <c r="O201" i="17" s="1"/>
  <c r="M202" i="17" s="1"/>
  <c r="L211" i="17"/>
  <c r="K211" i="17" s="1"/>
  <c r="I212" i="17" s="1"/>
  <c r="J212" i="17" s="1"/>
  <c r="J221" i="29"/>
  <c r="K221" i="29" s="1"/>
  <c r="I222" i="29" s="1"/>
  <c r="J222" i="29" s="1"/>
  <c r="T214" i="29"/>
  <c r="S214" i="29" s="1"/>
  <c r="Q215" i="29" s="1"/>
  <c r="E200" i="2"/>
  <c r="D186" i="10" s="1"/>
  <c r="T204" i="17"/>
  <c r="R204" i="17"/>
  <c r="N224" i="29"/>
  <c r="P224" i="29"/>
  <c r="K210" i="27"/>
  <c r="I211" i="27" s="1"/>
  <c r="J203" i="2"/>
  <c r="L203" i="2" s="1"/>
  <c r="J210" i="15"/>
  <c r="L210" i="15" s="1"/>
  <c r="K210" i="15" s="1"/>
  <c r="I211" i="15" s="1"/>
  <c r="F188" i="17"/>
  <c r="H188" i="17" s="1"/>
  <c r="G188" i="17" s="1"/>
  <c r="E189" i="17" s="1"/>
  <c r="J216" i="36"/>
  <c r="L216" i="36" s="1"/>
  <c r="K216" i="36" s="1"/>
  <c r="F203" i="36"/>
  <c r="H203" i="36" s="1"/>
  <c r="G203" i="36" s="1"/>
  <c r="E204" i="36" s="1"/>
  <c r="L205" i="3" l="1"/>
  <c r="J205" i="3"/>
  <c r="N199" i="3"/>
  <c r="O199" i="3"/>
  <c r="M200" i="3" s="1"/>
  <c r="P200" i="3" s="1"/>
  <c r="N129" i="31"/>
  <c r="F135" i="27"/>
  <c r="K205" i="3"/>
  <c r="I206" i="3" s="1"/>
  <c r="J206" i="3" s="1"/>
  <c r="S189" i="3"/>
  <c r="Q190" i="3" s="1"/>
  <c r="G203" i="3"/>
  <c r="E204" i="3" s="1"/>
  <c r="F204" i="3" s="1"/>
  <c r="J199" i="56"/>
  <c r="L199" i="56" s="1"/>
  <c r="F195" i="56"/>
  <c r="H195" i="56" s="1"/>
  <c r="A278" i="10"/>
  <c r="B277" i="10"/>
  <c r="F184" i="29"/>
  <c r="X168" i="31" s="1"/>
  <c r="H184" i="29"/>
  <c r="Z168" i="31" s="1"/>
  <c r="G166" i="31"/>
  <c r="G173" i="15"/>
  <c r="E174" i="15" s="1"/>
  <c r="F174" i="15" s="1"/>
  <c r="H174" i="15" s="1"/>
  <c r="H167" i="31" s="1"/>
  <c r="L212" i="17"/>
  <c r="K212" i="17" s="1"/>
  <c r="I213" i="17" s="1"/>
  <c r="L213" i="17" s="1"/>
  <c r="O224" i="29"/>
  <c r="M225" i="29" s="1"/>
  <c r="N225" i="29" s="1"/>
  <c r="F200" i="2"/>
  <c r="H200" i="2" s="1"/>
  <c r="G200" i="2" s="1"/>
  <c r="E201" i="2" s="1"/>
  <c r="S204" i="17"/>
  <c r="Q205" i="17" s="1"/>
  <c r="N202" i="17"/>
  <c r="P202" i="17"/>
  <c r="L222" i="29"/>
  <c r="K222" i="29" s="1"/>
  <c r="I223" i="29" s="1"/>
  <c r="J223" i="29" s="1"/>
  <c r="T215" i="29"/>
  <c r="R215" i="29"/>
  <c r="F189" i="17"/>
  <c r="H189" i="17" s="1"/>
  <c r="J211" i="15"/>
  <c r="L211" i="15" s="1"/>
  <c r="K203" i="2"/>
  <c r="I204" i="2" s="1"/>
  <c r="J211" i="27"/>
  <c r="L211" i="27" s="1"/>
  <c r="I217" i="36"/>
  <c r="J217" i="36" s="1"/>
  <c r="L217" i="36" s="1"/>
  <c r="K217" i="36" s="1"/>
  <c r="I218" i="36" s="1"/>
  <c r="F204" i="36"/>
  <c r="H204" i="36" s="1"/>
  <c r="N200" i="3" l="1"/>
  <c r="H204" i="3"/>
  <c r="L206" i="3"/>
  <c r="O129" i="31"/>
  <c r="H135" i="27"/>
  <c r="O200" i="3"/>
  <c r="M201" i="3" s="1"/>
  <c r="N201" i="3" s="1"/>
  <c r="K199" i="56"/>
  <c r="I200" i="56" s="1"/>
  <c r="G195" i="56"/>
  <c r="E196" i="56" s="1"/>
  <c r="G204" i="3"/>
  <c r="E205" i="3" s="1"/>
  <c r="K206" i="3"/>
  <c r="I207" i="3" s="1"/>
  <c r="T190" i="3"/>
  <c r="R190" i="3"/>
  <c r="S190" i="3" s="1"/>
  <c r="Q191" i="3" s="1"/>
  <c r="A279" i="10"/>
  <c r="B278" i="10"/>
  <c r="G184" i="29"/>
  <c r="E185" i="29" s="1"/>
  <c r="Y168" i="31"/>
  <c r="W169" i="31" s="1"/>
  <c r="P225" i="29"/>
  <c r="O225" i="29" s="1"/>
  <c r="M226" i="29" s="1"/>
  <c r="N226" i="29" s="1"/>
  <c r="O202" i="17"/>
  <c r="M203" i="17" s="1"/>
  <c r="N203" i="17" s="1"/>
  <c r="E167" i="31"/>
  <c r="F167" i="31" s="1"/>
  <c r="G167" i="31" s="1"/>
  <c r="G174" i="15"/>
  <c r="E175" i="15" s="1"/>
  <c r="J213" i="17"/>
  <c r="K213" i="17" s="1"/>
  <c r="I214" i="17" s="1"/>
  <c r="J214" i="17" s="1"/>
  <c r="S215" i="29"/>
  <c r="Q216" i="29" s="1"/>
  <c r="R216" i="29" s="1"/>
  <c r="L223" i="29"/>
  <c r="K223" i="29" s="1"/>
  <c r="I224" i="29" s="1"/>
  <c r="J224" i="29" s="1"/>
  <c r="K211" i="27"/>
  <c r="I212" i="27" s="1"/>
  <c r="T205" i="17"/>
  <c r="R205" i="17"/>
  <c r="G189" i="17"/>
  <c r="E190" i="17" s="1"/>
  <c r="J204" i="2"/>
  <c r="L204" i="2" s="1"/>
  <c r="D187" i="10"/>
  <c r="F201" i="2"/>
  <c r="H201" i="2" s="1"/>
  <c r="K211" i="15"/>
  <c r="I212" i="15" s="1"/>
  <c r="J218" i="36"/>
  <c r="L218" i="36" s="1"/>
  <c r="K218" i="36" s="1"/>
  <c r="I219" i="36" s="1"/>
  <c r="G204" i="36"/>
  <c r="E205" i="36" s="1"/>
  <c r="F205" i="36" s="1"/>
  <c r="H205" i="36" s="1"/>
  <c r="P201" i="3" l="1"/>
  <c r="G135" i="27"/>
  <c r="P129" i="31" s="1"/>
  <c r="Q129" i="31"/>
  <c r="F196" i="56"/>
  <c r="J200" i="56"/>
  <c r="L200" i="56" s="1"/>
  <c r="A280" i="10"/>
  <c r="B279" i="10"/>
  <c r="L207" i="3"/>
  <c r="J207" i="3"/>
  <c r="F205" i="3"/>
  <c r="H205" i="3"/>
  <c r="R191" i="3"/>
  <c r="T191" i="3"/>
  <c r="S191" i="3" s="1"/>
  <c r="Q192" i="3" s="1"/>
  <c r="O201" i="3"/>
  <c r="M202" i="3" s="1"/>
  <c r="H185" i="29"/>
  <c r="Z169" i="31" s="1"/>
  <c r="F185" i="29"/>
  <c r="X169" i="31" s="1"/>
  <c r="P203" i="17"/>
  <c r="O203" i="17" s="1"/>
  <c r="M204" i="17" s="1"/>
  <c r="P226" i="29"/>
  <c r="O226" i="29" s="1"/>
  <c r="M227" i="29" s="1"/>
  <c r="F175" i="15"/>
  <c r="H175" i="15" s="1"/>
  <c r="H168" i="31" s="1"/>
  <c r="E168" i="31"/>
  <c r="F168" i="31" s="1"/>
  <c r="L224" i="29"/>
  <c r="K224" i="29" s="1"/>
  <c r="I225" i="29" s="1"/>
  <c r="J225" i="29" s="1"/>
  <c r="T216" i="29"/>
  <c r="S216" i="29" s="1"/>
  <c r="Q217" i="29" s="1"/>
  <c r="R217" i="29" s="1"/>
  <c r="S205" i="17"/>
  <c r="Q206" i="17" s="1"/>
  <c r="T206" i="17" s="1"/>
  <c r="L214" i="17"/>
  <c r="K214" i="17" s="1"/>
  <c r="I215" i="17" s="1"/>
  <c r="J215" i="17" s="1"/>
  <c r="K204" i="2"/>
  <c r="I205" i="2" s="1"/>
  <c r="J205" i="2" s="1"/>
  <c r="J212" i="27"/>
  <c r="F190" i="17"/>
  <c r="H190" i="17" s="1"/>
  <c r="G190" i="17" s="1"/>
  <c r="E191" i="17" s="1"/>
  <c r="G201" i="2"/>
  <c r="E202" i="2" s="1"/>
  <c r="J212" i="15"/>
  <c r="L212" i="15" s="1"/>
  <c r="K212" i="15" s="1"/>
  <c r="I213" i="15" s="1"/>
  <c r="J219" i="36"/>
  <c r="L219" i="36" s="1"/>
  <c r="K219" i="36" s="1"/>
  <c r="I220" i="36" s="1"/>
  <c r="G205" i="36"/>
  <c r="E206" i="36" s="1"/>
  <c r="F206" i="36" s="1"/>
  <c r="G185" i="29" l="1"/>
  <c r="E136" i="27"/>
  <c r="G205" i="3"/>
  <c r="E206" i="3" s="1"/>
  <c r="F206" i="3" s="1"/>
  <c r="K207" i="3"/>
  <c r="I208" i="3" s="1"/>
  <c r="H196" i="56"/>
  <c r="G196" i="56" s="1"/>
  <c r="E197" i="56" s="1"/>
  <c r="K200" i="56"/>
  <c r="I201" i="56" s="1"/>
  <c r="N202" i="3"/>
  <c r="P202" i="3"/>
  <c r="Y169" i="31"/>
  <c r="W170" i="31" s="1"/>
  <c r="R192" i="3"/>
  <c r="T192" i="3"/>
  <c r="A281" i="10"/>
  <c r="B280" i="10"/>
  <c r="E186" i="29"/>
  <c r="G168" i="31"/>
  <c r="G175" i="15"/>
  <c r="E176" i="15" s="1"/>
  <c r="L212" i="27"/>
  <c r="K212" i="27" s="1"/>
  <c r="I213" i="27" s="1"/>
  <c r="R206" i="17"/>
  <c r="S206" i="17" s="1"/>
  <c r="Q207" i="17" s="1"/>
  <c r="R207" i="17" s="1"/>
  <c r="L205" i="2"/>
  <c r="K205" i="2" s="1"/>
  <c r="I206" i="2" s="1"/>
  <c r="T217" i="29"/>
  <c r="S217" i="29" s="1"/>
  <c r="L225" i="29"/>
  <c r="K225" i="29" s="1"/>
  <c r="I226" i="29" s="1"/>
  <c r="L215" i="17"/>
  <c r="K215" i="17" s="1"/>
  <c r="I216" i="17" s="1"/>
  <c r="L216" i="17" s="1"/>
  <c r="N204" i="17"/>
  <c r="P204" i="17"/>
  <c r="N227" i="29"/>
  <c r="P227" i="29"/>
  <c r="D188" i="10"/>
  <c r="F202" i="2"/>
  <c r="H202" i="2" s="1"/>
  <c r="F191" i="17"/>
  <c r="H191" i="17" s="1"/>
  <c r="J220" i="36"/>
  <c r="L220" i="36" s="1"/>
  <c r="K220" i="36" s="1"/>
  <c r="I221" i="36" s="1"/>
  <c r="H206" i="36"/>
  <c r="G206" i="36" s="1"/>
  <c r="E207" i="36" s="1"/>
  <c r="J213" i="15"/>
  <c r="L213" i="15" s="1"/>
  <c r="H206" i="3" l="1"/>
  <c r="F136" i="27"/>
  <c r="O130" i="31" s="1"/>
  <c r="N130" i="31"/>
  <c r="S192" i="3"/>
  <c r="Q193" i="3" s="1"/>
  <c r="R193" i="3" s="1"/>
  <c r="O202" i="3"/>
  <c r="M203" i="3" s="1"/>
  <c r="P203" i="3" s="1"/>
  <c r="F197" i="56"/>
  <c r="H197" i="56" s="1"/>
  <c r="G197" i="56" s="1"/>
  <c r="E198" i="56" s="1"/>
  <c r="J201" i="56"/>
  <c r="L201" i="56" s="1"/>
  <c r="G206" i="3"/>
  <c r="E207" i="3" s="1"/>
  <c r="A282" i="10"/>
  <c r="B281" i="10"/>
  <c r="J208" i="3"/>
  <c r="L208" i="3"/>
  <c r="K208" i="3"/>
  <c r="H186" i="29"/>
  <c r="Z170" i="31" s="1"/>
  <c r="F186" i="29"/>
  <c r="X170" i="31" s="1"/>
  <c r="E169" i="31"/>
  <c r="F169" i="31" s="1"/>
  <c r="F176" i="15"/>
  <c r="H176" i="15" s="1"/>
  <c r="H169" i="31" s="1"/>
  <c r="J213" i="27"/>
  <c r="L213" i="27" s="1"/>
  <c r="Q218" i="29"/>
  <c r="R218" i="29" s="1"/>
  <c r="J206" i="2"/>
  <c r="L206" i="2" s="1"/>
  <c r="K206" i="2" s="1"/>
  <c r="I207" i="2" s="1"/>
  <c r="J207" i="2" s="1"/>
  <c r="O204" i="17"/>
  <c r="M205" i="17" s="1"/>
  <c r="T207" i="17"/>
  <c r="S207" i="17" s="1"/>
  <c r="Q208" i="17" s="1"/>
  <c r="T208" i="17" s="1"/>
  <c r="O227" i="29"/>
  <c r="M228" i="29" s="1"/>
  <c r="J216" i="17"/>
  <c r="K216" i="17" s="1"/>
  <c r="I217" i="17" s="1"/>
  <c r="J226" i="29"/>
  <c r="L226" i="29"/>
  <c r="G202" i="2"/>
  <c r="E203" i="2" s="1"/>
  <c r="G191" i="17"/>
  <c r="E192" i="17" s="1"/>
  <c r="J221" i="36"/>
  <c r="L221" i="36" s="1"/>
  <c r="K221" i="36" s="1"/>
  <c r="K213" i="15"/>
  <c r="I214" i="15" s="1"/>
  <c r="J214" i="15" s="1"/>
  <c r="L214" i="15" s="1"/>
  <c r="F207" i="36"/>
  <c r="H207" i="36" s="1"/>
  <c r="T193" i="3" l="1"/>
  <c r="S193" i="3"/>
  <c r="Q194" i="3" s="1"/>
  <c r="H136" i="27"/>
  <c r="N203" i="3"/>
  <c r="O203" i="3" s="1"/>
  <c r="M204" i="3" s="1"/>
  <c r="N204" i="3" s="1"/>
  <c r="Y170" i="31"/>
  <c r="W171" i="31" s="1"/>
  <c r="F198" i="56"/>
  <c r="H198" i="56" s="1"/>
  <c r="K201" i="56"/>
  <c r="I202" i="56" s="1"/>
  <c r="P204" i="3"/>
  <c r="T194" i="3"/>
  <c r="R194" i="3"/>
  <c r="B282" i="10"/>
  <c r="A283" i="10"/>
  <c r="H207" i="3"/>
  <c r="F207" i="3"/>
  <c r="G186" i="29"/>
  <c r="E187" i="29" s="1"/>
  <c r="I209" i="3"/>
  <c r="G169" i="31"/>
  <c r="G176" i="15"/>
  <c r="E177" i="15" s="1"/>
  <c r="F177" i="15" s="1"/>
  <c r="H177" i="15" s="1"/>
  <c r="H170" i="31" s="1"/>
  <c r="K213" i="27"/>
  <c r="I214" i="27" s="1"/>
  <c r="J214" i="27" s="1"/>
  <c r="L214" i="27" s="1"/>
  <c r="T218" i="29"/>
  <c r="S218" i="29" s="1"/>
  <c r="Q219" i="29" s="1"/>
  <c r="R219" i="29" s="1"/>
  <c r="K226" i="29"/>
  <c r="I227" i="29" s="1"/>
  <c r="J227" i="29" s="1"/>
  <c r="L217" i="17"/>
  <c r="J217" i="17"/>
  <c r="R208" i="17"/>
  <c r="S208" i="17" s="1"/>
  <c r="Q209" i="17" s="1"/>
  <c r="R209" i="17" s="1"/>
  <c r="F203" i="2"/>
  <c r="D189" i="10"/>
  <c r="L207" i="2"/>
  <c r="K207" i="2" s="1"/>
  <c r="I208" i="2" s="1"/>
  <c r="P205" i="17"/>
  <c r="N205" i="17"/>
  <c r="N228" i="29"/>
  <c r="P228" i="29"/>
  <c r="F192" i="17"/>
  <c r="H192" i="17" s="1"/>
  <c r="I222" i="36"/>
  <c r="J222" i="36" s="1"/>
  <c r="L222" i="36" s="1"/>
  <c r="K222" i="36" s="1"/>
  <c r="I223" i="36" s="1"/>
  <c r="G207" i="36"/>
  <c r="E208" i="36" s="1"/>
  <c r="F208" i="36" s="1"/>
  <c r="K214" i="15"/>
  <c r="I215" i="15" s="1"/>
  <c r="J215" i="15" s="1"/>
  <c r="L215" i="15" s="1"/>
  <c r="O204" i="3" l="1"/>
  <c r="M205" i="3" s="1"/>
  <c r="Q130" i="31"/>
  <c r="G136" i="27"/>
  <c r="P130" i="31" s="1"/>
  <c r="S194" i="3"/>
  <c r="Q195" i="3" s="1"/>
  <c r="T195" i="3" s="1"/>
  <c r="G198" i="56"/>
  <c r="E199" i="56" s="1"/>
  <c r="F199" i="56" s="1"/>
  <c r="H199" i="56" s="1"/>
  <c r="J202" i="56"/>
  <c r="L202" i="56" s="1"/>
  <c r="A284" i="10"/>
  <c r="B283" i="10"/>
  <c r="L209" i="3"/>
  <c r="J209" i="3"/>
  <c r="G207" i="3"/>
  <c r="E208" i="3" s="1"/>
  <c r="P205" i="3"/>
  <c r="N205" i="3"/>
  <c r="F187" i="29"/>
  <c r="X171" i="31" s="1"/>
  <c r="H187" i="29"/>
  <c r="Z171" i="31" s="1"/>
  <c r="E170" i="31"/>
  <c r="F170" i="31" s="1"/>
  <c r="G170" i="31" s="1"/>
  <c r="G177" i="15"/>
  <c r="E178" i="15" s="1"/>
  <c r="T219" i="29"/>
  <c r="S219" i="29" s="1"/>
  <c r="Q220" i="29" s="1"/>
  <c r="R220" i="29" s="1"/>
  <c r="H203" i="2"/>
  <c r="G203" i="2" s="1"/>
  <c r="E204" i="2" s="1"/>
  <c r="K214" i="27"/>
  <c r="I215" i="27" s="1"/>
  <c r="L227" i="29"/>
  <c r="K227" i="29" s="1"/>
  <c r="I228" i="29" s="1"/>
  <c r="L228" i="29" s="1"/>
  <c r="K217" i="17"/>
  <c r="I218" i="17" s="1"/>
  <c r="L218" i="17" s="1"/>
  <c r="T209" i="17"/>
  <c r="S209" i="17" s="1"/>
  <c r="Q210" i="17" s="1"/>
  <c r="O228" i="29"/>
  <c r="M229" i="29" s="1"/>
  <c r="N229" i="29" s="1"/>
  <c r="O205" i="17"/>
  <c r="M206" i="17" s="1"/>
  <c r="K215" i="15"/>
  <c r="I216" i="15" s="1"/>
  <c r="J216" i="15" s="1"/>
  <c r="L216" i="15" s="1"/>
  <c r="K216" i="15" s="1"/>
  <c r="G192" i="17"/>
  <c r="E193" i="17" s="1"/>
  <c r="J208" i="2"/>
  <c r="L208" i="2" s="1"/>
  <c r="J223" i="36"/>
  <c r="L223" i="36" s="1"/>
  <c r="H208" i="36"/>
  <c r="G208" i="36" s="1"/>
  <c r="E209" i="36" s="1"/>
  <c r="F209" i="36" s="1"/>
  <c r="E137" i="27" l="1"/>
  <c r="K209" i="3"/>
  <c r="I210" i="3" s="1"/>
  <c r="J210" i="3" s="1"/>
  <c r="R195" i="3"/>
  <c r="S195" i="3" s="1"/>
  <c r="Q196" i="3" s="1"/>
  <c r="O205" i="3"/>
  <c r="M206" i="3" s="1"/>
  <c r="K202" i="56"/>
  <c r="I203" i="56" s="1"/>
  <c r="G199" i="56"/>
  <c r="E200" i="56" s="1"/>
  <c r="H208" i="3"/>
  <c r="F208" i="3"/>
  <c r="L210" i="3"/>
  <c r="B284" i="10"/>
  <c r="A285" i="10"/>
  <c r="G187" i="29"/>
  <c r="E188" i="29" s="1"/>
  <c r="Y171" i="31"/>
  <c r="W172" i="31" s="1"/>
  <c r="T220" i="29"/>
  <c r="S220" i="29" s="1"/>
  <c r="Q221" i="29" s="1"/>
  <c r="T221" i="29" s="1"/>
  <c r="E171" i="31"/>
  <c r="F171" i="31" s="1"/>
  <c r="F178" i="15"/>
  <c r="H178" i="15" s="1"/>
  <c r="H171" i="31" s="1"/>
  <c r="D190" i="10"/>
  <c r="F204" i="2"/>
  <c r="H204" i="2" s="1"/>
  <c r="G204" i="2" s="1"/>
  <c r="E205" i="2" s="1"/>
  <c r="F205" i="2" s="1"/>
  <c r="H205" i="2" s="1"/>
  <c r="J215" i="27"/>
  <c r="L215" i="27" s="1"/>
  <c r="J228" i="29"/>
  <c r="K228" i="29" s="1"/>
  <c r="I229" i="29" s="1"/>
  <c r="L229" i="29" s="1"/>
  <c r="P229" i="29"/>
  <c r="O229" i="29" s="1"/>
  <c r="J218" i="17"/>
  <c r="K218" i="17" s="1"/>
  <c r="I219" i="17" s="1"/>
  <c r="R210" i="17"/>
  <c r="T210" i="17"/>
  <c r="N206" i="17"/>
  <c r="P206" i="17"/>
  <c r="K208" i="2"/>
  <c r="I209" i="2" s="1"/>
  <c r="F193" i="17"/>
  <c r="H193" i="17" s="1"/>
  <c r="K223" i="36"/>
  <c r="I224" i="36" s="1"/>
  <c r="J224" i="36" s="1"/>
  <c r="L224" i="36" s="1"/>
  <c r="K224" i="36" s="1"/>
  <c r="I225" i="36" s="1"/>
  <c r="H209" i="36"/>
  <c r="G209" i="36" s="1"/>
  <c r="E210" i="36" s="1"/>
  <c r="I217" i="15"/>
  <c r="N131" i="31" l="1"/>
  <c r="F137" i="27"/>
  <c r="O131" i="31" s="1"/>
  <c r="H137" i="27"/>
  <c r="Q131" i="31" s="1"/>
  <c r="G137" i="27"/>
  <c r="P131" i="31" s="1"/>
  <c r="E138" i="27"/>
  <c r="G208" i="3"/>
  <c r="E209" i="3" s="1"/>
  <c r="F209" i="3" s="1"/>
  <c r="N206" i="3"/>
  <c r="P206" i="3"/>
  <c r="O206" i="3" s="1"/>
  <c r="M207" i="3" s="1"/>
  <c r="F200" i="56"/>
  <c r="J203" i="56"/>
  <c r="L203" i="56" s="1"/>
  <c r="R196" i="3"/>
  <c r="T196" i="3"/>
  <c r="B285" i="10"/>
  <c r="A286" i="10"/>
  <c r="K210" i="3"/>
  <c r="I211" i="3" s="1"/>
  <c r="H188" i="29"/>
  <c r="Z172" i="31" s="1"/>
  <c r="F188" i="29"/>
  <c r="X172" i="31" s="1"/>
  <c r="D191" i="10"/>
  <c r="R221" i="29"/>
  <c r="S221" i="29" s="1"/>
  <c r="Q222" i="29" s="1"/>
  <c r="T222" i="29" s="1"/>
  <c r="G171" i="31"/>
  <c r="G178" i="15"/>
  <c r="E179" i="15" s="1"/>
  <c r="K215" i="27"/>
  <c r="I216" i="27" s="1"/>
  <c r="J216" i="27" s="1"/>
  <c r="O206" i="17"/>
  <c r="M207" i="17" s="1"/>
  <c r="P207" i="17" s="1"/>
  <c r="J229" i="29"/>
  <c r="K229" i="29" s="1"/>
  <c r="I230" i="29" s="1"/>
  <c r="J230" i="29" s="1"/>
  <c r="S210" i="17"/>
  <c r="Q211" i="17" s="1"/>
  <c r="R211" i="17" s="1"/>
  <c r="M230" i="29"/>
  <c r="N230" i="29" s="1"/>
  <c r="J219" i="17"/>
  <c r="L219" i="17"/>
  <c r="G205" i="2"/>
  <c r="E206" i="2" s="1"/>
  <c r="G193" i="17"/>
  <c r="E194" i="17" s="1"/>
  <c r="J209" i="2"/>
  <c r="L209" i="2" s="1"/>
  <c r="J225" i="36"/>
  <c r="L225" i="36" s="1"/>
  <c r="K225" i="36" s="1"/>
  <c r="I226" i="36" s="1"/>
  <c r="J217" i="15"/>
  <c r="L217" i="15" s="1"/>
  <c r="F210" i="36"/>
  <c r="H210" i="36" s="1"/>
  <c r="N132" i="31" l="1"/>
  <c r="F138" i="27"/>
  <c r="O132" i="31" s="1"/>
  <c r="H209" i="3"/>
  <c r="S196" i="3"/>
  <c r="Q197" i="3" s="1"/>
  <c r="T197" i="3" s="1"/>
  <c r="G209" i="3"/>
  <c r="E210" i="3" s="1"/>
  <c r="H210" i="3" s="1"/>
  <c r="K203" i="56"/>
  <c r="I204" i="56" s="1"/>
  <c r="H200" i="56"/>
  <c r="G200" i="56" s="1"/>
  <c r="E201" i="56" s="1"/>
  <c r="P207" i="3"/>
  <c r="N207" i="3"/>
  <c r="B286" i="10"/>
  <c r="A287" i="10"/>
  <c r="Y172" i="31"/>
  <c r="W173" i="31" s="1"/>
  <c r="J211" i="3"/>
  <c r="L211" i="3"/>
  <c r="K211" i="3" s="1"/>
  <c r="I212" i="3" s="1"/>
  <c r="R222" i="29"/>
  <c r="S222" i="29" s="1"/>
  <c r="Q223" i="29" s="1"/>
  <c r="R223" i="29" s="1"/>
  <c r="G188" i="29"/>
  <c r="E189" i="29" s="1"/>
  <c r="L230" i="29"/>
  <c r="K230" i="29" s="1"/>
  <c r="I231" i="29" s="1"/>
  <c r="L231" i="29" s="1"/>
  <c r="F179" i="15"/>
  <c r="H179" i="15" s="1"/>
  <c r="H172" i="31" s="1"/>
  <c r="E172" i="31"/>
  <c r="F172" i="31" s="1"/>
  <c r="T211" i="17"/>
  <c r="S211" i="17" s="1"/>
  <c r="Q212" i="17" s="1"/>
  <c r="T212" i="17" s="1"/>
  <c r="L216" i="27"/>
  <c r="K216" i="27" s="1"/>
  <c r="I217" i="27" s="1"/>
  <c r="J217" i="27" s="1"/>
  <c r="L217" i="27" s="1"/>
  <c r="K217" i="27" s="1"/>
  <c r="I218" i="27" s="1"/>
  <c r="J218" i="27" s="1"/>
  <c r="L218" i="27" s="1"/>
  <c r="K219" i="17"/>
  <c r="I220" i="17" s="1"/>
  <c r="J220" i="17" s="1"/>
  <c r="P230" i="29"/>
  <c r="O230" i="29" s="1"/>
  <c r="M231" i="29" s="1"/>
  <c r="P231" i="29" s="1"/>
  <c r="N207" i="17"/>
  <c r="O207" i="17" s="1"/>
  <c r="M208" i="17" s="1"/>
  <c r="F206" i="2"/>
  <c r="H206" i="2" s="1"/>
  <c r="D192" i="10"/>
  <c r="K209" i="2"/>
  <c r="I210" i="2" s="1"/>
  <c r="F194" i="17"/>
  <c r="H194" i="17" s="1"/>
  <c r="J226" i="36"/>
  <c r="L226" i="36" s="1"/>
  <c r="K217" i="15"/>
  <c r="I218" i="15" s="1"/>
  <c r="G210" i="36"/>
  <c r="E211" i="36" s="1"/>
  <c r="H138" i="27" l="1"/>
  <c r="R197" i="3"/>
  <c r="F210" i="3"/>
  <c r="G210" i="3" s="1"/>
  <c r="E211" i="3" s="1"/>
  <c r="F201" i="56"/>
  <c r="J204" i="56"/>
  <c r="A288" i="10"/>
  <c r="B287" i="10"/>
  <c r="J212" i="3"/>
  <c r="L212" i="3"/>
  <c r="S197" i="3"/>
  <c r="Q198" i="3" s="1"/>
  <c r="O207" i="3"/>
  <c r="M208" i="3" s="1"/>
  <c r="H189" i="29"/>
  <c r="Z173" i="31" s="1"/>
  <c r="F189" i="29"/>
  <c r="X173" i="31" s="1"/>
  <c r="G179" i="15"/>
  <c r="E180" i="15" s="1"/>
  <c r="F180" i="15" s="1"/>
  <c r="H180" i="15" s="1"/>
  <c r="G172" i="31"/>
  <c r="J231" i="29"/>
  <c r="K231" i="29" s="1"/>
  <c r="I232" i="29" s="1"/>
  <c r="L220" i="17"/>
  <c r="K220" i="17" s="1"/>
  <c r="I221" i="17" s="1"/>
  <c r="N231" i="29"/>
  <c r="O231" i="29" s="1"/>
  <c r="M232" i="29" s="1"/>
  <c r="P232" i="29" s="1"/>
  <c r="T223" i="29"/>
  <c r="S223" i="29" s="1"/>
  <c r="R212" i="17"/>
  <c r="S212" i="17" s="1"/>
  <c r="Q213" i="17" s="1"/>
  <c r="P208" i="17"/>
  <c r="N208" i="17"/>
  <c r="K218" i="27"/>
  <c r="I219" i="27" s="1"/>
  <c r="J210" i="2"/>
  <c r="L210" i="2" s="1"/>
  <c r="G194" i="17"/>
  <c r="E195" i="17" s="1"/>
  <c r="G206" i="2"/>
  <c r="E207" i="2" s="1"/>
  <c r="K226" i="36"/>
  <c r="I227" i="36" s="1"/>
  <c r="J218" i="15"/>
  <c r="L218" i="15" s="1"/>
  <c r="F211" i="36"/>
  <c r="K212" i="3" l="1"/>
  <c r="Q132" i="31"/>
  <c r="G138" i="27"/>
  <c r="P132" i="31" s="1"/>
  <c r="E139" i="27"/>
  <c r="G189" i="29"/>
  <c r="E190" i="29" s="1"/>
  <c r="L204" i="56"/>
  <c r="K204" i="56" s="1"/>
  <c r="I205" i="56" s="1"/>
  <c r="H201" i="56"/>
  <c r="G201" i="56" s="1"/>
  <c r="E202" i="56" s="1"/>
  <c r="T198" i="3"/>
  <c r="R198" i="3"/>
  <c r="H211" i="3"/>
  <c r="F211" i="3"/>
  <c r="I213" i="3"/>
  <c r="B288" i="10"/>
  <c r="A289" i="10"/>
  <c r="P208" i="3"/>
  <c r="N208" i="3"/>
  <c r="Y173" i="31"/>
  <c r="W174" i="31" s="1"/>
  <c r="E173" i="31"/>
  <c r="F173" i="31" s="1"/>
  <c r="H173" i="31"/>
  <c r="G180" i="15"/>
  <c r="E181" i="15" s="1"/>
  <c r="Q224" i="29"/>
  <c r="T224" i="29" s="1"/>
  <c r="N232" i="29"/>
  <c r="O232" i="29" s="1"/>
  <c r="M233" i="29" s="1"/>
  <c r="P233" i="29" s="1"/>
  <c r="L232" i="29"/>
  <c r="J232" i="29"/>
  <c r="T213" i="17"/>
  <c r="R213" i="17"/>
  <c r="O208" i="17"/>
  <c r="M209" i="17" s="1"/>
  <c r="P209" i="17" s="1"/>
  <c r="L221" i="17"/>
  <c r="J221" i="17"/>
  <c r="D193" i="10"/>
  <c r="F207" i="2"/>
  <c r="H207" i="2" s="1"/>
  <c r="K210" i="2"/>
  <c r="I211" i="2" s="1"/>
  <c r="J219" i="27"/>
  <c r="L219" i="27" s="1"/>
  <c r="K218" i="15"/>
  <c r="I219" i="15" s="1"/>
  <c r="F195" i="17"/>
  <c r="H195" i="17" s="1"/>
  <c r="J227" i="36"/>
  <c r="L227" i="36" s="1"/>
  <c r="H211" i="36"/>
  <c r="G211" i="36" s="1"/>
  <c r="E212" i="36" s="1"/>
  <c r="S198" i="3" l="1"/>
  <c r="Q199" i="3" s="1"/>
  <c r="N133" i="31"/>
  <c r="F139" i="27"/>
  <c r="O133" i="31" s="1"/>
  <c r="H139" i="27"/>
  <c r="G139" i="27"/>
  <c r="P133" i="31" s="1"/>
  <c r="O208" i="3"/>
  <c r="M209" i="3" s="1"/>
  <c r="P209" i="3" s="1"/>
  <c r="J205" i="56"/>
  <c r="L205" i="56" s="1"/>
  <c r="F202" i="56"/>
  <c r="H202" i="56" s="1"/>
  <c r="G202" i="56" s="1"/>
  <c r="E203" i="56" s="1"/>
  <c r="T199" i="3"/>
  <c r="R199" i="3"/>
  <c r="J213" i="3"/>
  <c r="L213" i="3"/>
  <c r="G211" i="3"/>
  <c r="E212" i="3" s="1"/>
  <c r="A290" i="10"/>
  <c r="B289" i="10"/>
  <c r="F190" i="29"/>
  <c r="X174" i="31" s="1"/>
  <c r="H190" i="29"/>
  <c r="Z174" i="31" s="1"/>
  <c r="G173" i="31"/>
  <c r="E174" i="31"/>
  <c r="F181" i="15"/>
  <c r="H181" i="15" s="1"/>
  <c r="R224" i="29"/>
  <c r="S224" i="29" s="1"/>
  <c r="Q225" i="29" s="1"/>
  <c r="T225" i="29" s="1"/>
  <c r="K232" i="29"/>
  <c r="I233" i="29" s="1"/>
  <c r="N233" i="29"/>
  <c r="O233" i="29" s="1"/>
  <c r="M234" i="29" s="1"/>
  <c r="S213" i="17"/>
  <c r="Q214" i="17" s="1"/>
  <c r="T214" i="17" s="1"/>
  <c r="N209" i="17"/>
  <c r="O209" i="17" s="1"/>
  <c r="M210" i="17" s="1"/>
  <c r="K219" i="27"/>
  <c r="I220" i="27" s="1"/>
  <c r="J220" i="27" s="1"/>
  <c r="K221" i="17"/>
  <c r="I222" i="17" s="1"/>
  <c r="J222" i="17" s="1"/>
  <c r="G207" i="2"/>
  <c r="E208" i="2" s="1"/>
  <c r="G195" i="17"/>
  <c r="E196" i="17" s="1"/>
  <c r="J211" i="2"/>
  <c r="L211" i="2" s="1"/>
  <c r="J219" i="15"/>
  <c r="K227" i="36"/>
  <c r="I228" i="36" s="1"/>
  <c r="F212" i="36"/>
  <c r="H212" i="36" s="1"/>
  <c r="Q133" i="31" l="1"/>
  <c r="E140" i="27"/>
  <c r="N209" i="3"/>
  <c r="O209" i="3"/>
  <c r="M210" i="3" s="1"/>
  <c r="N210" i="3" s="1"/>
  <c r="K213" i="3"/>
  <c r="I214" i="3" s="1"/>
  <c r="L214" i="3" s="1"/>
  <c r="K205" i="56"/>
  <c r="I206" i="56" s="1"/>
  <c r="J206" i="56" s="1"/>
  <c r="F203" i="56"/>
  <c r="H203" i="56" s="1"/>
  <c r="G203" i="56" s="1"/>
  <c r="E204" i="56" s="1"/>
  <c r="F204" i="56" s="1"/>
  <c r="F212" i="3"/>
  <c r="H212" i="3"/>
  <c r="Y174" i="31"/>
  <c r="W175" i="31" s="1"/>
  <c r="B290" i="10"/>
  <c r="A291" i="10"/>
  <c r="S199" i="3"/>
  <c r="Q200" i="3" s="1"/>
  <c r="G190" i="29"/>
  <c r="E191" i="29" s="1"/>
  <c r="H174" i="31"/>
  <c r="G181" i="15"/>
  <c r="E182" i="15" s="1"/>
  <c r="F174" i="31"/>
  <c r="R225" i="29"/>
  <c r="S225" i="29" s="1"/>
  <c r="Q226" i="29" s="1"/>
  <c r="T226" i="29" s="1"/>
  <c r="J233" i="29"/>
  <c r="L233" i="29"/>
  <c r="R214" i="17"/>
  <c r="S214" i="17" s="1"/>
  <c r="Q215" i="17" s="1"/>
  <c r="R215" i="17" s="1"/>
  <c r="L222" i="17"/>
  <c r="K222" i="17" s="1"/>
  <c r="I223" i="17" s="1"/>
  <c r="K211" i="2"/>
  <c r="I212" i="2" s="1"/>
  <c r="J212" i="2" s="1"/>
  <c r="L212" i="2" s="1"/>
  <c r="L220" i="27"/>
  <c r="K220" i="27" s="1"/>
  <c r="N210" i="17"/>
  <c r="P210" i="17"/>
  <c r="N234" i="29"/>
  <c r="P234" i="29"/>
  <c r="F196" i="17"/>
  <c r="H196" i="17" s="1"/>
  <c r="L219" i="15"/>
  <c r="K219" i="15" s="1"/>
  <c r="I220" i="15" s="1"/>
  <c r="F208" i="2"/>
  <c r="H208" i="2" s="1"/>
  <c r="G208" i="2" s="1"/>
  <c r="D194" i="10"/>
  <c r="J228" i="36"/>
  <c r="L228" i="36" s="1"/>
  <c r="K228" i="36" s="1"/>
  <c r="G212" i="36"/>
  <c r="E213" i="36" s="1"/>
  <c r="F213" i="36" s="1"/>
  <c r="J214" i="3" l="1"/>
  <c r="N134" i="31"/>
  <c r="F140" i="27"/>
  <c r="K214" i="3"/>
  <c r="I215" i="3"/>
  <c r="L215" i="3" s="1"/>
  <c r="P210" i="3"/>
  <c r="O210" i="3" s="1"/>
  <c r="M211" i="3" s="1"/>
  <c r="N211" i="3" s="1"/>
  <c r="L206" i="56"/>
  <c r="K206" i="56" s="1"/>
  <c r="I207" i="56" s="1"/>
  <c r="H204" i="56"/>
  <c r="G204" i="56" s="1"/>
  <c r="E205" i="56" s="1"/>
  <c r="T200" i="3"/>
  <c r="R200" i="3"/>
  <c r="A292" i="10"/>
  <c r="B291" i="10"/>
  <c r="G212" i="3"/>
  <c r="E213" i="3" s="1"/>
  <c r="H191" i="29"/>
  <c r="Z175" i="31" s="1"/>
  <c r="F191" i="29"/>
  <c r="X175" i="31" s="1"/>
  <c r="G174" i="31"/>
  <c r="E175" i="31"/>
  <c r="F175" i="31" s="1"/>
  <c r="F182" i="15"/>
  <c r="H182" i="15" s="1"/>
  <c r="K233" i="29"/>
  <c r="I234" i="29" s="1"/>
  <c r="R226" i="29"/>
  <c r="S226" i="29" s="1"/>
  <c r="Q227" i="29" s="1"/>
  <c r="T227" i="29" s="1"/>
  <c r="T215" i="17"/>
  <c r="S215" i="17" s="1"/>
  <c r="Q216" i="17" s="1"/>
  <c r="T216" i="17" s="1"/>
  <c r="I221" i="27"/>
  <c r="J221" i="27" s="1"/>
  <c r="L221" i="27" s="1"/>
  <c r="L223" i="17"/>
  <c r="J223" i="17"/>
  <c r="O210" i="17"/>
  <c r="M211" i="17" s="1"/>
  <c r="N211" i="17" s="1"/>
  <c r="O234" i="29"/>
  <c r="M235" i="29" s="1"/>
  <c r="P235" i="29" s="1"/>
  <c r="E209" i="2"/>
  <c r="J220" i="15"/>
  <c r="L220" i="15" s="1"/>
  <c r="K212" i="2"/>
  <c r="I213" i="2" s="1"/>
  <c r="G196" i="17"/>
  <c r="E197" i="17" s="1"/>
  <c r="H213" i="36"/>
  <c r="G213" i="36" s="1"/>
  <c r="E214" i="36" s="1"/>
  <c r="F214" i="36" s="1"/>
  <c r="I229" i="36"/>
  <c r="P211" i="3" l="1"/>
  <c r="J215" i="3"/>
  <c r="O134" i="31"/>
  <c r="H140" i="27"/>
  <c r="S200" i="3"/>
  <c r="Q201" i="3" s="1"/>
  <c r="R201" i="3" s="1"/>
  <c r="J207" i="56"/>
  <c r="L207" i="56" s="1"/>
  <c r="K207" i="56" s="1"/>
  <c r="I208" i="56" s="1"/>
  <c r="F205" i="56"/>
  <c r="H205" i="56" s="1"/>
  <c r="A293" i="10"/>
  <c r="B292" i="10"/>
  <c r="K215" i="3"/>
  <c r="I216" i="3" s="1"/>
  <c r="O211" i="3"/>
  <c r="M212" i="3" s="1"/>
  <c r="H213" i="3"/>
  <c r="F213" i="3"/>
  <c r="Y175" i="31"/>
  <c r="W176" i="31" s="1"/>
  <c r="G191" i="29"/>
  <c r="E192" i="29" s="1"/>
  <c r="H175" i="31"/>
  <c r="G175" i="31" s="1"/>
  <c r="G182" i="15"/>
  <c r="E183" i="15" s="1"/>
  <c r="L234" i="29"/>
  <c r="J234" i="29"/>
  <c r="K223" i="17"/>
  <c r="I224" i="17" s="1"/>
  <c r="J224" i="17" s="1"/>
  <c r="K221" i="27"/>
  <c r="I222" i="27" s="1"/>
  <c r="J222" i="27" s="1"/>
  <c r="L222" i="27" s="1"/>
  <c r="R227" i="29"/>
  <c r="S227" i="29" s="1"/>
  <c r="Q228" i="29" s="1"/>
  <c r="P211" i="17"/>
  <c r="O211" i="17" s="1"/>
  <c r="M212" i="17" s="1"/>
  <c r="N212" i="17" s="1"/>
  <c r="R216" i="17"/>
  <c r="S216" i="17" s="1"/>
  <c r="Q217" i="17" s="1"/>
  <c r="N235" i="29"/>
  <c r="O235" i="29" s="1"/>
  <c r="M236" i="29" s="1"/>
  <c r="N236" i="29" s="1"/>
  <c r="F209" i="2"/>
  <c r="H209" i="2" s="1"/>
  <c r="D195" i="10"/>
  <c r="K220" i="15"/>
  <c r="I221" i="15" s="1"/>
  <c r="F197" i="17"/>
  <c r="H197" i="17" s="1"/>
  <c r="G197" i="17" s="1"/>
  <c r="E198" i="17" s="1"/>
  <c r="J213" i="2"/>
  <c r="L213" i="2" s="1"/>
  <c r="H214" i="36"/>
  <c r="G214" i="36" s="1"/>
  <c r="E215" i="36" s="1"/>
  <c r="F215" i="36" s="1"/>
  <c r="H215" i="36" s="1"/>
  <c r="G215" i="36" s="1"/>
  <c r="E216" i="36" s="1"/>
  <c r="J229" i="36"/>
  <c r="L229" i="36" s="1"/>
  <c r="K229" i="36" s="1"/>
  <c r="T201" i="3" l="1"/>
  <c r="S201" i="3" s="1"/>
  <c r="Q134" i="31"/>
  <c r="G140" i="27"/>
  <c r="G213" i="3"/>
  <c r="E214" i="3" s="1"/>
  <c r="F214" i="3" s="1"/>
  <c r="J208" i="56"/>
  <c r="L208" i="56" s="1"/>
  <c r="G205" i="56"/>
  <c r="E206" i="56" s="1"/>
  <c r="N212" i="3"/>
  <c r="P212" i="3"/>
  <c r="J216" i="3"/>
  <c r="L216" i="3"/>
  <c r="Q202" i="3"/>
  <c r="B293" i="10"/>
  <c r="A294" i="10"/>
  <c r="H192" i="29"/>
  <c r="Z176" i="31" s="1"/>
  <c r="F192" i="29"/>
  <c r="X176" i="31" s="1"/>
  <c r="E176" i="31"/>
  <c r="F183" i="15"/>
  <c r="H183" i="15" s="1"/>
  <c r="K234" i="29"/>
  <c r="I235" i="29" s="1"/>
  <c r="L235" i="29" s="1"/>
  <c r="G209" i="2"/>
  <c r="E210" i="2" s="1"/>
  <c r="D196" i="10" s="1"/>
  <c r="L224" i="17"/>
  <c r="K224" i="17" s="1"/>
  <c r="I225" i="17" s="1"/>
  <c r="J225" i="17" s="1"/>
  <c r="P212" i="17"/>
  <c r="O212" i="17" s="1"/>
  <c r="M213" i="17" s="1"/>
  <c r="N213" i="17" s="1"/>
  <c r="K213" i="2"/>
  <c r="I214" i="2" s="1"/>
  <c r="P236" i="29"/>
  <c r="O236" i="29" s="1"/>
  <c r="M237" i="29" s="1"/>
  <c r="R228" i="29"/>
  <c r="T228" i="29"/>
  <c r="R217" i="17"/>
  <c r="T217" i="17"/>
  <c r="J221" i="15"/>
  <c r="L221" i="15" s="1"/>
  <c r="F198" i="17"/>
  <c r="H198" i="17" s="1"/>
  <c r="K222" i="27"/>
  <c r="I223" i="27" s="1"/>
  <c r="I230" i="36"/>
  <c r="F216" i="36"/>
  <c r="H216" i="36" s="1"/>
  <c r="K216" i="3" l="1"/>
  <c r="I217" i="3" s="1"/>
  <c r="H214" i="3"/>
  <c r="P134" i="31"/>
  <c r="E141" i="27"/>
  <c r="O212" i="3"/>
  <c r="M213" i="3"/>
  <c r="P213" i="3" s="1"/>
  <c r="K208" i="56"/>
  <c r="I209" i="56" s="1"/>
  <c r="J209" i="56" s="1"/>
  <c r="F206" i="56"/>
  <c r="H206" i="56" s="1"/>
  <c r="J217" i="3"/>
  <c r="L217" i="3"/>
  <c r="K217" i="3" s="1"/>
  <c r="I218" i="3" s="1"/>
  <c r="T202" i="3"/>
  <c r="R202" i="3"/>
  <c r="Y176" i="31"/>
  <c r="W177" i="31" s="1"/>
  <c r="B294" i="10"/>
  <c r="A295" i="10"/>
  <c r="G192" i="29"/>
  <c r="E193" i="29" s="1"/>
  <c r="G214" i="3"/>
  <c r="E215" i="3" s="1"/>
  <c r="F176" i="31"/>
  <c r="H176" i="31"/>
  <c r="G183" i="15"/>
  <c r="E184" i="15" s="1"/>
  <c r="J235" i="29"/>
  <c r="K235" i="29" s="1"/>
  <c r="I236" i="29" s="1"/>
  <c r="F210" i="2"/>
  <c r="H210" i="2" s="1"/>
  <c r="G210" i="2" s="1"/>
  <c r="E211" i="2" s="1"/>
  <c r="D197" i="10" s="1"/>
  <c r="L225" i="17"/>
  <c r="K225" i="17" s="1"/>
  <c r="I226" i="17" s="1"/>
  <c r="L226" i="17" s="1"/>
  <c r="P213" i="17"/>
  <c r="O213" i="17" s="1"/>
  <c r="M214" i="17" s="1"/>
  <c r="P214" i="17" s="1"/>
  <c r="S228" i="29"/>
  <c r="Q229" i="29" s="1"/>
  <c r="R229" i="29" s="1"/>
  <c r="N237" i="29"/>
  <c r="P237" i="29"/>
  <c r="S217" i="17"/>
  <c r="Q218" i="17" s="1"/>
  <c r="R218" i="17" s="1"/>
  <c r="K221" i="15"/>
  <c r="I222" i="15" s="1"/>
  <c r="J222" i="15" s="1"/>
  <c r="L222" i="15" s="1"/>
  <c r="K222" i="15" s="1"/>
  <c r="J223" i="27"/>
  <c r="L223" i="27" s="1"/>
  <c r="G198" i="17"/>
  <c r="E199" i="17" s="1"/>
  <c r="J214" i="2"/>
  <c r="L214" i="2" s="1"/>
  <c r="J230" i="36"/>
  <c r="L230" i="36" s="1"/>
  <c r="K230" i="36" s="1"/>
  <c r="I231" i="36" s="1"/>
  <c r="G216" i="36"/>
  <c r="E217" i="36" s="1"/>
  <c r="F217" i="36" s="1"/>
  <c r="H217" i="36" s="1"/>
  <c r="G217" i="36" s="1"/>
  <c r="E218" i="36" s="1"/>
  <c r="N213" i="3" l="1"/>
  <c r="F141" i="27"/>
  <c r="O135" i="31" s="1"/>
  <c r="N135" i="31"/>
  <c r="L209" i="56"/>
  <c r="K209" i="56" s="1"/>
  <c r="I210" i="56" s="1"/>
  <c r="G206" i="56"/>
  <c r="E207" i="56" s="1"/>
  <c r="H193" i="29"/>
  <c r="Z177" i="31" s="1"/>
  <c r="F193" i="29"/>
  <c r="X177" i="31" s="1"/>
  <c r="A296" i="10"/>
  <c r="B295" i="10"/>
  <c r="H215" i="3"/>
  <c r="F215" i="3"/>
  <c r="S202" i="3"/>
  <c r="Q203" i="3" s="1"/>
  <c r="L218" i="3"/>
  <c r="J218" i="3"/>
  <c r="O213" i="3"/>
  <c r="M214" i="3" s="1"/>
  <c r="G176" i="31"/>
  <c r="F184" i="15"/>
  <c r="H184" i="15" s="1"/>
  <c r="E177" i="31"/>
  <c r="F177" i="31" s="1"/>
  <c r="F211" i="2"/>
  <c r="H211" i="2" s="1"/>
  <c r="G211" i="2" s="1"/>
  <c r="E212" i="2" s="1"/>
  <c r="J226" i="17"/>
  <c r="K226" i="17" s="1"/>
  <c r="I227" i="17" s="1"/>
  <c r="J227" i="17" s="1"/>
  <c r="L236" i="29"/>
  <c r="J236" i="29"/>
  <c r="T229" i="29"/>
  <c r="S229" i="29" s="1"/>
  <c r="Q230" i="29" s="1"/>
  <c r="N214" i="17"/>
  <c r="O214" i="17" s="1"/>
  <c r="M215" i="17" s="1"/>
  <c r="N215" i="17" s="1"/>
  <c r="T218" i="17"/>
  <c r="S218" i="17" s="1"/>
  <c r="Q219" i="17" s="1"/>
  <c r="T219" i="17" s="1"/>
  <c r="O237" i="29"/>
  <c r="M238" i="29" s="1"/>
  <c r="K223" i="27"/>
  <c r="I224" i="27" s="1"/>
  <c r="J224" i="27" s="1"/>
  <c r="L224" i="27" s="1"/>
  <c r="I223" i="15"/>
  <c r="J223" i="15" s="1"/>
  <c r="K214" i="2"/>
  <c r="I215" i="2" s="1"/>
  <c r="F199" i="17"/>
  <c r="H199" i="17" s="1"/>
  <c r="G199" i="17" s="1"/>
  <c r="E200" i="17" s="1"/>
  <c r="J231" i="36"/>
  <c r="L231" i="36" s="1"/>
  <c r="K231" i="36" s="1"/>
  <c r="F218" i="36"/>
  <c r="H218" i="36" s="1"/>
  <c r="G218" i="36" s="1"/>
  <c r="E219" i="36" s="1"/>
  <c r="Y177" i="31" l="1"/>
  <c r="W178" i="31" s="1"/>
  <c r="H141" i="27"/>
  <c r="G215" i="3"/>
  <c r="E216" i="3" s="1"/>
  <c r="G193" i="29"/>
  <c r="E194" i="29" s="1"/>
  <c r="H194" i="29" s="1"/>
  <c r="Z178" i="31" s="1"/>
  <c r="F207" i="56"/>
  <c r="H207" i="56" s="1"/>
  <c r="J210" i="56"/>
  <c r="L210" i="56" s="1"/>
  <c r="F216" i="3"/>
  <c r="H216" i="3"/>
  <c r="N214" i="3"/>
  <c r="P214" i="3"/>
  <c r="A297" i="10"/>
  <c r="B296" i="10"/>
  <c r="K218" i="3"/>
  <c r="I219" i="3" s="1"/>
  <c r="R203" i="3"/>
  <c r="T203" i="3"/>
  <c r="F194" i="29"/>
  <c r="X178" i="31" s="1"/>
  <c r="H177" i="31"/>
  <c r="G177" i="31" s="1"/>
  <c r="G184" i="15"/>
  <c r="E185" i="15" s="1"/>
  <c r="K236" i="29"/>
  <c r="I237" i="29" s="1"/>
  <c r="L237" i="29" s="1"/>
  <c r="L227" i="17"/>
  <c r="K227" i="17" s="1"/>
  <c r="I228" i="17" s="1"/>
  <c r="R219" i="17"/>
  <c r="S219" i="17" s="1"/>
  <c r="Q220" i="17" s="1"/>
  <c r="T220" i="17" s="1"/>
  <c r="P215" i="17"/>
  <c r="O215" i="17" s="1"/>
  <c r="M216" i="17" s="1"/>
  <c r="N216" i="17" s="1"/>
  <c r="N238" i="29"/>
  <c r="P238" i="29"/>
  <c r="L223" i="15"/>
  <c r="K223" i="15" s="1"/>
  <c r="I224" i="15" s="1"/>
  <c r="J224" i="15" s="1"/>
  <c r="L224" i="15" s="1"/>
  <c r="K224" i="15" s="1"/>
  <c r="I225" i="15" s="1"/>
  <c r="J225" i="15" s="1"/>
  <c r="T230" i="29"/>
  <c r="R230" i="29"/>
  <c r="F212" i="2"/>
  <c r="H212" i="2" s="1"/>
  <c r="D198" i="10"/>
  <c r="K224" i="27"/>
  <c r="I225" i="27" s="1"/>
  <c r="F200" i="17"/>
  <c r="H200" i="17" s="1"/>
  <c r="J215" i="2"/>
  <c r="L215" i="2" s="1"/>
  <c r="I232" i="36"/>
  <c r="F219" i="36"/>
  <c r="H219" i="36" s="1"/>
  <c r="S203" i="3" l="1"/>
  <c r="Q204" i="3" s="1"/>
  <c r="O214" i="3"/>
  <c r="Q135" i="31"/>
  <c r="G141" i="27"/>
  <c r="P135" i="31" s="1"/>
  <c r="G216" i="3"/>
  <c r="E217" i="3" s="1"/>
  <c r="Y178" i="31"/>
  <c r="W179" i="31" s="1"/>
  <c r="M215" i="3"/>
  <c r="N215" i="3" s="1"/>
  <c r="K210" i="56"/>
  <c r="I211" i="56" s="1"/>
  <c r="G207" i="56"/>
  <c r="E208" i="56" s="1"/>
  <c r="P215" i="3"/>
  <c r="R204" i="3"/>
  <c r="T204" i="3"/>
  <c r="A298" i="10"/>
  <c r="B297" i="10"/>
  <c r="L219" i="3"/>
  <c r="J219" i="3"/>
  <c r="G194" i="29"/>
  <c r="E195" i="29" s="1"/>
  <c r="E178" i="31"/>
  <c r="F178" i="31" s="1"/>
  <c r="F185" i="15"/>
  <c r="H185" i="15" s="1"/>
  <c r="J237" i="29"/>
  <c r="K237" i="29" s="1"/>
  <c r="I238" i="29" s="1"/>
  <c r="P216" i="17"/>
  <c r="O216" i="17" s="1"/>
  <c r="O238" i="29"/>
  <c r="M239" i="29" s="1"/>
  <c r="R220" i="17"/>
  <c r="S220" i="17" s="1"/>
  <c r="Q221" i="17" s="1"/>
  <c r="J228" i="17"/>
  <c r="L228" i="17"/>
  <c r="S230" i="29"/>
  <c r="Q231" i="29" s="1"/>
  <c r="G200" i="17"/>
  <c r="E201" i="17" s="1"/>
  <c r="J225" i="27"/>
  <c r="L225" i="27" s="1"/>
  <c r="G212" i="2"/>
  <c r="E213" i="2" s="1"/>
  <c r="L225" i="15"/>
  <c r="K225" i="15" s="1"/>
  <c r="I226" i="15" s="1"/>
  <c r="K215" i="2"/>
  <c r="I216" i="2" s="1"/>
  <c r="J232" i="36"/>
  <c r="L232" i="36" s="1"/>
  <c r="K232" i="36" s="1"/>
  <c r="G219" i="36"/>
  <c r="E220" i="36" s="1"/>
  <c r="F220" i="36" s="1"/>
  <c r="E142" i="27" l="1"/>
  <c r="O215" i="3"/>
  <c r="M216" i="3" s="1"/>
  <c r="N136" i="31"/>
  <c r="F142" i="27"/>
  <c r="O136" i="31" s="1"/>
  <c r="S204" i="3"/>
  <c r="Q205" i="3" s="1"/>
  <c r="F208" i="56"/>
  <c r="J211" i="56"/>
  <c r="L211" i="56" s="1"/>
  <c r="A299" i="10"/>
  <c r="B298" i="10"/>
  <c r="K219" i="3"/>
  <c r="I220" i="3" s="1"/>
  <c r="F217" i="3"/>
  <c r="H217" i="3"/>
  <c r="N216" i="3"/>
  <c r="P216" i="3"/>
  <c r="H195" i="29"/>
  <c r="Z179" i="31" s="1"/>
  <c r="F195" i="29"/>
  <c r="X179" i="31" s="1"/>
  <c r="H178" i="31"/>
  <c r="G178" i="31" s="1"/>
  <c r="G185" i="15"/>
  <c r="E186" i="15" s="1"/>
  <c r="M217" i="17"/>
  <c r="P217" i="17" s="1"/>
  <c r="J238" i="29"/>
  <c r="L238" i="29"/>
  <c r="P239" i="29"/>
  <c r="N239" i="29"/>
  <c r="R231" i="29"/>
  <c r="T231" i="29"/>
  <c r="R221" i="17"/>
  <c r="T221" i="17"/>
  <c r="K228" i="17"/>
  <c r="I229" i="17" s="1"/>
  <c r="F213" i="2"/>
  <c r="H213" i="2" s="1"/>
  <c r="D199" i="10"/>
  <c r="K225" i="27"/>
  <c r="I226" i="27" s="1"/>
  <c r="J216" i="2"/>
  <c r="L216" i="2" s="1"/>
  <c r="F201" i="17"/>
  <c r="H201" i="17" s="1"/>
  <c r="I233" i="36"/>
  <c r="J226" i="15"/>
  <c r="H220" i="36"/>
  <c r="G220" i="36" s="1"/>
  <c r="E221" i="36" s="1"/>
  <c r="H142" i="27" l="1"/>
  <c r="G217" i="3"/>
  <c r="E218" i="3" s="1"/>
  <c r="H208" i="56"/>
  <c r="G208" i="56" s="1"/>
  <c r="E209" i="56" s="1"/>
  <c r="F209" i="56" s="1"/>
  <c r="K211" i="56"/>
  <c r="I212" i="56" s="1"/>
  <c r="H218" i="3"/>
  <c r="F218" i="3"/>
  <c r="L220" i="3"/>
  <c r="J220" i="3"/>
  <c r="R205" i="3"/>
  <c r="T205" i="3"/>
  <c r="O216" i="3"/>
  <c r="M217" i="3" s="1"/>
  <c r="A300" i="10"/>
  <c r="B299" i="10"/>
  <c r="G195" i="29"/>
  <c r="E196" i="29" s="1"/>
  <c r="Y179" i="31"/>
  <c r="W180" i="31" s="1"/>
  <c r="N217" i="17"/>
  <c r="O217" i="17" s="1"/>
  <c r="M218" i="17" s="1"/>
  <c r="F186" i="15"/>
  <c r="H186" i="15" s="1"/>
  <c r="E179" i="31"/>
  <c r="F179" i="31" s="1"/>
  <c r="K238" i="29"/>
  <c r="I239" i="29" s="1"/>
  <c r="L239" i="29" s="1"/>
  <c r="O239" i="29"/>
  <c r="M240" i="29" s="1"/>
  <c r="N240" i="29" s="1"/>
  <c r="K216" i="2"/>
  <c r="I217" i="2" s="1"/>
  <c r="J217" i="2" s="1"/>
  <c r="L217" i="2" s="1"/>
  <c r="S221" i="17"/>
  <c r="Q222" i="17" s="1"/>
  <c r="S231" i="29"/>
  <c r="Q232" i="29" s="1"/>
  <c r="J229" i="17"/>
  <c r="L229" i="17"/>
  <c r="J226" i="27"/>
  <c r="L226" i="27" s="1"/>
  <c r="G201" i="17"/>
  <c r="E202" i="17" s="1"/>
  <c r="G213" i="2"/>
  <c r="E214" i="2" s="1"/>
  <c r="L226" i="15"/>
  <c r="K226" i="15" s="1"/>
  <c r="I227" i="15" s="1"/>
  <c r="J233" i="36"/>
  <c r="L233" i="36" s="1"/>
  <c r="F221" i="36"/>
  <c r="H221" i="36" s="1"/>
  <c r="Q136" i="31" l="1"/>
  <c r="G142" i="27"/>
  <c r="P136" i="31" s="1"/>
  <c r="E143" i="27"/>
  <c r="H209" i="56"/>
  <c r="G209" i="56" s="1"/>
  <c r="J212" i="56"/>
  <c r="L212" i="56" s="1"/>
  <c r="S205" i="3"/>
  <c r="Q206" i="3" s="1"/>
  <c r="K220" i="3"/>
  <c r="I221" i="3" s="1"/>
  <c r="B300" i="10"/>
  <c r="A301" i="10"/>
  <c r="N217" i="3"/>
  <c r="P217" i="3"/>
  <c r="G218" i="3"/>
  <c r="E219" i="3" s="1"/>
  <c r="H196" i="29"/>
  <c r="Z180" i="31" s="1"/>
  <c r="F196" i="29"/>
  <c r="X180" i="31" s="1"/>
  <c r="P240" i="29"/>
  <c r="O240" i="29" s="1"/>
  <c r="M241" i="29" s="1"/>
  <c r="H179" i="31"/>
  <c r="G179" i="31" s="1"/>
  <c r="G186" i="15"/>
  <c r="E187" i="15" s="1"/>
  <c r="J239" i="29"/>
  <c r="K239" i="29" s="1"/>
  <c r="I240" i="29" s="1"/>
  <c r="J240" i="29" s="1"/>
  <c r="K229" i="17"/>
  <c r="I230" i="17" s="1"/>
  <c r="J230" i="17" s="1"/>
  <c r="K226" i="27"/>
  <c r="I227" i="27" s="1"/>
  <c r="J227" i="27" s="1"/>
  <c r="K217" i="2"/>
  <c r="I218" i="2" s="1"/>
  <c r="J218" i="2" s="1"/>
  <c r="L218" i="2" s="1"/>
  <c r="N218" i="17"/>
  <c r="P218" i="17"/>
  <c r="R232" i="29"/>
  <c r="T232" i="29"/>
  <c r="R222" i="17"/>
  <c r="T222" i="17"/>
  <c r="F214" i="2"/>
  <c r="H214" i="2" s="1"/>
  <c r="D200" i="10"/>
  <c r="J227" i="15"/>
  <c r="L227" i="15" s="1"/>
  <c r="F202" i="17"/>
  <c r="H202" i="17" s="1"/>
  <c r="K233" i="36"/>
  <c r="I234" i="36" s="1"/>
  <c r="J234" i="36" s="1"/>
  <c r="L234" i="36" s="1"/>
  <c r="G221" i="36"/>
  <c r="E222" i="36" s="1"/>
  <c r="F143" i="27" l="1"/>
  <c r="O137" i="31" s="1"/>
  <c r="N137" i="31"/>
  <c r="O217" i="3"/>
  <c r="M218" i="3" s="1"/>
  <c r="E210" i="56"/>
  <c r="F210" i="56" s="1"/>
  <c r="H210" i="56" s="1"/>
  <c r="K212" i="56"/>
  <c r="I213" i="56" s="1"/>
  <c r="J221" i="3"/>
  <c r="L221" i="3"/>
  <c r="A302" i="10"/>
  <c r="B301" i="10"/>
  <c r="F219" i="3"/>
  <c r="H219" i="3"/>
  <c r="T206" i="3"/>
  <c r="R206" i="3"/>
  <c r="G196" i="29"/>
  <c r="E197" i="29" s="1"/>
  <c r="Y180" i="31"/>
  <c r="W181" i="31" s="1"/>
  <c r="E180" i="31"/>
  <c r="F180" i="31" s="1"/>
  <c r="F187" i="15"/>
  <c r="H187" i="15" s="1"/>
  <c r="L240" i="29"/>
  <c r="K240" i="29" s="1"/>
  <c r="I241" i="29" s="1"/>
  <c r="J241" i="29" s="1"/>
  <c r="L230" i="17"/>
  <c r="K230" i="17" s="1"/>
  <c r="I231" i="17" s="1"/>
  <c r="J231" i="17" s="1"/>
  <c r="L227" i="27"/>
  <c r="K227" i="27" s="1"/>
  <c r="I228" i="27" s="1"/>
  <c r="P241" i="29"/>
  <c r="N241" i="29"/>
  <c r="S222" i="17"/>
  <c r="Q223" i="17" s="1"/>
  <c r="S232" i="29"/>
  <c r="Q233" i="29" s="1"/>
  <c r="O218" i="17"/>
  <c r="M219" i="17" s="1"/>
  <c r="K227" i="15"/>
  <c r="I228" i="15" s="1"/>
  <c r="J228" i="15" s="1"/>
  <c r="L228" i="15" s="1"/>
  <c r="K228" i="15" s="1"/>
  <c r="G214" i="2"/>
  <c r="E215" i="2" s="1"/>
  <c r="K218" i="2"/>
  <c r="I219" i="2" s="1"/>
  <c r="G202" i="17"/>
  <c r="E203" i="17" s="1"/>
  <c r="K234" i="36"/>
  <c r="I235" i="36" s="1"/>
  <c r="F222" i="36"/>
  <c r="H222" i="36" s="1"/>
  <c r="H143" i="27" l="1"/>
  <c r="S206" i="3"/>
  <c r="Q207" i="3" s="1"/>
  <c r="R207" i="3" s="1"/>
  <c r="G219" i="3"/>
  <c r="E220" i="3" s="1"/>
  <c r="H220" i="3" s="1"/>
  <c r="K221" i="3"/>
  <c r="I222" i="3" s="1"/>
  <c r="J222" i="3" s="1"/>
  <c r="G210" i="56"/>
  <c r="E211" i="56" s="1"/>
  <c r="J213" i="56"/>
  <c r="L213" i="56" s="1"/>
  <c r="A303" i="10"/>
  <c r="B302" i="10"/>
  <c r="N218" i="3"/>
  <c r="P218" i="3"/>
  <c r="H197" i="29"/>
  <c r="Z181" i="31" s="1"/>
  <c r="F197" i="29"/>
  <c r="X181" i="31" s="1"/>
  <c r="G187" i="15"/>
  <c r="E188" i="15" s="1"/>
  <c r="H180" i="31"/>
  <c r="G180" i="31" s="1"/>
  <c r="L241" i="29"/>
  <c r="K241" i="29" s="1"/>
  <c r="I242" i="29" s="1"/>
  <c r="O241" i="29"/>
  <c r="M242" i="29" s="1"/>
  <c r="P242" i="29" s="1"/>
  <c r="J228" i="27"/>
  <c r="L231" i="17"/>
  <c r="K231" i="17" s="1"/>
  <c r="I232" i="17" s="1"/>
  <c r="T223" i="17"/>
  <c r="R223" i="17"/>
  <c r="P219" i="17"/>
  <c r="N219" i="17"/>
  <c r="T233" i="29"/>
  <c r="R233" i="29"/>
  <c r="J219" i="2"/>
  <c r="L219" i="2" s="1"/>
  <c r="F203" i="17"/>
  <c r="H203" i="17" s="1"/>
  <c r="G203" i="17" s="1"/>
  <c r="D201" i="10"/>
  <c r="F215" i="2"/>
  <c r="H215" i="2" s="1"/>
  <c r="J235" i="36"/>
  <c r="L235" i="36" s="1"/>
  <c r="I229" i="15"/>
  <c r="G222" i="36"/>
  <c r="E223" i="36" s="1"/>
  <c r="Q137" i="31" l="1"/>
  <c r="G143" i="27"/>
  <c r="P137" i="31" s="1"/>
  <c r="E144" i="27"/>
  <c r="L222" i="3"/>
  <c r="T207" i="3"/>
  <c r="S207" i="3" s="1"/>
  <c r="Q208" i="3" s="1"/>
  <c r="F220" i="3"/>
  <c r="G220" i="3" s="1"/>
  <c r="E221" i="3" s="1"/>
  <c r="F221" i="3" s="1"/>
  <c r="Y181" i="31"/>
  <c r="W182" i="31" s="1"/>
  <c r="O218" i="3"/>
  <c r="M219" i="3" s="1"/>
  <c r="K213" i="56"/>
  <c r="I214" i="56" s="1"/>
  <c r="F211" i="56"/>
  <c r="H211" i="56" s="1"/>
  <c r="B303" i="10"/>
  <c r="A304" i="10"/>
  <c r="K222" i="3"/>
  <c r="I223" i="3" s="1"/>
  <c r="G197" i="29"/>
  <c r="E198" i="29" s="1"/>
  <c r="N242" i="29"/>
  <c r="O242" i="29" s="1"/>
  <c r="M243" i="29" s="1"/>
  <c r="P243" i="29" s="1"/>
  <c r="F188" i="15"/>
  <c r="H188" i="15" s="1"/>
  <c r="E181" i="31"/>
  <c r="F181" i="31" s="1"/>
  <c r="L228" i="27"/>
  <c r="K228" i="27" s="1"/>
  <c r="I229" i="27" s="1"/>
  <c r="J229" i="27" s="1"/>
  <c r="L229" i="27" s="1"/>
  <c r="K229" i="27" s="1"/>
  <c r="I230" i="27" s="1"/>
  <c r="J230" i="27" s="1"/>
  <c r="L230" i="27" s="1"/>
  <c r="L242" i="29"/>
  <c r="J242" i="29"/>
  <c r="S223" i="17"/>
  <c r="Q224" i="17" s="1"/>
  <c r="T224" i="17" s="1"/>
  <c r="K219" i="2"/>
  <c r="I220" i="2" s="1"/>
  <c r="J220" i="2" s="1"/>
  <c r="O219" i="17"/>
  <c r="M220" i="17" s="1"/>
  <c r="P220" i="17" s="1"/>
  <c r="L232" i="17"/>
  <c r="J232" i="17"/>
  <c r="E204" i="17"/>
  <c r="F204" i="17" s="1"/>
  <c r="H204" i="17" s="1"/>
  <c r="S233" i="29"/>
  <c r="Q234" i="29" s="1"/>
  <c r="G215" i="2"/>
  <c r="E216" i="2" s="1"/>
  <c r="K235" i="36"/>
  <c r="I236" i="36" s="1"/>
  <c r="J236" i="36" s="1"/>
  <c r="J229" i="15"/>
  <c r="L229" i="15" s="1"/>
  <c r="F223" i="36"/>
  <c r="H221" i="3" l="1"/>
  <c r="F144" i="27"/>
  <c r="N138" i="31"/>
  <c r="T208" i="3"/>
  <c r="R208" i="3"/>
  <c r="G221" i="3"/>
  <c r="E222" i="3" s="1"/>
  <c r="H222" i="3" s="1"/>
  <c r="G211" i="56"/>
  <c r="E212" i="56" s="1"/>
  <c r="J214" i="56"/>
  <c r="L214" i="56" s="1"/>
  <c r="F222" i="3"/>
  <c r="P219" i="3"/>
  <c r="N219" i="3"/>
  <c r="L223" i="3"/>
  <c r="J223" i="3"/>
  <c r="B304" i="10"/>
  <c r="A305" i="10"/>
  <c r="H198" i="29"/>
  <c r="Z182" i="31" s="1"/>
  <c r="F198" i="29"/>
  <c r="X182" i="31" s="1"/>
  <c r="N243" i="29"/>
  <c r="O243" i="29" s="1"/>
  <c r="M244" i="29" s="1"/>
  <c r="H181" i="31"/>
  <c r="G181" i="31" s="1"/>
  <c r="G188" i="15"/>
  <c r="E189" i="15" s="1"/>
  <c r="R224" i="17"/>
  <c r="S224" i="17" s="1"/>
  <c r="Q225" i="17" s="1"/>
  <c r="T225" i="17" s="1"/>
  <c r="K242" i="29"/>
  <c r="I243" i="29" s="1"/>
  <c r="L220" i="2"/>
  <c r="K220" i="2" s="1"/>
  <c r="I221" i="2" s="1"/>
  <c r="N220" i="17"/>
  <c r="O220" i="17" s="1"/>
  <c r="M221" i="17" s="1"/>
  <c r="K232" i="17"/>
  <c r="I233" i="17" s="1"/>
  <c r="T234" i="29"/>
  <c r="R234" i="29"/>
  <c r="D202" i="10"/>
  <c r="F216" i="2"/>
  <c r="H216" i="2" s="1"/>
  <c r="K230" i="27"/>
  <c r="I231" i="27" s="1"/>
  <c r="G204" i="17"/>
  <c r="E205" i="17" s="1"/>
  <c r="L236" i="36"/>
  <c r="K236" i="36" s="1"/>
  <c r="I237" i="36" s="1"/>
  <c r="H223" i="36"/>
  <c r="G223" i="36" s="1"/>
  <c r="E224" i="36" s="1"/>
  <c r="K229" i="15"/>
  <c r="I230" i="15" s="1"/>
  <c r="J230" i="15" s="1"/>
  <c r="G222" i="3" l="1"/>
  <c r="O138" i="31"/>
  <c r="H144" i="27"/>
  <c r="G198" i="29"/>
  <c r="E199" i="29" s="1"/>
  <c r="Y182" i="31"/>
  <c r="W183" i="31" s="1"/>
  <c r="O219" i="3"/>
  <c r="S208" i="3"/>
  <c r="Q209" i="3" s="1"/>
  <c r="R209" i="3" s="1"/>
  <c r="K214" i="56"/>
  <c r="I215" i="56" s="1"/>
  <c r="F212" i="56"/>
  <c r="H212" i="56" s="1"/>
  <c r="B305" i="10"/>
  <c r="A306" i="10"/>
  <c r="M220" i="3"/>
  <c r="E223" i="3"/>
  <c r="K223" i="3"/>
  <c r="I224" i="3" s="1"/>
  <c r="R225" i="17"/>
  <c r="S225" i="17" s="1"/>
  <c r="Q226" i="17" s="1"/>
  <c r="T226" i="17" s="1"/>
  <c r="F189" i="15"/>
  <c r="H189" i="15" s="1"/>
  <c r="E182" i="31"/>
  <c r="L243" i="29"/>
  <c r="J243" i="29"/>
  <c r="G216" i="2"/>
  <c r="E217" i="2" s="1"/>
  <c r="D203" i="10" s="1"/>
  <c r="N244" i="29"/>
  <c r="P244" i="29"/>
  <c r="N221" i="17"/>
  <c r="P221" i="17"/>
  <c r="S234" i="29"/>
  <c r="Q235" i="29" s="1"/>
  <c r="L233" i="17"/>
  <c r="J233" i="17"/>
  <c r="L230" i="15"/>
  <c r="K230" i="15" s="1"/>
  <c r="I231" i="15" s="1"/>
  <c r="F205" i="17"/>
  <c r="H205" i="17" s="1"/>
  <c r="G205" i="17" s="1"/>
  <c r="J231" i="27"/>
  <c r="L231" i="27" s="1"/>
  <c r="J221" i="2"/>
  <c r="L221" i="2" s="1"/>
  <c r="J237" i="36"/>
  <c r="L237" i="36" s="1"/>
  <c r="F224" i="36"/>
  <c r="H224" i="36" s="1"/>
  <c r="Q138" i="31" l="1"/>
  <c r="G144" i="27"/>
  <c r="T209" i="3"/>
  <c r="S209" i="3" s="1"/>
  <c r="Q210" i="3" s="1"/>
  <c r="J215" i="56"/>
  <c r="L215" i="56" s="1"/>
  <c r="G212" i="56"/>
  <c r="E213" i="56" s="1"/>
  <c r="F213" i="56" s="1"/>
  <c r="R210" i="3"/>
  <c r="F223" i="3"/>
  <c r="H223" i="3"/>
  <c r="P220" i="3"/>
  <c r="N220" i="3"/>
  <c r="J224" i="3"/>
  <c r="L224" i="3"/>
  <c r="A307" i="10"/>
  <c r="B306" i="10"/>
  <c r="K243" i="29"/>
  <c r="I244" i="29" s="1"/>
  <c r="J244" i="29" s="1"/>
  <c r="H199" i="29"/>
  <c r="Z183" i="31" s="1"/>
  <c r="F199" i="29"/>
  <c r="X183" i="31" s="1"/>
  <c r="H182" i="31"/>
  <c r="G189" i="15"/>
  <c r="E190" i="15" s="1"/>
  <c r="F182" i="31"/>
  <c r="O244" i="29"/>
  <c r="M245" i="29" s="1"/>
  <c r="P245" i="29" s="1"/>
  <c r="F217" i="2"/>
  <c r="H217" i="2" s="1"/>
  <c r="G217" i="2" s="1"/>
  <c r="E218" i="2" s="1"/>
  <c r="K233" i="17"/>
  <c r="I234" i="17" s="1"/>
  <c r="J234" i="17" s="1"/>
  <c r="R226" i="17"/>
  <c r="S226" i="17" s="1"/>
  <c r="Q227" i="17" s="1"/>
  <c r="T227" i="17" s="1"/>
  <c r="O221" i="17"/>
  <c r="M222" i="17" s="1"/>
  <c r="R235" i="29"/>
  <c r="T235" i="29"/>
  <c r="K231" i="27"/>
  <c r="I232" i="27" s="1"/>
  <c r="E206" i="17"/>
  <c r="K221" i="2"/>
  <c r="I222" i="2" s="1"/>
  <c r="K237" i="36"/>
  <c r="I238" i="36" s="1"/>
  <c r="G224" i="36"/>
  <c r="E225" i="36" s="1"/>
  <c r="F225" i="36" s="1"/>
  <c r="H225" i="36" s="1"/>
  <c r="J231" i="15"/>
  <c r="L231" i="15" s="1"/>
  <c r="K231" i="15" s="1"/>
  <c r="I232" i="15" s="1"/>
  <c r="S210" i="3" l="1"/>
  <c r="T210" i="3"/>
  <c r="P138" i="31"/>
  <c r="E145" i="27"/>
  <c r="O220" i="3"/>
  <c r="M221" i="3" s="1"/>
  <c r="P221" i="3" s="1"/>
  <c r="K224" i="3"/>
  <c r="I225" i="3" s="1"/>
  <c r="J225" i="3" s="1"/>
  <c r="Q211" i="3"/>
  <c r="T211" i="3" s="1"/>
  <c r="G199" i="29"/>
  <c r="E200" i="29" s="1"/>
  <c r="G223" i="3"/>
  <c r="E224" i="3" s="1"/>
  <c r="F224" i="3" s="1"/>
  <c r="K215" i="56"/>
  <c r="I216" i="56" s="1"/>
  <c r="J216" i="56" s="1"/>
  <c r="H213" i="56"/>
  <c r="G213" i="56" s="1"/>
  <c r="E214" i="56" s="1"/>
  <c r="A308" i="10"/>
  <c r="B307" i="10"/>
  <c r="L244" i="29"/>
  <c r="K244" i="29" s="1"/>
  <c r="I245" i="29" s="1"/>
  <c r="L245" i="29" s="1"/>
  <c r="Y183" i="31"/>
  <c r="W184" i="31" s="1"/>
  <c r="N245" i="29"/>
  <c r="O245" i="29" s="1"/>
  <c r="M246" i="29" s="1"/>
  <c r="G182" i="31"/>
  <c r="E183" i="31"/>
  <c r="F183" i="31" s="1"/>
  <c r="F190" i="15"/>
  <c r="H190" i="15" s="1"/>
  <c r="L234" i="17"/>
  <c r="K234" i="17" s="1"/>
  <c r="I235" i="17" s="1"/>
  <c r="J235" i="17" s="1"/>
  <c r="S235" i="29"/>
  <c r="Q236" i="29" s="1"/>
  <c r="R236" i="29" s="1"/>
  <c r="R227" i="17"/>
  <c r="S227" i="17" s="1"/>
  <c r="Q228" i="17" s="1"/>
  <c r="P222" i="17"/>
  <c r="N222" i="17"/>
  <c r="J222" i="2"/>
  <c r="L222" i="2" s="1"/>
  <c r="D204" i="10"/>
  <c r="F218" i="2"/>
  <c r="H218" i="2" s="1"/>
  <c r="F206" i="17"/>
  <c r="H206" i="17" s="1"/>
  <c r="J232" i="27"/>
  <c r="L232" i="27" s="1"/>
  <c r="J238" i="36"/>
  <c r="L238" i="36" s="1"/>
  <c r="G225" i="36"/>
  <c r="E226" i="36" s="1"/>
  <c r="F226" i="36" s="1"/>
  <c r="J232" i="15"/>
  <c r="L232" i="15" s="1"/>
  <c r="F145" i="27" l="1"/>
  <c r="O139" i="31" s="1"/>
  <c r="N139" i="31"/>
  <c r="R211" i="3"/>
  <c r="S211" i="3" s="1"/>
  <c r="Q212" i="3" s="1"/>
  <c r="L225" i="3"/>
  <c r="K225" i="3" s="1"/>
  <c r="I226" i="3" s="1"/>
  <c r="J226" i="3" s="1"/>
  <c r="N221" i="3"/>
  <c r="H224" i="3"/>
  <c r="G224" i="3" s="1"/>
  <c r="E225" i="3" s="1"/>
  <c r="F225" i="3" s="1"/>
  <c r="H200" i="29"/>
  <c r="Z184" i="31" s="1"/>
  <c r="F200" i="29"/>
  <c r="X184" i="31" s="1"/>
  <c r="O221" i="3"/>
  <c r="M222" i="3" s="1"/>
  <c r="N222" i="3" s="1"/>
  <c r="L216" i="56"/>
  <c r="K216" i="56" s="1"/>
  <c r="I217" i="56" s="1"/>
  <c r="J217" i="56" s="1"/>
  <c r="F214" i="56"/>
  <c r="B308" i="10"/>
  <c r="A309" i="10"/>
  <c r="H183" i="31"/>
  <c r="G183" i="31" s="1"/>
  <c r="G190" i="15"/>
  <c r="E191" i="15" s="1"/>
  <c r="J245" i="29"/>
  <c r="K245" i="29" s="1"/>
  <c r="I246" i="29" s="1"/>
  <c r="L246" i="29" s="1"/>
  <c r="L235" i="17"/>
  <c r="K235" i="17" s="1"/>
  <c r="I236" i="17" s="1"/>
  <c r="T228" i="17"/>
  <c r="R228" i="17"/>
  <c r="K232" i="27"/>
  <c r="I233" i="27" s="1"/>
  <c r="J233" i="27" s="1"/>
  <c r="L233" i="27" s="1"/>
  <c r="T236" i="29"/>
  <c r="S236" i="29" s="1"/>
  <c r="Q237" i="29" s="1"/>
  <c r="N246" i="29"/>
  <c r="P246" i="29"/>
  <c r="O222" i="17"/>
  <c r="M223" i="17" s="1"/>
  <c r="K222" i="2"/>
  <c r="I223" i="2" s="1"/>
  <c r="G218" i="2"/>
  <c r="E219" i="2" s="1"/>
  <c r="G206" i="17"/>
  <c r="E207" i="17" s="1"/>
  <c r="K238" i="36"/>
  <c r="I239" i="36" s="1"/>
  <c r="H226" i="36"/>
  <c r="G226" i="36" s="1"/>
  <c r="E227" i="36" s="1"/>
  <c r="K232" i="15"/>
  <c r="I233" i="15" s="1"/>
  <c r="Y184" i="31" l="1"/>
  <c r="W185" i="31" s="1"/>
  <c r="H145" i="27"/>
  <c r="L226" i="3"/>
  <c r="H225" i="3"/>
  <c r="G225" i="3" s="1"/>
  <c r="E226" i="3" s="1"/>
  <c r="G200" i="29"/>
  <c r="E201" i="29" s="1"/>
  <c r="H201" i="29" s="1"/>
  <c r="Z185" i="31" s="1"/>
  <c r="K226" i="3"/>
  <c r="I227" i="3" s="1"/>
  <c r="L227" i="3" s="1"/>
  <c r="P222" i="3"/>
  <c r="O222" i="3" s="1"/>
  <c r="M223" i="3" s="1"/>
  <c r="H214" i="56"/>
  <c r="G214" i="56" s="1"/>
  <c r="E215" i="56" s="1"/>
  <c r="L217" i="56"/>
  <c r="K217" i="56" s="1"/>
  <c r="I218" i="56" s="1"/>
  <c r="J227" i="3"/>
  <c r="R212" i="3"/>
  <c r="T212" i="3"/>
  <c r="B309" i="10"/>
  <c r="A310" i="10"/>
  <c r="F201" i="29"/>
  <c r="X185" i="31" s="1"/>
  <c r="J246" i="29"/>
  <c r="K246" i="29" s="1"/>
  <c r="I247" i="29" s="1"/>
  <c r="E184" i="31"/>
  <c r="F191" i="15"/>
  <c r="H191" i="15" s="1"/>
  <c r="S228" i="17"/>
  <c r="Q229" i="17" s="1"/>
  <c r="R229" i="17" s="1"/>
  <c r="L236" i="17"/>
  <c r="J236" i="17"/>
  <c r="O246" i="29"/>
  <c r="M247" i="29" s="1"/>
  <c r="N247" i="29" s="1"/>
  <c r="P223" i="17"/>
  <c r="N223" i="17"/>
  <c r="R237" i="29"/>
  <c r="T237" i="29"/>
  <c r="F219" i="2"/>
  <c r="H219" i="2" s="1"/>
  <c r="D205" i="10"/>
  <c r="F207" i="17"/>
  <c r="H207" i="17" s="1"/>
  <c r="G207" i="17" s="1"/>
  <c r="E208" i="17" s="1"/>
  <c r="K233" i="27"/>
  <c r="I234" i="27" s="1"/>
  <c r="J223" i="2"/>
  <c r="L223" i="2" s="1"/>
  <c r="J239" i="36"/>
  <c r="L239" i="36" s="1"/>
  <c r="K239" i="36" s="1"/>
  <c r="I240" i="36" s="1"/>
  <c r="F227" i="36"/>
  <c r="H227" i="36" s="1"/>
  <c r="J233" i="15"/>
  <c r="L233" i="15" s="1"/>
  <c r="K227" i="3" l="1"/>
  <c r="I228" i="3" s="1"/>
  <c r="Q139" i="31"/>
  <c r="G145" i="27"/>
  <c r="P139" i="31" s="1"/>
  <c r="E146" i="27"/>
  <c r="Y185" i="31"/>
  <c r="W186" i="31" s="1"/>
  <c r="F215" i="56"/>
  <c r="J218" i="56"/>
  <c r="L218" i="56" s="1"/>
  <c r="J228" i="3"/>
  <c r="L228" i="3"/>
  <c r="S212" i="3"/>
  <c r="Q213" i="3" s="1"/>
  <c r="F226" i="3"/>
  <c r="H226" i="3"/>
  <c r="N223" i="3"/>
  <c r="P223" i="3"/>
  <c r="O223" i="3" s="1"/>
  <c r="M224" i="3" s="1"/>
  <c r="A311" i="10"/>
  <c r="B310" i="10"/>
  <c r="G201" i="29"/>
  <c r="E202" i="29"/>
  <c r="H184" i="31"/>
  <c r="G191" i="15"/>
  <c r="E192" i="15" s="1"/>
  <c r="F184" i="31"/>
  <c r="P247" i="29"/>
  <c r="O247" i="29" s="1"/>
  <c r="M248" i="29" s="1"/>
  <c r="P248" i="29" s="1"/>
  <c r="T229" i="17"/>
  <c r="S229" i="17" s="1"/>
  <c r="Q230" i="17" s="1"/>
  <c r="T230" i="17" s="1"/>
  <c r="L247" i="29"/>
  <c r="J247" i="29"/>
  <c r="K236" i="17"/>
  <c r="I237" i="17" s="1"/>
  <c r="L237" i="17" s="1"/>
  <c r="S237" i="29"/>
  <c r="Q238" i="29" s="1"/>
  <c r="O223" i="17"/>
  <c r="M224" i="17" s="1"/>
  <c r="N224" i="17" s="1"/>
  <c r="J234" i="27"/>
  <c r="L234" i="27" s="1"/>
  <c r="K223" i="2"/>
  <c r="I224" i="2" s="1"/>
  <c r="F208" i="17"/>
  <c r="H208" i="17" s="1"/>
  <c r="G208" i="17" s="1"/>
  <c r="G219" i="2"/>
  <c r="E220" i="2" s="1"/>
  <c r="J240" i="36"/>
  <c r="L240" i="36" s="1"/>
  <c r="G227" i="36"/>
  <c r="E228" i="36" s="1"/>
  <c r="F228" i="36" s="1"/>
  <c r="K233" i="15"/>
  <c r="I234" i="15" s="1"/>
  <c r="N140" i="31" l="1"/>
  <c r="F146" i="27"/>
  <c r="O140" i="31" s="1"/>
  <c r="H146" i="27"/>
  <c r="G146" i="27"/>
  <c r="P140" i="31" s="1"/>
  <c r="G226" i="3"/>
  <c r="E227" i="3" s="1"/>
  <c r="F227" i="3" s="1"/>
  <c r="K218" i="56"/>
  <c r="I219" i="56" s="1"/>
  <c r="J219" i="56" s="1"/>
  <c r="H215" i="56"/>
  <c r="T213" i="3"/>
  <c r="S213" i="3" s="1"/>
  <c r="Q214" i="3" s="1"/>
  <c r="R213" i="3"/>
  <c r="B311" i="10"/>
  <c r="A312" i="10"/>
  <c r="N224" i="3"/>
  <c r="P224" i="3"/>
  <c r="K228" i="3"/>
  <c r="I229" i="3" s="1"/>
  <c r="H202" i="29"/>
  <c r="Z186" i="31" s="1"/>
  <c r="F202" i="29"/>
  <c r="X186" i="31" s="1"/>
  <c r="G184" i="31"/>
  <c r="E185" i="31"/>
  <c r="F185" i="31" s="1"/>
  <c r="F192" i="15"/>
  <c r="H192" i="15" s="1"/>
  <c r="K247" i="29"/>
  <c r="I248" i="29" s="1"/>
  <c r="L248" i="29" s="1"/>
  <c r="R230" i="17"/>
  <c r="S230" i="17" s="1"/>
  <c r="Q231" i="17" s="1"/>
  <c r="J237" i="17"/>
  <c r="K237" i="17" s="1"/>
  <c r="I238" i="17" s="1"/>
  <c r="N248" i="29"/>
  <c r="O248" i="29" s="1"/>
  <c r="M249" i="29" s="1"/>
  <c r="P224" i="17"/>
  <c r="O224" i="17" s="1"/>
  <c r="M225" i="17" s="1"/>
  <c r="R238" i="29"/>
  <c r="T238" i="29"/>
  <c r="J224" i="2"/>
  <c r="L224" i="2" s="1"/>
  <c r="D206" i="10"/>
  <c r="F220" i="2"/>
  <c r="H220" i="2" s="1"/>
  <c r="K234" i="27"/>
  <c r="I235" i="27" s="1"/>
  <c r="E209" i="17"/>
  <c r="K240" i="36"/>
  <c r="I241" i="36" s="1"/>
  <c r="J241" i="36" s="1"/>
  <c r="L241" i="36" s="1"/>
  <c r="K241" i="36" s="1"/>
  <c r="H228" i="36"/>
  <c r="G228" i="36" s="1"/>
  <c r="E229" i="36" s="1"/>
  <c r="F229" i="36" s="1"/>
  <c r="J234" i="15"/>
  <c r="L234" i="15" s="1"/>
  <c r="Q140" i="31" l="1"/>
  <c r="E147" i="27"/>
  <c r="H227" i="3"/>
  <c r="G227" i="3" s="1"/>
  <c r="E228" i="3" s="1"/>
  <c r="O224" i="3"/>
  <c r="M225" i="3" s="1"/>
  <c r="L219" i="56"/>
  <c r="K219" i="56" s="1"/>
  <c r="I220" i="56" s="1"/>
  <c r="G215" i="56"/>
  <c r="E216" i="56" s="1"/>
  <c r="L229" i="3"/>
  <c r="J229" i="3"/>
  <c r="R214" i="3"/>
  <c r="T214" i="3"/>
  <c r="A313" i="10"/>
  <c r="B312" i="10"/>
  <c r="J248" i="29"/>
  <c r="K248" i="29" s="1"/>
  <c r="I249" i="29" s="1"/>
  <c r="L249" i="29" s="1"/>
  <c r="G202" i="29"/>
  <c r="E203" i="29" s="1"/>
  <c r="Y186" i="31"/>
  <c r="W187" i="31" s="1"/>
  <c r="H185" i="31"/>
  <c r="G185" i="31" s="1"/>
  <c r="G192" i="15"/>
  <c r="E193" i="15" s="1"/>
  <c r="S238" i="29"/>
  <c r="Q239" i="29" s="1"/>
  <c r="R239" i="29" s="1"/>
  <c r="R231" i="17"/>
  <c r="T231" i="17"/>
  <c r="G220" i="2"/>
  <c r="E221" i="2" s="1"/>
  <c r="N249" i="29"/>
  <c r="P249" i="29"/>
  <c r="L238" i="17"/>
  <c r="J238" i="17"/>
  <c r="P225" i="17"/>
  <c r="N225" i="17"/>
  <c r="J235" i="27"/>
  <c r="L235" i="27" s="1"/>
  <c r="K224" i="2"/>
  <c r="I225" i="2" s="1"/>
  <c r="F209" i="17"/>
  <c r="H209" i="17" s="1"/>
  <c r="G209" i="17" s="1"/>
  <c r="E210" i="17" s="1"/>
  <c r="I242" i="36"/>
  <c r="H229" i="36"/>
  <c r="G229" i="36" s="1"/>
  <c r="E230" i="36" s="1"/>
  <c r="K234" i="15"/>
  <c r="I235" i="15" s="1"/>
  <c r="N141" i="31" l="1"/>
  <c r="F147" i="27"/>
  <c r="O141" i="31" s="1"/>
  <c r="H147" i="27"/>
  <c r="Q141" i="31" s="1"/>
  <c r="G147" i="27"/>
  <c r="P141" i="31" s="1"/>
  <c r="S214" i="3"/>
  <c r="Q215" i="3" s="1"/>
  <c r="R215" i="3" s="1"/>
  <c r="F216" i="56"/>
  <c r="H216" i="56" s="1"/>
  <c r="G216" i="56" s="1"/>
  <c r="E217" i="56" s="1"/>
  <c r="J220" i="56"/>
  <c r="F228" i="3"/>
  <c r="H228" i="3"/>
  <c r="G228" i="3" s="1"/>
  <c r="E229" i="3" s="1"/>
  <c r="N225" i="3"/>
  <c r="P225" i="3"/>
  <c r="B313" i="10"/>
  <c r="A314" i="10"/>
  <c r="K229" i="3"/>
  <c r="I230" i="3" s="1"/>
  <c r="H203" i="29"/>
  <c r="Z187" i="31" s="1"/>
  <c r="F203" i="29"/>
  <c r="X187" i="31" s="1"/>
  <c r="F193" i="15"/>
  <c r="H193" i="15" s="1"/>
  <c r="H186" i="31" s="1"/>
  <c r="E186" i="31"/>
  <c r="J249" i="29"/>
  <c r="K249" i="29" s="1"/>
  <c r="I250" i="29" s="1"/>
  <c r="J250" i="29" s="1"/>
  <c r="T239" i="29"/>
  <c r="S239" i="29" s="1"/>
  <c r="Q240" i="29" s="1"/>
  <c r="S231" i="17"/>
  <c r="Q232" i="17" s="1"/>
  <c r="T232" i="17" s="1"/>
  <c r="O249" i="29"/>
  <c r="M250" i="29" s="1"/>
  <c r="P250" i="29" s="1"/>
  <c r="D207" i="10"/>
  <c r="F221" i="2"/>
  <c r="H221" i="2" s="1"/>
  <c r="G221" i="2" s="1"/>
  <c r="E222" i="2" s="1"/>
  <c r="O225" i="17"/>
  <c r="M226" i="17" s="1"/>
  <c r="K238" i="17"/>
  <c r="I239" i="17" s="1"/>
  <c r="K235" i="27"/>
  <c r="I236" i="27" s="1"/>
  <c r="J236" i="27" s="1"/>
  <c r="L236" i="27" s="1"/>
  <c r="J225" i="2"/>
  <c r="L225" i="2" s="1"/>
  <c r="F210" i="17"/>
  <c r="H210" i="17" s="1"/>
  <c r="J242" i="36"/>
  <c r="L242" i="36" s="1"/>
  <c r="F230" i="36"/>
  <c r="H230" i="36" s="1"/>
  <c r="G230" i="36" s="1"/>
  <c r="E231" i="36" s="1"/>
  <c r="J235" i="15"/>
  <c r="L235" i="15" s="1"/>
  <c r="K235" i="15" s="1"/>
  <c r="T215" i="3" l="1"/>
  <c r="E148" i="27"/>
  <c r="Y187" i="31"/>
  <c r="W188" i="31" s="1"/>
  <c r="O225" i="3"/>
  <c r="M226" i="3" s="1"/>
  <c r="L220" i="56"/>
  <c r="K220" i="56" s="1"/>
  <c r="I221" i="56" s="1"/>
  <c r="F217" i="56"/>
  <c r="H217" i="56" s="1"/>
  <c r="G217" i="56" s="1"/>
  <c r="E218" i="56" s="1"/>
  <c r="F218" i="56" s="1"/>
  <c r="F229" i="3"/>
  <c r="H229" i="3"/>
  <c r="G229" i="3" s="1"/>
  <c r="E230" i="3" s="1"/>
  <c r="L230" i="3"/>
  <c r="J230" i="3"/>
  <c r="G203" i="29"/>
  <c r="E204" i="29" s="1"/>
  <c r="H204" i="29" s="1"/>
  <c r="S215" i="3"/>
  <c r="Q216" i="3" s="1"/>
  <c r="A315" i="10"/>
  <c r="B314" i="10"/>
  <c r="G193" i="15"/>
  <c r="E194" i="15" s="1"/>
  <c r="F186" i="31"/>
  <c r="G186" i="31" s="1"/>
  <c r="L250" i="29"/>
  <c r="K250" i="29" s="1"/>
  <c r="I251" i="29" s="1"/>
  <c r="J251" i="29" s="1"/>
  <c r="N250" i="29"/>
  <c r="O250" i="29" s="1"/>
  <c r="M251" i="29" s="1"/>
  <c r="P251" i="29" s="1"/>
  <c r="R232" i="17"/>
  <c r="S232" i="17" s="1"/>
  <c r="Q233" i="17" s="1"/>
  <c r="T233" i="17" s="1"/>
  <c r="G210" i="17"/>
  <c r="E211" i="17" s="1"/>
  <c r="F211" i="17" s="1"/>
  <c r="H211" i="17" s="1"/>
  <c r="G211" i="17" s="1"/>
  <c r="E212" i="17" s="1"/>
  <c r="T240" i="29"/>
  <c r="R240" i="29"/>
  <c r="N226" i="17"/>
  <c r="P226" i="17"/>
  <c r="L239" i="17"/>
  <c r="J239" i="17"/>
  <c r="K225" i="2"/>
  <c r="I226" i="2" s="1"/>
  <c r="K236" i="27"/>
  <c r="I237" i="27" s="1"/>
  <c r="D208" i="10"/>
  <c r="F222" i="2"/>
  <c r="H222" i="2" s="1"/>
  <c r="K242" i="36"/>
  <c r="I243" i="36" s="1"/>
  <c r="F231" i="36"/>
  <c r="H231" i="36" s="1"/>
  <c r="G231" i="36" s="1"/>
  <c r="E232" i="36" s="1"/>
  <c r="I236" i="15"/>
  <c r="N142" i="31" l="1"/>
  <c r="F148" i="27"/>
  <c r="O142" i="31" s="1"/>
  <c r="H148" i="27"/>
  <c r="F204" i="29"/>
  <c r="X188" i="31" s="1"/>
  <c r="K230" i="3"/>
  <c r="I231" i="3" s="1"/>
  <c r="J221" i="56"/>
  <c r="L221" i="56" s="1"/>
  <c r="K221" i="56" s="1"/>
  <c r="I222" i="56" s="1"/>
  <c r="H218" i="56"/>
  <c r="G218" i="56" s="1"/>
  <c r="E219" i="56" s="1"/>
  <c r="Z188" i="31"/>
  <c r="R216" i="3"/>
  <c r="T216" i="3"/>
  <c r="N226" i="3"/>
  <c r="P226" i="3"/>
  <c r="B315" i="10"/>
  <c r="A316" i="10"/>
  <c r="H230" i="3"/>
  <c r="F230" i="3"/>
  <c r="E187" i="31"/>
  <c r="F187" i="31" s="1"/>
  <c r="F194" i="15"/>
  <c r="H194" i="15" s="1"/>
  <c r="H187" i="31" s="1"/>
  <c r="L251" i="29"/>
  <c r="K251" i="29" s="1"/>
  <c r="I252" i="29" s="1"/>
  <c r="J252" i="29" s="1"/>
  <c r="N251" i="29"/>
  <c r="O251" i="29" s="1"/>
  <c r="M252" i="29" s="1"/>
  <c r="R233" i="17"/>
  <c r="S233" i="17" s="1"/>
  <c r="Q234" i="17" s="1"/>
  <c r="R234" i="17" s="1"/>
  <c r="O226" i="17"/>
  <c r="M227" i="17" s="1"/>
  <c r="N227" i="17" s="1"/>
  <c r="K239" i="17"/>
  <c r="I240" i="17" s="1"/>
  <c r="S240" i="29"/>
  <c r="Q241" i="29" s="1"/>
  <c r="J237" i="27"/>
  <c r="L237" i="27" s="1"/>
  <c r="J226" i="2"/>
  <c r="L226" i="2" s="1"/>
  <c r="G222" i="2"/>
  <c r="E223" i="2" s="1"/>
  <c r="F212" i="17"/>
  <c r="H212" i="17" s="1"/>
  <c r="G212" i="17" s="1"/>
  <c r="J243" i="36"/>
  <c r="L243" i="36" s="1"/>
  <c r="K243" i="36" s="1"/>
  <c r="F232" i="36"/>
  <c r="H232" i="36" s="1"/>
  <c r="G232" i="36" s="1"/>
  <c r="E233" i="36" s="1"/>
  <c r="J236" i="15"/>
  <c r="Q142" i="31" l="1"/>
  <c r="G148" i="27"/>
  <c r="P142" i="31" s="1"/>
  <c r="G204" i="29"/>
  <c r="E205" i="29" s="1"/>
  <c r="S216" i="3"/>
  <c r="Q217" i="3" s="1"/>
  <c r="T217" i="3" s="1"/>
  <c r="F219" i="56"/>
  <c r="J222" i="56"/>
  <c r="L222" i="56" s="1"/>
  <c r="O226" i="3"/>
  <c r="M227" i="3" s="1"/>
  <c r="R217" i="3"/>
  <c r="G230" i="3"/>
  <c r="E231" i="3" s="1"/>
  <c r="L231" i="3"/>
  <c r="J231" i="3"/>
  <c r="B316" i="10"/>
  <c r="A317" i="10"/>
  <c r="Y188" i="31"/>
  <c r="W189" i="31" s="1"/>
  <c r="H205" i="29"/>
  <c r="Z189" i="31" s="1"/>
  <c r="F205" i="29"/>
  <c r="X189" i="31" s="1"/>
  <c r="G187" i="31"/>
  <c r="G194" i="15"/>
  <c r="E195" i="15" s="1"/>
  <c r="T234" i="17"/>
  <c r="S234" i="17" s="1"/>
  <c r="Q235" i="17" s="1"/>
  <c r="R235" i="17" s="1"/>
  <c r="L252" i="29"/>
  <c r="K252" i="29" s="1"/>
  <c r="I253" i="29" s="1"/>
  <c r="P227" i="17"/>
  <c r="O227" i="17" s="1"/>
  <c r="M228" i="17" s="1"/>
  <c r="K237" i="27"/>
  <c r="I238" i="27" s="1"/>
  <c r="N252" i="29"/>
  <c r="P252" i="29"/>
  <c r="J240" i="17"/>
  <c r="L240" i="17"/>
  <c r="K226" i="2"/>
  <c r="I227" i="2" s="1"/>
  <c r="R241" i="29"/>
  <c r="T241" i="29"/>
  <c r="D209" i="10"/>
  <c r="F223" i="2"/>
  <c r="H223" i="2" s="1"/>
  <c r="E213" i="17"/>
  <c r="L236" i="15"/>
  <c r="K236" i="15" s="1"/>
  <c r="I237" i="15" s="1"/>
  <c r="I244" i="36"/>
  <c r="F233" i="36"/>
  <c r="E149" i="27" l="1"/>
  <c r="S217" i="3"/>
  <c r="Q218" i="3" s="1"/>
  <c r="T218" i="3" s="1"/>
  <c r="K231" i="3"/>
  <c r="I232" i="3" s="1"/>
  <c r="J232" i="3" s="1"/>
  <c r="K222" i="56"/>
  <c r="I223" i="56" s="1"/>
  <c r="J223" i="56" s="1"/>
  <c r="H219" i="56"/>
  <c r="G219" i="56" s="1"/>
  <c r="E220" i="56" s="1"/>
  <c r="L232" i="3"/>
  <c r="H231" i="3"/>
  <c r="F231" i="3"/>
  <c r="R218" i="3"/>
  <c r="A318" i="10"/>
  <c r="B317" i="10"/>
  <c r="N227" i="3"/>
  <c r="P227" i="3"/>
  <c r="G205" i="29"/>
  <c r="E206" i="29" s="1"/>
  <c r="Y189" i="31"/>
  <c r="W190" i="31" s="1"/>
  <c r="E188" i="31"/>
  <c r="F188" i="31" s="1"/>
  <c r="F195" i="15"/>
  <c r="H195" i="15" s="1"/>
  <c r="H188" i="31" s="1"/>
  <c r="J253" i="29"/>
  <c r="L253" i="29"/>
  <c r="T235" i="17"/>
  <c r="S235" i="17" s="1"/>
  <c r="Q236" i="17" s="1"/>
  <c r="R236" i="17" s="1"/>
  <c r="O252" i="29"/>
  <c r="M253" i="29" s="1"/>
  <c r="P253" i="29" s="1"/>
  <c r="K240" i="17"/>
  <c r="I241" i="17" s="1"/>
  <c r="J241" i="17" s="1"/>
  <c r="S241" i="29"/>
  <c r="Q242" i="29" s="1"/>
  <c r="R242" i="29" s="1"/>
  <c r="J227" i="2"/>
  <c r="L227" i="2" s="1"/>
  <c r="N228" i="17"/>
  <c r="P228" i="17"/>
  <c r="J237" i="15"/>
  <c r="L237" i="15" s="1"/>
  <c r="K237" i="15" s="1"/>
  <c r="G223" i="2"/>
  <c r="E224" i="2" s="1"/>
  <c r="F213" i="17"/>
  <c r="H213" i="17" s="1"/>
  <c r="J238" i="27"/>
  <c r="L238" i="27" s="1"/>
  <c r="J244" i="36"/>
  <c r="L244" i="36" s="1"/>
  <c r="K244" i="36" s="1"/>
  <c r="H233" i="36"/>
  <c r="G233" i="36" s="1"/>
  <c r="E234" i="36" s="1"/>
  <c r="N143" i="31" l="1"/>
  <c r="F149" i="27"/>
  <c r="O143" i="31" s="1"/>
  <c r="H149" i="27"/>
  <c r="S218" i="3"/>
  <c r="Q219" i="3" s="1"/>
  <c r="R219" i="3" s="1"/>
  <c r="G231" i="3"/>
  <c r="E232" i="3" s="1"/>
  <c r="L223" i="56"/>
  <c r="K223" i="56" s="1"/>
  <c r="I224" i="56" s="1"/>
  <c r="F220" i="56"/>
  <c r="H220" i="56" s="1"/>
  <c r="F232" i="3"/>
  <c r="H232" i="3"/>
  <c r="O227" i="3"/>
  <c r="M228" i="3" s="1"/>
  <c r="B318" i="10"/>
  <c r="A319" i="10"/>
  <c r="K232" i="3"/>
  <c r="I233" i="3" s="1"/>
  <c r="H206" i="29"/>
  <c r="Z190" i="31" s="1"/>
  <c r="F206" i="29"/>
  <c r="X190" i="31" s="1"/>
  <c r="G188" i="31"/>
  <c r="G195" i="15"/>
  <c r="E196" i="15" s="1"/>
  <c r="F196" i="15" s="1"/>
  <c r="H196" i="15" s="1"/>
  <c r="H189" i="31" s="1"/>
  <c r="K253" i="29"/>
  <c r="I254" i="29" s="1"/>
  <c r="J254" i="29" s="1"/>
  <c r="T236" i="17"/>
  <c r="S236" i="17" s="1"/>
  <c r="Q237" i="17" s="1"/>
  <c r="T242" i="29"/>
  <c r="S242" i="29" s="1"/>
  <c r="Q243" i="29" s="1"/>
  <c r="O228" i="17"/>
  <c r="M229" i="17" s="1"/>
  <c r="N229" i="17" s="1"/>
  <c r="N253" i="29"/>
  <c r="O253" i="29" s="1"/>
  <c r="M254" i="29" s="1"/>
  <c r="L241" i="17"/>
  <c r="K241" i="17" s="1"/>
  <c r="I242" i="17" s="1"/>
  <c r="L242" i="17" s="1"/>
  <c r="K227" i="2"/>
  <c r="I228" i="2" s="1"/>
  <c r="J228" i="2" s="1"/>
  <c r="K238" i="27"/>
  <c r="I239" i="27" s="1"/>
  <c r="D210" i="10"/>
  <c r="F224" i="2"/>
  <c r="H224" i="2" s="1"/>
  <c r="G213" i="17"/>
  <c r="E214" i="17" s="1"/>
  <c r="I238" i="15"/>
  <c r="J238" i="15" s="1"/>
  <c r="I245" i="36"/>
  <c r="F234" i="36"/>
  <c r="H234" i="36" s="1"/>
  <c r="G234" i="36" s="1"/>
  <c r="E235" i="36" s="1"/>
  <c r="Q143" i="31" l="1"/>
  <c r="G149" i="27"/>
  <c r="T219" i="3"/>
  <c r="S219" i="3" s="1"/>
  <c r="Q220" i="3" s="1"/>
  <c r="Y190" i="31"/>
  <c r="W191" i="31" s="1"/>
  <c r="G232" i="3"/>
  <c r="E233" i="3" s="1"/>
  <c r="H233" i="3" s="1"/>
  <c r="G220" i="56"/>
  <c r="E221" i="56" s="1"/>
  <c r="F221" i="56" s="1"/>
  <c r="J224" i="56"/>
  <c r="F233" i="3"/>
  <c r="J233" i="3"/>
  <c r="L233" i="3"/>
  <c r="A320" i="10"/>
  <c r="B319" i="10"/>
  <c r="P228" i="3"/>
  <c r="N228" i="3"/>
  <c r="G206" i="29"/>
  <c r="E207" i="29"/>
  <c r="E189" i="31"/>
  <c r="F189" i="31" s="1"/>
  <c r="G189" i="31" s="1"/>
  <c r="G196" i="15"/>
  <c r="E197" i="15" s="1"/>
  <c r="E190" i="31" s="1"/>
  <c r="F190" i="31" s="1"/>
  <c r="L254" i="29"/>
  <c r="K254" i="29" s="1"/>
  <c r="I255" i="29" s="1"/>
  <c r="L255" i="29" s="1"/>
  <c r="P229" i="17"/>
  <c r="O229" i="17" s="1"/>
  <c r="M230" i="17" s="1"/>
  <c r="N230" i="17" s="1"/>
  <c r="P254" i="29"/>
  <c r="N254" i="29"/>
  <c r="L228" i="2"/>
  <c r="K228" i="2" s="1"/>
  <c r="I229" i="2" s="1"/>
  <c r="J229" i="2" s="1"/>
  <c r="L229" i="2" s="1"/>
  <c r="J242" i="17"/>
  <c r="K242" i="17" s="1"/>
  <c r="I243" i="17" s="1"/>
  <c r="T237" i="17"/>
  <c r="R237" i="17"/>
  <c r="T243" i="29"/>
  <c r="R243" i="29"/>
  <c r="G224" i="2"/>
  <c r="E225" i="2" s="1"/>
  <c r="J239" i="27"/>
  <c r="L239" i="27" s="1"/>
  <c r="F214" i="17"/>
  <c r="H214" i="17" s="1"/>
  <c r="G214" i="17" s="1"/>
  <c r="L238" i="15"/>
  <c r="K238" i="15" s="1"/>
  <c r="J245" i="36"/>
  <c r="L245" i="36" s="1"/>
  <c r="F235" i="36"/>
  <c r="P143" i="31" l="1"/>
  <c r="E150" i="27"/>
  <c r="G233" i="3"/>
  <c r="E234" i="3" s="1"/>
  <c r="F234" i="3" s="1"/>
  <c r="K233" i="3"/>
  <c r="I234" i="3" s="1"/>
  <c r="L234" i="3" s="1"/>
  <c r="L224" i="56"/>
  <c r="K224" i="56" s="1"/>
  <c r="I225" i="56" s="1"/>
  <c r="H221" i="56"/>
  <c r="G221" i="56" s="1"/>
  <c r="H234" i="3"/>
  <c r="O228" i="3"/>
  <c r="M229" i="3" s="1"/>
  <c r="J234" i="3"/>
  <c r="R220" i="3"/>
  <c r="T220" i="3"/>
  <c r="A321" i="10"/>
  <c r="B320" i="10"/>
  <c r="H207" i="29"/>
  <c r="Z191" i="31" s="1"/>
  <c r="F207" i="29"/>
  <c r="X191" i="31" s="1"/>
  <c r="O254" i="29"/>
  <c r="M255" i="29" s="1"/>
  <c r="P255" i="29" s="1"/>
  <c r="F197" i="15"/>
  <c r="H197" i="15" s="1"/>
  <c r="H190" i="31" s="1"/>
  <c r="G190" i="31" s="1"/>
  <c r="J255" i="29"/>
  <c r="K255" i="29" s="1"/>
  <c r="I256" i="29" s="1"/>
  <c r="P230" i="17"/>
  <c r="O230" i="17" s="1"/>
  <c r="M231" i="17" s="1"/>
  <c r="P231" i="17" s="1"/>
  <c r="S243" i="29"/>
  <c r="Q244" i="29" s="1"/>
  <c r="T244" i="29" s="1"/>
  <c r="S237" i="17"/>
  <c r="Q238" i="17" s="1"/>
  <c r="T238" i="17" s="1"/>
  <c r="L243" i="17"/>
  <c r="J243" i="17"/>
  <c r="K229" i="2"/>
  <c r="I230" i="2" s="1"/>
  <c r="K239" i="27"/>
  <c r="I240" i="27" s="1"/>
  <c r="I239" i="15"/>
  <c r="J239" i="15" s="1"/>
  <c r="L239" i="15" s="1"/>
  <c r="E215" i="17"/>
  <c r="F225" i="2"/>
  <c r="H225" i="2" s="1"/>
  <c r="D211" i="10"/>
  <c r="K245" i="36"/>
  <c r="I246" i="36" s="1"/>
  <c r="H235" i="36"/>
  <c r="G235" i="36" s="1"/>
  <c r="E236" i="36" s="1"/>
  <c r="F150" i="27" l="1"/>
  <c r="O144" i="31" s="1"/>
  <c r="N144" i="31"/>
  <c r="H150" i="27"/>
  <c r="Q144" i="31" s="1"/>
  <c r="S220" i="3"/>
  <c r="G234" i="3"/>
  <c r="E235" i="3" s="1"/>
  <c r="F235" i="3" s="1"/>
  <c r="G207" i="29"/>
  <c r="E208" i="29" s="1"/>
  <c r="H208" i="29" s="1"/>
  <c r="Z192" i="31" s="1"/>
  <c r="E222" i="56"/>
  <c r="F222" i="56" s="1"/>
  <c r="J225" i="56"/>
  <c r="L225" i="56" s="1"/>
  <c r="K234" i="3"/>
  <c r="I235" i="3" s="1"/>
  <c r="P229" i="3"/>
  <c r="N229" i="3"/>
  <c r="Q221" i="3"/>
  <c r="A322" i="10"/>
  <c r="B321" i="10"/>
  <c r="Y191" i="31"/>
  <c r="W192" i="31" s="1"/>
  <c r="N255" i="29"/>
  <c r="O255" i="29" s="1"/>
  <c r="M256" i="29" s="1"/>
  <c r="N256" i="29" s="1"/>
  <c r="G197" i="15"/>
  <c r="E198" i="15" s="1"/>
  <c r="E191" i="31" s="1"/>
  <c r="F191" i="31" s="1"/>
  <c r="L256" i="29"/>
  <c r="J256" i="29"/>
  <c r="R244" i="29"/>
  <c r="S244" i="29" s="1"/>
  <c r="Q245" i="29" s="1"/>
  <c r="R238" i="17"/>
  <c r="S238" i="17" s="1"/>
  <c r="Q239" i="17" s="1"/>
  <c r="R239" i="17" s="1"/>
  <c r="N231" i="17"/>
  <c r="O231" i="17" s="1"/>
  <c r="M232" i="17" s="1"/>
  <c r="K243" i="17"/>
  <c r="I244" i="17" s="1"/>
  <c r="L244" i="17" s="1"/>
  <c r="J240" i="27"/>
  <c r="L240" i="27" s="1"/>
  <c r="G225" i="2"/>
  <c r="E226" i="2" s="1"/>
  <c r="F215" i="17"/>
  <c r="H215" i="17" s="1"/>
  <c r="J230" i="2"/>
  <c r="L230" i="2" s="1"/>
  <c r="J246" i="36"/>
  <c r="L246" i="36" s="1"/>
  <c r="F236" i="36"/>
  <c r="H236" i="36" s="1"/>
  <c r="G236" i="36" s="1"/>
  <c r="E237" i="36" s="1"/>
  <c r="K239" i="15"/>
  <c r="I240" i="15" s="1"/>
  <c r="G150" i="27" l="1"/>
  <c r="H235" i="3"/>
  <c r="G235" i="3" s="1"/>
  <c r="E236" i="3" s="1"/>
  <c r="F236" i="3" s="1"/>
  <c r="O229" i="3"/>
  <c r="M230" i="3" s="1"/>
  <c r="N230" i="3" s="1"/>
  <c r="F208" i="29"/>
  <c r="X192" i="31" s="1"/>
  <c r="Y192" i="31" s="1"/>
  <c r="W193" i="31" s="1"/>
  <c r="H222" i="56"/>
  <c r="G222" i="56" s="1"/>
  <c r="K225" i="56"/>
  <c r="I226" i="56" s="1"/>
  <c r="R221" i="3"/>
  <c r="T221" i="3"/>
  <c r="A323" i="10"/>
  <c r="B322" i="10"/>
  <c r="L235" i="3"/>
  <c r="J235" i="3"/>
  <c r="P256" i="29"/>
  <c r="O256" i="29" s="1"/>
  <c r="M257" i="29" s="1"/>
  <c r="P257" i="29" s="1"/>
  <c r="F198" i="15"/>
  <c r="H198" i="15" s="1"/>
  <c r="H191" i="31" s="1"/>
  <c r="G191" i="31" s="1"/>
  <c r="K256" i="29"/>
  <c r="I257" i="29" s="1"/>
  <c r="J257" i="29" s="1"/>
  <c r="R245" i="29"/>
  <c r="T245" i="29"/>
  <c r="K240" i="27"/>
  <c r="I241" i="27" s="1"/>
  <c r="T239" i="17"/>
  <c r="S239" i="17" s="1"/>
  <c r="Q240" i="17" s="1"/>
  <c r="J244" i="17"/>
  <c r="K244" i="17" s="1"/>
  <c r="I245" i="17" s="1"/>
  <c r="N232" i="17"/>
  <c r="P232" i="17"/>
  <c r="K230" i="2"/>
  <c r="I231" i="2" s="1"/>
  <c r="G215" i="17"/>
  <c r="E216" i="17" s="1"/>
  <c r="D212" i="10"/>
  <c r="F226" i="2"/>
  <c r="H226" i="2" s="1"/>
  <c r="K246" i="36"/>
  <c r="I247" i="36" s="1"/>
  <c r="J240" i="15"/>
  <c r="L240" i="15" s="1"/>
  <c r="F237" i="36"/>
  <c r="G208" i="29" l="1"/>
  <c r="E209" i="29" s="1"/>
  <c r="P144" i="31"/>
  <c r="E151" i="27"/>
  <c r="H236" i="3"/>
  <c r="G236" i="3" s="1"/>
  <c r="E237" i="3" s="1"/>
  <c r="K235" i="3"/>
  <c r="I236" i="3" s="1"/>
  <c r="L236" i="3" s="1"/>
  <c r="S221" i="3"/>
  <c r="Q222" i="3" s="1"/>
  <c r="T222" i="3" s="1"/>
  <c r="P230" i="3"/>
  <c r="E223" i="56"/>
  <c r="F223" i="56" s="1"/>
  <c r="H223" i="56" s="1"/>
  <c r="J226" i="56"/>
  <c r="L226" i="56" s="1"/>
  <c r="K226" i="56" s="1"/>
  <c r="A324" i="10"/>
  <c r="B323" i="10"/>
  <c r="L257" i="29"/>
  <c r="K257" i="29" s="1"/>
  <c r="I258" i="29" s="1"/>
  <c r="J258" i="29" s="1"/>
  <c r="N257" i="29"/>
  <c r="O257" i="29" s="1"/>
  <c r="M258" i="29" s="1"/>
  <c r="N258" i="29" s="1"/>
  <c r="H209" i="29"/>
  <c r="Z193" i="31" s="1"/>
  <c r="F209" i="29"/>
  <c r="X193" i="31" s="1"/>
  <c r="G198" i="15"/>
  <c r="E199" i="15" s="1"/>
  <c r="F199" i="15" s="1"/>
  <c r="H199" i="15" s="1"/>
  <c r="S245" i="29"/>
  <c r="Q246" i="29" s="1"/>
  <c r="T246" i="29" s="1"/>
  <c r="O232" i="17"/>
  <c r="M233" i="17" s="1"/>
  <c r="N233" i="17" s="1"/>
  <c r="R240" i="17"/>
  <c r="T240" i="17"/>
  <c r="J245" i="17"/>
  <c r="L245" i="17"/>
  <c r="J231" i="2"/>
  <c r="L231" i="2" s="1"/>
  <c r="G226" i="2"/>
  <c r="E227" i="2" s="1"/>
  <c r="K240" i="15"/>
  <c r="I241" i="15" s="1"/>
  <c r="J241" i="15" s="1"/>
  <c r="F216" i="17"/>
  <c r="H216" i="17" s="1"/>
  <c r="G216" i="17" s="1"/>
  <c r="J241" i="27"/>
  <c r="L241" i="27" s="1"/>
  <c r="J247" i="36"/>
  <c r="L247" i="36" s="1"/>
  <c r="K247" i="36" s="1"/>
  <c r="H237" i="36"/>
  <c r="G237" i="36" s="1"/>
  <c r="E238" i="36" s="1"/>
  <c r="F151" i="27" l="1"/>
  <c r="O145" i="31" s="1"/>
  <c r="N145" i="31"/>
  <c r="H151" i="27"/>
  <c r="G151" i="27"/>
  <c r="P145" i="31" s="1"/>
  <c r="J236" i="3"/>
  <c r="R222" i="3"/>
  <c r="S222" i="3" s="1"/>
  <c r="Q223" i="3" s="1"/>
  <c r="R223" i="3" s="1"/>
  <c r="O230" i="3"/>
  <c r="M231" i="3" s="1"/>
  <c r="Y193" i="31"/>
  <c r="W194" i="31" s="1"/>
  <c r="K236" i="3"/>
  <c r="I237" i="3" s="1"/>
  <c r="L237" i="3" s="1"/>
  <c r="G223" i="56"/>
  <c r="E224" i="56" s="1"/>
  <c r="I227" i="56"/>
  <c r="P258" i="29"/>
  <c r="O258" i="29" s="1"/>
  <c r="M259" i="29" s="1"/>
  <c r="N259" i="29" s="1"/>
  <c r="L258" i="29"/>
  <c r="K258" i="29" s="1"/>
  <c r="I259" i="29" s="1"/>
  <c r="J259" i="29" s="1"/>
  <c r="B324" i="10"/>
  <c r="A325" i="10"/>
  <c r="H237" i="3"/>
  <c r="F237" i="3"/>
  <c r="G209" i="29"/>
  <c r="E210" i="29" s="1"/>
  <c r="R246" i="29"/>
  <c r="S246" i="29" s="1"/>
  <c r="Q247" i="29" s="1"/>
  <c r="E192" i="31"/>
  <c r="F192" i="31" s="1"/>
  <c r="H192" i="31"/>
  <c r="G199" i="15"/>
  <c r="E200" i="15" s="1"/>
  <c r="P233" i="17"/>
  <c r="O233" i="17" s="1"/>
  <c r="K245" i="17"/>
  <c r="I246" i="17" s="1"/>
  <c r="S240" i="17"/>
  <c r="Q241" i="17" s="1"/>
  <c r="K231" i="2"/>
  <c r="I232" i="2" s="1"/>
  <c r="K241" i="27"/>
  <c r="I242" i="27" s="1"/>
  <c r="E217" i="17"/>
  <c r="F227" i="2"/>
  <c r="H227" i="2" s="1"/>
  <c r="D213" i="10"/>
  <c r="L241" i="15"/>
  <c r="K241" i="15" s="1"/>
  <c r="I242" i="15" s="1"/>
  <c r="I248" i="36"/>
  <c r="F238" i="36"/>
  <c r="H238" i="36" s="1"/>
  <c r="G238" i="36" s="1"/>
  <c r="E239" i="36" s="1"/>
  <c r="E152" i="27" l="1"/>
  <c r="Q145" i="31"/>
  <c r="T223" i="3"/>
  <c r="G237" i="3"/>
  <c r="E238" i="3" s="1"/>
  <c r="F238" i="3" s="1"/>
  <c r="N231" i="3"/>
  <c r="P231" i="3"/>
  <c r="J237" i="3"/>
  <c r="K237" i="3" s="1"/>
  <c r="I238" i="3" s="1"/>
  <c r="J238" i="3" s="1"/>
  <c r="J227" i="56"/>
  <c r="L227" i="56" s="1"/>
  <c r="K227" i="56" s="1"/>
  <c r="I228" i="56" s="1"/>
  <c r="P259" i="29"/>
  <c r="O259" i="29" s="1"/>
  <c r="M260" i="29" s="1"/>
  <c r="N260" i="29" s="1"/>
  <c r="F224" i="56"/>
  <c r="H224" i="56" s="1"/>
  <c r="S223" i="3"/>
  <c r="Q224" i="3" s="1"/>
  <c r="A326" i="10"/>
  <c r="B325" i="10"/>
  <c r="H210" i="29"/>
  <c r="Z194" i="31" s="1"/>
  <c r="F210" i="29"/>
  <c r="X194" i="31" s="1"/>
  <c r="G192" i="31"/>
  <c r="E193" i="31"/>
  <c r="F193" i="31" s="1"/>
  <c r="F200" i="15"/>
  <c r="H200" i="15" s="1"/>
  <c r="M234" i="17"/>
  <c r="P234" i="17" s="1"/>
  <c r="L259" i="29"/>
  <c r="K259" i="29" s="1"/>
  <c r="I260" i="29" s="1"/>
  <c r="R241" i="17"/>
  <c r="T241" i="17"/>
  <c r="J246" i="17"/>
  <c r="L246" i="17"/>
  <c r="T247" i="29"/>
  <c r="R247" i="29"/>
  <c r="G227" i="2"/>
  <c r="E228" i="2" s="1"/>
  <c r="J242" i="15"/>
  <c r="L242" i="15" s="1"/>
  <c r="J242" i="27"/>
  <c r="L242" i="27" s="1"/>
  <c r="J232" i="2"/>
  <c r="L232" i="2" s="1"/>
  <c r="F217" i="17"/>
  <c r="H217" i="17" s="1"/>
  <c r="J248" i="36"/>
  <c r="L248" i="36" s="1"/>
  <c r="F239" i="36"/>
  <c r="H239" i="36" s="1"/>
  <c r="F152" i="27" l="1"/>
  <c r="O146" i="31" s="1"/>
  <c r="N146" i="31"/>
  <c r="H238" i="3"/>
  <c r="L238" i="3"/>
  <c r="K238" i="3" s="1"/>
  <c r="Y194" i="31"/>
  <c r="W195" i="31" s="1"/>
  <c r="O231" i="3"/>
  <c r="M232" i="3" s="1"/>
  <c r="P260" i="29"/>
  <c r="O260" i="29" s="1"/>
  <c r="M261" i="29" s="1"/>
  <c r="N261" i="29" s="1"/>
  <c r="G224" i="56"/>
  <c r="E225" i="56" s="1"/>
  <c r="J228" i="56"/>
  <c r="L228" i="56" s="1"/>
  <c r="R224" i="3"/>
  <c r="T224" i="3"/>
  <c r="B326" i="10"/>
  <c r="A327" i="10"/>
  <c r="G238" i="3"/>
  <c r="E239" i="3" s="1"/>
  <c r="G210" i="29"/>
  <c r="E211" i="29" s="1"/>
  <c r="G200" i="15"/>
  <c r="E201" i="15" s="1"/>
  <c r="H193" i="31"/>
  <c r="G193" i="31" s="1"/>
  <c r="N234" i="17"/>
  <c r="O234" i="17" s="1"/>
  <c r="M235" i="17" s="1"/>
  <c r="N235" i="17" s="1"/>
  <c r="K246" i="17"/>
  <c r="I247" i="17" s="1"/>
  <c r="J247" i="17" s="1"/>
  <c r="S241" i="17"/>
  <c r="Q242" i="17" s="1"/>
  <c r="J260" i="29"/>
  <c r="L260" i="29"/>
  <c r="S247" i="29"/>
  <c r="Q248" i="29" s="1"/>
  <c r="T248" i="29" s="1"/>
  <c r="K242" i="27"/>
  <c r="I243" i="27" s="1"/>
  <c r="K242" i="15"/>
  <c r="I243" i="15" s="1"/>
  <c r="J243" i="15" s="1"/>
  <c r="L243" i="15" s="1"/>
  <c r="K232" i="2"/>
  <c r="I233" i="2" s="1"/>
  <c r="G217" i="17"/>
  <c r="E218" i="17" s="1"/>
  <c r="D214" i="10"/>
  <c r="F228" i="2"/>
  <c r="H228" i="2" s="1"/>
  <c r="K248" i="36"/>
  <c r="I249" i="36" s="1"/>
  <c r="G239" i="36"/>
  <c r="E240" i="36" s="1"/>
  <c r="F240" i="36" s="1"/>
  <c r="H240" i="36" s="1"/>
  <c r="G240" i="36" s="1"/>
  <c r="H152" i="27" l="1"/>
  <c r="I239" i="3"/>
  <c r="S224" i="3"/>
  <c r="Q225" i="3" s="1"/>
  <c r="T225" i="3" s="1"/>
  <c r="P232" i="3"/>
  <c r="N232" i="3"/>
  <c r="K228" i="56"/>
  <c r="I229" i="56" s="1"/>
  <c r="F225" i="56"/>
  <c r="H225" i="56" s="1"/>
  <c r="A328" i="10"/>
  <c r="B327" i="10"/>
  <c r="L239" i="3"/>
  <c r="K239" i="3" s="1"/>
  <c r="I240" i="3" s="1"/>
  <c r="J239" i="3"/>
  <c r="R225" i="3"/>
  <c r="F239" i="3"/>
  <c r="H239" i="3"/>
  <c r="H211" i="29"/>
  <c r="Z195" i="31" s="1"/>
  <c r="F211" i="29"/>
  <c r="X195" i="31" s="1"/>
  <c r="E194" i="31"/>
  <c r="F194" i="31" s="1"/>
  <c r="F201" i="15"/>
  <c r="H201" i="15" s="1"/>
  <c r="L247" i="17"/>
  <c r="K247" i="17" s="1"/>
  <c r="I248" i="17" s="1"/>
  <c r="K260" i="29"/>
  <c r="I261" i="29" s="1"/>
  <c r="J261" i="29" s="1"/>
  <c r="P261" i="29"/>
  <c r="O261" i="29" s="1"/>
  <c r="M262" i="29" s="1"/>
  <c r="P262" i="29" s="1"/>
  <c r="P235" i="17"/>
  <c r="O235" i="17" s="1"/>
  <c r="R248" i="29"/>
  <c r="S248" i="29" s="1"/>
  <c r="Q249" i="29" s="1"/>
  <c r="R242" i="17"/>
  <c r="T242" i="17"/>
  <c r="G228" i="2"/>
  <c r="E229" i="2" s="1"/>
  <c r="J233" i="2"/>
  <c r="L233" i="2" s="1"/>
  <c r="F218" i="17"/>
  <c r="H218" i="17" s="1"/>
  <c r="J243" i="27"/>
  <c r="L243" i="27" s="1"/>
  <c r="J249" i="36"/>
  <c r="L249" i="36" s="1"/>
  <c r="E241" i="36"/>
  <c r="F241" i="36" s="1"/>
  <c r="H241" i="36" s="1"/>
  <c r="K243" i="15"/>
  <c r="I244" i="15" s="1"/>
  <c r="Q146" i="31" l="1"/>
  <c r="G152" i="27"/>
  <c r="P146" i="31" s="1"/>
  <c r="E153" i="27"/>
  <c r="Y195" i="31"/>
  <c r="W196" i="31" s="1"/>
  <c r="G239" i="3"/>
  <c r="E240" i="3" s="1"/>
  <c r="H240" i="3" s="1"/>
  <c r="O232" i="3"/>
  <c r="M233" i="3" s="1"/>
  <c r="G225" i="56"/>
  <c r="E226" i="56" s="1"/>
  <c r="J229" i="56"/>
  <c r="L229" i="56" s="1"/>
  <c r="S225" i="3"/>
  <c r="Q226" i="3" s="1"/>
  <c r="L240" i="3"/>
  <c r="J240" i="3"/>
  <c r="B328" i="10"/>
  <c r="A329" i="10"/>
  <c r="G211" i="29"/>
  <c r="E212" i="29" s="1"/>
  <c r="G201" i="15"/>
  <c r="E202" i="15" s="1"/>
  <c r="H194" i="31"/>
  <c r="G194" i="31" s="1"/>
  <c r="L261" i="29"/>
  <c r="K261" i="29" s="1"/>
  <c r="I262" i="29" s="1"/>
  <c r="J262" i="29" s="1"/>
  <c r="N262" i="29"/>
  <c r="O262" i="29" s="1"/>
  <c r="M263" i="29" s="1"/>
  <c r="P263" i="29" s="1"/>
  <c r="M236" i="17"/>
  <c r="P236" i="17" s="1"/>
  <c r="S242" i="17"/>
  <c r="Q243" i="17" s="1"/>
  <c r="J248" i="17"/>
  <c r="L248" i="17"/>
  <c r="T249" i="29"/>
  <c r="R249" i="29"/>
  <c r="K233" i="2"/>
  <c r="I234" i="2" s="1"/>
  <c r="D215" i="10"/>
  <c r="F229" i="2"/>
  <c r="H229" i="2" s="1"/>
  <c r="G218" i="17"/>
  <c r="E219" i="17" s="1"/>
  <c r="K243" i="27"/>
  <c r="I244" i="27" s="1"/>
  <c r="K249" i="36"/>
  <c r="I250" i="36" s="1"/>
  <c r="G241" i="36"/>
  <c r="E242" i="36" s="1"/>
  <c r="F242" i="36" s="1"/>
  <c r="H242" i="36" s="1"/>
  <c r="J244" i="15"/>
  <c r="F153" i="27" l="1"/>
  <c r="O147" i="31" s="1"/>
  <c r="N147" i="31"/>
  <c r="H153" i="27"/>
  <c r="K240" i="3"/>
  <c r="I241" i="3" s="1"/>
  <c r="J241" i="3" s="1"/>
  <c r="P233" i="3"/>
  <c r="O233" i="3" s="1"/>
  <c r="M234" i="3" s="1"/>
  <c r="N233" i="3"/>
  <c r="F240" i="3"/>
  <c r="G240" i="3" s="1"/>
  <c r="E241" i="3" s="1"/>
  <c r="F226" i="56"/>
  <c r="H226" i="56" s="1"/>
  <c r="K229" i="56"/>
  <c r="I230" i="56" s="1"/>
  <c r="L241" i="3"/>
  <c r="A330" i="10"/>
  <c r="B329" i="10"/>
  <c r="R226" i="3"/>
  <c r="T226" i="3"/>
  <c r="H212" i="29"/>
  <c r="Z196" i="31" s="1"/>
  <c r="F212" i="29"/>
  <c r="X196" i="31" s="1"/>
  <c r="N236" i="17"/>
  <c r="O236" i="17" s="1"/>
  <c r="M237" i="17" s="1"/>
  <c r="N237" i="17" s="1"/>
  <c r="E195" i="31"/>
  <c r="F195" i="31" s="1"/>
  <c r="F202" i="15"/>
  <c r="H202" i="15" s="1"/>
  <c r="H195" i="31" s="1"/>
  <c r="N263" i="29"/>
  <c r="O263" i="29" s="1"/>
  <c r="M264" i="29" s="1"/>
  <c r="P264" i="29" s="1"/>
  <c r="T243" i="17"/>
  <c r="R243" i="17"/>
  <c r="K248" i="17"/>
  <c r="I249" i="17" s="1"/>
  <c r="L249" i="17" s="1"/>
  <c r="S249" i="29"/>
  <c r="Q250" i="29" s="1"/>
  <c r="L262" i="29"/>
  <c r="L244" i="15"/>
  <c r="K244" i="15" s="1"/>
  <c r="I245" i="15" s="1"/>
  <c r="G229" i="2"/>
  <c r="E230" i="2" s="1"/>
  <c r="J244" i="27"/>
  <c r="L244" i="27" s="1"/>
  <c r="J234" i="2"/>
  <c r="L234" i="2" s="1"/>
  <c r="F219" i="17"/>
  <c r="H219" i="17" s="1"/>
  <c r="J250" i="36"/>
  <c r="L250" i="36" s="1"/>
  <c r="G242" i="36"/>
  <c r="E243" i="36" s="1"/>
  <c r="F243" i="36" s="1"/>
  <c r="K241" i="3" l="1"/>
  <c r="I242" i="3" s="1"/>
  <c r="G153" i="27"/>
  <c r="Q147" i="31"/>
  <c r="G212" i="29"/>
  <c r="E213" i="29" s="1"/>
  <c r="N234" i="3"/>
  <c r="P234" i="3"/>
  <c r="O234" i="3" s="1"/>
  <c r="G226" i="56"/>
  <c r="E227" i="56" s="1"/>
  <c r="J230" i="56"/>
  <c r="L230" i="56" s="1"/>
  <c r="S226" i="3"/>
  <c r="Q227" i="3" s="1"/>
  <c r="B330" i="10"/>
  <c r="A331" i="10"/>
  <c r="L242" i="3"/>
  <c r="J242" i="3"/>
  <c r="H241" i="3"/>
  <c r="F241" i="3"/>
  <c r="Y196" i="31"/>
  <c r="W197" i="31" s="1"/>
  <c r="G195" i="31"/>
  <c r="G202" i="15"/>
  <c r="E203" i="15" s="1"/>
  <c r="N264" i="29"/>
  <c r="O264" i="29" s="1"/>
  <c r="M265" i="29" s="1"/>
  <c r="N265" i="29" s="1"/>
  <c r="P237" i="17"/>
  <c r="O237" i="17" s="1"/>
  <c r="M238" i="17" s="1"/>
  <c r="S243" i="17"/>
  <c r="Q244" i="17" s="1"/>
  <c r="T244" i="17" s="1"/>
  <c r="J249" i="17"/>
  <c r="K249" i="17" s="1"/>
  <c r="I250" i="17" s="1"/>
  <c r="J250" i="17" s="1"/>
  <c r="K262" i="29"/>
  <c r="I263" i="29" s="1"/>
  <c r="T250" i="29"/>
  <c r="R250" i="29"/>
  <c r="K244" i="27"/>
  <c r="I245" i="27" s="1"/>
  <c r="G219" i="17"/>
  <c r="E220" i="17" s="1"/>
  <c r="K234" i="2"/>
  <c r="I235" i="2" s="1"/>
  <c r="F230" i="2"/>
  <c r="H230" i="2" s="1"/>
  <c r="D216" i="10"/>
  <c r="K250" i="36"/>
  <c r="I251" i="36" s="1"/>
  <c r="H243" i="36"/>
  <c r="G243" i="36" s="1"/>
  <c r="E244" i="36" s="1"/>
  <c r="J245" i="15"/>
  <c r="L245" i="15" s="1"/>
  <c r="P147" i="31" l="1"/>
  <c r="E154" i="27"/>
  <c r="M235" i="3"/>
  <c r="P235" i="3" s="1"/>
  <c r="G241" i="3"/>
  <c r="E242" i="3" s="1"/>
  <c r="F242" i="3" s="1"/>
  <c r="N235" i="3"/>
  <c r="O235" i="3" s="1"/>
  <c r="M236" i="3" s="1"/>
  <c r="K242" i="3"/>
  <c r="I243" i="3" s="1"/>
  <c r="J243" i="3" s="1"/>
  <c r="K230" i="56"/>
  <c r="I231" i="56" s="1"/>
  <c r="F227" i="56"/>
  <c r="H242" i="3"/>
  <c r="B331" i="10"/>
  <c r="A332" i="10"/>
  <c r="T227" i="3"/>
  <c r="R227" i="3"/>
  <c r="H213" i="29"/>
  <c r="Z197" i="31" s="1"/>
  <c r="F213" i="29"/>
  <c r="X197" i="31" s="1"/>
  <c r="F203" i="15"/>
  <c r="H203" i="15" s="1"/>
  <c r="H196" i="31" s="1"/>
  <c r="E196" i="31"/>
  <c r="F196" i="31" s="1"/>
  <c r="R244" i="17"/>
  <c r="S244" i="17" s="1"/>
  <c r="Q245" i="17" s="1"/>
  <c r="T245" i="17" s="1"/>
  <c r="P265" i="29"/>
  <c r="O265" i="29" s="1"/>
  <c r="M266" i="29" s="1"/>
  <c r="L250" i="17"/>
  <c r="K250" i="17" s="1"/>
  <c r="I251" i="17" s="1"/>
  <c r="J263" i="29"/>
  <c r="L263" i="29"/>
  <c r="S250" i="29"/>
  <c r="Q251" i="29" s="1"/>
  <c r="P238" i="17"/>
  <c r="N238" i="17"/>
  <c r="F220" i="17"/>
  <c r="H220" i="17" s="1"/>
  <c r="G230" i="2"/>
  <c r="E231" i="2" s="1"/>
  <c r="J235" i="2"/>
  <c r="J245" i="27"/>
  <c r="L245" i="27" s="1"/>
  <c r="J251" i="36"/>
  <c r="L251" i="36" s="1"/>
  <c r="F244" i="36"/>
  <c r="H244" i="36" s="1"/>
  <c r="K245" i="15"/>
  <c r="I246" i="15" s="1"/>
  <c r="F154" i="27" l="1"/>
  <c r="O148" i="31" s="1"/>
  <c r="N148" i="31"/>
  <c r="H154" i="27"/>
  <c r="Q148" i="31" s="1"/>
  <c r="L243" i="3"/>
  <c r="K243" i="3" s="1"/>
  <c r="I244" i="3" s="1"/>
  <c r="L244" i="3" s="1"/>
  <c r="G213" i="29"/>
  <c r="Y197" i="31"/>
  <c r="W198" i="31" s="1"/>
  <c r="S227" i="3"/>
  <c r="Q228" i="3" s="1"/>
  <c r="R228" i="3" s="1"/>
  <c r="G242" i="3"/>
  <c r="E243" i="3" s="1"/>
  <c r="H243" i="3" s="1"/>
  <c r="H227" i="56"/>
  <c r="G227" i="56" s="1"/>
  <c r="E228" i="56" s="1"/>
  <c r="J231" i="56"/>
  <c r="L231" i="56" s="1"/>
  <c r="B332" i="10"/>
  <c r="A333" i="10"/>
  <c r="N236" i="3"/>
  <c r="P236" i="3"/>
  <c r="E214" i="29"/>
  <c r="G196" i="31"/>
  <c r="G203" i="15"/>
  <c r="E204" i="15" s="1"/>
  <c r="R245" i="17"/>
  <c r="S245" i="17" s="1"/>
  <c r="Q246" i="17" s="1"/>
  <c r="P266" i="29"/>
  <c r="N266" i="29"/>
  <c r="L235" i="2"/>
  <c r="K235" i="2" s="1"/>
  <c r="I236" i="2" s="1"/>
  <c r="J236" i="2" s="1"/>
  <c r="O238" i="17"/>
  <c r="M239" i="17" s="1"/>
  <c r="P239" i="17" s="1"/>
  <c r="K263" i="29"/>
  <c r="I264" i="29" s="1"/>
  <c r="L251" i="17"/>
  <c r="J251" i="17"/>
  <c r="R251" i="29"/>
  <c r="T251" i="29"/>
  <c r="K245" i="27"/>
  <c r="I246" i="27" s="1"/>
  <c r="G220" i="17"/>
  <c r="E221" i="17" s="1"/>
  <c r="D217" i="10"/>
  <c r="F231" i="2"/>
  <c r="H231" i="2" s="1"/>
  <c r="K251" i="36"/>
  <c r="I252" i="36" s="1"/>
  <c r="G244" i="36"/>
  <c r="E245" i="36" s="1"/>
  <c r="F245" i="36" s="1"/>
  <c r="J246" i="15"/>
  <c r="L246" i="15" s="1"/>
  <c r="G154" i="27" l="1"/>
  <c r="J244" i="3"/>
  <c r="K244" i="3"/>
  <c r="I245" i="3" s="1"/>
  <c r="L245" i="3" s="1"/>
  <c r="O236" i="3"/>
  <c r="M237" i="3" s="1"/>
  <c r="N237" i="3" s="1"/>
  <c r="F243" i="3"/>
  <c r="G243" i="3" s="1"/>
  <c r="E244" i="3" s="1"/>
  <c r="T228" i="3"/>
  <c r="S228" i="3" s="1"/>
  <c r="Q229" i="3" s="1"/>
  <c r="K231" i="56"/>
  <c r="I232" i="56" s="1"/>
  <c r="J232" i="56" s="1"/>
  <c r="L232" i="56" s="1"/>
  <c r="F228" i="56"/>
  <c r="A334" i="10"/>
  <c r="B333" i="10"/>
  <c r="F214" i="29"/>
  <c r="X198" i="31" s="1"/>
  <c r="H214" i="29"/>
  <c r="Z198" i="31" s="1"/>
  <c r="F204" i="15"/>
  <c r="H204" i="15" s="1"/>
  <c r="H197" i="31" s="1"/>
  <c r="E197" i="31"/>
  <c r="T246" i="17"/>
  <c r="R246" i="17"/>
  <c r="O266" i="29"/>
  <c r="M267" i="29" s="1"/>
  <c r="N267" i="29" s="1"/>
  <c r="K251" i="17"/>
  <c r="I252" i="17" s="1"/>
  <c r="J252" i="17" s="1"/>
  <c r="L236" i="2"/>
  <c r="K236" i="2" s="1"/>
  <c r="I237" i="2" s="1"/>
  <c r="S251" i="29"/>
  <c r="Q252" i="29" s="1"/>
  <c r="T252" i="29" s="1"/>
  <c r="N239" i="17"/>
  <c r="O239" i="17" s="1"/>
  <c r="M240" i="17" s="1"/>
  <c r="N240" i="17" s="1"/>
  <c r="J264" i="29"/>
  <c r="L264" i="29"/>
  <c r="G231" i="2"/>
  <c r="E232" i="2" s="1"/>
  <c r="F221" i="17"/>
  <c r="H221" i="17" s="1"/>
  <c r="J246" i="27"/>
  <c r="L246" i="27" s="1"/>
  <c r="J252" i="36"/>
  <c r="L252" i="36" s="1"/>
  <c r="H245" i="36"/>
  <c r="K246" i="15"/>
  <c r="I247" i="15" s="1"/>
  <c r="P237" i="3" l="1"/>
  <c r="P148" i="31"/>
  <c r="E155" i="27"/>
  <c r="J245" i="3"/>
  <c r="R229" i="3"/>
  <c r="T229" i="3"/>
  <c r="S229" i="3" s="1"/>
  <c r="Q230" i="3" s="1"/>
  <c r="F244" i="3"/>
  <c r="H244" i="3"/>
  <c r="G244" i="3" s="1"/>
  <c r="O237" i="3"/>
  <c r="M238" i="3" s="1"/>
  <c r="N238" i="3" s="1"/>
  <c r="K245" i="3"/>
  <c r="I246" i="3" s="1"/>
  <c r="J246" i="3" s="1"/>
  <c r="Y198" i="31"/>
  <c r="W199" i="31" s="1"/>
  <c r="H228" i="56"/>
  <c r="G228" i="56" s="1"/>
  <c r="E229" i="56" s="1"/>
  <c r="K232" i="56"/>
  <c r="I233" i="56" s="1"/>
  <c r="B334" i="10"/>
  <c r="A335" i="10"/>
  <c r="G214" i="29"/>
  <c r="E215" i="29" s="1"/>
  <c r="G204" i="15"/>
  <c r="E205" i="15" s="1"/>
  <c r="F197" i="31"/>
  <c r="G197" i="31" s="1"/>
  <c r="L252" i="17"/>
  <c r="K252" i="17" s="1"/>
  <c r="I253" i="17" s="1"/>
  <c r="S246" i="17"/>
  <c r="Q247" i="17" s="1"/>
  <c r="T247" i="17" s="1"/>
  <c r="P267" i="29"/>
  <c r="O267" i="29" s="1"/>
  <c r="M268" i="29" s="1"/>
  <c r="N268" i="29" s="1"/>
  <c r="K264" i="29"/>
  <c r="I265" i="29" s="1"/>
  <c r="R252" i="29"/>
  <c r="S252" i="29" s="1"/>
  <c r="Q253" i="29" s="1"/>
  <c r="R253" i="29" s="1"/>
  <c r="P240" i="17"/>
  <c r="O240" i="17" s="1"/>
  <c r="M241" i="17" s="1"/>
  <c r="N241" i="17" s="1"/>
  <c r="K246" i="27"/>
  <c r="I247" i="27" s="1"/>
  <c r="G221" i="17"/>
  <c r="E222" i="17" s="1"/>
  <c r="F222" i="17" s="1"/>
  <c r="H222" i="17" s="1"/>
  <c r="J237" i="2"/>
  <c r="L237" i="2" s="1"/>
  <c r="D218" i="10"/>
  <c r="F232" i="2"/>
  <c r="H232" i="2" s="1"/>
  <c r="K252" i="36"/>
  <c r="I253" i="36" s="1"/>
  <c r="J253" i="36" s="1"/>
  <c r="L253" i="36" s="1"/>
  <c r="G245" i="36"/>
  <c r="E246" i="36" s="1"/>
  <c r="J247" i="15"/>
  <c r="L247" i="15" s="1"/>
  <c r="F155" i="27" l="1"/>
  <c r="O149" i="31" s="1"/>
  <c r="N149" i="31"/>
  <c r="H155" i="27"/>
  <c r="Q149" i="31" s="1"/>
  <c r="G155" i="27"/>
  <c r="P149" i="31" s="1"/>
  <c r="E156" i="27"/>
  <c r="L246" i="3"/>
  <c r="E245" i="3"/>
  <c r="H245" i="3" s="1"/>
  <c r="P238" i="3"/>
  <c r="O238" i="3" s="1"/>
  <c r="M239" i="3" s="1"/>
  <c r="F229" i="56"/>
  <c r="H229" i="56" s="1"/>
  <c r="G229" i="56" s="1"/>
  <c r="E230" i="56" s="1"/>
  <c r="J233" i="56"/>
  <c r="L233" i="56" s="1"/>
  <c r="F245" i="3"/>
  <c r="A336" i="10"/>
  <c r="B335" i="10"/>
  <c r="T230" i="3"/>
  <c r="R230" i="3"/>
  <c r="K246" i="3"/>
  <c r="I247" i="3" s="1"/>
  <c r="H215" i="29"/>
  <c r="Z199" i="31" s="1"/>
  <c r="F215" i="29"/>
  <c r="X199" i="31" s="1"/>
  <c r="F205" i="15"/>
  <c r="H205" i="15" s="1"/>
  <c r="H198" i="31" s="1"/>
  <c r="E198" i="31"/>
  <c r="R247" i="17"/>
  <c r="S247" i="17" s="1"/>
  <c r="Q248" i="17" s="1"/>
  <c r="R248" i="17" s="1"/>
  <c r="P268" i="29"/>
  <c r="O268" i="29" s="1"/>
  <c r="M269" i="29" s="1"/>
  <c r="P269" i="29" s="1"/>
  <c r="J253" i="17"/>
  <c r="L253" i="17"/>
  <c r="K237" i="2"/>
  <c r="I238" i="2" s="1"/>
  <c r="J238" i="2" s="1"/>
  <c r="L238" i="2" s="1"/>
  <c r="P241" i="17"/>
  <c r="O241" i="17" s="1"/>
  <c r="M242" i="17" s="1"/>
  <c r="L265" i="29"/>
  <c r="J265" i="29"/>
  <c r="T253" i="29"/>
  <c r="S253" i="29" s="1"/>
  <c r="Q254" i="29" s="1"/>
  <c r="T254" i="29" s="1"/>
  <c r="G232" i="2"/>
  <c r="E233" i="2" s="1"/>
  <c r="G222" i="17"/>
  <c r="E223" i="17" s="1"/>
  <c r="J247" i="27"/>
  <c r="L247" i="27" s="1"/>
  <c r="K253" i="36"/>
  <c r="I254" i="36" s="1"/>
  <c r="F246" i="36"/>
  <c r="H246" i="36" s="1"/>
  <c r="K247" i="15"/>
  <c r="I248" i="15" s="1"/>
  <c r="F156" i="27" l="1"/>
  <c r="N150" i="31"/>
  <c r="G245" i="3"/>
  <c r="E246" i="3" s="1"/>
  <c r="H246" i="3" s="1"/>
  <c r="S230" i="3"/>
  <c r="Q231" i="3" s="1"/>
  <c r="R231" i="3" s="1"/>
  <c r="F230" i="56"/>
  <c r="H230" i="56" s="1"/>
  <c r="K233" i="56"/>
  <c r="I234" i="56" s="1"/>
  <c r="J247" i="3"/>
  <c r="L247" i="3"/>
  <c r="B336" i="10"/>
  <c r="A337" i="10"/>
  <c r="Y199" i="31"/>
  <c r="W200" i="31" s="1"/>
  <c r="F246" i="3"/>
  <c r="G215" i="29"/>
  <c r="E216" i="29" s="1"/>
  <c r="H216" i="29" s="1"/>
  <c r="Z200" i="31" s="1"/>
  <c r="N239" i="3"/>
  <c r="P239" i="3"/>
  <c r="T248" i="17"/>
  <c r="S248" i="17" s="1"/>
  <c r="Q249" i="17" s="1"/>
  <c r="T249" i="17" s="1"/>
  <c r="G205" i="15"/>
  <c r="E206" i="15" s="1"/>
  <c r="F198" i="31"/>
  <c r="G198" i="31" s="1"/>
  <c r="N269" i="29"/>
  <c r="O269" i="29" s="1"/>
  <c r="M270" i="29" s="1"/>
  <c r="N270" i="29" s="1"/>
  <c r="K253" i="17"/>
  <c r="I254" i="17" s="1"/>
  <c r="J254" i="17" s="1"/>
  <c r="R254" i="29"/>
  <c r="S254" i="29" s="1"/>
  <c r="Q255" i="29" s="1"/>
  <c r="K265" i="29"/>
  <c r="I266" i="29" s="1"/>
  <c r="K247" i="27"/>
  <c r="I248" i="27" s="1"/>
  <c r="P242" i="17"/>
  <c r="N242" i="17"/>
  <c r="F223" i="17"/>
  <c r="H223" i="17" s="1"/>
  <c r="K238" i="2"/>
  <c r="I239" i="2" s="1"/>
  <c r="F233" i="2"/>
  <c r="H233" i="2" s="1"/>
  <c r="D219" i="10"/>
  <c r="J254" i="36"/>
  <c r="L254" i="36" s="1"/>
  <c r="K254" i="36" s="1"/>
  <c r="G246" i="36"/>
  <c r="E247" i="36" s="1"/>
  <c r="J248" i="15"/>
  <c r="L248" i="15" s="1"/>
  <c r="K248" i="15" s="1"/>
  <c r="O150" i="31" l="1"/>
  <c r="H156" i="27"/>
  <c r="G246" i="3"/>
  <c r="E247" i="3" s="1"/>
  <c r="H247" i="3" s="1"/>
  <c r="T231" i="3"/>
  <c r="S231" i="3" s="1"/>
  <c r="Q232" i="3" s="1"/>
  <c r="T232" i="3" s="1"/>
  <c r="G230" i="56"/>
  <c r="E231" i="56" s="1"/>
  <c r="F231" i="56" s="1"/>
  <c r="H231" i="56" s="1"/>
  <c r="G231" i="56" s="1"/>
  <c r="E232" i="56" s="1"/>
  <c r="F232" i="56" s="1"/>
  <c r="H232" i="56" s="1"/>
  <c r="J234" i="56"/>
  <c r="L234" i="56" s="1"/>
  <c r="O239" i="3"/>
  <c r="M240" i="3" s="1"/>
  <c r="A338" i="10"/>
  <c r="B337" i="10"/>
  <c r="R232" i="3"/>
  <c r="F216" i="29"/>
  <c r="X200" i="31" s="1"/>
  <c r="Y200" i="31" s="1"/>
  <c r="W201" i="31" s="1"/>
  <c r="K247" i="3"/>
  <c r="I248" i="3" s="1"/>
  <c r="R249" i="17"/>
  <c r="S249" i="17" s="1"/>
  <c r="Q250" i="17" s="1"/>
  <c r="T250" i="17" s="1"/>
  <c r="E199" i="31"/>
  <c r="F199" i="31" s="1"/>
  <c r="F206" i="15"/>
  <c r="H206" i="15" s="1"/>
  <c r="H199" i="31" s="1"/>
  <c r="L254" i="17"/>
  <c r="K254" i="17" s="1"/>
  <c r="I255" i="17" s="1"/>
  <c r="J255" i="17" s="1"/>
  <c r="P270" i="29"/>
  <c r="O270" i="29" s="1"/>
  <c r="M271" i="29" s="1"/>
  <c r="J266" i="29"/>
  <c r="L266" i="29"/>
  <c r="O242" i="17"/>
  <c r="M243" i="17" s="1"/>
  <c r="P243" i="17" s="1"/>
  <c r="T255" i="29"/>
  <c r="R255" i="29"/>
  <c r="J239" i="2"/>
  <c r="L239" i="2" s="1"/>
  <c r="G223" i="17"/>
  <c r="E224" i="17" s="1"/>
  <c r="G233" i="2"/>
  <c r="E234" i="2" s="1"/>
  <c r="J248" i="27"/>
  <c r="L248" i="27" s="1"/>
  <c r="I255" i="36"/>
  <c r="F247" i="36"/>
  <c r="H247" i="36" s="1"/>
  <c r="G247" i="36" s="1"/>
  <c r="E248" i="36" s="1"/>
  <c r="I249" i="15"/>
  <c r="Q150" i="31" l="1"/>
  <c r="G156" i="27"/>
  <c r="F247" i="3"/>
  <c r="G232" i="56"/>
  <c r="E233" i="56" s="1"/>
  <c r="F233" i="56" s="1"/>
  <c r="H233" i="56" s="1"/>
  <c r="G233" i="56" s="1"/>
  <c r="K234" i="56"/>
  <c r="I235" i="56" s="1"/>
  <c r="N240" i="3"/>
  <c r="P240" i="3"/>
  <c r="L248" i="3"/>
  <c r="J248" i="3"/>
  <c r="B338" i="10"/>
  <c r="A339" i="10"/>
  <c r="G247" i="3"/>
  <c r="E248" i="3" s="1"/>
  <c r="S232" i="3"/>
  <c r="Q233" i="3" s="1"/>
  <c r="G216" i="29"/>
  <c r="E217" i="29" s="1"/>
  <c r="F217" i="29" s="1"/>
  <c r="X201" i="31" s="1"/>
  <c r="R250" i="17"/>
  <c r="S250" i="17" s="1"/>
  <c r="Q251" i="17" s="1"/>
  <c r="G206" i="15"/>
  <c r="E207" i="15" s="1"/>
  <c r="G199" i="31"/>
  <c r="K266" i="29"/>
  <c r="I267" i="29" s="1"/>
  <c r="L267" i="29" s="1"/>
  <c r="P271" i="29"/>
  <c r="N271" i="29"/>
  <c r="S255" i="29"/>
  <c r="Q256" i="29" s="1"/>
  <c r="L255" i="17"/>
  <c r="K255" i="17" s="1"/>
  <c r="I256" i="17" s="1"/>
  <c r="K239" i="2"/>
  <c r="I240" i="2" s="1"/>
  <c r="J240" i="2" s="1"/>
  <c r="L240" i="2" s="1"/>
  <c r="N243" i="17"/>
  <c r="O243" i="17" s="1"/>
  <c r="M244" i="17" s="1"/>
  <c r="F234" i="2"/>
  <c r="H234" i="2" s="1"/>
  <c r="D220" i="10"/>
  <c r="F224" i="17"/>
  <c r="H224" i="17" s="1"/>
  <c r="G224" i="17" s="1"/>
  <c r="K248" i="27"/>
  <c r="I249" i="27" s="1"/>
  <c r="J255" i="36"/>
  <c r="L255" i="36" s="1"/>
  <c r="F248" i="36"/>
  <c r="H248" i="36" s="1"/>
  <c r="G248" i="36" s="1"/>
  <c r="E249" i="36" s="1"/>
  <c r="F249" i="36" s="1"/>
  <c r="J249" i="15"/>
  <c r="E157" i="27" l="1"/>
  <c r="P150" i="31"/>
  <c r="K248" i="3"/>
  <c r="I249" i="3" s="1"/>
  <c r="J249" i="3" s="1"/>
  <c r="O240" i="3"/>
  <c r="M241" i="3" s="1"/>
  <c r="N241" i="3" s="1"/>
  <c r="J235" i="56"/>
  <c r="L235" i="56" s="1"/>
  <c r="E234" i="56"/>
  <c r="T233" i="3"/>
  <c r="R233" i="3"/>
  <c r="H248" i="3"/>
  <c r="F248" i="3"/>
  <c r="H217" i="29"/>
  <c r="Z201" i="31" s="1"/>
  <c r="Y201" i="31" s="1"/>
  <c r="W202" i="31" s="1"/>
  <c r="B339" i="10"/>
  <c r="A340" i="10"/>
  <c r="T251" i="17"/>
  <c r="R251" i="17"/>
  <c r="F207" i="15"/>
  <c r="H207" i="15" s="1"/>
  <c r="E200" i="31"/>
  <c r="J267" i="29"/>
  <c r="K267" i="29" s="1"/>
  <c r="I268" i="29" s="1"/>
  <c r="J268" i="29" s="1"/>
  <c r="O271" i="29"/>
  <c r="M272" i="29" s="1"/>
  <c r="N244" i="17"/>
  <c r="P244" i="17"/>
  <c r="R256" i="29"/>
  <c r="T256" i="29"/>
  <c r="J256" i="17"/>
  <c r="L256" i="17"/>
  <c r="K240" i="2"/>
  <c r="I241" i="2" s="1"/>
  <c r="G234" i="2"/>
  <c r="E235" i="2" s="1"/>
  <c r="J249" i="27"/>
  <c r="L249" i="27" s="1"/>
  <c r="K255" i="36"/>
  <c r="I256" i="36" s="1"/>
  <c r="E225" i="17"/>
  <c r="L249" i="15"/>
  <c r="K249" i="15" s="1"/>
  <c r="I250" i="15" s="1"/>
  <c r="H249" i="36"/>
  <c r="G249" i="36" s="1"/>
  <c r="E250" i="36" s="1"/>
  <c r="F250" i="36" s="1"/>
  <c r="H250" i="36" s="1"/>
  <c r="G250" i="36" s="1"/>
  <c r="E251" i="36" s="1"/>
  <c r="F251" i="36" s="1"/>
  <c r="L249" i="3" l="1"/>
  <c r="P241" i="3"/>
  <c r="F157" i="27"/>
  <c r="O151" i="31" s="1"/>
  <c r="N151" i="31"/>
  <c r="H157" i="27"/>
  <c r="O241" i="3"/>
  <c r="M242" i="3" s="1"/>
  <c r="P242" i="3" s="1"/>
  <c r="S233" i="3"/>
  <c r="Q234" i="3" s="1"/>
  <c r="T234" i="3" s="1"/>
  <c r="K235" i="56"/>
  <c r="I236" i="56" s="1"/>
  <c r="F234" i="56"/>
  <c r="H234" i="56" s="1"/>
  <c r="G217" i="29"/>
  <c r="E218" i="29" s="1"/>
  <c r="H218" i="29" s="1"/>
  <c r="Z202" i="31" s="1"/>
  <c r="G248" i="3"/>
  <c r="E249" i="3" s="1"/>
  <c r="S251" i="17"/>
  <c r="Q252" i="17" s="1"/>
  <c r="T252" i="17" s="1"/>
  <c r="K249" i="3"/>
  <c r="I250" i="3" s="1"/>
  <c r="B340" i="10"/>
  <c r="A341" i="10"/>
  <c r="F200" i="31"/>
  <c r="G207" i="15"/>
  <c r="E208" i="15" s="1"/>
  <c r="H200" i="31"/>
  <c r="L268" i="29"/>
  <c r="K268" i="29" s="1"/>
  <c r="I269" i="29" s="1"/>
  <c r="N272" i="29"/>
  <c r="P272" i="29"/>
  <c r="S256" i="29"/>
  <c r="Q257" i="29" s="1"/>
  <c r="R257" i="29" s="1"/>
  <c r="O244" i="17"/>
  <c r="M245" i="17" s="1"/>
  <c r="K249" i="27"/>
  <c r="I250" i="27" s="1"/>
  <c r="J250" i="27" s="1"/>
  <c r="L250" i="27" s="1"/>
  <c r="K256" i="17"/>
  <c r="I257" i="17" s="1"/>
  <c r="L257" i="17" s="1"/>
  <c r="J250" i="15"/>
  <c r="L250" i="15" s="1"/>
  <c r="K250" i="15" s="1"/>
  <c r="I251" i="15" s="1"/>
  <c r="D221" i="10"/>
  <c r="F235" i="2"/>
  <c r="H235" i="2" s="1"/>
  <c r="J241" i="2"/>
  <c r="L241" i="2" s="1"/>
  <c r="F225" i="17"/>
  <c r="H225" i="17" s="1"/>
  <c r="J256" i="36"/>
  <c r="L256" i="36" s="1"/>
  <c r="K256" i="36" s="1"/>
  <c r="I257" i="36" s="1"/>
  <c r="H251" i="36"/>
  <c r="G251" i="36" s="1"/>
  <c r="E252" i="36" s="1"/>
  <c r="F252" i="36" s="1"/>
  <c r="Q151" i="31" l="1"/>
  <c r="G157" i="27"/>
  <c r="P151" i="31" s="1"/>
  <c r="N242" i="3"/>
  <c r="F218" i="29"/>
  <c r="X202" i="31" s="1"/>
  <c r="Y202" i="31" s="1"/>
  <c r="W203" i="31" s="1"/>
  <c r="R234" i="3"/>
  <c r="S234" i="3" s="1"/>
  <c r="Q235" i="3" s="1"/>
  <c r="J236" i="56"/>
  <c r="L236" i="56" s="1"/>
  <c r="G234" i="56"/>
  <c r="E235" i="56" s="1"/>
  <c r="R252" i="17"/>
  <c r="S252" i="17" s="1"/>
  <c r="Q253" i="17" s="1"/>
  <c r="J250" i="3"/>
  <c r="L250" i="3"/>
  <c r="O242" i="3"/>
  <c r="M243" i="3" s="1"/>
  <c r="B341" i="10"/>
  <c r="A342" i="10"/>
  <c r="H249" i="3"/>
  <c r="F249" i="3"/>
  <c r="O272" i="29"/>
  <c r="M273" i="29" s="1"/>
  <c r="N273" i="29" s="1"/>
  <c r="G200" i="31"/>
  <c r="E201" i="31"/>
  <c r="F201" i="31" s="1"/>
  <c r="F208" i="15"/>
  <c r="H208" i="15" s="1"/>
  <c r="H201" i="31" s="1"/>
  <c r="T257" i="29"/>
  <c r="S257" i="29" s="1"/>
  <c r="Q258" i="29" s="1"/>
  <c r="J269" i="29"/>
  <c r="L269" i="29"/>
  <c r="J257" i="17"/>
  <c r="K257" i="17" s="1"/>
  <c r="I258" i="17" s="1"/>
  <c r="P245" i="17"/>
  <c r="N245" i="17"/>
  <c r="K250" i="27"/>
  <c r="I251" i="27" s="1"/>
  <c r="G235" i="2"/>
  <c r="E236" i="2" s="1"/>
  <c r="K241" i="2"/>
  <c r="I242" i="2" s="1"/>
  <c r="G225" i="17"/>
  <c r="E226" i="17" s="1"/>
  <c r="J251" i="15"/>
  <c r="L251" i="15" s="1"/>
  <c r="K251" i="15" s="1"/>
  <c r="J257" i="36"/>
  <c r="L257" i="36" s="1"/>
  <c r="H252" i="36"/>
  <c r="G252" i="36" s="1"/>
  <c r="G218" i="29" l="1"/>
  <c r="E219" i="29" s="1"/>
  <c r="E158" i="27"/>
  <c r="K250" i="3"/>
  <c r="I251" i="3" s="1"/>
  <c r="G249" i="3"/>
  <c r="E250" i="3" s="1"/>
  <c r="F250" i="3" s="1"/>
  <c r="K236" i="56"/>
  <c r="I237" i="56" s="1"/>
  <c r="J237" i="56" s="1"/>
  <c r="L237" i="56" s="1"/>
  <c r="F235" i="56"/>
  <c r="H235" i="56" s="1"/>
  <c r="G235" i="56" s="1"/>
  <c r="R253" i="17"/>
  <c r="T253" i="17"/>
  <c r="A343" i="10"/>
  <c r="B342" i="10"/>
  <c r="P243" i="3"/>
  <c r="N243" i="3"/>
  <c r="T235" i="3"/>
  <c r="R235" i="3"/>
  <c r="J251" i="3"/>
  <c r="L251" i="3"/>
  <c r="P273" i="29"/>
  <c r="O273" i="29" s="1"/>
  <c r="M274" i="29" s="1"/>
  <c r="H219" i="29"/>
  <c r="Z203" i="31" s="1"/>
  <c r="F219" i="29"/>
  <c r="X203" i="31" s="1"/>
  <c r="G201" i="31"/>
  <c r="G208" i="15"/>
  <c r="E209" i="15" s="1"/>
  <c r="E202" i="31" s="1"/>
  <c r="K269" i="29"/>
  <c r="I270" i="29" s="1"/>
  <c r="J270" i="29" s="1"/>
  <c r="L258" i="17"/>
  <c r="J258" i="17"/>
  <c r="O245" i="17"/>
  <c r="M246" i="17" s="1"/>
  <c r="P246" i="17" s="1"/>
  <c r="T258" i="29"/>
  <c r="R258" i="29"/>
  <c r="D222" i="10"/>
  <c r="F236" i="2"/>
  <c r="H236" i="2" s="1"/>
  <c r="F226" i="17"/>
  <c r="H226" i="17" s="1"/>
  <c r="J242" i="2"/>
  <c r="L242" i="2" s="1"/>
  <c r="I252" i="15"/>
  <c r="J252" i="15" s="1"/>
  <c r="L252" i="15" s="1"/>
  <c r="K252" i="15" s="1"/>
  <c r="I253" i="15" s="1"/>
  <c r="J251" i="27"/>
  <c r="L251" i="27" s="1"/>
  <c r="K257" i="36"/>
  <c r="I258" i="36" s="1"/>
  <c r="E253" i="36"/>
  <c r="F253" i="36" s="1"/>
  <c r="N152" i="31" l="1"/>
  <c r="F158" i="27"/>
  <c r="K251" i="3"/>
  <c r="I252" i="3" s="1"/>
  <c r="H250" i="3"/>
  <c r="G250" i="3" s="1"/>
  <c r="E251" i="3" s="1"/>
  <c r="F251" i="3" s="1"/>
  <c r="O243" i="3"/>
  <c r="M244" i="3" s="1"/>
  <c r="P244" i="3" s="1"/>
  <c r="S253" i="17"/>
  <c r="Q254" i="17" s="1"/>
  <c r="T254" i="17" s="1"/>
  <c r="K237" i="56"/>
  <c r="I238" i="56" s="1"/>
  <c r="E236" i="56"/>
  <c r="N244" i="3"/>
  <c r="L252" i="3"/>
  <c r="J252" i="3"/>
  <c r="S235" i="3"/>
  <c r="Q236" i="3" s="1"/>
  <c r="A344" i="10"/>
  <c r="B343" i="10"/>
  <c r="Y203" i="31"/>
  <c r="W204" i="31" s="1"/>
  <c r="G219" i="29"/>
  <c r="E220" i="29" s="1"/>
  <c r="L270" i="29"/>
  <c r="K270" i="29" s="1"/>
  <c r="I271" i="29" s="1"/>
  <c r="F209" i="15"/>
  <c r="H209" i="15" s="1"/>
  <c r="H202" i="31" s="1"/>
  <c r="F202" i="31"/>
  <c r="K258" i="17"/>
  <c r="I259" i="17" s="1"/>
  <c r="L259" i="17" s="1"/>
  <c r="N274" i="29"/>
  <c r="P274" i="29"/>
  <c r="K242" i="2"/>
  <c r="I243" i="2" s="1"/>
  <c r="N246" i="17"/>
  <c r="O246" i="17" s="1"/>
  <c r="M247" i="17" s="1"/>
  <c r="K251" i="27"/>
  <c r="I252" i="27" s="1"/>
  <c r="J252" i="27" s="1"/>
  <c r="L252" i="27" s="1"/>
  <c r="G236" i="2"/>
  <c r="E237" i="2" s="1"/>
  <c r="S258" i="29"/>
  <c r="Q259" i="29" s="1"/>
  <c r="R259" i="29" s="1"/>
  <c r="G226" i="17"/>
  <c r="E227" i="17" s="1"/>
  <c r="F227" i="17" s="1"/>
  <c r="H227" i="17" s="1"/>
  <c r="H253" i="36"/>
  <c r="G253" i="36" s="1"/>
  <c r="E254" i="36" s="1"/>
  <c r="J258" i="36"/>
  <c r="L258" i="36" s="1"/>
  <c r="J253" i="15"/>
  <c r="L253" i="15" s="1"/>
  <c r="O152" i="31" l="1"/>
  <c r="H158" i="27"/>
  <c r="H251" i="3"/>
  <c r="G251" i="3" s="1"/>
  <c r="E252" i="3" s="1"/>
  <c r="K252" i="3"/>
  <c r="I253" i="3" s="1"/>
  <c r="J253" i="3" s="1"/>
  <c r="K253" i="3" s="1"/>
  <c r="I254" i="3" s="1"/>
  <c r="O244" i="3"/>
  <c r="M245" i="3" s="1"/>
  <c r="R254" i="17"/>
  <c r="S254" i="17" s="1"/>
  <c r="Q255" i="17" s="1"/>
  <c r="R255" i="17" s="1"/>
  <c r="J238" i="56"/>
  <c r="F236" i="56"/>
  <c r="H236" i="56" s="1"/>
  <c r="L253" i="3"/>
  <c r="T236" i="3"/>
  <c r="R236" i="3"/>
  <c r="S236" i="3" s="1"/>
  <c r="Q237" i="3" s="1"/>
  <c r="B344" i="10"/>
  <c r="A345" i="10"/>
  <c r="L271" i="29"/>
  <c r="J271" i="29"/>
  <c r="H220" i="29"/>
  <c r="Z204" i="31" s="1"/>
  <c r="F220" i="29"/>
  <c r="X204" i="31" s="1"/>
  <c r="G202" i="31"/>
  <c r="G209" i="15"/>
  <c r="E210" i="15" s="1"/>
  <c r="E203" i="31" s="1"/>
  <c r="F203" i="31" s="1"/>
  <c r="J259" i="17"/>
  <c r="K259" i="17" s="1"/>
  <c r="I260" i="17" s="1"/>
  <c r="J260" i="17" s="1"/>
  <c r="O274" i="29"/>
  <c r="M275" i="29" s="1"/>
  <c r="N275" i="29" s="1"/>
  <c r="T259" i="29"/>
  <c r="S259" i="29" s="1"/>
  <c r="Q260" i="29" s="1"/>
  <c r="N247" i="17"/>
  <c r="P247" i="17"/>
  <c r="K252" i="27"/>
  <c r="I253" i="27" s="1"/>
  <c r="G227" i="17"/>
  <c r="E228" i="17" s="1"/>
  <c r="D223" i="10"/>
  <c r="F237" i="2"/>
  <c r="H237" i="2" s="1"/>
  <c r="J243" i="2"/>
  <c r="L243" i="2" s="1"/>
  <c r="K258" i="36"/>
  <c r="I259" i="36" s="1"/>
  <c r="K253" i="15"/>
  <c r="I254" i="15" s="1"/>
  <c r="F254" i="36"/>
  <c r="H254" i="36" s="1"/>
  <c r="Q152" i="31" l="1"/>
  <c r="G158" i="27"/>
  <c r="P152" i="31" s="1"/>
  <c r="E159" i="27"/>
  <c r="T255" i="17"/>
  <c r="K271" i="29"/>
  <c r="I272" i="29" s="1"/>
  <c r="J272" i="29" s="1"/>
  <c r="L238" i="56"/>
  <c r="K238" i="56" s="1"/>
  <c r="I239" i="56" s="1"/>
  <c r="G236" i="56"/>
  <c r="E237" i="56" s="1"/>
  <c r="L254" i="3"/>
  <c r="J254" i="3"/>
  <c r="P245" i="3"/>
  <c r="N245" i="3"/>
  <c r="F252" i="3"/>
  <c r="H252" i="3"/>
  <c r="R237" i="3"/>
  <c r="T237" i="3"/>
  <c r="B345" i="10"/>
  <c r="A346" i="10"/>
  <c r="Y204" i="31"/>
  <c r="W205" i="31" s="1"/>
  <c r="G220" i="29"/>
  <c r="E221" i="29" s="1"/>
  <c r="F210" i="15"/>
  <c r="H210" i="15" s="1"/>
  <c r="H203" i="31" s="1"/>
  <c r="G203" i="31" s="1"/>
  <c r="P275" i="29"/>
  <c r="O275" i="29" s="1"/>
  <c r="M276" i="29" s="1"/>
  <c r="P276" i="29" s="1"/>
  <c r="L260" i="17"/>
  <c r="K260" i="17" s="1"/>
  <c r="I261" i="17" s="1"/>
  <c r="J261" i="17" s="1"/>
  <c r="O247" i="17"/>
  <c r="M248" i="17" s="1"/>
  <c r="P248" i="17" s="1"/>
  <c r="T260" i="29"/>
  <c r="R260" i="29"/>
  <c r="K243" i="2"/>
  <c r="I244" i="2" s="1"/>
  <c r="F228" i="17"/>
  <c r="H228" i="17" s="1"/>
  <c r="G228" i="17" s="1"/>
  <c r="G237" i="2"/>
  <c r="E238" i="2" s="1"/>
  <c r="J253" i="27"/>
  <c r="L253" i="27" s="1"/>
  <c r="J259" i="36"/>
  <c r="L259" i="36" s="1"/>
  <c r="J254" i="15"/>
  <c r="L254" i="15" s="1"/>
  <c r="K254" i="15" s="1"/>
  <c r="I255" i="15" s="1"/>
  <c r="G254" i="36"/>
  <c r="E255" i="36" s="1"/>
  <c r="K254" i="3" l="1"/>
  <c r="I255" i="3" s="1"/>
  <c r="N153" i="31"/>
  <c r="F159" i="27"/>
  <c r="O153" i="31" s="1"/>
  <c r="H159" i="27"/>
  <c r="O245" i="3"/>
  <c r="M246" i="3" s="1"/>
  <c r="G252" i="3"/>
  <c r="E253" i="3" s="1"/>
  <c r="L272" i="29"/>
  <c r="K272" i="29" s="1"/>
  <c r="I273" i="29" s="1"/>
  <c r="S255" i="17"/>
  <c r="Q256" i="17" s="1"/>
  <c r="F237" i="56"/>
  <c r="H237" i="56" s="1"/>
  <c r="J239" i="56"/>
  <c r="L239" i="56" s="1"/>
  <c r="K239" i="56" s="1"/>
  <c r="I240" i="56" s="1"/>
  <c r="P246" i="3"/>
  <c r="N246" i="3"/>
  <c r="A347" i="10"/>
  <c r="B346" i="10"/>
  <c r="S237" i="3"/>
  <c r="Q238" i="3" s="1"/>
  <c r="L255" i="3"/>
  <c r="J255" i="3"/>
  <c r="H221" i="29"/>
  <c r="Z205" i="31" s="1"/>
  <c r="F221" i="29"/>
  <c r="X205" i="31" s="1"/>
  <c r="G210" i="15"/>
  <c r="E211" i="15" s="1"/>
  <c r="E204" i="31" s="1"/>
  <c r="F204" i="31" s="1"/>
  <c r="N276" i="29"/>
  <c r="O276" i="29" s="1"/>
  <c r="M277" i="29" s="1"/>
  <c r="L261" i="17"/>
  <c r="K261" i="17" s="1"/>
  <c r="I262" i="17" s="1"/>
  <c r="J262" i="17" s="1"/>
  <c r="N248" i="17"/>
  <c r="O248" i="17" s="1"/>
  <c r="M249" i="17" s="1"/>
  <c r="S260" i="29"/>
  <c r="Q261" i="29" s="1"/>
  <c r="K253" i="27"/>
  <c r="I254" i="27" s="1"/>
  <c r="D224" i="10"/>
  <c r="F238" i="2"/>
  <c r="H238" i="2" s="1"/>
  <c r="E229" i="17"/>
  <c r="J244" i="2"/>
  <c r="L244" i="2" s="1"/>
  <c r="K259" i="36"/>
  <c r="I260" i="36" s="1"/>
  <c r="J255" i="15"/>
  <c r="F255" i="36"/>
  <c r="H255" i="36" s="1"/>
  <c r="Q153" i="31" l="1"/>
  <c r="G159" i="27"/>
  <c r="K255" i="3"/>
  <c r="I256" i="3" s="1"/>
  <c r="L256" i="3" s="1"/>
  <c r="T256" i="17"/>
  <c r="R256" i="17"/>
  <c r="J240" i="56"/>
  <c r="L240" i="56" s="1"/>
  <c r="G237" i="56"/>
  <c r="E238" i="56" s="1"/>
  <c r="F253" i="3"/>
  <c r="H253" i="3"/>
  <c r="R238" i="3"/>
  <c r="T238" i="3"/>
  <c r="B347" i="10"/>
  <c r="A348" i="10"/>
  <c r="O246" i="3"/>
  <c r="M247" i="3" s="1"/>
  <c r="G221" i="29"/>
  <c r="E222" i="29" s="1"/>
  <c r="Y205" i="31"/>
  <c r="W206" i="31" s="1"/>
  <c r="F211" i="15"/>
  <c r="H211" i="15" s="1"/>
  <c r="H204" i="31" s="1"/>
  <c r="G204" i="31" s="1"/>
  <c r="N277" i="29"/>
  <c r="P277" i="29"/>
  <c r="K244" i="2"/>
  <c r="I245" i="2" s="1"/>
  <c r="J245" i="2" s="1"/>
  <c r="L245" i="2" s="1"/>
  <c r="L262" i="17"/>
  <c r="K262" i="17" s="1"/>
  <c r="I263" i="17" s="1"/>
  <c r="L263" i="17" s="1"/>
  <c r="R261" i="29"/>
  <c r="T261" i="29"/>
  <c r="L273" i="29"/>
  <c r="J273" i="29"/>
  <c r="P249" i="17"/>
  <c r="N249" i="17"/>
  <c r="G238" i="2"/>
  <c r="E239" i="2" s="1"/>
  <c r="F229" i="17"/>
  <c r="H229" i="17" s="1"/>
  <c r="J254" i="27"/>
  <c r="L254" i="27" s="1"/>
  <c r="L255" i="15"/>
  <c r="K255" i="15" s="1"/>
  <c r="I256" i="15" s="1"/>
  <c r="J260" i="36"/>
  <c r="L260" i="36" s="1"/>
  <c r="G255" i="36"/>
  <c r="E256" i="36" s="1"/>
  <c r="F256" i="36" s="1"/>
  <c r="P153" i="31" l="1"/>
  <c r="E160" i="27"/>
  <c r="S238" i="3"/>
  <c r="Q239" i="3" s="1"/>
  <c r="R239" i="3" s="1"/>
  <c r="J256" i="3"/>
  <c r="K256" i="3" s="1"/>
  <c r="I257" i="3" s="1"/>
  <c r="L257" i="3" s="1"/>
  <c r="G253" i="3"/>
  <c r="E254" i="3" s="1"/>
  <c r="F254" i="3" s="1"/>
  <c r="S256" i="17"/>
  <c r="Q257" i="17" s="1"/>
  <c r="R257" i="17" s="1"/>
  <c r="K240" i="56"/>
  <c r="I241" i="56" s="1"/>
  <c r="F238" i="56"/>
  <c r="H238" i="56" s="1"/>
  <c r="G238" i="56" s="1"/>
  <c r="N247" i="3"/>
  <c r="P247" i="3"/>
  <c r="B348" i="10"/>
  <c r="A349" i="10"/>
  <c r="T239" i="3"/>
  <c r="H222" i="29"/>
  <c r="Z206" i="31" s="1"/>
  <c r="F222" i="29"/>
  <c r="X206" i="31" s="1"/>
  <c r="G211" i="15"/>
  <c r="E212" i="15" s="1"/>
  <c r="F212" i="15" s="1"/>
  <c r="O277" i="29"/>
  <c r="M278" i="29" s="1"/>
  <c r="S261" i="29"/>
  <c r="Q262" i="29" s="1"/>
  <c r="R262" i="29" s="1"/>
  <c r="J263" i="17"/>
  <c r="K263" i="17" s="1"/>
  <c r="I264" i="17" s="1"/>
  <c r="K273" i="29"/>
  <c r="I274" i="29" s="1"/>
  <c r="O249" i="17"/>
  <c r="M250" i="17" s="1"/>
  <c r="K254" i="27"/>
  <c r="I255" i="27" s="1"/>
  <c r="G229" i="17"/>
  <c r="E230" i="17" s="1"/>
  <c r="J256" i="15"/>
  <c r="L256" i="15" s="1"/>
  <c r="K256" i="15" s="1"/>
  <c r="I257" i="15" s="1"/>
  <c r="K245" i="2"/>
  <c r="I246" i="2" s="1"/>
  <c r="D225" i="10"/>
  <c r="F239" i="2"/>
  <c r="H239" i="2" s="1"/>
  <c r="K260" i="36"/>
  <c r="I261" i="36" s="1"/>
  <c r="H256" i="36"/>
  <c r="G256" i="36" s="1"/>
  <c r="E257" i="36" s="1"/>
  <c r="F160" i="27" l="1"/>
  <c r="N154" i="31"/>
  <c r="J257" i="3"/>
  <c r="K257" i="3" s="1"/>
  <c r="I258" i="3" s="1"/>
  <c r="S239" i="3"/>
  <c r="Q240" i="3" s="1"/>
  <c r="R240" i="3" s="1"/>
  <c r="Y206" i="31"/>
  <c r="W207" i="31" s="1"/>
  <c r="H254" i="3"/>
  <c r="G254" i="3" s="1"/>
  <c r="E255" i="3" s="1"/>
  <c r="H255" i="3" s="1"/>
  <c r="T257" i="17"/>
  <c r="S257" i="17" s="1"/>
  <c r="Q258" i="17" s="1"/>
  <c r="E239" i="56"/>
  <c r="F239" i="56" s="1"/>
  <c r="H239" i="56" s="1"/>
  <c r="G239" i="56" s="1"/>
  <c r="J241" i="56"/>
  <c r="L241" i="56" s="1"/>
  <c r="O247" i="3"/>
  <c r="M248" i="3" s="1"/>
  <c r="G222" i="29"/>
  <c r="E223" i="29" s="1"/>
  <c r="H223" i="29" s="1"/>
  <c r="Z207" i="31" s="1"/>
  <c r="A350" i="10"/>
  <c r="B349" i="10"/>
  <c r="T262" i="29"/>
  <c r="S262" i="29" s="1"/>
  <c r="Q263" i="29" s="1"/>
  <c r="T263" i="29" s="1"/>
  <c r="E205" i="31"/>
  <c r="F205" i="31" s="1"/>
  <c r="H212" i="15"/>
  <c r="H205" i="31" s="1"/>
  <c r="P278" i="29"/>
  <c r="N278" i="29"/>
  <c r="J274" i="29"/>
  <c r="L274" i="29"/>
  <c r="J264" i="17"/>
  <c r="L264" i="17"/>
  <c r="N250" i="17"/>
  <c r="P250" i="17"/>
  <c r="G239" i="2"/>
  <c r="E240" i="2" s="1"/>
  <c r="J246" i="2"/>
  <c r="L246" i="2" s="1"/>
  <c r="J255" i="27"/>
  <c r="L255" i="27" s="1"/>
  <c r="F230" i="17"/>
  <c r="H230" i="17" s="1"/>
  <c r="J261" i="36"/>
  <c r="L261" i="36" s="1"/>
  <c r="J257" i="15"/>
  <c r="L257" i="15" s="1"/>
  <c r="F257" i="36"/>
  <c r="O154" i="31" l="1"/>
  <c r="H160" i="27"/>
  <c r="T240" i="3"/>
  <c r="L258" i="3"/>
  <c r="J258" i="3"/>
  <c r="F255" i="3"/>
  <c r="G255" i="3" s="1"/>
  <c r="E256" i="3" s="1"/>
  <c r="F223" i="29"/>
  <c r="X207" i="31" s="1"/>
  <c r="Y207" i="31" s="1"/>
  <c r="W208" i="31" s="1"/>
  <c r="T258" i="17"/>
  <c r="R258" i="17"/>
  <c r="K241" i="56"/>
  <c r="I242" i="56" s="1"/>
  <c r="E240" i="56"/>
  <c r="A351" i="10"/>
  <c r="B350" i="10"/>
  <c r="P248" i="3"/>
  <c r="N248" i="3"/>
  <c r="S240" i="3"/>
  <c r="Q241" i="3" s="1"/>
  <c r="G223" i="29"/>
  <c r="E224" i="29" s="1"/>
  <c r="G205" i="31"/>
  <c r="G212" i="15"/>
  <c r="E213" i="15" s="1"/>
  <c r="F213" i="15" s="1"/>
  <c r="H213" i="15" s="1"/>
  <c r="H206" i="31" s="1"/>
  <c r="O278" i="29"/>
  <c r="M279" i="29" s="1"/>
  <c r="N279" i="29" s="1"/>
  <c r="R263" i="29"/>
  <c r="S263" i="29" s="1"/>
  <c r="Q264" i="29" s="1"/>
  <c r="R264" i="29" s="1"/>
  <c r="K274" i="29"/>
  <c r="I275" i="29" s="1"/>
  <c r="J275" i="29" s="1"/>
  <c r="K264" i="17"/>
  <c r="I265" i="17" s="1"/>
  <c r="J265" i="17" s="1"/>
  <c r="O250" i="17"/>
  <c r="M251" i="17" s="1"/>
  <c r="K246" i="2"/>
  <c r="I247" i="2" s="1"/>
  <c r="D226" i="10"/>
  <c r="F240" i="2"/>
  <c r="H240" i="2" s="1"/>
  <c r="G230" i="17"/>
  <c r="E231" i="17" s="1"/>
  <c r="K255" i="27"/>
  <c r="I256" i="27" s="1"/>
  <c r="K257" i="15"/>
  <c r="I258" i="15" s="1"/>
  <c r="J258" i="15" s="1"/>
  <c r="K261" i="36"/>
  <c r="I262" i="36" s="1"/>
  <c r="H257" i="36"/>
  <c r="G257" i="36" s="1"/>
  <c r="E258" i="36" s="1"/>
  <c r="O248" i="3" l="1"/>
  <c r="M249" i="3" s="1"/>
  <c r="P249" i="3" s="1"/>
  <c r="K258" i="3"/>
  <c r="I259" i="3" s="1"/>
  <c r="Q154" i="31"/>
  <c r="G160" i="27"/>
  <c r="S258" i="17"/>
  <c r="Q259" i="17" s="1"/>
  <c r="R259" i="17" s="1"/>
  <c r="F240" i="56"/>
  <c r="H240" i="56" s="1"/>
  <c r="J242" i="56"/>
  <c r="L242" i="56" s="1"/>
  <c r="N249" i="3"/>
  <c r="T241" i="3"/>
  <c r="R241" i="3"/>
  <c r="A352" i="10"/>
  <c r="B351" i="10"/>
  <c r="H256" i="3"/>
  <c r="F256" i="3"/>
  <c r="H224" i="29"/>
  <c r="Z208" i="31" s="1"/>
  <c r="F224" i="29"/>
  <c r="X208" i="31" s="1"/>
  <c r="G213" i="15"/>
  <c r="E214" i="15" s="1"/>
  <c r="F214" i="15" s="1"/>
  <c r="H214" i="15" s="1"/>
  <c r="E206" i="31"/>
  <c r="F206" i="31" s="1"/>
  <c r="G206" i="31" s="1"/>
  <c r="L275" i="29"/>
  <c r="K275" i="29" s="1"/>
  <c r="I276" i="29" s="1"/>
  <c r="J276" i="29" s="1"/>
  <c r="P279" i="29"/>
  <c r="O279" i="29" s="1"/>
  <c r="M280" i="29" s="1"/>
  <c r="T264" i="29"/>
  <c r="S264" i="29" s="1"/>
  <c r="Q265" i="29" s="1"/>
  <c r="R265" i="29" s="1"/>
  <c r="L265" i="17"/>
  <c r="K265" i="17" s="1"/>
  <c r="I266" i="17" s="1"/>
  <c r="L266" i="17" s="1"/>
  <c r="N251" i="17"/>
  <c r="P251" i="17"/>
  <c r="G240" i="2"/>
  <c r="E241" i="2" s="1"/>
  <c r="F231" i="17"/>
  <c r="H231" i="17" s="1"/>
  <c r="J247" i="2"/>
  <c r="L247" i="2" s="1"/>
  <c r="L258" i="15"/>
  <c r="K258" i="15" s="1"/>
  <c r="I259" i="15" s="1"/>
  <c r="J256" i="27"/>
  <c r="L256" i="27" s="1"/>
  <c r="J262" i="36"/>
  <c r="L262" i="36" s="1"/>
  <c r="F258" i="36"/>
  <c r="H258" i="36" s="1"/>
  <c r="G258" i="36" s="1"/>
  <c r="E259" i="36" s="1"/>
  <c r="L259" i="3" l="1"/>
  <c r="J259" i="3"/>
  <c r="P154" i="31"/>
  <c r="E161" i="27"/>
  <c r="Y208" i="31"/>
  <c r="W209" i="31" s="1"/>
  <c r="K259" i="3"/>
  <c r="I260" i="3" s="1"/>
  <c r="O249" i="3"/>
  <c r="M250" i="3" s="1"/>
  <c r="T259" i="17"/>
  <c r="S259" i="17" s="1"/>
  <c r="Q260" i="17" s="1"/>
  <c r="R260" i="17" s="1"/>
  <c r="K242" i="56"/>
  <c r="I243" i="56" s="1"/>
  <c r="G240" i="56"/>
  <c r="E241" i="56" s="1"/>
  <c r="A353" i="10"/>
  <c r="B352" i="10"/>
  <c r="S241" i="3"/>
  <c r="Q242" i="3" s="1"/>
  <c r="G224" i="29"/>
  <c r="E225" i="29" s="1"/>
  <c r="G256" i="3"/>
  <c r="E257" i="3" s="1"/>
  <c r="E207" i="31"/>
  <c r="F207" i="31" s="1"/>
  <c r="H207" i="31"/>
  <c r="G214" i="15"/>
  <c r="E215" i="15" s="1"/>
  <c r="J266" i="17"/>
  <c r="K266" i="17" s="1"/>
  <c r="I267" i="17" s="1"/>
  <c r="J267" i="17" s="1"/>
  <c r="P280" i="29"/>
  <c r="N280" i="29"/>
  <c r="L276" i="29"/>
  <c r="K276" i="29" s="1"/>
  <c r="I277" i="29" s="1"/>
  <c r="J277" i="29" s="1"/>
  <c r="T265" i="29"/>
  <c r="S265" i="29" s="1"/>
  <c r="Q266" i="29" s="1"/>
  <c r="O251" i="17"/>
  <c r="M252" i="17" s="1"/>
  <c r="K247" i="2"/>
  <c r="I248" i="2" s="1"/>
  <c r="K256" i="27"/>
  <c r="I257" i="27" s="1"/>
  <c r="F241" i="2"/>
  <c r="H241" i="2" s="1"/>
  <c r="D227" i="10"/>
  <c r="G231" i="17"/>
  <c r="E232" i="17" s="1"/>
  <c r="K262" i="36"/>
  <c r="I263" i="36" s="1"/>
  <c r="J259" i="15"/>
  <c r="L259" i="15" s="1"/>
  <c r="F259" i="36"/>
  <c r="N155" i="31" l="1"/>
  <c r="F161" i="27"/>
  <c r="T260" i="17"/>
  <c r="S260" i="17" s="1"/>
  <c r="Q261" i="17" s="1"/>
  <c r="J243" i="56"/>
  <c r="F241" i="56"/>
  <c r="H241" i="56" s="1"/>
  <c r="R242" i="3"/>
  <c r="T242" i="3"/>
  <c r="P250" i="3"/>
  <c r="N250" i="3"/>
  <c r="O250" i="3" s="1"/>
  <c r="F257" i="3"/>
  <c r="H257" i="3"/>
  <c r="L260" i="3"/>
  <c r="J260" i="3"/>
  <c r="A354" i="10"/>
  <c r="B353" i="10"/>
  <c r="H225" i="29"/>
  <c r="Z209" i="31" s="1"/>
  <c r="F225" i="29"/>
  <c r="X209" i="31" s="1"/>
  <c r="G207" i="31"/>
  <c r="E208" i="31"/>
  <c r="F208" i="31" s="1"/>
  <c r="F215" i="15"/>
  <c r="H215" i="15" s="1"/>
  <c r="H208" i="31" s="1"/>
  <c r="L267" i="17"/>
  <c r="K267" i="17" s="1"/>
  <c r="I268" i="17" s="1"/>
  <c r="L268" i="17" s="1"/>
  <c r="O280" i="29"/>
  <c r="M281" i="29" s="1"/>
  <c r="L277" i="29"/>
  <c r="K277" i="29" s="1"/>
  <c r="I278" i="29" s="1"/>
  <c r="L278" i="29" s="1"/>
  <c r="T266" i="29"/>
  <c r="R266" i="29"/>
  <c r="G241" i="2"/>
  <c r="E242" i="2" s="1"/>
  <c r="D228" i="10" s="1"/>
  <c r="N252" i="17"/>
  <c r="P252" i="17"/>
  <c r="F232" i="17"/>
  <c r="H232" i="17" s="1"/>
  <c r="J257" i="27"/>
  <c r="L257" i="27" s="1"/>
  <c r="J248" i="2"/>
  <c r="L248" i="2" s="1"/>
  <c r="K259" i="15"/>
  <c r="I260" i="15" s="1"/>
  <c r="J263" i="36"/>
  <c r="L263" i="36" s="1"/>
  <c r="H259" i="36"/>
  <c r="G259" i="36" s="1"/>
  <c r="E260" i="36" s="1"/>
  <c r="O155" i="31" l="1"/>
  <c r="H161" i="27"/>
  <c r="G257" i="3"/>
  <c r="T261" i="17"/>
  <c r="R261" i="17"/>
  <c r="L243" i="56"/>
  <c r="K243" i="56" s="1"/>
  <c r="I244" i="56" s="1"/>
  <c r="G241" i="56"/>
  <c r="E242" i="56" s="1"/>
  <c r="B354" i="10"/>
  <c r="A355" i="10"/>
  <c r="M251" i="3"/>
  <c r="K260" i="3"/>
  <c r="I261" i="3" s="1"/>
  <c r="E258" i="3"/>
  <c r="S242" i="3"/>
  <c r="Q243" i="3" s="1"/>
  <c r="G225" i="29"/>
  <c r="E226" i="29" s="1"/>
  <c r="Y209" i="31"/>
  <c r="W210" i="31" s="1"/>
  <c r="G208" i="31"/>
  <c r="G215" i="15"/>
  <c r="E216" i="15" s="1"/>
  <c r="J268" i="17"/>
  <c r="K268" i="17" s="1"/>
  <c r="I269" i="17" s="1"/>
  <c r="N281" i="29"/>
  <c r="P281" i="29"/>
  <c r="F242" i="2"/>
  <c r="H242" i="2" s="1"/>
  <c r="G242" i="2" s="1"/>
  <c r="E243" i="2" s="1"/>
  <c r="S266" i="29"/>
  <c r="Q267" i="29" s="1"/>
  <c r="O252" i="17"/>
  <c r="M253" i="17" s="1"/>
  <c r="P253" i="17" s="1"/>
  <c r="J278" i="29"/>
  <c r="K278" i="29" s="1"/>
  <c r="I279" i="29" s="1"/>
  <c r="K257" i="27"/>
  <c r="I258" i="27" s="1"/>
  <c r="J258" i="27" s="1"/>
  <c r="K248" i="2"/>
  <c r="I249" i="2" s="1"/>
  <c r="G232" i="17"/>
  <c r="E233" i="17" s="1"/>
  <c r="K263" i="36"/>
  <c r="I264" i="36" s="1"/>
  <c r="F260" i="36"/>
  <c r="H260" i="36" s="1"/>
  <c r="G260" i="36" s="1"/>
  <c r="E261" i="36" s="1"/>
  <c r="J260" i="15"/>
  <c r="L260" i="15" s="1"/>
  <c r="K260" i="15" s="1"/>
  <c r="G161" i="27" l="1"/>
  <c r="Q155" i="31"/>
  <c r="S261" i="17"/>
  <c r="Q262" i="17" s="1"/>
  <c r="J244" i="56"/>
  <c r="L244" i="56" s="1"/>
  <c r="K244" i="56" s="1"/>
  <c r="I245" i="56" s="1"/>
  <c r="F242" i="56"/>
  <c r="H242" i="56" s="1"/>
  <c r="G242" i="56" s="1"/>
  <c r="T243" i="3"/>
  <c r="R243" i="3"/>
  <c r="L261" i="3"/>
  <c r="J261" i="3"/>
  <c r="N251" i="3"/>
  <c r="P251" i="3"/>
  <c r="B355" i="10"/>
  <c r="A356" i="10"/>
  <c r="F258" i="3"/>
  <c r="H258" i="3"/>
  <c r="H226" i="29"/>
  <c r="Z210" i="31" s="1"/>
  <c r="F226" i="29"/>
  <c r="X210" i="31" s="1"/>
  <c r="F216" i="15"/>
  <c r="H216" i="15" s="1"/>
  <c r="H209" i="31" s="1"/>
  <c r="E209" i="31"/>
  <c r="F209" i="31" s="1"/>
  <c r="O281" i="29"/>
  <c r="M282" i="29" s="1"/>
  <c r="P282" i="29" s="1"/>
  <c r="L258" i="27"/>
  <c r="K258" i="27" s="1"/>
  <c r="T267" i="29"/>
  <c r="R267" i="29"/>
  <c r="N253" i="17"/>
  <c r="O253" i="17" s="1"/>
  <c r="M254" i="17" s="1"/>
  <c r="J269" i="17"/>
  <c r="L269" i="17"/>
  <c r="J279" i="29"/>
  <c r="L279" i="29"/>
  <c r="F233" i="17"/>
  <c r="H233" i="17" s="1"/>
  <c r="G233" i="17" s="1"/>
  <c r="E234" i="17" s="1"/>
  <c r="D229" i="10"/>
  <c r="F243" i="2"/>
  <c r="H243" i="2" s="1"/>
  <c r="J249" i="2"/>
  <c r="L249" i="2" s="1"/>
  <c r="I261" i="15"/>
  <c r="J261" i="15" s="1"/>
  <c r="J264" i="36"/>
  <c r="L264" i="36" s="1"/>
  <c r="F261" i="36"/>
  <c r="H261" i="36" s="1"/>
  <c r="P155" i="31" l="1"/>
  <c r="E162" i="27"/>
  <c r="G258" i="3"/>
  <c r="E259" i="3" s="1"/>
  <c r="H259" i="3" s="1"/>
  <c r="K261" i="3"/>
  <c r="I262" i="3" s="1"/>
  <c r="O251" i="3"/>
  <c r="M252" i="3" s="1"/>
  <c r="R262" i="17"/>
  <c r="T262" i="17"/>
  <c r="J245" i="56"/>
  <c r="L245" i="56" s="1"/>
  <c r="K245" i="56" s="1"/>
  <c r="I246" i="56" s="1"/>
  <c r="E243" i="56"/>
  <c r="A357" i="10"/>
  <c r="B356" i="10"/>
  <c r="Y210" i="31"/>
  <c r="W211" i="31" s="1"/>
  <c r="S243" i="3"/>
  <c r="Q244" i="3" s="1"/>
  <c r="G226" i="29"/>
  <c r="E227" i="29" s="1"/>
  <c r="N282" i="29"/>
  <c r="O282" i="29" s="1"/>
  <c r="M283" i="29" s="1"/>
  <c r="P283" i="29" s="1"/>
  <c r="G209" i="31"/>
  <c r="G216" i="15"/>
  <c r="E217" i="15" s="1"/>
  <c r="I259" i="27"/>
  <c r="J259" i="27" s="1"/>
  <c r="L259" i="27" s="1"/>
  <c r="K259" i="27" s="1"/>
  <c r="S267" i="29"/>
  <c r="Q268" i="29" s="1"/>
  <c r="T268" i="29" s="1"/>
  <c r="K269" i="17"/>
  <c r="I270" i="17" s="1"/>
  <c r="L270" i="17" s="1"/>
  <c r="P254" i="17"/>
  <c r="N254" i="17"/>
  <c r="K279" i="29"/>
  <c r="I280" i="29" s="1"/>
  <c r="G243" i="2"/>
  <c r="E244" i="2" s="1"/>
  <c r="K249" i="2"/>
  <c r="I250" i="2" s="1"/>
  <c r="F234" i="17"/>
  <c r="H234" i="17" s="1"/>
  <c r="L261" i="15"/>
  <c r="K261" i="15" s="1"/>
  <c r="I262" i="15" s="1"/>
  <c r="K264" i="36"/>
  <c r="I265" i="36" s="1"/>
  <c r="G261" i="36"/>
  <c r="E262" i="36" s="1"/>
  <c r="F262" i="36" s="1"/>
  <c r="N156" i="31" l="1"/>
  <c r="F162" i="27"/>
  <c r="O156" i="31" s="1"/>
  <c r="H162" i="27"/>
  <c r="Q156" i="31" s="1"/>
  <c r="G162" i="27"/>
  <c r="P156" i="31" s="1"/>
  <c r="E163" i="27"/>
  <c r="F259" i="3"/>
  <c r="G259" i="3" s="1"/>
  <c r="E260" i="3" s="1"/>
  <c r="S262" i="17"/>
  <c r="Q263" i="17" s="1"/>
  <c r="J246" i="56"/>
  <c r="L246" i="56" s="1"/>
  <c r="F243" i="56"/>
  <c r="H243" i="56" s="1"/>
  <c r="N252" i="3"/>
  <c r="P252" i="3"/>
  <c r="A358" i="10"/>
  <c r="B357" i="10"/>
  <c r="T244" i="3"/>
  <c r="R244" i="3"/>
  <c r="L262" i="3"/>
  <c r="J262" i="3"/>
  <c r="H227" i="29"/>
  <c r="Z211" i="31" s="1"/>
  <c r="F227" i="29"/>
  <c r="X211" i="31" s="1"/>
  <c r="Y211" i="31" s="1"/>
  <c r="G227" i="29"/>
  <c r="N283" i="29"/>
  <c r="O283" i="29" s="1"/>
  <c r="M284" i="29" s="1"/>
  <c r="N284" i="29" s="1"/>
  <c r="E210" i="31"/>
  <c r="F217" i="15"/>
  <c r="H217" i="15" s="1"/>
  <c r="R268" i="29"/>
  <c r="S268" i="29" s="1"/>
  <c r="Q269" i="29" s="1"/>
  <c r="I260" i="27"/>
  <c r="J260" i="27" s="1"/>
  <c r="L260" i="27" s="1"/>
  <c r="J270" i="17"/>
  <c r="K270" i="17" s="1"/>
  <c r="I271" i="17" s="1"/>
  <c r="G234" i="17"/>
  <c r="E235" i="17" s="1"/>
  <c r="F235" i="17" s="1"/>
  <c r="H235" i="17" s="1"/>
  <c r="O254" i="17"/>
  <c r="M255" i="17" s="1"/>
  <c r="N255" i="17" s="1"/>
  <c r="J280" i="29"/>
  <c r="L280" i="29"/>
  <c r="J250" i="2"/>
  <c r="L250" i="2" s="1"/>
  <c r="D230" i="10"/>
  <c r="F244" i="2"/>
  <c r="H244" i="2" s="1"/>
  <c r="J265" i="36"/>
  <c r="L265" i="36" s="1"/>
  <c r="K265" i="36" s="1"/>
  <c r="J262" i="15"/>
  <c r="L262" i="15" s="1"/>
  <c r="H262" i="36"/>
  <c r="G262" i="36" s="1"/>
  <c r="E263" i="36" s="1"/>
  <c r="F163" i="27" l="1"/>
  <c r="O157" i="31" s="1"/>
  <c r="N157" i="31"/>
  <c r="F260" i="3"/>
  <c r="H260" i="3"/>
  <c r="G260" i="3" s="1"/>
  <c r="E261" i="3" s="1"/>
  <c r="R263" i="17"/>
  <c r="T263" i="17"/>
  <c r="K246" i="56"/>
  <c r="I247" i="56" s="1"/>
  <c r="J247" i="56" s="1"/>
  <c r="G243" i="56"/>
  <c r="E244" i="56" s="1"/>
  <c r="K262" i="3"/>
  <c r="I263" i="3" s="1"/>
  <c r="B358" i="10"/>
  <c r="A359" i="10"/>
  <c r="S244" i="3"/>
  <c r="Q245" i="3" s="1"/>
  <c r="O252" i="3"/>
  <c r="M253" i="3" s="1"/>
  <c r="W212" i="31"/>
  <c r="E228" i="29"/>
  <c r="P284" i="29"/>
  <c r="O284" i="29" s="1"/>
  <c r="M285" i="29" s="1"/>
  <c r="H210" i="31"/>
  <c r="G217" i="15"/>
  <c r="E218" i="15" s="1"/>
  <c r="F210" i="31"/>
  <c r="J271" i="17"/>
  <c r="L271" i="17"/>
  <c r="K280" i="29"/>
  <c r="I281" i="29" s="1"/>
  <c r="L281" i="29" s="1"/>
  <c r="R269" i="29"/>
  <c r="T269" i="29"/>
  <c r="P255" i="17"/>
  <c r="O255" i="17" s="1"/>
  <c r="M256" i="17" s="1"/>
  <c r="K250" i="2"/>
  <c r="I251" i="2" s="1"/>
  <c r="G235" i="17"/>
  <c r="E236" i="17" s="1"/>
  <c r="K260" i="27"/>
  <c r="I261" i="27" s="1"/>
  <c r="G244" i="2"/>
  <c r="E245" i="2" s="1"/>
  <c r="I266" i="36"/>
  <c r="K262" i="15"/>
  <c r="I263" i="15" s="1"/>
  <c r="F263" i="36"/>
  <c r="H263" i="36" s="1"/>
  <c r="H163" i="27" l="1"/>
  <c r="S263" i="17"/>
  <c r="Q264" i="17" s="1"/>
  <c r="T264" i="17" s="1"/>
  <c r="L247" i="56"/>
  <c r="K247" i="56" s="1"/>
  <c r="I248" i="56" s="1"/>
  <c r="J248" i="56" s="1"/>
  <c r="F244" i="56"/>
  <c r="H244" i="56" s="1"/>
  <c r="F261" i="3"/>
  <c r="H261" i="3"/>
  <c r="J263" i="3"/>
  <c r="L263" i="3"/>
  <c r="A360" i="10"/>
  <c r="B359" i="10"/>
  <c r="R245" i="3"/>
  <c r="T245" i="3"/>
  <c r="N253" i="3"/>
  <c r="P253" i="3"/>
  <c r="O253" i="3" s="1"/>
  <c r="H228" i="29"/>
  <c r="Z212" i="31" s="1"/>
  <c r="F228" i="29"/>
  <c r="X212" i="31" s="1"/>
  <c r="P285" i="29"/>
  <c r="N285" i="29"/>
  <c r="K271" i="17"/>
  <c r="I272" i="17" s="1"/>
  <c r="L272" i="17" s="1"/>
  <c r="G210" i="31"/>
  <c r="F218" i="15"/>
  <c r="H218" i="15" s="1"/>
  <c r="E211" i="31"/>
  <c r="F211" i="31" s="1"/>
  <c r="S269" i="29"/>
  <c r="Q270" i="29" s="1"/>
  <c r="R270" i="29" s="1"/>
  <c r="J281" i="29"/>
  <c r="K281" i="29" s="1"/>
  <c r="I282" i="29" s="1"/>
  <c r="L282" i="29" s="1"/>
  <c r="P256" i="17"/>
  <c r="N256" i="17"/>
  <c r="J263" i="15"/>
  <c r="L263" i="15" s="1"/>
  <c r="K263" i="15" s="1"/>
  <c r="I264" i="15" s="1"/>
  <c r="J261" i="27"/>
  <c r="L261" i="27" s="1"/>
  <c r="F236" i="17"/>
  <c r="H236" i="17" s="1"/>
  <c r="J251" i="2"/>
  <c r="L251" i="2" s="1"/>
  <c r="F245" i="2"/>
  <c r="H245" i="2" s="1"/>
  <c r="G245" i="2" s="1"/>
  <c r="D231" i="10"/>
  <c r="J266" i="36"/>
  <c r="L266" i="36" s="1"/>
  <c r="G263" i="36"/>
  <c r="E264" i="36" s="1"/>
  <c r="S245" i="3" l="1"/>
  <c r="K263" i="3"/>
  <c r="G163" i="27"/>
  <c r="P157" i="31" s="1"/>
  <c r="Q157" i="31"/>
  <c r="E164" i="27"/>
  <c r="G261" i="3"/>
  <c r="E262" i="3" s="1"/>
  <c r="H262" i="3" s="1"/>
  <c r="Y212" i="31"/>
  <c r="W213" i="31" s="1"/>
  <c r="R264" i="17"/>
  <c r="S264" i="17" s="1"/>
  <c r="Q265" i="17" s="1"/>
  <c r="T265" i="17" s="1"/>
  <c r="L248" i="56"/>
  <c r="K248" i="56" s="1"/>
  <c r="I249" i="56" s="1"/>
  <c r="G244" i="56"/>
  <c r="E245" i="56" s="1"/>
  <c r="J272" i="17"/>
  <c r="K272" i="17" s="1"/>
  <c r="I273" i="17" s="1"/>
  <c r="L273" i="17" s="1"/>
  <c r="M254" i="3"/>
  <c r="B360" i="10"/>
  <c r="A361" i="10"/>
  <c r="I264" i="3"/>
  <c r="Q246" i="3"/>
  <c r="G228" i="29"/>
  <c r="E229" i="29" s="1"/>
  <c r="O285" i="29"/>
  <c r="M286" i="29" s="1"/>
  <c r="H211" i="31"/>
  <c r="G211" i="31" s="1"/>
  <c r="G218" i="15"/>
  <c r="E219" i="15" s="1"/>
  <c r="T270" i="29"/>
  <c r="S270" i="29" s="1"/>
  <c r="Q271" i="29" s="1"/>
  <c r="O256" i="17"/>
  <c r="M257" i="17" s="1"/>
  <c r="P257" i="17" s="1"/>
  <c r="J282" i="29"/>
  <c r="K282" i="29" s="1"/>
  <c r="I283" i="29" s="1"/>
  <c r="E246" i="2"/>
  <c r="D232" i="10" s="1"/>
  <c r="K261" i="27"/>
  <c r="I262" i="27" s="1"/>
  <c r="K251" i="2"/>
  <c r="I252" i="2" s="1"/>
  <c r="G236" i="17"/>
  <c r="E237" i="17" s="1"/>
  <c r="K266" i="36"/>
  <c r="I267" i="36" s="1"/>
  <c r="J267" i="36" s="1"/>
  <c r="L267" i="36" s="1"/>
  <c r="K267" i="36" s="1"/>
  <c r="J264" i="15"/>
  <c r="L264" i="15" s="1"/>
  <c r="F264" i="36"/>
  <c r="H264" i="36" s="1"/>
  <c r="F164" i="27" l="1"/>
  <c r="O158" i="31" s="1"/>
  <c r="N158" i="31"/>
  <c r="H164" i="27"/>
  <c r="G164" i="27"/>
  <c r="P158" i="31" s="1"/>
  <c r="F262" i="3"/>
  <c r="G262" i="3" s="1"/>
  <c r="E263" i="3" s="1"/>
  <c r="R265" i="17"/>
  <c r="S265" i="17" s="1"/>
  <c r="Q266" i="17" s="1"/>
  <c r="J249" i="56"/>
  <c r="L249" i="56" s="1"/>
  <c r="F245" i="56"/>
  <c r="H245" i="56" s="1"/>
  <c r="J264" i="3"/>
  <c r="L264" i="3"/>
  <c r="A362" i="10"/>
  <c r="B361" i="10"/>
  <c r="T246" i="3"/>
  <c r="R246" i="3"/>
  <c r="P254" i="3"/>
  <c r="N254" i="3"/>
  <c r="H229" i="29"/>
  <c r="Z213" i="31" s="1"/>
  <c r="F229" i="29"/>
  <c r="X213" i="31" s="1"/>
  <c r="N286" i="29"/>
  <c r="P286" i="29"/>
  <c r="E212" i="31"/>
  <c r="F212" i="31" s="1"/>
  <c r="F219" i="15"/>
  <c r="H219" i="15" s="1"/>
  <c r="N257" i="17"/>
  <c r="O257" i="17" s="1"/>
  <c r="M258" i="17" s="1"/>
  <c r="N258" i="17" s="1"/>
  <c r="J273" i="17"/>
  <c r="K273" i="17" s="1"/>
  <c r="I274" i="17" s="1"/>
  <c r="R271" i="29"/>
  <c r="T271" i="29"/>
  <c r="J283" i="29"/>
  <c r="L283" i="29"/>
  <c r="F246" i="2"/>
  <c r="H246" i="2" s="1"/>
  <c r="G246" i="2" s="1"/>
  <c r="E247" i="2" s="1"/>
  <c r="J252" i="2"/>
  <c r="L252" i="2" s="1"/>
  <c r="F237" i="17"/>
  <c r="H237" i="17" s="1"/>
  <c r="J262" i="27"/>
  <c r="L262" i="27" s="1"/>
  <c r="K262" i="27" s="1"/>
  <c r="I263" i="27" s="1"/>
  <c r="K264" i="15"/>
  <c r="I265" i="15" s="1"/>
  <c r="J265" i="15" s="1"/>
  <c r="L265" i="15" s="1"/>
  <c r="I268" i="36"/>
  <c r="G264" i="36"/>
  <c r="E265" i="36" s="1"/>
  <c r="Q158" i="31" l="1"/>
  <c r="E165" i="27"/>
  <c r="H263" i="3"/>
  <c r="F263" i="3"/>
  <c r="G263" i="3" s="1"/>
  <c r="E264" i="3" s="1"/>
  <c r="K264" i="3"/>
  <c r="I265" i="3" s="1"/>
  <c r="J265" i="3" s="1"/>
  <c r="S246" i="3"/>
  <c r="Q247" i="3" s="1"/>
  <c r="R247" i="3" s="1"/>
  <c r="O254" i="3"/>
  <c r="M255" i="3" s="1"/>
  <c r="P255" i="3" s="1"/>
  <c r="R266" i="17"/>
  <c r="T266" i="17"/>
  <c r="K249" i="56"/>
  <c r="I250" i="56" s="1"/>
  <c r="G245" i="56"/>
  <c r="E246" i="56" s="1"/>
  <c r="A363" i="10"/>
  <c r="B362" i="10"/>
  <c r="L265" i="3"/>
  <c r="O286" i="29"/>
  <c r="M287" i="29" s="1"/>
  <c r="P287" i="29" s="1"/>
  <c r="G229" i="29"/>
  <c r="E230" i="29" s="1"/>
  <c r="Y213" i="31"/>
  <c r="W214" i="31" s="1"/>
  <c r="H212" i="31"/>
  <c r="G212" i="31" s="1"/>
  <c r="G219" i="15"/>
  <c r="E220" i="15" s="1"/>
  <c r="L274" i="17"/>
  <c r="J274" i="17"/>
  <c r="K283" i="29"/>
  <c r="I284" i="29" s="1"/>
  <c r="L284" i="29" s="1"/>
  <c r="S271" i="29"/>
  <c r="Q272" i="29" s="1"/>
  <c r="R272" i="29" s="1"/>
  <c r="P258" i="17"/>
  <c r="O258" i="17" s="1"/>
  <c r="M259" i="17" s="1"/>
  <c r="P259" i="17" s="1"/>
  <c r="J263" i="27"/>
  <c r="L263" i="27" s="1"/>
  <c r="K263" i="27" s="1"/>
  <c r="G237" i="17"/>
  <c r="E238" i="17" s="1"/>
  <c r="K252" i="2"/>
  <c r="I253" i="2" s="1"/>
  <c r="D233" i="10"/>
  <c r="F247" i="2"/>
  <c r="H247" i="2" s="1"/>
  <c r="J268" i="36"/>
  <c r="L268" i="36" s="1"/>
  <c r="K268" i="36" s="1"/>
  <c r="K265" i="15"/>
  <c r="I266" i="15" s="1"/>
  <c r="F265" i="36"/>
  <c r="H265" i="36" s="1"/>
  <c r="F165" i="27" l="1"/>
  <c r="O159" i="31" s="1"/>
  <c r="N159" i="31"/>
  <c r="H165" i="27"/>
  <c r="N255" i="3"/>
  <c r="O255" i="3" s="1"/>
  <c r="M256" i="3" s="1"/>
  <c r="K265" i="3"/>
  <c r="I266" i="3" s="1"/>
  <c r="L266" i="3" s="1"/>
  <c r="T247" i="3"/>
  <c r="S266" i="17"/>
  <c r="Q267" i="17" s="1"/>
  <c r="T267" i="17" s="1"/>
  <c r="J250" i="56"/>
  <c r="L250" i="56" s="1"/>
  <c r="K250" i="56" s="1"/>
  <c r="I251" i="56" s="1"/>
  <c r="F246" i="56"/>
  <c r="H246" i="56" s="1"/>
  <c r="G246" i="56" s="1"/>
  <c r="H264" i="3"/>
  <c r="F264" i="3"/>
  <c r="J266" i="3"/>
  <c r="A364" i="10"/>
  <c r="B363" i="10"/>
  <c r="N287" i="29"/>
  <c r="O287" i="29" s="1"/>
  <c r="M288" i="29" s="1"/>
  <c r="S247" i="3"/>
  <c r="Q248" i="3" s="1"/>
  <c r="H230" i="29"/>
  <c r="Z214" i="31" s="1"/>
  <c r="F230" i="29"/>
  <c r="X214" i="31" s="1"/>
  <c r="E213" i="31"/>
  <c r="F213" i="31" s="1"/>
  <c r="F220" i="15"/>
  <c r="H220" i="15" s="1"/>
  <c r="K274" i="17"/>
  <c r="I275" i="17" s="1"/>
  <c r="L275" i="17" s="1"/>
  <c r="T272" i="29"/>
  <c r="S272" i="29" s="1"/>
  <c r="Q273" i="29" s="1"/>
  <c r="T273" i="29" s="1"/>
  <c r="J284" i="29"/>
  <c r="K284" i="29" s="1"/>
  <c r="I285" i="29" s="1"/>
  <c r="L285" i="29" s="1"/>
  <c r="N259" i="17"/>
  <c r="O259" i="17" s="1"/>
  <c r="M260" i="17" s="1"/>
  <c r="P260" i="17" s="1"/>
  <c r="I264" i="27"/>
  <c r="J264" i="27" s="1"/>
  <c r="L264" i="27" s="1"/>
  <c r="G247" i="2"/>
  <c r="E248" i="2" s="1"/>
  <c r="F238" i="17"/>
  <c r="H238" i="17" s="1"/>
  <c r="J253" i="2"/>
  <c r="L253" i="2" s="1"/>
  <c r="I269" i="36"/>
  <c r="J266" i="15"/>
  <c r="G265" i="36"/>
  <c r="E266" i="36" s="1"/>
  <c r="Q159" i="31" l="1"/>
  <c r="G165" i="27"/>
  <c r="P159" i="31" s="1"/>
  <c r="P256" i="3"/>
  <c r="O256" i="3" s="1"/>
  <c r="M257" i="3" s="1"/>
  <c r="N256" i="3"/>
  <c r="Y214" i="31"/>
  <c r="G264" i="3"/>
  <c r="E265" i="3" s="1"/>
  <c r="H265" i="3" s="1"/>
  <c r="R267" i="17"/>
  <c r="S267" i="17" s="1"/>
  <c r="Q268" i="17" s="1"/>
  <c r="E247" i="56"/>
  <c r="F247" i="56" s="1"/>
  <c r="H247" i="56" s="1"/>
  <c r="J251" i="56"/>
  <c r="L251" i="56" s="1"/>
  <c r="G230" i="29"/>
  <c r="E231" i="29" s="1"/>
  <c r="K266" i="3"/>
  <c r="I267" i="3" s="1"/>
  <c r="R248" i="3"/>
  <c r="T248" i="3"/>
  <c r="A365" i="10"/>
  <c r="B364" i="10"/>
  <c r="W215" i="31"/>
  <c r="J275" i="17"/>
  <c r="K275" i="17" s="1"/>
  <c r="I276" i="17" s="1"/>
  <c r="J276" i="17" s="1"/>
  <c r="N288" i="29"/>
  <c r="P288" i="29"/>
  <c r="J285" i="29"/>
  <c r="K285" i="29" s="1"/>
  <c r="I286" i="29" s="1"/>
  <c r="H213" i="31"/>
  <c r="G213" i="31" s="1"/>
  <c r="G220" i="15"/>
  <c r="E221" i="15" s="1"/>
  <c r="R273" i="29"/>
  <c r="S273" i="29" s="1"/>
  <c r="Q274" i="29" s="1"/>
  <c r="R274" i="29" s="1"/>
  <c r="N260" i="17"/>
  <c r="O260" i="17" s="1"/>
  <c r="M261" i="17" s="1"/>
  <c r="P261" i="17" s="1"/>
  <c r="K264" i="27"/>
  <c r="I265" i="27" s="1"/>
  <c r="K253" i="2"/>
  <c r="I254" i="2" s="1"/>
  <c r="G238" i="17"/>
  <c r="E239" i="17" s="1"/>
  <c r="F248" i="2"/>
  <c r="H248" i="2" s="1"/>
  <c r="D234" i="10"/>
  <c r="L266" i="15"/>
  <c r="K266" i="15" s="1"/>
  <c r="I267" i="15" s="1"/>
  <c r="J269" i="36"/>
  <c r="L269" i="36" s="1"/>
  <c r="F266" i="36"/>
  <c r="H266" i="36" s="1"/>
  <c r="E166" i="27" l="1"/>
  <c r="F265" i="3"/>
  <c r="G265" i="3" s="1"/>
  <c r="E266" i="3" s="1"/>
  <c r="S248" i="3"/>
  <c r="Q249" i="3" s="1"/>
  <c r="R249" i="3" s="1"/>
  <c r="R268" i="17"/>
  <c r="T268" i="17"/>
  <c r="G247" i="56"/>
  <c r="E248" i="56" s="1"/>
  <c r="K251" i="56"/>
  <c r="I252" i="56" s="1"/>
  <c r="J267" i="3"/>
  <c r="L267" i="3"/>
  <c r="H231" i="29"/>
  <c r="Z215" i="31" s="1"/>
  <c r="F231" i="29"/>
  <c r="X215" i="31" s="1"/>
  <c r="N257" i="3"/>
  <c r="P257" i="3"/>
  <c r="A366" i="10"/>
  <c r="B365" i="10"/>
  <c r="L276" i="17"/>
  <c r="K276" i="17" s="1"/>
  <c r="I277" i="17" s="1"/>
  <c r="L277" i="17" s="1"/>
  <c r="O288" i="29"/>
  <c r="M289" i="29" s="1"/>
  <c r="P289" i="29" s="1"/>
  <c r="E214" i="31"/>
  <c r="F214" i="31" s="1"/>
  <c r="F221" i="15"/>
  <c r="H221" i="15" s="1"/>
  <c r="T274" i="29"/>
  <c r="S274" i="29" s="1"/>
  <c r="Q275" i="29" s="1"/>
  <c r="R275" i="29" s="1"/>
  <c r="N261" i="17"/>
  <c r="O261" i="17" s="1"/>
  <c r="M262" i="17" s="1"/>
  <c r="P262" i="17" s="1"/>
  <c r="L286" i="29"/>
  <c r="J286" i="29"/>
  <c r="J267" i="15"/>
  <c r="L267" i="15" s="1"/>
  <c r="K267" i="15" s="1"/>
  <c r="I268" i="15" s="1"/>
  <c r="J254" i="2"/>
  <c r="L254" i="2" s="1"/>
  <c r="J265" i="27"/>
  <c r="L265" i="27" s="1"/>
  <c r="F239" i="17"/>
  <c r="H239" i="17" s="1"/>
  <c r="G248" i="2"/>
  <c r="E249" i="2" s="1"/>
  <c r="K269" i="36"/>
  <c r="I270" i="36" s="1"/>
  <c r="J270" i="36" s="1"/>
  <c r="L270" i="36" s="1"/>
  <c r="G266" i="36"/>
  <c r="E267" i="36" s="1"/>
  <c r="F266" i="3" l="1"/>
  <c r="H266" i="3"/>
  <c r="Y215" i="31"/>
  <c r="W216" i="31" s="1"/>
  <c r="T249" i="3"/>
  <c r="S249" i="3" s="1"/>
  <c r="Q250" i="3" s="1"/>
  <c r="R250" i="3" s="1"/>
  <c r="F166" i="27"/>
  <c r="O160" i="31" s="1"/>
  <c r="N160" i="31"/>
  <c r="G231" i="29"/>
  <c r="E232" i="29" s="1"/>
  <c r="O257" i="3"/>
  <c r="G266" i="3"/>
  <c r="E267" i="3" s="1"/>
  <c r="F267" i="3" s="1"/>
  <c r="K267" i="3"/>
  <c r="I268" i="3" s="1"/>
  <c r="M258" i="3"/>
  <c r="N258" i="3" s="1"/>
  <c r="S268" i="17"/>
  <c r="Q269" i="17" s="1"/>
  <c r="R269" i="17" s="1"/>
  <c r="J252" i="56"/>
  <c r="L252" i="56" s="1"/>
  <c r="F248" i="56"/>
  <c r="H248" i="56" s="1"/>
  <c r="H267" i="3"/>
  <c r="A367" i="10"/>
  <c r="B366" i="10"/>
  <c r="N289" i="29"/>
  <c r="O289" i="29" s="1"/>
  <c r="M290" i="29" s="1"/>
  <c r="N290" i="29" s="1"/>
  <c r="H232" i="29"/>
  <c r="Z216" i="31" s="1"/>
  <c r="F232" i="29"/>
  <c r="X216" i="31" s="1"/>
  <c r="G221" i="15"/>
  <c r="E222" i="15" s="1"/>
  <c r="H214" i="31"/>
  <c r="G214" i="31" s="1"/>
  <c r="N262" i="17"/>
  <c r="O262" i="17" s="1"/>
  <c r="M263" i="17" s="1"/>
  <c r="T275" i="29"/>
  <c r="S275" i="29" s="1"/>
  <c r="Q276" i="29" s="1"/>
  <c r="R276" i="29" s="1"/>
  <c r="J277" i="17"/>
  <c r="K277" i="17" s="1"/>
  <c r="I278" i="17" s="1"/>
  <c r="K286" i="29"/>
  <c r="I287" i="29" s="1"/>
  <c r="L287" i="29" s="1"/>
  <c r="K254" i="2"/>
  <c r="I255" i="2" s="1"/>
  <c r="D235" i="10"/>
  <c r="F249" i="2"/>
  <c r="H249" i="2" s="1"/>
  <c r="K265" i="27"/>
  <c r="I266" i="27" s="1"/>
  <c r="G239" i="17"/>
  <c r="E240" i="17" s="1"/>
  <c r="K270" i="36"/>
  <c r="I271" i="36" s="1"/>
  <c r="J268" i="15"/>
  <c r="L268" i="15" s="1"/>
  <c r="F267" i="36"/>
  <c r="H267" i="36" s="1"/>
  <c r="H166" i="27" l="1"/>
  <c r="G267" i="3"/>
  <c r="E268" i="3" s="1"/>
  <c r="T269" i="17"/>
  <c r="Y216" i="31"/>
  <c r="P258" i="3"/>
  <c r="O258" i="3" s="1"/>
  <c r="T250" i="3"/>
  <c r="S250" i="3" s="1"/>
  <c r="Q251" i="3" s="1"/>
  <c r="T251" i="3" s="1"/>
  <c r="P290" i="29"/>
  <c r="O290" i="29" s="1"/>
  <c r="M291" i="29" s="1"/>
  <c r="K252" i="56"/>
  <c r="I253" i="56" s="1"/>
  <c r="J253" i="56" s="1"/>
  <c r="L253" i="56" s="1"/>
  <c r="G248" i="56"/>
  <c r="E249" i="56" s="1"/>
  <c r="B367" i="10"/>
  <c r="A368" i="10"/>
  <c r="B368" i="10" s="1"/>
  <c r="J268" i="3"/>
  <c r="L268" i="3"/>
  <c r="F268" i="3"/>
  <c r="H268" i="3"/>
  <c r="G232" i="29"/>
  <c r="E233" i="29"/>
  <c r="W217" i="31"/>
  <c r="F222" i="15"/>
  <c r="H222" i="15" s="1"/>
  <c r="H215" i="31" s="1"/>
  <c r="E215" i="31"/>
  <c r="F215" i="31" s="1"/>
  <c r="T276" i="29"/>
  <c r="S276" i="29" s="1"/>
  <c r="Q277" i="29" s="1"/>
  <c r="S269" i="17"/>
  <c r="Q270" i="17" s="1"/>
  <c r="R270" i="17" s="1"/>
  <c r="J287" i="29"/>
  <c r="K287" i="29" s="1"/>
  <c r="I288" i="29" s="1"/>
  <c r="L288" i="29" s="1"/>
  <c r="N263" i="17"/>
  <c r="P263" i="17"/>
  <c r="L278" i="17"/>
  <c r="J278" i="17"/>
  <c r="F240" i="17"/>
  <c r="H240" i="17" s="1"/>
  <c r="J266" i="27"/>
  <c r="L266" i="27" s="1"/>
  <c r="G249" i="2"/>
  <c r="E250" i="2" s="1"/>
  <c r="J255" i="2"/>
  <c r="L255" i="2" s="1"/>
  <c r="J271" i="36"/>
  <c r="L271" i="36" s="1"/>
  <c r="K268" i="15"/>
  <c r="I269" i="15" s="1"/>
  <c r="G267" i="36"/>
  <c r="E268" i="36" s="1"/>
  <c r="K268" i="3" l="1"/>
  <c r="I269" i="3" s="1"/>
  <c r="Q160" i="31"/>
  <c r="G166" i="27"/>
  <c r="P160" i="31" s="1"/>
  <c r="R251" i="3"/>
  <c r="S251" i="3"/>
  <c r="Q252" i="3" s="1"/>
  <c r="M259" i="3"/>
  <c r="P259" i="3" s="1"/>
  <c r="K253" i="56"/>
  <c r="I254" i="56" s="1"/>
  <c r="F249" i="56"/>
  <c r="H249" i="56" s="1"/>
  <c r="J269" i="3"/>
  <c r="L269" i="3"/>
  <c r="K269" i="3" s="1"/>
  <c r="I270" i="3" s="1"/>
  <c r="N259" i="3"/>
  <c r="G268" i="3"/>
  <c r="E269" i="3" s="1"/>
  <c r="T270" i="17"/>
  <c r="S270" i="17" s="1"/>
  <c r="Q271" i="17" s="1"/>
  <c r="R271" i="17" s="1"/>
  <c r="H233" i="29"/>
  <c r="Z217" i="31" s="1"/>
  <c r="F233" i="29"/>
  <c r="X217" i="31" s="1"/>
  <c r="P291" i="29"/>
  <c r="N291" i="29"/>
  <c r="G215" i="31"/>
  <c r="G222" i="15"/>
  <c r="E223" i="15" s="1"/>
  <c r="J288" i="29"/>
  <c r="K288" i="29" s="1"/>
  <c r="I289" i="29" s="1"/>
  <c r="T277" i="29"/>
  <c r="R277" i="29"/>
  <c r="O263" i="17"/>
  <c r="M264" i="17" s="1"/>
  <c r="N264" i="17" s="1"/>
  <c r="K266" i="27"/>
  <c r="I267" i="27" s="1"/>
  <c r="J267" i="27" s="1"/>
  <c r="K278" i="17"/>
  <c r="I279" i="17" s="1"/>
  <c r="L279" i="17" s="1"/>
  <c r="K255" i="2"/>
  <c r="I256" i="2" s="1"/>
  <c r="F250" i="2"/>
  <c r="H250" i="2" s="1"/>
  <c r="D236" i="10"/>
  <c r="G240" i="17"/>
  <c r="E241" i="17" s="1"/>
  <c r="K271" i="36"/>
  <c r="I272" i="36" s="1"/>
  <c r="J269" i="15"/>
  <c r="L269" i="15" s="1"/>
  <c r="F268" i="36"/>
  <c r="H268" i="36" s="1"/>
  <c r="E167" i="27" l="1"/>
  <c r="Y217" i="31"/>
  <c r="G249" i="56"/>
  <c r="E250" i="56" s="1"/>
  <c r="J254" i="56"/>
  <c r="L254" i="56" s="1"/>
  <c r="W218" i="31"/>
  <c r="O259" i="3"/>
  <c r="M260" i="3" s="1"/>
  <c r="T252" i="3"/>
  <c r="R252" i="3"/>
  <c r="H269" i="3"/>
  <c r="F269" i="3"/>
  <c r="J270" i="3"/>
  <c r="L270" i="3"/>
  <c r="O291" i="29"/>
  <c r="M292" i="29" s="1"/>
  <c r="N292" i="29" s="1"/>
  <c r="G233" i="29"/>
  <c r="E234" i="29" s="1"/>
  <c r="E216" i="31"/>
  <c r="F216" i="31" s="1"/>
  <c r="F223" i="15"/>
  <c r="H223" i="15" s="1"/>
  <c r="H216" i="31" s="1"/>
  <c r="T271" i="17"/>
  <c r="S271" i="17" s="1"/>
  <c r="Q272" i="17" s="1"/>
  <c r="T272" i="17" s="1"/>
  <c r="L289" i="29"/>
  <c r="J289" i="29"/>
  <c r="L267" i="27"/>
  <c r="K267" i="27" s="1"/>
  <c r="I268" i="27" s="1"/>
  <c r="J268" i="27" s="1"/>
  <c r="P264" i="17"/>
  <c r="O264" i="17" s="1"/>
  <c r="M265" i="17" s="1"/>
  <c r="S277" i="29"/>
  <c r="Q278" i="29" s="1"/>
  <c r="J279" i="17"/>
  <c r="K279" i="17" s="1"/>
  <c r="I280" i="17" s="1"/>
  <c r="F241" i="17"/>
  <c r="H241" i="17" s="1"/>
  <c r="G250" i="2"/>
  <c r="E251" i="2" s="1"/>
  <c r="J256" i="2"/>
  <c r="L256" i="2" s="1"/>
  <c r="J272" i="36"/>
  <c r="L272" i="36" s="1"/>
  <c r="K269" i="15"/>
  <c r="I270" i="15" s="1"/>
  <c r="G268" i="36"/>
  <c r="E269" i="36" s="1"/>
  <c r="F269" i="36" s="1"/>
  <c r="H269" i="36" s="1"/>
  <c r="F167" i="27" l="1"/>
  <c r="O161" i="31" s="1"/>
  <c r="N161" i="31"/>
  <c r="H167" i="27"/>
  <c r="Q161" i="31" s="1"/>
  <c r="K270" i="3"/>
  <c r="I271" i="3" s="1"/>
  <c r="S252" i="3"/>
  <c r="Q253" i="3" s="1"/>
  <c r="K254" i="56"/>
  <c r="I255" i="56" s="1"/>
  <c r="F250" i="56"/>
  <c r="H250" i="56" s="1"/>
  <c r="P292" i="29"/>
  <c r="O292" i="29" s="1"/>
  <c r="M293" i="29" s="1"/>
  <c r="N260" i="3"/>
  <c r="P260" i="3"/>
  <c r="O260" i="3" s="1"/>
  <c r="M261" i="3" s="1"/>
  <c r="G269" i="3"/>
  <c r="E270" i="3" s="1"/>
  <c r="H234" i="29"/>
  <c r="Z218" i="31" s="1"/>
  <c r="F234" i="29"/>
  <c r="X218" i="31" s="1"/>
  <c r="G216" i="31"/>
  <c r="G223" i="15"/>
  <c r="E224" i="15" s="1"/>
  <c r="K289" i="29"/>
  <c r="I290" i="29" s="1"/>
  <c r="J290" i="29" s="1"/>
  <c r="R272" i="17"/>
  <c r="S272" i="17" s="1"/>
  <c r="Q273" i="17" s="1"/>
  <c r="R273" i="17" s="1"/>
  <c r="T278" i="29"/>
  <c r="R278" i="29"/>
  <c r="K256" i="2"/>
  <c r="I257" i="2" s="1"/>
  <c r="J257" i="2" s="1"/>
  <c r="L257" i="2" s="1"/>
  <c r="J280" i="17"/>
  <c r="L280" i="17"/>
  <c r="L268" i="27"/>
  <c r="K268" i="27" s="1"/>
  <c r="I269" i="27" s="1"/>
  <c r="P265" i="17"/>
  <c r="N265" i="17"/>
  <c r="G241" i="17"/>
  <c r="E242" i="17" s="1"/>
  <c r="F251" i="2"/>
  <c r="H251" i="2" s="1"/>
  <c r="D237" i="10"/>
  <c r="K272" i="36"/>
  <c r="I273" i="36" s="1"/>
  <c r="J270" i="15"/>
  <c r="G269" i="36"/>
  <c r="E270" i="36" s="1"/>
  <c r="F270" i="36" s="1"/>
  <c r="H270" i="36" s="1"/>
  <c r="G167" i="27" l="1"/>
  <c r="J271" i="3"/>
  <c r="L271" i="3"/>
  <c r="K271" i="3" s="1"/>
  <c r="I272" i="3" s="1"/>
  <c r="J272" i="3" s="1"/>
  <c r="G250" i="56"/>
  <c r="E251" i="56" s="1"/>
  <c r="J255" i="56"/>
  <c r="L255" i="56" s="1"/>
  <c r="N293" i="29"/>
  <c r="P293" i="29"/>
  <c r="F270" i="3"/>
  <c r="H270" i="3"/>
  <c r="G270" i="3" s="1"/>
  <c r="E271" i="3" s="1"/>
  <c r="T253" i="3"/>
  <c r="R253" i="3"/>
  <c r="N261" i="3"/>
  <c r="P261" i="3"/>
  <c r="O261" i="3" s="1"/>
  <c r="M262" i="3" s="1"/>
  <c r="G234" i="29"/>
  <c r="E235" i="29" s="1"/>
  <c r="Y218" i="31"/>
  <c r="W219" i="31" s="1"/>
  <c r="F224" i="15"/>
  <c r="H224" i="15" s="1"/>
  <c r="H217" i="31" s="1"/>
  <c r="E217" i="31"/>
  <c r="F217" i="31" s="1"/>
  <c r="T273" i="17"/>
  <c r="S273" i="17" s="1"/>
  <c r="Q274" i="17" s="1"/>
  <c r="T274" i="17" s="1"/>
  <c r="L290" i="29"/>
  <c r="K290" i="29" s="1"/>
  <c r="S278" i="29"/>
  <c r="Q279" i="29" s="1"/>
  <c r="R279" i="29" s="1"/>
  <c r="K280" i="17"/>
  <c r="I281" i="17" s="1"/>
  <c r="J281" i="17" s="1"/>
  <c r="J269" i="27"/>
  <c r="L269" i="27" s="1"/>
  <c r="K269" i="27" s="1"/>
  <c r="I270" i="27" s="1"/>
  <c r="J270" i="27" s="1"/>
  <c r="K257" i="2"/>
  <c r="I258" i="2" s="1"/>
  <c r="O265" i="17"/>
  <c r="M266" i="17" s="1"/>
  <c r="G251" i="2"/>
  <c r="E252" i="2" s="1"/>
  <c r="F242" i="17"/>
  <c r="H242" i="17" s="1"/>
  <c r="L270" i="15"/>
  <c r="K270" i="15" s="1"/>
  <c r="I271" i="15" s="1"/>
  <c r="J271" i="15" s="1"/>
  <c r="J273" i="36"/>
  <c r="L273" i="36" s="1"/>
  <c r="G270" i="36"/>
  <c r="E271" i="36" s="1"/>
  <c r="P161" i="31" l="1"/>
  <c r="E168" i="27"/>
  <c r="S253" i="3"/>
  <c r="Q254" i="3" s="1"/>
  <c r="R254" i="3" s="1"/>
  <c r="L272" i="3"/>
  <c r="O293" i="29"/>
  <c r="M294" i="29" s="1"/>
  <c r="N294" i="29" s="1"/>
  <c r="K255" i="56"/>
  <c r="I256" i="56" s="1"/>
  <c r="F251" i="56"/>
  <c r="H251" i="56" s="1"/>
  <c r="G251" i="56" s="1"/>
  <c r="E252" i="56" s="1"/>
  <c r="N262" i="3"/>
  <c r="P262" i="3"/>
  <c r="T254" i="3"/>
  <c r="H271" i="3"/>
  <c r="F271" i="3"/>
  <c r="K272" i="3"/>
  <c r="I273" i="3" s="1"/>
  <c r="H235" i="29"/>
  <c r="Z219" i="31" s="1"/>
  <c r="F235" i="29"/>
  <c r="X219" i="31" s="1"/>
  <c r="G217" i="31"/>
  <c r="G224" i="15"/>
  <c r="E225" i="15" s="1"/>
  <c r="I291" i="29"/>
  <c r="L291" i="29" s="1"/>
  <c r="T279" i="29"/>
  <c r="S279" i="29" s="1"/>
  <c r="Q280" i="29" s="1"/>
  <c r="T280" i="29" s="1"/>
  <c r="R274" i="17"/>
  <c r="S274" i="17" s="1"/>
  <c r="Q275" i="17" s="1"/>
  <c r="L270" i="27"/>
  <c r="K270" i="27" s="1"/>
  <c r="I271" i="27" s="1"/>
  <c r="J271" i="27" s="1"/>
  <c r="L271" i="27" s="1"/>
  <c r="L281" i="17"/>
  <c r="K281" i="17" s="1"/>
  <c r="I282" i="17" s="1"/>
  <c r="G242" i="17"/>
  <c r="E243" i="17" s="1"/>
  <c r="F243" i="17" s="1"/>
  <c r="H243" i="17" s="1"/>
  <c r="P266" i="17"/>
  <c r="N266" i="17"/>
  <c r="F252" i="2"/>
  <c r="H252" i="2" s="1"/>
  <c r="D238" i="10"/>
  <c r="L271" i="15"/>
  <c r="K271" i="15" s="1"/>
  <c r="I272" i="15" s="1"/>
  <c r="J258" i="2"/>
  <c r="L258" i="2" s="1"/>
  <c r="K273" i="36"/>
  <c r="I274" i="36" s="1"/>
  <c r="J274" i="36" s="1"/>
  <c r="F271" i="36"/>
  <c r="H271" i="36" s="1"/>
  <c r="G271" i="36" s="1"/>
  <c r="E272" i="36" s="1"/>
  <c r="F168" i="27" l="1"/>
  <c r="O162" i="31" s="1"/>
  <c r="H168" i="27"/>
  <c r="Q162" i="31" s="1"/>
  <c r="N162" i="31"/>
  <c r="G168" i="27"/>
  <c r="P162" i="31" s="1"/>
  <c r="E169" i="27"/>
  <c r="S254" i="3"/>
  <c r="Q255" i="3" s="1"/>
  <c r="R255" i="3" s="1"/>
  <c r="O262" i="3"/>
  <c r="M263" i="3" s="1"/>
  <c r="N263" i="3" s="1"/>
  <c r="G271" i="3"/>
  <c r="E272" i="3" s="1"/>
  <c r="F272" i="3" s="1"/>
  <c r="Y219" i="31"/>
  <c r="W220" i="31" s="1"/>
  <c r="P294" i="29"/>
  <c r="O294" i="29" s="1"/>
  <c r="M295" i="29" s="1"/>
  <c r="N295" i="29" s="1"/>
  <c r="F252" i="56"/>
  <c r="H252" i="56" s="1"/>
  <c r="J256" i="56"/>
  <c r="L256" i="56" s="1"/>
  <c r="J273" i="3"/>
  <c r="L273" i="3"/>
  <c r="T255" i="3"/>
  <c r="G235" i="29"/>
  <c r="E236" i="29" s="1"/>
  <c r="J291" i="29"/>
  <c r="K291" i="29" s="1"/>
  <c r="I292" i="29" s="1"/>
  <c r="L292" i="29" s="1"/>
  <c r="F225" i="15"/>
  <c r="H225" i="15" s="1"/>
  <c r="E218" i="31"/>
  <c r="F218" i="31" s="1"/>
  <c r="R280" i="29"/>
  <c r="S280" i="29" s="1"/>
  <c r="Q281" i="29" s="1"/>
  <c r="T281" i="29" s="1"/>
  <c r="O266" i="17"/>
  <c r="M267" i="17" s="1"/>
  <c r="P267" i="17" s="1"/>
  <c r="L282" i="17"/>
  <c r="J282" i="17"/>
  <c r="G252" i="2"/>
  <c r="E253" i="2" s="1"/>
  <c r="R275" i="17"/>
  <c r="T275" i="17"/>
  <c r="K271" i="27"/>
  <c r="I272" i="27" s="1"/>
  <c r="G243" i="17"/>
  <c r="E244" i="17" s="1"/>
  <c r="K258" i="2"/>
  <c r="I259" i="2" s="1"/>
  <c r="L274" i="36"/>
  <c r="K274" i="36" s="1"/>
  <c r="J272" i="15"/>
  <c r="L272" i="15" s="1"/>
  <c r="F272" i="36"/>
  <c r="H272" i="36" s="1"/>
  <c r="F169" i="27" l="1"/>
  <c r="O163" i="31" s="1"/>
  <c r="N163" i="31"/>
  <c r="P263" i="3"/>
  <c r="O263" i="3"/>
  <c r="M264" i="3" s="1"/>
  <c r="N264" i="3" s="1"/>
  <c r="H272" i="3"/>
  <c r="G272" i="3"/>
  <c r="E273" i="3" s="1"/>
  <c r="P295" i="29"/>
  <c r="O295" i="29" s="1"/>
  <c r="M296" i="29" s="1"/>
  <c r="N296" i="29" s="1"/>
  <c r="K256" i="56"/>
  <c r="I257" i="56" s="1"/>
  <c r="G252" i="56"/>
  <c r="E253" i="56" s="1"/>
  <c r="S255" i="3"/>
  <c r="Q256" i="3" s="1"/>
  <c r="K273" i="3"/>
  <c r="I274" i="3" s="1"/>
  <c r="H236" i="29"/>
  <c r="Z220" i="31" s="1"/>
  <c r="F236" i="29"/>
  <c r="X220" i="31" s="1"/>
  <c r="J292" i="29"/>
  <c r="K292" i="29" s="1"/>
  <c r="I293" i="29" s="1"/>
  <c r="H218" i="31"/>
  <c r="G218" i="31" s="1"/>
  <c r="G225" i="15"/>
  <c r="E226" i="15" s="1"/>
  <c r="N267" i="17"/>
  <c r="O267" i="17" s="1"/>
  <c r="M268" i="17" s="1"/>
  <c r="R281" i="29"/>
  <c r="S281" i="29" s="1"/>
  <c r="Q282" i="29" s="1"/>
  <c r="T282" i="29" s="1"/>
  <c r="S275" i="17"/>
  <c r="Q276" i="17" s="1"/>
  <c r="R276" i="17" s="1"/>
  <c r="F253" i="2"/>
  <c r="H253" i="2" s="1"/>
  <c r="D239" i="10"/>
  <c r="K282" i="17"/>
  <c r="I283" i="17" s="1"/>
  <c r="J283" i="17" s="1"/>
  <c r="J272" i="27"/>
  <c r="J259" i="2"/>
  <c r="L259" i="2" s="1"/>
  <c r="F244" i="17"/>
  <c r="H244" i="17" s="1"/>
  <c r="I275" i="36"/>
  <c r="J275" i="36" s="1"/>
  <c r="K272" i="15"/>
  <c r="I273" i="15" s="1"/>
  <c r="G272" i="36"/>
  <c r="E273" i="36" s="1"/>
  <c r="F273" i="36" s="1"/>
  <c r="H273" i="36" s="1"/>
  <c r="P264" i="3" l="1"/>
  <c r="H169" i="27"/>
  <c r="O264" i="3"/>
  <c r="M265" i="3" s="1"/>
  <c r="H273" i="3"/>
  <c r="F273" i="3"/>
  <c r="F253" i="56"/>
  <c r="H253" i="56" s="1"/>
  <c r="J257" i="56"/>
  <c r="L257" i="56" s="1"/>
  <c r="Y220" i="31"/>
  <c r="W221" i="31" s="1"/>
  <c r="L274" i="3"/>
  <c r="J274" i="3"/>
  <c r="T256" i="3"/>
  <c r="R256" i="3"/>
  <c r="G236" i="29"/>
  <c r="E237" i="29" s="1"/>
  <c r="P296" i="29"/>
  <c r="O296" i="29" s="1"/>
  <c r="M297" i="29" s="1"/>
  <c r="P297" i="29" s="1"/>
  <c r="F226" i="15"/>
  <c r="H226" i="15" s="1"/>
  <c r="E219" i="31"/>
  <c r="F219" i="31" s="1"/>
  <c r="T276" i="17"/>
  <c r="S276" i="17" s="1"/>
  <c r="Q277" i="17" s="1"/>
  <c r="T277" i="17" s="1"/>
  <c r="R282" i="29"/>
  <c r="S282" i="29" s="1"/>
  <c r="Q283" i="29" s="1"/>
  <c r="R283" i="29" s="1"/>
  <c r="L272" i="27"/>
  <c r="K272" i="27" s="1"/>
  <c r="I273" i="27" s="1"/>
  <c r="J273" i="27" s="1"/>
  <c r="L283" i="17"/>
  <c r="K283" i="17" s="1"/>
  <c r="I284" i="17" s="1"/>
  <c r="J284" i="17" s="1"/>
  <c r="K259" i="2"/>
  <c r="I260" i="2" s="1"/>
  <c r="J260" i="2" s="1"/>
  <c r="L260" i="2" s="1"/>
  <c r="J293" i="29"/>
  <c r="L293" i="29"/>
  <c r="G253" i="2"/>
  <c r="E254" i="2" s="1"/>
  <c r="P268" i="17"/>
  <c r="N268" i="17"/>
  <c r="G244" i="17"/>
  <c r="E245" i="17" s="1"/>
  <c r="L275" i="36"/>
  <c r="K275" i="36" s="1"/>
  <c r="J273" i="15"/>
  <c r="G273" i="36"/>
  <c r="E274" i="36" s="1"/>
  <c r="Q163" i="31" l="1"/>
  <c r="G169" i="27"/>
  <c r="P163" i="31" s="1"/>
  <c r="S256" i="3"/>
  <c r="G273" i="3"/>
  <c r="E274" i="3" s="1"/>
  <c r="H274" i="3" s="1"/>
  <c r="K257" i="56"/>
  <c r="I258" i="56" s="1"/>
  <c r="G253" i="56"/>
  <c r="E254" i="56" s="1"/>
  <c r="P265" i="3"/>
  <c r="N265" i="3"/>
  <c r="Q257" i="3"/>
  <c r="K274" i="3"/>
  <c r="I275" i="3" s="1"/>
  <c r="H237" i="29"/>
  <c r="Z221" i="31" s="1"/>
  <c r="F237" i="29"/>
  <c r="X221" i="31" s="1"/>
  <c r="Y221" i="31" s="1"/>
  <c r="W222" i="31" s="1"/>
  <c r="N297" i="29"/>
  <c r="O297" i="29" s="1"/>
  <c r="M298" i="29" s="1"/>
  <c r="P298" i="29" s="1"/>
  <c r="H219" i="31"/>
  <c r="G219" i="31" s="1"/>
  <c r="G226" i="15"/>
  <c r="E227" i="15" s="1"/>
  <c r="T283" i="29"/>
  <c r="S283" i="29" s="1"/>
  <c r="Q284" i="29" s="1"/>
  <c r="R284" i="29" s="1"/>
  <c r="L273" i="27"/>
  <c r="K273" i="27" s="1"/>
  <c r="I274" i="27" s="1"/>
  <c r="R277" i="17"/>
  <c r="S277" i="17" s="1"/>
  <c r="Q278" i="17" s="1"/>
  <c r="K293" i="29"/>
  <c r="I294" i="29" s="1"/>
  <c r="L294" i="29" s="1"/>
  <c r="L284" i="17"/>
  <c r="K284" i="17" s="1"/>
  <c r="I285" i="17" s="1"/>
  <c r="O268" i="17"/>
  <c r="M269" i="17" s="1"/>
  <c r="N269" i="17" s="1"/>
  <c r="D240" i="10"/>
  <c r="F254" i="2"/>
  <c r="H254" i="2" s="1"/>
  <c r="K260" i="2"/>
  <c r="I261" i="2" s="1"/>
  <c r="F245" i="17"/>
  <c r="H245" i="17" s="1"/>
  <c r="L273" i="15"/>
  <c r="K273" i="15" s="1"/>
  <c r="I274" i="15" s="1"/>
  <c r="I276" i="36"/>
  <c r="J276" i="36" s="1"/>
  <c r="F274" i="36"/>
  <c r="H274" i="36" s="1"/>
  <c r="E170" i="27" l="1"/>
  <c r="F274" i="3"/>
  <c r="O265" i="3"/>
  <c r="M266" i="3" s="1"/>
  <c r="P266" i="3" s="1"/>
  <c r="G274" i="3"/>
  <c r="E275" i="3" s="1"/>
  <c r="F254" i="56"/>
  <c r="H254" i="56" s="1"/>
  <c r="G254" i="56" s="1"/>
  <c r="J258" i="56"/>
  <c r="L258" i="56" s="1"/>
  <c r="R257" i="3"/>
  <c r="T257" i="3"/>
  <c r="J275" i="3"/>
  <c r="L275" i="3"/>
  <c r="N298" i="29"/>
  <c r="O298" i="29" s="1"/>
  <c r="M299" i="29" s="1"/>
  <c r="N299" i="29" s="1"/>
  <c r="G237" i="29"/>
  <c r="E238" i="29" s="1"/>
  <c r="F227" i="15"/>
  <c r="H227" i="15" s="1"/>
  <c r="E220" i="31"/>
  <c r="F220" i="31" s="1"/>
  <c r="T284" i="29"/>
  <c r="S284" i="29" s="1"/>
  <c r="Q285" i="29" s="1"/>
  <c r="T285" i="29" s="1"/>
  <c r="J294" i="29"/>
  <c r="K294" i="29" s="1"/>
  <c r="I295" i="29" s="1"/>
  <c r="P269" i="17"/>
  <c r="O269" i="17" s="1"/>
  <c r="M270" i="17" s="1"/>
  <c r="G254" i="2"/>
  <c r="E255" i="2" s="1"/>
  <c r="D241" i="10" s="1"/>
  <c r="J285" i="17"/>
  <c r="L285" i="17"/>
  <c r="R278" i="17"/>
  <c r="T278" i="17"/>
  <c r="J261" i="2"/>
  <c r="L261" i="2" s="1"/>
  <c r="J274" i="15"/>
  <c r="L274" i="15" s="1"/>
  <c r="G245" i="17"/>
  <c r="E246" i="17" s="1"/>
  <c r="J274" i="27"/>
  <c r="L274" i="27" s="1"/>
  <c r="L276" i="36"/>
  <c r="K276" i="36" s="1"/>
  <c r="G274" i="36"/>
  <c r="E275" i="36" s="1"/>
  <c r="N266" i="3" l="1"/>
  <c r="F170" i="27"/>
  <c r="O164" i="31" s="1"/>
  <c r="H170" i="27"/>
  <c r="Q164" i="31" s="1"/>
  <c r="N164" i="31"/>
  <c r="H275" i="3"/>
  <c r="F275" i="3"/>
  <c r="G275" i="3" s="1"/>
  <c r="E276" i="3" s="1"/>
  <c r="S257" i="3"/>
  <c r="Q258" i="3" s="1"/>
  <c r="T258" i="3" s="1"/>
  <c r="K258" i="56"/>
  <c r="I259" i="56" s="1"/>
  <c r="E255" i="56"/>
  <c r="K275" i="3"/>
  <c r="I276" i="3" s="1"/>
  <c r="O266" i="3"/>
  <c r="M267" i="3" s="1"/>
  <c r="H238" i="29"/>
  <c r="Z222" i="31" s="1"/>
  <c r="F238" i="29"/>
  <c r="X222" i="31" s="1"/>
  <c r="R285" i="29"/>
  <c r="S285" i="29" s="1"/>
  <c r="Q286" i="29" s="1"/>
  <c r="G227" i="15"/>
  <c r="E228" i="15" s="1"/>
  <c r="H220" i="31"/>
  <c r="G220" i="31" s="1"/>
  <c r="K285" i="17"/>
  <c r="I286" i="17" s="1"/>
  <c r="J286" i="17" s="1"/>
  <c r="F255" i="2"/>
  <c r="H255" i="2" s="1"/>
  <c r="G255" i="2" s="1"/>
  <c r="E256" i="2" s="1"/>
  <c r="F256" i="2" s="1"/>
  <c r="P299" i="29"/>
  <c r="O299" i="29" s="1"/>
  <c r="M300" i="29" s="1"/>
  <c r="S278" i="17"/>
  <c r="Q279" i="17" s="1"/>
  <c r="R279" i="17" s="1"/>
  <c r="N270" i="17"/>
  <c r="P270" i="17"/>
  <c r="L295" i="29"/>
  <c r="J295" i="29"/>
  <c r="F246" i="17"/>
  <c r="H246" i="17" s="1"/>
  <c r="G246" i="17" s="1"/>
  <c r="E247" i="17" s="1"/>
  <c r="K261" i="2"/>
  <c r="I262" i="2" s="1"/>
  <c r="K274" i="15"/>
  <c r="I275" i="15" s="1"/>
  <c r="J275" i="15" s="1"/>
  <c r="K274" i="27"/>
  <c r="I275" i="27" s="1"/>
  <c r="I277" i="36"/>
  <c r="F275" i="36"/>
  <c r="H275" i="36" s="1"/>
  <c r="E171" i="27" l="1"/>
  <c r="G170" i="27"/>
  <c r="P164" i="31" s="1"/>
  <c r="R258" i="3"/>
  <c r="S258" i="3" s="1"/>
  <c r="Q259" i="3" s="1"/>
  <c r="F276" i="3"/>
  <c r="H276" i="3"/>
  <c r="G276" i="3" s="1"/>
  <c r="E277" i="3" s="1"/>
  <c r="F277" i="3" s="1"/>
  <c r="J259" i="56"/>
  <c r="L259" i="56" s="1"/>
  <c r="K259" i="56" s="1"/>
  <c r="F255" i="56"/>
  <c r="H255" i="56" s="1"/>
  <c r="L276" i="3"/>
  <c r="J276" i="3"/>
  <c r="K276" i="3" s="1"/>
  <c r="P267" i="3"/>
  <c r="N267" i="3"/>
  <c r="G238" i="29"/>
  <c r="E239" i="29" s="1"/>
  <c r="H239" i="29" s="1"/>
  <c r="Z223" i="31" s="1"/>
  <c r="Y222" i="31"/>
  <c r="W223" i="31" s="1"/>
  <c r="E221" i="31"/>
  <c r="F221" i="31" s="1"/>
  <c r="F228" i="15"/>
  <c r="H228" i="15" s="1"/>
  <c r="L286" i="17"/>
  <c r="K286" i="17" s="1"/>
  <c r="I287" i="17" s="1"/>
  <c r="N300" i="29"/>
  <c r="P300" i="29"/>
  <c r="O270" i="17"/>
  <c r="M271" i="17" s="1"/>
  <c r="T279" i="17"/>
  <c r="S279" i="17" s="1"/>
  <c r="Q280" i="17" s="1"/>
  <c r="T280" i="17" s="1"/>
  <c r="D242" i="10"/>
  <c r="H256" i="2"/>
  <c r="G256" i="2" s="1"/>
  <c r="E257" i="2" s="1"/>
  <c r="F257" i="2" s="1"/>
  <c r="K295" i="29"/>
  <c r="I296" i="29" s="1"/>
  <c r="R286" i="29"/>
  <c r="T286" i="29"/>
  <c r="J275" i="27"/>
  <c r="L275" i="27" s="1"/>
  <c r="L275" i="15"/>
  <c r="K275" i="15" s="1"/>
  <c r="I276" i="15" s="1"/>
  <c r="J262" i="2"/>
  <c r="L262" i="2" s="1"/>
  <c r="F247" i="17"/>
  <c r="H247" i="17" s="1"/>
  <c r="G247" i="17" s="1"/>
  <c r="J277" i="36"/>
  <c r="L277" i="36" s="1"/>
  <c r="K277" i="36" s="1"/>
  <c r="I278" i="36" s="1"/>
  <c r="G275" i="36"/>
  <c r="E276" i="36" s="1"/>
  <c r="H277" i="3" l="1"/>
  <c r="F239" i="29"/>
  <c r="X223" i="31" s="1"/>
  <c r="N165" i="31"/>
  <c r="F171" i="27"/>
  <c r="O165" i="31" s="1"/>
  <c r="R259" i="3"/>
  <c r="T259" i="3"/>
  <c r="S259" i="3" s="1"/>
  <c r="Q260" i="3" s="1"/>
  <c r="R260" i="3" s="1"/>
  <c r="O267" i="3"/>
  <c r="M268" i="3" s="1"/>
  <c r="P268" i="3" s="1"/>
  <c r="I260" i="56"/>
  <c r="J260" i="56" s="1"/>
  <c r="L260" i="56" s="1"/>
  <c r="G255" i="56"/>
  <c r="E256" i="56" s="1"/>
  <c r="T260" i="3"/>
  <c r="I277" i="3"/>
  <c r="G277" i="3"/>
  <c r="E278" i="3" s="1"/>
  <c r="Y223" i="31"/>
  <c r="W224" i="31"/>
  <c r="G239" i="29"/>
  <c r="E240" i="29" s="1"/>
  <c r="H221" i="31"/>
  <c r="G221" i="31" s="1"/>
  <c r="G228" i="15"/>
  <c r="E229" i="15" s="1"/>
  <c r="O300" i="29"/>
  <c r="M301" i="29" s="1"/>
  <c r="N301" i="29" s="1"/>
  <c r="S286" i="29"/>
  <c r="Q287" i="29" s="1"/>
  <c r="R280" i="17"/>
  <c r="S280" i="17" s="1"/>
  <c r="Q281" i="17" s="1"/>
  <c r="H257" i="2"/>
  <c r="G257" i="2" s="1"/>
  <c r="E258" i="2" s="1"/>
  <c r="F258" i="2" s="1"/>
  <c r="H258" i="2" s="1"/>
  <c r="D243" i="10"/>
  <c r="L296" i="29"/>
  <c r="J296" i="29"/>
  <c r="P271" i="17"/>
  <c r="N271" i="17"/>
  <c r="J287" i="17"/>
  <c r="L287" i="17"/>
  <c r="K262" i="2"/>
  <c r="I263" i="2" s="1"/>
  <c r="K275" i="27"/>
  <c r="I276" i="27" s="1"/>
  <c r="E248" i="17"/>
  <c r="J278" i="36"/>
  <c r="L278" i="36" s="1"/>
  <c r="K278" i="36" s="1"/>
  <c r="I279" i="36" s="1"/>
  <c r="J279" i="36" s="1"/>
  <c r="L279" i="36" s="1"/>
  <c r="J276" i="15"/>
  <c r="L276" i="15" s="1"/>
  <c r="K276" i="15" s="1"/>
  <c r="I277" i="15" s="1"/>
  <c r="F276" i="36"/>
  <c r="H276" i="36" s="1"/>
  <c r="H171" i="27" l="1"/>
  <c r="N268" i="3"/>
  <c r="O268" i="3" s="1"/>
  <c r="M269" i="3" s="1"/>
  <c r="F256" i="56"/>
  <c r="H256" i="56" s="1"/>
  <c r="K260" i="56"/>
  <c r="I261" i="56" s="1"/>
  <c r="F278" i="3"/>
  <c r="H278" i="3"/>
  <c r="J277" i="3"/>
  <c r="L277" i="3"/>
  <c r="K277" i="3" s="1"/>
  <c r="I278" i="3" s="1"/>
  <c r="S260" i="3"/>
  <c r="Q261" i="3" s="1"/>
  <c r="P301" i="29"/>
  <c r="O301" i="29" s="1"/>
  <c r="M302" i="29" s="1"/>
  <c r="N302" i="29" s="1"/>
  <c r="H240" i="29"/>
  <c r="Z224" i="31" s="1"/>
  <c r="F240" i="29"/>
  <c r="X224" i="31" s="1"/>
  <c r="F229" i="15"/>
  <c r="H229" i="15" s="1"/>
  <c r="E222" i="31"/>
  <c r="F222" i="31" s="1"/>
  <c r="O271" i="17"/>
  <c r="M272" i="17" s="1"/>
  <c r="N272" i="17" s="1"/>
  <c r="K287" i="17"/>
  <c r="I288" i="17" s="1"/>
  <c r="J288" i="17" s="1"/>
  <c r="R287" i="29"/>
  <c r="T287" i="29"/>
  <c r="D244" i="10"/>
  <c r="R281" i="17"/>
  <c r="T281" i="17"/>
  <c r="K296" i="29"/>
  <c r="I297" i="29" s="1"/>
  <c r="G258" i="2"/>
  <c r="E259" i="2" s="1"/>
  <c r="J263" i="2"/>
  <c r="L263" i="2" s="1"/>
  <c r="J276" i="27"/>
  <c r="L276" i="27" s="1"/>
  <c r="F248" i="17"/>
  <c r="H248" i="17" s="1"/>
  <c r="K279" i="36"/>
  <c r="I280" i="36" s="1"/>
  <c r="J277" i="15"/>
  <c r="L277" i="15" s="1"/>
  <c r="G276" i="36"/>
  <c r="E277" i="36" s="1"/>
  <c r="Q165" i="31" l="1"/>
  <c r="E172" i="27"/>
  <c r="G171" i="27"/>
  <c r="P165" i="31" s="1"/>
  <c r="Y224" i="31"/>
  <c r="W225" i="31" s="1"/>
  <c r="G278" i="3"/>
  <c r="E279" i="3" s="1"/>
  <c r="F279" i="3" s="1"/>
  <c r="G256" i="56"/>
  <c r="E257" i="56" s="1"/>
  <c r="J261" i="56"/>
  <c r="L261" i="56" s="1"/>
  <c r="P302" i="29"/>
  <c r="O302" i="29" s="1"/>
  <c r="M303" i="29" s="1"/>
  <c r="N303" i="29" s="1"/>
  <c r="J278" i="3"/>
  <c r="L278" i="3"/>
  <c r="P269" i="3"/>
  <c r="N269" i="3"/>
  <c r="T261" i="3"/>
  <c r="R261" i="3"/>
  <c r="G240" i="29"/>
  <c r="E241" i="29" s="1"/>
  <c r="G229" i="15"/>
  <c r="E230" i="15" s="1"/>
  <c r="H222" i="31"/>
  <c r="G222" i="31" s="1"/>
  <c r="L288" i="17"/>
  <c r="K288" i="17" s="1"/>
  <c r="I289" i="17" s="1"/>
  <c r="P272" i="17"/>
  <c r="O272" i="17" s="1"/>
  <c r="M273" i="17" s="1"/>
  <c r="N273" i="17" s="1"/>
  <c r="S281" i="17"/>
  <c r="Q282" i="17" s="1"/>
  <c r="T282" i="17" s="1"/>
  <c r="S287" i="29"/>
  <c r="Q288" i="29" s="1"/>
  <c r="J297" i="29"/>
  <c r="L297" i="29"/>
  <c r="G248" i="17"/>
  <c r="E249" i="17" s="1"/>
  <c r="D245" i="10"/>
  <c r="F259" i="2"/>
  <c r="H259" i="2" s="1"/>
  <c r="K276" i="27"/>
  <c r="I277" i="27" s="1"/>
  <c r="K263" i="2"/>
  <c r="I264" i="2" s="1"/>
  <c r="J280" i="36"/>
  <c r="L280" i="36" s="1"/>
  <c r="K277" i="15"/>
  <c r="I278" i="15" s="1"/>
  <c r="J278" i="15" s="1"/>
  <c r="F277" i="36"/>
  <c r="H277" i="36" s="1"/>
  <c r="H279" i="3" l="1"/>
  <c r="F172" i="27"/>
  <c r="O166" i="31" s="1"/>
  <c r="N166" i="31"/>
  <c r="H172" i="27"/>
  <c r="Q166" i="31" s="1"/>
  <c r="G172" i="27"/>
  <c r="P166" i="31" s="1"/>
  <c r="K278" i="3"/>
  <c r="O269" i="3"/>
  <c r="M270" i="3" s="1"/>
  <c r="S261" i="3"/>
  <c r="Q262" i="3" s="1"/>
  <c r="I279" i="3"/>
  <c r="L279" i="3" s="1"/>
  <c r="G279" i="3"/>
  <c r="E280" i="3" s="1"/>
  <c r="K261" i="56"/>
  <c r="I262" i="56" s="1"/>
  <c r="F257" i="56"/>
  <c r="H257" i="56" s="1"/>
  <c r="N270" i="3"/>
  <c r="P270" i="3"/>
  <c r="O270" i="3" s="1"/>
  <c r="M271" i="3" s="1"/>
  <c r="J279" i="3"/>
  <c r="P303" i="29"/>
  <c r="O303" i="29" s="1"/>
  <c r="M304" i="29" s="1"/>
  <c r="P304" i="29" s="1"/>
  <c r="H241" i="29"/>
  <c r="Z225" i="31" s="1"/>
  <c r="F241" i="29"/>
  <c r="X225" i="31" s="1"/>
  <c r="E223" i="31"/>
  <c r="F230" i="15"/>
  <c r="H230" i="15" s="1"/>
  <c r="H223" i="31" s="1"/>
  <c r="P273" i="17"/>
  <c r="O273" i="17" s="1"/>
  <c r="M274" i="17" s="1"/>
  <c r="P274" i="17" s="1"/>
  <c r="K297" i="29"/>
  <c r="I298" i="29" s="1"/>
  <c r="L298" i="29" s="1"/>
  <c r="R282" i="17"/>
  <c r="S282" i="17" s="1"/>
  <c r="Q283" i="17" s="1"/>
  <c r="J289" i="17"/>
  <c r="L289" i="17"/>
  <c r="R288" i="29"/>
  <c r="T288" i="29"/>
  <c r="G259" i="2"/>
  <c r="E260" i="2" s="1"/>
  <c r="L278" i="15"/>
  <c r="K278" i="15" s="1"/>
  <c r="I279" i="15" s="1"/>
  <c r="J277" i="27"/>
  <c r="L277" i="27" s="1"/>
  <c r="F249" i="17"/>
  <c r="H249" i="17" s="1"/>
  <c r="J264" i="2"/>
  <c r="L264" i="2" s="1"/>
  <c r="K280" i="36"/>
  <c r="I281" i="36" s="1"/>
  <c r="G277" i="36"/>
  <c r="E278" i="36" s="1"/>
  <c r="E173" i="27" l="1"/>
  <c r="K279" i="3"/>
  <c r="I280" i="3" s="1"/>
  <c r="G257" i="56"/>
  <c r="E258" i="56" s="1"/>
  <c r="J262" i="56"/>
  <c r="L262" i="56" s="1"/>
  <c r="J280" i="3"/>
  <c r="L280" i="3"/>
  <c r="K280" i="3" s="1"/>
  <c r="I281" i="3" s="1"/>
  <c r="R262" i="3"/>
  <c r="T262" i="3"/>
  <c r="F280" i="3"/>
  <c r="H280" i="3"/>
  <c r="P271" i="3"/>
  <c r="N271" i="3"/>
  <c r="G241" i="29"/>
  <c r="E242" i="29" s="1"/>
  <c r="Y225" i="31"/>
  <c r="W226" i="31" s="1"/>
  <c r="G230" i="15"/>
  <c r="E231" i="15" s="1"/>
  <c r="F231" i="15" s="1"/>
  <c r="H231" i="15" s="1"/>
  <c r="H224" i="31" s="1"/>
  <c r="F223" i="31"/>
  <c r="G223" i="31" s="1"/>
  <c r="N304" i="29"/>
  <c r="O304" i="29" s="1"/>
  <c r="M305" i="29" s="1"/>
  <c r="N305" i="29" s="1"/>
  <c r="J298" i="29"/>
  <c r="K298" i="29" s="1"/>
  <c r="I299" i="29" s="1"/>
  <c r="N274" i="17"/>
  <c r="O274" i="17" s="1"/>
  <c r="M275" i="17" s="1"/>
  <c r="R283" i="17"/>
  <c r="T283" i="17"/>
  <c r="K277" i="27"/>
  <c r="I278" i="27" s="1"/>
  <c r="J278" i="27" s="1"/>
  <c r="L278" i="27" s="1"/>
  <c r="S288" i="29"/>
  <c r="Q289" i="29" s="1"/>
  <c r="K289" i="17"/>
  <c r="I290" i="17" s="1"/>
  <c r="K264" i="2"/>
  <c r="I265" i="2" s="1"/>
  <c r="G249" i="17"/>
  <c r="E250" i="17" s="1"/>
  <c r="F260" i="2"/>
  <c r="H260" i="2" s="1"/>
  <c r="D246" i="10"/>
  <c r="J279" i="15"/>
  <c r="L279" i="15" s="1"/>
  <c r="K279" i="15" s="1"/>
  <c r="I280" i="15" s="1"/>
  <c r="J281" i="36"/>
  <c r="L281" i="36" s="1"/>
  <c r="F278" i="36"/>
  <c r="H278" i="36" s="1"/>
  <c r="G278" i="36" s="1"/>
  <c r="E279" i="36" s="1"/>
  <c r="N167" i="31" l="1"/>
  <c r="F173" i="27"/>
  <c r="O167" i="31" s="1"/>
  <c r="G280" i="3"/>
  <c r="E281" i="3" s="1"/>
  <c r="K262" i="56"/>
  <c r="I263" i="56" s="1"/>
  <c r="F258" i="56"/>
  <c r="H258" i="56" s="1"/>
  <c r="S262" i="3"/>
  <c r="Q263" i="3" s="1"/>
  <c r="L281" i="3"/>
  <c r="J281" i="3"/>
  <c r="O271" i="3"/>
  <c r="M272" i="3" s="1"/>
  <c r="H242" i="29"/>
  <c r="Z226" i="31" s="1"/>
  <c r="F242" i="29"/>
  <c r="X226" i="31" s="1"/>
  <c r="P305" i="29"/>
  <c r="O305" i="29" s="1"/>
  <c r="M306" i="29" s="1"/>
  <c r="P306" i="29" s="1"/>
  <c r="G231" i="15"/>
  <c r="E232" i="15" s="1"/>
  <c r="F232" i="15" s="1"/>
  <c r="H232" i="15" s="1"/>
  <c r="H225" i="31" s="1"/>
  <c r="E224" i="31"/>
  <c r="F224" i="31" s="1"/>
  <c r="S283" i="17"/>
  <c r="Q284" i="17" s="1"/>
  <c r="R284" i="17" s="1"/>
  <c r="G260" i="2"/>
  <c r="E261" i="2" s="1"/>
  <c r="T289" i="29"/>
  <c r="R289" i="29"/>
  <c r="J299" i="29"/>
  <c r="L299" i="29"/>
  <c r="P275" i="17"/>
  <c r="N275" i="17"/>
  <c r="L290" i="17"/>
  <c r="J290" i="17"/>
  <c r="J280" i="15"/>
  <c r="L280" i="15" s="1"/>
  <c r="K280" i="15" s="1"/>
  <c r="I281" i="15" s="1"/>
  <c r="K278" i="27"/>
  <c r="I279" i="27" s="1"/>
  <c r="F250" i="17"/>
  <c r="H250" i="17" s="1"/>
  <c r="J265" i="2"/>
  <c r="L265" i="2" s="1"/>
  <c r="K281" i="36"/>
  <c r="I282" i="36" s="1"/>
  <c r="F279" i="36"/>
  <c r="H279" i="36" s="1"/>
  <c r="G279" i="36" s="1"/>
  <c r="E280" i="36" s="1"/>
  <c r="H173" i="27" l="1"/>
  <c r="Y226" i="31"/>
  <c r="W227" i="31" s="1"/>
  <c r="G258" i="56"/>
  <c r="E259" i="56" s="1"/>
  <c r="J263" i="56"/>
  <c r="L263" i="56" s="1"/>
  <c r="H281" i="3"/>
  <c r="F281" i="3"/>
  <c r="G242" i="29"/>
  <c r="E243" i="29" s="1"/>
  <c r="H243" i="29" s="1"/>
  <c r="Z227" i="31" s="1"/>
  <c r="P272" i="3"/>
  <c r="N272" i="3"/>
  <c r="K281" i="3"/>
  <c r="I282" i="3" s="1"/>
  <c r="R263" i="3"/>
  <c r="T263" i="3"/>
  <c r="E225" i="31"/>
  <c r="F225" i="31" s="1"/>
  <c r="T284" i="17"/>
  <c r="S284" i="17" s="1"/>
  <c r="Q285" i="17" s="1"/>
  <c r="R285" i="17" s="1"/>
  <c r="G224" i="31"/>
  <c r="G232" i="15"/>
  <c r="E233" i="15" s="1"/>
  <c r="F233" i="15" s="1"/>
  <c r="H233" i="15" s="1"/>
  <c r="N306" i="29"/>
  <c r="O306" i="29" s="1"/>
  <c r="M307" i="29" s="1"/>
  <c r="P307" i="29" s="1"/>
  <c r="K290" i="17"/>
  <c r="I291" i="17" s="1"/>
  <c r="L291" i="17" s="1"/>
  <c r="S289" i="29"/>
  <c r="Q290" i="29" s="1"/>
  <c r="R290" i="29" s="1"/>
  <c r="K265" i="2"/>
  <c r="I266" i="2" s="1"/>
  <c r="J266" i="2" s="1"/>
  <c r="L266" i="2" s="1"/>
  <c r="K299" i="29"/>
  <c r="I300" i="29" s="1"/>
  <c r="O275" i="17"/>
  <c r="M276" i="17" s="1"/>
  <c r="J279" i="27"/>
  <c r="L279" i="27" s="1"/>
  <c r="G250" i="17"/>
  <c r="E251" i="17" s="1"/>
  <c r="F261" i="2"/>
  <c r="H261" i="2" s="1"/>
  <c r="D247" i="10"/>
  <c r="J282" i="36"/>
  <c r="L282" i="36" s="1"/>
  <c r="J281" i="15"/>
  <c r="L281" i="15" s="1"/>
  <c r="F280" i="36"/>
  <c r="H280" i="36" s="1"/>
  <c r="G280" i="36" s="1"/>
  <c r="Q167" i="31" l="1"/>
  <c r="G173" i="27"/>
  <c r="P167" i="31" s="1"/>
  <c r="E174" i="27"/>
  <c r="O272" i="3"/>
  <c r="M273" i="3" s="1"/>
  <c r="P273" i="3" s="1"/>
  <c r="G281" i="3"/>
  <c r="E282" i="3" s="1"/>
  <c r="H282" i="3" s="1"/>
  <c r="K263" i="56"/>
  <c r="I264" i="56" s="1"/>
  <c r="F259" i="56"/>
  <c r="H259" i="56" s="1"/>
  <c r="G259" i="56" s="1"/>
  <c r="N273" i="3"/>
  <c r="F243" i="29"/>
  <c r="X227" i="31" s="1"/>
  <c r="Y227" i="31" s="1"/>
  <c r="W228" i="31" s="1"/>
  <c r="S263" i="3"/>
  <c r="Q264" i="3" s="1"/>
  <c r="L282" i="3"/>
  <c r="J282" i="3"/>
  <c r="G225" i="31"/>
  <c r="E226" i="31"/>
  <c r="F226" i="31" s="1"/>
  <c r="G233" i="15"/>
  <c r="E234" i="15" s="1"/>
  <c r="H226" i="31"/>
  <c r="N307" i="29"/>
  <c r="O307" i="29" s="1"/>
  <c r="M308" i="29" s="1"/>
  <c r="N308" i="29" s="1"/>
  <c r="T290" i="29"/>
  <c r="S290" i="29" s="1"/>
  <c r="Q291" i="29" s="1"/>
  <c r="T285" i="17"/>
  <c r="S285" i="17" s="1"/>
  <c r="Q286" i="17" s="1"/>
  <c r="T286" i="17" s="1"/>
  <c r="J291" i="17"/>
  <c r="K291" i="17" s="1"/>
  <c r="I292" i="17" s="1"/>
  <c r="K266" i="2"/>
  <c r="I267" i="2" s="1"/>
  <c r="J267" i="2" s="1"/>
  <c r="L267" i="2" s="1"/>
  <c r="N276" i="17"/>
  <c r="P276" i="17"/>
  <c r="J300" i="29"/>
  <c r="L300" i="29"/>
  <c r="K279" i="27"/>
  <c r="I280" i="27" s="1"/>
  <c r="G261" i="2"/>
  <c r="E262" i="2" s="1"/>
  <c r="K281" i="15"/>
  <c r="I282" i="15" s="1"/>
  <c r="F251" i="17"/>
  <c r="H251" i="17" s="1"/>
  <c r="K282" i="36"/>
  <c r="I283" i="36" s="1"/>
  <c r="E281" i="36"/>
  <c r="F282" i="3" l="1"/>
  <c r="N168" i="31"/>
  <c r="F174" i="27"/>
  <c r="G282" i="3"/>
  <c r="E283" i="3" s="1"/>
  <c r="H283" i="3" s="1"/>
  <c r="J264" i="56"/>
  <c r="L264" i="56" s="1"/>
  <c r="E260" i="56"/>
  <c r="G243" i="29"/>
  <c r="E244" i="29" s="1"/>
  <c r="O273" i="3"/>
  <c r="M274" i="3" s="1"/>
  <c r="K282" i="3"/>
  <c r="I283" i="3" s="1"/>
  <c r="R264" i="3"/>
  <c r="T264" i="3"/>
  <c r="S264" i="3" s="1"/>
  <c r="G226" i="31"/>
  <c r="F234" i="15"/>
  <c r="H234" i="15" s="1"/>
  <c r="E227" i="31"/>
  <c r="F227" i="31" s="1"/>
  <c r="P308" i="29"/>
  <c r="O308" i="29" s="1"/>
  <c r="M309" i="29" s="1"/>
  <c r="R286" i="17"/>
  <c r="S286" i="17" s="1"/>
  <c r="Q287" i="17" s="1"/>
  <c r="T287" i="17" s="1"/>
  <c r="L292" i="17"/>
  <c r="J292" i="17"/>
  <c r="O276" i="17"/>
  <c r="M277" i="17" s="1"/>
  <c r="N277" i="17" s="1"/>
  <c r="K300" i="29"/>
  <c r="I301" i="29" s="1"/>
  <c r="J301" i="29" s="1"/>
  <c r="R291" i="29"/>
  <c r="T291" i="29"/>
  <c r="K267" i="2"/>
  <c r="I268" i="2" s="1"/>
  <c r="D248" i="10"/>
  <c r="F262" i="2"/>
  <c r="H262" i="2" s="1"/>
  <c r="G251" i="17"/>
  <c r="E252" i="17" s="1"/>
  <c r="J282" i="15"/>
  <c r="L282" i="15" s="1"/>
  <c r="K282" i="15" s="1"/>
  <c r="I283" i="15" s="1"/>
  <c r="J280" i="27"/>
  <c r="L280" i="27" s="1"/>
  <c r="J283" i="36"/>
  <c r="L283" i="36" s="1"/>
  <c r="F281" i="36"/>
  <c r="H281" i="36" s="1"/>
  <c r="F283" i="3" l="1"/>
  <c r="O168" i="31"/>
  <c r="H174" i="27"/>
  <c r="G283" i="3"/>
  <c r="E284" i="3" s="1"/>
  <c r="F284" i="3" s="1"/>
  <c r="Q265" i="3"/>
  <c r="R265" i="3" s="1"/>
  <c r="K264" i="56"/>
  <c r="I265" i="56" s="1"/>
  <c r="F260" i="56"/>
  <c r="H260" i="56" s="1"/>
  <c r="N274" i="3"/>
  <c r="P274" i="3"/>
  <c r="L283" i="3"/>
  <c r="J283" i="3"/>
  <c r="F244" i="29"/>
  <c r="X228" i="31" s="1"/>
  <c r="H244" i="29"/>
  <c r="Z228" i="31" s="1"/>
  <c r="Y228" i="31" s="1"/>
  <c r="W229" i="31" s="1"/>
  <c r="K292" i="17"/>
  <c r="I293" i="17" s="1"/>
  <c r="J293" i="17" s="1"/>
  <c r="H227" i="31"/>
  <c r="G227" i="31" s="1"/>
  <c r="G234" i="15"/>
  <c r="E235" i="15" s="1"/>
  <c r="N309" i="29"/>
  <c r="P309" i="29"/>
  <c r="R287" i="17"/>
  <c r="S287" i="17" s="1"/>
  <c r="Q288" i="17" s="1"/>
  <c r="P277" i="17"/>
  <c r="O277" i="17" s="1"/>
  <c r="M278" i="17" s="1"/>
  <c r="L301" i="29"/>
  <c r="K301" i="29" s="1"/>
  <c r="I302" i="29" s="1"/>
  <c r="S291" i="29"/>
  <c r="Q292" i="29" s="1"/>
  <c r="R292" i="29" s="1"/>
  <c r="G262" i="2"/>
  <c r="E263" i="2" s="1"/>
  <c r="F252" i="17"/>
  <c r="H252" i="17" s="1"/>
  <c r="J268" i="2"/>
  <c r="L268" i="2" s="1"/>
  <c r="K280" i="27"/>
  <c r="I281" i="27" s="1"/>
  <c r="K283" i="36"/>
  <c r="I284" i="36" s="1"/>
  <c r="J283" i="15"/>
  <c r="L283" i="15" s="1"/>
  <c r="K283" i="15" s="1"/>
  <c r="G281" i="36"/>
  <c r="E282" i="36" s="1"/>
  <c r="T265" i="3" l="1"/>
  <c r="G174" i="27"/>
  <c r="Q168" i="31"/>
  <c r="H284" i="3"/>
  <c r="G284" i="3"/>
  <c r="E285" i="3" s="1"/>
  <c r="S265" i="3"/>
  <c r="Q266" i="3" s="1"/>
  <c r="R266" i="3" s="1"/>
  <c r="O274" i="3"/>
  <c r="M275" i="3" s="1"/>
  <c r="N275" i="3" s="1"/>
  <c r="G260" i="56"/>
  <c r="E261" i="56" s="1"/>
  <c r="J265" i="56"/>
  <c r="L265" i="56" s="1"/>
  <c r="G244" i="29"/>
  <c r="E245" i="29" s="1"/>
  <c r="F285" i="3"/>
  <c r="H285" i="3"/>
  <c r="G285" i="3" s="1"/>
  <c r="E286" i="3" s="1"/>
  <c r="K283" i="3"/>
  <c r="I284" i="3" s="1"/>
  <c r="L293" i="17"/>
  <c r="K293" i="17" s="1"/>
  <c r="I294" i="17" s="1"/>
  <c r="J294" i="17" s="1"/>
  <c r="O309" i="29"/>
  <c r="M310" i="29" s="1"/>
  <c r="P310" i="29" s="1"/>
  <c r="F235" i="15"/>
  <c r="H235" i="15" s="1"/>
  <c r="E228" i="31"/>
  <c r="P278" i="17"/>
  <c r="N278" i="17"/>
  <c r="T292" i="29"/>
  <c r="S292" i="29" s="1"/>
  <c r="Q293" i="29" s="1"/>
  <c r="R288" i="17"/>
  <c r="T288" i="17"/>
  <c r="J302" i="29"/>
  <c r="L302" i="29"/>
  <c r="K268" i="2"/>
  <c r="I269" i="2" s="1"/>
  <c r="J281" i="27"/>
  <c r="L281" i="27" s="1"/>
  <c r="G252" i="17"/>
  <c r="E253" i="17" s="1"/>
  <c r="D249" i="10"/>
  <c r="F263" i="2"/>
  <c r="H263" i="2" s="1"/>
  <c r="J284" i="36"/>
  <c r="L284" i="36" s="1"/>
  <c r="I284" i="15"/>
  <c r="F282" i="36"/>
  <c r="H282" i="36" s="1"/>
  <c r="P168" i="31" l="1"/>
  <c r="E175" i="27"/>
  <c r="P275" i="3"/>
  <c r="T266" i="3"/>
  <c r="S266" i="3"/>
  <c r="Q267" i="3" s="1"/>
  <c r="T267" i="3" s="1"/>
  <c r="K265" i="56"/>
  <c r="I266" i="56" s="1"/>
  <c r="F261" i="56"/>
  <c r="H261" i="56" s="1"/>
  <c r="O275" i="3"/>
  <c r="M276" i="3" s="1"/>
  <c r="F245" i="29"/>
  <c r="X229" i="31" s="1"/>
  <c r="H245" i="29"/>
  <c r="Z229" i="31" s="1"/>
  <c r="J284" i="3"/>
  <c r="L284" i="3"/>
  <c r="H286" i="3"/>
  <c r="F286" i="3"/>
  <c r="N310" i="29"/>
  <c r="O310" i="29" s="1"/>
  <c r="M311" i="29" s="1"/>
  <c r="N311" i="29" s="1"/>
  <c r="H228" i="31"/>
  <c r="G235" i="15"/>
  <c r="E236" i="15" s="1"/>
  <c r="F236" i="15" s="1"/>
  <c r="H236" i="15" s="1"/>
  <c r="H229" i="31" s="1"/>
  <c r="L294" i="17"/>
  <c r="K294" i="17" s="1"/>
  <c r="I295" i="17" s="1"/>
  <c r="L295" i="17" s="1"/>
  <c r="F228" i="31"/>
  <c r="O278" i="17"/>
  <c r="M279" i="17" s="1"/>
  <c r="P279" i="17" s="1"/>
  <c r="K302" i="29"/>
  <c r="I303" i="29" s="1"/>
  <c r="J303" i="29" s="1"/>
  <c r="S288" i="17"/>
  <c r="Q289" i="17" s="1"/>
  <c r="T289" i="17" s="1"/>
  <c r="R293" i="29"/>
  <c r="T293" i="29"/>
  <c r="J269" i="2"/>
  <c r="G263" i="2"/>
  <c r="E264" i="2" s="1"/>
  <c r="F253" i="17"/>
  <c r="H253" i="17" s="1"/>
  <c r="K281" i="27"/>
  <c r="I282" i="27" s="1"/>
  <c r="K284" i="36"/>
  <c r="I285" i="36" s="1"/>
  <c r="J284" i="15"/>
  <c r="L284" i="15" s="1"/>
  <c r="G282" i="36"/>
  <c r="E283" i="36" s="1"/>
  <c r="F175" i="27" l="1"/>
  <c r="O169" i="31" s="1"/>
  <c r="N169" i="31"/>
  <c r="H175" i="27"/>
  <c r="R267" i="3"/>
  <c r="S267" i="3" s="1"/>
  <c r="Q268" i="3" s="1"/>
  <c r="K284" i="3"/>
  <c r="I285" i="3" s="1"/>
  <c r="G261" i="56"/>
  <c r="E262" i="56" s="1"/>
  <c r="J266" i="56"/>
  <c r="L266" i="56" s="1"/>
  <c r="G286" i="3"/>
  <c r="E287" i="3" s="1"/>
  <c r="G245" i="29"/>
  <c r="E246" i="29" s="1"/>
  <c r="Y229" i="31"/>
  <c r="W230" i="31" s="1"/>
  <c r="N276" i="3"/>
  <c r="P276" i="3"/>
  <c r="G228" i="31"/>
  <c r="G236" i="15"/>
  <c r="E237" i="15" s="1"/>
  <c r="F237" i="15" s="1"/>
  <c r="H237" i="15" s="1"/>
  <c r="H230" i="31" s="1"/>
  <c r="E229" i="31"/>
  <c r="F229" i="31" s="1"/>
  <c r="G229" i="31" s="1"/>
  <c r="P311" i="29"/>
  <c r="O311" i="29" s="1"/>
  <c r="M312" i="29" s="1"/>
  <c r="P312" i="29" s="1"/>
  <c r="N279" i="17"/>
  <c r="O279" i="17" s="1"/>
  <c r="M280" i="17" s="1"/>
  <c r="L303" i="29"/>
  <c r="K303" i="29" s="1"/>
  <c r="I304" i="29" s="1"/>
  <c r="R289" i="17"/>
  <c r="S289" i="17" s="1"/>
  <c r="Q290" i="17" s="1"/>
  <c r="R290" i="17" s="1"/>
  <c r="L269" i="2"/>
  <c r="K269" i="2" s="1"/>
  <c r="I270" i="2" s="1"/>
  <c r="S293" i="29"/>
  <c r="Q294" i="29" s="1"/>
  <c r="T294" i="29" s="1"/>
  <c r="J295" i="17"/>
  <c r="K295" i="17" s="1"/>
  <c r="I296" i="17" s="1"/>
  <c r="L296" i="17" s="1"/>
  <c r="K284" i="15"/>
  <c r="I285" i="15" s="1"/>
  <c r="J282" i="27"/>
  <c r="L282" i="27" s="1"/>
  <c r="G253" i="17"/>
  <c r="E254" i="17" s="1"/>
  <c r="F264" i="2"/>
  <c r="H264" i="2" s="1"/>
  <c r="D250" i="10"/>
  <c r="J285" i="36"/>
  <c r="L285" i="36" s="1"/>
  <c r="F283" i="36"/>
  <c r="H283" i="36" s="1"/>
  <c r="G283" i="36" s="1"/>
  <c r="E284" i="36" s="1"/>
  <c r="T268" i="3" l="1"/>
  <c r="R268" i="3"/>
  <c r="O276" i="3"/>
  <c r="M277" i="3" s="1"/>
  <c r="Q169" i="31"/>
  <c r="E176" i="27"/>
  <c r="G175" i="27"/>
  <c r="P169" i="31" s="1"/>
  <c r="S268" i="3"/>
  <c r="Q269" i="3" s="1"/>
  <c r="R269" i="3" s="1"/>
  <c r="K266" i="56"/>
  <c r="I267" i="56" s="1"/>
  <c r="F262" i="56"/>
  <c r="H262" i="56" s="1"/>
  <c r="H246" i="29"/>
  <c r="Z230" i="31" s="1"/>
  <c r="F246" i="29"/>
  <c r="X230" i="31" s="1"/>
  <c r="H287" i="3"/>
  <c r="F287" i="3"/>
  <c r="J285" i="3"/>
  <c r="L285" i="3"/>
  <c r="P277" i="3"/>
  <c r="N277" i="3"/>
  <c r="E230" i="31"/>
  <c r="F230" i="31" s="1"/>
  <c r="G237" i="15"/>
  <c r="E238" i="15" s="1"/>
  <c r="F238" i="15" s="1"/>
  <c r="H238" i="15" s="1"/>
  <c r="H231" i="31" s="1"/>
  <c r="P280" i="17"/>
  <c r="N280" i="17"/>
  <c r="T290" i="17"/>
  <c r="S290" i="17" s="1"/>
  <c r="Q291" i="17" s="1"/>
  <c r="T291" i="17" s="1"/>
  <c r="N312" i="29"/>
  <c r="O312" i="29" s="1"/>
  <c r="M313" i="29" s="1"/>
  <c r="P313" i="29" s="1"/>
  <c r="J270" i="2"/>
  <c r="L270" i="2" s="1"/>
  <c r="K270" i="2" s="1"/>
  <c r="I271" i="2" s="1"/>
  <c r="J271" i="2" s="1"/>
  <c r="L271" i="2" s="1"/>
  <c r="R294" i="29"/>
  <c r="S294" i="29" s="1"/>
  <c r="Q295" i="29" s="1"/>
  <c r="J296" i="17"/>
  <c r="K296" i="17" s="1"/>
  <c r="I297" i="17" s="1"/>
  <c r="J297" i="17" s="1"/>
  <c r="J304" i="29"/>
  <c r="L304" i="29"/>
  <c r="G264" i="2"/>
  <c r="E265" i="2" s="1"/>
  <c r="F254" i="17"/>
  <c r="H254" i="17" s="1"/>
  <c r="K282" i="27"/>
  <c r="I283" i="27" s="1"/>
  <c r="K285" i="36"/>
  <c r="I286" i="36" s="1"/>
  <c r="J286" i="36" s="1"/>
  <c r="L286" i="36" s="1"/>
  <c r="J285" i="15"/>
  <c r="F284" i="36"/>
  <c r="H284" i="36" s="1"/>
  <c r="Y230" i="31" l="1"/>
  <c r="F176" i="27"/>
  <c r="O170" i="31" s="1"/>
  <c r="H176" i="27"/>
  <c r="Q170" i="31" s="1"/>
  <c r="N170" i="31"/>
  <c r="T269" i="3"/>
  <c r="W231" i="31"/>
  <c r="K285" i="3"/>
  <c r="I286" i="3" s="1"/>
  <c r="L286" i="3" s="1"/>
  <c r="O277" i="3"/>
  <c r="M278" i="3" s="1"/>
  <c r="N278" i="3" s="1"/>
  <c r="S269" i="3"/>
  <c r="Q270" i="3" s="1"/>
  <c r="R270" i="3" s="1"/>
  <c r="G262" i="56"/>
  <c r="E263" i="56" s="1"/>
  <c r="J267" i="56"/>
  <c r="L267" i="56" s="1"/>
  <c r="G287" i="3"/>
  <c r="E288" i="3" s="1"/>
  <c r="G246" i="29"/>
  <c r="E247" i="29" s="1"/>
  <c r="G230" i="31"/>
  <c r="E231" i="31"/>
  <c r="F231" i="31" s="1"/>
  <c r="G231" i="31" s="1"/>
  <c r="G238" i="15"/>
  <c r="E239" i="15" s="1"/>
  <c r="F239" i="15" s="1"/>
  <c r="O280" i="17"/>
  <c r="M281" i="17" s="1"/>
  <c r="N313" i="29"/>
  <c r="O313" i="29" s="1"/>
  <c r="M314" i="29" s="1"/>
  <c r="R291" i="17"/>
  <c r="S291" i="17" s="1"/>
  <c r="Q292" i="17" s="1"/>
  <c r="T292" i="17" s="1"/>
  <c r="L297" i="17"/>
  <c r="K297" i="17" s="1"/>
  <c r="I298" i="17" s="1"/>
  <c r="K304" i="29"/>
  <c r="I305" i="29" s="1"/>
  <c r="J305" i="29" s="1"/>
  <c r="R295" i="29"/>
  <c r="T295" i="29"/>
  <c r="K271" i="2"/>
  <c r="I272" i="2" s="1"/>
  <c r="J283" i="27"/>
  <c r="L283" i="27" s="1"/>
  <c r="G254" i="17"/>
  <c r="E255" i="17" s="1"/>
  <c r="L285" i="15"/>
  <c r="K285" i="15" s="1"/>
  <c r="I286" i="15" s="1"/>
  <c r="D251" i="10"/>
  <c r="F265" i="2"/>
  <c r="H265" i="2" s="1"/>
  <c r="K286" i="36"/>
  <c r="I287" i="36" s="1"/>
  <c r="G284" i="36"/>
  <c r="E285" i="36" s="1"/>
  <c r="G176" i="27" l="1"/>
  <c r="J286" i="3"/>
  <c r="K286" i="3" s="1"/>
  <c r="I287" i="3" s="1"/>
  <c r="P278" i="3"/>
  <c r="T270" i="3"/>
  <c r="S270" i="3" s="1"/>
  <c r="Q271" i="3" s="1"/>
  <c r="O278" i="3"/>
  <c r="M279" i="3" s="1"/>
  <c r="K267" i="56"/>
  <c r="I268" i="56" s="1"/>
  <c r="F263" i="56"/>
  <c r="H263" i="56" s="1"/>
  <c r="F247" i="29"/>
  <c r="X231" i="31" s="1"/>
  <c r="H247" i="29"/>
  <c r="Z231" i="31" s="1"/>
  <c r="F288" i="3"/>
  <c r="H288" i="3"/>
  <c r="E232" i="31"/>
  <c r="F232" i="31" s="1"/>
  <c r="H239" i="15"/>
  <c r="H232" i="31" s="1"/>
  <c r="N281" i="17"/>
  <c r="P281" i="17"/>
  <c r="S295" i="29"/>
  <c r="Q296" i="29" s="1"/>
  <c r="T296" i="29" s="1"/>
  <c r="G265" i="2"/>
  <c r="E266" i="2" s="1"/>
  <c r="D252" i="10" s="1"/>
  <c r="R292" i="17"/>
  <c r="S292" i="17" s="1"/>
  <c r="Q293" i="17" s="1"/>
  <c r="L305" i="29"/>
  <c r="K305" i="29" s="1"/>
  <c r="I306" i="29" s="1"/>
  <c r="J272" i="2"/>
  <c r="K283" i="27"/>
  <c r="I284" i="27" s="1"/>
  <c r="J284" i="27" s="1"/>
  <c r="P314" i="29"/>
  <c r="N314" i="29"/>
  <c r="L298" i="17"/>
  <c r="J298" i="17"/>
  <c r="J286" i="15"/>
  <c r="L286" i="15" s="1"/>
  <c r="K286" i="15" s="1"/>
  <c r="I287" i="15" s="1"/>
  <c r="F255" i="17"/>
  <c r="H255" i="17" s="1"/>
  <c r="J287" i="36"/>
  <c r="L287" i="36" s="1"/>
  <c r="F285" i="36"/>
  <c r="H285" i="36" s="1"/>
  <c r="P170" i="31" l="1"/>
  <c r="E177" i="27"/>
  <c r="J287" i="3"/>
  <c r="L287" i="3"/>
  <c r="Y231" i="31"/>
  <c r="W232" i="31" s="1"/>
  <c r="P279" i="3"/>
  <c r="N279" i="3"/>
  <c r="G288" i="3"/>
  <c r="E289" i="3" s="1"/>
  <c r="G263" i="56"/>
  <c r="E264" i="56" s="1"/>
  <c r="J268" i="56"/>
  <c r="L268" i="56" s="1"/>
  <c r="K268" i="56" s="1"/>
  <c r="T271" i="3"/>
  <c r="R271" i="3"/>
  <c r="G247" i="29"/>
  <c r="E248" i="29" s="1"/>
  <c r="K287" i="3"/>
  <c r="I288" i="3" s="1"/>
  <c r="R296" i="29"/>
  <c r="S296" i="29" s="1"/>
  <c r="Q297" i="29" s="1"/>
  <c r="G239" i="15"/>
  <c r="E240" i="15" s="1"/>
  <c r="E233" i="31" s="1"/>
  <c r="F233" i="31" s="1"/>
  <c r="G232" i="31"/>
  <c r="O281" i="17"/>
  <c r="M282" i="17" s="1"/>
  <c r="P282" i="17" s="1"/>
  <c r="L272" i="2"/>
  <c r="K272" i="2" s="1"/>
  <c r="I273" i="2" s="1"/>
  <c r="R293" i="17"/>
  <c r="T293" i="17"/>
  <c r="L284" i="27"/>
  <c r="K284" i="27" s="1"/>
  <c r="I285" i="27" s="1"/>
  <c r="J285" i="27" s="1"/>
  <c r="L285" i="27" s="1"/>
  <c r="F266" i="2"/>
  <c r="H266" i="2" s="1"/>
  <c r="K298" i="17"/>
  <c r="I299" i="17" s="1"/>
  <c r="J299" i="17" s="1"/>
  <c r="L306" i="29"/>
  <c r="J306" i="29"/>
  <c r="O314" i="29"/>
  <c r="M315" i="29" s="1"/>
  <c r="J287" i="15"/>
  <c r="L287" i="15" s="1"/>
  <c r="G255" i="17"/>
  <c r="E256" i="17" s="1"/>
  <c r="K287" i="36"/>
  <c r="I288" i="36" s="1"/>
  <c r="G285" i="36"/>
  <c r="E286" i="36" s="1"/>
  <c r="N171" i="31" l="1"/>
  <c r="F177" i="27"/>
  <c r="O171" i="31" s="1"/>
  <c r="H177" i="27"/>
  <c r="O279" i="3"/>
  <c r="M280" i="3" s="1"/>
  <c r="N280" i="3" s="1"/>
  <c r="O280" i="3" s="1"/>
  <c r="I269" i="56"/>
  <c r="F264" i="56"/>
  <c r="H264" i="56" s="1"/>
  <c r="P280" i="3"/>
  <c r="L288" i="3"/>
  <c r="J288" i="3"/>
  <c r="H248" i="29"/>
  <c r="Z232" i="31" s="1"/>
  <c r="F248" i="29"/>
  <c r="X232" i="31" s="1"/>
  <c r="F289" i="3"/>
  <c r="H289" i="3"/>
  <c r="S271" i="3"/>
  <c r="Q272" i="3" s="1"/>
  <c r="F240" i="15"/>
  <c r="H240" i="15" s="1"/>
  <c r="H233" i="31" s="1"/>
  <c r="G233" i="31" s="1"/>
  <c r="N282" i="17"/>
  <c r="O282" i="17" s="1"/>
  <c r="M283" i="17" s="1"/>
  <c r="J273" i="2"/>
  <c r="L273" i="2" s="1"/>
  <c r="K273" i="2" s="1"/>
  <c r="I274" i="2" s="1"/>
  <c r="J274" i="2" s="1"/>
  <c r="L274" i="2" s="1"/>
  <c r="S293" i="17"/>
  <c r="Q294" i="17" s="1"/>
  <c r="R294" i="17" s="1"/>
  <c r="K306" i="29"/>
  <c r="I307" i="29" s="1"/>
  <c r="J307" i="29" s="1"/>
  <c r="G266" i="2"/>
  <c r="E267" i="2" s="1"/>
  <c r="D253" i="10" s="1"/>
  <c r="L299" i="17"/>
  <c r="K299" i="17" s="1"/>
  <c r="I300" i="17" s="1"/>
  <c r="T297" i="29"/>
  <c r="R297" i="29"/>
  <c r="P315" i="29"/>
  <c r="N315" i="29"/>
  <c r="K287" i="15"/>
  <c r="I288" i="15" s="1"/>
  <c r="F256" i="17"/>
  <c r="H256" i="17" s="1"/>
  <c r="K285" i="27"/>
  <c r="I286" i="27" s="1"/>
  <c r="J288" i="36"/>
  <c r="L288" i="36" s="1"/>
  <c r="K288" i="36" s="1"/>
  <c r="F286" i="36"/>
  <c r="H286" i="36" s="1"/>
  <c r="M281" i="3" l="1"/>
  <c r="Q171" i="31"/>
  <c r="G177" i="27"/>
  <c r="G264" i="56"/>
  <c r="E265" i="56" s="1"/>
  <c r="J269" i="56"/>
  <c r="L269" i="56" s="1"/>
  <c r="Y232" i="31"/>
  <c r="W233" i="31" s="1"/>
  <c r="T272" i="3"/>
  <c r="R272" i="3"/>
  <c r="K288" i="3"/>
  <c r="I289" i="3" s="1"/>
  <c r="G289" i="3"/>
  <c r="E290" i="3" s="1"/>
  <c r="P281" i="3"/>
  <c r="N281" i="3"/>
  <c r="G248" i="29"/>
  <c r="E249" i="29" s="1"/>
  <c r="G240" i="15"/>
  <c r="E241" i="15" s="1"/>
  <c r="F241" i="15" s="1"/>
  <c r="H241" i="15" s="1"/>
  <c r="H234" i="31" s="1"/>
  <c r="O315" i="29"/>
  <c r="M316" i="29" s="1"/>
  <c r="N316" i="29" s="1"/>
  <c r="T294" i="17"/>
  <c r="S294" i="17" s="1"/>
  <c r="Q295" i="17" s="1"/>
  <c r="T295" i="17" s="1"/>
  <c r="N283" i="17"/>
  <c r="P283" i="17"/>
  <c r="L307" i="29"/>
  <c r="K307" i="29" s="1"/>
  <c r="I308" i="29" s="1"/>
  <c r="J308" i="29" s="1"/>
  <c r="S297" i="29"/>
  <c r="Q298" i="29" s="1"/>
  <c r="R298" i="29" s="1"/>
  <c r="F267" i="2"/>
  <c r="H267" i="2" s="1"/>
  <c r="G267" i="2" s="1"/>
  <c r="E268" i="2" s="1"/>
  <c r="L300" i="17"/>
  <c r="J300" i="17"/>
  <c r="J288" i="15"/>
  <c r="L288" i="15" s="1"/>
  <c r="K288" i="15" s="1"/>
  <c r="I289" i="15" s="1"/>
  <c r="K274" i="2"/>
  <c r="I275" i="2" s="1"/>
  <c r="G256" i="17"/>
  <c r="E257" i="17" s="1"/>
  <c r="J286" i="27"/>
  <c r="L286" i="27" s="1"/>
  <c r="I289" i="36"/>
  <c r="G286" i="36"/>
  <c r="E287" i="36" s="1"/>
  <c r="P171" i="31" l="1"/>
  <c r="E178" i="27"/>
  <c r="O281" i="3"/>
  <c r="M282" i="3" s="1"/>
  <c r="N282" i="3" s="1"/>
  <c r="S272" i="3"/>
  <c r="Q273" i="3" s="1"/>
  <c r="R273" i="3" s="1"/>
  <c r="K269" i="56"/>
  <c r="I270" i="56" s="1"/>
  <c r="F265" i="56"/>
  <c r="H265" i="56" s="1"/>
  <c r="F290" i="3"/>
  <c r="H290" i="3"/>
  <c r="H249" i="29"/>
  <c r="Z233" i="31" s="1"/>
  <c r="F249" i="29"/>
  <c r="X233" i="31" s="1"/>
  <c r="J289" i="3"/>
  <c r="L289" i="3"/>
  <c r="E234" i="31"/>
  <c r="F234" i="31" s="1"/>
  <c r="P316" i="29"/>
  <c r="O316" i="29" s="1"/>
  <c r="M317" i="29" s="1"/>
  <c r="O283" i="17"/>
  <c r="M284" i="17" s="1"/>
  <c r="N284" i="17" s="1"/>
  <c r="R295" i="17"/>
  <c r="S295" i="17" s="1"/>
  <c r="Q296" i="17" s="1"/>
  <c r="T296" i="17" s="1"/>
  <c r="T298" i="29"/>
  <c r="S298" i="29" s="1"/>
  <c r="Q299" i="29" s="1"/>
  <c r="L308" i="29"/>
  <c r="K308" i="29" s="1"/>
  <c r="I309" i="29" s="1"/>
  <c r="K300" i="17"/>
  <c r="I301" i="17" s="1"/>
  <c r="J289" i="15"/>
  <c r="L289" i="15" s="1"/>
  <c r="K289" i="15" s="1"/>
  <c r="I290" i="15" s="1"/>
  <c r="J275" i="2"/>
  <c r="L275" i="2" s="1"/>
  <c r="K286" i="27"/>
  <c r="I287" i="27" s="1"/>
  <c r="D254" i="10"/>
  <c r="F268" i="2"/>
  <c r="H268" i="2" s="1"/>
  <c r="F257" i="17"/>
  <c r="H257" i="17" s="1"/>
  <c r="J289" i="36"/>
  <c r="L289" i="36" s="1"/>
  <c r="G241" i="15"/>
  <c r="E242" i="15" s="1"/>
  <c r="F287" i="36"/>
  <c r="N172" i="31" l="1"/>
  <c r="F178" i="27"/>
  <c r="T273" i="3"/>
  <c r="G290" i="3"/>
  <c r="E291" i="3" s="1"/>
  <c r="F291" i="3" s="1"/>
  <c r="P282" i="3"/>
  <c r="O282" i="3" s="1"/>
  <c r="M283" i="3" s="1"/>
  <c r="K289" i="3"/>
  <c r="I290" i="3" s="1"/>
  <c r="L290" i="3" s="1"/>
  <c r="Y233" i="31"/>
  <c r="W234" i="31" s="1"/>
  <c r="S273" i="3"/>
  <c r="Q274" i="3" s="1"/>
  <c r="T274" i="3" s="1"/>
  <c r="G265" i="56"/>
  <c r="E266" i="56" s="1"/>
  <c r="J270" i="56"/>
  <c r="L270" i="56" s="1"/>
  <c r="H291" i="3"/>
  <c r="G249" i="29"/>
  <c r="E250" i="29" s="1"/>
  <c r="G234" i="31"/>
  <c r="P284" i="17"/>
  <c r="O284" i="17" s="1"/>
  <c r="M285" i="17" s="1"/>
  <c r="P285" i="17" s="1"/>
  <c r="L309" i="29"/>
  <c r="J309" i="29"/>
  <c r="R296" i="17"/>
  <c r="S296" i="17" s="1"/>
  <c r="Q297" i="17" s="1"/>
  <c r="J301" i="17"/>
  <c r="L301" i="17"/>
  <c r="T299" i="29"/>
  <c r="R299" i="29"/>
  <c r="N317" i="29"/>
  <c r="P317" i="29"/>
  <c r="G268" i="2"/>
  <c r="E269" i="2" s="1"/>
  <c r="J287" i="27"/>
  <c r="L287" i="27" s="1"/>
  <c r="K275" i="2"/>
  <c r="I276" i="2" s="1"/>
  <c r="G257" i="17"/>
  <c r="E258" i="17" s="1"/>
  <c r="K289" i="36"/>
  <c r="I290" i="36" s="1"/>
  <c r="E235" i="31"/>
  <c r="F235" i="31" s="1"/>
  <c r="F242" i="15"/>
  <c r="H242" i="15" s="1"/>
  <c r="H235" i="31" s="1"/>
  <c r="J290" i="15"/>
  <c r="L290" i="15" s="1"/>
  <c r="H287" i="36"/>
  <c r="G287" i="36" s="1"/>
  <c r="E288" i="36" s="1"/>
  <c r="J290" i="3" l="1"/>
  <c r="O172" i="31"/>
  <c r="H178" i="27"/>
  <c r="K290" i="3"/>
  <c r="I291" i="3" s="1"/>
  <c r="G291" i="3"/>
  <c r="E292" i="3" s="1"/>
  <c r="R274" i="3"/>
  <c r="S274" i="3" s="1"/>
  <c r="Q275" i="3" s="1"/>
  <c r="K270" i="56"/>
  <c r="I271" i="56" s="1"/>
  <c r="F266" i="56"/>
  <c r="H266" i="56" s="1"/>
  <c r="L291" i="3"/>
  <c r="J291" i="3"/>
  <c r="F250" i="29"/>
  <c r="X234" i="31" s="1"/>
  <c r="H250" i="29"/>
  <c r="Z234" i="31" s="1"/>
  <c r="P283" i="3"/>
  <c r="N283" i="3"/>
  <c r="N285" i="17"/>
  <c r="O285" i="17" s="1"/>
  <c r="M286" i="17" s="1"/>
  <c r="P286" i="17" s="1"/>
  <c r="R297" i="17"/>
  <c r="T297" i="17"/>
  <c r="S299" i="29"/>
  <c r="Q300" i="29" s="1"/>
  <c r="T300" i="29" s="1"/>
  <c r="K309" i="29"/>
  <c r="I310" i="29" s="1"/>
  <c r="O317" i="29"/>
  <c r="M318" i="29" s="1"/>
  <c r="N318" i="29" s="1"/>
  <c r="K301" i="17"/>
  <c r="I302" i="17" s="1"/>
  <c r="J302" i="17" s="1"/>
  <c r="J276" i="2"/>
  <c r="F258" i="17"/>
  <c r="H258" i="17" s="1"/>
  <c r="K287" i="27"/>
  <c r="I288" i="27" s="1"/>
  <c r="F269" i="2"/>
  <c r="H269" i="2" s="1"/>
  <c r="D255" i="10"/>
  <c r="J290" i="36"/>
  <c r="L290" i="36" s="1"/>
  <c r="G242" i="15"/>
  <c r="E243" i="15" s="1"/>
  <c r="G235" i="31"/>
  <c r="K290" i="15"/>
  <c r="I291" i="15" s="1"/>
  <c r="F288" i="36"/>
  <c r="H288" i="36" s="1"/>
  <c r="G288" i="36" s="1"/>
  <c r="E289" i="36" s="1"/>
  <c r="F289" i="36" s="1"/>
  <c r="H289" i="36" s="1"/>
  <c r="G178" i="27" l="1"/>
  <c r="P172" i="31" s="1"/>
  <c r="Q172" i="31"/>
  <c r="E179" i="27"/>
  <c r="O283" i="3"/>
  <c r="M284" i="3" s="1"/>
  <c r="G250" i="29"/>
  <c r="E251" i="29" s="1"/>
  <c r="H251" i="29" s="1"/>
  <c r="Z235" i="31" s="1"/>
  <c r="J271" i="56"/>
  <c r="L271" i="56" s="1"/>
  <c r="G266" i="56"/>
  <c r="E267" i="56" s="1"/>
  <c r="F251" i="29"/>
  <c r="X235" i="31" s="1"/>
  <c r="F292" i="3"/>
  <c r="H292" i="3"/>
  <c r="Y234" i="31"/>
  <c r="W235" i="31" s="1"/>
  <c r="T275" i="3"/>
  <c r="R275" i="3"/>
  <c r="K291" i="3"/>
  <c r="I292" i="3" s="1"/>
  <c r="N286" i="17"/>
  <c r="O286" i="17" s="1"/>
  <c r="M287" i="17" s="1"/>
  <c r="P287" i="17" s="1"/>
  <c r="S297" i="17"/>
  <c r="Q298" i="17" s="1"/>
  <c r="R298" i="17" s="1"/>
  <c r="R300" i="29"/>
  <c r="S300" i="29" s="1"/>
  <c r="Q301" i="29" s="1"/>
  <c r="R301" i="29" s="1"/>
  <c r="P318" i="29"/>
  <c r="O318" i="29" s="1"/>
  <c r="M319" i="29" s="1"/>
  <c r="N319" i="29" s="1"/>
  <c r="L276" i="2"/>
  <c r="K276" i="2" s="1"/>
  <c r="I277" i="2" s="1"/>
  <c r="L302" i="17"/>
  <c r="K302" i="17" s="1"/>
  <c r="I303" i="17" s="1"/>
  <c r="L303" i="17" s="1"/>
  <c r="L310" i="29"/>
  <c r="J310" i="29"/>
  <c r="G269" i="2"/>
  <c r="E270" i="2" s="1"/>
  <c r="J288" i="27"/>
  <c r="L288" i="27" s="1"/>
  <c r="G258" i="17"/>
  <c r="E259" i="17" s="1"/>
  <c r="K290" i="36"/>
  <c r="I291" i="36" s="1"/>
  <c r="E236" i="31"/>
  <c r="F243" i="15"/>
  <c r="H243" i="15" s="1"/>
  <c r="H236" i="31" s="1"/>
  <c r="J291" i="15"/>
  <c r="L291" i="15" s="1"/>
  <c r="G289" i="36"/>
  <c r="E290" i="36" s="1"/>
  <c r="N173" i="31" l="1"/>
  <c r="F179" i="27"/>
  <c r="O173" i="31" s="1"/>
  <c r="H179" i="27"/>
  <c r="Q173" i="31" s="1"/>
  <c r="G179" i="27"/>
  <c r="P173" i="31" s="1"/>
  <c r="Y235" i="31"/>
  <c r="W236" i="31" s="1"/>
  <c r="F267" i="56"/>
  <c r="H267" i="56" s="1"/>
  <c r="K271" i="56"/>
  <c r="I272" i="56" s="1"/>
  <c r="J292" i="3"/>
  <c r="L292" i="3"/>
  <c r="K292" i="3" s="1"/>
  <c r="S275" i="3"/>
  <c r="Q276" i="3" s="1"/>
  <c r="P284" i="3"/>
  <c r="N284" i="3"/>
  <c r="G292" i="3"/>
  <c r="E293" i="3" s="1"/>
  <c r="G251" i="29"/>
  <c r="E252" i="29" s="1"/>
  <c r="T298" i="17"/>
  <c r="S298" i="17" s="1"/>
  <c r="Q299" i="17" s="1"/>
  <c r="R299" i="17" s="1"/>
  <c r="N287" i="17"/>
  <c r="O287" i="17" s="1"/>
  <c r="M288" i="17" s="1"/>
  <c r="P288" i="17" s="1"/>
  <c r="P319" i="29"/>
  <c r="O319" i="29" s="1"/>
  <c r="M320" i="29" s="1"/>
  <c r="J277" i="2"/>
  <c r="L277" i="2" s="1"/>
  <c r="K277" i="2" s="1"/>
  <c r="I278" i="2" s="1"/>
  <c r="K310" i="29"/>
  <c r="I311" i="29" s="1"/>
  <c r="J303" i="17"/>
  <c r="K303" i="17" s="1"/>
  <c r="I304" i="17" s="1"/>
  <c r="T301" i="29"/>
  <c r="S301" i="29" s="1"/>
  <c r="F259" i="17"/>
  <c r="H259" i="17" s="1"/>
  <c r="K288" i="27"/>
  <c r="I289" i="27" s="1"/>
  <c r="D256" i="10"/>
  <c r="F270" i="2"/>
  <c r="H270" i="2" s="1"/>
  <c r="J291" i="36"/>
  <c r="L291" i="36" s="1"/>
  <c r="G243" i="15"/>
  <c r="E244" i="15" s="1"/>
  <c r="F236" i="31"/>
  <c r="G236" i="31" s="1"/>
  <c r="K291" i="15"/>
  <c r="I292" i="15" s="1"/>
  <c r="F290" i="36"/>
  <c r="H290" i="36" s="1"/>
  <c r="G290" i="36" s="1"/>
  <c r="E180" i="27" l="1"/>
  <c r="I293" i="3"/>
  <c r="J293" i="3" s="1"/>
  <c r="G267" i="56"/>
  <c r="E268" i="56" s="1"/>
  <c r="J272" i="56"/>
  <c r="L272" i="56" s="1"/>
  <c r="H252" i="29"/>
  <c r="Z236" i="31" s="1"/>
  <c r="F252" i="29"/>
  <c r="X236" i="31" s="1"/>
  <c r="O284" i="3"/>
  <c r="M285" i="3" s="1"/>
  <c r="T276" i="3"/>
  <c r="R276" i="3"/>
  <c r="L293" i="3"/>
  <c r="F293" i="3"/>
  <c r="H293" i="3"/>
  <c r="T299" i="17"/>
  <c r="S299" i="17" s="1"/>
  <c r="Q300" i="17" s="1"/>
  <c r="R300" i="17" s="1"/>
  <c r="J311" i="29"/>
  <c r="L311" i="29"/>
  <c r="N288" i="17"/>
  <c r="O288" i="17" s="1"/>
  <c r="M289" i="17" s="1"/>
  <c r="L304" i="17"/>
  <c r="J304" i="17"/>
  <c r="Q302" i="29"/>
  <c r="T302" i="29" s="1"/>
  <c r="G259" i="17"/>
  <c r="E260" i="17" s="1"/>
  <c r="F260" i="17" s="1"/>
  <c r="H260" i="17" s="1"/>
  <c r="N320" i="29"/>
  <c r="P320" i="29"/>
  <c r="G270" i="2"/>
  <c r="E271" i="2" s="1"/>
  <c r="D257" i="10" s="1"/>
  <c r="J278" i="2"/>
  <c r="J289" i="27"/>
  <c r="L289" i="27" s="1"/>
  <c r="K291" i="36"/>
  <c r="I292" i="36" s="1"/>
  <c r="F244" i="15"/>
  <c r="H244" i="15" s="1"/>
  <c r="H237" i="31" s="1"/>
  <c r="E237" i="31"/>
  <c r="F237" i="31" s="1"/>
  <c r="J292" i="15"/>
  <c r="L292" i="15" s="1"/>
  <c r="E291" i="36"/>
  <c r="F180" i="27" l="1"/>
  <c r="O174" i="31" s="1"/>
  <c r="N174" i="31"/>
  <c r="H180" i="27"/>
  <c r="Q174" i="31" s="1"/>
  <c r="G180" i="27"/>
  <c r="P174" i="31" s="1"/>
  <c r="S276" i="3"/>
  <c r="Q277" i="3" s="1"/>
  <c r="T277" i="3" s="1"/>
  <c r="K293" i="3"/>
  <c r="I294" i="3" s="1"/>
  <c r="J294" i="3" s="1"/>
  <c r="G293" i="3"/>
  <c r="E294" i="3" s="1"/>
  <c r="H294" i="3" s="1"/>
  <c r="K272" i="56"/>
  <c r="I273" i="56" s="1"/>
  <c r="F268" i="56"/>
  <c r="H268" i="56" s="1"/>
  <c r="N285" i="3"/>
  <c r="P285" i="3"/>
  <c r="L294" i="3"/>
  <c r="Y236" i="31"/>
  <c r="W237" i="31" s="1"/>
  <c r="G252" i="29"/>
  <c r="E253" i="29" s="1"/>
  <c r="T300" i="17"/>
  <c r="S300" i="17" s="1"/>
  <c r="Q301" i="17" s="1"/>
  <c r="R301" i="17" s="1"/>
  <c r="R302" i="29"/>
  <c r="S302" i="29" s="1"/>
  <c r="Q303" i="29" s="1"/>
  <c r="R303" i="29" s="1"/>
  <c r="K304" i="17"/>
  <c r="I305" i="17" s="1"/>
  <c r="J305" i="17" s="1"/>
  <c r="K311" i="29"/>
  <c r="I312" i="29" s="1"/>
  <c r="L278" i="2"/>
  <c r="K278" i="2" s="1"/>
  <c r="I279" i="2" s="1"/>
  <c r="K289" i="27"/>
  <c r="I290" i="27" s="1"/>
  <c r="O320" i="29"/>
  <c r="M321" i="29" s="1"/>
  <c r="N321" i="29" s="1"/>
  <c r="F271" i="2"/>
  <c r="H271" i="2" s="1"/>
  <c r="G271" i="2" s="1"/>
  <c r="E272" i="2" s="1"/>
  <c r="P289" i="17"/>
  <c r="N289" i="17"/>
  <c r="G260" i="17"/>
  <c r="E261" i="17" s="1"/>
  <c r="G244" i="15"/>
  <c r="E245" i="15" s="1"/>
  <c r="E238" i="31" s="1"/>
  <c r="G237" i="31"/>
  <c r="J292" i="36"/>
  <c r="L292" i="36" s="1"/>
  <c r="K292" i="15"/>
  <c r="I293" i="15" s="1"/>
  <c r="J293" i="15" s="1"/>
  <c r="F291" i="36"/>
  <c r="H291" i="36" s="1"/>
  <c r="R277" i="3" l="1"/>
  <c r="E181" i="27"/>
  <c r="S277" i="3"/>
  <c r="Q278" i="3" s="1"/>
  <c r="K294" i="3"/>
  <c r="I295" i="3" s="1"/>
  <c r="F294" i="3"/>
  <c r="G294" i="3" s="1"/>
  <c r="E295" i="3" s="1"/>
  <c r="G268" i="56"/>
  <c r="E269" i="56" s="1"/>
  <c r="J273" i="56"/>
  <c r="L273" i="56" s="1"/>
  <c r="R278" i="3"/>
  <c r="T278" i="3"/>
  <c r="L295" i="3"/>
  <c r="J295" i="3"/>
  <c r="H253" i="29"/>
  <c r="Z237" i="31" s="1"/>
  <c r="F253" i="29"/>
  <c r="X237" i="31" s="1"/>
  <c r="O285" i="3"/>
  <c r="M286" i="3" s="1"/>
  <c r="T303" i="29"/>
  <c r="S303" i="29" s="1"/>
  <c r="Q304" i="29" s="1"/>
  <c r="T304" i="29" s="1"/>
  <c r="T301" i="17"/>
  <c r="S301" i="17" s="1"/>
  <c r="Q302" i="17" s="1"/>
  <c r="T302" i="17" s="1"/>
  <c r="L305" i="17"/>
  <c r="K305" i="17" s="1"/>
  <c r="I306" i="17" s="1"/>
  <c r="L312" i="29"/>
  <c r="J312" i="29"/>
  <c r="J279" i="2"/>
  <c r="L279" i="2" s="1"/>
  <c r="K279" i="2" s="1"/>
  <c r="I280" i="2" s="1"/>
  <c r="P321" i="29"/>
  <c r="O321" i="29" s="1"/>
  <c r="M322" i="29" s="1"/>
  <c r="O289" i="17"/>
  <c r="M290" i="17" s="1"/>
  <c r="F272" i="2"/>
  <c r="H272" i="2" s="1"/>
  <c r="D258" i="10"/>
  <c r="F261" i="17"/>
  <c r="H261" i="17" s="1"/>
  <c r="J290" i="27"/>
  <c r="L290" i="27" s="1"/>
  <c r="K290" i="27" s="1"/>
  <c r="I291" i="27" s="1"/>
  <c r="L293" i="15"/>
  <c r="K293" i="15" s="1"/>
  <c r="I294" i="15" s="1"/>
  <c r="F245" i="15"/>
  <c r="H245" i="15" s="1"/>
  <c r="H238" i="31" s="1"/>
  <c r="K292" i="36"/>
  <c r="I293" i="36" s="1"/>
  <c r="F238" i="31"/>
  <c r="G291" i="36"/>
  <c r="E292" i="36" s="1"/>
  <c r="F181" i="27" l="1"/>
  <c r="O175" i="31" s="1"/>
  <c r="N175" i="31"/>
  <c r="Y237" i="31"/>
  <c r="W238" i="31" s="1"/>
  <c r="S278" i="3"/>
  <c r="Q279" i="3" s="1"/>
  <c r="R279" i="3" s="1"/>
  <c r="G253" i="29"/>
  <c r="E254" i="29" s="1"/>
  <c r="F254" i="29" s="1"/>
  <c r="X238" i="31" s="1"/>
  <c r="H295" i="3"/>
  <c r="F295" i="3"/>
  <c r="K273" i="56"/>
  <c r="I274" i="56" s="1"/>
  <c r="F269" i="56"/>
  <c r="H269" i="56" s="1"/>
  <c r="N286" i="3"/>
  <c r="P286" i="3"/>
  <c r="R304" i="29"/>
  <c r="S304" i="29" s="1"/>
  <c r="Q305" i="29" s="1"/>
  <c r="T305" i="29" s="1"/>
  <c r="K295" i="3"/>
  <c r="I296" i="3" s="1"/>
  <c r="R302" i="17"/>
  <c r="S302" i="17" s="1"/>
  <c r="Q303" i="17" s="1"/>
  <c r="J306" i="17"/>
  <c r="L306" i="17"/>
  <c r="K312" i="29"/>
  <c r="I313" i="29" s="1"/>
  <c r="L313" i="29" s="1"/>
  <c r="J280" i="2"/>
  <c r="L280" i="2" s="1"/>
  <c r="P322" i="29"/>
  <c r="N322" i="29"/>
  <c r="G272" i="2"/>
  <c r="E273" i="2" s="1"/>
  <c r="G261" i="17"/>
  <c r="E262" i="17" s="1"/>
  <c r="P290" i="17"/>
  <c r="N290" i="17"/>
  <c r="J291" i="27"/>
  <c r="L291" i="27" s="1"/>
  <c r="J294" i="15"/>
  <c r="L294" i="15" s="1"/>
  <c r="G238" i="31"/>
  <c r="G245" i="15"/>
  <c r="E246" i="15" s="1"/>
  <c r="E239" i="31" s="1"/>
  <c r="J293" i="36"/>
  <c r="L293" i="36" s="1"/>
  <c r="K293" i="36" s="1"/>
  <c r="I294" i="36" s="1"/>
  <c r="F292" i="36"/>
  <c r="H292" i="36" s="1"/>
  <c r="G292" i="36" s="1"/>
  <c r="E293" i="36" s="1"/>
  <c r="H181" i="27" l="1"/>
  <c r="T279" i="3"/>
  <c r="H254" i="29"/>
  <c r="Z238" i="31" s="1"/>
  <c r="Y238" i="31" s="1"/>
  <c r="W239" i="31" s="1"/>
  <c r="O286" i="3"/>
  <c r="M287" i="3" s="1"/>
  <c r="N287" i="3" s="1"/>
  <c r="G295" i="3"/>
  <c r="E296" i="3" s="1"/>
  <c r="G269" i="56"/>
  <c r="E270" i="56" s="1"/>
  <c r="J274" i="56"/>
  <c r="L274" i="56" s="1"/>
  <c r="K274" i="56" s="1"/>
  <c r="R305" i="29"/>
  <c r="S305" i="29" s="1"/>
  <c r="Q306" i="29" s="1"/>
  <c r="S279" i="3"/>
  <c r="Q280" i="3" s="1"/>
  <c r="L296" i="3"/>
  <c r="J296" i="3"/>
  <c r="K306" i="17"/>
  <c r="I307" i="17" s="1"/>
  <c r="J307" i="17" s="1"/>
  <c r="J313" i="29"/>
  <c r="K313" i="29" s="1"/>
  <c r="I314" i="29" s="1"/>
  <c r="L314" i="29" s="1"/>
  <c r="K280" i="2"/>
  <c r="I281" i="2" s="1"/>
  <c r="J281" i="2" s="1"/>
  <c r="L281" i="2" s="1"/>
  <c r="K281" i="2" s="1"/>
  <c r="I282" i="2" s="1"/>
  <c r="R303" i="17"/>
  <c r="T303" i="17"/>
  <c r="O322" i="29"/>
  <c r="M323" i="29" s="1"/>
  <c r="P323" i="29" s="1"/>
  <c r="O290" i="17"/>
  <c r="M291" i="17" s="1"/>
  <c r="F262" i="17"/>
  <c r="H262" i="17" s="1"/>
  <c r="G262" i="17" s="1"/>
  <c r="E263" i="17" s="1"/>
  <c r="K291" i="27"/>
  <c r="I292" i="27" s="1"/>
  <c r="K294" i="15"/>
  <c r="I295" i="15" s="1"/>
  <c r="D259" i="10"/>
  <c r="F273" i="2"/>
  <c r="H273" i="2" s="1"/>
  <c r="F246" i="15"/>
  <c r="H246" i="15" s="1"/>
  <c r="H239" i="31" s="1"/>
  <c r="J294" i="36"/>
  <c r="L294" i="36" s="1"/>
  <c r="F239" i="31"/>
  <c r="F293" i="36"/>
  <c r="H293" i="36" s="1"/>
  <c r="G293" i="36" s="1"/>
  <c r="G254" i="29" l="1"/>
  <c r="E255" i="29" s="1"/>
  <c r="H255" i="29" s="1"/>
  <c r="Z239" i="31" s="1"/>
  <c r="Q175" i="31"/>
  <c r="G181" i="27"/>
  <c r="P175" i="31" s="1"/>
  <c r="E182" i="27"/>
  <c r="P287" i="3"/>
  <c r="O287" i="3" s="1"/>
  <c r="M288" i="3" s="1"/>
  <c r="P288" i="3" s="1"/>
  <c r="F255" i="29"/>
  <c r="X239" i="31" s="1"/>
  <c r="Y239" i="31" s="1"/>
  <c r="W240" i="31" s="1"/>
  <c r="F296" i="3"/>
  <c r="H296" i="3"/>
  <c r="F270" i="56"/>
  <c r="H270" i="56" s="1"/>
  <c r="I275" i="56"/>
  <c r="K296" i="3"/>
  <c r="I297" i="3" s="1"/>
  <c r="T280" i="3"/>
  <c r="R280" i="3"/>
  <c r="S280" i="3" s="1"/>
  <c r="Q281" i="3" s="1"/>
  <c r="L307" i="17"/>
  <c r="K307" i="17" s="1"/>
  <c r="I308" i="17" s="1"/>
  <c r="L308" i="17" s="1"/>
  <c r="S303" i="17"/>
  <c r="Q304" i="17" s="1"/>
  <c r="R304" i="17" s="1"/>
  <c r="J314" i="29"/>
  <c r="K314" i="29" s="1"/>
  <c r="I315" i="29" s="1"/>
  <c r="L315" i="29" s="1"/>
  <c r="N323" i="29"/>
  <c r="O323" i="29" s="1"/>
  <c r="M324" i="29" s="1"/>
  <c r="T306" i="29"/>
  <c r="R306" i="29"/>
  <c r="J282" i="2"/>
  <c r="L282" i="2" s="1"/>
  <c r="P291" i="17"/>
  <c r="N291" i="17"/>
  <c r="J295" i="15"/>
  <c r="L295" i="15" s="1"/>
  <c r="K295" i="15" s="1"/>
  <c r="I296" i="15" s="1"/>
  <c r="G239" i="31"/>
  <c r="G246" i="15"/>
  <c r="E247" i="15" s="1"/>
  <c r="E240" i="31" s="1"/>
  <c r="J292" i="27"/>
  <c r="L292" i="27" s="1"/>
  <c r="F263" i="17"/>
  <c r="H263" i="17" s="1"/>
  <c r="G263" i="17" s="1"/>
  <c r="G273" i="2"/>
  <c r="E274" i="2" s="1"/>
  <c r="K294" i="36"/>
  <c r="I295" i="36" s="1"/>
  <c r="E294" i="36"/>
  <c r="F182" i="27" l="1"/>
  <c r="O176" i="31" s="1"/>
  <c r="N176" i="31"/>
  <c r="H182" i="27"/>
  <c r="Q176" i="31" s="1"/>
  <c r="G255" i="29"/>
  <c r="E256" i="29" s="1"/>
  <c r="N288" i="3"/>
  <c r="O288" i="3" s="1"/>
  <c r="M289" i="3" s="1"/>
  <c r="G296" i="3"/>
  <c r="E297" i="3" s="1"/>
  <c r="G270" i="56"/>
  <c r="E271" i="56" s="1"/>
  <c r="J275" i="56"/>
  <c r="L275" i="56" s="1"/>
  <c r="T281" i="3"/>
  <c r="R281" i="3"/>
  <c r="S281" i="3" s="1"/>
  <c r="Q282" i="3" s="1"/>
  <c r="H256" i="29"/>
  <c r="Z240" i="31" s="1"/>
  <c r="F256" i="29"/>
  <c r="X240" i="31" s="1"/>
  <c r="L297" i="3"/>
  <c r="J297" i="3"/>
  <c r="J308" i="17"/>
  <c r="K308" i="17" s="1"/>
  <c r="I309" i="17" s="1"/>
  <c r="J309" i="17" s="1"/>
  <c r="J315" i="29"/>
  <c r="K315" i="29" s="1"/>
  <c r="I316" i="29" s="1"/>
  <c r="L316" i="29" s="1"/>
  <c r="T304" i="17"/>
  <c r="S304" i="17" s="1"/>
  <c r="Q305" i="17" s="1"/>
  <c r="R305" i="17" s="1"/>
  <c r="S306" i="29"/>
  <c r="Q307" i="29" s="1"/>
  <c r="R307" i="29" s="1"/>
  <c r="N324" i="29"/>
  <c r="P324" i="29"/>
  <c r="O291" i="17"/>
  <c r="M292" i="17" s="1"/>
  <c r="K282" i="2"/>
  <c r="I283" i="2" s="1"/>
  <c r="E264" i="17"/>
  <c r="F264" i="17" s="1"/>
  <c r="J296" i="15"/>
  <c r="L296" i="15" s="1"/>
  <c r="K296" i="15" s="1"/>
  <c r="I297" i="15" s="1"/>
  <c r="F247" i="15"/>
  <c r="H247" i="15" s="1"/>
  <c r="H240" i="31" s="1"/>
  <c r="D260" i="10"/>
  <c r="F274" i="2"/>
  <c r="H274" i="2" s="1"/>
  <c r="K292" i="27"/>
  <c r="I293" i="27" s="1"/>
  <c r="J295" i="36"/>
  <c r="L295" i="36" s="1"/>
  <c r="F240" i="31"/>
  <c r="F294" i="36"/>
  <c r="H294" i="36" s="1"/>
  <c r="G182" i="27" l="1"/>
  <c r="K297" i="3"/>
  <c r="I298" i="3" s="1"/>
  <c r="H297" i="3"/>
  <c r="F297" i="3"/>
  <c r="G297" i="3" s="1"/>
  <c r="E298" i="3" s="1"/>
  <c r="K275" i="56"/>
  <c r="I276" i="56" s="1"/>
  <c r="F271" i="56"/>
  <c r="H271" i="56" s="1"/>
  <c r="G271" i="56" s="1"/>
  <c r="J298" i="3"/>
  <c r="L298" i="3"/>
  <c r="G256" i="29"/>
  <c r="E257" i="29" s="1"/>
  <c r="Y240" i="31"/>
  <c r="W241" i="31" s="1"/>
  <c r="N289" i="3"/>
  <c r="P289" i="3"/>
  <c r="O289" i="3" s="1"/>
  <c r="M290" i="3"/>
  <c r="T282" i="3"/>
  <c r="R282" i="3"/>
  <c r="J316" i="29"/>
  <c r="K316" i="29" s="1"/>
  <c r="I317" i="29" s="1"/>
  <c r="T307" i="29"/>
  <c r="S307" i="29" s="1"/>
  <c r="Q308" i="29" s="1"/>
  <c r="L309" i="17"/>
  <c r="K309" i="17" s="1"/>
  <c r="I310" i="17" s="1"/>
  <c r="T305" i="17"/>
  <c r="S305" i="17" s="1"/>
  <c r="Q306" i="17" s="1"/>
  <c r="R306" i="17" s="1"/>
  <c r="O324" i="29"/>
  <c r="M325" i="29" s="1"/>
  <c r="N325" i="29" s="1"/>
  <c r="J283" i="2"/>
  <c r="H264" i="17"/>
  <c r="G264" i="17" s="1"/>
  <c r="E265" i="17" s="1"/>
  <c r="G247" i="15"/>
  <c r="E248" i="15" s="1"/>
  <c r="F248" i="15" s="1"/>
  <c r="N292" i="17"/>
  <c r="P292" i="17"/>
  <c r="G240" i="31"/>
  <c r="G274" i="2"/>
  <c r="E275" i="2" s="1"/>
  <c r="J293" i="27"/>
  <c r="L293" i="27" s="1"/>
  <c r="K295" i="36"/>
  <c r="I296" i="36" s="1"/>
  <c r="J297" i="15"/>
  <c r="G294" i="36"/>
  <c r="E295" i="36" s="1"/>
  <c r="E183" i="27" l="1"/>
  <c r="P176" i="31"/>
  <c r="K298" i="3"/>
  <c r="I299" i="3" s="1"/>
  <c r="J299" i="3" s="1"/>
  <c r="S282" i="3"/>
  <c r="Q283" i="3" s="1"/>
  <c r="F298" i="3"/>
  <c r="H298" i="3"/>
  <c r="G298" i="3" s="1"/>
  <c r="E299" i="3" s="1"/>
  <c r="J276" i="56"/>
  <c r="L276" i="56" s="1"/>
  <c r="E272" i="56"/>
  <c r="P290" i="3"/>
  <c r="N290" i="3"/>
  <c r="F257" i="29"/>
  <c r="X241" i="31" s="1"/>
  <c r="H257" i="29"/>
  <c r="Z241" i="31" s="1"/>
  <c r="L299" i="3"/>
  <c r="L317" i="29"/>
  <c r="J317" i="29"/>
  <c r="T306" i="17"/>
  <c r="S306" i="17" s="1"/>
  <c r="Q307" i="17" s="1"/>
  <c r="P325" i="29"/>
  <c r="O325" i="29" s="1"/>
  <c r="M326" i="29" s="1"/>
  <c r="N326" i="29" s="1"/>
  <c r="L283" i="2"/>
  <c r="K283" i="2" s="1"/>
  <c r="I284" i="2" s="1"/>
  <c r="O292" i="17"/>
  <c r="M293" i="17" s="1"/>
  <c r="N293" i="17" s="1"/>
  <c r="K293" i="27"/>
  <c r="I294" i="27" s="1"/>
  <c r="E241" i="31"/>
  <c r="F241" i="31" s="1"/>
  <c r="H248" i="15"/>
  <c r="H241" i="31" s="1"/>
  <c r="T308" i="29"/>
  <c r="R308" i="29"/>
  <c r="L310" i="17"/>
  <c r="J310" i="17"/>
  <c r="F265" i="17"/>
  <c r="H265" i="17" s="1"/>
  <c r="L297" i="15"/>
  <c r="K297" i="15" s="1"/>
  <c r="I298" i="15" s="1"/>
  <c r="F275" i="2"/>
  <c r="H275" i="2" s="1"/>
  <c r="D261" i="10"/>
  <c r="J296" i="36"/>
  <c r="L296" i="36" s="1"/>
  <c r="F295" i="36"/>
  <c r="H295" i="36" s="1"/>
  <c r="F183" i="27" l="1"/>
  <c r="N177" i="31"/>
  <c r="R283" i="3"/>
  <c r="T283" i="3"/>
  <c r="S283" i="3" s="1"/>
  <c r="Q284" i="3" s="1"/>
  <c r="F299" i="3"/>
  <c r="H299" i="3"/>
  <c r="K276" i="56"/>
  <c r="I277" i="56" s="1"/>
  <c r="F272" i="56"/>
  <c r="H272" i="56" s="1"/>
  <c r="K299" i="3"/>
  <c r="I300" i="3" s="1"/>
  <c r="G257" i="29"/>
  <c r="E258" i="29" s="1"/>
  <c r="Y241" i="31"/>
  <c r="W242" i="31" s="1"/>
  <c r="O290" i="3"/>
  <c r="M291" i="3" s="1"/>
  <c r="K317" i="29"/>
  <c r="I318" i="29" s="1"/>
  <c r="J318" i="29" s="1"/>
  <c r="R307" i="17"/>
  <c r="T307" i="17"/>
  <c r="J284" i="2"/>
  <c r="L284" i="2" s="1"/>
  <c r="K284" i="2" s="1"/>
  <c r="P326" i="29"/>
  <c r="O326" i="29" s="1"/>
  <c r="M327" i="29" s="1"/>
  <c r="P327" i="29" s="1"/>
  <c r="P293" i="17"/>
  <c r="O293" i="17" s="1"/>
  <c r="M294" i="17" s="1"/>
  <c r="P294" i="17" s="1"/>
  <c r="K310" i="17"/>
  <c r="I311" i="17" s="1"/>
  <c r="L311" i="17" s="1"/>
  <c r="S308" i="29"/>
  <c r="Q309" i="29" s="1"/>
  <c r="R309" i="29" s="1"/>
  <c r="G241" i="31"/>
  <c r="G248" i="15"/>
  <c r="E249" i="15" s="1"/>
  <c r="E242" i="31" s="1"/>
  <c r="F242" i="31" s="1"/>
  <c r="G275" i="2"/>
  <c r="E276" i="2" s="1"/>
  <c r="J298" i="15"/>
  <c r="L298" i="15" s="1"/>
  <c r="K298" i="15" s="1"/>
  <c r="I299" i="15" s="1"/>
  <c r="J294" i="27"/>
  <c r="L294" i="27" s="1"/>
  <c r="G265" i="17"/>
  <c r="E266" i="17" s="1"/>
  <c r="K296" i="36"/>
  <c r="I297" i="36" s="1"/>
  <c r="G295" i="36"/>
  <c r="E296" i="36" s="1"/>
  <c r="O177" i="31" l="1"/>
  <c r="H183" i="27"/>
  <c r="G299" i="3"/>
  <c r="E300" i="3" s="1"/>
  <c r="F300" i="3"/>
  <c r="H300" i="3"/>
  <c r="G300" i="3" s="1"/>
  <c r="G272" i="56"/>
  <c r="E273" i="56" s="1"/>
  <c r="J277" i="56"/>
  <c r="L277" i="56" s="1"/>
  <c r="T284" i="3"/>
  <c r="R284" i="3"/>
  <c r="L300" i="3"/>
  <c r="J300" i="3"/>
  <c r="F258" i="29"/>
  <c r="X242" i="31" s="1"/>
  <c r="H258" i="29"/>
  <c r="Z242" i="31" s="1"/>
  <c r="N291" i="3"/>
  <c r="P291" i="3"/>
  <c r="L318" i="29"/>
  <c r="K318" i="29" s="1"/>
  <c r="I319" i="29" s="1"/>
  <c r="L319" i="29" s="1"/>
  <c r="S307" i="17"/>
  <c r="Q308" i="17" s="1"/>
  <c r="I285" i="2"/>
  <c r="J285" i="2" s="1"/>
  <c r="L285" i="2" s="1"/>
  <c r="K285" i="2" s="1"/>
  <c r="I286" i="2" s="1"/>
  <c r="N327" i="29"/>
  <c r="O327" i="29" s="1"/>
  <c r="M328" i="29" s="1"/>
  <c r="J311" i="17"/>
  <c r="K311" i="17" s="1"/>
  <c r="I312" i="17" s="1"/>
  <c r="J312" i="17" s="1"/>
  <c r="N294" i="17"/>
  <c r="O294" i="17" s="1"/>
  <c r="M295" i="17" s="1"/>
  <c r="T309" i="29"/>
  <c r="S309" i="29" s="1"/>
  <c r="Q310" i="29" s="1"/>
  <c r="K294" i="27"/>
  <c r="I295" i="27" s="1"/>
  <c r="J295" i="27" s="1"/>
  <c r="L295" i="27" s="1"/>
  <c r="F249" i="15"/>
  <c r="H249" i="15" s="1"/>
  <c r="H242" i="31" s="1"/>
  <c r="G242" i="31" s="1"/>
  <c r="F266" i="17"/>
  <c r="H266" i="17" s="1"/>
  <c r="F276" i="2"/>
  <c r="H276" i="2" s="1"/>
  <c r="D262" i="10"/>
  <c r="J297" i="36"/>
  <c r="L297" i="36" s="1"/>
  <c r="J299" i="15"/>
  <c r="L299" i="15" s="1"/>
  <c r="F296" i="36"/>
  <c r="H296" i="36" s="1"/>
  <c r="Q177" i="31" l="1"/>
  <c r="G183" i="27"/>
  <c r="P177" i="31" s="1"/>
  <c r="E184" i="27"/>
  <c r="O291" i="3"/>
  <c r="M292" i="3" s="1"/>
  <c r="S284" i="3"/>
  <c r="Q285" i="3" s="1"/>
  <c r="T285" i="3" s="1"/>
  <c r="K300" i="3"/>
  <c r="I301" i="3" s="1"/>
  <c r="J301" i="3" s="1"/>
  <c r="E301" i="3"/>
  <c r="G258" i="29"/>
  <c r="E259" i="29" s="1"/>
  <c r="F259" i="29" s="1"/>
  <c r="X243" i="31" s="1"/>
  <c r="K277" i="56"/>
  <c r="I278" i="56" s="1"/>
  <c r="F273" i="56"/>
  <c r="H273" i="56" s="1"/>
  <c r="N292" i="3"/>
  <c r="P292" i="3"/>
  <c r="Y242" i="31"/>
  <c r="W243" i="31" s="1"/>
  <c r="J319" i="29"/>
  <c r="K319" i="29" s="1"/>
  <c r="I320" i="29" s="1"/>
  <c r="J320" i="29" s="1"/>
  <c r="T308" i="17"/>
  <c r="R308" i="17"/>
  <c r="P328" i="29"/>
  <c r="N328" i="29"/>
  <c r="L312" i="17"/>
  <c r="K312" i="17" s="1"/>
  <c r="I313" i="17" s="1"/>
  <c r="J313" i="17" s="1"/>
  <c r="G249" i="15"/>
  <c r="E250" i="15" s="1"/>
  <c r="E243" i="31" s="1"/>
  <c r="F243" i="31" s="1"/>
  <c r="P295" i="17"/>
  <c r="N295" i="17"/>
  <c r="T310" i="29"/>
  <c r="R310" i="29"/>
  <c r="G276" i="2"/>
  <c r="E277" i="2" s="1"/>
  <c r="G266" i="17"/>
  <c r="E267" i="17" s="1"/>
  <c r="K295" i="27"/>
  <c r="I296" i="27" s="1"/>
  <c r="J286" i="2"/>
  <c r="L286" i="2" s="1"/>
  <c r="K299" i="15"/>
  <c r="I300" i="15" s="1"/>
  <c r="J300" i="15" s="1"/>
  <c r="K297" i="36"/>
  <c r="I298" i="36" s="1"/>
  <c r="G296" i="36"/>
  <c r="E297" i="36" s="1"/>
  <c r="N178" i="31" l="1"/>
  <c r="F184" i="27"/>
  <c r="O178" i="31" s="1"/>
  <c r="H184" i="27"/>
  <c r="G184" i="27" s="1"/>
  <c r="P178" i="31" s="1"/>
  <c r="R285" i="3"/>
  <c r="S285" i="3" s="1"/>
  <c r="Q286" i="3" s="1"/>
  <c r="L301" i="3"/>
  <c r="K301" i="3" s="1"/>
  <c r="I302" i="3" s="1"/>
  <c r="H259" i="29"/>
  <c r="Z243" i="31" s="1"/>
  <c r="Y243" i="31" s="1"/>
  <c r="W244" i="31" s="1"/>
  <c r="F301" i="3"/>
  <c r="H301" i="3"/>
  <c r="G273" i="56"/>
  <c r="E274" i="56" s="1"/>
  <c r="J278" i="56"/>
  <c r="L278" i="56" s="1"/>
  <c r="K278" i="56" s="1"/>
  <c r="O292" i="3"/>
  <c r="M293" i="3" s="1"/>
  <c r="L320" i="29"/>
  <c r="K320" i="29" s="1"/>
  <c r="I321" i="29" s="1"/>
  <c r="J321" i="29" s="1"/>
  <c r="O328" i="29"/>
  <c r="M329" i="29" s="1"/>
  <c r="P329" i="29" s="1"/>
  <c r="S308" i="17"/>
  <c r="Q309" i="17" s="1"/>
  <c r="L313" i="17"/>
  <c r="K313" i="17" s="1"/>
  <c r="I314" i="17" s="1"/>
  <c r="O295" i="17"/>
  <c r="M296" i="17" s="1"/>
  <c r="N296" i="17" s="1"/>
  <c r="F250" i="15"/>
  <c r="H250" i="15" s="1"/>
  <c r="G250" i="15" s="1"/>
  <c r="E251" i="15" s="1"/>
  <c r="E244" i="31" s="1"/>
  <c r="F244" i="31" s="1"/>
  <c r="S310" i="29"/>
  <c r="Q311" i="29" s="1"/>
  <c r="J296" i="27"/>
  <c r="L296" i="27" s="1"/>
  <c r="F267" i="17"/>
  <c r="H267" i="17" s="1"/>
  <c r="G267" i="17" s="1"/>
  <c r="K286" i="2"/>
  <c r="I287" i="2" s="1"/>
  <c r="F277" i="2"/>
  <c r="H277" i="2" s="1"/>
  <c r="D263" i="10"/>
  <c r="L300" i="15"/>
  <c r="K300" i="15" s="1"/>
  <c r="I301" i="15" s="1"/>
  <c r="J298" i="36"/>
  <c r="L298" i="36" s="1"/>
  <c r="F297" i="36"/>
  <c r="H297" i="36" s="1"/>
  <c r="G297" i="36" s="1"/>
  <c r="Q178" i="31" l="1"/>
  <c r="E185" i="27"/>
  <c r="G301" i="3"/>
  <c r="E302" i="3" s="1"/>
  <c r="F302" i="3"/>
  <c r="H302" i="3"/>
  <c r="G259" i="29"/>
  <c r="E260" i="29" s="1"/>
  <c r="H260" i="29" s="1"/>
  <c r="F274" i="56"/>
  <c r="H274" i="56" s="1"/>
  <c r="G274" i="56" s="1"/>
  <c r="I279" i="56"/>
  <c r="N293" i="3"/>
  <c r="P293" i="3"/>
  <c r="O293" i="3" s="1"/>
  <c r="M294" i="3" s="1"/>
  <c r="J302" i="3"/>
  <c r="L302" i="3"/>
  <c r="K302" i="3" s="1"/>
  <c r="I303" i="3" s="1"/>
  <c r="R286" i="3"/>
  <c r="T286" i="3"/>
  <c r="L321" i="29"/>
  <c r="K321" i="29" s="1"/>
  <c r="I322" i="29" s="1"/>
  <c r="L322" i="29" s="1"/>
  <c r="N329" i="29"/>
  <c r="O329" i="29" s="1"/>
  <c r="M330" i="29" s="1"/>
  <c r="P330" i="29" s="1"/>
  <c r="T309" i="17"/>
  <c r="R309" i="17"/>
  <c r="P296" i="17"/>
  <c r="O296" i="17" s="1"/>
  <c r="M297" i="17" s="1"/>
  <c r="G277" i="2"/>
  <c r="E278" i="2" s="1"/>
  <c r="H243" i="31"/>
  <c r="G243" i="31" s="1"/>
  <c r="F251" i="15"/>
  <c r="H251" i="15" s="1"/>
  <c r="H244" i="31" s="1"/>
  <c r="G244" i="31" s="1"/>
  <c r="T311" i="29"/>
  <c r="R311" i="29"/>
  <c r="L314" i="17"/>
  <c r="J314" i="17"/>
  <c r="J301" i="15"/>
  <c r="L301" i="15" s="1"/>
  <c r="K296" i="27"/>
  <c r="I297" i="27" s="1"/>
  <c r="E268" i="17"/>
  <c r="J287" i="2"/>
  <c r="L287" i="2" s="1"/>
  <c r="K298" i="36"/>
  <c r="I299" i="36" s="1"/>
  <c r="E298" i="36"/>
  <c r="F185" i="27" l="1"/>
  <c r="N179" i="31"/>
  <c r="F260" i="29"/>
  <c r="X244" i="31" s="1"/>
  <c r="G302" i="3"/>
  <c r="E303" i="3" s="1"/>
  <c r="S286" i="3"/>
  <c r="Q287" i="3" s="1"/>
  <c r="R287" i="3" s="1"/>
  <c r="J279" i="56"/>
  <c r="L279" i="56" s="1"/>
  <c r="E275" i="56"/>
  <c r="Z244" i="31"/>
  <c r="L303" i="3"/>
  <c r="J303" i="3"/>
  <c r="N294" i="3"/>
  <c r="P294" i="3"/>
  <c r="N330" i="29"/>
  <c r="O330" i="29" s="1"/>
  <c r="M331" i="29" s="1"/>
  <c r="N331" i="29" s="1"/>
  <c r="J322" i="29"/>
  <c r="K322" i="29" s="1"/>
  <c r="I323" i="29" s="1"/>
  <c r="L323" i="29" s="1"/>
  <c r="N297" i="17"/>
  <c r="P297" i="17"/>
  <c r="S309" i="17"/>
  <c r="Q310" i="17" s="1"/>
  <c r="S311" i="29"/>
  <c r="Q312" i="29" s="1"/>
  <c r="T312" i="29" s="1"/>
  <c r="F278" i="2"/>
  <c r="H278" i="2" s="1"/>
  <c r="G278" i="2" s="1"/>
  <c r="E279" i="2" s="1"/>
  <c r="D264" i="10"/>
  <c r="K287" i="2"/>
  <c r="I288" i="2" s="1"/>
  <c r="G251" i="15"/>
  <c r="E252" i="15" s="1"/>
  <c r="E245" i="31" s="1"/>
  <c r="F245" i="31" s="1"/>
  <c r="K314" i="17"/>
  <c r="I315" i="17" s="1"/>
  <c r="K301" i="15"/>
  <c r="I302" i="15" s="1"/>
  <c r="J302" i="15" s="1"/>
  <c r="J297" i="27"/>
  <c r="L297" i="27" s="1"/>
  <c r="F268" i="17"/>
  <c r="H268" i="17" s="1"/>
  <c r="J299" i="36"/>
  <c r="L299" i="36" s="1"/>
  <c r="K299" i="36" s="1"/>
  <c r="F298" i="36"/>
  <c r="H298" i="36" s="1"/>
  <c r="O179" i="31" l="1"/>
  <c r="H185" i="27"/>
  <c r="K303" i="3"/>
  <c r="I304" i="3" s="1"/>
  <c r="G260" i="29"/>
  <c r="E261" i="29" s="1"/>
  <c r="F261" i="29" s="1"/>
  <c r="X245" i="31" s="1"/>
  <c r="O294" i="3"/>
  <c r="M295" i="3" s="1"/>
  <c r="N295" i="3" s="1"/>
  <c r="H303" i="3"/>
  <c r="F303" i="3"/>
  <c r="T287" i="3"/>
  <c r="S287" i="3" s="1"/>
  <c r="K279" i="56"/>
  <c r="I280" i="56" s="1"/>
  <c r="F275" i="56"/>
  <c r="H275" i="56" s="1"/>
  <c r="L304" i="3"/>
  <c r="J304" i="3"/>
  <c r="Y244" i="31"/>
  <c r="W245" i="31" s="1"/>
  <c r="P331" i="29"/>
  <c r="O331" i="29" s="1"/>
  <c r="M332" i="29" s="1"/>
  <c r="N332" i="29" s="1"/>
  <c r="J323" i="29"/>
  <c r="K323" i="29" s="1"/>
  <c r="I324" i="29" s="1"/>
  <c r="L324" i="29" s="1"/>
  <c r="O297" i="17"/>
  <c r="M298" i="17" s="1"/>
  <c r="P298" i="17" s="1"/>
  <c r="R310" i="17"/>
  <c r="T310" i="17"/>
  <c r="R312" i="29"/>
  <c r="S312" i="29" s="1"/>
  <c r="Q313" i="29" s="1"/>
  <c r="T313" i="29" s="1"/>
  <c r="K297" i="27"/>
  <c r="I298" i="27" s="1"/>
  <c r="F252" i="15"/>
  <c r="H252" i="15" s="1"/>
  <c r="H245" i="31" s="1"/>
  <c r="G245" i="31" s="1"/>
  <c r="L315" i="17"/>
  <c r="J315" i="17"/>
  <c r="D265" i="10"/>
  <c r="F279" i="2"/>
  <c r="H279" i="2" s="1"/>
  <c r="G268" i="17"/>
  <c r="E269" i="17" s="1"/>
  <c r="J288" i="2"/>
  <c r="L288" i="2" s="1"/>
  <c r="L302" i="15"/>
  <c r="K302" i="15" s="1"/>
  <c r="I303" i="15" s="1"/>
  <c r="I300" i="36"/>
  <c r="G298" i="36"/>
  <c r="E299" i="36" s="1"/>
  <c r="Q179" i="31" l="1"/>
  <c r="G185" i="27"/>
  <c r="P179" i="31" s="1"/>
  <c r="G303" i="3"/>
  <c r="E304" i="3" s="1"/>
  <c r="H261" i="29"/>
  <c r="G261" i="29" s="1"/>
  <c r="E262" i="29" s="1"/>
  <c r="Q288" i="3"/>
  <c r="R288" i="3" s="1"/>
  <c r="P295" i="3"/>
  <c r="O295" i="3" s="1"/>
  <c r="M296" i="3" s="1"/>
  <c r="N296" i="3" s="1"/>
  <c r="F304" i="3"/>
  <c r="H304" i="3"/>
  <c r="J280" i="56"/>
  <c r="L280" i="56" s="1"/>
  <c r="G275" i="56"/>
  <c r="E276" i="56" s="1"/>
  <c r="K304" i="3"/>
  <c r="I305" i="3" s="1"/>
  <c r="Z245" i="31"/>
  <c r="Y245" i="31" s="1"/>
  <c r="W246" i="31" s="1"/>
  <c r="P332" i="29"/>
  <c r="O332" i="29" s="1"/>
  <c r="M333" i="29" s="1"/>
  <c r="P333" i="29" s="1"/>
  <c r="N298" i="17"/>
  <c r="O298" i="17" s="1"/>
  <c r="M299" i="17" s="1"/>
  <c r="P299" i="17" s="1"/>
  <c r="J324" i="29"/>
  <c r="K324" i="29" s="1"/>
  <c r="I325" i="29" s="1"/>
  <c r="J325" i="29" s="1"/>
  <c r="S310" i="17"/>
  <c r="Q311" i="17" s="1"/>
  <c r="R311" i="17" s="1"/>
  <c r="R313" i="29"/>
  <c r="S313" i="29" s="1"/>
  <c r="Q314" i="29" s="1"/>
  <c r="K315" i="17"/>
  <c r="I316" i="17" s="1"/>
  <c r="G252" i="15"/>
  <c r="E253" i="15" s="1"/>
  <c r="E246" i="31" s="1"/>
  <c r="F246" i="31" s="1"/>
  <c r="K288" i="2"/>
  <c r="I289" i="2" s="1"/>
  <c r="F269" i="17"/>
  <c r="H269" i="17" s="1"/>
  <c r="G269" i="17" s="1"/>
  <c r="G279" i="2"/>
  <c r="E280" i="2" s="1"/>
  <c r="J303" i="15"/>
  <c r="L303" i="15" s="1"/>
  <c r="K303" i="15" s="1"/>
  <c r="I304" i="15" s="1"/>
  <c r="J298" i="27"/>
  <c r="L298" i="27" s="1"/>
  <c r="J300" i="36"/>
  <c r="L300" i="36" s="1"/>
  <c r="F299" i="36"/>
  <c r="H299" i="36" s="1"/>
  <c r="G299" i="36" s="1"/>
  <c r="T288" i="3" l="1"/>
  <c r="S288" i="3" s="1"/>
  <c r="Q289" i="3" s="1"/>
  <c r="E186" i="27"/>
  <c r="P296" i="3"/>
  <c r="O296" i="3" s="1"/>
  <c r="M297" i="3" s="1"/>
  <c r="G304" i="3"/>
  <c r="E305" i="3" s="1"/>
  <c r="F276" i="56"/>
  <c r="H276" i="56" s="1"/>
  <c r="K280" i="56"/>
  <c r="I281" i="56" s="1"/>
  <c r="R289" i="3"/>
  <c r="T289" i="3"/>
  <c r="H262" i="29"/>
  <c r="F262" i="29"/>
  <c r="X246" i="31" s="1"/>
  <c r="J305" i="3"/>
  <c r="L305" i="3"/>
  <c r="L325" i="29"/>
  <c r="K325" i="29" s="1"/>
  <c r="I326" i="29" s="1"/>
  <c r="J326" i="29" s="1"/>
  <c r="N299" i="17"/>
  <c r="O299" i="17" s="1"/>
  <c r="M300" i="17" s="1"/>
  <c r="T311" i="17"/>
  <c r="S311" i="17" s="1"/>
  <c r="Q312" i="17" s="1"/>
  <c r="T312" i="17" s="1"/>
  <c r="N333" i="29"/>
  <c r="O333" i="29" s="1"/>
  <c r="M334" i="29" s="1"/>
  <c r="K298" i="27"/>
  <c r="I299" i="27" s="1"/>
  <c r="J299" i="27" s="1"/>
  <c r="L299" i="27" s="1"/>
  <c r="F253" i="15"/>
  <c r="H253" i="15" s="1"/>
  <c r="H246" i="31" s="1"/>
  <c r="G246" i="31" s="1"/>
  <c r="L316" i="17"/>
  <c r="J316" i="17"/>
  <c r="R314" i="29"/>
  <c r="T314" i="29"/>
  <c r="D266" i="10"/>
  <c r="F280" i="2"/>
  <c r="H280" i="2" s="1"/>
  <c r="J289" i="2"/>
  <c r="L289" i="2" s="1"/>
  <c r="J304" i="15"/>
  <c r="L304" i="15" s="1"/>
  <c r="E270" i="17"/>
  <c r="K300" i="36"/>
  <c r="I301" i="36" s="1"/>
  <c r="E300" i="36"/>
  <c r="F186" i="27" l="1"/>
  <c r="O180" i="31" s="1"/>
  <c r="N180" i="31"/>
  <c r="H186" i="27"/>
  <c r="S289" i="3"/>
  <c r="F305" i="3"/>
  <c r="H305" i="3"/>
  <c r="G305" i="3" s="1"/>
  <c r="E306" i="3" s="1"/>
  <c r="G276" i="56"/>
  <c r="E277" i="56" s="1"/>
  <c r="J281" i="56"/>
  <c r="L281" i="56" s="1"/>
  <c r="Z246" i="31"/>
  <c r="G262" i="29"/>
  <c r="E263" i="29" s="1"/>
  <c r="Q290" i="3"/>
  <c r="K305" i="3"/>
  <c r="I306" i="3" s="1"/>
  <c r="N297" i="3"/>
  <c r="P297" i="3"/>
  <c r="G280" i="2"/>
  <c r="E281" i="2" s="1"/>
  <c r="R312" i="17"/>
  <c r="S312" i="17" s="1"/>
  <c r="Q313" i="17" s="1"/>
  <c r="T313" i="17" s="1"/>
  <c r="L326" i="29"/>
  <c r="K326" i="29" s="1"/>
  <c r="I327" i="29" s="1"/>
  <c r="L327" i="29" s="1"/>
  <c r="S314" i="29"/>
  <c r="Q315" i="29" s="1"/>
  <c r="R315" i="29" s="1"/>
  <c r="K299" i="27"/>
  <c r="I300" i="27" s="1"/>
  <c r="J300" i="27" s="1"/>
  <c r="G253" i="15"/>
  <c r="E254" i="15" s="1"/>
  <c r="K316" i="17"/>
  <c r="I317" i="17" s="1"/>
  <c r="P300" i="17"/>
  <c r="N300" i="17"/>
  <c r="P334" i="29"/>
  <c r="N334" i="29"/>
  <c r="K289" i="2"/>
  <c r="I290" i="2" s="1"/>
  <c r="K304" i="15"/>
  <c r="I305" i="15" s="1"/>
  <c r="J305" i="15" s="1"/>
  <c r="L305" i="15" s="1"/>
  <c r="K305" i="15" s="1"/>
  <c r="I306" i="15" s="1"/>
  <c r="F270" i="17"/>
  <c r="H270" i="17" s="1"/>
  <c r="J301" i="36"/>
  <c r="L301" i="36" s="1"/>
  <c r="K301" i="36" s="1"/>
  <c r="F300" i="36"/>
  <c r="H300" i="36" s="1"/>
  <c r="G186" i="27" l="1"/>
  <c r="Q180" i="31"/>
  <c r="F306" i="3"/>
  <c r="H306" i="3"/>
  <c r="G306" i="3" s="1"/>
  <c r="E307" i="3" s="1"/>
  <c r="K281" i="56"/>
  <c r="I282" i="56" s="1"/>
  <c r="F277" i="56"/>
  <c r="H277" i="56" s="1"/>
  <c r="L306" i="3"/>
  <c r="J306" i="3"/>
  <c r="K306" i="3" s="1"/>
  <c r="I307" i="3" s="1"/>
  <c r="R290" i="3"/>
  <c r="T290" i="3"/>
  <c r="H263" i="29"/>
  <c r="Z247" i="31" s="1"/>
  <c r="F263" i="29"/>
  <c r="X247" i="31" s="1"/>
  <c r="O297" i="3"/>
  <c r="M298" i="3" s="1"/>
  <c r="Y246" i="31"/>
  <c r="W247" i="31" s="1"/>
  <c r="O334" i="29"/>
  <c r="M335" i="29" s="1"/>
  <c r="N335" i="29" s="1"/>
  <c r="R313" i="17"/>
  <c r="S313" i="17" s="1"/>
  <c r="Q314" i="17" s="1"/>
  <c r="R314" i="17" s="1"/>
  <c r="J327" i="29"/>
  <c r="K327" i="29" s="1"/>
  <c r="I328" i="29" s="1"/>
  <c r="L328" i="29" s="1"/>
  <c r="T315" i="29"/>
  <c r="S315" i="29" s="1"/>
  <c r="Q316" i="29" s="1"/>
  <c r="T316" i="29" s="1"/>
  <c r="L300" i="27"/>
  <c r="K300" i="27" s="1"/>
  <c r="I301" i="27" s="1"/>
  <c r="F254" i="15"/>
  <c r="H254" i="15" s="1"/>
  <c r="H247" i="31" s="1"/>
  <c r="E247" i="31"/>
  <c r="O300" i="17"/>
  <c r="M301" i="17" s="1"/>
  <c r="L317" i="17"/>
  <c r="J317" i="17"/>
  <c r="J290" i="2"/>
  <c r="L290" i="2" s="1"/>
  <c r="G270" i="17"/>
  <c r="E271" i="17" s="1"/>
  <c r="F281" i="2"/>
  <c r="H281" i="2" s="1"/>
  <c r="G281" i="2" s="1"/>
  <c r="D267" i="10"/>
  <c r="I302" i="36"/>
  <c r="J306" i="15"/>
  <c r="L306" i="15" s="1"/>
  <c r="K306" i="15" s="1"/>
  <c r="I307" i="15" s="1"/>
  <c r="G300" i="36"/>
  <c r="E301" i="36" s="1"/>
  <c r="P180" i="31" l="1"/>
  <c r="E187" i="27"/>
  <c r="H307" i="3"/>
  <c r="F307" i="3"/>
  <c r="G307" i="3" s="1"/>
  <c r="E308" i="3" s="1"/>
  <c r="J282" i="56"/>
  <c r="L282" i="56" s="1"/>
  <c r="K282" i="56" s="1"/>
  <c r="G277" i="56"/>
  <c r="E278" i="56" s="1"/>
  <c r="L307" i="3"/>
  <c r="J307" i="3"/>
  <c r="Y247" i="31"/>
  <c r="W248" i="31" s="1"/>
  <c r="S290" i="3"/>
  <c r="Q291" i="3" s="1"/>
  <c r="P298" i="3"/>
  <c r="N298" i="3"/>
  <c r="G263" i="29"/>
  <c r="E264" i="29" s="1"/>
  <c r="P335" i="29"/>
  <c r="O335" i="29" s="1"/>
  <c r="M336" i="29" s="1"/>
  <c r="T314" i="17"/>
  <c r="S314" i="17" s="1"/>
  <c r="Q315" i="17" s="1"/>
  <c r="J328" i="29"/>
  <c r="K328" i="29" s="1"/>
  <c r="I329" i="29" s="1"/>
  <c r="K290" i="2"/>
  <c r="I291" i="2" s="1"/>
  <c r="K317" i="17"/>
  <c r="I318" i="17" s="1"/>
  <c r="J318" i="17" s="1"/>
  <c r="J301" i="27"/>
  <c r="L301" i="27" s="1"/>
  <c r="R316" i="29"/>
  <c r="S316" i="29" s="1"/>
  <c r="Q317" i="29" s="1"/>
  <c r="E282" i="2"/>
  <c r="D268" i="10" s="1"/>
  <c r="F247" i="31"/>
  <c r="G247" i="31" s="1"/>
  <c r="G254" i="15"/>
  <c r="E255" i="15" s="1"/>
  <c r="P301" i="17"/>
  <c r="N301" i="17"/>
  <c r="F271" i="17"/>
  <c r="H271" i="17" s="1"/>
  <c r="J302" i="36"/>
  <c r="L302" i="36" s="1"/>
  <c r="J307" i="15"/>
  <c r="L307" i="15" s="1"/>
  <c r="K307" i="15" s="1"/>
  <c r="I308" i="15" s="1"/>
  <c r="J308" i="15" s="1"/>
  <c r="L308" i="15" s="1"/>
  <c r="F301" i="36"/>
  <c r="H301" i="36" s="1"/>
  <c r="N181" i="31" l="1"/>
  <c r="F187" i="27"/>
  <c r="F308" i="3"/>
  <c r="H308" i="3"/>
  <c r="O298" i="3"/>
  <c r="M299" i="3" s="1"/>
  <c r="P299" i="3" s="1"/>
  <c r="K307" i="3"/>
  <c r="I308" i="3" s="1"/>
  <c r="F278" i="56"/>
  <c r="H278" i="56" s="1"/>
  <c r="I283" i="56"/>
  <c r="T291" i="3"/>
  <c r="R291" i="3"/>
  <c r="H264" i="29"/>
  <c r="Z248" i="31" s="1"/>
  <c r="F264" i="29"/>
  <c r="X248" i="31" s="1"/>
  <c r="L318" i="17"/>
  <c r="K318" i="17" s="1"/>
  <c r="I319" i="17" s="1"/>
  <c r="J319" i="17" s="1"/>
  <c r="T315" i="17"/>
  <c r="R315" i="17"/>
  <c r="F282" i="2"/>
  <c r="H282" i="2" s="1"/>
  <c r="K301" i="27"/>
  <c r="I302" i="27" s="1"/>
  <c r="E248" i="31"/>
  <c r="F248" i="31" s="1"/>
  <c r="F255" i="15"/>
  <c r="H255" i="15" s="1"/>
  <c r="H248" i="31" s="1"/>
  <c r="T317" i="29"/>
  <c r="R317" i="29"/>
  <c r="L329" i="29"/>
  <c r="J329" i="29"/>
  <c r="N336" i="29"/>
  <c r="P336" i="29"/>
  <c r="O301" i="17"/>
  <c r="M302" i="17" s="1"/>
  <c r="G271" i="17"/>
  <c r="E272" i="17" s="1"/>
  <c r="J291" i="2"/>
  <c r="L291" i="2" s="1"/>
  <c r="K302" i="36"/>
  <c r="I303" i="36" s="1"/>
  <c r="K308" i="15"/>
  <c r="I309" i="15" s="1"/>
  <c r="G301" i="36"/>
  <c r="E302" i="36" s="1"/>
  <c r="O181" i="31" l="1"/>
  <c r="H187" i="27"/>
  <c r="Y248" i="31"/>
  <c r="W249" i="31" s="1"/>
  <c r="G264" i="29"/>
  <c r="E265" i="29" s="1"/>
  <c r="N299" i="3"/>
  <c r="O299" i="3" s="1"/>
  <c r="M300" i="3" s="1"/>
  <c r="P300" i="3" s="1"/>
  <c r="G308" i="3"/>
  <c r="E309" i="3" s="1"/>
  <c r="G278" i="56"/>
  <c r="E279" i="56" s="1"/>
  <c r="J283" i="56"/>
  <c r="L283" i="56" s="1"/>
  <c r="H265" i="29"/>
  <c r="Z249" i="31" s="1"/>
  <c r="F265" i="29"/>
  <c r="X249" i="31" s="1"/>
  <c r="L308" i="3"/>
  <c r="J308" i="3"/>
  <c r="S291" i="3"/>
  <c r="Q292" i="3" s="1"/>
  <c r="K329" i="29"/>
  <c r="I330" i="29" s="1"/>
  <c r="J330" i="29" s="1"/>
  <c r="S315" i="17"/>
  <c r="Q316" i="17" s="1"/>
  <c r="T316" i="17" s="1"/>
  <c r="L319" i="17"/>
  <c r="K319" i="17" s="1"/>
  <c r="I320" i="17" s="1"/>
  <c r="G282" i="2"/>
  <c r="E283" i="2" s="1"/>
  <c r="G255" i="15"/>
  <c r="E256" i="15" s="1"/>
  <c r="F256" i="15" s="1"/>
  <c r="J302" i="27"/>
  <c r="L302" i="27" s="1"/>
  <c r="G248" i="31"/>
  <c r="N302" i="17"/>
  <c r="P302" i="17"/>
  <c r="O336" i="29"/>
  <c r="M337" i="29" s="1"/>
  <c r="S317" i="29"/>
  <c r="Q318" i="29" s="1"/>
  <c r="K291" i="2"/>
  <c r="I292" i="2" s="1"/>
  <c r="F272" i="17"/>
  <c r="H272" i="17" s="1"/>
  <c r="G272" i="17" s="1"/>
  <c r="J303" i="36"/>
  <c r="L303" i="36" s="1"/>
  <c r="J309" i="15"/>
  <c r="L309" i="15" s="1"/>
  <c r="F302" i="36"/>
  <c r="H302" i="36" s="1"/>
  <c r="Q181" i="31" l="1"/>
  <c r="G187" i="27"/>
  <c r="P181" i="31" s="1"/>
  <c r="E188" i="27"/>
  <c r="N300" i="3"/>
  <c r="O300" i="3" s="1"/>
  <c r="M301" i="3" s="1"/>
  <c r="K308" i="3"/>
  <c r="I309" i="3" s="1"/>
  <c r="J309" i="3" s="1"/>
  <c r="H309" i="3"/>
  <c r="F309" i="3"/>
  <c r="G265" i="29"/>
  <c r="E266" i="29" s="1"/>
  <c r="K283" i="56"/>
  <c r="I284" i="56" s="1"/>
  <c r="F279" i="56"/>
  <c r="H279" i="56" s="1"/>
  <c r="L309" i="3"/>
  <c r="T292" i="3"/>
  <c r="R292" i="3"/>
  <c r="Y249" i="31"/>
  <c r="W250" i="31" s="1"/>
  <c r="R316" i="17"/>
  <c r="S316" i="17" s="1"/>
  <c r="Q317" i="17" s="1"/>
  <c r="L330" i="29"/>
  <c r="K330" i="29" s="1"/>
  <c r="I331" i="29" s="1"/>
  <c r="L331" i="29" s="1"/>
  <c r="D269" i="10"/>
  <c r="F283" i="2"/>
  <c r="H283" i="2" s="1"/>
  <c r="G283" i="2" s="1"/>
  <c r="E284" i="2" s="1"/>
  <c r="E249" i="31"/>
  <c r="F249" i="31" s="1"/>
  <c r="H256" i="15"/>
  <c r="H249" i="31" s="1"/>
  <c r="K302" i="27"/>
  <c r="I303" i="27" s="1"/>
  <c r="R318" i="29"/>
  <c r="T318" i="29"/>
  <c r="P337" i="29"/>
  <c r="N337" i="29"/>
  <c r="J320" i="17"/>
  <c r="L320" i="17"/>
  <c r="E273" i="17"/>
  <c r="F273" i="17" s="1"/>
  <c r="H273" i="17" s="1"/>
  <c r="O302" i="17"/>
  <c r="M303" i="17" s="1"/>
  <c r="J292" i="2"/>
  <c r="L292" i="2" s="1"/>
  <c r="K303" i="36"/>
  <c r="I304" i="36" s="1"/>
  <c r="K309" i="15"/>
  <c r="I310" i="15" s="1"/>
  <c r="G302" i="36"/>
  <c r="E303" i="36" s="1"/>
  <c r="F188" i="27" l="1"/>
  <c r="O182" i="31" s="1"/>
  <c r="H188" i="27"/>
  <c r="Q182" i="31" s="1"/>
  <c r="N182" i="31"/>
  <c r="P301" i="3"/>
  <c r="N301" i="3"/>
  <c r="F266" i="29"/>
  <c r="X250" i="31" s="1"/>
  <c r="H266" i="29"/>
  <c r="Z250" i="31" s="1"/>
  <c r="G309" i="3"/>
  <c r="E310" i="3" s="1"/>
  <c r="J284" i="56"/>
  <c r="L284" i="56" s="1"/>
  <c r="K284" i="56" s="1"/>
  <c r="G279" i="56"/>
  <c r="E280" i="56" s="1"/>
  <c r="S292" i="3"/>
  <c r="Q293" i="3" s="1"/>
  <c r="K309" i="3"/>
  <c r="I310" i="3" s="1"/>
  <c r="R317" i="17"/>
  <c r="T317" i="17"/>
  <c r="F284" i="2"/>
  <c r="H284" i="2" s="1"/>
  <c r="G284" i="2" s="1"/>
  <c r="D270" i="10"/>
  <c r="G249" i="31"/>
  <c r="O337" i="29"/>
  <c r="M338" i="29" s="1"/>
  <c r="N338" i="29" s="1"/>
  <c r="G256" i="15"/>
  <c r="E257" i="15" s="1"/>
  <c r="E250" i="31" s="1"/>
  <c r="F250" i="31" s="1"/>
  <c r="K320" i="17"/>
  <c r="I321" i="17" s="1"/>
  <c r="L321" i="17" s="1"/>
  <c r="J303" i="27"/>
  <c r="L303" i="27" s="1"/>
  <c r="K303" i="27" s="1"/>
  <c r="I304" i="27" s="1"/>
  <c r="J304" i="27" s="1"/>
  <c r="L304" i="27" s="1"/>
  <c r="K304" i="27" s="1"/>
  <c r="I305" i="27" s="1"/>
  <c r="J331" i="29"/>
  <c r="K331" i="29" s="1"/>
  <c r="I332" i="29" s="1"/>
  <c r="S318" i="29"/>
  <c r="Q319" i="29" s="1"/>
  <c r="T319" i="29" s="1"/>
  <c r="K292" i="2"/>
  <c r="I293" i="2" s="1"/>
  <c r="N303" i="17"/>
  <c r="P303" i="17"/>
  <c r="G273" i="17"/>
  <c r="E274" i="17" s="1"/>
  <c r="J304" i="36"/>
  <c r="L304" i="36" s="1"/>
  <c r="J310" i="15"/>
  <c r="L310" i="15" s="1"/>
  <c r="K310" i="15" s="1"/>
  <c r="F303" i="36"/>
  <c r="H303" i="36" s="1"/>
  <c r="G188" i="27" l="1"/>
  <c r="P182" i="31" s="1"/>
  <c r="E189" i="27"/>
  <c r="O301" i="3"/>
  <c r="M302" i="3" s="1"/>
  <c r="Y250" i="31"/>
  <c r="W251" i="31" s="1"/>
  <c r="H310" i="3"/>
  <c r="F310" i="3"/>
  <c r="G310" i="3" s="1"/>
  <c r="E311" i="3" s="1"/>
  <c r="G266" i="29"/>
  <c r="E267" i="29" s="1"/>
  <c r="F280" i="56"/>
  <c r="H280" i="56" s="1"/>
  <c r="I285" i="56"/>
  <c r="T293" i="3"/>
  <c r="R293" i="3"/>
  <c r="L310" i="3"/>
  <c r="J310" i="3"/>
  <c r="P338" i="29"/>
  <c r="O338" i="29" s="1"/>
  <c r="M339" i="29" s="1"/>
  <c r="N339" i="29" s="1"/>
  <c r="S317" i="17"/>
  <c r="Q318" i="17" s="1"/>
  <c r="T318" i="17" s="1"/>
  <c r="E285" i="2"/>
  <c r="F285" i="2" s="1"/>
  <c r="H285" i="2" s="1"/>
  <c r="J321" i="17"/>
  <c r="K321" i="17" s="1"/>
  <c r="I322" i="17" s="1"/>
  <c r="L322" i="17" s="1"/>
  <c r="F257" i="15"/>
  <c r="H257" i="15" s="1"/>
  <c r="H250" i="31" s="1"/>
  <c r="G250" i="31" s="1"/>
  <c r="R319" i="29"/>
  <c r="S319" i="29" s="1"/>
  <c r="Q320" i="29" s="1"/>
  <c r="R320" i="29" s="1"/>
  <c r="O303" i="17"/>
  <c r="M304" i="17" s="1"/>
  <c r="N304" i="17" s="1"/>
  <c r="J332" i="29"/>
  <c r="L332" i="29"/>
  <c r="I311" i="15"/>
  <c r="J311" i="15" s="1"/>
  <c r="L311" i="15" s="1"/>
  <c r="F274" i="17"/>
  <c r="H274" i="17" s="1"/>
  <c r="J305" i="27"/>
  <c r="L305" i="27" s="1"/>
  <c r="J293" i="2"/>
  <c r="L293" i="2" s="1"/>
  <c r="K304" i="36"/>
  <c r="I305" i="36" s="1"/>
  <c r="G303" i="36"/>
  <c r="E304" i="36" s="1"/>
  <c r="S293" i="3" l="1"/>
  <c r="Q294" i="3" s="1"/>
  <c r="N183" i="31"/>
  <c r="F189" i="27"/>
  <c r="O183" i="31" s="1"/>
  <c r="P302" i="3"/>
  <c r="N302" i="3"/>
  <c r="F311" i="3"/>
  <c r="H311" i="3"/>
  <c r="F267" i="29"/>
  <c r="X251" i="31" s="1"/>
  <c r="H267" i="29"/>
  <c r="G280" i="56"/>
  <c r="E281" i="56" s="1"/>
  <c r="J285" i="56"/>
  <c r="L285" i="56" s="1"/>
  <c r="K285" i="56" s="1"/>
  <c r="R294" i="3"/>
  <c r="T294" i="3"/>
  <c r="K310" i="3"/>
  <c r="I311" i="3" s="1"/>
  <c r="R318" i="17"/>
  <c r="S318" i="17" s="1"/>
  <c r="Q319" i="17" s="1"/>
  <c r="R319" i="17" s="1"/>
  <c r="D271" i="10"/>
  <c r="P339" i="29"/>
  <c r="O339" i="29" s="1"/>
  <c r="M340" i="29" s="1"/>
  <c r="G257" i="15"/>
  <c r="E258" i="15" s="1"/>
  <c r="E251" i="31" s="1"/>
  <c r="P304" i="17"/>
  <c r="O304" i="17" s="1"/>
  <c r="M305" i="17" s="1"/>
  <c r="P305" i="17" s="1"/>
  <c r="T320" i="29"/>
  <c r="S320" i="29" s="1"/>
  <c r="Q321" i="29" s="1"/>
  <c r="T321" i="29" s="1"/>
  <c r="J322" i="17"/>
  <c r="K322" i="17" s="1"/>
  <c r="I323" i="17" s="1"/>
  <c r="J323" i="17" s="1"/>
  <c r="K332" i="29"/>
  <c r="I333" i="29" s="1"/>
  <c r="G274" i="17"/>
  <c r="E275" i="17" s="1"/>
  <c r="K293" i="2"/>
  <c r="I294" i="2" s="1"/>
  <c r="K305" i="27"/>
  <c r="I306" i="27" s="1"/>
  <c r="G285" i="2"/>
  <c r="E286" i="2" s="1"/>
  <c r="J305" i="36"/>
  <c r="L305" i="36" s="1"/>
  <c r="K311" i="15"/>
  <c r="I312" i="15" s="1"/>
  <c r="F304" i="36"/>
  <c r="H304" i="36" s="1"/>
  <c r="G311" i="3" l="1"/>
  <c r="E312" i="3" s="1"/>
  <c r="H189" i="27"/>
  <c r="O302" i="3"/>
  <c r="M303" i="3" s="1"/>
  <c r="S294" i="3"/>
  <c r="Q295" i="3" s="1"/>
  <c r="T295" i="3" s="1"/>
  <c r="Z251" i="31"/>
  <c r="Y251" i="31" s="1"/>
  <c r="W252" i="31" s="1"/>
  <c r="G267" i="29"/>
  <c r="E268" i="29" s="1"/>
  <c r="H312" i="3"/>
  <c r="F312" i="3"/>
  <c r="G312" i="3" s="1"/>
  <c r="E313" i="3" s="1"/>
  <c r="I286" i="56"/>
  <c r="F281" i="56"/>
  <c r="H281" i="56" s="1"/>
  <c r="L311" i="3"/>
  <c r="J311" i="3"/>
  <c r="T319" i="17"/>
  <c r="S319" i="17" s="1"/>
  <c r="Q320" i="17" s="1"/>
  <c r="R320" i="17" s="1"/>
  <c r="N305" i="17"/>
  <c r="O305" i="17" s="1"/>
  <c r="M306" i="17" s="1"/>
  <c r="F258" i="15"/>
  <c r="H258" i="15" s="1"/>
  <c r="H251" i="31" s="1"/>
  <c r="L323" i="17"/>
  <c r="K323" i="17" s="1"/>
  <c r="I324" i="17" s="1"/>
  <c r="R321" i="29"/>
  <c r="S321" i="29" s="1"/>
  <c r="Q322" i="29" s="1"/>
  <c r="F251" i="31"/>
  <c r="J333" i="29"/>
  <c r="L333" i="29"/>
  <c r="N340" i="29"/>
  <c r="P340" i="29"/>
  <c r="J306" i="27"/>
  <c r="L306" i="27" s="1"/>
  <c r="J294" i="2"/>
  <c r="L294" i="2" s="1"/>
  <c r="D272" i="10"/>
  <c r="F286" i="2"/>
  <c r="H286" i="2" s="1"/>
  <c r="G286" i="2" s="1"/>
  <c r="F275" i="17"/>
  <c r="H275" i="17" s="1"/>
  <c r="K305" i="36"/>
  <c r="I306" i="36" s="1"/>
  <c r="J312" i="15"/>
  <c r="L312" i="15" s="1"/>
  <c r="G304" i="36"/>
  <c r="E305" i="36" s="1"/>
  <c r="Q183" i="31" l="1"/>
  <c r="G189" i="27"/>
  <c r="P183" i="31" s="1"/>
  <c r="E190" i="27"/>
  <c r="R295" i="3"/>
  <c r="S295" i="3" s="1"/>
  <c r="Q296" i="3" s="1"/>
  <c r="N303" i="3"/>
  <c r="P303" i="3"/>
  <c r="O303" i="3"/>
  <c r="M304" i="3" s="1"/>
  <c r="F313" i="3"/>
  <c r="H313" i="3"/>
  <c r="G313" i="3" s="1"/>
  <c r="E314" i="3" s="1"/>
  <c r="F268" i="29"/>
  <c r="X252" i="31" s="1"/>
  <c r="H268" i="29"/>
  <c r="Z252" i="31" s="1"/>
  <c r="G281" i="56"/>
  <c r="E282" i="56" s="1"/>
  <c r="J286" i="56"/>
  <c r="L286" i="56" s="1"/>
  <c r="K311" i="3"/>
  <c r="I312" i="3" s="1"/>
  <c r="T320" i="17"/>
  <c r="S320" i="17" s="1"/>
  <c r="Q321" i="17" s="1"/>
  <c r="T321" i="17" s="1"/>
  <c r="L324" i="17"/>
  <c r="J324" i="17"/>
  <c r="G258" i="15"/>
  <c r="E259" i="15" s="1"/>
  <c r="E252" i="31" s="1"/>
  <c r="K333" i="29"/>
  <c r="I334" i="29" s="1"/>
  <c r="J334" i="29" s="1"/>
  <c r="O340" i="29"/>
  <c r="M341" i="29" s="1"/>
  <c r="N341" i="29" s="1"/>
  <c r="K306" i="27"/>
  <c r="I307" i="27" s="1"/>
  <c r="J307" i="27" s="1"/>
  <c r="L307" i="27" s="1"/>
  <c r="G251" i="31"/>
  <c r="N306" i="17"/>
  <c r="P306" i="17"/>
  <c r="R322" i="29"/>
  <c r="T322" i="29"/>
  <c r="K294" i="2"/>
  <c r="I295" i="2" s="1"/>
  <c r="G275" i="17"/>
  <c r="E276" i="17" s="1"/>
  <c r="E287" i="2"/>
  <c r="J306" i="36"/>
  <c r="L306" i="36" s="1"/>
  <c r="K306" i="36" s="1"/>
  <c r="K312" i="15"/>
  <c r="I313" i="15" s="1"/>
  <c r="F305" i="36"/>
  <c r="H305" i="36" s="1"/>
  <c r="F190" i="27" l="1"/>
  <c r="O184" i="31" s="1"/>
  <c r="N184" i="31"/>
  <c r="H190" i="27"/>
  <c r="Q184" i="31" s="1"/>
  <c r="G190" i="27"/>
  <c r="P184" i="31" s="1"/>
  <c r="T296" i="3"/>
  <c r="R296" i="3"/>
  <c r="N304" i="3"/>
  <c r="P304" i="3"/>
  <c r="E191" i="27"/>
  <c r="H314" i="3"/>
  <c r="F314" i="3"/>
  <c r="G268" i="29"/>
  <c r="E269" i="29" s="1"/>
  <c r="Y252" i="31"/>
  <c r="W253" i="31" s="1"/>
  <c r="K286" i="56"/>
  <c r="I287" i="56" s="1"/>
  <c r="F282" i="56"/>
  <c r="H282" i="56" s="1"/>
  <c r="J312" i="3"/>
  <c r="L312" i="3"/>
  <c r="R321" i="17"/>
  <c r="S321" i="17" s="1"/>
  <c r="Q322" i="17" s="1"/>
  <c r="R322" i="17" s="1"/>
  <c r="S322" i="29"/>
  <c r="Q323" i="29" s="1"/>
  <c r="R323" i="29" s="1"/>
  <c r="K324" i="17"/>
  <c r="I325" i="17" s="1"/>
  <c r="L325" i="17" s="1"/>
  <c r="L334" i="29"/>
  <c r="K334" i="29" s="1"/>
  <c r="I335" i="29" s="1"/>
  <c r="L335" i="29" s="1"/>
  <c r="F259" i="15"/>
  <c r="H259" i="15" s="1"/>
  <c r="H252" i="31" s="1"/>
  <c r="P341" i="29"/>
  <c r="O341" i="29" s="1"/>
  <c r="M342" i="29" s="1"/>
  <c r="O306" i="17"/>
  <c r="M307" i="17" s="1"/>
  <c r="F252" i="31"/>
  <c r="K307" i="27"/>
  <c r="I308" i="27" s="1"/>
  <c r="J295" i="2"/>
  <c r="L295" i="2" s="1"/>
  <c r="F287" i="2"/>
  <c r="H287" i="2" s="1"/>
  <c r="D273" i="10"/>
  <c r="F276" i="17"/>
  <c r="H276" i="17" s="1"/>
  <c r="I307" i="36"/>
  <c r="J313" i="15"/>
  <c r="L313" i="15" s="1"/>
  <c r="K313" i="15" s="1"/>
  <c r="I314" i="15" s="1"/>
  <c r="G305" i="36"/>
  <c r="E306" i="36" s="1"/>
  <c r="S296" i="3" l="1"/>
  <c r="Q297" i="3" s="1"/>
  <c r="K312" i="3"/>
  <c r="I313" i="3" s="1"/>
  <c r="O304" i="3"/>
  <c r="M305" i="3" s="1"/>
  <c r="N185" i="31"/>
  <c r="F191" i="27"/>
  <c r="H269" i="29"/>
  <c r="F269" i="29"/>
  <c r="X253" i="31" s="1"/>
  <c r="G314" i="3"/>
  <c r="E315" i="3" s="1"/>
  <c r="J287" i="56"/>
  <c r="L287" i="56" s="1"/>
  <c r="K287" i="56" s="1"/>
  <c r="G282" i="56"/>
  <c r="E283" i="56" s="1"/>
  <c r="T297" i="3"/>
  <c r="R297" i="3"/>
  <c r="S297" i="3"/>
  <c r="J313" i="3"/>
  <c r="L313" i="3"/>
  <c r="T323" i="29"/>
  <c r="S323" i="29" s="1"/>
  <c r="Q324" i="29" s="1"/>
  <c r="T322" i="17"/>
  <c r="S322" i="17" s="1"/>
  <c r="Q323" i="17" s="1"/>
  <c r="R323" i="17" s="1"/>
  <c r="J325" i="17"/>
  <c r="K325" i="17" s="1"/>
  <c r="I326" i="17" s="1"/>
  <c r="G259" i="15"/>
  <c r="E260" i="15" s="1"/>
  <c r="E253" i="31" s="1"/>
  <c r="G252" i="31"/>
  <c r="N342" i="29"/>
  <c r="P342" i="29"/>
  <c r="J335" i="29"/>
  <c r="K335" i="29" s="1"/>
  <c r="I336" i="29" s="1"/>
  <c r="J336" i="29" s="1"/>
  <c r="K295" i="2"/>
  <c r="I296" i="2" s="1"/>
  <c r="N307" i="17"/>
  <c r="P307" i="17"/>
  <c r="G287" i="2"/>
  <c r="E288" i="2" s="1"/>
  <c r="G276" i="17"/>
  <c r="E277" i="17" s="1"/>
  <c r="J308" i="27"/>
  <c r="L308" i="27" s="1"/>
  <c r="J307" i="36"/>
  <c r="L307" i="36" s="1"/>
  <c r="K307" i="36" s="1"/>
  <c r="J314" i="15"/>
  <c r="L314" i="15" s="1"/>
  <c r="F306" i="36"/>
  <c r="H306" i="36" s="1"/>
  <c r="N305" i="3" l="1"/>
  <c r="P305" i="3"/>
  <c r="O305" i="3" s="1"/>
  <c r="M306" i="3" s="1"/>
  <c r="K313" i="3"/>
  <c r="I314" i="3" s="1"/>
  <c r="O185" i="31"/>
  <c r="H191" i="27"/>
  <c r="F315" i="3"/>
  <c r="H315" i="3"/>
  <c r="Z253" i="31"/>
  <c r="G269" i="29"/>
  <c r="E270" i="29" s="1"/>
  <c r="F283" i="56"/>
  <c r="H283" i="56" s="1"/>
  <c r="I288" i="56"/>
  <c r="Q298" i="3"/>
  <c r="T323" i="17"/>
  <c r="S323" i="17" s="1"/>
  <c r="Q324" i="17" s="1"/>
  <c r="R324" i="17" s="1"/>
  <c r="O307" i="17"/>
  <c r="M308" i="17" s="1"/>
  <c r="P308" i="17" s="1"/>
  <c r="O342" i="29"/>
  <c r="M343" i="29" s="1"/>
  <c r="N343" i="29" s="1"/>
  <c r="F260" i="15"/>
  <c r="H260" i="15" s="1"/>
  <c r="G260" i="15" s="1"/>
  <c r="E261" i="15" s="1"/>
  <c r="L336" i="29"/>
  <c r="K336" i="29" s="1"/>
  <c r="I337" i="29" s="1"/>
  <c r="J337" i="29" s="1"/>
  <c r="T324" i="29"/>
  <c r="R324" i="29"/>
  <c r="J296" i="2"/>
  <c r="F253" i="31"/>
  <c r="J326" i="17"/>
  <c r="L326" i="17"/>
  <c r="F277" i="17"/>
  <c r="H277" i="17" s="1"/>
  <c r="D274" i="10"/>
  <c r="F288" i="2"/>
  <c r="H288" i="2" s="1"/>
  <c r="K308" i="27"/>
  <c r="I309" i="27" s="1"/>
  <c r="I308" i="36"/>
  <c r="K314" i="15"/>
  <c r="I315" i="15" s="1"/>
  <c r="G306" i="36"/>
  <c r="E307" i="36" s="1"/>
  <c r="G315" i="3" l="1"/>
  <c r="E316" i="3" s="1"/>
  <c r="H316" i="3" s="1"/>
  <c r="N306" i="3"/>
  <c r="P306" i="3"/>
  <c r="O306" i="3" s="1"/>
  <c r="M307" i="3" s="1"/>
  <c r="N307" i="3" s="1"/>
  <c r="Q185" i="31"/>
  <c r="G191" i="27"/>
  <c r="P307" i="3"/>
  <c r="O307" i="3" s="1"/>
  <c r="M308" i="3" s="1"/>
  <c r="H270" i="29"/>
  <c r="Z254" i="31" s="1"/>
  <c r="F270" i="29"/>
  <c r="X254" i="31" s="1"/>
  <c r="Y253" i="31"/>
  <c r="W254" i="31" s="1"/>
  <c r="G283" i="56"/>
  <c r="E284" i="56" s="1"/>
  <c r="J288" i="56"/>
  <c r="L288" i="56" s="1"/>
  <c r="R298" i="3"/>
  <c r="T298" i="3"/>
  <c r="S298" i="3" s="1"/>
  <c r="Q299" i="3" s="1"/>
  <c r="P343" i="29"/>
  <c r="O343" i="29" s="1"/>
  <c r="M344" i="29" s="1"/>
  <c r="N344" i="29" s="1"/>
  <c r="L314" i="3"/>
  <c r="J314" i="3"/>
  <c r="N308" i="17"/>
  <c r="O308" i="17" s="1"/>
  <c r="M309" i="17" s="1"/>
  <c r="T324" i="17"/>
  <c r="S324" i="17" s="1"/>
  <c r="Q325" i="17" s="1"/>
  <c r="R325" i="17" s="1"/>
  <c r="L296" i="2"/>
  <c r="K296" i="2" s="1"/>
  <c r="I297" i="2" s="1"/>
  <c r="J297" i="2" s="1"/>
  <c r="L297" i="2" s="1"/>
  <c r="H253" i="31"/>
  <c r="G253" i="31" s="1"/>
  <c r="S324" i="29"/>
  <c r="Q325" i="29" s="1"/>
  <c r="R325" i="29" s="1"/>
  <c r="L337" i="29"/>
  <c r="K337" i="29" s="1"/>
  <c r="I338" i="29" s="1"/>
  <c r="K326" i="17"/>
  <c r="I327" i="17" s="1"/>
  <c r="L327" i="17" s="1"/>
  <c r="E254" i="31"/>
  <c r="F254" i="31" s="1"/>
  <c r="F261" i="15"/>
  <c r="H261" i="15" s="1"/>
  <c r="G277" i="17"/>
  <c r="E278" i="17" s="1"/>
  <c r="G288" i="2"/>
  <c r="E289" i="2" s="1"/>
  <c r="J309" i="27"/>
  <c r="L309" i="27" s="1"/>
  <c r="J308" i="36"/>
  <c r="L308" i="36" s="1"/>
  <c r="J315" i="15"/>
  <c r="L315" i="15" s="1"/>
  <c r="K315" i="15" s="1"/>
  <c r="I316" i="15" s="1"/>
  <c r="F307" i="36"/>
  <c r="H307" i="36" s="1"/>
  <c r="G307" i="36" s="1"/>
  <c r="F316" i="3" l="1"/>
  <c r="G316" i="3" s="1"/>
  <c r="E317" i="3" s="1"/>
  <c r="P185" i="31"/>
  <c r="E192" i="27"/>
  <c r="Y254" i="31"/>
  <c r="W255" i="31" s="1"/>
  <c r="G270" i="29"/>
  <c r="E271" i="29" s="1"/>
  <c r="F317" i="3"/>
  <c r="H317" i="3"/>
  <c r="G317" i="3" s="1"/>
  <c r="E318" i="3" s="1"/>
  <c r="K288" i="56"/>
  <c r="I289" i="56" s="1"/>
  <c r="F284" i="56"/>
  <c r="H284" i="56" s="1"/>
  <c r="P308" i="3"/>
  <c r="N308" i="3"/>
  <c r="R299" i="3"/>
  <c r="T299" i="3"/>
  <c r="K314" i="3"/>
  <c r="I315" i="3" s="1"/>
  <c r="T325" i="17"/>
  <c r="S325" i="17" s="1"/>
  <c r="Q326" i="17" s="1"/>
  <c r="R326" i="17" s="1"/>
  <c r="P344" i="29"/>
  <c r="O344" i="29" s="1"/>
  <c r="T325" i="29"/>
  <c r="S325" i="29" s="1"/>
  <c r="Q326" i="29" s="1"/>
  <c r="R326" i="29" s="1"/>
  <c r="J327" i="17"/>
  <c r="K327" i="17" s="1"/>
  <c r="I328" i="17" s="1"/>
  <c r="H254" i="31"/>
  <c r="G254" i="31" s="1"/>
  <c r="G261" i="15"/>
  <c r="E262" i="15" s="1"/>
  <c r="P309" i="17"/>
  <c r="N309" i="17"/>
  <c r="J338" i="29"/>
  <c r="L338" i="29"/>
  <c r="K297" i="2"/>
  <c r="I298" i="2" s="1"/>
  <c r="K309" i="27"/>
  <c r="I310" i="27" s="1"/>
  <c r="F278" i="17"/>
  <c r="H278" i="17" s="1"/>
  <c r="D275" i="10"/>
  <c r="F289" i="2"/>
  <c r="H289" i="2" s="1"/>
  <c r="K308" i="36"/>
  <c r="I309" i="36" s="1"/>
  <c r="J316" i="15"/>
  <c r="L316" i="15" s="1"/>
  <c r="K316" i="15" s="1"/>
  <c r="E308" i="36"/>
  <c r="F308" i="36" s="1"/>
  <c r="H308" i="36" s="1"/>
  <c r="S299" i="3" l="1"/>
  <c r="Q300" i="3" s="1"/>
  <c r="N186" i="31"/>
  <c r="F192" i="27"/>
  <c r="O186" i="31" s="1"/>
  <c r="H192" i="27"/>
  <c r="H271" i="29"/>
  <c r="F271" i="29"/>
  <c r="X255" i="31" s="1"/>
  <c r="F318" i="3"/>
  <c r="H318" i="3"/>
  <c r="O308" i="3"/>
  <c r="M309" i="3" s="1"/>
  <c r="P309" i="3" s="1"/>
  <c r="G284" i="56"/>
  <c r="E285" i="56" s="1"/>
  <c r="J289" i="56"/>
  <c r="L289" i="56" s="1"/>
  <c r="N309" i="3"/>
  <c r="L315" i="3"/>
  <c r="J315" i="3"/>
  <c r="K315" i="3" s="1"/>
  <c r="I316" i="3" s="1"/>
  <c r="T300" i="3"/>
  <c r="R300" i="3"/>
  <c r="T326" i="17"/>
  <c r="S326" i="17" s="1"/>
  <c r="Q327" i="17" s="1"/>
  <c r="R327" i="17" s="1"/>
  <c r="M345" i="29"/>
  <c r="N345" i="29" s="1"/>
  <c r="T326" i="29"/>
  <c r="S326" i="29" s="1"/>
  <c r="Q327" i="29" s="1"/>
  <c r="R327" i="29" s="1"/>
  <c r="O309" i="17"/>
  <c r="M310" i="17" s="1"/>
  <c r="L328" i="17"/>
  <c r="J328" i="17"/>
  <c r="K338" i="29"/>
  <c r="I339" i="29" s="1"/>
  <c r="E255" i="31"/>
  <c r="F255" i="31" s="1"/>
  <c r="F262" i="15"/>
  <c r="H262" i="15" s="1"/>
  <c r="J310" i="27"/>
  <c r="L310" i="27" s="1"/>
  <c r="G289" i="2"/>
  <c r="E290" i="2" s="1"/>
  <c r="J298" i="2"/>
  <c r="L298" i="2" s="1"/>
  <c r="G278" i="17"/>
  <c r="E279" i="17" s="1"/>
  <c r="J309" i="36"/>
  <c r="L309" i="36" s="1"/>
  <c r="I317" i="15"/>
  <c r="G308" i="36"/>
  <c r="E309" i="36" s="1"/>
  <c r="G318" i="3" l="1"/>
  <c r="E319" i="3" s="1"/>
  <c r="O309" i="3"/>
  <c r="M310" i="3" s="1"/>
  <c r="G192" i="27"/>
  <c r="Q186" i="31"/>
  <c r="F319" i="3"/>
  <c r="H319" i="3"/>
  <c r="G319" i="3" s="1"/>
  <c r="E320" i="3" s="1"/>
  <c r="S300" i="3"/>
  <c r="Q301" i="3" s="1"/>
  <c r="R301" i="3" s="1"/>
  <c r="Z255" i="31"/>
  <c r="Y255" i="31" s="1"/>
  <c r="W256" i="31" s="1"/>
  <c r="G271" i="29"/>
  <c r="E272" i="29" s="1"/>
  <c r="K289" i="56"/>
  <c r="I290" i="56" s="1"/>
  <c r="F285" i="56"/>
  <c r="H285" i="56" s="1"/>
  <c r="J316" i="3"/>
  <c r="L316" i="3"/>
  <c r="N310" i="3"/>
  <c r="P310" i="3"/>
  <c r="O310" i="3" s="1"/>
  <c r="M311" i="3" s="1"/>
  <c r="P345" i="29"/>
  <c r="O345" i="29" s="1"/>
  <c r="M346" i="29" s="1"/>
  <c r="P346" i="29" s="1"/>
  <c r="T327" i="17"/>
  <c r="S327" i="17" s="1"/>
  <c r="Q328" i="17" s="1"/>
  <c r="K328" i="17"/>
  <c r="I329" i="17" s="1"/>
  <c r="L329" i="17" s="1"/>
  <c r="T327" i="29"/>
  <c r="S327" i="29" s="1"/>
  <c r="Q328" i="29" s="1"/>
  <c r="T328" i="29" s="1"/>
  <c r="G262" i="15"/>
  <c r="E263" i="15" s="1"/>
  <c r="H255" i="31"/>
  <c r="G255" i="31" s="1"/>
  <c r="J339" i="29"/>
  <c r="L339" i="29"/>
  <c r="P310" i="17"/>
  <c r="N310" i="17"/>
  <c r="K310" i="27"/>
  <c r="I311" i="27" s="1"/>
  <c r="F279" i="17"/>
  <c r="H279" i="17" s="1"/>
  <c r="G279" i="17" s="1"/>
  <c r="K298" i="2"/>
  <c r="I299" i="2" s="1"/>
  <c r="D276" i="10"/>
  <c r="F290" i="2"/>
  <c r="H290" i="2" s="1"/>
  <c r="K309" i="36"/>
  <c r="I310" i="36" s="1"/>
  <c r="J317" i="15"/>
  <c r="L317" i="15" s="1"/>
  <c r="K317" i="15" s="1"/>
  <c r="F309" i="36"/>
  <c r="H309" i="36" s="1"/>
  <c r="G309" i="36" s="1"/>
  <c r="E310" i="36" s="1"/>
  <c r="T301" i="3" l="1"/>
  <c r="P186" i="31"/>
  <c r="E193" i="27"/>
  <c r="S301" i="3"/>
  <c r="Q302" i="3" s="1"/>
  <c r="T302" i="3" s="1"/>
  <c r="H272" i="29"/>
  <c r="F272" i="29"/>
  <c r="X256" i="31" s="1"/>
  <c r="H320" i="3"/>
  <c r="G320" i="3" s="1"/>
  <c r="E321" i="3" s="1"/>
  <c r="F320" i="3"/>
  <c r="G285" i="56"/>
  <c r="E286" i="56" s="1"/>
  <c r="J290" i="56"/>
  <c r="L290" i="56" s="1"/>
  <c r="P311" i="3"/>
  <c r="N311" i="3"/>
  <c r="O311" i="3" s="1"/>
  <c r="M312" i="3" s="1"/>
  <c r="K316" i="3"/>
  <c r="I317" i="3" s="1"/>
  <c r="N346" i="29"/>
  <c r="O346" i="29" s="1"/>
  <c r="M347" i="29" s="1"/>
  <c r="R328" i="17"/>
  <c r="T328" i="17"/>
  <c r="J329" i="17"/>
  <c r="K329" i="17" s="1"/>
  <c r="I330" i="17" s="1"/>
  <c r="O310" i="17"/>
  <c r="M311" i="17" s="1"/>
  <c r="P311" i="17" s="1"/>
  <c r="R328" i="29"/>
  <c r="S328" i="29" s="1"/>
  <c r="Q329" i="29" s="1"/>
  <c r="K339" i="29"/>
  <c r="I340" i="29" s="1"/>
  <c r="J340" i="29" s="1"/>
  <c r="E256" i="31"/>
  <c r="F256" i="31" s="1"/>
  <c r="F263" i="15"/>
  <c r="H263" i="15" s="1"/>
  <c r="H256" i="31" s="1"/>
  <c r="G290" i="2"/>
  <c r="E291" i="2" s="1"/>
  <c r="J311" i="27"/>
  <c r="L311" i="27" s="1"/>
  <c r="J299" i="2"/>
  <c r="L299" i="2" s="1"/>
  <c r="E280" i="17"/>
  <c r="J310" i="36"/>
  <c r="L310" i="36" s="1"/>
  <c r="K310" i="36" s="1"/>
  <c r="I311" i="36" s="1"/>
  <c r="I318" i="15"/>
  <c r="F310" i="36"/>
  <c r="H310" i="36" s="1"/>
  <c r="R302" i="3" l="1"/>
  <c r="N187" i="31"/>
  <c r="F193" i="27"/>
  <c r="H321" i="3"/>
  <c r="F321" i="3"/>
  <c r="Z256" i="31"/>
  <c r="G272" i="29"/>
  <c r="E273" i="29" s="1"/>
  <c r="F286" i="56"/>
  <c r="H286" i="56" s="1"/>
  <c r="K290" i="56"/>
  <c r="I291" i="56" s="1"/>
  <c r="L317" i="3"/>
  <c r="J317" i="3"/>
  <c r="N312" i="3"/>
  <c r="P312" i="3"/>
  <c r="S302" i="3"/>
  <c r="Q303" i="3" s="1"/>
  <c r="P347" i="29"/>
  <c r="N347" i="29"/>
  <c r="S328" i="17"/>
  <c r="Q329" i="17" s="1"/>
  <c r="N311" i="17"/>
  <c r="O311" i="17" s="1"/>
  <c r="M312" i="17" s="1"/>
  <c r="G256" i="31"/>
  <c r="L340" i="29"/>
  <c r="K340" i="29" s="1"/>
  <c r="I341" i="29" s="1"/>
  <c r="L341" i="29" s="1"/>
  <c r="G263" i="15"/>
  <c r="E264" i="15" s="1"/>
  <c r="T329" i="29"/>
  <c r="R329" i="29"/>
  <c r="J330" i="17"/>
  <c r="L330" i="17"/>
  <c r="F291" i="2"/>
  <c r="H291" i="2" s="1"/>
  <c r="D277" i="10"/>
  <c r="K311" i="27"/>
  <c r="I312" i="27" s="1"/>
  <c r="K299" i="2"/>
  <c r="I300" i="2" s="1"/>
  <c r="F280" i="17"/>
  <c r="H280" i="17" s="1"/>
  <c r="G280" i="17" s="1"/>
  <c r="E281" i="17" s="1"/>
  <c r="J311" i="36"/>
  <c r="L311" i="36" s="1"/>
  <c r="J318" i="15"/>
  <c r="L318" i="15" s="1"/>
  <c r="G310" i="36"/>
  <c r="E311" i="36" s="1"/>
  <c r="H193" i="27" l="1"/>
  <c r="O187" i="31"/>
  <c r="H273" i="29"/>
  <c r="Z257" i="31" s="1"/>
  <c r="F273" i="29"/>
  <c r="X257" i="31" s="1"/>
  <c r="Y256" i="31"/>
  <c r="W257" i="31" s="1"/>
  <c r="G321" i="3"/>
  <c r="E322" i="3" s="1"/>
  <c r="J291" i="56"/>
  <c r="L291" i="56" s="1"/>
  <c r="G286" i="56"/>
  <c r="E287" i="56" s="1"/>
  <c r="R303" i="3"/>
  <c r="T303" i="3"/>
  <c r="K317" i="3"/>
  <c r="I318" i="3" s="1"/>
  <c r="O312" i="3"/>
  <c r="M313" i="3" s="1"/>
  <c r="O347" i="29"/>
  <c r="M348" i="29" s="1"/>
  <c r="P348" i="29" s="1"/>
  <c r="T329" i="17"/>
  <c r="R329" i="17"/>
  <c r="S329" i="29"/>
  <c r="Q330" i="29" s="1"/>
  <c r="T330" i="29" s="1"/>
  <c r="K330" i="17"/>
  <c r="I331" i="17" s="1"/>
  <c r="J341" i="29"/>
  <c r="K341" i="29" s="1"/>
  <c r="I342" i="29" s="1"/>
  <c r="F264" i="15"/>
  <c r="H264" i="15" s="1"/>
  <c r="H257" i="31" s="1"/>
  <c r="E257" i="31"/>
  <c r="F257" i="31" s="1"/>
  <c r="N312" i="17"/>
  <c r="P312" i="17"/>
  <c r="J300" i="2"/>
  <c r="L300" i="2" s="1"/>
  <c r="K300" i="2" s="1"/>
  <c r="G291" i="2"/>
  <c r="E292" i="2" s="1"/>
  <c r="F281" i="17"/>
  <c r="H281" i="17" s="1"/>
  <c r="G281" i="17" s="1"/>
  <c r="J312" i="27"/>
  <c r="L312" i="27" s="1"/>
  <c r="K311" i="36"/>
  <c r="I312" i="36" s="1"/>
  <c r="K318" i="15"/>
  <c r="I319" i="15" s="1"/>
  <c r="F311" i="36"/>
  <c r="H311" i="36" s="1"/>
  <c r="Y257" i="31" l="1"/>
  <c r="W258" i="31" s="1"/>
  <c r="Q187" i="31"/>
  <c r="G193" i="27"/>
  <c r="S303" i="3"/>
  <c r="Q304" i="3" s="1"/>
  <c r="G273" i="29"/>
  <c r="E274" i="29" s="1"/>
  <c r="F322" i="3"/>
  <c r="H322" i="3"/>
  <c r="G322" i="3"/>
  <c r="E323" i="3" s="1"/>
  <c r="K291" i="56"/>
  <c r="I292" i="56" s="1"/>
  <c r="F287" i="56"/>
  <c r="H287" i="56" s="1"/>
  <c r="R304" i="3"/>
  <c r="T304" i="3"/>
  <c r="P313" i="3"/>
  <c r="N313" i="3"/>
  <c r="L318" i="3"/>
  <c r="J318" i="3"/>
  <c r="N348" i="29"/>
  <c r="O348" i="29" s="1"/>
  <c r="M349" i="29" s="1"/>
  <c r="N349" i="29" s="1"/>
  <c r="S329" i="17"/>
  <c r="Q330" i="17" s="1"/>
  <c r="T330" i="17" s="1"/>
  <c r="R330" i="29"/>
  <c r="S330" i="29" s="1"/>
  <c r="Q331" i="29" s="1"/>
  <c r="G257" i="31"/>
  <c r="K312" i="27"/>
  <c r="I313" i="27" s="1"/>
  <c r="J313" i="27" s="1"/>
  <c r="L313" i="27" s="1"/>
  <c r="G264" i="15"/>
  <c r="E265" i="15" s="1"/>
  <c r="J331" i="17"/>
  <c r="L331" i="17"/>
  <c r="O312" i="17"/>
  <c r="M313" i="17" s="1"/>
  <c r="L342" i="29"/>
  <c r="J342" i="29"/>
  <c r="D278" i="10"/>
  <c r="F292" i="2"/>
  <c r="H292" i="2" s="1"/>
  <c r="I301" i="2"/>
  <c r="E282" i="17"/>
  <c r="J312" i="36"/>
  <c r="L312" i="36" s="1"/>
  <c r="J319" i="15"/>
  <c r="L319" i="15" s="1"/>
  <c r="K319" i="15" s="1"/>
  <c r="G311" i="36"/>
  <c r="E312" i="36" s="1"/>
  <c r="P187" i="31" l="1"/>
  <c r="E194" i="27"/>
  <c r="F274" i="29"/>
  <c r="X258" i="31" s="1"/>
  <c r="H274" i="29"/>
  <c r="Z258" i="31" s="1"/>
  <c r="Y258" i="31" s="1"/>
  <c r="W259" i="31" s="1"/>
  <c r="H323" i="3"/>
  <c r="F323" i="3"/>
  <c r="G323" i="3" s="1"/>
  <c r="E324" i="3" s="1"/>
  <c r="S304" i="3"/>
  <c r="Q305" i="3" s="1"/>
  <c r="R305" i="3" s="1"/>
  <c r="G287" i="56"/>
  <c r="E288" i="56" s="1"/>
  <c r="J292" i="56"/>
  <c r="L292" i="56" s="1"/>
  <c r="K292" i="56" s="1"/>
  <c r="O313" i="3"/>
  <c r="M314" i="3" s="1"/>
  <c r="P349" i="29"/>
  <c r="O349" i="29" s="1"/>
  <c r="M350" i="29" s="1"/>
  <c r="K318" i="3"/>
  <c r="I319" i="3" s="1"/>
  <c r="R330" i="17"/>
  <c r="S330" i="17" s="1"/>
  <c r="Q331" i="17" s="1"/>
  <c r="T331" i="17" s="1"/>
  <c r="K331" i="17"/>
  <c r="I332" i="17" s="1"/>
  <c r="L332" i="17" s="1"/>
  <c r="E258" i="31"/>
  <c r="F258" i="31" s="1"/>
  <c r="F265" i="15"/>
  <c r="H265" i="15" s="1"/>
  <c r="H258" i="31" s="1"/>
  <c r="N313" i="17"/>
  <c r="P313" i="17"/>
  <c r="T331" i="29"/>
  <c r="R331" i="29"/>
  <c r="K342" i="29"/>
  <c r="I343" i="29" s="1"/>
  <c r="K313" i="27"/>
  <c r="I314" i="27" s="1"/>
  <c r="G292" i="2"/>
  <c r="E293" i="2" s="1"/>
  <c r="F282" i="17"/>
  <c r="H282" i="17" s="1"/>
  <c r="G282" i="17" s="1"/>
  <c r="E283" i="17" s="1"/>
  <c r="J301" i="2"/>
  <c r="L301" i="2" s="1"/>
  <c r="K312" i="36"/>
  <c r="I313" i="36" s="1"/>
  <c r="J313" i="36" s="1"/>
  <c r="L313" i="36" s="1"/>
  <c r="I320" i="15"/>
  <c r="F312" i="36"/>
  <c r="H312" i="36" s="1"/>
  <c r="G312" i="36" s="1"/>
  <c r="F194" i="27" l="1"/>
  <c r="N188" i="31"/>
  <c r="T305" i="3"/>
  <c r="G274" i="29"/>
  <c r="E275" i="29" s="1"/>
  <c r="H324" i="3"/>
  <c r="F324" i="3"/>
  <c r="G324" i="3" s="1"/>
  <c r="E325" i="3" s="1"/>
  <c r="S305" i="3"/>
  <c r="Q306" i="3" s="1"/>
  <c r="I293" i="56"/>
  <c r="F288" i="56"/>
  <c r="H288" i="56" s="1"/>
  <c r="P350" i="29"/>
  <c r="N350" i="29"/>
  <c r="J319" i="3"/>
  <c r="L319" i="3"/>
  <c r="P314" i="3"/>
  <c r="N314" i="3"/>
  <c r="R331" i="17"/>
  <c r="S331" i="17" s="1"/>
  <c r="Q332" i="17" s="1"/>
  <c r="J332" i="17"/>
  <c r="K332" i="17" s="1"/>
  <c r="I333" i="17" s="1"/>
  <c r="O313" i="17"/>
  <c r="M314" i="17" s="1"/>
  <c r="N314" i="17" s="1"/>
  <c r="G265" i="15"/>
  <c r="E266" i="15" s="1"/>
  <c r="G258" i="31"/>
  <c r="J343" i="29"/>
  <c r="L343" i="29"/>
  <c r="S331" i="29"/>
  <c r="Q332" i="29" s="1"/>
  <c r="K313" i="36"/>
  <c r="I314" i="36" s="1"/>
  <c r="J314" i="36" s="1"/>
  <c r="L314" i="36" s="1"/>
  <c r="J314" i="27"/>
  <c r="L314" i="27" s="1"/>
  <c r="D279" i="10"/>
  <c r="F293" i="2"/>
  <c r="H293" i="2" s="1"/>
  <c r="G293" i="2" s="1"/>
  <c r="K301" i="2"/>
  <c r="I302" i="2" s="1"/>
  <c r="F283" i="17"/>
  <c r="H283" i="17" s="1"/>
  <c r="J320" i="15"/>
  <c r="L320" i="15" s="1"/>
  <c r="K320" i="15" s="1"/>
  <c r="E313" i="36"/>
  <c r="K319" i="3" l="1"/>
  <c r="O188" i="31"/>
  <c r="H194" i="27"/>
  <c r="H275" i="29"/>
  <c r="Z259" i="31" s="1"/>
  <c r="F275" i="29"/>
  <c r="X259" i="31" s="1"/>
  <c r="F325" i="3"/>
  <c r="H325" i="3"/>
  <c r="O314" i="3"/>
  <c r="M315" i="3" s="1"/>
  <c r="P315" i="3" s="1"/>
  <c r="G288" i="56"/>
  <c r="E289" i="56" s="1"/>
  <c r="J293" i="56"/>
  <c r="L293" i="56" s="1"/>
  <c r="K293" i="56" s="1"/>
  <c r="O350" i="29"/>
  <c r="M351" i="29" s="1"/>
  <c r="P351" i="29" s="1"/>
  <c r="I320" i="3"/>
  <c r="T306" i="3"/>
  <c r="R306" i="3"/>
  <c r="P314" i="17"/>
  <c r="O314" i="17" s="1"/>
  <c r="M315" i="17" s="1"/>
  <c r="P315" i="17" s="1"/>
  <c r="R332" i="17"/>
  <c r="T332" i="17"/>
  <c r="K343" i="29"/>
  <c r="I344" i="29" s="1"/>
  <c r="E259" i="31"/>
  <c r="F266" i="15"/>
  <c r="H266" i="15" s="1"/>
  <c r="H259" i="31" s="1"/>
  <c r="J333" i="17"/>
  <c r="L333" i="17"/>
  <c r="R332" i="29"/>
  <c r="T332" i="29"/>
  <c r="K314" i="27"/>
  <c r="I315" i="27" s="1"/>
  <c r="G283" i="17"/>
  <c r="E284" i="17" s="1"/>
  <c r="J302" i="2"/>
  <c r="L302" i="2" s="1"/>
  <c r="E294" i="2"/>
  <c r="K314" i="36"/>
  <c r="I315" i="36" s="1"/>
  <c r="I321" i="15"/>
  <c r="F313" i="36"/>
  <c r="H313" i="36" s="1"/>
  <c r="S306" i="3" l="1"/>
  <c r="G275" i="29"/>
  <c r="E276" i="29" s="1"/>
  <c r="H276" i="29"/>
  <c r="Z260" i="31" s="1"/>
  <c r="F276" i="29"/>
  <c r="X260" i="31" s="1"/>
  <c r="Q188" i="31"/>
  <c r="G194" i="27"/>
  <c r="P188" i="31" s="1"/>
  <c r="Y259" i="31"/>
  <c r="W260" i="31" s="1"/>
  <c r="G325" i="3"/>
  <c r="E326" i="3" s="1"/>
  <c r="N315" i="3"/>
  <c r="O315" i="3" s="1"/>
  <c r="M316" i="3" s="1"/>
  <c r="N351" i="29"/>
  <c r="O351" i="29" s="1"/>
  <c r="M352" i="29" s="1"/>
  <c r="F289" i="56"/>
  <c r="H289" i="56" s="1"/>
  <c r="I294" i="56"/>
  <c r="L320" i="3"/>
  <c r="J320" i="3"/>
  <c r="Q307" i="3"/>
  <c r="G276" i="29"/>
  <c r="E277" i="29" s="1"/>
  <c r="S332" i="17"/>
  <c r="Q333" i="17" s="1"/>
  <c r="R333" i="17" s="1"/>
  <c r="K333" i="17"/>
  <c r="I334" i="17" s="1"/>
  <c r="J334" i="17" s="1"/>
  <c r="N315" i="17"/>
  <c r="O315" i="17" s="1"/>
  <c r="M316" i="17" s="1"/>
  <c r="S332" i="29"/>
  <c r="Q333" i="29" s="1"/>
  <c r="R333" i="29" s="1"/>
  <c r="G266" i="15"/>
  <c r="E267" i="15" s="1"/>
  <c r="F267" i="15" s="1"/>
  <c r="H267" i="15" s="1"/>
  <c r="H260" i="31" s="1"/>
  <c r="L344" i="29"/>
  <c r="J344" i="29"/>
  <c r="F259" i="31"/>
  <c r="G259" i="31" s="1"/>
  <c r="K302" i="2"/>
  <c r="I303" i="2" s="1"/>
  <c r="F294" i="2"/>
  <c r="H294" i="2" s="1"/>
  <c r="G294" i="2" s="1"/>
  <c r="D280" i="10"/>
  <c r="F284" i="17"/>
  <c r="H284" i="17" s="1"/>
  <c r="G284" i="17" s="1"/>
  <c r="J315" i="27"/>
  <c r="L315" i="27" s="1"/>
  <c r="J315" i="36"/>
  <c r="L315" i="36" s="1"/>
  <c r="J321" i="15"/>
  <c r="L321" i="15" s="1"/>
  <c r="G313" i="36"/>
  <c r="E314" i="36" s="1"/>
  <c r="Y260" i="31" l="1"/>
  <c r="W261" i="31" s="1"/>
  <c r="E195" i="27"/>
  <c r="N189" i="31"/>
  <c r="F195" i="27"/>
  <c r="O189" i="31" s="1"/>
  <c r="P316" i="3"/>
  <c r="N316" i="3"/>
  <c r="K320" i="3"/>
  <c r="I321" i="3" s="1"/>
  <c r="L321" i="3" s="1"/>
  <c r="F326" i="3"/>
  <c r="H326" i="3"/>
  <c r="G326" i="3" s="1"/>
  <c r="E327" i="3" s="1"/>
  <c r="G289" i="56"/>
  <c r="E290" i="56" s="1"/>
  <c r="J294" i="56"/>
  <c r="L294" i="56" s="1"/>
  <c r="N352" i="29"/>
  <c r="P352" i="29"/>
  <c r="R307" i="3"/>
  <c r="T307" i="3"/>
  <c r="S307" i="3" s="1"/>
  <c r="Q308" i="3" s="1"/>
  <c r="T333" i="17"/>
  <c r="S333" i="17" s="1"/>
  <c r="Q334" i="17" s="1"/>
  <c r="F277" i="29"/>
  <c r="X261" i="31" s="1"/>
  <c r="H277" i="29"/>
  <c r="Z261" i="31" s="1"/>
  <c r="L334" i="17"/>
  <c r="K334" i="17" s="1"/>
  <c r="I335" i="17" s="1"/>
  <c r="T333" i="29"/>
  <c r="S333" i="29" s="1"/>
  <c r="Q334" i="29" s="1"/>
  <c r="E260" i="31"/>
  <c r="F260" i="31" s="1"/>
  <c r="K344" i="29"/>
  <c r="I345" i="29" s="1"/>
  <c r="G267" i="15"/>
  <c r="E268" i="15" s="1"/>
  <c r="P316" i="17"/>
  <c r="N316" i="17"/>
  <c r="K315" i="27"/>
  <c r="I316" i="27" s="1"/>
  <c r="J303" i="2"/>
  <c r="L303" i="2" s="1"/>
  <c r="K303" i="2" s="1"/>
  <c r="I304" i="2" s="1"/>
  <c r="E295" i="2"/>
  <c r="E285" i="17"/>
  <c r="K315" i="36"/>
  <c r="I316" i="36" s="1"/>
  <c r="K321" i="15"/>
  <c r="I322" i="15" s="1"/>
  <c r="F314" i="36"/>
  <c r="H314" i="36" s="1"/>
  <c r="G314" i="36" s="1"/>
  <c r="E315" i="36" s="1"/>
  <c r="O316" i="3" l="1"/>
  <c r="M317" i="3" s="1"/>
  <c r="P317" i="3" s="1"/>
  <c r="J321" i="3"/>
  <c r="N317" i="3"/>
  <c r="O317" i="3" s="1"/>
  <c r="M318" i="3" s="1"/>
  <c r="H195" i="27"/>
  <c r="Y261" i="31"/>
  <c r="W262" i="31" s="1"/>
  <c r="K321" i="3"/>
  <c r="I322" i="3" s="1"/>
  <c r="L322" i="3" s="1"/>
  <c r="H327" i="3"/>
  <c r="G327" i="3" s="1"/>
  <c r="E328" i="3" s="1"/>
  <c r="F327" i="3"/>
  <c r="G277" i="29"/>
  <c r="E278" i="29" s="1"/>
  <c r="O352" i="29"/>
  <c r="M353" i="29" s="1"/>
  <c r="K294" i="56"/>
  <c r="I295" i="56" s="1"/>
  <c r="F290" i="56"/>
  <c r="H290" i="56" s="1"/>
  <c r="G290" i="56" s="1"/>
  <c r="T308" i="3"/>
  <c r="R308" i="3"/>
  <c r="S308" i="3" s="1"/>
  <c r="Q309" i="3" s="1"/>
  <c r="R334" i="17"/>
  <c r="T334" i="17"/>
  <c r="G260" i="31"/>
  <c r="J345" i="29"/>
  <c r="L345" i="29"/>
  <c r="O316" i="17"/>
  <c r="M317" i="17" s="1"/>
  <c r="N317" i="17" s="1"/>
  <c r="F268" i="15"/>
  <c r="H268" i="15" s="1"/>
  <c r="E261" i="31"/>
  <c r="J335" i="17"/>
  <c r="L335" i="17"/>
  <c r="R334" i="29"/>
  <c r="T334" i="29"/>
  <c r="J304" i="2"/>
  <c r="L304" i="2" s="1"/>
  <c r="K304" i="2" s="1"/>
  <c r="F285" i="17"/>
  <c r="H285" i="17" s="1"/>
  <c r="J316" i="27"/>
  <c r="L316" i="27" s="1"/>
  <c r="F295" i="2"/>
  <c r="H295" i="2" s="1"/>
  <c r="D281" i="10"/>
  <c r="J316" i="36"/>
  <c r="L316" i="36" s="1"/>
  <c r="J322" i="15"/>
  <c r="L322" i="15" s="1"/>
  <c r="K322" i="15" s="1"/>
  <c r="F315" i="36"/>
  <c r="H315" i="36" s="1"/>
  <c r="Q189" i="31" l="1"/>
  <c r="G195" i="27"/>
  <c r="P189" i="31" s="1"/>
  <c r="J322" i="3"/>
  <c r="H328" i="3"/>
  <c r="F328" i="3"/>
  <c r="K322" i="3"/>
  <c r="I323" i="3" s="1"/>
  <c r="N353" i="29"/>
  <c r="P353" i="29"/>
  <c r="J295" i="56"/>
  <c r="L295" i="56" s="1"/>
  <c r="E291" i="56"/>
  <c r="S334" i="17"/>
  <c r="Q335" i="17" s="1"/>
  <c r="R335" i="17" s="1"/>
  <c r="R309" i="3"/>
  <c r="T309" i="3"/>
  <c r="S309" i="3" s="1"/>
  <c r="P318" i="3"/>
  <c r="N318" i="3"/>
  <c r="H278" i="29"/>
  <c r="Z262" i="31" s="1"/>
  <c r="F278" i="29"/>
  <c r="X262" i="31" s="1"/>
  <c r="K345" i="29"/>
  <c r="I346" i="29" s="1"/>
  <c r="J346" i="29" s="1"/>
  <c r="K316" i="27"/>
  <c r="I317" i="27" s="1"/>
  <c r="J317" i="27" s="1"/>
  <c r="K335" i="17"/>
  <c r="I336" i="17" s="1"/>
  <c r="J336" i="17" s="1"/>
  <c r="P317" i="17"/>
  <c r="O317" i="17" s="1"/>
  <c r="M318" i="17" s="1"/>
  <c r="S334" i="29"/>
  <c r="Q335" i="29" s="1"/>
  <c r="T335" i="29" s="1"/>
  <c r="F261" i="31"/>
  <c r="H261" i="31"/>
  <c r="G268" i="15"/>
  <c r="E269" i="15" s="1"/>
  <c r="G295" i="2"/>
  <c r="E296" i="2" s="1"/>
  <c r="G285" i="17"/>
  <c r="E286" i="17" s="1"/>
  <c r="I305" i="2"/>
  <c r="K316" i="36"/>
  <c r="I317" i="36" s="1"/>
  <c r="I323" i="15"/>
  <c r="G315" i="36"/>
  <c r="E316" i="36" s="1"/>
  <c r="E196" i="27" l="1"/>
  <c r="G328" i="3"/>
  <c r="E329" i="3" s="1"/>
  <c r="O353" i="29"/>
  <c r="M354" i="29" s="1"/>
  <c r="N354" i="29" s="1"/>
  <c r="T335" i="17"/>
  <c r="S335" i="17" s="1"/>
  <c r="Q336" i="17" s="1"/>
  <c r="R336" i="17" s="1"/>
  <c r="K295" i="56"/>
  <c r="I296" i="56" s="1"/>
  <c r="F291" i="56"/>
  <c r="H291" i="56" s="1"/>
  <c r="J323" i="3"/>
  <c r="L323" i="3"/>
  <c r="Q310" i="3"/>
  <c r="O318" i="3"/>
  <c r="M319" i="3" s="1"/>
  <c r="Y262" i="31"/>
  <c r="W263" i="31" s="1"/>
  <c r="G278" i="29"/>
  <c r="E279" i="29" s="1"/>
  <c r="L346" i="29"/>
  <c r="K346" i="29" s="1"/>
  <c r="I347" i="29" s="1"/>
  <c r="J347" i="29" s="1"/>
  <c r="L336" i="17"/>
  <c r="K336" i="17" s="1"/>
  <c r="I337" i="17" s="1"/>
  <c r="G261" i="31"/>
  <c r="R335" i="29"/>
  <c r="S335" i="29" s="1"/>
  <c r="Q336" i="29" s="1"/>
  <c r="R336" i="29" s="1"/>
  <c r="F269" i="15"/>
  <c r="H269" i="15" s="1"/>
  <c r="H262" i="31" s="1"/>
  <c r="E262" i="31"/>
  <c r="F262" i="31" s="1"/>
  <c r="L317" i="27"/>
  <c r="K317" i="27" s="1"/>
  <c r="I318" i="27" s="1"/>
  <c r="F296" i="2"/>
  <c r="H296" i="2" s="1"/>
  <c r="G296" i="2" s="1"/>
  <c r="E297" i="2" s="1"/>
  <c r="D282" i="10"/>
  <c r="P318" i="17"/>
  <c r="N318" i="17"/>
  <c r="F286" i="17"/>
  <c r="H286" i="17" s="1"/>
  <c r="J305" i="2"/>
  <c r="L305" i="2" s="1"/>
  <c r="J317" i="36"/>
  <c r="L317" i="36" s="1"/>
  <c r="K317" i="36" s="1"/>
  <c r="J323" i="15"/>
  <c r="L323" i="15" s="1"/>
  <c r="K323" i="15" s="1"/>
  <c r="F316" i="36"/>
  <c r="H316" i="36" s="1"/>
  <c r="K323" i="3" l="1"/>
  <c r="I324" i="3" s="1"/>
  <c r="F196" i="27"/>
  <c r="O190" i="31" s="1"/>
  <c r="N190" i="31"/>
  <c r="H196" i="27"/>
  <c r="G196" i="27" s="1"/>
  <c r="P190" i="31" s="1"/>
  <c r="H329" i="3"/>
  <c r="F329" i="3"/>
  <c r="P354" i="29"/>
  <c r="O354" i="29" s="1"/>
  <c r="M355" i="29" s="1"/>
  <c r="T336" i="17"/>
  <c r="S336" i="17" s="1"/>
  <c r="Q337" i="17" s="1"/>
  <c r="G291" i="56"/>
  <c r="E292" i="56" s="1"/>
  <c r="J296" i="56"/>
  <c r="L296" i="56" s="1"/>
  <c r="N319" i="3"/>
  <c r="P319" i="3"/>
  <c r="J324" i="3"/>
  <c r="L324" i="3"/>
  <c r="K324" i="3" s="1"/>
  <c r="I325" i="3" s="1"/>
  <c r="T310" i="3"/>
  <c r="R310" i="3"/>
  <c r="H279" i="29"/>
  <c r="Z263" i="31" s="1"/>
  <c r="F279" i="29"/>
  <c r="X263" i="31" s="1"/>
  <c r="O318" i="17"/>
  <c r="M319" i="17" s="1"/>
  <c r="N319" i="17" s="1"/>
  <c r="L347" i="29"/>
  <c r="K347" i="29" s="1"/>
  <c r="I348" i="29" s="1"/>
  <c r="J348" i="29" s="1"/>
  <c r="J337" i="17"/>
  <c r="L337" i="17"/>
  <c r="T336" i="29"/>
  <c r="S336" i="29" s="1"/>
  <c r="Q337" i="29" s="1"/>
  <c r="R337" i="29" s="1"/>
  <c r="G269" i="15"/>
  <c r="E270" i="15" s="1"/>
  <c r="F270" i="15" s="1"/>
  <c r="H270" i="15" s="1"/>
  <c r="G262" i="31"/>
  <c r="J318" i="27"/>
  <c r="L318" i="27" s="1"/>
  <c r="K305" i="2"/>
  <c r="I306" i="2" s="1"/>
  <c r="F297" i="2"/>
  <c r="H297" i="2" s="1"/>
  <c r="D283" i="10"/>
  <c r="G286" i="17"/>
  <c r="E287" i="17" s="1"/>
  <c r="I318" i="36"/>
  <c r="I324" i="15"/>
  <c r="G316" i="36"/>
  <c r="E317" i="36" s="1"/>
  <c r="E280" i="29" l="1"/>
  <c r="G279" i="29"/>
  <c r="G329" i="3"/>
  <c r="E330" i="3" s="1"/>
  <c r="F330" i="3" s="1"/>
  <c r="Q190" i="31"/>
  <c r="E197" i="27"/>
  <c r="N355" i="29"/>
  <c r="P355" i="29"/>
  <c r="F292" i="56"/>
  <c r="H292" i="56" s="1"/>
  <c r="K296" i="56"/>
  <c r="I297" i="56" s="1"/>
  <c r="L325" i="3"/>
  <c r="J325" i="3"/>
  <c r="O319" i="3"/>
  <c r="M320" i="3" s="1"/>
  <c r="S310" i="3"/>
  <c r="Q311" i="3" s="1"/>
  <c r="Y263" i="31"/>
  <c r="W264" i="31" s="1"/>
  <c r="H280" i="29"/>
  <c r="Z264" i="31" s="1"/>
  <c r="F280" i="29"/>
  <c r="X264" i="31" s="1"/>
  <c r="K337" i="17"/>
  <c r="I338" i="17" s="1"/>
  <c r="J338" i="17" s="1"/>
  <c r="R337" i="17"/>
  <c r="T337" i="17"/>
  <c r="P319" i="17"/>
  <c r="O319" i="17" s="1"/>
  <c r="M320" i="17" s="1"/>
  <c r="N320" i="17" s="1"/>
  <c r="L348" i="29"/>
  <c r="K348" i="29" s="1"/>
  <c r="I349" i="29" s="1"/>
  <c r="J349" i="29" s="1"/>
  <c r="E263" i="31"/>
  <c r="F263" i="31" s="1"/>
  <c r="T337" i="29"/>
  <c r="S337" i="29" s="1"/>
  <c r="Q338" i="29" s="1"/>
  <c r="T338" i="29" s="1"/>
  <c r="H263" i="31"/>
  <c r="G270" i="15"/>
  <c r="E271" i="15" s="1"/>
  <c r="K318" i="27"/>
  <c r="I319" i="27" s="1"/>
  <c r="J306" i="2"/>
  <c r="L306" i="2" s="1"/>
  <c r="G297" i="2"/>
  <c r="E298" i="2" s="1"/>
  <c r="F287" i="17"/>
  <c r="H287" i="17" s="1"/>
  <c r="J318" i="36"/>
  <c r="L318" i="36" s="1"/>
  <c r="K318" i="36" s="1"/>
  <c r="I319" i="36" s="1"/>
  <c r="J324" i="15"/>
  <c r="L324" i="15" s="1"/>
  <c r="K324" i="15" s="1"/>
  <c r="F317" i="36"/>
  <c r="H317" i="36" s="1"/>
  <c r="H330" i="3" l="1"/>
  <c r="G330" i="3"/>
  <c r="E331" i="3" s="1"/>
  <c r="F331" i="3" s="1"/>
  <c r="K325" i="3"/>
  <c r="H331" i="3"/>
  <c r="N191" i="31"/>
  <c r="F197" i="27"/>
  <c r="O191" i="31" s="1"/>
  <c r="H197" i="27"/>
  <c r="Q191" i="31" s="1"/>
  <c r="O355" i="29"/>
  <c r="M356" i="29" s="1"/>
  <c r="N356" i="29" s="1"/>
  <c r="G292" i="56"/>
  <c r="E293" i="56" s="1"/>
  <c r="J297" i="56"/>
  <c r="L297" i="56" s="1"/>
  <c r="L338" i="17"/>
  <c r="K338" i="17" s="1"/>
  <c r="I339" i="17" s="1"/>
  <c r="N320" i="3"/>
  <c r="P320" i="3"/>
  <c r="T311" i="3"/>
  <c r="R311" i="3"/>
  <c r="I326" i="3"/>
  <c r="S337" i="17"/>
  <c r="Q338" i="17" s="1"/>
  <c r="Y264" i="31"/>
  <c r="W265" i="31" s="1"/>
  <c r="G280" i="29"/>
  <c r="E281" i="29" s="1"/>
  <c r="L349" i="29"/>
  <c r="K349" i="29" s="1"/>
  <c r="I350" i="29" s="1"/>
  <c r="J350" i="29" s="1"/>
  <c r="G263" i="31"/>
  <c r="P320" i="17"/>
  <c r="O320" i="17" s="1"/>
  <c r="M321" i="17" s="1"/>
  <c r="R338" i="29"/>
  <c r="S338" i="29" s="1"/>
  <c r="Q339" i="29" s="1"/>
  <c r="E264" i="31"/>
  <c r="F264" i="31" s="1"/>
  <c r="F271" i="15"/>
  <c r="H271" i="15" s="1"/>
  <c r="G287" i="17"/>
  <c r="E288" i="17" s="1"/>
  <c r="J319" i="27"/>
  <c r="L319" i="27" s="1"/>
  <c r="K306" i="2"/>
  <c r="I307" i="2" s="1"/>
  <c r="F298" i="2"/>
  <c r="H298" i="2" s="1"/>
  <c r="D284" i="10"/>
  <c r="J319" i="36"/>
  <c r="L319" i="36" s="1"/>
  <c r="I325" i="15"/>
  <c r="G317" i="36"/>
  <c r="E318" i="36" s="1"/>
  <c r="G197" i="27" l="1"/>
  <c r="P191" i="31" s="1"/>
  <c r="G331" i="3"/>
  <c r="E332" i="3" s="1"/>
  <c r="E198" i="27"/>
  <c r="S311" i="3"/>
  <c r="Q312" i="3" s="1"/>
  <c r="T312" i="3" s="1"/>
  <c r="O320" i="3"/>
  <c r="M321" i="3" s="1"/>
  <c r="N321" i="3" s="1"/>
  <c r="P356" i="29"/>
  <c r="K297" i="56"/>
  <c r="I298" i="56" s="1"/>
  <c r="F293" i="56"/>
  <c r="H293" i="56" s="1"/>
  <c r="H332" i="3"/>
  <c r="F332" i="3"/>
  <c r="P321" i="3"/>
  <c r="J326" i="3"/>
  <c r="L326" i="3"/>
  <c r="R338" i="17"/>
  <c r="T338" i="17"/>
  <c r="H281" i="29"/>
  <c r="Z265" i="31" s="1"/>
  <c r="F281" i="29"/>
  <c r="X265" i="31" s="1"/>
  <c r="L350" i="29"/>
  <c r="K350" i="29" s="1"/>
  <c r="I351" i="29" s="1"/>
  <c r="P321" i="17"/>
  <c r="N321" i="17"/>
  <c r="R339" i="29"/>
  <c r="T339" i="29"/>
  <c r="K319" i="27"/>
  <c r="I320" i="27" s="1"/>
  <c r="H264" i="31"/>
  <c r="G264" i="31" s="1"/>
  <c r="G271" i="15"/>
  <c r="E272" i="15" s="1"/>
  <c r="J339" i="17"/>
  <c r="L339" i="17"/>
  <c r="G298" i="2"/>
  <c r="E299" i="2" s="1"/>
  <c r="F288" i="17"/>
  <c r="H288" i="17" s="1"/>
  <c r="G288" i="17" s="1"/>
  <c r="J307" i="2"/>
  <c r="L307" i="2" s="1"/>
  <c r="K307" i="2" s="1"/>
  <c r="I308" i="2" s="1"/>
  <c r="K319" i="36"/>
  <c r="I320" i="36" s="1"/>
  <c r="J325" i="15"/>
  <c r="L325" i="15" s="1"/>
  <c r="F318" i="36"/>
  <c r="H318" i="36" s="1"/>
  <c r="R312" i="3" l="1"/>
  <c r="N192" i="31"/>
  <c r="F198" i="27"/>
  <c r="O192" i="31" s="1"/>
  <c r="S312" i="3"/>
  <c r="K326" i="3"/>
  <c r="I327" i="3" s="1"/>
  <c r="G332" i="3"/>
  <c r="E333" i="3" s="1"/>
  <c r="Q313" i="3"/>
  <c r="T313" i="3" s="1"/>
  <c r="O321" i="3"/>
  <c r="M322" i="3" s="1"/>
  <c r="N322" i="3" s="1"/>
  <c r="O356" i="29"/>
  <c r="M357" i="29" s="1"/>
  <c r="N357" i="29" s="1"/>
  <c r="G293" i="56"/>
  <c r="E294" i="56" s="1"/>
  <c r="J298" i="56"/>
  <c r="L298" i="56" s="1"/>
  <c r="S339" i="29"/>
  <c r="Q340" i="29" s="1"/>
  <c r="R340" i="29" s="1"/>
  <c r="S338" i="17"/>
  <c r="Q339" i="17" s="1"/>
  <c r="G281" i="29"/>
  <c r="E282" i="29" s="1"/>
  <c r="Y265" i="31"/>
  <c r="W266" i="31" s="1"/>
  <c r="O321" i="17"/>
  <c r="M322" i="17" s="1"/>
  <c r="N322" i="17" s="1"/>
  <c r="K339" i="17"/>
  <c r="I340" i="17" s="1"/>
  <c r="L340" i="17" s="1"/>
  <c r="J320" i="27"/>
  <c r="L320" i="27" s="1"/>
  <c r="K320" i="27" s="1"/>
  <c r="I321" i="27" s="1"/>
  <c r="E289" i="17"/>
  <c r="F289" i="17" s="1"/>
  <c r="H289" i="17" s="1"/>
  <c r="F272" i="15"/>
  <c r="H272" i="15" s="1"/>
  <c r="E265" i="31"/>
  <c r="F265" i="31" s="1"/>
  <c r="L351" i="29"/>
  <c r="J351" i="29"/>
  <c r="J308" i="2"/>
  <c r="L308" i="2" s="1"/>
  <c r="K308" i="2" s="1"/>
  <c r="D285" i="10"/>
  <c r="F299" i="2"/>
  <c r="H299" i="2" s="1"/>
  <c r="G299" i="2" s="1"/>
  <c r="E300" i="2" s="1"/>
  <c r="J320" i="36"/>
  <c r="L320" i="36" s="1"/>
  <c r="K325" i="15"/>
  <c r="I326" i="15" s="1"/>
  <c r="G318" i="36"/>
  <c r="E319" i="36" s="1"/>
  <c r="R313" i="3" l="1"/>
  <c r="S313" i="3"/>
  <c r="Q314" i="3" s="1"/>
  <c r="R314" i="3" s="1"/>
  <c r="P322" i="3"/>
  <c r="O322" i="3" s="1"/>
  <c r="H198" i="27"/>
  <c r="P357" i="29"/>
  <c r="T340" i="29"/>
  <c r="S340" i="29" s="1"/>
  <c r="Q341" i="29" s="1"/>
  <c r="T341" i="29" s="1"/>
  <c r="K298" i="56"/>
  <c r="I299" i="56" s="1"/>
  <c r="F294" i="56"/>
  <c r="H294" i="56" s="1"/>
  <c r="T314" i="3"/>
  <c r="H333" i="3"/>
  <c r="F333" i="3"/>
  <c r="L327" i="3"/>
  <c r="J327" i="3"/>
  <c r="P322" i="17"/>
  <c r="O322" i="17" s="1"/>
  <c r="M323" i="17" s="1"/>
  <c r="R339" i="17"/>
  <c r="T339" i="17"/>
  <c r="H282" i="29"/>
  <c r="Z266" i="31" s="1"/>
  <c r="F282" i="29"/>
  <c r="X266" i="31" s="1"/>
  <c r="J340" i="17"/>
  <c r="K340" i="17" s="1"/>
  <c r="I341" i="17" s="1"/>
  <c r="O357" i="29"/>
  <c r="M358" i="29" s="1"/>
  <c r="N358" i="29" s="1"/>
  <c r="H265" i="31"/>
  <c r="G265" i="31" s="1"/>
  <c r="G272" i="15"/>
  <c r="E273" i="15" s="1"/>
  <c r="K351" i="29"/>
  <c r="I352" i="29" s="1"/>
  <c r="J321" i="27"/>
  <c r="L321" i="27" s="1"/>
  <c r="G289" i="17"/>
  <c r="E290" i="17" s="1"/>
  <c r="F300" i="2"/>
  <c r="H300" i="2" s="1"/>
  <c r="D286" i="10"/>
  <c r="I309" i="2"/>
  <c r="K320" i="36"/>
  <c r="I321" i="36" s="1"/>
  <c r="J326" i="15"/>
  <c r="L326" i="15" s="1"/>
  <c r="F319" i="36"/>
  <c r="H319" i="36" s="1"/>
  <c r="K327" i="3" l="1"/>
  <c r="I328" i="3" s="1"/>
  <c r="M323" i="3"/>
  <c r="Q192" i="31"/>
  <c r="G198" i="27"/>
  <c r="P192" i="31" s="1"/>
  <c r="G282" i="29"/>
  <c r="G333" i="3"/>
  <c r="E334" i="3" s="1"/>
  <c r="H334" i="3" s="1"/>
  <c r="E283" i="29"/>
  <c r="H283" i="29" s="1"/>
  <c r="Z267" i="31" s="1"/>
  <c r="S314" i="3"/>
  <c r="Q315" i="3" s="1"/>
  <c r="S339" i="17"/>
  <c r="Q340" i="17" s="1"/>
  <c r="R340" i="17" s="1"/>
  <c r="G294" i="56"/>
  <c r="E295" i="56" s="1"/>
  <c r="J299" i="56"/>
  <c r="L299" i="56" s="1"/>
  <c r="J328" i="3"/>
  <c r="L328" i="3"/>
  <c r="Y266" i="31"/>
  <c r="W267" i="31" s="1"/>
  <c r="P358" i="29"/>
  <c r="O358" i="29" s="1"/>
  <c r="M359" i="29" s="1"/>
  <c r="P359" i="29" s="1"/>
  <c r="R341" i="29"/>
  <c r="S341" i="29" s="1"/>
  <c r="Q342" i="29" s="1"/>
  <c r="E266" i="31"/>
  <c r="F266" i="31" s="1"/>
  <c r="F273" i="15"/>
  <c r="H273" i="15" s="1"/>
  <c r="K321" i="27"/>
  <c r="I322" i="27" s="1"/>
  <c r="J322" i="27" s="1"/>
  <c r="L322" i="27" s="1"/>
  <c r="J352" i="29"/>
  <c r="L352" i="29"/>
  <c r="L341" i="17"/>
  <c r="J341" i="17"/>
  <c r="N323" i="17"/>
  <c r="P323" i="17"/>
  <c r="G300" i="2"/>
  <c r="E301" i="2" s="1"/>
  <c r="J309" i="2"/>
  <c r="L309" i="2" s="1"/>
  <c r="K309" i="2" s="1"/>
  <c r="I310" i="2" s="1"/>
  <c r="F290" i="17"/>
  <c r="H290" i="17" s="1"/>
  <c r="G290" i="17" s="1"/>
  <c r="J321" i="36"/>
  <c r="L321" i="36" s="1"/>
  <c r="K326" i="15"/>
  <c r="I327" i="15" s="1"/>
  <c r="G319" i="36"/>
  <c r="E320" i="36" s="1"/>
  <c r="F334" i="3" l="1"/>
  <c r="F283" i="29"/>
  <c r="X267" i="31" s="1"/>
  <c r="E199" i="27"/>
  <c r="N323" i="3"/>
  <c r="P323" i="3"/>
  <c r="O323" i="3" s="1"/>
  <c r="M324" i="3" s="1"/>
  <c r="N324" i="3" s="1"/>
  <c r="Y267" i="31"/>
  <c r="W268" i="31" s="1"/>
  <c r="T340" i="17"/>
  <c r="S340" i="17" s="1"/>
  <c r="Q341" i="17" s="1"/>
  <c r="R341" i="17" s="1"/>
  <c r="F295" i="56"/>
  <c r="H295" i="56" s="1"/>
  <c r="K299" i="56"/>
  <c r="I300" i="56" s="1"/>
  <c r="K328" i="3"/>
  <c r="I329" i="3" s="1"/>
  <c r="G283" i="29"/>
  <c r="E284" i="29" s="1"/>
  <c r="G334" i="3"/>
  <c r="E335" i="3" s="1"/>
  <c r="R315" i="3"/>
  <c r="T315" i="3"/>
  <c r="O323" i="17"/>
  <c r="M324" i="17" s="1"/>
  <c r="P324" i="17" s="1"/>
  <c r="N359" i="29"/>
  <c r="O359" i="29" s="1"/>
  <c r="M360" i="29" s="1"/>
  <c r="K341" i="17"/>
  <c r="I342" i="17" s="1"/>
  <c r="J342" i="17" s="1"/>
  <c r="H266" i="31"/>
  <c r="G266" i="31" s="1"/>
  <c r="G273" i="15"/>
  <c r="E274" i="15" s="1"/>
  <c r="K352" i="29"/>
  <c r="I353" i="29" s="1"/>
  <c r="R342" i="29"/>
  <c r="T342" i="29"/>
  <c r="D287" i="10"/>
  <c r="F301" i="2"/>
  <c r="H301" i="2" s="1"/>
  <c r="J310" i="2"/>
  <c r="L310" i="2" s="1"/>
  <c r="K310" i="2" s="1"/>
  <c r="K322" i="27"/>
  <c r="I323" i="27" s="1"/>
  <c r="E291" i="17"/>
  <c r="K321" i="36"/>
  <c r="I322" i="36" s="1"/>
  <c r="J327" i="15"/>
  <c r="L327" i="15" s="1"/>
  <c r="K327" i="15" s="1"/>
  <c r="I328" i="15" s="1"/>
  <c r="F320" i="36"/>
  <c r="H320" i="36" s="1"/>
  <c r="P324" i="3" l="1"/>
  <c r="N193" i="31"/>
  <c r="F199" i="27"/>
  <c r="O193" i="31" s="1"/>
  <c r="H199" i="27"/>
  <c r="G199" i="27" s="1"/>
  <c r="P193" i="31" s="1"/>
  <c r="J300" i="56"/>
  <c r="L300" i="56" s="1"/>
  <c r="G295" i="56"/>
  <c r="E296" i="56" s="1"/>
  <c r="T341" i="17"/>
  <c r="S341" i="17" s="1"/>
  <c r="Q342" i="17" s="1"/>
  <c r="R342" i="17" s="1"/>
  <c r="H335" i="3"/>
  <c r="F335" i="3"/>
  <c r="L329" i="3"/>
  <c r="K329" i="3" s="1"/>
  <c r="I330" i="3" s="1"/>
  <c r="J329" i="3"/>
  <c r="S315" i="3"/>
  <c r="Q316" i="3" s="1"/>
  <c r="O324" i="3"/>
  <c r="M325" i="3" s="1"/>
  <c r="N324" i="17"/>
  <c r="O324" i="17" s="1"/>
  <c r="M325" i="17" s="1"/>
  <c r="N325" i="17" s="1"/>
  <c r="H284" i="29"/>
  <c r="Z268" i="31" s="1"/>
  <c r="F284" i="29"/>
  <c r="X268" i="31" s="1"/>
  <c r="L342" i="17"/>
  <c r="K342" i="17" s="1"/>
  <c r="I343" i="17" s="1"/>
  <c r="E267" i="31"/>
  <c r="F274" i="15"/>
  <c r="H274" i="15" s="1"/>
  <c r="H267" i="31" s="1"/>
  <c r="P360" i="29"/>
  <c r="N360" i="29"/>
  <c r="S342" i="29"/>
  <c r="Q343" i="29" s="1"/>
  <c r="L353" i="29"/>
  <c r="J353" i="29"/>
  <c r="G301" i="2"/>
  <c r="E302" i="2" s="1"/>
  <c r="J323" i="27"/>
  <c r="L323" i="27" s="1"/>
  <c r="I311" i="2"/>
  <c r="F291" i="17"/>
  <c r="H291" i="17" s="1"/>
  <c r="G291" i="17" s="1"/>
  <c r="J322" i="36"/>
  <c r="L322" i="36" s="1"/>
  <c r="J328" i="15"/>
  <c r="L328" i="15" s="1"/>
  <c r="K328" i="15" s="1"/>
  <c r="G320" i="36"/>
  <c r="E321" i="36" s="1"/>
  <c r="E336" i="3" l="1"/>
  <c r="G335" i="3"/>
  <c r="Q193" i="31"/>
  <c r="E200" i="27"/>
  <c r="Y268" i="31"/>
  <c r="W269" i="31" s="1"/>
  <c r="F296" i="56"/>
  <c r="H296" i="56" s="1"/>
  <c r="K300" i="56"/>
  <c r="I301" i="56" s="1"/>
  <c r="T316" i="3"/>
  <c r="R316" i="3"/>
  <c r="N325" i="3"/>
  <c r="P325" i="3"/>
  <c r="J330" i="3"/>
  <c r="L330" i="3"/>
  <c r="H336" i="3"/>
  <c r="F336" i="3"/>
  <c r="G284" i="29"/>
  <c r="E285" i="29" s="1"/>
  <c r="K353" i="29"/>
  <c r="I354" i="29" s="1"/>
  <c r="J354" i="29" s="1"/>
  <c r="T342" i="17"/>
  <c r="S342" i="17" s="1"/>
  <c r="Q343" i="17" s="1"/>
  <c r="P325" i="17"/>
  <c r="O325" i="17" s="1"/>
  <c r="M326" i="17" s="1"/>
  <c r="N326" i="17" s="1"/>
  <c r="G274" i="15"/>
  <c r="E275" i="15" s="1"/>
  <c r="F267" i="31"/>
  <c r="G267" i="31" s="1"/>
  <c r="O360" i="29"/>
  <c r="M361" i="29" s="1"/>
  <c r="R343" i="29"/>
  <c r="T343" i="29"/>
  <c r="L343" i="17"/>
  <c r="J343" i="17"/>
  <c r="K323" i="27"/>
  <c r="I324" i="27" s="1"/>
  <c r="D288" i="10"/>
  <c r="F302" i="2"/>
  <c r="H302" i="2" s="1"/>
  <c r="G302" i="2" s="1"/>
  <c r="J311" i="2"/>
  <c r="L311" i="2" s="1"/>
  <c r="E292" i="17"/>
  <c r="K322" i="36"/>
  <c r="I323" i="36" s="1"/>
  <c r="J323" i="36" s="1"/>
  <c r="L323" i="36" s="1"/>
  <c r="K323" i="36" s="1"/>
  <c r="I329" i="15"/>
  <c r="F321" i="36"/>
  <c r="H321" i="36" s="1"/>
  <c r="N194" i="31" l="1"/>
  <c r="F200" i="27"/>
  <c r="O194" i="31" s="1"/>
  <c r="H200" i="27"/>
  <c r="Q194" i="31" s="1"/>
  <c r="S316" i="3"/>
  <c r="Q317" i="3" s="1"/>
  <c r="R317" i="3" s="1"/>
  <c r="K330" i="3"/>
  <c r="I331" i="3" s="1"/>
  <c r="J331" i="3" s="1"/>
  <c r="G336" i="3"/>
  <c r="E337" i="3" s="1"/>
  <c r="O325" i="3"/>
  <c r="M326" i="3" s="1"/>
  <c r="J301" i="56"/>
  <c r="L301" i="56" s="1"/>
  <c r="K301" i="56" s="1"/>
  <c r="I302" i="56" s="1"/>
  <c r="G296" i="56"/>
  <c r="E297" i="56" s="1"/>
  <c r="L331" i="3"/>
  <c r="L354" i="29"/>
  <c r="K354" i="29" s="1"/>
  <c r="I355" i="29" s="1"/>
  <c r="L355" i="29" s="1"/>
  <c r="F285" i="29"/>
  <c r="X269" i="31" s="1"/>
  <c r="H285" i="29"/>
  <c r="Z269" i="31" s="1"/>
  <c r="T343" i="17"/>
  <c r="R343" i="17"/>
  <c r="S343" i="29"/>
  <c r="Q344" i="29" s="1"/>
  <c r="R344" i="29" s="1"/>
  <c r="P326" i="17"/>
  <c r="O326" i="17" s="1"/>
  <c r="M327" i="17" s="1"/>
  <c r="E268" i="31"/>
  <c r="F268" i="31" s="1"/>
  <c r="F275" i="15"/>
  <c r="H275" i="15" s="1"/>
  <c r="P361" i="29"/>
  <c r="N361" i="29"/>
  <c r="E303" i="2"/>
  <c r="F303" i="2" s="1"/>
  <c r="H303" i="2" s="1"/>
  <c r="K343" i="17"/>
  <c r="I344" i="17" s="1"/>
  <c r="J324" i="27"/>
  <c r="L324" i="27" s="1"/>
  <c r="K311" i="2"/>
  <c r="I312" i="2" s="1"/>
  <c r="F292" i="17"/>
  <c r="H292" i="17" s="1"/>
  <c r="G292" i="17" s="1"/>
  <c r="E293" i="17" s="1"/>
  <c r="I324" i="36"/>
  <c r="J329" i="15"/>
  <c r="L329" i="15" s="1"/>
  <c r="G321" i="36"/>
  <c r="E322" i="36" s="1"/>
  <c r="G200" i="27" l="1"/>
  <c r="P194" i="31" s="1"/>
  <c r="T317" i="3"/>
  <c r="S317" i="3" s="1"/>
  <c r="Q318" i="3" s="1"/>
  <c r="E201" i="27"/>
  <c r="Y269" i="31"/>
  <c r="W270" i="31" s="1"/>
  <c r="F297" i="56"/>
  <c r="H297" i="56" s="1"/>
  <c r="G297" i="56" s="1"/>
  <c r="E298" i="56" s="1"/>
  <c r="J302" i="56"/>
  <c r="L302" i="56" s="1"/>
  <c r="H337" i="3"/>
  <c r="F337" i="3"/>
  <c r="P326" i="3"/>
  <c r="N326" i="3"/>
  <c r="K331" i="3"/>
  <c r="I332" i="3" s="1"/>
  <c r="G285" i="29"/>
  <c r="E286" i="29" s="1"/>
  <c r="S343" i="17"/>
  <c r="Q344" i="17" s="1"/>
  <c r="T344" i="29"/>
  <c r="S344" i="29" s="1"/>
  <c r="Q345" i="29" s="1"/>
  <c r="T345" i="29" s="1"/>
  <c r="J355" i="29"/>
  <c r="K355" i="29" s="1"/>
  <c r="I356" i="29" s="1"/>
  <c r="D289" i="10"/>
  <c r="O361" i="29"/>
  <c r="M362" i="29" s="1"/>
  <c r="N362" i="29" s="1"/>
  <c r="H268" i="31"/>
  <c r="G268" i="31" s="1"/>
  <c r="G275" i="15"/>
  <c r="E276" i="15" s="1"/>
  <c r="J344" i="17"/>
  <c r="L344" i="17"/>
  <c r="N327" i="17"/>
  <c r="P327" i="17"/>
  <c r="G303" i="2"/>
  <c r="E304" i="2" s="1"/>
  <c r="F304" i="2" s="1"/>
  <c r="H304" i="2" s="1"/>
  <c r="J312" i="2"/>
  <c r="L312" i="2" s="1"/>
  <c r="F293" i="17"/>
  <c r="H293" i="17" s="1"/>
  <c r="G293" i="17" s="1"/>
  <c r="K324" i="27"/>
  <c r="I325" i="27" s="1"/>
  <c r="J324" i="36"/>
  <c r="L324" i="36" s="1"/>
  <c r="K324" i="36" s="1"/>
  <c r="K329" i="15"/>
  <c r="I330" i="15" s="1"/>
  <c r="J330" i="15" s="1"/>
  <c r="L330" i="15" s="1"/>
  <c r="F322" i="36"/>
  <c r="H322" i="36" s="1"/>
  <c r="G337" i="3" l="1"/>
  <c r="E338" i="3" s="1"/>
  <c r="N195" i="31"/>
  <c r="F201" i="27"/>
  <c r="O195" i="31" s="1"/>
  <c r="H201" i="27"/>
  <c r="Q195" i="31" s="1"/>
  <c r="G201" i="27"/>
  <c r="P195" i="31" s="1"/>
  <c r="E202" i="27"/>
  <c r="N196" i="31" s="1"/>
  <c r="O326" i="3"/>
  <c r="M327" i="3" s="1"/>
  <c r="P327" i="3" s="1"/>
  <c r="K302" i="56"/>
  <c r="I303" i="56" s="1"/>
  <c r="F298" i="56"/>
  <c r="H298" i="56" s="1"/>
  <c r="H338" i="3"/>
  <c r="F338" i="3"/>
  <c r="J332" i="3"/>
  <c r="L332" i="3"/>
  <c r="T318" i="3"/>
  <c r="R318" i="3"/>
  <c r="H286" i="29"/>
  <c r="Z270" i="31" s="1"/>
  <c r="F286" i="29"/>
  <c r="X270" i="31" s="1"/>
  <c r="R344" i="17"/>
  <c r="T344" i="17"/>
  <c r="R345" i="29"/>
  <c r="S345" i="29" s="1"/>
  <c r="Q346" i="29" s="1"/>
  <c r="O327" i="17"/>
  <c r="M328" i="17" s="1"/>
  <c r="P328" i="17" s="1"/>
  <c r="P362" i="29"/>
  <c r="O362" i="29" s="1"/>
  <c r="M363" i="29" s="1"/>
  <c r="N363" i="29" s="1"/>
  <c r="D290" i="10"/>
  <c r="E269" i="31"/>
  <c r="F276" i="15"/>
  <c r="H276" i="15" s="1"/>
  <c r="K344" i="17"/>
  <c r="I345" i="17" s="1"/>
  <c r="K312" i="2"/>
  <c r="I313" i="2" s="1"/>
  <c r="J356" i="29"/>
  <c r="L356" i="29"/>
  <c r="J325" i="27"/>
  <c r="L325" i="27" s="1"/>
  <c r="G304" i="2"/>
  <c r="E305" i="2" s="1"/>
  <c r="E294" i="17"/>
  <c r="I325" i="36"/>
  <c r="K330" i="15"/>
  <c r="I331" i="15" s="1"/>
  <c r="G322" i="36"/>
  <c r="E323" i="36" s="1"/>
  <c r="F202" i="27" l="1"/>
  <c r="O196" i="31" s="1"/>
  <c r="N327" i="3"/>
  <c r="Y270" i="31"/>
  <c r="W271" i="31" s="1"/>
  <c r="G338" i="3"/>
  <c r="E339" i="3" s="1"/>
  <c r="H339" i="3" s="1"/>
  <c r="K332" i="3"/>
  <c r="I333" i="3" s="1"/>
  <c r="G298" i="56"/>
  <c r="E299" i="56" s="1"/>
  <c r="J303" i="56"/>
  <c r="L303" i="56" s="1"/>
  <c r="K303" i="56" s="1"/>
  <c r="G286" i="29"/>
  <c r="E287" i="29" s="1"/>
  <c r="H287" i="29" s="1"/>
  <c r="Z271" i="31" s="1"/>
  <c r="F339" i="3"/>
  <c r="S318" i="3"/>
  <c r="Q319" i="3" s="1"/>
  <c r="O327" i="3"/>
  <c r="M328" i="3" s="1"/>
  <c r="H202" i="27"/>
  <c r="S344" i="17"/>
  <c r="Q345" i="17" s="1"/>
  <c r="R346" i="29"/>
  <c r="T346" i="29"/>
  <c r="P363" i="29"/>
  <c r="O363" i="29" s="1"/>
  <c r="M364" i="29" s="1"/>
  <c r="K356" i="29"/>
  <c r="I357" i="29" s="1"/>
  <c r="L357" i="29" s="1"/>
  <c r="N328" i="17"/>
  <c r="O328" i="17" s="1"/>
  <c r="M329" i="17" s="1"/>
  <c r="J313" i="2"/>
  <c r="L313" i="2" s="1"/>
  <c r="K313" i="2" s="1"/>
  <c r="I314" i="2" s="1"/>
  <c r="J314" i="2" s="1"/>
  <c r="L314" i="2" s="1"/>
  <c r="H269" i="31"/>
  <c r="G276" i="15"/>
  <c r="E277" i="15" s="1"/>
  <c r="F269" i="31"/>
  <c r="L345" i="17"/>
  <c r="J345" i="17"/>
  <c r="D291" i="10"/>
  <c r="F305" i="2"/>
  <c r="H305" i="2" s="1"/>
  <c r="G305" i="2" s="1"/>
  <c r="K325" i="27"/>
  <c r="I326" i="27" s="1"/>
  <c r="F294" i="17"/>
  <c r="H294" i="17" s="1"/>
  <c r="J325" i="36"/>
  <c r="L325" i="36" s="1"/>
  <c r="J331" i="15"/>
  <c r="L331" i="15" s="1"/>
  <c r="K331" i="15" s="1"/>
  <c r="I332" i="15" s="1"/>
  <c r="F323" i="36"/>
  <c r="H323" i="36" s="1"/>
  <c r="G339" i="3" l="1"/>
  <c r="E340" i="3" s="1"/>
  <c r="H340" i="3" s="1"/>
  <c r="L333" i="3"/>
  <c r="J333" i="3"/>
  <c r="K333" i="3" s="1"/>
  <c r="I334" i="3" s="1"/>
  <c r="F287" i="29"/>
  <c r="X271" i="31" s="1"/>
  <c r="Y271" i="31" s="1"/>
  <c r="W272" i="31" s="1"/>
  <c r="F299" i="56"/>
  <c r="H299" i="56" s="1"/>
  <c r="I304" i="56"/>
  <c r="J334" i="3"/>
  <c r="L334" i="3"/>
  <c r="P328" i="3"/>
  <c r="N328" i="3"/>
  <c r="T319" i="3"/>
  <c r="R319" i="3"/>
  <c r="S346" i="29"/>
  <c r="Q347" i="29" s="1"/>
  <c r="R347" i="29" s="1"/>
  <c r="Q196" i="31"/>
  <c r="G202" i="27"/>
  <c r="P196" i="31" s="1"/>
  <c r="G287" i="29"/>
  <c r="E288" i="29" s="1"/>
  <c r="T345" i="17"/>
  <c r="R345" i="17"/>
  <c r="K345" i="17"/>
  <c r="I346" i="17" s="1"/>
  <c r="J346" i="17" s="1"/>
  <c r="J357" i="29"/>
  <c r="K357" i="29" s="1"/>
  <c r="I358" i="29" s="1"/>
  <c r="J358" i="29" s="1"/>
  <c r="P329" i="17"/>
  <c r="N329" i="17"/>
  <c r="G269" i="31"/>
  <c r="E270" i="31"/>
  <c r="F277" i="15"/>
  <c r="H277" i="15" s="1"/>
  <c r="H270" i="31" s="1"/>
  <c r="N364" i="29"/>
  <c r="P364" i="29"/>
  <c r="G294" i="17"/>
  <c r="E295" i="17" s="1"/>
  <c r="F295" i="17" s="1"/>
  <c r="H295" i="17" s="1"/>
  <c r="K314" i="2"/>
  <c r="I315" i="2" s="1"/>
  <c r="J326" i="27"/>
  <c r="L326" i="27" s="1"/>
  <c r="E306" i="2"/>
  <c r="K325" i="36"/>
  <c r="I326" i="36" s="1"/>
  <c r="J332" i="15"/>
  <c r="L332" i="15" s="1"/>
  <c r="G323" i="36"/>
  <c r="E324" i="36" s="1"/>
  <c r="F340" i="3" l="1"/>
  <c r="K334" i="3"/>
  <c r="I335" i="3" s="1"/>
  <c r="J335" i="3" s="1"/>
  <c r="G340" i="3"/>
  <c r="E341" i="3" s="1"/>
  <c r="S319" i="3"/>
  <c r="Q320" i="3" s="1"/>
  <c r="T320" i="3" s="1"/>
  <c r="O328" i="3"/>
  <c r="M329" i="3" s="1"/>
  <c r="N329" i="3" s="1"/>
  <c r="T347" i="29"/>
  <c r="S347" i="29" s="1"/>
  <c r="Q348" i="29" s="1"/>
  <c r="G299" i="56"/>
  <c r="E300" i="56" s="1"/>
  <c r="J304" i="56"/>
  <c r="L304" i="56" s="1"/>
  <c r="K304" i="56" s="1"/>
  <c r="H341" i="3"/>
  <c r="F341" i="3"/>
  <c r="L335" i="3"/>
  <c r="H288" i="29"/>
  <c r="Z272" i="31" s="1"/>
  <c r="F288" i="29"/>
  <c r="X272" i="31" s="1"/>
  <c r="E203" i="27"/>
  <c r="S345" i="17"/>
  <c r="Q346" i="17" s="1"/>
  <c r="R346" i="17" s="1"/>
  <c r="O329" i="17"/>
  <c r="M330" i="17" s="1"/>
  <c r="P330" i="17" s="1"/>
  <c r="L346" i="17"/>
  <c r="K346" i="17" s="1"/>
  <c r="I347" i="17" s="1"/>
  <c r="L358" i="29"/>
  <c r="K358" i="29" s="1"/>
  <c r="I359" i="29" s="1"/>
  <c r="O364" i="29"/>
  <c r="M365" i="29" s="1"/>
  <c r="P365" i="29" s="1"/>
  <c r="G277" i="15"/>
  <c r="E278" i="15" s="1"/>
  <c r="F270" i="31"/>
  <c r="G270" i="31" s="1"/>
  <c r="K326" i="27"/>
  <c r="I327" i="27" s="1"/>
  <c r="G295" i="17"/>
  <c r="E296" i="17" s="1"/>
  <c r="J315" i="2"/>
  <c r="L315" i="2" s="1"/>
  <c r="F306" i="2"/>
  <c r="H306" i="2" s="1"/>
  <c r="G306" i="2" s="1"/>
  <c r="D292" i="10"/>
  <c r="J326" i="36"/>
  <c r="L326" i="36" s="1"/>
  <c r="K332" i="15"/>
  <c r="I333" i="15" s="1"/>
  <c r="F324" i="36"/>
  <c r="H324" i="36" s="1"/>
  <c r="R320" i="3" l="1"/>
  <c r="S320" i="3"/>
  <c r="K335" i="3"/>
  <c r="I336" i="3" s="1"/>
  <c r="G341" i="3"/>
  <c r="E342" i="3" s="1"/>
  <c r="H342" i="3" s="1"/>
  <c r="P329" i="3"/>
  <c r="O329" i="3" s="1"/>
  <c r="M330" i="3" s="1"/>
  <c r="P330" i="3" s="1"/>
  <c r="Q321" i="3"/>
  <c r="R321" i="3" s="1"/>
  <c r="I305" i="56"/>
  <c r="J305" i="56" s="1"/>
  <c r="L305" i="56" s="1"/>
  <c r="K305" i="56" s="1"/>
  <c r="F300" i="56"/>
  <c r="H300" i="56" s="1"/>
  <c r="G300" i="56" s="1"/>
  <c r="E301" i="56" s="1"/>
  <c r="L336" i="3"/>
  <c r="J336" i="3"/>
  <c r="N330" i="17"/>
  <c r="O330" i="17" s="1"/>
  <c r="M331" i="17" s="1"/>
  <c r="N331" i="17" s="1"/>
  <c r="G288" i="29"/>
  <c r="E289" i="29" s="1"/>
  <c r="N197" i="31"/>
  <c r="F203" i="27"/>
  <c r="O197" i="31" s="1"/>
  <c r="Y272" i="31"/>
  <c r="W273" i="31" s="1"/>
  <c r="T346" i="17"/>
  <c r="S346" i="17" s="1"/>
  <c r="Q347" i="17" s="1"/>
  <c r="T347" i="17" s="1"/>
  <c r="L347" i="17"/>
  <c r="J347" i="17"/>
  <c r="N365" i="29"/>
  <c r="O365" i="29" s="1"/>
  <c r="M366" i="29" s="1"/>
  <c r="F278" i="15"/>
  <c r="H278" i="15" s="1"/>
  <c r="H271" i="31" s="1"/>
  <c r="E271" i="31"/>
  <c r="E307" i="2"/>
  <c r="D293" i="10" s="1"/>
  <c r="R348" i="29"/>
  <c r="T348" i="29"/>
  <c r="L359" i="29"/>
  <c r="J359" i="29"/>
  <c r="J327" i="27"/>
  <c r="L327" i="27" s="1"/>
  <c r="K327" i="27" s="1"/>
  <c r="K315" i="2"/>
  <c r="I316" i="2" s="1"/>
  <c r="F296" i="17"/>
  <c r="H296" i="17" s="1"/>
  <c r="K326" i="36"/>
  <c r="I327" i="36" s="1"/>
  <c r="J333" i="15"/>
  <c r="L333" i="15" s="1"/>
  <c r="K333" i="15" s="1"/>
  <c r="G324" i="36"/>
  <c r="E325" i="36" s="1"/>
  <c r="N330" i="3" l="1"/>
  <c r="F342" i="3"/>
  <c r="G342" i="3" s="1"/>
  <c r="T321" i="3"/>
  <c r="E343" i="3"/>
  <c r="K336" i="3"/>
  <c r="I337" i="3" s="1"/>
  <c r="J337" i="3" s="1"/>
  <c r="S321" i="3"/>
  <c r="Q322" i="3" s="1"/>
  <c r="R322" i="3" s="1"/>
  <c r="F301" i="56"/>
  <c r="H301" i="56" s="1"/>
  <c r="I306" i="56"/>
  <c r="O330" i="3"/>
  <c r="M331" i="3" s="1"/>
  <c r="F343" i="3"/>
  <c r="H343" i="3"/>
  <c r="H289" i="29"/>
  <c r="Z273" i="31" s="1"/>
  <c r="F289" i="29"/>
  <c r="X273" i="31" s="1"/>
  <c r="H203" i="27"/>
  <c r="P331" i="17"/>
  <c r="O331" i="17" s="1"/>
  <c r="M332" i="17" s="1"/>
  <c r="P332" i="17" s="1"/>
  <c r="R347" i="17"/>
  <c r="S347" i="17" s="1"/>
  <c r="Q348" i="17" s="1"/>
  <c r="R348" i="17" s="1"/>
  <c r="K347" i="17"/>
  <c r="I348" i="17" s="1"/>
  <c r="L348" i="17" s="1"/>
  <c r="S348" i="29"/>
  <c r="Q349" i="29" s="1"/>
  <c r="F307" i="2"/>
  <c r="H307" i="2" s="1"/>
  <c r="G307" i="2" s="1"/>
  <c r="E308" i="2" s="1"/>
  <c r="P366" i="29"/>
  <c r="N366" i="29"/>
  <c r="K359" i="29"/>
  <c r="I360" i="29" s="1"/>
  <c r="L360" i="29" s="1"/>
  <c r="F271" i="31"/>
  <c r="G271" i="31" s="1"/>
  <c r="G278" i="15"/>
  <c r="E279" i="15" s="1"/>
  <c r="G296" i="17"/>
  <c r="E297" i="17" s="1"/>
  <c r="J316" i="2"/>
  <c r="L316" i="2" s="1"/>
  <c r="K316" i="2" s="1"/>
  <c r="I317" i="2" s="1"/>
  <c r="I328" i="27"/>
  <c r="J327" i="36"/>
  <c r="L327" i="36" s="1"/>
  <c r="K327" i="36" s="1"/>
  <c r="I334" i="15"/>
  <c r="F325" i="36"/>
  <c r="H325" i="36" s="1"/>
  <c r="G325" i="36" s="1"/>
  <c r="E326" i="36" s="1"/>
  <c r="L337" i="3" l="1"/>
  <c r="K337" i="3" s="1"/>
  <c r="I338" i="3" s="1"/>
  <c r="T322" i="3"/>
  <c r="S322" i="3" s="1"/>
  <c r="Q323" i="3" s="1"/>
  <c r="R323" i="3" s="1"/>
  <c r="G343" i="3"/>
  <c r="E344" i="3" s="1"/>
  <c r="G301" i="56"/>
  <c r="E302" i="56" s="1"/>
  <c r="J306" i="56"/>
  <c r="L306" i="56" s="1"/>
  <c r="K306" i="56" s="1"/>
  <c r="H344" i="3"/>
  <c r="F344" i="3"/>
  <c r="T323" i="3"/>
  <c r="P331" i="3"/>
  <c r="N331" i="3"/>
  <c r="O331" i="3" s="1"/>
  <c r="M332" i="3" s="1"/>
  <c r="L338" i="3"/>
  <c r="J338" i="3"/>
  <c r="N332" i="17"/>
  <c r="O332" i="17" s="1"/>
  <c r="M333" i="17" s="1"/>
  <c r="N333" i="17" s="1"/>
  <c r="Q197" i="31"/>
  <c r="G203" i="27"/>
  <c r="P197" i="31" s="1"/>
  <c r="G289" i="29"/>
  <c r="E290" i="29" s="1"/>
  <c r="Y273" i="31"/>
  <c r="W274" i="31" s="1"/>
  <c r="T348" i="17"/>
  <c r="S348" i="17" s="1"/>
  <c r="Q349" i="17" s="1"/>
  <c r="R349" i="17" s="1"/>
  <c r="J348" i="17"/>
  <c r="K348" i="17" s="1"/>
  <c r="I349" i="17" s="1"/>
  <c r="J360" i="29"/>
  <c r="K360" i="29" s="1"/>
  <c r="I361" i="29" s="1"/>
  <c r="F308" i="2"/>
  <c r="H308" i="2" s="1"/>
  <c r="G308" i="2" s="1"/>
  <c r="E309" i="2" s="1"/>
  <c r="D294" i="10"/>
  <c r="F279" i="15"/>
  <c r="H279" i="15" s="1"/>
  <c r="H272" i="31" s="1"/>
  <c r="E272" i="31"/>
  <c r="O366" i="29"/>
  <c r="M367" i="29" s="1"/>
  <c r="R349" i="29"/>
  <c r="T349" i="29"/>
  <c r="F297" i="17"/>
  <c r="H297" i="17" s="1"/>
  <c r="G297" i="17" s="1"/>
  <c r="J317" i="2"/>
  <c r="L317" i="2" s="1"/>
  <c r="J328" i="27"/>
  <c r="L328" i="27" s="1"/>
  <c r="I328" i="36"/>
  <c r="J328" i="36" s="1"/>
  <c r="L328" i="36" s="1"/>
  <c r="J334" i="15"/>
  <c r="L334" i="15" s="1"/>
  <c r="K334" i="15" s="1"/>
  <c r="I335" i="15" s="1"/>
  <c r="F326" i="36"/>
  <c r="H326" i="36" s="1"/>
  <c r="K338" i="3" l="1"/>
  <c r="I339" i="3" s="1"/>
  <c r="S323" i="3"/>
  <c r="Q324" i="3" s="1"/>
  <c r="F302" i="56"/>
  <c r="H302" i="56" s="1"/>
  <c r="I307" i="56"/>
  <c r="J339" i="3"/>
  <c r="L339" i="3"/>
  <c r="K339" i="3"/>
  <c r="I340" i="3" s="1"/>
  <c r="N332" i="3"/>
  <c r="P332" i="3"/>
  <c r="T324" i="3"/>
  <c r="R324" i="3"/>
  <c r="P333" i="17"/>
  <c r="O333" i="17" s="1"/>
  <c r="M334" i="17" s="1"/>
  <c r="G344" i="3"/>
  <c r="E345" i="3" s="1"/>
  <c r="H290" i="29"/>
  <c r="Z274" i="31" s="1"/>
  <c r="F290" i="29"/>
  <c r="X274" i="31" s="1"/>
  <c r="E204" i="27"/>
  <c r="T349" i="17"/>
  <c r="S349" i="17" s="1"/>
  <c r="Q350" i="17" s="1"/>
  <c r="R350" i="17" s="1"/>
  <c r="J349" i="17"/>
  <c r="L349" i="17"/>
  <c r="S349" i="29"/>
  <c r="Q350" i="29" s="1"/>
  <c r="R350" i="29" s="1"/>
  <c r="G279" i="15"/>
  <c r="E280" i="15" s="1"/>
  <c r="E273" i="31" s="1"/>
  <c r="P367" i="29"/>
  <c r="N367" i="29"/>
  <c r="F272" i="31"/>
  <c r="G272" i="31" s="1"/>
  <c r="L361" i="29"/>
  <c r="J361" i="29"/>
  <c r="K317" i="2"/>
  <c r="I318" i="2" s="1"/>
  <c r="K328" i="27"/>
  <c r="I329" i="27" s="1"/>
  <c r="D295" i="10"/>
  <c r="F309" i="2"/>
  <c r="H309" i="2" s="1"/>
  <c r="E298" i="17"/>
  <c r="K328" i="36"/>
  <c r="I329" i="36" s="1"/>
  <c r="J335" i="15"/>
  <c r="L335" i="15" s="1"/>
  <c r="G326" i="36"/>
  <c r="E327" i="36" s="1"/>
  <c r="Y274" i="31" l="1"/>
  <c r="W275" i="31" s="1"/>
  <c r="K349" i="17"/>
  <c r="I350" i="17" s="1"/>
  <c r="L350" i="17" s="1"/>
  <c r="G302" i="56"/>
  <c r="E303" i="56" s="1"/>
  <c r="J307" i="56"/>
  <c r="L307" i="56" s="1"/>
  <c r="S324" i="3"/>
  <c r="Q325" i="3" s="1"/>
  <c r="O332" i="3"/>
  <c r="M333" i="3" s="1"/>
  <c r="L340" i="3"/>
  <c r="J340" i="3"/>
  <c r="F345" i="3"/>
  <c r="H345" i="3"/>
  <c r="G345" i="3" s="1"/>
  <c r="E346" i="3" s="1"/>
  <c r="G290" i="29"/>
  <c r="E291" i="29" s="1"/>
  <c r="T350" i="17"/>
  <c r="S350" i="17" s="1"/>
  <c r="Q351" i="17" s="1"/>
  <c r="F204" i="27"/>
  <c r="O198" i="31" s="1"/>
  <c r="N198" i="31"/>
  <c r="T350" i="29"/>
  <c r="S350" i="29" s="1"/>
  <c r="Q351" i="29" s="1"/>
  <c r="O367" i="29"/>
  <c r="M368" i="29" s="1"/>
  <c r="N368" i="29" s="1"/>
  <c r="F280" i="15"/>
  <c r="H280" i="15" s="1"/>
  <c r="H273" i="31" s="1"/>
  <c r="K361" i="29"/>
  <c r="I362" i="29" s="1"/>
  <c r="J362" i="29" s="1"/>
  <c r="F273" i="31"/>
  <c r="P334" i="17"/>
  <c r="N334" i="17"/>
  <c r="J329" i="27"/>
  <c r="L329" i="27" s="1"/>
  <c r="J318" i="2"/>
  <c r="L318" i="2" s="1"/>
  <c r="G309" i="2"/>
  <c r="E310" i="2" s="1"/>
  <c r="F298" i="17"/>
  <c r="H298" i="17" s="1"/>
  <c r="J329" i="36"/>
  <c r="L329" i="36" s="1"/>
  <c r="K335" i="15"/>
  <c r="I336" i="15" s="1"/>
  <c r="F327" i="36"/>
  <c r="H327" i="36" s="1"/>
  <c r="G327" i="36" s="1"/>
  <c r="J350" i="17" l="1"/>
  <c r="K350" i="17" s="1"/>
  <c r="I351" i="17" s="1"/>
  <c r="K307" i="56"/>
  <c r="I308" i="56" s="1"/>
  <c r="F303" i="56"/>
  <c r="H303" i="56" s="1"/>
  <c r="F346" i="3"/>
  <c r="H346" i="3"/>
  <c r="G346" i="3" s="1"/>
  <c r="E347" i="3" s="1"/>
  <c r="K340" i="3"/>
  <c r="I341" i="3" s="1"/>
  <c r="N333" i="3"/>
  <c r="P333" i="3"/>
  <c r="R325" i="3"/>
  <c r="T325" i="3"/>
  <c r="P368" i="29"/>
  <c r="O368" i="29" s="1"/>
  <c r="M369" i="29" s="1"/>
  <c r="P369" i="29" s="1"/>
  <c r="T351" i="17"/>
  <c r="R351" i="17"/>
  <c r="H204" i="27"/>
  <c r="H291" i="29"/>
  <c r="Z275" i="31" s="1"/>
  <c r="F291" i="29"/>
  <c r="X275" i="31" s="1"/>
  <c r="L362" i="29"/>
  <c r="K362" i="29" s="1"/>
  <c r="I363" i="29" s="1"/>
  <c r="G273" i="31"/>
  <c r="G280" i="15"/>
  <c r="E281" i="15" s="1"/>
  <c r="E274" i="31" s="1"/>
  <c r="F274" i="31" s="1"/>
  <c r="O334" i="17"/>
  <c r="M335" i="17" s="1"/>
  <c r="N335" i="17" s="1"/>
  <c r="R351" i="29"/>
  <c r="T351" i="29"/>
  <c r="G298" i="17"/>
  <c r="E299" i="17" s="1"/>
  <c r="D296" i="10"/>
  <c r="F310" i="2"/>
  <c r="H310" i="2" s="1"/>
  <c r="K318" i="2"/>
  <c r="I319" i="2" s="1"/>
  <c r="K329" i="27"/>
  <c r="I330" i="27" s="1"/>
  <c r="K329" i="36"/>
  <c r="I330" i="36" s="1"/>
  <c r="J330" i="36" s="1"/>
  <c r="L330" i="36" s="1"/>
  <c r="K330" i="36" s="1"/>
  <c r="J336" i="15"/>
  <c r="L336" i="15" s="1"/>
  <c r="E328" i="36"/>
  <c r="S325" i="3" l="1"/>
  <c r="Q326" i="3"/>
  <c r="O333" i="3"/>
  <c r="M334" i="3" s="1"/>
  <c r="P334" i="3" s="1"/>
  <c r="S351" i="17"/>
  <c r="Q352" i="17" s="1"/>
  <c r="T352" i="17" s="1"/>
  <c r="G303" i="56"/>
  <c r="E304" i="56" s="1"/>
  <c r="J308" i="56"/>
  <c r="L308" i="56" s="1"/>
  <c r="R326" i="3"/>
  <c r="T326" i="3"/>
  <c r="J341" i="3"/>
  <c r="L341" i="3"/>
  <c r="F347" i="3"/>
  <c r="H347" i="3"/>
  <c r="N369" i="29"/>
  <c r="O369" i="29" s="1"/>
  <c r="M370" i="29" s="1"/>
  <c r="P370" i="29" s="1"/>
  <c r="G291" i="29"/>
  <c r="E292" i="29" s="1"/>
  <c r="Y275" i="31"/>
  <c r="W276" i="31" s="1"/>
  <c r="Q198" i="31"/>
  <c r="G204" i="27"/>
  <c r="P198" i="31" s="1"/>
  <c r="F281" i="15"/>
  <c r="H281" i="15" s="1"/>
  <c r="H274" i="31" s="1"/>
  <c r="G274" i="31" s="1"/>
  <c r="P335" i="17"/>
  <c r="O335" i="17" s="1"/>
  <c r="M336" i="17" s="1"/>
  <c r="S351" i="29"/>
  <c r="Q352" i="29" s="1"/>
  <c r="T352" i="29" s="1"/>
  <c r="L363" i="29"/>
  <c r="J363" i="29"/>
  <c r="J351" i="17"/>
  <c r="L351" i="17"/>
  <c r="J319" i="2"/>
  <c r="L319" i="2" s="1"/>
  <c r="K319" i="2" s="1"/>
  <c r="I320" i="2" s="1"/>
  <c r="G310" i="2"/>
  <c r="E311" i="2" s="1"/>
  <c r="F299" i="17"/>
  <c r="H299" i="17" s="1"/>
  <c r="G299" i="17" s="1"/>
  <c r="J330" i="27"/>
  <c r="L330" i="27" s="1"/>
  <c r="I331" i="36"/>
  <c r="K336" i="15"/>
  <c r="I337" i="15" s="1"/>
  <c r="F328" i="36"/>
  <c r="H328" i="36" s="1"/>
  <c r="N334" i="3" l="1"/>
  <c r="G347" i="3"/>
  <c r="E348" i="3" s="1"/>
  <c r="F348" i="3" s="1"/>
  <c r="S326" i="3"/>
  <c r="R352" i="17"/>
  <c r="S352" i="17" s="1"/>
  <c r="Q353" i="17" s="1"/>
  <c r="T353" i="17" s="1"/>
  <c r="K308" i="56"/>
  <c r="I309" i="56" s="1"/>
  <c r="F304" i="56"/>
  <c r="H304" i="56" s="1"/>
  <c r="K341" i="3"/>
  <c r="I342" i="3" s="1"/>
  <c r="N370" i="29"/>
  <c r="O370" i="29" s="1"/>
  <c r="M371" i="29" s="1"/>
  <c r="O334" i="3"/>
  <c r="M335" i="3" s="1"/>
  <c r="Q327" i="3"/>
  <c r="H292" i="29"/>
  <c r="Z276" i="31" s="1"/>
  <c r="F292" i="29"/>
  <c r="X276" i="31" s="1"/>
  <c r="E205" i="27"/>
  <c r="K351" i="17"/>
  <c r="I352" i="17" s="1"/>
  <c r="J352" i="17" s="1"/>
  <c r="R352" i="29"/>
  <c r="S352" i="29" s="1"/>
  <c r="Q353" i="29" s="1"/>
  <c r="G281" i="15"/>
  <c r="E282" i="15" s="1"/>
  <c r="F282" i="15" s="1"/>
  <c r="H282" i="15" s="1"/>
  <c r="H275" i="31" s="1"/>
  <c r="K363" i="29"/>
  <c r="I364" i="29" s="1"/>
  <c r="L364" i="29" s="1"/>
  <c r="P336" i="17"/>
  <c r="N336" i="17"/>
  <c r="J320" i="2"/>
  <c r="L320" i="2" s="1"/>
  <c r="K320" i="2" s="1"/>
  <c r="I321" i="2" s="1"/>
  <c r="K330" i="27"/>
  <c r="I331" i="27" s="1"/>
  <c r="E300" i="17"/>
  <c r="D297" i="10"/>
  <c r="F311" i="2"/>
  <c r="H311" i="2" s="1"/>
  <c r="G311" i="2" s="1"/>
  <c r="J331" i="36"/>
  <c r="L331" i="36" s="1"/>
  <c r="J337" i="15"/>
  <c r="L337" i="15" s="1"/>
  <c r="G328" i="36"/>
  <c r="E329" i="36" s="1"/>
  <c r="H348" i="3" l="1"/>
  <c r="Y276" i="31"/>
  <c r="W277" i="31" s="1"/>
  <c r="G348" i="3"/>
  <c r="E349" i="3" s="1"/>
  <c r="H349" i="3" s="1"/>
  <c r="R353" i="17"/>
  <c r="S353" i="17" s="1"/>
  <c r="Q354" i="17" s="1"/>
  <c r="G304" i="56"/>
  <c r="E305" i="56" s="1"/>
  <c r="J309" i="56"/>
  <c r="L309" i="56" s="1"/>
  <c r="P335" i="3"/>
  <c r="N335" i="3"/>
  <c r="R327" i="3"/>
  <c r="T327" i="3"/>
  <c r="J342" i="3"/>
  <c r="L342" i="3"/>
  <c r="N199" i="31"/>
  <c r="F205" i="27"/>
  <c r="O199" i="31" s="1"/>
  <c r="G292" i="29"/>
  <c r="E293" i="29" s="1"/>
  <c r="J364" i="29"/>
  <c r="K364" i="29" s="1"/>
  <c r="I365" i="29" s="1"/>
  <c r="J365" i="29" s="1"/>
  <c r="L352" i="17"/>
  <c r="K352" i="17" s="1"/>
  <c r="I353" i="17" s="1"/>
  <c r="R353" i="29"/>
  <c r="T353" i="29"/>
  <c r="O336" i="17"/>
  <c r="M337" i="17" s="1"/>
  <c r="E275" i="31"/>
  <c r="F275" i="31" s="1"/>
  <c r="G275" i="31" s="1"/>
  <c r="G282" i="15"/>
  <c r="E283" i="15" s="1"/>
  <c r="E312" i="2"/>
  <c r="F312" i="2" s="1"/>
  <c r="P371" i="29"/>
  <c r="N371" i="29"/>
  <c r="J321" i="2"/>
  <c r="L321" i="2" s="1"/>
  <c r="F300" i="17"/>
  <c r="H300" i="17" s="1"/>
  <c r="J331" i="27"/>
  <c r="L331" i="27" s="1"/>
  <c r="K331" i="36"/>
  <c r="I332" i="36" s="1"/>
  <c r="K337" i="15"/>
  <c r="I338" i="15" s="1"/>
  <c r="F329" i="36"/>
  <c r="H329" i="36" s="1"/>
  <c r="F349" i="3" l="1"/>
  <c r="O335" i="3"/>
  <c r="M336" i="3" s="1"/>
  <c r="K342" i="3"/>
  <c r="I343" i="3" s="1"/>
  <c r="L343" i="3" s="1"/>
  <c r="K309" i="56"/>
  <c r="I310" i="56" s="1"/>
  <c r="F305" i="56"/>
  <c r="H305" i="56" s="1"/>
  <c r="G305" i="56" s="1"/>
  <c r="E306" i="56" s="1"/>
  <c r="N336" i="3"/>
  <c r="P336" i="3"/>
  <c r="J343" i="3"/>
  <c r="G349" i="3"/>
  <c r="E350" i="3" s="1"/>
  <c r="H205" i="27"/>
  <c r="Q199" i="31" s="1"/>
  <c r="S327" i="3"/>
  <c r="Q328" i="3" s="1"/>
  <c r="H293" i="29"/>
  <c r="Z277" i="31" s="1"/>
  <c r="F293" i="29"/>
  <c r="X277" i="31" s="1"/>
  <c r="L365" i="29"/>
  <c r="K365" i="29" s="1"/>
  <c r="I366" i="29" s="1"/>
  <c r="J366" i="29" s="1"/>
  <c r="S353" i="29"/>
  <c r="Q354" i="29" s="1"/>
  <c r="H312" i="2"/>
  <c r="G312" i="2" s="1"/>
  <c r="E313" i="2" s="1"/>
  <c r="D298" i="10"/>
  <c r="F283" i="15"/>
  <c r="H283" i="15" s="1"/>
  <c r="E276" i="31"/>
  <c r="O371" i="29"/>
  <c r="M372" i="29" s="1"/>
  <c r="N372" i="29" s="1"/>
  <c r="N337" i="17"/>
  <c r="P337" i="17"/>
  <c r="L353" i="17"/>
  <c r="J353" i="17"/>
  <c r="T354" i="17"/>
  <c r="R354" i="17"/>
  <c r="G300" i="17"/>
  <c r="E301" i="17" s="1"/>
  <c r="K321" i="2"/>
  <c r="I322" i="2" s="1"/>
  <c r="K331" i="27"/>
  <c r="I332" i="27" s="1"/>
  <c r="J332" i="36"/>
  <c r="L332" i="36" s="1"/>
  <c r="J338" i="15"/>
  <c r="L338" i="15" s="1"/>
  <c r="K338" i="15" s="1"/>
  <c r="I339" i="15" s="1"/>
  <c r="G329" i="36"/>
  <c r="E330" i="36" s="1"/>
  <c r="K343" i="3" l="1"/>
  <c r="I344" i="3" s="1"/>
  <c r="G205" i="27"/>
  <c r="P199" i="31" s="1"/>
  <c r="J310" i="56"/>
  <c r="L310" i="56" s="1"/>
  <c r="F306" i="56"/>
  <c r="H306" i="56" s="1"/>
  <c r="G306" i="56" s="1"/>
  <c r="R328" i="3"/>
  <c r="T328" i="3"/>
  <c r="S328" i="3" s="1"/>
  <c r="Q329" i="3"/>
  <c r="F350" i="3"/>
  <c r="H350" i="3"/>
  <c r="J344" i="3"/>
  <c r="L344" i="3"/>
  <c r="K344" i="3" s="1"/>
  <c r="O336" i="3"/>
  <c r="M337" i="3" s="1"/>
  <c r="L366" i="29"/>
  <c r="K366" i="29" s="1"/>
  <c r="I367" i="29" s="1"/>
  <c r="L367" i="29" s="1"/>
  <c r="E206" i="27"/>
  <c r="G293" i="29"/>
  <c r="E294" i="29" s="1"/>
  <c r="Y277" i="31"/>
  <c r="W278" i="31" s="1"/>
  <c r="K353" i="17"/>
  <c r="I354" i="17" s="1"/>
  <c r="L354" i="17" s="1"/>
  <c r="R354" i="29"/>
  <c r="T354" i="29"/>
  <c r="P372" i="29"/>
  <c r="O372" i="29" s="1"/>
  <c r="M373" i="29" s="1"/>
  <c r="O337" i="17"/>
  <c r="M338" i="17" s="1"/>
  <c r="N338" i="17" s="1"/>
  <c r="F276" i="31"/>
  <c r="G283" i="15"/>
  <c r="E284" i="15" s="1"/>
  <c r="H276" i="31"/>
  <c r="S354" i="17"/>
  <c r="Q355" i="17" s="1"/>
  <c r="J332" i="27"/>
  <c r="L332" i="27" s="1"/>
  <c r="K332" i="27" s="1"/>
  <c r="D299" i="10"/>
  <c r="F313" i="2"/>
  <c r="H313" i="2" s="1"/>
  <c r="F301" i="17"/>
  <c r="H301" i="17" s="1"/>
  <c r="G301" i="17" s="1"/>
  <c r="E302" i="17" s="1"/>
  <c r="J322" i="2"/>
  <c r="L322" i="2" s="1"/>
  <c r="K332" i="36"/>
  <c r="I333" i="36" s="1"/>
  <c r="J339" i="15"/>
  <c r="L339" i="15" s="1"/>
  <c r="K339" i="15" s="1"/>
  <c r="F330" i="36"/>
  <c r="H330" i="36" s="1"/>
  <c r="G350" i="3" l="1"/>
  <c r="E351" i="3" s="1"/>
  <c r="K310" i="56"/>
  <c r="I311" i="56" s="1"/>
  <c r="J311" i="56" s="1"/>
  <c r="L311" i="56" s="1"/>
  <c r="E307" i="56"/>
  <c r="I345" i="3"/>
  <c r="F351" i="3"/>
  <c r="H351" i="3"/>
  <c r="T329" i="3"/>
  <c r="R329" i="3"/>
  <c r="N337" i="3"/>
  <c r="P337" i="3"/>
  <c r="O337" i="3" s="1"/>
  <c r="M338" i="3" s="1"/>
  <c r="H294" i="29"/>
  <c r="Z278" i="31" s="1"/>
  <c r="F294" i="29"/>
  <c r="X278" i="31" s="1"/>
  <c r="N200" i="31"/>
  <c r="F206" i="27"/>
  <c r="O200" i="31" s="1"/>
  <c r="J354" i="17"/>
  <c r="K354" i="17" s="1"/>
  <c r="I355" i="17" s="1"/>
  <c r="S354" i="29"/>
  <c r="Q355" i="29" s="1"/>
  <c r="G276" i="31"/>
  <c r="J367" i="29"/>
  <c r="K367" i="29" s="1"/>
  <c r="I368" i="29" s="1"/>
  <c r="J368" i="29" s="1"/>
  <c r="P338" i="17"/>
  <c r="O338" i="17" s="1"/>
  <c r="M339" i="17" s="1"/>
  <c r="P339" i="17" s="1"/>
  <c r="F284" i="15"/>
  <c r="H284" i="15" s="1"/>
  <c r="H277" i="31" s="1"/>
  <c r="E277" i="31"/>
  <c r="F277" i="31" s="1"/>
  <c r="G313" i="2"/>
  <c r="E314" i="2" s="1"/>
  <c r="R355" i="17"/>
  <c r="T355" i="17"/>
  <c r="P373" i="29"/>
  <c r="N373" i="29"/>
  <c r="K322" i="2"/>
  <c r="I323" i="2" s="1"/>
  <c r="F302" i="17"/>
  <c r="H302" i="17" s="1"/>
  <c r="I333" i="27"/>
  <c r="J333" i="36"/>
  <c r="L333" i="36" s="1"/>
  <c r="I340" i="15"/>
  <c r="G330" i="36"/>
  <c r="E331" i="36" s="1"/>
  <c r="S329" i="3" l="1"/>
  <c r="Q330" i="3" s="1"/>
  <c r="G294" i="29"/>
  <c r="K311" i="56"/>
  <c r="I312" i="56" s="1"/>
  <c r="F307" i="56"/>
  <c r="H307" i="56" s="1"/>
  <c r="P338" i="3"/>
  <c r="N338" i="3"/>
  <c r="O338" i="3" s="1"/>
  <c r="M339" i="3" s="1"/>
  <c r="T330" i="3"/>
  <c r="R330" i="3"/>
  <c r="H206" i="27"/>
  <c r="Y278" i="31"/>
  <c r="W279" i="31" s="1"/>
  <c r="G351" i="3"/>
  <c r="E352" i="3" s="1"/>
  <c r="L345" i="3"/>
  <c r="J345" i="3"/>
  <c r="E295" i="29"/>
  <c r="R355" i="29"/>
  <c r="T355" i="29"/>
  <c r="G284" i="15"/>
  <c r="E285" i="15" s="1"/>
  <c r="F285" i="15" s="1"/>
  <c r="H285" i="15" s="1"/>
  <c r="N339" i="17"/>
  <c r="O339" i="17" s="1"/>
  <c r="M340" i="17" s="1"/>
  <c r="N340" i="17" s="1"/>
  <c r="G302" i="17"/>
  <c r="E303" i="17" s="1"/>
  <c r="F303" i="17" s="1"/>
  <c r="H303" i="17" s="1"/>
  <c r="G277" i="31"/>
  <c r="L368" i="29"/>
  <c r="K368" i="29" s="1"/>
  <c r="I369" i="29" s="1"/>
  <c r="L369" i="29" s="1"/>
  <c r="S355" i="17"/>
  <c r="Q356" i="17" s="1"/>
  <c r="J355" i="17"/>
  <c r="L355" i="17"/>
  <c r="F314" i="2"/>
  <c r="H314" i="2" s="1"/>
  <c r="G314" i="2" s="1"/>
  <c r="E315" i="2" s="1"/>
  <c r="D300" i="10"/>
  <c r="O373" i="29"/>
  <c r="M374" i="29" s="1"/>
  <c r="J333" i="27"/>
  <c r="L333" i="27" s="1"/>
  <c r="J323" i="2"/>
  <c r="L323" i="2" s="1"/>
  <c r="K333" i="36"/>
  <c r="I334" i="36" s="1"/>
  <c r="J334" i="36" s="1"/>
  <c r="L334" i="36" s="1"/>
  <c r="K334" i="36" s="1"/>
  <c r="J340" i="15"/>
  <c r="L340" i="15" s="1"/>
  <c r="K340" i="15" s="1"/>
  <c r="F331" i="36"/>
  <c r="H331" i="36" s="1"/>
  <c r="K345" i="3" l="1"/>
  <c r="I346" i="3" s="1"/>
  <c r="G307" i="56"/>
  <c r="E308" i="56" s="1"/>
  <c r="J312" i="56"/>
  <c r="L312" i="56" s="1"/>
  <c r="L346" i="3"/>
  <c r="J346" i="3"/>
  <c r="K346" i="3" s="1"/>
  <c r="I347" i="3" s="1"/>
  <c r="Q200" i="31"/>
  <c r="G206" i="27"/>
  <c r="P200" i="31" s="1"/>
  <c r="S330" i="3"/>
  <c r="Q331" i="3" s="1"/>
  <c r="P339" i="3"/>
  <c r="N339" i="3"/>
  <c r="O339" i="3" s="1"/>
  <c r="M340" i="3" s="1"/>
  <c r="F352" i="3"/>
  <c r="H352" i="3"/>
  <c r="H295" i="29"/>
  <c r="Z279" i="31" s="1"/>
  <c r="F295" i="29"/>
  <c r="X279" i="31" s="1"/>
  <c r="S355" i="29"/>
  <c r="Q356" i="29" s="1"/>
  <c r="T356" i="29" s="1"/>
  <c r="E278" i="31"/>
  <c r="F278" i="31" s="1"/>
  <c r="G285" i="15"/>
  <c r="E286" i="15" s="1"/>
  <c r="H278" i="31"/>
  <c r="K355" i="17"/>
  <c r="I356" i="17" s="1"/>
  <c r="J356" i="17" s="1"/>
  <c r="J369" i="29"/>
  <c r="K369" i="29" s="1"/>
  <c r="I370" i="29" s="1"/>
  <c r="F315" i="2"/>
  <c r="H315" i="2" s="1"/>
  <c r="G315" i="2" s="1"/>
  <c r="E316" i="2" s="1"/>
  <c r="D301" i="10"/>
  <c r="P340" i="17"/>
  <c r="N374" i="29"/>
  <c r="P374" i="29"/>
  <c r="T356" i="17"/>
  <c r="R356" i="17"/>
  <c r="K323" i="2"/>
  <c r="I324" i="2" s="1"/>
  <c r="G303" i="17"/>
  <c r="E304" i="17" s="1"/>
  <c r="K333" i="27"/>
  <c r="I334" i="27" s="1"/>
  <c r="I335" i="36"/>
  <c r="I341" i="15"/>
  <c r="G331" i="36"/>
  <c r="E332" i="36" s="1"/>
  <c r="G352" i="3" l="1"/>
  <c r="E353" i="3" s="1"/>
  <c r="K312" i="56"/>
  <c r="I313" i="56" s="1"/>
  <c r="F308" i="56"/>
  <c r="H308" i="56" s="1"/>
  <c r="P340" i="3"/>
  <c r="N340" i="3"/>
  <c r="T331" i="3"/>
  <c r="R331" i="3"/>
  <c r="J347" i="3"/>
  <c r="L347" i="3"/>
  <c r="E207" i="27"/>
  <c r="F353" i="3"/>
  <c r="H353" i="3"/>
  <c r="G353" i="3" s="1"/>
  <c r="Y279" i="31"/>
  <c r="W280" i="31" s="1"/>
  <c r="G295" i="29"/>
  <c r="E296" i="29" s="1"/>
  <c r="R356" i="29"/>
  <c r="S356" i="29" s="1"/>
  <c r="Q357" i="29" s="1"/>
  <c r="G278" i="31"/>
  <c r="L356" i="17"/>
  <c r="K356" i="17" s="1"/>
  <c r="I357" i="17" s="1"/>
  <c r="J370" i="29"/>
  <c r="L370" i="29"/>
  <c r="E279" i="31"/>
  <c r="F279" i="31" s="1"/>
  <c r="F286" i="15"/>
  <c r="H286" i="15" s="1"/>
  <c r="D302" i="10"/>
  <c r="F316" i="2"/>
  <c r="H316" i="2" s="1"/>
  <c r="G316" i="2" s="1"/>
  <c r="E317" i="2" s="1"/>
  <c r="S356" i="17"/>
  <c r="Q357" i="17" s="1"/>
  <c r="R357" i="17" s="1"/>
  <c r="O374" i="29"/>
  <c r="M375" i="29" s="1"/>
  <c r="O340" i="17"/>
  <c r="M341" i="17" s="1"/>
  <c r="J341" i="15"/>
  <c r="L341" i="15" s="1"/>
  <c r="K341" i="15" s="1"/>
  <c r="I342" i="15" s="1"/>
  <c r="J334" i="27"/>
  <c r="L334" i="27" s="1"/>
  <c r="F304" i="17"/>
  <c r="H304" i="17" s="1"/>
  <c r="J324" i="2"/>
  <c r="L324" i="2" s="1"/>
  <c r="J335" i="36"/>
  <c r="L335" i="36" s="1"/>
  <c r="F332" i="36"/>
  <c r="H332" i="36" s="1"/>
  <c r="G332" i="36" s="1"/>
  <c r="K347" i="3" l="1"/>
  <c r="I348" i="3" s="1"/>
  <c r="O340" i="3"/>
  <c r="G308" i="56"/>
  <c r="E309" i="56" s="1"/>
  <c r="J313" i="56"/>
  <c r="L313" i="56" s="1"/>
  <c r="N201" i="31"/>
  <c r="F207" i="27"/>
  <c r="O201" i="31" s="1"/>
  <c r="H207" i="27"/>
  <c r="L348" i="3"/>
  <c r="J348" i="3"/>
  <c r="S331" i="3"/>
  <c r="Q332" i="3" s="1"/>
  <c r="E354" i="3"/>
  <c r="M341" i="3"/>
  <c r="H296" i="29"/>
  <c r="Z280" i="31" s="1"/>
  <c r="F296" i="29"/>
  <c r="X280" i="31" s="1"/>
  <c r="R357" i="29"/>
  <c r="T357" i="29"/>
  <c r="L357" i="17"/>
  <c r="J357" i="17"/>
  <c r="H279" i="31"/>
  <c r="G279" i="31" s="1"/>
  <c r="G286" i="15"/>
  <c r="E287" i="15" s="1"/>
  <c r="T357" i="17"/>
  <c r="S357" i="17" s="1"/>
  <c r="K370" i="29"/>
  <c r="I371" i="29" s="1"/>
  <c r="P341" i="17"/>
  <c r="N341" i="17"/>
  <c r="K324" i="2"/>
  <c r="I325" i="2" s="1"/>
  <c r="N375" i="29"/>
  <c r="P375" i="29"/>
  <c r="K334" i="27"/>
  <c r="I335" i="27" s="1"/>
  <c r="G304" i="17"/>
  <c r="E305" i="17" s="1"/>
  <c r="F317" i="2"/>
  <c r="H317" i="2" s="1"/>
  <c r="D303" i="10"/>
  <c r="K335" i="36"/>
  <c r="I336" i="36" s="1"/>
  <c r="J342" i="15"/>
  <c r="L342" i="15" s="1"/>
  <c r="E333" i="36"/>
  <c r="F333" i="36" s="1"/>
  <c r="H333" i="36" s="1"/>
  <c r="K348" i="3" l="1"/>
  <c r="I349" i="3" s="1"/>
  <c r="Y280" i="31"/>
  <c r="K313" i="56"/>
  <c r="I314" i="56" s="1"/>
  <c r="F309" i="56"/>
  <c r="H309" i="56" s="1"/>
  <c r="L349" i="3"/>
  <c r="J349" i="3"/>
  <c r="H354" i="3"/>
  <c r="F354" i="3"/>
  <c r="Q201" i="31"/>
  <c r="G207" i="27"/>
  <c r="P201" i="31" s="1"/>
  <c r="R332" i="3"/>
  <c r="T332" i="3"/>
  <c r="S332" i="3" s="1"/>
  <c r="G296" i="29"/>
  <c r="E297" i="29" s="1"/>
  <c r="N341" i="3"/>
  <c r="P341" i="3"/>
  <c r="S357" i="29"/>
  <c r="Q358" i="29" s="1"/>
  <c r="R358" i="29" s="1"/>
  <c r="W281" i="31"/>
  <c r="K357" i="17"/>
  <c r="I358" i="17" s="1"/>
  <c r="L358" i="17" s="1"/>
  <c r="O375" i="29"/>
  <c r="M376" i="29" s="1"/>
  <c r="N376" i="29" s="1"/>
  <c r="Q358" i="17"/>
  <c r="T358" i="17" s="1"/>
  <c r="L371" i="29"/>
  <c r="J371" i="29"/>
  <c r="E280" i="31"/>
  <c r="F280" i="31" s="1"/>
  <c r="F287" i="15"/>
  <c r="H287" i="15" s="1"/>
  <c r="O341" i="17"/>
  <c r="M342" i="17" s="1"/>
  <c r="N342" i="17" s="1"/>
  <c r="J325" i="2"/>
  <c r="L325" i="2" s="1"/>
  <c r="J335" i="27"/>
  <c r="L335" i="27" s="1"/>
  <c r="G317" i="2"/>
  <c r="E318" i="2" s="1"/>
  <c r="F305" i="17"/>
  <c r="H305" i="17" s="1"/>
  <c r="J336" i="36"/>
  <c r="L336" i="36" s="1"/>
  <c r="K342" i="15"/>
  <c r="I343" i="15" s="1"/>
  <c r="G333" i="36"/>
  <c r="E334" i="36" s="1"/>
  <c r="Q333" i="3" l="1"/>
  <c r="R333" i="3" s="1"/>
  <c r="O341" i="3"/>
  <c r="M342" i="3" s="1"/>
  <c r="G309" i="56"/>
  <c r="E310" i="56" s="1"/>
  <c r="J314" i="56"/>
  <c r="L314" i="56" s="1"/>
  <c r="E208" i="27"/>
  <c r="P342" i="3"/>
  <c r="N342" i="3"/>
  <c r="T358" i="29"/>
  <c r="S358" i="29" s="1"/>
  <c r="Q359" i="29" s="1"/>
  <c r="T359" i="29" s="1"/>
  <c r="G354" i="3"/>
  <c r="E355" i="3" s="1"/>
  <c r="K349" i="3"/>
  <c r="I350" i="3" s="1"/>
  <c r="J358" i="17"/>
  <c r="K358" i="17" s="1"/>
  <c r="I359" i="17" s="1"/>
  <c r="J359" i="17" s="1"/>
  <c r="H297" i="29"/>
  <c r="Z281" i="31" s="1"/>
  <c r="F297" i="29"/>
  <c r="X281" i="31" s="1"/>
  <c r="P376" i="29"/>
  <c r="O376" i="29" s="1"/>
  <c r="M377" i="29" s="1"/>
  <c r="N377" i="29" s="1"/>
  <c r="R358" i="17"/>
  <c r="S358" i="17" s="1"/>
  <c r="Q359" i="17" s="1"/>
  <c r="T359" i="17" s="1"/>
  <c r="P342" i="17"/>
  <c r="O342" i="17" s="1"/>
  <c r="M343" i="17" s="1"/>
  <c r="G287" i="15"/>
  <c r="E288" i="15" s="1"/>
  <c r="H280" i="31"/>
  <c r="G280" i="31" s="1"/>
  <c r="K371" i="29"/>
  <c r="I372" i="29" s="1"/>
  <c r="K325" i="2"/>
  <c r="I326" i="2" s="1"/>
  <c r="G305" i="17"/>
  <c r="E306" i="17" s="1"/>
  <c r="K335" i="27"/>
  <c r="I336" i="27" s="1"/>
  <c r="F318" i="2"/>
  <c r="H318" i="2" s="1"/>
  <c r="G318" i="2" s="1"/>
  <c r="D304" i="10"/>
  <c r="K336" i="36"/>
  <c r="I337" i="36" s="1"/>
  <c r="J337" i="36" s="1"/>
  <c r="L337" i="36" s="1"/>
  <c r="J343" i="15"/>
  <c r="L343" i="15" s="1"/>
  <c r="K343" i="15" s="1"/>
  <c r="F334" i="36"/>
  <c r="H334" i="36" s="1"/>
  <c r="G334" i="36" s="1"/>
  <c r="Y281" i="31" l="1"/>
  <c r="W282" i="31" s="1"/>
  <c r="T333" i="3"/>
  <c r="O342" i="3"/>
  <c r="M343" i="3" s="1"/>
  <c r="S333" i="3"/>
  <c r="Q334" i="3" s="1"/>
  <c r="T334" i="3" s="1"/>
  <c r="L359" i="17"/>
  <c r="K359" i="17" s="1"/>
  <c r="I360" i="17" s="1"/>
  <c r="K314" i="56"/>
  <c r="I315" i="56" s="1"/>
  <c r="F310" i="56"/>
  <c r="H310" i="56" s="1"/>
  <c r="R334" i="3"/>
  <c r="F355" i="3"/>
  <c r="H355" i="3"/>
  <c r="P343" i="3"/>
  <c r="N343" i="3"/>
  <c r="O343" i="3" s="1"/>
  <c r="M344" i="3" s="1"/>
  <c r="J350" i="3"/>
  <c r="L350" i="3"/>
  <c r="F208" i="27"/>
  <c r="O202" i="31" s="1"/>
  <c r="N202" i="31"/>
  <c r="G297" i="29"/>
  <c r="E298" i="29" s="1"/>
  <c r="R359" i="29"/>
  <c r="S359" i="29" s="1"/>
  <c r="Q360" i="29" s="1"/>
  <c r="R360" i="29" s="1"/>
  <c r="P377" i="29"/>
  <c r="O377" i="29" s="1"/>
  <c r="M378" i="29" s="1"/>
  <c r="J372" i="29"/>
  <c r="L372" i="29"/>
  <c r="R359" i="17"/>
  <c r="S359" i="17" s="1"/>
  <c r="Q360" i="17" s="1"/>
  <c r="F288" i="15"/>
  <c r="H288" i="15" s="1"/>
  <c r="H281" i="31" s="1"/>
  <c r="E281" i="31"/>
  <c r="P343" i="17"/>
  <c r="N343" i="17"/>
  <c r="J326" i="2"/>
  <c r="L326" i="2" s="1"/>
  <c r="F306" i="17"/>
  <c r="H306" i="17" s="1"/>
  <c r="E319" i="2"/>
  <c r="J336" i="27"/>
  <c r="L336" i="27" s="1"/>
  <c r="K336" i="27" s="1"/>
  <c r="K337" i="36"/>
  <c r="I338" i="36" s="1"/>
  <c r="I344" i="15"/>
  <c r="E335" i="36"/>
  <c r="G355" i="3" l="1"/>
  <c r="E356" i="3" s="1"/>
  <c r="H208" i="27"/>
  <c r="S334" i="3"/>
  <c r="G310" i="56"/>
  <c r="E311" i="56" s="1"/>
  <c r="J315" i="56"/>
  <c r="L315" i="56" s="1"/>
  <c r="P344" i="3"/>
  <c r="N344" i="3"/>
  <c r="O344" i="3" s="1"/>
  <c r="M345" i="3" s="1"/>
  <c r="F356" i="3"/>
  <c r="H356" i="3"/>
  <c r="G208" i="27"/>
  <c r="P202" i="31" s="1"/>
  <c r="Q202" i="31"/>
  <c r="Q335" i="3"/>
  <c r="K350" i="3"/>
  <c r="I351" i="3" s="1"/>
  <c r="H298" i="29"/>
  <c r="Z282" i="31" s="1"/>
  <c r="F298" i="29"/>
  <c r="X282" i="31" s="1"/>
  <c r="T360" i="29"/>
  <c r="S360" i="29" s="1"/>
  <c r="Q361" i="29" s="1"/>
  <c r="T361" i="29" s="1"/>
  <c r="K372" i="29"/>
  <c r="I373" i="29" s="1"/>
  <c r="J373" i="29" s="1"/>
  <c r="F281" i="31"/>
  <c r="G281" i="31" s="1"/>
  <c r="G288" i="15"/>
  <c r="E289" i="15" s="1"/>
  <c r="O343" i="17"/>
  <c r="M344" i="17" s="1"/>
  <c r="T360" i="17"/>
  <c r="R360" i="17"/>
  <c r="K326" i="2"/>
  <c r="I327" i="2" s="1"/>
  <c r="J327" i="2" s="1"/>
  <c r="L327" i="2" s="1"/>
  <c r="J360" i="17"/>
  <c r="L360" i="17"/>
  <c r="P378" i="29"/>
  <c r="N378" i="29"/>
  <c r="G306" i="17"/>
  <c r="E307" i="17" s="1"/>
  <c r="I337" i="27"/>
  <c r="D305" i="10"/>
  <c r="F319" i="2"/>
  <c r="H319" i="2" s="1"/>
  <c r="J338" i="36"/>
  <c r="L338" i="36" s="1"/>
  <c r="J344" i="15"/>
  <c r="L344" i="15" s="1"/>
  <c r="F335" i="36"/>
  <c r="H335" i="36" s="1"/>
  <c r="E209" i="27" l="1"/>
  <c r="G356" i="3"/>
  <c r="E357" i="3" s="1"/>
  <c r="K315" i="56"/>
  <c r="I316" i="56" s="1"/>
  <c r="F311" i="56"/>
  <c r="H311" i="56" s="1"/>
  <c r="N203" i="31"/>
  <c r="F209" i="27"/>
  <c r="O203" i="31" s="1"/>
  <c r="L351" i="3"/>
  <c r="J351" i="3"/>
  <c r="N345" i="3"/>
  <c r="P345" i="3"/>
  <c r="O345" i="3" s="1"/>
  <c r="M346" i="3" s="1"/>
  <c r="T335" i="3"/>
  <c r="R335" i="3"/>
  <c r="G298" i="29"/>
  <c r="E299" i="29"/>
  <c r="Y282" i="31"/>
  <c r="W283" i="31" s="1"/>
  <c r="R361" i="29"/>
  <c r="S361" i="29" s="1"/>
  <c r="Q362" i="29" s="1"/>
  <c r="T362" i="29" s="1"/>
  <c r="L373" i="29"/>
  <c r="K373" i="29" s="1"/>
  <c r="I374" i="29" s="1"/>
  <c r="J374" i="29" s="1"/>
  <c r="E282" i="31"/>
  <c r="F289" i="15"/>
  <c r="H289" i="15" s="1"/>
  <c r="H282" i="31" s="1"/>
  <c r="P344" i="17"/>
  <c r="N344" i="17"/>
  <c r="O378" i="29"/>
  <c r="M379" i="29" s="1"/>
  <c r="K327" i="2"/>
  <c r="I328" i="2" s="1"/>
  <c r="J328" i="2" s="1"/>
  <c r="K360" i="17"/>
  <c r="I361" i="17" s="1"/>
  <c r="S360" i="17"/>
  <c r="Q361" i="17" s="1"/>
  <c r="F307" i="17"/>
  <c r="H307" i="17" s="1"/>
  <c r="G307" i="17" s="1"/>
  <c r="E308" i="17" s="1"/>
  <c r="G319" i="2"/>
  <c r="E320" i="2" s="1"/>
  <c r="J337" i="27"/>
  <c r="L337" i="27" s="1"/>
  <c r="K337" i="27" s="1"/>
  <c r="K338" i="36"/>
  <c r="I339" i="36" s="1"/>
  <c r="K344" i="15"/>
  <c r="I345" i="15" s="1"/>
  <c r="G335" i="36"/>
  <c r="E336" i="36" s="1"/>
  <c r="H209" i="27" l="1"/>
  <c r="S335" i="3"/>
  <c r="Q336" i="3" s="1"/>
  <c r="R336" i="3" s="1"/>
  <c r="G311" i="56"/>
  <c r="E312" i="56" s="1"/>
  <c r="J316" i="56"/>
  <c r="L316" i="56" s="1"/>
  <c r="N346" i="3"/>
  <c r="P346" i="3"/>
  <c r="T336" i="3"/>
  <c r="K351" i="3"/>
  <c r="I352" i="3" s="1"/>
  <c r="F357" i="3"/>
  <c r="H357" i="3"/>
  <c r="R362" i="29"/>
  <c r="S362" i="29" s="1"/>
  <c r="Q363" i="29" s="1"/>
  <c r="T363" i="29" s="1"/>
  <c r="H299" i="29"/>
  <c r="Z283" i="31" s="1"/>
  <c r="F299" i="29"/>
  <c r="X283" i="31" s="1"/>
  <c r="L374" i="29"/>
  <c r="K374" i="29" s="1"/>
  <c r="I375" i="29" s="1"/>
  <c r="G289" i="15"/>
  <c r="E290" i="15" s="1"/>
  <c r="E283" i="31" s="1"/>
  <c r="F283" i="31" s="1"/>
  <c r="F282" i="31"/>
  <c r="G282" i="31" s="1"/>
  <c r="O344" i="17"/>
  <c r="M345" i="17" s="1"/>
  <c r="P345" i="17" s="1"/>
  <c r="L328" i="2"/>
  <c r="K328" i="2" s="1"/>
  <c r="I329" i="2" s="1"/>
  <c r="L361" i="17"/>
  <c r="J361" i="17"/>
  <c r="P379" i="29"/>
  <c r="N379" i="29"/>
  <c r="T361" i="17"/>
  <c r="R361" i="17"/>
  <c r="D306" i="10"/>
  <c r="F320" i="2"/>
  <c r="H320" i="2" s="1"/>
  <c r="F308" i="17"/>
  <c r="H308" i="17" s="1"/>
  <c r="G308" i="17" s="1"/>
  <c r="I338" i="27"/>
  <c r="J339" i="36"/>
  <c r="L339" i="36" s="1"/>
  <c r="J345" i="15"/>
  <c r="L345" i="15" s="1"/>
  <c r="F336" i="36"/>
  <c r="H336" i="36" s="1"/>
  <c r="O346" i="3" l="1"/>
  <c r="M347" i="3" s="1"/>
  <c r="N347" i="3" s="1"/>
  <c r="S336" i="3"/>
  <c r="Q337" i="3" s="1"/>
  <c r="G209" i="27"/>
  <c r="P203" i="31" s="1"/>
  <c r="Q203" i="31"/>
  <c r="K316" i="56"/>
  <c r="I317" i="56" s="1"/>
  <c r="F312" i="56"/>
  <c r="H312" i="56" s="1"/>
  <c r="G357" i="3"/>
  <c r="E358" i="3" s="1"/>
  <c r="G299" i="29"/>
  <c r="E300" i="29" s="1"/>
  <c r="H300" i="29" s="1"/>
  <c r="Z284" i="31" s="1"/>
  <c r="J352" i="3"/>
  <c r="L352" i="3"/>
  <c r="R337" i="3"/>
  <c r="T337" i="3"/>
  <c r="P347" i="3"/>
  <c r="Y283" i="31"/>
  <c r="W284" i="31" s="1"/>
  <c r="R363" i="29"/>
  <c r="S363" i="29" s="1"/>
  <c r="Q364" i="29" s="1"/>
  <c r="L375" i="29"/>
  <c r="J375" i="29"/>
  <c r="F290" i="15"/>
  <c r="H290" i="15" s="1"/>
  <c r="H283" i="31" s="1"/>
  <c r="G283" i="31" s="1"/>
  <c r="N345" i="17"/>
  <c r="O345" i="17" s="1"/>
  <c r="M346" i="17" s="1"/>
  <c r="P346" i="17" s="1"/>
  <c r="K361" i="17"/>
  <c r="I362" i="17" s="1"/>
  <c r="J362" i="17" s="1"/>
  <c r="O379" i="29"/>
  <c r="M380" i="29" s="1"/>
  <c r="G320" i="2"/>
  <c r="E321" i="2" s="1"/>
  <c r="F321" i="2" s="1"/>
  <c r="H321" i="2" s="1"/>
  <c r="E309" i="17"/>
  <c r="F309" i="17" s="1"/>
  <c r="S361" i="17"/>
  <c r="Q362" i="17" s="1"/>
  <c r="J329" i="2"/>
  <c r="L329" i="2" s="1"/>
  <c r="K329" i="2" s="1"/>
  <c r="I330" i="2" s="1"/>
  <c r="J338" i="27"/>
  <c r="L338" i="27" s="1"/>
  <c r="K339" i="36"/>
  <c r="I340" i="36" s="1"/>
  <c r="K345" i="15"/>
  <c r="I346" i="15" s="1"/>
  <c r="G336" i="36"/>
  <c r="E337" i="36" s="1"/>
  <c r="F300" i="29" l="1"/>
  <c r="X284" i="31" s="1"/>
  <c r="E210" i="27"/>
  <c r="S337" i="3"/>
  <c r="Q338" i="3" s="1"/>
  <c r="R338" i="3" s="1"/>
  <c r="N204" i="31"/>
  <c r="F210" i="27"/>
  <c r="G312" i="56"/>
  <c r="E313" i="56" s="1"/>
  <c r="J317" i="56"/>
  <c r="L317" i="56" s="1"/>
  <c r="G300" i="29"/>
  <c r="E301" i="29" s="1"/>
  <c r="K352" i="3"/>
  <c r="I353" i="3" s="1"/>
  <c r="O347" i="3"/>
  <c r="M348" i="3" s="1"/>
  <c r="F358" i="3"/>
  <c r="H358" i="3"/>
  <c r="Y284" i="31"/>
  <c r="W285" i="31" s="1"/>
  <c r="K375" i="29"/>
  <c r="I376" i="29" s="1"/>
  <c r="L376" i="29" s="1"/>
  <c r="G290" i="15"/>
  <c r="E291" i="15" s="1"/>
  <c r="F291" i="15" s="1"/>
  <c r="H291" i="15" s="1"/>
  <c r="H284" i="31" s="1"/>
  <c r="L362" i="17"/>
  <c r="K362" i="17" s="1"/>
  <c r="I363" i="17" s="1"/>
  <c r="D307" i="10"/>
  <c r="N346" i="17"/>
  <c r="O346" i="17" s="1"/>
  <c r="M347" i="17" s="1"/>
  <c r="H309" i="17"/>
  <c r="G309" i="17" s="1"/>
  <c r="E310" i="17" s="1"/>
  <c r="F310" i="17" s="1"/>
  <c r="H310" i="17" s="1"/>
  <c r="G310" i="17" s="1"/>
  <c r="E311" i="17" s="1"/>
  <c r="R362" i="17"/>
  <c r="T362" i="17"/>
  <c r="P380" i="29"/>
  <c r="N380" i="29"/>
  <c r="T364" i="29"/>
  <c r="R364" i="29"/>
  <c r="G321" i="2"/>
  <c r="E322" i="2" s="1"/>
  <c r="J330" i="2"/>
  <c r="L330" i="2" s="1"/>
  <c r="K338" i="27"/>
  <c r="I339" i="27" s="1"/>
  <c r="J340" i="36"/>
  <c r="L340" i="36" s="1"/>
  <c r="J346" i="15"/>
  <c r="L346" i="15" s="1"/>
  <c r="F337" i="36"/>
  <c r="H337" i="36" s="1"/>
  <c r="T338" i="3" l="1"/>
  <c r="O204" i="31"/>
  <c r="H210" i="27"/>
  <c r="F313" i="56"/>
  <c r="H313" i="56" s="1"/>
  <c r="K317" i="56"/>
  <c r="I318" i="56" s="1"/>
  <c r="J353" i="3"/>
  <c r="L353" i="3"/>
  <c r="S338" i="3"/>
  <c r="Q339" i="3" s="1"/>
  <c r="P348" i="3"/>
  <c r="N348" i="3"/>
  <c r="G358" i="3"/>
  <c r="E359" i="3" s="1"/>
  <c r="J376" i="29"/>
  <c r="K376" i="29" s="1"/>
  <c r="I377" i="29" s="1"/>
  <c r="J377" i="29" s="1"/>
  <c r="H301" i="29"/>
  <c r="Z285" i="31" s="1"/>
  <c r="F301" i="29"/>
  <c r="X285" i="31" s="1"/>
  <c r="G291" i="15"/>
  <c r="E292" i="15" s="1"/>
  <c r="F292" i="15" s="1"/>
  <c r="H292" i="15" s="1"/>
  <c r="E284" i="31"/>
  <c r="F284" i="31" s="1"/>
  <c r="G284" i="31" s="1"/>
  <c r="O380" i="29"/>
  <c r="M381" i="29" s="1"/>
  <c r="P381" i="29" s="1"/>
  <c r="P347" i="17"/>
  <c r="N347" i="17"/>
  <c r="S364" i="29"/>
  <c r="Q365" i="29" s="1"/>
  <c r="J363" i="17"/>
  <c r="L363" i="17"/>
  <c r="S362" i="17"/>
  <c r="Q363" i="17" s="1"/>
  <c r="K330" i="2"/>
  <c r="I331" i="2" s="1"/>
  <c r="F311" i="17"/>
  <c r="H311" i="17" s="1"/>
  <c r="G311" i="17" s="1"/>
  <c r="E312" i="17" s="1"/>
  <c r="J339" i="27"/>
  <c r="L339" i="27" s="1"/>
  <c r="D308" i="10"/>
  <c r="F322" i="2"/>
  <c r="H322" i="2" s="1"/>
  <c r="K340" i="36"/>
  <c r="I341" i="36" s="1"/>
  <c r="K346" i="15"/>
  <c r="I347" i="15" s="1"/>
  <c r="G337" i="36"/>
  <c r="E338" i="36" s="1"/>
  <c r="K353" i="3" l="1"/>
  <c r="O348" i="3"/>
  <c r="M349" i="3" s="1"/>
  <c r="Q204" i="31"/>
  <c r="G210" i="27"/>
  <c r="P204" i="31" s="1"/>
  <c r="J318" i="56"/>
  <c r="L318" i="56" s="1"/>
  <c r="K318" i="56" s="1"/>
  <c r="G313" i="56"/>
  <c r="E314" i="56" s="1"/>
  <c r="N349" i="3"/>
  <c r="P349" i="3"/>
  <c r="R339" i="3"/>
  <c r="T339" i="3"/>
  <c r="I354" i="3"/>
  <c r="H359" i="3"/>
  <c r="F359" i="3"/>
  <c r="Y285" i="31"/>
  <c r="W286" i="31" s="1"/>
  <c r="G301" i="29"/>
  <c r="E302" i="29" s="1"/>
  <c r="N381" i="29"/>
  <c r="O381" i="29" s="1"/>
  <c r="M382" i="29" s="1"/>
  <c r="E285" i="31"/>
  <c r="F285" i="31" s="1"/>
  <c r="O347" i="17"/>
  <c r="M348" i="17" s="1"/>
  <c r="N348" i="17" s="1"/>
  <c r="L377" i="29"/>
  <c r="K377" i="29" s="1"/>
  <c r="I378" i="29" s="1"/>
  <c r="J378" i="29" s="1"/>
  <c r="H285" i="31"/>
  <c r="G292" i="15"/>
  <c r="E293" i="15" s="1"/>
  <c r="K363" i="17"/>
  <c r="I364" i="17" s="1"/>
  <c r="R363" i="17"/>
  <c r="T363" i="17"/>
  <c r="R365" i="29"/>
  <c r="T365" i="29"/>
  <c r="K339" i="27"/>
  <c r="I340" i="27" s="1"/>
  <c r="G322" i="2"/>
  <c r="E323" i="2" s="1"/>
  <c r="F312" i="17"/>
  <c r="H312" i="17" s="1"/>
  <c r="J331" i="2"/>
  <c r="L331" i="2" s="1"/>
  <c r="J341" i="36"/>
  <c r="L341" i="36" s="1"/>
  <c r="K341" i="36" s="1"/>
  <c r="I342" i="36" s="1"/>
  <c r="J347" i="15"/>
  <c r="L347" i="15" s="1"/>
  <c r="F338" i="36"/>
  <c r="H338" i="36" s="1"/>
  <c r="G338" i="36" s="1"/>
  <c r="O349" i="3" l="1"/>
  <c r="M350" i="3" s="1"/>
  <c r="E211" i="27"/>
  <c r="F314" i="56"/>
  <c r="H314" i="56" s="1"/>
  <c r="G314" i="56" s="1"/>
  <c r="I319" i="56"/>
  <c r="N350" i="3"/>
  <c r="P350" i="3"/>
  <c r="L354" i="3"/>
  <c r="J354" i="3"/>
  <c r="G359" i="3"/>
  <c r="E360" i="3" s="1"/>
  <c r="S339" i="3"/>
  <c r="Q340" i="3" s="1"/>
  <c r="P348" i="17"/>
  <c r="O348" i="17" s="1"/>
  <c r="M349" i="17" s="1"/>
  <c r="N349" i="17" s="1"/>
  <c r="F302" i="29"/>
  <c r="X286" i="31" s="1"/>
  <c r="H302" i="29"/>
  <c r="Z286" i="31" s="1"/>
  <c r="G285" i="31"/>
  <c r="L378" i="29"/>
  <c r="K378" i="29" s="1"/>
  <c r="I379" i="29" s="1"/>
  <c r="L379" i="29" s="1"/>
  <c r="E286" i="31"/>
  <c r="F293" i="15"/>
  <c r="H293" i="15" s="1"/>
  <c r="S365" i="29"/>
  <c r="Q366" i="29" s="1"/>
  <c r="T366" i="29" s="1"/>
  <c r="P382" i="29"/>
  <c r="N382" i="29"/>
  <c r="S363" i="17"/>
  <c r="Q364" i="17" s="1"/>
  <c r="J364" i="17"/>
  <c r="L364" i="17"/>
  <c r="G312" i="17"/>
  <c r="E313" i="17" s="1"/>
  <c r="K331" i="2"/>
  <c r="I332" i="2" s="1"/>
  <c r="J340" i="27"/>
  <c r="L340" i="27" s="1"/>
  <c r="F323" i="2"/>
  <c r="H323" i="2" s="1"/>
  <c r="D309" i="10"/>
  <c r="J342" i="36"/>
  <c r="L342" i="36" s="1"/>
  <c r="K347" i="15"/>
  <c r="I348" i="15" s="1"/>
  <c r="E339" i="36"/>
  <c r="Y286" i="31" l="1"/>
  <c r="O350" i="3"/>
  <c r="G302" i="29"/>
  <c r="K354" i="3"/>
  <c r="I355" i="3" s="1"/>
  <c r="J355" i="3" s="1"/>
  <c r="F211" i="27"/>
  <c r="O205" i="31" s="1"/>
  <c r="N205" i="31"/>
  <c r="H211" i="27"/>
  <c r="J319" i="56"/>
  <c r="L319" i="56" s="1"/>
  <c r="E315" i="56"/>
  <c r="H360" i="3"/>
  <c r="F360" i="3"/>
  <c r="R340" i="3"/>
  <c r="T340" i="3"/>
  <c r="S340" i="3" s="1"/>
  <c r="W287" i="31"/>
  <c r="M351" i="3"/>
  <c r="P349" i="17"/>
  <c r="O349" i="17" s="1"/>
  <c r="M350" i="17" s="1"/>
  <c r="P350" i="17" s="1"/>
  <c r="E303" i="29"/>
  <c r="J379" i="29"/>
  <c r="K379" i="29" s="1"/>
  <c r="I380" i="29" s="1"/>
  <c r="H286" i="31"/>
  <c r="G293" i="15"/>
  <c r="E294" i="15" s="1"/>
  <c r="F286" i="31"/>
  <c r="R366" i="29"/>
  <c r="S366" i="29" s="1"/>
  <c r="Q367" i="29" s="1"/>
  <c r="T367" i="29" s="1"/>
  <c r="K364" i="17"/>
  <c r="I365" i="17" s="1"/>
  <c r="J365" i="17" s="1"/>
  <c r="O382" i="29"/>
  <c r="M383" i="29" s="1"/>
  <c r="R364" i="17"/>
  <c r="T364" i="17"/>
  <c r="K340" i="27"/>
  <c r="I341" i="27" s="1"/>
  <c r="G323" i="2"/>
  <c r="E324" i="2" s="1"/>
  <c r="F313" i="17"/>
  <c r="H313" i="17" s="1"/>
  <c r="J332" i="2"/>
  <c r="L332" i="2" s="1"/>
  <c r="K342" i="36"/>
  <c r="I343" i="36" s="1"/>
  <c r="J348" i="15"/>
  <c r="L348" i="15" s="1"/>
  <c r="F339" i="36"/>
  <c r="H339" i="36" s="1"/>
  <c r="L355" i="3" l="1"/>
  <c r="Q341" i="3"/>
  <c r="T341" i="3" s="1"/>
  <c r="G211" i="27"/>
  <c r="Q205" i="31"/>
  <c r="K355" i="3"/>
  <c r="I356" i="3" s="1"/>
  <c r="L356" i="3" s="1"/>
  <c r="K319" i="56"/>
  <c r="I320" i="56" s="1"/>
  <c r="F315" i="56"/>
  <c r="H315" i="56" s="1"/>
  <c r="J356" i="3"/>
  <c r="R341" i="3"/>
  <c r="N351" i="3"/>
  <c r="P351" i="3"/>
  <c r="O351" i="3" s="1"/>
  <c r="G360" i="3"/>
  <c r="E361" i="3" s="1"/>
  <c r="N350" i="17"/>
  <c r="O350" i="17" s="1"/>
  <c r="M351" i="17" s="1"/>
  <c r="N351" i="17" s="1"/>
  <c r="H303" i="29"/>
  <c r="Z287" i="31" s="1"/>
  <c r="F303" i="29"/>
  <c r="X287" i="31" s="1"/>
  <c r="L380" i="29"/>
  <c r="J380" i="29"/>
  <c r="G286" i="31"/>
  <c r="R367" i="29"/>
  <c r="S367" i="29" s="1"/>
  <c r="Q368" i="29" s="1"/>
  <c r="R368" i="29" s="1"/>
  <c r="S364" i="17"/>
  <c r="Q365" i="17" s="1"/>
  <c r="R365" i="17" s="1"/>
  <c r="F294" i="15"/>
  <c r="H294" i="15" s="1"/>
  <c r="H287" i="31" s="1"/>
  <c r="E287" i="31"/>
  <c r="L365" i="17"/>
  <c r="K365" i="17" s="1"/>
  <c r="I366" i="17" s="1"/>
  <c r="P383" i="29"/>
  <c r="N383" i="29"/>
  <c r="J341" i="27"/>
  <c r="L341" i="27" s="1"/>
  <c r="K341" i="27" s="1"/>
  <c r="D310" i="10"/>
  <c r="F324" i="2"/>
  <c r="H324" i="2" s="1"/>
  <c r="K332" i="2"/>
  <c r="I333" i="2" s="1"/>
  <c r="G313" i="17"/>
  <c r="E314" i="17" s="1"/>
  <c r="J343" i="36"/>
  <c r="L343" i="36" s="1"/>
  <c r="K343" i="36" s="1"/>
  <c r="K348" i="15"/>
  <c r="I349" i="15" s="1"/>
  <c r="J349" i="15" s="1"/>
  <c r="L349" i="15" s="1"/>
  <c r="G339" i="36"/>
  <c r="E340" i="36" s="1"/>
  <c r="S341" i="3" l="1"/>
  <c r="Q342" i="3" s="1"/>
  <c r="M352" i="3"/>
  <c r="P205" i="31"/>
  <c r="E212" i="27"/>
  <c r="G315" i="56"/>
  <c r="E316" i="56" s="1"/>
  <c r="J320" i="56"/>
  <c r="L320" i="56" s="1"/>
  <c r="H361" i="3"/>
  <c r="F361" i="3"/>
  <c r="R342" i="3"/>
  <c r="T342" i="3"/>
  <c r="P352" i="3"/>
  <c r="N352" i="3"/>
  <c r="G303" i="29"/>
  <c r="E304" i="29" s="1"/>
  <c r="F304" i="29" s="1"/>
  <c r="X288" i="31" s="1"/>
  <c r="K356" i="3"/>
  <c r="I357" i="3" s="1"/>
  <c r="P351" i="17"/>
  <c r="O351" i="17" s="1"/>
  <c r="M352" i="17" s="1"/>
  <c r="P352" i="17" s="1"/>
  <c r="H304" i="29"/>
  <c r="Z288" i="31" s="1"/>
  <c r="Y287" i="31"/>
  <c r="W288" i="31" s="1"/>
  <c r="K380" i="29"/>
  <c r="I381" i="29" s="1"/>
  <c r="J381" i="29" s="1"/>
  <c r="G294" i="15"/>
  <c r="E295" i="15" s="1"/>
  <c r="E288" i="31" s="1"/>
  <c r="F288" i="31" s="1"/>
  <c r="T368" i="29"/>
  <c r="S368" i="29" s="1"/>
  <c r="Q369" i="29" s="1"/>
  <c r="T365" i="17"/>
  <c r="S365" i="17" s="1"/>
  <c r="Q366" i="17" s="1"/>
  <c r="R366" i="17" s="1"/>
  <c r="F287" i="31"/>
  <c r="G287" i="31" s="1"/>
  <c r="J366" i="17"/>
  <c r="L366" i="17"/>
  <c r="O383" i="29"/>
  <c r="M384" i="29" s="1"/>
  <c r="J333" i="2"/>
  <c r="L333" i="2" s="1"/>
  <c r="F314" i="17"/>
  <c r="H314" i="17" s="1"/>
  <c r="I342" i="27"/>
  <c r="G324" i="2"/>
  <c r="E325" i="2" s="1"/>
  <c r="I344" i="36"/>
  <c r="K349" i="15"/>
  <c r="I350" i="15" s="1"/>
  <c r="F340" i="36"/>
  <c r="H340" i="36" s="1"/>
  <c r="G340" i="36" s="1"/>
  <c r="O352" i="3" l="1"/>
  <c r="M353" i="3" s="1"/>
  <c r="G361" i="3"/>
  <c r="E362" i="3" s="1"/>
  <c r="F212" i="27"/>
  <c r="N206" i="31"/>
  <c r="K320" i="56"/>
  <c r="I321" i="56" s="1"/>
  <c r="F316" i="56"/>
  <c r="H316" i="56" s="1"/>
  <c r="N353" i="3"/>
  <c r="P353" i="3"/>
  <c r="S342" i="3"/>
  <c r="Q343" i="3" s="1"/>
  <c r="J357" i="3"/>
  <c r="L357" i="3"/>
  <c r="N352" i="17"/>
  <c r="O352" i="17" s="1"/>
  <c r="M353" i="17" s="1"/>
  <c r="P353" i="17" s="1"/>
  <c r="Y288" i="31"/>
  <c r="W289" i="31" s="1"/>
  <c r="G304" i="29"/>
  <c r="E305" i="29" s="1"/>
  <c r="L381" i="29"/>
  <c r="K381" i="29" s="1"/>
  <c r="I382" i="29" s="1"/>
  <c r="J382" i="29" s="1"/>
  <c r="F295" i="15"/>
  <c r="H295" i="15" s="1"/>
  <c r="H288" i="31" s="1"/>
  <c r="G288" i="31" s="1"/>
  <c r="T366" i="17"/>
  <c r="S366" i="17" s="1"/>
  <c r="Q367" i="17" s="1"/>
  <c r="T367" i="17" s="1"/>
  <c r="K366" i="17"/>
  <c r="I367" i="17" s="1"/>
  <c r="N384" i="29"/>
  <c r="P384" i="29"/>
  <c r="R369" i="29"/>
  <c r="T369" i="29"/>
  <c r="G314" i="17"/>
  <c r="E315" i="17" s="1"/>
  <c r="D311" i="10"/>
  <c r="F325" i="2"/>
  <c r="H325" i="2" s="1"/>
  <c r="K333" i="2"/>
  <c r="I334" i="2" s="1"/>
  <c r="J342" i="27"/>
  <c r="L342" i="27" s="1"/>
  <c r="K342" i="27" s="1"/>
  <c r="J344" i="36"/>
  <c r="L344" i="36" s="1"/>
  <c r="K344" i="36" s="1"/>
  <c r="J350" i="15"/>
  <c r="L350" i="15" s="1"/>
  <c r="E341" i="36"/>
  <c r="O206" i="31" l="1"/>
  <c r="H212" i="27"/>
  <c r="G316" i="56"/>
  <c r="E317" i="56" s="1"/>
  <c r="J321" i="56"/>
  <c r="L321" i="56" s="1"/>
  <c r="H362" i="3"/>
  <c r="F362" i="3"/>
  <c r="N353" i="17"/>
  <c r="O353" i="17" s="1"/>
  <c r="M354" i="17" s="1"/>
  <c r="K357" i="3"/>
  <c r="I358" i="3" s="1"/>
  <c r="R343" i="3"/>
  <c r="T343" i="3"/>
  <c r="O353" i="3"/>
  <c r="M354" i="3" s="1"/>
  <c r="H305" i="29"/>
  <c r="Z289" i="31" s="1"/>
  <c r="F305" i="29"/>
  <c r="X289" i="31" s="1"/>
  <c r="L382" i="29"/>
  <c r="K382" i="29" s="1"/>
  <c r="I383" i="29" s="1"/>
  <c r="R367" i="17"/>
  <c r="S367" i="17" s="1"/>
  <c r="Q368" i="17" s="1"/>
  <c r="G295" i="15"/>
  <c r="E296" i="15" s="1"/>
  <c r="F296" i="15" s="1"/>
  <c r="H296" i="15" s="1"/>
  <c r="H289" i="31" s="1"/>
  <c r="S369" i="29"/>
  <c r="Q370" i="29" s="1"/>
  <c r="J367" i="17"/>
  <c r="L367" i="17"/>
  <c r="O384" i="29"/>
  <c r="M385" i="29" s="1"/>
  <c r="G325" i="2"/>
  <c r="E326" i="2" s="1"/>
  <c r="F315" i="17"/>
  <c r="H315" i="17" s="1"/>
  <c r="J334" i="2"/>
  <c r="L334" i="2" s="1"/>
  <c r="I343" i="27"/>
  <c r="I345" i="36"/>
  <c r="K350" i="15"/>
  <c r="I351" i="15" s="1"/>
  <c r="F341" i="36"/>
  <c r="H341" i="36" s="1"/>
  <c r="Q206" i="31" l="1"/>
  <c r="G212" i="27"/>
  <c r="S343" i="3"/>
  <c r="Q344" i="3" s="1"/>
  <c r="T344" i="3" s="1"/>
  <c r="K321" i="56"/>
  <c r="I322" i="56" s="1"/>
  <c r="F317" i="56"/>
  <c r="H317" i="56" s="1"/>
  <c r="J358" i="3"/>
  <c r="L358" i="3"/>
  <c r="K358" i="3" s="1"/>
  <c r="N354" i="3"/>
  <c r="P354" i="3"/>
  <c r="Y289" i="31"/>
  <c r="W290" i="31" s="1"/>
  <c r="G362" i="3"/>
  <c r="E363" i="3" s="1"/>
  <c r="G305" i="29"/>
  <c r="E306" i="29" s="1"/>
  <c r="K367" i="17"/>
  <c r="I368" i="17" s="1"/>
  <c r="L368" i="17" s="1"/>
  <c r="L383" i="29"/>
  <c r="J383" i="29"/>
  <c r="E289" i="31"/>
  <c r="F289" i="31" s="1"/>
  <c r="G289" i="31" s="1"/>
  <c r="G296" i="15"/>
  <c r="E297" i="15" s="1"/>
  <c r="T370" i="29"/>
  <c r="R370" i="29"/>
  <c r="N354" i="17"/>
  <c r="P354" i="17"/>
  <c r="P385" i="29"/>
  <c r="N385" i="29"/>
  <c r="T368" i="17"/>
  <c r="R368" i="17"/>
  <c r="K334" i="2"/>
  <c r="I335" i="2" s="1"/>
  <c r="G315" i="17"/>
  <c r="E316" i="17" s="1"/>
  <c r="D312" i="10"/>
  <c r="F326" i="2"/>
  <c r="H326" i="2" s="1"/>
  <c r="G326" i="2" s="1"/>
  <c r="J343" i="27"/>
  <c r="L343" i="27" s="1"/>
  <c r="J345" i="36"/>
  <c r="L345" i="36" s="1"/>
  <c r="K345" i="36" s="1"/>
  <c r="J351" i="15"/>
  <c r="L351" i="15" s="1"/>
  <c r="K351" i="15" s="1"/>
  <c r="G341" i="36"/>
  <c r="E342" i="36" s="1"/>
  <c r="R344" i="3" l="1"/>
  <c r="O354" i="3"/>
  <c r="S344" i="3"/>
  <c r="Q345" i="3" s="1"/>
  <c r="R345" i="3" s="1"/>
  <c r="P206" i="31"/>
  <c r="E213" i="27"/>
  <c r="G317" i="56"/>
  <c r="E318" i="56" s="1"/>
  <c r="J322" i="56"/>
  <c r="L322" i="56" s="1"/>
  <c r="T345" i="3"/>
  <c r="H363" i="3"/>
  <c r="F363" i="3"/>
  <c r="I359" i="3"/>
  <c r="M355" i="3"/>
  <c r="H306" i="29"/>
  <c r="Z290" i="31" s="1"/>
  <c r="F306" i="29"/>
  <c r="X290" i="31" s="1"/>
  <c r="J368" i="17"/>
  <c r="K368" i="17" s="1"/>
  <c r="I369" i="17" s="1"/>
  <c r="L369" i="17" s="1"/>
  <c r="K383" i="29"/>
  <c r="I384" i="29" s="1"/>
  <c r="F297" i="15"/>
  <c r="H297" i="15" s="1"/>
  <c r="H290" i="31" s="1"/>
  <c r="E290" i="31"/>
  <c r="S370" i="29"/>
  <c r="Q371" i="29" s="1"/>
  <c r="T371" i="29" s="1"/>
  <c r="S368" i="17"/>
  <c r="Q369" i="17" s="1"/>
  <c r="O385" i="29"/>
  <c r="M386" i="29" s="1"/>
  <c r="P386" i="29" s="1"/>
  <c r="O354" i="17"/>
  <c r="M355" i="17" s="1"/>
  <c r="J335" i="2"/>
  <c r="L335" i="2" s="1"/>
  <c r="K335" i="2" s="1"/>
  <c r="F316" i="17"/>
  <c r="H316" i="17" s="1"/>
  <c r="E327" i="2"/>
  <c r="K343" i="27"/>
  <c r="I344" i="27" s="1"/>
  <c r="I346" i="36"/>
  <c r="I352" i="15"/>
  <c r="F342" i="36"/>
  <c r="H342" i="36" s="1"/>
  <c r="F213" i="27" l="1"/>
  <c r="N207" i="31"/>
  <c r="G363" i="3"/>
  <c r="E364" i="3" s="1"/>
  <c r="F364" i="3" s="1"/>
  <c r="K322" i="56"/>
  <c r="I323" i="56" s="1"/>
  <c r="F318" i="56"/>
  <c r="H318" i="56" s="1"/>
  <c r="P355" i="3"/>
  <c r="N355" i="3"/>
  <c r="J359" i="3"/>
  <c r="L359" i="3"/>
  <c r="G306" i="29"/>
  <c r="E307" i="29" s="1"/>
  <c r="H364" i="3"/>
  <c r="S345" i="3"/>
  <c r="Q346" i="3" s="1"/>
  <c r="Y290" i="31"/>
  <c r="W291" i="31" s="1"/>
  <c r="J369" i="17"/>
  <c r="K369" i="17" s="1"/>
  <c r="I370" i="17" s="1"/>
  <c r="R371" i="29"/>
  <c r="S371" i="29" s="1"/>
  <c r="Q372" i="29" s="1"/>
  <c r="J384" i="29"/>
  <c r="L384" i="29"/>
  <c r="N386" i="29"/>
  <c r="O386" i="29" s="1"/>
  <c r="M387" i="29" s="1"/>
  <c r="F290" i="31"/>
  <c r="G290" i="31" s="1"/>
  <c r="G297" i="15"/>
  <c r="E298" i="15" s="1"/>
  <c r="P355" i="17"/>
  <c r="N355" i="17"/>
  <c r="T369" i="17"/>
  <c r="R369" i="17"/>
  <c r="G316" i="17"/>
  <c r="E317" i="17" s="1"/>
  <c r="F317" i="17" s="1"/>
  <c r="H317" i="17" s="1"/>
  <c r="F327" i="2"/>
  <c r="H327" i="2" s="1"/>
  <c r="G327" i="2" s="1"/>
  <c r="D313" i="10"/>
  <c r="I336" i="2"/>
  <c r="J344" i="27"/>
  <c r="L344" i="27" s="1"/>
  <c r="K344" i="27" s="1"/>
  <c r="J346" i="36"/>
  <c r="L346" i="36" s="1"/>
  <c r="J352" i="15"/>
  <c r="L352" i="15" s="1"/>
  <c r="G342" i="36"/>
  <c r="E343" i="36" s="1"/>
  <c r="K359" i="3" l="1"/>
  <c r="G364" i="3"/>
  <c r="E365" i="3" s="1"/>
  <c r="O207" i="31"/>
  <c r="H213" i="27"/>
  <c r="G318" i="56"/>
  <c r="E319" i="56" s="1"/>
  <c r="J323" i="56"/>
  <c r="L323" i="56" s="1"/>
  <c r="F365" i="3"/>
  <c r="H365" i="3"/>
  <c r="I360" i="3"/>
  <c r="T346" i="3"/>
  <c r="R346" i="3"/>
  <c r="O355" i="3"/>
  <c r="M356" i="3" s="1"/>
  <c r="H307" i="29"/>
  <c r="Z291" i="31" s="1"/>
  <c r="F307" i="29"/>
  <c r="X291" i="31" s="1"/>
  <c r="K384" i="29"/>
  <c r="I385" i="29" s="1"/>
  <c r="L385" i="29" s="1"/>
  <c r="R372" i="29"/>
  <c r="T372" i="29"/>
  <c r="F298" i="15"/>
  <c r="H298" i="15" s="1"/>
  <c r="H291" i="31" s="1"/>
  <c r="E291" i="31"/>
  <c r="F291" i="31" s="1"/>
  <c r="S369" i="17"/>
  <c r="Q370" i="17" s="1"/>
  <c r="T370" i="17" s="1"/>
  <c r="O355" i="17"/>
  <c r="M356" i="17" s="1"/>
  <c r="J370" i="17"/>
  <c r="L370" i="17"/>
  <c r="P387" i="29"/>
  <c r="N387" i="29"/>
  <c r="E328" i="2"/>
  <c r="F328" i="2" s="1"/>
  <c r="H328" i="2" s="1"/>
  <c r="I345" i="27"/>
  <c r="J345" i="27" s="1"/>
  <c r="L345" i="27" s="1"/>
  <c r="G317" i="17"/>
  <c r="E318" i="17" s="1"/>
  <c r="J336" i="2"/>
  <c r="L336" i="2" s="1"/>
  <c r="K346" i="36"/>
  <c r="I347" i="36" s="1"/>
  <c r="K352" i="15"/>
  <c r="I353" i="15" s="1"/>
  <c r="F343" i="36"/>
  <c r="H343" i="36" s="1"/>
  <c r="G213" i="27" l="1"/>
  <c r="P207" i="31" s="1"/>
  <c r="Q207" i="31"/>
  <c r="G365" i="3"/>
  <c r="E366" i="3" s="1"/>
  <c r="K323" i="56"/>
  <c r="I324" i="56" s="1"/>
  <c r="F319" i="56"/>
  <c r="H319" i="56" s="1"/>
  <c r="S346" i="3"/>
  <c r="Q347" i="3" s="1"/>
  <c r="J360" i="3"/>
  <c r="L360" i="3"/>
  <c r="P356" i="3"/>
  <c r="N356" i="3"/>
  <c r="S372" i="29"/>
  <c r="Q373" i="29" s="1"/>
  <c r="T373" i="29" s="1"/>
  <c r="Y291" i="31"/>
  <c r="W292" i="31" s="1"/>
  <c r="J385" i="29"/>
  <c r="K385" i="29" s="1"/>
  <c r="I386" i="29" s="1"/>
  <c r="J386" i="29" s="1"/>
  <c r="G307" i="29"/>
  <c r="E308" i="29" s="1"/>
  <c r="R370" i="17"/>
  <c r="S370" i="17" s="1"/>
  <c r="Q371" i="17" s="1"/>
  <c r="K370" i="17"/>
  <c r="I371" i="17" s="1"/>
  <c r="G291" i="31"/>
  <c r="G298" i="15"/>
  <c r="E299" i="15" s="1"/>
  <c r="O387" i="29"/>
  <c r="M388" i="29" s="1"/>
  <c r="P388" i="29" s="1"/>
  <c r="N356" i="17"/>
  <c r="P356" i="17"/>
  <c r="D314" i="10"/>
  <c r="G328" i="2"/>
  <c r="E329" i="2" s="1"/>
  <c r="K336" i="2"/>
  <c r="I337" i="2" s="1"/>
  <c r="F318" i="17"/>
  <c r="H318" i="17" s="1"/>
  <c r="K345" i="27"/>
  <c r="I346" i="27" s="1"/>
  <c r="J347" i="36"/>
  <c r="L347" i="36" s="1"/>
  <c r="J353" i="15"/>
  <c r="L353" i="15" s="1"/>
  <c r="K353" i="15" s="1"/>
  <c r="G343" i="36"/>
  <c r="E344" i="36" s="1"/>
  <c r="E214" i="27" l="1"/>
  <c r="O356" i="3"/>
  <c r="M357" i="3" s="1"/>
  <c r="K360" i="3"/>
  <c r="I361" i="3" s="1"/>
  <c r="F366" i="3"/>
  <c r="H366" i="3"/>
  <c r="G366" i="3" s="1"/>
  <c r="E367" i="3" s="1"/>
  <c r="N208" i="31"/>
  <c r="F214" i="27"/>
  <c r="G319" i="56"/>
  <c r="E320" i="56" s="1"/>
  <c r="J324" i="56"/>
  <c r="L324" i="56" s="1"/>
  <c r="R373" i="29"/>
  <c r="S373" i="29" s="1"/>
  <c r="Q374" i="29" s="1"/>
  <c r="T374" i="29" s="1"/>
  <c r="L361" i="3"/>
  <c r="J361" i="3"/>
  <c r="K361" i="3" s="1"/>
  <c r="I362" i="3" s="1"/>
  <c r="P357" i="3"/>
  <c r="N357" i="3"/>
  <c r="R347" i="3"/>
  <c r="T347" i="3"/>
  <c r="H308" i="29"/>
  <c r="Z292" i="31" s="1"/>
  <c r="F308" i="29"/>
  <c r="X292" i="31" s="1"/>
  <c r="Y292" i="31" s="1"/>
  <c r="L386" i="29"/>
  <c r="K386" i="29" s="1"/>
  <c r="I387" i="29" s="1"/>
  <c r="J387" i="29" s="1"/>
  <c r="N388" i="29"/>
  <c r="O388" i="29" s="1"/>
  <c r="M389" i="29" s="1"/>
  <c r="P389" i="29" s="1"/>
  <c r="J371" i="17"/>
  <c r="L371" i="17"/>
  <c r="O356" i="17"/>
  <c r="M357" i="17" s="1"/>
  <c r="F299" i="15"/>
  <c r="H299" i="15" s="1"/>
  <c r="H292" i="31" s="1"/>
  <c r="E292" i="31"/>
  <c r="R371" i="17"/>
  <c r="T371" i="17"/>
  <c r="G318" i="17"/>
  <c r="E319" i="17" s="1"/>
  <c r="F319" i="17" s="1"/>
  <c r="J337" i="2"/>
  <c r="L337" i="2" s="1"/>
  <c r="D315" i="10"/>
  <c r="F329" i="2"/>
  <c r="H329" i="2" s="1"/>
  <c r="J346" i="27"/>
  <c r="L346" i="27" s="1"/>
  <c r="K347" i="36"/>
  <c r="I348" i="36" s="1"/>
  <c r="I354" i="15"/>
  <c r="F344" i="36"/>
  <c r="H344" i="36" s="1"/>
  <c r="O357" i="3" l="1"/>
  <c r="M358" i="3" s="1"/>
  <c r="W293" i="31"/>
  <c r="G308" i="29"/>
  <c r="O208" i="31"/>
  <c r="H214" i="27"/>
  <c r="S347" i="3"/>
  <c r="Q348" i="3" s="1"/>
  <c r="R348" i="3" s="1"/>
  <c r="R374" i="29"/>
  <c r="S374" i="29" s="1"/>
  <c r="Q375" i="29" s="1"/>
  <c r="T375" i="29" s="1"/>
  <c r="K324" i="56"/>
  <c r="I325" i="56" s="1"/>
  <c r="F320" i="56"/>
  <c r="H320" i="56" s="1"/>
  <c r="P358" i="3"/>
  <c r="N358" i="3"/>
  <c r="O358" i="3" s="1"/>
  <c r="H367" i="3"/>
  <c r="F367" i="3"/>
  <c r="L362" i="3"/>
  <c r="J362" i="3"/>
  <c r="K362" i="3" s="1"/>
  <c r="I363" i="3" s="1"/>
  <c r="L387" i="29"/>
  <c r="K387" i="29" s="1"/>
  <c r="I388" i="29" s="1"/>
  <c r="J388" i="29" s="1"/>
  <c r="E309" i="29"/>
  <c r="K371" i="17"/>
  <c r="I372" i="17" s="1"/>
  <c r="J372" i="17" s="1"/>
  <c r="N357" i="17"/>
  <c r="P357" i="17"/>
  <c r="G299" i="15"/>
  <c r="E300" i="15" s="1"/>
  <c r="F300" i="15" s="1"/>
  <c r="H300" i="15" s="1"/>
  <c r="H293" i="31" s="1"/>
  <c r="N389" i="29"/>
  <c r="O389" i="29" s="1"/>
  <c r="M390" i="29" s="1"/>
  <c r="F292" i="31"/>
  <c r="G292" i="31" s="1"/>
  <c r="S371" i="17"/>
  <c r="Q372" i="17" s="1"/>
  <c r="R372" i="17" s="1"/>
  <c r="H319" i="17"/>
  <c r="G319" i="17" s="1"/>
  <c r="K346" i="27"/>
  <c r="I347" i="27" s="1"/>
  <c r="K337" i="2"/>
  <c r="I338" i="2" s="1"/>
  <c r="G329" i="2"/>
  <c r="E330" i="2" s="1"/>
  <c r="J348" i="36"/>
  <c r="L348" i="36" s="1"/>
  <c r="J354" i="15"/>
  <c r="L354" i="15" s="1"/>
  <c r="G344" i="36"/>
  <c r="E345" i="36" s="1"/>
  <c r="F345" i="36" s="1"/>
  <c r="H345" i="36" s="1"/>
  <c r="G345" i="36" s="1"/>
  <c r="M359" i="3" l="1"/>
  <c r="T348" i="3"/>
  <c r="Q208" i="31"/>
  <c r="G214" i="27"/>
  <c r="P208" i="31" s="1"/>
  <c r="R375" i="29"/>
  <c r="S375" i="29" s="1"/>
  <c r="Q376" i="29" s="1"/>
  <c r="L388" i="29"/>
  <c r="K388" i="29" s="1"/>
  <c r="I389" i="29" s="1"/>
  <c r="G320" i="56"/>
  <c r="E321" i="56" s="1"/>
  <c r="J325" i="56"/>
  <c r="L325" i="56" s="1"/>
  <c r="K325" i="56" s="1"/>
  <c r="I326" i="56" s="1"/>
  <c r="P359" i="3"/>
  <c r="N359" i="3"/>
  <c r="G367" i="3"/>
  <c r="E368" i="3" s="1"/>
  <c r="J363" i="3"/>
  <c r="L363" i="3"/>
  <c r="S348" i="3"/>
  <c r="Q349" i="3" s="1"/>
  <c r="H309" i="29"/>
  <c r="Z293" i="31" s="1"/>
  <c r="F309" i="29"/>
  <c r="X293" i="31" s="1"/>
  <c r="L372" i="17"/>
  <c r="K372" i="17" s="1"/>
  <c r="I373" i="17" s="1"/>
  <c r="E293" i="31"/>
  <c r="F293" i="31" s="1"/>
  <c r="G293" i="31" s="1"/>
  <c r="O357" i="17"/>
  <c r="M358" i="17" s="1"/>
  <c r="G300" i="15"/>
  <c r="E301" i="15" s="1"/>
  <c r="T372" i="17"/>
  <c r="S372" i="17" s="1"/>
  <c r="Q373" i="17" s="1"/>
  <c r="E320" i="17"/>
  <c r="F320" i="17" s="1"/>
  <c r="H320" i="17" s="1"/>
  <c r="N390" i="29"/>
  <c r="P390" i="29"/>
  <c r="D316" i="10"/>
  <c r="F330" i="2"/>
  <c r="H330" i="2" s="1"/>
  <c r="J338" i="2"/>
  <c r="L338" i="2" s="1"/>
  <c r="J347" i="27"/>
  <c r="L347" i="27" s="1"/>
  <c r="K348" i="36"/>
  <c r="I349" i="36" s="1"/>
  <c r="K354" i="15"/>
  <c r="I355" i="15" s="1"/>
  <c r="E346" i="36"/>
  <c r="O359" i="3" l="1"/>
  <c r="K363" i="3"/>
  <c r="I364" i="3" s="1"/>
  <c r="E215" i="27"/>
  <c r="F215" i="27"/>
  <c r="O209" i="31" s="1"/>
  <c r="N209" i="31"/>
  <c r="J326" i="56"/>
  <c r="L326" i="56" s="1"/>
  <c r="K326" i="56" s="1"/>
  <c r="I327" i="56" s="1"/>
  <c r="F321" i="56"/>
  <c r="H321" i="56" s="1"/>
  <c r="G321" i="56" s="1"/>
  <c r="E322" i="56" s="1"/>
  <c r="F368" i="3"/>
  <c r="H368" i="3"/>
  <c r="J364" i="3"/>
  <c r="L364" i="3"/>
  <c r="T349" i="3"/>
  <c r="R349" i="3"/>
  <c r="M360" i="3"/>
  <c r="G309" i="29"/>
  <c r="E310" i="29" s="1"/>
  <c r="Y293" i="31"/>
  <c r="W294" i="31" s="1"/>
  <c r="L373" i="17"/>
  <c r="J373" i="17"/>
  <c r="O390" i="29"/>
  <c r="M391" i="29" s="1"/>
  <c r="P391" i="29" s="1"/>
  <c r="P358" i="17"/>
  <c r="N358" i="17"/>
  <c r="E294" i="31"/>
  <c r="F294" i="31" s="1"/>
  <c r="F301" i="15"/>
  <c r="H301" i="15" s="1"/>
  <c r="H294" i="31" s="1"/>
  <c r="T373" i="17"/>
  <c r="R373" i="17"/>
  <c r="K338" i="2"/>
  <c r="I339" i="2" s="1"/>
  <c r="T376" i="29"/>
  <c r="R376" i="29"/>
  <c r="J389" i="29"/>
  <c r="L389" i="29"/>
  <c r="G320" i="17"/>
  <c r="E321" i="17" s="1"/>
  <c r="G330" i="2"/>
  <c r="E331" i="2" s="1"/>
  <c r="K347" i="27"/>
  <c r="I348" i="27" s="1"/>
  <c r="J349" i="36"/>
  <c r="L349" i="36" s="1"/>
  <c r="J355" i="15"/>
  <c r="L355" i="15" s="1"/>
  <c r="F346" i="36"/>
  <c r="H346" i="36" s="1"/>
  <c r="H215" i="27" l="1"/>
  <c r="K364" i="3"/>
  <c r="I365" i="3" s="1"/>
  <c r="G368" i="3"/>
  <c r="S349" i="3"/>
  <c r="Q350" i="3" s="1"/>
  <c r="T350" i="3" s="1"/>
  <c r="F322" i="56"/>
  <c r="H322" i="56" s="1"/>
  <c r="G322" i="56" s="1"/>
  <c r="E323" i="56" s="1"/>
  <c r="J327" i="56"/>
  <c r="L327" i="56" s="1"/>
  <c r="L365" i="3"/>
  <c r="J365" i="3"/>
  <c r="E369" i="3"/>
  <c r="N360" i="3"/>
  <c r="P360" i="3"/>
  <c r="R350" i="3"/>
  <c r="K373" i="17"/>
  <c r="I374" i="17" s="1"/>
  <c r="J374" i="17" s="1"/>
  <c r="H310" i="29"/>
  <c r="Z294" i="31" s="1"/>
  <c r="F310" i="29"/>
  <c r="X294" i="31" s="1"/>
  <c r="K389" i="29"/>
  <c r="I390" i="29" s="1"/>
  <c r="L390" i="29" s="1"/>
  <c r="N391" i="29"/>
  <c r="O391" i="29" s="1"/>
  <c r="M392" i="29" s="1"/>
  <c r="O358" i="17"/>
  <c r="M359" i="17" s="1"/>
  <c r="G294" i="31"/>
  <c r="G301" i="15"/>
  <c r="E302" i="15" s="1"/>
  <c r="S376" i="29"/>
  <c r="Q377" i="29" s="1"/>
  <c r="R377" i="29" s="1"/>
  <c r="S373" i="17"/>
  <c r="Q374" i="17" s="1"/>
  <c r="J339" i="2"/>
  <c r="L339" i="2" s="1"/>
  <c r="K339" i="2" s="1"/>
  <c r="I340" i="2" s="1"/>
  <c r="D317" i="10"/>
  <c r="F331" i="2"/>
  <c r="H331" i="2" s="1"/>
  <c r="J348" i="27"/>
  <c r="L348" i="27" s="1"/>
  <c r="K348" i="27" s="1"/>
  <c r="I349" i="27" s="1"/>
  <c r="F321" i="17"/>
  <c r="H321" i="17" s="1"/>
  <c r="G321" i="17" s="1"/>
  <c r="E322" i="17" s="1"/>
  <c r="K349" i="36"/>
  <c r="I350" i="36" s="1"/>
  <c r="K355" i="15"/>
  <c r="I356" i="15" s="1"/>
  <c r="G346" i="36"/>
  <c r="E347" i="36" s="1"/>
  <c r="G310" i="29" l="1"/>
  <c r="Q209" i="31"/>
  <c r="G215" i="27"/>
  <c r="P209" i="31" s="1"/>
  <c r="S350" i="3"/>
  <c r="Q351" i="3" s="1"/>
  <c r="R351" i="3" s="1"/>
  <c r="K327" i="56"/>
  <c r="I328" i="56" s="1"/>
  <c r="F323" i="56"/>
  <c r="H323" i="56" s="1"/>
  <c r="L374" i="17"/>
  <c r="K374" i="17" s="1"/>
  <c r="I375" i="17" s="1"/>
  <c r="L375" i="17" s="1"/>
  <c r="O360" i="3"/>
  <c r="M361" i="3" s="1"/>
  <c r="Y294" i="31"/>
  <c r="W295" i="31" s="1"/>
  <c r="F369" i="3"/>
  <c r="H369" i="3"/>
  <c r="G369" i="3" s="1"/>
  <c r="E311" i="29"/>
  <c r="F311" i="29" s="1"/>
  <c r="X295" i="31" s="1"/>
  <c r="K365" i="3"/>
  <c r="I366" i="3" s="1"/>
  <c r="J390" i="29"/>
  <c r="K390" i="29" s="1"/>
  <c r="I391" i="29" s="1"/>
  <c r="J391" i="29" s="1"/>
  <c r="T377" i="29"/>
  <c r="S377" i="29" s="1"/>
  <c r="Q378" i="29" s="1"/>
  <c r="N359" i="17"/>
  <c r="P359" i="17"/>
  <c r="E295" i="31"/>
  <c r="F295" i="31" s="1"/>
  <c r="F302" i="15"/>
  <c r="H302" i="15" s="1"/>
  <c r="H295" i="31" s="1"/>
  <c r="R374" i="17"/>
  <c r="T374" i="17"/>
  <c r="P392" i="29"/>
  <c r="N392" i="29"/>
  <c r="J349" i="27"/>
  <c r="L349" i="27" s="1"/>
  <c r="K349" i="27" s="1"/>
  <c r="I350" i="27" s="1"/>
  <c r="G331" i="2"/>
  <c r="E332" i="2" s="1"/>
  <c r="J340" i="2"/>
  <c r="L340" i="2" s="1"/>
  <c r="F322" i="17"/>
  <c r="H322" i="17" s="1"/>
  <c r="G322" i="17" s="1"/>
  <c r="E323" i="17" s="1"/>
  <c r="J350" i="36"/>
  <c r="L350" i="36" s="1"/>
  <c r="K350" i="36" s="1"/>
  <c r="I351" i="36" s="1"/>
  <c r="J356" i="15"/>
  <c r="L356" i="15" s="1"/>
  <c r="F347" i="36"/>
  <c r="H347" i="36" s="1"/>
  <c r="G347" i="36" s="1"/>
  <c r="H311" i="29" l="1"/>
  <c r="Z295" i="31" s="1"/>
  <c r="E216" i="27"/>
  <c r="T351" i="3"/>
  <c r="S351" i="3" s="1"/>
  <c r="G323" i="56"/>
  <c r="E324" i="56" s="1"/>
  <c r="J328" i="56"/>
  <c r="L328" i="56" s="1"/>
  <c r="G311" i="29"/>
  <c r="E312" i="29" s="1"/>
  <c r="E370" i="3"/>
  <c r="P361" i="3"/>
  <c r="N361" i="3"/>
  <c r="Q352" i="3"/>
  <c r="J366" i="3"/>
  <c r="L366" i="3"/>
  <c r="Y295" i="31"/>
  <c r="W296" i="31" s="1"/>
  <c r="O359" i="17"/>
  <c r="M360" i="17" s="1"/>
  <c r="N360" i="17" s="1"/>
  <c r="L391" i="29"/>
  <c r="K391" i="29" s="1"/>
  <c r="I392" i="29" s="1"/>
  <c r="L392" i="29" s="1"/>
  <c r="S374" i="17"/>
  <c r="Q375" i="17" s="1"/>
  <c r="R375" i="17" s="1"/>
  <c r="G295" i="31"/>
  <c r="G302" i="15"/>
  <c r="E303" i="15" s="1"/>
  <c r="O392" i="29"/>
  <c r="M393" i="29" s="1"/>
  <c r="N393" i="29" s="1"/>
  <c r="J375" i="17"/>
  <c r="K375" i="17" s="1"/>
  <c r="I376" i="17" s="1"/>
  <c r="T378" i="29"/>
  <c r="R378" i="29"/>
  <c r="J350" i="27"/>
  <c r="L350" i="27" s="1"/>
  <c r="F332" i="2"/>
  <c r="H332" i="2" s="1"/>
  <c r="G332" i="2" s="1"/>
  <c r="E333" i="2" s="1"/>
  <c r="D318" i="10"/>
  <c r="F323" i="17"/>
  <c r="H323" i="17" s="1"/>
  <c r="K340" i="2"/>
  <c r="I341" i="2" s="1"/>
  <c r="J351" i="36"/>
  <c r="L351" i="36" s="1"/>
  <c r="K356" i="15"/>
  <c r="I357" i="15" s="1"/>
  <c r="E348" i="36"/>
  <c r="N210" i="31" l="1"/>
  <c r="F216" i="27"/>
  <c r="O210" i="31" s="1"/>
  <c r="K328" i="56"/>
  <c r="I329" i="56" s="1"/>
  <c r="F324" i="56"/>
  <c r="H324" i="56" s="1"/>
  <c r="K366" i="3"/>
  <c r="I367" i="3" s="1"/>
  <c r="R352" i="3"/>
  <c r="T352" i="3"/>
  <c r="O361" i="3"/>
  <c r="M362" i="3" s="1"/>
  <c r="F370" i="3"/>
  <c r="H370" i="3"/>
  <c r="H312" i="29"/>
  <c r="Z296" i="31" s="1"/>
  <c r="F312" i="29"/>
  <c r="X296" i="31" s="1"/>
  <c r="P360" i="17"/>
  <c r="O360" i="17" s="1"/>
  <c r="M361" i="17" s="1"/>
  <c r="P361" i="17" s="1"/>
  <c r="T375" i="17"/>
  <c r="S375" i="17" s="1"/>
  <c r="Q376" i="17" s="1"/>
  <c r="R376" i="17" s="1"/>
  <c r="P393" i="29"/>
  <c r="O393" i="29" s="1"/>
  <c r="M394" i="29" s="1"/>
  <c r="J392" i="29"/>
  <c r="K392" i="29" s="1"/>
  <c r="I393" i="29" s="1"/>
  <c r="L393" i="29" s="1"/>
  <c r="E296" i="31"/>
  <c r="F296" i="31" s="1"/>
  <c r="F303" i="15"/>
  <c r="H303" i="15" s="1"/>
  <c r="H296" i="31" s="1"/>
  <c r="S378" i="29"/>
  <c r="Q379" i="29" s="1"/>
  <c r="T379" i="29" s="1"/>
  <c r="L376" i="17"/>
  <c r="J376" i="17"/>
  <c r="G323" i="17"/>
  <c r="E324" i="17" s="1"/>
  <c r="F324" i="17" s="1"/>
  <c r="H324" i="17" s="1"/>
  <c r="F333" i="2"/>
  <c r="H333" i="2" s="1"/>
  <c r="G333" i="2" s="1"/>
  <c r="D319" i="10"/>
  <c r="J341" i="2"/>
  <c r="L341" i="2" s="1"/>
  <c r="K350" i="27"/>
  <c r="I351" i="27" s="1"/>
  <c r="K351" i="36"/>
  <c r="I352" i="36" s="1"/>
  <c r="J357" i="15"/>
  <c r="L357" i="15" s="1"/>
  <c r="F348" i="36"/>
  <c r="H348" i="36" s="1"/>
  <c r="H216" i="27" l="1"/>
  <c r="G216" i="27" s="1"/>
  <c r="P210" i="31" s="1"/>
  <c r="Q210" i="31"/>
  <c r="E217" i="27"/>
  <c r="S352" i="3"/>
  <c r="Q353" i="3" s="1"/>
  <c r="T353" i="3" s="1"/>
  <c r="G324" i="56"/>
  <c r="E325" i="56" s="1"/>
  <c r="J329" i="56"/>
  <c r="L329" i="56" s="1"/>
  <c r="J367" i="3"/>
  <c r="L367" i="3"/>
  <c r="G370" i="3"/>
  <c r="E371" i="3" s="1"/>
  <c r="N362" i="3"/>
  <c r="P362" i="3"/>
  <c r="O362" i="3"/>
  <c r="M363" i="3" s="1"/>
  <c r="Y296" i="31"/>
  <c r="W297" i="31" s="1"/>
  <c r="G312" i="29"/>
  <c r="E313" i="29" s="1"/>
  <c r="T376" i="17"/>
  <c r="S376" i="17" s="1"/>
  <c r="Q377" i="17" s="1"/>
  <c r="T377" i="17" s="1"/>
  <c r="N361" i="17"/>
  <c r="O361" i="17" s="1"/>
  <c r="M362" i="17" s="1"/>
  <c r="K376" i="17"/>
  <c r="I377" i="17" s="1"/>
  <c r="J377" i="17" s="1"/>
  <c r="R379" i="29"/>
  <c r="S379" i="29" s="1"/>
  <c r="Q380" i="29" s="1"/>
  <c r="G296" i="31"/>
  <c r="G303" i="15"/>
  <c r="E304" i="15" s="1"/>
  <c r="F304" i="15" s="1"/>
  <c r="H304" i="15" s="1"/>
  <c r="H297" i="31" s="1"/>
  <c r="J393" i="29"/>
  <c r="K393" i="29" s="1"/>
  <c r="I394" i="29" s="1"/>
  <c r="P394" i="29"/>
  <c r="N394" i="29"/>
  <c r="J351" i="27"/>
  <c r="L351" i="27" s="1"/>
  <c r="G324" i="17"/>
  <c r="E325" i="17" s="1"/>
  <c r="K341" i="2"/>
  <c r="I342" i="2" s="1"/>
  <c r="E334" i="2"/>
  <c r="J352" i="36"/>
  <c r="L352" i="36" s="1"/>
  <c r="K357" i="15"/>
  <c r="I358" i="15" s="1"/>
  <c r="G348" i="36"/>
  <c r="E349" i="36" s="1"/>
  <c r="R353" i="3" l="1"/>
  <c r="S353" i="3"/>
  <c r="Q354" i="3" s="1"/>
  <c r="R354" i="3" s="1"/>
  <c r="F217" i="27"/>
  <c r="O211" i="31" s="1"/>
  <c r="N211" i="31"/>
  <c r="H217" i="27"/>
  <c r="K367" i="3"/>
  <c r="I368" i="3" s="1"/>
  <c r="J368" i="3" s="1"/>
  <c r="F325" i="56"/>
  <c r="H325" i="56" s="1"/>
  <c r="K329" i="56"/>
  <c r="I330" i="56" s="1"/>
  <c r="T354" i="3"/>
  <c r="N363" i="3"/>
  <c r="P363" i="3"/>
  <c r="F371" i="3"/>
  <c r="H371" i="3"/>
  <c r="L377" i="17"/>
  <c r="K377" i="17" s="1"/>
  <c r="I378" i="17" s="1"/>
  <c r="J378" i="17" s="1"/>
  <c r="H313" i="29"/>
  <c r="Z297" i="31" s="1"/>
  <c r="F313" i="29"/>
  <c r="X297" i="31" s="1"/>
  <c r="P362" i="17"/>
  <c r="N362" i="17"/>
  <c r="E297" i="31"/>
  <c r="F297" i="31" s="1"/>
  <c r="G297" i="31" s="1"/>
  <c r="G304" i="15"/>
  <c r="E305" i="15" s="1"/>
  <c r="E298" i="31" s="1"/>
  <c r="F298" i="31" s="1"/>
  <c r="R377" i="17"/>
  <c r="S377" i="17" s="1"/>
  <c r="Q378" i="17" s="1"/>
  <c r="T378" i="17" s="1"/>
  <c r="O394" i="29"/>
  <c r="M395" i="29" s="1"/>
  <c r="P395" i="29" s="1"/>
  <c r="R380" i="29"/>
  <c r="T380" i="29"/>
  <c r="J394" i="29"/>
  <c r="L394" i="29"/>
  <c r="J342" i="2"/>
  <c r="L342" i="2" s="1"/>
  <c r="F325" i="17"/>
  <c r="H325" i="17" s="1"/>
  <c r="D320" i="10"/>
  <c r="F334" i="2"/>
  <c r="H334" i="2" s="1"/>
  <c r="K351" i="27"/>
  <c r="I352" i="27" s="1"/>
  <c r="K352" i="36"/>
  <c r="I353" i="36" s="1"/>
  <c r="J358" i="15"/>
  <c r="L358" i="15" s="1"/>
  <c r="K358" i="15" s="1"/>
  <c r="F349" i="36"/>
  <c r="H349" i="36" s="1"/>
  <c r="L368" i="3" l="1"/>
  <c r="G371" i="3"/>
  <c r="E372" i="3" s="1"/>
  <c r="F372" i="3" s="1"/>
  <c r="K368" i="3"/>
  <c r="I369" i="3" s="1"/>
  <c r="L369" i="3" s="1"/>
  <c r="Q211" i="31"/>
  <c r="G217" i="27"/>
  <c r="S354" i="3"/>
  <c r="Q355" i="3" s="1"/>
  <c r="R355" i="3" s="1"/>
  <c r="Y297" i="31"/>
  <c r="W298" i="31" s="1"/>
  <c r="O363" i="3"/>
  <c r="M364" i="3" s="1"/>
  <c r="P364" i="3" s="1"/>
  <c r="L378" i="17"/>
  <c r="K378" i="17" s="1"/>
  <c r="I379" i="17" s="1"/>
  <c r="J330" i="56"/>
  <c r="L330" i="56" s="1"/>
  <c r="K330" i="56" s="1"/>
  <c r="G325" i="56"/>
  <c r="E326" i="56" s="1"/>
  <c r="K394" i="29"/>
  <c r="I395" i="29" s="1"/>
  <c r="H372" i="3"/>
  <c r="G313" i="29"/>
  <c r="E314" i="29" s="1"/>
  <c r="O362" i="17"/>
  <c r="M363" i="17" s="1"/>
  <c r="P363" i="17" s="1"/>
  <c r="S380" i="29"/>
  <c r="Q381" i="29" s="1"/>
  <c r="T381" i="29" s="1"/>
  <c r="R378" i="17"/>
  <c r="S378" i="17" s="1"/>
  <c r="Q379" i="17" s="1"/>
  <c r="T379" i="17" s="1"/>
  <c r="N395" i="29"/>
  <c r="O395" i="29" s="1"/>
  <c r="M396" i="29" s="1"/>
  <c r="P396" i="29" s="1"/>
  <c r="F305" i="15"/>
  <c r="H305" i="15" s="1"/>
  <c r="H298" i="31" s="1"/>
  <c r="G298" i="31" s="1"/>
  <c r="G334" i="2"/>
  <c r="E335" i="2" s="1"/>
  <c r="F335" i="2" s="1"/>
  <c r="J352" i="27"/>
  <c r="L352" i="27" s="1"/>
  <c r="G325" i="17"/>
  <c r="E326" i="17" s="1"/>
  <c r="K342" i="2"/>
  <c r="I343" i="2" s="1"/>
  <c r="J353" i="36"/>
  <c r="L353" i="36" s="1"/>
  <c r="K353" i="36" s="1"/>
  <c r="I354" i="36" s="1"/>
  <c r="I359" i="15"/>
  <c r="G349" i="36"/>
  <c r="E350" i="36" s="1"/>
  <c r="G372" i="3" l="1"/>
  <c r="T355" i="3"/>
  <c r="J369" i="3"/>
  <c r="K369" i="3" s="1"/>
  <c r="N364" i="3"/>
  <c r="O364" i="3" s="1"/>
  <c r="M365" i="3" s="1"/>
  <c r="S355" i="3"/>
  <c r="Q356" i="3" s="1"/>
  <c r="R356" i="3" s="1"/>
  <c r="P211" i="31"/>
  <c r="E218" i="27"/>
  <c r="F326" i="56"/>
  <c r="H326" i="56" s="1"/>
  <c r="G326" i="56" s="1"/>
  <c r="E327" i="56" s="1"/>
  <c r="I331" i="56"/>
  <c r="I370" i="3"/>
  <c r="E373" i="3"/>
  <c r="H314" i="29"/>
  <c r="Z298" i="31" s="1"/>
  <c r="F314" i="29"/>
  <c r="X298" i="31" s="1"/>
  <c r="N363" i="17"/>
  <c r="O363" i="17" s="1"/>
  <c r="M364" i="17" s="1"/>
  <c r="N396" i="29"/>
  <c r="O396" i="29" s="1"/>
  <c r="M397" i="29" s="1"/>
  <c r="N397" i="29" s="1"/>
  <c r="G305" i="15"/>
  <c r="E306" i="15" s="1"/>
  <c r="F306" i="15" s="1"/>
  <c r="H306" i="15" s="1"/>
  <c r="H299" i="31" s="1"/>
  <c r="R381" i="29"/>
  <c r="S381" i="29" s="1"/>
  <c r="Q382" i="29" s="1"/>
  <c r="R382" i="29" s="1"/>
  <c r="R379" i="17"/>
  <c r="S379" i="17" s="1"/>
  <c r="Q380" i="17" s="1"/>
  <c r="T380" i="17" s="1"/>
  <c r="D321" i="10"/>
  <c r="J395" i="29"/>
  <c r="L395" i="29"/>
  <c r="H335" i="2"/>
  <c r="G335" i="2" s="1"/>
  <c r="J379" i="17"/>
  <c r="L379" i="17"/>
  <c r="J343" i="2"/>
  <c r="L343" i="2" s="1"/>
  <c r="K352" i="27"/>
  <c r="I353" i="27" s="1"/>
  <c r="F326" i="17"/>
  <c r="H326" i="17" s="1"/>
  <c r="G326" i="17" s="1"/>
  <c r="J354" i="36"/>
  <c r="L354" i="36" s="1"/>
  <c r="J359" i="15"/>
  <c r="L359" i="15" s="1"/>
  <c r="K359" i="15" s="1"/>
  <c r="F350" i="36"/>
  <c r="H350" i="36" s="1"/>
  <c r="G350" i="36" s="1"/>
  <c r="T356" i="3" l="1"/>
  <c r="S356" i="3"/>
  <c r="N365" i="3"/>
  <c r="P365" i="3"/>
  <c r="Q357" i="3"/>
  <c r="R357" i="3" s="1"/>
  <c r="F218" i="27"/>
  <c r="O212" i="31" s="1"/>
  <c r="N212" i="31"/>
  <c r="H218" i="27"/>
  <c r="Q212" i="31" s="1"/>
  <c r="F327" i="56"/>
  <c r="H327" i="56" s="1"/>
  <c r="J331" i="56"/>
  <c r="L331" i="56" s="1"/>
  <c r="L370" i="3"/>
  <c r="J370" i="3"/>
  <c r="F373" i="3"/>
  <c r="H373" i="3"/>
  <c r="G373" i="3" s="1"/>
  <c r="E374" i="3" s="1"/>
  <c r="G314" i="29"/>
  <c r="E315" i="29" s="1"/>
  <c r="Y298" i="31"/>
  <c r="W299" i="31" s="1"/>
  <c r="P364" i="17"/>
  <c r="N364" i="17"/>
  <c r="P397" i="29"/>
  <c r="O397" i="29" s="1"/>
  <c r="M398" i="29" s="1"/>
  <c r="P398" i="29" s="1"/>
  <c r="E299" i="31"/>
  <c r="F299" i="31" s="1"/>
  <c r="G299" i="31" s="1"/>
  <c r="G306" i="15"/>
  <c r="E307" i="15" s="1"/>
  <c r="R380" i="17"/>
  <c r="S380" i="17" s="1"/>
  <c r="Q381" i="17" s="1"/>
  <c r="T382" i="29"/>
  <c r="S382" i="29" s="1"/>
  <c r="Q383" i="29" s="1"/>
  <c r="K379" i="17"/>
  <c r="I380" i="17" s="1"/>
  <c r="L380" i="17" s="1"/>
  <c r="E336" i="2"/>
  <c r="D322" i="10" s="1"/>
  <c r="K395" i="29"/>
  <c r="I396" i="29" s="1"/>
  <c r="E327" i="17"/>
  <c r="F327" i="17" s="1"/>
  <c r="H327" i="17" s="1"/>
  <c r="K343" i="2"/>
  <c r="I344" i="2" s="1"/>
  <c r="J353" i="27"/>
  <c r="L353" i="27" s="1"/>
  <c r="K354" i="36"/>
  <c r="I355" i="36" s="1"/>
  <c r="I360" i="15"/>
  <c r="E351" i="36"/>
  <c r="O365" i="3" l="1"/>
  <c r="M366" i="3" s="1"/>
  <c r="T357" i="3"/>
  <c r="S357" i="3"/>
  <c r="Q358" i="3" s="1"/>
  <c r="G218" i="27"/>
  <c r="K370" i="3"/>
  <c r="I371" i="3" s="1"/>
  <c r="L371" i="3" s="1"/>
  <c r="K331" i="56"/>
  <c r="I332" i="56" s="1"/>
  <c r="G327" i="56"/>
  <c r="E328" i="56" s="1"/>
  <c r="F374" i="3"/>
  <c r="H374" i="3"/>
  <c r="F315" i="29"/>
  <c r="X299" i="31" s="1"/>
  <c r="H315" i="29"/>
  <c r="Z299" i="31" s="1"/>
  <c r="O364" i="17"/>
  <c r="M365" i="17" s="1"/>
  <c r="P365" i="17" s="1"/>
  <c r="J380" i="17"/>
  <c r="K380" i="17" s="1"/>
  <c r="I381" i="17" s="1"/>
  <c r="E300" i="31"/>
  <c r="F300" i="31" s="1"/>
  <c r="F307" i="15"/>
  <c r="H307" i="15" s="1"/>
  <c r="H300" i="31" s="1"/>
  <c r="F336" i="2"/>
  <c r="H336" i="2" s="1"/>
  <c r="G336" i="2" s="1"/>
  <c r="E337" i="2" s="1"/>
  <c r="D323" i="10" s="1"/>
  <c r="T381" i="17"/>
  <c r="R381" i="17"/>
  <c r="L396" i="29"/>
  <c r="J396" i="29"/>
  <c r="N398" i="29"/>
  <c r="O398" i="29" s="1"/>
  <c r="M399" i="29" s="1"/>
  <c r="N399" i="29" s="1"/>
  <c r="R383" i="29"/>
  <c r="T383" i="29"/>
  <c r="K353" i="27"/>
  <c r="I354" i="27" s="1"/>
  <c r="G327" i="17"/>
  <c r="E328" i="17" s="1"/>
  <c r="J344" i="2"/>
  <c r="L344" i="2" s="1"/>
  <c r="J355" i="36"/>
  <c r="L355" i="36" s="1"/>
  <c r="J360" i="15"/>
  <c r="L360" i="15" s="1"/>
  <c r="F351" i="36"/>
  <c r="H351" i="36" s="1"/>
  <c r="G351" i="36" s="1"/>
  <c r="G374" i="3" l="1"/>
  <c r="E375" i="3" s="1"/>
  <c r="N366" i="3"/>
  <c r="P366" i="3"/>
  <c r="O366" i="3" s="1"/>
  <c r="M367" i="3" s="1"/>
  <c r="Y299" i="31"/>
  <c r="W300" i="31" s="1"/>
  <c r="J371" i="3"/>
  <c r="K371" i="3" s="1"/>
  <c r="I372" i="3" s="1"/>
  <c r="L372" i="3" s="1"/>
  <c r="P212" i="31"/>
  <c r="E219" i="27"/>
  <c r="J332" i="56"/>
  <c r="L332" i="56" s="1"/>
  <c r="F328" i="56"/>
  <c r="H328" i="56" s="1"/>
  <c r="F375" i="3"/>
  <c r="H375" i="3"/>
  <c r="G375" i="3" s="1"/>
  <c r="J372" i="3"/>
  <c r="G315" i="29"/>
  <c r="E316" i="29" s="1"/>
  <c r="H316" i="29" s="1"/>
  <c r="Z300" i="31" s="1"/>
  <c r="T358" i="3"/>
  <c r="R358" i="3"/>
  <c r="N367" i="3"/>
  <c r="P367" i="3"/>
  <c r="N365" i="17"/>
  <c r="O365" i="17" s="1"/>
  <c r="M366" i="17" s="1"/>
  <c r="P366" i="17" s="1"/>
  <c r="S383" i="29"/>
  <c r="Q384" i="29" s="1"/>
  <c r="T384" i="29" s="1"/>
  <c r="S381" i="17"/>
  <c r="Q382" i="17" s="1"/>
  <c r="R382" i="17" s="1"/>
  <c r="K396" i="29"/>
  <c r="I397" i="29" s="1"/>
  <c r="J397" i="29" s="1"/>
  <c r="F337" i="2"/>
  <c r="H337" i="2" s="1"/>
  <c r="G337" i="2" s="1"/>
  <c r="G307" i="15"/>
  <c r="E308" i="15" s="1"/>
  <c r="E301" i="31" s="1"/>
  <c r="F301" i="31" s="1"/>
  <c r="G300" i="31"/>
  <c r="P399" i="29"/>
  <c r="O399" i="29" s="1"/>
  <c r="M400" i="29" s="1"/>
  <c r="J354" i="27"/>
  <c r="L354" i="27" s="1"/>
  <c r="L381" i="17"/>
  <c r="J381" i="17"/>
  <c r="K344" i="2"/>
  <c r="I345" i="2" s="1"/>
  <c r="F328" i="17"/>
  <c r="H328" i="17" s="1"/>
  <c r="G328" i="17" s="1"/>
  <c r="E329" i="17" s="1"/>
  <c r="K355" i="36"/>
  <c r="I356" i="36" s="1"/>
  <c r="K360" i="15"/>
  <c r="I361" i="15" s="1"/>
  <c r="E352" i="36"/>
  <c r="F316" i="29" l="1"/>
  <c r="X300" i="31" s="1"/>
  <c r="E376" i="3"/>
  <c r="F376" i="3" s="1"/>
  <c r="O367" i="3"/>
  <c r="M368" i="3" s="1"/>
  <c r="N368" i="3" s="1"/>
  <c r="F219" i="27"/>
  <c r="O213" i="31" s="1"/>
  <c r="N213" i="31"/>
  <c r="H219" i="27"/>
  <c r="S358" i="3"/>
  <c r="Q359" i="3" s="1"/>
  <c r="R359" i="3" s="1"/>
  <c r="G316" i="29"/>
  <c r="E317" i="29" s="1"/>
  <c r="H317" i="29" s="1"/>
  <c r="Z301" i="31" s="1"/>
  <c r="K372" i="3"/>
  <c r="I373" i="3" s="1"/>
  <c r="J373" i="3" s="1"/>
  <c r="K332" i="56"/>
  <c r="I333" i="56" s="1"/>
  <c r="G328" i="56"/>
  <c r="E329" i="56" s="1"/>
  <c r="P368" i="3"/>
  <c r="H376" i="3"/>
  <c r="N366" i="17"/>
  <c r="O366" i="17" s="1"/>
  <c r="M367" i="17" s="1"/>
  <c r="R384" i="29"/>
  <c r="S384" i="29" s="1"/>
  <c r="Q385" i="29" s="1"/>
  <c r="R385" i="29" s="1"/>
  <c r="Y300" i="31"/>
  <c r="W301" i="31" s="1"/>
  <c r="E338" i="2"/>
  <c r="D324" i="10" s="1"/>
  <c r="L397" i="29"/>
  <c r="K397" i="29" s="1"/>
  <c r="I398" i="29" s="1"/>
  <c r="T382" i="17"/>
  <c r="S382" i="17" s="1"/>
  <c r="Q383" i="17" s="1"/>
  <c r="F308" i="15"/>
  <c r="H308" i="15" s="1"/>
  <c r="H301" i="31" s="1"/>
  <c r="G301" i="31" s="1"/>
  <c r="K354" i="27"/>
  <c r="I355" i="27" s="1"/>
  <c r="J355" i="27" s="1"/>
  <c r="K381" i="17"/>
  <c r="I382" i="17" s="1"/>
  <c r="N400" i="29"/>
  <c r="P400" i="29"/>
  <c r="F329" i="17"/>
  <c r="H329" i="17" s="1"/>
  <c r="G329" i="17" s="1"/>
  <c r="J345" i="2"/>
  <c r="L345" i="2" s="1"/>
  <c r="J356" i="36"/>
  <c r="L356" i="36" s="1"/>
  <c r="J361" i="15"/>
  <c r="L361" i="15" s="1"/>
  <c r="K361" i="15" s="1"/>
  <c r="F352" i="36"/>
  <c r="H352" i="36" s="1"/>
  <c r="L373" i="3" l="1"/>
  <c r="K373" i="3" s="1"/>
  <c r="F317" i="29"/>
  <c r="X301" i="31" s="1"/>
  <c r="Y301" i="31" s="1"/>
  <c r="W302" i="31" s="1"/>
  <c r="G219" i="27"/>
  <c r="Q213" i="31"/>
  <c r="T359" i="3"/>
  <c r="I374" i="3"/>
  <c r="L374" i="3" s="1"/>
  <c r="S359" i="3"/>
  <c r="Q360" i="3" s="1"/>
  <c r="T360" i="3" s="1"/>
  <c r="F329" i="56"/>
  <c r="H329" i="56" s="1"/>
  <c r="G329" i="56" s="1"/>
  <c r="J333" i="56"/>
  <c r="L333" i="56" s="1"/>
  <c r="O368" i="3"/>
  <c r="M369" i="3" s="1"/>
  <c r="G376" i="3"/>
  <c r="E377" i="3" s="1"/>
  <c r="F338" i="2"/>
  <c r="H338" i="2" s="1"/>
  <c r="G338" i="2" s="1"/>
  <c r="E339" i="2" s="1"/>
  <c r="F339" i="2" s="1"/>
  <c r="H339" i="2" s="1"/>
  <c r="G339" i="2" s="1"/>
  <c r="E340" i="2" s="1"/>
  <c r="F340" i="2" s="1"/>
  <c r="H340" i="2" s="1"/>
  <c r="O400" i="29"/>
  <c r="M401" i="29" s="1"/>
  <c r="N401" i="29" s="1"/>
  <c r="T383" i="17"/>
  <c r="R383" i="17"/>
  <c r="T385" i="29"/>
  <c r="S385" i="29" s="1"/>
  <c r="Q386" i="29" s="1"/>
  <c r="N367" i="17"/>
  <c r="P367" i="17"/>
  <c r="G308" i="15"/>
  <c r="E309" i="15" s="1"/>
  <c r="L355" i="27"/>
  <c r="K355" i="27" s="1"/>
  <c r="I356" i="27" s="1"/>
  <c r="J398" i="29"/>
  <c r="L398" i="29"/>
  <c r="J382" i="17"/>
  <c r="L382" i="17"/>
  <c r="K345" i="2"/>
  <c r="I346" i="2" s="1"/>
  <c r="E330" i="17"/>
  <c r="K356" i="36"/>
  <c r="I357" i="36" s="1"/>
  <c r="I362" i="15"/>
  <c r="G352" i="36"/>
  <c r="E353" i="36" s="1"/>
  <c r="G317" i="29" l="1"/>
  <c r="E318" i="29" s="1"/>
  <c r="R360" i="3"/>
  <c r="J374" i="3"/>
  <c r="K374" i="3" s="1"/>
  <c r="I375" i="3" s="1"/>
  <c r="P213" i="31"/>
  <c r="E220" i="27"/>
  <c r="K333" i="56"/>
  <c r="I334" i="56" s="1"/>
  <c r="E330" i="56"/>
  <c r="H377" i="3"/>
  <c r="F377" i="3"/>
  <c r="S360" i="3"/>
  <c r="Q361" i="3" s="1"/>
  <c r="N369" i="3"/>
  <c r="P369" i="3"/>
  <c r="D326" i="10"/>
  <c r="S383" i="17"/>
  <c r="Q384" i="17" s="1"/>
  <c r="T384" i="17" s="1"/>
  <c r="D325" i="10"/>
  <c r="H318" i="29"/>
  <c r="Z302" i="31" s="1"/>
  <c r="F318" i="29"/>
  <c r="X302" i="31" s="1"/>
  <c r="Y302" i="31" s="1"/>
  <c r="W303" i="31" s="1"/>
  <c r="P401" i="29"/>
  <c r="O401" i="29" s="1"/>
  <c r="M402" i="29" s="1"/>
  <c r="N402" i="29" s="1"/>
  <c r="O367" i="17"/>
  <c r="M368" i="17" s="1"/>
  <c r="N368" i="17" s="1"/>
  <c r="F309" i="15"/>
  <c r="H309" i="15" s="1"/>
  <c r="E302" i="31"/>
  <c r="F302" i="31" s="1"/>
  <c r="K382" i="17"/>
  <c r="I383" i="17" s="1"/>
  <c r="J383" i="17" s="1"/>
  <c r="K398" i="29"/>
  <c r="I399" i="29" s="1"/>
  <c r="J399" i="29" s="1"/>
  <c r="R386" i="29"/>
  <c r="T386" i="29"/>
  <c r="F330" i="17"/>
  <c r="H330" i="17" s="1"/>
  <c r="G330" i="17" s="1"/>
  <c r="G340" i="2"/>
  <c r="E341" i="2" s="1"/>
  <c r="J346" i="2"/>
  <c r="L346" i="2" s="1"/>
  <c r="K346" i="2" s="1"/>
  <c r="J356" i="27"/>
  <c r="L356" i="27" s="1"/>
  <c r="J357" i="36"/>
  <c r="L357" i="36" s="1"/>
  <c r="J362" i="15"/>
  <c r="L362" i="15" s="1"/>
  <c r="F353" i="36"/>
  <c r="H353" i="36" s="1"/>
  <c r="N214" i="31" l="1"/>
  <c r="F220" i="27"/>
  <c r="O214" i="31" s="1"/>
  <c r="O369" i="3"/>
  <c r="M370" i="3" s="1"/>
  <c r="P370" i="3" s="1"/>
  <c r="J334" i="56"/>
  <c r="L334" i="56" s="1"/>
  <c r="K334" i="56" s="1"/>
  <c r="F330" i="56"/>
  <c r="H330" i="56" s="1"/>
  <c r="G330" i="56" s="1"/>
  <c r="E331" i="56" s="1"/>
  <c r="N370" i="3"/>
  <c r="L375" i="3"/>
  <c r="J375" i="3"/>
  <c r="R361" i="3"/>
  <c r="T361" i="3"/>
  <c r="G377" i="3"/>
  <c r="E378" i="3" s="1"/>
  <c r="R384" i="17"/>
  <c r="S384" i="17" s="1"/>
  <c r="Q385" i="17" s="1"/>
  <c r="R385" i="17" s="1"/>
  <c r="G318" i="29"/>
  <c r="E319" i="29" s="1"/>
  <c r="P368" i="17"/>
  <c r="O368" i="17" s="1"/>
  <c r="M369" i="17" s="1"/>
  <c r="N369" i="17" s="1"/>
  <c r="L399" i="29"/>
  <c r="K399" i="29" s="1"/>
  <c r="I400" i="29" s="1"/>
  <c r="L400" i="29" s="1"/>
  <c r="H302" i="31"/>
  <c r="G302" i="31" s="1"/>
  <c r="G309" i="15"/>
  <c r="E310" i="15" s="1"/>
  <c r="P402" i="29"/>
  <c r="O402" i="29" s="1"/>
  <c r="M403" i="29" s="1"/>
  <c r="P403" i="29" s="1"/>
  <c r="O11" i="29" s="1"/>
  <c r="L383" i="17"/>
  <c r="K383" i="17" s="1"/>
  <c r="I384" i="17" s="1"/>
  <c r="I347" i="2"/>
  <c r="J347" i="2" s="1"/>
  <c r="L347" i="2" s="1"/>
  <c r="S386" i="29"/>
  <c r="Q387" i="29" s="1"/>
  <c r="K356" i="27"/>
  <c r="I357" i="27" s="1"/>
  <c r="F341" i="2"/>
  <c r="H341" i="2" s="1"/>
  <c r="D327" i="10"/>
  <c r="E331" i="17"/>
  <c r="K357" i="36"/>
  <c r="I358" i="36" s="1"/>
  <c r="K362" i="15"/>
  <c r="I363" i="15" s="1"/>
  <c r="G353" i="36"/>
  <c r="E354" i="36" s="1"/>
  <c r="O370" i="3" l="1"/>
  <c r="M371" i="3" s="1"/>
  <c r="H220" i="27"/>
  <c r="K375" i="3"/>
  <c r="I376" i="3" s="1"/>
  <c r="F331" i="56"/>
  <c r="H331" i="56" s="1"/>
  <c r="I335" i="56"/>
  <c r="P371" i="3"/>
  <c r="N371" i="3"/>
  <c r="F378" i="3"/>
  <c r="H378" i="3"/>
  <c r="S361" i="3"/>
  <c r="Q362" i="3" s="1"/>
  <c r="J376" i="3"/>
  <c r="L376" i="3"/>
  <c r="H319" i="29"/>
  <c r="Z303" i="31" s="1"/>
  <c r="F319" i="29"/>
  <c r="X303" i="31" s="1"/>
  <c r="G319" i="29"/>
  <c r="P369" i="17"/>
  <c r="O369" i="17" s="1"/>
  <c r="M370" i="17" s="1"/>
  <c r="L384" i="17"/>
  <c r="J384" i="17"/>
  <c r="F310" i="15"/>
  <c r="H310" i="15" s="1"/>
  <c r="E303" i="31"/>
  <c r="T385" i="17"/>
  <c r="S385" i="17" s="1"/>
  <c r="Q386" i="17" s="1"/>
  <c r="R386" i="17" s="1"/>
  <c r="J400" i="29"/>
  <c r="K400" i="29" s="1"/>
  <c r="I401" i="29" s="1"/>
  <c r="N403" i="29"/>
  <c r="O403" i="29" s="1"/>
  <c r="T387" i="29"/>
  <c r="R387" i="29"/>
  <c r="G341" i="2"/>
  <c r="E342" i="2" s="1"/>
  <c r="K347" i="2"/>
  <c r="I348" i="2" s="1"/>
  <c r="F331" i="17"/>
  <c r="H331" i="17" s="1"/>
  <c r="G331" i="17" s="1"/>
  <c r="J357" i="27"/>
  <c r="L357" i="27" s="1"/>
  <c r="J358" i="36"/>
  <c r="L358" i="36" s="1"/>
  <c r="J363" i="15"/>
  <c r="L363" i="15" s="1"/>
  <c r="K363" i="15" s="1"/>
  <c r="F354" i="36"/>
  <c r="H354" i="36" s="1"/>
  <c r="G354" i="36" s="1"/>
  <c r="K376" i="3" l="1"/>
  <c r="I377" i="3" s="1"/>
  <c r="G378" i="3"/>
  <c r="E379" i="3" s="1"/>
  <c r="Q214" i="31"/>
  <c r="G220" i="27"/>
  <c r="P214" i="31" s="1"/>
  <c r="O371" i="3"/>
  <c r="M372" i="3" s="1"/>
  <c r="P372" i="3" s="1"/>
  <c r="G331" i="56"/>
  <c r="E332" i="56" s="1"/>
  <c r="J335" i="56"/>
  <c r="L335" i="56" s="1"/>
  <c r="J377" i="3"/>
  <c r="L377" i="3"/>
  <c r="R362" i="3"/>
  <c r="T362" i="3"/>
  <c r="Y303" i="31"/>
  <c r="W304" i="31" s="1"/>
  <c r="E320" i="29"/>
  <c r="P370" i="17"/>
  <c r="N370" i="17"/>
  <c r="K384" i="17"/>
  <c r="I385" i="17" s="1"/>
  <c r="L385" i="17" s="1"/>
  <c r="F303" i="31"/>
  <c r="H303" i="31"/>
  <c r="G310" i="15"/>
  <c r="E311" i="15" s="1"/>
  <c r="T386" i="17"/>
  <c r="S386" i="17" s="1"/>
  <c r="Q387" i="17" s="1"/>
  <c r="R387" i="17" s="1"/>
  <c r="S387" i="29"/>
  <c r="Q388" i="29" s="1"/>
  <c r="T388" i="29" s="1"/>
  <c r="E332" i="17"/>
  <c r="F332" i="17" s="1"/>
  <c r="H332" i="17" s="1"/>
  <c r="L401" i="29"/>
  <c r="J401" i="29"/>
  <c r="K357" i="27"/>
  <c r="I358" i="27" s="1"/>
  <c r="J348" i="2"/>
  <c r="L348" i="2" s="1"/>
  <c r="D328" i="10"/>
  <c r="F342" i="2"/>
  <c r="H342" i="2" s="1"/>
  <c r="K358" i="36"/>
  <c r="I359" i="36" s="1"/>
  <c r="I364" i="15"/>
  <c r="E355" i="36"/>
  <c r="K377" i="3" l="1"/>
  <c r="I378" i="3" s="1"/>
  <c r="N372" i="3"/>
  <c r="F379" i="3"/>
  <c r="H379" i="3"/>
  <c r="E221" i="27"/>
  <c r="K335" i="56"/>
  <c r="I336" i="56" s="1"/>
  <c r="F332" i="56"/>
  <c r="H332" i="56" s="1"/>
  <c r="G379" i="3"/>
  <c r="E380" i="3" s="1"/>
  <c r="S362" i="3"/>
  <c r="Q363" i="3" s="1"/>
  <c r="L378" i="3"/>
  <c r="J378" i="3"/>
  <c r="O372" i="3"/>
  <c r="M373" i="3" s="1"/>
  <c r="H320" i="29"/>
  <c r="Z304" i="31" s="1"/>
  <c r="F320" i="29"/>
  <c r="X304" i="31" s="1"/>
  <c r="O370" i="17"/>
  <c r="M371" i="17" s="1"/>
  <c r="P371" i="17" s="1"/>
  <c r="J385" i="17"/>
  <c r="K385" i="17" s="1"/>
  <c r="I386" i="17" s="1"/>
  <c r="L386" i="17" s="1"/>
  <c r="R388" i="29"/>
  <c r="S388" i="29" s="1"/>
  <c r="Q389" i="29" s="1"/>
  <c r="R389" i="29" s="1"/>
  <c r="G303" i="31"/>
  <c r="E304" i="31"/>
  <c r="F304" i="31" s="1"/>
  <c r="F311" i="15"/>
  <c r="H311" i="15" s="1"/>
  <c r="T387" i="17"/>
  <c r="S387" i="17" s="1"/>
  <c r="Q388" i="17" s="1"/>
  <c r="K401" i="29"/>
  <c r="I402" i="29" s="1"/>
  <c r="G332" i="17"/>
  <c r="E333" i="17" s="1"/>
  <c r="J358" i="27"/>
  <c r="L358" i="27" s="1"/>
  <c r="K358" i="27" s="1"/>
  <c r="G342" i="2"/>
  <c r="E343" i="2" s="1"/>
  <c r="K348" i="2"/>
  <c r="I349" i="2" s="1"/>
  <c r="J359" i="36"/>
  <c r="L359" i="36" s="1"/>
  <c r="J364" i="15"/>
  <c r="L364" i="15" s="1"/>
  <c r="K364" i="15" s="1"/>
  <c r="F355" i="36"/>
  <c r="H355" i="36" s="1"/>
  <c r="G355" i="36" s="1"/>
  <c r="F221" i="27" l="1"/>
  <c r="O215" i="31" s="1"/>
  <c r="N215" i="31"/>
  <c r="G332" i="56"/>
  <c r="E333" i="56" s="1"/>
  <c r="J336" i="56"/>
  <c r="L336" i="56" s="1"/>
  <c r="P373" i="3"/>
  <c r="N373" i="3"/>
  <c r="R363" i="3"/>
  <c r="T363" i="3"/>
  <c r="K378" i="3"/>
  <c r="I379" i="3" s="1"/>
  <c r="H380" i="3"/>
  <c r="F380" i="3"/>
  <c r="Y304" i="31"/>
  <c r="W305" i="31" s="1"/>
  <c r="G320" i="29"/>
  <c r="E321" i="29" s="1"/>
  <c r="N371" i="17"/>
  <c r="O371" i="17" s="1"/>
  <c r="M372" i="17" s="1"/>
  <c r="J386" i="17"/>
  <c r="K386" i="17" s="1"/>
  <c r="I387" i="17" s="1"/>
  <c r="T389" i="29"/>
  <c r="S389" i="29" s="1"/>
  <c r="Q390" i="29" s="1"/>
  <c r="R390" i="29" s="1"/>
  <c r="H304" i="31"/>
  <c r="G304" i="31" s="1"/>
  <c r="G311" i="15"/>
  <c r="E312" i="15" s="1"/>
  <c r="I359" i="27"/>
  <c r="J359" i="27" s="1"/>
  <c r="L359" i="27" s="1"/>
  <c r="T388" i="17"/>
  <c r="R388" i="17"/>
  <c r="L402" i="29"/>
  <c r="J402" i="29"/>
  <c r="J349" i="2"/>
  <c r="L349" i="2" s="1"/>
  <c r="K349" i="2" s="1"/>
  <c r="F333" i="17"/>
  <c r="H333" i="17" s="1"/>
  <c r="F343" i="2"/>
  <c r="H343" i="2" s="1"/>
  <c r="D329" i="10"/>
  <c r="K359" i="36"/>
  <c r="I360" i="36" s="1"/>
  <c r="I365" i="15"/>
  <c r="E356" i="36"/>
  <c r="H221" i="27" l="1"/>
  <c r="K336" i="56"/>
  <c r="I337" i="56" s="1"/>
  <c r="F333" i="56"/>
  <c r="H333" i="56" s="1"/>
  <c r="J379" i="3"/>
  <c r="L379" i="3"/>
  <c r="K379" i="3" s="1"/>
  <c r="I380" i="3" s="1"/>
  <c r="S363" i="3"/>
  <c r="Q364" i="3" s="1"/>
  <c r="G380" i="3"/>
  <c r="E381" i="3" s="1"/>
  <c r="O373" i="3"/>
  <c r="M374" i="3" s="1"/>
  <c r="H321" i="29"/>
  <c r="Z305" i="31" s="1"/>
  <c r="F321" i="29"/>
  <c r="X305" i="31" s="1"/>
  <c r="N372" i="17"/>
  <c r="P372" i="17"/>
  <c r="T390" i="29"/>
  <c r="S390" i="29" s="1"/>
  <c r="F312" i="15"/>
  <c r="H312" i="15" s="1"/>
  <c r="E305" i="31"/>
  <c r="F305" i="31" s="1"/>
  <c r="K402" i="29"/>
  <c r="I403" i="29" s="1"/>
  <c r="L403" i="29" s="1"/>
  <c r="O5" i="29" s="1"/>
  <c r="G333" i="17"/>
  <c r="E334" i="17" s="1"/>
  <c r="F334" i="17" s="1"/>
  <c r="H334" i="17" s="1"/>
  <c r="I350" i="2"/>
  <c r="J350" i="2" s="1"/>
  <c r="S388" i="17"/>
  <c r="Q389" i="17" s="1"/>
  <c r="L387" i="17"/>
  <c r="J387" i="17"/>
  <c r="G343" i="2"/>
  <c r="E344" i="2" s="1"/>
  <c r="K359" i="27"/>
  <c r="I360" i="27" s="1"/>
  <c r="J360" i="36"/>
  <c r="L360" i="36" s="1"/>
  <c r="K360" i="36" s="1"/>
  <c r="J365" i="15"/>
  <c r="L365" i="15" s="1"/>
  <c r="K365" i="15" s="1"/>
  <c r="F356" i="36"/>
  <c r="H356" i="36" s="1"/>
  <c r="Y305" i="31" l="1"/>
  <c r="W306" i="31" s="1"/>
  <c r="Q215" i="31"/>
  <c r="G221" i="27"/>
  <c r="P215" i="31" s="1"/>
  <c r="G333" i="56"/>
  <c r="E334" i="56" s="1"/>
  <c r="J337" i="56"/>
  <c r="L337" i="56" s="1"/>
  <c r="F381" i="3"/>
  <c r="H381" i="3"/>
  <c r="G381" i="3" s="1"/>
  <c r="E382" i="3" s="1"/>
  <c r="T364" i="3"/>
  <c r="R364" i="3"/>
  <c r="J380" i="3"/>
  <c r="L380" i="3"/>
  <c r="N374" i="3"/>
  <c r="P374" i="3"/>
  <c r="Q391" i="29"/>
  <c r="R391" i="29" s="1"/>
  <c r="G321" i="29"/>
  <c r="E322" i="29" s="1"/>
  <c r="O372" i="17"/>
  <c r="M373" i="17" s="1"/>
  <c r="N373" i="17" s="1"/>
  <c r="K387" i="17"/>
  <c r="I388" i="17" s="1"/>
  <c r="J388" i="17" s="1"/>
  <c r="J403" i="29"/>
  <c r="K403" i="29" s="1"/>
  <c r="H305" i="31"/>
  <c r="G305" i="31" s="1"/>
  <c r="G312" i="15"/>
  <c r="E313" i="15" s="1"/>
  <c r="L350" i="2"/>
  <c r="R389" i="17"/>
  <c r="T389" i="17"/>
  <c r="J360" i="27"/>
  <c r="L360" i="27" s="1"/>
  <c r="K360" i="27" s="1"/>
  <c r="F344" i="2"/>
  <c r="H344" i="2" s="1"/>
  <c r="G344" i="2" s="1"/>
  <c r="E345" i="2" s="1"/>
  <c r="D330" i="10"/>
  <c r="G334" i="17"/>
  <c r="E335" i="17" s="1"/>
  <c r="I361" i="36"/>
  <c r="I366" i="15"/>
  <c r="G356" i="36"/>
  <c r="E357" i="36" s="1"/>
  <c r="O374" i="3" l="1"/>
  <c r="M375" i="3" s="1"/>
  <c r="E222" i="27"/>
  <c r="S364" i="3"/>
  <c r="Q365" i="3" s="1"/>
  <c r="T365" i="3" s="1"/>
  <c r="K337" i="56"/>
  <c r="I338" i="56" s="1"/>
  <c r="F334" i="56"/>
  <c r="H334" i="56" s="1"/>
  <c r="G334" i="56" s="1"/>
  <c r="F382" i="3"/>
  <c r="H382" i="3"/>
  <c r="G382" i="3" s="1"/>
  <c r="E383" i="3" s="1"/>
  <c r="N375" i="3"/>
  <c r="P375" i="3"/>
  <c r="T391" i="29"/>
  <c r="S391" i="29" s="1"/>
  <c r="Q392" i="29" s="1"/>
  <c r="T392" i="29" s="1"/>
  <c r="K380" i="3"/>
  <c r="I381" i="3" s="1"/>
  <c r="H322" i="29"/>
  <c r="Z306" i="31" s="1"/>
  <c r="F322" i="29"/>
  <c r="X306" i="31" s="1"/>
  <c r="P373" i="17"/>
  <c r="O373" i="17" s="1"/>
  <c r="M374" i="17" s="1"/>
  <c r="N374" i="17" s="1"/>
  <c r="L388" i="17"/>
  <c r="K388" i="17" s="1"/>
  <c r="I389" i="17" s="1"/>
  <c r="L389" i="17" s="1"/>
  <c r="E306" i="31"/>
  <c r="F306" i="31" s="1"/>
  <c r="F313" i="15"/>
  <c r="H313" i="15" s="1"/>
  <c r="S389" i="17"/>
  <c r="Q390" i="17" s="1"/>
  <c r="R390" i="17" s="1"/>
  <c r="K350" i="2"/>
  <c r="I351" i="2" s="1"/>
  <c r="D331" i="10"/>
  <c r="F345" i="2"/>
  <c r="H345" i="2" s="1"/>
  <c r="I361" i="27"/>
  <c r="F335" i="17"/>
  <c r="H335" i="17" s="1"/>
  <c r="G335" i="17" s="1"/>
  <c r="E336" i="17" s="1"/>
  <c r="J361" i="36"/>
  <c r="L361" i="36" s="1"/>
  <c r="K361" i="36" s="1"/>
  <c r="I362" i="36" s="1"/>
  <c r="J366" i="15"/>
  <c r="L366" i="15" s="1"/>
  <c r="K366" i="15" s="1"/>
  <c r="F357" i="36"/>
  <c r="H357" i="36" s="1"/>
  <c r="R365" i="3" l="1"/>
  <c r="O375" i="3"/>
  <c r="M376" i="3" s="1"/>
  <c r="F222" i="27"/>
  <c r="O216" i="31" s="1"/>
  <c r="N216" i="31"/>
  <c r="H222" i="27"/>
  <c r="Q216" i="31" s="1"/>
  <c r="E335" i="56"/>
  <c r="J338" i="56"/>
  <c r="L338" i="56" s="1"/>
  <c r="L381" i="3"/>
  <c r="J381" i="3"/>
  <c r="F383" i="3"/>
  <c r="H383" i="3"/>
  <c r="G383" i="3" s="1"/>
  <c r="E384" i="3" s="1"/>
  <c r="G322" i="29"/>
  <c r="E323" i="29" s="1"/>
  <c r="N376" i="3"/>
  <c r="P376" i="3"/>
  <c r="R392" i="29"/>
  <c r="S392" i="29" s="1"/>
  <c r="Q393" i="29" s="1"/>
  <c r="T393" i="29" s="1"/>
  <c r="S365" i="3"/>
  <c r="Q366" i="3" s="1"/>
  <c r="Y306" i="31"/>
  <c r="W307" i="31" s="1"/>
  <c r="P374" i="17"/>
  <c r="O374" i="17" s="1"/>
  <c r="M375" i="17" s="1"/>
  <c r="N375" i="17" s="1"/>
  <c r="J389" i="17"/>
  <c r="K389" i="17" s="1"/>
  <c r="I390" i="17" s="1"/>
  <c r="J390" i="17" s="1"/>
  <c r="T390" i="17"/>
  <c r="S390" i="17" s="1"/>
  <c r="Q391" i="17" s="1"/>
  <c r="R391" i="17" s="1"/>
  <c r="H306" i="31"/>
  <c r="G306" i="31" s="1"/>
  <c r="G313" i="15"/>
  <c r="E314" i="15" s="1"/>
  <c r="J351" i="2"/>
  <c r="L351" i="2" s="1"/>
  <c r="K351" i="2" s="1"/>
  <c r="I352" i="2" s="1"/>
  <c r="F336" i="17"/>
  <c r="H336" i="17" s="1"/>
  <c r="G345" i="2"/>
  <c r="E346" i="2" s="1"/>
  <c r="J361" i="27"/>
  <c r="L361" i="27" s="1"/>
  <c r="K361" i="27" s="1"/>
  <c r="J362" i="36"/>
  <c r="L362" i="36" s="1"/>
  <c r="K362" i="36" s="1"/>
  <c r="I367" i="15"/>
  <c r="G357" i="36"/>
  <c r="E358" i="36" s="1"/>
  <c r="F358" i="36" s="1"/>
  <c r="H358" i="36" s="1"/>
  <c r="G222" i="27" l="1"/>
  <c r="P216" i="31" s="1"/>
  <c r="O376" i="3"/>
  <c r="M377" i="3" s="1"/>
  <c r="K338" i="56"/>
  <c r="I339" i="56" s="1"/>
  <c r="F335" i="56"/>
  <c r="H335" i="56" s="1"/>
  <c r="N377" i="3"/>
  <c r="P377" i="3"/>
  <c r="F384" i="3"/>
  <c r="H384" i="3"/>
  <c r="R366" i="3"/>
  <c r="T366" i="3"/>
  <c r="R393" i="29"/>
  <c r="S393" i="29" s="1"/>
  <c r="Q394" i="29" s="1"/>
  <c r="K381" i="3"/>
  <c r="I382" i="3" s="1"/>
  <c r="H323" i="29"/>
  <c r="Z307" i="31" s="1"/>
  <c r="F323" i="29"/>
  <c r="X307" i="31" s="1"/>
  <c r="P375" i="17"/>
  <c r="O375" i="17" s="1"/>
  <c r="M376" i="17" s="1"/>
  <c r="L390" i="17"/>
  <c r="K390" i="17" s="1"/>
  <c r="I391" i="17" s="1"/>
  <c r="T391" i="17"/>
  <c r="S391" i="17" s="1"/>
  <c r="Q392" i="17" s="1"/>
  <c r="R392" i="17" s="1"/>
  <c r="E307" i="31"/>
  <c r="F307" i="31" s="1"/>
  <c r="F314" i="15"/>
  <c r="H314" i="15" s="1"/>
  <c r="H307" i="31" s="1"/>
  <c r="J352" i="2"/>
  <c r="L352" i="2" s="1"/>
  <c r="G336" i="17"/>
  <c r="E337" i="17" s="1"/>
  <c r="I362" i="27"/>
  <c r="D332" i="10"/>
  <c r="F346" i="2"/>
  <c r="H346" i="2" s="1"/>
  <c r="I363" i="36"/>
  <c r="J363" i="36" s="1"/>
  <c r="J367" i="15"/>
  <c r="L367" i="15" s="1"/>
  <c r="K367" i="15" s="1"/>
  <c r="G358" i="36"/>
  <c r="E359" i="36" s="1"/>
  <c r="G384" i="3" l="1"/>
  <c r="E385" i="3" s="1"/>
  <c r="O377" i="3"/>
  <c r="M378" i="3" s="1"/>
  <c r="Y307" i="31"/>
  <c r="W308" i="31" s="1"/>
  <c r="E223" i="27"/>
  <c r="S366" i="3"/>
  <c r="Q367" i="3" s="1"/>
  <c r="T367" i="3" s="1"/>
  <c r="J339" i="56"/>
  <c r="L339" i="56" s="1"/>
  <c r="K339" i="56" s="1"/>
  <c r="I340" i="56" s="1"/>
  <c r="J340" i="56" s="1"/>
  <c r="L340" i="56" s="1"/>
  <c r="G335" i="56"/>
  <c r="E336" i="56" s="1"/>
  <c r="F385" i="3"/>
  <c r="H385" i="3"/>
  <c r="G323" i="29"/>
  <c r="E324" i="29" s="1"/>
  <c r="H324" i="29" s="1"/>
  <c r="Z308" i="31" s="1"/>
  <c r="L382" i="3"/>
  <c r="J382" i="3"/>
  <c r="N378" i="3"/>
  <c r="P378" i="3"/>
  <c r="N376" i="17"/>
  <c r="P376" i="17"/>
  <c r="G307" i="31"/>
  <c r="L391" i="17"/>
  <c r="J391" i="17"/>
  <c r="G314" i="15"/>
  <c r="E315" i="15" s="1"/>
  <c r="E308" i="31" s="1"/>
  <c r="F308" i="31" s="1"/>
  <c r="T392" i="17"/>
  <c r="S392" i="17" s="1"/>
  <c r="Q393" i="17" s="1"/>
  <c r="R394" i="29"/>
  <c r="T394" i="29"/>
  <c r="K352" i="2"/>
  <c r="I353" i="2" s="1"/>
  <c r="G346" i="2"/>
  <c r="E347" i="2" s="1"/>
  <c r="F337" i="17"/>
  <c r="H337" i="17" s="1"/>
  <c r="J362" i="27"/>
  <c r="L362" i="27" s="1"/>
  <c r="L363" i="36"/>
  <c r="K363" i="36" s="1"/>
  <c r="I364" i="36" s="1"/>
  <c r="I368" i="15"/>
  <c r="F359" i="36"/>
  <c r="H359" i="36" s="1"/>
  <c r="G359" i="36" s="1"/>
  <c r="R367" i="3" l="1"/>
  <c r="G385" i="3"/>
  <c r="E386" i="3" s="1"/>
  <c r="O378" i="3"/>
  <c r="M379" i="3" s="1"/>
  <c r="N217" i="31"/>
  <c r="F223" i="27"/>
  <c r="O217" i="31" s="1"/>
  <c r="K382" i="3"/>
  <c r="I383" i="3" s="1"/>
  <c r="J383" i="3" s="1"/>
  <c r="S367" i="3"/>
  <c r="Q368" i="3" s="1"/>
  <c r="R368" i="3" s="1"/>
  <c r="K340" i="56"/>
  <c r="I341" i="56" s="1"/>
  <c r="F336" i="56"/>
  <c r="H336" i="56" s="1"/>
  <c r="H386" i="3"/>
  <c r="F386" i="3"/>
  <c r="G386" i="3" s="1"/>
  <c r="E387" i="3" s="1"/>
  <c r="N379" i="3"/>
  <c r="P379" i="3"/>
  <c r="F324" i="29"/>
  <c r="X308" i="31" s="1"/>
  <c r="Y308" i="31" s="1"/>
  <c r="W309" i="31" s="1"/>
  <c r="O376" i="17"/>
  <c r="M377" i="17" s="1"/>
  <c r="N377" i="17" s="1"/>
  <c r="K391" i="17"/>
  <c r="I392" i="17" s="1"/>
  <c r="J392" i="17" s="1"/>
  <c r="T393" i="17"/>
  <c r="R393" i="17"/>
  <c r="F315" i="15"/>
  <c r="H315" i="15" s="1"/>
  <c r="H308" i="31" s="1"/>
  <c r="G308" i="31" s="1"/>
  <c r="S394" i="29"/>
  <c r="Q395" i="29" s="1"/>
  <c r="R395" i="29" s="1"/>
  <c r="J353" i="2"/>
  <c r="L353" i="2" s="1"/>
  <c r="K362" i="27"/>
  <c r="I363" i="27" s="1"/>
  <c r="G337" i="17"/>
  <c r="E338" i="17" s="1"/>
  <c r="F347" i="2"/>
  <c r="H347" i="2" s="1"/>
  <c r="G347" i="2" s="1"/>
  <c r="D333" i="10"/>
  <c r="J364" i="36"/>
  <c r="L364" i="36" s="1"/>
  <c r="J368" i="15"/>
  <c r="L368" i="15" s="1"/>
  <c r="E360" i="36"/>
  <c r="H223" i="27" l="1"/>
  <c r="Q217" i="31" s="1"/>
  <c r="G324" i="29"/>
  <c r="E325" i="29" s="1"/>
  <c r="G223" i="27"/>
  <c r="P217" i="31" s="1"/>
  <c r="L383" i="3"/>
  <c r="T368" i="3"/>
  <c r="K383" i="3"/>
  <c r="I384" i="3" s="1"/>
  <c r="L384" i="3" s="1"/>
  <c r="P377" i="17"/>
  <c r="O377" i="17" s="1"/>
  <c r="M378" i="17" s="1"/>
  <c r="G336" i="56"/>
  <c r="E337" i="56" s="1"/>
  <c r="J341" i="56"/>
  <c r="L341" i="56" s="1"/>
  <c r="F387" i="3"/>
  <c r="H387" i="3"/>
  <c r="G387" i="3" s="1"/>
  <c r="E388" i="3" s="1"/>
  <c r="O379" i="3"/>
  <c r="M380" i="3" s="1"/>
  <c r="S368" i="3"/>
  <c r="Q369" i="3" s="1"/>
  <c r="H325" i="29"/>
  <c r="Z309" i="31" s="1"/>
  <c r="F325" i="29"/>
  <c r="X309" i="31" s="1"/>
  <c r="L392" i="17"/>
  <c r="K392" i="17" s="1"/>
  <c r="I393" i="17" s="1"/>
  <c r="S393" i="17"/>
  <c r="Q394" i="17" s="1"/>
  <c r="T394" i="17" s="1"/>
  <c r="T395" i="29"/>
  <c r="S395" i="29" s="1"/>
  <c r="Q396" i="29" s="1"/>
  <c r="R396" i="29" s="1"/>
  <c r="G315" i="15"/>
  <c r="E316" i="15" s="1"/>
  <c r="E309" i="31" s="1"/>
  <c r="F309" i="31" s="1"/>
  <c r="K353" i="2"/>
  <c r="I354" i="2" s="1"/>
  <c r="J363" i="27"/>
  <c r="L363" i="27" s="1"/>
  <c r="K363" i="27" s="1"/>
  <c r="E348" i="2"/>
  <c r="F338" i="17"/>
  <c r="H338" i="17" s="1"/>
  <c r="K364" i="36"/>
  <c r="I365" i="36" s="1"/>
  <c r="K368" i="15"/>
  <c r="I369" i="15" s="1"/>
  <c r="F360" i="36"/>
  <c r="H360" i="36" s="1"/>
  <c r="J384" i="3" l="1"/>
  <c r="E224" i="27"/>
  <c r="N378" i="17"/>
  <c r="P378" i="17"/>
  <c r="K341" i="56"/>
  <c r="I342" i="56" s="1"/>
  <c r="F337" i="56"/>
  <c r="H337" i="56" s="1"/>
  <c r="F388" i="3"/>
  <c r="H388" i="3"/>
  <c r="T369" i="3"/>
  <c r="R369" i="3"/>
  <c r="S369" i="3" s="1"/>
  <c r="Q370" i="3" s="1"/>
  <c r="N380" i="3"/>
  <c r="P380" i="3"/>
  <c r="K384" i="3"/>
  <c r="I385" i="3" s="1"/>
  <c r="Y309" i="31"/>
  <c r="W310" i="31" s="1"/>
  <c r="G325" i="29"/>
  <c r="E326" i="29" s="1"/>
  <c r="R394" i="17"/>
  <c r="S394" i="17" s="1"/>
  <c r="Q395" i="17" s="1"/>
  <c r="R395" i="17" s="1"/>
  <c r="T396" i="29"/>
  <c r="S396" i="29" s="1"/>
  <c r="Q397" i="29" s="1"/>
  <c r="F316" i="15"/>
  <c r="H316" i="15" s="1"/>
  <c r="H309" i="31" s="1"/>
  <c r="G309" i="31" s="1"/>
  <c r="J393" i="17"/>
  <c r="L393" i="17"/>
  <c r="J354" i="2"/>
  <c r="L354" i="2" s="1"/>
  <c r="K354" i="2" s="1"/>
  <c r="G338" i="17"/>
  <c r="E339" i="17" s="1"/>
  <c r="I364" i="27"/>
  <c r="F348" i="2"/>
  <c r="H348" i="2" s="1"/>
  <c r="G348" i="2" s="1"/>
  <c r="D334" i="10"/>
  <c r="J365" i="36"/>
  <c r="L365" i="36" s="1"/>
  <c r="J369" i="15"/>
  <c r="L369" i="15" s="1"/>
  <c r="G360" i="36"/>
  <c r="E361" i="36" s="1"/>
  <c r="O380" i="3" l="1"/>
  <c r="M381" i="3" s="1"/>
  <c r="O378" i="17"/>
  <c r="M379" i="17" s="1"/>
  <c r="P379" i="17" s="1"/>
  <c r="G388" i="3"/>
  <c r="N218" i="31"/>
  <c r="F224" i="27"/>
  <c r="O218" i="31" s="1"/>
  <c r="E389" i="3"/>
  <c r="H389" i="3" s="1"/>
  <c r="G337" i="56"/>
  <c r="E338" i="56" s="1"/>
  <c r="J342" i="56"/>
  <c r="L342" i="56" s="1"/>
  <c r="L385" i="3"/>
  <c r="J385" i="3"/>
  <c r="K385" i="3" s="1"/>
  <c r="N381" i="3"/>
  <c r="P381" i="3"/>
  <c r="R370" i="3"/>
  <c r="T370" i="3"/>
  <c r="H326" i="29"/>
  <c r="Z310" i="31" s="1"/>
  <c r="F326" i="29"/>
  <c r="X310" i="31" s="1"/>
  <c r="T395" i="17"/>
  <c r="S395" i="17" s="1"/>
  <c r="K393" i="17"/>
  <c r="I394" i="17" s="1"/>
  <c r="G316" i="15"/>
  <c r="E317" i="15" s="1"/>
  <c r="I355" i="2"/>
  <c r="R397" i="29"/>
  <c r="T397" i="29"/>
  <c r="F339" i="17"/>
  <c r="H339" i="17" s="1"/>
  <c r="E349" i="2"/>
  <c r="J364" i="27"/>
  <c r="L364" i="27" s="1"/>
  <c r="K365" i="36"/>
  <c r="I366" i="36" s="1"/>
  <c r="K369" i="15"/>
  <c r="I370" i="15" s="1"/>
  <c r="F361" i="36"/>
  <c r="H361" i="36" s="1"/>
  <c r="Y310" i="31" l="1"/>
  <c r="O381" i="3"/>
  <c r="M382" i="3" s="1"/>
  <c r="N379" i="17"/>
  <c r="O379" i="17" s="1"/>
  <c r="M380" i="17" s="1"/>
  <c r="P380" i="17" s="1"/>
  <c r="F389" i="3"/>
  <c r="H224" i="27"/>
  <c r="S370" i="3"/>
  <c r="Q371" i="3" s="1"/>
  <c r="T371" i="3" s="1"/>
  <c r="W311" i="31"/>
  <c r="K342" i="56"/>
  <c r="I343" i="56" s="1"/>
  <c r="F338" i="56"/>
  <c r="H338" i="56" s="1"/>
  <c r="G326" i="29"/>
  <c r="E327" i="29" s="1"/>
  <c r="G389" i="3"/>
  <c r="E390" i="3" s="1"/>
  <c r="N382" i="3"/>
  <c r="P382" i="3"/>
  <c r="I386" i="3"/>
  <c r="Q396" i="17"/>
  <c r="R396" i="17" s="1"/>
  <c r="L394" i="17"/>
  <c r="J394" i="17"/>
  <c r="S397" i="29"/>
  <c r="Q398" i="29" s="1"/>
  <c r="T398" i="29" s="1"/>
  <c r="E310" i="31"/>
  <c r="F317" i="15"/>
  <c r="H317" i="15" s="1"/>
  <c r="J355" i="2"/>
  <c r="L355" i="2" s="1"/>
  <c r="K364" i="27"/>
  <c r="I365" i="27" s="1"/>
  <c r="G339" i="17"/>
  <c r="E340" i="17" s="1"/>
  <c r="D335" i="10"/>
  <c r="F349" i="2"/>
  <c r="H349" i="2" s="1"/>
  <c r="G349" i="2" s="1"/>
  <c r="J366" i="36"/>
  <c r="L366" i="36" s="1"/>
  <c r="K366" i="36" s="1"/>
  <c r="J370" i="15"/>
  <c r="L370" i="15" s="1"/>
  <c r="K370" i="15" s="1"/>
  <c r="G361" i="36"/>
  <c r="E362" i="36" s="1"/>
  <c r="F362" i="36" s="1"/>
  <c r="H362" i="36" s="1"/>
  <c r="O382" i="3" l="1"/>
  <c r="M383" i="3" s="1"/>
  <c r="R371" i="3"/>
  <c r="Q218" i="31"/>
  <c r="G224" i="27"/>
  <c r="P218" i="31" s="1"/>
  <c r="G338" i="56"/>
  <c r="E339" i="56" s="1"/>
  <c r="J343" i="56"/>
  <c r="L343" i="56" s="1"/>
  <c r="H390" i="3"/>
  <c r="F390" i="3"/>
  <c r="J386" i="3"/>
  <c r="L386" i="3"/>
  <c r="K386" i="3" s="1"/>
  <c r="I387" i="3" s="1"/>
  <c r="S371" i="3"/>
  <c r="Q372" i="3" s="1"/>
  <c r="N380" i="17"/>
  <c r="O380" i="17" s="1"/>
  <c r="M381" i="17" s="1"/>
  <c r="H327" i="29"/>
  <c r="Z311" i="31" s="1"/>
  <c r="F327" i="29"/>
  <c r="X311" i="31" s="1"/>
  <c r="K394" i="17"/>
  <c r="I395" i="17" s="1"/>
  <c r="J395" i="17" s="1"/>
  <c r="T396" i="17"/>
  <c r="S396" i="17" s="1"/>
  <c r="Q397" i="17" s="1"/>
  <c r="R398" i="29"/>
  <c r="S398" i="29" s="1"/>
  <c r="Q399" i="29" s="1"/>
  <c r="H310" i="31"/>
  <c r="G317" i="15"/>
  <c r="E318" i="15" s="1"/>
  <c r="F310" i="31"/>
  <c r="K355" i="2"/>
  <c r="I356" i="2" s="1"/>
  <c r="F340" i="17"/>
  <c r="H340" i="17" s="1"/>
  <c r="J365" i="27"/>
  <c r="L365" i="27" s="1"/>
  <c r="K365" i="27" s="1"/>
  <c r="I366" i="27" s="1"/>
  <c r="E350" i="2"/>
  <c r="I367" i="36"/>
  <c r="I371" i="15"/>
  <c r="G362" i="36"/>
  <c r="E363" i="36" s="1"/>
  <c r="N383" i="3" l="1"/>
  <c r="P383" i="3"/>
  <c r="E225" i="27"/>
  <c r="G327" i="29"/>
  <c r="E328" i="29" s="1"/>
  <c r="K343" i="56"/>
  <c r="I344" i="56" s="1"/>
  <c r="F339" i="56"/>
  <c r="H339" i="56" s="1"/>
  <c r="G339" i="56" s="1"/>
  <c r="L387" i="3"/>
  <c r="J387" i="3"/>
  <c r="T372" i="3"/>
  <c r="R372" i="3"/>
  <c r="G390" i="3"/>
  <c r="E391" i="3" s="1"/>
  <c r="Y311" i="31"/>
  <c r="W312" i="31"/>
  <c r="N381" i="17"/>
  <c r="P381" i="17"/>
  <c r="L395" i="17"/>
  <c r="K395" i="17" s="1"/>
  <c r="I396" i="17" s="1"/>
  <c r="G310" i="31"/>
  <c r="E311" i="31"/>
  <c r="F318" i="15"/>
  <c r="H318" i="15" s="1"/>
  <c r="J356" i="2"/>
  <c r="L356" i="2" s="1"/>
  <c r="K356" i="2" s="1"/>
  <c r="I357" i="2" s="1"/>
  <c r="T399" i="29"/>
  <c r="R399" i="29"/>
  <c r="T397" i="17"/>
  <c r="R397" i="17"/>
  <c r="J366" i="27"/>
  <c r="L366" i="27" s="1"/>
  <c r="G340" i="17"/>
  <c r="E341" i="17" s="1"/>
  <c r="D336" i="10"/>
  <c r="F350" i="2"/>
  <c r="H350" i="2" s="1"/>
  <c r="G350" i="2" s="1"/>
  <c r="J367" i="36"/>
  <c r="L367" i="36" s="1"/>
  <c r="J371" i="15"/>
  <c r="L371" i="15" s="1"/>
  <c r="K371" i="15" s="1"/>
  <c r="F363" i="36"/>
  <c r="H363" i="36" s="1"/>
  <c r="O383" i="3" l="1"/>
  <c r="M384" i="3" s="1"/>
  <c r="P384" i="3" s="1"/>
  <c r="N384" i="3"/>
  <c r="F225" i="27"/>
  <c r="O219" i="31" s="1"/>
  <c r="N219" i="31"/>
  <c r="H225" i="27"/>
  <c r="Q219" i="31" s="1"/>
  <c r="K387" i="3"/>
  <c r="I388" i="3" s="1"/>
  <c r="J388" i="3" s="1"/>
  <c r="E340" i="56"/>
  <c r="J344" i="56"/>
  <c r="L344" i="56" s="1"/>
  <c r="O384" i="3"/>
  <c r="M385" i="3" s="1"/>
  <c r="H391" i="3"/>
  <c r="F391" i="3"/>
  <c r="S372" i="3"/>
  <c r="Q373" i="3" s="1"/>
  <c r="O381" i="17"/>
  <c r="M382" i="17" s="1"/>
  <c r="P382" i="17" s="1"/>
  <c r="H328" i="29"/>
  <c r="Z312" i="31" s="1"/>
  <c r="F328" i="29"/>
  <c r="X312" i="31" s="1"/>
  <c r="H311" i="31"/>
  <c r="G318" i="15"/>
  <c r="E319" i="15" s="1"/>
  <c r="F311" i="31"/>
  <c r="S399" i="29"/>
  <c r="Q400" i="29" s="1"/>
  <c r="S397" i="17"/>
  <c r="Q398" i="17" s="1"/>
  <c r="T398" i="17" s="1"/>
  <c r="J357" i="2"/>
  <c r="L357" i="2" s="1"/>
  <c r="K357" i="2" s="1"/>
  <c r="I358" i="2" s="1"/>
  <c r="J358" i="2" s="1"/>
  <c r="L358" i="2" s="1"/>
  <c r="J396" i="17"/>
  <c r="L396" i="17"/>
  <c r="E351" i="2"/>
  <c r="F341" i="17"/>
  <c r="H341" i="17" s="1"/>
  <c r="K366" i="27"/>
  <c r="I367" i="27" s="1"/>
  <c r="K367" i="36"/>
  <c r="I368" i="36" s="1"/>
  <c r="I372" i="15"/>
  <c r="G363" i="36"/>
  <c r="E364" i="36" s="1"/>
  <c r="G225" i="27" l="1"/>
  <c r="L388" i="3"/>
  <c r="K388" i="3" s="1"/>
  <c r="I389" i="3" s="1"/>
  <c r="J389" i="3" s="1"/>
  <c r="Y312" i="31"/>
  <c r="W313" i="31" s="1"/>
  <c r="K344" i="56"/>
  <c r="I345" i="56" s="1"/>
  <c r="F340" i="56"/>
  <c r="H340" i="56" s="1"/>
  <c r="R373" i="3"/>
  <c r="T373" i="3"/>
  <c r="G391" i="3"/>
  <c r="E392" i="3" s="1"/>
  <c r="G328" i="29"/>
  <c r="E329" i="29" s="1"/>
  <c r="N385" i="3"/>
  <c r="P385" i="3"/>
  <c r="O385" i="3" s="1"/>
  <c r="L389" i="3"/>
  <c r="N382" i="17"/>
  <c r="O382" i="17" s="1"/>
  <c r="M383" i="17" s="1"/>
  <c r="G311" i="31"/>
  <c r="F319" i="15"/>
  <c r="H319" i="15" s="1"/>
  <c r="H312" i="31" s="1"/>
  <c r="E312" i="31"/>
  <c r="R398" i="17"/>
  <c r="S398" i="17" s="1"/>
  <c r="Q399" i="17" s="1"/>
  <c r="K396" i="17"/>
  <c r="I397" i="17" s="1"/>
  <c r="J397" i="17" s="1"/>
  <c r="R400" i="29"/>
  <c r="T400" i="29"/>
  <c r="G341" i="17"/>
  <c r="E342" i="17" s="1"/>
  <c r="J367" i="27"/>
  <c r="L367" i="27" s="1"/>
  <c r="K358" i="2"/>
  <c r="I359" i="2" s="1"/>
  <c r="D337" i="10"/>
  <c r="F351" i="2"/>
  <c r="H351" i="2" s="1"/>
  <c r="G351" i="2" s="1"/>
  <c r="J368" i="36"/>
  <c r="L368" i="36" s="1"/>
  <c r="K368" i="36" s="1"/>
  <c r="I369" i="36" s="1"/>
  <c r="J372" i="15"/>
  <c r="L372" i="15" s="1"/>
  <c r="F364" i="36"/>
  <c r="H364" i="36" s="1"/>
  <c r="P219" i="31" l="1"/>
  <c r="E226" i="27"/>
  <c r="G340" i="56"/>
  <c r="E341" i="56" s="1"/>
  <c r="J345" i="56"/>
  <c r="L345" i="56" s="1"/>
  <c r="M386" i="3"/>
  <c r="F392" i="3"/>
  <c r="H392" i="3"/>
  <c r="O4" i="3" s="1"/>
  <c r="V10" i="1" s="1"/>
  <c r="K389" i="3"/>
  <c r="I390" i="3" s="1"/>
  <c r="S373" i="3"/>
  <c r="Q374" i="3" s="1"/>
  <c r="N383" i="17"/>
  <c r="P383" i="17"/>
  <c r="H329" i="29"/>
  <c r="Z313" i="31" s="1"/>
  <c r="F329" i="29"/>
  <c r="X313" i="31" s="1"/>
  <c r="G319" i="15"/>
  <c r="E320" i="15" s="1"/>
  <c r="E313" i="31" s="1"/>
  <c r="F313" i="31" s="1"/>
  <c r="F312" i="31"/>
  <c r="G312" i="31" s="1"/>
  <c r="L397" i="17"/>
  <c r="K397" i="17" s="1"/>
  <c r="I398" i="17" s="1"/>
  <c r="J398" i="17" s="1"/>
  <c r="S400" i="29"/>
  <c r="Q401" i="29" s="1"/>
  <c r="R399" i="17"/>
  <c r="T399" i="17"/>
  <c r="K367" i="27"/>
  <c r="I368" i="27" s="1"/>
  <c r="F342" i="17"/>
  <c r="H342" i="17" s="1"/>
  <c r="G342" i="17" s="1"/>
  <c r="E343" i="17" s="1"/>
  <c r="J359" i="2"/>
  <c r="L359" i="2" s="1"/>
  <c r="E352" i="2"/>
  <c r="J369" i="36"/>
  <c r="L369" i="36" s="1"/>
  <c r="K372" i="15"/>
  <c r="I373" i="15" s="1"/>
  <c r="G364" i="36"/>
  <c r="E365" i="36" s="1"/>
  <c r="N220" i="31" l="1"/>
  <c r="F226" i="27"/>
  <c r="O220" i="31" s="1"/>
  <c r="H226" i="27"/>
  <c r="Q220" i="31" s="1"/>
  <c r="K345" i="56"/>
  <c r="I346" i="56" s="1"/>
  <c r="F341" i="56"/>
  <c r="H341" i="56" s="1"/>
  <c r="O383" i="17"/>
  <c r="M384" i="17" s="1"/>
  <c r="P384" i="17" s="1"/>
  <c r="R374" i="3"/>
  <c r="T374" i="3"/>
  <c r="J390" i="3"/>
  <c r="L390" i="3"/>
  <c r="G392" i="3"/>
  <c r="N386" i="3"/>
  <c r="O386" i="3" s="1"/>
  <c r="M387" i="3" s="1"/>
  <c r="P386" i="3"/>
  <c r="G329" i="29"/>
  <c r="E330" i="29" s="1"/>
  <c r="Y313" i="31"/>
  <c r="W314" i="31" s="1"/>
  <c r="R401" i="29"/>
  <c r="T401" i="29"/>
  <c r="F320" i="15"/>
  <c r="H320" i="15" s="1"/>
  <c r="G320" i="15" s="1"/>
  <c r="E321" i="15" s="1"/>
  <c r="L398" i="17"/>
  <c r="K398" i="17" s="1"/>
  <c r="S399" i="17"/>
  <c r="Q400" i="17" s="1"/>
  <c r="F343" i="17"/>
  <c r="H343" i="17" s="1"/>
  <c r="K359" i="2"/>
  <c r="I360" i="2" s="1"/>
  <c r="D338" i="10"/>
  <c r="F352" i="2"/>
  <c r="H352" i="2" s="1"/>
  <c r="J368" i="27"/>
  <c r="L368" i="27" s="1"/>
  <c r="K369" i="36"/>
  <c r="I370" i="36" s="1"/>
  <c r="J373" i="15"/>
  <c r="L373" i="15" s="1"/>
  <c r="K373" i="15" s="1"/>
  <c r="F365" i="36"/>
  <c r="H365" i="36" s="1"/>
  <c r="S374" i="3" l="1"/>
  <c r="G226" i="27"/>
  <c r="K390" i="3"/>
  <c r="I391" i="3" s="1"/>
  <c r="L391" i="3" s="1"/>
  <c r="N384" i="17"/>
  <c r="O384" i="17" s="1"/>
  <c r="M385" i="17" s="1"/>
  <c r="P385" i="17" s="1"/>
  <c r="G341" i="56"/>
  <c r="E342" i="56" s="1"/>
  <c r="J346" i="56"/>
  <c r="L346" i="56" s="1"/>
  <c r="N387" i="3"/>
  <c r="P387" i="3"/>
  <c r="Q375" i="3"/>
  <c r="H330" i="29"/>
  <c r="Z314" i="31" s="1"/>
  <c r="F330" i="29"/>
  <c r="X314" i="31" s="1"/>
  <c r="S401" i="29"/>
  <c r="Q402" i="29" s="1"/>
  <c r="T402" i="29" s="1"/>
  <c r="I399" i="17"/>
  <c r="J399" i="17" s="1"/>
  <c r="H313" i="31"/>
  <c r="G313" i="31" s="1"/>
  <c r="E314" i="31"/>
  <c r="F314" i="31" s="1"/>
  <c r="F321" i="15"/>
  <c r="H321" i="15" s="1"/>
  <c r="H314" i="31" s="1"/>
  <c r="T400" i="17"/>
  <c r="R400" i="17"/>
  <c r="K368" i="27"/>
  <c r="I369" i="27" s="1"/>
  <c r="G343" i="17"/>
  <c r="E344" i="17" s="1"/>
  <c r="G352" i="2"/>
  <c r="E353" i="2" s="1"/>
  <c r="J360" i="2"/>
  <c r="L360" i="2" s="1"/>
  <c r="K360" i="2" s="1"/>
  <c r="J370" i="36"/>
  <c r="L370" i="36" s="1"/>
  <c r="I374" i="15"/>
  <c r="G365" i="36"/>
  <c r="E366" i="36" s="1"/>
  <c r="J391" i="3" l="1"/>
  <c r="O387" i="3"/>
  <c r="P220" i="31"/>
  <c r="E227" i="27"/>
  <c r="Y314" i="31"/>
  <c r="W315" i="31" s="1"/>
  <c r="K346" i="56"/>
  <c r="I347" i="56" s="1"/>
  <c r="F342" i="56"/>
  <c r="H342" i="56" s="1"/>
  <c r="G342" i="56" s="1"/>
  <c r="N385" i="17"/>
  <c r="O385" i="17" s="1"/>
  <c r="M386" i="17" s="1"/>
  <c r="N386" i="17" s="1"/>
  <c r="T375" i="3"/>
  <c r="R375" i="3"/>
  <c r="S375" i="3" s="1"/>
  <c r="Q376" i="3" s="1"/>
  <c r="M388" i="3"/>
  <c r="G330" i="29"/>
  <c r="E331" i="29" s="1"/>
  <c r="K391" i="3"/>
  <c r="I392" i="3" s="1"/>
  <c r="R402" i="29"/>
  <c r="S402" i="29" s="1"/>
  <c r="Q403" i="29" s="1"/>
  <c r="T403" i="29" s="1"/>
  <c r="O17" i="29" s="1"/>
  <c r="L399" i="17"/>
  <c r="K399" i="17" s="1"/>
  <c r="I400" i="17" s="1"/>
  <c r="L400" i="17" s="1"/>
  <c r="S400" i="17"/>
  <c r="Q401" i="17" s="1"/>
  <c r="R401" i="17" s="1"/>
  <c r="G314" i="31"/>
  <c r="G321" i="15"/>
  <c r="E322" i="15" s="1"/>
  <c r="I361" i="2"/>
  <c r="J361" i="2" s="1"/>
  <c r="L361" i="2" s="1"/>
  <c r="J369" i="27"/>
  <c r="L369" i="27" s="1"/>
  <c r="F353" i="2"/>
  <c r="H353" i="2" s="1"/>
  <c r="D339" i="10"/>
  <c r="F344" i="17"/>
  <c r="H344" i="17" s="1"/>
  <c r="K370" i="36"/>
  <c r="I371" i="36" s="1"/>
  <c r="J374" i="15"/>
  <c r="L374" i="15" s="1"/>
  <c r="K374" i="15" s="1"/>
  <c r="I375" i="15" s="1"/>
  <c r="F366" i="36"/>
  <c r="H366" i="36" s="1"/>
  <c r="N221" i="31" l="1"/>
  <c r="F227" i="27"/>
  <c r="O221" i="31" s="1"/>
  <c r="H227" i="27"/>
  <c r="Q221" i="31" s="1"/>
  <c r="E343" i="56"/>
  <c r="F343" i="56" s="1"/>
  <c r="H343" i="56" s="1"/>
  <c r="J347" i="56"/>
  <c r="L347" i="56" s="1"/>
  <c r="R376" i="3"/>
  <c r="T376" i="3"/>
  <c r="P388" i="3"/>
  <c r="N388" i="3"/>
  <c r="L392" i="3"/>
  <c r="O5" i="3" s="1"/>
  <c r="J392" i="3"/>
  <c r="P386" i="17"/>
  <c r="O386" i="17" s="1"/>
  <c r="M387" i="17" s="1"/>
  <c r="N387" i="17" s="1"/>
  <c r="H331" i="29"/>
  <c r="Z315" i="31" s="1"/>
  <c r="F331" i="29"/>
  <c r="X315" i="31" s="1"/>
  <c r="R403" i="29"/>
  <c r="S403" i="29" s="1"/>
  <c r="T401" i="17"/>
  <c r="S401" i="17" s="1"/>
  <c r="Q402" i="17" s="1"/>
  <c r="T402" i="17" s="1"/>
  <c r="O17" i="17" s="1"/>
  <c r="J400" i="17"/>
  <c r="K400" i="17" s="1"/>
  <c r="I401" i="17" s="1"/>
  <c r="F322" i="15"/>
  <c r="H322" i="15" s="1"/>
  <c r="H315" i="31" s="1"/>
  <c r="E315" i="31"/>
  <c r="F315" i="31" s="1"/>
  <c r="G344" i="17"/>
  <c r="E345" i="17" s="1"/>
  <c r="K369" i="27"/>
  <c r="I370" i="27" s="1"/>
  <c r="K361" i="2"/>
  <c r="I362" i="2" s="1"/>
  <c r="G353" i="2"/>
  <c r="E354" i="2" s="1"/>
  <c r="J371" i="36"/>
  <c r="L371" i="36" s="1"/>
  <c r="J375" i="15"/>
  <c r="L375" i="15" s="1"/>
  <c r="K375" i="15" s="1"/>
  <c r="G366" i="36"/>
  <c r="E367" i="36" s="1"/>
  <c r="O388" i="3" l="1"/>
  <c r="M389" i="3" s="1"/>
  <c r="S376" i="3"/>
  <c r="Q377" i="3" s="1"/>
  <c r="G227" i="27"/>
  <c r="P221" i="31" s="1"/>
  <c r="K347" i="56"/>
  <c r="I348" i="56" s="1"/>
  <c r="G343" i="56"/>
  <c r="E344" i="56" s="1"/>
  <c r="N389" i="3"/>
  <c r="P389" i="3"/>
  <c r="R377" i="3"/>
  <c r="T377" i="3"/>
  <c r="K392" i="3"/>
  <c r="P387" i="17"/>
  <c r="O387" i="17" s="1"/>
  <c r="M388" i="17" s="1"/>
  <c r="N388" i="17" s="1"/>
  <c r="Y315" i="31"/>
  <c r="W316" i="31" s="1"/>
  <c r="G331" i="29"/>
  <c r="E332" i="29" s="1"/>
  <c r="R402" i="17"/>
  <c r="S402" i="17" s="1"/>
  <c r="G322" i="15"/>
  <c r="E323" i="15" s="1"/>
  <c r="F323" i="15" s="1"/>
  <c r="H323" i="15" s="1"/>
  <c r="H316" i="31" s="1"/>
  <c r="G315" i="31"/>
  <c r="J401" i="17"/>
  <c r="L401" i="17"/>
  <c r="J370" i="27"/>
  <c r="L370" i="27" s="1"/>
  <c r="K370" i="27" s="1"/>
  <c r="F354" i="2"/>
  <c r="H354" i="2" s="1"/>
  <c r="D340" i="10"/>
  <c r="J362" i="2"/>
  <c r="L362" i="2" s="1"/>
  <c r="F345" i="17"/>
  <c r="H345" i="17" s="1"/>
  <c r="K371" i="36"/>
  <c r="I372" i="36" s="1"/>
  <c r="J372" i="36" s="1"/>
  <c r="L372" i="36" s="1"/>
  <c r="I376" i="15"/>
  <c r="F367" i="36"/>
  <c r="H367" i="36" s="1"/>
  <c r="G367" i="36" s="1"/>
  <c r="S377" i="3" l="1"/>
  <c r="E228" i="27"/>
  <c r="O389" i="3"/>
  <c r="M390" i="3" s="1"/>
  <c r="F344" i="56"/>
  <c r="H344" i="56" s="1"/>
  <c r="J348" i="56"/>
  <c r="L348" i="56" s="1"/>
  <c r="P390" i="3"/>
  <c r="N390" i="3"/>
  <c r="Q378" i="3"/>
  <c r="P388" i="17"/>
  <c r="O388" i="17" s="1"/>
  <c r="M389" i="17" s="1"/>
  <c r="N389" i="17" s="1"/>
  <c r="H332" i="29"/>
  <c r="Z316" i="31" s="1"/>
  <c r="F332" i="29"/>
  <c r="X316" i="31" s="1"/>
  <c r="E316" i="31"/>
  <c r="F316" i="31" s="1"/>
  <c r="G323" i="15"/>
  <c r="E324" i="15" s="1"/>
  <c r="G354" i="2"/>
  <c r="E355" i="2" s="1"/>
  <c r="D341" i="10" s="1"/>
  <c r="G345" i="17"/>
  <c r="E346" i="17" s="1"/>
  <c r="F346" i="17" s="1"/>
  <c r="H346" i="17" s="1"/>
  <c r="K401" i="17"/>
  <c r="I402" i="17" s="1"/>
  <c r="I371" i="27"/>
  <c r="K362" i="2"/>
  <c r="I363" i="2" s="1"/>
  <c r="K372" i="36"/>
  <c r="I373" i="36" s="1"/>
  <c r="J376" i="15"/>
  <c r="L376" i="15" s="1"/>
  <c r="K376" i="15" s="1"/>
  <c r="E368" i="36"/>
  <c r="O390" i="3" l="1"/>
  <c r="M391" i="3" s="1"/>
  <c r="Y316" i="31"/>
  <c r="W317" i="31" s="1"/>
  <c r="N222" i="31"/>
  <c r="F228" i="27"/>
  <c r="O222" i="31" s="1"/>
  <c r="H228" i="27"/>
  <c r="Q222" i="31" s="1"/>
  <c r="K348" i="56"/>
  <c r="I349" i="56" s="1"/>
  <c r="G344" i="56"/>
  <c r="E345" i="56" s="1"/>
  <c r="P389" i="17"/>
  <c r="O389" i="17" s="1"/>
  <c r="M390" i="17" s="1"/>
  <c r="R378" i="3"/>
  <c r="T378" i="3"/>
  <c r="S378" i="3" s="1"/>
  <c r="N391" i="3"/>
  <c r="P391" i="3"/>
  <c r="G332" i="29"/>
  <c r="E333" i="29" s="1"/>
  <c r="G316" i="31"/>
  <c r="F324" i="15"/>
  <c r="H324" i="15" s="1"/>
  <c r="H317" i="31" s="1"/>
  <c r="E317" i="31"/>
  <c r="F317" i="31" s="1"/>
  <c r="J402" i="17"/>
  <c r="L402" i="17"/>
  <c r="O5" i="17" s="1"/>
  <c r="F355" i="2"/>
  <c r="H355" i="2" s="1"/>
  <c r="G355" i="2" s="1"/>
  <c r="E356" i="2" s="1"/>
  <c r="G346" i="17"/>
  <c r="E347" i="17" s="1"/>
  <c r="J363" i="2"/>
  <c r="L363" i="2" s="1"/>
  <c r="K363" i="2" s="1"/>
  <c r="I364" i="2" s="1"/>
  <c r="J371" i="27"/>
  <c r="L371" i="27" s="1"/>
  <c r="J373" i="36"/>
  <c r="L373" i="36" s="1"/>
  <c r="K373" i="36" s="1"/>
  <c r="I377" i="15"/>
  <c r="F368" i="36"/>
  <c r="H368" i="36" s="1"/>
  <c r="G368" i="36" s="1"/>
  <c r="O391" i="3" l="1"/>
  <c r="M392" i="3" s="1"/>
  <c r="G228" i="27"/>
  <c r="Q379" i="3"/>
  <c r="F345" i="56"/>
  <c r="H345" i="56" s="1"/>
  <c r="J349" i="56"/>
  <c r="L349" i="56" s="1"/>
  <c r="R379" i="3"/>
  <c r="T379" i="3"/>
  <c r="S379" i="3" s="1"/>
  <c r="P392" i="3"/>
  <c r="O11" i="3" s="1"/>
  <c r="N392" i="3"/>
  <c r="H333" i="29"/>
  <c r="Z317" i="31" s="1"/>
  <c r="F333" i="29"/>
  <c r="X317" i="31" s="1"/>
  <c r="G324" i="15"/>
  <c r="E325" i="15" s="1"/>
  <c r="E318" i="31" s="1"/>
  <c r="G317" i="31"/>
  <c r="K402" i="17"/>
  <c r="N390" i="17"/>
  <c r="P390" i="17"/>
  <c r="D342" i="10"/>
  <c r="F356" i="2"/>
  <c r="H356" i="2" s="1"/>
  <c r="K371" i="27"/>
  <c r="I372" i="27" s="1"/>
  <c r="F347" i="17"/>
  <c r="H347" i="17" s="1"/>
  <c r="J364" i="2"/>
  <c r="L364" i="2" s="1"/>
  <c r="K364" i="2" s="1"/>
  <c r="I365" i="2" s="1"/>
  <c r="I374" i="36"/>
  <c r="J377" i="15"/>
  <c r="L377" i="15" s="1"/>
  <c r="E369" i="36"/>
  <c r="O392" i="3" l="1"/>
  <c r="P222" i="31"/>
  <c r="E229" i="27"/>
  <c r="K349" i="56"/>
  <c r="I350" i="56" s="1"/>
  <c r="G345" i="56"/>
  <c r="E346" i="56" s="1"/>
  <c r="Q380" i="3"/>
  <c r="G333" i="29"/>
  <c r="E334" i="29" s="1"/>
  <c r="Y317" i="31"/>
  <c r="W318" i="31" s="1"/>
  <c r="F325" i="15"/>
  <c r="H325" i="15" s="1"/>
  <c r="H318" i="31" s="1"/>
  <c r="F318" i="31"/>
  <c r="O390" i="17"/>
  <c r="M391" i="17" s="1"/>
  <c r="G356" i="2"/>
  <c r="E357" i="2" s="1"/>
  <c r="G347" i="17"/>
  <c r="E348" i="17" s="1"/>
  <c r="J365" i="2"/>
  <c r="L365" i="2" s="1"/>
  <c r="K365" i="2" s="1"/>
  <c r="J372" i="27"/>
  <c r="L372" i="27" s="1"/>
  <c r="K372" i="27" s="1"/>
  <c r="J374" i="36"/>
  <c r="L374" i="36" s="1"/>
  <c r="K374" i="36" s="1"/>
  <c r="K377" i="15"/>
  <c r="I378" i="15" s="1"/>
  <c r="F369" i="36"/>
  <c r="H369" i="36" s="1"/>
  <c r="F229" i="27" l="1"/>
  <c r="O223" i="31" s="1"/>
  <c r="N223" i="31"/>
  <c r="H229" i="27"/>
  <c r="Q223" i="31" s="1"/>
  <c r="G229" i="27"/>
  <c r="P223" i="31" s="1"/>
  <c r="J350" i="56"/>
  <c r="L350" i="56" s="1"/>
  <c r="F346" i="56"/>
  <c r="H346" i="56" s="1"/>
  <c r="T380" i="3"/>
  <c r="R380" i="3"/>
  <c r="H334" i="29"/>
  <c r="Z318" i="31" s="1"/>
  <c r="F334" i="29"/>
  <c r="X318" i="31" s="1"/>
  <c r="G318" i="31"/>
  <c r="G325" i="15"/>
  <c r="E326" i="15" s="1"/>
  <c r="F326" i="15" s="1"/>
  <c r="H326" i="15" s="1"/>
  <c r="P391" i="17"/>
  <c r="N391" i="17"/>
  <c r="I366" i="2"/>
  <c r="J366" i="2" s="1"/>
  <c r="L366" i="2" s="1"/>
  <c r="I373" i="27"/>
  <c r="F348" i="17"/>
  <c r="H348" i="17" s="1"/>
  <c r="F357" i="2"/>
  <c r="H357" i="2" s="1"/>
  <c r="D343" i="10"/>
  <c r="I375" i="36"/>
  <c r="J378" i="15"/>
  <c r="L378" i="15" s="1"/>
  <c r="G369" i="36"/>
  <c r="E370" i="36" s="1"/>
  <c r="S380" i="3" l="1"/>
  <c r="E230" i="27"/>
  <c r="Q381" i="3"/>
  <c r="G346" i="56"/>
  <c r="E347" i="56" s="1"/>
  <c r="K350" i="56"/>
  <c r="I351" i="56" s="1"/>
  <c r="Y318" i="31"/>
  <c r="W319" i="31" s="1"/>
  <c r="R381" i="3"/>
  <c r="T381" i="3"/>
  <c r="G334" i="29"/>
  <c r="E335" i="29" s="1"/>
  <c r="O391" i="17"/>
  <c r="M392" i="17" s="1"/>
  <c r="N392" i="17" s="1"/>
  <c r="E319" i="31"/>
  <c r="F319" i="31" s="1"/>
  <c r="H319" i="31"/>
  <c r="G326" i="15"/>
  <c r="E327" i="15" s="1"/>
  <c r="G348" i="17"/>
  <c r="E349" i="17" s="1"/>
  <c r="F349" i="17" s="1"/>
  <c r="H349" i="17" s="1"/>
  <c r="K366" i="2"/>
  <c r="I367" i="2" s="1"/>
  <c r="G357" i="2"/>
  <c r="E358" i="2" s="1"/>
  <c r="J373" i="27"/>
  <c r="L373" i="27" s="1"/>
  <c r="J375" i="36"/>
  <c r="L375" i="36" s="1"/>
  <c r="K375" i="36" s="1"/>
  <c r="I376" i="36" s="1"/>
  <c r="K378" i="15"/>
  <c r="I379" i="15" s="1"/>
  <c r="F370" i="36"/>
  <c r="H370" i="36" s="1"/>
  <c r="S381" i="3" l="1"/>
  <c r="Q382" i="3" s="1"/>
  <c r="N224" i="31"/>
  <c r="F230" i="27"/>
  <c r="O224" i="31" s="1"/>
  <c r="H230" i="27"/>
  <c r="Q224" i="31" s="1"/>
  <c r="F347" i="56"/>
  <c r="H347" i="56" s="1"/>
  <c r="G347" i="56" s="1"/>
  <c r="J351" i="56"/>
  <c r="L351" i="56" s="1"/>
  <c r="T382" i="3"/>
  <c r="R382" i="3"/>
  <c r="H335" i="29"/>
  <c r="Z319" i="31" s="1"/>
  <c r="F335" i="29"/>
  <c r="X319" i="31" s="1"/>
  <c r="P392" i="17"/>
  <c r="O392" i="17" s="1"/>
  <c r="M393" i="17" s="1"/>
  <c r="N393" i="17" s="1"/>
  <c r="G319" i="31"/>
  <c r="F327" i="15"/>
  <c r="H327" i="15" s="1"/>
  <c r="E320" i="31"/>
  <c r="F320" i="31" s="1"/>
  <c r="G349" i="17"/>
  <c r="E350" i="17" s="1"/>
  <c r="K373" i="27"/>
  <c r="I374" i="27" s="1"/>
  <c r="F358" i="2"/>
  <c r="H358" i="2" s="1"/>
  <c r="G358" i="2" s="1"/>
  <c r="E359" i="2" s="1"/>
  <c r="D344" i="10"/>
  <c r="J367" i="2"/>
  <c r="L367" i="2" s="1"/>
  <c r="K367" i="2" s="1"/>
  <c r="J376" i="36"/>
  <c r="L376" i="36" s="1"/>
  <c r="J379" i="15"/>
  <c r="L379" i="15" s="1"/>
  <c r="G370" i="36"/>
  <c r="E371" i="36" s="1"/>
  <c r="S382" i="3" l="1"/>
  <c r="Q383" i="3" s="1"/>
  <c r="G230" i="27"/>
  <c r="Y319" i="31"/>
  <c r="W320" i="31"/>
  <c r="G335" i="29"/>
  <c r="E336" i="29" s="1"/>
  <c r="K351" i="56"/>
  <c r="I352" i="56" s="1"/>
  <c r="E348" i="56"/>
  <c r="R383" i="3"/>
  <c r="T383" i="3"/>
  <c r="G327" i="15"/>
  <c r="E328" i="15" s="1"/>
  <c r="H320" i="31"/>
  <c r="G320" i="31" s="1"/>
  <c r="P393" i="17"/>
  <c r="O393" i="17" s="1"/>
  <c r="M394" i="17" s="1"/>
  <c r="F359" i="2"/>
  <c r="H359" i="2" s="1"/>
  <c r="G359" i="2" s="1"/>
  <c r="D345" i="10"/>
  <c r="J374" i="27"/>
  <c r="L374" i="27" s="1"/>
  <c r="I368" i="2"/>
  <c r="F350" i="17"/>
  <c r="H350" i="17" s="1"/>
  <c r="K376" i="36"/>
  <c r="I377" i="36" s="1"/>
  <c r="K379" i="15"/>
  <c r="I380" i="15" s="1"/>
  <c r="F371" i="36"/>
  <c r="H371" i="36" s="1"/>
  <c r="G371" i="36" s="1"/>
  <c r="S383" i="3" l="1"/>
  <c r="Q384" i="3" s="1"/>
  <c r="P224" i="31"/>
  <c r="E231" i="27"/>
  <c r="F348" i="56"/>
  <c r="H348" i="56" s="1"/>
  <c r="J352" i="56"/>
  <c r="L352" i="56" s="1"/>
  <c r="R384" i="3"/>
  <c r="T384" i="3"/>
  <c r="S384" i="3" s="1"/>
  <c r="H336" i="29"/>
  <c r="Z320" i="31" s="1"/>
  <c r="F336" i="29"/>
  <c r="X320" i="31" s="1"/>
  <c r="E321" i="31"/>
  <c r="F321" i="31" s="1"/>
  <c r="F328" i="15"/>
  <c r="H328" i="15" s="1"/>
  <c r="H321" i="31" s="1"/>
  <c r="N394" i="17"/>
  <c r="P394" i="17"/>
  <c r="K374" i="27"/>
  <c r="I375" i="27" s="1"/>
  <c r="G350" i="17"/>
  <c r="E351" i="17" s="1"/>
  <c r="J368" i="2"/>
  <c r="L368" i="2" s="1"/>
  <c r="E360" i="2"/>
  <c r="J377" i="36"/>
  <c r="L377" i="36" s="1"/>
  <c r="K377" i="36" s="1"/>
  <c r="I378" i="36" s="1"/>
  <c r="J380" i="15"/>
  <c r="L380" i="15" s="1"/>
  <c r="K380" i="15" s="1"/>
  <c r="I381" i="15" s="1"/>
  <c r="E372" i="36"/>
  <c r="F372" i="36" s="1"/>
  <c r="H372" i="36" s="1"/>
  <c r="N225" i="31" l="1"/>
  <c r="F231" i="27"/>
  <c r="O225" i="31" s="1"/>
  <c r="G336" i="29"/>
  <c r="E337" i="29" s="1"/>
  <c r="K352" i="56"/>
  <c r="I353" i="56" s="1"/>
  <c r="G348" i="56"/>
  <c r="E349" i="56" s="1"/>
  <c r="Q385" i="3"/>
  <c r="Y320" i="31"/>
  <c r="W321" i="31" s="1"/>
  <c r="G328" i="15"/>
  <c r="E329" i="15" s="1"/>
  <c r="E322" i="31" s="1"/>
  <c r="F322" i="31" s="1"/>
  <c r="G321" i="31"/>
  <c r="O394" i="17"/>
  <c r="M395" i="17" s="1"/>
  <c r="N395" i="17" s="1"/>
  <c r="K368" i="2"/>
  <c r="I369" i="2" s="1"/>
  <c r="F351" i="17"/>
  <c r="H351" i="17" s="1"/>
  <c r="J375" i="27"/>
  <c r="L375" i="27" s="1"/>
  <c r="K375" i="27" s="1"/>
  <c r="D346" i="10"/>
  <c r="F360" i="2"/>
  <c r="H360" i="2" s="1"/>
  <c r="G360" i="2" s="1"/>
  <c r="J378" i="36"/>
  <c r="L378" i="36" s="1"/>
  <c r="J381" i="15"/>
  <c r="L381" i="15" s="1"/>
  <c r="K381" i="15" s="1"/>
  <c r="I382" i="15" s="1"/>
  <c r="G372" i="36"/>
  <c r="E373" i="36" s="1"/>
  <c r="H231" i="27" l="1"/>
  <c r="F349" i="56"/>
  <c r="H349" i="56" s="1"/>
  <c r="J353" i="56"/>
  <c r="L353" i="56" s="1"/>
  <c r="T385" i="3"/>
  <c r="R385" i="3"/>
  <c r="H337" i="29"/>
  <c r="Z321" i="31" s="1"/>
  <c r="F337" i="29"/>
  <c r="X321" i="31" s="1"/>
  <c r="P395" i="17"/>
  <c r="O395" i="17" s="1"/>
  <c r="M396" i="17" s="1"/>
  <c r="P396" i="17" s="1"/>
  <c r="F329" i="15"/>
  <c r="H329" i="15" s="1"/>
  <c r="H322" i="31" s="1"/>
  <c r="G322" i="31" s="1"/>
  <c r="G351" i="17"/>
  <c r="E352" i="17" s="1"/>
  <c r="J369" i="2"/>
  <c r="L369" i="2" s="1"/>
  <c r="K369" i="2" s="1"/>
  <c r="I370" i="2" s="1"/>
  <c r="I376" i="27"/>
  <c r="E361" i="2"/>
  <c r="K378" i="36"/>
  <c r="I379" i="36" s="1"/>
  <c r="J382" i="15"/>
  <c r="L382" i="15" s="1"/>
  <c r="K382" i="15" s="1"/>
  <c r="F373" i="36"/>
  <c r="H373" i="36" s="1"/>
  <c r="G373" i="36" s="1"/>
  <c r="S385" i="3" l="1"/>
  <c r="Q386" i="3" s="1"/>
  <c r="Q225" i="31"/>
  <c r="G231" i="27"/>
  <c r="P225" i="31" s="1"/>
  <c r="K353" i="56"/>
  <c r="I354" i="56" s="1"/>
  <c r="G349" i="56"/>
  <c r="E350" i="56" s="1"/>
  <c r="T386" i="3"/>
  <c r="R386" i="3"/>
  <c r="Y321" i="31"/>
  <c r="W322" i="31" s="1"/>
  <c r="G337" i="29"/>
  <c r="E338" i="29" s="1"/>
  <c r="N396" i="17"/>
  <c r="O396" i="17" s="1"/>
  <c r="M397" i="17" s="1"/>
  <c r="G329" i="15"/>
  <c r="E330" i="15" s="1"/>
  <c r="E323" i="31" s="1"/>
  <c r="F323" i="31" s="1"/>
  <c r="J370" i="2"/>
  <c r="L370" i="2" s="1"/>
  <c r="F352" i="17"/>
  <c r="H352" i="17" s="1"/>
  <c r="J376" i="27"/>
  <c r="L376" i="27" s="1"/>
  <c r="K376" i="27" s="1"/>
  <c r="D347" i="10"/>
  <c r="F361" i="2"/>
  <c r="H361" i="2" s="1"/>
  <c r="J379" i="36"/>
  <c r="L379" i="36" s="1"/>
  <c r="K379" i="36" s="1"/>
  <c r="I383" i="15"/>
  <c r="J383" i="15" s="1"/>
  <c r="L383" i="15" s="1"/>
  <c r="E374" i="36"/>
  <c r="F374" i="36" s="1"/>
  <c r="H374" i="36" s="1"/>
  <c r="E232" i="27" l="1"/>
  <c r="N226" i="31"/>
  <c r="F232" i="27"/>
  <c r="O226" i="31" s="1"/>
  <c r="J354" i="56"/>
  <c r="L354" i="56" s="1"/>
  <c r="K354" i="56" s="1"/>
  <c r="F350" i="56"/>
  <c r="H350" i="56" s="1"/>
  <c r="S386" i="3"/>
  <c r="Q387" i="3" s="1"/>
  <c r="H338" i="29"/>
  <c r="Z322" i="31" s="1"/>
  <c r="F338" i="29"/>
  <c r="X322" i="31" s="1"/>
  <c r="F330" i="15"/>
  <c r="H330" i="15" s="1"/>
  <c r="H323" i="31" s="1"/>
  <c r="G323" i="31" s="1"/>
  <c r="I377" i="27"/>
  <c r="J377" i="27" s="1"/>
  <c r="L377" i="27" s="1"/>
  <c r="K377" i="27" s="1"/>
  <c r="I378" i="27" s="1"/>
  <c r="N397" i="17"/>
  <c r="P397" i="17"/>
  <c r="G352" i="17"/>
  <c r="E353" i="17" s="1"/>
  <c r="G361" i="2"/>
  <c r="E362" i="2" s="1"/>
  <c r="K370" i="2"/>
  <c r="I371" i="2" s="1"/>
  <c r="I380" i="36"/>
  <c r="K383" i="15"/>
  <c r="I384" i="15" s="1"/>
  <c r="G374" i="36"/>
  <c r="E375" i="36" s="1"/>
  <c r="H232" i="27" l="1"/>
  <c r="G232" i="27" s="1"/>
  <c r="P226" i="31" s="1"/>
  <c r="Q226" i="31"/>
  <c r="E233" i="27"/>
  <c r="G350" i="56"/>
  <c r="E351" i="56" s="1"/>
  <c r="I355" i="56"/>
  <c r="Y322" i="31"/>
  <c r="W323" i="31" s="1"/>
  <c r="T387" i="3"/>
  <c r="R387" i="3"/>
  <c r="G338" i="29"/>
  <c r="E339" i="29" s="1"/>
  <c r="G330" i="15"/>
  <c r="E331" i="15" s="1"/>
  <c r="F331" i="15" s="1"/>
  <c r="H331" i="15" s="1"/>
  <c r="H324" i="31" s="1"/>
  <c r="O397" i="17"/>
  <c r="M398" i="17" s="1"/>
  <c r="J371" i="2"/>
  <c r="L371" i="2" s="1"/>
  <c r="K371" i="2" s="1"/>
  <c r="F353" i="17"/>
  <c r="H353" i="17" s="1"/>
  <c r="G353" i="17" s="1"/>
  <c r="E354" i="17" s="1"/>
  <c r="J378" i="27"/>
  <c r="L378" i="27" s="1"/>
  <c r="D348" i="10"/>
  <c r="F362" i="2"/>
  <c r="H362" i="2" s="1"/>
  <c r="J380" i="36"/>
  <c r="L380" i="36" s="1"/>
  <c r="J384" i="15"/>
  <c r="L384" i="15" s="1"/>
  <c r="F375" i="36"/>
  <c r="H375" i="36" s="1"/>
  <c r="S387" i="3" l="1"/>
  <c r="Q388" i="3" s="1"/>
  <c r="N227" i="31"/>
  <c r="F233" i="27"/>
  <c r="O227" i="31" s="1"/>
  <c r="H233" i="27"/>
  <c r="Q227" i="31" s="1"/>
  <c r="F351" i="56"/>
  <c r="H351" i="56" s="1"/>
  <c r="J355" i="56"/>
  <c r="L355" i="56" s="1"/>
  <c r="R388" i="3"/>
  <c r="T388" i="3"/>
  <c r="H339" i="29"/>
  <c r="Z323" i="31" s="1"/>
  <c r="F339" i="29"/>
  <c r="X323" i="31" s="1"/>
  <c r="E324" i="31"/>
  <c r="F324" i="31" s="1"/>
  <c r="G324" i="31" s="1"/>
  <c r="G331" i="15"/>
  <c r="E332" i="15" s="1"/>
  <c r="N398" i="17"/>
  <c r="P398" i="17"/>
  <c r="F354" i="17"/>
  <c r="H354" i="17" s="1"/>
  <c r="G354" i="17" s="1"/>
  <c r="K378" i="27"/>
  <c r="I379" i="27" s="1"/>
  <c r="G362" i="2"/>
  <c r="E363" i="2" s="1"/>
  <c r="I372" i="2"/>
  <c r="K380" i="36"/>
  <c r="I381" i="36" s="1"/>
  <c r="K384" i="15"/>
  <c r="I385" i="15" s="1"/>
  <c r="G375" i="36"/>
  <c r="E376" i="36" s="1"/>
  <c r="G233" i="27" l="1"/>
  <c r="P227" i="31" s="1"/>
  <c r="S388" i="3"/>
  <c r="Q389" i="3" s="1"/>
  <c r="K355" i="56"/>
  <c r="I356" i="56" s="1"/>
  <c r="G351" i="56"/>
  <c r="E352" i="56" s="1"/>
  <c r="T389" i="3"/>
  <c r="R389" i="3"/>
  <c r="S389" i="3" s="1"/>
  <c r="Y323" i="31"/>
  <c r="W324" i="31" s="1"/>
  <c r="G339" i="29"/>
  <c r="E340" i="29" s="1"/>
  <c r="O398" i="17"/>
  <c r="M399" i="17" s="1"/>
  <c r="F332" i="15"/>
  <c r="H332" i="15" s="1"/>
  <c r="H325" i="31" s="1"/>
  <c r="E325" i="31"/>
  <c r="F325" i="31" s="1"/>
  <c r="D349" i="10"/>
  <c r="F363" i="2"/>
  <c r="H363" i="2" s="1"/>
  <c r="G363" i="2" s="1"/>
  <c r="J379" i="27"/>
  <c r="L379" i="27" s="1"/>
  <c r="K379" i="27" s="1"/>
  <c r="E355" i="17"/>
  <c r="J372" i="2"/>
  <c r="L372" i="2" s="1"/>
  <c r="J381" i="36"/>
  <c r="L381" i="36" s="1"/>
  <c r="J385" i="15"/>
  <c r="L385" i="15" s="1"/>
  <c r="K385" i="15" s="1"/>
  <c r="I386" i="15" s="1"/>
  <c r="F376" i="36"/>
  <c r="H376" i="36" s="1"/>
  <c r="E234" i="27" l="1"/>
  <c r="F352" i="56"/>
  <c r="H352" i="56" s="1"/>
  <c r="J356" i="56"/>
  <c r="L356" i="56" s="1"/>
  <c r="Q390" i="3"/>
  <c r="H340" i="29"/>
  <c r="Z324" i="31" s="1"/>
  <c r="F340" i="29"/>
  <c r="X324" i="31" s="1"/>
  <c r="N399" i="17"/>
  <c r="P399" i="17"/>
  <c r="G332" i="15"/>
  <c r="E333" i="15" s="1"/>
  <c r="E326" i="31" s="1"/>
  <c r="F326" i="31" s="1"/>
  <c r="G325" i="31"/>
  <c r="I380" i="27"/>
  <c r="J380" i="27" s="1"/>
  <c r="L380" i="27" s="1"/>
  <c r="K380" i="27" s="1"/>
  <c r="I381" i="27" s="1"/>
  <c r="E364" i="2"/>
  <c r="F364" i="2" s="1"/>
  <c r="H364" i="2" s="1"/>
  <c r="K372" i="2"/>
  <c r="I373" i="2" s="1"/>
  <c r="F355" i="17"/>
  <c r="H355" i="17" s="1"/>
  <c r="G355" i="17" s="1"/>
  <c r="K381" i="36"/>
  <c r="I382" i="36" s="1"/>
  <c r="J386" i="15"/>
  <c r="L386" i="15" s="1"/>
  <c r="G376" i="36"/>
  <c r="E377" i="36" s="1"/>
  <c r="F234" i="27" l="1"/>
  <c r="N228" i="31"/>
  <c r="Y324" i="31"/>
  <c r="G352" i="56"/>
  <c r="E353" i="56" s="1"/>
  <c r="K356" i="56"/>
  <c r="I357" i="56" s="1"/>
  <c r="R390" i="3"/>
  <c r="T390" i="3"/>
  <c r="W325" i="31"/>
  <c r="G340" i="29"/>
  <c r="E341" i="29" s="1"/>
  <c r="O399" i="17"/>
  <c r="M400" i="17" s="1"/>
  <c r="F333" i="15"/>
  <c r="H333" i="15" s="1"/>
  <c r="H326" i="31" s="1"/>
  <c r="G326" i="31" s="1"/>
  <c r="E356" i="17"/>
  <c r="F356" i="17" s="1"/>
  <c r="H356" i="17" s="1"/>
  <c r="D350" i="10"/>
  <c r="J381" i="27"/>
  <c r="L381" i="27" s="1"/>
  <c r="J373" i="2"/>
  <c r="L373" i="2" s="1"/>
  <c r="G364" i="2"/>
  <c r="E365" i="2" s="1"/>
  <c r="J382" i="36"/>
  <c r="L382" i="36" s="1"/>
  <c r="K382" i="36" s="1"/>
  <c r="I383" i="36" s="1"/>
  <c r="K386" i="15"/>
  <c r="I387" i="15" s="1"/>
  <c r="F377" i="36"/>
  <c r="H377" i="36" s="1"/>
  <c r="G377" i="36" s="1"/>
  <c r="S390" i="3" l="1"/>
  <c r="Q391" i="3" s="1"/>
  <c r="O228" i="31"/>
  <c r="H234" i="27"/>
  <c r="J357" i="56"/>
  <c r="L357" i="56" s="1"/>
  <c r="F353" i="56"/>
  <c r="H353" i="56" s="1"/>
  <c r="H341" i="29"/>
  <c r="Z325" i="31" s="1"/>
  <c r="F341" i="29"/>
  <c r="X325" i="31" s="1"/>
  <c r="N400" i="17"/>
  <c r="P400" i="17"/>
  <c r="G333" i="15"/>
  <c r="E334" i="15" s="1"/>
  <c r="E327" i="31" s="1"/>
  <c r="F365" i="2"/>
  <c r="H365" i="2" s="1"/>
  <c r="D351" i="10"/>
  <c r="K381" i="27"/>
  <c r="I382" i="27" s="1"/>
  <c r="G356" i="17"/>
  <c r="E357" i="17" s="1"/>
  <c r="K373" i="2"/>
  <c r="I374" i="2" s="1"/>
  <c r="J383" i="36"/>
  <c r="L383" i="36" s="1"/>
  <c r="J387" i="15"/>
  <c r="L387" i="15" s="1"/>
  <c r="E378" i="36"/>
  <c r="R391" i="3" l="1"/>
  <c r="T391" i="3"/>
  <c r="S391" i="3" s="1"/>
  <c r="Q392" i="3" s="1"/>
  <c r="Q228" i="31"/>
  <c r="G234" i="27"/>
  <c r="Y325" i="31"/>
  <c r="W326" i="31" s="1"/>
  <c r="K357" i="56"/>
  <c r="I358" i="56" s="1"/>
  <c r="G353" i="56"/>
  <c r="E354" i="56" s="1"/>
  <c r="G341" i="29"/>
  <c r="E342" i="29" s="1"/>
  <c r="O400" i="17"/>
  <c r="M401" i="17" s="1"/>
  <c r="F334" i="15"/>
  <c r="H334" i="15" s="1"/>
  <c r="G334" i="15" s="1"/>
  <c r="E335" i="15" s="1"/>
  <c r="F327" i="31"/>
  <c r="F357" i="17"/>
  <c r="H357" i="17" s="1"/>
  <c r="G357" i="17" s="1"/>
  <c r="E358" i="17" s="1"/>
  <c r="J374" i="2"/>
  <c r="L374" i="2" s="1"/>
  <c r="J382" i="27"/>
  <c r="L382" i="27" s="1"/>
  <c r="K382" i="27" s="1"/>
  <c r="G365" i="2"/>
  <c r="E366" i="2" s="1"/>
  <c r="K383" i="36"/>
  <c r="I384" i="36" s="1"/>
  <c r="K387" i="15"/>
  <c r="I388" i="15" s="1"/>
  <c r="F378" i="36"/>
  <c r="H378" i="36" s="1"/>
  <c r="T392" i="3" l="1"/>
  <c r="O17" i="3" s="1"/>
  <c r="R392" i="3"/>
  <c r="P228" i="31"/>
  <c r="E235" i="27"/>
  <c r="S392" i="3"/>
  <c r="F354" i="56"/>
  <c r="H354" i="56" s="1"/>
  <c r="J358" i="56"/>
  <c r="L358" i="56" s="1"/>
  <c r="H342" i="29"/>
  <c r="Z326" i="31" s="1"/>
  <c r="F342" i="29"/>
  <c r="X326" i="31" s="1"/>
  <c r="N401" i="17"/>
  <c r="P401" i="17"/>
  <c r="H327" i="31"/>
  <c r="G327" i="31" s="1"/>
  <c r="F335" i="15"/>
  <c r="H335" i="15" s="1"/>
  <c r="H328" i="31" s="1"/>
  <c r="E328" i="31"/>
  <c r="K374" i="2"/>
  <c r="I375" i="2" s="1"/>
  <c r="J375" i="2" s="1"/>
  <c r="L375" i="2" s="1"/>
  <c r="I383" i="27"/>
  <c r="J383" i="27" s="1"/>
  <c r="F358" i="17"/>
  <c r="H358" i="17" s="1"/>
  <c r="G358" i="17" s="1"/>
  <c r="E359" i="17" s="1"/>
  <c r="F366" i="2"/>
  <c r="H366" i="2" s="1"/>
  <c r="G366" i="2" s="1"/>
  <c r="E367" i="2" s="1"/>
  <c r="D352" i="10"/>
  <c r="J384" i="36"/>
  <c r="L384" i="36" s="1"/>
  <c r="J388" i="15"/>
  <c r="L388" i="15" s="1"/>
  <c r="G378" i="36"/>
  <c r="E379" i="36" s="1"/>
  <c r="N229" i="31" l="1"/>
  <c r="F235" i="27"/>
  <c r="O229" i="31" s="1"/>
  <c r="K358" i="56"/>
  <c r="I359" i="56" s="1"/>
  <c r="G354" i="56"/>
  <c r="E355" i="56" s="1"/>
  <c r="G342" i="29"/>
  <c r="E343" i="29" s="1"/>
  <c r="Y326" i="31"/>
  <c r="W327" i="31" s="1"/>
  <c r="O401" i="17"/>
  <c r="M402" i="17" s="1"/>
  <c r="N402" i="17" s="1"/>
  <c r="G335" i="15"/>
  <c r="E336" i="15" s="1"/>
  <c r="F336" i="15" s="1"/>
  <c r="H336" i="15" s="1"/>
  <c r="F328" i="31"/>
  <c r="G328" i="31" s="1"/>
  <c r="L383" i="27"/>
  <c r="K383" i="27" s="1"/>
  <c r="D353" i="10"/>
  <c r="F367" i="2"/>
  <c r="H367" i="2" s="1"/>
  <c r="K375" i="2"/>
  <c r="I376" i="2" s="1"/>
  <c r="F359" i="17"/>
  <c r="H359" i="17" s="1"/>
  <c r="G359" i="17" s="1"/>
  <c r="K384" i="36"/>
  <c r="I385" i="36" s="1"/>
  <c r="K388" i="15"/>
  <c r="I389" i="15" s="1"/>
  <c r="F379" i="36"/>
  <c r="H379" i="36" s="1"/>
  <c r="H235" i="27" l="1"/>
  <c r="F355" i="56"/>
  <c r="H355" i="56" s="1"/>
  <c r="G355" i="56" s="1"/>
  <c r="J359" i="56"/>
  <c r="L359" i="56" s="1"/>
  <c r="H343" i="29"/>
  <c r="Z327" i="31" s="1"/>
  <c r="F343" i="29"/>
  <c r="X327" i="31" s="1"/>
  <c r="P402" i="17"/>
  <c r="O11" i="17" s="1"/>
  <c r="E329" i="31"/>
  <c r="F329" i="31" s="1"/>
  <c r="H329" i="31"/>
  <c r="G336" i="15"/>
  <c r="E337" i="15" s="1"/>
  <c r="G367" i="2"/>
  <c r="E368" i="2" s="1"/>
  <c r="I384" i="27"/>
  <c r="J376" i="2"/>
  <c r="L376" i="2" s="1"/>
  <c r="E360" i="17"/>
  <c r="J385" i="36"/>
  <c r="L385" i="36" s="1"/>
  <c r="J389" i="15"/>
  <c r="L389" i="15" s="1"/>
  <c r="G379" i="36"/>
  <c r="E380" i="36" s="1"/>
  <c r="Q229" i="31" l="1"/>
  <c r="G235" i="27"/>
  <c r="P229" i="31" s="1"/>
  <c r="E236" i="27"/>
  <c r="K359" i="56"/>
  <c r="I360" i="56" s="1"/>
  <c r="E356" i="56"/>
  <c r="G343" i="29"/>
  <c r="E344" i="29" s="1"/>
  <c r="Y327" i="31"/>
  <c r="W328" i="31" s="1"/>
  <c r="O402" i="17"/>
  <c r="G329" i="31"/>
  <c r="E330" i="31"/>
  <c r="F330" i="31" s="1"/>
  <c r="F337" i="15"/>
  <c r="H337" i="15" s="1"/>
  <c r="F368" i="2"/>
  <c r="H368" i="2" s="1"/>
  <c r="G368" i="2" s="1"/>
  <c r="E369" i="2" s="1"/>
  <c r="D354" i="10"/>
  <c r="J384" i="27"/>
  <c r="L384" i="27" s="1"/>
  <c r="K384" i="27" s="1"/>
  <c r="I385" i="27" s="1"/>
  <c r="K376" i="2"/>
  <c r="I377" i="2" s="1"/>
  <c r="F360" i="17"/>
  <c r="H360" i="17" s="1"/>
  <c r="G360" i="17" s="1"/>
  <c r="E361" i="17" s="1"/>
  <c r="K385" i="36"/>
  <c r="I386" i="36" s="1"/>
  <c r="K389" i="15"/>
  <c r="I390" i="15" s="1"/>
  <c r="F380" i="36"/>
  <c r="H380" i="36" s="1"/>
  <c r="F236" i="27" l="1"/>
  <c r="O230" i="31" s="1"/>
  <c r="N230" i="31"/>
  <c r="H236" i="27"/>
  <c r="J360" i="56"/>
  <c r="L360" i="56" s="1"/>
  <c r="F356" i="56"/>
  <c r="H356" i="56" s="1"/>
  <c r="H344" i="29"/>
  <c r="Z328" i="31" s="1"/>
  <c r="F344" i="29"/>
  <c r="X328" i="31" s="1"/>
  <c r="H330" i="31"/>
  <c r="G330" i="31" s="1"/>
  <c r="G337" i="15"/>
  <c r="E338" i="15" s="1"/>
  <c r="J385" i="27"/>
  <c r="L385" i="27" s="1"/>
  <c r="K385" i="27" s="1"/>
  <c r="F369" i="2"/>
  <c r="H369" i="2" s="1"/>
  <c r="G369" i="2" s="1"/>
  <c r="E370" i="2" s="1"/>
  <c r="D355" i="10"/>
  <c r="J377" i="2"/>
  <c r="L377" i="2" s="1"/>
  <c r="F361" i="17"/>
  <c r="H361" i="17" s="1"/>
  <c r="J386" i="36"/>
  <c r="L386" i="36" s="1"/>
  <c r="J390" i="15"/>
  <c r="L390" i="15" s="1"/>
  <c r="K390" i="15" s="1"/>
  <c r="G380" i="36"/>
  <c r="E381" i="36" s="1"/>
  <c r="Q230" i="31" l="1"/>
  <c r="G236" i="27"/>
  <c r="P230" i="31" s="1"/>
  <c r="G356" i="56"/>
  <c r="E357" i="56" s="1"/>
  <c r="K360" i="56"/>
  <c r="I361" i="56" s="1"/>
  <c r="G344" i="29"/>
  <c r="E345" i="29" s="1"/>
  <c r="Y328" i="31"/>
  <c r="W329" i="31" s="1"/>
  <c r="F338" i="15"/>
  <c r="H338" i="15" s="1"/>
  <c r="H331" i="31" s="1"/>
  <c r="E331" i="31"/>
  <c r="K377" i="2"/>
  <c r="I378" i="2" s="1"/>
  <c r="J378" i="2" s="1"/>
  <c r="L378" i="2" s="1"/>
  <c r="I386" i="27"/>
  <c r="F370" i="2"/>
  <c r="H370" i="2" s="1"/>
  <c r="D356" i="10"/>
  <c r="G361" i="17"/>
  <c r="E362" i="17" s="1"/>
  <c r="K386" i="36"/>
  <c r="I387" i="36" s="1"/>
  <c r="J387" i="36" s="1"/>
  <c r="L387" i="36" s="1"/>
  <c r="I391" i="15"/>
  <c r="F381" i="36"/>
  <c r="H381" i="36" s="1"/>
  <c r="E237" i="27" l="1"/>
  <c r="F357" i="56"/>
  <c r="H357" i="56" s="1"/>
  <c r="J361" i="56"/>
  <c r="L361" i="56" s="1"/>
  <c r="H345" i="29"/>
  <c r="Z329" i="31" s="1"/>
  <c r="F345" i="29"/>
  <c r="X329" i="31" s="1"/>
  <c r="G338" i="15"/>
  <c r="E339" i="15" s="1"/>
  <c r="E332" i="31" s="1"/>
  <c r="F331" i="31"/>
  <c r="G331" i="31" s="1"/>
  <c r="G370" i="2"/>
  <c r="E371" i="2" s="1"/>
  <c r="J386" i="27"/>
  <c r="L386" i="27" s="1"/>
  <c r="K386" i="27" s="1"/>
  <c r="I387" i="27" s="1"/>
  <c r="K378" i="2"/>
  <c r="I379" i="2" s="1"/>
  <c r="F362" i="17"/>
  <c r="H362" i="17" s="1"/>
  <c r="K387" i="36"/>
  <c r="I388" i="36" s="1"/>
  <c r="J391" i="15"/>
  <c r="L391" i="15" s="1"/>
  <c r="G381" i="36"/>
  <c r="E382" i="36" s="1"/>
  <c r="Y329" i="31" l="1"/>
  <c r="W330" i="31" s="1"/>
  <c r="N231" i="31"/>
  <c r="F237" i="27"/>
  <c r="O231" i="31" s="1"/>
  <c r="G345" i="29"/>
  <c r="E346" i="29" s="1"/>
  <c r="G357" i="56"/>
  <c r="E358" i="56" s="1"/>
  <c r="K361" i="56"/>
  <c r="I362" i="56" s="1"/>
  <c r="F339" i="15"/>
  <c r="H339" i="15" s="1"/>
  <c r="H332" i="31" s="1"/>
  <c r="F332" i="31"/>
  <c r="D357" i="10"/>
  <c r="F371" i="2"/>
  <c r="H371" i="2" s="1"/>
  <c r="G371" i="2" s="1"/>
  <c r="E372" i="2" s="1"/>
  <c r="J387" i="27"/>
  <c r="L387" i="27" s="1"/>
  <c r="K387" i="27" s="1"/>
  <c r="I388" i="27" s="1"/>
  <c r="J379" i="2"/>
  <c r="L379" i="2" s="1"/>
  <c r="G362" i="17"/>
  <c r="E363" i="17" s="1"/>
  <c r="J388" i="36"/>
  <c r="L388" i="36" s="1"/>
  <c r="K388" i="36" s="1"/>
  <c r="I389" i="36" s="1"/>
  <c r="K391" i="15"/>
  <c r="I392" i="15" s="1"/>
  <c r="F382" i="36"/>
  <c r="H382" i="36" s="1"/>
  <c r="G382" i="36" s="1"/>
  <c r="H237" i="27" l="1"/>
  <c r="Q231" i="31"/>
  <c r="G237" i="27"/>
  <c r="F346" i="29"/>
  <c r="X330" i="31" s="1"/>
  <c r="H346" i="29"/>
  <c r="Z330" i="31" s="1"/>
  <c r="Y330" i="31" s="1"/>
  <c r="W331" i="31" s="1"/>
  <c r="J362" i="56"/>
  <c r="L362" i="56" s="1"/>
  <c r="K362" i="56" s="1"/>
  <c r="F358" i="56"/>
  <c r="H358" i="56" s="1"/>
  <c r="G358" i="56" s="1"/>
  <c r="G332" i="31"/>
  <c r="G339" i="15"/>
  <c r="E340" i="15" s="1"/>
  <c r="E333" i="31" s="1"/>
  <c r="K379" i="2"/>
  <c r="I380" i="2" s="1"/>
  <c r="J380" i="2" s="1"/>
  <c r="L380" i="2" s="1"/>
  <c r="J388" i="27"/>
  <c r="L388" i="27" s="1"/>
  <c r="K388" i="27" s="1"/>
  <c r="I389" i="27" s="1"/>
  <c r="J389" i="27" s="1"/>
  <c r="L389" i="27" s="1"/>
  <c r="F372" i="2"/>
  <c r="H372" i="2" s="1"/>
  <c r="G372" i="2" s="1"/>
  <c r="E373" i="2" s="1"/>
  <c r="D358" i="10"/>
  <c r="F363" i="17"/>
  <c r="H363" i="17" s="1"/>
  <c r="J389" i="36"/>
  <c r="L389" i="36" s="1"/>
  <c r="K389" i="36" s="1"/>
  <c r="J392" i="15"/>
  <c r="L392" i="15" s="1"/>
  <c r="K392" i="15" s="1"/>
  <c r="E383" i="36"/>
  <c r="P231" i="31" l="1"/>
  <c r="E238" i="27"/>
  <c r="G346" i="29"/>
  <c r="E347" i="29" s="1"/>
  <c r="I363" i="56"/>
  <c r="J363" i="56" s="1"/>
  <c r="L363" i="56" s="1"/>
  <c r="E359" i="56"/>
  <c r="F340" i="15"/>
  <c r="H340" i="15" s="1"/>
  <c r="H333" i="31" s="1"/>
  <c r="F333" i="31"/>
  <c r="K380" i="2"/>
  <c r="I381" i="2" s="1"/>
  <c r="G363" i="17"/>
  <c r="E364" i="17" s="1"/>
  <c r="F373" i="2"/>
  <c r="H373" i="2" s="1"/>
  <c r="G373" i="2" s="1"/>
  <c r="D359" i="10"/>
  <c r="K389" i="27"/>
  <c r="I390" i="27" s="1"/>
  <c r="I390" i="36"/>
  <c r="J390" i="36" s="1"/>
  <c r="L390" i="36" s="1"/>
  <c r="I393" i="15"/>
  <c r="F383" i="36"/>
  <c r="H383" i="36" s="1"/>
  <c r="G383" i="36" s="1"/>
  <c r="F238" i="27" l="1"/>
  <c r="N232" i="31"/>
  <c r="H347" i="29"/>
  <c r="F347" i="29"/>
  <c r="X331" i="31" s="1"/>
  <c r="K363" i="56"/>
  <c r="I364" i="56" s="1"/>
  <c r="F359" i="56"/>
  <c r="H359" i="56" s="1"/>
  <c r="G340" i="15"/>
  <c r="E341" i="15" s="1"/>
  <c r="E334" i="31" s="1"/>
  <c r="F334" i="31" s="1"/>
  <c r="G333" i="31"/>
  <c r="F364" i="17"/>
  <c r="H364" i="17" s="1"/>
  <c r="J390" i="27"/>
  <c r="L390" i="27" s="1"/>
  <c r="E374" i="2"/>
  <c r="J381" i="2"/>
  <c r="L381" i="2" s="1"/>
  <c r="K381" i="2" s="1"/>
  <c r="I382" i="2" s="1"/>
  <c r="K390" i="36"/>
  <c r="I391" i="36" s="1"/>
  <c r="J393" i="15"/>
  <c r="L393" i="15" s="1"/>
  <c r="E384" i="36"/>
  <c r="O232" i="31" l="1"/>
  <c r="H238" i="27"/>
  <c r="Z331" i="31"/>
  <c r="Y331" i="31" s="1"/>
  <c r="W332" i="31" s="1"/>
  <c r="G347" i="29"/>
  <c r="E348" i="29" s="1"/>
  <c r="G359" i="56"/>
  <c r="E360" i="56" s="1"/>
  <c r="J364" i="56"/>
  <c r="L364" i="56" s="1"/>
  <c r="F341" i="15"/>
  <c r="H341" i="15" s="1"/>
  <c r="H334" i="31" s="1"/>
  <c r="G334" i="31" s="1"/>
  <c r="G364" i="17"/>
  <c r="E365" i="17" s="1"/>
  <c r="K390" i="27"/>
  <c r="I391" i="27" s="1"/>
  <c r="D360" i="10"/>
  <c r="F374" i="2"/>
  <c r="H374" i="2" s="1"/>
  <c r="G374" i="2" s="1"/>
  <c r="J382" i="2"/>
  <c r="L382" i="2" s="1"/>
  <c r="J391" i="36"/>
  <c r="L391" i="36" s="1"/>
  <c r="K393" i="15"/>
  <c r="I394" i="15" s="1"/>
  <c r="J394" i="15" s="1"/>
  <c r="L394" i="15" s="1"/>
  <c r="F384" i="36"/>
  <c r="H384" i="36" s="1"/>
  <c r="Q232" i="31" l="1"/>
  <c r="G238" i="27"/>
  <c r="P232" i="31" s="1"/>
  <c r="H348" i="29"/>
  <c r="F348" i="29"/>
  <c r="X332" i="31" s="1"/>
  <c r="K364" i="56"/>
  <c r="I365" i="56" s="1"/>
  <c r="F360" i="56"/>
  <c r="H360" i="56" s="1"/>
  <c r="G341" i="15"/>
  <c r="E342" i="15" s="1"/>
  <c r="E335" i="31" s="1"/>
  <c r="F335" i="31" s="1"/>
  <c r="K382" i="2"/>
  <c r="I383" i="2" s="1"/>
  <c r="J391" i="27"/>
  <c r="L391" i="27" s="1"/>
  <c r="E375" i="2"/>
  <c r="F365" i="17"/>
  <c r="H365" i="17" s="1"/>
  <c r="K391" i="36"/>
  <c r="I392" i="36" s="1"/>
  <c r="K394" i="15"/>
  <c r="I395" i="15" s="1"/>
  <c r="G384" i="36"/>
  <c r="E385" i="36" s="1"/>
  <c r="E239" i="27" l="1"/>
  <c r="Z332" i="31"/>
  <c r="G348" i="29"/>
  <c r="E349" i="29" s="1"/>
  <c r="G360" i="56"/>
  <c r="E361" i="56" s="1"/>
  <c r="J365" i="56"/>
  <c r="L365" i="56" s="1"/>
  <c r="F342" i="15"/>
  <c r="H342" i="15" s="1"/>
  <c r="G342" i="15" s="1"/>
  <c r="E343" i="15" s="1"/>
  <c r="G365" i="17"/>
  <c r="E366" i="17" s="1"/>
  <c r="F366" i="17" s="1"/>
  <c r="H366" i="17" s="1"/>
  <c r="K391" i="27"/>
  <c r="I392" i="27" s="1"/>
  <c r="F375" i="2"/>
  <c r="H375" i="2" s="1"/>
  <c r="G375" i="2" s="1"/>
  <c r="D361" i="10"/>
  <c r="J383" i="2"/>
  <c r="L383" i="2" s="1"/>
  <c r="J392" i="36"/>
  <c r="L392" i="36" s="1"/>
  <c r="J395" i="15"/>
  <c r="L395" i="15" s="1"/>
  <c r="F385" i="36"/>
  <c r="H385" i="36" s="1"/>
  <c r="G385" i="36" s="1"/>
  <c r="F239" i="27" l="1"/>
  <c r="O233" i="31" s="1"/>
  <c r="N233" i="31"/>
  <c r="H239" i="27"/>
  <c r="F349" i="29"/>
  <c r="X333" i="31" s="1"/>
  <c r="H349" i="29"/>
  <c r="Y332" i="31"/>
  <c r="W333" i="31" s="1"/>
  <c r="K365" i="56"/>
  <c r="I366" i="56" s="1"/>
  <c r="F361" i="56"/>
  <c r="H361" i="56" s="1"/>
  <c r="H335" i="31"/>
  <c r="G335" i="31" s="1"/>
  <c r="E336" i="31"/>
  <c r="F336" i="31" s="1"/>
  <c r="F343" i="15"/>
  <c r="H343" i="15" s="1"/>
  <c r="E376" i="2"/>
  <c r="F376" i="2" s="1"/>
  <c r="H376" i="2" s="1"/>
  <c r="G366" i="17"/>
  <c r="E367" i="17" s="1"/>
  <c r="K383" i="2"/>
  <c r="I384" i="2" s="1"/>
  <c r="J392" i="27"/>
  <c r="L392" i="27" s="1"/>
  <c r="K392" i="27" s="1"/>
  <c r="I393" i="27" s="1"/>
  <c r="K392" i="36"/>
  <c r="I393" i="36" s="1"/>
  <c r="K395" i="15"/>
  <c r="I396" i="15" s="1"/>
  <c r="E386" i="36"/>
  <c r="F386" i="36" s="1"/>
  <c r="H386" i="36" s="1"/>
  <c r="Q233" i="31" l="1"/>
  <c r="G239" i="27"/>
  <c r="Z333" i="31"/>
  <c r="Y333" i="31" s="1"/>
  <c r="W334" i="31" s="1"/>
  <c r="G349" i="29"/>
  <c r="E350" i="29" s="1"/>
  <c r="G361" i="56"/>
  <c r="E362" i="56" s="1"/>
  <c r="J366" i="56"/>
  <c r="L366" i="56" s="1"/>
  <c r="H336" i="31"/>
  <c r="G336" i="31" s="1"/>
  <c r="G343" i="15"/>
  <c r="E344" i="15" s="1"/>
  <c r="D362" i="10"/>
  <c r="G376" i="2"/>
  <c r="E377" i="2" s="1"/>
  <c r="J393" i="27"/>
  <c r="L393" i="27" s="1"/>
  <c r="K393" i="27" s="1"/>
  <c r="J384" i="2"/>
  <c r="L384" i="2" s="1"/>
  <c r="K384" i="2" s="1"/>
  <c r="I385" i="2" s="1"/>
  <c r="F367" i="17"/>
  <c r="H367" i="17" s="1"/>
  <c r="J393" i="36"/>
  <c r="L393" i="36" s="1"/>
  <c r="J396" i="15"/>
  <c r="L396" i="15" s="1"/>
  <c r="G386" i="36"/>
  <c r="E387" i="36" s="1"/>
  <c r="P233" i="31" l="1"/>
  <c r="E240" i="27"/>
  <c r="H350" i="29"/>
  <c r="F350" i="29"/>
  <c r="X334" i="31" s="1"/>
  <c r="K366" i="56"/>
  <c r="I367" i="56" s="1"/>
  <c r="F362" i="56"/>
  <c r="H362" i="56" s="1"/>
  <c r="F344" i="15"/>
  <c r="H344" i="15" s="1"/>
  <c r="H337" i="31" s="1"/>
  <c r="E337" i="31"/>
  <c r="F337" i="31" s="1"/>
  <c r="I394" i="27"/>
  <c r="J394" i="27" s="1"/>
  <c r="L394" i="27" s="1"/>
  <c r="J385" i="2"/>
  <c r="L385" i="2" s="1"/>
  <c r="K385" i="2" s="1"/>
  <c r="G367" i="17"/>
  <c r="E368" i="17" s="1"/>
  <c r="D363" i="10"/>
  <c r="F377" i="2"/>
  <c r="H377" i="2" s="1"/>
  <c r="K393" i="36"/>
  <c r="I394" i="36" s="1"/>
  <c r="K396" i="15"/>
  <c r="I397" i="15" s="1"/>
  <c r="F387" i="36"/>
  <c r="H387" i="36" s="1"/>
  <c r="F240" i="27" l="1"/>
  <c r="N234" i="31"/>
  <c r="Z334" i="31"/>
  <c r="Y334" i="31" s="1"/>
  <c r="W335" i="31" s="1"/>
  <c r="G350" i="29"/>
  <c r="E351" i="29" s="1"/>
  <c r="G362" i="56"/>
  <c r="E363" i="56" s="1"/>
  <c r="J367" i="56"/>
  <c r="L367" i="56" s="1"/>
  <c r="G344" i="15"/>
  <c r="E345" i="15" s="1"/>
  <c r="F345" i="15" s="1"/>
  <c r="H345" i="15" s="1"/>
  <c r="H338" i="31" s="1"/>
  <c r="G337" i="31"/>
  <c r="G377" i="2"/>
  <c r="E378" i="2" s="1"/>
  <c r="K394" i="27"/>
  <c r="I395" i="27" s="1"/>
  <c r="F368" i="17"/>
  <c r="H368" i="17" s="1"/>
  <c r="I386" i="2"/>
  <c r="J394" i="36"/>
  <c r="L394" i="36" s="1"/>
  <c r="K394" i="36" s="1"/>
  <c r="J397" i="15"/>
  <c r="L397" i="15" s="1"/>
  <c r="K397" i="15" s="1"/>
  <c r="I398" i="15" s="1"/>
  <c r="G387" i="36"/>
  <c r="E388" i="36" s="1"/>
  <c r="O234" i="31" l="1"/>
  <c r="H240" i="27"/>
  <c r="F351" i="29"/>
  <c r="X335" i="31" s="1"/>
  <c r="H351" i="29"/>
  <c r="K367" i="56"/>
  <c r="I368" i="56" s="1"/>
  <c r="F363" i="56"/>
  <c r="H363" i="56" s="1"/>
  <c r="E338" i="31"/>
  <c r="F338" i="31" s="1"/>
  <c r="G345" i="15"/>
  <c r="E346" i="15" s="1"/>
  <c r="F346" i="15" s="1"/>
  <c r="H346" i="15" s="1"/>
  <c r="H339" i="31" s="1"/>
  <c r="D364" i="10"/>
  <c r="F378" i="2"/>
  <c r="H378" i="2" s="1"/>
  <c r="G378" i="2" s="1"/>
  <c r="E379" i="2" s="1"/>
  <c r="G368" i="17"/>
  <c r="E369" i="17" s="1"/>
  <c r="J395" i="27"/>
  <c r="L395" i="27" s="1"/>
  <c r="J386" i="2"/>
  <c r="L386" i="2" s="1"/>
  <c r="I395" i="36"/>
  <c r="J395" i="36" s="1"/>
  <c r="L395" i="36" s="1"/>
  <c r="J398" i="15"/>
  <c r="L398" i="15" s="1"/>
  <c r="F388" i="36"/>
  <c r="H388" i="36" s="1"/>
  <c r="G240" i="27" l="1"/>
  <c r="P234" i="31" s="1"/>
  <c r="Q234" i="31"/>
  <c r="Z335" i="31"/>
  <c r="Y335" i="31" s="1"/>
  <c r="W336" i="31" s="1"/>
  <c r="G351" i="29"/>
  <c r="E352" i="29" s="1"/>
  <c r="G363" i="56"/>
  <c r="E364" i="56" s="1"/>
  <c r="J368" i="56"/>
  <c r="L368" i="56" s="1"/>
  <c r="K368" i="56" s="1"/>
  <c r="G346" i="15"/>
  <c r="E347" i="15" s="1"/>
  <c r="F347" i="15" s="1"/>
  <c r="H347" i="15" s="1"/>
  <c r="H340" i="31" s="1"/>
  <c r="E339" i="31"/>
  <c r="F339" i="31" s="1"/>
  <c r="G338" i="31"/>
  <c r="K386" i="2"/>
  <c r="I387" i="2" s="1"/>
  <c r="K395" i="27"/>
  <c r="I396" i="27" s="1"/>
  <c r="D365" i="10"/>
  <c r="F379" i="2"/>
  <c r="H379" i="2" s="1"/>
  <c r="F369" i="17"/>
  <c r="H369" i="17" s="1"/>
  <c r="K395" i="36"/>
  <c r="I396" i="36" s="1"/>
  <c r="K398" i="15"/>
  <c r="I399" i="15" s="1"/>
  <c r="G388" i="36"/>
  <c r="E389" i="36" s="1"/>
  <c r="E241" i="27" l="1"/>
  <c r="H352" i="29"/>
  <c r="F352" i="29"/>
  <c r="X336" i="31" s="1"/>
  <c r="I369" i="56"/>
  <c r="F364" i="56"/>
  <c r="H364" i="56" s="1"/>
  <c r="E340" i="31"/>
  <c r="F340" i="31" s="1"/>
  <c r="G339" i="31"/>
  <c r="G347" i="15"/>
  <c r="E348" i="15" s="1"/>
  <c r="E341" i="31" s="1"/>
  <c r="G369" i="17"/>
  <c r="E370" i="17" s="1"/>
  <c r="J396" i="27"/>
  <c r="L396" i="27" s="1"/>
  <c r="J387" i="2"/>
  <c r="L387" i="2" s="1"/>
  <c r="G379" i="2"/>
  <c r="E380" i="2" s="1"/>
  <c r="J396" i="36"/>
  <c r="L396" i="36" s="1"/>
  <c r="J399" i="15"/>
  <c r="L399" i="15" s="1"/>
  <c r="K399" i="15" s="1"/>
  <c r="F389" i="36"/>
  <c r="H389" i="36" s="1"/>
  <c r="F241" i="27" l="1"/>
  <c r="O235" i="31" s="1"/>
  <c r="N235" i="31"/>
  <c r="H241" i="27"/>
  <c r="G352" i="29"/>
  <c r="Z336" i="31"/>
  <c r="Y336" i="31" s="1"/>
  <c r="W337" i="31" s="1"/>
  <c r="E353" i="29"/>
  <c r="G364" i="56"/>
  <c r="E365" i="56" s="1"/>
  <c r="J369" i="56"/>
  <c r="L369" i="56" s="1"/>
  <c r="G340" i="31"/>
  <c r="F348" i="15"/>
  <c r="H348" i="15" s="1"/>
  <c r="H341" i="31" s="1"/>
  <c r="F341" i="31"/>
  <c r="K396" i="27"/>
  <c r="I397" i="27" s="1"/>
  <c r="K387" i="2"/>
  <c r="I388" i="2" s="1"/>
  <c r="D366" i="10"/>
  <c r="F380" i="2"/>
  <c r="H380" i="2" s="1"/>
  <c r="G380" i="2" s="1"/>
  <c r="F370" i="17"/>
  <c r="H370" i="17" s="1"/>
  <c r="G370" i="17" s="1"/>
  <c r="K396" i="36"/>
  <c r="I397" i="36" s="1"/>
  <c r="J397" i="36" s="1"/>
  <c r="L397" i="36" s="1"/>
  <c r="I400" i="15"/>
  <c r="G389" i="36"/>
  <c r="E390" i="36" s="1"/>
  <c r="G241" i="27" l="1"/>
  <c r="Q235" i="31"/>
  <c r="H353" i="29"/>
  <c r="Z337" i="31" s="1"/>
  <c r="F353" i="29"/>
  <c r="X337" i="31" s="1"/>
  <c r="Y337" i="31"/>
  <c r="W338" i="31" s="1"/>
  <c r="K369" i="56"/>
  <c r="I370" i="56" s="1"/>
  <c r="F365" i="56"/>
  <c r="H365" i="56" s="1"/>
  <c r="G341" i="31"/>
  <c r="G348" i="15"/>
  <c r="E349" i="15" s="1"/>
  <c r="E342" i="31" s="1"/>
  <c r="J397" i="27"/>
  <c r="L397" i="27" s="1"/>
  <c r="E371" i="17"/>
  <c r="F371" i="17" s="1"/>
  <c r="H371" i="17" s="1"/>
  <c r="J388" i="2"/>
  <c r="L388" i="2" s="1"/>
  <c r="E381" i="2"/>
  <c r="K397" i="36"/>
  <c r="I398" i="36" s="1"/>
  <c r="J400" i="15"/>
  <c r="L400" i="15" s="1"/>
  <c r="F390" i="36"/>
  <c r="H390" i="36" s="1"/>
  <c r="G353" i="29" l="1"/>
  <c r="E354" i="29" s="1"/>
  <c r="P235" i="31"/>
  <c r="E242" i="27"/>
  <c r="H354" i="29"/>
  <c r="Z338" i="31" s="1"/>
  <c r="F354" i="29"/>
  <c r="X338" i="31" s="1"/>
  <c r="G354" i="29"/>
  <c r="E355" i="29" s="1"/>
  <c r="F355" i="29" s="1"/>
  <c r="X339" i="31" s="1"/>
  <c r="G365" i="56"/>
  <c r="E366" i="56" s="1"/>
  <c r="J370" i="56"/>
  <c r="L370" i="56" s="1"/>
  <c r="K370" i="56" s="1"/>
  <c r="F349" i="15"/>
  <c r="H349" i="15" s="1"/>
  <c r="H342" i="31" s="1"/>
  <c r="F342" i="31"/>
  <c r="K397" i="27"/>
  <c r="I398" i="27" s="1"/>
  <c r="G371" i="17"/>
  <c r="E372" i="17" s="1"/>
  <c r="K388" i="2"/>
  <c r="I389" i="2" s="1"/>
  <c r="D367" i="10"/>
  <c r="F381" i="2"/>
  <c r="H381" i="2" s="1"/>
  <c r="J398" i="36"/>
  <c r="L398" i="36" s="1"/>
  <c r="K400" i="15"/>
  <c r="I401" i="15" s="1"/>
  <c r="G390" i="36"/>
  <c r="E391" i="36" s="1"/>
  <c r="N236" i="31" l="1"/>
  <c r="F242" i="27"/>
  <c r="O236" i="31" s="1"/>
  <c r="H355" i="29"/>
  <c r="Z339" i="31" s="1"/>
  <c r="Y338" i="31"/>
  <c r="W339" i="31"/>
  <c r="Y339" i="31" s="1"/>
  <c r="W340" i="31" s="1"/>
  <c r="F366" i="56"/>
  <c r="H366" i="56" s="1"/>
  <c r="G366" i="56" s="1"/>
  <c r="I371" i="56"/>
  <c r="G342" i="31"/>
  <c r="G349" i="15"/>
  <c r="E350" i="15" s="1"/>
  <c r="E343" i="31" s="1"/>
  <c r="F343" i="31" s="1"/>
  <c r="J398" i="27"/>
  <c r="L398" i="27" s="1"/>
  <c r="G381" i="2"/>
  <c r="E382" i="2" s="1"/>
  <c r="F372" i="17"/>
  <c r="H372" i="17" s="1"/>
  <c r="J389" i="2"/>
  <c r="L389" i="2" s="1"/>
  <c r="K398" i="36"/>
  <c r="I399" i="36" s="1"/>
  <c r="J401" i="15"/>
  <c r="L401" i="15" s="1"/>
  <c r="K401" i="15" s="1"/>
  <c r="I402" i="15" s="1"/>
  <c r="F391" i="36"/>
  <c r="H391" i="36" s="1"/>
  <c r="H242" i="27" l="1"/>
  <c r="G355" i="29"/>
  <c r="E356" i="29" s="1"/>
  <c r="J371" i="56"/>
  <c r="L371" i="56" s="1"/>
  <c r="E367" i="56"/>
  <c r="H356" i="29"/>
  <c r="Z340" i="31" s="1"/>
  <c r="F356" i="29"/>
  <c r="X340" i="31" s="1"/>
  <c r="F350" i="15"/>
  <c r="H350" i="15" s="1"/>
  <c r="H343" i="31" s="1"/>
  <c r="G343" i="31" s="1"/>
  <c r="K398" i="27"/>
  <c r="I399" i="27" s="1"/>
  <c r="K389" i="2"/>
  <c r="I390" i="2" s="1"/>
  <c r="J390" i="2" s="1"/>
  <c r="L390" i="2" s="1"/>
  <c r="G372" i="17"/>
  <c r="E373" i="17" s="1"/>
  <c r="F382" i="2"/>
  <c r="H382" i="2" s="1"/>
  <c r="D368" i="10"/>
  <c r="J399" i="36"/>
  <c r="L399" i="36" s="1"/>
  <c r="J402" i="15"/>
  <c r="L402" i="15" s="1"/>
  <c r="G391" i="36"/>
  <c r="E392" i="36" s="1"/>
  <c r="Q236" i="31" l="1"/>
  <c r="G242" i="27"/>
  <c r="P236" i="31" s="1"/>
  <c r="K371" i="56"/>
  <c r="I372" i="56" s="1"/>
  <c r="F367" i="56"/>
  <c r="H367" i="56" s="1"/>
  <c r="Y340" i="31"/>
  <c r="W341" i="31" s="1"/>
  <c r="G356" i="29"/>
  <c r="E357" i="29" s="1"/>
  <c r="G350" i="15"/>
  <c r="E351" i="15" s="1"/>
  <c r="F351" i="15" s="1"/>
  <c r="H351" i="15" s="1"/>
  <c r="H344" i="31" s="1"/>
  <c r="J399" i="27"/>
  <c r="L399" i="27" s="1"/>
  <c r="G382" i="2"/>
  <c r="E383" i="2" s="1"/>
  <c r="F373" i="17"/>
  <c r="H373" i="17" s="1"/>
  <c r="K390" i="2"/>
  <c r="I391" i="2" s="1"/>
  <c r="K399" i="36"/>
  <c r="I400" i="36" s="1"/>
  <c r="K402" i="15"/>
  <c r="I403" i="15" s="1"/>
  <c r="F392" i="36"/>
  <c r="H392" i="36" s="1"/>
  <c r="E243" i="27" l="1"/>
  <c r="G367" i="56"/>
  <c r="E368" i="56" s="1"/>
  <c r="J372" i="56"/>
  <c r="L372" i="56" s="1"/>
  <c r="F357" i="29"/>
  <c r="X341" i="31" s="1"/>
  <c r="H357" i="29"/>
  <c r="Z341" i="31" s="1"/>
  <c r="E344" i="31"/>
  <c r="F344" i="31" s="1"/>
  <c r="G344" i="31" s="1"/>
  <c r="G351" i="15"/>
  <c r="E352" i="15" s="1"/>
  <c r="E345" i="31" s="1"/>
  <c r="F345" i="31" s="1"/>
  <c r="G373" i="17"/>
  <c r="E374" i="17" s="1"/>
  <c r="K399" i="27"/>
  <c r="I400" i="27" s="1"/>
  <c r="F383" i="2"/>
  <c r="H383" i="2" s="1"/>
  <c r="D369" i="10"/>
  <c r="J391" i="2"/>
  <c r="L391" i="2" s="1"/>
  <c r="K391" i="2" s="1"/>
  <c r="J400" i="36"/>
  <c r="L400" i="36" s="1"/>
  <c r="J403" i="15"/>
  <c r="L403" i="15" s="1"/>
  <c r="G392" i="36"/>
  <c r="E393" i="36" s="1"/>
  <c r="Y341" i="31" l="1"/>
  <c r="W342" i="31" s="1"/>
  <c r="N237" i="31"/>
  <c r="F243" i="27"/>
  <c r="O237" i="31" s="1"/>
  <c r="K372" i="56"/>
  <c r="I373" i="56" s="1"/>
  <c r="F368" i="56"/>
  <c r="H368" i="56" s="1"/>
  <c r="G357" i="29"/>
  <c r="E358" i="29" s="1"/>
  <c r="F352" i="15"/>
  <c r="H352" i="15" s="1"/>
  <c r="H345" i="31" s="1"/>
  <c r="G345" i="31" s="1"/>
  <c r="F374" i="17"/>
  <c r="H374" i="17" s="1"/>
  <c r="G374" i="17" s="1"/>
  <c r="E375" i="17" s="1"/>
  <c r="J400" i="27"/>
  <c r="L400" i="27" s="1"/>
  <c r="K400" i="27" s="1"/>
  <c r="I401" i="27" s="1"/>
  <c r="G383" i="2"/>
  <c r="E384" i="2" s="1"/>
  <c r="K403" i="15"/>
  <c r="I404" i="15" s="1"/>
  <c r="I392" i="2"/>
  <c r="K400" i="36"/>
  <c r="I401" i="36" s="1"/>
  <c r="F393" i="36"/>
  <c r="H393" i="36" s="1"/>
  <c r="G393" i="36" s="1"/>
  <c r="E394" i="36" s="1"/>
  <c r="H243" i="27" l="1"/>
  <c r="G368" i="56"/>
  <c r="E369" i="56" s="1"/>
  <c r="J373" i="56"/>
  <c r="L373" i="56" s="1"/>
  <c r="F358" i="29"/>
  <c r="X342" i="31" s="1"/>
  <c r="H358" i="29"/>
  <c r="Z342" i="31" s="1"/>
  <c r="Y342" i="31" s="1"/>
  <c r="W343" i="31" s="1"/>
  <c r="G352" i="15"/>
  <c r="E353" i="15" s="1"/>
  <c r="F353" i="15" s="1"/>
  <c r="H353" i="15" s="1"/>
  <c r="H346" i="31" s="1"/>
  <c r="F375" i="17"/>
  <c r="H375" i="17" s="1"/>
  <c r="J401" i="27"/>
  <c r="L401" i="27" s="1"/>
  <c r="K401" i="27" s="1"/>
  <c r="I402" i="27" s="1"/>
  <c r="J402" i="27" s="1"/>
  <c r="L402" i="27" s="1"/>
  <c r="J404" i="15"/>
  <c r="L404" i="15" s="1"/>
  <c r="D370" i="10"/>
  <c r="F384" i="2"/>
  <c r="H384" i="2" s="1"/>
  <c r="J392" i="2"/>
  <c r="L392" i="2" s="1"/>
  <c r="O5" i="2" s="1"/>
  <c r="J401" i="36"/>
  <c r="L401" i="36" s="1"/>
  <c r="F394" i="36"/>
  <c r="H394" i="36" s="1"/>
  <c r="Q237" i="31" l="1"/>
  <c r="G243" i="27"/>
  <c r="P237" i="31" s="1"/>
  <c r="G358" i="29"/>
  <c r="E359" i="29" s="1"/>
  <c r="K373" i="56"/>
  <c r="I374" i="56" s="1"/>
  <c r="F369" i="56"/>
  <c r="H369" i="56" s="1"/>
  <c r="H359" i="29"/>
  <c r="Z343" i="31" s="1"/>
  <c r="F359" i="29"/>
  <c r="X343" i="31" s="1"/>
  <c r="E346" i="31"/>
  <c r="F346" i="31" s="1"/>
  <c r="G353" i="15"/>
  <c r="E354" i="15" s="1"/>
  <c r="F354" i="15" s="1"/>
  <c r="H354" i="15" s="1"/>
  <c r="H347" i="31" s="1"/>
  <c r="G375" i="17"/>
  <c r="E376" i="17" s="1"/>
  <c r="F376" i="17" s="1"/>
  <c r="H376" i="17" s="1"/>
  <c r="O5" i="15"/>
  <c r="K404" i="15"/>
  <c r="N5" i="15" s="1"/>
  <c r="M17" i="15" s="1"/>
  <c r="S17" i="15" s="1"/>
  <c r="K402" i="27"/>
  <c r="I403" i="27" s="1"/>
  <c r="G384" i="2"/>
  <c r="E385" i="2" s="1"/>
  <c r="K392" i="2"/>
  <c r="N5" i="2" s="1"/>
  <c r="M17" i="2" s="1"/>
  <c r="K401" i="36"/>
  <c r="I402" i="36" s="1"/>
  <c r="G394" i="36"/>
  <c r="E395" i="36" s="1"/>
  <c r="Y343" i="31" l="1"/>
  <c r="W344" i="31" s="1"/>
  <c r="G359" i="29"/>
  <c r="E244" i="27"/>
  <c r="G369" i="56"/>
  <c r="E370" i="56" s="1"/>
  <c r="J374" i="56"/>
  <c r="L374" i="56" s="1"/>
  <c r="E360" i="29"/>
  <c r="E347" i="31"/>
  <c r="F347" i="31" s="1"/>
  <c r="G346" i="31"/>
  <c r="G354" i="15"/>
  <c r="E355" i="15" s="1"/>
  <c r="E348" i="31" s="1"/>
  <c r="F348" i="31" s="1"/>
  <c r="G376" i="17"/>
  <c r="E377" i="17" s="1"/>
  <c r="F377" i="17" s="1"/>
  <c r="R17" i="15"/>
  <c r="T95" i="15"/>
  <c r="S95" i="15" s="1"/>
  <c r="D371" i="10"/>
  <c r="F385" i="2"/>
  <c r="H385" i="2" s="1"/>
  <c r="J403" i="27"/>
  <c r="L403" i="27" s="1"/>
  <c r="S17" i="2"/>
  <c r="J55" i="1"/>
  <c r="R17" i="2"/>
  <c r="T83" i="2"/>
  <c r="J402" i="36"/>
  <c r="L402" i="36" s="1"/>
  <c r="K402" i="36" s="1"/>
  <c r="I403" i="36" s="1"/>
  <c r="F395" i="36"/>
  <c r="H395" i="36" s="1"/>
  <c r="G395" i="36" s="1"/>
  <c r="N238" i="31" l="1"/>
  <c r="F244" i="27"/>
  <c r="O238" i="31" s="1"/>
  <c r="F370" i="56"/>
  <c r="H370" i="56" s="1"/>
  <c r="G370" i="56" s="1"/>
  <c r="E371" i="56" s="1"/>
  <c r="K374" i="56"/>
  <c r="I375" i="56" s="1"/>
  <c r="H360" i="29"/>
  <c r="Z344" i="31" s="1"/>
  <c r="F360" i="29"/>
  <c r="X344" i="31" s="1"/>
  <c r="G347" i="31"/>
  <c r="F355" i="15"/>
  <c r="H355" i="15" s="1"/>
  <c r="H348" i="31" s="1"/>
  <c r="G348" i="31" s="1"/>
  <c r="H377" i="17"/>
  <c r="G377" i="17" s="1"/>
  <c r="E378" i="17" s="1"/>
  <c r="Q96" i="15"/>
  <c r="T96" i="15" s="1"/>
  <c r="O5" i="27"/>
  <c r="K403" i="27"/>
  <c r="N5" i="27" s="1"/>
  <c r="M17" i="27" s="1"/>
  <c r="G385" i="2"/>
  <c r="E386" i="2" s="1"/>
  <c r="S83" i="2"/>
  <c r="Q84" i="2" s="1"/>
  <c r="J403" i="36"/>
  <c r="L403" i="36" s="1"/>
  <c r="K403" i="36" s="1"/>
  <c r="E396" i="36"/>
  <c r="H244" i="27" l="1"/>
  <c r="F371" i="56"/>
  <c r="H371" i="56" s="1"/>
  <c r="G371" i="56" s="1"/>
  <c r="J375" i="56"/>
  <c r="L375" i="56" s="1"/>
  <c r="G360" i="29"/>
  <c r="E361" i="29" s="1"/>
  <c r="Y344" i="31"/>
  <c r="W345" i="31" s="1"/>
  <c r="G355" i="15"/>
  <c r="E356" i="15" s="1"/>
  <c r="F356" i="15" s="1"/>
  <c r="H356" i="15" s="1"/>
  <c r="H349" i="31" s="1"/>
  <c r="R96" i="15"/>
  <c r="S96" i="15" s="1"/>
  <c r="Q97" i="15" s="1"/>
  <c r="T97" i="15" s="1"/>
  <c r="D372" i="10"/>
  <c r="F386" i="2"/>
  <c r="H386" i="2" s="1"/>
  <c r="F378" i="17"/>
  <c r="H378" i="17" s="1"/>
  <c r="T84" i="2"/>
  <c r="R84" i="2"/>
  <c r="S17" i="27"/>
  <c r="R17" i="27"/>
  <c r="T94" i="27"/>
  <c r="I404" i="36"/>
  <c r="J404" i="36" s="1"/>
  <c r="L404" i="36" s="1"/>
  <c r="O5" i="36"/>
  <c r="F396" i="36"/>
  <c r="H396" i="36" s="1"/>
  <c r="G396" i="36" s="1"/>
  <c r="Q238" i="31" l="1"/>
  <c r="G244" i="27"/>
  <c r="P238" i="31" s="1"/>
  <c r="K375" i="56"/>
  <c r="I376" i="56" s="1"/>
  <c r="E372" i="56"/>
  <c r="H361" i="29"/>
  <c r="Z345" i="31" s="1"/>
  <c r="F361" i="29"/>
  <c r="X345" i="31" s="1"/>
  <c r="G356" i="15"/>
  <c r="E357" i="15" s="1"/>
  <c r="E350" i="31" s="1"/>
  <c r="F350" i="31" s="1"/>
  <c r="E349" i="31"/>
  <c r="F349" i="31" s="1"/>
  <c r="G349" i="31" s="1"/>
  <c r="R97" i="15"/>
  <c r="S97" i="15" s="1"/>
  <c r="Q98" i="15" s="1"/>
  <c r="T98" i="15" s="1"/>
  <c r="S84" i="2"/>
  <c r="Q85" i="2" s="1"/>
  <c r="T85" i="2" s="1"/>
  <c r="G378" i="17"/>
  <c r="E379" i="17" s="1"/>
  <c r="G386" i="2"/>
  <c r="E387" i="2" s="1"/>
  <c r="S94" i="27"/>
  <c r="Q95" i="27" s="1"/>
  <c r="K404" i="36"/>
  <c r="N5" i="36" s="1"/>
  <c r="M17" i="36" s="1"/>
  <c r="S17" i="36" s="1"/>
  <c r="E397" i="36"/>
  <c r="E245" i="27" l="1"/>
  <c r="J376" i="56"/>
  <c r="L376" i="56" s="1"/>
  <c r="K376" i="56" s="1"/>
  <c r="F372" i="56"/>
  <c r="H372" i="56" s="1"/>
  <c r="G361" i="29"/>
  <c r="E362" i="29"/>
  <c r="Y345" i="31"/>
  <c r="W346" i="31" s="1"/>
  <c r="R85" i="2"/>
  <c r="S85" i="2" s="1"/>
  <c r="Q86" i="2" s="1"/>
  <c r="R98" i="15"/>
  <c r="S98" i="15" s="1"/>
  <c r="Q99" i="15" s="1"/>
  <c r="T99" i="15" s="1"/>
  <c r="F357" i="15"/>
  <c r="H357" i="15" s="1"/>
  <c r="H350" i="31" s="1"/>
  <c r="G350" i="31" s="1"/>
  <c r="F379" i="17"/>
  <c r="H379" i="17" s="1"/>
  <c r="G379" i="17" s="1"/>
  <c r="T95" i="27"/>
  <c r="R95" i="27"/>
  <c r="F387" i="2"/>
  <c r="H387" i="2" s="1"/>
  <c r="D373" i="10"/>
  <c r="T95" i="36"/>
  <c r="S95" i="36" s="1"/>
  <c r="R17" i="36"/>
  <c r="F397" i="36"/>
  <c r="H397" i="36" s="1"/>
  <c r="F245" i="27" l="1"/>
  <c r="O239" i="31" s="1"/>
  <c r="N239" i="31"/>
  <c r="H245" i="27"/>
  <c r="Q239" i="31" s="1"/>
  <c r="G372" i="56"/>
  <c r="E373" i="56" s="1"/>
  <c r="I377" i="56"/>
  <c r="H362" i="29"/>
  <c r="Z346" i="31" s="1"/>
  <c r="F362" i="29"/>
  <c r="X346" i="31" s="1"/>
  <c r="R99" i="15"/>
  <c r="S99" i="15" s="1"/>
  <c r="Q100" i="15" s="1"/>
  <c r="R100" i="15" s="1"/>
  <c r="G357" i="15"/>
  <c r="E358" i="15" s="1"/>
  <c r="E351" i="31" s="1"/>
  <c r="F351" i="31" s="1"/>
  <c r="S95" i="27"/>
  <c r="Q96" i="27" s="1"/>
  <c r="G387" i="2"/>
  <c r="E388" i="2" s="1"/>
  <c r="E380" i="17"/>
  <c r="R86" i="2"/>
  <c r="T86" i="2"/>
  <c r="Q96" i="36"/>
  <c r="R96" i="36" s="1"/>
  <c r="G397" i="36"/>
  <c r="E398" i="36" s="1"/>
  <c r="G245" i="27" l="1"/>
  <c r="P239" i="31" s="1"/>
  <c r="E246" i="27"/>
  <c r="F373" i="56"/>
  <c r="H373" i="56" s="1"/>
  <c r="J377" i="56"/>
  <c r="L377" i="56" s="1"/>
  <c r="G362" i="29"/>
  <c r="Y346" i="31"/>
  <c r="W347" i="31" s="1"/>
  <c r="E363" i="29"/>
  <c r="H363" i="29" s="1"/>
  <c r="T100" i="15"/>
  <c r="S100" i="15" s="1"/>
  <c r="Q101" i="15" s="1"/>
  <c r="T101" i="15" s="1"/>
  <c r="F358" i="15"/>
  <c r="H358" i="15" s="1"/>
  <c r="H351" i="31" s="1"/>
  <c r="G351" i="31" s="1"/>
  <c r="F380" i="17"/>
  <c r="H380" i="17" s="1"/>
  <c r="G380" i="17" s="1"/>
  <c r="E381" i="17" s="1"/>
  <c r="S86" i="2"/>
  <c r="Q87" i="2" s="1"/>
  <c r="F388" i="2"/>
  <c r="H388" i="2" s="1"/>
  <c r="G388" i="2" s="1"/>
  <c r="E389" i="2" s="1"/>
  <c r="D374" i="10"/>
  <c r="T96" i="36"/>
  <c r="S96" i="36" s="1"/>
  <c r="Q97" i="36" s="1"/>
  <c r="R97" i="36" s="1"/>
  <c r="R96" i="27"/>
  <c r="T96" i="27"/>
  <c r="F398" i="36"/>
  <c r="H398" i="36" s="1"/>
  <c r="F363" i="29" l="1"/>
  <c r="X347" i="31" s="1"/>
  <c r="F246" i="27"/>
  <c r="O240" i="31" s="1"/>
  <c r="N240" i="31"/>
  <c r="H246" i="27"/>
  <c r="Q240" i="31" s="1"/>
  <c r="K377" i="56"/>
  <c r="I378" i="56" s="1"/>
  <c r="G373" i="56"/>
  <c r="E374" i="56" s="1"/>
  <c r="Z347" i="31"/>
  <c r="Y347" i="31" s="1"/>
  <c r="W348" i="31" s="1"/>
  <c r="G363" i="29"/>
  <c r="E364" i="29" s="1"/>
  <c r="G358" i="15"/>
  <c r="E359" i="15" s="1"/>
  <c r="E352" i="31" s="1"/>
  <c r="F352" i="31" s="1"/>
  <c r="S96" i="27"/>
  <c r="Q97" i="27" s="1"/>
  <c r="R97" i="27" s="1"/>
  <c r="T87" i="2"/>
  <c r="R87" i="2"/>
  <c r="F389" i="2"/>
  <c r="H389" i="2" s="1"/>
  <c r="D375" i="10"/>
  <c r="F381" i="17"/>
  <c r="H381" i="17" s="1"/>
  <c r="R101" i="15"/>
  <c r="S101" i="15" s="1"/>
  <c r="Q102" i="15" s="1"/>
  <c r="T97" i="36"/>
  <c r="S97" i="36" s="1"/>
  <c r="G398" i="36"/>
  <c r="E399" i="36" s="1"/>
  <c r="F399" i="36" s="1"/>
  <c r="H399" i="36" s="1"/>
  <c r="G246" i="27" l="1"/>
  <c r="P240" i="31" s="1"/>
  <c r="F374" i="56"/>
  <c r="H374" i="56" s="1"/>
  <c r="J378" i="56"/>
  <c r="L378" i="56" s="1"/>
  <c r="T97" i="27"/>
  <c r="S97" i="27" s="1"/>
  <c r="Q98" i="27" s="1"/>
  <c r="H364" i="29"/>
  <c r="Z348" i="31" s="1"/>
  <c r="F364" i="29"/>
  <c r="X348" i="31" s="1"/>
  <c r="F359" i="15"/>
  <c r="H359" i="15" s="1"/>
  <c r="H352" i="31" s="1"/>
  <c r="G352" i="31" s="1"/>
  <c r="S87" i="2"/>
  <c r="Q88" i="2" s="1"/>
  <c r="T88" i="2" s="1"/>
  <c r="T102" i="15"/>
  <c r="R102" i="15"/>
  <c r="G381" i="17"/>
  <c r="E382" i="17" s="1"/>
  <c r="G389" i="2"/>
  <c r="E390" i="2" s="1"/>
  <c r="Q98" i="36"/>
  <c r="R98" i="36" s="1"/>
  <c r="G399" i="36"/>
  <c r="E400" i="36" s="1"/>
  <c r="E247" i="27" l="1"/>
  <c r="K378" i="56"/>
  <c r="I379" i="56" s="1"/>
  <c r="G374" i="56"/>
  <c r="E375" i="56" s="1"/>
  <c r="Y348" i="31"/>
  <c r="W349" i="31" s="1"/>
  <c r="G364" i="29"/>
  <c r="E365" i="29" s="1"/>
  <c r="G359" i="15"/>
  <c r="E360" i="15" s="1"/>
  <c r="F360" i="15" s="1"/>
  <c r="H360" i="15" s="1"/>
  <c r="H353" i="31" s="1"/>
  <c r="R88" i="2"/>
  <c r="S88" i="2" s="1"/>
  <c r="Q89" i="2" s="1"/>
  <c r="S102" i="15"/>
  <c r="Q103" i="15" s="1"/>
  <c r="T103" i="15" s="1"/>
  <c r="T98" i="36"/>
  <c r="S98" i="36" s="1"/>
  <c r="Q99" i="36" s="1"/>
  <c r="T99" i="36" s="1"/>
  <c r="D376" i="10"/>
  <c r="F390" i="2"/>
  <c r="H390" i="2" s="1"/>
  <c r="R98" i="27"/>
  <c r="T98" i="27"/>
  <c r="F382" i="17"/>
  <c r="H382" i="17" s="1"/>
  <c r="G382" i="17" s="1"/>
  <c r="F400" i="36"/>
  <c r="H400" i="36" s="1"/>
  <c r="G400" i="36" s="1"/>
  <c r="N241" i="31" l="1"/>
  <c r="F247" i="27"/>
  <c r="O241" i="31" s="1"/>
  <c r="H247" i="27"/>
  <c r="Q241" i="31" s="1"/>
  <c r="F375" i="56"/>
  <c r="H375" i="56" s="1"/>
  <c r="G375" i="56" s="1"/>
  <c r="J379" i="56"/>
  <c r="L379" i="56" s="1"/>
  <c r="H365" i="29"/>
  <c r="Z349" i="31" s="1"/>
  <c r="F365" i="29"/>
  <c r="X349" i="31" s="1"/>
  <c r="G360" i="15"/>
  <c r="E361" i="15" s="1"/>
  <c r="E354" i="31" s="1"/>
  <c r="F354" i="31" s="1"/>
  <c r="E353" i="31"/>
  <c r="F353" i="31" s="1"/>
  <c r="G353" i="31" s="1"/>
  <c r="T89" i="2"/>
  <c r="R89" i="2"/>
  <c r="R103" i="15"/>
  <c r="S103" i="15" s="1"/>
  <c r="Q104" i="15" s="1"/>
  <c r="R99" i="36"/>
  <c r="S99" i="36" s="1"/>
  <c r="Q100" i="36" s="1"/>
  <c r="G390" i="2"/>
  <c r="E391" i="2" s="1"/>
  <c r="E383" i="17"/>
  <c r="S98" i="27"/>
  <c r="Q99" i="27" s="1"/>
  <c r="E401" i="36"/>
  <c r="F401" i="36" s="1"/>
  <c r="H401" i="36" s="1"/>
  <c r="G247" i="27" l="1"/>
  <c r="E376" i="56"/>
  <c r="F376" i="56" s="1"/>
  <c r="H376" i="56" s="1"/>
  <c r="K379" i="56"/>
  <c r="I380" i="56" s="1"/>
  <c r="G365" i="29"/>
  <c r="E366" i="29" s="1"/>
  <c r="Y349" i="31"/>
  <c r="W350" i="31" s="1"/>
  <c r="F361" i="15"/>
  <c r="H361" i="15" s="1"/>
  <c r="H354" i="31" s="1"/>
  <c r="G354" i="31" s="1"/>
  <c r="S89" i="2"/>
  <c r="Q90" i="2" s="1"/>
  <c r="R99" i="27"/>
  <c r="T99" i="27"/>
  <c r="D377" i="10"/>
  <c r="F391" i="2"/>
  <c r="H391" i="2" s="1"/>
  <c r="F383" i="17"/>
  <c r="H383" i="17" s="1"/>
  <c r="T100" i="36"/>
  <c r="R100" i="36"/>
  <c r="R104" i="15"/>
  <c r="T104" i="15"/>
  <c r="G401" i="36"/>
  <c r="E402" i="36" s="1"/>
  <c r="P241" i="31" l="1"/>
  <c r="E248" i="27"/>
  <c r="J380" i="56"/>
  <c r="L380" i="56" s="1"/>
  <c r="G376" i="56"/>
  <c r="E377" i="56" s="1"/>
  <c r="H366" i="29"/>
  <c r="Z350" i="31" s="1"/>
  <c r="F366" i="29"/>
  <c r="X350" i="31" s="1"/>
  <c r="G361" i="15"/>
  <c r="E362" i="15" s="1"/>
  <c r="F362" i="15" s="1"/>
  <c r="H362" i="15" s="1"/>
  <c r="T90" i="2"/>
  <c r="R90" i="2"/>
  <c r="S99" i="27"/>
  <c r="Q100" i="27" s="1"/>
  <c r="S104" i="15"/>
  <c r="Q105" i="15" s="1"/>
  <c r="G383" i="17"/>
  <c r="E384" i="17" s="1"/>
  <c r="G391" i="2"/>
  <c r="E392" i="2" s="1"/>
  <c r="S100" i="36"/>
  <c r="Q101" i="36" s="1"/>
  <c r="T101" i="36" s="1"/>
  <c r="F402" i="36"/>
  <c r="H402" i="36" s="1"/>
  <c r="G402" i="36" s="1"/>
  <c r="N242" i="31" l="1"/>
  <c r="F248" i="27"/>
  <c r="O242" i="31" s="1"/>
  <c r="H248" i="27"/>
  <c r="Q242" i="31" s="1"/>
  <c r="F377" i="56"/>
  <c r="H377" i="56" s="1"/>
  <c r="K380" i="56"/>
  <c r="I381" i="56" s="1"/>
  <c r="G366" i="29"/>
  <c r="E367" i="29" s="1"/>
  <c r="Y350" i="31"/>
  <c r="W351" i="31" s="1"/>
  <c r="E355" i="31"/>
  <c r="F355" i="31" s="1"/>
  <c r="H355" i="31"/>
  <c r="G362" i="15"/>
  <c r="E363" i="15" s="1"/>
  <c r="S90" i="2"/>
  <c r="Q91" i="2" s="1"/>
  <c r="T91" i="2" s="1"/>
  <c r="T100" i="27"/>
  <c r="R100" i="27"/>
  <c r="F384" i="17"/>
  <c r="H384" i="17" s="1"/>
  <c r="D378" i="10"/>
  <c r="F392" i="2"/>
  <c r="H392" i="2" s="1"/>
  <c r="R101" i="36"/>
  <c r="S101" i="36" s="1"/>
  <c r="Q102" i="36" s="1"/>
  <c r="T102" i="36" s="1"/>
  <c r="T105" i="15"/>
  <c r="R105" i="15"/>
  <c r="E403" i="36"/>
  <c r="G248" i="27" l="1"/>
  <c r="J381" i="56"/>
  <c r="L381" i="56" s="1"/>
  <c r="G377" i="56"/>
  <c r="E378" i="56" s="1"/>
  <c r="H367" i="29"/>
  <c r="Z351" i="31" s="1"/>
  <c r="F367" i="29"/>
  <c r="X351" i="31" s="1"/>
  <c r="S100" i="27"/>
  <c r="Q101" i="27" s="1"/>
  <c r="T101" i="27" s="1"/>
  <c r="R91" i="2"/>
  <c r="S91" i="2" s="1"/>
  <c r="Q92" i="2" s="1"/>
  <c r="G355" i="31"/>
  <c r="E356" i="31"/>
  <c r="F356" i="31" s="1"/>
  <c r="F363" i="15"/>
  <c r="H363" i="15" s="1"/>
  <c r="S105" i="15"/>
  <c r="Q106" i="15" s="1"/>
  <c r="T106" i="15" s="1"/>
  <c r="O4" i="2"/>
  <c r="G392" i="2"/>
  <c r="N4" i="2" s="1"/>
  <c r="G384" i="17"/>
  <c r="E385" i="17" s="1"/>
  <c r="R102" i="36"/>
  <c r="S102" i="36" s="1"/>
  <c r="Q103" i="36" s="1"/>
  <c r="T103" i="36" s="1"/>
  <c r="F403" i="36"/>
  <c r="H403" i="36" s="1"/>
  <c r="G403" i="36" s="1"/>
  <c r="E404" i="36" s="1"/>
  <c r="P242" i="31" l="1"/>
  <c r="E249" i="27"/>
  <c r="F378" i="56"/>
  <c r="H378" i="56" s="1"/>
  <c r="K381" i="56"/>
  <c r="I382" i="56" s="1"/>
  <c r="Y351" i="31"/>
  <c r="W352" i="31" s="1"/>
  <c r="R101" i="27"/>
  <c r="S101" i="27" s="1"/>
  <c r="Q102" i="27" s="1"/>
  <c r="R102" i="27" s="1"/>
  <c r="G367" i="29"/>
  <c r="E368" i="29" s="1"/>
  <c r="T92" i="2"/>
  <c r="R92" i="2"/>
  <c r="H356" i="31"/>
  <c r="G356" i="31" s="1"/>
  <c r="G363" i="15"/>
  <c r="E364" i="15" s="1"/>
  <c r="R106" i="15"/>
  <c r="S106" i="15" s="1"/>
  <c r="Q107" i="15" s="1"/>
  <c r="F385" i="17"/>
  <c r="H385" i="17" s="1"/>
  <c r="G385" i="17" s="1"/>
  <c r="E386" i="17" s="1"/>
  <c r="V3" i="1"/>
  <c r="M11" i="2"/>
  <c r="V4" i="1"/>
  <c r="V7" i="1" s="1"/>
  <c r="Q4" i="2"/>
  <c r="R103" i="36"/>
  <c r="S103" i="36" s="1"/>
  <c r="Q104" i="36" s="1"/>
  <c r="R104" i="36" s="1"/>
  <c r="F404" i="36"/>
  <c r="H404" i="36" s="1"/>
  <c r="O4" i="36" s="1"/>
  <c r="N243" i="31" l="1"/>
  <c r="F249" i="27"/>
  <c r="O243" i="31" s="1"/>
  <c r="H249" i="27"/>
  <c r="Q243" i="31" s="1"/>
  <c r="J382" i="56"/>
  <c r="L382" i="56" s="1"/>
  <c r="G378" i="56"/>
  <c r="E379" i="56" s="1"/>
  <c r="T102" i="27"/>
  <c r="S102" i="27" s="1"/>
  <c r="Q103" i="27" s="1"/>
  <c r="H368" i="29"/>
  <c r="Z352" i="31" s="1"/>
  <c r="F368" i="29"/>
  <c r="X352" i="31" s="1"/>
  <c r="S92" i="2"/>
  <c r="Q93" i="2" s="1"/>
  <c r="R93" i="2" s="1"/>
  <c r="E357" i="31"/>
  <c r="F364" i="15"/>
  <c r="H364" i="15" s="1"/>
  <c r="F386" i="17"/>
  <c r="H386" i="17" s="1"/>
  <c r="H54" i="1"/>
  <c r="S11" i="2"/>
  <c r="R11" i="2"/>
  <c r="P71" i="2"/>
  <c r="T104" i="36"/>
  <c r="S104" i="36" s="1"/>
  <c r="Q105" i="36" s="1"/>
  <c r="R107" i="15"/>
  <c r="T107" i="15"/>
  <c r="H27" i="36"/>
  <c r="Q4" i="36"/>
  <c r="G404" i="36"/>
  <c r="N4" i="36" s="1"/>
  <c r="M11" i="36" s="1"/>
  <c r="Y352" i="31" l="1"/>
  <c r="W353" i="31" s="1"/>
  <c r="G249" i="27"/>
  <c r="P243" i="31" s="1"/>
  <c r="F379" i="56"/>
  <c r="H379" i="56" s="1"/>
  <c r="G379" i="56" s="1"/>
  <c r="K382" i="56"/>
  <c r="I383" i="56" s="1"/>
  <c r="G368" i="29"/>
  <c r="T103" i="27"/>
  <c r="R103" i="27"/>
  <c r="T93" i="2"/>
  <c r="S93" i="2" s="1"/>
  <c r="Q94" i="2" s="1"/>
  <c r="R94" i="2" s="1"/>
  <c r="E369" i="29"/>
  <c r="H357" i="31"/>
  <c r="G364" i="15"/>
  <c r="E365" i="15" s="1"/>
  <c r="F357" i="31"/>
  <c r="G386" i="17"/>
  <c r="E387" i="17" s="1"/>
  <c r="O71" i="2"/>
  <c r="M72" i="2" s="1"/>
  <c r="T105" i="36"/>
  <c r="R105" i="36"/>
  <c r="S107" i="15"/>
  <c r="Q108" i="15" s="1"/>
  <c r="S11" i="36"/>
  <c r="R11" i="36"/>
  <c r="P83" i="36"/>
  <c r="E250" i="27" l="1"/>
  <c r="F250" i="27" s="1"/>
  <c r="N244" i="31"/>
  <c r="J383" i="56"/>
  <c r="L383" i="56" s="1"/>
  <c r="K383" i="56" s="1"/>
  <c r="E380" i="56"/>
  <c r="S103" i="27"/>
  <c r="Q104" i="27" s="1"/>
  <c r="R104" i="27" s="1"/>
  <c r="H369" i="29"/>
  <c r="Z353" i="31" s="1"/>
  <c r="F369" i="29"/>
  <c r="X353" i="31" s="1"/>
  <c r="G357" i="31"/>
  <c r="T94" i="2"/>
  <c r="S94" i="2" s="1"/>
  <c r="Q95" i="2" s="1"/>
  <c r="E358" i="31"/>
  <c r="F358" i="31" s="1"/>
  <c r="F365" i="15"/>
  <c r="H365" i="15" s="1"/>
  <c r="N72" i="2"/>
  <c r="P72" i="2" s="1"/>
  <c r="F387" i="17"/>
  <c r="H387" i="17" s="1"/>
  <c r="S105" i="36"/>
  <c r="Q106" i="36" s="1"/>
  <c r="T106" i="36" s="1"/>
  <c r="R108" i="15"/>
  <c r="T108" i="15"/>
  <c r="O83" i="36"/>
  <c r="M84" i="36" s="1"/>
  <c r="O244" i="31" l="1"/>
  <c r="H250" i="27"/>
  <c r="G250" i="27"/>
  <c r="Q244" i="31"/>
  <c r="F380" i="56"/>
  <c r="H380" i="56" s="1"/>
  <c r="G380" i="56" s="1"/>
  <c r="I384" i="56"/>
  <c r="T104" i="27"/>
  <c r="S104" i="27" s="1"/>
  <c r="Q105" i="27" s="1"/>
  <c r="T105" i="27" s="1"/>
  <c r="G369" i="29"/>
  <c r="E370" i="29" s="1"/>
  <c r="Y353" i="31"/>
  <c r="W354" i="31" s="1"/>
  <c r="T95" i="2"/>
  <c r="R95" i="2"/>
  <c r="H358" i="31"/>
  <c r="G358" i="31" s="1"/>
  <c r="G365" i="15"/>
  <c r="E366" i="15" s="1"/>
  <c r="O72" i="2"/>
  <c r="M73" i="2" s="1"/>
  <c r="G387" i="17"/>
  <c r="E388" i="17" s="1"/>
  <c r="S108" i="15"/>
  <c r="Q109" i="15" s="1"/>
  <c r="T109" i="15" s="1"/>
  <c r="R106" i="36"/>
  <c r="S106" i="36" s="1"/>
  <c r="Q107" i="36" s="1"/>
  <c r="N84" i="36"/>
  <c r="P84" i="36" s="1"/>
  <c r="P244" i="31" l="1"/>
  <c r="E251" i="27"/>
  <c r="J384" i="56"/>
  <c r="L384" i="56" s="1"/>
  <c r="K384" i="56" s="1"/>
  <c r="I385" i="56" s="1"/>
  <c r="E381" i="56"/>
  <c r="H370" i="29"/>
  <c r="Z354" i="31" s="1"/>
  <c r="F370" i="29"/>
  <c r="X354" i="31" s="1"/>
  <c r="S95" i="2"/>
  <c r="Q96" i="2" s="1"/>
  <c r="T96" i="2" s="1"/>
  <c r="F366" i="15"/>
  <c r="H366" i="15" s="1"/>
  <c r="E359" i="31"/>
  <c r="F359" i="31" s="1"/>
  <c r="R105" i="27"/>
  <c r="S105" i="27" s="1"/>
  <c r="Q106" i="27" s="1"/>
  <c r="R109" i="15"/>
  <c r="S109" i="15" s="1"/>
  <c r="Q110" i="15" s="1"/>
  <c r="T110" i="15" s="1"/>
  <c r="F388" i="17"/>
  <c r="H388" i="17" s="1"/>
  <c r="N73" i="2"/>
  <c r="P73" i="2" s="1"/>
  <c r="T107" i="36"/>
  <c r="R107" i="36"/>
  <c r="O84" i="36"/>
  <c r="M85" i="36" s="1"/>
  <c r="N245" i="31" l="1"/>
  <c r="F251" i="27"/>
  <c r="O245" i="31" s="1"/>
  <c r="H251" i="27"/>
  <c r="J385" i="56"/>
  <c r="L385" i="56" s="1"/>
  <c r="F381" i="56"/>
  <c r="H381" i="56" s="1"/>
  <c r="G370" i="29"/>
  <c r="E371" i="29" s="1"/>
  <c r="Y354" i="31"/>
  <c r="W355" i="31" s="1"/>
  <c r="R96" i="2"/>
  <c r="S96" i="2" s="1"/>
  <c r="Q97" i="2" s="1"/>
  <c r="H359" i="31"/>
  <c r="G359" i="31" s="1"/>
  <c r="G366" i="15"/>
  <c r="E367" i="15" s="1"/>
  <c r="R106" i="27"/>
  <c r="T106" i="27"/>
  <c r="R110" i="15"/>
  <c r="S110" i="15" s="1"/>
  <c r="Q111" i="15" s="1"/>
  <c r="O73" i="2"/>
  <c r="M74" i="2" s="1"/>
  <c r="G388" i="17"/>
  <c r="E389" i="17" s="1"/>
  <c r="S107" i="36"/>
  <c r="Q108" i="36" s="1"/>
  <c r="R108" i="36" s="1"/>
  <c r="N85" i="36"/>
  <c r="P85" i="36" s="1"/>
  <c r="Q245" i="31" l="1"/>
  <c r="G251" i="27"/>
  <c r="G381" i="56"/>
  <c r="E382" i="56" s="1"/>
  <c r="K385" i="56"/>
  <c r="I386" i="56" s="1"/>
  <c r="H371" i="29"/>
  <c r="Z355" i="31" s="1"/>
  <c r="F371" i="29"/>
  <c r="X355" i="31" s="1"/>
  <c r="R97" i="2"/>
  <c r="T97" i="2"/>
  <c r="F367" i="15"/>
  <c r="H367" i="15" s="1"/>
  <c r="H360" i="31" s="1"/>
  <c r="E360" i="31"/>
  <c r="S106" i="27"/>
  <c r="Q107" i="27" s="1"/>
  <c r="T107" i="27" s="1"/>
  <c r="N74" i="2"/>
  <c r="P74" i="2" s="1"/>
  <c r="F389" i="17"/>
  <c r="H389" i="17" s="1"/>
  <c r="G389" i="17" s="1"/>
  <c r="T108" i="36"/>
  <c r="S108" i="36" s="1"/>
  <c r="Q109" i="36" s="1"/>
  <c r="R109" i="36" s="1"/>
  <c r="T111" i="15"/>
  <c r="R111" i="15"/>
  <c r="O85" i="36"/>
  <c r="M86" i="36" s="1"/>
  <c r="G371" i="29" l="1"/>
  <c r="P245" i="31"/>
  <c r="E252" i="27"/>
  <c r="Y355" i="31"/>
  <c r="J386" i="56"/>
  <c r="L386" i="56" s="1"/>
  <c r="F382" i="56"/>
  <c r="H382" i="56" s="1"/>
  <c r="E372" i="29"/>
  <c r="W356" i="31"/>
  <c r="S97" i="2"/>
  <c r="Q98" i="2" s="1"/>
  <c r="R98" i="2" s="1"/>
  <c r="G367" i="15"/>
  <c r="E368" i="15" s="1"/>
  <c r="F360" i="31"/>
  <c r="G360" i="31" s="1"/>
  <c r="R107" i="27"/>
  <c r="S107" i="27" s="1"/>
  <c r="Q108" i="27" s="1"/>
  <c r="E390" i="17"/>
  <c r="F390" i="17" s="1"/>
  <c r="O74" i="2"/>
  <c r="M75" i="2" s="1"/>
  <c r="S111" i="15"/>
  <c r="Q112" i="15" s="1"/>
  <c r="R112" i="15" s="1"/>
  <c r="T109" i="36"/>
  <c r="S109" i="36" s="1"/>
  <c r="Q110" i="36" s="1"/>
  <c r="N86" i="36"/>
  <c r="P86" i="36" s="1"/>
  <c r="F252" i="27" l="1"/>
  <c r="O246" i="31" s="1"/>
  <c r="N246" i="31"/>
  <c r="H252" i="27"/>
  <c r="Q246" i="31" s="1"/>
  <c r="G382" i="56"/>
  <c r="E383" i="56" s="1"/>
  <c r="K386" i="56"/>
  <c r="I387" i="56" s="1"/>
  <c r="H372" i="29"/>
  <c r="Z356" i="31" s="1"/>
  <c r="F372" i="29"/>
  <c r="X356" i="31" s="1"/>
  <c r="T98" i="2"/>
  <c r="S98" i="2" s="1"/>
  <c r="Q99" i="2" s="1"/>
  <c r="E361" i="31"/>
  <c r="F361" i="31" s="1"/>
  <c r="F368" i="15"/>
  <c r="H368" i="15" s="1"/>
  <c r="H390" i="17"/>
  <c r="G390" i="17" s="1"/>
  <c r="E391" i="17" s="1"/>
  <c r="F391" i="17" s="1"/>
  <c r="H391" i="17" s="1"/>
  <c r="N75" i="2"/>
  <c r="T112" i="15"/>
  <c r="S112" i="15" s="1"/>
  <c r="Q113" i="15" s="1"/>
  <c r="R108" i="27"/>
  <c r="T108" i="27"/>
  <c r="T110" i="36"/>
  <c r="R110" i="36"/>
  <c r="O86" i="36"/>
  <c r="M87" i="36" s="1"/>
  <c r="P75" i="2" l="1"/>
  <c r="O75" i="2" s="1"/>
  <c r="M76" i="2" s="1"/>
  <c r="Y356" i="31"/>
  <c r="G252" i="27"/>
  <c r="P246" i="31" s="1"/>
  <c r="J387" i="56"/>
  <c r="L387" i="56" s="1"/>
  <c r="F383" i="56"/>
  <c r="H383" i="56" s="1"/>
  <c r="W357" i="31"/>
  <c r="G372" i="29"/>
  <c r="E373" i="29" s="1"/>
  <c r="R99" i="2"/>
  <c r="T99" i="2"/>
  <c r="H361" i="31"/>
  <c r="G361" i="31" s="1"/>
  <c r="G368" i="15"/>
  <c r="E369" i="15" s="1"/>
  <c r="G391" i="17"/>
  <c r="E392" i="17" s="1"/>
  <c r="S108" i="27"/>
  <c r="Q109" i="27" s="1"/>
  <c r="R109" i="27" s="1"/>
  <c r="T113" i="15"/>
  <c r="R113" i="15"/>
  <c r="S110" i="36"/>
  <c r="Q111" i="36" s="1"/>
  <c r="R111" i="36" s="1"/>
  <c r="N87" i="36"/>
  <c r="P87" i="36" s="1"/>
  <c r="N76" i="2" l="1"/>
  <c r="E253" i="27"/>
  <c r="G383" i="56"/>
  <c r="E384" i="56" s="1"/>
  <c r="K387" i="56"/>
  <c r="I388" i="56" s="1"/>
  <c r="F373" i="29"/>
  <c r="X357" i="31" s="1"/>
  <c r="H373" i="29"/>
  <c r="Z357" i="31" s="1"/>
  <c r="S99" i="2"/>
  <c r="Q100" i="2" s="1"/>
  <c r="R100" i="2" s="1"/>
  <c r="F369" i="15"/>
  <c r="H369" i="15" s="1"/>
  <c r="H362" i="31" s="1"/>
  <c r="E362" i="31"/>
  <c r="F362" i="31" s="1"/>
  <c r="T109" i="27"/>
  <c r="S109" i="27" s="1"/>
  <c r="Q110" i="27" s="1"/>
  <c r="T110" i="27" s="1"/>
  <c r="F392" i="17"/>
  <c r="H392" i="17" s="1"/>
  <c r="G392" i="17" s="1"/>
  <c r="E393" i="17" s="1"/>
  <c r="F393" i="17" s="1"/>
  <c r="H393" i="17" s="1"/>
  <c r="S113" i="15"/>
  <c r="Q114" i="15" s="1"/>
  <c r="T114" i="15" s="1"/>
  <c r="O87" i="36"/>
  <c r="M88" i="36" s="1"/>
  <c r="N88" i="36" s="1"/>
  <c r="T111" i="36"/>
  <c r="S111" i="36" s="1"/>
  <c r="P76" i="2" l="1"/>
  <c r="O76" i="2" s="1"/>
  <c r="M77" i="2" s="1"/>
  <c r="F253" i="27"/>
  <c r="O247" i="31" s="1"/>
  <c r="N247" i="31"/>
  <c r="H253" i="27"/>
  <c r="J388" i="56"/>
  <c r="L388" i="56" s="1"/>
  <c r="F384" i="56"/>
  <c r="H384" i="56" s="1"/>
  <c r="G373" i="29"/>
  <c r="E374" i="29" s="1"/>
  <c r="F374" i="29" s="1"/>
  <c r="X358" i="31" s="1"/>
  <c r="Y357" i="31"/>
  <c r="W358" i="31" s="1"/>
  <c r="T100" i="2"/>
  <c r="S100" i="2" s="1"/>
  <c r="Q101" i="2" s="1"/>
  <c r="G362" i="31"/>
  <c r="G369" i="15"/>
  <c r="E370" i="15" s="1"/>
  <c r="E363" i="31" s="1"/>
  <c r="F363" i="31" s="1"/>
  <c r="R110" i="27"/>
  <c r="S110" i="27" s="1"/>
  <c r="Q111" i="27" s="1"/>
  <c r="T111" i="27" s="1"/>
  <c r="R114" i="15"/>
  <c r="S114" i="15" s="1"/>
  <c r="Q115" i="15" s="1"/>
  <c r="T115" i="15" s="1"/>
  <c r="G393" i="17"/>
  <c r="E394" i="17" s="1"/>
  <c r="P88" i="36"/>
  <c r="O88" i="36" s="1"/>
  <c r="M89" i="36" s="1"/>
  <c r="N89" i="36" s="1"/>
  <c r="P89" i="36" s="1"/>
  <c r="Q112" i="36"/>
  <c r="T112" i="36" s="1"/>
  <c r="H374" i="29" l="1"/>
  <c r="Z358" i="31" s="1"/>
  <c r="N77" i="2"/>
  <c r="P77" i="2" s="1"/>
  <c r="O77" i="2" s="1"/>
  <c r="M78" i="2" s="1"/>
  <c r="Q247" i="31"/>
  <c r="G253" i="27"/>
  <c r="P247" i="31" s="1"/>
  <c r="G384" i="56"/>
  <c r="E385" i="56" s="1"/>
  <c r="K388" i="56"/>
  <c r="I389" i="56" s="1"/>
  <c r="G374" i="29"/>
  <c r="E375" i="29" s="1"/>
  <c r="Y358" i="31"/>
  <c r="W359" i="31" s="1"/>
  <c r="R101" i="2"/>
  <c r="T101" i="2"/>
  <c r="F370" i="15"/>
  <c r="H370" i="15" s="1"/>
  <c r="H363" i="31" s="1"/>
  <c r="G363" i="31" s="1"/>
  <c r="R111" i="27"/>
  <c r="S111" i="27" s="1"/>
  <c r="Q112" i="27" s="1"/>
  <c r="R115" i="15"/>
  <c r="S115" i="15" s="1"/>
  <c r="Q116" i="15" s="1"/>
  <c r="R116" i="15" s="1"/>
  <c r="F394" i="17"/>
  <c r="H394" i="17" s="1"/>
  <c r="G394" i="17" s="1"/>
  <c r="R112" i="36"/>
  <c r="S112" i="36" s="1"/>
  <c r="Q113" i="36" s="1"/>
  <c r="O89" i="36"/>
  <c r="M90" i="36" s="1"/>
  <c r="N90" i="36" s="1"/>
  <c r="N78" i="2" l="1"/>
  <c r="E254" i="27"/>
  <c r="J389" i="56"/>
  <c r="L389" i="56" s="1"/>
  <c r="F385" i="56"/>
  <c r="H385" i="56" s="1"/>
  <c r="G385" i="56" s="1"/>
  <c r="H375" i="29"/>
  <c r="Z359" i="31" s="1"/>
  <c r="F375" i="29"/>
  <c r="X359" i="31" s="1"/>
  <c r="S101" i="2"/>
  <c r="Q102" i="2" s="1"/>
  <c r="T102" i="2" s="1"/>
  <c r="G370" i="15"/>
  <c r="E371" i="15" s="1"/>
  <c r="E364" i="31" s="1"/>
  <c r="F364" i="31" s="1"/>
  <c r="E395" i="17"/>
  <c r="F395" i="17" s="1"/>
  <c r="H395" i="17" s="1"/>
  <c r="T116" i="15"/>
  <c r="S116" i="15" s="1"/>
  <c r="R112" i="27"/>
  <c r="T112" i="27"/>
  <c r="T113" i="36"/>
  <c r="R113" i="36"/>
  <c r="P90" i="36"/>
  <c r="O90" i="36" s="1"/>
  <c r="G375" i="29" l="1"/>
  <c r="E376" i="29" s="1"/>
  <c r="Y359" i="31"/>
  <c r="W360" i="31" s="1"/>
  <c r="P78" i="2"/>
  <c r="O78" i="2" s="1"/>
  <c r="M79" i="2" s="1"/>
  <c r="N248" i="31"/>
  <c r="F254" i="27"/>
  <c r="K389" i="56"/>
  <c r="I390" i="56" s="1"/>
  <c r="E386" i="56"/>
  <c r="H376" i="29"/>
  <c r="Z360" i="31" s="1"/>
  <c r="F376" i="29"/>
  <c r="X360" i="31" s="1"/>
  <c r="R102" i="2"/>
  <c r="S102" i="2" s="1"/>
  <c r="Q103" i="2" s="1"/>
  <c r="T103" i="2" s="1"/>
  <c r="F371" i="15"/>
  <c r="H371" i="15" s="1"/>
  <c r="G371" i="15" s="1"/>
  <c r="E372" i="15" s="1"/>
  <c r="G395" i="17"/>
  <c r="E396" i="17" s="1"/>
  <c r="F396" i="17" s="1"/>
  <c r="H396" i="17" s="1"/>
  <c r="S112" i="27"/>
  <c r="Q113" i="27" s="1"/>
  <c r="T113" i="27" s="1"/>
  <c r="Q117" i="15"/>
  <c r="T117" i="15" s="1"/>
  <c r="S113" i="36"/>
  <c r="Q114" i="36" s="1"/>
  <c r="T114" i="36" s="1"/>
  <c r="M91" i="36"/>
  <c r="N79" i="2" l="1"/>
  <c r="P79" i="2" s="1"/>
  <c r="O79" i="2" s="1"/>
  <c r="M80" i="2" s="1"/>
  <c r="O248" i="31"/>
  <c r="H254" i="27"/>
  <c r="J390" i="56"/>
  <c r="L390" i="56" s="1"/>
  <c r="F386" i="56"/>
  <c r="H386" i="56" s="1"/>
  <c r="Y360" i="31"/>
  <c r="W361" i="31" s="1"/>
  <c r="G376" i="29"/>
  <c r="E377" i="29" s="1"/>
  <c r="R103" i="2"/>
  <c r="S103" i="2" s="1"/>
  <c r="Q104" i="2" s="1"/>
  <c r="T104" i="2" s="1"/>
  <c r="H364" i="31"/>
  <c r="G364" i="31" s="1"/>
  <c r="F372" i="15"/>
  <c r="H372" i="15" s="1"/>
  <c r="E365" i="31"/>
  <c r="F365" i="31" s="1"/>
  <c r="R113" i="27"/>
  <c r="S113" i="27" s="1"/>
  <c r="Q114" i="27" s="1"/>
  <c r="T114" i="27" s="1"/>
  <c r="R117" i="15"/>
  <c r="S117" i="15" s="1"/>
  <c r="Q118" i="15" s="1"/>
  <c r="T118" i="15" s="1"/>
  <c r="G396" i="17"/>
  <c r="E397" i="17" s="1"/>
  <c r="R114" i="36"/>
  <c r="S114" i="36" s="1"/>
  <c r="Q115" i="36" s="1"/>
  <c r="R115" i="36" s="1"/>
  <c r="N91" i="36"/>
  <c r="N80" i="2" l="1"/>
  <c r="P80" i="2" s="1"/>
  <c r="O80" i="2" s="1"/>
  <c r="M81" i="2" s="1"/>
  <c r="G254" i="27"/>
  <c r="P248" i="31" s="1"/>
  <c r="E255" i="27"/>
  <c r="Q248" i="31"/>
  <c r="G386" i="56"/>
  <c r="E387" i="56" s="1"/>
  <c r="K390" i="56"/>
  <c r="I391" i="56" s="1"/>
  <c r="H377" i="29"/>
  <c r="Z361" i="31" s="1"/>
  <c r="F377" i="29"/>
  <c r="X361" i="31" s="1"/>
  <c r="Y361" i="31" s="1"/>
  <c r="W362" i="31" s="1"/>
  <c r="R104" i="2"/>
  <c r="S104" i="2" s="1"/>
  <c r="Q105" i="2" s="1"/>
  <c r="T105" i="2" s="1"/>
  <c r="H365" i="31"/>
  <c r="G365" i="31" s="1"/>
  <c r="G372" i="15"/>
  <c r="E373" i="15" s="1"/>
  <c r="R114" i="27"/>
  <c r="S114" i="27" s="1"/>
  <c r="Q115" i="27" s="1"/>
  <c r="R115" i="27" s="1"/>
  <c r="R118" i="15"/>
  <c r="S118" i="15" s="1"/>
  <c r="Q119" i="15" s="1"/>
  <c r="R119" i="15" s="1"/>
  <c r="F397" i="17"/>
  <c r="H397" i="17" s="1"/>
  <c r="T115" i="36"/>
  <c r="S115" i="36" s="1"/>
  <c r="Q116" i="36" s="1"/>
  <c r="P91" i="36"/>
  <c r="O91" i="36" s="1"/>
  <c r="M92" i="36" s="1"/>
  <c r="N81" i="2" l="1"/>
  <c r="P81" i="2" s="1"/>
  <c r="O81" i="2" s="1"/>
  <c r="M82" i="2" s="1"/>
  <c r="N82" i="2" s="1"/>
  <c r="N249" i="31"/>
  <c r="F255" i="27"/>
  <c r="O249" i="31" s="1"/>
  <c r="H255" i="27"/>
  <c r="J391" i="56"/>
  <c r="L391" i="56" s="1"/>
  <c r="K391" i="56" s="1"/>
  <c r="F387" i="56"/>
  <c r="H387" i="56" s="1"/>
  <c r="Q249" i="31"/>
  <c r="G255" i="27"/>
  <c r="P249" i="31" s="1"/>
  <c r="G377" i="29"/>
  <c r="E378" i="29" s="1"/>
  <c r="R105" i="2"/>
  <c r="S105" i="2" s="1"/>
  <c r="Q106" i="2" s="1"/>
  <c r="R106" i="2" s="1"/>
  <c r="T115" i="27"/>
  <c r="S115" i="27" s="1"/>
  <c r="Q116" i="27" s="1"/>
  <c r="F373" i="15"/>
  <c r="H373" i="15" s="1"/>
  <c r="H366" i="31" s="1"/>
  <c r="E366" i="31"/>
  <c r="F366" i="31" s="1"/>
  <c r="T119" i="15"/>
  <c r="S119" i="15" s="1"/>
  <c r="Q120" i="15" s="1"/>
  <c r="G397" i="17"/>
  <c r="E398" i="17" s="1"/>
  <c r="N92" i="36"/>
  <c r="P92" i="36" s="1"/>
  <c r="T116" i="36"/>
  <c r="R116" i="36"/>
  <c r="E256" i="27" l="1"/>
  <c r="P82" i="2"/>
  <c r="O82" i="2" s="1"/>
  <c r="M83" i="2" s="1"/>
  <c r="N83" i="2" s="1"/>
  <c r="G387" i="56"/>
  <c r="E388" i="56" s="1"/>
  <c r="I392" i="56"/>
  <c r="N250" i="31"/>
  <c r="F256" i="27"/>
  <c r="O250" i="31" s="1"/>
  <c r="H378" i="29"/>
  <c r="Z362" i="31" s="1"/>
  <c r="F378" i="29"/>
  <c r="X362" i="31" s="1"/>
  <c r="T106" i="2"/>
  <c r="S106" i="2" s="1"/>
  <c r="Q107" i="2" s="1"/>
  <c r="G366" i="31"/>
  <c r="G373" i="15"/>
  <c r="E374" i="15" s="1"/>
  <c r="F374" i="15" s="1"/>
  <c r="H374" i="15" s="1"/>
  <c r="H367" i="31" s="1"/>
  <c r="F398" i="17"/>
  <c r="H398" i="17" s="1"/>
  <c r="R116" i="27"/>
  <c r="T116" i="27"/>
  <c r="O92" i="36"/>
  <c r="M93" i="36" s="1"/>
  <c r="S116" i="36"/>
  <c r="Q117" i="36" s="1"/>
  <c r="R120" i="15"/>
  <c r="T120" i="15"/>
  <c r="P83" i="2" l="1"/>
  <c r="O83" i="2" s="1"/>
  <c r="M84" i="2" s="1"/>
  <c r="N84" i="2" s="1"/>
  <c r="G378" i="29"/>
  <c r="F388" i="56"/>
  <c r="H388" i="56" s="1"/>
  <c r="G388" i="56" s="1"/>
  <c r="J392" i="56"/>
  <c r="L392" i="56" s="1"/>
  <c r="Y362" i="31"/>
  <c r="W363" i="31" s="1"/>
  <c r="E379" i="29"/>
  <c r="H256" i="27"/>
  <c r="T107" i="2"/>
  <c r="R107" i="2"/>
  <c r="G374" i="15"/>
  <c r="E375" i="15" s="1"/>
  <c r="F375" i="15" s="1"/>
  <c r="H375" i="15" s="1"/>
  <c r="H368" i="31" s="1"/>
  <c r="E367" i="31"/>
  <c r="F367" i="31" s="1"/>
  <c r="G398" i="17"/>
  <c r="E399" i="17" s="1"/>
  <c r="S116" i="27"/>
  <c r="Q117" i="27" s="1"/>
  <c r="T117" i="27" s="1"/>
  <c r="N93" i="36"/>
  <c r="P93" i="36" s="1"/>
  <c r="R117" i="36"/>
  <c r="T117" i="36"/>
  <c r="S120" i="15"/>
  <c r="Q121" i="15" s="1"/>
  <c r="P84" i="2" l="1"/>
  <c r="O84" i="2" s="1"/>
  <c r="M85" i="2" s="1"/>
  <c r="K392" i="56"/>
  <c r="I393" i="56" s="1"/>
  <c r="E389" i="56"/>
  <c r="Q250" i="31"/>
  <c r="G256" i="27"/>
  <c r="P250" i="31" s="1"/>
  <c r="H379" i="29"/>
  <c r="Z363" i="31" s="1"/>
  <c r="F379" i="29"/>
  <c r="X363" i="31" s="1"/>
  <c r="S107" i="2"/>
  <c r="Q108" i="2" s="1"/>
  <c r="E368" i="31"/>
  <c r="F368" i="31" s="1"/>
  <c r="G368" i="31" s="1"/>
  <c r="G367" i="31"/>
  <c r="G375" i="15"/>
  <c r="E376" i="15" s="1"/>
  <c r="F399" i="17"/>
  <c r="H399" i="17" s="1"/>
  <c r="R117" i="27"/>
  <c r="S117" i="27" s="1"/>
  <c r="Q118" i="27" s="1"/>
  <c r="O93" i="36"/>
  <c r="M94" i="36" s="1"/>
  <c r="N94" i="36" s="1"/>
  <c r="P94" i="36" s="1"/>
  <c r="O94" i="36" s="1"/>
  <c r="M95" i="36" s="1"/>
  <c r="S117" i="36"/>
  <c r="Q118" i="36" s="1"/>
  <c r="T121" i="15"/>
  <c r="R121" i="15"/>
  <c r="N85" i="2" l="1"/>
  <c r="P85" i="2" s="1"/>
  <c r="O85" i="2" s="1"/>
  <c r="M86" i="2" s="1"/>
  <c r="Y363" i="31"/>
  <c r="W364" i="31" s="1"/>
  <c r="E257" i="27"/>
  <c r="G379" i="29"/>
  <c r="E380" i="29" s="1"/>
  <c r="F380" i="29" s="1"/>
  <c r="X364" i="31" s="1"/>
  <c r="J393" i="56"/>
  <c r="L393" i="56" s="1"/>
  <c r="F389" i="56"/>
  <c r="H389" i="56" s="1"/>
  <c r="N251" i="31"/>
  <c r="F257" i="27"/>
  <c r="O251" i="31" s="1"/>
  <c r="H380" i="29"/>
  <c r="Z364" i="31" s="1"/>
  <c r="R108" i="2"/>
  <c r="T108" i="2"/>
  <c r="F376" i="15"/>
  <c r="H376" i="15" s="1"/>
  <c r="H369" i="31" s="1"/>
  <c r="E369" i="31"/>
  <c r="G399" i="17"/>
  <c r="E400" i="17" s="1"/>
  <c r="T118" i="27"/>
  <c r="R118" i="27"/>
  <c r="T118" i="36"/>
  <c r="R118" i="36"/>
  <c r="S121" i="15"/>
  <c r="Q122" i="15" s="1"/>
  <c r="N95" i="36"/>
  <c r="P95" i="36" s="1"/>
  <c r="Y364" i="31" l="1"/>
  <c r="K393" i="56"/>
  <c r="I394" i="56" s="1"/>
  <c r="G389" i="56"/>
  <c r="E390" i="56" s="1"/>
  <c r="H257" i="27"/>
  <c r="W365" i="31"/>
  <c r="G380" i="29"/>
  <c r="E381" i="29" s="1"/>
  <c r="S118" i="36"/>
  <c r="Q119" i="36" s="1"/>
  <c r="T119" i="36" s="1"/>
  <c r="S108" i="2"/>
  <c r="Q109" i="2" s="1"/>
  <c r="G376" i="15"/>
  <c r="E377" i="15" s="1"/>
  <c r="F369" i="31"/>
  <c r="G369" i="31" s="1"/>
  <c r="N86" i="2"/>
  <c r="P86" i="2" s="1"/>
  <c r="F400" i="17"/>
  <c r="H400" i="17" s="1"/>
  <c r="G400" i="17" s="1"/>
  <c r="E401" i="17" s="1"/>
  <c r="S118" i="27"/>
  <c r="Q119" i="27" s="1"/>
  <c r="T122" i="15"/>
  <c r="R122" i="15"/>
  <c r="O95" i="36"/>
  <c r="M96" i="36" s="1"/>
  <c r="F390" i="56" l="1"/>
  <c r="H390" i="56" s="1"/>
  <c r="J394" i="56"/>
  <c r="L394" i="56" s="1"/>
  <c r="H381" i="29"/>
  <c r="Z365" i="31" s="1"/>
  <c r="F381" i="29"/>
  <c r="X365" i="31" s="1"/>
  <c r="Y365" i="31"/>
  <c r="W366" i="31" s="1"/>
  <c r="Q251" i="31"/>
  <c r="G257" i="27"/>
  <c r="P251" i="31" s="1"/>
  <c r="R119" i="36"/>
  <c r="S119" i="36" s="1"/>
  <c r="Q120" i="36" s="1"/>
  <c r="T109" i="2"/>
  <c r="R109" i="2"/>
  <c r="O86" i="2"/>
  <c r="M87" i="2" s="1"/>
  <c r="N87" i="2" s="1"/>
  <c r="E370" i="31"/>
  <c r="F370" i="31" s="1"/>
  <c r="F377" i="15"/>
  <c r="H377" i="15" s="1"/>
  <c r="H370" i="31" s="1"/>
  <c r="F401" i="17"/>
  <c r="H401" i="17" s="1"/>
  <c r="G401" i="17" s="1"/>
  <c r="E402" i="17" s="1"/>
  <c r="F402" i="17" s="1"/>
  <c r="H402" i="17" s="1"/>
  <c r="S122" i="15"/>
  <c r="Q123" i="15" s="1"/>
  <c r="T123" i="15" s="1"/>
  <c r="T119" i="27"/>
  <c r="R119" i="27"/>
  <c r="N96" i="36"/>
  <c r="P96" i="36" s="1"/>
  <c r="K394" i="56" l="1"/>
  <c r="I395" i="56" s="1"/>
  <c r="G390" i="56"/>
  <c r="E391" i="56" s="1"/>
  <c r="E258" i="27"/>
  <c r="N252" i="31" s="1"/>
  <c r="S109" i="2"/>
  <c r="Q110" i="2" s="1"/>
  <c r="T110" i="2" s="1"/>
  <c r="F258" i="27"/>
  <c r="O252" i="31" s="1"/>
  <c r="G381" i="29"/>
  <c r="E382" i="29" s="1"/>
  <c r="P87" i="2"/>
  <c r="O87" i="2" s="1"/>
  <c r="M88" i="2" s="1"/>
  <c r="G370" i="31"/>
  <c r="G377" i="15"/>
  <c r="E378" i="15" s="1"/>
  <c r="S119" i="27"/>
  <c r="Q120" i="27" s="1"/>
  <c r="R120" i="27" s="1"/>
  <c r="R123" i="15"/>
  <c r="S123" i="15" s="1"/>
  <c r="Q124" i="15" s="1"/>
  <c r="R124" i="15" s="1"/>
  <c r="O4" i="17"/>
  <c r="G402" i="17"/>
  <c r="T120" i="36"/>
  <c r="R120" i="36"/>
  <c r="O96" i="36"/>
  <c r="M97" i="36" s="1"/>
  <c r="R110" i="2" l="1"/>
  <c r="S110" i="2" s="1"/>
  <c r="Q111" i="2" s="1"/>
  <c r="R111" i="2" s="1"/>
  <c r="F391" i="56"/>
  <c r="H391" i="56" s="1"/>
  <c r="J395" i="56"/>
  <c r="L395" i="56" s="1"/>
  <c r="H382" i="29"/>
  <c r="Z366" i="31" s="1"/>
  <c r="F382" i="29"/>
  <c r="X366" i="31" s="1"/>
  <c r="H258" i="27"/>
  <c r="E371" i="31"/>
  <c r="F378" i="15"/>
  <c r="H378" i="15" s="1"/>
  <c r="H371" i="31" s="1"/>
  <c r="T120" i="27"/>
  <c r="S120" i="27" s="1"/>
  <c r="Q121" i="27" s="1"/>
  <c r="N88" i="2"/>
  <c r="P88" i="2" s="1"/>
  <c r="T124" i="15"/>
  <c r="S124" i="15" s="1"/>
  <c r="Q125" i="15" s="1"/>
  <c r="H26" i="17"/>
  <c r="Q4" i="17"/>
  <c r="S120" i="36"/>
  <c r="Q121" i="36" s="1"/>
  <c r="T121" i="36" s="1"/>
  <c r="N97" i="36"/>
  <c r="G382" i="29" l="1"/>
  <c r="E383" i="29" s="1"/>
  <c r="K395" i="56"/>
  <c r="I396" i="56" s="1"/>
  <c r="G391" i="56"/>
  <c r="E392" i="56" s="1"/>
  <c r="Q252" i="31"/>
  <c r="G258" i="27"/>
  <c r="P252" i="31" s="1"/>
  <c r="H383" i="29"/>
  <c r="Z367" i="31" s="1"/>
  <c r="F383" i="29"/>
  <c r="X367" i="31" s="1"/>
  <c r="Y366" i="31"/>
  <c r="W367" i="31" s="1"/>
  <c r="T111" i="2"/>
  <c r="S111" i="2" s="1"/>
  <c r="Q112" i="2" s="1"/>
  <c r="R112" i="2" s="1"/>
  <c r="O88" i="2"/>
  <c r="M89" i="2" s="1"/>
  <c r="N89" i="2" s="1"/>
  <c r="G378" i="15"/>
  <c r="E379" i="15" s="1"/>
  <c r="F371" i="31"/>
  <c r="G371" i="31" s="1"/>
  <c r="R121" i="27"/>
  <c r="T121" i="27"/>
  <c r="P97" i="36"/>
  <c r="O97" i="36" s="1"/>
  <c r="M98" i="36" s="1"/>
  <c r="R121" i="36"/>
  <c r="S121" i="36" s="1"/>
  <c r="Q122" i="36" s="1"/>
  <c r="R125" i="15"/>
  <c r="T125" i="15"/>
  <c r="E259" i="27" l="1"/>
  <c r="F392" i="56"/>
  <c r="H392" i="56" s="1"/>
  <c r="J396" i="56"/>
  <c r="L396" i="56" s="1"/>
  <c r="G383" i="29"/>
  <c r="E384" i="29" s="1"/>
  <c r="H384" i="29" s="1"/>
  <c r="Z368" i="31" s="1"/>
  <c r="Y367" i="31"/>
  <c r="W368" i="31" s="1"/>
  <c r="N253" i="31"/>
  <c r="F259" i="27"/>
  <c r="O253" i="31" s="1"/>
  <c r="T112" i="2"/>
  <c r="S112" i="2" s="1"/>
  <c r="Q113" i="2" s="1"/>
  <c r="R113" i="2" s="1"/>
  <c r="P89" i="2"/>
  <c r="O89" i="2" s="1"/>
  <c r="M90" i="2" s="1"/>
  <c r="S121" i="27"/>
  <c r="Q122" i="27" s="1"/>
  <c r="T122" i="27" s="1"/>
  <c r="E372" i="31"/>
  <c r="F372" i="31" s="1"/>
  <c r="F379" i="15"/>
  <c r="H379" i="15" s="1"/>
  <c r="H372" i="31" s="1"/>
  <c r="S125" i="15"/>
  <c r="Q126" i="15" s="1"/>
  <c r="N98" i="36"/>
  <c r="P98" i="36" s="1"/>
  <c r="T122" i="36"/>
  <c r="R122" i="36"/>
  <c r="F384" i="29" l="1"/>
  <c r="X368" i="31" s="1"/>
  <c r="Y368" i="31" s="1"/>
  <c r="W369" i="31" s="1"/>
  <c r="K396" i="56"/>
  <c r="I397" i="56" s="1"/>
  <c r="G392" i="56"/>
  <c r="E393" i="56" s="1"/>
  <c r="H259" i="27"/>
  <c r="G384" i="29"/>
  <c r="E385" i="29" s="1"/>
  <c r="T113" i="2"/>
  <c r="S113" i="2" s="1"/>
  <c r="Q114" i="2" s="1"/>
  <c r="R122" i="27"/>
  <c r="S122" i="27" s="1"/>
  <c r="Q123" i="27" s="1"/>
  <c r="R123" i="27" s="1"/>
  <c r="G372" i="31"/>
  <c r="G379" i="15"/>
  <c r="E380" i="15" s="1"/>
  <c r="N90" i="2"/>
  <c r="P90" i="2" s="1"/>
  <c r="R126" i="15"/>
  <c r="O98" i="36"/>
  <c r="M99" i="36" s="1"/>
  <c r="N99" i="36" s="1"/>
  <c r="P99" i="36" s="1"/>
  <c r="S122" i="36"/>
  <c r="Q123" i="36" s="1"/>
  <c r="T123" i="36" s="1"/>
  <c r="F393" i="56" l="1"/>
  <c r="H393" i="56" s="1"/>
  <c r="J397" i="56"/>
  <c r="L397" i="56" s="1"/>
  <c r="F385" i="29"/>
  <c r="X369" i="31" s="1"/>
  <c r="H385" i="29"/>
  <c r="Z369" i="31" s="1"/>
  <c r="Q253" i="31"/>
  <c r="G259" i="27"/>
  <c r="P253" i="31" s="1"/>
  <c r="R114" i="2"/>
  <c r="T114" i="2"/>
  <c r="T126" i="15"/>
  <c r="S126" i="15" s="1"/>
  <c r="Q127" i="15" s="1"/>
  <c r="T123" i="27"/>
  <c r="S123" i="27" s="1"/>
  <c r="Q124" i="27" s="1"/>
  <c r="T124" i="27" s="1"/>
  <c r="O90" i="2"/>
  <c r="M91" i="2" s="1"/>
  <c r="F380" i="15"/>
  <c r="H380" i="15" s="1"/>
  <c r="H373" i="31" s="1"/>
  <c r="E373" i="31"/>
  <c r="F373" i="31" s="1"/>
  <c r="R123" i="36"/>
  <c r="S123" i="36" s="1"/>
  <c r="Q124" i="36" s="1"/>
  <c r="R124" i="36" s="1"/>
  <c r="O99" i="36"/>
  <c r="M100" i="36" s="1"/>
  <c r="N100" i="36" s="1"/>
  <c r="P100" i="36" s="1"/>
  <c r="Y369" i="31" l="1"/>
  <c r="K397" i="56"/>
  <c r="I398" i="56" s="1"/>
  <c r="G393" i="56"/>
  <c r="E394" i="56" s="1"/>
  <c r="E260" i="27"/>
  <c r="G385" i="29"/>
  <c r="E386" i="29" s="1"/>
  <c r="N254" i="31"/>
  <c r="F260" i="27"/>
  <c r="O254" i="31" s="1"/>
  <c r="W370" i="31"/>
  <c r="S114" i="2"/>
  <c r="Q115" i="2" s="1"/>
  <c r="T115" i="2" s="1"/>
  <c r="N91" i="2"/>
  <c r="R127" i="15"/>
  <c r="T127" i="15"/>
  <c r="R124" i="27"/>
  <c r="S124" i="27" s="1"/>
  <c r="Q125" i="27" s="1"/>
  <c r="R125" i="27" s="1"/>
  <c r="G380" i="15"/>
  <c r="E381" i="15" s="1"/>
  <c r="E374" i="31" s="1"/>
  <c r="F374" i="31" s="1"/>
  <c r="G373" i="31"/>
  <c r="T124" i="36"/>
  <c r="S124" i="36" s="1"/>
  <c r="O100" i="36"/>
  <c r="M101" i="36" s="1"/>
  <c r="P91" i="2" l="1"/>
  <c r="O91" i="2" s="1"/>
  <c r="M92" i="2" s="1"/>
  <c r="F394" i="56"/>
  <c r="H394" i="56" s="1"/>
  <c r="J398" i="56"/>
  <c r="L398" i="56" s="1"/>
  <c r="H260" i="27"/>
  <c r="R115" i="2"/>
  <c r="S115" i="2" s="1"/>
  <c r="Q116" i="2" s="1"/>
  <c r="R116" i="2" s="1"/>
  <c r="H386" i="29"/>
  <c r="Z370" i="31" s="1"/>
  <c r="F386" i="29"/>
  <c r="X370" i="31" s="1"/>
  <c r="S127" i="15"/>
  <c r="Q128" i="15" s="1"/>
  <c r="R128" i="15" s="1"/>
  <c r="F381" i="15"/>
  <c r="H381" i="15" s="1"/>
  <c r="H374" i="31" s="1"/>
  <c r="G374" i="31" s="1"/>
  <c r="T125" i="27"/>
  <c r="S125" i="27" s="1"/>
  <c r="Q126" i="27" s="1"/>
  <c r="T126" i="27" s="1"/>
  <c r="Q125" i="36"/>
  <c r="R125" i="36" s="1"/>
  <c r="N101" i="36"/>
  <c r="P101" i="36" s="1"/>
  <c r="N92" i="2" l="1"/>
  <c r="P92" i="2"/>
  <c r="G386" i="29"/>
  <c r="E387" i="29" s="1"/>
  <c r="K398" i="56"/>
  <c r="I399" i="56" s="1"/>
  <c r="G394" i="56"/>
  <c r="E395" i="56" s="1"/>
  <c r="F387" i="29"/>
  <c r="X371" i="31" s="1"/>
  <c r="H387" i="29"/>
  <c r="Z371" i="31" s="1"/>
  <c r="Q254" i="31"/>
  <c r="G260" i="27"/>
  <c r="P254" i="31" s="1"/>
  <c r="T116" i="2"/>
  <c r="S116" i="2" s="1"/>
  <c r="Q117" i="2" s="1"/>
  <c r="R117" i="2" s="1"/>
  <c r="Y370" i="31"/>
  <c r="W371" i="31" s="1"/>
  <c r="T128" i="15"/>
  <c r="S128" i="15" s="1"/>
  <c r="Q129" i="15" s="1"/>
  <c r="R129" i="15" s="1"/>
  <c r="G381" i="15"/>
  <c r="E382" i="15" s="1"/>
  <c r="E375" i="31" s="1"/>
  <c r="F375" i="31" s="1"/>
  <c r="R126" i="27"/>
  <c r="S126" i="27" s="1"/>
  <c r="Q127" i="27" s="1"/>
  <c r="T125" i="36"/>
  <c r="S125" i="36" s="1"/>
  <c r="Q126" i="36" s="1"/>
  <c r="R126" i="36" s="1"/>
  <c r="O101" i="36"/>
  <c r="M102" i="36" s="1"/>
  <c r="E261" i="27" l="1"/>
  <c r="O92" i="2"/>
  <c r="M93" i="2" s="1"/>
  <c r="N93" i="2" s="1"/>
  <c r="G387" i="29"/>
  <c r="E388" i="29" s="1"/>
  <c r="F388" i="29" s="1"/>
  <c r="X372" i="31" s="1"/>
  <c r="F395" i="56"/>
  <c r="H395" i="56" s="1"/>
  <c r="G395" i="56" s="1"/>
  <c r="J399" i="56"/>
  <c r="L399" i="56" s="1"/>
  <c r="Y371" i="31"/>
  <c r="W372" i="31" s="1"/>
  <c r="H388" i="29"/>
  <c r="Z372" i="31" s="1"/>
  <c r="N255" i="31"/>
  <c r="F261" i="27"/>
  <c r="O255" i="31" s="1"/>
  <c r="T117" i="2"/>
  <c r="S117" i="2" s="1"/>
  <c r="Q118" i="2" s="1"/>
  <c r="R118" i="2" s="1"/>
  <c r="T129" i="15"/>
  <c r="S129" i="15" s="1"/>
  <c r="Q130" i="15" s="1"/>
  <c r="T127" i="27"/>
  <c r="F382" i="15"/>
  <c r="H382" i="15" s="1"/>
  <c r="H375" i="31" s="1"/>
  <c r="G375" i="31" s="1"/>
  <c r="R127" i="27"/>
  <c r="T126" i="36"/>
  <c r="S126" i="36" s="1"/>
  <c r="Q127" i="36" s="1"/>
  <c r="N102" i="36"/>
  <c r="P93" i="2" l="1"/>
  <c r="O93" i="2" s="1"/>
  <c r="M94" i="2" s="1"/>
  <c r="K399" i="56"/>
  <c r="I400" i="56" s="1"/>
  <c r="E396" i="56"/>
  <c r="G388" i="29"/>
  <c r="E389" i="29" s="1"/>
  <c r="Y372" i="31"/>
  <c r="W373" i="31" s="1"/>
  <c r="H261" i="27"/>
  <c r="T118" i="2"/>
  <c r="S118" i="2" s="1"/>
  <c r="Q119" i="2" s="1"/>
  <c r="R130" i="15"/>
  <c r="T130" i="15" s="1"/>
  <c r="S130" i="15" s="1"/>
  <c r="Q131" i="15" s="1"/>
  <c r="S127" i="27"/>
  <c r="Q128" i="27" s="1"/>
  <c r="R128" i="27" s="1"/>
  <c r="T128" i="27" s="1"/>
  <c r="G382" i="15"/>
  <c r="E383" i="15" s="1"/>
  <c r="E376" i="31" s="1"/>
  <c r="F376" i="31" s="1"/>
  <c r="P102" i="36"/>
  <c r="O102" i="36" s="1"/>
  <c r="M103" i="36" s="1"/>
  <c r="T127" i="36"/>
  <c r="R127" i="36"/>
  <c r="N94" i="2" l="1"/>
  <c r="P94" i="2" s="1"/>
  <c r="O94" i="2" s="1"/>
  <c r="M95" i="2" s="1"/>
  <c r="N95" i="2" s="1"/>
  <c r="J400" i="56"/>
  <c r="L400" i="56" s="1"/>
  <c r="F396" i="56"/>
  <c r="H396" i="56" s="1"/>
  <c r="Q255" i="31"/>
  <c r="G261" i="27"/>
  <c r="P255" i="31" s="1"/>
  <c r="H389" i="29"/>
  <c r="Z373" i="31" s="1"/>
  <c r="F389" i="29"/>
  <c r="X373" i="31" s="1"/>
  <c r="T119" i="2"/>
  <c r="R119" i="2"/>
  <c r="R131" i="15"/>
  <c r="F383" i="15"/>
  <c r="H383" i="15" s="1"/>
  <c r="H376" i="31" s="1"/>
  <c r="G376" i="31" s="1"/>
  <c r="S128" i="27"/>
  <c r="Q129" i="27" s="1"/>
  <c r="N103" i="36"/>
  <c r="P103" i="36" s="1"/>
  <c r="S127" i="36"/>
  <c r="Q128" i="36" s="1"/>
  <c r="P95" i="2" l="1"/>
  <c r="O95" i="2" s="1"/>
  <c r="M96" i="2" s="1"/>
  <c r="K400" i="56"/>
  <c r="I401" i="56" s="1"/>
  <c r="G396" i="56"/>
  <c r="E397" i="56" s="1"/>
  <c r="S119" i="2"/>
  <c r="Q120" i="2" s="1"/>
  <c r="R120" i="2" s="1"/>
  <c r="T120" i="2" s="1"/>
  <c r="G389" i="29"/>
  <c r="E390" i="29" s="1"/>
  <c r="Y373" i="31"/>
  <c r="W374" i="31" s="1"/>
  <c r="E262" i="27"/>
  <c r="T131" i="15"/>
  <c r="S131" i="15" s="1"/>
  <c r="Q132" i="15" s="1"/>
  <c r="G383" i="15"/>
  <c r="E384" i="15" s="1"/>
  <c r="R129" i="27"/>
  <c r="T129" i="27" s="1"/>
  <c r="O103" i="36"/>
  <c r="M104" i="36" s="1"/>
  <c r="R128" i="36"/>
  <c r="T128" i="36"/>
  <c r="N96" i="2" l="1"/>
  <c r="F397" i="56"/>
  <c r="H397" i="56" s="1"/>
  <c r="J401" i="56"/>
  <c r="L401" i="56" s="1"/>
  <c r="N256" i="31"/>
  <c r="F262" i="27"/>
  <c r="O256" i="31" s="1"/>
  <c r="H390" i="29"/>
  <c r="Z374" i="31" s="1"/>
  <c r="F390" i="29"/>
  <c r="X374" i="31" s="1"/>
  <c r="R132" i="15"/>
  <c r="T132" i="15"/>
  <c r="F384" i="15"/>
  <c r="H384" i="15" s="1"/>
  <c r="H377" i="31" s="1"/>
  <c r="E377" i="31"/>
  <c r="S129" i="27"/>
  <c r="Q130" i="27" s="1"/>
  <c r="S120" i="2"/>
  <c r="Q121" i="2" s="1"/>
  <c r="N104" i="36"/>
  <c r="P104" i="36" s="1"/>
  <c r="O104" i="36" s="1"/>
  <c r="M105" i="36" s="1"/>
  <c r="N105" i="36" s="1"/>
  <c r="S128" i="36"/>
  <c r="Q129" i="36" s="1"/>
  <c r="P96" i="2" l="1"/>
  <c r="O96" i="2" s="1"/>
  <c r="M97" i="2" s="1"/>
  <c r="K401" i="56"/>
  <c r="I402" i="56" s="1"/>
  <c r="G397" i="56"/>
  <c r="E398" i="56" s="1"/>
  <c r="Y374" i="31"/>
  <c r="W375" i="31" s="1"/>
  <c r="H262" i="27"/>
  <c r="G390" i="29"/>
  <c r="E391" i="29" s="1"/>
  <c r="S132" i="15"/>
  <c r="Q133" i="15" s="1"/>
  <c r="R133" i="15" s="1"/>
  <c r="T133" i="15" s="1"/>
  <c r="S133" i="15" s="1"/>
  <c r="Q134" i="15" s="1"/>
  <c r="G384" i="15"/>
  <c r="E385" i="15" s="1"/>
  <c r="F377" i="31"/>
  <c r="G377" i="31" s="1"/>
  <c r="R130" i="27"/>
  <c r="T130" i="27" s="1"/>
  <c r="R121" i="2"/>
  <c r="T121" i="2"/>
  <c r="P105" i="36"/>
  <c r="O105" i="36" s="1"/>
  <c r="M106" i="36" s="1"/>
  <c r="R129" i="36"/>
  <c r="T129" i="36"/>
  <c r="N97" i="2" l="1"/>
  <c r="P97" i="2"/>
  <c r="F398" i="56"/>
  <c r="H398" i="56" s="1"/>
  <c r="J402" i="56"/>
  <c r="L402" i="56" s="1"/>
  <c r="H391" i="29"/>
  <c r="Z375" i="31" s="1"/>
  <c r="F391" i="29"/>
  <c r="X375" i="31" s="1"/>
  <c r="Q256" i="31"/>
  <c r="G262" i="27"/>
  <c r="P256" i="31" s="1"/>
  <c r="R134" i="15"/>
  <c r="E378" i="31"/>
  <c r="F378" i="31" s="1"/>
  <c r="F385" i="15"/>
  <c r="H385" i="15" s="1"/>
  <c r="H378" i="31" s="1"/>
  <c r="S130" i="27"/>
  <c r="Q131" i="27" s="1"/>
  <c r="R131" i="27" s="1"/>
  <c r="S121" i="2"/>
  <c r="Q122" i="2" s="1"/>
  <c r="S129" i="36"/>
  <c r="Q130" i="36" s="1"/>
  <c r="N106" i="36"/>
  <c r="P106" i="36" s="1"/>
  <c r="Y375" i="31" l="1"/>
  <c r="W376" i="31" s="1"/>
  <c r="O97" i="2"/>
  <c r="M98" i="2" s="1"/>
  <c r="N98" i="2" s="1"/>
  <c r="K402" i="56"/>
  <c r="I403" i="56" s="1"/>
  <c r="G398" i="56"/>
  <c r="E399" i="56" s="1"/>
  <c r="G391" i="29"/>
  <c r="E392" i="29" s="1"/>
  <c r="E263" i="27"/>
  <c r="T134" i="15"/>
  <c r="S134" i="15" s="1"/>
  <c r="Q135" i="15" s="1"/>
  <c r="G378" i="31"/>
  <c r="G385" i="15"/>
  <c r="E386" i="15" s="1"/>
  <c r="E379" i="31" s="1"/>
  <c r="T131" i="27"/>
  <c r="S131" i="27" s="1"/>
  <c r="Q132" i="27" s="1"/>
  <c r="R122" i="2"/>
  <c r="T122" i="2"/>
  <c r="T130" i="36"/>
  <c r="R130" i="36"/>
  <c r="O106" i="36"/>
  <c r="M107" i="36" s="1"/>
  <c r="P98" i="2" l="1"/>
  <c r="O98" i="2" s="1"/>
  <c r="M99" i="2" s="1"/>
  <c r="N99" i="2" s="1"/>
  <c r="F399" i="56"/>
  <c r="H399" i="56" s="1"/>
  <c r="J403" i="56"/>
  <c r="L403" i="56" s="1"/>
  <c r="F392" i="29"/>
  <c r="X376" i="31" s="1"/>
  <c r="H392" i="29"/>
  <c r="Z376" i="31" s="1"/>
  <c r="N257" i="31"/>
  <c r="F263" i="27"/>
  <c r="O257" i="31" s="1"/>
  <c r="R135" i="15"/>
  <c r="T135" i="15"/>
  <c r="R132" i="27"/>
  <c r="F386" i="15"/>
  <c r="H386" i="15" s="1"/>
  <c r="H379" i="31" s="1"/>
  <c r="F379" i="31"/>
  <c r="S122" i="2"/>
  <c r="Q123" i="2" s="1"/>
  <c r="S130" i="36"/>
  <c r="Q131" i="36" s="1"/>
  <c r="T131" i="36" s="1"/>
  <c r="N107" i="36"/>
  <c r="P107" i="36" s="1"/>
  <c r="P99" i="2" l="1"/>
  <c r="O99" i="2" s="1"/>
  <c r="M100" i="2" s="1"/>
  <c r="N100" i="2" s="1"/>
  <c r="P100" i="2" s="1"/>
  <c r="O100" i="2" s="1"/>
  <c r="M101" i="2" s="1"/>
  <c r="G392" i="29"/>
  <c r="E393" i="29" s="1"/>
  <c r="G399" i="56"/>
  <c r="E400" i="56" s="1"/>
  <c r="K403" i="56"/>
  <c r="I404" i="56" s="1"/>
  <c r="H393" i="29"/>
  <c r="Z377" i="31" s="1"/>
  <c r="F393" i="29"/>
  <c r="X377" i="31" s="1"/>
  <c r="H263" i="27"/>
  <c r="Y376" i="31"/>
  <c r="W377" i="31" s="1"/>
  <c r="S135" i="15"/>
  <c r="Q136" i="15" s="1"/>
  <c r="R136" i="15" s="1"/>
  <c r="T132" i="27"/>
  <c r="S132" i="27" s="1"/>
  <c r="Q133" i="27" s="1"/>
  <c r="G386" i="15"/>
  <c r="E387" i="15" s="1"/>
  <c r="F387" i="15" s="1"/>
  <c r="H387" i="15" s="1"/>
  <c r="G379" i="31"/>
  <c r="R131" i="36"/>
  <c r="S131" i="36" s="1"/>
  <c r="Q132" i="36" s="1"/>
  <c r="R123" i="2"/>
  <c r="T123" i="2"/>
  <c r="O107" i="36"/>
  <c r="M108" i="36" s="1"/>
  <c r="G393" i="29" l="1"/>
  <c r="E394" i="29" s="1"/>
  <c r="N101" i="2"/>
  <c r="P101" i="2" s="1"/>
  <c r="O101" i="2" s="1"/>
  <c r="M102" i="2" s="1"/>
  <c r="J404" i="56"/>
  <c r="L404" i="56" s="1"/>
  <c r="F400" i="56"/>
  <c r="H400" i="56" s="1"/>
  <c r="Y377" i="31"/>
  <c r="W378" i="31" s="1"/>
  <c r="H394" i="29"/>
  <c r="Z378" i="31" s="1"/>
  <c r="F394" i="29"/>
  <c r="X378" i="31" s="1"/>
  <c r="Q257" i="31"/>
  <c r="G263" i="27"/>
  <c r="P257" i="31" s="1"/>
  <c r="T136" i="15"/>
  <c r="S136" i="15" s="1"/>
  <c r="Q137" i="15" s="1"/>
  <c r="R133" i="27"/>
  <c r="T133" i="27"/>
  <c r="E380" i="31"/>
  <c r="F380" i="31" s="1"/>
  <c r="H380" i="31"/>
  <c r="G387" i="15"/>
  <c r="E388" i="15" s="1"/>
  <c r="S123" i="2"/>
  <c r="Q124" i="2" s="1"/>
  <c r="T132" i="36"/>
  <c r="R132" i="36"/>
  <c r="N108" i="36"/>
  <c r="G400" i="56" l="1"/>
  <c r="E401" i="56" s="1"/>
  <c r="O5" i="56"/>
  <c r="K404" i="56"/>
  <c r="N5" i="56" s="1"/>
  <c r="M17" i="56" s="1"/>
  <c r="G394" i="29"/>
  <c r="E395" i="29" s="1"/>
  <c r="F395" i="29"/>
  <c r="X379" i="31" s="1"/>
  <c r="H395" i="29"/>
  <c r="Z379" i="31" s="1"/>
  <c r="Y378" i="31"/>
  <c r="W379" i="31"/>
  <c r="E264" i="27"/>
  <c r="S133" i="27"/>
  <c r="Q134" i="27" s="1"/>
  <c r="R134" i="27" s="1"/>
  <c r="R137" i="15"/>
  <c r="T137" i="15"/>
  <c r="N102" i="2"/>
  <c r="G380" i="31"/>
  <c r="F388" i="15"/>
  <c r="H388" i="15" s="1"/>
  <c r="E381" i="31"/>
  <c r="F381" i="31" s="1"/>
  <c r="R124" i="2"/>
  <c r="P108" i="36"/>
  <c r="O108" i="36" s="1"/>
  <c r="M109" i="36" s="1"/>
  <c r="S132" i="36"/>
  <c r="Q133" i="36" s="1"/>
  <c r="P102" i="2" l="1"/>
  <c r="O102" i="2" s="1"/>
  <c r="M103" i="2" s="1"/>
  <c r="S17" i="56"/>
  <c r="R17" i="56"/>
  <c r="T95" i="56"/>
  <c r="F401" i="56"/>
  <c r="H401" i="56" s="1"/>
  <c r="G395" i="29"/>
  <c r="E396" i="29" s="1"/>
  <c r="H396" i="29" s="1"/>
  <c r="Z380" i="31" s="1"/>
  <c r="Y379" i="31"/>
  <c r="W380" i="31" s="1"/>
  <c r="T134" i="27"/>
  <c r="S134" i="27" s="1"/>
  <c r="Q135" i="27" s="1"/>
  <c r="R135" i="27" s="1"/>
  <c r="F264" i="27"/>
  <c r="O258" i="31" s="1"/>
  <c r="N258" i="31"/>
  <c r="S137" i="15"/>
  <c r="Q138" i="15" s="1"/>
  <c r="R138" i="15" s="1"/>
  <c r="T124" i="2"/>
  <c r="S124" i="2" s="1"/>
  <c r="Q125" i="2" s="1"/>
  <c r="G388" i="15"/>
  <c r="E389" i="15" s="1"/>
  <c r="H381" i="31"/>
  <c r="G381" i="31" s="1"/>
  <c r="N109" i="36"/>
  <c r="P109" i="36" s="1"/>
  <c r="O109" i="36" s="1"/>
  <c r="M110" i="36" s="1"/>
  <c r="R133" i="36"/>
  <c r="T133" i="36"/>
  <c r="N103" i="2" l="1"/>
  <c r="P103" i="2" s="1"/>
  <c r="O103" i="2" s="1"/>
  <c r="M104" i="2" s="1"/>
  <c r="F396" i="29"/>
  <c r="X380" i="31" s="1"/>
  <c r="G401" i="56"/>
  <c r="E402" i="56" s="1"/>
  <c r="S95" i="56"/>
  <c r="Q96" i="56" s="1"/>
  <c r="H264" i="27"/>
  <c r="G396" i="29"/>
  <c r="E397" i="29" s="1"/>
  <c r="Y380" i="31"/>
  <c r="W381" i="31" s="1"/>
  <c r="T135" i="27"/>
  <c r="S135" i="27" s="1"/>
  <c r="T138" i="15"/>
  <c r="S138" i="15" s="1"/>
  <c r="Q139" i="15" s="1"/>
  <c r="R139" i="15" s="1"/>
  <c r="R125" i="2"/>
  <c r="T125" i="2"/>
  <c r="F389" i="15"/>
  <c r="H389" i="15" s="1"/>
  <c r="E382" i="31"/>
  <c r="F382" i="31" s="1"/>
  <c r="S133" i="36"/>
  <c r="Q134" i="36" s="1"/>
  <c r="R134" i="36" s="1"/>
  <c r="N110" i="36"/>
  <c r="T96" i="56" l="1"/>
  <c r="R96" i="56"/>
  <c r="F402" i="56"/>
  <c r="H402" i="56" s="1"/>
  <c r="Q258" i="31"/>
  <c r="G264" i="27"/>
  <c r="Q136" i="27"/>
  <c r="R136" i="27" s="1"/>
  <c r="H397" i="29"/>
  <c r="Z381" i="31" s="1"/>
  <c r="F397" i="29"/>
  <c r="X381" i="31" s="1"/>
  <c r="S125" i="2"/>
  <c r="Q126" i="2" s="1"/>
  <c r="R126" i="2" s="1"/>
  <c r="T126" i="2" s="1"/>
  <c r="H382" i="31"/>
  <c r="G382" i="31" s="1"/>
  <c r="G389" i="15"/>
  <c r="E390" i="15" s="1"/>
  <c r="T139" i="15"/>
  <c r="N104" i="2"/>
  <c r="P104" i="2" s="1"/>
  <c r="P110" i="36"/>
  <c r="O110" i="36" s="1"/>
  <c r="M111" i="36" s="1"/>
  <c r="T134" i="36"/>
  <c r="S134" i="36" s="1"/>
  <c r="Q135" i="36" s="1"/>
  <c r="Y381" i="31" l="1"/>
  <c r="G402" i="56"/>
  <c r="E403" i="56" s="1"/>
  <c r="S96" i="56"/>
  <c r="Q97" i="56" s="1"/>
  <c r="P258" i="31"/>
  <c r="E265" i="27"/>
  <c r="T136" i="27"/>
  <c r="S136" i="27" s="1"/>
  <c r="Q137" i="27" s="1"/>
  <c r="R137" i="27" s="1"/>
  <c r="W382" i="31"/>
  <c r="G397" i="29"/>
  <c r="E398" i="29" s="1"/>
  <c r="F390" i="15"/>
  <c r="H390" i="15" s="1"/>
  <c r="H383" i="31" s="1"/>
  <c r="E383" i="31"/>
  <c r="F383" i="31" s="1"/>
  <c r="S126" i="2"/>
  <c r="Q127" i="2" s="1"/>
  <c r="R127" i="2" s="1"/>
  <c r="O104" i="2"/>
  <c r="M105" i="2" s="1"/>
  <c r="S139" i="15"/>
  <c r="Q140" i="15" s="1"/>
  <c r="N111" i="36"/>
  <c r="P111" i="36" s="1"/>
  <c r="T135" i="36"/>
  <c r="R135" i="36"/>
  <c r="R97" i="56" l="1"/>
  <c r="T97" i="56"/>
  <c r="F403" i="56"/>
  <c r="H403" i="56" s="1"/>
  <c r="G403" i="56" s="1"/>
  <c r="N259" i="31"/>
  <c r="F265" i="27"/>
  <c r="T137" i="27"/>
  <c r="S137" i="27" s="1"/>
  <c r="Q138" i="27" s="1"/>
  <c r="H398" i="29"/>
  <c r="Z382" i="31" s="1"/>
  <c r="F398" i="29"/>
  <c r="X382" i="31" s="1"/>
  <c r="Y382" i="31" s="1"/>
  <c r="W383" i="31" s="1"/>
  <c r="T127" i="2"/>
  <c r="S127" i="2" s="1"/>
  <c r="Q128" i="2" s="1"/>
  <c r="R128" i="2" s="1"/>
  <c r="N105" i="2"/>
  <c r="G390" i="15"/>
  <c r="E391" i="15" s="1"/>
  <c r="E384" i="31" s="1"/>
  <c r="F384" i="31" s="1"/>
  <c r="G383" i="31"/>
  <c r="R140" i="15"/>
  <c r="T140" i="15"/>
  <c r="O111" i="36"/>
  <c r="M112" i="36" s="1"/>
  <c r="N112" i="36" s="1"/>
  <c r="S135" i="36"/>
  <c r="Q136" i="36" s="1"/>
  <c r="T136" i="36" s="1"/>
  <c r="P105" i="2" l="1"/>
  <c r="O105" i="2" s="1"/>
  <c r="M106" i="2" s="1"/>
  <c r="S97" i="56"/>
  <c r="Q98" i="56" s="1"/>
  <c r="E404" i="56"/>
  <c r="G398" i="29"/>
  <c r="E399" i="29" s="1"/>
  <c r="F399" i="29" s="1"/>
  <c r="X383" i="31" s="1"/>
  <c r="O259" i="31"/>
  <c r="H265" i="27"/>
  <c r="H399" i="29"/>
  <c r="Z383" i="31" s="1"/>
  <c r="T128" i="2"/>
  <c r="S128" i="2" s="1"/>
  <c r="Q129" i="2" s="1"/>
  <c r="F391" i="15"/>
  <c r="H391" i="15" s="1"/>
  <c r="H384" i="31" s="1"/>
  <c r="G384" i="31" s="1"/>
  <c r="S140" i="15"/>
  <c r="Q141" i="15" s="1"/>
  <c r="T138" i="27"/>
  <c r="R138" i="27"/>
  <c r="R136" i="36"/>
  <c r="S136" i="36" s="1"/>
  <c r="Q137" i="36" s="1"/>
  <c r="R137" i="36" s="1"/>
  <c r="P112" i="36"/>
  <c r="O112" i="36" s="1"/>
  <c r="M113" i="36" s="1"/>
  <c r="N113" i="36" s="1"/>
  <c r="P113" i="36" s="1"/>
  <c r="N106" i="2" l="1"/>
  <c r="P106" i="2"/>
  <c r="Y383" i="31"/>
  <c r="W384" i="31" s="1"/>
  <c r="T98" i="56"/>
  <c r="R98" i="56"/>
  <c r="F404" i="56"/>
  <c r="H404" i="56" s="1"/>
  <c r="O4" i="56" s="1"/>
  <c r="Q259" i="31"/>
  <c r="G265" i="27"/>
  <c r="G399" i="29"/>
  <c r="E400" i="29" s="1"/>
  <c r="G391" i="15"/>
  <c r="E392" i="15" s="1"/>
  <c r="E385" i="31" s="1"/>
  <c r="R129" i="2"/>
  <c r="S138" i="27"/>
  <c r="Q139" i="27" s="1"/>
  <c r="R141" i="15"/>
  <c r="T137" i="36"/>
  <c r="S137" i="36" s="1"/>
  <c r="Q138" i="36" s="1"/>
  <c r="O113" i="36"/>
  <c r="M114" i="36" s="1"/>
  <c r="O106" i="2" l="1"/>
  <c r="M107" i="2" s="1"/>
  <c r="S98" i="56"/>
  <c r="Q99" i="56" s="1"/>
  <c r="T99" i="56" s="1"/>
  <c r="G404" i="56"/>
  <c r="N4" i="56" s="1"/>
  <c r="M11" i="56" s="1"/>
  <c r="H27" i="56"/>
  <c r="Q4" i="56"/>
  <c r="P259" i="31"/>
  <c r="E266" i="27"/>
  <c r="H400" i="29"/>
  <c r="Z384" i="31" s="1"/>
  <c r="F400" i="29"/>
  <c r="X384" i="31" s="1"/>
  <c r="T141" i="15"/>
  <c r="S141" i="15" s="1"/>
  <c r="Q142" i="15" s="1"/>
  <c r="T129" i="2"/>
  <c r="S129" i="2" s="1"/>
  <c r="Q130" i="2" s="1"/>
  <c r="R139" i="27"/>
  <c r="T139" i="27" s="1"/>
  <c r="S139" i="27" s="1"/>
  <c r="Q140" i="27" s="1"/>
  <c r="F392" i="15"/>
  <c r="H392" i="15" s="1"/>
  <c r="H385" i="31" s="1"/>
  <c r="F385" i="31"/>
  <c r="T138" i="36"/>
  <c r="R138" i="36"/>
  <c r="N114" i="36"/>
  <c r="P114" i="36" s="1"/>
  <c r="N107" i="2" l="1"/>
  <c r="P107" i="2"/>
  <c r="R99" i="56"/>
  <c r="S99" i="56" s="1"/>
  <c r="Q100" i="56" s="1"/>
  <c r="S11" i="56"/>
  <c r="R11" i="56"/>
  <c r="P83" i="56"/>
  <c r="N260" i="31"/>
  <c r="F266" i="27"/>
  <c r="G400" i="29"/>
  <c r="E401" i="29" s="1"/>
  <c r="Y384" i="31"/>
  <c r="W385" i="31" s="1"/>
  <c r="R130" i="2"/>
  <c r="T130" i="2"/>
  <c r="R142" i="15"/>
  <c r="T142" i="15" s="1"/>
  <c r="G385" i="31"/>
  <c r="G392" i="15"/>
  <c r="E393" i="15" s="1"/>
  <c r="R140" i="27"/>
  <c r="T140" i="27" s="1"/>
  <c r="S138" i="36"/>
  <c r="Q139" i="36" s="1"/>
  <c r="T139" i="36" s="1"/>
  <c r="O114" i="36"/>
  <c r="M115" i="36" s="1"/>
  <c r="N115" i="36" s="1"/>
  <c r="O107" i="2" l="1"/>
  <c r="M108" i="2" s="1"/>
  <c r="O83" i="56"/>
  <c r="M84" i="56" s="1"/>
  <c r="R100" i="56"/>
  <c r="T100" i="56"/>
  <c r="O260" i="31"/>
  <c r="H266" i="27"/>
  <c r="H401" i="29"/>
  <c r="Z385" i="31" s="1"/>
  <c r="F401" i="29"/>
  <c r="X385" i="31" s="1"/>
  <c r="S130" i="2"/>
  <c r="Q131" i="2" s="1"/>
  <c r="S142" i="15"/>
  <c r="Q143" i="15" s="1"/>
  <c r="R143" i="15" s="1"/>
  <c r="T143" i="15" s="1"/>
  <c r="F393" i="15"/>
  <c r="H393" i="15" s="1"/>
  <c r="H386" i="31" s="1"/>
  <c r="E386" i="31"/>
  <c r="F386" i="31" s="1"/>
  <c r="S140" i="27"/>
  <c r="Q141" i="27" s="1"/>
  <c r="R141" i="27" s="1"/>
  <c r="R139" i="36"/>
  <c r="S139" i="36" s="1"/>
  <c r="Q140" i="36" s="1"/>
  <c r="P115" i="36"/>
  <c r="O115" i="36" s="1"/>
  <c r="M116" i="36" s="1"/>
  <c r="N108" i="2" l="1"/>
  <c r="P108" i="2" s="1"/>
  <c r="O108" i="2" s="1"/>
  <c r="M109" i="2" s="1"/>
  <c r="N84" i="56"/>
  <c r="P84" i="56"/>
  <c r="S100" i="56"/>
  <c r="Q101" i="56" s="1"/>
  <c r="Q260" i="31"/>
  <c r="G266" i="27"/>
  <c r="P260" i="31" s="1"/>
  <c r="G401" i="29"/>
  <c r="E402" i="29" s="1"/>
  <c r="Y385" i="31"/>
  <c r="W386" i="31" s="1"/>
  <c r="R131" i="2"/>
  <c r="T131" i="2"/>
  <c r="G393" i="15"/>
  <c r="E394" i="15" s="1"/>
  <c r="F394" i="15" s="1"/>
  <c r="H394" i="15" s="1"/>
  <c r="H387" i="31" s="1"/>
  <c r="G386" i="31"/>
  <c r="T141" i="27"/>
  <c r="S141" i="27" s="1"/>
  <c r="Q142" i="27" s="1"/>
  <c r="T140" i="36"/>
  <c r="R140" i="36"/>
  <c r="N116" i="36"/>
  <c r="S143" i="15"/>
  <c r="Q144" i="15" s="1"/>
  <c r="E267" i="27" l="1"/>
  <c r="N109" i="2"/>
  <c r="P109" i="2" s="1"/>
  <c r="O109" i="2" s="1"/>
  <c r="M110" i="2" s="1"/>
  <c r="N110" i="2" s="1"/>
  <c r="P110" i="2" s="1"/>
  <c r="O84" i="56"/>
  <c r="M85" i="56" s="1"/>
  <c r="R101" i="56"/>
  <c r="T101" i="56"/>
  <c r="F267" i="27"/>
  <c r="O261" i="31" s="1"/>
  <c r="N261" i="31"/>
  <c r="H267" i="27"/>
  <c r="S131" i="2"/>
  <c r="Q132" i="2" s="1"/>
  <c r="R132" i="2" s="1"/>
  <c r="H402" i="29"/>
  <c r="Z386" i="31" s="1"/>
  <c r="F402" i="29"/>
  <c r="X386" i="31" s="1"/>
  <c r="E387" i="31"/>
  <c r="F387" i="31" s="1"/>
  <c r="G387" i="31" s="1"/>
  <c r="G394" i="15"/>
  <c r="E395" i="15" s="1"/>
  <c r="F395" i="15" s="1"/>
  <c r="H395" i="15" s="1"/>
  <c r="G395" i="15" s="1"/>
  <c r="E396" i="15" s="1"/>
  <c r="F396" i="15" s="1"/>
  <c r="H396" i="15" s="1"/>
  <c r="G396" i="15" s="1"/>
  <c r="E397" i="15" s="1"/>
  <c r="F397" i="15" s="1"/>
  <c r="H397" i="15" s="1"/>
  <c r="G397" i="15" s="1"/>
  <c r="E398" i="15" s="1"/>
  <c r="F398" i="15" s="1"/>
  <c r="H398" i="15" s="1"/>
  <c r="G398" i="15" s="1"/>
  <c r="E399" i="15" s="1"/>
  <c r="F399" i="15" s="1"/>
  <c r="H399" i="15" s="1"/>
  <c r="G399" i="15" s="1"/>
  <c r="E400" i="15" s="1"/>
  <c r="R142" i="27"/>
  <c r="T142" i="27" s="1"/>
  <c r="P116" i="36"/>
  <c r="O116" i="36" s="1"/>
  <c r="M117" i="36" s="1"/>
  <c r="S140" i="36"/>
  <c r="Q141" i="36" s="1"/>
  <c r="R141" i="36" s="1"/>
  <c r="R144" i="15"/>
  <c r="T144" i="15" s="1"/>
  <c r="N85" i="56" l="1"/>
  <c r="S101" i="56"/>
  <c r="Q102" i="56" s="1"/>
  <c r="Y386" i="31"/>
  <c r="Q261" i="31"/>
  <c r="G267" i="27"/>
  <c r="P261" i="31" s="1"/>
  <c r="T132" i="2"/>
  <c r="S132" i="2" s="1"/>
  <c r="Q133" i="2" s="1"/>
  <c r="T133" i="2" s="1"/>
  <c r="G402" i="29"/>
  <c r="E403" i="29" s="1"/>
  <c r="F400" i="15"/>
  <c r="H400" i="15" s="1"/>
  <c r="G400" i="15" s="1"/>
  <c r="S142" i="27"/>
  <c r="Q143" i="27" s="1"/>
  <c r="R143" i="27" s="1"/>
  <c r="O110" i="2"/>
  <c r="M111" i="2" s="1"/>
  <c r="N111" i="2" s="1"/>
  <c r="T141" i="36"/>
  <c r="S141" i="36" s="1"/>
  <c r="Q142" i="36" s="1"/>
  <c r="N117" i="36"/>
  <c r="P117" i="36" s="1"/>
  <c r="O117" i="36" s="1"/>
  <c r="M118" i="36" s="1"/>
  <c r="S144" i="15"/>
  <c r="Q145" i="15" s="1"/>
  <c r="P85" i="56" l="1"/>
  <c r="O85" i="56" s="1"/>
  <c r="M86" i="56" s="1"/>
  <c r="T102" i="56"/>
  <c r="R102" i="56"/>
  <c r="R133" i="2"/>
  <c r="S133" i="2" s="1"/>
  <c r="Q134" i="2" s="1"/>
  <c r="R134" i="2" s="1"/>
  <c r="T134" i="2" s="1"/>
  <c r="E268" i="27"/>
  <c r="F403" i="29"/>
  <c r="X387" i="31" s="1"/>
  <c r="H403" i="29"/>
  <c r="P111" i="2"/>
  <c r="O111" i="2" s="1"/>
  <c r="M112" i="2" s="1"/>
  <c r="E401" i="15"/>
  <c r="F401" i="15" s="1"/>
  <c r="H401" i="15" s="1"/>
  <c r="G401" i="15" s="1"/>
  <c r="T143" i="27"/>
  <c r="S143" i="27" s="1"/>
  <c r="Q144" i="27" s="1"/>
  <c r="N118" i="36"/>
  <c r="P118" i="36" s="1"/>
  <c r="O118" i="36" s="1"/>
  <c r="M119" i="36" s="1"/>
  <c r="T142" i="36"/>
  <c r="R142" i="36"/>
  <c r="R145" i="15"/>
  <c r="T145" i="15" s="1"/>
  <c r="N86" i="56" l="1"/>
  <c r="P86" i="56" s="1"/>
  <c r="O86" i="56" s="1"/>
  <c r="M87" i="56" s="1"/>
  <c r="G403" i="29"/>
  <c r="S102" i="56"/>
  <c r="Q103" i="56" s="1"/>
  <c r="F268" i="27"/>
  <c r="O262" i="31" s="1"/>
  <c r="N262" i="31"/>
  <c r="Z387" i="31"/>
  <c r="O4" i="29"/>
  <c r="Q4" i="29" s="1"/>
  <c r="S134" i="2"/>
  <c r="Q135" i="2" s="1"/>
  <c r="R135" i="2" s="1"/>
  <c r="N112" i="2"/>
  <c r="E402" i="15"/>
  <c r="F402" i="15" s="1"/>
  <c r="H402" i="15" s="1"/>
  <c r="G402" i="15" s="1"/>
  <c r="E403" i="15" s="1"/>
  <c r="F403" i="15" s="1"/>
  <c r="H403" i="15" s="1"/>
  <c r="G403" i="15" s="1"/>
  <c r="E404" i="15" s="1"/>
  <c r="R144" i="27"/>
  <c r="T144" i="27" s="1"/>
  <c r="S142" i="36"/>
  <c r="Q143" i="36" s="1"/>
  <c r="T143" i="36" s="1"/>
  <c r="S145" i="15"/>
  <c r="Q146" i="15" s="1"/>
  <c r="R146" i="15" s="1"/>
  <c r="N119" i="36"/>
  <c r="P119" i="36" s="1"/>
  <c r="H268" i="27" l="1"/>
  <c r="P112" i="2"/>
  <c r="O112" i="2" s="1"/>
  <c r="M113" i="2" s="1"/>
  <c r="N113" i="2" s="1"/>
  <c r="P113" i="2" s="1"/>
  <c r="N87" i="56"/>
  <c r="P87" i="56" s="1"/>
  <c r="T103" i="56"/>
  <c r="R103" i="56"/>
  <c r="Q262" i="31"/>
  <c r="G268" i="27"/>
  <c r="P262" i="31" s="1"/>
  <c r="T135" i="2"/>
  <c r="S135" i="2" s="1"/>
  <c r="Q136" i="2" s="1"/>
  <c r="R136" i="2" s="1"/>
  <c r="S144" i="27"/>
  <c r="Q145" i="27" s="1"/>
  <c r="F404" i="15"/>
  <c r="H404" i="15" s="1"/>
  <c r="O4" i="15" s="1"/>
  <c r="R143" i="36"/>
  <c r="S143" i="36" s="1"/>
  <c r="Q144" i="36" s="1"/>
  <c r="T146" i="15"/>
  <c r="S146" i="15" s="1"/>
  <c r="Q147" i="15" s="1"/>
  <c r="O119" i="36"/>
  <c r="M120" i="36" s="1"/>
  <c r="S103" i="56" l="1"/>
  <c r="Q104" i="56" s="1"/>
  <c r="R104" i="56" s="1"/>
  <c r="O87" i="56"/>
  <c r="M88" i="56" s="1"/>
  <c r="E269" i="27"/>
  <c r="T136" i="2"/>
  <c r="S136" i="2" s="1"/>
  <c r="Q137" i="2" s="1"/>
  <c r="R137" i="2" s="1"/>
  <c r="T137" i="2" s="1"/>
  <c r="R145" i="27"/>
  <c r="Q4" i="15"/>
  <c r="H27" i="15"/>
  <c r="G404" i="15"/>
  <c r="N4" i="15" s="1"/>
  <c r="M11" i="15" s="1"/>
  <c r="O113" i="2"/>
  <c r="M114" i="2" s="1"/>
  <c r="R147" i="15"/>
  <c r="T147" i="15" s="1"/>
  <c r="R144" i="36"/>
  <c r="T144" i="36"/>
  <c r="N120" i="36"/>
  <c r="P120" i="36" s="1"/>
  <c r="T104" i="56" l="1"/>
  <c r="S104" i="56" s="1"/>
  <c r="Q105" i="56" s="1"/>
  <c r="N88" i="56"/>
  <c r="P88" i="56" s="1"/>
  <c r="N263" i="31"/>
  <c r="F269" i="27"/>
  <c r="O263" i="31" s="1"/>
  <c r="T145" i="27"/>
  <c r="S145" i="27" s="1"/>
  <c r="Q146" i="27" s="1"/>
  <c r="S137" i="2"/>
  <c r="Q138" i="2" s="1"/>
  <c r="R138" i="2" s="1"/>
  <c r="S11" i="15"/>
  <c r="P83" i="15"/>
  <c r="O83" i="15" s="1"/>
  <c r="M84" i="15" s="1"/>
  <c r="R11" i="15"/>
  <c r="S147" i="15"/>
  <c r="Q148" i="15" s="1"/>
  <c r="R148" i="15" s="1"/>
  <c r="T148" i="15" s="1"/>
  <c r="S148" i="15" s="1"/>
  <c r="S144" i="36"/>
  <c r="Q145" i="36" s="1"/>
  <c r="N114" i="2"/>
  <c r="P114" i="2" s="1"/>
  <c r="O120" i="36"/>
  <c r="M121" i="36" s="1"/>
  <c r="O88" i="56" l="1"/>
  <c r="M89" i="56" s="1"/>
  <c r="R105" i="56"/>
  <c r="T105" i="56"/>
  <c r="H269" i="27"/>
  <c r="R146" i="27"/>
  <c r="T146" i="27" s="1"/>
  <c r="S146" i="27" s="1"/>
  <c r="Q147" i="27" s="1"/>
  <c r="R147" i="27" s="1"/>
  <c r="T138" i="2"/>
  <c r="S138" i="2" s="1"/>
  <c r="Q139" i="2" s="1"/>
  <c r="R139" i="2" s="1"/>
  <c r="T139" i="2" s="1"/>
  <c r="S139" i="2" s="1"/>
  <c r="Q140" i="2" s="1"/>
  <c r="N84" i="15"/>
  <c r="P84" i="15" s="1"/>
  <c r="O114" i="2"/>
  <c r="M115" i="2" s="1"/>
  <c r="R145" i="36"/>
  <c r="T145" i="36" s="1"/>
  <c r="Q149" i="15"/>
  <c r="N121" i="36"/>
  <c r="P121" i="36" s="1"/>
  <c r="S105" i="56" l="1"/>
  <c r="Q106" i="56" s="1"/>
  <c r="N89" i="56"/>
  <c r="P89" i="56" s="1"/>
  <c r="Q263" i="31"/>
  <c r="G269" i="27"/>
  <c r="P263" i="31" s="1"/>
  <c r="T147" i="27"/>
  <c r="S147" i="27" s="1"/>
  <c r="Q148" i="27" s="1"/>
  <c r="N115" i="2"/>
  <c r="O84" i="15"/>
  <c r="M85" i="15" s="1"/>
  <c r="S145" i="36"/>
  <c r="Q146" i="36" s="1"/>
  <c r="R146" i="36" s="1"/>
  <c r="T146" i="36" s="1"/>
  <c r="R140" i="2"/>
  <c r="T140" i="2" s="1"/>
  <c r="O121" i="36"/>
  <c r="M122" i="36" s="1"/>
  <c r="R149" i="15"/>
  <c r="T149" i="15" s="1"/>
  <c r="T106" i="56" l="1"/>
  <c r="R106" i="56"/>
  <c r="O89" i="56"/>
  <c r="M90" i="56" s="1"/>
  <c r="E270" i="27"/>
  <c r="P115" i="2"/>
  <c r="O115" i="2" s="1"/>
  <c r="M116" i="2" s="1"/>
  <c r="N85" i="15"/>
  <c r="P85" i="15" s="1"/>
  <c r="S140" i="2"/>
  <c r="Q141" i="2" s="1"/>
  <c r="R148" i="27"/>
  <c r="T148" i="27" s="1"/>
  <c r="S146" i="36"/>
  <c r="Q147" i="36" s="1"/>
  <c r="R147" i="36" s="1"/>
  <c r="S149" i="15"/>
  <c r="Q150" i="15" s="1"/>
  <c r="N122" i="36"/>
  <c r="P122" i="36" s="1"/>
  <c r="S106" i="56" l="1"/>
  <c r="Q107" i="56" s="1"/>
  <c r="T107" i="56" s="1"/>
  <c r="N90" i="56"/>
  <c r="P90" i="56" s="1"/>
  <c r="N264" i="31"/>
  <c r="F270" i="27"/>
  <c r="O264" i="31" s="1"/>
  <c r="H270" i="27"/>
  <c r="N116" i="2"/>
  <c r="P116" i="2" s="1"/>
  <c r="O116" i="2" s="1"/>
  <c r="M117" i="2" s="1"/>
  <c r="O85" i="15"/>
  <c r="M86" i="15" s="1"/>
  <c r="N86" i="15" s="1"/>
  <c r="T147" i="36"/>
  <c r="S147" i="36" s="1"/>
  <c r="Q148" i="36" s="1"/>
  <c r="S148" i="27"/>
  <c r="Q149" i="27" s="1"/>
  <c r="R141" i="2"/>
  <c r="T141" i="2" s="1"/>
  <c r="R150" i="15"/>
  <c r="T150" i="15" s="1"/>
  <c r="S150" i="15" s="1"/>
  <c r="Q151" i="15" s="1"/>
  <c r="O122" i="36"/>
  <c r="M123" i="36" s="1"/>
  <c r="R107" i="56" l="1"/>
  <c r="S107" i="56" s="1"/>
  <c r="Q108" i="56" s="1"/>
  <c r="O90" i="56"/>
  <c r="M91" i="56" s="1"/>
  <c r="Q264" i="31"/>
  <c r="G270" i="27"/>
  <c r="N117" i="2"/>
  <c r="P86" i="15"/>
  <c r="O86" i="15" s="1"/>
  <c r="M87" i="15" s="1"/>
  <c r="S141" i="2"/>
  <c r="Q142" i="2" s="1"/>
  <c r="R149" i="27"/>
  <c r="T149" i="27" s="1"/>
  <c r="R148" i="36"/>
  <c r="T148" i="36" s="1"/>
  <c r="R151" i="15"/>
  <c r="T151" i="15" s="1"/>
  <c r="S151" i="15" s="1"/>
  <c r="Q152" i="15" s="1"/>
  <c r="N123" i="36"/>
  <c r="P123" i="36" s="1"/>
  <c r="N91" i="56" l="1"/>
  <c r="P91" i="56" s="1"/>
  <c r="R108" i="56"/>
  <c r="T108" i="56"/>
  <c r="P264" i="31"/>
  <c r="E271" i="27"/>
  <c r="P117" i="2"/>
  <c r="O117" i="2" s="1"/>
  <c r="M118" i="2" s="1"/>
  <c r="N87" i="15"/>
  <c r="S149" i="27"/>
  <c r="Q150" i="27" s="1"/>
  <c r="R142" i="2"/>
  <c r="T142" i="2" s="1"/>
  <c r="S148" i="36"/>
  <c r="Q149" i="36" s="1"/>
  <c r="R152" i="15"/>
  <c r="T152" i="15" s="1"/>
  <c r="O123" i="36"/>
  <c r="M124" i="36" s="1"/>
  <c r="S108" i="56" l="1"/>
  <c r="Q109" i="56" s="1"/>
  <c r="O91" i="56"/>
  <c r="M92" i="56" s="1"/>
  <c r="N265" i="31"/>
  <c r="F271" i="27"/>
  <c r="N118" i="2"/>
  <c r="P118" i="2" s="1"/>
  <c r="P87" i="15"/>
  <c r="O87" i="15" s="1"/>
  <c r="M88" i="15" s="1"/>
  <c r="S142" i="2"/>
  <c r="Q143" i="2" s="1"/>
  <c r="S152" i="15"/>
  <c r="Q153" i="15" s="1"/>
  <c r="R153" i="15" s="1"/>
  <c r="R149" i="36"/>
  <c r="T149" i="36" s="1"/>
  <c r="R150" i="27"/>
  <c r="T150" i="27" s="1"/>
  <c r="N124" i="36"/>
  <c r="N92" i="56" l="1"/>
  <c r="P92" i="56"/>
  <c r="R109" i="56"/>
  <c r="T109" i="56"/>
  <c r="O265" i="31"/>
  <c r="H271" i="27"/>
  <c r="O118" i="2"/>
  <c r="M119" i="2" s="1"/>
  <c r="N119" i="2" s="1"/>
  <c r="N88" i="15"/>
  <c r="P88" i="15" s="1"/>
  <c r="S149" i="36"/>
  <c r="Q150" i="36" s="1"/>
  <c r="R150" i="36" s="1"/>
  <c r="T150" i="36" s="1"/>
  <c r="S150" i="36" s="1"/>
  <c r="Q151" i="36" s="1"/>
  <c r="S150" i="27"/>
  <c r="Q151" i="27" s="1"/>
  <c r="T153" i="15"/>
  <c r="S153" i="15" s="1"/>
  <c r="Q154" i="15" s="1"/>
  <c r="R143" i="2"/>
  <c r="T143" i="2" s="1"/>
  <c r="P124" i="36"/>
  <c r="O124" i="36" s="1"/>
  <c r="M125" i="36" s="1"/>
  <c r="O92" i="56" l="1"/>
  <c r="M93" i="56" s="1"/>
  <c r="S109" i="56"/>
  <c r="Q110" i="56" s="1"/>
  <c r="Q265" i="31"/>
  <c r="G271" i="27"/>
  <c r="P265" i="31" s="1"/>
  <c r="O88" i="15"/>
  <c r="M89" i="15" s="1"/>
  <c r="N89" i="15" s="1"/>
  <c r="P119" i="2"/>
  <c r="O119" i="2" s="1"/>
  <c r="M120" i="2" s="1"/>
  <c r="R151" i="27"/>
  <c r="T151" i="27" s="1"/>
  <c r="R154" i="15"/>
  <c r="T154" i="15" s="1"/>
  <c r="S154" i="15" s="1"/>
  <c r="Q155" i="15" s="1"/>
  <c r="S143" i="2"/>
  <c r="Q144" i="2" s="1"/>
  <c r="N125" i="36"/>
  <c r="P125" i="36" s="1"/>
  <c r="R151" i="36"/>
  <c r="T151" i="36" s="1"/>
  <c r="E272" i="27" l="1"/>
  <c r="N93" i="56"/>
  <c r="T110" i="56"/>
  <c r="R110" i="56"/>
  <c r="N266" i="31"/>
  <c r="F272" i="27"/>
  <c r="O266" i="31" s="1"/>
  <c r="P89" i="15"/>
  <c r="O89" i="15" s="1"/>
  <c r="M90" i="15" s="1"/>
  <c r="N90" i="15" s="1"/>
  <c r="N120" i="2"/>
  <c r="P120" i="2" s="1"/>
  <c r="R144" i="2"/>
  <c r="T144" i="2" s="1"/>
  <c r="R155" i="15"/>
  <c r="T155" i="15" s="1"/>
  <c r="S155" i="15" s="1"/>
  <c r="Q156" i="15" s="1"/>
  <c r="S151" i="27"/>
  <c r="Q152" i="27" s="1"/>
  <c r="S151" i="36"/>
  <c r="Q152" i="36" s="1"/>
  <c r="R152" i="36" s="1"/>
  <c r="O125" i="36"/>
  <c r="M126" i="36" s="1"/>
  <c r="P93" i="56" l="1"/>
  <c r="O93" i="56" s="1"/>
  <c r="M94" i="56" s="1"/>
  <c r="S110" i="56"/>
  <c r="Q111" i="56" s="1"/>
  <c r="H272" i="27"/>
  <c r="O120" i="2"/>
  <c r="M121" i="2" s="1"/>
  <c r="N121" i="2" s="1"/>
  <c r="P90" i="15"/>
  <c r="O90" i="15" s="1"/>
  <c r="M91" i="15" s="1"/>
  <c r="N91" i="15" s="1"/>
  <c r="S144" i="2"/>
  <c r="Q145" i="2" s="1"/>
  <c r="R152" i="27"/>
  <c r="T152" i="27" s="1"/>
  <c r="T152" i="36"/>
  <c r="S152" i="36" s="1"/>
  <c r="N126" i="36"/>
  <c r="P126" i="36" s="1"/>
  <c r="O126" i="36" s="1"/>
  <c r="M127" i="36" s="1"/>
  <c r="R156" i="15"/>
  <c r="N94" i="56" l="1"/>
  <c r="P94" i="56" s="1"/>
  <c r="O94" i="56" s="1"/>
  <c r="M95" i="56" s="1"/>
  <c r="T111" i="56"/>
  <c r="R111" i="56"/>
  <c r="Q266" i="31"/>
  <c r="G272" i="27"/>
  <c r="P91" i="15"/>
  <c r="O91" i="15" s="1"/>
  <c r="M92" i="15" s="1"/>
  <c r="N92" i="15" s="1"/>
  <c r="P121" i="2"/>
  <c r="O121" i="2" s="1"/>
  <c r="M122" i="2" s="1"/>
  <c r="S152" i="27"/>
  <c r="Q153" i="27" s="1"/>
  <c r="Q153" i="36"/>
  <c r="R153" i="36" s="1"/>
  <c r="T153" i="36" s="1"/>
  <c r="R145" i="2"/>
  <c r="T145" i="2"/>
  <c r="T156" i="15"/>
  <c r="S156" i="15" s="1"/>
  <c r="Q157" i="15" s="1"/>
  <c r="N127" i="36"/>
  <c r="N95" i="56" l="1"/>
  <c r="P95" i="56"/>
  <c r="S111" i="56"/>
  <c r="Q112" i="56" s="1"/>
  <c r="P266" i="31"/>
  <c r="E273" i="27"/>
  <c r="P92" i="15"/>
  <c r="O92" i="15" s="1"/>
  <c r="M93" i="15" s="1"/>
  <c r="N93" i="15" s="1"/>
  <c r="N122" i="2"/>
  <c r="S145" i="2"/>
  <c r="Q146" i="2" s="1"/>
  <c r="R146" i="2" s="1"/>
  <c r="R157" i="15"/>
  <c r="T157" i="15" s="1"/>
  <c r="S157" i="15" s="1"/>
  <c r="R153" i="27"/>
  <c r="T153" i="27" s="1"/>
  <c r="S153" i="36"/>
  <c r="Q154" i="36" s="1"/>
  <c r="P127" i="36"/>
  <c r="O127" i="36" s="1"/>
  <c r="M128" i="36" s="1"/>
  <c r="O95" i="56" l="1"/>
  <c r="M96" i="56" s="1"/>
  <c r="N96" i="56" s="1"/>
  <c r="T112" i="56"/>
  <c r="R112" i="56"/>
  <c r="F273" i="27"/>
  <c r="N267" i="31"/>
  <c r="T146" i="2"/>
  <c r="S146" i="2" s="1"/>
  <c r="Q147" i="2" s="1"/>
  <c r="P122" i="2"/>
  <c r="O122" i="2" s="1"/>
  <c r="M123" i="2" s="1"/>
  <c r="P93" i="15"/>
  <c r="O93" i="15" s="1"/>
  <c r="M94" i="15" s="1"/>
  <c r="S153" i="27"/>
  <c r="Q154" i="27" s="1"/>
  <c r="R154" i="27" s="1"/>
  <c r="T154" i="27" s="1"/>
  <c r="Q158" i="15"/>
  <c r="R154" i="36"/>
  <c r="T154" i="36" s="1"/>
  <c r="N128" i="36"/>
  <c r="P128" i="36" s="1"/>
  <c r="O128" i="36" s="1"/>
  <c r="M129" i="36" s="1"/>
  <c r="P96" i="56" l="1"/>
  <c r="O96" i="56" s="1"/>
  <c r="M97" i="56" s="1"/>
  <c r="S112" i="56"/>
  <c r="Q113" i="56" s="1"/>
  <c r="O267" i="31"/>
  <c r="H273" i="27"/>
  <c r="N123" i="2"/>
  <c r="P123" i="2" s="1"/>
  <c r="O123" i="2" s="1"/>
  <c r="M124" i="2" s="1"/>
  <c r="N94" i="15"/>
  <c r="R158" i="15"/>
  <c r="T158" i="15" s="1"/>
  <c r="S158" i="15" s="1"/>
  <c r="Q159" i="15" s="1"/>
  <c r="S154" i="36"/>
  <c r="Q155" i="36" s="1"/>
  <c r="R147" i="2"/>
  <c r="T147" i="2" s="1"/>
  <c r="S154" i="27"/>
  <c r="Q155" i="27" s="1"/>
  <c r="N129" i="36"/>
  <c r="P129" i="36" s="1"/>
  <c r="N97" i="56" l="1"/>
  <c r="P97" i="56"/>
  <c r="R113" i="56"/>
  <c r="T113" i="56"/>
  <c r="Q267" i="31"/>
  <c r="G273" i="27"/>
  <c r="P267" i="31" s="1"/>
  <c r="N124" i="2"/>
  <c r="P124" i="2" s="1"/>
  <c r="O124" i="2" s="1"/>
  <c r="M125" i="2" s="1"/>
  <c r="P94" i="15"/>
  <c r="O94" i="15" s="1"/>
  <c r="M95" i="15" s="1"/>
  <c r="S147" i="2"/>
  <c r="Q148" i="2" s="1"/>
  <c r="R159" i="15"/>
  <c r="T159" i="15" s="1"/>
  <c r="R155" i="36"/>
  <c r="T155" i="36" s="1"/>
  <c r="R155" i="27"/>
  <c r="T155" i="27" s="1"/>
  <c r="O129" i="36"/>
  <c r="M130" i="36" s="1"/>
  <c r="N130" i="36" s="1"/>
  <c r="P130" i="36" s="1"/>
  <c r="O130" i="36" s="1"/>
  <c r="M131" i="36" s="1"/>
  <c r="E274" i="27" l="1"/>
  <c r="S113" i="56"/>
  <c r="Q114" i="56" s="1"/>
  <c r="O97" i="56"/>
  <c r="M98" i="56" s="1"/>
  <c r="N268" i="31"/>
  <c r="F274" i="27"/>
  <c r="O268" i="31" s="1"/>
  <c r="N95" i="15"/>
  <c r="P95" i="15" s="1"/>
  <c r="O95" i="15" s="1"/>
  <c r="M96" i="15" s="1"/>
  <c r="N96" i="15" s="1"/>
  <c r="P96" i="15" s="1"/>
  <c r="O96" i="15" s="1"/>
  <c r="M97" i="15" s="1"/>
  <c r="N125" i="2"/>
  <c r="R148" i="2"/>
  <c r="S159" i="15"/>
  <c r="Q160" i="15" s="1"/>
  <c r="R160" i="15" s="1"/>
  <c r="T160" i="15" s="1"/>
  <c r="S155" i="36"/>
  <c r="Q156" i="36" s="1"/>
  <c r="S155" i="27"/>
  <c r="Q156" i="27" s="1"/>
  <c r="N131" i="36"/>
  <c r="P131" i="36" s="1"/>
  <c r="O131" i="36" s="1"/>
  <c r="M132" i="36" s="1"/>
  <c r="N132" i="36" s="1"/>
  <c r="N98" i="56" l="1"/>
  <c r="P98" i="56" s="1"/>
  <c r="T114" i="56"/>
  <c r="R114" i="56"/>
  <c r="H274" i="27"/>
  <c r="T148" i="2"/>
  <c r="S148" i="2" s="1"/>
  <c r="Q149" i="2" s="1"/>
  <c r="P125" i="2"/>
  <c r="O125" i="2" s="1"/>
  <c r="M126" i="2" s="1"/>
  <c r="N97" i="15"/>
  <c r="R156" i="36"/>
  <c r="R156" i="27"/>
  <c r="T156" i="27" s="1"/>
  <c r="S160" i="15"/>
  <c r="Q161" i="15" s="1"/>
  <c r="P132" i="36"/>
  <c r="O132" i="36" s="1"/>
  <c r="M133" i="36" s="1"/>
  <c r="O98" i="56" l="1"/>
  <c r="M99" i="56" s="1"/>
  <c r="S114" i="56"/>
  <c r="Q115" i="56" s="1"/>
  <c r="T115" i="56" s="1"/>
  <c r="Q268" i="31"/>
  <c r="G274" i="27"/>
  <c r="P268" i="31" s="1"/>
  <c r="E275" i="27"/>
  <c r="N126" i="2"/>
  <c r="R149" i="2"/>
  <c r="T149" i="2" s="1"/>
  <c r="S149" i="2" s="1"/>
  <c r="Q150" i="2" s="1"/>
  <c r="R150" i="2" s="1"/>
  <c r="P97" i="15"/>
  <c r="O97" i="15" s="1"/>
  <c r="M98" i="15" s="1"/>
  <c r="T156" i="36"/>
  <c r="S156" i="36" s="1"/>
  <c r="Q157" i="36" s="1"/>
  <c r="S156" i="27"/>
  <c r="Q157" i="27" s="1"/>
  <c r="R161" i="15"/>
  <c r="N133" i="36"/>
  <c r="P133" i="36" s="1"/>
  <c r="R115" i="56" l="1"/>
  <c r="S115" i="56" s="1"/>
  <c r="Q116" i="56" s="1"/>
  <c r="N99" i="56"/>
  <c r="P99" i="56" s="1"/>
  <c r="N269" i="31"/>
  <c r="F275" i="27"/>
  <c r="O269" i="31" s="1"/>
  <c r="P126" i="2"/>
  <c r="O126" i="2" s="1"/>
  <c r="M127" i="2" s="1"/>
  <c r="N98" i="15"/>
  <c r="P98" i="15" s="1"/>
  <c r="T150" i="2"/>
  <c r="S150" i="2" s="1"/>
  <c r="R157" i="36"/>
  <c r="T157" i="36" s="1"/>
  <c r="S157" i="36" s="1"/>
  <c r="Q158" i="36" s="1"/>
  <c r="T161" i="15"/>
  <c r="S161" i="15" s="1"/>
  <c r="Q162" i="15" s="1"/>
  <c r="R157" i="27"/>
  <c r="T157" i="27" s="1"/>
  <c r="O133" i="36"/>
  <c r="M134" i="36" s="1"/>
  <c r="R116" i="56" l="1"/>
  <c r="T116" i="56"/>
  <c r="O99" i="56"/>
  <c r="M100" i="56" s="1"/>
  <c r="H275" i="27"/>
  <c r="N127" i="2"/>
  <c r="P127" i="2" s="1"/>
  <c r="O98" i="15"/>
  <c r="M99" i="15" s="1"/>
  <c r="N99" i="15" s="1"/>
  <c r="Q151" i="2"/>
  <c r="R158" i="36"/>
  <c r="T158" i="36" s="1"/>
  <c r="S158" i="36" s="1"/>
  <c r="Q159" i="36" s="1"/>
  <c r="S157" i="27"/>
  <c r="Q158" i="27" s="1"/>
  <c r="R162" i="15"/>
  <c r="T162" i="15" s="1"/>
  <c r="S162" i="15" s="1"/>
  <c r="Q163" i="15" s="1"/>
  <c r="N134" i="36"/>
  <c r="P134" i="36" s="1"/>
  <c r="N100" i="56" l="1"/>
  <c r="P100" i="56" s="1"/>
  <c r="S116" i="56"/>
  <c r="Q117" i="56" s="1"/>
  <c r="Q269" i="31"/>
  <c r="G275" i="27"/>
  <c r="O127" i="2"/>
  <c r="M128" i="2" s="1"/>
  <c r="N128" i="2" s="1"/>
  <c r="P128" i="2" s="1"/>
  <c r="P99" i="15"/>
  <c r="O99" i="15" s="1"/>
  <c r="M100" i="15" s="1"/>
  <c r="N100" i="15" s="1"/>
  <c r="R151" i="2"/>
  <c r="R159" i="36"/>
  <c r="T159" i="36" s="1"/>
  <c r="R163" i="15"/>
  <c r="T163" i="15" s="1"/>
  <c r="S163" i="15" s="1"/>
  <c r="Q164" i="15" s="1"/>
  <c r="R158" i="27"/>
  <c r="T158" i="27" s="1"/>
  <c r="O134" i="36"/>
  <c r="M135" i="36" s="1"/>
  <c r="N135" i="36" s="1"/>
  <c r="R117" i="56" l="1"/>
  <c r="T117" i="56"/>
  <c r="O100" i="56"/>
  <c r="M101" i="56" s="1"/>
  <c r="P269" i="31"/>
  <c r="E276" i="27"/>
  <c r="O128" i="2"/>
  <c r="M129" i="2" s="1"/>
  <c r="N129" i="2" s="1"/>
  <c r="T151" i="2"/>
  <c r="S151" i="2" s="1"/>
  <c r="Q152" i="2" s="1"/>
  <c r="P100" i="15"/>
  <c r="O100" i="15" s="1"/>
  <c r="M101" i="15" s="1"/>
  <c r="S158" i="27"/>
  <c r="Q159" i="27" s="1"/>
  <c r="S159" i="36"/>
  <c r="Q160" i="36" s="1"/>
  <c r="P135" i="36"/>
  <c r="O135" i="36" s="1"/>
  <c r="M136" i="36" s="1"/>
  <c r="N136" i="36" s="1"/>
  <c r="R164" i="15"/>
  <c r="T164" i="15" s="1"/>
  <c r="P129" i="2" l="1"/>
  <c r="O129" i="2" s="1"/>
  <c r="M130" i="2" s="1"/>
  <c r="N101" i="56"/>
  <c r="P101" i="56"/>
  <c r="S117" i="56"/>
  <c r="Q118" i="56" s="1"/>
  <c r="N270" i="31"/>
  <c r="F276" i="27"/>
  <c r="R152" i="2"/>
  <c r="T152" i="2" s="1"/>
  <c r="S152" i="2" s="1"/>
  <c r="Q153" i="2" s="1"/>
  <c r="R153" i="2" s="1"/>
  <c r="T153" i="2" s="1"/>
  <c r="N101" i="15"/>
  <c r="P101" i="15" s="1"/>
  <c r="O101" i="15" s="1"/>
  <c r="M102" i="15" s="1"/>
  <c r="R160" i="36"/>
  <c r="T160" i="36" s="1"/>
  <c r="S160" i="36" s="1"/>
  <c r="Q161" i="36" s="1"/>
  <c r="R159" i="27"/>
  <c r="T159" i="27" s="1"/>
  <c r="S164" i="15"/>
  <c r="Q165" i="15" s="1"/>
  <c r="P136" i="36"/>
  <c r="O136" i="36" s="1"/>
  <c r="M137" i="36" s="1"/>
  <c r="N137" i="36" s="1"/>
  <c r="O101" i="56" l="1"/>
  <c r="M102" i="56" s="1"/>
  <c r="T118" i="56"/>
  <c r="R118" i="56"/>
  <c r="O270" i="31"/>
  <c r="H276" i="27"/>
  <c r="N102" i="15"/>
  <c r="P102" i="15" s="1"/>
  <c r="O102" i="15" s="1"/>
  <c r="M103" i="15" s="1"/>
  <c r="N130" i="2"/>
  <c r="P130" i="2" s="1"/>
  <c r="S159" i="27"/>
  <c r="Q160" i="27" s="1"/>
  <c r="S153" i="2"/>
  <c r="Q154" i="2" s="1"/>
  <c r="R161" i="36"/>
  <c r="T161" i="36" s="1"/>
  <c r="S161" i="36" s="1"/>
  <c r="Q162" i="36" s="1"/>
  <c r="R165" i="15"/>
  <c r="T165" i="15" s="1"/>
  <c r="P137" i="36"/>
  <c r="O137" i="36" s="1"/>
  <c r="M138" i="36" s="1"/>
  <c r="N102" i="56" l="1"/>
  <c r="P102" i="56" s="1"/>
  <c r="S118" i="56"/>
  <c r="Q119" i="56" s="1"/>
  <c r="Q270" i="31"/>
  <c r="G276" i="27"/>
  <c r="P270" i="31" s="1"/>
  <c r="N103" i="15"/>
  <c r="P103" i="15" s="1"/>
  <c r="O103" i="15" s="1"/>
  <c r="M104" i="15" s="1"/>
  <c r="O130" i="2"/>
  <c r="M131" i="2" s="1"/>
  <c r="R154" i="2"/>
  <c r="T154" i="2" s="1"/>
  <c r="R160" i="27"/>
  <c r="T160" i="27"/>
  <c r="S165" i="15"/>
  <c r="Q166" i="15" s="1"/>
  <c r="R166" i="15" s="1"/>
  <c r="R162" i="36"/>
  <c r="T162" i="36" s="1"/>
  <c r="N138" i="36"/>
  <c r="P138" i="36" s="1"/>
  <c r="T119" i="56" l="1"/>
  <c r="R119" i="56"/>
  <c r="O102" i="56"/>
  <c r="M103" i="56" s="1"/>
  <c r="E277" i="27"/>
  <c r="N131" i="2"/>
  <c r="P131" i="2" s="1"/>
  <c r="N104" i="15"/>
  <c r="P104" i="15" s="1"/>
  <c r="T166" i="15"/>
  <c r="S166" i="15" s="1"/>
  <c r="Q167" i="15" s="1"/>
  <c r="S154" i="2"/>
  <c r="Q155" i="2" s="1"/>
  <c r="S160" i="27"/>
  <c r="Q161" i="27" s="1"/>
  <c r="S162" i="36"/>
  <c r="Q163" i="36" s="1"/>
  <c r="R163" i="36" s="1"/>
  <c r="O138" i="36"/>
  <c r="M139" i="36" s="1"/>
  <c r="N139" i="36" s="1"/>
  <c r="N103" i="56" l="1"/>
  <c r="P103" i="56" s="1"/>
  <c r="S119" i="56"/>
  <c r="Q120" i="56" s="1"/>
  <c r="N271" i="31"/>
  <c r="F277" i="27"/>
  <c r="O271" i="31" s="1"/>
  <c r="H277" i="27"/>
  <c r="O131" i="2"/>
  <c r="M132" i="2" s="1"/>
  <c r="O104" i="15"/>
  <c r="M105" i="15" s="1"/>
  <c r="N105" i="15" s="1"/>
  <c r="R155" i="2"/>
  <c r="T155" i="2" s="1"/>
  <c r="R161" i="27"/>
  <c r="T161" i="27" s="1"/>
  <c r="T163" i="36"/>
  <c r="S163" i="36" s="1"/>
  <c r="Q164" i="36" s="1"/>
  <c r="P139" i="36"/>
  <c r="O139" i="36" s="1"/>
  <c r="R167" i="15"/>
  <c r="T167" i="15" s="1"/>
  <c r="O103" i="56" l="1"/>
  <c r="M104" i="56" s="1"/>
  <c r="T120" i="56"/>
  <c r="R120" i="56"/>
  <c r="Q271" i="31"/>
  <c r="G277" i="27"/>
  <c r="P271" i="31" s="1"/>
  <c r="N132" i="2"/>
  <c r="P132" i="2" s="1"/>
  <c r="P105" i="15"/>
  <c r="O105" i="15" s="1"/>
  <c r="M106" i="15" s="1"/>
  <c r="N106" i="15" s="1"/>
  <c r="S161" i="27"/>
  <c r="Q162" i="27" s="1"/>
  <c r="S155" i="2"/>
  <c r="Q156" i="2" s="1"/>
  <c r="M140" i="36"/>
  <c r="R164" i="36"/>
  <c r="T164" i="36" s="1"/>
  <c r="S167" i="15"/>
  <c r="Q168" i="15" s="1"/>
  <c r="N104" i="56" l="1"/>
  <c r="P104" i="56"/>
  <c r="S120" i="56"/>
  <c r="Q121" i="56" s="1"/>
  <c r="E278" i="27"/>
  <c r="O132" i="2"/>
  <c r="M133" i="2" s="1"/>
  <c r="P106" i="15"/>
  <c r="O106" i="15" s="1"/>
  <c r="M107" i="15" s="1"/>
  <c r="R156" i="2"/>
  <c r="T156" i="2"/>
  <c r="R162" i="27"/>
  <c r="T162" i="27" s="1"/>
  <c r="N140" i="36"/>
  <c r="P140" i="36" s="1"/>
  <c r="O140" i="36" s="1"/>
  <c r="M141" i="36" s="1"/>
  <c r="S164" i="36"/>
  <c r="Q165" i="36" s="1"/>
  <c r="R168" i="15"/>
  <c r="T168" i="15" s="1"/>
  <c r="S168" i="15" s="1"/>
  <c r="O104" i="56" l="1"/>
  <c r="M105" i="56" s="1"/>
  <c r="R121" i="56"/>
  <c r="T121" i="56"/>
  <c r="F278" i="27"/>
  <c r="N272" i="31"/>
  <c r="N133" i="2"/>
  <c r="N107" i="15"/>
  <c r="S162" i="27"/>
  <c r="Q163" i="27" s="1"/>
  <c r="R163" i="27" s="1"/>
  <c r="T163" i="27" s="1"/>
  <c r="S156" i="2"/>
  <c r="Q157" i="2" s="1"/>
  <c r="R165" i="36"/>
  <c r="T165" i="36" s="1"/>
  <c r="Q169" i="15"/>
  <c r="N141" i="36"/>
  <c r="P141" i="36" s="1"/>
  <c r="S121" i="56" l="1"/>
  <c r="Q122" i="56" s="1"/>
  <c r="N105" i="56"/>
  <c r="P105" i="56"/>
  <c r="O272" i="31"/>
  <c r="H278" i="27"/>
  <c r="P133" i="2"/>
  <c r="O133" i="2" s="1"/>
  <c r="M134" i="2" s="1"/>
  <c r="N134" i="2" s="1"/>
  <c r="P134" i="2" s="1"/>
  <c r="O134" i="2" s="1"/>
  <c r="M135" i="2" s="1"/>
  <c r="P107" i="15"/>
  <c r="O107" i="15" s="1"/>
  <c r="M108" i="15" s="1"/>
  <c r="R157" i="2"/>
  <c r="T157" i="2" s="1"/>
  <c r="S163" i="27"/>
  <c r="Q164" i="27" s="1"/>
  <c r="S165" i="36"/>
  <c r="Q166" i="36" s="1"/>
  <c r="R169" i="15"/>
  <c r="T169" i="15" s="1"/>
  <c r="S169" i="15" s="1"/>
  <c r="O141" i="36"/>
  <c r="M142" i="36" s="1"/>
  <c r="N142" i="36" s="1"/>
  <c r="O105" i="56" l="1"/>
  <c r="M106" i="56" s="1"/>
  <c r="T122" i="56"/>
  <c r="R122" i="56"/>
  <c r="Q272" i="31"/>
  <c r="G278" i="27"/>
  <c r="P272" i="31" s="1"/>
  <c r="N135" i="2"/>
  <c r="P135" i="2" s="1"/>
  <c r="O135" i="2" s="1"/>
  <c r="M136" i="2" s="1"/>
  <c r="N108" i="15"/>
  <c r="S157" i="2"/>
  <c r="Q158" i="2" s="1"/>
  <c r="R164" i="27"/>
  <c r="T164" i="27" s="1"/>
  <c r="R166" i="36"/>
  <c r="P142" i="36"/>
  <c r="O142" i="36" s="1"/>
  <c r="M143" i="36" s="1"/>
  <c r="Q170" i="15"/>
  <c r="E279" i="27" l="1"/>
  <c r="N106" i="56"/>
  <c r="S122" i="56"/>
  <c r="Q123" i="56" s="1"/>
  <c r="T123" i="56" s="1"/>
  <c r="N273" i="31"/>
  <c r="F279" i="27"/>
  <c r="N136" i="2"/>
  <c r="P136" i="2" s="1"/>
  <c r="P108" i="15"/>
  <c r="O108" i="15" s="1"/>
  <c r="M109" i="15" s="1"/>
  <c r="T166" i="36"/>
  <c r="S166" i="36" s="1"/>
  <c r="Q167" i="36" s="1"/>
  <c r="S164" i="27"/>
  <c r="Q165" i="27" s="1"/>
  <c r="R158" i="2"/>
  <c r="T158" i="2" s="1"/>
  <c r="R170" i="15"/>
  <c r="T170" i="15" s="1"/>
  <c r="N143" i="36"/>
  <c r="P143" i="36" s="1"/>
  <c r="P106" i="56" l="1"/>
  <c r="O106" i="56" s="1"/>
  <c r="M107" i="56" s="1"/>
  <c r="R123" i="56"/>
  <c r="S123" i="56" s="1"/>
  <c r="Q124" i="56" s="1"/>
  <c r="O273" i="31"/>
  <c r="H279" i="27"/>
  <c r="O136" i="2"/>
  <c r="M137" i="2" s="1"/>
  <c r="N109" i="15"/>
  <c r="R167" i="36"/>
  <c r="T167" i="36" s="1"/>
  <c r="S167" i="36" s="1"/>
  <c r="Q168" i="36" s="1"/>
  <c r="R168" i="36" s="1"/>
  <c r="R165" i="27"/>
  <c r="T165" i="27"/>
  <c r="S158" i="2"/>
  <c r="Q159" i="2" s="1"/>
  <c r="O143" i="36"/>
  <c r="M144" i="36" s="1"/>
  <c r="N144" i="36" s="1"/>
  <c r="S170" i="15"/>
  <c r="Q171" i="15" s="1"/>
  <c r="N107" i="56" l="1"/>
  <c r="P107" i="56" s="1"/>
  <c r="O107" i="56" s="1"/>
  <c r="M108" i="56" s="1"/>
  <c r="R124" i="56"/>
  <c r="T124" i="56"/>
  <c r="Q273" i="31"/>
  <c r="G279" i="27"/>
  <c r="P273" i="31" s="1"/>
  <c r="N137" i="2"/>
  <c r="P137" i="2" s="1"/>
  <c r="P109" i="15"/>
  <c r="O109" i="15" s="1"/>
  <c r="M110" i="15" s="1"/>
  <c r="S165" i="27"/>
  <c r="Q166" i="27" s="1"/>
  <c r="R171" i="15"/>
  <c r="T171" i="15" s="1"/>
  <c r="S171" i="15" s="1"/>
  <c r="Q172" i="15" s="1"/>
  <c r="R172" i="15" s="1"/>
  <c r="R159" i="2"/>
  <c r="T159" i="2" s="1"/>
  <c r="T168" i="36"/>
  <c r="S168" i="36" s="1"/>
  <c r="Q169" i="36" s="1"/>
  <c r="P144" i="36"/>
  <c r="O144" i="36" s="1"/>
  <c r="M145" i="36" s="1"/>
  <c r="N108" i="56" l="1"/>
  <c r="S124" i="56"/>
  <c r="Q125" i="56" s="1"/>
  <c r="E280" i="27"/>
  <c r="O137" i="2"/>
  <c r="M138" i="2" s="1"/>
  <c r="N110" i="15"/>
  <c r="P110" i="15" s="1"/>
  <c r="R166" i="27"/>
  <c r="T166" i="27" s="1"/>
  <c r="T172" i="15"/>
  <c r="S172" i="15" s="1"/>
  <c r="Q173" i="15" s="1"/>
  <c r="S159" i="2"/>
  <c r="Q160" i="2" s="1"/>
  <c r="R169" i="36"/>
  <c r="T169" i="36" s="1"/>
  <c r="N145" i="36"/>
  <c r="P145" i="36" s="1"/>
  <c r="P108" i="56" l="1"/>
  <c r="O108" i="56" s="1"/>
  <c r="M109" i="56" s="1"/>
  <c r="T125" i="56"/>
  <c r="R125" i="56"/>
  <c r="F280" i="27"/>
  <c r="O274" i="31" s="1"/>
  <c r="N274" i="31"/>
  <c r="N138" i="2"/>
  <c r="P138" i="2" s="1"/>
  <c r="O138" i="2" s="1"/>
  <c r="M139" i="2" s="1"/>
  <c r="O110" i="15"/>
  <c r="M111" i="15" s="1"/>
  <c r="N111" i="15" s="1"/>
  <c r="R173" i="15"/>
  <c r="T173" i="15" s="1"/>
  <c r="S173" i="15" s="1"/>
  <c r="Q174" i="15" s="1"/>
  <c r="R174" i="15" s="1"/>
  <c r="T174" i="15" s="1"/>
  <c r="R160" i="2"/>
  <c r="T160" i="2" s="1"/>
  <c r="S166" i="27"/>
  <c r="Q167" i="27" s="1"/>
  <c r="S169" i="36"/>
  <c r="Q170" i="36" s="1"/>
  <c r="O145" i="36"/>
  <c r="M146" i="36" s="1"/>
  <c r="N146" i="36" s="1"/>
  <c r="N109" i="56" l="1"/>
  <c r="P109" i="56"/>
  <c r="H280" i="27"/>
  <c r="G280" i="27" s="1"/>
  <c r="S125" i="56"/>
  <c r="Q126" i="56" s="1"/>
  <c r="T126" i="56" s="1"/>
  <c r="Q274" i="31"/>
  <c r="P111" i="15"/>
  <c r="O111" i="15" s="1"/>
  <c r="M112" i="15" s="1"/>
  <c r="N112" i="15" s="1"/>
  <c r="N139" i="2"/>
  <c r="P139" i="2" s="1"/>
  <c r="O139" i="2" s="1"/>
  <c r="M140" i="2" s="1"/>
  <c r="N140" i="2" s="1"/>
  <c r="P140" i="2" s="1"/>
  <c r="S160" i="2"/>
  <c r="Q161" i="2" s="1"/>
  <c r="R167" i="27"/>
  <c r="T167" i="27" s="1"/>
  <c r="R170" i="36"/>
  <c r="P146" i="36"/>
  <c r="O146" i="36" s="1"/>
  <c r="M147" i="36" s="1"/>
  <c r="S174" i="15"/>
  <c r="Q175" i="15" s="1"/>
  <c r="O109" i="56" l="1"/>
  <c r="M110" i="56" s="1"/>
  <c r="N110" i="56" s="1"/>
  <c r="P110" i="56" s="1"/>
  <c r="R126" i="56"/>
  <c r="S126" i="56" s="1"/>
  <c r="Q127" i="56" s="1"/>
  <c r="P274" i="31"/>
  <c r="E281" i="27"/>
  <c r="P112" i="15"/>
  <c r="O112" i="15" s="1"/>
  <c r="M113" i="15" s="1"/>
  <c r="R175" i="15"/>
  <c r="T175" i="15" s="1"/>
  <c r="S175" i="15" s="1"/>
  <c r="Q176" i="15" s="1"/>
  <c r="R176" i="15" s="1"/>
  <c r="T176" i="15" s="1"/>
  <c r="T170" i="36"/>
  <c r="S170" i="36" s="1"/>
  <c r="Q171" i="36" s="1"/>
  <c r="R171" i="36" s="1"/>
  <c r="S167" i="27"/>
  <c r="Q168" i="27" s="1"/>
  <c r="O140" i="2"/>
  <c r="M141" i="2" s="1"/>
  <c r="R161" i="2"/>
  <c r="T161" i="2" s="1"/>
  <c r="N147" i="36"/>
  <c r="P147" i="36" s="1"/>
  <c r="T127" i="56" l="1"/>
  <c r="R127" i="56"/>
  <c r="O110" i="56"/>
  <c r="M111" i="56" s="1"/>
  <c r="N275" i="31"/>
  <c r="F281" i="27"/>
  <c r="O275" i="31" s="1"/>
  <c r="N113" i="15"/>
  <c r="S161" i="2"/>
  <c r="Q162" i="2" s="1"/>
  <c r="R162" i="2" s="1"/>
  <c r="T162" i="2" s="1"/>
  <c r="T171" i="36"/>
  <c r="S171" i="36" s="1"/>
  <c r="Q172" i="36" s="1"/>
  <c r="R172" i="36" s="1"/>
  <c r="T172" i="36" s="1"/>
  <c r="N141" i="2"/>
  <c r="P141" i="2" s="1"/>
  <c r="R168" i="27"/>
  <c r="T168" i="27" s="1"/>
  <c r="S176" i="15"/>
  <c r="Q177" i="15" s="1"/>
  <c r="O147" i="36"/>
  <c r="M148" i="36" s="1"/>
  <c r="S127" i="56" l="1"/>
  <c r="Q128" i="56" s="1"/>
  <c r="N111" i="56"/>
  <c r="P111" i="56" s="1"/>
  <c r="H281" i="27"/>
  <c r="P113" i="15"/>
  <c r="O113" i="15" s="1"/>
  <c r="M114" i="15" s="1"/>
  <c r="S172" i="36"/>
  <c r="Q173" i="36" s="1"/>
  <c r="S168" i="27"/>
  <c r="Q169" i="27" s="1"/>
  <c r="S162" i="2"/>
  <c r="Q163" i="2" s="1"/>
  <c r="O141" i="2"/>
  <c r="M142" i="2" s="1"/>
  <c r="R177" i="15"/>
  <c r="T177" i="15" s="1"/>
  <c r="N148" i="36"/>
  <c r="P148" i="36" s="1"/>
  <c r="O111" i="56" l="1"/>
  <c r="M112" i="56" s="1"/>
  <c r="T128" i="56"/>
  <c r="R128" i="56"/>
  <c r="Q275" i="31"/>
  <c r="G281" i="27"/>
  <c r="P275" i="31" s="1"/>
  <c r="N114" i="15"/>
  <c r="P114" i="15" s="1"/>
  <c r="N142" i="2"/>
  <c r="P142" i="2" s="1"/>
  <c r="R169" i="27"/>
  <c r="T169" i="27" s="1"/>
  <c r="R163" i="2"/>
  <c r="T163" i="2" s="1"/>
  <c r="S177" i="15"/>
  <c r="Q178" i="15" s="1"/>
  <c r="R178" i="15" s="1"/>
  <c r="O148" i="36"/>
  <c r="M149" i="36" s="1"/>
  <c r="N149" i="36" s="1"/>
  <c r="R173" i="36"/>
  <c r="T173" i="36" s="1"/>
  <c r="E282" i="27" l="1"/>
  <c r="S128" i="56"/>
  <c r="Q129" i="56" s="1"/>
  <c r="N112" i="56"/>
  <c r="P112" i="56"/>
  <c r="F282" i="27"/>
  <c r="O276" i="31" s="1"/>
  <c r="N276" i="31"/>
  <c r="H282" i="27"/>
  <c r="Q276" i="31" s="1"/>
  <c r="O114" i="15"/>
  <c r="M115" i="15" s="1"/>
  <c r="N115" i="15" s="1"/>
  <c r="P115" i="15" s="1"/>
  <c r="O115" i="15" s="1"/>
  <c r="M116" i="15" s="1"/>
  <c r="S169" i="27"/>
  <c r="Q170" i="27" s="1"/>
  <c r="S163" i="2"/>
  <c r="Q164" i="2" s="1"/>
  <c r="O142" i="2"/>
  <c r="M143" i="2" s="1"/>
  <c r="T178" i="15"/>
  <c r="S178" i="15" s="1"/>
  <c r="Q179" i="15" s="1"/>
  <c r="P149" i="36"/>
  <c r="O149" i="36" s="1"/>
  <c r="M150" i="36" s="1"/>
  <c r="S173" i="36"/>
  <c r="Q174" i="36" s="1"/>
  <c r="G282" i="27" l="1"/>
  <c r="P276" i="31" s="1"/>
  <c r="R129" i="56"/>
  <c r="T129" i="56"/>
  <c r="O112" i="56"/>
  <c r="M113" i="56" s="1"/>
  <c r="E283" i="27"/>
  <c r="F283" i="27" s="1"/>
  <c r="O277" i="31" s="1"/>
  <c r="N116" i="15"/>
  <c r="P116" i="15" s="1"/>
  <c r="R170" i="27"/>
  <c r="T170" i="27" s="1"/>
  <c r="N143" i="2"/>
  <c r="P143" i="2" s="1"/>
  <c r="R164" i="2"/>
  <c r="T164" i="2" s="1"/>
  <c r="N150" i="36"/>
  <c r="P150" i="36" s="1"/>
  <c r="R174" i="36"/>
  <c r="T174" i="36" s="1"/>
  <c r="R179" i="15"/>
  <c r="T179" i="15" s="1"/>
  <c r="N277" i="31" l="1"/>
  <c r="S129" i="56"/>
  <c r="Q130" i="56" s="1"/>
  <c r="N113" i="56"/>
  <c r="P113" i="56"/>
  <c r="H283" i="27"/>
  <c r="S170" i="27"/>
  <c r="Q171" i="27" s="1"/>
  <c r="R171" i="27" s="1"/>
  <c r="O116" i="15"/>
  <c r="M117" i="15" s="1"/>
  <c r="N117" i="15" s="1"/>
  <c r="P117" i="15" s="1"/>
  <c r="O117" i="15" s="1"/>
  <c r="M118" i="15" s="1"/>
  <c r="S164" i="2"/>
  <c r="Q165" i="2" s="1"/>
  <c r="O143" i="2"/>
  <c r="M144" i="2" s="1"/>
  <c r="S179" i="15"/>
  <c r="Q180" i="15" s="1"/>
  <c r="R180" i="15" s="1"/>
  <c r="T180" i="15" s="1"/>
  <c r="O150" i="36"/>
  <c r="M151" i="36" s="1"/>
  <c r="N151" i="36" s="1"/>
  <c r="S174" i="36"/>
  <c r="Q175" i="36" s="1"/>
  <c r="O113" i="56" l="1"/>
  <c r="M114" i="56" s="1"/>
  <c r="T130" i="56"/>
  <c r="R130" i="56"/>
  <c r="Q277" i="31"/>
  <c r="G283" i="27"/>
  <c r="P277" i="31" s="1"/>
  <c r="E284" i="27"/>
  <c r="T171" i="27"/>
  <c r="S171" i="27" s="1"/>
  <c r="Q172" i="27" s="1"/>
  <c r="R172" i="27" s="1"/>
  <c r="N118" i="15"/>
  <c r="P118" i="15" s="1"/>
  <c r="N144" i="2"/>
  <c r="P144" i="2" s="1"/>
  <c r="R165" i="2"/>
  <c r="T165" i="2" s="1"/>
  <c r="P151" i="36"/>
  <c r="O151" i="36" s="1"/>
  <c r="M152" i="36" s="1"/>
  <c r="R175" i="36"/>
  <c r="T175" i="36" s="1"/>
  <c r="S180" i="15"/>
  <c r="Q181" i="15" s="1"/>
  <c r="R181" i="15" s="1"/>
  <c r="T181" i="15" s="1"/>
  <c r="S181" i="15" s="1"/>
  <c r="Q182" i="15" s="1"/>
  <c r="S130" i="56" l="1"/>
  <c r="Q131" i="56" s="1"/>
  <c r="N114" i="56"/>
  <c r="P114" i="56" s="1"/>
  <c r="T172" i="27"/>
  <c r="S172" i="27" s="1"/>
  <c r="Q173" i="27" s="1"/>
  <c r="N278" i="31"/>
  <c r="F284" i="27"/>
  <c r="O278" i="31" s="1"/>
  <c r="O118" i="15"/>
  <c r="M119" i="15" s="1"/>
  <c r="N119" i="15" s="1"/>
  <c r="S165" i="2"/>
  <c r="Q166" i="2" s="1"/>
  <c r="O144" i="2"/>
  <c r="M145" i="2" s="1"/>
  <c r="N152" i="36"/>
  <c r="P152" i="36" s="1"/>
  <c r="O152" i="36" s="1"/>
  <c r="S175" i="36"/>
  <c r="Q176" i="36" s="1"/>
  <c r="R182" i="15"/>
  <c r="T182" i="15" s="1"/>
  <c r="S182" i="15" s="1"/>
  <c r="Q183" i="15" s="1"/>
  <c r="O114" i="56" l="1"/>
  <c r="M115" i="56" s="1"/>
  <c r="T131" i="56"/>
  <c r="R131" i="56"/>
  <c r="H284" i="27"/>
  <c r="P119" i="15"/>
  <c r="O119" i="15" s="1"/>
  <c r="M120" i="15" s="1"/>
  <c r="R173" i="27"/>
  <c r="R166" i="2"/>
  <c r="T166" i="2" s="1"/>
  <c r="N145" i="2"/>
  <c r="P145" i="2" s="1"/>
  <c r="M153" i="36"/>
  <c r="N153" i="36" s="1"/>
  <c r="R176" i="36"/>
  <c r="T176" i="36" s="1"/>
  <c r="S176" i="36" s="1"/>
  <c r="Q177" i="36" s="1"/>
  <c r="R183" i="15"/>
  <c r="T183" i="15" s="1"/>
  <c r="S183" i="15" s="1"/>
  <c r="S131" i="56" l="1"/>
  <c r="Q132" i="56" s="1"/>
  <c r="N115" i="56"/>
  <c r="P115" i="56" s="1"/>
  <c r="Q278" i="31"/>
  <c r="G284" i="27"/>
  <c r="P278" i="31" s="1"/>
  <c r="T173" i="27"/>
  <c r="S173" i="27" s="1"/>
  <c r="Q174" i="27" s="1"/>
  <c r="N120" i="15"/>
  <c r="O145" i="2"/>
  <c r="M146" i="2" s="1"/>
  <c r="S166" i="2"/>
  <c r="Q167" i="2" s="1"/>
  <c r="P153" i="36"/>
  <c r="O153" i="36" s="1"/>
  <c r="M154" i="36" s="1"/>
  <c r="N154" i="36" s="1"/>
  <c r="P154" i="36" s="1"/>
  <c r="R177" i="36"/>
  <c r="Q184" i="15"/>
  <c r="E285" i="27" l="1"/>
  <c r="O115" i="56"/>
  <c r="M116" i="56" s="1"/>
  <c r="R132" i="56"/>
  <c r="T132" i="56"/>
  <c r="N279" i="31"/>
  <c r="F285" i="27"/>
  <c r="O279" i="31" s="1"/>
  <c r="R174" i="27"/>
  <c r="T174" i="27"/>
  <c r="P120" i="15"/>
  <c r="O120" i="15" s="1"/>
  <c r="M121" i="15" s="1"/>
  <c r="T177" i="36"/>
  <c r="S177" i="36" s="1"/>
  <c r="Q178" i="36" s="1"/>
  <c r="N146" i="2"/>
  <c r="P146" i="2" s="1"/>
  <c r="R167" i="2"/>
  <c r="T167" i="2" s="1"/>
  <c r="R184" i="15"/>
  <c r="T184" i="15" s="1"/>
  <c r="S184" i="15" s="1"/>
  <c r="O154" i="36"/>
  <c r="M155" i="36" s="1"/>
  <c r="N155" i="36" s="1"/>
  <c r="S132" i="56" l="1"/>
  <c r="Q133" i="56" s="1"/>
  <c r="T133" i="56" s="1"/>
  <c r="N116" i="56"/>
  <c r="P116" i="56" s="1"/>
  <c r="H285" i="27"/>
  <c r="S174" i="27"/>
  <c r="Q175" i="27" s="1"/>
  <c r="R175" i="27" s="1"/>
  <c r="T175" i="27" s="1"/>
  <c r="S175" i="27" s="1"/>
  <c r="Q176" i="27" s="1"/>
  <c r="N121" i="15"/>
  <c r="P121" i="15" s="1"/>
  <c r="O121" i="15" s="1"/>
  <c r="M122" i="15" s="1"/>
  <c r="R178" i="36"/>
  <c r="S167" i="2"/>
  <c r="Q168" i="2" s="1"/>
  <c r="O146" i="2"/>
  <c r="M147" i="2" s="1"/>
  <c r="Q185" i="15"/>
  <c r="P155" i="36"/>
  <c r="O155" i="36" s="1"/>
  <c r="R133" i="56" l="1"/>
  <c r="S133" i="56" s="1"/>
  <c r="Q134" i="56" s="1"/>
  <c r="O116" i="56"/>
  <c r="M117" i="56" s="1"/>
  <c r="Q279" i="31"/>
  <c r="G285" i="27"/>
  <c r="P279" i="31" s="1"/>
  <c r="N122" i="15"/>
  <c r="T178" i="36"/>
  <c r="S178" i="36" s="1"/>
  <c r="Q179" i="36" s="1"/>
  <c r="N147" i="2"/>
  <c r="P147" i="2" s="1"/>
  <c r="R176" i="27"/>
  <c r="T176" i="27" s="1"/>
  <c r="R168" i="2"/>
  <c r="T168" i="2" s="1"/>
  <c r="R185" i="15"/>
  <c r="T185" i="15" s="1"/>
  <c r="M156" i="36"/>
  <c r="E286" i="27" l="1"/>
  <c r="N117" i="56"/>
  <c r="P117" i="56"/>
  <c r="T134" i="56"/>
  <c r="R134" i="56"/>
  <c r="N280" i="31"/>
  <c r="F286" i="27"/>
  <c r="O280" i="31" s="1"/>
  <c r="P122" i="15"/>
  <c r="O122" i="15" s="1"/>
  <c r="M123" i="15" s="1"/>
  <c r="S168" i="2"/>
  <c r="Q169" i="2" s="1"/>
  <c r="R179" i="36"/>
  <c r="T179" i="36" s="1"/>
  <c r="S179" i="36" s="1"/>
  <c r="Q180" i="36" s="1"/>
  <c r="O147" i="2"/>
  <c r="M148" i="2" s="1"/>
  <c r="S176" i="27"/>
  <c r="Q177" i="27" s="1"/>
  <c r="S185" i="15"/>
  <c r="Q186" i="15" s="1"/>
  <c r="N156" i="36"/>
  <c r="O117" i="56" l="1"/>
  <c r="M118" i="56" s="1"/>
  <c r="S134" i="56"/>
  <c r="Q135" i="56" s="1"/>
  <c r="H286" i="27"/>
  <c r="N123" i="15"/>
  <c r="R180" i="36"/>
  <c r="T180" i="36" s="1"/>
  <c r="S180" i="36" s="1"/>
  <c r="Q181" i="36" s="1"/>
  <c r="R181" i="36" s="1"/>
  <c r="R177" i="27"/>
  <c r="T177" i="27" s="1"/>
  <c r="N148" i="2"/>
  <c r="P148" i="2" s="1"/>
  <c r="R169" i="2"/>
  <c r="T169" i="2" s="1"/>
  <c r="P156" i="36"/>
  <c r="O156" i="36" s="1"/>
  <c r="M157" i="36" s="1"/>
  <c r="R186" i="15"/>
  <c r="T186" i="15" s="1"/>
  <c r="T135" i="56" l="1"/>
  <c r="R135" i="56"/>
  <c r="N118" i="56"/>
  <c r="P118" i="56" s="1"/>
  <c r="Q280" i="31"/>
  <c r="G286" i="27"/>
  <c r="P280" i="31" s="1"/>
  <c r="P123" i="15"/>
  <c r="O123" i="15" s="1"/>
  <c r="M124" i="15" s="1"/>
  <c r="S177" i="27"/>
  <c r="Q178" i="27" s="1"/>
  <c r="O148" i="2"/>
  <c r="M149" i="2" s="1"/>
  <c r="T181" i="36"/>
  <c r="S181" i="36" s="1"/>
  <c r="Q182" i="36" s="1"/>
  <c r="S169" i="2"/>
  <c r="Q170" i="2" s="1"/>
  <c r="N157" i="36"/>
  <c r="S186" i="15"/>
  <c r="Q187" i="15" s="1"/>
  <c r="S135" i="56" l="1"/>
  <c r="Q136" i="56" s="1"/>
  <c r="O118" i="56"/>
  <c r="M119" i="56" s="1"/>
  <c r="E287" i="27"/>
  <c r="N124" i="15"/>
  <c r="P124" i="15" s="1"/>
  <c r="R178" i="27"/>
  <c r="T178" i="27"/>
  <c r="R182" i="36"/>
  <c r="T182" i="36" s="1"/>
  <c r="S182" i="36" s="1"/>
  <c r="Q183" i="36" s="1"/>
  <c r="R170" i="2"/>
  <c r="T170" i="2" s="1"/>
  <c r="N149" i="2"/>
  <c r="P149" i="2" s="1"/>
  <c r="P157" i="36"/>
  <c r="O157" i="36" s="1"/>
  <c r="M158" i="36" s="1"/>
  <c r="R187" i="15"/>
  <c r="T187" i="15" s="1"/>
  <c r="S187" i="15" s="1"/>
  <c r="Q188" i="15" s="1"/>
  <c r="N119" i="56" l="1"/>
  <c r="P119" i="56" s="1"/>
  <c r="T136" i="56"/>
  <c r="R136" i="56"/>
  <c r="N281" i="31"/>
  <c r="F287" i="27"/>
  <c r="O281" i="31" s="1"/>
  <c r="O124" i="15"/>
  <c r="M125" i="15" s="1"/>
  <c r="N125" i="15" s="1"/>
  <c r="P125" i="15" s="1"/>
  <c r="O125" i="15" s="1"/>
  <c r="M126" i="15" s="1"/>
  <c r="S178" i="27"/>
  <c r="Q179" i="27" s="1"/>
  <c r="R179" i="27" s="1"/>
  <c r="T179" i="27" s="1"/>
  <c r="S179" i="27" s="1"/>
  <c r="Q180" i="27" s="1"/>
  <c r="O149" i="2"/>
  <c r="M150" i="2" s="1"/>
  <c r="S170" i="2"/>
  <c r="Q171" i="2" s="1"/>
  <c r="N158" i="36"/>
  <c r="P158" i="36" s="1"/>
  <c r="R183" i="36"/>
  <c r="R188" i="15"/>
  <c r="T188" i="15" s="1"/>
  <c r="S136" i="56" l="1"/>
  <c r="Q137" i="56" s="1"/>
  <c r="O119" i="56"/>
  <c r="M120" i="56" s="1"/>
  <c r="H287" i="27"/>
  <c r="N126" i="15"/>
  <c r="P126" i="15" s="1"/>
  <c r="O126" i="15" s="1"/>
  <c r="M127" i="15" s="1"/>
  <c r="N150" i="2"/>
  <c r="P150" i="2" s="1"/>
  <c r="T183" i="36"/>
  <c r="S183" i="36" s="1"/>
  <c r="Q184" i="36" s="1"/>
  <c r="R171" i="2"/>
  <c r="T171" i="2" s="1"/>
  <c r="O158" i="36"/>
  <c r="M159" i="36" s="1"/>
  <c r="N159" i="36" s="1"/>
  <c r="P159" i="36" s="1"/>
  <c r="O159" i="36" s="1"/>
  <c r="M160" i="36" s="1"/>
  <c r="R180" i="27"/>
  <c r="T180" i="27" s="1"/>
  <c r="S188" i="15"/>
  <c r="Q189" i="15" s="1"/>
  <c r="N120" i="56" l="1"/>
  <c r="P120" i="56"/>
  <c r="R137" i="56"/>
  <c r="T137" i="56"/>
  <c r="Q281" i="31"/>
  <c r="G287" i="27"/>
  <c r="P281" i="31" s="1"/>
  <c r="N127" i="15"/>
  <c r="P127" i="15" s="1"/>
  <c r="O127" i="15" s="1"/>
  <c r="M128" i="15" s="1"/>
  <c r="O150" i="2"/>
  <c r="M151" i="2" s="1"/>
  <c r="N151" i="2" s="1"/>
  <c r="P151" i="2" s="1"/>
  <c r="O151" i="2" s="1"/>
  <c r="M152" i="2" s="1"/>
  <c r="S180" i="27"/>
  <c r="Q181" i="27" s="1"/>
  <c r="R181" i="27" s="1"/>
  <c r="T181" i="27" s="1"/>
  <c r="R184" i="36"/>
  <c r="T184" i="36" s="1"/>
  <c r="S184" i="36" s="1"/>
  <c r="Q185" i="36" s="1"/>
  <c r="R185" i="36" s="1"/>
  <c r="T185" i="36" s="1"/>
  <c r="S171" i="2"/>
  <c r="Q172" i="2" s="1"/>
  <c r="N160" i="36"/>
  <c r="R189" i="15"/>
  <c r="T189" i="15" s="1"/>
  <c r="E288" i="27" l="1"/>
  <c r="O120" i="56"/>
  <c r="M121" i="56" s="1"/>
  <c r="N121" i="56" s="1"/>
  <c r="S137" i="56"/>
  <c r="Q138" i="56" s="1"/>
  <c r="N282" i="31"/>
  <c r="F288" i="27"/>
  <c r="O282" i="31" s="1"/>
  <c r="N128" i="15"/>
  <c r="P128" i="15" s="1"/>
  <c r="O128" i="15" s="1"/>
  <c r="M129" i="15" s="1"/>
  <c r="N129" i="15" s="1"/>
  <c r="P129" i="15" s="1"/>
  <c r="S181" i="27"/>
  <c r="Q182" i="27" s="1"/>
  <c r="R172" i="2"/>
  <c r="T172" i="2" s="1"/>
  <c r="N152" i="2"/>
  <c r="P152" i="2" s="1"/>
  <c r="P160" i="36"/>
  <c r="O160" i="36" s="1"/>
  <c r="M161" i="36" s="1"/>
  <c r="S185" i="36"/>
  <c r="Q186" i="36" s="1"/>
  <c r="R186" i="36" s="1"/>
  <c r="S189" i="15"/>
  <c r="Q190" i="15" s="1"/>
  <c r="P121" i="56" l="1"/>
  <c r="O121" i="56" s="1"/>
  <c r="T138" i="56"/>
  <c r="R138" i="56"/>
  <c r="H288" i="27"/>
  <c r="O152" i="2"/>
  <c r="M153" i="2" s="1"/>
  <c r="N153" i="2" s="1"/>
  <c r="P153" i="2" s="1"/>
  <c r="S172" i="2"/>
  <c r="Q173" i="2" s="1"/>
  <c r="R182" i="27"/>
  <c r="T182" i="27" s="1"/>
  <c r="N161" i="36"/>
  <c r="P161" i="36" s="1"/>
  <c r="T186" i="36"/>
  <c r="S186" i="36" s="1"/>
  <c r="Q187" i="36" s="1"/>
  <c r="R190" i="15"/>
  <c r="T190" i="15" s="1"/>
  <c r="O129" i="15"/>
  <c r="M130" i="15" s="1"/>
  <c r="M122" i="56" l="1"/>
  <c r="S138" i="56"/>
  <c r="Q139" i="56" s="1"/>
  <c r="Q282" i="31"/>
  <c r="G288" i="27"/>
  <c r="P282" i="31" s="1"/>
  <c r="O153" i="2"/>
  <c r="M154" i="2" s="1"/>
  <c r="S182" i="27"/>
  <c r="Q183" i="27" s="1"/>
  <c r="R173" i="2"/>
  <c r="T173" i="2" s="1"/>
  <c r="O161" i="36"/>
  <c r="M162" i="36" s="1"/>
  <c r="N162" i="36" s="1"/>
  <c r="R187" i="36"/>
  <c r="T187" i="36" s="1"/>
  <c r="S190" i="15"/>
  <c r="Q191" i="15" s="1"/>
  <c r="N130" i="15"/>
  <c r="P130" i="15" s="1"/>
  <c r="E289" i="27" l="1"/>
  <c r="N122" i="56"/>
  <c r="T139" i="56"/>
  <c r="R139" i="56"/>
  <c r="N283" i="31"/>
  <c r="F289" i="27"/>
  <c r="O283" i="31" s="1"/>
  <c r="S173" i="2"/>
  <c r="Q174" i="2" s="1"/>
  <c r="R183" i="27"/>
  <c r="T183" i="27" s="1"/>
  <c r="N154" i="2"/>
  <c r="P154" i="2" s="1"/>
  <c r="P162" i="36"/>
  <c r="O162" i="36" s="1"/>
  <c r="M163" i="36" s="1"/>
  <c r="N163" i="36" s="1"/>
  <c r="S187" i="36"/>
  <c r="Q188" i="36" s="1"/>
  <c r="R191" i="15"/>
  <c r="T191" i="15" s="1"/>
  <c r="O130" i="15"/>
  <c r="M131" i="15" s="1"/>
  <c r="P122" i="56" l="1"/>
  <c r="O122" i="56" s="1"/>
  <c r="M123" i="56" s="1"/>
  <c r="S139" i="56"/>
  <c r="Q140" i="56" s="1"/>
  <c r="H289" i="27"/>
  <c r="O154" i="2"/>
  <c r="M155" i="2" s="1"/>
  <c r="S183" i="27"/>
  <c r="Q184" i="27" s="1"/>
  <c r="R174" i="2"/>
  <c r="T174" i="2" s="1"/>
  <c r="P163" i="36"/>
  <c r="O163" i="36" s="1"/>
  <c r="M164" i="36" s="1"/>
  <c r="R188" i="36"/>
  <c r="S191" i="15"/>
  <c r="Q192" i="15" s="1"/>
  <c r="N131" i="15"/>
  <c r="P131" i="15" s="1"/>
  <c r="N123" i="56" l="1"/>
  <c r="T140" i="56"/>
  <c r="R140" i="56"/>
  <c r="Q283" i="31"/>
  <c r="G289" i="27"/>
  <c r="P283" i="31" s="1"/>
  <c r="T188" i="36"/>
  <c r="S188" i="36" s="1"/>
  <c r="Q189" i="36" s="1"/>
  <c r="S174" i="2"/>
  <c r="Q175" i="2" s="1"/>
  <c r="N155" i="2"/>
  <c r="P155" i="2" s="1"/>
  <c r="R184" i="27"/>
  <c r="T184" i="27" s="1"/>
  <c r="N164" i="36"/>
  <c r="P164" i="36" s="1"/>
  <c r="R192" i="15"/>
  <c r="T192" i="15" s="1"/>
  <c r="S192" i="15" s="1"/>
  <c r="Q193" i="15" s="1"/>
  <c r="R193" i="15" s="1"/>
  <c r="O131" i="15"/>
  <c r="M132" i="15" s="1"/>
  <c r="N132" i="15" s="1"/>
  <c r="P123" i="56" l="1"/>
  <c r="O123" i="56" s="1"/>
  <c r="M124" i="56" s="1"/>
  <c r="E290" i="27"/>
  <c r="S140" i="56"/>
  <c r="Q141" i="56" s="1"/>
  <c r="T141" i="56" s="1"/>
  <c r="N284" i="31"/>
  <c r="F290" i="27"/>
  <c r="O284" i="31" s="1"/>
  <c r="R189" i="36"/>
  <c r="T189" i="36" s="1"/>
  <c r="S189" i="36" s="1"/>
  <c r="Q190" i="36" s="1"/>
  <c r="S184" i="27"/>
  <c r="Q185" i="27" s="1"/>
  <c r="O155" i="2"/>
  <c r="M156" i="2" s="1"/>
  <c r="R175" i="2"/>
  <c r="T175" i="2" s="1"/>
  <c r="O164" i="36"/>
  <c r="M165" i="36" s="1"/>
  <c r="N165" i="36" s="1"/>
  <c r="T193" i="15"/>
  <c r="S193" i="15" s="1"/>
  <c r="P132" i="15"/>
  <c r="O132" i="15" s="1"/>
  <c r="M133" i="15" s="1"/>
  <c r="H290" i="27" l="1"/>
  <c r="Q284" i="31" s="1"/>
  <c r="N124" i="56"/>
  <c r="P124" i="56"/>
  <c r="R141" i="56"/>
  <c r="S141" i="56" s="1"/>
  <c r="Q142" i="56" s="1"/>
  <c r="T142" i="56" s="1"/>
  <c r="G290" i="27"/>
  <c r="P284" i="31" s="1"/>
  <c r="Q194" i="15"/>
  <c r="R194" i="15" s="1"/>
  <c r="T194" i="15" s="1"/>
  <c r="S194" i="15" s="1"/>
  <c r="P165" i="36"/>
  <c r="O165" i="36" s="1"/>
  <c r="M166" i="36" s="1"/>
  <c r="S175" i="2"/>
  <c r="Q176" i="2" s="1"/>
  <c r="N156" i="2"/>
  <c r="P156" i="2" s="1"/>
  <c r="R185" i="27"/>
  <c r="T185" i="27" s="1"/>
  <c r="R190" i="36"/>
  <c r="T190" i="36" s="1"/>
  <c r="N133" i="15"/>
  <c r="P133" i="15" s="1"/>
  <c r="O124" i="56" l="1"/>
  <c r="M125" i="56" s="1"/>
  <c r="N125" i="56" s="1"/>
  <c r="P125" i="56" s="1"/>
  <c r="R142" i="56"/>
  <c r="S142" i="56" s="1"/>
  <c r="Q143" i="56" s="1"/>
  <c r="E291" i="27"/>
  <c r="S185" i="27"/>
  <c r="Q186" i="27" s="1"/>
  <c r="O156" i="2"/>
  <c r="M157" i="2" s="1"/>
  <c r="R176" i="2"/>
  <c r="T176" i="2" s="1"/>
  <c r="N166" i="36"/>
  <c r="P166" i="36" s="1"/>
  <c r="O166" i="36" s="1"/>
  <c r="M167" i="36" s="1"/>
  <c r="S190" i="36"/>
  <c r="Q191" i="36" s="1"/>
  <c r="Q195" i="15"/>
  <c r="O133" i="15"/>
  <c r="M134" i="15" s="1"/>
  <c r="O125" i="56" l="1"/>
  <c r="M126" i="56" s="1"/>
  <c r="N126" i="56" s="1"/>
  <c r="P126" i="56" s="1"/>
  <c r="T143" i="56"/>
  <c r="R143" i="56"/>
  <c r="N285" i="31"/>
  <c r="F291" i="27"/>
  <c r="O285" i="31" s="1"/>
  <c r="S176" i="2"/>
  <c r="Q177" i="2" s="1"/>
  <c r="N157" i="2"/>
  <c r="P157" i="2" s="1"/>
  <c r="R186" i="27"/>
  <c r="T186" i="27" s="1"/>
  <c r="N167" i="36"/>
  <c r="P167" i="36" s="1"/>
  <c r="O167" i="36" s="1"/>
  <c r="M168" i="36" s="1"/>
  <c r="R191" i="36"/>
  <c r="R195" i="15"/>
  <c r="T195" i="15" s="1"/>
  <c r="N134" i="15"/>
  <c r="P134" i="15" s="1"/>
  <c r="O126" i="56" l="1"/>
  <c r="M127" i="56" s="1"/>
  <c r="S143" i="56"/>
  <c r="Q144" i="56" s="1"/>
  <c r="H291" i="27"/>
  <c r="S186" i="27"/>
  <c r="Q187" i="27" s="1"/>
  <c r="R187" i="27" s="1"/>
  <c r="T187" i="27" s="1"/>
  <c r="O157" i="2"/>
  <c r="M158" i="2" s="1"/>
  <c r="R177" i="2"/>
  <c r="T177" i="2" s="1"/>
  <c r="N168" i="36"/>
  <c r="P168" i="36" s="1"/>
  <c r="O168" i="36" s="1"/>
  <c r="M169" i="36" s="1"/>
  <c r="T191" i="36"/>
  <c r="S191" i="36" s="1"/>
  <c r="Q192" i="36" s="1"/>
  <c r="S195" i="15"/>
  <c r="Q196" i="15" s="1"/>
  <c r="O134" i="15"/>
  <c r="M135" i="15" s="1"/>
  <c r="N135" i="15" s="1"/>
  <c r="R144" i="56" l="1"/>
  <c r="T144" i="56"/>
  <c r="N127" i="56"/>
  <c r="P127" i="56" s="1"/>
  <c r="Q285" i="31"/>
  <c r="G291" i="27"/>
  <c r="P285" i="31" s="1"/>
  <c r="S177" i="2"/>
  <c r="Q178" i="2" s="1"/>
  <c r="R178" i="2" s="1"/>
  <c r="T178" i="2" s="1"/>
  <c r="N158" i="2"/>
  <c r="P158" i="2" s="1"/>
  <c r="S187" i="27"/>
  <c r="Q188" i="27" s="1"/>
  <c r="N169" i="36"/>
  <c r="R192" i="36"/>
  <c r="T192" i="36" s="1"/>
  <c r="R196" i="15"/>
  <c r="T196" i="15" s="1"/>
  <c r="P135" i="15"/>
  <c r="O135" i="15" s="1"/>
  <c r="S144" i="56" l="1"/>
  <c r="Q145" i="56" s="1"/>
  <c r="O127" i="56"/>
  <c r="M128" i="56" s="1"/>
  <c r="N128" i="56" s="1"/>
  <c r="E292" i="27"/>
  <c r="O158" i="2"/>
  <c r="M159" i="2" s="1"/>
  <c r="S178" i="2"/>
  <c r="Q179" i="2" s="1"/>
  <c r="S196" i="15"/>
  <c r="Q197" i="15" s="1"/>
  <c r="R197" i="15" s="1"/>
  <c r="R188" i="27"/>
  <c r="T188" i="27" s="1"/>
  <c r="P169" i="36"/>
  <c r="O169" i="36" s="1"/>
  <c r="M170" i="36" s="1"/>
  <c r="S192" i="36"/>
  <c r="Q193" i="36" s="1"/>
  <c r="R193" i="36" s="1"/>
  <c r="T193" i="36" s="1"/>
  <c r="M136" i="15"/>
  <c r="N136" i="15" s="1"/>
  <c r="P128" i="56" l="1"/>
  <c r="O128" i="56" s="1"/>
  <c r="M129" i="56" s="1"/>
  <c r="R145" i="56"/>
  <c r="T145" i="56"/>
  <c r="N286" i="31"/>
  <c r="F292" i="27"/>
  <c r="O286" i="31" s="1"/>
  <c r="S188" i="27"/>
  <c r="Q189" i="27" s="1"/>
  <c r="R179" i="2"/>
  <c r="T179" i="2" s="1"/>
  <c r="N159" i="2"/>
  <c r="P159" i="2" s="1"/>
  <c r="T197" i="15"/>
  <c r="S197" i="15" s="1"/>
  <c r="Q198" i="15" s="1"/>
  <c r="N170" i="36"/>
  <c r="P170" i="36" s="1"/>
  <c r="O170" i="36" s="1"/>
  <c r="M171" i="36" s="1"/>
  <c r="S193" i="36"/>
  <c r="Q194" i="36" s="1"/>
  <c r="P136" i="15"/>
  <c r="O136" i="15" s="1"/>
  <c r="M137" i="15" s="1"/>
  <c r="N137" i="15" s="1"/>
  <c r="N129" i="56" l="1"/>
  <c r="P129" i="56" s="1"/>
  <c r="S145" i="56"/>
  <c r="Q146" i="56" s="1"/>
  <c r="T146" i="56" s="1"/>
  <c r="H292" i="27"/>
  <c r="S179" i="2"/>
  <c r="Q180" i="2" s="1"/>
  <c r="O159" i="2"/>
  <c r="M160" i="2" s="1"/>
  <c r="R189" i="27"/>
  <c r="T189" i="27" s="1"/>
  <c r="N171" i="36"/>
  <c r="P171" i="36" s="1"/>
  <c r="O171" i="36" s="1"/>
  <c r="M172" i="36" s="1"/>
  <c r="R194" i="36"/>
  <c r="T194" i="36" s="1"/>
  <c r="R198" i="15"/>
  <c r="T198" i="15" s="1"/>
  <c r="P137" i="15"/>
  <c r="O137" i="15" s="1"/>
  <c r="M138" i="15" s="1"/>
  <c r="O129" i="56" l="1"/>
  <c r="M130" i="56" s="1"/>
  <c r="R146" i="56"/>
  <c r="S146" i="56" s="1"/>
  <c r="Q147" i="56" s="1"/>
  <c r="Q286" i="31"/>
  <c r="G292" i="27"/>
  <c r="P286" i="31" s="1"/>
  <c r="S189" i="27"/>
  <c r="Q190" i="27" s="1"/>
  <c r="N160" i="2"/>
  <c r="P160" i="2" s="1"/>
  <c r="R180" i="2"/>
  <c r="T180" i="2" s="1"/>
  <c r="N172" i="36"/>
  <c r="P172" i="36" s="1"/>
  <c r="O172" i="36" s="1"/>
  <c r="M173" i="36" s="1"/>
  <c r="S194" i="36"/>
  <c r="Q195" i="36" s="1"/>
  <c r="S198" i="15"/>
  <c r="Q199" i="15" s="1"/>
  <c r="N138" i="15"/>
  <c r="E293" i="27" l="1"/>
  <c r="N130" i="56"/>
  <c r="R147" i="56"/>
  <c r="T147" i="56"/>
  <c r="N287" i="31"/>
  <c r="F293" i="27"/>
  <c r="O287" i="31" s="1"/>
  <c r="P138" i="15"/>
  <c r="O138" i="15" s="1"/>
  <c r="M139" i="15" s="1"/>
  <c r="S180" i="2"/>
  <c r="Q181" i="2" s="1"/>
  <c r="O160" i="2"/>
  <c r="M161" i="2" s="1"/>
  <c r="R190" i="27"/>
  <c r="T190" i="27" s="1"/>
  <c r="R195" i="36"/>
  <c r="T195" i="36" s="1"/>
  <c r="S195" i="36" s="1"/>
  <c r="R199" i="15"/>
  <c r="N173" i="36"/>
  <c r="P173" i="36" s="1"/>
  <c r="P130" i="56" l="1"/>
  <c r="O130" i="56" s="1"/>
  <c r="M131" i="56" s="1"/>
  <c r="S147" i="56"/>
  <c r="Q148" i="56" s="1"/>
  <c r="T148" i="56" s="1"/>
  <c r="H293" i="27"/>
  <c r="N139" i="15"/>
  <c r="P139" i="15" s="1"/>
  <c r="O139" i="15" s="1"/>
  <c r="M140" i="15" s="1"/>
  <c r="R181" i="2"/>
  <c r="T181" i="2" s="1"/>
  <c r="S190" i="27"/>
  <c r="Q191" i="27" s="1"/>
  <c r="T199" i="15"/>
  <c r="S199" i="15" s="1"/>
  <c r="Q200" i="15" s="1"/>
  <c r="N161" i="2"/>
  <c r="P161" i="2" s="1"/>
  <c r="O173" i="36"/>
  <c r="M174" i="36" s="1"/>
  <c r="N174" i="36" s="1"/>
  <c r="Q196" i="36"/>
  <c r="N131" i="56" l="1"/>
  <c r="P131" i="56" s="1"/>
  <c r="O131" i="56" s="1"/>
  <c r="M132" i="56" s="1"/>
  <c r="R148" i="56"/>
  <c r="S148" i="56" s="1"/>
  <c r="Q149" i="56" s="1"/>
  <c r="Q287" i="31"/>
  <c r="G293" i="27"/>
  <c r="P287" i="31" s="1"/>
  <c r="O161" i="2"/>
  <c r="M162" i="2" s="1"/>
  <c r="R200" i="15"/>
  <c r="T200" i="15" s="1"/>
  <c r="S200" i="15" s="1"/>
  <c r="Q201" i="15" s="1"/>
  <c r="S181" i="2"/>
  <c r="Q182" i="2" s="1"/>
  <c r="R191" i="27"/>
  <c r="T191" i="27" s="1"/>
  <c r="P174" i="36"/>
  <c r="O174" i="36" s="1"/>
  <c r="M175" i="36" s="1"/>
  <c r="N175" i="36" s="1"/>
  <c r="R196" i="36"/>
  <c r="T196" i="36" s="1"/>
  <c r="N140" i="15"/>
  <c r="N132" i="56" l="1"/>
  <c r="P132" i="56" s="1"/>
  <c r="T149" i="56"/>
  <c r="R149" i="56"/>
  <c r="E294" i="27"/>
  <c r="F294" i="27" s="1"/>
  <c r="O288" i="31" s="1"/>
  <c r="P140" i="15"/>
  <c r="O140" i="15" s="1"/>
  <c r="M141" i="15" s="1"/>
  <c r="R182" i="2"/>
  <c r="T182" i="2" s="1"/>
  <c r="S191" i="27"/>
  <c r="Q192" i="27" s="1"/>
  <c r="R201" i="15"/>
  <c r="T201" i="15" s="1"/>
  <c r="N162" i="2"/>
  <c r="P162" i="2" s="1"/>
  <c r="S196" i="36"/>
  <c r="Q197" i="36" s="1"/>
  <c r="P175" i="36"/>
  <c r="O175" i="36" s="1"/>
  <c r="M176" i="36" s="1"/>
  <c r="N288" i="31" l="1"/>
  <c r="O132" i="56"/>
  <c r="M133" i="56" s="1"/>
  <c r="S149" i="56"/>
  <c r="Q150" i="56" s="1"/>
  <c r="H294" i="27"/>
  <c r="N141" i="15"/>
  <c r="P141" i="15" s="1"/>
  <c r="O141" i="15" s="1"/>
  <c r="M142" i="15" s="1"/>
  <c r="S182" i="2"/>
  <c r="Q183" i="2" s="1"/>
  <c r="R183" i="2" s="1"/>
  <c r="T183" i="2" s="1"/>
  <c r="O162" i="2"/>
  <c r="M163" i="2" s="1"/>
  <c r="R192" i="27"/>
  <c r="T192" i="27" s="1"/>
  <c r="S201" i="15"/>
  <c r="Q202" i="15" s="1"/>
  <c r="R197" i="36"/>
  <c r="T197" i="36" s="1"/>
  <c r="N176" i="36"/>
  <c r="P176" i="36" s="1"/>
  <c r="T150" i="56" l="1"/>
  <c r="R150" i="56"/>
  <c r="N133" i="56"/>
  <c r="P133" i="56"/>
  <c r="Q288" i="31"/>
  <c r="G294" i="27"/>
  <c r="P288" i="31" s="1"/>
  <c r="S183" i="2"/>
  <c r="Q184" i="2" s="1"/>
  <c r="N163" i="2"/>
  <c r="P163" i="2" s="1"/>
  <c r="R202" i="15"/>
  <c r="T202" i="15" s="1"/>
  <c r="S202" i="15" s="1"/>
  <c r="Q203" i="15" s="1"/>
  <c r="S192" i="27"/>
  <c r="Q193" i="27" s="1"/>
  <c r="S197" i="36"/>
  <c r="Q198" i="36" s="1"/>
  <c r="N142" i="15"/>
  <c r="O176" i="36"/>
  <c r="M177" i="36" s="1"/>
  <c r="S150" i="56" l="1"/>
  <c r="Q151" i="56" s="1"/>
  <c r="T151" i="56" s="1"/>
  <c r="O133" i="56"/>
  <c r="M134" i="56" s="1"/>
  <c r="E295" i="27"/>
  <c r="P142" i="15"/>
  <c r="O142" i="15" s="1"/>
  <c r="M143" i="15" s="1"/>
  <c r="N143" i="15" s="1"/>
  <c r="R203" i="15"/>
  <c r="T203" i="15" s="1"/>
  <c r="O163" i="2"/>
  <c r="M164" i="2" s="1"/>
  <c r="R193" i="27"/>
  <c r="T193" i="27" s="1"/>
  <c r="R184" i="2"/>
  <c r="T184" i="2" s="1"/>
  <c r="R198" i="36"/>
  <c r="T198" i="36" s="1"/>
  <c r="N177" i="36"/>
  <c r="P177" i="36" s="1"/>
  <c r="R151" i="56" l="1"/>
  <c r="S151" i="56" s="1"/>
  <c r="Q152" i="56" s="1"/>
  <c r="R152" i="56" s="1"/>
  <c r="N134" i="56"/>
  <c r="N289" i="31"/>
  <c r="F295" i="27"/>
  <c r="O289" i="31" s="1"/>
  <c r="P143" i="15"/>
  <c r="O143" i="15" s="1"/>
  <c r="M144" i="15" s="1"/>
  <c r="N144" i="15" s="1"/>
  <c r="N164" i="2"/>
  <c r="P164" i="2" s="1"/>
  <c r="S184" i="2"/>
  <c r="Q185" i="2" s="1"/>
  <c r="S193" i="27"/>
  <c r="Q194" i="27" s="1"/>
  <c r="S203" i="15"/>
  <c r="Q204" i="15" s="1"/>
  <c r="S198" i="36"/>
  <c r="Q199" i="36" s="1"/>
  <c r="O177" i="36"/>
  <c r="M178" i="36" s="1"/>
  <c r="N178" i="36" s="1"/>
  <c r="P134" i="56" l="1"/>
  <c r="O134" i="56" s="1"/>
  <c r="M135" i="56" s="1"/>
  <c r="T152" i="56"/>
  <c r="S152" i="56" s="1"/>
  <c r="Q153" i="56" s="1"/>
  <c r="R153" i="56" s="1"/>
  <c r="H295" i="27"/>
  <c r="O164" i="2"/>
  <c r="M165" i="2" s="1"/>
  <c r="N165" i="2" s="1"/>
  <c r="P165" i="2" s="1"/>
  <c r="R194" i="27"/>
  <c r="T194" i="27" s="1"/>
  <c r="R204" i="15"/>
  <c r="T204" i="15" s="1"/>
  <c r="S204" i="15" s="1"/>
  <c r="R185" i="2"/>
  <c r="T185" i="2" s="1"/>
  <c r="P144" i="15"/>
  <c r="O144" i="15" s="1"/>
  <c r="M145" i="15" s="1"/>
  <c r="R199" i="36"/>
  <c r="T199" i="36" s="1"/>
  <c r="P178" i="36"/>
  <c r="O178" i="36" s="1"/>
  <c r="M179" i="36" s="1"/>
  <c r="N135" i="56" l="1"/>
  <c r="P135" i="56"/>
  <c r="T153" i="56"/>
  <c r="S153" i="56" s="1"/>
  <c r="Q154" i="56" s="1"/>
  <c r="Q289" i="31"/>
  <c r="G295" i="27"/>
  <c r="P289" i="31" s="1"/>
  <c r="S194" i="27"/>
  <c r="Q195" i="27" s="1"/>
  <c r="R195" i="27" s="1"/>
  <c r="T195" i="27" s="1"/>
  <c r="Q205" i="15"/>
  <c r="R205" i="15" s="1"/>
  <c r="T205" i="15" s="1"/>
  <c r="N145" i="15"/>
  <c r="P145" i="15" s="1"/>
  <c r="O145" i="15" s="1"/>
  <c r="M146" i="15" s="1"/>
  <c r="O165" i="2"/>
  <c r="M166" i="2" s="1"/>
  <c r="S185" i="2"/>
  <c r="Q186" i="2" s="1"/>
  <c r="S199" i="36"/>
  <c r="Q200" i="36" s="1"/>
  <c r="N179" i="36"/>
  <c r="P179" i="36" s="1"/>
  <c r="O135" i="56" l="1"/>
  <c r="M136" i="56" s="1"/>
  <c r="N136" i="56" s="1"/>
  <c r="T154" i="56"/>
  <c r="R154" i="56"/>
  <c r="E296" i="27"/>
  <c r="R186" i="2"/>
  <c r="T186" i="2"/>
  <c r="S205" i="15"/>
  <c r="Q206" i="15" s="1"/>
  <c r="S195" i="27"/>
  <c r="Q196" i="27" s="1"/>
  <c r="N166" i="2"/>
  <c r="P166" i="2" s="1"/>
  <c r="R200" i="36"/>
  <c r="T200" i="36" s="1"/>
  <c r="N146" i="15"/>
  <c r="O179" i="36"/>
  <c r="M180" i="36" s="1"/>
  <c r="P136" i="56" l="1"/>
  <c r="O136" i="56" s="1"/>
  <c r="M137" i="56" s="1"/>
  <c r="S154" i="56"/>
  <c r="Q155" i="56" s="1"/>
  <c r="N290" i="31"/>
  <c r="F296" i="27"/>
  <c r="O290" i="31" s="1"/>
  <c r="S186" i="2"/>
  <c r="Q187" i="2" s="1"/>
  <c r="O166" i="2"/>
  <c r="M167" i="2" s="1"/>
  <c r="P146" i="15"/>
  <c r="O146" i="15" s="1"/>
  <c r="M147" i="15" s="1"/>
  <c r="R196" i="27"/>
  <c r="T196" i="27" s="1"/>
  <c r="R206" i="15"/>
  <c r="T206" i="15" s="1"/>
  <c r="S206" i="15" s="1"/>
  <c r="Q207" i="15" s="1"/>
  <c r="R207" i="15" s="1"/>
  <c r="T207" i="15" s="1"/>
  <c r="S200" i="36"/>
  <c r="Q201" i="36" s="1"/>
  <c r="N180" i="36"/>
  <c r="P180" i="36" s="1"/>
  <c r="T155" i="56" l="1"/>
  <c r="R155" i="56"/>
  <c r="N137" i="56"/>
  <c r="P137" i="56" s="1"/>
  <c r="H296" i="27"/>
  <c r="S196" i="27"/>
  <c r="Q197" i="27" s="1"/>
  <c r="N147" i="15"/>
  <c r="P147" i="15" s="1"/>
  <c r="O147" i="15" s="1"/>
  <c r="M148" i="15" s="1"/>
  <c r="N167" i="2"/>
  <c r="P167" i="2" s="1"/>
  <c r="R187" i="2"/>
  <c r="T187" i="2" s="1"/>
  <c r="R201" i="36"/>
  <c r="T201" i="36" s="1"/>
  <c r="S207" i="15"/>
  <c r="Q208" i="15" s="1"/>
  <c r="R208" i="15" s="1"/>
  <c r="O180" i="36"/>
  <c r="M181" i="36" s="1"/>
  <c r="S155" i="56" l="1"/>
  <c r="Q156" i="56" s="1"/>
  <c r="O137" i="56"/>
  <c r="M138" i="56" s="1"/>
  <c r="Q290" i="31"/>
  <c r="G296" i="27"/>
  <c r="P290" i="31" s="1"/>
  <c r="T208" i="15"/>
  <c r="S208" i="15" s="1"/>
  <c r="Q209" i="15" s="1"/>
  <c r="S187" i="2"/>
  <c r="Q188" i="2" s="1"/>
  <c r="O167" i="2"/>
  <c r="M168" i="2" s="1"/>
  <c r="R197" i="27"/>
  <c r="T197" i="27" s="1"/>
  <c r="N148" i="15"/>
  <c r="P148" i="15" s="1"/>
  <c r="O148" i="15" s="1"/>
  <c r="M149" i="15" s="1"/>
  <c r="S201" i="36"/>
  <c r="Q202" i="36" s="1"/>
  <c r="N181" i="36"/>
  <c r="P181" i="36" s="1"/>
  <c r="E297" i="27" l="1"/>
  <c r="N138" i="56"/>
  <c r="P138" i="56" s="1"/>
  <c r="T156" i="56"/>
  <c r="R156" i="56"/>
  <c r="N291" i="31"/>
  <c r="F297" i="27"/>
  <c r="O291" i="31" s="1"/>
  <c r="S197" i="27"/>
  <c r="Q198" i="27" s="1"/>
  <c r="N168" i="2"/>
  <c r="P168" i="2" s="1"/>
  <c r="R188" i="2"/>
  <c r="T188" i="2" s="1"/>
  <c r="R202" i="36"/>
  <c r="T202" i="36" s="1"/>
  <c r="R209" i="15"/>
  <c r="T209" i="15" s="1"/>
  <c r="O181" i="36"/>
  <c r="M182" i="36" s="1"/>
  <c r="N149" i="15"/>
  <c r="P149" i="15" s="1"/>
  <c r="O138" i="56" l="1"/>
  <c r="M139" i="56" s="1"/>
  <c r="S156" i="56"/>
  <c r="Q157" i="56" s="1"/>
  <c r="H297" i="27"/>
  <c r="O168" i="2"/>
  <c r="M169" i="2" s="1"/>
  <c r="S188" i="2"/>
  <c r="Q189" i="2" s="1"/>
  <c r="R198" i="27"/>
  <c r="T198" i="27" s="1"/>
  <c r="S202" i="36"/>
  <c r="Q203" i="36" s="1"/>
  <c r="S209" i="15"/>
  <c r="Q210" i="15" s="1"/>
  <c r="O149" i="15"/>
  <c r="M150" i="15" s="1"/>
  <c r="N182" i="36"/>
  <c r="P182" i="36" s="1"/>
  <c r="N139" i="56" l="1"/>
  <c r="T157" i="56"/>
  <c r="R157" i="56"/>
  <c r="Q291" i="31"/>
  <c r="G297" i="27"/>
  <c r="P291" i="31" s="1"/>
  <c r="S198" i="27"/>
  <c r="Q199" i="27" s="1"/>
  <c r="R189" i="2"/>
  <c r="T189" i="2" s="1"/>
  <c r="N169" i="2"/>
  <c r="P169" i="2" s="1"/>
  <c r="R203" i="36"/>
  <c r="T203" i="36" s="1"/>
  <c r="R210" i="15"/>
  <c r="T210" i="15" s="1"/>
  <c r="N150" i="15"/>
  <c r="O182" i="36"/>
  <c r="M183" i="36" s="1"/>
  <c r="E298" i="27" l="1"/>
  <c r="P139" i="56"/>
  <c r="O139" i="56" s="1"/>
  <c r="M140" i="56" s="1"/>
  <c r="S157" i="56"/>
  <c r="Q158" i="56" s="1"/>
  <c r="T158" i="56" s="1"/>
  <c r="N292" i="31"/>
  <c r="F298" i="27"/>
  <c r="O292" i="31" s="1"/>
  <c r="S189" i="2"/>
  <c r="Q190" i="2" s="1"/>
  <c r="R199" i="27"/>
  <c r="T199" i="27" s="1"/>
  <c r="P150" i="15"/>
  <c r="O150" i="15" s="1"/>
  <c r="M151" i="15" s="1"/>
  <c r="O169" i="2"/>
  <c r="M170" i="2" s="1"/>
  <c r="S203" i="36"/>
  <c r="Q204" i="36" s="1"/>
  <c r="S210" i="15"/>
  <c r="Q211" i="15" s="1"/>
  <c r="R211" i="15" s="1"/>
  <c r="T211" i="15" s="1"/>
  <c r="N183" i="36"/>
  <c r="P183" i="36" s="1"/>
  <c r="N140" i="56" l="1"/>
  <c r="P140" i="56" s="1"/>
  <c r="O140" i="56" s="1"/>
  <c r="M141" i="56" s="1"/>
  <c r="R158" i="56"/>
  <c r="S158" i="56" s="1"/>
  <c r="Q159" i="56" s="1"/>
  <c r="H298" i="27"/>
  <c r="S199" i="27"/>
  <c r="Q200" i="27" s="1"/>
  <c r="N170" i="2"/>
  <c r="P170" i="2" s="1"/>
  <c r="N151" i="15"/>
  <c r="P151" i="15" s="1"/>
  <c r="O151" i="15" s="1"/>
  <c r="R190" i="2"/>
  <c r="T190" i="2" s="1"/>
  <c r="R204" i="36"/>
  <c r="T204" i="36" s="1"/>
  <c r="S211" i="15"/>
  <c r="Q212" i="15" s="1"/>
  <c r="O183" i="36"/>
  <c r="M184" i="36" s="1"/>
  <c r="N141" i="56" l="1"/>
  <c r="T159" i="56"/>
  <c r="R159" i="56"/>
  <c r="Q292" i="31"/>
  <c r="G298" i="27"/>
  <c r="P292" i="31" s="1"/>
  <c r="R200" i="27"/>
  <c r="O170" i="2"/>
  <c r="M171" i="2" s="1"/>
  <c r="S190" i="2"/>
  <c r="Q191" i="2" s="1"/>
  <c r="M152" i="15"/>
  <c r="N152" i="15" s="1"/>
  <c r="S204" i="36"/>
  <c r="Q205" i="36" s="1"/>
  <c r="R212" i="15"/>
  <c r="T212" i="15" s="1"/>
  <c r="N184" i="36"/>
  <c r="P184" i="36" s="1"/>
  <c r="E299" i="27" l="1"/>
  <c r="P141" i="56"/>
  <c r="O141" i="56" s="1"/>
  <c r="M142" i="56" s="1"/>
  <c r="S159" i="56"/>
  <c r="Q160" i="56" s="1"/>
  <c r="N293" i="31"/>
  <c r="F299" i="27"/>
  <c r="O293" i="31" s="1"/>
  <c r="T200" i="27"/>
  <c r="S200" i="27" s="1"/>
  <c r="Q201" i="27" s="1"/>
  <c r="R191" i="2"/>
  <c r="T191" i="2" s="1"/>
  <c r="N171" i="2"/>
  <c r="P171" i="2" s="1"/>
  <c r="P152" i="15"/>
  <c r="O152" i="15" s="1"/>
  <c r="M153" i="15" s="1"/>
  <c r="R205" i="36"/>
  <c r="T205" i="36" s="1"/>
  <c r="S205" i="36" s="1"/>
  <c r="S212" i="15"/>
  <c r="Q213" i="15" s="1"/>
  <c r="R213" i="15" s="1"/>
  <c r="T213" i="15" s="1"/>
  <c r="O184" i="36"/>
  <c r="M185" i="36" s="1"/>
  <c r="H299" i="27" l="1"/>
  <c r="Q293" i="31" s="1"/>
  <c r="N142" i="56"/>
  <c r="R160" i="56"/>
  <c r="T160" i="56"/>
  <c r="G299" i="27"/>
  <c r="P293" i="31" s="1"/>
  <c r="R201" i="27"/>
  <c r="T201" i="27" s="1"/>
  <c r="S201" i="27" s="1"/>
  <c r="Q202" i="27" s="1"/>
  <c r="R202" i="27" s="1"/>
  <c r="T202" i="27" s="1"/>
  <c r="O171" i="2"/>
  <c r="M172" i="2" s="1"/>
  <c r="N153" i="15"/>
  <c r="P153" i="15" s="1"/>
  <c r="O153" i="15" s="1"/>
  <c r="M154" i="15" s="1"/>
  <c r="S191" i="2"/>
  <c r="Q192" i="2" s="1"/>
  <c r="Q206" i="36"/>
  <c r="R206" i="36" s="1"/>
  <c r="S213" i="15"/>
  <c r="Q214" i="15" s="1"/>
  <c r="N185" i="36"/>
  <c r="P142" i="56" l="1"/>
  <c r="O142" i="56" s="1"/>
  <c r="M143" i="56" s="1"/>
  <c r="S160" i="56"/>
  <c r="Q161" i="56" s="1"/>
  <c r="T161" i="56" s="1"/>
  <c r="E300" i="27"/>
  <c r="S202" i="27"/>
  <c r="Q203" i="27" s="1"/>
  <c r="R203" i="27" s="1"/>
  <c r="N154" i="15"/>
  <c r="P154" i="15" s="1"/>
  <c r="O154" i="15" s="1"/>
  <c r="M155" i="15" s="1"/>
  <c r="T206" i="36"/>
  <c r="S206" i="36" s="1"/>
  <c r="Q207" i="36" s="1"/>
  <c r="R192" i="2"/>
  <c r="T192" i="2" s="1"/>
  <c r="N172" i="2"/>
  <c r="P172" i="2" s="1"/>
  <c r="P185" i="36"/>
  <c r="O185" i="36" s="1"/>
  <c r="M186" i="36" s="1"/>
  <c r="R214" i="15"/>
  <c r="T214" i="15" s="1"/>
  <c r="S214" i="15" s="1"/>
  <c r="N143" i="56" l="1"/>
  <c r="P143" i="56" s="1"/>
  <c r="O143" i="56" s="1"/>
  <c r="M144" i="56" s="1"/>
  <c r="R161" i="56"/>
  <c r="S161" i="56" s="1"/>
  <c r="Q162" i="56" s="1"/>
  <c r="N294" i="31"/>
  <c r="F300" i="27"/>
  <c r="O294" i="31" s="1"/>
  <c r="T203" i="27"/>
  <c r="S203" i="27" s="1"/>
  <c r="Q204" i="27" s="1"/>
  <c r="O172" i="2"/>
  <c r="M173" i="2" s="1"/>
  <c r="N173" i="2" s="1"/>
  <c r="S192" i="2"/>
  <c r="Q193" i="2" s="1"/>
  <c r="N186" i="36"/>
  <c r="R207" i="36"/>
  <c r="T207" i="36" s="1"/>
  <c r="Q215" i="15"/>
  <c r="R215" i="15" s="1"/>
  <c r="N155" i="15"/>
  <c r="P155" i="15" s="1"/>
  <c r="N144" i="56" l="1"/>
  <c r="P144" i="56" s="1"/>
  <c r="O144" i="56" s="1"/>
  <c r="M145" i="56" s="1"/>
  <c r="T162" i="56"/>
  <c r="R162" i="56"/>
  <c r="H300" i="27"/>
  <c r="P173" i="2"/>
  <c r="O173" i="2" s="1"/>
  <c r="M174" i="2" s="1"/>
  <c r="R204" i="27"/>
  <c r="T204" i="27" s="1"/>
  <c r="S204" i="27" s="1"/>
  <c r="Q205" i="27" s="1"/>
  <c r="T215" i="15"/>
  <c r="S215" i="15" s="1"/>
  <c r="R193" i="2"/>
  <c r="T193" i="2" s="1"/>
  <c r="P186" i="36"/>
  <c r="O186" i="36" s="1"/>
  <c r="M187" i="36" s="1"/>
  <c r="S207" i="36"/>
  <c r="Q208" i="36" s="1"/>
  <c r="O155" i="15"/>
  <c r="M156" i="15" s="1"/>
  <c r="S162" i="56" l="1"/>
  <c r="Q163" i="56" s="1"/>
  <c r="N145" i="56"/>
  <c r="P145" i="56" s="1"/>
  <c r="Q294" i="31"/>
  <c r="G300" i="27"/>
  <c r="P294" i="31" s="1"/>
  <c r="Q216" i="15"/>
  <c r="R216" i="15" s="1"/>
  <c r="T216" i="15" s="1"/>
  <c r="S193" i="2"/>
  <c r="Q194" i="2" s="1"/>
  <c r="R205" i="27"/>
  <c r="T205" i="27" s="1"/>
  <c r="N174" i="2"/>
  <c r="P174" i="2" s="1"/>
  <c r="N187" i="36"/>
  <c r="P187" i="36" s="1"/>
  <c r="R208" i="36"/>
  <c r="T208" i="36" s="1"/>
  <c r="N156" i="15"/>
  <c r="P156" i="15" s="1"/>
  <c r="O145" i="56" l="1"/>
  <c r="M146" i="56" s="1"/>
  <c r="T163" i="56"/>
  <c r="R163" i="56"/>
  <c r="E301" i="27"/>
  <c r="N295" i="31" s="1"/>
  <c r="O174" i="2"/>
  <c r="M175" i="2" s="1"/>
  <c r="S205" i="27"/>
  <c r="Q206" i="27" s="1"/>
  <c r="R194" i="2"/>
  <c r="T194" i="2" s="1"/>
  <c r="O156" i="15"/>
  <c r="M157" i="15" s="1"/>
  <c r="N157" i="15" s="1"/>
  <c r="P157" i="15" s="1"/>
  <c r="O187" i="36"/>
  <c r="M188" i="36" s="1"/>
  <c r="N188" i="36" s="1"/>
  <c r="P188" i="36" s="1"/>
  <c r="O188" i="36" s="1"/>
  <c r="M189" i="36" s="1"/>
  <c r="S208" i="36"/>
  <c r="Q209" i="36" s="1"/>
  <c r="S216" i="15"/>
  <c r="Q217" i="15" s="1"/>
  <c r="F301" i="27" l="1"/>
  <c r="O295" i="31" s="1"/>
  <c r="N146" i="56"/>
  <c r="P146" i="56" s="1"/>
  <c r="S163" i="56"/>
  <c r="Q164" i="56" s="1"/>
  <c r="H301" i="27"/>
  <c r="S194" i="2"/>
  <c r="Q195" i="2" s="1"/>
  <c r="R206" i="27"/>
  <c r="T206" i="27" s="1"/>
  <c r="N175" i="2"/>
  <c r="P175" i="2" s="1"/>
  <c r="R209" i="36"/>
  <c r="T209" i="36" s="1"/>
  <c r="S209" i="36" s="1"/>
  <c r="R217" i="15"/>
  <c r="T217" i="15" s="1"/>
  <c r="O157" i="15"/>
  <c r="M158" i="15" s="1"/>
  <c r="N189" i="36"/>
  <c r="P189" i="36" s="1"/>
  <c r="O146" i="56" l="1"/>
  <c r="M147" i="56" s="1"/>
  <c r="R164" i="56"/>
  <c r="T164" i="56"/>
  <c r="Q295" i="31"/>
  <c r="G301" i="27"/>
  <c r="P295" i="31" s="1"/>
  <c r="O175" i="2"/>
  <c r="M176" i="2" s="1"/>
  <c r="S206" i="27"/>
  <c r="Q207" i="27" s="1"/>
  <c r="R195" i="2"/>
  <c r="T195" i="2" s="1"/>
  <c r="Q210" i="36"/>
  <c r="R210" i="36" s="1"/>
  <c r="T210" i="36" s="1"/>
  <c r="S217" i="15"/>
  <c r="Q218" i="15" s="1"/>
  <c r="N158" i="15"/>
  <c r="P158" i="15" s="1"/>
  <c r="O189" i="36"/>
  <c r="M190" i="36" s="1"/>
  <c r="S164" i="56" l="1"/>
  <c r="Q165" i="56" s="1"/>
  <c r="N147" i="56"/>
  <c r="P147" i="56"/>
  <c r="E302" i="27"/>
  <c r="R207" i="27"/>
  <c r="T207" i="27" s="1"/>
  <c r="S195" i="2"/>
  <c r="Q196" i="2" s="1"/>
  <c r="N176" i="2"/>
  <c r="P176" i="2" s="1"/>
  <c r="S210" i="36"/>
  <c r="Q211" i="36" s="1"/>
  <c r="R218" i="15"/>
  <c r="T218" i="15" s="1"/>
  <c r="O158" i="15"/>
  <c r="M159" i="15" s="1"/>
  <c r="N159" i="15" s="1"/>
  <c r="N190" i="36"/>
  <c r="P190" i="36" s="1"/>
  <c r="O147" i="56" l="1"/>
  <c r="M148" i="56" s="1"/>
  <c r="T165" i="56"/>
  <c r="R165" i="56"/>
  <c r="N296" i="31"/>
  <c r="F302" i="27"/>
  <c r="O296" i="31" s="1"/>
  <c r="O176" i="2"/>
  <c r="M177" i="2" s="1"/>
  <c r="N177" i="2" s="1"/>
  <c r="P177" i="2" s="1"/>
  <c r="S218" i="15"/>
  <c r="Q219" i="15" s="1"/>
  <c r="R219" i="15" s="1"/>
  <c r="T219" i="15" s="1"/>
  <c r="R196" i="2"/>
  <c r="T196" i="2" s="1"/>
  <c r="S207" i="27"/>
  <c r="Q208" i="27" s="1"/>
  <c r="R211" i="36"/>
  <c r="T211" i="36" s="1"/>
  <c r="P159" i="15"/>
  <c r="O159" i="15" s="1"/>
  <c r="M160" i="15" s="1"/>
  <c r="O190" i="36"/>
  <c r="M191" i="36" s="1"/>
  <c r="N148" i="56" l="1"/>
  <c r="S165" i="56"/>
  <c r="Q166" i="56" s="1"/>
  <c r="H302" i="27"/>
  <c r="O177" i="2"/>
  <c r="M178" i="2" s="1"/>
  <c r="S196" i="2"/>
  <c r="Q197" i="2" s="1"/>
  <c r="R208" i="27"/>
  <c r="T208" i="27" s="1"/>
  <c r="S211" i="36"/>
  <c r="Q212" i="36" s="1"/>
  <c r="S219" i="15"/>
  <c r="Q220" i="15" s="1"/>
  <c r="N160" i="15"/>
  <c r="P160" i="15" s="1"/>
  <c r="N191" i="36"/>
  <c r="P191" i="36" s="1"/>
  <c r="P148" i="56" l="1"/>
  <c r="O148" i="56" s="1"/>
  <c r="M149" i="56" s="1"/>
  <c r="T166" i="56"/>
  <c r="R166" i="56"/>
  <c r="Q296" i="31"/>
  <c r="G302" i="27"/>
  <c r="P296" i="31" s="1"/>
  <c r="S208" i="27"/>
  <c r="Q209" i="27" s="1"/>
  <c r="R197" i="2"/>
  <c r="T197" i="2" s="1"/>
  <c r="N178" i="2"/>
  <c r="P178" i="2" s="1"/>
  <c r="R212" i="36"/>
  <c r="T212" i="36" s="1"/>
  <c r="R220" i="15"/>
  <c r="T220" i="15" s="1"/>
  <c r="O191" i="36"/>
  <c r="M192" i="36" s="1"/>
  <c r="O160" i="15"/>
  <c r="M161" i="15" s="1"/>
  <c r="N149" i="56" l="1"/>
  <c r="P149" i="56"/>
  <c r="S166" i="56"/>
  <c r="Q167" i="56" s="1"/>
  <c r="E303" i="27"/>
  <c r="O178" i="2"/>
  <c r="M179" i="2" s="1"/>
  <c r="N179" i="2" s="1"/>
  <c r="S197" i="2"/>
  <c r="Q198" i="2" s="1"/>
  <c r="R209" i="27"/>
  <c r="T209" i="27" s="1"/>
  <c r="S212" i="36"/>
  <c r="Q213" i="36" s="1"/>
  <c r="S220" i="15"/>
  <c r="Q221" i="15" s="1"/>
  <c r="R221" i="15" s="1"/>
  <c r="T221" i="15" s="1"/>
  <c r="N161" i="15"/>
  <c r="P161" i="15" s="1"/>
  <c r="N192" i="36"/>
  <c r="P192" i="36" s="1"/>
  <c r="O149" i="56" l="1"/>
  <c r="M150" i="56" s="1"/>
  <c r="N150" i="56" s="1"/>
  <c r="P150" i="56" s="1"/>
  <c r="O150" i="56" s="1"/>
  <c r="M151" i="56" s="1"/>
  <c r="T167" i="56"/>
  <c r="R167" i="56"/>
  <c r="N297" i="31"/>
  <c r="F303" i="27"/>
  <c r="O297" i="31" s="1"/>
  <c r="P179" i="2"/>
  <c r="O179" i="2" s="1"/>
  <c r="M180" i="2" s="1"/>
  <c r="R198" i="2"/>
  <c r="T198" i="2" s="1"/>
  <c r="S209" i="27"/>
  <c r="Q210" i="27" s="1"/>
  <c r="R213" i="36"/>
  <c r="T213" i="36" s="1"/>
  <c r="S221" i="15"/>
  <c r="Q222" i="15" s="1"/>
  <c r="R222" i="15" s="1"/>
  <c r="O192" i="36"/>
  <c r="M193" i="36" s="1"/>
  <c r="O161" i="15"/>
  <c r="M162" i="15" s="1"/>
  <c r="N151" i="56" l="1"/>
  <c r="S167" i="56"/>
  <c r="Q168" i="56" s="1"/>
  <c r="H303" i="27"/>
  <c r="N180" i="2"/>
  <c r="P180" i="2" s="1"/>
  <c r="R210" i="27"/>
  <c r="T210" i="27" s="1"/>
  <c r="S198" i="2"/>
  <c r="Q199" i="2" s="1"/>
  <c r="S213" i="36"/>
  <c r="Q214" i="36" s="1"/>
  <c r="R214" i="36" s="1"/>
  <c r="T214" i="36" s="1"/>
  <c r="T222" i="15"/>
  <c r="S222" i="15" s="1"/>
  <c r="N162" i="15"/>
  <c r="P162" i="15" s="1"/>
  <c r="N193" i="36"/>
  <c r="P193" i="36" s="1"/>
  <c r="P151" i="56" l="1"/>
  <c r="O151" i="56" s="1"/>
  <c r="M152" i="56" s="1"/>
  <c r="R168" i="56"/>
  <c r="T168" i="56"/>
  <c r="Q297" i="31"/>
  <c r="G303" i="27"/>
  <c r="P297" i="31" s="1"/>
  <c r="Q223" i="15"/>
  <c r="R223" i="15" s="1"/>
  <c r="T223" i="15" s="1"/>
  <c r="R199" i="2"/>
  <c r="T199" i="2" s="1"/>
  <c r="S210" i="27"/>
  <c r="Q211" i="27" s="1"/>
  <c r="O180" i="2"/>
  <c r="M181" i="2" s="1"/>
  <c r="S214" i="36"/>
  <c r="Q215" i="36" s="1"/>
  <c r="O162" i="15"/>
  <c r="M163" i="15" s="1"/>
  <c r="O193" i="36"/>
  <c r="M194" i="36" s="1"/>
  <c r="E304" i="27" l="1"/>
  <c r="N152" i="56"/>
  <c r="P152" i="56"/>
  <c r="S168" i="56"/>
  <c r="Q169" i="56" s="1"/>
  <c r="N298" i="31"/>
  <c r="F304" i="27"/>
  <c r="O298" i="31" s="1"/>
  <c r="S199" i="2"/>
  <c r="Q200" i="2" s="1"/>
  <c r="N181" i="2"/>
  <c r="P181" i="2" s="1"/>
  <c r="R211" i="27"/>
  <c r="T211" i="27" s="1"/>
  <c r="R215" i="36"/>
  <c r="T215" i="36" s="1"/>
  <c r="S223" i="15"/>
  <c r="Q224" i="15" s="1"/>
  <c r="N163" i="15"/>
  <c r="P163" i="15" s="1"/>
  <c r="N194" i="36"/>
  <c r="P194" i="36" s="1"/>
  <c r="O152" i="56" l="1"/>
  <c r="M153" i="56" s="1"/>
  <c r="N153" i="56" s="1"/>
  <c r="P153" i="56" s="1"/>
  <c r="O153" i="56" s="1"/>
  <c r="M154" i="56" s="1"/>
  <c r="R169" i="56"/>
  <c r="T169" i="56"/>
  <c r="H304" i="27"/>
  <c r="O181" i="2"/>
  <c r="M182" i="2" s="1"/>
  <c r="S211" i="27"/>
  <c r="Q212" i="27" s="1"/>
  <c r="R200" i="2"/>
  <c r="T200" i="2" s="1"/>
  <c r="S215" i="36"/>
  <c r="Q216" i="36" s="1"/>
  <c r="R224" i="15"/>
  <c r="T224" i="15" s="1"/>
  <c r="S224" i="15" s="1"/>
  <c r="O163" i="15"/>
  <c r="M164" i="15" s="1"/>
  <c r="O194" i="36"/>
  <c r="M195" i="36" s="1"/>
  <c r="N154" i="56" l="1"/>
  <c r="S169" i="56"/>
  <c r="Q170" i="56" s="1"/>
  <c r="Q298" i="31"/>
  <c r="G304" i="27"/>
  <c r="P298" i="31" s="1"/>
  <c r="S200" i="2"/>
  <c r="Q201" i="2" s="1"/>
  <c r="R201" i="2" s="1"/>
  <c r="R212" i="27"/>
  <c r="T212" i="27" s="1"/>
  <c r="N182" i="2"/>
  <c r="P182" i="2" s="1"/>
  <c r="R216" i="36"/>
  <c r="T216" i="36" s="1"/>
  <c r="Q225" i="15"/>
  <c r="N164" i="15"/>
  <c r="P164" i="15" s="1"/>
  <c r="N195" i="36"/>
  <c r="P154" i="56" l="1"/>
  <c r="O154" i="56" s="1"/>
  <c r="M155" i="56" s="1"/>
  <c r="T170" i="56"/>
  <c r="R170" i="56"/>
  <c r="E305" i="27"/>
  <c r="T201" i="2"/>
  <c r="S201" i="2" s="1"/>
  <c r="Q202" i="2" s="1"/>
  <c r="R225" i="15"/>
  <c r="T225" i="15" s="1"/>
  <c r="S225" i="15" s="1"/>
  <c r="Q226" i="15" s="1"/>
  <c r="R226" i="15" s="1"/>
  <c r="S212" i="27"/>
  <c r="Q213" i="27" s="1"/>
  <c r="O182" i="2"/>
  <c r="M183" i="2" s="1"/>
  <c r="S216" i="36"/>
  <c r="Q217" i="36" s="1"/>
  <c r="P195" i="36"/>
  <c r="O195" i="36" s="1"/>
  <c r="M196" i="36" s="1"/>
  <c r="O164" i="15"/>
  <c r="M165" i="15" s="1"/>
  <c r="N155" i="56" l="1"/>
  <c r="S170" i="56"/>
  <c r="Q171" i="56" s="1"/>
  <c r="N299" i="31"/>
  <c r="F305" i="27"/>
  <c r="O299" i="31" s="1"/>
  <c r="N183" i="2"/>
  <c r="P183" i="2" s="1"/>
  <c r="R213" i="27"/>
  <c r="T213" i="27" s="1"/>
  <c r="R202" i="2"/>
  <c r="T202" i="2" s="1"/>
  <c r="T226" i="15"/>
  <c r="S226" i="15" s="1"/>
  <c r="N196" i="36"/>
  <c r="R217" i="36"/>
  <c r="T217" i="36" s="1"/>
  <c r="N165" i="15"/>
  <c r="P165" i="15" s="1"/>
  <c r="P155" i="56" l="1"/>
  <c r="O155" i="56" s="1"/>
  <c r="M156" i="56" s="1"/>
  <c r="T171" i="56"/>
  <c r="R171" i="56"/>
  <c r="H305" i="27"/>
  <c r="O183" i="2"/>
  <c r="M184" i="2" s="1"/>
  <c r="Q227" i="15"/>
  <c r="R227" i="15" s="1"/>
  <c r="S213" i="27"/>
  <c r="Q214" i="27" s="1"/>
  <c r="S202" i="2"/>
  <c r="Q203" i="2" s="1"/>
  <c r="S217" i="36"/>
  <c r="Q218" i="36" s="1"/>
  <c r="P196" i="36"/>
  <c r="O196" i="36" s="1"/>
  <c r="M197" i="36" s="1"/>
  <c r="O165" i="15"/>
  <c r="M166" i="15" s="1"/>
  <c r="N166" i="15" s="1"/>
  <c r="N156" i="56" l="1"/>
  <c r="P156" i="56"/>
  <c r="S171" i="56"/>
  <c r="Q172" i="56" s="1"/>
  <c r="Q299" i="31"/>
  <c r="G305" i="27"/>
  <c r="P299" i="31" s="1"/>
  <c r="N184" i="2"/>
  <c r="P184" i="2" s="1"/>
  <c r="T227" i="15"/>
  <c r="S227" i="15" s="1"/>
  <c r="Q228" i="15" s="1"/>
  <c r="R203" i="2"/>
  <c r="T203" i="2" s="1"/>
  <c r="R214" i="27"/>
  <c r="T214" i="27" s="1"/>
  <c r="N197" i="36"/>
  <c r="P197" i="36" s="1"/>
  <c r="O197" i="36" s="1"/>
  <c r="M198" i="36" s="1"/>
  <c r="N198" i="36" s="1"/>
  <c r="P198" i="36" s="1"/>
  <c r="O198" i="36" s="1"/>
  <c r="R218" i="36"/>
  <c r="T218" i="36" s="1"/>
  <c r="P166" i="15"/>
  <c r="O166" i="15" s="1"/>
  <c r="M167" i="15" s="1"/>
  <c r="O156" i="56" l="1"/>
  <c r="M157" i="56" s="1"/>
  <c r="N157" i="56" s="1"/>
  <c r="R172" i="56"/>
  <c r="T172" i="56"/>
  <c r="E306" i="27"/>
  <c r="O184" i="2"/>
  <c r="M185" i="2" s="1"/>
  <c r="N185" i="2" s="1"/>
  <c r="P185" i="2" s="1"/>
  <c r="S203" i="2"/>
  <c r="Q204" i="2" s="1"/>
  <c r="R204" i="2" s="1"/>
  <c r="T204" i="2" s="1"/>
  <c r="S214" i="27"/>
  <c r="Q215" i="27" s="1"/>
  <c r="S218" i="36"/>
  <c r="Q219" i="36" s="1"/>
  <c r="R228" i="15"/>
  <c r="T228" i="15" s="1"/>
  <c r="S228" i="15" s="1"/>
  <c r="N167" i="15"/>
  <c r="P167" i="15" s="1"/>
  <c r="M199" i="36"/>
  <c r="P157" i="56" l="1"/>
  <c r="O157" i="56" s="1"/>
  <c r="M158" i="56" s="1"/>
  <c r="N158" i="56" s="1"/>
  <c r="P158" i="56" s="1"/>
  <c r="O158" i="56" s="1"/>
  <c r="M159" i="56" s="1"/>
  <c r="S172" i="56"/>
  <c r="Q173" i="56" s="1"/>
  <c r="N300" i="31"/>
  <c r="F306" i="27"/>
  <c r="O300" i="31" s="1"/>
  <c r="O185" i="2"/>
  <c r="M186" i="2" s="1"/>
  <c r="S204" i="2"/>
  <c r="Q205" i="2" s="1"/>
  <c r="R215" i="27"/>
  <c r="T215" i="27" s="1"/>
  <c r="R219" i="36"/>
  <c r="T219" i="36" s="1"/>
  <c r="S219" i="36" s="1"/>
  <c r="Q229" i="15"/>
  <c r="O167" i="15"/>
  <c r="M168" i="15" s="1"/>
  <c r="N168" i="15" s="1"/>
  <c r="N199" i="36"/>
  <c r="P199" i="36" s="1"/>
  <c r="N159" i="56" l="1"/>
  <c r="R173" i="56"/>
  <c r="T173" i="56"/>
  <c r="H306" i="27"/>
  <c r="N186" i="2"/>
  <c r="P186" i="2" s="1"/>
  <c r="R205" i="2"/>
  <c r="T205" i="2" s="1"/>
  <c r="S215" i="27"/>
  <c r="Q216" i="27" s="1"/>
  <c r="Q220" i="36"/>
  <c r="R229" i="15"/>
  <c r="T229" i="15" s="1"/>
  <c r="S229" i="15" s="1"/>
  <c r="Q230" i="15" s="1"/>
  <c r="O199" i="36"/>
  <c r="M200" i="36" s="1"/>
  <c r="N200" i="36" s="1"/>
  <c r="P168" i="15"/>
  <c r="O168" i="15" s="1"/>
  <c r="M169" i="15" s="1"/>
  <c r="P159" i="56" l="1"/>
  <c r="O159" i="56" s="1"/>
  <c r="M160" i="56" s="1"/>
  <c r="S173" i="56"/>
  <c r="Q174" i="56" s="1"/>
  <c r="T174" i="56" s="1"/>
  <c r="Q300" i="31"/>
  <c r="G306" i="27"/>
  <c r="P300" i="31" s="1"/>
  <c r="O186" i="2"/>
  <c r="M187" i="2" s="1"/>
  <c r="S205" i="2"/>
  <c r="Q206" i="2" s="1"/>
  <c r="R206" i="2" s="1"/>
  <c r="T206" i="2" s="1"/>
  <c r="R216" i="27"/>
  <c r="T216" i="27" s="1"/>
  <c r="R220" i="36"/>
  <c r="T220" i="36" s="1"/>
  <c r="R230" i="15"/>
  <c r="P200" i="36"/>
  <c r="O200" i="36" s="1"/>
  <c r="M201" i="36" s="1"/>
  <c r="N169" i="15"/>
  <c r="P169" i="15" s="1"/>
  <c r="N160" i="56" l="1"/>
  <c r="P160" i="56"/>
  <c r="R174" i="56"/>
  <c r="S174" i="56" s="1"/>
  <c r="Q175" i="56" s="1"/>
  <c r="E307" i="27"/>
  <c r="N187" i="2"/>
  <c r="S216" i="27"/>
  <c r="Q217" i="27" s="1"/>
  <c r="R217" i="27" s="1"/>
  <c r="T217" i="27" s="1"/>
  <c r="S206" i="2"/>
  <c r="Q207" i="2" s="1"/>
  <c r="T230" i="15"/>
  <c r="S230" i="15" s="1"/>
  <c r="Q231" i="15" s="1"/>
  <c r="S220" i="36"/>
  <c r="Q221" i="36" s="1"/>
  <c r="O169" i="15"/>
  <c r="M170" i="15" s="1"/>
  <c r="N201" i="36"/>
  <c r="P201" i="36" s="1"/>
  <c r="O160" i="56" l="1"/>
  <c r="M161" i="56" s="1"/>
  <c r="N161" i="56" s="1"/>
  <c r="P161" i="56" s="1"/>
  <c r="O161" i="56" s="1"/>
  <c r="M162" i="56" s="1"/>
  <c r="R175" i="56"/>
  <c r="T175" i="56"/>
  <c r="N301" i="31"/>
  <c r="F307" i="27"/>
  <c r="O301" i="31" s="1"/>
  <c r="P187" i="2"/>
  <c r="O187" i="2" s="1"/>
  <c r="M188" i="2" s="1"/>
  <c r="R231" i="15"/>
  <c r="T231" i="15" s="1"/>
  <c r="S217" i="27"/>
  <c r="Q218" i="27" s="1"/>
  <c r="R207" i="2"/>
  <c r="T207" i="2" s="1"/>
  <c r="R221" i="36"/>
  <c r="T221" i="36" s="1"/>
  <c r="S221" i="36" s="1"/>
  <c r="N170" i="15"/>
  <c r="P170" i="15" s="1"/>
  <c r="O201" i="36"/>
  <c r="M202" i="36" s="1"/>
  <c r="N202" i="36" s="1"/>
  <c r="S175" i="56" l="1"/>
  <c r="Q176" i="56" s="1"/>
  <c r="R176" i="56" s="1"/>
  <c r="N162" i="56"/>
  <c r="H307" i="27"/>
  <c r="N188" i="2"/>
  <c r="P188" i="2" s="1"/>
  <c r="S207" i="2"/>
  <c r="Q208" i="2" s="1"/>
  <c r="R208" i="2" s="1"/>
  <c r="T208" i="2" s="1"/>
  <c r="S231" i="15"/>
  <c r="Q232" i="15" s="1"/>
  <c r="R218" i="27"/>
  <c r="T218" i="27" s="1"/>
  <c r="O170" i="15"/>
  <c r="M171" i="15" s="1"/>
  <c r="Q222" i="36"/>
  <c r="P202" i="36"/>
  <c r="O202" i="36" s="1"/>
  <c r="M203" i="36" s="1"/>
  <c r="P162" i="56" l="1"/>
  <c r="O162" i="56" s="1"/>
  <c r="M163" i="56" s="1"/>
  <c r="T176" i="56"/>
  <c r="S176" i="56" s="1"/>
  <c r="Q177" i="56" s="1"/>
  <c r="T177" i="56" s="1"/>
  <c r="Q301" i="31"/>
  <c r="G307" i="27"/>
  <c r="P301" i="31" s="1"/>
  <c r="O188" i="2"/>
  <c r="M189" i="2" s="1"/>
  <c r="N189" i="2" s="1"/>
  <c r="P189" i="2" s="1"/>
  <c r="O189" i="2" s="1"/>
  <c r="M190" i="2" s="1"/>
  <c r="N190" i="2" s="1"/>
  <c r="P190" i="2" s="1"/>
  <c r="O190" i="2" s="1"/>
  <c r="M191" i="2" s="1"/>
  <c r="S218" i="27"/>
  <c r="Q219" i="27" s="1"/>
  <c r="S208" i="2"/>
  <c r="Q209" i="2" s="1"/>
  <c r="N171" i="15"/>
  <c r="R232" i="15"/>
  <c r="T232" i="15" s="1"/>
  <c r="S232" i="15" s="1"/>
  <c r="Q233" i="15" s="1"/>
  <c r="R222" i="36"/>
  <c r="T222" i="36" s="1"/>
  <c r="N203" i="36"/>
  <c r="P203" i="36" s="1"/>
  <c r="N163" i="56" l="1"/>
  <c r="P163" i="56" s="1"/>
  <c r="O163" i="56" s="1"/>
  <c r="M164" i="56" s="1"/>
  <c r="R177" i="56"/>
  <c r="S177" i="56" s="1"/>
  <c r="Q178" i="56" s="1"/>
  <c r="E308" i="27"/>
  <c r="R233" i="15"/>
  <c r="T233" i="15" s="1"/>
  <c r="R209" i="2"/>
  <c r="T209" i="2" s="1"/>
  <c r="R219" i="27"/>
  <c r="T219" i="27" s="1"/>
  <c r="P171" i="15"/>
  <c r="O171" i="15" s="1"/>
  <c r="M172" i="15" s="1"/>
  <c r="N191" i="2"/>
  <c r="P191" i="2" s="1"/>
  <c r="S222" i="36"/>
  <c r="Q223" i="36" s="1"/>
  <c r="O203" i="36"/>
  <c r="M204" i="36" s="1"/>
  <c r="N164" i="56" l="1"/>
  <c r="P164" i="56"/>
  <c r="T178" i="56"/>
  <c r="R178" i="56"/>
  <c r="N302" i="31"/>
  <c r="F308" i="27"/>
  <c r="O302" i="31" s="1"/>
  <c r="S209" i="2"/>
  <c r="Q210" i="2" s="1"/>
  <c r="R210" i="2" s="1"/>
  <c r="T210" i="2" s="1"/>
  <c r="S233" i="15"/>
  <c r="Q234" i="15" s="1"/>
  <c r="N172" i="15"/>
  <c r="P172" i="15" s="1"/>
  <c r="O172" i="15" s="1"/>
  <c r="M173" i="15" s="1"/>
  <c r="N173" i="15" s="1"/>
  <c r="S219" i="27"/>
  <c r="Q220" i="27" s="1"/>
  <c r="O191" i="2"/>
  <c r="M192" i="2" s="1"/>
  <c r="R223" i="36"/>
  <c r="T223" i="36" s="1"/>
  <c r="N204" i="36"/>
  <c r="P204" i="36" s="1"/>
  <c r="O164" i="56" l="1"/>
  <c r="M165" i="56" s="1"/>
  <c r="S178" i="56"/>
  <c r="Q179" i="56" s="1"/>
  <c r="H308" i="27"/>
  <c r="N192" i="2"/>
  <c r="P192" i="2" s="1"/>
  <c r="R220" i="27"/>
  <c r="T220" i="27" s="1"/>
  <c r="S210" i="2"/>
  <c r="Q211" i="2" s="1"/>
  <c r="R234" i="15"/>
  <c r="T234" i="15" s="1"/>
  <c r="S223" i="36"/>
  <c r="Q224" i="36" s="1"/>
  <c r="O204" i="36"/>
  <c r="M205" i="36" s="1"/>
  <c r="N205" i="36" s="1"/>
  <c r="P205" i="36" s="1"/>
  <c r="O205" i="36" s="1"/>
  <c r="P173" i="15"/>
  <c r="O173" i="15" s="1"/>
  <c r="M174" i="15" s="1"/>
  <c r="N165" i="56" l="1"/>
  <c r="P165" i="56" s="1"/>
  <c r="T179" i="56"/>
  <c r="R179" i="56"/>
  <c r="Q302" i="31"/>
  <c r="G308" i="27"/>
  <c r="P302" i="31" s="1"/>
  <c r="S234" i="15"/>
  <c r="Q235" i="15" s="1"/>
  <c r="O192" i="2"/>
  <c r="M193" i="2" s="1"/>
  <c r="S220" i="27"/>
  <c r="Q221" i="27" s="1"/>
  <c r="R211" i="2"/>
  <c r="T211" i="2" s="1"/>
  <c r="R224" i="36"/>
  <c r="T224" i="36" s="1"/>
  <c r="M206" i="36"/>
  <c r="N174" i="15"/>
  <c r="P174" i="15" s="1"/>
  <c r="O165" i="56" l="1"/>
  <c r="M166" i="56" s="1"/>
  <c r="S179" i="56"/>
  <c r="Q180" i="56" s="1"/>
  <c r="E309" i="27"/>
  <c r="R221" i="27"/>
  <c r="T221" i="27" s="1"/>
  <c r="N193" i="2"/>
  <c r="P193" i="2" s="1"/>
  <c r="R235" i="15"/>
  <c r="T235" i="15" s="1"/>
  <c r="S235" i="15" s="1"/>
  <c r="Q236" i="15" s="1"/>
  <c r="S211" i="2"/>
  <c r="Q212" i="2" s="1"/>
  <c r="O174" i="15"/>
  <c r="M175" i="15" s="1"/>
  <c r="S224" i="36"/>
  <c r="Q225" i="36" s="1"/>
  <c r="N206" i="36"/>
  <c r="P206" i="36" s="1"/>
  <c r="O206" i="36" s="1"/>
  <c r="M207" i="36" s="1"/>
  <c r="N207" i="36" s="1"/>
  <c r="N166" i="56" l="1"/>
  <c r="R180" i="56"/>
  <c r="T180" i="56"/>
  <c r="N303" i="31"/>
  <c r="F309" i="27"/>
  <c r="O303" i="31" s="1"/>
  <c r="R236" i="15"/>
  <c r="T236" i="15" s="1"/>
  <c r="S236" i="15" s="1"/>
  <c r="Q237" i="15" s="1"/>
  <c r="O193" i="2"/>
  <c r="M194" i="2" s="1"/>
  <c r="S221" i="27"/>
  <c r="Q222" i="27" s="1"/>
  <c r="R212" i="2"/>
  <c r="T212" i="2" s="1"/>
  <c r="N175" i="15"/>
  <c r="P175" i="15" s="1"/>
  <c r="R225" i="36"/>
  <c r="T225" i="36" s="1"/>
  <c r="P207" i="36"/>
  <c r="O207" i="36" s="1"/>
  <c r="P166" i="56" l="1"/>
  <c r="O166" i="56" s="1"/>
  <c r="M167" i="56" s="1"/>
  <c r="S180" i="56"/>
  <c r="Q181" i="56" s="1"/>
  <c r="H309" i="27"/>
  <c r="N194" i="2"/>
  <c r="P194" i="2" s="1"/>
  <c r="S212" i="2"/>
  <c r="Q213" i="2" s="1"/>
  <c r="R222" i="27"/>
  <c r="T222" i="27" s="1"/>
  <c r="R237" i="15"/>
  <c r="T237" i="15" s="1"/>
  <c r="O175" i="15"/>
  <c r="M176" i="15" s="1"/>
  <c r="N176" i="15" s="1"/>
  <c r="P176" i="15" s="1"/>
  <c r="S225" i="36"/>
  <c r="Q226" i="36" s="1"/>
  <c r="M208" i="36"/>
  <c r="N208" i="36" s="1"/>
  <c r="N167" i="56" l="1"/>
  <c r="P167" i="56" s="1"/>
  <c r="O167" i="56" s="1"/>
  <c r="M168" i="56" s="1"/>
  <c r="R181" i="56"/>
  <c r="T181" i="56"/>
  <c r="Q303" i="31"/>
  <c r="G309" i="27"/>
  <c r="P303" i="31" s="1"/>
  <c r="O194" i="2"/>
  <c r="M195" i="2" s="1"/>
  <c r="S237" i="15"/>
  <c r="Q238" i="15" s="1"/>
  <c r="R238" i="15" s="1"/>
  <c r="T238" i="15" s="1"/>
  <c r="S222" i="27"/>
  <c r="Q223" i="27" s="1"/>
  <c r="R223" i="27" s="1"/>
  <c r="T223" i="27" s="1"/>
  <c r="R213" i="2"/>
  <c r="T213" i="2" s="1"/>
  <c r="O176" i="15"/>
  <c r="M177" i="15" s="1"/>
  <c r="N177" i="15" s="1"/>
  <c r="P177" i="15" s="1"/>
  <c r="R226" i="36"/>
  <c r="T226" i="36" s="1"/>
  <c r="P208" i="36"/>
  <c r="O208" i="36" s="1"/>
  <c r="M209" i="36" s="1"/>
  <c r="S181" i="56" l="1"/>
  <c r="Q182" i="56" s="1"/>
  <c r="N168" i="56"/>
  <c r="P168" i="56"/>
  <c r="E310" i="27"/>
  <c r="S238" i="15"/>
  <c r="Q239" i="15" s="1"/>
  <c r="S223" i="27"/>
  <c r="Q224" i="27" s="1"/>
  <c r="S213" i="2"/>
  <c r="Q214" i="2" s="1"/>
  <c r="N195" i="2"/>
  <c r="P195" i="2" s="1"/>
  <c r="S226" i="36"/>
  <c r="Q227" i="36" s="1"/>
  <c r="N209" i="36"/>
  <c r="P209" i="36" s="1"/>
  <c r="O209" i="36" s="1"/>
  <c r="M210" i="36" s="1"/>
  <c r="O177" i="15"/>
  <c r="M178" i="15" s="1"/>
  <c r="O168" i="56" l="1"/>
  <c r="M169" i="56" s="1"/>
  <c r="T182" i="56"/>
  <c r="R182" i="56"/>
  <c r="N304" i="31"/>
  <c r="F310" i="27"/>
  <c r="O304" i="31" s="1"/>
  <c r="O195" i="2"/>
  <c r="M196" i="2" s="1"/>
  <c r="R239" i="15"/>
  <c r="T239" i="15" s="1"/>
  <c r="R214" i="2"/>
  <c r="T214" i="2" s="1"/>
  <c r="R224" i="27"/>
  <c r="T224" i="27" s="1"/>
  <c r="R227" i="36"/>
  <c r="T227" i="36" s="1"/>
  <c r="N178" i="15"/>
  <c r="P178" i="15" s="1"/>
  <c r="N210" i="36"/>
  <c r="P210" i="36" s="1"/>
  <c r="S182" i="56" l="1"/>
  <c r="Q183" i="56" s="1"/>
  <c r="N169" i="56"/>
  <c r="P169" i="56" s="1"/>
  <c r="H310" i="27"/>
  <c r="S239" i="15"/>
  <c r="Q240" i="15" s="1"/>
  <c r="R240" i="15" s="1"/>
  <c r="S214" i="2"/>
  <c r="Q215" i="2" s="1"/>
  <c r="R215" i="2" s="1"/>
  <c r="T215" i="2" s="1"/>
  <c r="S224" i="27"/>
  <c r="Q225" i="27" s="1"/>
  <c r="N196" i="2"/>
  <c r="P196" i="2" s="1"/>
  <c r="S227" i="36"/>
  <c r="Q228" i="36" s="1"/>
  <c r="O210" i="36"/>
  <c r="M211" i="36" s="1"/>
  <c r="N211" i="36" s="1"/>
  <c r="P211" i="36" s="1"/>
  <c r="O178" i="15"/>
  <c r="M179" i="15" s="1"/>
  <c r="N179" i="15" s="1"/>
  <c r="O169" i="56" l="1"/>
  <c r="M170" i="56" s="1"/>
  <c r="T183" i="56"/>
  <c r="R183" i="56"/>
  <c r="Q304" i="31"/>
  <c r="G310" i="27"/>
  <c r="P304" i="31" s="1"/>
  <c r="T240" i="15"/>
  <c r="S240" i="15" s="1"/>
  <c r="Q241" i="15" s="1"/>
  <c r="R225" i="27"/>
  <c r="T225" i="27" s="1"/>
  <c r="O196" i="2"/>
  <c r="M197" i="2" s="1"/>
  <c r="S215" i="2"/>
  <c r="Q216" i="2" s="1"/>
  <c r="R228" i="36"/>
  <c r="T228" i="36" s="1"/>
  <c r="P179" i="15"/>
  <c r="O179" i="15" s="1"/>
  <c r="M180" i="15" s="1"/>
  <c r="O211" i="36"/>
  <c r="M212" i="36" s="1"/>
  <c r="S183" i="56" l="1"/>
  <c r="Q184" i="56" s="1"/>
  <c r="R184" i="56" s="1"/>
  <c r="N170" i="56"/>
  <c r="P170" i="56" s="1"/>
  <c r="E311" i="27"/>
  <c r="R241" i="15"/>
  <c r="T241" i="15" s="1"/>
  <c r="S241" i="15" s="1"/>
  <c r="Q242" i="15" s="1"/>
  <c r="R242" i="15" s="1"/>
  <c r="T242" i="15" s="1"/>
  <c r="S242" i="15" s="1"/>
  <c r="Q243" i="15" s="1"/>
  <c r="S225" i="27"/>
  <c r="Q226" i="27" s="1"/>
  <c r="N197" i="2"/>
  <c r="P197" i="2" s="1"/>
  <c r="R216" i="2"/>
  <c r="T216" i="2" s="1"/>
  <c r="S228" i="36"/>
  <c r="Q229" i="36" s="1"/>
  <c r="N180" i="15"/>
  <c r="P180" i="15" s="1"/>
  <c r="N212" i="36"/>
  <c r="P212" i="36" s="1"/>
  <c r="T184" i="56" l="1"/>
  <c r="S184" i="56" s="1"/>
  <c r="Q185" i="56" s="1"/>
  <c r="O170" i="56"/>
  <c r="M171" i="56" s="1"/>
  <c r="N305" i="31"/>
  <c r="F311" i="27"/>
  <c r="O305" i="31" s="1"/>
  <c r="O197" i="2"/>
  <c r="M198" i="2" s="1"/>
  <c r="S216" i="2"/>
  <c r="Q217" i="2" s="1"/>
  <c r="R226" i="27"/>
  <c r="T226" i="27" s="1"/>
  <c r="R229" i="36"/>
  <c r="T229" i="36" s="1"/>
  <c r="S229" i="36" s="1"/>
  <c r="R243" i="15"/>
  <c r="T243" i="15" s="1"/>
  <c r="O180" i="15"/>
  <c r="M181" i="15" s="1"/>
  <c r="N181" i="15" s="1"/>
  <c r="O212" i="36"/>
  <c r="M213" i="36" s="1"/>
  <c r="N171" i="56" l="1"/>
  <c r="T185" i="56"/>
  <c r="R185" i="56"/>
  <c r="H311" i="27"/>
  <c r="N198" i="2"/>
  <c r="P198" i="2" s="1"/>
  <c r="S226" i="27"/>
  <c r="Q227" i="27" s="1"/>
  <c r="R217" i="2"/>
  <c r="T217" i="2" s="1"/>
  <c r="S243" i="15"/>
  <c r="Q244" i="15" s="1"/>
  <c r="R244" i="15" s="1"/>
  <c r="Q230" i="36"/>
  <c r="P181" i="15"/>
  <c r="O181" i="15" s="1"/>
  <c r="M182" i="15" s="1"/>
  <c r="N213" i="36"/>
  <c r="P213" i="36" s="1"/>
  <c r="P171" i="56" l="1"/>
  <c r="O171" i="56" s="1"/>
  <c r="M172" i="56" s="1"/>
  <c r="S185" i="56"/>
  <c r="Q186" i="56" s="1"/>
  <c r="Q305" i="31"/>
  <c r="G311" i="27"/>
  <c r="P305" i="31" s="1"/>
  <c r="O198" i="2"/>
  <c r="M199" i="2" s="1"/>
  <c r="N199" i="2" s="1"/>
  <c r="P199" i="2" s="1"/>
  <c r="S217" i="2"/>
  <c r="Q218" i="2" s="1"/>
  <c r="R227" i="27"/>
  <c r="T227" i="27" s="1"/>
  <c r="T244" i="15"/>
  <c r="S244" i="15" s="1"/>
  <c r="R230" i="36"/>
  <c r="T230" i="36" s="1"/>
  <c r="S230" i="36" s="1"/>
  <c r="Q231" i="36" s="1"/>
  <c r="O213" i="36"/>
  <c r="M214" i="36" s="1"/>
  <c r="N182" i="15"/>
  <c r="P182" i="15" s="1"/>
  <c r="N172" i="56" l="1"/>
  <c r="P172" i="56"/>
  <c r="T186" i="56"/>
  <c r="R186" i="56"/>
  <c r="E312" i="27"/>
  <c r="O199" i="2"/>
  <c r="M200" i="2" s="1"/>
  <c r="S227" i="27"/>
  <c r="Q228" i="27" s="1"/>
  <c r="R218" i="2"/>
  <c r="T218" i="2" s="1"/>
  <c r="Q245" i="15"/>
  <c r="R245" i="15" s="1"/>
  <c r="T245" i="15" s="1"/>
  <c r="S245" i="15" s="1"/>
  <c r="R231" i="36"/>
  <c r="T231" i="36" s="1"/>
  <c r="S231" i="36" s="1"/>
  <c r="Q232" i="36" s="1"/>
  <c r="O182" i="15"/>
  <c r="M183" i="15" s="1"/>
  <c r="N183" i="15" s="1"/>
  <c r="N214" i="36"/>
  <c r="P214" i="36" s="1"/>
  <c r="O172" i="56" l="1"/>
  <c r="M173" i="56" s="1"/>
  <c r="N173" i="56" s="1"/>
  <c r="S186" i="56"/>
  <c r="Q187" i="56" s="1"/>
  <c r="N306" i="31"/>
  <c r="F312" i="27"/>
  <c r="O306" i="31" s="1"/>
  <c r="S218" i="2"/>
  <c r="Q219" i="2" s="1"/>
  <c r="R228" i="27"/>
  <c r="T228" i="27" s="1"/>
  <c r="N200" i="2"/>
  <c r="P200" i="2" s="1"/>
  <c r="R232" i="36"/>
  <c r="T232" i="36" s="1"/>
  <c r="Q246" i="15"/>
  <c r="O214" i="36"/>
  <c r="M215" i="36" s="1"/>
  <c r="P183" i="15"/>
  <c r="O183" i="15" s="1"/>
  <c r="P173" i="56" l="1"/>
  <c r="O173" i="56" s="1"/>
  <c r="M174" i="56" s="1"/>
  <c r="T187" i="56"/>
  <c r="R187" i="56"/>
  <c r="H312" i="27"/>
  <c r="O200" i="2"/>
  <c r="M201" i="2" s="1"/>
  <c r="S228" i="27"/>
  <c r="Q229" i="27" s="1"/>
  <c r="R219" i="2"/>
  <c r="T219" i="2" s="1"/>
  <c r="S232" i="36"/>
  <c r="Q233" i="36" s="1"/>
  <c r="R246" i="15"/>
  <c r="T246" i="15" s="1"/>
  <c r="S246" i="15" s="1"/>
  <c r="M184" i="15"/>
  <c r="N184" i="15" s="1"/>
  <c r="N215" i="36"/>
  <c r="P215" i="36" s="1"/>
  <c r="N174" i="56" l="1"/>
  <c r="S187" i="56"/>
  <c r="Q188" i="56" s="1"/>
  <c r="Q306" i="31"/>
  <c r="G312" i="27"/>
  <c r="P306" i="31" s="1"/>
  <c r="E313" i="27"/>
  <c r="S219" i="2"/>
  <c r="Q220" i="2" s="1"/>
  <c r="R229" i="27"/>
  <c r="T229" i="27" s="1"/>
  <c r="N201" i="2"/>
  <c r="P201" i="2" s="1"/>
  <c r="R233" i="36"/>
  <c r="T233" i="36" s="1"/>
  <c r="Q247" i="15"/>
  <c r="P184" i="15"/>
  <c r="O184" i="15" s="1"/>
  <c r="O215" i="36"/>
  <c r="M216" i="36" s="1"/>
  <c r="N216" i="36" s="1"/>
  <c r="P174" i="56" l="1"/>
  <c r="O174" i="56" s="1"/>
  <c r="M175" i="56" s="1"/>
  <c r="R188" i="56"/>
  <c r="T188" i="56"/>
  <c r="N307" i="31"/>
  <c r="F313" i="27"/>
  <c r="O307" i="31" s="1"/>
  <c r="O201" i="2"/>
  <c r="M202" i="2" s="1"/>
  <c r="N202" i="2" s="1"/>
  <c r="S229" i="27"/>
  <c r="Q230" i="27" s="1"/>
  <c r="R220" i="2"/>
  <c r="T220" i="2" s="1"/>
  <c r="S233" i="36"/>
  <c r="Q234" i="36" s="1"/>
  <c r="R247" i="15"/>
  <c r="T247" i="15" s="1"/>
  <c r="M185" i="15"/>
  <c r="P216" i="36"/>
  <c r="O216" i="36" s="1"/>
  <c r="M217" i="36" s="1"/>
  <c r="N175" i="56" l="1"/>
  <c r="P175" i="56"/>
  <c r="S188" i="56"/>
  <c r="Q189" i="56" s="1"/>
  <c r="R189" i="56" s="1"/>
  <c r="H313" i="27"/>
  <c r="P202" i="2"/>
  <c r="O202" i="2" s="1"/>
  <c r="M203" i="2" s="1"/>
  <c r="S220" i="2"/>
  <c r="Q221" i="2" s="1"/>
  <c r="R221" i="2" s="1"/>
  <c r="S247" i="15"/>
  <c r="Q248" i="15" s="1"/>
  <c r="R248" i="15" s="1"/>
  <c r="T248" i="15" s="1"/>
  <c r="S248" i="15" s="1"/>
  <c r="R230" i="27"/>
  <c r="T230" i="27" s="1"/>
  <c r="R234" i="36"/>
  <c r="T234" i="36" s="1"/>
  <c r="S234" i="36" s="1"/>
  <c r="N185" i="15"/>
  <c r="N217" i="36"/>
  <c r="P217" i="36" s="1"/>
  <c r="O175" i="56" l="1"/>
  <c r="M176" i="56" s="1"/>
  <c r="N176" i="56" s="1"/>
  <c r="T189" i="56"/>
  <c r="S189" i="56" s="1"/>
  <c r="Q190" i="56" s="1"/>
  <c r="T190" i="56" s="1"/>
  <c r="Q307" i="31"/>
  <c r="G313" i="27"/>
  <c r="P307" i="31" s="1"/>
  <c r="T221" i="2"/>
  <c r="S221" i="2" s="1"/>
  <c r="Q222" i="2" s="1"/>
  <c r="R222" i="2" s="1"/>
  <c r="T222" i="2" s="1"/>
  <c r="N203" i="2"/>
  <c r="S230" i="27"/>
  <c r="Q231" i="27" s="1"/>
  <c r="Q235" i="36"/>
  <c r="R235" i="36" s="1"/>
  <c r="T235" i="36" s="1"/>
  <c r="P185" i="15"/>
  <c r="O185" i="15" s="1"/>
  <c r="M186" i="15" s="1"/>
  <c r="N186" i="15" s="1"/>
  <c r="Q249" i="15"/>
  <c r="O217" i="36"/>
  <c r="M218" i="36" s="1"/>
  <c r="E314" i="27" l="1"/>
  <c r="P176" i="56"/>
  <c r="O176" i="56" s="1"/>
  <c r="M177" i="56" s="1"/>
  <c r="N177" i="56" s="1"/>
  <c r="R190" i="56"/>
  <c r="S190" i="56" s="1"/>
  <c r="Q191" i="56" s="1"/>
  <c r="N308" i="31"/>
  <c r="F314" i="27"/>
  <c r="O308" i="31" s="1"/>
  <c r="P203" i="2"/>
  <c r="O203" i="2" s="1"/>
  <c r="M204" i="2" s="1"/>
  <c r="R231" i="27"/>
  <c r="T231" i="27" s="1"/>
  <c r="S222" i="2"/>
  <c r="Q223" i="2" s="1"/>
  <c r="S235" i="36"/>
  <c r="Q236" i="36" s="1"/>
  <c r="P186" i="15"/>
  <c r="O186" i="15" s="1"/>
  <c r="M187" i="15" s="1"/>
  <c r="R249" i="15"/>
  <c r="T249" i="15" s="1"/>
  <c r="N218" i="36"/>
  <c r="P218" i="36" s="1"/>
  <c r="P177" i="56" l="1"/>
  <c r="O177" i="56" s="1"/>
  <c r="M178" i="56" s="1"/>
  <c r="R191" i="56"/>
  <c r="T191" i="56"/>
  <c r="H314" i="27"/>
  <c r="N204" i="2"/>
  <c r="P204" i="2" s="1"/>
  <c r="R223" i="2"/>
  <c r="T223" i="2" s="1"/>
  <c r="S231" i="27"/>
  <c r="Q232" i="27" s="1"/>
  <c r="R236" i="36"/>
  <c r="T236" i="36" s="1"/>
  <c r="N187" i="15"/>
  <c r="S249" i="15"/>
  <c r="Q250" i="15" s="1"/>
  <c r="O218" i="36"/>
  <c r="M219" i="36" s="1"/>
  <c r="N219" i="36" s="1"/>
  <c r="S191" i="56" l="1"/>
  <c r="Q192" i="56" s="1"/>
  <c r="R192" i="56" s="1"/>
  <c r="N178" i="56"/>
  <c r="P178" i="56" s="1"/>
  <c r="Q308" i="31"/>
  <c r="G314" i="27"/>
  <c r="P308" i="31" s="1"/>
  <c r="O204" i="2"/>
  <c r="M205" i="2" s="1"/>
  <c r="N205" i="2" s="1"/>
  <c r="P205" i="2" s="1"/>
  <c r="O205" i="2" s="1"/>
  <c r="M206" i="2" s="1"/>
  <c r="R232" i="27"/>
  <c r="T232" i="27" s="1"/>
  <c r="S223" i="2"/>
  <c r="Q224" i="2" s="1"/>
  <c r="S236" i="36"/>
  <c r="Q237" i="36" s="1"/>
  <c r="P219" i="36"/>
  <c r="O219" i="36" s="1"/>
  <c r="M220" i="36" s="1"/>
  <c r="P187" i="15"/>
  <c r="R250" i="15"/>
  <c r="T192" i="56" l="1"/>
  <c r="S192" i="56" s="1"/>
  <c r="Q193" i="56" s="1"/>
  <c r="E315" i="27"/>
  <c r="O178" i="56"/>
  <c r="M179" i="56" s="1"/>
  <c r="N309" i="31"/>
  <c r="F315" i="27"/>
  <c r="O309" i="31" s="1"/>
  <c r="R224" i="2"/>
  <c r="T224" i="2" s="1"/>
  <c r="N206" i="2"/>
  <c r="P206" i="2" s="1"/>
  <c r="S232" i="27"/>
  <c r="Q233" i="27" s="1"/>
  <c r="T250" i="15"/>
  <c r="S250" i="15" s="1"/>
  <c r="Q251" i="15" s="1"/>
  <c r="R237" i="36"/>
  <c r="T237" i="36" s="1"/>
  <c r="O187" i="15"/>
  <c r="M188" i="15" s="1"/>
  <c r="N220" i="36"/>
  <c r="P220" i="36" s="1"/>
  <c r="R193" i="56" l="1"/>
  <c r="N179" i="56"/>
  <c r="P179" i="56" s="1"/>
  <c r="H315" i="27"/>
  <c r="R251" i="15"/>
  <c r="T251" i="15" s="1"/>
  <c r="O206" i="2"/>
  <c r="M207" i="2" s="1"/>
  <c r="S224" i="2"/>
  <c r="Q225" i="2" s="1"/>
  <c r="R233" i="27"/>
  <c r="T233" i="27" s="1"/>
  <c r="S237" i="36"/>
  <c r="Q238" i="36" s="1"/>
  <c r="N188" i="15"/>
  <c r="P188" i="15" s="1"/>
  <c r="O188" i="15" s="1"/>
  <c r="M189" i="15" s="1"/>
  <c r="O220" i="36"/>
  <c r="M221" i="36" s="1"/>
  <c r="T193" i="56" l="1"/>
  <c r="S193" i="56" s="1"/>
  <c r="Q194" i="56" s="1"/>
  <c r="O179" i="56"/>
  <c r="M180" i="56" s="1"/>
  <c r="Q309" i="31"/>
  <c r="G315" i="27"/>
  <c r="P309" i="31" s="1"/>
  <c r="E316" i="27"/>
  <c r="S251" i="15"/>
  <c r="Q252" i="15" s="1"/>
  <c r="R252" i="15" s="1"/>
  <c r="T252" i="15" s="1"/>
  <c r="S252" i="15" s="1"/>
  <c r="Q253" i="15" s="1"/>
  <c r="S233" i="27"/>
  <c r="Q234" i="27" s="1"/>
  <c r="R225" i="2"/>
  <c r="T225" i="2" s="1"/>
  <c r="N207" i="2"/>
  <c r="P207" i="2" s="1"/>
  <c r="R238" i="36"/>
  <c r="T238" i="36" s="1"/>
  <c r="N189" i="15"/>
  <c r="P189" i="15" s="1"/>
  <c r="O189" i="15" s="1"/>
  <c r="M190" i="15" s="1"/>
  <c r="N221" i="36"/>
  <c r="P221" i="36" s="1"/>
  <c r="R194" i="56" l="1"/>
  <c r="T194" i="56"/>
  <c r="N180" i="56"/>
  <c r="P180" i="56"/>
  <c r="N310" i="31"/>
  <c r="F316" i="27"/>
  <c r="O310" i="31" s="1"/>
  <c r="R234" i="27"/>
  <c r="T234" i="27" s="1"/>
  <c r="S234" i="27" s="1"/>
  <c r="O207" i="2"/>
  <c r="M208" i="2" s="1"/>
  <c r="S225" i="2"/>
  <c r="Q226" i="2" s="1"/>
  <c r="S238" i="36"/>
  <c r="Q239" i="36" s="1"/>
  <c r="R253" i="15"/>
  <c r="T253" i="15" s="1"/>
  <c r="S253" i="15" s="1"/>
  <c r="O221" i="36"/>
  <c r="M222" i="36" s="1"/>
  <c r="N190" i="15"/>
  <c r="P190" i="15" s="1"/>
  <c r="S194" i="56" l="1"/>
  <c r="Q195" i="56" s="1"/>
  <c r="R195" i="56" s="1"/>
  <c r="T195" i="56" s="1"/>
  <c r="O180" i="56"/>
  <c r="M181" i="56" s="1"/>
  <c r="H316" i="27"/>
  <c r="Q235" i="27"/>
  <c r="R235" i="27" s="1"/>
  <c r="T235" i="27" s="1"/>
  <c r="R226" i="2"/>
  <c r="T226" i="2" s="1"/>
  <c r="S226" i="2" s="1"/>
  <c r="N208" i="2"/>
  <c r="P208" i="2" s="1"/>
  <c r="Q254" i="15"/>
  <c r="R254" i="15" s="1"/>
  <c r="R239" i="36"/>
  <c r="T239" i="36" s="1"/>
  <c r="N222" i="36"/>
  <c r="P222" i="36" s="1"/>
  <c r="O190" i="15"/>
  <c r="M191" i="15" s="1"/>
  <c r="N181" i="56" l="1"/>
  <c r="P181" i="56" s="1"/>
  <c r="S195" i="56"/>
  <c r="Q196" i="56" s="1"/>
  <c r="Q310" i="31"/>
  <c r="G316" i="27"/>
  <c r="P310" i="31" s="1"/>
  <c r="T254" i="15"/>
  <c r="S254" i="15" s="1"/>
  <c r="Q255" i="15" s="1"/>
  <c r="R255" i="15" s="1"/>
  <c r="O208" i="2"/>
  <c r="M209" i="2" s="1"/>
  <c r="S235" i="27"/>
  <c r="Q236" i="27" s="1"/>
  <c r="Q227" i="2"/>
  <c r="S239" i="36"/>
  <c r="Q240" i="36" s="1"/>
  <c r="N191" i="15"/>
  <c r="P191" i="15" s="1"/>
  <c r="O222" i="36"/>
  <c r="M223" i="36" s="1"/>
  <c r="E317" i="27" l="1"/>
  <c r="O181" i="56"/>
  <c r="M182" i="56" s="1"/>
  <c r="R196" i="56"/>
  <c r="T196" i="56" s="1"/>
  <c r="N311" i="31"/>
  <c r="F317" i="27"/>
  <c r="O311" i="31" s="1"/>
  <c r="T255" i="15"/>
  <c r="S255" i="15" s="1"/>
  <c r="Q256" i="15" s="1"/>
  <c r="N209" i="2"/>
  <c r="P209" i="2" s="1"/>
  <c r="R236" i="27"/>
  <c r="T236" i="27" s="1"/>
  <c r="R227" i="2"/>
  <c r="T227" i="2" s="1"/>
  <c r="R240" i="36"/>
  <c r="T240" i="36" s="1"/>
  <c r="S240" i="36" s="1"/>
  <c r="O191" i="15"/>
  <c r="M192" i="15" s="1"/>
  <c r="N223" i="36"/>
  <c r="P223" i="36" s="1"/>
  <c r="N182" i="56" l="1"/>
  <c r="S196" i="56"/>
  <c r="Q197" i="56" s="1"/>
  <c r="H317" i="27"/>
  <c r="S236" i="27"/>
  <c r="Q237" i="27" s="1"/>
  <c r="S227" i="2"/>
  <c r="Q228" i="2" s="1"/>
  <c r="O209" i="2"/>
  <c r="M210" i="2" s="1"/>
  <c r="Q241" i="36"/>
  <c r="R256" i="15"/>
  <c r="T256" i="15" s="1"/>
  <c r="O223" i="36"/>
  <c r="M224" i="36" s="1"/>
  <c r="N224" i="36" s="1"/>
  <c r="P224" i="36" s="1"/>
  <c r="N192" i="15"/>
  <c r="P192" i="15" s="1"/>
  <c r="P182" i="56" l="1"/>
  <c r="O182" i="56" s="1"/>
  <c r="M183" i="56" s="1"/>
  <c r="R197" i="56"/>
  <c r="T197" i="56" s="1"/>
  <c r="Q311" i="31"/>
  <c r="G317" i="27"/>
  <c r="P311" i="31" s="1"/>
  <c r="E318" i="27"/>
  <c r="N210" i="2"/>
  <c r="P210" i="2" s="1"/>
  <c r="O210" i="2" s="1"/>
  <c r="M211" i="2" s="1"/>
  <c r="R237" i="27"/>
  <c r="T237" i="27" s="1"/>
  <c r="R228" i="2"/>
  <c r="T228" i="2" s="1"/>
  <c r="R241" i="36"/>
  <c r="T241" i="36" s="1"/>
  <c r="S256" i="15"/>
  <c r="Q257" i="15" s="1"/>
  <c r="R257" i="15" s="1"/>
  <c r="O192" i="15"/>
  <c r="M193" i="15" s="1"/>
  <c r="O224" i="36"/>
  <c r="M225" i="36" s="1"/>
  <c r="N183" i="56" l="1"/>
  <c r="P183" i="56"/>
  <c r="S197" i="56"/>
  <c r="Q198" i="56" s="1"/>
  <c r="N312" i="31"/>
  <c r="F318" i="27"/>
  <c r="O312" i="31" s="1"/>
  <c r="S228" i="2"/>
  <c r="Q229" i="2" s="1"/>
  <c r="R229" i="2" s="1"/>
  <c r="T229" i="2" s="1"/>
  <c r="S237" i="27"/>
  <c r="Q238" i="27" s="1"/>
  <c r="N211" i="2"/>
  <c r="P211" i="2" s="1"/>
  <c r="S241" i="36"/>
  <c r="Q242" i="36" s="1"/>
  <c r="T257" i="15"/>
  <c r="S257" i="15" s="1"/>
  <c r="N225" i="36"/>
  <c r="P225" i="36" s="1"/>
  <c r="N193" i="15"/>
  <c r="P193" i="15" s="1"/>
  <c r="O183" i="56" l="1"/>
  <c r="M184" i="56" s="1"/>
  <c r="N184" i="56" s="1"/>
  <c r="R198" i="56"/>
  <c r="T198" i="56" s="1"/>
  <c r="H318" i="27"/>
  <c r="O211" i="2"/>
  <c r="M212" i="2" s="1"/>
  <c r="S229" i="2"/>
  <c r="Q230" i="2" s="1"/>
  <c r="R238" i="27"/>
  <c r="T238" i="27" s="1"/>
  <c r="R242" i="36"/>
  <c r="T242" i="36" s="1"/>
  <c r="Q258" i="15"/>
  <c r="O225" i="36"/>
  <c r="M226" i="36" s="1"/>
  <c r="O193" i="15"/>
  <c r="M194" i="15" s="1"/>
  <c r="P184" i="56" l="1"/>
  <c r="O184" i="56" s="1"/>
  <c r="M185" i="56" s="1"/>
  <c r="S198" i="56"/>
  <c r="Q199" i="56" s="1"/>
  <c r="Q312" i="31"/>
  <c r="G318" i="27"/>
  <c r="P312" i="31" s="1"/>
  <c r="S238" i="27"/>
  <c r="Q239" i="27" s="1"/>
  <c r="R230" i="2"/>
  <c r="T230" i="2" s="1"/>
  <c r="N212" i="2"/>
  <c r="P212" i="2" s="1"/>
  <c r="S242" i="36"/>
  <c r="Q243" i="36" s="1"/>
  <c r="R258" i="15"/>
  <c r="T258" i="15" s="1"/>
  <c r="N226" i="36"/>
  <c r="P226" i="36" s="1"/>
  <c r="N194" i="15"/>
  <c r="P194" i="15" s="1"/>
  <c r="E319" i="27" l="1"/>
  <c r="N185" i="56"/>
  <c r="P185" i="56" s="1"/>
  <c r="R199" i="56"/>
  <c r="T199" i="56" s="1"/>
  <c r="N313" i="31"/>
  <c r="F319" i="27"/>
  <c r="O313" i="31" s="1"/>
  <c r="S230" i="2"/>
  <c r="Q231" i="2" s="1"/>
  <c r="O212" i="2"/>
  <c r="M213" i="2" s="1"/>
  <c r="R239" i="27"/>
  <c r="T239" i="27" s="1"/>
  <c r="R243" i="36"/>
  <c r="T243" i="36" s="1"/>
  <c r="S258" i="15"/>
  <c r="Q259" i="15" s="1"/>
  <c r="O194" i="15"/>
  <c r="M195" i="15" s="1"/>
  <c r="N195" i="15" s="1"/>
  <c r="O226" i="36"/>
  <c r="M227" i="36" s="1"/>
  <c r="O185" i="56" l="1"/>
  <c r="M186" i="56" s="1"/>
  <c r="S199" i="56"/>
  <c r="Q200" i="56" s="1"/>
  <c r="H319" i="27"/>
  <c r="S239" i="27"/>
  <c r="Q240" i="27" s="1"/>
  <c r="R231" i="2"/>
  <c r="T231" i="2" s="1"/>
  <c r="N213" i="2"/>
  <c r="P213" i="2" s="1"/>
  <c r="S243" i="36"/>
  <c r="Q244" i="36" s="1"/>
  <c r="R259" i="15"/>
  <c r="T259" i="15" s="1"/>
  <c r="S259" i="15" s="1"/>
  <c r="P195" i="15"/>
  <c r="O195" i="15" s="1"/>
  <c r="M196" i="15" s="1"/>
  <c r="N227" i="36"/>
  <c r="P227" i="36" s="1"/>
  <c r="N186" i="56" l="1"/>
  <c r="R200" i="56"/>
  <c r="T200" i="56" s="1"/>
  <c r="S200" i="56" s="1"/>
  <c r="Q313" i="31"/>
  <c r="G319" i="27"/>
  <c r="P313" i="31" s="1"/>
  <c r="O213" i="2"/>
  <c r="M214" i="2" s="1"/>
  <c r="S231" i="2"/>
  <c r="Q232" i="2" s="1"/>
  <c r="R240" i="27"/>
  <c r="T240" i="27" s="1"/>
  <c r="Q260" i="15"/>
  <c r="R244" i="36"/>
  <c r="T244" i="36" s="1"/>
  <c r="N196" i="15"/>
  <c r="P196" i="15" s="1"/>
  <c r="O227" i="36"/>
  <c r="M228" i="36" s="1"/>
  <c r="E320" i="27" l="1"/>
  <c r="P186" i="56"/>
  <c r="O186" i="56" s="1"/>
  <c r="M187" i="56" s="1"/>
  <c r="Q201" i="56"/>
  <c r="N314" i="31"/>
  <c r="F320" i="27"/>
  <c r="O314" i="31" s="1"/>
  <c r="R232" i="2"/>
  <c r="T232" i="2" s="1"/>
  <c r="S240" i="27"/>
  <c r="Q241" i="27" s="1"/>
  <c r="N214" i="2"/>
  <c r="P214" i="2" s="1"/>
  <c r="R260" i="15"/>
  <c r="T260" i="15" s="1"/>
  <c r="S260" i="15" s="1"/>
  <c r="Q261" i="15" s="1"/>
  <c r="S244" i="36"/>
  <c r="Q245" i="36" s="1"/>
  <c r="O196" i="15"/>
  <c r="M197" i="15" s="1"/>
  <c r="N197" i="15" s="1"/>
  <c r="N228" i="36"/>
  <c r="N187" i="56" l="1"/>
  <c r="P187" i="56" s="1"/>
  <c r="O187" i="56" s="1"/>
  <c r="M188" i="56" s="1"/>
  <c r="N188" i="56" s="1"/>
  <c r="R201" i="56"/>
  <c r="T201" i="56" s="1"/>
  <c r="H320" i="27"/>
  <c r="R261" i="15"/>
  <c r="T261" i="15" s="1"/>
  <c r="O214" i="2"/>
  <c r="M215" i="2" s="1"/>
  <c r="R241" i="27"/>
  <c r="T241" i="27" s="1"/>
  <c r="S232" i="2"/>
  <c r="Q233" i="2" s="1"/>
  <c r="P228" i="36"/>
  <c r="O228" i="36" s="1"/>
  <c r="R245" i="36"/>
  <c r="T245" i="36" s="1"/>
  <c r="P197" i="15"/>
  <c r="O197" i="15" s="1"/>
  <c r="M198" i="15" s="1"/>
  <c r="P188" i="56" l="1"/>
  <c r="O188" i="56" s="1"/>
  <c r="M189" i="56" s="1"/>
  <c r="S201" i="56"/>
  <c r="Q202" i="56" s="1"/>
  <c r="Q314" i="31"/>
  <c r="G320" i="27"/>
  <c r="P314" i="31" s="1"/>
  <c r="S241" i="27"/>
  <c r="Q242" i="27" s="1"/>
  <c r="S261" i="15"/>
  <c r="Q262" i="15" s="1"/>
  <c r="N215" i="2"/>
  <c r="P215" i="2" s="1"/>
  <c r="R233" i="2"/>
  <c r="T233" i="2" s="1"/>
  <c r="S245" i="36"/>
  <c r="Q246" i="36" s="1"/>
  <c r="M229" i="36"/>
  <c r="N198" i="15"/>
  <c r="E321" i="27" l="1"/>
  <c r="N189" i="56"/>
  <c r="P189" i="56" s="1"/>
  <c r="R202" i="56"/>
  <c r="T202" i="56" s="1"/>
  <c r="N315" i="31"/>
  <c r="F321" i="27"/>
  <c r="O315" i="31" s="1"/>
  <c r="H321" i="27"/>
  <c r="Q315" i="31" s="1"/>
  <c r="S233" i="2"/>
  <c r="Q234" i="2" s="1"/>
  <c r="O215" i="2"/>
  <c r="M216" i="2" s="1"/>
  <c r="R262" i="15"/>
  <c r="T262" i="15" s="1"/>
  <c r="R242" i="27"/>
  <c r="T242" i="27" s="1"/>
  <c r="R246" i="36"/>
  <c r="T246" i="36" s="1"/>
  <c r="N229" i="36"/>
  <c r="P229" i="36" s="1"/>
  <c r="P198" i="15"/>
  <c r="O198" i="15" s="1"/>
  <c r="M199" i="15" s="1"/>
  <c r="S202" i="56" l="1"/>
  <c r="Q203" i="56" s="1"/>
  <c r="O189" i="56"/>
  <c r="M190" i="56" s="1"/>
  <c r="G321" i="27"/>
  <c r="P315" i="31" s="1"/>
  <c r="S242" i="27"/>
  <c r="Q243" i="27" s="1"/>
  <c r="N216" i="2"/>
  <c r="P216" i="2" s="1"/>
  <c r="S262" i="15"/>
  <c r="Q263" i="15" s="1"/>
  <c r="R263" i="15" s="1"/>
  <c r="R234" i="2"/>
  <c r="T234" i="2" s="1"/>
  <c r="S246" i="36"/>
  <c r="Q247" i="36" s="1"/>
  <c r="O229" i="36"/>
  <c r="M230" i="36" s="1"/>
  <c r="N199" i="15"/>
  <c r="P199" i="15" s="1"/>
  <c r="O199" i="15" s="1"/>
  <c r="M200" i="15" s="1"/>
  <c r="N200" i="15" s="1"/>
  <c r="P200" i="15" s="1"/>
  <c r="N190" i="56" l="1"/>
  <c r="P190" i="56" s="1"/>
  <c r="R203" i="56"/>
  <c r="E322" i="27"/>
  <c r="O216" i="2"/>
  <c r="M217" i="2" s="1"/>
  <c r="N217" i="2" s="1"/>
  <c r="P217" i="2" s="1"/>
  <c r="O217" i="2" s="1"/>
  <c r="M218" i="2" s="1"/>
  <c r="S234" i="2"/>
  <c r="Q235" i="2" s="1"/>
  <c r="R243" i="27"/>
  <c r="T243" i="27" s="1"/>
  <c r="T263" i="15"/>
  <c r="S263" i="15" s="1"/>
  <c r="Q264" i="15" s="1"/>
  <c r="R264" i="15" s="1"/>
  <c r="N230" i="36"/>
  <c r="P230" i="36" s="1"/>
  <c r="O230" i="36" s="1"/>
  <c r="M231" i="36" s="1"/>
  <c r="R247" i="36"/>
  <c r="T247" i="36" s="1"/>
  <c r="S247" i="36" s="1"/>
  <c r="Q248" i="36" s="1"/>
  <c r="O200" i="15"/>
  <c r="M201" i="15" s="1"/>
  <c r="T203" i="56" l="1"/>
  <c r="S203" i="56" s="1"/>
  <c r="O190" i="56"/>
  <c r="M191" i="56" s="1"/>
  <c r="N316" i="31"/>
  <c r="F322" i="27"/>
  <c r="O316" i="31" s="1"/>
  <c r="S243" i="27"/>
  <c r="Q244" i="27" s="1"/>
  <c r="T264" i="15"/>
  <c r="R235" i="2"/>
  <c r="T235" i="2" s="1"/>
  <c r="N218" i="2"/>
  <c r="P218" i="2" s="1"/>
  <c r="N231" i="36"/>
  <c r="R248" i="36"/>
  <c r="T248" i="36" s="1"/>
  <c r="S248" i="36" s="1"/>
  <c r="Q249" i="36" s="1"/>
  <c r="N201" i="15"/>
  <c r="H322" i="27" l="1"/>
  <c r="Q316" i="31" s="1"/>
  <c r="Q204" i="56"/>
  <c r="R204" i="56" s="1"/>
  <c r="T204" i="56" s="1"/>
  <c r="N191" i="56"/>
  <c r="P191" i="56" s="1"/>
  <c r="G322" i="27"/>
  <c r="P316" i="31" s="1"/>
  <c r="O218" i="2"/>
  <c r="M219" i="2" s="1"/>
  <c r="N219" i="2" s="1"/>
  <c r="P219" i="2" s="1"/>
  <c r="S235" i="2"/>
  <c r="Q236" i="2" s="1"/>
  <c r="S264" i="15"/>
  <c r="Q265" i="15" s="1"/>
  <c r="R265" i="15" s="1"/>
  <c r="T265" i="15" s="1"/>
  <c r="R244" i="27"/>
  <c r="T244" i="27" s="1"/>
  <c r="R249" i="36"/>
  <c r="T249" i="36" s="1"/>
  <c r="S249" i="36" s="1"/>
  <c r="P231" i="36"/>
  <c r="O231" i="36" s="1"/>
  <c r="M232" i="36" s="1"/>
  <c r="P201" i="15"/>
  <c r="O201" i="15" s="1"/>
  <c r="M202" i="15" s="1"/>
  <c r="S204" i="56" l="1"/>
  <c r="Q205" i="56" s="1"/>
  <c r="O191" i="56"/>
  <c r="M192" i="56" s="1"/>
  <c r="E323" i="27"/>
  <c r="O219" i="2"/>
  <c r="M220" i="2" s="1"/>
  <c r="S244" i="27"/>
  <c r="Q245" i="27" s="1"/>
  <c r="R236" i="2"/>
  <c r="T236" i="2" s="1"/>
  <c r="N232" i="36"/>
  <c r="P232" i="36" s="1"/>
  <c r="Q250" i="36"/>
  <c r="N202" i="15"/>
  <c r="P202" i="15" s="1"/>
  <c r="O202" i="15" s="1"/>
  <c r="M203" i="15" s="1"/>
  <c r="N203" i="15" s="1"/>
  <c r="S265" i="15"/>
  <c r="Q266" i="15" s="1"/>
  <c r="R205" i="56" l="1"/>
  <c r="T205" i="56" s="1"/>
  <c r="S205" i="56" s="1"/>
  <c r="Q206" i="56" s="1"/>
  <c r="N192" i="56"/>
  <c r="P192" i="56" s="1"/>
  <c r="N317" i="31"/>
  <c r="F323" i="27"/>
  <c r="O317" i="31" s="1"/>
  <c r="R245" i="27"/>
  <c r="T245" i="27" s="1"/>
  <c r="S236" i="2"/>
  <c r="Q237" i="2" s="1"/>
  <c r="N220" i="2"/>
  <c r="P220" i="2" s="1"/>
  <c r="O232" i="36"/>
  <c r="M233" i="36" s="1"/>
  <c r="R250" i="36"/>
  <c r="T250" i="36" s="1"/>
  <c r="R266" i="15"/>
  <c r="T266" i="15" s="1"/>
  <c r="S266" i="15" s="1"/>
  <c r="P203" i="15"/>
  <c r="O203" i="15" s="1"/>
  <c r="M204" i="15" s="1"/>
  <c r="N204" i="15" s="1"/>
  <c r="O192" i="56" l="1"/>
  <c r="M193" i="56" s="1"/>
  <c r="N193" i="56" s="1"/>
  <c r="R206" i="56"/>
  <c r="T206" i="56" s="1"/>
  <c r="H323" i="27"/>
  <c r="S245" i="27"/>
  <c r="Q246" i="27" s="1"/>
  <c r="R246" i="27" s="1"/>
  <c r="T246" i="27" s="1"/>
  <c r="O220" i="2"/>
  <c r="M221" i="2" s="1"/>
  <c r="R237" i="2"/>
  <c r="T237" i="2" s="1"/>
  <c r="S250" i="36"/>
  <c r="Q251" i="36" s="1"/>
  <c r="N233" i="36"/>
  <c r="P233" i="36" s="1"/>
  <c r="Q267" i="15"/>
  <c r="R267" i="15" s="1"/>
  <c r="T267" i="15" s="1"/>
  <c r="S267" i="15" s="1"/>
  <c r="P204" i="15"/>
  <c r="O204" i="15" s="1"/>
  <c r="P193" i="56" l="1"/>
  <c r="O193" i="56" s="1"/>
  <c r="M194" i="56" s="1"/>
  <c r="S206" i="56"/>
  <c r="Q207" i="56" s="1"/>
  <c r="Q317" i="31"/>
  <c r="G323" i="27"/>
  <c r="P317" i="31" s="1"/>
  <c r="E324" i="27"/>
  <c r="S246" i="27"/>
  <c r="Q247" i="27" s="1"/>
  <c r="R247" i="27" s="1"/>
  <c r="T247" i="27" s="1"/>
  <c r="S237" i="2"/>
  <c r="Q238" i="2" s="1"/>
  <c r="N221" i="2"/>
  <c r="P221" i="2" s="1"/>
  <c r="R251" i="36"/>
  <c r="T251" i="36" s="1"/>
  <c r="O233" i="36"/>
  <c r="M234" i="36" s="1"/>
  <c r="Q268" i="15"/>
  <c r="M205" i="15"/>
  <c r="N205" i="15" s="1"/>
  <c r="R207" i="56" l="1"/>
  <c r="T207" i="56" s="1"/>
  <c r="N194" i="56"/>
  <c r="P194" i="56" s="1"/>
  <c r="N318" i="31"/>
  <c r="F324" i="27"/>
  <c r="O318" i="31" s="1"/>
  <c r="S247" i="27"/>
  <c r="Q248" i="27" s="1"/>
  <c r="O221" i="2"/>
  <c r="M222" i="2" s="1"/>
  <c r="R238" i="2"/>
  <c r="T238" i="2" s="1"/>
  <c r="S251" i="36"/>
  <c r="Q252" i="36" s="1"/>
  <c r="N234" i="36"/>
  <c r="P234" i="36" s="1"/>
  <c r="O234" i="36" s="1"/>
  <c r="R268" i="15"/>
  <c r="T268" i="15" s="1"/>
  <c r="P205" i="15"/>
  <c r="O205" i="15" s="1"/>
  <c r="O194" i="56" l="1"/>
  <c r="M195" i="56" s="1"/>
  <c r="S207" i="56"/>
  <c r="Q208" i="56" s="1"/>
  <c r="H324" i="27"/>
  <c r="S238" i="2"/>
  <c r="Q239" i="2" s="1"/>
  <c r="N222" i="2"/>
  <c r="P222" i="2" s="1"/>
  <c r="R248" i="27"/>
  <c r="T248" i="27" s="1"/>
  <c r="M235" i="36"/>
  <c r="N235" i="36" s="1"/>
  <c r="P235" i="36" s="1"/>
  <c r="R252" i="36"/>
  <c r="T252" i="36" s="1"/>
  <c r="S268" i="15"/>
  <c r="Q269" i="15" s="1"/>
  <c r="M206" i="15"/>
  <c r="R208" i="56" l="1"/>
  <c r="T208" i="56" s="1"/>
  <c r="N195" i="56"/>
  <c r="P195" i="56" s="1"/>
  <c r="Q318" i="31"/>
  <c r="G324" i="27"/>
  <c r="P318" i="31" s="1"/>
  <c r="O222" i="2"/>
  <c r="M223" i="2" s="1"/>
  <c r="S248" i="27"/>
  <c r="Q249" i="27" s="1"/>
  <c r="R239" i="2"/>
  <c r="T239" i="2" s="1"/>
  <c r="S252" i="36"/>
  <c r="Q253" i="36" s="1"/>
  <c r="O235" i="36"/>
  <c r="M236" i="36" s="1"/>
  <c r="R269" i="15"/>
  <c r="T269" i="15" s="1"/>
  <c r="S269" i="15" s="1"/>
  <c r="N206" i="15"/>
  <c r="P206" i="15" s="1"/>
  <c r="O195" i="56" l="1"/>
  <c r="M196" i="56" s="1"/>
  <c r="N196" i="56" s="1"/>
  <c r="S208" i="56"/>
  <c r="Q209" i="56" s="1"/>
  <c r="R209" i="56" s="1"/>
  <c r="E325" i="27"/>
  <c r="R249" i="27"/>
  <c r="T249" i="27" s="1"/>
  <c r="S239" i="2"/>
  <c r="Q240" i="2" s="1"/>
  <c r="N223" i="2"/>
  <c r="P223" i="2" s="1"/>
  <c r="R253" i="36"/>
  <c r="T253" i="36" s="1"/>
  <c r="S253" i="36" s="1"/>
  <c r="N236" i="36"/>
  <c r="P236" i="36" s="1"/>
  <c r="Q270" i="15"/>
  <c r="O206" i="15"/>
  <c r="M207" i="15" s="1"/>
  <c r="T209" i="56" l="1"/>
  <c r="S209" i="56" s="1"/>
  <c r="Q210" i="56" s="1"/>
  <c r="P196" i="56"/>
  <c r="O196" i="56" s="1"/>
  <c r="M197" i="56" s="1"/>
  <c r="N319" i="31"/>
  <c r="F325" i="27"/>
  <c r="O319" i="31" s="1"/>
  <c r="O223" i="2"/>
  <c r="M224" i="2" s="1"/>
  <c r="R240" i="2"/>
  <c r="T240" i="2" s="1"/>
  <c r="S249" i="27"/>
  <c r="Q250" i="27" s="1"/>
  <c r="O236" i="36"/>
  <c r="M237" i="36" s="1"/>
  <c r="Q254" i="36"/>
  <c r="R270" i="15"/>
  <c r="T270" i="15" s="1"/>
  <c r="N207" i="15"/>
  <c r="P207" i="15" s="1"/>
  <c r="H325" i="27" l="1"/>
  <c r="Q319" i="31" s="1"/>
  <c r="N197" i="56"/>
  <c r="P197" i="56" s="1"/>
  <c r="R210" i="56"/>
  <c r="T210" i="56" s="1"/>
  <c r="G325" i="27"/>
  <c r="S240" i="2"/>
  <c r="Q241" i="2" s="1"/>
  <c r="R241" i="2" s="1"/>
  <c r="T241" i="2" s="1"/>
  <c r="R250" i="27"/>
  <c r="T250" i="27" s="1"/>
  <c r="N224" i="2"/>
  <c r="P224" i="2" s="1"/>
  <c r="N237" i="36"/>
  <c r="P237" i="36" s="1"/>
  <c r="O237" i="36" s="1"/>
  <c r="M238" i="36" s="1"/>
  <c r="R254" i="36"/>
  <c r="T254" i="36" s="1"/>
  <c r="O207" i="15"/>
  <c r="M208" i="15" s="1"/>
  <c r="N208" i="15" s="1"/>
  <c r="S270" i="15"/>
  <c r="Q271" i="15" s="1"/>
  <c r="S210" i="56" l="1"/>
  <c r="Q211" i="56" s="1"/>
  <c r="O197" i="56"/>
  <c r="M198" i="56" s="1"/>
  <c r="N198" i="56" s="1"/>
  <c r="P319" i="31"/>
  <c r="E326" i="27"/>
  <c r="O224" i="2"/>
  <c r="M225" i="2" s="1"/>
  <c r="N225" i="2" s="1"/>
  <c r="P225" i="2" s="1"/>
  <c r="S241" i="2"/>
  <c r="Q242" i="2" s="1"/>
  <c r="S250" i="27"/>
  <c r="Q251" i="27" s="1"/>
  <c r="S254" i="36"/>
  <c r="Q255" i="36" s="1"/>
  <c r="N238" i="36"/>
  <c r="P238" i="36" s="1"/>
  <c r="O238" i="36" s="1"/>
  <c r="M239" i="36" s="1"/>
  <c r="P208" i="15"/>
  <c r="O208" i="15" s="1"/>
  <c r="M209" i="15" s="1"/>
  <c r="R271" i="15"/>
  <c r="T271" i="15" s="1"/>
  <c r="S271" i="15" s="1"/>
  <c r="P198" i="56" l="1"/>
  <c r="O198" i="56" s="1"/>
  <c r="M199" i="56" s="1"/>
  <c r="R211" i="56"/>
  <c r="T211" i="56" s="1"/>
  <c r="N320" i="31"/>
  <c r="F326" i="27"/>
  <c r="O320" i="31" s="1"/>
  <c r="O225" i="2"/>
  <c r="M226" i="2" s="1"/>
  <c r="R251" i="27"/>
  <c r="T251" i="27" s="1"/>
  <c r="R242" i="2"/>
  <c r="T242" i="2" s="1"/>
  <c r="N239" i="36"/>
  <c r="P239" i="36" s="1"/>
  <c r="O239" i="36" s="1"/>
  <c r="M240" i="36" s="1"/>
  <c r="R255" i="36"/>
  <c r="T255" i="36" s="1"/>
  <c r="N209" i="15"/>
  <c r="P209" i="15" s="1"/>
  <c r="Q272" i="15"/>
  <c r="R272" i="15" s="1"/>
  <c r="S211" i="56" l="1"/>
  <c r="Q212" i="56" s="1"/>
  <c r="N199" i="56"/>
  <c r="H326" i="27"/>
  <c r="Q320" i="31" s="1"/>
  <c r="S251" i="27"/>
  <c r="Q252" i="27" s="1"/>
  <c r="S242" i="2"/>
  <c r="Q243" i="2" s="1"/>
  <c r="N226" i="2"/>
  <c r="P226" i="2" s="1"/>
  <c r="T272" i="15"/>
  <c r="S272" i="15" s="1"/>
  <c r="S255" i="36"/>
  <c r="Q256" i="36" s="1"/>
  <c r="N240" i="36"/>
  <c r="P240" i="36" s="1"/>
  <c r="O240" i="36" s="1"/>
  <c r="O209" i="15"/>
  <c r="M210" i="15" s="1"/>
  <c r="G326" i="27" l="1"/>
  <c r="P320" i="31" s="1"/>
  <c r="P199" i="56"/>
  <c r="O199" i="56" s="1"/>
  <c r="M200" i="56" s="1"/>
  <c r="R212" i="56"/>
  <c r="T212" i="56" s="1"/>
  <c r="S212" i="56" s="1"/>
  <c r="Q213" i="56" s="1"/>
  <c r="E327" i="27"/>
  <c r="O226" i="2"/>
  <c r="M227" i="2" s="1"/>
  <c r="Q273" i="15"/>
  <c r="R273" i="15" s="1"/>
  <c r="T273" i="15" s="1"/>
  <c r="R243" i="2"/>
  <c r="T243" i="2" s="1"/>
  <c r="R252" i="27"/>
  <c r="T252" i="27" s="1"/>
  <c r="R256" i="36"/>
  <c r="T256" i="36" s="1"/>
  <c r="M241" i="36"/>
  <c r="N241" i="36" s="1"/>
  <c r="N210" i="15"/>
  <c r="P210" i="15" s="1"/>
  <c r="N200" i="56" l="1"/>
  <c r="P200" i="56" s="1"/>
  <c r="O200" i="56" s="1"/>
  <c r="M201" i="56" s="1"/>
  <c r="R213" i="56"/>
  <c r="T213" i="56" s="1"/>
  <c r="S213" i="56" s="1"/>
  <c r="Q214" i="56" s="1"/>
  <c r="N321" i="31"/>
  <c r="F327" i="27"/>
  <c r="O321" i="31" s="1"/>
  <c r="S252" i="27"/>
  <c r="Q253" i="27" s="1"/>
  <c r="R253" i="27" s="1"/>
  <c r="T253" i="27" s="1"/>
  <c r="S243" i="2"/>
  <c r="Q244" i="2" s="1"/>
  <c r="S256" i="36"/>
  <c r="Q257" i="36" s="1"/>
  <c r="R257" i="36" s="1"/>
  <c r="T257" i="36" s="1"/>
  <c r="S257" i="36" s="1"/>
  <c r="N227" i="2"/>
  <c r="P227" i="2" s="1"/>
  <c r="O210" i="15"/>
  <c r="M211" i="15" s="1"/>
  <c r="N211" i="15" s="1"/>
  <c r="P241" i="36"/>
  <c r="O241" i="36" s="1"/>
  <c r="M242" i="36" s="1"/>
  <c r="S273" i="15"/>
  <c r="Q274" i="15" s="1"/>
  <c r="N201" i="56" l="1"/>
  <c r="P201" i="56" s="1"/>
  <c r="R214" i="56"/>
  <c r="T214" i="56" s="1"/>
  <c r="H327" i="27"/>
  <c r="O227" i="2"/>
  <c r="M228" i="2" s="1"/>
  <c r="N228" i="2" s="1"/>
  <c r="P228" i="2" s="1"/>
  <c r="P211" i="15"/>
  <c r="O211" i="15" s="1"/>
  <c r="M212" i="15" s="1"/>
  <c r="N212" i="15" s="1"/>
  <c r="P212" i="15" s="1"/>
  <c r="O212" i="15" s="1"/>
  <c r="M213" i="15" s="1"/>
  <c r="S253" i="27"/>
  <c r="Q254" i="27" s="1"/>
  <c r="R244" i="2"/>
  <c r="T244" i="2" s="1"/>
  <c r="N242" i="36"/>
  <c r="P242" i="36" s="1"/>
  <c r="O242" i="36" s="1"/>
  <c r="M243" i="36" s="1"/>
  <c r="Q258" i="36"/>
  <c r="R274" i="15"/>
  <c r="T274" i="15" s="1"/>
  <c r="O201" i="56" l="1"/>
  <c r="M202" i="56" s="1"/>
  <c r="S214" i="56"/>
  <c r="Q215" i="56" s="1"/>
  <c r="Q321" i="31"/>
  <c r="G327" i="27"/>
  <c r="P321" i="31" s="1"/>
  <c r="E328" i="27"/>
  <c r="S244" i="2"/>
  <c r="Q245" i="2" s="1"/>
  <c r="O228" i="2"/>
  <c r="M229" i="2" s="1"/>
  <c r="R254" i="27"/>
  <c r="T254" i="27" s="1"/>
  <c r="S274" i="15"/>
  <c r="Q275" i="15" s="1"/>
  <c r="R258" i="36"/>
  <c r="T258" i="36" s="1"/>
  <c r="S258" i="36" s="1"/>
  <c r="N213" i="15"/>
  <c r="P213" i="15" s="1"/>
  <c r="O213" i="15" s="1"/>
  <c r="M214" i="15" s="1"/>
  <c r="N243" i="36"/>
  <c r="P243" i="36" s="1"/>
  <c r="R215" i="56" l="1"/>
  <c r="T215" i="56" s="1"/>
  <c r="S215" i="56" s="1"/>
  <c r="Q216" i="56" s="1"/>
  <c r="N202" i="56"/>
  <c r="P202" i="56" s="1"/>
  <c r="N322" i="31"/>
  <c r="F328" i="27"/>
  <c r="O322" i="31" s="1"/>
  <c r="S254" i="27"/>
  <c r="Q255" i="27" s="1"/>
  <c r="R255" i="27" s="1"/>
  <c r="T255" i="27" s="1"/>
  <c r="N229" i="2"/>
  <c r="P229" i="2" s="1"/>
  <c r="R245" i="2"/>
  <c r="T245" i="2" s="1"/>
  <c r="Q259" i="36"/>
  <c r="N214" i="15"/>
  <c r="P214" i="15" s="1"/>
  <c r="O214" i="15" s="1"/>
  <c r="M215" i="15" s="1"/>
  <c r="R275" i="15"/>
  <c r="T275" i="15" s="1"/>
  <c r="O243" i="36"/>
  <c r="M244" i="36" s="1"/>
  <c r="R216" i="56" l="1"/>
  <c r="T216" i="56" s="1"/>
  <c r="O202" i="56"/>
  <c r="M203" i="56" s="1"/>
  <c r="H328" i="27"/>
  <c r="S245" i="2"/>
  <c r="Q246" i="2" s="1"/>
  <c r="O229" i="2"/>
  <c r="M230" i="2" s="1"/>
  <c r="S255" i="27"/>
  <c r="Q256" i="27" s="1"/>
  <c r="R259" i="36"/>
  <c r="T259" i="36" s="1"/>
  <c r="S259" i="36" s="1"/>
  <c r="N215" i="15"/>
  <c r="P215" i="15" s="1"/>
  <c r="O215" i="15" s="1"/>
  <c r="M216" i="15" s="1"/>
  <c r="S275" i="15"/>
  <c r="Q276" i="15" s="1"/>
  <c r="N244" i="36"/>
  <c r="P244" i="36" s="1"/>
  <c r="N203" i="56" l="1"/>
  <c r="P203" i="56" s="1"/>
  <c r="S216" i="56"/>
  <c r="Q217" i="56" s="1"/>
  <c r="Q322" i="31"/>
  <c r="G328" i="27"/>
  <c r="P322" i="31" s="1"/>
  <c r="R256" i="27"/>
  <c r="T256" i="27" s="1"/>
  <c r="R246" i="2"/>
  <c r="T246" i="2" s="1"/>
  <c r="N230" i="2"/>
  <c r="P230" i="2" s="1"/>
  <c r="Q260" i="36"/>
  <c r="R276" i="15"/>
  <c r="T276" i="15" s="1"/>
  <c r="O244" i="36"/>
  <c r="M245" i="36" s="1"/>
  <c r="N216" i="15"/>
  <c r="P216" i="15" s="1"/>
  <c r="E329" i="27" l="1"/>
  <c r="R217" i="56"/>
  <c r="T217" i="56" s="1"/>
  <c r="O203" i="56"/>
  <c r="M204" i="56" s="1"/>
  <c r="N323" i="31"/>
  <c r="F329" i="27"/>
  <c r="O323" i="31" s="1"/>
  <c r="O230" i="2"/>
  <c r="M231" i="2" s="1"/>
  <c r="S256" i="27"/>
  <c r="Q257" i="27" s="1"/>
  <c r="S246" i="2"/>
  <c r="Q247" i="2" s="1"/>
  <c r="R260" i="36"/>
  <c r="T260" i="36" s="1"/>
  <c r="S276" i="15"/>
  <c r="Q277" i="15" s="1"/>
  <c r="O216" i="15"/>
  <c r="M217" i="15" s="1"/>
  <c r="N245" i="36"/>
  <c r="H329" i="27" l="1"/>
  <c r="Q323" i="31" s="1"/>
  <c r="S217" i="56"/>
  <c r="Q218" i="56" s="1"/>
  <c r="N204" i="56"/>
  <c r="P204" i="56" s="1"/>
  <c r="G329" i="27"/>
  <c r="R247" i="2"/>
  <c r="T247" i="2" s="1"/>
  <c r="N231" i="2"/>
  <c r="P231" i="2" s="1"/>
  <c r="S260" i="36"/>
  <c r="Q261" i="36" s="1"/>
  <c r="R257" i="27"/>
  <c r="T257" i="27" s="1"/>
  <c r="P245" i="36"/>
  <c r="O245" i="36" s="1"/>
  <c r="M246" i="36" s="1"/>
  <c r="R277" i="15"/>
  <c r="T277" i="15" s="1"/>
  <c r="N217" i="15"/>
  <c r="P217" i="15" s="1"/>
  <c r="O204" i="56" l="1"/>
  <c r="M205" i="56" s="1"/>
  <c r="R218" i="56"/>
  <c r="T218" i="56" s="1"/>
  <c r="P323" i="31"/>
  <c r="E330" i="27"/>
  <c r="S247" i="2"/>
  <c r="Q248" i="2" s="1"/>
  <c r="R248" i="2" s="1"/>
  <c r="S257" i="27"/>
  <c r="Q258" i="27" s="1"/>
  <c r="O231" i="2"/>
  <c r="M232" i="2" s="1"/>
  <c r="S277" i="15"/>
  <c r="Q278" i="15" s="1"/>
  <c r="N246" i="36"/>
  <c r="P246" i="36" s="1"/>
  <c r="O246" i="36" s="1"/>
  <c r="M247" i="36" s="1"/>
  <c r="R261" i="36"/>
  <c r="T261" i="36" s="1"/>
  <c r="O217" i="15"/>
  <c r="M218" i="15" s="1"/>
  <c r="N205" i="56" l="1"/>
  <c r="P205" i="56" s="1"/>
  <c r="S218" i="56"/>
  <c r="Q219" i="56" s="1"/>
  <c r="N324" i="31"/>
  <c r="F330" i="27"/>
  <c r="O324" i="31" s="1"/>
  <c r="T248" i="2"/>
  <c r="S248" i="2" s="1"/>
  <c r="Q249" i="2" s="1"/>
  <c r="R278" i="15"/>
  <c r="T278" i="15" s="1"/>
  <c r="N232" i="2"/>
  <c r="P232" i="2" s="1"/>
  <c r="R258" i="27"/>
  <c r="T258" i="27" s="1"/>
  <c r="S261" i="36"/>
  <c r="Q262" i="36" s="1"/>
  <c r="N218" i="15"/>
  <c r="N247" i="36"/>
  <c r="P247" i="36" s="1"/>
  <c r="H330" i="27" l="1"/>
  <c r="Q324" i="31" s="1"/>
  <c r="O205" i="56"/>
  <c r="M206" i="56" s="1"/>
  <c r="R219" i="56"/>
  <c r="T219" i="56" s="1"/>
  <c r="G330" i="27"/>
  <c r="P324" i="31" s="1"/>
  <c r="S258" i="27"/>
  <c r="Q259" i="27" s="1"/>
  <c r="S278" i="15"/>
  <c r="Q279" i="15" s="1"/>
  <c r="R279" i="15" s="1"/>
  <c r="T279" i="15" s="1"/>
  <c r="O232" i="2"/>
  <c r="M233" i="2" s="1"/>
  <c r="R249" i="2"/>
  <c r="T249" i="2" s="1"/>
  <c r="R262" i="36"/>
  <c r="T262" i="36" s="1"/>
  <c r="P218" i="15"/>
  <c r="O218" i="15" s="1"/>
  <c r="M219" i="15" s="1"/>
  <c r="N219" i="15" s="1"/>
  <c r="O247" i="36"/>
  <c r="M248" i="36" s="1"/>
  <c r="N206" i="56" l="1"/>
  <c r="S219" i="56"/>
  <c r="Q220" i="56" s="1"/>
  <c r="E331" i="27"/>
  <c r="S249" i="2"/>
  <c r="Q250" i="2" s="1"/>
  <c r="N233" i="2"/>
  <c r="P233" i="2" s="1"/>
  <c r="R259" i="27"/>
  <c r="T259" i="27" s="1"/>
  <c r="S262" i="36"/>
  <c r="Q263" i="36" s="1"/>
  <c r="R263" i="36" s="1"/>
  <c r="T263" i="36" s="1"/>
  <c r="N248" i="36"/>
  <c r="P248" i="36" s="1"/>
  <c r="P219" i="15"/>
  <c r="O219" i="15" s="1"/>
  <c r="M220" i="15" s="1"/>
  <c r="N220" i="15" s="1"/>
  <c r="S279" i="15"/>
  <c r="Q280" i="15" s="1"/>
  <c r="P206" i="56" l="1"/>
  <c r="O206" i="56" s="1"/>
  <c r="M207" i="56" s="1"/>
  <c r="R220" i="56"/>
  <c r="T220" i="56" s="1"/>
  <c r="N325" i="31"/>
  <c r="F331" i="27"/>
  <c r="O325" i="31" s="1"/>
  <c r="S259" i="27"/>
  <c r="Q260" i="27" s="1"/>
  <c r="R260" i="27" s="1"/>
  <c r="T260" i="27" s="1"/>
  <c r="O233" i="2"/>
  <c r="M234" i="2" s="1"/>
  <c r="R250" i="2"/>
  <c r="T250" i="2" s="1"/>
  <c r="P220" i="15"/>
  <c r="O220" i="15" s="1"/>
  <c r="M221" i="15" s="1"/>
  <c r="N221" i="15" s="1"/>
  <c r="O248" i="36"/>
  <c r="M249" i="36" s="1"/>
  <c r="N249" i="36" s="1"/>
  <c r="S263" i="36"/>
  <c r="Q264" i="36" s="1"/>
  <c r="R280" i="15"/>
  <c r="T280" i="15" s="1"/>
  <c r="N207" i="56" l="1"/>
  <c r="P207" i="56" s="1"/>
  <c r="O207" i="56" s="1"/>
  <c r="M208" i="56" s="1"/>
  <c r="S220" i="56"/>
  <c r="Q221" i="56" s="1"/>
  <c r="H331" i="27"/>
  <c r="S250" i="2"/>
  <c r="Q251" i="2" s="1"/>
  <c r="S260" i="27"/>
  <c r="Q261" i="27" s="1"/>
  <c r="N234" i="2"/>
  <c r="P234" i="2" s="1"/>
  <c r="P249" i="36"/>
  <c r="O249" i="36" s="1"/>
  <c r="M250" i="36" s="1"/>
  <c r="R264" i="36"/>
  <c r="T264" i="36" s="1"/>
  <c r="S280" i="15"/>
  <c r="Q281" i="15" s="1"/>
  <c r="P221" i="15"/>
  <c r="O221" i="15" s="1"/>
  <c r="M222" i="15" s="1"/>
  <c r="N208" i="56" l="1"/>
  <c r="R221" i="56"/>
  <c r="T221" i="56" s="1"/>
  <c r="Q325" i="31"/>
  <c r="G331" i="27"/>
  <c r="P325" i="31" s="1"/>
  <c r="O234" i="2"/>
  <c r="M235" i="2" s="1"/>
  <c r="R251" i="2"/>
  <c r="T251" i="2" s="1"/>
  <c r="R261" i="27"/>
  <c r="T261" i="27" s="1"/>
  <c r="S264" i="36"/>
  <c r="Q265" i="36" s="1"/>
  <c r="N250" i="36"/>
  <c r="P250" i="36" s="1"/>
  <c r="R281" i="15"/>
  <c r="T281" i="15" s="1"/>
  <c r="N222" i="15"/>
  <c r="P222" i="15" s="1"/>
  <c r="P208" i="56" l="1"/>
  <c r="O208" i="56" s="1"/>
  <c r="M209" i="56" s="1"/>
  <c r="S221" i="56"/>
  <c r="Q222" i="56" s="1"/>
  <c r="E332" i="27"/>
  <c r="S261" i="27"/>
  <c r="Q262" i="27" s="1"/>
  <c r="S251" i="2"/>
  <c r="Q252" i="2" s="1"/>
  <c r="N235" i="2"/>
  <c r="P235" i="2" s="1"/>
  <c r="R265" i="36"/>
  <c r="T265" i="36" s="1"/>
  <c r="O250" i="36"/>
  <c r="M251" i="36" s="1"/>
  <c r="S281" i="15"/>
  <c r="Q282" i="15" s="1"/>
  <c r="O222" i="15"/>
  <c r="M223" i="15" s="1"/>
  <c r="N209" i="56" l="1"/>
  <c r="P209" i="56" s="1"/>
  <c r="O209" i="56" s="1"/>
  <c r="M210" i="56" s="1"/>
  <c r="R222" i="56"/>
  <c r="T222" i="56" s="1"/>
  <c r="N326" i="31"/>
  <c r="F332" i="27"/>
  <c r="O326" i="31" s="1"/>
  <c r="O235" i="2"/>
  <c r="M236" i="2" s="1"/>
  <c r="N236" i="2" s="1"/>
  <c r="P236" i="2" s="1"/>
  <c r="R282" i="15"/>
  <c r="T282" i="15" s="1"/>
  <c r="S282" i="15" s="1"/>
  <c r="Q283" i="15" s="1"/>
  <c r="R252" i="2"/>
  <c r="T252" i="2" s="1"/>
  <c r="R262" i="27"/>
  <c r="T262" i="27" s="1"/>
  <c r="N251" i="36"/>
  <c r="P251" i="36" s="1"/>
  <c r="S265" i="36"/>
  <c r="Q266" i="36" s="1"/>
  <c r="N223" i="15"/>
  <c r="P223" i="15" s="1"/>
  <c r="S222" i="56" l="1"/>
  <c r="Q223" i="56" s="1"/>
  <c r="N210" i="56"/>
  <c r="P210" i="56" s="1"/>
  <c r="H332" i="27"/>
  <c r="S252" i="2"/>
  <c r="Q253" i="2" s="1"/>
  <c r="S262" i="27"/>
  <c r="Q263" i="27" s="1"/>
  <c r="O236" i="2"/>
  <c r="M237" i="2" s="1"/>
  <c r="R266" i="36"/>
  <c r="T266" i="36" s="1"/>
  <c r="O251" i="36"/>
  <c r="M252" i="36" s="1"/>
  <c r="R283" i="15"/>
  <c r="T283" i="15" s="1"/>
  <c r="S283" i="15" s="1"/>
  <c r="Q284" i="15" s="1"/>
  <c r="O223" i="15"/>
  <c r="M224" i="15" s="1"/>
  <c r="O210" i="56" l="1"/>
  <c r="M211" i="56" s="1"/>
  <c r="R223" i="56"/>
  <c r="T223" i="56" s="1"/>
  <c r="Q326" i="31"/>
  <c r="G332" i="27"/>
  <c r="P326" i="31" s="1"/>
  <c r="R263" i="27"/>
  <c r="T263" i="27" s="1"/>
  <c r="N237" i="2"/>
  <c r="P237" i="2" s="1"/>
  <c r="R253" i="2"/>
  <c r="T253" i="2" s="1"/>
  <c r="S266" i="36"/>
  <c r="Q267" i="36" s="1"/>
  <c r="N252" i="36"/>
  <c r="P252" i="36" s="1"/>
  <c r="R284" i="15"/>
  <c r="T284" i="15" s="1"/>
  <c r="N224" i="15"/>
  <c r="P224" i="15" s="1"/>
  <c r="E333" i="27" l="1"/>
  <c r="N211" i="56"/>
  <c r="S223" i="56"/>
  <c r="Q224" i="56" s="1"/>
  <c r="N327" i="31"/>
  <c r="F333" i="27"/>
  <c r="O327" i="31" s="1"/>
  <c r="S284" i="15"/>
  <c r="Q285" i="15" s="1"/>
  <c r="R285" i="15" s="1"/>
  <c r="S253" i="2"/>
  <c r="Q254" i="2" s="1"/>
  <c r="O237" i="2"/>
  <c r="M238" i="2" s="1"/>
  <c r="S263" i="27"/>
  <c r="Q264" i="27" s="1"/>
  <c r="O252" i="36"/>
  <c r="M253" i="36" s="1"/>
  <c r="R267" i="36"/>
  <c r="T267" i="36" s="1"/>
  <c r="O224" i="15"/>
  <c r="M225" i="15" s="1"/>
  <c r="N225" i="15" s="1"/>
  <c r="H333" i="27" l="1"/>
  <c r="Q327" i="31" s="1"/>
  <c r="P211" i="56"/>
  <c r="O211" i="56" s="1"/>
  <c r="M212" i="56" s="1"/>
  <c r="R224" i="56"/>
  <c r="T224" i="56" s="1"/>
  <c r="G333" i="27"/>
  <c r="T285" i="15"/>
  <c r="S285" i="15" s="1"/>
  <c r="Q286" i="15" s="1"/>
  <c r="R264" i="27"/>
  <c r="T264" i="27" s="1"/>
  <c r="N238" i="2"/>
  <c r="P238" i="2" s="1"/>
  <c r="R254" i="2"/>
  <c r="T254" i="2" s="1"/>
  <c r="S267" i="36"/>
  <c r="Q268" i="36" s="1"/>
  <c r="N253" i="36"/>
  <c r="P253" i="36" s="1"/>
  <c r="O253" i="36" s="1"/>
  <c r="M254" i="36" s="1"/>
  <c r="P225" i="15"/>
  <c r="O225" i="15" s="1"/>
  <c r="M226" i="15" s="1"/>
  <c r="N212" i="56" l="1"/>
  <c r="P212" i="56" s="1"/>
  <c r="S224" i="56"/>
  <c r="Q225" i="56" s="1"/>
  <c r="P327" i="31"/>
  <c r="E334" i="27"/>
  <c r="S254" i="2"/>
  <c r="Q255" i="2" s="1"/>
  <c r="O238" i="2"/>
  <c r="M239" i="2" s="1"/>
  <c r="N239" i="2" s="1"/>
  <c r="P239" i="2" s="1"/>
  <c r="R286" i="15"/>
  <c r="T286" i="15" s="1"/>
  <c r="S286" i="15" s="1"/>
  <c r="Q287" i="15" s="1"/>
  <c r="R287" i="15" s="1"/>
  <c r="T287" i="15" s="1"/>
  <c r="S264" i="27"/>
  <c r="Q265" i="27" s="1"/>
  <c r="N254" i="36"/>
  <c r="P254" i="36" s="1"/>
  <c r="R268" i="36"/>
  <c r="T268" i="36" s="1"/>
  <c r="N226" i="15"/>
  <c r="P226" i="15" s="1"/>
  <c r="O212" i="56" l="1"/>
  <c r="M213" i="56" s="1"/>
  <c r="N213" i="56" s="1"/>
  <c r="R225" i="56"/>
  <c r="T225" i="56" s="1"/>
  <c r="N328" i="31"/>
  <c r="F334" i="27"/>
  <c r="O328" i="31" s="1"/>
  <c r="H334" i="27"/>
  <c r="Q328" i="31" s="1"/>
  <c r="O239" i="2"/>
  <c r="M240" i="2" s="1"/>
  <c r="R265" i="27"/>
  <c r="T265" i="27" s="1"/>
  <c r="R255" i="2"/>
  <c r="T255" i="2" s="1"/>
  <c r="S268" i="36"/>
  <c r="Q269" i="36" s="1"/>
  <c r="O254" i="36"/>
  <c r="M255" i="36" s="1"/>
  <c r="S287" i="15"/>
  <c r="Q288" i="15" s="1"/>
  <c r="R288" i="15" s="1"/>
  <c r="T288" i="15" s="1"/>
  <c r="O226" i="15"/>
  <c r="M227" i="15" s="1"/>
  <c r="P213" i="56" l="1"/>
  <c r="O213" i="56" s="1"/>
  <c r="M214" i="56" s="1"/>
  <c r="S225" i="56"/>
  <c r="Q226" i="56" s="1"/>
  <c r="G334" i="27"/>
  <c r="P328" i="31" s="1"/>
  <c r="S255" i="2"/>
  <c r="Q256" i="2" s="1"/>
  <c r="R256" i="2" s="1"/>
  <c r="T256" i="2" s="1"/>
  <c r="S265" i="27"/>
  <c r="Q266" i="27" s="1"/>
  <c r="N240" i="2"/>
  <c r="P240" i="2" s="1"/>
  <c r="N255" i="36"/>
  <c r="R269" i="36"/>
  <c r="T269" i="36" s="1"/>
  <c r="S288" i="15"/>
  <c r="Q289" i="15" s="1"/>
  <c r="N227" i="15"/>
  <c r="P227" i="15" s="1"/>
  <c r="E335" i="27" l="1"/>
  <c r="N214" i="56"/>
  <c r="P214" i="56" s="1"/>
  <c r="R226" i="56"/>
  <c r="T226" i="56" s="1"/>
  <c r="N329" i="31"/>
  <c r="F335" i="27"/>
  <c r="O329" i="31" s="1"/>
  <c r="O240" i="2"/>
  <c r="M241" i="2" s="1"/>
  <c r="S256" i="2"/>
  <c r="Q257" i="2" s="1"/>
  <c r="R266" i="27"/>
  <c r="T266" i="27" s="1"/>
  <c r="S269" i="36"/>
  <c r="Q270" i="36" s="1"/>
  <c r="P255" i="36"/>
  <c r="O255" i="36" s="1"/>
  <c r="M256" i="36" s="1"/>
  <c r="R289" i="15"/>
  <c r="T289" i="15" s="1"/>
  <c r="S289" i="15" s="1"/>
  <c r="Q290" i="15" s="1"/>
  <c r="O227" i="15"/>
  <c r="M228" i="15" s="1"/>
  <c r="N228" i="15" s="1"/>
  <c r="S226" i="56" l="1"/>
  <c r="Q227" i="56" s="1"/>
  <c r="O214" i="56"/>
  <c r="M215" i="56" s="1"/>
  <c r="H335" i="27"/>
  <c r="S266" i="27"/>
  <c r="Q267" i="27" s="1"/>
  <c r="N241" i="2"/>
  <c r="P241" i="2" s="1"/>
  <c r="R257" i="2"/>
  <c r="T257" i="2" s="1"/>
  <c r="N256" i="36"/>
  <c r="P256" i="36" s="1"/>
  <c r="O256" i="36" s="1"/>
  <c r="M257" i="36" s="1"/>
  <c r="N257" i="36" s="1"/>
  <c r="R270" i="36"/>
  <c r="T270" i="36" s="1"/>
  <c r="S270" i="36" s="1"/>
  <c r="R290" i="15"/>
  <c r="T290" i="15" s="1"/>
  <c r="P228" i="15"/>
  <c r="O228" i="15" s="1"/>
  <c r="M229" i="15" s="1"/>
  <c r="R227" i="56" l="1"/>
  <c r="N215" i="56"/>
  <c r="Q329" i="31"/>
  <c r="G335" i="27"/>
  <c r="P329" i="31" s="1"/>
  <c r="S257" i="2"/>
  <c r="Q258" i="2" s="1"/>
  <c r="R267" i="27"/>
  <c r="T267" i="27" s="1"/>
  <c r="O241" i="2"/>
  <c r="M242" i="2" s="1"/>
  <c r="Q271" i="36"/>
  <c r="P257" i="36"/>
  <c r="O257" i="36" s="1"/>
  <c r="M258" i="36" s="1"/>
  <c r="N258" i="36" s="1"/>
  <c r="P258" i="36" s="1"/>
  <c r="S290" i="15"/>
  <c r="Q291" i="15" s="1"/>
  <c r="N229" i="15"/>
  <c r="T227" i="56" l="1"/>
  <c r="S227" i="56" s="1"/>
  <c r="Q228" i="56" s="1"/>
  <c r="P215" i="56"/>
  <c r="O215" i="56" s="1"/>
  <c r="M216" i="56" s="1"/>
  <c r="E336" i="27"/>
  <c r="S267" i="27"/>
  <c r="Q268" i="27" s="1"/>
  <c r="N242" i="2"/>
  <c r="P242" i="2" s="1"/>
  <c r="R258" i="2"/>
  <c r="T258" i="2" s="1"/>
  <c r="R271" i="36"/>
  <c r="T271" i="36" s="1"/>
  <c r="S271" i="36" s="1"/>
  <c r="P229" i="15"/>
  <c r="O229" i="15" s="1"/>
  <c r="M230" i="15" s="1"/>
  <c r="R291" i="15"/>
  <c r="T291" i="15" s="1"/>
  <c r="O258" i="36"/>
  <c r="M259" i="36" s="1"/>
  <c r="R228" i="56" l="1"/>
  <c r="T228" i="56" s="1"/>
  <c r="N216" i="56"/>
  <c r="P216" i="56" s="1"/>
  <c r="N330" i="31"/>
  <c r="F336" i="27"/>
  <c r="O330" i="31" s="1"/>
  <c r="R268" i="27"/>
  <c r="T268" i="27" s="1"/>
  <c r="S268" i="27" s="1"/>
  <c r="Q269" i="27" s="1"/>
  <c r="S258" i="2"/>
  <c r="Q259" i="2" s="1"/>
  <c r="S291" i="15"/>
  <c r="Q292" i="15" s="1"/>
  <c r="O242" i="2"/>
  <c r="M243" i="2" s="1"/>
  <c r="N259" i="36"/>
  <c r="Q272" i="36"/>
  <c r="N230" i="15"/>
  <c r="S228" i="56" l="1"/>
  <c r="Q229" i="56" s="1"/>
  <c r="R229" i="56" s="1"/>
  <c r="T229" i="56" s="1"/>
  <c r="O216" i="56"/>
  <c r="M217" i="56" s="1"/>
  <c r="H336" i="27"/>
  <c r="R259" i="2"/>
  <c r="T259" i="2" s="1"/>
  <c r="N243" i="2"/>
  <c r="P243" i="2" s="1"/>
  <c r="R269" i="27"/>
  <c r="T269" i="27" s="1"/>
  <c r="R272" i="36"/>
  <c r="T272" i="36" s="1"/>
  <c r="S272" i="36" s="1"/>
  <c r="P259" i="36"/>
  <c r="O259" i="36" s="1"/>
  <c r="M260" i="36" s="1"/>
  <c r="P230" i="15"/>
  <c r="O230" i="15" s="1"/>
  <c r="M231" i="15" s="1"/>
  <c r="R292" i="15"/>
  <c r="T292" i="15" s="1"/>
  <c r="S229" i="56" l="1"/>
  <c r="Q230" i="56" s="1"/>
  <c r="N217" i="56"/>
  <c r="Q330" i="31"/>
  <c r="G336" i="27"/>
  <c r="P330" i="31" s="1"/>
  <c r="O243" i="2"/>
  <c r="M244" i="2" s="1"/>
  <c r="N244" i="2" s="1"/>
  <c r="P244" i="2" s="1"/>
  <c r="O244" i="2" s="1"/>
  <c r="S269" i="27"/>
  <c r="Q270" i="27" s="1"/>
  <c r="S259" i="2"/>
  <c r="Q260" i="2" s="1"/>
  <c r="S292" i="15"/>
  <c r="Q293" i="15" s="1"/>
  <c r="R293" i="15" s="1"/>
  <c r="T293" i="15" s="1"/>
  <c r="N260" i="36"/>
  <c r="P260" i="36" s="1"/>
  <c r="O260" i="36" s="1"/>
  <c r="M261" i="36" s="1"/>
  <c r="Q273" i="36"/>
  <c r="N231" i="15"/>
  <c r="P231" i="15" s="1"/>
  <c r="O231" i="15" s="1"/>
  <c r="M232" i="15" s="1"/>
  <c r="P217" i="56" l="1"/>
  <c r="O217" i="56" s="1"/>
  <c r="M218" i="56" s="1"/>
  <c r="R230" i="56"/>
  <c r="T230" i="56" s="1"/>
  <c r="E337" i="27"/>
  <c r="M245" i="2"/>
  <c r="N245" i="2" s="1"/>
  <c r="P245" i="2" s="1"/>
  <c r="R260" i="2"/>
  <c r="T260" i="2" s="1"/>
  <c r="S260" i="2" s="1"/>
  <c r="R270" i="27"/>
  <c r="T270" i="27" s="1"/>
  <c r="N261" i="36"/>
  <c r="P261" i="36" s="1"/>
  <c r="O261" i="36" s="1"/>
  <c r="M262" i="36" s="1"/>
  <c r="R273" i="36"/>
  <c r="T273" i="36" s="1"/>
  <c r="N232" i="15"/>
  <c r="P232" i="15" s="1"/>
  <c r="O232" i="15" s="1"/>
  <c r="M233" i="15" s="1"/>
  <c r="N233" i="15" s="1"/>
  <c r="S293" i="15"/>
  <c r="Q294" i="15" s="1"/>
  <c r="S230" i="56" l="1"/>
  <c r="Q231" i="56" s="1"/>
  <c r="N218" i="56"/>
  <c r="P218" i="56" s="1"/>
  <c r="N331" i="31"/>
  <c r="F337" i="27"/>
  <c r="O331" i="31" s="1"/>
  <c r="H337" i="27"/>
  <c r="Q331" i="31" s="1"/>
  <c r="S270" i="27"/>
  <c r="Q271" i="27" s="1"/>
  <c r="O245" i="2"/>
  <c r="M246" i="2" s="1"/>
  <c r="Q261" i="2"/>
  <c r="S273" i="36"/>
  <c r="Q274" i="36" s="1"/>
  <c r="R274" i="36" s="1"/>
  <c r="T274" i="36" s="1"/>
  <c r="N262" i="36"/>
  <c r="P262" i="36" s="1"/>
  <c r="O262" i="36" s="1"/>
  <c r="M263" i="36" s="1"/>
  <c r="N263" i="36" s="1"/>
  <c r="P263" i="36" s="1"/>
  <c r="P233" i="15"/>
  <c r="O233" i="15" s="1"/>
  <c r="M234" i="15" s="1"/>
  <c r="R294" i="15"/>
  <c r="T294" i="15" s="1"/>
  <c r="S294" i="15" s="1"/>
  <c r="R231" i="56" l="1"/>
  <c r="O218" i="56"/>
  <c r="M219" i="56" s="1"/>
  <c r="N219" i="56" s="1"/>
  <c r="P219" i="56" s="1"/>
  <c r="O219" i="56" s="1"/>
  <c r="M220" i="56" s="1"/>
  <c r="G337" i="27"/>
  <c r="P331" i="31" s="1"/>
  <c r="N246" i="2"/>
  <c r="P246" i="2" s="1"/>
  <c r="R271" i="27"/>
  <c r="T271" i="27" s="1"/>
  <c r="R261" i="2"/>
  <c r="T261" i="2" s="1"/>
  <c r="S274" i="36"/>
  <c r="Q275" i="36" s="1"/>
  <c r="N234" i="15"/>
  <c r="P234" i="15" s="1"/>
  <c r="O234" i="15" s="1"/>
  <c r="M235" i="15" s="1"/>
  <c r="Q295" i="15"/>
  <c r="O263" i="36"/>
  <c r="M264" i="36" s="1"/>
  <c r="T231" i="56" l="1"/>
  <c r="S231" i="56" s="1"/>
  <c r="Q232" i="56" s="1"/>
  <c r="N220" i="56"/>
  <c r="P220" i="56" s="1"/>
  <c r="E338" i="27"/>
  <c r="S271" i="27"/>
  <c r="Q272" i="27" s="1"/>
  <c r="S261" i="2"/>
  <c r="Q262" i="2" s="1"/>
  <c r="O246" i="2"/>
  <c r="M247" i="2" s="1"/>
  <c r="R275" i="36"/>
  <c r="T275" i="36" s="1"/>
  <c r="N235" i="15"/>
  <c r="P235" i="15" s="1"/>
  <c r="O235" i="15" s="1"/>
  <c r="M236" i="15" s="1"/>
  <c r="R295" i="15"/>
  <c r="T295" i="15" s="1"/>
  <c r="N264" i="36"/>
  <c r="P264" i="36" s="1"/>
  <c r="R232" i="56" l="1"/>
  <c r="T232" i="56" s="1"/>
  <c r="S232" i="56" s="1"/>
  <c r="Q233" i="56" s="1"/>
  <c r="O220" i="56"/>
  <c r="M221" i="56" s="1"/>
  <c r="N332" i="31"/>
  <c r="F338" i="27"/>
  <c r="O332" i="31" s="1"/>
  <c r="S295" i="15"/>
  <c r="Q296" i="15" s="1"/>
  <c r="N247" i="2"/>
  <c r="P247" i="2" s="1"/>
  <c r="R272" i="27"/>
  <c r="T272" i="27" s="1"/>
  <c r="R262" i="2"/>
  <c r="T262" i="2" s="1"/>
  <c r="S275" i="36"/>
  <c r="Q276" i="36" s="1"/>
  <c r="O264" i="36"/>
  <c r="M265" i="36" s="1"/>
  <c r="N236" i="15"/>
  <c r="P236" i="15" s="1"/>
  <c r="H338" i="27" l="1"/>
  <c r="Q332" i="31" s="1"/>
  <c r="N221" i="56"/>
  <c r="P221" i="56" s="1"/>
  <c r="R233" i="56"/>
  <c r="T233" i="56" s="1"/>
  <c r="G338" i="27"/>
  <c r="P332" i="31" s="1"/>
  <c r="S262" i="2"/>
  <c r="Q263" i="2" s="1"/>
  <c r="S272" i="27"/>
  <c r="Q273" i="27" s="1"/>
  <c r="O247" i="2"/>
  <c r="M248" i="2" s="1"/>
  <c r="R276" i="36"/>
  <c r="T276" i="36" s="1"/>
  <c r="R296" i="15"/>
  <c r="T296" i="15" s="1"/>
  <c r="O236" i="15"/>
  <c r="M237" i="15" s="1"/>
  <c r="N237" i="15" s="1"/>
  <c r="N265" i="36"/>
  <c r="P265" i="36" s="1"/>
  <c r="O221" i="56" l="1"/>
  <c r="M222" i="56" s="1"/>
  <c r="S233" i="56"/>
  <c r="Q234" i="56" s="1"/>
  <c r="E339" i="27"/>
  <c r="S296" i="15"/>
  <c r="Q297" i="15" s="1"/>
  <c r="N248" i="2"/>
  <c r="P248" i="2" s="1"/>
  <c r="R263" i="2"/>
  <c r="T263" i="2" s="1"/>
  <c r="R273" i="27"/>
  <c r="T273" i="27" s="1"/>
  <c r="S276" i="36"/>
  <c r="Q277" i="36" s="1"/>
  <c r="P237" i="15"/>
  <c r="O237" i="15" s="1"/>
  <c r="M238" i="15" s="1"/>
  <c r="O265" i="36"/>
  <c r="M266" i="36" s="1"/>
  <c r="R234" i="56" l="1"/>
  <c r="T234" i="56" s="1"/>
  <c r="N222" i="56"/>
  <c r="P222" i="56" s="1"/>
  <c r="N333" i="31"/>
  <c r="F339" i="27"/>
  <c r="O333" i="31" s="1"/>
  <c r="S263" i="2"/>
  <c r="Q264" i="2" s="1"/>
  <c r="S273" i="27"/>
  <c r="Q274" i="27" s="1"/>
  <c r="O248" i="2"/>
  <c r="M249" i="2" s="1"/>
  <c r="R277" i="36"/>
  <c r="T277" i="36" s="1"/>
  <c r="R297" i="15"/>
  <c r="T297" i="15" s="1"/>
  <c r="N238" i="15"/>
  <c r="P238" i="15" s="1"/>
  <c r="N266" i="36"/>
  <c r="P266" i="36" s="1"/>
  <c r="S234" i="56" l="1"/>
  <c r="Q235" i="56" s="1"/>
  <c r="O222" i="56"/>
  <c r="M223" i="56" s="1"/>
  <c r="H339" i="27"/>
  <c r="R274" i="27"/>
  <c r="T274" i="27" s="1"/>
  <c r="N249" i="2"/>
  <c r="P249" i="2" s="1"/>
  <c r="R264" i="2"/>
  <c r="T264" i="2" s="1"/>
  <c r="S277" i="36"/>
  <c r="Q278" i="36" s="1"/>
  <c r="S297" i="15"/>
  <c r="Q298" i="15" s="1"/>
  <c r="O266" i="36"/>
  <c r="M267" i="36" s="1"/>
  <c r="N267" i="36" s="1"/>
  <c r="O238" i="15"/>
  <c r="M239" i="15" s="1"/>
  <c r="N223" i="56" l="1"/>
  <c r="P223" i="56" s="1"/>
  <c r="R235" i="56"/>
  <c r="T235" i="56" s="1"/>
  <c r="Q333" i="31"/>
  <c r="G339" i="27"/>
  <c r="P333" i="31" s="1"/>
  <c r="S264" i="2"/>
  <c r="Q265" i="2" s="1"/>
  <c r="O249" i="2"/>
  <c r="M250" i="2" s="1"/>
  <c r="S274" i="27"/>
  <c r="Q275" i="27" s="1"/>
  <c r="R278" i="36"/>
  <c r="T278" i="36" s="1"/>
  <c r="S278" i="36" s="1"/>
  <c r="Q279" i="36" s="1"/>
  <c r="R298" i="15"/>
  <c r="T298" i="15" s="1"/>
  <c r="P267" i="36"/>
  <c r="O267" i="36" s="1"/>
  <c r="M268" i="36" s="1"/>
  <c r="N239" i="15"/>
  <c r="P239" i="15" s="1"/>
  <c r="S235" i="56" l="1"/>
  <c r="Q236" i="56" s="1"/>
  <c r="O223" i="56"/>
  <c r="M224" i="56" s="1"/>
  <c r="E340" i="27"/>
  <c r="N250" i="2"/>
  <c r="P250" i="2" s="1"/>
  <c r="R265" i="2"/>
  <c r="T265" i="2" s="1"/>
  <c r="R275" i="27"/>
  <c r="T275" i="27" s="1"/>
  <c r="S298" i="15"/>
  <c r="Q299" i="15" s="1"/>
  <c r="R299" i="15" s="1"/>
  <c r="T299" i="15" s="1"/>
  <c r="S299" i="15" s="1"/>
  <c r="Q300" i="15" s="1"/>
  <c r="R279" i="36"/>
  <c r="T279" i="36" s="1"/>
  <c r="S279" i="36" s="1"/>
  <c r="Q280" i="36" s="1"/>
  <c r="O239" i="15"/>
  <c r="M240" i="15" s="1"/>
  <c r="N240" i="15" s="1"/>
  <c r="N268" i="36"/>
  <c r="P268" i="36" s="1"/>
  <c r="N224" i="56" l="1"/>
  <c r="R236" i="56"/>
  <c r="T236" i="56" s="1"/>
  <c r="N334" i="31"/>
  <c r="F340" i="27"/>
  <c r="O334" i="31" s="1"/>
  <c r="S275" i="27"/>
  <c r="Q276" i="27" s="1"/>
  <c r="S265" i="2"/>
  <c r="Q266" i="2" s="1"/>
  <c r="O250" i="2"/>
  <c r="M251" i="2" s="1"/>
  <c r="R280" i="36"/>
  <c r="T280" i="36" s="1"/>
  <c r="R300" i="15"/>
  <c r="T300" i="15" s="1"/>
  <c r="O268" i="36"/>
  <c r="M269" i="36" s="1"/>
  <c r="P240" i="15"/>
  <c r="O240" i="15" s="1"/>
  <c r="P224" i="56" l="1"/>
  <c r="O224" i="56" s="1"/>
  <c r="M225" i="56" s="1"/>
  <c r="S236" i="56"/>
  <c r="Q237" i="56" s="1"/>
  <c r="H340" i="27"/>
  <c r="N251" i="2"/>
  <c r="P251" i="2" s="1"/>
  <c r="R266" i="2"/>
  <c r="T266" i="2" s="1"/>
  <c r="R276" i="27"/>
  <c r="T276" i="27" s="1"/>
  <c r="S300" i="15"/>
  <c r="Q301" i="15" s="1"/>
  <c r="R301" i="15" s="1"/>
  <c r="S280" i="36"/>
  <c r="Q281" i="36" s="1"/>
  <c r="M241" i="15"/>
  <c r="N269" i="36"/>
  <c r="P269" i="36" s="1"/>
  <c r="N225" i="56" l="1"/>
  <c r="P225" i="56" s="1"/>
  <c r="O225" i="56" s="1"/>
  <c r="M226" i="56" s="1"/>
  <c r="N226" i="56" s="1"/>
  <c r="P226" i="56" s="1"/>
  <c r="R237" i="56"/>
  <c r="T237" i="56" s="1"/>
  <c r="Q334" i="31"/>
  <c r="G340" i="27"/>
  <c r="P334" i="31" s="1"/>
  <c r="S276" i="27"/>
  <c r="Q277" i="27" s="1"/>
  <c r="R277" i="27" s="1"/>
  <c r="T277" i="27" s="1"/>
  <c r="S266" i="2"/>
  <c r="Q267" i="2" s="1"/>
  <c r="R267" i="2" s="1"/>
  <c r="T267" i="2" s="1"/>
  <c r="T301" i="15"/>
  <c r="S301" i="15" s="1"/>
  <c r="Q302" i="15" s="1"/>
  <c r="R302" i="15" s="1"/>
  <c r="T302" i="15" s="1"/>
  <c r="S302" i="15" s="1"/>
  <c r="O251" i="2"/>
  <c r="M252" i="2" s="1"/>
  <c r="R281" i="36"/>
  <c r="T281" i="36" s="1"/>
  <c r="O269" i="36"/>
  <c r="M270" i="36" s="1"/>
  <c r="N270" i="36" s="1"/>
  <c r="N241" i="15"/>
  <c r="S237" i="56" l="1"/>
  <c r="Q238" i="56" s="1"/>
  <c r="O226" i="56"/>
  <c r="M227" i="56" s="1"/>
  <c r="E341" i="27"/>
  <c r="N335" i="31" s="1"/>
  <c r="F341" i="27"/>
  <c r="O335" i="31" s="1"/>
  <c r="S267" i="2"/>
  <c r="Q268" i="2" s="1"/>
  <c r="R268" i="2" s="1"/>
  <c r="T268" i="2" s="1"/>
  <c r="S277" i="27"/>
  <c r="Q278" i="27" s="1"/>
  <c r="N252" i="2"/>
  <c r="P252" i="2" s="1"/>
  <c r="S281" i="36"/>
  <c r="Q282" i="36" s="1"/>
  <c r="P270" i="36"/>
  <c r="O270" i="36" s="1"/>
  <c r="P241" i="15"/>
  <c r="O241" i="15" s="1"/>
  <c r="M242" i="15" s="1"/>
  <c r="Q303" i="15"/>
  <c r="N227" i="56" l="1"/>
  <c r="P227" i="56" s="1"/>
  <c r="R238" i="56"/>
  <c r="T238" i="56" s="1"/>
  <c r="H341" i="27"/>
  <c r="Q335" i="31" s="1"/>
  <c r="G341" i="27"/>
  <c r="S268" i="2"/>
  <c r="Q269" i="2" s="1"/>
  <c r="O252" i="2"/>
  <c r="M253" i="2" s="1"/>
  <c r="R278" i="27"/>
  <c r="T278" i="27" s="1"/>
  <c r="R282" i="36"/>
  <c r="T282" i="36" s="1"/>
  <c r="S282" i="36" s="1"/>
  <c r="M271" i="36"/>
  <c r="N271" i="36" s="1"/>
  <c r="N242" i="15"/>
  <c r="P242" i="15" s="1"/>
  <c r="R303" i="15"/>
  <c r="T303" i="15" s="1"/>
  <c r="O227" i="56" l="1"/>
  <c r="M228" i="56" s="1"/>
  <c r="S238" i="56"/>
  <c r="Q239" i="56" s="1"/>
  <c r="R239" i="56" s="1"/>
  <c r="P335" i="31"/>
  <c r="E342" i="27"/>
  <c r="S278" i="27"/>
  <c r="Q279" i="27" s="1"/>
  <c r="N253" i="2"/>
  <c r="P253" i="2" s="1"/>
  <c r="R269" i="2"/>
  <c r="T269" i="2" s="1"/>
  <c r="O242" i="15"/>
  <c r="M243" i="15" s="1"/>
  <c r="N243" i="15" s="1"/>
  <c r="P243" i="15" s="1"/>
  <c r="O243" i="15" s="1"/>
  <c r="M244" i="15" s="1"/>
  <c r="Q283" i="36"/>
  <c r="P271" i="36"/>
  <c r="O271" i="36" s="1"/>
  <c r="M272" i="36" s="1"/>
  <c r="S303" i="15"/>
  <c r="Q304" i="15" s="1"/>
  <c r="T239" i="56" l="1"/>
  <c r="S239" i="56" s="1"/>
  <c r="Q240" i="56" s="1"/>
  <c r="N228" i="56"/>
  <c r="P228" i="56" s="1"/>
  <c r="N336" i="31"/>
  <c r="F342" i="27"/>
  <c r="O336" i="31" s="1"/>
  <c r="S269" i="2"/>
  <c r="Q270" i="2" s="1"/>
  <c r="O253" i="2"/>
  <c r="M254" i="2" s="1"/>
  <c r="R279" i="27"/>
  <c r="T279" i="27" s="1"/>
  <c r="R283" i="36"/>
  <c r="T283" i="36" s="1"/>
  <c r="S283" i="36" s="1"/>
  <c r="R304" i="15"/>
  <c r="T304" i="15" s="1"/>
  <c r="S304" i="15" s="1"/>
  <c r="Q305" i="15" s="1"/>
  <c r="N272" i="36"/>
  <c r="P272" i="36" s="1"/>
  <c r="N244" i="15"/>
  <c r="P244" i="15" s="1"/>
  <c r="H342" i="27" l="1"/>
  <c r="Q336" i="31" s="1"/>
  <c r="R240" i="56"/>
  <c r="O228" i="56"/>
  <c r="M229" i="56" s="1"/>
  <c r="G342" i="27"/>
  <c r="P336" i="31" s="1"/>
  <c r="N254" i="2"/>
  <c r="P254" i="2" s="1"/>
  <c r="S279" i="27"/>
  <c r="Q280" i="27" s="1"/>
  <c r="R270" i="2"/>
  <c r="T270" i="2" s="1"/>
  <c r="Q284" i="36"/>
  <c r="R305" i="15"/>
  <c r="T305" i="15" s="1"/>
  <c r="S305" i="15" s="1"/>
  <c r="Q306" i="15" s="1"/>
  <c r="O244" i="15"/>
  <c r="M245" i="15" s="1"/>
  <c r="O272" i="36"/>
  <c r="M273" i="36" s="1"/>
  <c r="T240" i="56" l="1"/>
  <c r="S240" i="56" s="1"/>
  <c r="Q241" i="56" s="1"/>
  <c r="N229" i="56"/>
  <c r="P229" i="56" s="1"/>
  <c r="E343" i="27"/>
  <c r="S270" i="2"/>
  <c r="Q271" i="2" s="1"/>
  <c r="R280" i="27"/>
  <c r="T280" i="27" s="1"/>
  <c r="O254" i="2"/>
  <c r="M255" i="2" s="1"/>
  <c r="R284" i="36"/>
  <c r="T284" i="36" s="1"/>
  <c r="R306" i="15"/>
  <c r="T306" i="15" s="1"/>
  <c r="S306" i="15" s="1"/>
  <c r="Q307" i="15" s="1"/>
  <c r="N273" i="36"/>
  <c r="P273" i="36" s="1"/>
  <c r="N245" i="15"/>
  <c r="P245" i="15" s="1"/>
  <c r="R241" i="56" l="1"/>
  <c r="T241" i="56" s="1"/>
  <c r="S241" i="56" s="1"/>
  <c r="Q242" i="56" s="1"/>
  <c r="O229" i="56"/>
  <c r="M230" i="56" s="1"/>
  <c r="N337" i="31"/>
  <c r="F343" i="27"/>
  <c r="O337" i="31" s="1"/>
  <c r="N255" i="2"/>
  <c r="P255" i="2" s="1"/>
  <c r="S280" i="27"/>
  <c r="Q281" i="27" s="1"/>
  <c r="R271" i="2"/>
  <c r="T271" i="2" s="1"/>
  <c r="S284" i="36"/>
  <c r="Q285" i="36" s="1"/>
  <c r="R307" i="15"/>
  <c r="T307" i="15" s="1"/>
  <c r="O245" i="15"/>
  <c r="M246" i="15" s="1"/>
  <c r="O273" i="36"/>
  <c r="M274" i="36" s="1"/>
  <c r="R242" i="56" l="1"/>
  <c r="T242" i="56" s="1"/>
  <c r="N230" i="56"/>
  <c r="P230" i="56" s="1"/>
  <c r="H343" i="27"/>
  <c r="S271" i="2"/>
  <c r="Q272" i="2" s="1"/>
  <c r="R285" i="36"/>
  <c r="T285" i="36" s="1"/>
  <c r="S285" i="36" s="1"/>
  <c r="O255" i="2"/>
  <c r="M256" i="2" s="1"/>
  <c r="R281" i="27"/>
  <c r="T281" i="27" s="1"/>
  <c r="S307" i="15"/>
  <c r="Q308" i="15" s="1"/>
  <c r="N246" i="15"/>
  <c r="N274" i="36"/>
  <c r="P274" i="36" s="1"/>
  <c r="S242" i="56" l="1"/>
  <c r="Q243" i="56" s="1"/>
  <c r="O230" i="56"/>
  <c r="M231" i="56" s="1"/>
  <c r="Q337" i="31"/>
  <c r="G343" i="27"/>
  <c r="P337" i="31" s="1"/>
  <c r="E344" i="27"/>
  <c r="S281" i="27"/>
  <c r="Q282" i="27" s="1"/>
  <c r="R272" i="2"/>
  <c r="T272" i="2" s="1"/>
  <c r="S272" i="2" s="1"/>
  <c r="Q286" i="36"/>
  <c r="R286" i="36" s="1"/>
  <c r="T286" i="36" s="1"/>
  <c r="S286" i="36" s="1"/>
  <c r="N256" i="2"/>
  <c r="P256" i="2" s="1"/>
  <c r="P246" i="15"/>
  <c r="O246" i="15" s="1"/>
  <c r="M247" i="15" s="1"/>
  <c r="R308" i="15"/>
  <c r="T308" i="15" s="1"/>
  <c r="S308" i="15" s="1"/>
  <c r="Q309" i="15" s="1"/>
  <c r="O274" i="36"/>
  <c r="M275" i="36" s="1"/>
  <c r="N275" i="36" s="1"/>
  <c r="P275" i="36" s="1"/>
  <c r="R243" i="56" l="1"/>
  <c r="T243" i="56" s="1"/>
  <c r="N231" i="56"/>
  <c r="P231" i="56" s="1"/>
  <c r="N338" i="31"/>
  <c r="F344" i="27"/>
  <c r="O338" i="31" s="1"/>
  <c r="Q273" i="2"/>
  <c r="O256" i="2"/>
  <c r="M257" i="2" s="1"/>
  <c r="R282" i="27"/>
  <c r="T282" i="27" s="1"/>
  <c r="Q287" i="36"/>
  <c r="N247" i="15"/>
  <c r="P247" i="15" s="1"/>
  <c r="R309" i="15"/>
  <c r="T309" i="15" s="1"/>
  <c r="S309" i="15" s="1"/>
  <c r="Q310" i="15" s="1"/>
  <c r="R310" i="15" s="1"/>
  <c r="T310" i="15" s="1"/>
  <c r="O275" i="36"/>
  <c r="M276" i="36" s="1"/>
  <c r="H344" i="27" l="1"/>
  <c r="Q338" i="31" s="1"/>
  <c r="S243" i="56"/>
  <c r="Q244" i="56" s="1"/>
  <c r="O231" i="56"/>
  <c r="M232" i="56" s="1"/>
  <c r="G344" i="27"/>
  <c r="P338" i="31" s="1"/>
  <c r="R273" i="2"/>
  <c r="T273" i="2" s="1"/>
  <c r="S282" i="27"/>
  <c r="Q283" i="27" s="1"/>
  <c r="N257" i="2"/>
  <c r="O247" i="15"/>
  <c r="M248" i="15" s="1"/>
  <c r="N248" i="15" s="1"/>
  <c r="R287" i="36"/>
  <c r="T287" i="36" s="1"/>
  <c r="S310" i="15"/>
  <c r="Q311" i="15" s="1"/>
  <c r="N276" i="36"/>
  <c r="N232" i="56" l="1"/>
  <c r="P232" i="56" s="1"/>
  <c r="R244" i="56"/>
  <c r="T244" i="56" s="1"/>
  <c r="E345" i="27"/>
  <c r="P257" i="2"/>
  <c r="O257" i="2" s="1"/>
  <c r="M258" i="2" s="1"/>
  <c r="S273" i="2"/>
  <c r="Q274" i="2" s="1"/>
  <c r="R274" i="2" s="1"/>
  <c r="P248" i="15"/>
  <c r="O248" i="15" s="1"/>
  <c r="M249" i="15" s="1"/>
  <c r="N249" i="15" s="1"/>
  <c r="R283" i="27"/>
  <c r="T283" i="27" s="1"/>
  <c r="S287" i="36"/>
  <c r="Q288" i="36" s="1"/>
  <c r="R311" i="15"/>
  <c r="T311" i="15" s="1"/>
  <c r="S311" i="15" s="1"/>
  <c r="P276" i="36"/>
  <c r="O276" i="36" s="1"/>
  <c r="M277" i="36" s="1"/>
  <c r="S244" i="56" l="1"/>
  <c r="Q245" i="56" s="1"/>
  <c r="O232" i="56"/>
  <c r="M233" i="56" s="1"/>
  <c r="N339" i="31"/>
  <c r="F345" i="27"/>
  <c r="O339" i="31" s="1"/>
  <c r="N258" i="2"/>
  <c r="P258" i="2" s="1"/>
  <c r="T274" i="2"/>
  <c r="S274" i="2" s="1"/>
  <c r="Q275" i="2" s="1"/>
  <c r="R275" i="2" s="1"/>
  <c r="T275" i="2" s="1"/>
  <c r="S283" i="27"/>
  <c r="Q284" i="27" s="1"/>
  <c r="P249" i="15"/>
  <c r="O249" i="15" s="1"/>
  <c r="M250" i="15" s="1"/>
  <c r="R288" i="36"/>
  <c r="T288" i="36" s="1"/>
  <c r="Q312" i="15"/>
  <c r="N277" i="36"/>
  <c r="P277" i="36" s="1"/>
  <c r="O277" i="36" s="1"/>
  <c r="M278" i="36" s="1"/>
  <c r="H345" i="27" l="1"/>
  <c r="Q339" i="31" s="1"/>
  <c r="N233" i="56"/>
  <c r="P233" i="56" s="1"/>
  <c r="R245" i="56"/>
  <c r="T245" i="56" s="1"/>
  <c r="G345" i="27"/>
  <c r="P339" i="31" s="1"/>
  <c r="O258" i="2"/>
  <c r="M259" i="2" s="1"/>
  <c r="N259" i="2" s="1"/>
  <c r="P259" i="2" s="1"/>
  <c r="S275" i="2"/>
  <c r="Q276" i="2" s="1"/>
  <c r="R284" i="27"/>
  <c r="T284" i="27" s="1"/>
  <c r="S288" i="36"/>
  <c r="Q289" i="36" s="1"/>
  <c r="R312" i="15"/>
  <c r="T312" i="15" s="1"/>
  <c r="N278" i="36"/>
  <c r="P278" i="36" s="1"/>
  <c r="N250" i="15"/>
  <c r="P250" i="15" s="1"/>
  <c r="E346" i="27" l="1"/>
  <c r="S245" i="56"/>
  <c r="Q246" i="56" s="1"/>
  <c r="O233" i="56"/>
  <c r="M234" i="56" s="1"/>
  <c r="N340" i="31"/>
  <c r="F346" i="27"/>
  <c r="O340" i="31" s="1"/>
  <c r="O259" i="2"/>
  <c r="M260" i="2" s="1"/>
  <c r="S284" i="27"/>
  <c r="Q285" i="27" s="1"/>
  <c r="R276" i="2"/>
  <c r="T276" i="2" s="1"/>
  <c r="R289" i="36"/>
  <c r="T289" i="36" s="1"/>
  <c r="S312" i="15"/>
  <c r="Q313" i="15" s="1"/>
  <c r="O250" i="15"/>
  <c r="M251" i="15" s="1"/>
  <c r="O278" i="36"/>
  <c r="M279" i="36" s="1"/>
  <c r="H346" i="27" l="1"/>
  <c r="R246" i="56"/>
  <c r="T246" i="56" s="1"/>
  <c r="S246" i="56" s="1"/>
  <c r="Q247" i="56" s="1"/>
  <c r="N234" i="56"/>
  <c r="P234" i="56" s="1"/>
  <c r="S276" i="2"/>
  <c r="Q277" i="2" s="1"/>
  <c r="R285" i="27"/>
  <c r="T285" i="27" s="1"/>
  <c r="N260" i="2"/>
  <c r="P260" i="2" s="1"/>
  <c r="S289" i="36"/>
  <c r="Q290" i="36" s="1"/>
  <c r="R313" i="15"/>
  <c r="T313" i="15" s="1"/>
  <c r="S313" i="15" s="1"/>
  <c r="N251" i="15"/>
  <c r="P251" i="15" s="1"/>
  <c r="N279" i="36"/>
  <c r="P279" i="36" s="1"/>
  <c r="Q340" i="31" l="1"/>
  <c r="G346" i="27"/>
  <c r="R247" i="56"/>
  <c r="T247" i="56" s="1"/>
  <c r="S247" i="56" s="1"/>
  <c r="Q248" i="56" s="1"/>
  <c r="O234" i="56"/>
  <c r="M235" i="56" s="1"/>
  <c r="O260" i="2"/>
  <c r="M261" i="2" s="1"/>
  <c r="N261" i="2" s="1"/>
  <c r="P261" i="2" s="1"/>
  <c r="S285" i="27"/>
  <c r="Q286" i="27" s="1"/>
  <c r="R277" i="2"/>
  <c r="T277" i="2" s="1"/>
  <c r="R290" i="36"/>
  <c r="T290" i="36" s="1"/>
  <c r="Q314" i="15"/>
  <c r="O279" i="36"/>
  <c r="M280" i="36" s="1"/>
  <c r="O251" i="15"/>
  <c r="M252" i="15" s="1"/>
  <c r="P340" i="31" l="1"/>
  <c r="E347" i="27"/>
  <c r="R248" i="56"/>
  <c r="T248" i="56" s="1"/>
  <c r="S248" i="56" s="1"/>
  <c r="Q249" i="56" s="1"/>
  <c r="N235" i="56"/>
  <c r="P235" i="56" s="1"/>
  <c r="O261" i="2"/>
  <c r="M262" i="2" s="1"/>
  <c r="S277" i="2"/>
  <c r="Q278" i="2" s="1"/>
  <c r="R286" i="27"/>
  <c r="T286" i="27" s="1"/>
  <c r="S290" i="36"/>
  <c r="Q291" i="36" s="1"/>
  <c r="R314" i="15"/>
  <c r="T314" i="15" s="1"/>
  <c r="S314" i="15" s="1"/>
  <c r="N252" i="15"/>
  <c r="N280" i="36"/>
  <c r="P280" i="36" s="1"/>
  <c r="N341" i="31" l="1"/>
  <c r="F347" i="27"/>
  <c r="O235" i="56"/>
  <c r="M236" i="56" s="1"/>
  <c r="R249" i="56"/>
  <c r="T249" i="56" s="1"/>
  <c r="S286" i="27"/>
  <c r="Q287" i="27" s="1"/>
  <c r="R278" i="2"/>
  <c r="T278" i="2" s="1"/>
  <c r="N262" i="2"/>
  <c r="P262" i="2" s="1"/>
  <c r="R291" i="36"/>
  <c r="T291" i="36" s="1"/>
  <c r="P252" i="15"/>
  <c r="O252" i="15" s="1"/>
  <c r="M253" i="15" s="1"/>
  <c r="Q315" i="15"/>
  <c r="O280" i="36"/>
  <c r="M281" i="36" s="1"/>
  <c r="O341" i="31" l="1"/>
  <c r="H347" i="27"/>
  <c r="S249" i="56"/>
  <c r="Q250" i="56" s="1"/>
  <c r="N236" i="56"/>
  <c r="P236" i="56" s="1"/>
  <c r="O262" i="2"/>
  <c r="M263" i="2" s="1"/>
  <c r="S278" i="2"/>
  <c r="Q279" i="2" s="1"/>
  <c r="R287" i="27"/>
  <c r="T287" i="27" s="1"/>
  <c r="S291" i="36"/>
  <c r="Q292" i="36" s="1"/>
  <c r="N253" i="15"/>
  <c r="P253" i="15" s="1"/>
  <c r="O253" i="15" s="1"/>
  <c r="M254" i="15" s="1"/>
  <c r="N254" i="15" s="1"/>
  <c r="R315" i="15"/>
  <c r="T315" i="15" s="1"/>
  <c r="S315" i="15" s="1"/>
  <c r="N281" i="36"/>
  <c r="P281" i="36" s="1"/>
  <c r="G347" i="27" l="1"/>
  <c r="P341" i="31" s="1"/>
  <c r="Q341" i="31"/>
  <c r="O236" i="56"/>
  <c r="M237" i="56" s="1"/>
  <c r="R250" i="56"/>
  <c r="T250" i="56" s="1"/>
  <c r="S250" i="56" s="1"/>
  <c r="R279" i="2"/>
  <c r="T279" i="2" s="1"/>
  <c r="N263" i="2"/>
  <c r="P263" i="2" s="1"/>
  <c r="S287" i="27"/>
  <c r="Q288" i="27" s="1"/>
  <c r="R292" i="36"/>
  <c r="T292" i="36" s="1"/>
  <c r="P254" i="15"/>
  <c r="O254" i="15" s="1"/>
  <c r="M255" i="15" s="1"/>
  <c r="N255" i="15" s="1"/>
  <c r="Q316" i="15"/>
  <c r="O281" i="36"/>
  <c r="M282" i="36" s="1"/>
  <c r="N282" i="36" s="1"/>
  <c r="P282" i="36" s="1"/>
  <c r="E348" i="27" l="1"/>
  <c r="N237" i="56"/>
  <c r="P237" i="56" s="1"/>
  <c r="Q251" i="56"/>
  <c r="O263" i="2"/>
  <c r="M264" i="2" s="1"/>
  <c r="N264" i="2" s="1"/>
  <c r="P264" i="2" s="1"/>
  <c r="P255" i="15"/>
  <c r="O255" i="15" s="1"/>
  <c r="M256" i="15" s="1"/>
  <c r="S279" i="2"/>
  <c r="Q280" i="2" s="1"/>
  <c r="R288" i="27"/>
  <c r="T288" i="27" s="1"/>
  <c r="S292" i="36"/>
  <c r="Q293" i="36" s="1"/>
  <c r="R316" i="15"/>
  <c r="T316" i="15" s="1"/>
  <c r="O282" i="36"/>
  <c r="M283" i="36" s="1"/>
  <c r="N342" i="31" l="1"/>
  <c r="F348" i="27"/>
  <c r="O342" i="31" s="1"/>
  <c r="H348" i="27"/>
  <c r="G348" i="27" s="1"/>
  <c r="P342" i="31" s="1"/>
  <c r="O237" i="56"/>
  <c r="M238" i="56" s="1"/>
  <c r="R251" i="56"/>
  <c r="T251" i="56" s="1"/>
  <c r="S251" i="56" s="1"/>
  <c r="Q252" i="56" s="1"/>
  <c r="S288" i="27"/>
  <c r="Q289" i="27" s="1"/>
  <c r="R280" i="2"/>
  <c r="T280" i="2" s="1"/>
  <c r="O264" i="2"/>
  <c r="M265" i="2" s="1"/>
  <c r="R293" i="36"/>
  <c r="T293" i="36" s="1"/>
  <c r="S316" i="15"/>
  <c r="Q317" i="15" s="1"/>
  <c r="N283" i="36"/>
  <c r="P283" i="36" s="1"/>
  <c r="N256" i="15"/>
  <c r="P256" i="15" s="1"/>
  <c r="Q342" i="31" l="1"/>
  <c r="E349" i="27"/>
  <c r="R252" i="56"/>
  <c r="T252" i="56" s="1"/>
  <c r="N238" i="56"/>
  <c r="P238" i="56" s="1"/>
  <c r="S280" i="2"/>
  <c r="Q281" i="2" s="1"/>
  <c r="N265" i="2"/>
  <c r="P265" i="2" s="1"/>
  <c r="R289" i="27"/>
  <c r="T289" i="27" s="1"/>
  <c r="S293" i="36"/>
  <c r="Q294" i="36" s="1"/>
  <c r="R317" i="15"/>
  <c r="T317" i="15" s="1"/>
  <c r="O256" i="15"/>
  <c r="M257" i="15" s="1"/>
  <c r="O283" i="36"/>
  <c r="M284" i="36" s="1"/>
  <c r="F349" i="27" l="1"/>
  <c r="O343" i="31" s="1"/>
  <c r="H349" i="27"/>
  <c r="N343" i="31"/>
  <c r="O238" i="56"/>
  <c r="M239" i="56" s="1"/>
  <c r="S252" i="56"/>
  <c r="Q253" i="56" s="1"/>
  <c r="O265" i="2"/>
  <c r="M266" i="2" s="1"/>
  <c r="S289" i="27"/>
  <c r="Q290" i="27" s="1"/>
  <c r="R281" i="2"/>
  <c r="T281" i="2" s="1"/>
  <c r="R294" i="36"/>
  <c r="T294" i="36" s="1"/>
  <c r="S294" i="36" s="1"/>
  <c r="S317" i="15"/>
  <c r="Q318" i="15" s="1"/>
  <c r="N284" i="36"/>
  <c r="P284" i="36" s="1"/>
  <c r="N257" i="15"/>
  <c r="P257" i="15" s="1"/>
  <c r="Q343" i="31" l="1"/>
  <c r="G349" i="27"/>
  <c r="N239" i="56"/>
  <c r="P239" i="56" s="1"/>
  <c r="R253" i="56"/>
  <c r="T253" i="56" s="1"/>
  <c r="S281" i="2"/>
  <c r="Q282" i="2" s="1"/>
  <c r="R290" i="27"/>
  <c r="T290" i="27" s="1"/>
  <c r="N266" i="2"/>
  <c r="P266" i="2" s="1"/>
  <c r="Q295" i="36"/>
  <c r="R318" i="15"/>
  <c r="T318" i="15" s="1"/>
  <c r="O284" i="36"/>
  <c r="M285" i="36" s="1"/>
  <c r="O257" i="15"/>
  <c r="M258" i="15" s="1"/>
  <c r="P343" i="31" l="1"/>
  <c r="E350" i="27"/>
  <c r="S253" i="56"/>
  <c r="Q254" i="56" s="1"/>
  <c r="O239" i="56"/>
  <c r="M240" i="56" s="1"/>
  <c r="O266" i="2"/>
  <c r="M267" i="2" s="1"/>
  <c r="S290" i="27"/>
  <c r="Q291" i="27" s="1"/>
  <c r="R282" i="2"/>
  <c r="T282" i="2" s="1"/>
  <c r="R295" i="36"/>
  <c r="T295" i="36" s="1"/>
  <c r="S318" i="15"/>
  <c r="Q319" i="15" s="1"/>
  <c r="N285" i="36"/>
  <c r="P285" i="36" s="1"/>
  <c r="O285" i="36" s="1"/>
  <c r="N258" i="15"/>
  <c r="P258" i="15" s="1"/>
  <c r="F350" i="27" l="1"/>
  <c r="N344" i="31"/>
  <c r="R254" i="56"/>
  <c r="T254" i="56" s="1"/>
  <c r="S254" i="56" s="1"/>
  <c r="N240" i="56"/>
  <c r="P240" i="56" s="1"/>
  <c r="S282" i="2"/>
  <c r="Q283" i="2" s="1"/>
  <c r="R291" i="27"/>
  <c r="T291" i="27" s="1"/>
  <c r="N267" i="2"/>
  <c r="P267" i="2" s="1"/>
  <c r="S295" i="36"/>
  <c r="Q296" i="36" s="1"/>
  <c r="R319" i="15"/>
  <c r="T319" i="15" s="1"/>
  <c r="S319" i="15" s="1"/>
  <c r="O258" i="15"/>
  <c r="M259" i="15" s="1"/>
  <c r="N259" i="15" s="1"/>
  <c r="M286" i="36"/>
  <c r="O344" i="31" l="1"/>
  <c r="H350" i="27"/>
  <c r="O240" i="56"/>
  <c r="M241" i="56" s="1"/>
  <c r="Q255" i="56"/>
  <c r="O267" i="2"/>
  <c r="M268" i="2" s="1"/>
  <c r="S291" i="27"/>
  <c r="Q292" i="27" s="1"/>
  <c r="R283" i="2"/>
  <c r="T283" i="2" s="1"/>
  <c r="R296" i="36"/>
  <c r="T296" i="36" s="1"/>
  <c r="Q320" i="15"/>
  <c r="R320" i="15" s="1"/>
  <c r="T320" i="15" s="1"/>
  <c r="P259" i="15"/>
  <c r="O259" i="15" s="1"/>
  <c r="M260" i="15" s="1"/>
  <c r="N286" i="36"/>
  <c r="Q344" i="31" l="1"/>
  <c r="G350" i="27"/>
  <c r="P344" i="31" s="1"/>
  <c r="E351" i="27"/>
  <c r="N241" i="56"/>
  <c r="P241" i="56" s="1"/>
  <c r="R255" i="56"/>
  <c r="T255" i="56" s="1"/>
  <c r="S255" i="56" s="1"/>
  <c r="S283" i="2"/>
  <c r="Q284" i="2" s="1"/>
  <c r="R292" i="27"/>
  <c r="T292" i="27" s="1"/>
  <c r="N268" i="2"/>
  <c r="P268" i="2" s="1"/>
  <c r="S296" i="36"/>
  <c r="Q297" i="36" s="1"/>
  <c r="S320" i="15"/>
  <c r="Q321" i="15" s="1"/>
  <c r="P286" i="36"/>
  <c r="O286" i="36" s="1"/>
  <c r="M287" i="36" s="1"/>
  <c r="N287" i="36" s="1"/>
  <c r="P287" i="36" s="1"/>
  <c r="N260" i="15"/>
  <c r="P260" i="15" s="1"/>
  <c r="F351" i="27" l="1"/>
  <c r="N345" i="31"/>
  <c r="O241" i="56"/>
  <c r="M242" i="56" s="1"/>
  <c r="Q256" i="56"/>
  <c r="O268" i="2"/>
  <c r="M269" i="2" s="1"/>
  <c r="R284" i="2"/>
  <c r="T284" i="2" s="1"/>
  <c r="S292" i="27"/>
  <c r="Q293" i="27" s="1"/>
  <c r="R297" i="36"/>
  <c r="T297" i="36" s="1"/>
  <c r="R321" i="15"/>
  <c r="T321" i="15" s="1"/>
  <c r="S321" i="15" s="1"/>
  <c r="O260" i="15"/>
  <c r="M261" i="15" s="1"/>
  <c r="O287" i="36"/>
  <c r="M288" i="36" s="1"/>
  <c r="O345" i="31" l="1"/>
  <c r="H351" i="27"/>
  <c r="N242" i="56"/>
  <c r="P242" i="56" s="1"/>
  <c r="R256" i="56"/>
  <c r="T256" i="56" s="1"/>
  <c r="R293" i="27"/>
  <c r="T293" i="27" s="1"/>
  <c r="S284" i="2"/>
  <c r="Q285" i="2" s="1"/>
  <c r="N269" i="2"/>
  <c r="P269" i="2" s="1"/>
  <c r="S297" i="36"/>
  <c r="Q298" i="36" s="1"/>
  <c r="Q322" i="15"/>
  <c r="N261" i="15"/>
  <c r="P261" i="15" s="1"/>
  <c r="N288" i="36"/>
  <c r="P288" i="36" s="1"/>
  <c r="Q345" i="31" l="1"/>
  <c r="G351" i="27"/>
  <c r="S256" i="56"/>
  <c r="Q257" i="56" s="1"/>
  <c r="O242" i="56"/>
  <c r="M243" i="56" s="1"/>
  <c r="O269" i="2"/>
  <c r="M270" i="2" s="1"/>
  <c r="R285" i="2"/>
  <c r="T285" i="2" s="1"/>
  <c r="S293" i="27"/>
  <c r="Q294" i="27" s="1"/>
  <c r="R298" i="36"/>
  <c r="T298" i="36" s="1"/>
  <c r="R322" i="15"/>
  <c r="T322" i="15" s="1"/>
  <c r="O261" i="15"/>
  <c r="M262" i="15" s="1"/>
  <c r="O288" i="36"/>
  <c r="M289" i="36" s="1"/>
  <c r="P345" i="31" l="1"/>
  <c r="E352" i="27"/>
  <c r="N243" i="56"/>
  <c r="P243" i="56" s="1"/>
  <c r="O243" i="56" s="1"/>
  <c r="M244" i="56" s="1"/>
  <c r="R257" i="56"/>
  <c r="T257" i="56" s="1"/>
  <c r="N270" i="2"/>
  <c r="P270" i="2" s="1"/>
  <c r="S285" i="2"/>
  <c r="Q286" i="2" s="1"/>
  <c r="R294" i="27"/>
  <c r="T294" i="27" s="1"/>
  <c r="S298" i="36"/>
  <c r="Q299" i="36" s="1"/>
  <c r="S322" i="15"/>
  <c r="Q323" i="15" s="1"/>
  <c r="N262" i="15"/>
  <c r="P262" i="15" s="1"/>
  <c r="N289" i="36"/>
  <c r="P289" i="36" s="1"/>
  <c r="N346" i="31" l="1"/>
  <c r="F352" i="27"/>
  <c r="O346" i="31" s="1"/>
  <c r="S257" i="56"/>
  <c r="Q258" i="56" s="1"/>
  <c r="N244" i="56"/>
  <c r="P244" i="56" s="1"/>
  <c r="O270" i="2"/>
  <c r="M271" i="2" s="1"/>
  <c r="S294" i="27"/>
  <c r="Q295" i="27" s="1"/>
  <c r="R286" i="2"/>
  <c r="T286" i="2" s="1"/>
  <c r="R299" i="36"/>
  <c r="T299" i="36" s="1"/>
  <c r="R323" i="15"/>
  <c r="T323" i="15" s="1"/>
  <c r="S323" i="15" s="1"/>
  <c r="O262" i="15"/>
  <c r="M263" i="15" s="1"/>
  <c r="O289" i="36"/>
  <c r="M290" i="36" s="1"/>
  <c r="H352" i="27" l="1"/>
  <c r="O244" i="56"/>
  <c r="M245" i="56" s="1"/>
  <c r="R258" i="56"/>
  <c r="T258" i="56" s="1"/>
  <c r="N271" i="2"/>
  <c r="P271" i="2" s="1"/>
  <c r="O271" i="2" s="1"/>
  <c r="M272" i="2" s="1"/>
  <c r="N272" i="2" s="1"/>
  <c r="P272" i="2" s="1"/>
  <c r="R295" i="27"/>
  <c r="T295" i="27" s="1"/>
  <c r="S295" i="27" s="1"/>
  <c r="S286" i="2"/>
  <c r="Q287" i="2" s="1"/>
  <c r="S299" i="36"/>
  <c r="Q300" i="36" s="1"/>
  <c r="Q324" i="15"/>
  <c r="N290" i="36"/>
  <c r="P290" i="36" s="1"/>
  <c r="N263" i="15"/>
  <c r="P263" i="15" s="1"/>
  <c r="Q346" i="31" l="1"/>
  <c r="G352" i="27"/>
  <c r="P346" i="31" s="1"/>
  <c r="S258" i="56"/>
  <c r="Q259" i="56" s="1"/>
  <c r="N245" i="56"/>
  <c r="P245" i="56" s="1"/>
  <c r="R287" i="2"/>
  <c r="T287" i="2" s="1"/>
  <c r="O272" i="2"/>
  <c r="M273" i="2" s="1"/>
  <c r="Q296" i="27"/>
  <c r="R300" i="36"/>
  <c r="T300" i="36" s="1"/>
  <c r="R324" i="15"/>
  <c r="T324" i="15" s="1"/>
  <c r="S324" i="15" s="1"/>
  <c r="Q325" i="15" s="1"/>
  <c r="O263" i="15"/>
  <c r="M264" i="15" s="1"/>
  <c r="N264" i="15" s="1"/>
  <c r="O290" i="36"/>
  <c r="M291" i="36" s="1"/>
  <c r="E353" i="27" l="1"/>
  <c r="O245" i="56"/>
  <c r="M246" i="56" s="1"/>
  <c r="R259" i="56"/>
  <c r="T259" i="56" s="1"/>
  <c r="N273" i="2"/>
  <c r="P273" i="2" s="1"/>
  <c r="S287" i="2"/>
  <c r="Q288" i="2" s="1"/>
  <c r="R296" i="27"/>
  <c r="T296" i="27" s="1"/>
  <c r="S300" i="36"/>
  <c r="Q301" i="36" s="1"/>
  <c r="R325" i="15"/>
  <c r="T325" i="15" s="1"/>
  <c r="S325" i="15" s="1"/>
  <c r="P264" i="15"/>
  <c r="O264" i="15" s="1"/>
  <c r="N291" i="36"/>
  <c r="P291" i="36" s="1"/>
  <c r="F353" i="27" l="1"/>
  <c r="O347" i="31" s="1"/>
  <c r="N347" i="31"/>
  <c r="N246" i="56"/>
  <c r="P246" i="56" s="1"/>
  <c r="S259" i="56"/>
  <c r="Q260" i="56" s="1"/>
  <c r="R288" i="2"/>
  <c r="T288" i="2" s="1"/>
  <c r="S296" i="27"/>
  <c r="Q297" i="27" s="1"/>
  <c r="O273" i="2"/>
  <c r="M274" i="2" s="1"/>
  <c r="R301" i="36"/>
  <c r="T301" i="36" s="1"/>
  <c r="S301" i="36" s="1"/>
  <c r="Q326" i="15"/>
  <c r="M265" i="15"/>
  <c r="N265" i="15" s="1"/>
  <c r="O291" i="36"/>
  <c r="M292" i="36" s="1"/>
  <c r="H353" i="27" l="1"/>
  <c r="R260" i="56"/>
  <c r="T260" i="56" s="1"/>
  <c r="S260" i="56" s="1"/>
  <c r="Q261" i="56" s="1"/>
  <c r="O246" i="56"/>
  <c r="M247" i="56" s="1"/>
  <c r="S288" i="2"/>
  <c r="Q289" i="2" s="1"/>
  <c r="R289" i="2" s="1"/>
  <c r="T289" i="2" s="1"/>
  <c r="R297" i="27"/>
  <c r="T297" i="27" s="1"/>
  <c r="N274" i="2"/>
  <c r="P274" i="2" s="1"/>
  <c r="Q302" i="36"/>
  <c r="R326" i="15"/>
  <c r="T326" i="15" s="1"/>
  <c r="S326" i="15" s="1"/>
  <c r="Q327" i="15" s="1"/>
  <c r="P265" i="15"/>
  <c r="O265" i="15" s="1"/>
  <c r="N292" i="36"/>
  <c r="P292" i="36" s="1"/>
  <c r="Q347" i="31" l="1"/>
  <c r="G353" i="27"/>
  <c r="P347" i="31" s="1"/>
  <c r="N247" i="56"/>
  <c r="P247" i="56" s="1"/>
  <c r="O247" i="56" s="1"/>
  <c r="R261" i="56"/>
  <c r="T261" i="56" s="1"/>
  <c r="O274" i="2"/>
  <c r="M275" i="2" s="1"/>
  <c r="S289" i="2"/>
  <c r="Q290" i="2" s="1"/>
  <c r="S297" i="27"/>
  <c r="Q298" i="27" s="1"/>
  <c r="R302" i="36"/>
  <c r="T302" i="36" s="1"/>
  <c r="S302" i="36" s="1"/>
  <c r="R327" i="15"/>
  <c r="T327" i="15" s="1"/>
  <c r="M266" i="15"/>
  <c r="O292" i="36"/>
  <c r="M293" i="36" s="1"/>
  <c r="E354" i="27" l="1"/>
  <c r="S261" i="56"/>
  <c r="Q262" i="56" s="1"/>
  <c r="M248" i="56"/>
  <c r="R298" i="27"/>
  <c r="T298" i="27" s="1"/>
  <c r="S298" i="27" s="1"/>
  <c r="Q299" i="27" s="1"/>
  <c r="R290" i="2"/>
  <c r="T290" i="2" s="1"/>
  <c r="N275" i="2"/>
  <c r="P275" i="2" s="1"/>
  <c r="Q303" i="36"/>
  <c r="R303" i="36" s="1"/>
  <c r="S327" i="15"/>
  <c r="Q328" i="15" s="1"/>
  <c r="N266" i="15"/>
  <c r="N293" i="36"/>
  <c r="P293" i="36" s="1"/>
  <c r="F354" i="27" l="1"/>
  <c r="O348" i="31" s="1"/>
  <c r="N348" i="31"/>
  <c r="R262" i="56"/>
  <c r="T262" i="56" s="1"/>
  <c r="N248" i="56"/>
  <c r="P248" i="56" s="1"/>
  <c r="O275" i="2"/>
  <c r="M276" i="2" s="1"/>
  <c r="S290" i="2"/>
  <c r="Q291" i="2" s="1"/>
  <c r="R299" i="27"/>
  <c r="T299" i="27" s="1"/>
  <c r="T303" i="36"/>
  <c r="S303" i="36" s="1"/>
  <c r="Q304" i="36" s="1"/>
  <c r="P266" i="15"/>
  <c r="O266" i="15" s="1"/>
  <c r="M267" i="15" s="1"/>
  <c r="R328" i="15"/>
  <c r="T328" i="15" s="1"/>
  <c r="S328" i="15" s="1"/>
  <c r="Q329" i="15" s="1"/>
  <c r="O293" i="36"/>
  <c r="M294" i="36" s="1"/>
  <c r="H354" i="27" l="1"/>
  <c r="O248" i="56"/>
  <c r="M249" i="56" s="1"/>
  <c r="S262" i="56"/>
  <c r="Q263" i="56" s="1"/>
  <c r="S299" i="27"/>
  <c r="Q300" i="27" s="1"/>
  <c r="R291" i="2"/>
  <c r="T291" i="2" s="1"/>
  <c r="N276" i="2"/>
  <c r="P276" i="2" s="1"/>
  <c r="R304" i="36"/>
  <c r="T304" i="36" s="1"/>
  <c r="S304" i="36" s="1"/>
  <c r="Q305" i="36" s="1"/>
  <c r="N267" i="15"/>
  <c r="R329" i="15"/>
  <c r="T329" i="15" s="1"/>
  <c r="N294" i="36"/>
  <c r="P294" i="36" s="1"/>
  <c r="O294" i="36" s="1"/>
  <c r="Q348" i="31" l="1"/>
  <c r="G354" i="27"/>
  <c r="P348" i="31" s="1"/>
  <c r="E355" i="27"/>
  <c r="N249" i="56"/>
  <c r="P249" i="56" s="1"/>
  <c r="R263" i="56"/>
  <c r="T263" i="56" s="1"/>
  <c r="O276" i="2"/>
  <c r="M277" i="2" s="1"/>
  <c r="S291" i="2"/>
  <c r="Q292" i="2" s="1"/>
  <c r="R300" i="27"/>
  <c r="T300" i="27" s="1"/>
  <c r="R305" i="36"/>
  <c r="T305" i="36" s="1"/>
  <c r="S305" i="36" s="1"/>
  <c r="P267" i="15"/>
  <c r="O267" i="15" s="1"/>
  <c r="M268" i="15" s="1"/>
  <c r="S329" i="15"/>
  <c r="Q330" i="15" s="1"/>
  <c r="M295" i="36"/>
  <c r="N349" i="31" l="1"/>
  <c r="F355" i="27"/>
  <c r="O349" i="31" s="1"/>
  <c r="S263" i="56"/>
  <c r="Q264" i="56" s="1"/>
  <c r="O249" i="56"/>
  <c r="M250" i="56" s="1"/>
  <c r="S300" i="27"/>
  <c r="Q301" i="27" s="1"/>
  <c r="N277" i="2"/>
  <c r="P277" i="2" s="1"/>
  <c r="R292" i="2"/>
  <c r="T292" i="2" s="1"/>
  <c r="Q306" i="36"/>
  <c r="R306" i="36" s="1"/>
  <c r="N268" i="15"/>
  <c r="P268" i="15" s="1"/>
  <c r="O268" i="15" s="1"/>
  <c r="M269" i="15" s="1"/>
  <c r="N269" i="15" s="1"/>
  <c r="P269" i="15" s="1"/>
  <c r="R330" i="15"/>
  <c r="T330" i="15" s="1"/>
  <c r="N295" i="36"/>
  <c r="P295" i="36" s="1"/>
  <c r="H355" i="27" l="1"/>
  <c r="N250" i="56"/>
  <c r="P250" i="56" s="1"/>
  <c r="R264" i="56"/>
  <c r="T264" i="56" s="1"/>
  <c r="O277" i="2"/>
  <c r="M278" i="2" s="1"/>
  <c r="N278" i="2" s="1"/>
  <c r="P278" i="2" s="1"/>
  <c r="S292" i="2"/>
  <c r="Q293" i="2" s="1"/>
  <c r="R301" i="27"/>
  <c r="T301" i="27" s="1"/>
  <c r="T306" i="36"/>
  <c r="S306" i="36" s="1"/>
  <c r="Q307" i="36" s="1"/>
  <c r="S330" i="15"/>
  <c r="Q331" i="15" s="1"/>
  <c r="O295" i="36"/>
  <c r="M296" i="36" s="1"/>
  <c r="O269" i="15"/>
  <c r="M270" i="15" s="1"/>
  <c r="N270" i="15" s="1"/>
  <c r="Q349" i="31" l="1"/>
  <c r="G355" i="27"/>
  <c r="S264" i="56"/>
  <c r="Q265" i="56" s="1"/>
  <c r="O250" i="56"/>
  <c r="M251" i="56" s="1"/>
  <c r="O278" i="2"/>
  <c r="M279" i="2" s="1"/>
  <c r="R293" i="2"/>
  <c r="T293" i="2" s="1"/>
  <c r="S301" i="27"/>
  <c r="Q302" i="27" s="1"/>
  <c r="R307" i="36"/>
  <c r="T307" i="36" s="1"/>
  <c r="S307" i="36" s="1"/>
  <c r="Q308" i="36" s="1"/>
  <c r="R331" i="15"/>
  <c r="T331" i="15" s="1"/>
  <c r="S331" i="15" s="1"/>
  <c r="P270" i="15"/>
  <c r="O270" i="15" s="1"/>
  <c r="M271" i="15" s="1"/>
  <c r="N296" i="36"/>
  <c r="P296" i="36" s="1"/>
  <c r="O296" i="36" s="1"/>
  <c r="P349" i="31" l="1"/>
  <c r="E356" i="27"/>
  <c r="N251" i="56"/>
  <c r="P251" i="56" s="1"/>
  <c r="R265" i="56"/>
  <c r="T265" i="56" s="1"/>
  <c r="R302" i="27"/>
  <c r="T302" i="27" s="1"/>
  <c r="S293" i="2"/>
  <c r="Q294" i="2" s="1"/>
  <c r="N279" i="2"/>
  <c r="P279" i="2" s="1"/>
  <c r="R308" i="36"/>
  <c r="T308" i="36" s="1"/>
  <c r="S308" i="36" s="1"/>
  <c r="Q332" i="15"/>
  <c r="R332" i="15" s="1"/>
  <c r="T332" i="15" s="1"/>
  <c r="N271" i="15"/>
  <c r="P271" i="15" s="1"/>
  <c r="M297" i="36"/>
  <c r="N350" i="31" l="1"/>
  <c r="F356" i="27"/>
  <c r="O350" i="31" s="1"/>
  <c r="S265" i="56"/>
  <c r="Q266" i="56" s="1"/>
  <c r="O251" i="56"/>
  <c r="M252" i="56" s="1"/>
  <c r="S302" i="27"/>
  <c r="Q303" i="27" s="1"/>
  <c r="R303" i="27" s="1"/>
  <c r="T303" i="27" s="1"/>
  <c r="O279" i="2"/>
  <c r="M280" i="2" s="1"/>
  <c r="N280" i="2" s="1"/>
  <c r="P280" i="2" s="1"/>
  <c r="R294" i="2"/>
  <c r="T294" i="2" s="1"/>
  <c r="Q309" i="36"/>
  <c r="S332" i="15"/>
  <c r="Q333" i="15" s="1"/>
  <c r="O271" i="15"/>
  <c r="M272" i="15" s="1"/>
  <c r="N272" i="15" s="1"/>
  <c r="N297" i="36"/>
  <c r="P297" i="36" s="1"/>
  <c r="O297" i="36" s="1"/>
  <c r="H356" i="27" l="1"/>
  <c r="G356" i="27" s="1"/>
  <c r="P350" i="31" s="1"/>
  <c r="E357" i="27"/>
  <c r="N252" i="56"/>
  <c r="P252" i="56" s="1"/>
  <c r="O252" i="56" s="1"/>
  <c r="R266" i="56"/>
  <c r="T266" i="56" s="1"/>
  <c r="S294" i="2"/>
  <c r="Q295" i="2" s="1"/>
  <c r="R295" i="2" s="1"/>
  <c r="T295" i="2" s="1"/>
  <c r="O280" i="2"/>
  <c r="M281" i="2" s="1"/>
  <c r="N281" i="2" s="1"/>
  <c r="P281" i="2" s="1"/>
  <c r="S303" i="27"/>
  <c r="Q304" i="27" s="1"/>
  <c r="R309" i="36"/>
  <c r="T309" i="36" s="1"/>
  <c r="S309" i="36" s="1"/>
  <c r="R333" i="15"/>
  <c r="T333" i="15" s="1"/>
  <c r="P272" i="15"/>
  <c r="O272" i="15" s="1"/>
  <c r="M273" i="15" s="1"/>
  <c r="N273" i="15" s="1"/>
  <c r="M298" i="36"/>
  <c r="Q350" i="31" l="1"/>
  <c r="N351" i="31"/>
  <c r="F357" i="27"/>
  <c r="O351" i="31" s="1"/>
  <c r="S266" i="56"/>
  <c r="Q267" i="56" s="1"/>
  <c r="M253" i="56"/>
  <c r="O281" i="2"/>
  <c r="M282" i="2" s="1"/>
  <c r="S295" i="2"/>
  <c r="Q296" i="2" s="1"/>
  <c r="R304" i="27"/>
  <c r="T304" i="27" s="1"/>
  <c r="Q310" i="36"/>
  <c r="R310" i="36" s="1"/>
  <c r="T310" i="36" s="1"/>
  <c r="S310" i="36" s="1"/>
  <c r="S333" i="15"/>
  <c r="Q334" i="15" s="1"/>
  <c r="P273" i="15"/>
  <c r="O273" i="15" s="1"/>
  <c r="N298" i="36"/>
  <c r="P298" i="36" s="1"/>
  <c r="O298" i="36" s="1"/>
  <c r="H357" i="27" l="1"/>
  <c r="R267" i="56"/>
  <c r="T267" i="56" s="1"/>
  <c r="S267" i="56" s="1"/>
  <c r="N253" i="56"/>
  <c r="P253" i="56" s="1"/>
  <c r="N282" i="2"/>
  <c r="P282" i="2" s="1"/>
  <c r="R296" i="2"/>
  <c r="T296" i="2" s="1"/>
  <c r="S304" i="27"/>
  <c r="Q305" i="27" s="1"/>
  <c r="Q311" i="36"/>
  <c r="R334" i="15"/>
  <c r="T334" i="15" s="1"/>
  <c r="S334" i="15" s="1"/>
  <c r="Q335" i="15" s="1"/>
  <c r="M274" i="15"/>
  <c r="N274" i="15" s="1"/>
  <c r="M299" i="36"/>
  <c r="Q351" i="31" l="1"/>
  <c r="G357" i="27"/>
  <c r="P351" i="31" s="1"/>
  <c r="E358" i="27"/>
  <c r="Q268" i="56"/>
  <c r="R268" i="56" s="1"/>
  <c r="T268" i="56" s="1"/>
  <c r="O253" i="56"/>
  <c r="M254" i="56" s="1"/>
  <c r="R305" i="27"/>
  <c r="T305" i="27" s="1"/>
  <c r="S296" i="2"/>
  <c r="Q297" i="2" s="1"/>
  <c r="O282" i="2"/>
  <c r="M283" i="2" s="1"/>
  <c r="R311" i="36"/>
  <c r="T311" i="36" s="1"/>
  <c r="R335" i="15"/>
  <c r="T335" i="15" s="1"/>
  <c r="P274" i="15"/>
  <c r="O274" i="15" s="1"/>
  <c r="M275" i="15" s="1"/>
  <c r="N299" i="36"/>
  <c r="P299" i="36" s="1"/>
  <c r="N352" i="31" l="1"/>
  <c r="F358" i="27"/>
  <c r="S268" i="56"/>
  <c r="Q269" i="56" s="1"/>
  <c r="N254" i="56"/>
  <c r="P254" i="56" s="1"/>
  <c r="N283" i="2"/>
  <c r="P283" i="2" s="1"/>
  <c r="O283" i="2" s="1"/>
  <c r="M284" i="2" s="1"/>
  <c r="R297" i="2"/>
  <c r="T297" i="2" s="1"/>
  <c r="S305" i="27"/>
  <c r="Q306" i="27" s="1"/>
  <c r="S311" i="36"/>
  <c r="Q312" i="36" s="1"/>
  <c r="S335" i="15"/>
  <c r="Q336" i="15" s="1"/>
  <c r="O299" i="36"/>
  <c r="M300" i="36" s="1"/>
  <c r="N275" i="15"/>
  <c r="P275" i="15" s="1"/>
  <c r="O352" i="31" l="1"/>
  <c r="H358" i="27"/>
  <c r="O254" i="56"/>
  <c r="M255" i="56" s="1"/>
  <c r="R269" i="56"/>
  <c r="T269" i="56" s="1"/>
  <c r="S297" i="2"/>
  <c r="Q298" i="2" s="1"/>
  <c r="R336" i="15"/>
  <c r="T336" i="15" s="1"/>
  <c r="S336" i="15" s="1"/>
  <c r="Q337" i="15" s="1"/>
  <c r="R337" i="15" s="1"/>
  <c r="T337" i="15" s="1"/>
  <c r="N284" i="2"/>
  <c r="P284" i="2" s="1"/>
  <c r="R306" i="27"/>
  <c r="T306" i="27" s="1"/>
  <c r="R312" i="36"/>
  <c r="T312" i="36" s="1"/>
  <c r="S312" i="36" s="1"/>
  <c r="O275" i="15"/>
  <c r="M276" i="15" s="1"/>
  <c r="N300" i="36"/>
  <c r="P300" i="36" s="1"/>
  <c r="O300" i="36" s="1"/>
  <c r="Q352" i="31" l="1"/>
  <c r="G358" i="27"/>
  <c r="P352" i="31" s="1"/>
  <c r="E359" i="27"/>
  <c r="S269" i="56"/>
  <c r="Q270" i="56" s="1"/>
  <c r="N255" i="56"/>
  <c r="P255" i="56" s="1"/>
  <c r="O255" i="56" s="1"/>
  <c r="O284" i="2"/>
  <c r="M285" i="2" s="1"/>
  <c r="S306" i="27"/>
  <c r="Q307" i="27" s="1"/>
  <c r="R298" i="2"/>
  <c r="T298" i="2" s="1"/>
  <c r="Q313" i="36"/>
  <c r="S337" i="15"/>
  <c r="Q338" i="15" s="1"/>
  <c r="N276" i="15"/>
  <c r="P276" i="15" s="1"/>
  <c r="M301" i="36"/>
  <c r="N353" i="31" l="1"/>
  <c r="F359" i="27"/>
  <c r="O353" i="31" s="1"/>
  <c r="H359" i="27"/>
  <c r="Q353" i="31" s="1"/>
  <c r="M256" i="56"/>
  <c r="N256" i="56" s="1"/>
  <c r="P256" i="56" s="1"/>
  <c r="R270" i="56"/>
  <c r="T270" i="56" s="1"/>
  <c r="S298" i="2"/>
  <c r="Q299" i="2" s="1"/>
  <c r="N285" i="2"/>
  <c r="P285" i="2" s="1"/>
  <c r="O285" i="2" s="1"/>
  <c r="M286" i="2" s="1"/>
  <c r="R307" i="27"/>
  <c r="T307" i="27" s="1"/>
  <c r="R313" i="36"/>
  <c r="T313" i="36" s="1"/>
  <c r="R338" i="15"/>
  <c r="T338" i="15" s="1"/>
  <c r="O276" i="15"/>
  <c r="M277" i="15" s="1"/>
  <c r="N301" i="36"/>
  <c r="P301" i="36" s="1"/>
  <c r="G359" i="27" l="1"/>
  <c r="S270" i="56"/>
  <c r="Q271" i="56" s="1"/>
  <c r="O256" i="56"/>
  <c r="M257" i="56" s="1"/>
  <c r="S307" i="27"/>
  <c r="Q308" i="27" s="1"/>
  <c r="N286" i="2"/>
  <c r="P286" i="2" s="1"/>
  <c r="O286" i="2" s="1"/>
  <c r="R299" i="2"/>
  <c r="T299" i="2" s="1"/>
  <c r="S313" i="36"/>
  <c r="Q314" i="36" s="1"/>
  <c r="S338" i="15"/>
  <c r="Q339" i="15" s="1"/>
  <c r="O301" i="36"/>
  <c r="M302" i="36" s="1"/>
  <c r="N277" i="15"/>
  <c r="P277" i="15" s="1"/>
  <c r="P353" i="31" l="1"/>
  <c r="E360" i="27"/>
  <c r="R271" i="56"/>
  <c r="T271" i="56" s="1"/>
  <c r="N257" i="56"/>
  <c r="P257" i="56" s="1"/>
  <c r="S299" i="2"/>
  <c r="Q300" i="2" s="1"/>
  <c r="R300" i="2" s="1"/>
  <c r="T300" i="2" s="1"/>
  <c r="R308" i="27"/>
  <c r="T308" i="27" s="1"/>
  <c r="S308" i="27" s="1"/>
  <c r="M287" i="2"/>
  <c r="R314" i="36"/>
  <c r="T314" i="36" s="1"/>
  <c r="S314" i="36" s="1"/>
  <c r="R339" i="15"/>
  <c r="T339" i="15" s="1"/>
  <c r="S339" i="15" s="1"/>
  <c r="Q340" i="15" s="1"/>
  <c r="O277" i="15"/>
  <c r="M278" i="15" s="1"/>
  <c r="N278" i="15" s="1"/>
  <c r="N302" i="36"/>
  <c r="P302" i="36" s="1"/>
  <c r="N354" i="31" l="1"/>
  <c r="F360" i="27"/>
  <c r="O354" i="31" s="1"/>
  <c r="O257" i="56"/>
  <c r="M258" i="56" s="1"/>
  <c r="S271" i="56"/>
  <c r="Q272" i="56" s="1"/>
  <c r="Q309" i="27"/>
  <c r="R309" i="27" s="1"/>
  <c r="T309" i="27" s="1"/>
  <c r="S300" i="2"/>
  <c r="Q301" i="2" s="1"/>
  <c r="N287" i="2"/>
  <c r="P287" i="2" s="1"/>
  <c r="O287" i="2" s="1"/>
  <c r="Q315" i="36"/>
  <c r="R315" i="36" s="1"/>
  <c r="T315" i="36" s="1"/>
  <c r="R340" i="15"/>
  <c r="T340" i="15" s="1"/>
  <c r="S340" i="15" s="1"/>
  <c r="P278" i="15"/>
  <c r="O278" i="15" s="1"/>
  <c r="O302" i="36"/>
  <c r="M303" i="36" s="1"/>
  <c r="H360" i="27" l="1"/>
  <c r="R272" i="56"/>
  <c r="T272" i="56" s="1"/>
  <c r="S272" i="56" s="1"/>
  <c r="Q273" i="56" s="1"/>
  <c r="N258" i="56"/>
  <c r="P258" i="56" s="1"/>
  <c r="M288" i="2"/>
  <c r="N288" i="2" s="1"/>
  <c r="P288" i="2" s="1"/>
  <c r="R301" i="2"/>
  <c r="T301" i="2" s="1"/>
  <c r="S309" i="27"/>
  <c r="Q310" i="27" s="1"/>
  <c r="S315" i="36"/>
  <c r="Q316" i="36" s="1"/>
  <c r="R316" i="36" s="1"/>
  <c r="T316" i="36" s="1"/>
  <c r="Q341" i="15"/>
  <c r="M279" i="15"/>
  <c r="N279" i="15" s="1"/>
  <c r="N303" i="36"/>
  <c r="P303" i="36" s="1"/>
  <c r="Q354" i="31" l="1"/>
  <c r="G360" i="27"/>
  <c r="P354" i="31" s="1"/>
  <c r="O258" i="56"/>
  <c r="M259" i="56" s="1"/>
  <c r="R273" i="56"/>
  <c r="T273" i="56" s="1"/>
  <c r="S301" i="2"/>
  <c r="Q302" i="2" s="1"/>
  <c r="R302" i="2" s="1"/>
  <c r="T302" i="2" s="1"/>
  <c r="O288" i="2"/>
  <c r="M289" i="2" s="1"/>
  <c r="R310" i="27"/>
  <c r="T310" i="27" s="1"/>
  <c r="S316" i="36"/>
  <c r="Q317" i="36" s="1"/>
  <c r="R317" i="36" s="1"/>
  <c r="T317" i="36" s="1"/>
  <c r="R341" i="15"/>
  <c r="T341" i="15" s="1"/>
  <c r="P279" i="15"/>
  <c r="O279" i="15" s="1"/>
  <c r="M280" i="15" s="1"/>
  <c r="N280" i="15" s="1"/>
  <c r="O303" i="36"/>
  <c r="M304" i="36" s="1"/>
  <c r="E361" i="27" l="1"/>
  <c r="F361" i="27"/>
  <c r="O355" i="31" s="1"/>
  <c r="N355" i="31"/>
  <c r="H361" i="27"/>
  <c r="Q355" i="31" s="1"/>
  <c r="G361" i="27"/>
  <c r="P355" i="31" s="1"/>
  <c r="S273" i="56"/>
  <c r="Q274" i="56" s="1"/>
  <c r="N259" i="56"/>
  <c r="P259" i="56" s="1"/>
  <c r="S302" i="2"/>
  <c r="Q303" i="2" s="1"/>
  <c r="R303" i="2" s="1"/>
  <c r="T303" i="2" s="1"/>
  <c r="S310" i="27"/>
  <c r="Q311" i="27" s="1"/>
  <c r="N289" i="2"/>
  <c r="P289" i="2" s="1"/>
  <c r="O289" i="2" s="1"/>
  <c r="S317" i="36"/>
  <c r="Q318" i="36" s="1"/>
  <c r="R318" i="36" s="1"/>
  <c r="T318" i="36" s="1"/>
  <c r="S318" i="36" s="1"/>
  <c r="Q319" i="36" s="1"/>
  <c r="S341" i="15"/>
  <c r="Q342" i="15" s="1"/>
  <c r="P280" i="15"/>
  <c r="O280" i="15" s="1"/>
  <c r="N304" i="36"/>
  <c r="P304" i="36" s="1"/>
  <c r="O304" i="36" s="1"/>
  <c r="M305" i="36" s="1"/>
  <c r="E362" i="27" l="1"/>
  <c r="O259" i="56"/>
  <c r="M260" i="56" s="1"/>
  <c r="R274" i="56"/>
  <c r="T274" i="56" s="1"/>
  <c r="M290" i="2"/>
  <c r="N290" i="2" s="1"/>
  <c r="P290" i="2" s="1"/>
  <c r="S303" i="2"/>
  <c r="Q304" i="2" s="1"/>
  <c r="R311" i="27"/>
  <c r="T311" i="27" s="1"/>
  <c r="R319" i="36"/>
  <c r="T319" i="36" s="1"/>
  <c r="S319" i="36" s="1"/>
  <c r="R342" i="15"/>
  <c r="T342" i="15" s="1"/>
  <c r="S342" i="15" s="1"/>
  <c r="M281" i="15"/>
  <c r="N281" i="15" s="1"/>
  <c r="N305" i="36"/>
  <c r="P305" i="36" s="1"/>
  <c r="N356" i="31" l="1"/>
  <c r="F362" i="27"/>
  <c r="O356" i="31" s="1"/>
  <c r="S274" i="56"/>
  <c r="Q275" i="56" s="1"/>
  <c r="N260" i="56"/>
  <c r="P260" i="56" s="1"/>
  <c r="R304" i="2"/>
  <c r="T304" i="2" s="1"/>
  <c r="S311" i="27"/>
  <c r="Q312" i="27" s="1"/>
  <c r="O290" i="2"/>
  <c r="M291" i="2" s="1"/>
  <c r="Q320" i="36"/>
  <c r="Q343" i="15"/>
  <c r="P281" i="15"/>
  <c r="O281" i="15" s="1"/>
  <c r="M282" i="15" s="1"/>
  <c r="O305" i="36"/>
  <c r="M306" i="36" s="1"/>
  <c r="H362" i="27" l="1"/>
  <c r="O260" i="56"/>
  <c r="M261" i="56" s="1"/>
  <c r="R275" i="56"/>
  <c r="T275" i="56" s="1"/>
  <c r="S275" i="56" s="1"/>
  <c r="R312" i="27"/>
  <c r="T312" i="27" s="1"/>
  <c r="S312" i="27" s="1"/>
  <c r="Q313" i="27" s="1"/>
  <c r="N291" i="2"/>
  <c r="P291" i="2" s="1"/>
  <c r="S304" i="2"/>
  <c r="Q305" i="2" s="1"/>
  <c r="R320" i="36"/>
  <c r="T320" i="36" s="1"/>
  <c r="S320" i="36" s="1"/>
  <c r="Q321" i="36" s="1"/>
  <c r="R343" i="15"/>
  <c r="T343" i="15" s="1"/>
  <c r="N282" i="15"/>
  <c r="N306" i="36"/>
  <c r="P306" i="36" s="1"/>
  <c r="Q356" i="31" l="1"/>
  <c r="G362" i="27"/>
  <c r="P356" i="31" s="1"/>
  <c r="E363" i="27"/>
  <c r="Q276" i="56"/>
  <c r="R276" i="56" s="1"/>
  <c r="T276" i="56" s="1"/>
  <c r="N261" i="56"/>
  <c r="P261" i="56" s="1"/>
  <c r="O291" i="2"/>
  <c r="M292" i="2" s="1"/>
  <c r="R313" i="27"/>
  <c r="T313" i="27" s="1"/>
  <c r="R305" i="2"/>
  <c r="T305" i="2" s="1"/>
  <c r="R321" i="36"/>
  <c r="T321" i="36" s="1"/>
  <c r="S321" i="36" s="1"/>
  <c r="P282" i="15"/>
  <c r="O282" i="15" s="1"/>
  <c r="M283" i="15" s="1"/>
  <c r="S343" i="15"/>
  <c r="Q344" i="15" s="1"/>
  <c r="O306" i="36"/>
  <c r="M307" i="36" s="1"/>
  <c r="N357" i="31" l="1"/>
  <c r="F363" i="27"/>
  <c r="O357" i="31" s="1"/>
  <c r="O261" i="56"/>
  <c r="M262" i="56" s="1"/>
  <c r="S276" i="56"/>
  <c r="Q277" i="56" s="1"/>
  <c r="S305" i="2"/>
  <c r="Q306" i="2" s="1"/>
  <c r="R306" i="2" s="1"/>
  <c r="T306" i="2" s="1"/>
  <c r="S313" i="27"/>
  <c r="Q314" i="27" s="1"/>
  <c r="N292" i="2"/>
  <c r="P292" i="2" s="1"/>
  <c r="Q322" i="36"/>
  <c r="R322" i="36" s="1"/>
  <c r="T322" i="36" s="1"/>
  <c r="S322" i="36" s="1"/>
  <c r="N283" i="15"/>
  <c r="P283" i="15" s="1"/>
  <c r="R344" i="15"/>
  <c r="T344" i="15" s="1"/>
  <c r="S344" i="15" s="1"/>
  <c r="N307" i="36"/>
  <c r="P307" i="36" s="1"/>
  <c r="O307" i="36" s="1"/>
  <c r="H363" i="27" l="1"/>
  <c r="N262" i="56"/>
  <c r="P262" i="56" s="1"/>
  <c r="R277" i="56"/>
  <c r="T277" i="56" s="1"/>
  <c r="S306" i="2"/>
  <c r="Q307" i="2" s="1"/>
  <c r="R314" i="27"/>
  <c r="T314" i="27" s="1"/>
  <c r="O292" i="2"/>
  <c r="M293" i="2" s="1"/>
  <c r="O283" i="15"/>
  <c r="M284" i="15" s="1"/>
  <c r="N284" i="15" s="1"/>
  <c r="P284" i="15" s="1"/>
  <c r="Q323" i="36"/>
  <c r="Q345" i="15"/>
  <c r="M308" i="36"/>
  <c r="Q357" i="31" l="1"/>
  <c r="G363" i="27"/>
  <c r="P357" i="31" s="1"/>
  <c r="O262" i="56"/>
  <c r="M263" i="56" s="1"/>
  <c r="S277" i="56"/>
  <c r="Q278" i="56" s="1"/>
  <c r="S314" i="27"/>
  <c r="Q315" i="27" s="1"/>
  <c r="R315" i="27" s="1"/>
  <c r="T315" i="27" s="1"/>
  <c r="N293" i="2"/>
  <c r="P293" i="2" s="1"/>
  <c r="O293" i="2" s="1"/>
  <c r="R307" i="2"/>
  <c r="T307" i="2" s="1"/>
  <c r="R323" i="36"/>
  <c r="T323" i="36" s="1"/>
  <c r="R345" i="15"/>
  <c r="T345" i="15" s="1"/>
  <c r="S345" i="15" s="1"/>
  <c r="O284" i="15"/>
  <c r="M285" i="15" s="1"/>
  <c r="N308" i="36"/>
  <c r="P308" i="36" s="1"/>
  <c r="E364" i="27" l="1"/>
  <c r="R278" i="56"/>
  <c r="T278" i="56" s="1"/>
  <c r="N263" i="56"/>
  <c r="P263" i="56" s="1"/>
  <c r="S315" i="27"/>
  <c r="Q316" i="27" s="1"/>
  <c r="M294" i="2"/>
  <c r="S307" i="2"/>
  <c r="Q308" i="2" s="1"/>
  <c r="S323" i="36"/>
  <c r="Q324" i="36" s="1"/>
  <c r="R324" i="36" s="1"/>
  <c r="T324" i="36" s="1"/>
  <c r="Q346" i="15"/>
  <c r="O308" i="36"/>
  <c r="M309" i="36" s="1"/>
  <c r="N285" i="15"/>
  <c r="P285" i="15" s="1"/>
  <c r="N358" i="31" l="1"/>
  <c r="F364" i="27"/>
  <c r="O358" i="31" s="1"/>
  <c r="O263" i="56"/>
  <c r="M264" i="56" s="1"/>
  <c r="S278" i="56"/>
  <c r="Q279" i="56" s="1"/>
  <c r="R308" i="2"/>
  <c r="T308" i="2" s="1"/>
  <c r="N294" i="2"/>
  <c r="P294" i="2" s="1"/>
  <c r="R316" i="27"/>
  <c r="T316" i="27" s="1"/>
  <c r="S324" i="36"/>
  <c r="Q325" i="36" s="1"/>
  <c r="R346" i="15"/>
  <c r="T346" i="15" s="1"/>
  <c r="O285" i="15"/>
  <c r="M286" i="15" s="1"/>
  <c r="N309" i="36"/>
  <c r="P309" i="36" s="1"/>
  <c r="H364" i="27" l="1"/>
  <c r="N264" i="56"/>
  <c r="P264" i="56" s="1"/>
  <c r="R279" i="56"/>
  <c r="T279" i="56" s="1"/>
  <c r="S316" i="27"/>
  <c r="Q317" i="27" s="1"/>
  <c r="O294" i="2"/>
  <c r="M295" i="2" s="1"/>
  <c r="S308" i="2"/>
  <c r="Q309" i="2" s="1"/>
  <c r="R325" i="36"/>
  <c r="T325" i="36" s="1"/>
  <c r="S325" i="36" s="1"/>
  <c r="S346" i="15"/>
  <c r="Q347" i="15" s="1"/>
  <c r="O309" i="36"/>
  <c r="M310" i="36" s="1"/>
  <c r="N286" i="15"/>
  <c r="P286" i="15" s="1"/>
  <c r="Q358" i="31" l="1"/>
  <c r="G364" i="27"/>
  <c r="P358" i="31" s="1"/>
  <c r="E365" i="27"/>
  <c r="S279" i="56"/>
  <c r="Q280" i="56" s="1"/>
  <c r="O264" i="56"/>
  <c r="M265" i="56" s="1"/>
  <c r="R317" i="27"/>
  <c r="T317" i="27" s="1"/>
  <c r="R309" i="2"/>
  <c r="T309" i="2" s="1"/>
  <c r="N295" i="2"/>
  <c r="P295" i="2" s="1"/>
  <c r="Q326" i="36"/>
  <c r="R347" i="15"/>
  <c r="T347" i="15" s="1"/>
  <c r="O286" i="15"/>
  <c r="M287" i="15" s="1"/>
  <c r="N310" i="36"/>
  <c r="P310" i="36" s="1"/>
  <c r="F365" i="27" l="1"/>
  <c r="O359" i="31" s="1"/>
  <c r="N359" i="31"/>
  <c r="H365" i="27"/>
  <c r="Q359" i="31" s="1"/>
  <c r="G365" i="27"/>
  <c r="P359" i="31" s="1"/>
  <c r="R280" i="56"/>
  <c r="T280" i="56" s="1"/>
  <c r="S280" i="56" s="1"/>
  <c r="Q281" i="56" s="1"/>
  <c r="N265" i="56"/>
  <c r="P265" i="56" s="1"/>
  <c r="S317" i="27"/>
  <c r="Q318" i="27" s="1"/>
  <c r="R318" i="27" s="1"/>
  <c r="T318" i="27" s="1"/>
  <c r="S309" i="2"/>
  <c r="Q310" i="2" s="1"/>
  <c r="O295" i="2"/>
  <c r="M296" i="2" s="1"/>
  <c r="R326" i="36"/>
  <c r="T326" i="36" s="1"/>
  <c r="S326" i="36" s="1"/>
  <c r="Q327" i="36" s="1"/>
  <c r="S347" i="15"/>
  <c r="Q348" i="15" s="1"/>
  <c r="N287" i="15"/>
  <c r="O310" i="36"/>
  <c r="M311" i="36" s="1"/>
  <c r="E366" i="27" l="1"/>
  <c r="O265" i="56"/>
  <c r="M266" i="56" s="1"/>
  <c r="R281" i="56"/>
  <c r="T281" i="56" s="1"/>
  <c r="S318" i="27"/>
  <c r="Q319" i="27" s="1"/>
  <c r="R319" i="27" s="1"/>
  <c r="N296" i="2"/>
  <c r="P296" i="2" s="1"/>
  <c r="O296" i="2" s="1"/>
  <c r="R310" i="2"/>
  <c r="T310" i="2" s="1"/>
  <c r="R327" i="36"/>
  <c r="T327" i="36" s="1"/>
  <c r="S327" i="36" s="1"/>
  <c r="Q328" i="36" s="1"/>
  <c r="P287" i="15"/>
  <c r="O287" i="15" s="1"/>
  <c r="M288" i="15" s="1"/>
  <c r="R348" i="15"/>
  <c r="T348" i="15" s="1"/>
  <c r="N311" i="36"/>
  <c r="P311" i="36" s="1"/>
  <c r="N360" i="31" l="1"/>
  <c r="F366" i="27"/>
  <c r="O360" i="31" s="1"/>
  <c r="H366" i="27"/>
  <c r="Q360" i="31" s="1"/>
  <c r="S281" i="56"/>
  <c r="Q282" i="56" s="1"/>
  <c r="N266" i="56"/>
  <c r="P266" i="56" s="1"/>
  <c r="T319" i="27"/>
  <c r="S319" i="27" s="1"/>
  <c r="Q320" i="27" s="1"/>
  <c r="M297" i="2"/>
  <c r="N297" i="2" s="1"/>
  <c r="P297" i="2" s="1"/>
  <c r="S310" i="2"/>
  <c r="Q311" i="2" s="1"/>
  <c r="R328" i="36"/>
  <c r="T328" i="36" s="1"/>
  <c r="S328" i="36" s="1"/>
  <c r="N288" i="15"/>
  <c r="P288" i="15" s="1"/>
  <c r="O288" i="15" s="1"/>
  <c r="M289" i="15" s="1"/>
  <c r="S348" i="15"/>
  <c r="Q349" i="15" s="1"/>
  <c r="O311" i="36"/>
  <c r="M312" i="36" s="1"/>
  <c r="G366" i="27" l="1"/>
  <c r="P360" i="31" s="1"/>
  <c r="E367" i="27"/>
  <c r="O266" i="56"/>
  <c r="M267" i="56" s="1"/>
  <c r="R282" i="56"/>
  <c r="T282" i="56" s="1"/>
  <c r="R320" i="27"/>
  <c r="O297" i="2"/>
  <c r="M298" i="2" s="1"/>
  <c r="R311" i="2"/>
  <c r="T311" i="2" s="1"/>
  <c r="Q329" i="36"/>
  <c r="N289" i="15"/>
  <c r="P289" i="15" s="1"/>
  <c r="O289" i="15" s="1"/>
  <c r="M290" i="15" s="1"/>
  <c r="R349" i="15"/>
  <c r="T349" i="15" s="1"/>
  <c r="S349" i="15" s="1"/>
  <c r="N312" i="36"/>
  <c r="P312" i="36" s="1"/>
  <c r="F367" i="27" l="1"/>
  <c r="O361" i="31" s="1"/>
  <c r="N361" i="31"/>
  <c r="H367" i="27"/>
  <c r="S282" i="56"/>
  <c r="Q283" i="56" s="1"/>
  <c r="N267" i="56"/>
  <c r="P267" i="56" s="1"/>
  <c r="T320" i="27"/>
  <c r="S320" i="27" s="1"/>
  <c r="Q321" i="27" s="1"/>
  <c r="S311" i="2"/>
  <c r="Q312" i="2" s="1"/>
  <c r="N298" i="2"/>
  <c r="P298" i="2" s="1"/>
  <c r="R329" i="36"/>
  <c r="T329" i="36" s="1"/>
  <c r="S329" i="36" s="1"/>
  <c r="Q350" i="15"/>
  <c r="O312" i="36"/>
  <c r="M313" i="36" s="1"/>
  <c r="N290" i="15"/>
  <c r="P290" i="15" s="1"/>
  <c r="G367" i="27" l="1"/>
  <c r="Q361" i="31"/>
  <c r="O267" i="56"/>
  <c r="M268" i="56" s="1"/>
  <c r="R283" i="56"/>
  <c r="T283" i="56" s="1"/>
  <c r="R321" i="27"/>
  <c r="T321" i="27" s="1"/>
  <c r="S321" i="27" s="1"/>
  <c r="Q322" i="27" s="1"/>
  <c r="R322" i="27" s="1"/>
  <c r="T322" i="27" s="1"/>
  <c r="O298" i="2"/>
  <c r="M299" i="2" s="1"/>
  <c r="R312" i="2"/>
  <c r="T312" i="2" s="1"/>
  <c r="S312" i="2" s="1"/>
  <c r="Q313" i="2" s="1"/>
  <c r="Q330" i="36"/>
  <c r="R350" i="15"/>
  <c r="T350" i="15" s="1"/>
  <c r="S350" i="15" s="1"/>
  <c r="N313" i="36"/>
  <c r="P313" i="36" s="1"/>
  <c r="O290" i="15"/>
  <c r="M291" i="15" s="1"/>
  <c r="E368" i="27" l="1"/>
  <c r="P361" i="31"/>
  <c r="S283" i="56"/>
  <c r="Q284" i="56" s="1"/>
  <c r="N268" i="56"/>
  <c r="P268" i="56" s="1"/>
  <c r="R313" i="2"/>
  <c r="T313" i="2" s="1"/>
  <c r="N299" i="2"/>
  <c r="P299" i="2" s="1"/>
  <c r="O299" i="2" s="1"/>
  <c r="S322" i="27"/>
  <c r="Q323" i="27" s="1"/>
  <c r="R330" i="36"/>
  <c r="T330" i="36" s="1"/>
  <c r="Q351" i="15"/>
  <c r="N291" i="15"/>
  <c r="P291" i="15" s="1"/>
  <c r="O313" i="36"/>
  <c r="M314" i="36" s="1"/>
  <c r="N362" i="31" l="1"/>
  <c r="F368" i="27"/>
  <c r="O268" i="56"/>
  <c r="M269" i="56" s="1"/>
  <c r="R284" i="56"/>
  <c r="T284" i="56" s="1"/>
  <c r="S284" i="56" s="1"/>
  <c r="Q285" i="56" s="1"/>
  <c r="M300" i="2"/>
  <c r="R323" i="27"/>
  <c r="T323" i="27" s="1"/>
  <c r="S313" i="2"/>
  <c r="Q314" i="2" s="1"/>
  <c r="S330" i="36"/>
  <c r="Q331" i="36" s="1"/>
  <c r="R351" i="15"/>
  <c r="T351" i="15" s="1"/>
  <c r="S351" i="15" s="1"/>
  <c r="N314" i="36"/>
  <c r="P314" i="36" s="1"/>
  <c r="O291" i="15"/>
  <c r="M292" i="15" s="1"/>
  <c r="O362" i="31" l="1"/>
  <c r="H368" i="27"/>
  <c r="R285" i="56"/>
  <c r="T285" i="56" s="1"/>
  <c r="S285" i="56" s="1"/>
  <c r="N269" i="56"/>
  <c r="P269" i="56" s="1"/>
  <c r="R314" i="2"/>
  <c r="T314" i="2" s="1"/>
  <c r="S314" i="2" s="1"/>
  <c r="Q315" i="2" s="1"/>
  <c r="S323" i="27"/>
  <c r="Q324" i="27" s="1"/>
  <c r="N300" i="2"/>
  <c r="P300" i="2" s="1"/>
  <c r="R331" i="36"/>
  <c r="T331" i="36" s="1"/>
  <c r="Q352" i="15"/>
  <c r="N292" i="15"/>
  <c r="P292" i="15" s="1"/>
  <c r="O314" i="36"/>
  <c r="M315" i="36" s="1"/>
  <c r="Q362" i="31" l="1"/>
  <c r="G368" i="27"/>
  <c r="O269" i="56"/>
  <c r="M270" i="56" s="1"/>
  <c r="Q286" i="56"/>
  <c r="R324" i="27"/>
  <c r="T324" i="27" s="1"/>
  <c r="R315" i="2"/>
  <c r="T315" i="2" s="1"/>
  <c r="S315" i="2" s="1"/>
  <c r="O300" i="2"/>
  <c r="M301" i="2" s="1"/>
  <c r="S331" i="36"/>
  <c r="Q332" i="36" s="1"/>
  <c r="R352" i="15"/>
  <c r="T352" i="15" s="1"/>
  <c r="O292" i="15"/>
  <c r="M293" i="15" s="1"/>
  <c r="N315" i="36"/>
  <c r="P315" i="36" s="1"/>
  <c r="O315" i="36" s="1"/>
  <c r="P362" i="31" l="1"/>
  <c r="E369" i="27"/>
  <c r="N270" i="56"/>
  <c r="P270" i="56" s="1"/>
  <c r="R286" i="56"/>
  <c r="T286" i="56" s="1"/>
  <c r="S324" i="27"/>
  <c r="Q325" i="27" s="1"/>
  <c r="N301" i="2"/>
  <c r="P301" i="2" s="1"/>
  <c r="Q316" i="2"/>
  <c r="R332" i="36"/>
  <c r="T332" i="36" s="1"/>
  <c r="S332" i="36" s="1"/>
  <c r="Q333" i="36" s="1"/>
  <c r="S352" i="15"/>
  <c r="Q353" i="15" s="1"/>
  <c r="N293" i="15"/>
  <c r="P293" i="15" s="1"/>
  <c r="M316" i="36"/>
  <c r="F369" i="27" l="1"/>
  <c r="O363" i="31" s="1"/>
  <c r="N363" i="31"/>
  <c r="S286" i="56"/>
  <c r="Q287" i="56" s="1"/>
  <c r="O270" i="56"/>
  <c r="M271" i="56" s="1"/>
  <c r="O301" i="2"/>
  <c r="M302" i="2" s="1"/>
  <c r="R325" i="27"/>
  <c r="T325" i="27" s="1"/>
  <c r="S325" i="27" s="1"/>
  <c r="R316" i="2"/>
  <c r="T316" i="2" s="1"/>
  <c r="S316" i="2" s="1"/>
  <c r="R333" i="36"/>
  <c r="T333" i="36" s="1"/>
  <c r="S333" i="36" s="1"/>
  <c r="R353" i="15"/>
  <c r="T353" i="15" s="1"/>
  <c r="S353" i="15" s="1"/>
  <c r="Q354" i="15" s="1"/>
  <c r="N316" i="36"/>
  <c r="P316" i="36" s="1"/>
  <c r="O293" i="15"/>
  <c r="M294" i="15" s="1"/>
  <c r="H369" i="27" l="1"/>
  <c r="G369" i="27" s="1"/>
  <c r="P363" i="31" s="1"/>
  <c r="Q363" i="31"/>
  <c r="E370" i="27"/>
  <c r="R287" i="56"/>
  <c r="T287" i="56" s="1"/>
  <c r="S287" i="56" s="1"/>
  <c r="N271" i="56"/>
  <c r="P271" i="56" s="1"/>
  <c r="Q317" i="2"/>
  <c r="R317" i="2" s="1"/>
  <c r="T317" i="2" s="1"/>
  <c r="S317" i="2" s="1"/>
  <c r="Q318" i="2" s="1"/>
  <c r="N302" i="2"/>
  <c r="P302" i="2" s="1"/>
  <c r="Q326" i="27"/>
  <c r="Q334" i="36"/>
  <c r="R354" i="15"/>
  <c r="T354" i="15" s="1"/>
  <c r="S354" i="15" s="1"/>
  <c r="Q355" i="15" s="1"/>
  <c r="N294" i="15"/>
  <c r="P294" i="15" s="1"/>
  <c r="O294" i="15" s="1"/>
  <c r="O316" i="36"/>
  <c r="M317" i="36" s="1"/>
  <c r="N364" i="31" l="1"/>
  <c r="F370" i="27"/>
  <c r="O271" i="56"/>
  <c r="M272" i="56" s="1"/>
  <c r="Q288" i="56"/>
  <c r="O302" i="2"/>
  <c r="M303" i="2" s="1"/>
  <c r="R318" i="2"/>
  <c r="T318" i="2" s="1"/>
  <c r="R326" i="27"/>
  <c r="T326" i="27" s="1"/>
  <c r="R334" i="36"/>
  <c r="T334" i="36" s="1"/>
  <c r="S334" i="36" s="1"/>
  <c r="R355" i="15"/>
  <c r="T355" i="15" s="1"/>
  <c r="S355" i="15" s="1"/>
  <c r="M295" i="15"/>
  <c r="N317" i="36"/>
  <c r="P317" i="36" s="1"/>
  <c r="O364" i="31" l="1"/>
  <c r="H370" i="27"/>
  <c r="N272" i="56"/>
  <c r="P272" i="56" s="1"/>
  <c r="R288" i="56"/>
  <c r="T288" i="56" s="1"/>
  <c r="S318" i="2"/>
  <c r="Q319" i="2" s="1"/>
  <c r="R319" i="2" s="1"/>
  <c r="T319" i="2" s="1"/>
  <c r="S326" i="27"/>
  <c r="Q327" i="27" s="1"/>
  <c r="N303" i="2"/>
  <c r="P303" i="2" s="1"/>
  <c r="Q335" i="36"/>
  <c r="Q356" i="15"/>
  <c r="O317" i="36"/>
  <c r="M318" i="36" s="1"/>
  <c r="N295" i="15"/>
  <c r="P295" i="15" s="1"/>
  <c r="Q364" i="31" l="1"/>
  <c r="G370" i="27"/>
  <c r="P364" i="31" s="1"/>
  <c r="E371" i="27"/>
  <c r="S288" i="56"/>
  <c r="Q289" i="56" s="1"/>
  <c r="O272" i="56"/>
  <c r="M273" i="56" s="1"/>
  <c r="R327" i="27"/>
  <c r="T327" i="27" s="1"/>
  <c r="O303" i="2"/>
  <c r="M304" i="2" s="1"/>
  <c r="S319" i="2"/>
  <c r="Q320" i="2" s="1"/>
  <c r="R335" i="36"/>
  <c r="T335" i="36" s="1"/>
  <c r="S335" i="36" s="1"/>
  <c r="R356" i="15"/>
  <c r="T356" i="15" s="1"/>
  <c r="O295" i="15"/>
  <c r="M296" i="15" s="1"/>
  <c r="N318" i="36"/>
  <c r="P318" i="36" s="1"/>
  <c r="O318" i="36" s="1"/>
  <c r="F371" i="27" l="1"/>
  <c r="O365" i="31" s="1"/>
  <c r="N365" i="31"/>
  <c r="R289" i="56"/>
  <c r="T289" i="56" s="1"/>
  <c r="N273" i="56"/>
  <c r="P273" i="56" s="1"/>
  <c r="R320" i="2"/>
  <c r="T320" i="2" s="1"/>
  <c r="S320" i="2" s="1"/>
  <c r="Q321" i="2" s="1"/>
  <c r="N304" i="2"/>
  <c r="P304" i="2" s="1"/>
  <c r="S327" i="27"/>
  <c r="Q328" i="27" s="1"/>
  <c r="Q336" i="36"/>
  <c r="S356" i="15"/>
  <c r="Q357" i="15" s="1"/>
  <c r="M319" i="36"/>
  <c r="N296" i="15"/>
  <c r="P296" i="15" s="1"/>
  <c r="H371" i="27" l="1"/>
  <c r="O273" i="56"/>
  <c r="M274" i="56" s="1"/>
  <c r="S289" i="56"/>
  <c r="Q290" i="56" s="1"/>
  <c r="R328" i="27"/>
  <c r="T328" i="27" s="1"/>
  <c r="O304" i="2"/>
  <c r="M305" i="2" s="1"/>
  <c r="R321" i="2"/>
  <c r="T321" i="2" s="1"/>
  <c r="R336" i="36"/>
  <c r="T336" i="36" s="1"/>
  <c r="S336" i="36" s="1"/>
  <c r="R357" i="15"/>
  <c r="T357" i="15" s="1"/>
  <c r="O296" i="15"/>
  <c r="M297" i="15" s="1"/>
  <c r="N319" i="36"/>
  <c r="P319" i="36" s="1"/>
  <c r="Q365" i="31" l="1"/>
  <c r="G371" i="27"/>
  <c r="P365" i="31" s="1"/>
  <c r="R290" i="56"/>
  <c r="T290" i="56" s="1"/>
  <c r="N274" i="56"/>
  <c r="P274" i="56" s="1"/>
  <c r="S321" i="2"/>
  <c r="Q322" i="2" s="1"/>
  <c r="S328" i="27"/>
  <c r="Q329" i="27" s="1"/>
  <c r="N305" i="2"/>
  <c r="P305" i="2" s="1"/>
  <c r="Q337" i="36"/>
  <c r="S357" i="15"/>
  <c r="Q358" i="15" s="1"/>
  <c r="O319" i="36"/>
  <c r="M320" i="36" s="1"/>
  <c r="N297" i="15"/>
  <c r="P297" i="15" s="1"/>
  <c r="E372" i="27" l="1"/>
  <c r="O274" i="56"/>
  <c r="M275" i="56" s="1"/>
  <c r="S290" i="56"/>
  <c r="Q291" i="56" s="1"/>
  <c r="R329" i="27"/>
  <c r="T329" i="27" s="1"/>
  <c r="O305" i="2"/>
  <c r="M306" i="2" s="1"/>
  <c r="R322" i="2"/>
  <c r="T322" i="2" s="1"/>
  <c r="S322" i="2" s="1"/>
  <c r="R337" i="36"/>
  <c r="T337" i="36" s="1"/>
  <c r="S337" i="36" s="1"/>
  <c r="R358" i="15"/>
  <c r="T358" i="15" s="1"/>
  <c r="S358" i="15" s="1"/>
  <c r="O297" i="15"/>
  <c r="M298" i="15" s="1"/>
  <c r="N320" i="36"/>
  <c r="P320" i="36" s="1"/>
  <c r="O320" i="36" s="1"/>
  <c r="N366" i="31" l="1"/>
  <c r="F372" i="27"/>
  <c r="O366" i="31" s="1"/>
  <c r="H372" i="27"/>
  <c r="G372" i="27" s="1"/>
  <c r="P366" i="31" s="1"/>
  <c r="R291" i="56"/>
  <c r="T291" i="56" s="1"/>
  <c r="N275" i="56"/>
  <c r="P275" i="56" s="1"/>
  <c r="Q323" i="2"/>
  <c r="R323" i="2" s="1"/>
  <c r="T323" i="2" s="1"/>
  <c r="N306" i="2"/>
  <c r="P306" i="2" s="1"/>
  <c r="S329" i="27"/>
  <c r="Q330" i="27" s="1"/>
  <c r="Q338" i="36"/>
  <c r="Q359" i="15"/>
  <c r="M321" i="36"/>
  <c r="N298" i="15"/>
  <c r="P298" i="15" s="1"/>
  <c r="Q366" i="31" l="1"/>
  <c r="E373" i="27"/>
  <c r="O275" i="56"/>
  <c r="M276" i="56" s="1"/>
  <c r="S291" i="56"/>
  <c r="Q292" i="56" s="1"/>
  <c r="S323" i="2"/>
  <c r="Q324" i="2" s="1"/>
  <c r="O306" i="2"/>
  <c r="M307" i="2" s="1"/>
  <c r="R330" i="27"/>
  <c r="T330" i="27" s="1"/>
  <c r="R338" i="36"/>
  <c r="T338" i="36" s="1"/>
  <c r="S338" i="36" s="1"/>
  <c r="R359" i="15"/>
  <c r="T359" i="15" s="1"/>
  <c r="S359" i="15" s="1"/>
  <c r="O298" i="15"/>
  <c r="M299" i="15" s="1"/>
  <c r="N321" i="36"/>
  <c r="P321" i="36" s="1"/>
  <c r="N367" i="31" l="1"/>
  <c r="F373" i="27"/>
  <c r="O367" i="31" s="1"/>
  <c r="R292" i="56"/>
  <c r="T292" i="56" s="1"/>
  <c r="N276" i="56"/>
  <c r="P276" i="56" s="1"/>
  <c r="N307" i="2"/>
  <c r="P307" i="2" s="1"/>
  <c r="S330" i="27"/>
  <c r="Q331" i="27" s="1"/>
  <c r="R324" i="2"/>
  <c r="T324" i="2" s="1"/>
  <c r="Q339" i="36"/>
  <c r="Q360" i="15"/>
  <c r="O321" i="36"/>
  <c r="M322" i="36" s="1"/>
  <c r="N299" i="15"/>
  <c r="P299" i="15" s="1"/>
  <c r="H373" i="27" l="1"/>
  <c r="O276" i="56"/>
  <c r="M277" i="56" s="1"/>
  <c r="S292" i="56"/>
  <c r="Q293" i="56" s="1"/>
  <c r="S324" i="2"/>
  <c r="Q325" i="2" s="1"/>
  <c r="R331" i="27"/>
  <c r="T331" i="27" s="1"/>
  <c r="O307" i="2"/>
  <c r="M308" i="2" s="1"/>
  <c r="R339" i="36"/>
  <c r="T339" i="36" s="1"/>
  <c r="R360" i="15"/>
  <c r="T360" i="15" s="1"/>
  <c r="O299" i="15"/>
  <c r="M300" i="15" s="1"/>
  <c r="N322" i="36"/>
  <c r="P322" i="36" s="1"/>
  <c r="Q367" i="31" l="1"/>
  <c r="G373" i="27"/>
  <c r="P367" i="31" s="1"/>
  <c r="R293" i="56"/>
  <c r="T293" i="56" s="1"/>
  <c r="N277" i="56"/>
  <c r="P277" i="56" s="1"/>
  <c r="N308" i="2"/>
  <c r="P308" i="2" s="1"/>
  <c r="S331" i="27"/>
  <c r="Q332" i="27" s="1"/>
  <c r="R325" i="2"/>
  <c r="T325" i="2" s="1"/>
  <c r="S339" i="36"/>
  <c r="Q340" i="36" s="1"/>
  <c r="S360" i="15"/>
  <c r="Q361" i="15" s="1"/>
  <c r="O322" i="36"/>
  <c r="M323" i="36" s="1"/>
  <c r="N300" i="15"/>
  <c r="P300" i="15" s="1"/>
  <c r="E374" i="27" l="1"/>
  <c r="N368" i="31" s="1"/>
  <c r="F374" i="27"/>
  <c r="O368" i="31" s="1"/>
  <c r="H374" i="27"/>
  <c r="O277" i="56"/>
  <c r="M278" i="56" s="1"/>
  <c r="S293" i="56"/>
  <c r="Q294" i="56" s="1"/>
  <c r="S325" i="2"/>
  <c r="Q326" i="2" s="1"/>
  <c r="R332" i="27"/>
  <c r="T332" i="27" s="1"/>
  <c r="S332" i="27" s="1"/>
  <c r="Q333" i="27" s="1"/>
  <c r="O308" i="2"/>
  <c r="M309" i="2" s="1"/>
  <c r="R340" i="36"/>
  <c r="T340" i="36" s="1"/>
  <c r="S340" i="36" s="1"/>
  <c r="Q341" i="36" s="1"/>
  <c r="R361" i="15"/>
  <c r="T361" i="15" s="1"/>
  <c r="S361" i="15" s="1"/>
  <c r="N323" i="36"/>
  <c r="P323" i="36" s="1"/>
  <c r="O300" i="15"/>
  <c r="M301" i="15" s="1"/>
  <c r="Q368" i="31" l="1"/>
  <c r="G374" i="27"/>
  <c r="N278" i="56"/>
  <c r="P278" i="56" s="1"/>
  <c r="R294" i="56"/>
  <c r="T294" i="56" s="1"/>
  <c r="R333" i="27"/>
  <c r="T333" i="27" s="1"/>
  <c r="N309" i="2"/>
  <c r="P309" i="2" s="1"/>
  <c r="R326" i="2"/>
  <c r="T326" i="2" s="1"/>
  <c r="R341" i="36"/>
  <c r="T341" i="36" s="1"/>
  <c r="Q362" i="15"/>
  <c r="R362" i="15" s="1"/>
  <c r="T362" i="15" s="1"/>
  <c r="N301" i="15"/>
  <c r="P301" i="15" s="1"/>
  <c r="O301" i="15" s="1"/>
  <c r="O323" i="36"/>
  <c r="M324" i="36" s="1"/>
  <c r="P368" i="31" l="1"/>
  <c r="E375" i="27"/>
  <c r="S294" i="56"/>
  <c r="Q295" i="56" s="1"/>
  <c r="O278" i="56"/>
  <c r="M279" i="56" s="1"/>
  <c r="S333" i="27"/>
  <c r="Q334" i="27" s="1"/>
  <c r="S326" i="2"/>
  <c r="Q327" i="2" s="1"/>
  <c r="O309" i="2"/>
  <c r="M310" i="2" s="1"/>
  <c r="S341" i="36"/>
  <c r="Q342" i="36" s="1"/>
  <c r="S362" i="15"/>
  <c r="Q363" i="15" s="1"/>
  <c r="M302" i="15"/>
  <c r="N324" i="36"/>
  <c r="P324" i="36" s="1"/>
  <c r="O324" i="36" s="1"/>
  <c r="F375" i="27" l="1"/>
  <c r="O369" i="31" s="1"/>
  <c r="N369" i="31"/>
  <c r="H375" i="27"/>
  <c r="N279" i="56"/>
  <c r="P279" i="56" s="1"/>
  <c r="R295" i="56"/>
  <c r="T295" i="56" s="1"/>
  <c r="R334" i="27"/>
  <c r="T334" i="27" s="1"/>
  <c r="S334" i="27" s="1"/>
  <c r="Q335" i="27" s="1"/>
  <c r="N310" i="2"/>
  <c r="P310" i="2" s="1"/>
  <c r="R327" i="2"/>
  <c r="T327" i="2" s="1"/>
  <c r="S327" i="2" s="1"/>
  <c r="R342" i="36"/>
  <c r="T342" i="36" s="1"/>
  <c r="S342" i="36" s="1"/>
  <c r="R363" i="15"/>
  <c r="T363" i="15" s="1"/>
  <c r="M325" i="36"/>
  <c r="N302" i="15"/>
  <c r="P302" i="15" s="1"/>
  <c r="Q369" i="31" l="1"/>
  <c r="G375" i="27"/>
  <c r="S295" i="56"/>
  <c r="Q296" i="56" s="1"/>
  <c r="O279" i="56"/>
  <c r="M280" i="56" s="1"/>
  <c r="R335" i="27"/>
  <c r="T335" i="27" s="1"/>
  <c r="O310" i="2"/>
  <c r="M311" i="2" s="1"/>
  <c r="Q328" i="2"/>
  <c r="Q343" i="36"/>
  <c r="S363" i="15"/>
  <c r="Q364" i="15" s="1"/>
  <c r="O302" i="15"/>
  <c r="M303" i="15" s="1"/>
  <c r="N325" i="36"/>
  <c r="P325" i="36" s="1"/>
  <c r="P369" i="31" l="1"/>
  <c r="E376" i="27"/>
  <c r="N280" i="56"/>
  <c r="P280" i="56" s="1"/>
  <c r="R296" i="56"/>
  <c r="T296" i="56" s="1"/>
  <c r="N311" i="2"/>
  <c r="P311" i="2" s="1"/>
  <c r="S335" i="27"/>
  <c r="Q336" i="27" s="1"/>
  <c r="R328" i="2"/>
  <c r="T328" i="2" s="1"/>
  <c r="R343" i="36"/>
  <c r="T343" i="36" s="1"/>
  <c r="R364" i="15"/>
  <c r="T364" i="15" s="1"/>
  <c r="O325" i="36"/>
  <c r="M326" i="36" s="1"/>
  <c r="N303" i="15"/>
  <c r="P303" i="15" s="1"/>
  <c r="F376" i="27" l="1"/>
  <c r="O370" i="31" s="1"/>
  <c r="N370" i="31"/>
  <c r="S296" i="56"/>
  <c r="Q297" i="56" s="1"/>
  <c r="R297" i="56" s="1"/>
  <c r="T297" i="56" s="1"/>
  <c r="O280" i="56"/>
  <c r="M281" i="56" s="1"/>
  <c r="S328" i="2"/>
  <c r="Q329" i="2" s="1"/>
  <c r="R336" i="27"/>
  <c r="T336" i="27" s="1"/>
  <c r="O311" i="2"/>
  <c r="M312" i="2" s="1"/>
  <c r="S343" i="36"/>
  <c r="Q344" i="36" s="1"/>
  <c r="S364" i="15"/>
  <c r="Q365" i="15" s="1"/>
  <c r="O303" i="15"/>
  <c r="M304" i="15" s="1"/>
  <c r="N326" i="36"/>
  <c r="P326" i="36" s="1"/>
  <c r="H376" i="27" l="1"/>
  <c r="S297" i="56"/>
  <c r="Q298" i="56" s="1"/>
  <c r="N281" i="56"/>
  <c r="P281" i="56" s="1"/>
  <c r="N312" i="2"/>
  <c r="P312" i="2" s="1"/>
  <c r="R329" i="2"/>
  <c r="T329" i="2" s="1"/>
  <c r="S336" i="27"/>
  <c r="Q337" i="27" s="1"/>
  <c r="R344" i="36"/>
  <c r="T344" i="36" s="1"/>
  <c r="R365" i="15"/>
  <c r="T365" i="15" s="1"/>
  <c r="O326" i="36"/>
  <c r="M327" i="36" s="1"/>
  <c r="N304" i="15"/>
  <c r="P304" i="15" s="1"/>
  <c r="O304" i="15" s="1"/>
  <c r="M305" i="15" s="1"/>
  <c r="Q370" i="31" l="1"/>
  <c r="G376" i="27"/>
  <c r="O281" i="56"/>
  <c r="M282" i="56" s="1"/>
  <c r="R298" i="56"/>
  <c r="T298" i="56" s="1"/>
  <c r="S329" i="2"/>
  <c r="Q330" i="2" s="1"/>
  <c r="O312" i="2"/>
  <c r="M313" i="2" s="1"/>
  <c r="R337" i="27"/>
  <c r="T337" i="27" s="1"/>
  <c r="S344" i="36"/>
  <c r="Q345" i="36" s="1"/>
  <c r="S365" i="15"/>
  <c r="Q366" i="15" s="1"/>
  <c r="N305" i="15"/>
  <c r="P305" i="15" s="1"/>
  <c r="N327" i="36"/>
  <c r="P327" i="36" s="1"/>
  <c r="P370" i="31" l="1"/>
  <c r="E377" i="27"/>
  <c r="S298" i="56"/>
  <c r="Q299" i="56" s="1"/>
  <c r="N282" i="56"/>
  <c r="P282" i="56" s="1"/>
  <c r="S337" i="27"/>
  <c r="Q338" i="27" s="1"/>
  <c r="R330" i="2"/>
  <c r="T330" i="2" s="1"/>
  <c r="S330" i="2" s="1"/>
  <c r="N313" i="2"/>
  <c r="P313" i="2" s="1"/>
  <c r="R345" i="36"/>
  <c r="T345" i="36" s="1"/>
  <c r="R366" i="15"/>
  <c r="T366" i="15" s="1"/>
  <c r="S366" i="15" s="1"/>
  <c r="O305" i="15"/>
  <c r="M306" i="15" s="1"/>
  <c r="O327" i="36"/>
  <c r="M328" i="36" s="1"/>
  <c r="F377" i="27" l="1"/>
  <c r="O371" i="31" s="1"/>
  <c r="N371" i="31"/>
  <c r="O282" i="56"/>
  <c r="M283" i="56" s="1"/>
  <c r="R299" i="56"/>
  <c r="T299" i="56" s="1"/>
  <c r="O313" i="2"/>
  <c r="M314" i="2" s="1"/>
  <c r="Q331" i="2"/>
  <c r="R338" i="27"/>
  <c r="T338" i="27" s="1"/>
  <c r="S338" i="27" s="1"/>
  <c r="S345" i="36"/>
  <c r="Q346" i="36" s="1"/>
  <c r="Q367" i="15"/>
  <c r="N328" i="36"/>
  <c r="P328" i="36" s="1"/>
  <c r="N306" i="15"/>
  <c r="P306" i="15" s="1"/>
  <c r="O306" i="15" s="1"/>
  <c r="H377" i="27" l="1"/>
  <c r="S299" i="56"/>
  <c r="Q300" i="56" s="1"/>
  <c r="N283" i="56"/>
  <c r="P283" i="56" s="1"/>
  <c r="Q339" i="27"/>
  <c r="R331" i="2"/>
  <c r="T331" i="2" s="1"/>
  <c r="N314" i="2"/>
  <c r="P314" i="2" s="1"/>
  <c r="R346" i="36"/>
  <c r="T346" i="36" s="1"/>
  <c r="S346" i="36" s="1"/>
  <c r="R367" i="15"/>
  <c r="T367" i="15" s="1"/>
  <c r="S367" i="15" s="1"/>
  <c r="Q368" i="15" s="1"/>
  <c r="O328" i="36"/>
  <c r="M329" i="36" s="1"/>
  <c r="M307" i="15"/>
  <c r="Q371" i="31" l="1"/>
  <c r="G377" i="27"/>
  <c r="P371" i="31" s="1"/>
  <c r="R300" i="56"/>
  <c r="T300" i="56" s="1"/>
  <c r="O283" i="56"/>
  <c r="M284" i="56" s="1"/>
  <c r="O314" i="2"/>
  <c r="M315" i="2" s="1"/>
  <c r="N315" i="2" s="1"/>
  <c r="P315" i="2" s="1"/>
  <c r="S331" i="2"/>
  <c r="Q332" i="2" s="1"/>
  <c r="R339" i="27"/>
  <c r="T339" i="27" s="1"/>
  <c r="Q347" i="36"/>
  <c r="R347" i="36" s="1"/>
  <c r="T347" i="36" s="1"/>
  <c r="S347" i="36" s="1"/>
  <c r="Q348" i="36" s="1"/>
  <c r="R368" i="15"/>
  <c r="T368" i="15" s="1"/>
  <c r="N329" i="36"/>
  <c r="P329" i="36" s="1"/>
  <c r="N307" i="15"/>
  <c r="P307" i="15" s="1"/>
  <c r="E378" i="27" l="1"/>
  <c r="N284" i="56"/>
  <c r="P284" i="56" s="1"/>
  <c r="S300" i="56"/>
  <c r="Q301" i="56" s="1"/>
  <c r="S339" i="27"/>
  <c r="Q340" i="27" s="1"/>
  <c r="R332" i="2"/>
  <c r="T332" i="2" s="1"/>
  <c r="O315" i="2"/>
  <c r="M316" i="2" s="1"/>
  <c r="R348" i="36"/>
  <c r="T348" i="36" s="1"/>
  <c r="S368" i="15"/>
  <c r="Q369" i="15" s="1"/>
  <c r="O307" i="15"/>
  <c r="M308" i="15" s="1"/>
  <c r="O329" i="36"/>
  <c r="M330" i="36" s="1"/>
  <c r="F378" i="27" l="1"/>
  <c r="O372" i="31" s="1"/>
  <c r="N372" i="31"/>
  <c r="R301" i="56"/>
  <c r="T301" i="56" s="1"/>
  <c r="O284" i="56"/>
  <c r="M285" i="56" s="1"/>
  <c r="R340" i="27"/>
  <c r="T340" i="27" s="1"/>
  <c r="N316" i="2"/>
  <c r="P316" i="2" s="1"/>
  <c r="O316" i="2" s="1"/>
  <c r="S332" i="2"/>
  <c r="Q333" i="2" s="1"/>
  <c r="S348" i="36"/>
  <c r="Q349" i="36" s="1"/>
  <c r="R369" i="15"/>
  <c r="T369" i="15" s="1"/>
  <c r="S369" i="15" s="1"/>
  <c r="Q370" i="15" s="1"/>
  <c r="N330" i="36"/>
  <c r="P330" i="36" s="1"/>
  <c r="N308" i="15"/>
  <c r="P308" i="15" s="1"/>
  <c r="H378" i="27" l="1"/>
  <c r="N285" i="56"/>
  <c r="P285" i="56" s="1"/>
  <c r="S301" i="56"/>
  <c r="Q302" i="56" s="1"/>
  <c r="S340" i="27"/>
  <c r="Q341" i="27" s="1"/>
  <c r="R333" i="2"/>
  <c r="T333" i="2" s="1"/>
  <c r="S333" i="2" s="1"/>
  <c r="M317" i="2"/>
  <c r="R349" i="36"/>
  <c r="T349" i="36" s="1"/>
  <c r="R370" i="15"/>
  <c r="T370" i="15" s="1"/>
  <c r="S370" i="15" s="1"/>
  <c r="O308" i="15"/>
  <c r="M309" i="15" s="1"/>
  <c r="O330" i="36"/>
  <c r="M331" i="36" s="1"/>
  <c r="Q372" i="31" l="1"/>
  <c r="G378" i="27"/>
  <c r="P372" i="31" s="1"/>
  <c r="R302" i="56"/>
  <c r="T302" i="56" s="1"/>
  <c r="O285" i="56"/>
  <c r="M286" i="56" s="1"/>
  <c r="R341" i="27"/>
  <c r="T341" i="27" s="1"/>
  <c r="Q334" i="2"/>
  <c r="N317" i="2"/>
  <c r="P317" i="2" s="1"/>
  <c r="S349" i="36"/>
  <c r="Q350" i="36" s="1"/>
  <c r="R350" i="36" s="1"/>
  <c r="T350" i="36" s="1"/>
  <c r="S350" i="36" s="1"/>
  <c r="Q371" i="15"/>
  <c r="R371" i="15" s="1"/>
  <c r="T371" i="15" s="1"/>
  <c r="N331" i="36"/>
  <c r="P331" i="36" s="1"/>
  <c r="N309" i="15"/>
  <c r="P309" i="15" s="1"/>
  <c r="E379" i="27" l="1"/>
  <c r="N286" i="56"/>
  <c r="P286" i="56" s="1"/>
  <c r="S302" i="56"/>
  <c r="Q303" i="56" s="1"/>
  <c r="S341" i="27"/>
  <c r="Q342" i="27" s="1"/>
  <c r="R342" i="27" s="1"/>
  <c r="T342" i="27" s="1"/>
  <c r="S342" i="27" s="1"/>
  <c r="Q343" i="27" s="1"/>
  <c r="O317" i="2"/>
  <c r="M318" i="2" s="1"/>
  <c r="R334" i="2"/>
  <c r="T334" i="2" s="1"/>
  <c r="S334" i="2" s="1"/>
  <c r="Q351" i="36"/>
  <c r="R351" i="36" s="1"/>
  <c r="T351" i="36" s="1"/>
  <c r="S371" i="15"/>
  <c r="Q372" i="15" s="1"/>
  <c r="O309" i="15"/>
  <c r="M310" i="15" s="1"/>
  <c r="O331" i="36"/>
  <c r="M332" i="36" s="1"/>
  <c r="N373" i="31" l="1"/>
  <c r="F379" i="27"/>
  <c r="O373" i="31" s="1"/>
  <c r="H379" i="27"/>
  <c r="Q373" i="31" s="1"/>
  <c r="G379" i="27"/>
  <c r="P373" i="31" s="1"/>
  <c r="E380" i="27"/>
  <c r="O286" i="56"/>
  <c r="M287" i="56" s="1"/>
  <c r="R303" i="56"/>
  <c r="T303" i="56" s="1"/>
  <c r="R343" i="27"/>
  <c r="T343" i="27" s="1"/>
  <c r="S343" i="27" s="1"/>
  <c r="Q344" i="27" s="1"/>
  <c r="N318" i="2"/>
  <c r="P318" i="2" s="1"/>
  <c r="Q335" i="2"/>
  <c r="S351" i="36"/>
  <c r="Q352" i="36" s="1"/>
  <c r="R372" i="15"/>
  <c r="T372" i="15" s="1"/>
  <c r="S372" i="15" s="1"/>
  <c r="Q373" i="15" s="1"/>
  <c r="N332" i="36"/>
  <c r="P332" i="36" s="1"/>
  <c r="N310" i="15"/>
  <c r="P310" i="15" s="1"/>
  <c r="F380" i="27" l="1"/>
  <c r="O374" i="31" s="1"/>
  <c r="N374" i="31"/>
  <c r="H380" i="27"/>
  <c r="Q374" i="31" s="1"/>
  <c r="S303" i="56"/>
  <c r="Q304" i="56" s="1"/>
  <c r="N287" i="56"/>
  <c r="P287" i="56" s="1"/>
  <c r="R344" i="27"/>
  <c r="T344" i="27" s="1"/>
  <c r="S344" i="27" s="1"/>
  <c r="O318" i="2"/>
  <c r="M319" i="2" s="1"/>
  <c r="R335" i="2"/>
  <c r="T335" i="2" s="1"/>
  <c r="S335" i="2" s="1"/>
  <c r="Q336" i="2" s="1"/>
  <c r="R352" i="36"/>
  <c r="T352" i="36" s="1"/>
  <c r="S352" i="36" s="1"/>
  <c r="R373" i="15"/>
  <c r="T373" i="15" s="1"/>
  <c r="S373" i="15" s="1"/>
  <c r="O310" i="15"/>
  <c r="M311" i="15" s="1"/>
  <c r="O332" i="36"/>
  <c r="M333" i="36" s="1"/>
  <c r="E381" i="27" l="1"/>
  <c r="G380" i="27"/>
  <c r="P374" i="31" s="1"/>
  <c r="O287" i="56"/>
  <c r="M288" i="56" s="1"/>
  <c r="R304" i="56"/>
  <c r="T304" i="56" s="1"/>
  <c r="S304" i="56" s="1"/>
  <c r="Q345" i="27"/>
  <c r="R345" i="27" s="1"/>
  <c r="T345" i="27" s="1"/>
  <c r="S345" i="27" s="1"/>
  <c r="R336" i="2"/>
  <c r="T336" i="2" s="1"/>
  <c r="N319" i="2"/>
  <c r="P319" i="2" s="1"/>
  <c r="O319" i="2" s="1"/>
  <c r="Q353" i="36"/>
  <c r="Q374" i="15"/>
  <c r="N333" i="36"/>
  <c r="P333" i="36" s="1"/>
  <c r="O333" i="36" s="1"/>
  <c r="N311" i="15"/>
  <c r="P311" i="15" s="1"/>
  <c r="F381" i="27" l="1"/>
  <c r="O375" i="31" s="1"/>
  <c r="N375" i="31"/>
  <c r="H381" i="27"/>
  <c r="Q375" i="31" s="1"/>
  <c r="N288" i="56"/>
  <c r="P288" i="56" s="1"/>
  <c r="Q305" i="56"/>
  <c r="M320" i="2"/>
  <c r="S336" i="2"/>
  <c r="Q337" i="2" s="1"/>
  <c r="Q346" i="27"/>
  <c r="R353" i="36"/>
  <c r="T353" i="36" s="1"/>
  <c r="S353" i="36" s="1"/>
  <c r="R374" i="15"/>
  <c r="T374" i="15" s="1"/>
  <c r="S374" i="15" s="1"/>
  <c r="O311" i="15"/>
  <c r="M312" i="15" s="1"/>
  <c r="M334" i="36"/>
  <c r="E382" i="27" l="1"/>
  <c r="G381" i="27"/>
  <c r="P375" i="31" s="1"/>
  <c r="O288" i="56"/>
  <c r="M289" i="56" s="1"/>
  <c r="R305" i="56"/>
  <c r="T305" i="56" s="1"/>
  <c r="S305" i="56" s="1"/>
  <c r="Q306" i="56" s="1"/>
  <c r="R337" i="2"/>
  <c r="T337" i="2" s="1"/>
  <c r="N320" i="2"/>
  <c r="P320" i="2" s="1"/>
  <c r="R346" i="27"/>
  <c r="T346" i="27" s="1"/>
  <c r="Q354" i="36"/>
  <c r="Q375" i="15"/>
  <c r="N312" i="15"/>
  <c r="P312" i="15" s="1"/>
  <c r="O312" i="15" s="1"/>
  <c r="N334" i="36"/>
  <c r="P334" i="36" s="1"/>
  <c r="F382" i="27" l="1"/>
  <c r="O376" i="31" s="1"/>
  <c r="N376" i="31"/>
  <c r="H382" i="27"/>
  <c r="Q376" i="31" s="1"/>
  <c r="G382" i="27"/>
  <c r="P376" i="31" s="1"/>
  <c r="E383" i="27"/>
  <c r="R306" i="56"/>
  <c r="T306" i="56" s="1"/>
  <c r="S306" i="56" s="1"/>
  <c r="N289" i="56"/>
  <c r="P289" i="56" s="1"/>
  <c r="S346" i="27"/>
  <c r="Q347" i="27" s="1"/>
  <c r="O320" i="2"/>
  <c r="M321" i="2" s="1"/>
  <c r="S337" i="2"/>
  <c r="Q338" i="2" s="1"/>
  <c r="R354" i="36"/>
  <c r="T354" i="36" s="1"/>
  <c r="R375" i="15"/>
  <c r="T375" i="15" s="1"/>
  <c r="S375" i="15" s="1"/>
  <c r="O334" i="36"/>
  <c r="M335" i="36" s="1"/>
  <c r="M313" i="15"/>
  <c r="F383" i="27" l="1"/>
  <c r="O377" i="31" s="1"/>
  <c r="N377" i="31"/>
  <c r="O289" i="56"/>
  <c r="M290" i="56" s="1"/>
  <c r="Q307" i="56"/>
  <c r="R338" i="2"/>
  <c r="T338" i="2" s="1"/>
  <c r="S338" i="2" s="1"/>
  <c r="R347" i="27"/>
  <c r="T347" i="27" s="1"/>
  <c r="N321" i="2"/>
  <c r="P321" i="2" s="1"/>
  <c r="O321" i="2" s="1"/>
  <c r="S354" i="36"/>
  <c r="Q355" i="36" s="1"/>
  <c r="Q376" i="15"/>
  <c r="N335" i="36"/>
  <c r="P335" i="36" s="1"/>
  <c r="O335" i="36" s="1"/>
  <c r="N313" i="15"/>
  <c r="P313" i="15" s="1"/>
  <c r="H383" i="27" l="1"/>
  <c r="N290" i="56"/>
  <c r="P290" i="56" s="1"/>
  <c r="O290" i="56" s="1"/>
  <c r="R307" i="56"/>
  <c r="T307" i="56" s="1"/>
  <c r="M322" i="2"/>
  <c r="N322" i="2" s="1"/>
  <c r="S347" i="27"/>
  <c r="Q348" i="27" s="1"/>
  <c r="Q339" i="2"/>
  <c r="R355" i="36"/>
  <c r="T355" i="36" s="1"/>
  <c r="S355" i="36" s="1"/>
  <c r="R376" i="15"/>
  <c r="T376" i="15" s="1"/>
  <c r="O313" i="15"/>
  <c r="M314" i="15" s="1"/>
  <c r="M336" i="36"/>
  <c r="Q377" i="31" l="1"/>
  <c r="G383" i="27"/>
  <c r="P377" i="31" s="1"/>
  <c r="E384" i="27"/>
  <c r="S307" i="56"/>
  <c r="Q308" i="56" s="1"/>
  <c r="M291" i="56"/>
  <c r="P322" i="2"/>
  <c r="O322" i="2" s="1"/>
  <c r="R348" i="27"/>
  <c r="T348" i="27" s="1"/>
  <c r="R339" i="2"/>
  <c r="T339" i="2" s="1"/>
  <c r="Q356" i="36"/>
  <c r="S376" i="15"/>
  <c r="Q377" i="15" s="1"/>
  <c r="N336" i="36"/>
  <c r="P336" i="36" s="1"/>
  <c r="N314" i="15"/>
  <c r="P314" i="15" s="1"/>
  <c r="N378" i="31" l="1"/>
  <c r="F384" i="27"/>
  <c r="O378" i="31" s="1"/>
  <c r="R308" i="56"/>
  <c r="T308" i="56" s="1"/>
  <c r="N291" i="56"/>
  <c r="P291" i="56" s="1"/>
  <c r="O291" i="56" s="1"/>
  <c r="M323" i="2"/>
  <c r="S348" i="27"/>
  <c r="Q349" i="27" s="1"/>
  <c r="S339" i="2"/>
  <c r="Q340" i="2" s="1"/>
  <c r="R356" i="36"/>
  <c r="T356" i="36" s="1"/>
  <c r="S356" i="36" s="1"/>
  <c r="Q357" i="36" s="1"/>
  <c r="R377" i="15"/>
  <c r="T377" i="15" s="1"/>
  <c r="O314" i="15"/>
  <c r="M315" i="15" s="1"/>
  <c r="O336" i="36"/>
  <c r="M337" i="36" s="1"/>
  <c r="H384" i="27" l="1"/>
  <c r="S308" i="56"/>
  <c r="Q309" i="56" s="1"/>
  <c r="M292" i="56"/>
  <c r="N323" i="2"/>
  <c r="P323" i="2" s="1"/>
  <c r="R340" i="2"/>
  <c r="T340" i="2" s="1"/>
  <c r="R349" i="27"/>
  <c r="T349" i="27" s="1"/>
  <c r="R357" i="36"/>
  <c r="T357" i="36" s="1"/>
  <c r="S357" i="36" s="1"/>
  <c r="Q358" i="36" s="1"/>
  <c r="S377" i="15"/>
  <c r="Q378" i="15" s="1"/>
  <c r="N315" i="15"/>
  <c r="P315" i="15" s="1"/>
  <c r="N337" i="36"/>
  <c r="P337" i="36" s="1"/>
  <c r="O337" i="36" s="1"/>
  <c r="Q378" i="31" l="1"/>
  <c r="G384" i="27"/>
  <c r="P378" i="31" s="1"/>
  <c r="E385" i="27"/>
  <c r="R309" i="56"/>
  <c r="T309" i="56" s="1"/>
  <c r="N292" i="56"/>
  <c r="P292" i="56" s="1"/>
  <c r="O323" i="2"/>
  <c r="M324" i="2" s="1"/>
  <c r="S340" i="2"/>
  <c r="Q341" i="2" s="1"/>
  <c r="S349" i="27"/>
  <c r="Q350" i="27" s="1"/>
  <c r="R358" i="36"/>
  <c r="T358" i="36" s="1"/>
  <c r="S358" i="36" s="1"/>
  <c r="R378" i="15"/>
  <c r="T378" i="15" s="1"/>
  <c r="O315" i="15"/>
  <c r="M316" i="15" s="1"/>
  <c r="M338" i="36"/>
  <c r="N379" i="31" l="1"/>
  <c r="F385" i="27"/>
  <c r="O379" i="31" s="1"/>
  <c r="H385" i="27"/>
  <c r="Q379" i="31" s="1"/>
  <c r="G385" i="27"/>
  <c r="P379" i="31" s="1"/>
  <c r="E386" i="27"/>
  <c r="O292" i="56"/>
  <c r="M293" i="56" s="1"/>
  <c r="S309" i="56"/>
  <c r="Q310" i="56" s="1"/>
  <c r="R350" i="27"/>
  <c r="T350" i="27" s="1"/>
  <c r="R341" i="2"/>
  <c r="T341" i="2" s="1"/>
  <c r="S341" i="2" s="1"/>
  <c r="Q342" i="2" s="1"/>
  <c r="R342" i="2" s="1"/>
  <c r="N324" i="2"/>
  <c r="P324" i="2" s="1"/>
  <c r="O324" i="2" s="1"/>
  <c r="M325" i="2" s="1"/>
  <c r="Q359" i="36"/>
  <c r="R359" i="36" s="1"/>
  <c r="S378" i="15"/>
  <c r="Q379" i="15" s="1"/>
  <c r="N316" i="15"/>
  <c r="P316" i="15" s="1"/>
  <c r="O316" i="15" s="1"/>
  <c r="M317" i="15" s="1"/>
  <c r="N338" i="36"/>
  <c r="P338" i="36" s="1"/>
  <c r="F386" i="27" l="1"/>
  <c r="O380" i="31" s="1"/>
  <c r="N380" i="31"/>
  <c r="R310" i="56"/>
  <c r="T310" i="56" s="1"/>
  <c r="S310" i="56" s="1"/>
  <c r="N293" i="56"/>
  <c r="P293" i="56" s="1"/>
  <c r="T342" i="2"/>
  <c r="S342" i="2" s="1"/>
  <c r="S350" i="27"/>
  <c r="Q351" i="27" s="1"/>
  <c r="R351" i="27" s="1"/>
  <c r="T351" i="27" s="1"/>
  <c r="S351" i="27" s="1"/>
  <c r="N325" i="2"/>
  <c r="P325" i="2" s="1"/>
  <c r="T359" i="36"/>
  <c r="S359" i="36" s="1"/>
  <c r="R379" i="15"/>
  <c r="T379" i="15" s="1"/>
  <c r="S379" i="15" s="1"/>
  <c r="N317" i="15"/>
  <c r="P317" i="15" s="1"/>
  <c r="O338" i="36"/>
  <c r="M339" i="36" s="1"/>
  <c r="H386" i="27" l="1"/>
  <c r="Q343" i="2"/>
  <c r="R343" i="2" s="1"/>
  <c r="T343" i="2" s="1"/>
  <c r="S343" i="2" s="1"/>
  <c r="Q344" i="2" s="1"/>
  <c r="O293" i="56"/>
  <c r="M294" i="56" s="1"/>
  <c r="Q311" i="56"/>
  <c r="O325" i="2"/>
  <c r="M326" i="2" s="1"/>
  <c r="Q352" i="27"/>
  <c r="Q360" i="36"/>
  <c r="R360" i="36" s="1"/>
  <c r="T360" i="36" s="1"/>
  <c r="Q380" i="15"/>
  <c r="R380" i="15" s="1"/>
  <c r="T380" i="15" s="1"/>
  <c r="O317" i="15"/>
  <c r="M318" i="15" s="1"/>
  <c r="N339" i="36"/>
  <c r="P339" i="36" s="1"/>
  <c r="Q380" i="31" l="1"/>
  <c r="G386" i="27"/>
  <c r="P380" i="31" s="1"/>
  <c r="N294" i="56"/>
  <c r="P294" i="56" s="1"/>
  <c r="R311" i="56"/>
  <c r="T311" i="56" s="1"/>
  <c r="N326" i="2"/>
  <c r="P326" i="2" s="1"/>
  <c r="O326" i="2" s="1"/>
  <c r="M327" i="2" s="1"/>
  <c r="R344" i="2"/>
  <c r="T344" i="2" s="1"/>
  <c r="S344" i="2" s="1"/>
  <c r="R352" i="27"/>
  <c r="T352" i="27" s="1"/>
  <c r="S360" i="36"/>
  <c r="Q361" i="36" s="1"/>
  <c r="S380" i="15"/>
  <c r="Q381" i="15" s="1"/>
  <c r="O339" i="36"/>
  <c r="M340" i="36" s="1"/>
  <c r="N318" i="15"/>
  <c r="P318" i="15" s="1"/>
  <c r="E387" i="27" l="1"/>
  <c r="S311" i="56"/>
  <c r="Q312" i="56" s="1"/>
  <c r="O294" i="56"/>
  <c r="M295" i="56" s="1"/>
  <c r="N327" i="2"/>
  <c r="P327" i="2" s="1"/>
  <c r="O327" i="2" s="1"/>
  <c r="M328" i="2" s="1"/>
  <c r="S352" i="27"/>
  <c r="Q353" i="27" s="1"/>
  <c r="Q345" i="2"/>
  <c r="R361" i="36"/>
  <c r="T361" i="36" s="1"/>
  <c r="R381" i="15"/>
  <c r="T381" i="15" s="1"/>
  <c r="S381" i="15" s="1"/>
  <c r="O318" i="15"/>
  <c r="M319" i="15" s="1"/>
  <c r="N340" i="36"/>
  <c r="P340" i="36" s="1"/>
  <c r="N381" i="31" l="1"/>
  <c r="F387" i="27"/>
  <c r="O381" i="31" s="1"/>
  <c r="N295" i="56"/>
  <c r="P295" i="56" s="1"/>
  <c r="R312" i="56"/>
  <c r="T312" i="56" s="1"/>
  <c r="N328" i="2"/>
  <c r="P328" i="2" s="1"/>
  <c r="R345" i="2"/>
  <c r="T345" i="2" s="1"/>
  <c r="R353" i="27"/>
  <c r="T353" i="27" s="1"/>
  <c r="S361" i="36"/>
  <c r="Q362" i="36" s="1"/>
  <c r="Q382" i="15"/>
  <c r="O340" i="36"/>
  <c r="M341" i="36" s="1"/>
  <c r="N319" i="15"/>
  <c r="P319" i="15" s="1"/>
  <c r="O319" i="15" s="1"/>
  <c r="H387" i="27" l="1"/>
  <c r="S312" i="56"/>
  <c r="Q313" i="56" s="1"/>
  <c r="O295" i="56"/>
  <c r="M296" i="56" s="1"/>
  <c r="O328" i="2"/>
  <c r="M329" i="2" s="1"/>
  <c r="S353" i="27"/>
  <c r="Q354" i="27" s="1"/>
  <c r="S345" i="2"/>
  <c r="Q346" i="2" s="1"/>
  <c r="R362" i="36"/>
  <c r="T362" i="36" s="1"/>
  <c r="S362" i="36" s="1"/>
  <c r="Q363" i="36" s="1"/>
  <c r="R382" i="15"/>
  <c r="T382" i="15" s="1"/>
  <c r="S382" i="15" s="1"/>
  <c r="Q383" i="15" s="1"/>
  <c r="M320" i="15"/>
  <c r="N341" i="36"/>
  <c r="P341" i="36" s="1"/>
  <c r="O341" i="36" s="1"/>
  <c r="M342" i="36" s="1"/>
  <c r="Q381" i="31" l="1"/>
  <c r="G387" i="27"/>
  <c r="P381" i="31" s="1"/>
  <c r="E388" i="27"/>
  <c r="N296" i="56"/>
  <c r="P296" i="56" s="1"/>
  <c r="R313" i="56"/>
  <c r="T313" i="56" s="1"/>
  <c r="S313" i="56" s="1"/>
  <c r="Q314" i="56" s="1"/>
  <c r="N329" i="2"/>
  <c r="P329" i="2" s="1"/>
  <c r="O329" i="2" s="1"/>
  <c r="M330" i="2" s="1"/>
  <c r="R346" i="2"/>
  <c r="T346" i="2" s="1"/>
  <c r="S346" i="2" s="1"/>
  <c r="Q347" i="2" s="1"/>
  <c r="R354" i="27"/>
  <c r="T354" i="27" s="1"/>
  <c r="R363" i="36"/>
  <c r="T363" i="36" s="1"/>
  <c r="R383" i="15"/>
  <c r="T383" i="15" s="1"/>
  <c r="N342" i="36"/>
  <c r="P342" i="36" s="1"/>
  <c r="O342" i="36" s="1"/>
  <c r="N320" i="15"/>
  <c r="P320" i="15" s="1"/>
  <c r="N382" i="31" l="1"/>
  <c r="F388" i="27"/>
  <c r="O382" i="31" s="1"/>
  <c r="H388" i="27"/>
  <c r="Q382" i="31" s="1"/>
  <c r="G388" i="27"/>
  <c r="P382" i="31" s="1"/>
  <c r="E389" i="27"/>
  <c r="R314" i="56"/>
  <c r="T314" i="56" s="1"/>
  <c r="S314" i="56" s="1"/>
  <c r="O296" i="56"/>
  <c r="M297" i="56" s="1"/>
  <c r="S354" i="27"/>
  <c r="Q355" i="27" s="1"/>
  <c r="N330" i="2"/>
  <c r="P330" i="2" s="1"/>
  <c r="R347" i="2"/>
  <c r="T347" i="2" s="1"/>
  <c r="S363" i="36"/>
  <c r="Q364" i="36" s="1"/>
  <c r="S383" i="15"/>
  <c r="Q384" i="15" s="1"/>
  <c r="O320" i="15"/>
  <c r="M321" i="15" s="1"/>
  <c r="M343" i="36"/>
  <c r="N383" i="31" l="1"/>
  <c r="F389" i="27"/>
  <c r="N297" i="56"/>
  <c r="P297" i="56" s="1"/>
  <c r="O297" i="56" s="1"/>
  <c r="Q315" i="56"/>
  <c r="R355" i="27"/>
  <c r="T355" i="27" s="1"/>
  <c r="S355" i="27" s="1"/>
  <c r="Q356" i="27" s="1"/>
  <c r="O330" i="2"/>
  <c r="M331" i="2" s="1"/>
  <c r="S347" i="2"/>
  <c r="Q348" i="2" s="1"/>
  <c r="R364" i="36"/>
  <c r="T364" i="36" s="1"/>
  <c r="S364" i="36" s="1"/>
  <c r="Q365" i="36" s="1"/>
  <c r="R384" i="15"/>
  <c r="T384" i="15" s="1"/>
  <c r="S384" i="15" s="1"/>
  <c r="Q385" i="15" s="1"/>
  <c r="N343" i="36"/>
  <c r="P343" i="36" s="1"/>
  <c r="N321" i="15"/>
  <c r="P321" i="15" s="1"/>
  <c r="O383" i="31" l="1"/>
  <c r="H389" i="27"/>
  <c r="R315" i="56"/>
  <c r="T315" i="56" s="1"/>
  <c r="M298" i="56"/>
  <c r="N331" i="2"/>
  <c r="P331" i="2" s="1"/>
  <c r="R356" i="27"/>
  <c r="T356" i="27" s="1"/>
  <c r="S356" i="27" s="1"/>
  <c r="Q357" i="27" s="1"/>
  <c r="R348" i="2"/>
  <c r="T348" i="2" s="1"/>
  <c r="R365" i="36"/>
  <c r="T365" i="36" s="1"/>
  <c r="S365" i="36" s="1"/>
  <c r="R385" i="15"/>
  <c r="T385" i="15" s="1"/>
  <c r="O343" i="36"/>
  <c r="M344" i="36" s="1"/>
  <c r="O321" i="15"/>
  <c r="M322" i="15" s="1"/>
  <c r="Q383" i="31" l="1"/>
  <c r="G389" i="27"/>
  <c r="P383" i="31" s="1"/>
  <c r="E390" i="27"/>
  <c r="S315" i="56"/>
  <c r="Q316" i="56" s="1"/>
  <c r="N298" i="56"/>
  <c r="P298" i="56" s="1"/>
  <c r="O331" i="2"/>
  <c r="M332" i="2" s="1"/>
  <c r="R357" i="27"/>
  <c r="T357" i="27" s="1"/>
  <c r="S357" i="27" s="1"/>
  <c r="S348" i="2"/>
  <c r="Q349" i="2" s="1"/>
  <c r="Q366" i="36"/>
  <c r="S385" i="15"/>
  <c r="Q386" i="15" s="1"/>
  <c r="N322" i="15"/>
  <c r="P322" i="15" s="1"/>
  <c r="O322" i="15" s="1"/>
  <c r="N344" i="36"/>
  <c r="P344" i="36" s="1"/>
  <c r="F390" i="27" l="1"/>
  <c r="N384" i="31"/>
  <c r="O298" i="56"/>
  <c r="M299" i="56" s="1"/>
  <c r="R316" i="56"/>
  <c r="T316" i="56" s="1"/>
  <c r="N332" i="2"/>
  <c r="P332" i="2" s="1"/>
  <c r="R349" i="2"/>
  <c r="T349" i="2" s="1"/>
  <c r="S349" i="2" s="1"/>
  <c r="Q358" i="27"/>
  <c r="R366" i="36"/>
  <c r="T366" i="36" s="1"/>
  <c r="R386" i="15"/>
  <c r="T386" i="15" s="1"/>
  <c r="M323" i="15"/>
  <c r="N323" i="15" s="1"/>
  <c r="P323" i="15" s="1"/>
  <c r="O344" i="36"/>
  <c r="M345" i="36" s="1"/>
  <c r="O384" i="31" l="1"/>
  <c r="H390" i="27"/>
  <c r="S316" i="56"/>
  <c r="Q317" i="56" s="1"/>
  <c r="N299" i="56"/>
  <c r="P299" i="56" s="1"/>
  <c r="O332" i="2"/>
  <c r="M333" i="2" s="1"/>
  <c r="Q350" i="2"/>
  <c r="R358" i="27"/>
  <c r="T358" i="27" s="1"/>
  <c r="S366" i="36"/>
  <c r="Q367" i="36" s="1"/>
  <c r="S386" i="15"/>
  <c r="Q387" i="15" s="1"/>
  <c r="O323" i="15"/>
  <c r="M324" i="15" s="1"/>
  <c r="N345" i="36"/>
  <c r="P345" i="36" s="1"/>
  <c r="G390" i="27" l="1"/>
  <c r="Q384" i="31"/>
  <c r="O299" i="56"/>
  <c r="M300" i="56" s="1"/>
  <c r="R317" i="56"/>
  <c r="T317" i="56" s="1"/>
  <c r="N333" i="2"/>
  <c r="P333" i="2" s="1"/>
  <c r="O333" i="2" s="1"/>
  <c r="M334" i="2" s="1"/>
  <c r="S358" i="27"/>
  <c r="Q359" i="27" s="1"/>
  <c r="R350" i="2"/>
  <c r="T350" i="2" s="1"/>
  <c r="R367" i="36"/>
  <c r="T367" i="36" s="1"/>
  <c r="S367" i="36" s="1"/>
  <c r="R387" i="15"/>
  <c r="T387" i="15" s="1"/>
  <c r="S387" i="15" s="1"/>
  <c r="O345" i="36"/>
  <c r="M346" i="36" s="1"/>
  <c r="N324" i="15"/>
  <c r="P324" i="15" s="1"/>
  <c r="P384" i="31" l="1"/>
  <c r="E391" i="27"/>
  <c r="N300" i="56"/>
  <c r="P300" i="56" s="1"/>
  <c r="O300" i="56" s="1"/>
  <c r="M301" i="56" s="1"/>
  <c r="S317" i="56"/>
  <c r="Q318" i="56" s="1"/>
  <c r="S350" i="2"/>
  <c r="Q351" i="2" s="1"/>
  <c r="R351" i="2" s="1"/>
  <c r="T351" i="2" s="1"/>
  <c r="N334" i="2"/>
  <c r="P334" i="2" s="1"/>
  <c r="O334" i="2" s="1"/>
  <c r="R359" i="27"/>
  <c r="T359" i="27" s="1"/>
  <c r="Q368" i="36"/>
  <c r="Q388" i="15"/>
  <c r="O324" i="15"/>
  <c r="M325" i="15" s="1"/>
  <c r="N346" i="36"/>
  <c r="P346" i="36" s="1"/>
  <c r="F391" i="27" l="1"/>
  <c r="N385" i="31"/>
  <c r="R318" i="56"/>
  <c r="T318" i="56" s="1"/>
  <c r="N301" i="56"/>
  <c r="P301" i="56" s="1"/>
  <c r="M335" i="2"/>
  <c r="S359" i="27"/>
  <c r="Q360" i="27" s="1"/>
  <c r="S351" i="2"/>
  <c r="Q352" i="2" s="1"/>
  <c r="R368" i="36"/>
  <c r="T368" i="36" s="1"/>
  <c r="R388" i="15"/>
  <c r="T388" i="15" s="1"/>
  <c r="O346" i="36"/>
  <c r="M347" i="36" s="1"/>
  <c r="N325" i="15"/>
  <c r="P325" i="15" s="1"/>
  <c r="O385" i="31" l="1"/>
  <c r="H391" i="27"/>
  <c r="O301" i="56"/>
  <c r="M302" i="56" s="1"/>
  <c r="S318" i="56"/>
  <c r="Q319" i="56" s="1"/>
  <c r="N335" i="2"/>
  <c r="P335" i="2" s="1"/>
  <c r="O335" i="2" s="1"/>
  <c r="M336" i="2" s="1"/>
  <c r="R352" i="2"/>
  <c r="T352" i="2" s="1"/>
  <c r="S352" i="2" s="1"/>
  <c r="Q353" i="2" s="1"/>
  <c r="R360" i="27"/>
  <c r="T360" i="27" s="1"/>
  <c r="S368" i="36"/>
  <c r="Q369" i="36" s="1"/>
  <c r="S388" i="15"/>
  <c r="Q389" i="15" s="1"/>
  <c r="O325" i="15"/>
  <c r="M326" i="15" s="1"/>
  <c r="N347" i="36"/>
  <c r="P347" i="36" s="1"/>
  <c r="Q385" i="31" l="1"/>
  <c r="G391" i="27"/>
  <c r="P385" i="31" s="1"/>
  <c r="N302" i="56"/>
  <c r="P302" i="56" s="1"/>
  <c r="R319" i="56"/>
  <c r="T319" i="56" s="1"/>
  <c r="N336" i="2"/>
  <c r="P336" i="2" s="1"/>
  <c r="O336" i="2" s="1"/>
  <c r="M337" i="2" s="1"/>
  <c r="N337" i="2" s="1"/>
  <c r="P337" i="2" s="1"/>
  <c r="S360" i="27"/>
  <c r="Q361" i="27" s="1"/>
  <c r="R353" i="2"/>
  <c r="T353" i="2" s="1"/>
  <c r="R369" i="36"/>
  <c r="T369" i="36" s="1"/>
  <c r="S369" i="36" s="1"/>
  <c r="Q370" i="36" s="1"/>
  <c r="R389" i="15"/>
  <c r="T389" i="15" s="1"/>
  <c r="O347" i="36"/>
  <c r="M348" i="36" s="1"/>
  <c r="N326" i="15"/>
  <c r="P326" i="15" s="1"/>
  <c r="E392" i="27" l="1"/>
  <c r="S319" i="56"/>
  <c r="Q320" i="56" s="1"/>
  <c r="O302" i="56"/>
  <c r="M303" i="56" s="1"/>
  <c r="S353" i="2"/>
  <c r="Q354" i="2" s="1"/>
  <c r="R361" i="27"/>
  <c r="T361" i="27" s="1"/>
  <c r="O337" i="2"/>
  <c r="M338" i="2" s="1"/>
  <c r="R370" i="36"/>
  <c r="T370" i="36" s="1"/>
  <c r="S370" i="36" s="1"/>
  <c r="Q371" i="36" s="1"/>
  <c r="S389" i="15"/>
  <c r="Q390" i="15" s="1"/>
  <c r="O326" i="15"/>
  <c r="M327" i="15" s="1"/>
  <c r="N348" i="36"/>
  <c r="P348" i="36" s="1"/>
  <c r="N386" i="31" l="1"/>
  <c r="F392" i="27"/>
  <c r="O386" i="31" s="1"/>
  <c r="N303" i="56"/>
  <c r="P303" i="56" s="1"/>
  <c r="R320" i="56"/>
  <c r="T320" i="56" s="1"/>
  <c r="N338" i="2"/>
  <c r="P338" i="2" s="1"/>
  <c r="S361" i="27"/>
  <c r="Q362" i="27" s="1"/>
  <c r="R354" i="2"/>
  <c r="T354" i="2" s="1"/>
  <c r="S354" i="2" s="1"/>
  <c r="R371" i="36"/>
  <c r="T371" i="36" s="1"/>
  <c r="S371" i="36" s="1"/>
  <c r="Q372" i="36" s="1"/>
  <c r="R390" i="15"/>
  <c r="T390" i="15" s="1"/>
  <c r="O348" i="36"/>
  <c r="M349" i="36" s="1"/>
  <c r="N327" i="15"/>
  <c r="P327" i="15" s="1"/>
  <c r="H392" i="27" l="1"/>
  <c r="S320" i="56"/>
  <c r="Q321" i="56" s="1"/>
  <c r="O303" i="56"/>
  <c r="M304" i="56" s="1"/>
  <c r="O338" i="2"/>
  <c r="M339" i="2" s="1"/>
  <c r="R362" i="27"/>
  <c r="T362" i="27" s="1"/>
  <c r="Q355" i="2"/>
  <c r="R372" i="36"/>
  <c r="T372" i="36" s="1"/>
  <c r="S372" i="36" s="1"/>
  <c r="Q373" i="36" s="1"/>
  <c r="S390" i="15"/>
  <c r="Q391" i="15" s="1"/>
  <c r="O327" i="15"/>
  <c r="M328" i="15" s="1"/>
  <c r="N349" i="36"/>
  <c r="P349" i="36" s="1"/>
  <c r="Q386" i="31" l="1"/>
  <c r="G392" i="27"/>
  <c r="P386" i="31" s="1"/>
  <c r="N304" i="56"/>
  <c r="P304" i="56" s="1"/>
  <c r="R321" i="56"/>
  <c r="T321" i="56" s="1"/>
  <c r="N339" i="2"/>
  <c r="P339" i="2" s="1"/>
  <c r="O339" i="2" s="1"/>
  <c r="S362" i="27"/>
  <c r="Q363" i="27" s="1"/>
  <c r="R355" i="2"/>
  <c r="T355" i="2" s="1"/>
  <c r="R373" i="36"/>
  <c r="T373" i="36" s="1"/>
  <c r="S373" i="36" s="1"/>
  <c r="R391" i="15"/>
  <c r="T391" i="15" s="1"/>
  <c r="O349" i="36"/>
  <c r="M350" i="36" s="1"/>
  <c r="N328" i="15"/>
  <c r="P328" i="15" s="1"/>
  <c r="O328" i="15" s="1"/>
  <c r="E393" i="27" l="1"/>
  <c r="O304" i="56"/>
  <c r="M305" i="56" s="1"/>
  <c r="S321" i="56"/>
  <c r="Q322" i="56" s="1"/>
  <c r="R363" i="27"/>
  <c r="T363" i="27" s="1"/>
  <c r="S363" i="27" s="1"/>
  <c r="Q364" i="27" s="1"/>
  <c r="S355" i="2"/>
  <c r="Q356" i="2" s="1"/>
  <c r="M340" i="2"/>
  <c r="Q374" i="36"/>
  <c r="S391" i="15"/>
  <c r="Q392" i="15" s="1"/>
  <c r="M329" i="15"/>
  <c r="N350" i="36"/>
  <c r="P350" i="36" s="1"/>
  <c r="F393" i="27" l="1"/>
  <c r="O387" i="31" s="1"/>
  <c r="N387" i="31"/>
  <c r="H393" i="27"/>
  <c r="Q387" i="31" s="1"/>
  <c r="G393" i="27"/>
  <c r="P387" i="31" s="1"/>
  <c r="E394" i="27"/>
  <c r="R322" i="56"/>
  <c r="T322" i="56" s="1"/>
  <c r="S322" i="56" s="1"/>
  <c r="N305" i="56"/>
  <c r="P305" i="56" s="1"/>
  <c r="R356" i="2"/>
  <c r="T356" i="2" s="1"/>
  <c r="R364" i="27"/>
  <c r="T364" i="27" s="1"/>
  <c r="N340" i="2"/>
  <c r="P340" i="2" s="1"/>
  <c r="R374" i="36"/>
  <c r="T374" i="36" s="1"/>
  <c r="S374" i="36" s="1"/>
  <c r="R392" i="15"/>
  <c r="T392" i="15" s="1"/>
  <c r="S392" i="15" s="1"/>
  <c r="O350" i="36"/>
  <c r="M351" i="36" s="1"/>
  <c r="N329" i="15"/>
  <c r="P329" i="15" s="1"/>
  <c r="F394" i="27" l="1"/>
  <c r="H394" i="27" s="1"/>
  <c r="G394" i="27" s="1"/>
  <c r="E395" i="27" s="1"/>
  <c r="O305" i="56"/>
  <c r="M306" i="56" s="1"/>
  <c r="Q323" i="56"/>
  <c r="O340" i="2"/>
  <c r="M341" i="2" s="1"/>
  <c r="S356" i="2"/>
  <c r="Q357" i="2" s="1"/>
  <c r="S364" i="27"/>
  <c r="Q365" i="27" s="1"/>
  <c r="Q375" i="36"/>
  <c r="Q393" i="15"/>
  <c r="O329" i="15"/>
  <c r="M330" i="15" s="1"/>
  <c r="N351" i="36"/>
  <c r="P351" i="36" s="1"/>
  <c r="F395" i="27" l="1"/>
  <c r="H395" i="27"/>
  <c r="G395" i="27" s="1"/>
  <c r="E396" i="27" s="1"/>
  <c r="F396" i="27" s="1"/>
  <c r="H396" i="27" s="1"/>
  <c r="G396" i="27" s="1"/>
  <c r="E397" i="27" s="1"/>
  <c r="N306" i="56"/>
  <c r="P306" i="56" s="1"/>
  <c r="R323" i="56"/>
  <c r="T323" i="56" s="1"/>
  <c r="R365" i="27"/>
  <c r="T365" i="27" s="1"/>
  <c r="R357" i="2"/>
  <c r="T357" i="2" s="1"/>
  <c r="N341" i="2"/>
  <c r="P341" i="2" s="1"/>
  <c r="O341" i="2" s="1"/>
  <c r="R375" i="36"/>
  <c r="T375" i="36" s="1"/>
  <c r="R393" i="15"/>
  <c r="T393" i="15" s="1"/>
  <c r="S393" i="15" s="1"/>
  <c r="N330" i="15"/>
  <c r="P330" i="15" s="1"/>
  <c r="O330" i="15" s="1"/>
  <c r="O351" i="36"/>
  <c r="M352" i="36" s="1"/>
  <c r="F397" i="27" l="1"/>
  <c r="H397" i="27"/>
  <c r="G397" i="27" s="1"/>
  <c r="O306" i="56"/>
  <c r="M307" i="56" s="1"/>
  <c r="N307" i="56" s="1"/>
  <c r="P307" i="56" s="1"/>
  <c r="S323" i="56"/>
  <c r="Q324" i="56" s="1"/>
  <c r="S365" i="27"/>
  <c r="Q366" i="27" s="1"/>
  <c r="S357" i="2"/>
  <c r="Q358" i="2" s="1"/>
  <c r="M342" i="2"/>
  <c r="S375" i="36"/>
  <c r="Q376" i="36" s="1"/>
  <c r="R376" i="36" s="1"/>
  <c r="Q394" i="15"/>
  <c r="M331" i="15"/>
  <c r="N331" i="15" s="1"/>
  <c r="P331" i="15" s="1"/>
  <c r="N352" i="36"/>
  <c r="P352" i="36" s="1"/>
  <c r="E398" i="27" l="1"/>
  <c r="O307" i="56"/>
  <c r="M308" i="56" s="1"/>
  <c r="R324" i="56"/>
  <c r="T324" i="56" s="1"/>
  <c r="R358" i="2"/>
  <c r="T358" i="2" s="1"/>
  <c r="R366" i="27"/>
  <c r="T366" i="27" s="1"/>
  <c r="S366" i="27" s="1"/>
  <c r="Q367" i="27" s="1"/>
  <c r="N342" i="2"/>
  <c r="P342" i="2" s="1"/>
  <c r="T376" i="36"/>
  <c r="S376" i="36" s="1"/>
  <c r="R394" i="15"/>
  <c r="T394" i="15" s="1"/>
  <c r="S394" i="15" s="1"/>
  <c r="O352" i="36"/>
  <c r="M353" i="36" s="1"/>
  <c r="O331" i="15"/>
  <c r="M332" i="15" s="1"/>
  <c r="F398" i="27" l="1"/>
  <c r="H398" i="27"/>
  <c r="G398" i="27" s="1"/>
  <c r="E399" i="27" s="1"/>
  <c r="F399" i="27" s="1"/>
  <c r="H399" i="27" s="1"/>
  <c r="S324" i="56"/>
  <c r="Q325" i="56" s="1"/>
  <c r="N308" i="56"/>
  <c r="P308" i="56" s="1"/>
  <c r="S358" i="2"/>
  <c r="Q359" i="2" s="1"/>
  <c r="O342" i="2"/>
  <c r="M343" i="2" s="1"/>
  <c r="R367" i="27"/>
  <c r="T367" i="27" s="1"/>
  <c r="Q377" i="36"/>
  <c r="R377" i="36" s="1"/>
  <c r="T377" i="36" s="1"/>
  <c r="S377" i="36" s="1"/>
  <c r="Q395" i="15"/>
  <c r="N332" i="15"/>
  <c r="P332" i="15" s="1"/>
  <c r="O332" i="15" s="1"/>
  <c r="N353" i="36"/>
  <c r="P353" i="36" s="1"/>
  <c r="G399" i="27" l="1"/>
  <c r="E400" i="27" s="1"/>
  <c r="F400" i="27" s="1"/>
  <c r="H400" i="27" s="1"/>
  <c r="G400" i="27" s="1"/>
  <c r="E401" i="27" s="1"/>
  <c r="O308" i="56"/>
  <c r="M309" i="56" s="1"/>
  <c r="R325" i="56"/>
  <c r="T325" i="56" s="1"/>
  <c r="S325" i="56" s="1"/>
  <c r="S367" i="27"/>
  <c r="Q368" i="27" s="1"/>
  <c r="N343" i="2"/>
  <c r="P343" i="2" s="1"/>
  <c r="R359" i="2"/>
  <c r="T359" i="2" s="1"/>
  <c r="Q378" i="36"/>
  <c r="R395" i="15"/>
  <c r="T395" i="15" s="1"/>
  <c r="O353" i="36"/>
  <c r="M354" i="36" s="1"/>
  <c r="M333" i="15"/>
  <c r="F401" i="27" l="1"/>
  <c r="H401" i="27" s="1"/>
  <c r="N309" i="56"/>
  <c r="P309" i="56" s="1"/>
  <c r="Q326" i="56"/>
  <c r="S359" i="2"/>
  <c r="Q360" i="2" s="1"/>
  <c r="R368" i="27"/>
  <c r="T368" i="27" s="1"/>
  <c r="S368" i="27" s="1"/>
  <c r="O343" i="2"/>
  <c r="M344" i="2" s="1"/>
  <c r="R378" i="36"/>
  <c r="T378" i="36" s="1"/>
  <c r="S378" i="36" s="1"/>
  <c r="S395" i="15"/>
  <c r="Q396" i="15" s="1"/>
  <c r="N354" i="36"/>
  <c r="P354" i="36" s="1"/>
  <c r="N333" i="15"/>
  <c r="P333" i="15" s="1"/>
  <c r="O333" i="15" s="1"/>
  <c r="G401" i="27" l="1"/>
  <c r="E402" i="27" s="1"/>
  <c r="F402" i="27" s="1"/>
  <c r="H402" i="27" s="1"/>
  <c r="G402" i="27" s="1"/>
  <c r="E403" i="27" s="1"/>
  <c r="O309" i="56"/>
  <c r="M310" i="56" s="1"/>
  <c r="R326" i="56"/>
  <c r="T326" i="56" s="1"/>
  <c r="S326" i="56" s="1"/>
  <c r="Q327" i="56" s="1"/>
  <c r="N344" i="2"/>
  <c r="P344" i="2" s="1"/>
  <c r="O344" i="2" s="1"/>
  <c r="R360" i="2"/>
  <c r="T360" i="2" s="1"/>
  <c r="Q369" i="27"/>
  <c r="Q379" i="36"/>
  <c r="R396" i="15"/>
  <c r="T396" i="15" s="1"/>
  <c r="S396" i="15" s="1"/>
  <c r="O354" i="36"/>
  <c r="M355" i="36" s="1"/>
  <c r="M334" i="15"/>
  <c r="F403" i="27" l="1"/>
  <c r="H403" i="27" s="1"/>
  <c r="O4" i="27" s="1"/>
  <c r="Q4" i="27" s="1"/>
  <c r="N310" i="56"/>
  <c r="P310" i="56" s="1"/>
  <c r="R327" i="56"/>
  <c r="T327" i="56" s="1"/>
  <c r="S360" i="2"/>
  <c r="Q361" i="2" s="1"/>
  <c r="M345" i="2"/>
  <c r="R369" i="27"/>
  <c r="T369" i="27" s="1"/>
  <c r="S369" i="27" s="1"/>
  <c r="R379" i="36"/>
  <c r="T379" i="36" s="1"/>
  <c r="S379" i="36" s="1"/>
  <c r="Q380" i="36" s="1"/>
  <c r="Q397" i="15"/>
  <c r="N355" i="36"/>
  <c r="P355" i="36" s="1"/>
  <c r="O355" i="36" s="1"/>
  <c r="M356" i="36" s="1"/>
  <c r="N334" i="15"/>
  <c r="P334" i="15" s="1"/>
  <c r="O334" i="15" s="1"/>
  <c r="M335" i="15" s="1"/>
  <c r="G403" i="27" l="1"/>
  <c r="N4" i="27" s="1"/>
  <c r="M11" i="27" s="1"/>
  <c r="O310" i="56"/>
  <c r="M311" i="56" s="1"/>
  <c r="N311" i="56" s="1"/>
  <c r="P311" i="56" s="1"/>
  <c r="S327" i="56"/>
  <c r="Q328" i="56" s="1"/>
  <c r="Q370" i="27"/>
  <c r="N345" i="2"/>
  <c r="P345" i="2" s="1"/>
  <c r="O345" i="2" s="1"/>
  <c r="R361" i="2"/>
  <c r="T361" i="2" s="1"/>
  <c r="R380" i="36"/>
  <c r="T380" i="36" s="1"/>
  <c r="R397" i="15"/>
  <c r="T397" i="15" s="1"/>
  <c r="N335" i="15"/>
  <c r="P335" i="15" s="1"/>
  <c r="O335" i="15" s="1"/>
  <c r="N356" i="36"/>
  <c r="P356" i="36" s="1"/>
  <c r="S11" i="27" l="1"/>
  <c r="R11" i="27"/>
  <c r="P82" i="27"/>
  <c r="O82" i="27" s="1"/>
  <c r="M83" i="27" s="1"/>
  <c r="O311" i="56"/>
  <c r="M312" i="56" s="1"/>
  <c r="R328" i="56"/>
  <c r="T328" i="56" s="1"/>
  <c r="S361" i="2"/>
  <c r="Q362" i="2" s="1"/>
  <c r="M346" i="2"/>
  <c r="R370" i="27"/>
  <c r="T370" i="27" s="1"/>
  <c r="S380" i="36"/>
  <c r="Q381" i="36" s="1"/>
  <c r="S397" i="15"/>
  <c r="Q398" i="15" s="1"/>
  <c r="O356" i="36"/>
  <c r="M357" i="36" s="1"/>
  <c r="M336" i="15"/>
  <c r="P83" i="27" l="1"/>
  <c r="N83" i="27"/>
  <c r="S328" i="56"/>
  <c r="Q329" i="56" s="1"/>
  <c r="N312" i="56"/>
  <c r="P312" i="56" s="1"/>
  <c r="S370" i="27"/>
  <c r="Q371" i="27" s="1"/>
  <c r="R362" i="2"/>
  <c r="T362" i="2" s="1"/>
  <c r="N346" i="2"/>
  <c r="P346" i="2" s="1"/>
  <c r="O346" i="2" s="1"/>
  <c r="R381" i="36"/>
  <c r="T381" i="36" s="1"/>
  <c r="S381" i="36" s="1"/>
  <c r="R398" i="15"/>
  <c r="T398" i="15" s="1"/>
  <c r="N336" i="15"/>
  <c r="P336" i="15" s="1"/>
  <c r="N357" i="36"/>
  <c r="P357" i="36" s="1"/>
  <c r="O83" i="27" l="1"/>
  <c r="M84" i="27" s="1"/>
  <c r="O312" i="56"/>
  <c r="M313" i="56" s="1"/>
  <c r="R329" i="56"/>
  <c r="T329" i="56" s="1"/>
  <c r="S362" i="2"/>
  <c r="Q363" i="2" s="1"/>
  <c r="M347" i="2"/>
  <c r="R371" i="27"/>
  <c r="T371" i="27" s="1"/>
  <c r="S371" i="27" s="1"/>
  <c r="Q382" i="36"/>
  <c r="S398" i="15"/>
  <c r="Q399" i="15" s="1"/>
  <c r="O357" i="36"/>
  <c r="M358" i="36" s="1"/>
  <c r="O336" i="15"/>
  <c r="M337" i="15" s="1"/>
  <c r="P84" i="27" l="1"/>
  <c r="N84" i="27"/>
  <c r="O84" i="27" s="1"/>
  <c r="M85" i="27" s="1"/>
  <c r="S329" i="56"/>
  <c r="Q330" i="56" s="1"/>
  <c r="N313" i="56"/>
  <c r="P313" i="56" s="1"/>
  <c r="R363" i="2"/>
  <c r="T363" i="2" s="1"/>
  <c r="S363" i="2" s="1"/>
  <c r="Q372" i="27"/>
  <c r="N347" i="2"/>
  <c r="P347" i="2" s="1"/>
  <c r="R382" i="36"/>
  <c r="T382" i="36" s="1"/>
  <c r="S382" i="36" s="1"/>
  <c r="R399" i="15"/>
  <c r="T399" i="15" s="1"/>
  <c r="S399" i="15" s="1"/>
  <c r="N337" i="15"/>
  <c r="P337" i="15" s="1"/>
  <c r="O337" i="15" s="1"/>
  <c r="M338" i="15" s="1"/>
  <c r="N358" i="36"/>
  <c r="P358" i="36" s="1"/>
  <c r="O358" i="36" s="1"/>
  <c r="M359" i="36" s="1"/>
  <c r="N85" i="27" l="1"/>
  <c r="P85" i="27"/>
  <c r="O85" i="27" s="1"/>
  <c r="M86" i="27" s="1"/>
  <c r="R330" i="56"/>
  <c r="T330" i="56" s="1"/>
  <c r="O313" i="56"/>
  <c r="M314" i="56" s="1"/>
  <c r="O347" i="2"/>
  <c r="M348" i="2" s="1"/>
  <c r="R372" i="27"/>
  <c r="T372" i="27" s="1"/>
  <c r="S372" i="27" s="1"/>
  <c r="Q364" i="2"/>
  <c r="Q383" i="36"/>
  <c r="Q400" i="15"/>
  <c r="N359" i="36"/>
  <c r="P359" i="36" s="1"/>
  <c r="N338" i="15"/>
  <c r="P338" i="15" s="1"/>
  <c r="O338" i="15" s="1"/>
  <c r="M339" i="15" s="1"/>
  <c r="N86" i="27" l="1"/>
  <c r="P86" i="27"/>
  <c r="O86" i="27" s="1"/>
  <c r="M87" i="27" s="1"/>
  <c r="N314" i="56"/>
  <c r="P314" i="56" s="1"/>
  <c r="S330" i="56"/>
  <c r="Q331" i="56" s="1"/>
  <c r="N348" i="2"/>
  <c r="P348" i="2" s="1"/>
  <c r="O348" i="2" s="1"/>
  <c r="M349" i="2" s="1"/>
  <c r="Q373" i="27"/>
  <c r="R364" i="2"/>
  <c r="T364" i="2" s="1"/>
  <c r="R383" i="36"/>
  <c r="T383" i="36" s="1"/>
  <c r="S383" i="36" s="1"/>
  <c r="Q384" i="36" s="1"/>
  <c r="R400" i="15"/>
  <c r="T400" i="15" s="1"/>
  <c r="S400" i="15" s="1"/>
  <c r="N339" i="15"/>
  <c r="P339" i="15" s="1"/>
  <c r="O339" i="15" s="1"/>
  <c r="O359" i="36"/>
  <c r="M360" i="36" s="1"/>
  <c r="P87" i="27" l="1"/>
  <c r="N87" i="27"/>
  <c r="O87" i="27" s="1"/>
  <c r="M88" i="27" s="1"/>
  <c r="R331" i="56"/>
  <c r="T331" i="56" s="1"/>
  <c r="O314" i="56"/>
  <c r="M315" i="56" s="1"/>
  <c r="S364" i="2"/>
  <c r="Q365" i="2" s="1"/>
  <c r="N349" i="2"/>
  <c r="P349" i="2" s="1"/>
  <c r="R373" i="27"/>
  <c r="T373" i="27" s="1"/>
  <c r="R384" i="36"/>
  <c r="T384" i="36" s="1"/>
  <c r="S384" i="36" s="1"/>
  <c r="Q401" i="15"/>
  <c r="N360" i="36"/>
  <c r="P360" i="36" s="1"/>
  <c r="O360" i="36" s="1"/>
  <c r="M361" i="36" s="1"/>
  <c r="M340" i="15"/>
  <c r="P88" i="27" l="1"/>
  <c r="N88" i="27"/>
  <c r="O88" i="27" s="1"/>
  <c r="M89" i="27" s="1"/>
  <c r="S331" i="56"/>
  <c r="Q332" i="56" s="1"/>
  <c r="N315" i="56"/>
  <c r="P315" i="56" s="1"/>
  <c r="S373" i="27"/>
  <c r="Q374" i="27" s="1"/>
  <c r="O349" i="2"/>
  <c r="M350" i="2" s="1"/>
  <c r="R365" i="2"/>
  <c r="T365" i="2" s="1"/>
  <c r="Q385" i="36"/>
  <c r="R401" i="15"/>
  <c r="T401" i="15" s="1"/>
  <c r="S401" i="15" s="1"/>
  <c r="Q402" i="15" s="1"/>
  <c r="N361" i="36"/>
  <c r="P361" i="36" s="1"/>
  <c r="O361" i="36" s="1"/>
  <c r="M362" i="36" s="1"/>
  <c r="N340" i="15"/>
  <c r="P340" i="15" s="1"/>
  <c r="P89" i="27" l="1"/>
  <c r="N89" i="27"/>
  <c r="O89" i="27" s="1"/>
  <c r="M90" i="27" s="1"/>
  <c r="O315" i="56"/>
  <c r="M316" i="56" s="1"/>
  <c r="R332" i="56"/>
  <c r="T332" i="56" s="1"/>
  <c r="S365" i="2"/>
  <c r="Q366" i="2" s="1"/>
  <c r="N350" i="2"/>
  <c r="P350" i="2" s="1"/>
  <c r="R374" i="27"/>
  <c r="T374" i="27" s="1"/>
  <c r="R385" i="36"/>
  <c r="T385" i="36" s="1"/>
  <c r="S385" i="36" s="1"/>
  <c r="Q386" i="36" s="1"/>
  <c r="R402" i="15"/>
  <c r="T402" i="15" s="1"/>
  <c r="S402" i="15" s="1"/>
  <c r="O340" i="15"/>
  <c r="M341" i="15" s="1"/>
  <c r="N362" i="36"/>
  <c r="P362" i="36" s="1"/>
  <c r="O362" i="36" s="1"/>
  <c r="P90" i="27" l="1"/>
  <c r="N90" i="27"/>
  <c r="S332" i="56"/>
  <c r="Q333" i="56" s="1"/>
  <c r="N316" i="56"/>
  <c r="P316" i="56" s="1"/>
  <c r="R366" i="2"/>
  <c r="T366" i="2" s="1"/>
  <c r="S374" i="27"/>
  <c r="Q375" i="27" s="1"/>
  <c r="O350" i="2"/>
  <c r="M351" i="2" s="1"/>
  <c r="R386" i="36"/>
  <c r="T386" i="36" s="1"/>
  <c r="Q403" i="15"/>
  <c r="M363" i="36"/>
  <c r="N341" i="15"/>
  <c r="P341" i="15" s="1"/>
  <c r="O341" i="15" s="1"/>
  <c r="O90" i="27" l="1"/>
  <c r="M91" i="27" s="1"/>
  <c r="O316" i="56"/>
  <c r="M317" i="56" s="1"/>
  <c r="R333" i="56"/>
  <c r="T333" i="56" s="1"/>
  <c r="N351" i="2"/>
  <c r="P351" i="2" s="1"/>
  <c r="O351" i="2" s="1"/>
  <c r="M352" i="2" s="1"/>
  <c r="S366" i="2"/>
  <c r="Q367" i="2" s="1"/>
  <c r="R375" i="27"/>
  <c r="T375" i="27" s="1"/>
  <c r="S386" i="36"/>
  <c r="Q387" i="36" s="1"/>
  <c r="R403" i="15"/>
  <c r="T403" i="15" s="1"/>
  <c r="M342" i="15"/>
  <c r="N363" i="36"/>
  <c r="P363" i="36" s="1"/>
  <c r="O363" i="36" s="1"/>
  <c r="M364" i="36" s="1"/>
  <c r="N91" i="27" l="1"/>
  <c r="P91" i="27"/>
  <c r="O91" i="27"/>
  <c r="M92" i="27" s="1"/>
  <c r="S333" i="56"/>
  <c r="Q334" i="56" s="1"/>
  <c r="N317" i="56"/>
  <c r="P317" i="56" s="1"/>
  <c r="O317" i="56" s="1"/>
  <c r="S375" i="27"/>
  <c r="Q376" i="27" s="1"/>
  <c r="R367" i="2"/>
  <c r="T367" i="2" s="1"/>
  <c r="S367" i="2" s="1"/>
  <c r="N352" i="2"/>
  <c r="P352" i="2" s="1"/>
  <c r="O352" i="2" s="1"/>
  <c r="R387" i="36"/>
  <c r="T387" i="36" s="1"/>
  <c r="S387" i="36" s="1"/>
  <c r="S403" i="15"/>
  <c r="Q404" i="15" s="1"/>
  <c r="N364" i="36"/>
  <c r="P364" i="36" s="1"/>
  <c r="N342" i="15"/>
  <c r="P342" i="15" s="1"/>
  <c r="O342" i="15" s="1"/>
  <c r="P92" i="27" l="1"/>
  <c r="N92" i="27"/>
  <c r="O92" i="27"/>
  <c r="M93" i="27" s="1"/>
  <c r="R334" i="56"/>
  <c r="T334" i="56" s="1"/>
  <c r="S334" i="56" s="1"/>
  <c r="Q335" i="56" s="1"/>
  <c r="R335" i="56" s="1"/>
  <c r="T335" i="56" s="1"/>
  <c r="M318" i="56"/>
  <c r="N318" i="56" s="1"/>
  <c r="P318" i="56" s="1"/>
  <c r="R376" i="27"/>
  <c r="T376" i="27" s="1"/>
  <c r="S376" i="27" s="1"/>
  <c r="Q377" i="27" s="1"/>
  <c r="Q368" i="2"/>
  <c r="M353" i="2"/>
  <c r="Q388" i="36"/>
  <c r="R404" i="15"/>
  <c r="T404" i="15" s="1"/>
  <c r="O17" i="15" s="1"/>
  <c r="M343" i="15"/>
  <c r="O364" i="36"/>
  <c r="M365" i="36" s="1"/>
  <c r="P93" i="27" l="1"/>
  <c r="N93" i="27"/>
  <c r="O93" i="27" s="1"/>
  <c r="M94" i="27" s="1"/>
  <c r="O318" i="56"/>
  <c r="M319" i="56" s="1"/>
  <c r="S335" i="56"/>
  <c r="Q336" i="56" s="1"/>
  <c r="R377" i="27"/>
  <c r="T377" i="27" s="1"/>
  <c r="S377" i="27" s="1"/>
  <c r="R368" i="2"/>
  <c r="T368" i="2" s="1"/>
  <c r="S368" i="2" s="1"/>
  <c r="N353" i="2"/>
  <c r="P353" i="2" s="1"/>
  <c r="R388" i="36"/>
  <c r="T388" i="36" s="1"/>
  <c r="S388" i="36" s="1"/>
  <c r="S404" i="15"/>
  <c r="N17" i="15" s="1"/>
  <c r="N365" i="36"/>
  <c r="P365" i="36" s="1"/>
  <c r="O365" i="36" s="1"/>
  <c r="N343" i="15"/>
  <c r="P343" i="15" s="1"/>
  <c r="O343" i="15" s="1"/>
  <c r="N94" i="27" l="1"/>
  <c r="P94" i="27"/>
  <c r="O94" i="27" s="1"/>
  <c r="M95" i="27" s="1"/>
  <c r="R336" i="56"/>
  <c r="T336" i="56" s="1"/>
  <c r="N319" i="56"/>
  <c r="P319" i="56" s="1"/>
  <c r="Q369" i="2"/>
  <c r="Q378" i="27"/>
  <c r="O353" i="2"/>
  <c r="M354" i="2" s="1"/>
  <c r="Q389" i="36"/>
  <c r="M344" i="15"/>
  <c r="M366" i="36"/>
  <c r="P95" i="27" l="1"/>
  <c r="N95" i="27"/>
  <c r="O95" i="27" s="1"/>
  <c r="M96" i="27" s="1"/>
  <c r="O319" i="56"/>
  <c r="M320" i="56" s="1"/>
  <c r="S336" i="56"/>
  <c r="Q337" i="56" s="1"/>
  <c r="N354" i="2"/>
  <c r="P354" i="2" s="1"/>
  <c r="O354" i="2" s="1"/>
  <c r="R378" i="27"/>
  <c r="T378" i="27" s="1"/>
  <c r="R369" i="2"/>
  <c r="T369" i="2" s="1"/>
  <c r="R389" i="36"/>
  <c r="T389" i="36" s="1"/>
  <c r="N366" i="36"/>
  <c r="P366" i="36" s="1"/>
  <c r="O366" i="36" s="1"/>
  <c r="M367" i="36" s="1"/>
  <c r="N344" i="15"/>
  <c r="P344" i="15" s="1"/>
  <c r="O344" i="15" s="1"/>
  <c r="P96" i="27" l="1"/>
  <c r="N96" i="27"/>
  <c r="O96" i="27" s="1"/>
  <c r="M97" i="27" s="1"/>
  <c r="N320" i="56"/>
  <c r="P320" i="56" s="1"/>
  <c r="R337" i="56"/>
  <c r="T337" i="56" s="1"/>
  <c r="S369" i="2"/>
  <c r="Q370" i="2" s="1"/>
  <c r="S378" i="27"/>
  <c r="Q379" i="27" s="1"/>
  <c r="M355" i="2"/>
  <c r="S389" i="36"/>
  <c r="Q390" i="36" s="1"/>
  <c r="N367" i="36"/>
  <c r="P367" i="36" s="1"/>
  <c r="O367" i="36" s="1"/>
  <c r="M345" i="15"/>
  <c r="P97" i="27" l="1"/>
  <c r="N97" i="27"/>
  <c r="O97" i="27" s="1"/>
  <c r="M98" i="27" s="1"/>
  <c r="O320" i="56"/>
  <c r="M321" i="56" s="1"/>
  <c r="S337" i="56"/>
  <c r="Q338" i="56" s="1"/>
  <c r="R379" i="27"/>
  <c r="T379" i="27" s="1"/>
  <c r="N355" i="2"/>
  <c r="P355" i="2" s="1"/>
  <c r="R370" i="2"/>
  <c r="T370" i="2" s="1"/>
  <c r="R390" i="36"/>
  <c r="T390" i="36" s="1"/>
  <c r="N345" i="15"/>
  <c r="P345" i="15" s="1"/>
  <c r="M368" i="36"/>
  <c r="N98" i="27" l="1"/>
  <c r="P98" i="27"/>
  <c r="R338" i="56"/>
  <c r="T338" i="56" s="1"/>
  <c r="S338" i="56" s="1"/>
  <c r="N321" i="56"/>
  <c r="P321" i="56" s="1"/>
  <c r="S370" i="2"/>
  <c r="Q371" i="2" s="1"/>
  <c r="S379" i="27"/>
  <c r="Q380" i="27" s="1"/>
  <c r="O355" i="2"/>
  <c r="M356" i="2" s="1"/>
  <c r="S390" i="36"/>
  <c r="Q391" i="36" s="1"/>
  <c r="N368" i="36"/>
  <c r="P368" i="36" s="1"/>
  <c r="O345" i="15"/>
  <c r="M346" i="15" s="1"/>
  <c r="O98" i="27" l="1"/>
  <c r="M99" i="27" s="1"/>
  <c r="Q339" i="56"/>
  <c r="R339" i="56" s="1"/>
  <c r="T339" i="56" s="1"/>
  <c r="S339" i="56" s="1"/>
  <c r="O321" i="56"/>
  <c r="M322" i="56" s="1"/>
  <c r="N356" i="2"/>
  <c r="P356" i="2" s="1"/>
  <c r="O356" i="2" s="1"/>
  <c r="R380" i="27"/>
  <c r="T380" i="27" s="1"/>
  <c r="R371" i="2"/>
  <c r="T371" i="2" s="1"/>
  <c r="S371" i="2" s="1"/>
  <c r="Q372" i="2" s="1"/>
  <c r="R391" i="36"/>
  <c r="T391" i="36" s="1"/>
  <c r="S391" i="36" s="1"/>
  <c r="N346" i="15"/>
  <c r="P346" i="15" s="1"/>
  <c r="O368" i="36"/>
  <c r="M369" i="36" s="1"/>
  <c r="N99" i="27" l="1"/>
  <c r="P99" i="27"/>
  <c r="O99" i="27" s="1"/>
  <c r="M100" i="27" s="1"/>
  <c r="Q340" i="56"/>
  <c r="N322" i="56"/>
  <c r="P322" i="56" s="1"/>
  <c r="R372" i="2"/>
  <c r="T372" i="2" s="1"/>
  <c r="S372" i="2" s="1"/>
  <c r="Q373" i="2" s="1"/>
  <c r="S380" i="27"/>
  <c r="Q381" i="27" s="1"/>
  <c r="M357" i="2"/>
  <c r="Q392" i="36"/>
  <c r="R392" i="36" s="1"/>
  <c r="T392" i="36" s="1"/>
  <c r="S392" i="36" s="1"/>
  <c r="O346" i="15"/>
  <c r="M347" i="15" s="1"/>
  <c r="N369" i="36"/>
  <c r="P369" i="36" s="1"/>
  <c r="O369" i="36" s="1"/>
  <c r="P100" i="27" l="1"/>
  <c r="N100" i="27"/>
  <c r="O100" i="27"/>
  <c r="M101" i="27" s="1"/>
  <c r="O322" i="56"/>
  <c r="M323" i="56" s="1"/>
  <c r="N323" i="56" s="1"/>
  <c r="P323" i="56" s="1"/>
  <c r="R340" i="56"/>
  <c r="T340" i="56" s="1"/>
  <c r="R381" i="27"/>
  <c r="T381" i="27" s="1"/>
  <c r="R373" i="2"/>
  <c r="T373" i="2" s="1"/>
  <c r="S373" i="2" s="1"/>
  <c r="N357" i="2"/>
  <c r="P357" i="2" s="1"/>
  <c r="Q393" i="36"/>
  <c r="N347" i="15"/>
  <c r="P347" i="15" s="1"/>
  <c r="O347" i="15" s="1"/>
  <c r="M370" i="36"/>
  <c r="N101" i="27" l="1"/>
  <c r="P101" i="27"/>
  <c r="O101" i="27"/>
  <c r="M102" i="27" s="1"/>
  <c r="S340" i="56"/>
  <c r="Q341" i="56" s="1"/>
  <c r="O323" i="56"/>
  <c r="M324" i="56" s="1"/>
  <c r="O357" i="2"/>
  <c r="M358" i="2" s="1"/>
  <c r="S381" i="27"/>
  <c r="Q382" i="27" s="1"/>
  <c r="Q374" i="2"/>
  <c r="R393" i="36"/>
  <c r="T393" i="36" s="1"/>
  <c r="N370" i="36"/>
  <c r="P370" i="36" s="1"/>
  <c r="M348" i="15"/>
  <c r="N102" i="27" l="1"/>
  <c r="P102" i="27"/>
  <c r="O102" i="27" s="1"/>
  <c r="M103" i="27" s="1"/>
  <c r="N324" i="56"/>
  <c r="P324" i="56" s="1"/>
  <c r="R341" i="56"/>
  <c r="T341" i="56" s="1"/>
  <c r="R382" i="27"/>
  <c r="T382" i="27" s="1"/>
  <c r="S382" i="27" s="1"/>
  <c r="R374" i="2"/>
  <c r="T374" i="2" s="1"/>
  <c r="N358" i="2"/>
  <c r="P358" i="2" s="1"/>
  <c r="S393" i="36"/>
  <c r="Q394" i="36" s="1"/>
  <c r="O370" i="36"/>
  <c r="M371" i="36" s="1"/>
  <c r="N371" i="36" s="1"/>
  <c r="P371" i="36" s="1"/>
  <c r="O371" i="36" s="1"/>
  <c r="N348" i="15"/>
  <c r="P348" i="15" s="1"/>
  <c r="N103" i="27" l="1"/>
  <c r="P103" i="27"/>
  <c r="O103" i="27" s="1"/>
  <c r="M104" i="27" s="1"/>
  <c r="P104" i="27" s="1"/>
  <c r="S341" i="56"/>
  <c r="Q342" i="56" s="1"/>
  <c r="O324" i="56"/>
  <c r="M325" i="56" s="1"/>
  <c r="S374" i="2"/>
  <c r="Q375" i="2" s="1"/>
  <c r="O358" i="2"/>
  <c r="M359" i="2" s="1"/>
  <c r="Q383" i="27"/>
  <c r="R394" i="36"/>
  <c r="T394" i="36" s="1"/>
  <c r="O348" i="15"/>
  <c r="M349" i="15" s="1"/>
  <c r="M372" i="36"/>
  <c r="N372" i="36" s="1"/>
  <c r="P372" i="36" s="1"/>
  <c r="O372" i="36" s="1"/>
  <c r="N104" i="27" l="1"/>
  <c r="O104" i="27" s="1"/>
  <c r="M105" i="27" s="1"/>
  <c r="N105" i="27" s="1"/>
  <c r="N325" i="56"/>
  <c r="P325" i="56" s="1"/>
  <c r="R342" i="56"/>
  <c r="T342" i="56" s="1"/>
  <c r="P105" i="27"/>
  <c r="O105" i="27" s="1"/>
  <c r="R375" i="2"/>
  <c r="T375" i="2" s="1"/>
  <c r="S375" i="2" s="1"/>
  <c r="N359" i="2"/>
  <c r="P359" i="2" s="1"/>
  <c r="R383" i="27"/>
  <c r="T383" i="27" s="1"/>
  <c r="S383" i="27" s="1"/>
  <c r="S394" i="36"/>
  <c r="Q395" i="36" s="1"/>
  <c r="R395" i="36" s="1"/>
  <c r="T395" i="36" s="1"/>
  <c r="N349" i="15"/>
  <c r="P349" i="15" s="1"/>
  <c r="M373" i="36"/>
  <c r="M106" i="27" l="1"/>
  <c r="N106" i="27" s="1"/>
  <c r="P106" i="27" s="1"/>
  <c r="O106" i="27" s="1"/>
  <c r="M107" i="27" s="1"/>
  <c r="N107" i="27" s="1"/>
  <c r="P107" i="27" s="1"/>
  <c r="O107" i="27" s="1"/>
  <c r="M108" i="27" s="1"/>
  <c r="N108" i="27" s="1"/>
  <c r="P108" i="27" s="1"/>
  <c r="O108" i="27" s="1"/>
  <c r="M109" i="27" s="1"/>
  <c r="N109" i="27" s="1"/>
  <c r="P109" i="27" s="1"/>
  <c r="O109" i="27" s="1"/>
  <c r="M110" i="27" s="1"/>
  <c r="N110" i="27" s="1"/>
  <c r="P110" i="27" s="1"/>
  <c r="O110" i="27" s="1"/>
  <c r="M111" i="27" s="1"/>
  <c r="N111" i="27" s="1"/>
  <c r="P111" i="27" s="1"/>
  <c r="O111" i="27" s="1"/>
  <c r="M112" i="27" s="1"/>
  <c r="N112" i="27" s="1"/>
  <c r="P112" i="27" s="1"/>
  <c r="O112" i="27" s="1"/>
  <c r="M113" i="27" s="1"/>
  <c r="N113" i="27" s="1"/>
  <c r="P113" i="27" s="1"/>
  <c r="O113" i="27" s="1"/>
  <c r="M114" i="27" s="1"/>
  <c r="N114" i="27" s="1"/>
  <c r="P114" i="27" s="1"/>
  <c r="O114" i="27" s="1"/>
  <c r="S342" i="56"/>
  <c r="Q343" i="56" s="1"/>
  <c r="O325" i="56"/>
  <c r="M326" i="56" s="1"/>
  <c r="O359" i="2"/>
  <c r="M360" i="2" s="1"/>
  <c r="Q384" i="27"/>
  <c r="Q376" i="2"/>
  <c r="S395" i="36"/>
  <c r="Q396" i="36" s="1"/>
  <c r="O349" i="15"/>
  <c r="M350" i="15" s="1"/>
  <c r="N350" i="15" s="1"/>
  <c r="P350" i="15" s="1"/>
  <c r="N373" i="36"/>
  <c r="P373" i="36" s="1"/>
  <c r="O373" i="36" s="1"/>
  <c r="M115" i="27" l="1"/>
  <c r="N115" i="27" s="1"/>
  <c r="P115" i="27" s="1"/>
  <c r="O115" i="27" s="1"/>
  <c r="M116" i="27" s="1"/>
  <c r="N116" i="27" s="1"/>
  <c r="P116" i="27" s="1"/>
  <c r="O116" i="27" s="1"/>
  <c r="M117" i="27" s="1"/>
  <c r="N117" i="27" s="1"/>
  <c r="P117" i="27" s="1"/>
  <c r="O117" i="27" s="1"/>
  <c r="M118" i="27" s="1"/>
  <c r="N326" i="56"/>
  <c r="P326" i="56" s="1"/>
  <c r="O326" i="56" s="1"/>
  <c r="M327" i="56" s="1"/>
  <c r="R343" i="56"/>
  <c r="T343" i="56" s="1"/>
  <c r="R376" i="2"/>
  <c r="T376" i="2" s="1"/>
  <c r="S376" i="2" s="1"/>
  <c r="R384" i="27"/>
  <c r="T384" i="27" s="1"/>
  <c r="N360" i="2"/>
  <c r="P360" i="2" s="1"/>
  <c r="O360" i="2" s="1"/>
  <c r="R396" i="36"/>
  <c r="T396" i="36" s="1"/>
  <c r="S396" i="36" s="1"/>
  <c r="O350" i="15"/>
  <c r="M351" i="15" s="1"/>
  <c r="M374" i="36"/>
  <c r="S343" i="56" l="1"/>
  <c r="Q344" i="56" s="1"/>
  <c r="N327" i="56"/>
  <c r="P327" i="56" s="1"/>
  <c r="N118" i="27"/>
  <c r="P118" i="27" s="1"/>
  <c r="O118" i="27" s="1"/>
  <c r="M119" i="27" s="1"/>
  <c r="S384" i="27"/>
  <c r="Q385" i="27" s="1"/>
  <c r="Q377" i="2"/>
  <c r="M361" i="2"/>
  <c r="Q397" i="36"/>
  <c r="N351" i="15"/>
  <c r="P351" i="15" s="1"/>
  <c r="N374" i="36"/>
  <c r="P374" i="36" s="1"/>
  <c r="O327" i="56" l="1"/>
  <c r="M328" i="56" s="1"/>
  <c r="R344" i="56"/>
  <c r="T344" i="56" s="1"/>
  <c r="N119" i="27"/>
  <c r="P119" i="27" s="1"/>
  <c r="O119" i="27" s="1"/>
  <c r="M120" i="27" s="1"/>
  <c r="N361" i="2"/>
  <c r="P361" i="2" s="1"/>
  <c r="R377" i="2"/>
  <c r="T377" i="2" s="1"/>
  <c r="S377" i="2" s="1"/>
  <c r="R385" i="27"/>
  <c r="T385" i="27" s="1"/>
  <c r="S385" i="27" s="1"/>
  <c r="R397" i="36"/>
  <c r="T397" i="36" s="1"/>
  <c r="O351" i="15"/>
  <c r="M352" i="15" s="1"/>
  <c r="O374" i="36"/>
  <c r="M375" i="36" s="1"/>
  <c r="S344" i="56" l="1"/>
  <c r="Q345" i="56" s="1"/>
  <c r="N328" i="56"/>
  <c r="P328" i="56" s="1"/>
  <c r="N120" i="27"/>
  <c r="P120" i="27" s="1"/>
  <c r="O120" i="27" s="1"/>
  <c r="M121" i="27" s="1"/>
  <c r="O361" i="2"/>
  <c r="M362" i="2" s="1"/>
  <c r="Q378" i="2"/>
  <c r="Q386" i="27"/>
  <c r="S397" i="36"/>
  <c r="Q398" i="36" s="1"/>
  <c r="N375" i="36"/>
  <c r="P375" i="36" s="1"/>
  <c r="O375" i="36" s="1"/>
  <c r="M376" i="36" s="1"/>
  <c r="N352" i="15"/>
  <c r="P352" i="15" s="1"/>
  <c r="O328" i="56" l="1"/>
  <c r="M329" i="56" s="1"/>
  <c r="R345" i="56"/>
  <c r="T345" i="56" s="1"/>
  <c r="N121" i="27"/>
  <c r="P121" i="27" s="1"/>
  <c r="O121" i="27" s="1"/>
  <c r="N362" i="2"/>
  <c r="P362" i="2" s="1"/>
  <c r="R386" i="27"/>
  <c r="T386" i="27" s="1"/>
  <c r="S386" i="27" s="1"/>
  <c r="R378" i="2"/>
  <c r="T378" i="2" s="1"/>
  <c r="S378" i="2" s="1"/>
  <c r="Q379" i="2" s="1"/>
  <c r="R398" i="36"/>
  <c r="T398" i="36" s="1"/>
  <c r="S398" i="36" s="1"/>
  <c r="Q399" i="36" s="1"/>
  <c r="O352" i="15"/>
  <c r="M353" i="15" s="1"/>
  <c r="N376" i="36"/>
  <c r="P376" i="36" s="1"/>
  <c r="S345" i="56" l="1"/>
  <c r="Q346" i="56" s="1"/>
  <c r="N329" i="56"/>
  <c r="P329" i="56" s="1"/>
  <c r="O329" i="56" s="1"/>
  <c r="M330" i="56" s="1"/>
  <c r="M122" i="27"/>
  <c r="N122" i="27" s="1"/>
  <c r="P122" i="27" s="1"/>
  <c r="O122" i="27" s="1"/>
  <c r="M123" i="27" s="1"/>
  <c r="Q387" i="27"/>
  <c r="R387" i="27" s="1"/>
  <c r="T387" i="27" s="1"/>
  <c r="R379" i="2"/>
  <c r="T379" i="2" s="1"/>
  <c r="O362" i="2"/>
  <c r="M363" i="2" s="1"/>
  <c r="R399" i="36"/>
  <c r="T399" i="36" s="1"/>
  <c r="S399" i="36" s="1"/>
  <c r="Q400" i="36" s="1"/>
  <c r="O376" i="36"/>
  <c r="M377" i="36" s="1"/>
  <c r="N353" i="15"/>
  <c r="P353" i="15" s="1"/>
  <c r="N330" i="56" l="1"/>
  <c r="P330" i="56" s="1"/>
  <c r="R346" i="56"/>
  <c r="T346" i="56" s="1"/>
  <c r="N123" i="27"/>
  <c r="P123" i="27" s="1"/>
  <c r="O123" i="27" s="1"/>
  <c r="S387" i="27"/>
  <c r="Q388" i="27" s="1"/>
  <c r="S379" i="2"/>
  <c r="Q380" i="2" s="1"/>
  <c r="N363" i="2"/>
  <c r="P363" i="2" s="1"/>
  <c r="O363" i="2" s="1"/>
  <c r="R400" i="36"/>
  <c r="T400" i="36" s="1"/>
  <c r="N377" i="36"/>
  <c r="P377" i="36" s="1"/>
  <c r="O377" i="36" s="1"/>
  <c r="M378" i="36" s="1"/>
  <c r="N378" i="36" s="1"/>
  <c r="P378" i="36" s="1"/>
  <c r="O353" i="15"/>
  <c r="M354" i="15" s="1"/>
  <c r="S346" i="56" l="1"/>
  <c r="Q347" i="56" s="1"/>
  <c r="O330" i="56"/>
  <c r="M331" i="56" s="1"/>
  <c r="M124" i="27"/>
  <c r="M364" i="2"/>
  <c r="R380" i="2"/>
  <c r="T380" i="2" s="1"/>
  <c r="R388" i="27"/>
  <c r="T388" i="27" s="1"/>
  <c r="S400" i="36"/>
  <c r="Q401" i="36" s="1"/>
  <c r="O378" i="36"/>
  <c r="M379" i="36" s="1"/>
  <c r="N354" i="15"/>
  <c r="P354" i="15" s="1"/>
  <c r="O354" i="15" s="1"/>
  <c r="R347" i="56" l="1"/>
  <c r="T347" i="56" s="1"/>
  <c r="N331" i="56"/>
  <c r="P331" i="56" s="1"/>
  <c r="N124" i="27"/>
  <c r="P124" i="27" s="1"/>
  <c r="O124" i="27" s="1"/>
  <c r="M125" i="27" s="1"/>
  <c r="S380" i="2"/>
  <c r="Q381" i="2" s="1"/>
  <c r="S388" i="27"/>
  <c r="Q389" i="27" s="1"/>
  <c r="N364" i="2"/>
  <c r="P364" i="2" s="1"/>
  <c r="O364" i="2" s="1"/>
  <c r="R401" i="36"/>
  <c r="T401" i="36" s="1"/>
  <c r="S401" i="36" s="1"/>
  <c r="M355" i="15"/>
  <c r="N379" i="36"/>
  <c r="P379" i="36" s="1"/>
  <c r="O331" i="56" l="1"/>
  <c r="M332" i="56" s="1"/>
  <c r="S347" i="56"/>
  <c r="Q348" i="56" s="1"/>
  <c r="N125" i="27"/>
  <c r="P125" i="27" s="1"/>
  <c r="O125" i="27" s="1"/>
  <c r="M126" i="27" s="1"/>
  <c r="R389" i="27"/>
  <c r="T389" i="27" s="1"/>
  <c r="M365" i="2"/>
  <c r="R381" i="2"/>
  <c r="T381" i="2" s="1"/>
  <c r="Q402" i="36"/>
  <c r="O379" i="36"/>
  <c r="M380" i="36" s="1"/>
  <c r="N355" i="15"/>
  <c r="P355" i="15" s="1"/>
  <c r="O355" i="15" s="1"/>
  <c r="M356" i="15" s="1"/>
  <c r="R348" i="56" l="1"/>
  <c r="T348" i="56" s="1"/>
  <c r="N332" i="56"/>
  <c r="P332" i="56" s="1"/>
  <c r="N126" i="27"/>
  <c r="P126" i="27" s="1"/>
  <c r="O126" i="27" s="1"/>
  <c r="M127" i="27" s="1"/>
  <c r="S381" i="2"/>
  <c r="Q382" i="2" s="1"/>
  <c r="N365" i="2"/>
  <c r="P365" i="2" s="1"/>
  <c r="S389" i="27"/>
  <c r="Q390" i="27" s="1"/>
  <c r="R402" i="36"/>
  <c r="T402" i="36" s="1"/>
  <c r="N356" i="15"/>
  <c r="P356" i="15" s="1"/>
  <c r="O356" i="15" s="1"/>
  <c r="M357" i="15" s="1"/>
  <c r="N380" i="36"/>
  <c r="P380" i="36" s="1"/>
  <c r="O380" i="36" s="1"/>
  <c r="M381" i="36" s="1"/>
  <c r="O332" i="56" l="1"/>
  <c r="M333" i="56" s="1"/>
  <c r="S348" i="56"/>
  <c r="Q349" i="56" s="1"/>
  <c r="N127" i="27"/>
  <c r="P127" i="27" s="1"/>
  <c r="O127" i="27" s="1"/>
  <c r="M128" i="27" s="1"/>
  <c r="R390" i="27"/>
  <c r="T390" i="27" s="1"/>
  <c r="S390" i="27" s="1"/>
  <c r="Q391" i="27" s="1"/>
  <c r="O365" i="2"/>
  <c r="M366" i="2" s="1"/>
  <c r="R382" i="2"/>
  <c r="T382" i="2" s="1"/>
  <c r="S402" i="36"/>
  <c r="Q403" i="36" s="1"/>
  <c r="N381" i="36"/>
  <c r="P381" i="36" s="1"/>
  <c r="N357" i="15"/>
  <c r="P357" i="15" s="1"/>
  <c r="R349" i="56" l="1"/>
  <c r="T349" i="56" s="1"/>
  <c r="N333" i="56"/>
  <c r="P333" i="56" s="1"/>
  <c r="N128" i="27"/>
  <c r="P128" i="27" s="1"/>
  <c r="O128" i="27" s="1"/>
  <c r="M129" i="27" s="1"/>
  <c r="S382" i="2"/>
  <c r="Q383" i="2" s="1"/>
  <c r="R391" i="27"/>
  <c r="T391" i="27" s="1"/>
  <c r="S391" i="27" s="1"/>
  <c r="N366" i="2"/>
  <c r="P366" i="2" s="1"/>
  <c r="R403" i="36"/>
  <c r="T403" i="36" s="1"/>
  <c r="S403" i="36" s="1"/>
  <c r="Q404" i="36" s="1"/>
  <c r="O357" i="15"/>
  <c r="M358" i="15" s="1"/>
  <c r="O381" i="36"/>
  <c r="M382" i="36" s="1"/>
  <c r="S349" i="56" l="1"/>
  <c r="Q350" i="56" s="1"/>
  <c r="O333" i="56"/>
  <c r="M334" i="56" s="1"/>
  <c r="N129" i="27"/>
  <c r="P129" i="27" s="1"/>
  <c r="O129" i="27" s="1"/>
  <c r="O366" i="2"/>
  <c r="M367" i="2" s="1"/>
  <c r="Q392" i="27"/>
  <c r="R383" i="2"/>
  <c r="T383" i="2" s="1"/>
  <c r="R404" i="36"/>
  <c r="T404" i="36" s="1"/>
  <c r="O17" i="36" s="1"/>
  <c r="N358" i="15"/>
  <c r="P358" i="15" s="1"/>
  <c r="O358" i="15" s="1"/>
  <c r="N382" i="36"/>
  <c r="P382" i="36" s="1"/>
  <c r="O382" i="36" s="1"/>
  <c r="M383" i="36" s="1"/>
  <c r="N334" i="56" l="1"/>
  <c r="P334" i="56" s="1"/>
  <c r="O334" i="56" s="1"/>
  <c r="R350" i="56"/>
  <c r="T350" i="56" s="1"/>
  <c r="M130" i="27"/>
  <c r="S383" i="2"/>
  <c r="Q384" i="2" s="1"/>
  <c r="N367" i="2"/>
  <c r="P367" i="2" s="1"/>
  <c r="R392" i="27"/>
  <c r="T392" i="27" s="1"/>
  <c r="S404" i="36"/>
  <c r="N17" i="36" s="1"/>
  <c r="M359" i="15"/>
  <c r="N359" i="15" s="1"/>
  <c r="P359" i="15" s="1"/>
  <c r="N383" i="36"/>
  <c r="P383" i="36" s="1"/>
  <c r="O383" i="36" s="1"/>
  <c r="M384" i="36" s="1"/>
  <c r="S350" i="56" l="1"/>
  <c r="Q351" i="56" s="1"/>
  <c r="M335" i="56"/>
  <c r="N130" i="27"/>
  <c r="P130" i="27" s="1"/>
  <c r="O130" i="27" s="1"/>
  <c r="M131" i="27" s="1"/>
  <c r="S392" i="27"/>
  <c r="Q393" i="27" s="1"/>
  <c r="R393" i="27" s="1"/>
  <c r="T393" i="27" s="1"/>
  <c r="R384" i="2"/>
  <c r="T384" i="2" s="1"/>
  <c r="S384" i="2" s="1"/>
  <c r="O367" i="2"/>
  <c r="M368" i="2" s="1"/>
  <c r="O359" i="15"/>
  <c r="M360" i="15" s="1"/>
  <c r="N384" i="36"/>
  <c r="P384" i="36" s="1"/>
  <c r="O384" i="36" s="1"/>
  <c r="R351" i="56" l="1"/>
  <c r="T351" i="56" s="1"/>
  <c r="S351" i="56" s="1"/>
  <c r="N335" i="56"/>
  <c r="P335" i="56" s="1"/>
  <c r="N131" i="27"/>
  <c r="P131" i="27" s="1"/>
  <c r="O131" i="27" s="1"/>
  <c r="S393" i="27"/>
  <c r="Q394" i="27" s="1"/>
  <c r="Q385" i="2"/>
  <c r="N368" i="2"/>
  <c r="P368" i="2" s="1"/>
  <c r="O368" i="2" s="1"/>
  <c r="M385" i="36"/>
  <c r="N360" i="15"/>
  <c r="P360" i="15" s="1"/>
  <c r="O360" i="15" s="1"/>
  <c r="O335" i="56" l="1"/>
  <c r="M336" i="56" s="1"/>
  <c r="Q352" i="56"/>
  <c r="M132" i="27"/>
  <c r="N132" i="27" s="1"/>
  <c r="P132" i="27" s="1"/>
  <c r="O132" i="27" s="1"/>
  <c r="R394" i="27"/>
  <c r="T394" i="27" s="1"/>
  <c r="S394" i="27" s="1"/>
  <c r="M369" i="2"/>
  <c r="R385" i="2"/>
  <c r="T385" i="2" s="1"/>
  <c r="M361" i="15"/>
  <c r="N385" i="36"/>
  <c r="P385" i="36" s="1"/>
  <c r="O385" i="36" s="1"/>
  <c r="N336" i="56" l="1"/>
  <c r="P336" i="56" s="1"/>
  <c r="R352" i="56"/>
  <c r="T352" i="56" s="1"/>
  <c r="M133" i="27"/>
  <c r="N133" i="27" s="1"/>
  <c r="P133" i="27" s="1"/>
  <c r="O133" i="27" s="1"/>
  <c r="M134" i="27" s="1"/>
  <c r="Q395" i="27"/>
  <c r="R395" i="27" s="1"/>
  <c r="T395" i="27" s="1"/>
  <c r="S395" i="27" s="1"/>
  <c r="Q396" i="27" s="1"/>
  <c r="S385" i="2"/>
  <c r="Q386" i="2" s="1"/>
  <c r="N369" i="2"/>
  <c r="P369" i="2" s="1"/>
  <c r="O369" i="2" s="1"/>
  <c r="M386" i="36"/>
  <c r="N361" i="15"/>
  <c r="P361" i="15" s="1"/>
  <c r="O361" i="15" s="1"/>
  <c r="S352" i="56" l="1"/>
  <c r="Q353" i="56" s="1"/>
  <c r="O336" i="56"/>
  <c r="M337" i="56" s="1"/>
  <c r="N134" i="27"/>
  <c r="P134" i="27" s="1"/>
  <c r="O134" i="27" s="1"/>
  <c r="M135" i="27" s="1"/>
  <c r="M370" i="2"/>
  <c r="N370" i="2" s="1"/>
  <c r="P370" i="2" s="1"/>
  <c r="R396" i="27"/>
  <c r="T396" i="27" s="1"/>
  <c r="R386" i="2"/>
  <c r="T386" i="2" s="1"/>
  <c r="M362" i="15"/>
  <c r="N386" i="36"/>
  <c r="P386" i="36" s="1"/>
  <c r="N337" i="56" l="1"/>
  <c r="P337" i="56" s="1"/>
  <c r="R353" i="56"/>
  <c r="T353" i="56" s="1"/>
  <c r="N135" i="27"/>
  <c r="P135" i="27" s="1"/>
  <c r="O135" i="27" s="1"/>
  <c r="M136" i="27" s="1"/>
  <c r="O370" i="2"/>
  <c r="M371" i="2" s="1"/>
  <c r="N371" i="2" s="1"/>
  <c r="P371" i="2" s="1"/>
  <c r="S396" i="27"/>
  <c r="Q397" i="27" s="1"/>
  <c r="S386" i="2"/>
  <c r="Q387" i="2" s="1"/>
  <c r="O386" i="36"/>
  <c r="M387" i="36" s="1"/>
  <c r="N362" i="15"/>
  <c r="P362" i="15" s="1"/>
  <c r="O362" i="15" s="1"/>
  <c r="S353" i="56" l="1"/>
  <c r="Q354" i="56" s="1"/>
  <c r="O337" i="56"/>
  <c r="M338" i="56" s="1"/>
  <c r="N136" i="27"/>
  <c r="P136" i="27" s="1"/>
  <c r="O136" i="27" s="1"/>
  <c r="M137" i="27" s="1"/>
  <c r="R387" i="2"/>
  <c r="T387" i="2" s="1"/>
  <c r="S387" i="2" s="1"/>
  <c r="R397" i="27"/>
  <c r="T397" i="27" s="1"/>
  <c r="O371" i="2"/>
  <c r="M372" i="2" s="1"/>
  <c r="N387" i="36"/>
  <c r="P387" i="36" s="1"/>
  <c r="M363" i="15"/>
  <c r="N338" i="56" l="1"/>
  <c r="P338" i="56" s="1"/>
  <c r="R354" i="56"/>
  <c r="T354" i="56" s="1"/>
  <c r="N137" i="27"/>
  <c r="P137" i="27" s="1"/>
  <c r="O137" i="27" s="1"/>
  <c r="Q388" i="2"/>
  <c r="R388" i="2" s="1"/>
  <c r="T388" i="2" s="1"/>
  <c r="S388" i="2" s="1"/>
  <c r="Q389" i="2" s="1"/>
  <c r="S397" i="27"/>
  <c r="Q398" i="27" s="1"/>
  <c r="N372" i="2"/>
  <c r="P372" i="2" s="1"/>
  <c r="O387" i="36"/>
  <c r="M388" i="36" s="1"/>
  <c r="N388" i="36" s="1"/>
  <c r="N363" i="15"/>
  <c r="P363" i="15" s="1"/>
  <c r="S354" i="56" l="1"/>
  <c r="Q355" i="56" s="1"/>
  <c r="O338" i="56"/>
  <c r="M339" i="56" s="1"/>
  <c r="M138" i="27"/>
  <c r="O372" i="2"/>
  <c r="M373" i="2" s="1"/>
  <c r="R389" i="2"/>
  <c r="T389" i="2" s="1"/>
  <c r="R398" i="27"/>
  <c r="T398" i="27" s="1"/>
  <c r="P388" i="36"/>
  <c r="O388" i="36" s="1"/>
  <c r="M389" i="36" s="1"/>
  <c r="N389" i="36" s="1"/>
  <c r="O363" i="15"/>
  <c r="M364" i="15" s="1"/>
  <c r="N339" i="56" l="1"/>
  <c r="P339" i="56" s="1"/>
  <c r="O339" i="56" s="1"/>
  <c r="R355" i="56"/>
  <c r="T355" i="56" s="1"/>
  <c r="N138" i="27"/>
  <c r="P138" i="27" s="1"/>
  <c r="O138" i="27" s="1"/>
  <c r="M139" i="27" s="1"/>
  <c r="S398" i="27"/>
  <c r="Q399" i="27" s="1"/>
  <c r="N373" i="2"/>
  <c r="P373" i="2" s="1"/>
  <c r="S389" i="2"/>
  <c r="Q390" i="2" s="1"/>
  <c r="P389" i="36"/>
  <c r="O389" i="36" s="1"/>
  <c r="M390" i="36" s="1"/>
  <c r="N390" i="36" s="1"/>
  <c r="P390" i="36" s="1"/>
  <c r="O390" i="36" s="1"/>
  <c r="N364" i="15"/>
  <c r="P364" i="15" s="1"/>
  <c r="O364" i="15" s="1"/>
  <c r="M365" i="15" s="1"/>
  <c r="S355" i="56" l="1"/>
  <c r="Q356" i="56" s="1"/>
  <c r="M340" i="56"/>
  <c r="N139" i="27"/>
  <c r="P139" i="27" s="1"/>
  <c r="O139" i="27" s="1"/>
  <c r="M140" i="27" s="1"/>
  <c r="R390" i="2"/>
  <c r="T390" i="2" s="1"/>
  <c r="O373" i="2"/>
  <c r="M374" i="2" s="1"/>
  <c r="R399" i="27"/>
  <c r="T399" i="27" s="1"/>
  <c r="S399" i="27" s="1"/>
  <c r="N365" i="15"/>
  <c r="P365" i="15" s="1"/>
  <c r="O365" i="15" s="1"/>
  <c r="M366" i="15" s="1"/>
  <c r="M391" i="36"/>
  <c r="R356" i="56" l="1"/>
  <c r="T356" i="56" s="1"/>
  <c r="N340" i="56"/>
  <c r="P340" i="56" s="1"/>
  <c r="N140" i="27"/>
  <c r="P140" i="27" s="1"/>
  <c r="O140" i="27" s="1"/>
  <c r="S390" i="2"/>
  <c r="Q391" i="2" s="1"/>
  <c r="N374" i="2"/>
  <c r="P374" i="2" s="1"/>
  <c r="Q400" i="27"/>
  <c r="N366" i="15"/>
  <c r="P366" i="15" s="1"/>
  <c r="O366" i="15" s="1"/>
  <c r="N391" i="36"/>
  <c r="P391" i="36" s="1"/>
  <c r="O391" i="36" s="1"/>
  <c r="O340" i="56" l="1"/>
  <c r="M341" i="56" s="1"/>
  <c r="S356" i="56"/>
  <c r="Q357" i="56" s="1"/>
  <c r="M141" i="27"/>
  <c r="N141" i="27" s="1"/>
  <c r="P141" i="27" s="1"/>
  <c r="O141" i="27" s="1"/>
  <c r="M142" i="27" s="1"/>
  <c r="O374" i="2"/>
  <c r="M375" i="2" s="1"/>
  <c r="R400" i="27"/>
  <c r="T400" i="27" s="1"/>
  <c r="R391" i="2"/>
  <c r="T391" i="2" s="1"/>
  <c r="M392" i="36"/>
  <c r="M367" i="15"/>
  <c r="R357" i="56" l="1"/>
  <c r="T357" i="56" s="1"/>
  <c r="N341" i="56"/>
  <c r="P341" i="56" s="1"/>
  <c r="N142" i="27"/>
  <c r="P142" i="27" s="1"/>
  <c r="O142" i="27" s="1"/>
  <c r="M143" i="27" s="1"/>
  <c r="S391" i="2"/>
  <c r="Q392" i="2" s="1"/>
  <c r="S400" i="27"/>
  <c r="Q401" i="27" s="1"/>
  <c r="N375" i="2"/>
  <c r="P375" i="2" s="1"/>
  <c r="N367" i="15"/>
  <c r="P367" i="15" s="1"/>
  <c r="O367" i="15" s="1"/>
  <c r="M368" i="15" s="1"/>
  <c r="N392" i="36"/>
  <c r="P392" i="36" s="1"/>
  <c r="O341" i="56" l="1"/>
  <c r="M342" i="56" s="1"/>
  <c r="S357" i="56"/>
  <c r="Q358" i="56" s="1"/>
  <c r="N143" i="27"/>
  <c r="P143" i="27" s="1"/>
  <c r="O143" i="27" s="1"/>
  <c r="M144" i="27" s="1"/>
  <c r="O375" i="2"/>
  <c r="M376" i="2" s="1"/>
  <c r="R401" i="27"/>
  <c r="T401" i="27" s="1"/>
  <c r="R392" i="2"/>
  <c r="T392" i="2" s="1"/>
  <c r="O392" i="36"/>
  <c r="M393" i="36" s="1"/>
  <c r="N368" i="15"/>
  <c r="P368" i="15" s="1"/>
  <c r="O368" i="15" s="1"/>
  <c r="R358" i="56" l="1"/>
  <c r="T358" i="56" s="1"/>
  <c r="N342" i="56"/>
  <c r="P342" i="56" s="1"/>
  <c r="N144" i="27"/>
  <c r="P144" i="27" s="1"/>
  <c r="O144" i="27" s="1"/>
  <c r="O17" i="2"/>
  <c r="S392" i="2"/>
  <c r="N17" i="2" s="1"/>
  <c r="S401" i="27"/>
  <c r="Q402" i="27" s="1"/>
  <c r="N376" i="2"/>
  <c r="P376" i="2" s="1"/>
  <c r="N393" i="36"/>
  <c r="P393" i="36" s="1"/>
  <c r="O393" i="36" s="1"/>
  <c r="M394" i="36" s="1"/>
  <c r="M369" i="15"/>
  <c r="S358" i="56" l="1"/>
  <c r="Q359" i="56" s="1"/>
  <c r="O342" i="56"/>
  <c r="M343" i="56" s="1"/>
  <c r="M145" i="27"/>
  <c r="O376" i="2"/>
  <c r="M377" i="2" s="1"/>
  <c r="R402" i="27"/>
  <c r="T402" i="27" s="1"/>
  <c r="N394" i="36"/>
  <c r="P394" i="36" s="1"/>
  <c r="O394" i="36" s="1"/>
  <c r="M395" i="36" s="1"/>
  <c r="N369" i="15"/>
  <c r="P369" i="15" s="1"/>
  <c r="O369" i="15" s="1"/>
  <c r="M370" i="15" s="1"/>
  <c r="N343" i="56" l="1"/>
  <c r="P343" i="56" s="1"/>
  <c r="R359" i="56"/>
  <c r="T359" i="56" s="1"/>
  <c r="N145" i="27"/>
  <c r="P145" i="27" s="1"/>
  <c r="O145" i="27" s="1"/>
  <c r="S402" i="27"/>
  <c r="Q403" i="27" s="1"/>
  <c r="N377" i="2"/>
  <c r="P377" i="2" s="1"/>
  <c r="N370" i="15"/>
  <c r="P370" i="15" s="1"/>
  <c r="O370" i="15" s="1"/>
  <c r="M371" i="15" s="1"/>
  <c r="N395" i="36"/>
  <c r="P395" i="36" s="1"/>
  <c r="O395" i="36" s="1"/>
  <c r="M396" i="36" s="1"/>
  <c r="O343" i="56" l="1"/>
  <c r="M344" i="56" s="1"/>
  <c r="S359" i="56"/>
  <c r="Q360" i="56" s="1"/>
  <c r="M146" i="27"/>
  <c r="O377" i="2"/>
  <c r="M378" i="2" s="1"/>
  <c r="R403" i="27"/>
  <c r="T403" i="27" s="1"/>
  <c r="N371" i="15"/>
  <c r="P371" i="15" s="1"/>
  <c r="O371" i="15" s="1"/>
  <c r="M372" i="15" s="1"/>
  <c r="N396" i="36"/>
  <c r="P396" i="36" s="1"/>
  <c r="R360" i="56" l="1"/>
  <c r="T360" i="56" s="1"/>
  <c r="N344" i="56"/>
  <c r="P344" i="56" s="1"/>
  <c r="N146" i="27"/>
  <c r="P146" i="27" s="1"/>
  <c r="O146" i="27" s="1"/>
  <c r="O17" i="27"/>
  <c r="S403" i="27"/>
  <c r="N17" i="27" s="1"/>
  <c r="N378" i="2"/>
  <c r="P378" i="2" s="1"/>
  <c r="O396" i="36"/>
  <c r="M397" i="36" s="1"/>
  <c r="N397" i="36" s="1"/>
  <c r="P397" i="36" s="1"/>
  <c r="O397" i="36" s="1"/>
  <c r="N372" i="15"/>
  <c r="P372" i="15" s="1"/>
  <c r="O372" i="15" s="1"/>
  <c r="M373" i="15" s="1"/>
  <c r="O344" i="56" l="1"/>
  <c r="M345" i="56" s="1"/>
  <c r="S360" i="56"/>
  <c r="Q361" i="56" s="1"/>
  <c r="M147" i="27"/>
  <c r="O378" i="2"/>
  <c r="M379" i="2" s="1"/>
  <c r="N373" i="15"/>
  <c r="P373" i="15" s="1"/>
  <c r="O373" i="15" s="1"/>
  <c r="M398" i="36"/>
  <c r="R361" i="56" l="1"/>
  <c r="T361" i="56" s="1"/>
  <c r="N345" i="56"/>
  <c r="P345" i="56" s="1"/>
  <c r="N147" i="27"/>
  <c r="P147" i="27" s="1"/>
  <c r="O147" i="27" s="1"/>
  <c r="M148" i="27" s="1"/>
  <c r="N148" i="27" s="1"/>
  <c r="P148" i="27" s="1"/>
  <c r="O148" i="27" s="1"/>
  <c r="M149" i="27" s="1"/>
  <c r="N379" i="2"/>
  <c r="P379" i="2" s="1"/>
  <c r="N398" i="36"/>
  <c r="P398" i="36" s="1"/>
  <c r="O398" i="36" s="1"/>
  <c r="M374" i="15"/>
  <c r="O345" i="56" l="1"/>
  <c r="M346" i="56" s="1"/>
  <c r="S361" i="56"/>
  <c r="Q362" i="56" s="1"/>
  <c r="N149" i="27"/>
  <c r="P149" i="27" s="1"/>
  <c r="O149" i="27" s="1"/>
  <c r="M150" i="27" s="1"/>
  <c r="O379" i="2"/>
  <c r="M380" i="2" s="1"/>
  <c r="N374" i="15"/>
  <c r="P374" i="15" s="1"/>
  <c r="O374" i="15" s="1"/>
  <c r="M375" i="15" s="1"/>
  <c r="M399" i="36"/>
  <c r="R362" i="56" l="1"/>
  <c r="T362" i="56" s="1"/>
  <c r="N346" i="56"/>
  <c r="P346" i="56" s="1"/>
  <c r="N150" i="27"/>
  <c r="P150" i="27" s="1"/>
  <c r="O150" i="27" s="1"/>
  <c r="M151" i="27" s="1"/>
  <c r="N151" i="27" s="1"/>
  <c r="P151" i="27" s="1"/>
  <c r="O151" i="27" s="1"/>
  <c r="M152" i="27" s="1"/>
  <c r="N380" i="2"/>
  <c r="P380" i="2" s="1"/>
  <c r="N375" i="15"/>
  <c r="P375" i="15" s="1"/>
  <c r="N399" i="36"/>
  <c r="P399" i="36" s="1"/>
  <c r="O399" i="36" s="1"/>
  <c r="O346" i="56" l="1"/>
  <c r="M347" i="56" s="1"/>
  <c r="S362" i="56"/>
  <c r="Q363" i="56" s="1"/>
  <c r="N152" i="27"/>
  <c r="P152" i="27" s="1"/>
  <c r="O152" i="27" s="1"/>
  <c r="M153" i="27" s="1"/>
  <c r="N153" i="27" s="1"/>
  <c r="P153" i="27" s="1"/>
  <c r="O153" i="27" s="1"/>
  <c r="M154" i="27" s="1"/>
  <c r="O380" i="2"/>
  <c r="M381" i="2" s="1"/>
  <c r="M400" i="36"/>
  <c r="O375" i="15"/>
  <c r="M376" i="15" s="1"/>
  <c r="R363" i="56" l="1"/>
  <c r="T363" i="56" s="1"/>
  <c r="N347" i="56"/>
  <c r="P347" i="56" s="1"/>
  <c r="N154" i="27"/>
  <c r="P154" i="27" s="1"/>
  <c r="O154" i="27" s="1"/>
  <c r="M155" i="27" s="1"/>
  <c r="N381" i="2"/>
  <c r="P381" i="2" s="1"/>
  <c r="O381" i="2" s="1"/>
  <c r="M382" i="2" s="1"/>
  <c r="N376" i="15"/>
  <c r="P376" i="15" s="1"/>
  <c r="N400" i="36"/>
  <c r="P400" i="36" s="1"/>
  <c r="S363" i="56" l="1"/>
  <c r="Q364" i="56" s="1"/>
  <c r="O347" i="56"/>
  <c r="M348" i="56" s="1"/>
  <c r="N155" i="27"/>
  <c r="P155" i="27" s="1"/>
  <c r="O155" i="27" s="1"/>
  <c r="M156" i="27" s="1"/>
  <c r="N156" i="27" s="1"/>
  <c r="P156" i="27" s="1"/>
  <c r="O156" i="27" s="1"/>
  <c r="M157" i="27" s="1"/>
  <c r="N382" i="2"/>
  <c r="P382" i="2" s="1"/>
  <c r="O382" i="2" s="1"/>
  <c r="O400" i="36"/>
  <c r="M401" i="36" s="1"/>
  <c r="O376" i="15"/>
  <c r="M377" i="15" s="1"/>
  <c r="N348" i="56" l="1"/>
  <c r="P348" i="56" s="1"/>
  <c r="R364" i="56"/>
  <c r="T364" i="56" s="1"/>
  <c r="N157" i="27"/>
  <c r="P157" i="27" s="1"/>
  <c r="O157" i="27" s="1"/>
  <c r="M158" i="27" s="1"/>
  <c r="M383" i="2"/>
  <c r="N383" i="2" s="1"/>
  <c r="P383" i="2" s="1"/>
  <c r="N377" i="15"/>
  <c r="P377" i="15" s="1"/>
  <c r="O377" i="15" s="1"/>
  <c r="N401" i="36"/>
  <c r="P401" i="36" s="1"/>
  <c r="O401" i="36" s="1"/>
  <c r="M402" i="36" s="1"/>
  <c r="S364" i="56" l="1"/>
  <c r="Q365" i="56" s="1"/>
  <c r="O348" i="56"/>
  <c r="M349" i="56" s="1"/>
  <c r="N158" i="27"/>
  <c r="P158" i="27" s="1"/>
  <c r="O158" i="27" s="1"/>
  <c r="M159" i="27" s="1"/>
  <c r="O383" i="2"/>
  <c r="M384" i="2" s="1"/>
  <c r="N402" i="36"/>
  <c r="P402" i="36" s="1"/>
  <c r="O402" i="36" s="1"/>
  <c r="M403" i="36" s="1"/>
  <c r="M378" i="15"/>
  <c r="N349" i="56" l="1"/>
  <c r="P349" i="56" s="1"/>
  <c r="R365" i="56"/>
  <c r="T365" i="56" s="1"/>
  <c r="N159" i="27"/>
  <c r="P159" i="27" s="1"/>
  <c r="O159" i="27" s="1"/>
  <c r="M160" i="27" s="1"/>
  <c r="N384" i="2"/>
  <c r="P384" i="2" s="1"/>
  <c r="O384" i="2" s="1"/>
  <c r="N403" i="36"/>
  <c r="P403" i="36" s="1"/>
  <c r="O403" i="36" s="1"/>
  <c r="M404" i="36" s="1"/>
  <c r="N378" i="15"/>
  <c r="P378" i="15" s="1"/>
  <c r="O378" i="15" s="1"/>
  <c r="S365" i="56" l="1"/>
  <c r="Q366" i="56" s="1"/>
  <c r="O349" i="56"/>
  <c r="M350" i="56" s="1"/>
  <c r="N160" i="27"/>
  <c r="P160" i="27" s="1"/>
  <c r="O160" i="27" s="1"/>
  <c r="M385" i="2"/>
  <c r="N404" i="36"/>
  <c r="P404" i="36" s="1"/>
  <c r="O11" i="36" s="1"/>
  <c r="M379" i="15"/>
  <c r="N350" i="56" l="1"/>
  <c r="P350" i="56" s="1"/>
  <c r="R366" i="56"/>
  <c r="T366" i="56" s="1"/>
  <c r="M161" i="27"/>
  <c r="N385" i="2"/>
  <c r="P385" i="2" s="1"/>
  <c r="O385" i="2" s="1"/>
  <c r="N379" i="15"/>
  <c r="P379" i="15" s="1"/>
  <c r="O379" i="15" s="1"/>
  <c r="O404" i="36"/>
  <c r="N11" i="36" s="1"/>
  <c r="S366" i="56" l="1"/>
  <c r="Q367" i="56" s="1"/>
  <c r="O350" i="56"/>
  <c r="M351" i="56" s="1"/>
  <c r="N161" i="27"/>
  <c r="P161" i="27" s="1"/>
  <c r="O161" i="27" s="1"/>
  <c r="M162" i="27" s="1"/>
  <c r="M386" i="2"/>
  <c r="M380" i="15"/>
  <c r="N351" i="56" l="1"/>
  <c r="P351" i="56" s="1"/>
  <c r="R367" i="56"/>
  <c r="T367" i="56" s="1"/>
  <c r="N162" i="27"/>
  <c r="P162" i="27" s="1"/>
  <c r="O162" i="27" s="1"/>
  <c r="M163" i="27" s="1"/>
  <c r="N386" i="2"/>
  <c r="P386" i="2" s="1"/>
  <c r="O386" i="2" s="1"/>
  <c r="N380" i="15"/>
  <c r="P380" i="15" s="1"/>
  <c r="O380" i="15" s="1"/>
  <c r="S367" i="56" l="1"/>
  <c r="Q368" i="56" s="1"/>
  <c r="O351" i="56"/>
  <c r="M352" i="56" s="1"/>
  <c r="N163" i="27"/>
  <c r="P163" i="27" s="1"/>
  <c r="O163" i="27" s="1"/>
  <c r="M387" i="2"/>
  <c r="M381" i="15"/>
  <c r="N352" i="56" l="1"/>
  <c r="P352" i="56" s="1"/>
  <c r="R368" i="56"/>
  <c r="T368" i="56" s="1"/>
  <c r="M164" i="27"/>
  <c r="N387" i="2"/>
  <c r="P387" i="2" s="1"/>
  <c r="O387" i="2" s="1"/>
  <c r="N381" i="15"/>
  <c r="P381" i="15" s="1"/>
  <c r="O381" i="15" s="1"/>
  <c r="S368" i="56" l="1"/>
  <c r="Q369" i="56" s="1"/>
  <c r="O352" i="56"/>
  <c r="M353" i="56" s="1"/>
  <c r="N164" i="27"/>
  <c r="P164" i="27" s="1"/>
  <c r="O164" i="27" s="1"/>
  <c r="M165" i="27" s="1"/>
  <c r="M388" i="2"/>
  <c r="M382" i="15"/>
  <c r="N382" i="15" s="1"/>
  <c r="N353" i="56" l="1"/>
  <c r="P353" i="56" s="1"/>
  <c r="R369" i="56"/>
  <c r="T369" i="56" s="1"/>
  <c r="N165" i="27"/>
  <c r="P165" i="27" s="1"/>
  <c r="O165" i="27" s="1"/>
  <c r="M166" i="27" s="1"/>
  <c r="N388" i="2"/>
  <c r="P388" i="2" s="1"/>
  <c r="O388" i="2" s="1"/>
  <c r="P382" i="15"/>
  <c r="O382" i="15" s="1"/>
  <c r="M383" i="15" s="1"/>
  <c r="S369" i="56" l="1"/>
  <c r="Q370" i="56" s="1"/>
  <c r="O353" i="56"/>
  <c r="M354" i="56" s="1"/>
  <c r="N166" i="27"/>
  <c r="P166" i="27" s="1"/>
  <c r="O166" i="27" s="1"/>
  <c r="M389" i="2"/>
  <c r="N383" i="15"/>
  <c r="P383" i="15" s="1"/>
  <c r="O383" i="15" s="1"/>
  <c r="N354" i="56" l="1"/>
  <c r="P354" i="56" s="1"/>
  <c r="R370" i="56"/>
  <c r="T370" i="56" s="1"/>
  <c r="M167" i="27"/>
  <c r="N389" i="2"/>
  <c r="P389" i="2" s="1"/>
  <c r="M384" i="15"/>
  <c r="S370" i="56" l="1"/>
  <c r="Q371" i="56" s="1"/>
  <c r="O354" i="56"/>
  <c r="M355" i="56" s="1"/>
  <c r="N167" i="27"/>
  <c r="P167" i="27" s="1"/>
  <c r="O167" i="27" s="1"/>
  <c r="M168" i="27" s="1"/>
  <c r="O389" i="2"/>
  <c r="M390" i="2" s="1"/>
  <c r="N384" i="15"/>
  <c r="P384" i="15" s="1"/>
  <c r="N355" i="56" l="1"/>
  <c r="P355" i="56" s="1"/>
  <c r="O355" i="56" s="1"/>
  <c r="R371" i="56"/>
  <c r="T371" i="56" s="1"/>
  <c r="N168" i="27"/>
  <c r="P168" i="27" s="1"/>
  <c r="O168" i="27" s="1"/>
  <c r="M169" i="27" s="1"/>
  <c r="N390" i="2"/>
  <c r="P390" i="2" s="1"/>
  <c r="O384" i="15"/>
  <c r="M385" i="15" s="1"/>
  <c r="S371" i="56" l="1"/>
  <c r="Q372" i="56" s="1"/>
  <c r="M356" i="56"/>
  <c r="N169" i="27"/>
  <c r="P169" i="27" s="1"/>
  <c r="O169" i="27" s="1"/>
  <c r="M170" i="27" s="1"/>
  <c r="O390" i="2"/>
  <c r="M391" i="2" s="1"/>
  <c r="N385" i="15"/>
  <c r="P385" i="15" s="1"/>
  <c r="R372" i="56" l="1"/>
  <c r="T372" i="56" s="1"/>
  <c r="N356" i="56"/>
  <c r="P356" i="56" s="1"/>
  <c r="N170" i="27"/>
  <c r="P170" i="27" s="1"/>
  <c r="O170" i="27" s="1"/>
  <c r="M171" i="27" s="1"/>
  <c r="N391" i="2"/>
  <c r="P391" i="2" s="1"/>
  <c r="O391" i="2" s="1"/>
  <c r="O385" i="15"/>
  <c r="M386" i="15" s="1"/>
  <c r="O356" i="56" l="1"/>
  <c r="M357" i="56" s="1"/>
  <c r="S372" i="56"/>
  <c r="Q373" i="56" s="1"/>
  <c r="N171" i="27"/>
  <c r="P171" i="27" s="1"/>
  <c r="O171" i="27" s="1"/>
  <c r="M172" i="27" s="1"/>
  <c r="M392" i="2"/>
  <c r="N386" i="15"/>
  <c r="P386" i="15" s="1"/>
  <c r="O386" i="15" s="1"/>
  <c r="M387" i="15" s="1"/>
  <c r="R373" i="56" l="1"/>
  <c r="T373" i="56" s="1"/>
  <c r="N357" i="56"/>
  <c r="P357" i="56" s="1"/>
  <c r="N172" i="27"/>
  <c r="P172" i="27" s="1"/>
  <c r="O172" i="27" s="1"/>
  <c r="M173" i="27" s="1"/>
  <c r="N392" i="2"/>
  <c r="P392" i="2" s="1"/>
  <c r="O11" i="2" s="1"/>
  <c r="N387" i="15"/>
  <c r="P387" i="15" s="1"/>
  <c r="O387" i="15" s="1"/>
  <c r="M388" i="15" s="1"/>
  <c r="O357" i="56" l="1"/>
  <c r="M358" i="56" s="1"/>
  <c r="S373" i="56"/>
  <c r="Q374" i="56" s="1"/>
  <c r="N173" i="27"/>
  <c r="P173" i="27" s="1"/>
  <c r="O173" i="27" s="1"/>
  <c r="M174" i="27" s="1"/>
  <c r="O392" i="2"/>
  <c r="N11" i="2" s="1"/>
  <c r="N388" i="15"/>
  <c r="P388" i="15" s="1"/>
  <c r="O388" i="15" s="1"/>
  <c r="R374" i="56" l="1"/>
  <c r="T374" i="56" s="1"/>
  <c r="N358" i="56"/>
  <c r="P358" i="56" s="1"/>
  <c r="O358" i="56" s="1"/>
  <c r="N174" i="27"/>
  <c r="P174" i="27" s="1"/>
  <c r="O174" i="27" s="1"/>
  <c r="M175" i="27" s="1"/>
  <c r="M389" i="15"/>
  <c r="S374" i="56" l="1"/>
  <c r="Q375" i="56" s="1"/>
  <c r="M359" i="56"/>
  <c r="N175" i="27"/>
  <c r="P175" i="27" s="1"/>
  <c r="O175" i="27" s="1"/>
  <c r="M176" i="27" s="1"/>
  <c r="N176" i="27" s="1"/>
  <c r="P176" i="27" s="1"/>
  <c r="O176" i="27" s="1"/>
  <c r="M177" i="27" s="1"/>
  <c r="N389" i="15"/>
  <c r="P389" i="15" s="1"/>
  <c r="O389" i="15" s="1"/>
  <c r="M390" i="15" s="1"/>
  <c r="R375" i="56" l="1"/>
  <c r="T375" i="56" s="1"/>
  <c r="N359" i="56"/>
  <c r="P359" i="56" s="1"/>
  <c r="N177" i="27"/>
  <c r="P177" i="27" s="1"/>
  <c r="O177" i="27" s="1"/>
  <c r="M178" i="27" s="1"/>
  <c r="N178" i="27" s="1"/>
  <c r="P178" i="27" s="1"/>
  <c r="O178" i="27" s="1"/>
  <c r="M179" i="27" s="1"/>
  <c r="N390" i="15"/>
  <c r="P390" i="15" s="1"/>
  <c r="O390" i="15" s="1"/>
  <c r="M391" i="15" s="1"/>
  <c r="O359" i="56" l="1"/>
  <c r="M360" i="56" s="1"/>
  <c r="S375" i="56"/>
  <c r="Q376" i="56" s="1"/>
  <c r="N179" i="27"/>
  <c r="P179" i="27" s="1"/>
  <c r="O179" i="27" s="1"/>
  <c r="M180" i="27" s="1"/>
  <c r="N391" i="15"/>
  <c r="P391" i="15" s="1"/>
  <c r="O391" i="15" s="1"/>
  <c r="N360" i="56" l="1"/>
  <c r="P360" i="56" s="1"/>
  <c r="R376" i="56"/>
  <c r="T376" i="56" s="1"/>
  <c r="N180" i="27"/>
  <c r="P180" i="27" s="1"/>
  <c r="O180" i="27" s="1"/>
  <c r="M392" i="15"/>
  <c r="N392" i="15" s="1"/>
  <c r="P392" i="15" s="1"/>
  <c r="O392" i="15" s="1"/>
  <c r="M393" i="15" s="1"/>
  <c r="O360" i="56" l="1"/>
  <c r="M361" i="56" s="1"/>
  <c r="S376" i="56"/>
  <c r="Q377" i="56" s="1"/>
  <c r="M181" i="27"/>
  <c r="N393" i="15"/>
  <c r="P393" i="15" s="1"/>
  <c r="R377" i="56" l="1"/>
  <c r="T377" i="56" s="1"/>
  <c r="N361" i="56"/>
  <c r="P361" i="56" s="1"/>
  <c r="N181" i="27"/>
  <c r="P181" i="27" s="1"/>
  <c r="O181" i="27" s="1"/>
  <c r="M182" i="27" s="1"/>
  <c r="O393" i="15"/>
  <c r="M394" i="15" s="1"/>
  <c r="O361" i="56" l="1"/>
  <c r="M362" i="56" s="1"/>
  <c r="S377" i="56"/>
  <c r="Q378" i="56" s="1"/>
  <c r="N182" i="27"/>
  <c r="P182" i="27" s="1"/>
  <c r="O182" i="27" s="1"/>
  <c r="N394" i="15"/>
  <c r="P394" i="15" s="1"/>
  <c r="O394" i="15" s="1"/>
  <c r="M395" i="15" s="1"/>
  <c r="R378" i="56" l="1"/>
  <c r="T378" i="56" s="1"/>
  <c r="S378" i="56" s="1"/>
  <c r="N362" i="56"/>
  <c r="P362" i="56" s="1"/>
  <c r="M183" i="27"/>
  <c r="N395" i="15"/>
  <c r="P395" i="15" s="1"/>
  <c r="Q379" i="56" l="1"/>
  <c r="R379" i="56" s="1"/>
  <c r="T379" i="56" s="1"/>
  <c r="O362" i="56"/>
  <c r="M363" i="56" s="1"/>
  <c r="N183" i="27"/>
  <c r="P183" i="27" s="1"/>
  <c r="O183" i="27" s="1"/>
  <c r="M184" i="27" s="1"/>
  <c r="O395" i="15"/>
  <c r="M396" i="15" s="1"/>
  <c r="S379" i="56" l="1"/>
  <c r="Q380" i="56" s="1"/>
  <c r="N363" i="56"/>
  <c r="P363" i="56" s="1"/>
  <c r="O363" i="56" s="1"/>
  <c r="N184" i="27"/>
  <c r="P184" i="27" s="1"/>
  <c r="O184" i="27" s="1"/>
  <c r="M185" i="27" s="1"/>
  <c r="N396" i="15"/>
  <c r="P396" i="15" s="1"/>
  <c r="O396" i="15" s="1"/>
  <c r="M397" i="15" s="1"/>
  <c r="R380" i="56" l="1"/>
  <c r="T380" i="56" s="1"/>
  <c r="M364" i="56"/>
  <c r="N185" i="27"/>
  <c r="P185" i="27" s="1"/>
  <c r="O185" i="27" s="1"/>
  <c r="M186" i="27" s="1"/>
  <c r="N186" i="27" s="1"/>
  <c r="P186" i="27" s="1"/>
  <c r="O186" i="27" s="1"/>
  <c r="M187" i="27" s="1"/>
  <c r="N187" i="27" s="1"/>
  <c r="P187" i="27" s="1"/>
  <c r="O187" i="27" s="1"/>
  <c r="M188" i="27" s="1"/>
  <c r="N397" i="15"/>
  <c r="P397" i="15" s="1"/>
  <c r="O397" i="15" s="1"/>
  <c r="M398" i="15" s="1"/>
  <c r="S380" i="56" l="1"/>
  <c r="Q381" i="56" s="1"/>
  <c r="N364" i="56"/>
  <c r="P364" i="56" s="1"/>
  <c r="N188" i="27"/>
  <c r="P188" i="27" s="1"/>
  <c r="O188" i="27" s="1"/>
  <c r="M189" i="27" s="1"/>
  <c r="N398" i="15"/>
  <c r="P398" i="15" s="1"/>
  <c r="O398" i="15" s="1"/>
  <c r="M399" i="15" s="1"/>
  <c r="O364" i="56" l="1"/>
  <c r="M365" i="56" s="1"/>
  <c r="R381" i="56"/>
  <c r="T381" i="56" s="1"/>
  <c r="N189" i="27"/>
  <c r="P189" i="27" s="1"/>
  <c r="O189" i="27" s="1"/>
  <c r="N399" i="15"/>
  <c r="P399" i="15" s="1"/>
  <c r="O399" i="15" s="1"/>
  <c r="M400" i="15" s="1"/>
  <c r="S381" i="56" l="1"/>
  <c r="Q382" i="56" s="1"/>
  <c r="N365" i="56"/>
  <c r="P365" i="56" s="1"/>
  <c r="M190" i="27"/>
  <c r="N400" i="15"/>
  <c r="P400" i="15" s="1"/>
  <c r="O400" i="15" s="1"/>
  <c r="M401" i="15" s="1"/>
  <c r="O365" i="56" l="1"/>
  <c r="M366" i="56" s="1"/>
  <c r="R382" i="56"/>
  <c r="T382" i="56" s="1"/>
  <c r="N190" i="27"/>
  <c r="P190" i="27" s="1"/>
  <c r="O190" i="27" s="1"/>
  <c r="M191" i="27" s="1"/>
  <c r="N401" i="15"/>
  <c r="P401" i="15" s="1"/>
  <c r="O401" i="15" s="1"/>
  <c r="S382" i="56" l="1"/>
  <c r="Q383" i="56" s="1"/>
  <c r="N366" i="56"/>
  <c r="P366" i="56" s="1"/>
  <c r="O366" i="56" s="1"/>
  <c r="N191" i="27"/>
  <c r="P191" i="27" s="1"/>
  <c r="O191" i="27" s="1"/>
  <c r="M192" i="27" s="1"/>
  <c r="M402" i="15"/>
  <c r="M367" i="56" l="1"/>
  <c r="N367" i="56" s="1"/>
  <c r="P367" i="56" s="1"/>
  <c r="R383" i="56"/>
  <c r="T383" i="56" s="1"/>
  <c r="S383" i="56" s="1"/>
  <c r="N192" i="27"/>
  <c r="P192" i="27" s="1"/>
  <c r="O192" i="27" s="1"/>
  <c r="M193" i="27" s="1"/>
  <c r="N402" i="15"/>
  <c r="P402" i="15" s="1"/>
  <c r="O402" i="15" s="1"/>
  <c r="M403" i="15" s="1"/>
  <c r="O367" i="56" l="1"/>
  <c r="M368" i="56" s="1"/>
  <c r="Q384" i="56"/>
  <c r="N193" i="27"/>
  <c r="P193" i="27" s="1"/>
  <c r="O193" i="27" s="1"/>
  <c r="N403" i="15"/>
  <c r="P403" i="15" s="1"/>
  <c r="O403" i="15" s="1"/>
  <c r="M404" i="15" s="1"/>
  <c r="N368" i="56" l="1"/>
  <c r="P368" i="56" s="1"/>
  <c r="R384" i="56"/>
  <c r="T384" i="56" s="1"/>
  <c r="M194" i="27"/>
  <c r="N404" i="15"/>
  <c r="P404" i="15" s="1"/>
  <c r="O11" i="15" s="1"/>
  <c r="S384" i="56" l="1"/>
  <c r="Q385" i="56" s="1"/>
  <c r="O368" i="56"/>
  <c r="M369" i="56" s="1"/>
  <c r="N194" i="27"/>
  <c r="P194" i="27" s="1"/>
  <c r="O194" i="27" s="1"/>
  <c r="M195" i="27" s="1"/>
  <c r="O404" i="15"/>
  <c r="N11" i="15" s="1"/>
  <c r="N369" i="56" l="1"/>
  <c r="P369" i="56" s="1"/>
  <c r="O369" i="56" s="1"/>
  <c r="R385" i="56"/>
  <c r="T385" i="56" s="1"/>
  <c r="N195" i="27"/>
  <c r="P195" i="27" s="1"/>
  <c r="O195" i="27" s="1"/>
  <c r="M196" i="27" s="1"/>
  <c r="M370" i="56" l="1"/>
  <c r="N370" i="56" s="1"/>
  <c r="P370" i="56" s="1"/>
  <c r="S385" i="56"/>
  <c r="Q386" i="56" s="1"/>
  <c r="N196" i="27"/>
  <c r="P196" i="27" s="1"/>
  <c r="O196" i="27" s="1"/>
  <c r="M197" i="27" s="1"/>
  <c r="O370" i="56" l="1"/>
  <c r="M371" i="56" s="1"/>
  <c r="R386" i="56"/>
  <c r="T386" i="56" s="1"/>
  <c r="N197" i="27"/>
  <c r="P197" i="27" s="1"/>
  <c r="O197" i="27" s="1"/>
  <c r="M198" i="27" s="1"/>
  <c r="S386" i="56" l="1"/>
  <c r="Q387" i="56" s="1"/>
  <c r="R387" i="56" s="1"/>
  <c r="T387" i="56" s="1"/>
  <c r="N371" i="56"/>
  <c r="P371" i="56" s="1"/>
  <c r="O371" i="56" s="1"/>
  <c r="N198" i="27"/>
  <c r="P198" i="27" s="1"/>
  <c r="O198" i="27" s="1"/>
  <c r="M199" i="27" s="1"/>
  <c r="N199" i="27" s="1"/>
  <c r="P199" i="27" s="1"/>
  <c r="O199" i="27" s="1"/>
  <c r="M200" i="27" s="1"/>
  <c r="S387" i="56" l="1"/>
  <c r="Q388" i="56" s="1"/>
  <c r="M372" i="56"/>
  <c r="N200" i="27"/>
  <c r="P200" i="27" s="1"/>
  <c r="O200" i="27" s="1"/>
  <c r="M201" i="27" s="1"/>
  <c r="R388" i="56" l="1"/>
  <c r="T388" i="56" s="1"/>
  <c r="N372" i="56"/>
  <c r="P372" i="56" s="1"/>
  <c r="N201" i="27"/>
  <c r="P201" i="27" s="1"/>
  <c r="O201" i="27" s="1"/>
  <c r="M202" i="27" s="1"/>
  <c r="O372" i="56" l="1"/>
  <c r="M373" i="56" s="1"/>
  <c r="S388" i="56"/>
  <c r="Q389" i="56" s="1"/>
  <c r="N202" i="27"/>
  <c r="P202" i="27" s="1"/>
  <c r="O202" i="27" s="1"/>
  <c r="M203" i="27" s="1"/>
  <c r="R389" i="56" l="1"/>
  <c r="T389" i="56" s="1"/>
  <c r="N373" i="56"/>
  <c r="P373" i="56" s="1"/>
  <c r="N203" i="27"/>
  <c r="P203" i="27" s="1"/>
  <c r="O203" i="27" s="1"/>
  <c r="O373" i="56" l="1"/>
  <c r="M374" i="56" s="1"/>
  <c r="S389" i="56"/>
  <c r="Q390" i="56" s="1"/>
  <c r="M204" i="27"/>
  <c r="R390" i="56" l="1"/>
  <c r="T390" i="56" s="1"/>
  <c r="N374" i="56"/>
  <c r="P374" i="56" s="1"/>
  <c r="O374" i="56" s="1"/>
  <c r="N204" i="27"/>
  <c r="P204" i="27" s="1"/>
  <c r="O204" i="27" s="1"/>
  <c r="S390" i="56" l="1"/>
  <c r="Q391" i="56" s="1"/>
  <c r="M375" i="56"/>
  <c r="M205" i="27"/>
  <c r="R391" i="56" l="1"/>
  <c r="T391" i="56" s="1"/>
  <c r="S391" i="56" s="1"/>
  <c r="N375" i="56"/>
  <c r="P375" i="56" s="1"/>
  <c r="N205" i="27"/>
  <c r="P205" i="27" s="1"/>
  <c r="O205" i="27" s="1"/>
  <c r="M206" i="27" s="1"/>
  <c r="N206" i="27" s="1"/>
  <c r="P206" i="27" s="1"/>
  <c r="O206" i="27" s="1"/>
  <c r="M207" i="27" s="1"/>
  <c r="O375" i="56" l="1"/>
  <c r="M376" i="56" s="1"/>
  <c r="Q392" i="56"/>
  <c r="N207" i="27"/>
  <c r="P207" i="27" s="1"/>
  <c r="O207" i="27" s="1"/>
  <c r="M208" i="27" s="1"/>
  <c r="N376" i="56" l="1"/>
  <c r="P376" i="56" s="1"/>
  <c r="R392" i="56"/>
  <c r="T392" i="56" s="1"/>
  <c r="N208" i="27"/>
  <c r="P208" i="27" s="1"/>
  <c r="O208" i="27" s="1"/>
  <c r="M209" i="27" s="1"/>
  <c r="S392" i="56" l="1"/>
  <c r="Q393" i="56" s="1"/>
  <c r="O376" i="56"/>
  <c r="M377" i="56" s="1"/>
  <c r="N209" i="27"/>
  <c r="P209" i="27" s="1"/>
  <c r="O209" i="27" s="1"/>
  <c r="M210" i="27" s="1"/>
  <c r="N377" i="56" l="1"/>
  <c r="P377" i="56" s="1"/>
  <c r="R393" i="56"/>
  <c r="T393" i="56" s="1"/>
  <c r="N210" i="27"/>
  <c r="P210" i="27" s="1"/>
  <c r="O210" i="27" s="1"/>
  <c r="M211" i="27" s="1"/>
  <c r="N211" i="27" s="1"/>
  <c r="P211" i="27" s="1"/>
  <c r="O211" i="27" s="1"/>
  <c r="M212" i="27" s="1"/>
  <c r="S393" i="56" l="1"/>
  <c r="Q394" i="56" s="1"/>
  <c r="O377" i="56"/>
  <c r="M378" i="56" s="1"/>
  <c r="N212" i="27"/>
  <c r="P212" i="27" s="1"/>
  <c r="O212" i="27" s="1"/>
  <c r="M213" i="27" s="1"/>
  <c r="N378" i="56" l="1"/>
  <c r="P378" i="56" s="1"/>
  <c r="R394" i="56"/>
  <c r="T394" i="56" s="1"/>
  <c r="N213" i="27"/>
  <c r="P213" i="27" s="1"/>
  <c r="O213" i="27" s="1"/>
  <c r="O378" i="56" l="1"/>
  <c r="M379" i="56" s="1"/>
  <c r="S394" i="56"/>
  <c r="Q395" i="56" s="1"/>
  <c r="M214" i="27"/>
  <c r="N214" i="27" s="1"/>
  <c r="P214" i="27" s="1"/>
  <c r="O214" i="27" s="1"/>
  <c r="R395" i="56" l="1"/>
  <c r="T395" i="56" s="1"/>
  <c r="N379" i="56"/>
  <c r="P379" i="56" s="1"/>
  <c r="O379" i="56" s="1"/>
  <c r="M215" i="27"/>
  <c r="N215" i="27" s="1"/>
  <c r="P215" i="27" s="1"/>
  <c r="O215" i="27" s="1"/>
  <c r="M216" i="27" s="1"/>
  <c r="S395" i="56" l="1"/>
  <c r="Q396" i="56" s="1"/>
  <c r="M380" i="56"/>
  <c r="N216" i="27"/>
  <c r="P216" i="27" s="1"/>
  <c r="O216" i="27" s="1"/>
  <c r="M217" i="27" s="1"/>
  <c r="N217" i="27" s="1"/>
  <c r="P217" i="27" s="1"/>
  <c r="O217" i="27" s="1"/>
  <c r="M218" i="27" s="1"/>
  <c r="R396" i="56" l="1"/>
  <c r="T396" i="56" s="1"/>
  <c r="N380" i="56"/>
  <c r="P380" i="56" s="1"/>
  <c r="O380" i="56" s="1"/>
  <c r="N218" i="27"/>
  <c r="P218" i="27" s="1"/>
  <c r="O218" i="27" s="1"/>
  <c r="S396" i="56" l="1"/>
  <c r="Q397" i="56" s="1"/>
  <c r="M381" i="56"/>
  <c r="M219" i="27"/>
  <c r="N219" i="27" s="1"/>
  <c r="P219" i="27" s="1"/>
  <c r="O219" i="27" s="1"/>
  <c r="M220" i="27" s="1"/>
  <c r="R397" i="56" l="1"/>
  <c r="T397" i="56" s="1"/>
  <c r="N381" i="56"/>
  <c r="P381" i="56" s="1"/>
  <c r="N220" i="27"/>
  <c r="P220" i="27" s="1"/>
  <c r="O220" i="27" s="1"/>
  <c r="M221" i="27" s="1"/>
  <c r="N221" i="27" s="1"/>
  <c r="P221" i="27" s="1"/>
  <c r="O221" i="27" s="1"/>
  <c r="M222" i="27" s="1"/>
  <c r="O381" i="56" l="1"/>
  <c r="M382" i="56" s="1"/>
  <c r="S397" i="56"/>
  <c r="Q398" i="56" s="1"/>
  <c r="N222" i="27"/>
  <c r="P222" i="27" s="1"/>
  <c r="O222" i="27" s="1"/>
  <c r="M223" i="27" s="1"/>
  <c r="R398" i="56" l="1"/>
  <c r="T398" i="56" s="1"/>
  <c r="N382" i="56"/>
  <c r="P382" i="56" s="1"/>
  <c r="N223" i="27"/>
  <c r="P223" i="27" s="1"/>
  <c r="O223" i="27" s="1"/>
  <c r="M224" i="27" s="1"/>
  <c r="O382" i="56" l="1"/>
  <c r="M383" i="56" s="1"/>
  <c r="S398" i="56"/>
  <c r="Q399" i="56" s="1"/>
  <c r="N224" i="27"/>
  <c r="P224" i="27" s="1"/>
  <c r="O224" i="27" s="1"/>
  <c r="M225" i="27" s="1"/>
  <c r="R399" i="56" l="1"/>
  <c r="T399" i="56" s="1"/>
  <c r="S399" i="56" s="1"/>
  <c r="N383" i="56"/>
  <c r="P383" i="56" s="1"/>
  <c r="N225" i="27"/>
  <c r="P225" i="27" s="1"/>
  <c r="O225" i="27" s="1"/>
  <c r="M226" i="27" s="1"/>
  <c r="O383" i="56" l="1"/>
  <c r="M384" i="56" s="1"/>
  <c r="Q400" i="56"/>
  <c r="N226" i="27"/>
  <c r="P226" i="27" s="1"/>
  <c r="O226" i="27" s="1"/>
  <c r="N384" i="56" l="1"/>
  <c r="P384" i="56" s="1"/>
  <c r="R400" i="56"/>
  <c r="T400" i="56" s="1"/>
  <c r="M227" i="27"/>
  <c r="N227" i="27" s="1"/>
  <c r="P227" i="27" s="1"/>
  <c r="O227" i="27" s="1"/>
  <c r="M228" i="27" s="1"/>
  <c r="S400" i="56" l="1"/>
  <c r="Q401" i="56" s="1"/>
  <c r="O384" i="56"/>
  <c r="M385" i="56" s="1"/>
  <c r="N228" i="27"/>
  <c r="P228" i="27" s="1"/>
  <c r="O228" i="27" s="1"/>
  <c r="M229" i="27" s="1"/>
  <c r="N385" i="56" l="1"/>
  <c r="P385" i="56" s="1"/>
  <c r="R401" i="56"/>
  <c r="T401" i="56" s="1"/>
  <c r="N229" i="27"/>
  <c r="P229" i="27" s="1"/>
  <c r="O229" i="27" s="1"/>
  <c r="M230" i="27" s="1"/>
  <c r="S401" i="56" l="1"/>
  <c r="Q402" i="56" s="1"/>
  <c r="O385" i="56"/>
  <c r="M386" i="56" s="1"/>
  <c r="N230" i="27"/>
  <c r="P230" i="27" s="1"/>
  <c r="O230" i="27" s="1"/>
  <c r="M231" i="27" s="1"/>
  <c r="N231" i="27" s="1"/>
  <c r="P231" i="27" s="1"/>
  <c r="O231" i="27" s="1"/>
  <c r="M232" i="27" s="1"/>
  <c r="N386" i="56" l="1"/>
  <c r="P386" i="56" s="1"/>
  <c r="R402" i="56"/>
  <c r="T402" i="56" s="1"/>
  <c r="N232" i="27"/>
  <c r="P232" i="27" s="1"/>
  <c r="O232" i="27" s="1"/>
  <c r="S402" i="56" l="1"/>
  <c r="Q403" i="56" s="1"/>
  <c r="R403" i="56" s="1"/>
  <c r="T403" i="56" s="1"/>
  <c r="O386" i="56"/>
  <c r="M387" i="56" s="1"/>
  <c r="M233" i="27"/>
  <c r="N387" i="56" l="1"/>
  <c r="P387" i="56" s="1"/>
  <c r="O387" i="56" s="1"/>
  <c r="S403" i="56"/>
  <c r="Q404" i="56" s="1"/>
  <c r="N233" i="27"/>
  <c r="P233" i="27" s="1"/>
  <c r="O233" i="27" s="1"/>
  <c r="M234" i="27" s="1"/>
  <c r="N234" i="27" s="1"/>
  <c r="P234" i="27" s="1"/>
  <c r="O234" i="27" s="1"/>
  <c r="M235" i="27" s="1"/>
  <c r="R404" i="56" l="1"/>
  <c r="T404" i="56" s="1"/>
  <c r="M388" i="56"/>
  <c r="N235" i="27"/>
  <c r="P235" i="27" s="1"/>
  <c r="O235" i="27" s="1"/>
  <c r="M236" i="27" s="1"/>
  <c r="O17" i="56" l="1"/>
  <c r="S404" i="56"/>
  <c r="N17" i="56" s="1"/>
  <c r="N388" i="56"/>
  <c r="P388" i="56" s="1"/>
  <c r="O388" i="56" s="1"/>
  <c r="N236" i="27"/>
  <c r="P236" i="27" s="1"/>
  <c r="O236" i="27" s="1"/>
  <c r="M237" i="27" s="1"/>
  <c r="M389" i="56" l="1"/>
  <c r="N237" i="27"/>
  <c r="P237" i="27" s="1"/>
  <c r="O237" i="27" s="1"/>
  <c r="M238" i="27" s="1"/>
  <c r="N389" i="56" l="1"/>
  <c r="P389" i="56" s="1"/>
  <c r="N238" i="27"/>
  <c r="P238" i="27" s="1"/>
  <c r="O238" i="27" s="1"/>
  <c r="M239" i="27" s="1"/>
  <c r="O389" i="56" l="1"/>
  <c r="M390" i="56" s="1"/>
  <c r="N239" i="27"/>
  <c r="P239" i="27" s="1"/>
  <c r="O239" i="27" s="1"/>
  <c r="M240" i="27" s="1"/>
  <c r="N240" i="27" s="1"/>
  <c r="P240" i="27" s="1"/>
  <c r="O240" i="27" s="1"/>
  <c r="M241" i="27" s="1"/>
  <c r="N390" i="56" l="1"/>
  <c r="P390" i="56" s="1"/>
  <c r="N241" i="27"/>
  <c r="P241" i="27" s="1"/>
  <c r="O241" i="27" s="1"/>
  <c r="M242" i="27" s="1"/>
  <c r="O390" i="56" l="1"/>
  <c r="M391" i="56" s="1"/>
  <c r="N242" i="27"/>
  <c r="P242" i="27" s="1"/>
  <c r="O242" i="27" s="1"/>
  <c r="M243" i="27" s="1"/>
  <c r="N391" i="56" l="1"/>
  <c r="P391" i="56" s="1"/>
  <c r="N243" i="27"/>
  <c r="P243" i="27" s="1"/>
  <c r="O243" i="27" s="1"/>
  <c r="O391" i="56" l="1"/>
  <c r="M392" i="56" s="1"/>
  <c r="M244" i="27"/>
  <c r="N392" i="56" l="1"/>
  <c r="P392" i="56" s="1"/>
  <c r="N244" i="27"/>
  <c r="P244" i="27" s="1"/>
  <c r="O244" i="27" s="1"/>
  <c r="M245" i="27" s="1"/>
  <c r="O392" i="56" l="1"/>
  <c r="M393" i="56" s="1"/>
  <c r="N245" i="27"/>
  <c r="P245" i="27" s="1"/>
  <c r="O245" i="27" s="1"/>
  <c r="M246" i="27" s="1"/>
  <c r="N393" i="56" l="1"/>
  <c r="P393" i="56" s="1"/>
  <c r="N246" i="27"/>
  <c r="P246" i="27" s="1"/>
  <c r="O246" i="27" s="1"/>
  <c r="M247" i="27" s="1"/>
  <c r="O393" i="56" l="1"/>
  <c r="M394" i="56" s="1"/>
  <c r="N247" i="27"/>
  <c r="P247" i="27" s="1"/>
  <c r="O247" i="27" s="1"/>
  <c r="M248" i="27" s="1"/>
  <c r="N394" i="56" l="1"/>
  <c r="P394" i="56" s="1"/>
  <c r="N248" i="27"/>
  <c r="P248" i="27" s="1"/>
  <c r="O248" i="27" s="1"/>
  <c r="M249" i="27" s="1"/>
  <c r="O394" i="56" l="1"/>
  <c r="M395" i="56" s="1"/>
  <c r="N249" i="27"/>
  <c r="P249" i="27" s="1"/>
  <c r="O249" i="27" s="1"/>
  <c r="M250" i="27" s="1"/>
  <c r="N395" i="56" l="1"/>
  <c r="P395" i="56" s="1"/>
  <c r="O395" i="56" s="1"/>
  <c r="N250" i="27"/>
  <c r="P250" i="27" s="1"/>
  <c r="O250" i="27" s="1"/>
  <c r="M251" i="27" s="1"/>
  <c r="M396" i="56" l="1"/>
  <c r="N251" i="27"/>
  <c r="P251" i="27" s="1"/>
  <c r="O251" i="27" s="1"/>
  <c r="M252" i="27" s="1"/>
  <c r="N252" i="27" s="1"/>
  <c r="P252" i="27" s="1"/>
  <c r="O252" i="27" s="1"/>
  <c r="M253" i="27" s="1"/>
  <c r="N396" i="56" l="1"/>
  <c r="P396" i="56" s="1"/>
  <c r="O396" i="56" s="1"/>
  <c r="N253" i="27"/>
  <c r="P253" i="27" s="1"/>
  <c r="O253" i="27" s="1"/>
  <c r="M254" i="27" s="1"/>
  <c r="N254" i="27" s="1"/>
  <c r="P254" i="27" s="1"/>
  <c r="O254" i="27" s="1"/>
  <c r="M255" i="27" s="1"/>
  <c r="M397" i="56" l="1"/>
  <c r="N255" i="27"/>
  <c r="P255" i="27" s="1"/>
  <c r="O255" i="27" s="1"/>
  <c r="M256" i="27" s="1"/>
  <c r="N397" i="56" l="1"/>
  <c r="P397" i="56" s="1"/>
  <c r="N256" i="27"/>
  <c r="P256" i="27" s="1"/>
  <c r="O256" i="27" s="1"/>
  <c r="O397" i="56" l="1"/>
  <c r="M398" i="56" s="1"/>
  <c r="M257" i="27"/>
  <c r="N257" i="27" s="1"/>
  <c r="P257" i="27" s="1"/>
  <c r="O257" i="27" s="1"/>
  <c r="M258" i="27" s="1"/>
  <c r="N258" i="27" s="1"/>
  <c r="P258" i="27" s="1"/>
  <c r="O258" i="27" s="1"/>
  <c r="M259" i="27" s="1"/>
  <c r="N398" i="56" l="1"/>
  <c r="P398" i="56" s="1"/>
  <c r="N259" i="27"/>
  <c r="P259" i="27" s="1"/>
  <c r="O259" i="27" s="1"/>
  <c r="O398" i="56" l="1"/>
  <c r="M399" i="56" s="1"/>
  <c r="M260" i="27"/>
  <c r="N399" i="56" l="1"/>
  <c r="P399" i="56" s="1"/>
  <c r="N260" i="27"/>
  <c r="P260" i="27" s="1"/>
  <c r="O260" i="27" s="1"/>
  <c r="M261" i="27" s="1"/>
  <c r="O399" i="56" l="1"/>
  <c r="M400" i="56" s="1"/>
  <c r="N261" i="27"/>
  <c r="P261" i="27" s="1"/>
  <c r="O261" i="27" s="1"/>
  <c r="M262" i="27" s="1"/>
  <c r="N400" i="56" l="1"/>
  <c r="P400" i="56" s="1"/>
  <c r="N262" i="27"/>
  <c r="P262" i="27" s="1"/>
  <c r="O262" i="27" s="1"/>
  <c r="M263" i="27" s="1"/>
  <c r="N263" i="27" s="1"/>
  <c r="P263" i="27" s="1"/>
  <c r="O263" i="27" s="1"/>
  <c r="M264" i="27" s="1"/>
  <c r="O400" i="56" l="1"/>
  <c r="M401" i="56" s="1"/>
  <c r="N264" i="27"/>
  <c r="P264" i="27" s="1"/>
  <c r="O264" i="27" s="1"/>
  <c r="M265" i="27" s="1"/>
  <c r="N401" i="56" l="1"/>
  <c r="P401" i="56" s="1"/>
  <c r="N265" i="27"/>
  <c r="P265" i="27" s="1"/>
  <c r="O265" i="27" s="1"/>
  <c r="M266" i="27" s="1"/>
  <c r="O401" i="56" l="1"/>
  <c r="M402" i="56" s="1"/>
  <c r="N266" i="27"/>
  <c r="P266" i="27" s="1"/>
  <c r="O266" i="27" s="1"/>
  <c r="N402" i="56" l="1"/>
  <c r="P402" i="56" s="1"/>
  <c r="M267" i="27"/>
  <c r="O402" i="56" l="1"/>
  <c r="M403" i="56" s="1"/>
  <c r="N267" i="27"/>
  <c r="P267" i="27" s="1"/>
  <c r="O267" i="27" s="1"/>
  <c r="M268" i="27" s="1"/>
  <c r="N403" i="56" l="1"/>
  <c r="P403" i="56" s="1"/>
  <c r="O403" i="56" s="1"/>
  <c r="N268" i="27"/>
  <c r="P268" i="27" s="1"/>
  <c r="O268" i="27" s="1"/>
  <c r="M269" i="27" s="1"/>
  <c r="N269" i="27" s="1"/>
  <c r="P269" i="27" s="1"/>
  <c r="O269" i="27" s="1"/>
  <c r="M270" i="27" s="1"/>
  <c r="M404" i="56" l="1"/>
  <c r="N270" i="27"/>
  <c r="P270" i="27" s="1"/>
  <c r="O270" i="27" s="1"/>
  <c r="M271" i="27" s="1"/>
  <c r="N404" i="56" l="1"/>
  <c r="P404" i="56" s="1"/>
  <c r="N271" i="27"/>
  <c r="P271" i="27" s="1"/>
  <c r="O271" i="27" s="1"/>
  <c r="M272" i="27" s="1"/>
  <c r="N272" i="27" s="1"/>
  <c r="P272" i="27" s="1"/>
  <c r="O272" i="27" s="1"/>
  <c r="M273" i="27" s="1"/>
  <c r="O11" i="56" l="1"/>
  <c r="O404" i="56"/>
  <c r="N11" i="56" s="1"/>
  <c r="N273" i="27"/>
  <c r="P273" i="27" s="1"/>
  <c r="O273" i="27" s="1"/>
  <c r="M274" i="27" s="1"/>
  <c r="N274" i="27" l="1"/>
  <c r="P274" i="27" s="1"/>
  <c r="O274" i="27" s="1"/>
  <c r="M275" i="27" s="1"/>
  <c r="N275" i="27" l="1"/>
  <c r="P275" i="27" s="1"/>
  <c r="O275" i="27" s="1"/>
  <c r="M276" i="27" s="1"/>
  <c r="N276" i="27" l="1"/>
  <c r="P276" i="27" s="1"/>
  <c r="O276" i="27" s="1"/>
  <c r="M277" i="27" s="1"/>
  <c r="N277" i="27" s="1"/>
  <c r="P277" i="27" s="1"/>
  <c r="O277" i="27" s="1"/>
  <c r="M278" i="27" s="1"/>
  <c r="N278" i="27" l="1"/>
  <c r="P278" i="27" s="1"/>
  <c r="O278" i="27" s="1"/>
  <c r="M279" i="27" s="1"/>
  <c r="N279" i="27" l="1"/>
  <c r="P279" i="27" s="1"/>
  <c r="O279" i="27" s="1"/>
  <c r="M280" i="27" s="1"/>
  <c r="N280" i="27" l="1"/>
  <c r="P280" i="27" s="1"/>
  <c r="O280" i="27" s="1"/>
  <c r="M281" i="27" s="1"/>
  <c r="N281" i="27" s="1"/>
  <c r="P281" i="27" s="1"/>
  <c r="O281" i="27" s="1"/>
  <c r="M282" i="27" s="1"/>
  <c r="N282" i="27" l="1"/>
  <c r="P282" i="27" s="1"/>
  <c r="O282" i="27" s="1"/>
  <c r="M283" i="27" s="1"/>
  <c r="N283" i="27" l="1"/>
  <c r="P283" i="27" s="1"/>
  <c r="O283" i="27" s="1"/>
  <c r="M284" i="27" s="1"/>
  <c r="N284" i="27" l="1"/>
  <c r="P284" i="27" s="1"/>
  <c r="O284" i="27" s="1"/>
  <c r="M285" i="27" l="1"/>
  <c r="N285" i="27" l="1"/>
  <c r="P285" i="27" s="1"/>
  <c r="O285" i="27" s="1"/>
  <c r="M286" i="27" s="1"/>
  <c r="N286" i="27" l="1"/>
  <c r="P286" i="27" s="1"/>
  <c r="O286" i="27" s="1"/>
  <c r="M287" i="27" s="1"/>
  <c r="N287" i="27" l="1"/>
  <c r="P287" i="27" s="1"/>
  <c r="O287" i="27" s="1"/>
  <c r="M288" i="27" s="1"/>
  <c r="N288" i="27" l="1"/>
  <c r="P288" i="27" s="1"/>
  <c r="O288" i="27" s="1"/>
  <c r="M289" i="27" s="1"/>
  <c r="N289" i="27" l="1"/>
  <c r="P289" i="27" s="1"/>
  <c r="O289" i="27" s="1"/>
  <c r="M290" i="27" l="1"/>
  <c r="N290" i="27" l="1"/>
  <c r="P290" i="27" s="1"/>
  <c r="O290" i="27" s="1"/>
  <c r="M291" i="27" s="1"/>
  <c r="N291" i="27" s="1"/>
  <c r="P291" i="27" s="1"/>
  <c r="O291" i="27" s="1"/>
  <c r="M292" i="27" s="1"/>
  <c r="N292" i="27" l="1"/>
  <c r="P292" i="27" s="1"/>
  <c r="O292" i="27" s="1"/>
  <c r="M293" i="27" s="1"/>
  <c r="N293" i="27" l="1"/>
  <c r="P293" i="27" s="1"/>
  <c r="O293" i="27" s="1"/>
  <c r="M294" i="27" s="1"/>
  <c r="N294" i="27" l="1"/>
  <c r="P294" i="27" s="1"/>
  <c r="O294" i="27" s="1"/>
  <c r="M295" i="27" s="1"/>
  <c r="N295" i="27" l="1"/>
  <c r="P295" i="27" s="1"/>
  <c r="O295" i="27" s="1"/>
  <c r="M296" i="27" s="1"/>
  <c r="N296" i="27" l="1"/>
  <c r="P296" i="27" s="1"/>
  <c r="O296" i="27" s="1"/>
  <c r="M297" i="27" s="1"/>
  <c r="N297" i="27" l="1"/>
  <c r="P297" i="27" s="1"/>
  <c r="O297" i="27" s="1"/>
  <c r="M298" i="27" s="1"/>
  <c r="N298" i="27" l="1"/>
  <c r="P298" i="27" s="1"/>
  <c r="O298" i="27" s="1"/>
  <c r="M299" i="27" s="1"/>
  <c r="N299" i="27" l="1"/>
  <c r="P299" i="27" s="1"/>
  <c r="O299" i="27" s="1"/>
  <c r="M300" i="27" s="1"/>
  <c r="N300" i="27" l="1"/>
  <c r="P300" i="27" s="1"/>
  <c r="O300" i="27" s="1"/>
  <c r="M301" i="27" s="1"/>
  <c r="N301" i="27" s="1"/>
  <c r="P301" i="27" s="1"/>
  <c r="O301" i="27" s="1"/>
  <c r="M302" i="27" s="1"/>
  <c r="N302" i="27" l="1"/>
  <c r="P302" i="27" s="1"/>
  <c r="O302" i="27" s="1"/>
  <c r="M303" i="27" s="1"/>
  <c r="N303" i="27" l="1"/>
  <c r="P303" i="27" s="1"/>
  <c r="O303" i="27" s="1"/>
  <c r="M304" i="27" s="1"/>
  <c r="N304" i="27" l="1"/>
  <c r="P304" i="27" s="1"/>
  <c r="O304" i="27" s="1"/>
  <c r="M305" i="27" s="1"/>
  <c r="N305" i="27" l="1"/>
  <c r="P305" i="27" s="1"/>
  <c r="O305" i="27" s="1"/>
  <c r="M306" i="27" s="1"/>
  <c r="N306" i="27" l="1"/>
  <c r="P306" i="27" s="1"/>
  <c r="O306" i="27" s="1"/>
  <c r="M307" i="27" s="1"/>
  <c r="N307" i="27" l="1"/>
  <c r="P307" i="27" s="1"/>
  <c r="O307" i="27" s="1"/>
  <c r="M308" i="27" s="1"/>
  <c r="N308" i="27" s="1"/>
  <c r="P308" i="27" s="1"/>
  <c r="O308" i="27" s="1"/>
  <c r="M309" i="27" s="1"/>
  <c r="N309" i="27" l="1"/>
  <c r="P309" i="27" s="1"/>
  <c r="O309" i="27" s="1"/>
  <c r="M310" i="27" s="1"/>
  <c r="N310" i="27" l="1"/>
  <c r="P310" i="27" s="1"/>
  <c r="O310" i="27" s="1"/>
  <c r="M311" i="27" l="1"/>
  <c r="N311" i="27" l="1"/>
  <c r="P311" i="27" s="1"/>
  <c r="O311" i="27" s="1"/>
  <c r="M312" i="27" s="1"/>
  <c r="N312" i="27" l="1"/>
  <c r="P312" i="27" s="1"/>
  <c r="O312" i="27" s="1"/>
  <c r="M313" i="27" l="1"/>
  <c r="N313" i="27" s="1"/>
  <c r="P313" i="27" s="1"/>
  <c r="O313" i="27" s="1"/>
  <c r="M314" i="27" s="1"/>
  <c r="N314" i="27" s="1"/>
  <c r="P314" i="27" s="1"/>
  <c r="O314" i="27" s="1"/>
  <c r="M315" i="27" s="1"/>
  <c r="N315" i="27" s="1"/>
  <c r="P315" i="27" s="1"/>
  <c r="O315" i="27" s="1"/>
  <c r="M316" i="27" s="1"/>
  <c r="N316" i="27" l="1"/>
  <c r="P316" i="27" s="1"/>
  <c r="O316" i="27" s="1"/>
  <c r="M317" i="27" s="1"/>
  <c r="N317" i="27" l="1"/>
  <c r="P317" i="27" s="1"/>
  <c r="O317" i="27" s="1"/>
  <c r="M318" i="27" s="1"/>
  <c r="N318" i="27" l="1"/>
  <c r="P318" i="27" s="1"/>
  <c r="O318" i="27" s="1"/>
  <c r="M319" i="27" s="1"/>
  <c r="N319" i="27" l="1"/>
  <c r="P319" i="27" s="1"/>
  <c r="O319" i="27" s="1"/>
  <c r="M320" i="27" l="1"/>
  <c r="N320" i="27" l="1"/>
  <c r="P320" i="27" s="1"/>
  <c r="O320" i="27" s="1"/>
  <c r="M321" i="27" l="1"/>
  <c r="N321" i="27" s="1"/>
  <c r="P321" i="27" s="1"/>
  <c r="O321" i="27" s="1"/>
  <c r="M322" i="27" s="1"/>
  <c r="N322" i="27" l="1"/>
  <c r="P322" i="27" s="1"/>
  <c r="O322" i="27" s="1"/>
  <c r="M323" i="27" s="1"/>
  <c r="N323" i="27" l="1"/>
  <c r="P323" i="27" s="1"/>
  <c r="O323" i="27" s="1"/>
  <c r="M324" i="27" s="1"/>
  <c r="N324" i="27" s="1"/>
  <c r="P324" i="27" s="1"/>
  <c r="O324" i="27" s="1"/>
  <c r="M325" i="27" s="1"/>
  <c r="N325" i="27" l="1"/>
  <c r="P325" i="27" s="1"/>
  <c r="O325" i="27" s="1"/>
  <c r="M326" i="27" l="1"/>
  <c r="N326" i="27" l="1"/>
  <c r="P326" i="27" s="1"/>
  <c r="O326" i="27" s="1"/>
  <c r="M327" i="27" l="1"/>
  <c r="N327" i="27" l="1"/>
  <c r="P327" i="27" s="1"/>
  <c r="O327" i="27" s="1"/>
  <c r="M328" i="27" l="1"/>
  <c r="N328" i="27" l="1"/>
  <c r="P328" i="27" s="1"/>
  <c r="O328" i="27" s="1"/>
  <c r="M329" i="27" s="1"/>
  <c r="N329" i="27" l="1"/>
  <c r="P329" i="27" s="1"/>
  <c r="O329" i="27" s="1"/>
  <c r="M330" i="27" s="1"/>
  <c r="N330" i="27" s="1"/>
  <c r="P330" i="27" s="1"/>
  <c r="O330" i="27" s="1"/>
  <c r="M331" i="27" s="1"/>
  <c r="N331" i="27" l="1"/>
  <c r="P331" i="27" s="1"/>
  <c r="O331" i="27" s="1"/>
  <c r="M332" i="27" l="1"/>
  <c r="N332" i="27" l="1"/>
  <c r="P332" i="27" s="1"/>
  <c r="O332" i="27" s="1"/>
  <c r="M333" i="27" l="1"/>
  <c r="N333" i="27" l="1"/>
  <c r="P333" i="27" s="1"/>
  <c r="O333" i="27" s="1"/>
  <c r="M334" i="27" s="1"/>
  <c r="N334" i="27" l="1"/>
  <c r="P334" i="27" s="1"/>
  <c r="O334" i="27" s="1"/>
  <c r="M335" i="27" s="1"/>
  <c r="N335" i="27" l="1"/>
  <c r="P335" i="27" s="1"/>
  <c r="O335" i="27" s="1"/>
  <c r="M336" i="27" s="1"/>
  <c r="N336" i="27" l="1"/>
  <c r="P336" i="27" s="1"/>
  <c r="O336" i="27" s="1"/>
  <c r="M337" i="27" s="1"/>
  <c r="N337" i="27" l="1"/>
  <c r="P337" i="27" s="1"/>
  <c r="O337" i="27" s="1"/>
  <c r="M338" i="27" s="1"/>
  <c r="N338" i="27" l="1"/>
  <c r="P338" i="27" s="1"/>
  <c r="O338" i="27" s="1"/>
  <c r="M339" i="27" s="1"/>
  <c r="N339" i="27" l="1"/>
  <c r="P339" i="27" s="1"/>
  <c r="O339" i="27" s="1"/>
  <c r="M340" i="27" s="1"/>
  <c r="N340" i="27" l="1"/>
  <c r="P340" i="27" s="1"/>
  <c r="O340" i="27" s="1"/>
  <c r="M341" i="27" s="1"/>
  <c r="N341" i="27" l="1"/>
  <c r="P341" i="27" s="1"/>
  <c r="O341" i="27" s="1"/>
  <c r="M342" i="27" s="1"/>
  <c r="N342" i="27" l="1"/>
  <c r="P342" i="27" s="1"/>
  <c r="O342" i="27" s="1"/>
  <c r="M343" i="27" s="1"/>
  <c r="N343" i="27" s="1"/>
  <c r="P343" i="27" s="1"/>
  <c r="O343" i="27" s="1"/>
  <c r="M344" i="27" s="1"/>
  <c r="N344" i="27" s="1"/>
  <c r="P344" i="27" s="1"/>
  <c r="O344" i="27" s="1"/>
  <c r="M345" i="27" s="1"/>
  <c r="N345" i="27" l="1"/>
  <c r="P345" i="27" s="1"/>
  <c r="O345" i="27" s="1"/>
  <c r="M346" i="27" s="1"/>
  <c r="N346" i="27" l="1"/>
  <c r="P346" i="27" s="1"/>
  <c r="O346" i="27" s="1"/>
  <c r="M347" i="27" s="1"/>
  <c r="N347" i="27" l="1"/>
  <c r="P347" i="27" s="1"/>
  <c r="O347" i="27" s="1"/>
  <c r="M348" i="27" l="1"/>
  <c r="N348" i="27" l="1"/>
  <c r="P348" i="27" s="1"/>
  <c r="O348" i="27" s="1"/>
  <c r="M349" i="27" s="1"/>
  <c r="N349" i="27" l="1"/>
  <c r="P349" i="27" s="1"/>
  <c r="O349" i="27" s="1"/>
  <c r="M350" i="27" s="1"/>
  <c r="N350" i="27" l="1"/>
  <c r="P350" i="27" s="1"/>
  <c r="O350" i="27" s="1"/>
  <c r="M351" i="27" s="1"/>
  <c r="N351" i="27" l="1"/>
  <c r="P351" i="27" s="1"/>
  <c r="O351" i="27" s="1"/>
  <c r="M352" i="27" s="1"/>
  <c r="N352" i="27" l="1"/>
  <c r="P352" i="27" s="1"/>
  <c r="O352" i="27" s="1"/>
  <c r="M353" i="27" l="1"/>
  <c r="N353" i="27" l="1"/>
  <c r="P353" i="27" s="1"/>
  <c r="O353" i="27" s="1"/>
  <c r="M354" i="27" s="1"/>
  <c r="N354" i="27" l="1"/>
  <c r="P354" i="27" s="1"/>
  <c r="O354" i="27" s="1"/>
  <c r="M355" i="27" s="1"/>
  <c r="N355" i="27" l="1"/>
  <c r="P355" i="27" s="1"/>
  <c r="O355" i="27" s="1"/>
  <c r="M356" i="27" s="1"/>
  <c r="N356" i="27" l="1"/>
  <c r="P356" i="27" s="1"/>
  <c r="O356" i="27" s="1"/>
  <c r="M357" i="27" s="1"/>
  <c r="N357" i="27" s="1"/>
  <c r="P357" i="27" s="1"/>
  <c r="O357" i="27" s="1"/>
  <c r="M358" i="27" s="1"/>
  <c r="N358" i="27" l="1"/>
  <c r="P358" i="27" s="1"/>
  <c r="O358" i="27" s="1"/>
  <c r="M359" i="27" s="1"/>
  <c r="N359" i="27" l="1"/>
  <c r="P359" i="27" s="1"/>
  <c r="O359" i="27" s="1"/>
  <c r="M360" i="27" s="1"/>
  <c r="N360" i="27" l="1"/>
  <c r="P360" i="27" s="1"/>
  <c r="O360" i="27" s="1"/>
  <c r="M361" i="27" s="1"/>
  <c r="N361" i="27" l="1"/>
  <c r="P361" i="27" s="1"/>
  <c r="O361" i="27" s="1"/>
  <c r="M362" i="27" s="1"/>
  <c r="N362" i="27" l="1"/>
  <c r="P362" i="27" s="1"/>
  <c r="O362" i="27" s="1"/>
  <c r="M363" i="27" s="1"/>
  <c r="N363" i="27" l="1"/>
  <c r="P363" i="27" s="1"/>
  <c r="O363" i="27" s="1"/>
  <c r="M364" i="27" s="1"/>
  <c r="N364" i="27" l="1"/>
  <c r="P364" i="27" s="1"/>
  <c r="O364" i="27" s="1"/>
  <c r="M365" i="27" l="1"/>
  <c r="N365" i="27" l="1"/>
  <c r="P365" i="27" s="1"/>
  <c r="O365" i="27" s="1"/>
  <c r="M366" i="27" s="1"/>
  <c r="N366" i="27" l="1"/>
  <c r="P366" i="27" s="1"/>
  <c r="O366" i="27" s="1"/>
  <c r="M367" i="27" l="1"/>
  <c r="N367" i="27" l="1"/>
  <c r="P367" i="27" s="1"/>
  <c r="O367" i="27" s="1"/>
  <c r="M368" i="27" l="1"/>
  <c r="N368" i="27" l="1"/>
  <c r="P368" i="27" s="1"/>
  <c r="O368" i="27" s="1"/>
  <c r="M369" i="27" s="1"/>
  <c r="N369" i="27" l="1"/>
  <c r="P369" i="27" s="1"/>
  <c r="O369" i="27" s="1"/>
  <c r="M370" i="27" s="1"/>
  <c r="N370" i="27" l="1"/>
  <c r="P370" i="27" s="1"/>
  <c r="O370" i="27" s="1"/>
  <c r="M371" i="27" s="1"/>
  <c r="N371" i="27" l="1"/>
  <c r="P371" i="27" s="1"/>
  <c r="O371" i="27" s="1"/>
  <c r="M372" i="27" s="1"/>
  <c r="N372" i="27" l="1"/>
  <c r="P372" i="27" s="1"/>
  <c r="O372" i="27" s="1"/>
  <c r="M373" i="27" l="1"/>
  <c r="N373" i="27" l="1"/>
  <c r="P373" i="27" s="1"/>
  <c r="O373" i="27" s="1"/>
  <c r="M374" i="27" s="1"/>
  <c r="N374" i="27" l="1"/>
  <c r="P374" i="27" s="1"/>
  <c r="O374" i="27" s="1"/>
  <c r="M375" i="27" s="1"/>
  <c r="N375" i="27" l="1"/>
  <c r="P375" i="27" s="1"/>
  <c r="O375" i="27" s="1"/>
  <c r="M376" i="27" s="1"/>
  <c r="N376" i="27" l="1"/>
  <c r="P376" i="27" s="1"/>
  <c r="O376" i="27" s="1"/>
  <c r="M377" i="27" s="1"/>
  <c r="N377" i="27" l="1"/>
  <c r="P377" i="27" s="1"/>
  <c r="O377" i="27" s="1"/>
  <c r="M378" i="27" s="1"/>
  <c r="N378" i="27" l="1"/>
  <c r="P378" i="27" s="1"/>
  <c r="O378" i="27" s="1"/>
  <c r="M379" i="27" s="1"/>
  <c r="N379" i="27" l="1"/>
  <c r="P379" i="27" s="1"/>
  <c r="O379" i="27" s="1"/>
  <c r="M380" i="27" s="1"/>
  <c r="N380" i="27" l="1"/>
  <c r="P380" i="27" s="1"/>
  <c r="O380" i="27" s="1"/>
  <c r="M381" i="27" s="1"/>
  <c r="N381" i="27" l="1"/>
  <c r="P381" i="27" s="1"/>
  <c r="O381" i="27" s="1"/>
  <c r="M382" i="27" s="1"/>
  <c r="N382" i="27" l="1"/>
  <c r="P382" i="27" s="1"/>
  <c r="O382" i="27" s="1"/>
  <c r="M383" i="27" s="1"/>
  <c r="N383" i="27" s="1"/>
  <c r="P383" i="27" s="1"/>
  <c r="O383" i="27" s="1"/>
  <c r="M384" i="27" s="1"/>
  <c r="N384" i="27" l="1"/>
  <c r="P384" i="27" s="1"/>
  <c r="O384" i="27" s="1"/>
  <c r="M385" i="27" s="1"/>
  <c r="N385" i="27" l="1"/>
  <c r="P385" i="27" s="1"/>
  <c r="O385" i="27" s="1"/>
  <c r="M386" i="27" s="1"/>
  <c r="N386" i="27" l="1"/>
  <c r="P386" i="27" s="1"/>
  <c r="O386" i="27" s="1"/>
  <c r="M387" i="27" s="1"/>
  <c r="N387" i="27" l="1"/>
  <c r="P387" i="27" s="1"/>
  <c r="O387" i="27" s="1"/>
  <c r="M388" i="27" s="1"/>
  <c r="N388" i="27" l="1"/>
  <c r="P388" i="27" s="1"/>
  <c r="O388" i="27" s="1"/>
  <c r="M389" i="27" s="1"/>
  <c r="N389" i="27" l="1"/>
  <c r="P389" i="27" s="1"/>
  <c r="O389" i="27" s="1"/>
  <c r="M390" i="27" l="1"/>
  <c r="N390" i="27" l="1"/>
  <c r="P390" i="27" s="1"/>
  <c r="O390" i="27" s="1"/>
  <c r="M391" i="27" s="1"/>
  <c r="N391" i="27" l="1"/>
  <c r="P391" i="27" s="1"/>
  <c r="O391" i="27" s="1"/>
  <c r="M392" i="27" l="1"/>
  <c r="N392" i="27" l="1"/>
  <c r="P392" i="27" s="1"/>
  <c r="O392" i="27" s="1"/>
  <c r="M393" i="27" s="1"/>
  <c r="N393" i="27" l="1"/>
  <c r="W387" i="31" s="1"/>
  <c r="Y387" i="31" s="1"/>
  <c r="P393" i="27" l="1"/>
  <c r="O393" i="27" s="1"/>
  <c r="M394" i="27" s="1"/>
  <c r="N394" i="27" s="1"/>
  <c r="P394" i="27" s="1"/>
  <c r="O394" i="27" s="1"/>
  <c r="M395" i="27" s="1"/>
  <c r="N395" i="27" s="1"/>
  <c r="P395" i="27" s="1"/>
  <c r="O395" i="27" s="1"/>
  <c r="M396" i="27" s="1"/>
  <c r="N396" i="27" l="1"/>
  <c r="P396" i="27" s="1"/>
  <c r="O396" i="27" s="1"/>
  <c r="M397" i="27" l="1"/>
  <c r="N397" i="27" l="1"/>
  <c r="P397" i="27" s="1"/>
  <c r="O397" i="27" s="1"/>
  <c r="M398" i="27" s="1"/>
  <c r="N398" i="27" l="1"/>
  <c r="P398" i="27" s="1"/>
  <c r="O398" i="27" s="1"/>
  <c r="M399" i="27" s="1"/>
  <c r="N399" i="27" l="1"/>
  <c r="P399" i="27" s="1"/>
  <c r="O399" i="27" s="1"/>
  <c r="M400" i="27" s="1"/>
  <c r="N400" i="27" l="1"/>
  <c r="P400" i="27" s="1"/>
  <c r="O400" i="27" s="1"/>
  <c r="M401" i="27" l="1"/>
  <c r="N401" i="27" l="1"/>
  <c r="P401" i="27" s="1"/>
  <c r="O401" i="27" s="1"/>
  <c r="M402" i="27" s="1"/>
  <c r="N402" i="27" l="1"/>
  <c r="P402" i="27" s="1"/>
  <c r="O402" i="27" s="1"/>
  <c r="M403" i="27" s="1"/>
  <c r="N403" i="27" l="1"/>
  <c r="P403" i="27" s="1"/>
  <c r="O11" i="27" s="1"/>
  <c r="O403" i="27" l="1"/>
  <c r="N11" i="27" s="1"/>
  <c r="B6" i="37"/>
  <c r="H11" i="37" s="1"/>
  <c r="N11" i="37" l="1"/>
  <c r="N12" i="37"/>
  <c r="J12" i="37" l="1"/>
  <c r="J13"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4" authorId="0" shapeId="0" xr:uid="{00000000-0006-0000-0E00-000001000000}">
      <text>
        <r>
          <rPr>
            <b/>
            <sz val="9"/>
            <color indexed="81"/>
            <rFont val="Tahoma"/>
            <family val="2"/>
          </rPr>
          <t>Admin:</t>
        </r>
        <r>
          <rPr>
            <sz val="9"/>
            <color indexed="81"/>
            <rFont val="Tahoma"/>
            <family val="2"/>
          </rPr>
          <t xml:space="preserve">
อาจจะหัก ณ ที่จ่าย 5% = 500 บาท เหลือ9,500 บาท
</t>
        </r>
      </text>
    </comment>
    <comment ref="H4" authorId="0" shapeId="0" xr:uid="{00000000-0006-0000-0E00-000002000000}">
      <text>
        <r>
          <rPr>
            <b/>
            <sz val="9"/>
            <color indexed="81"/>
            <rFont val="Tahoma"/>
            <family val="2"/>
          </rPr>
          <t>Admin:</t>
        </r>
        <r>
          <rPr>
            <sz val="9"/>
            <color indexed="81"/>
            <rFont val="Tahoma"/>
            <family val="2"/>
          </rPr>
          <t xml:space="preserve">
9,500  2 รายในวันเดียว</t>
        </r>
      </text>
    </comment>
    <comment ref="J4" authorId="0" shapeId="0" xr:uid="{00000000-0006-0000-0E00-000003000000}">
      <text>
        <r>
          <rPr>
            <b/>
            <sz val="9"/>
            <color indexed="81"/>
            <rFont val="Tahoma"/>
            <family val="2"/>
          </rPr>
          <t>Admin:</t>
        </r>
        <r>
          <rPr>
            <sz val="9"/>
            <color indexed="81"/>
            <rFont val="Tahoma"/>
            <family val="2"/>
          </rPr>
          <t xml:space="preserve">
เข้า 19,000 ตกเบิกของ ต.ค.63</t>
        </r>
      </text>
    </comment>
    <comment ref="I6" authorId="0" shapeId="0" xr:uid="{00000000-0006-0000-0E00-000004000000}">
      <text>
        <r>
          <rPr>
            <b/>
            <sz val="9"/>
            <color indexed="81"/>
            <rFont val="Tahoma"/>
            <family val="2"/>
          </rPr>
          <t>Admin:</t>
        </r>
        <r>
          <rPr>
            <sz val="9"/>
            <color indexed="81"/>
            <rFont val="Tahoma"/>
            <family val="2"/>
          </rPr>
          <t xml:space="preserve">
อาจจะหัก ภาษี ณ ที่จ่าย 5%=1,500 บาท
</t>
        </r>
      </text>
    </comment>
    <comment ref="I7" authorId="0" shapeId="0" xr:uid="{00000000-0006-0000-0E00-000005000000}">
      <text>
        <r>
          <rPr>
            <b/>
            <sz val="9"/>
            <color indexed="81"/>
            <rFont val="Tahoma"/>
            <family val="2"/>
          </rPr>
          <t>Admin:2 รายการ
39,330 และ 1,300</t>
        </r>
      </text>
    </comment>
    <comment ref="K7" authorId="0" shapeId="0" xr:uid="{00000000-0006-0000-0E00-000006000000}">
      <text>
        <r>
          <rPr>
            <b/>
            <sz val="9"/>
            <color indexed="81"/>
            <rFont val="Tahoma"/>
            <family val="2"/>
          </rPr>
          <t>Admin:2 รายการ
41,040 และ 4,850</t>
        </r>
      </text>
    </comment>
    <comment ref="L7" authorId="0" shapeId="0" xr:uid="{00000000-0006-0000-0E00-000007000000}">
      <text>
        <r>
          <rPr>
            <b/>
            <sz val="9"/>
            <color indexed="81"/>
            <rFont val="Tahoma"/>
            <family val="2"/>
          </rPr>
          <t>Admin:</t>
        </r>
        <r>
          <rPr>
            <sz val="9"/>
            <color indexed="81"/>
            <rFont val="Tahoma"/>
            <family val="2"/>
          </rPr>
          <t xml:space="preserve">
41,040 และ 6,200</t>
        </r>
      </text>
    </comment>
  </commentList>
</comments>
</file>

<file path=xl/sharedStrings.xml><?xml version="1.0" encoding="utf-8"?>
<sst xmlns="http://schemas.openxmlformats.org/spreadsheetml/2006/main" count="4691" uniqueCount="1119">
  <si>
    <t>cr08035</t>
  </si>
  <si>
    <t>สินเชื่อบุคคล (ประเภทมีหลักประกัน)</t>
  </si>
  <si>
    <t>Home Loan</t>
  </si>
  <si>
    <t>ลูกค้าทั่วไป , MRTA</t>
  </si>
  <si>
    <t>Mortgage Loan</t>
  </si>
  <si>
    <t>เงินกู้ปกติ , MRTA</t>
  </si>
  <si>
    <t>Mortgage OD</t>
  </si>
  <si>
    <t>วงเงินกู้ (บาท)</t>
  </si>
  <si>
    <t xml:space="preserve">วงเงินกู้ (บาท) </t>
  </si>
  <si>
    <t>ระยะเวลากู้ (ปี)</t>
  </si>
  <si>
    <t xml:space="preserve">ระยะเวลากู้ (ปี) </t>
  </si>
  <si>
    <t>OD Protection</t>
  </si>
  <si>
    <t>No OD Protection</t>
  </si>
  <si>
    <t>อัตราดอกเบี้ย (ต่อปี)</t>
  </si>
  <si>
    <t>MOR</t>
  </si>
  <si>
    <t>MOR+0.5%</t>
  </si>
  <si>
    <t>MOR = :</t>
  </si>
  <si>
    <t xml:space="preserve">Grace Period </t>
  </si>
  <si>
    <t xml:space="preserve">ยอดผ่อนชำระต่อเดือน (บาท) </t>
  </si>
  <si>
    <t>แบบที่ 1 Option 1</t>
  </si>
  <si>
    <t>แบบที่ 2 Option 2</t>
  </si>
  <si>
    <t>แบบที่ 3 Option 3</t>
  </si>
  <si>
    <t>แบบที่ 4 Option 4</t>
  </si>
  <si>
    <t>ผ่อนเท่ากันทุกเดือน Flat Rate</t>
  </si>
  <si>
    <t>ผ่อนเท่ากันทุกเดือน  Flat Rate</t>
  </si>
  <si>
    <t>ผ่อนแบบขั้นบันได Step Rate</t>
  </si>
  <si>
    <r>
      <rPr>
        <sz val="9"/>
        <color indexed="18"/>
        <rFont val="Helvetica"/>
        <family val="2"/>
      </rPr>
      <t>ไม่มี</t>
    </r>
    <r>
      <rPr>
        <b/>
        <sz val="9"/>
        <color indexed="19"/>
        <rFont val="Helvetica"/>
        <family val="2"/>
      </rPr>
      <t xml:space="preserve"> No Grace Period</t>
    </r>
  </si>
  <si>
    <r>
      <rPr>
        <sz val="9"/>
        <color indexed="20"/>
        <rFont val="Helvetica"/>
        <family val="2"/>
      </rPr>
      <t xml:space="preserve">มี </t>
    </r>
    <r>
      <rPr>
        <b/>
        <sz val="9"/>
        <color indexed="19"/>
        <rFont val="Helvetica"/>
        <family val="2"/>
      </rPr>
      <t>With Grace Period</t>
    </r>
  </si>
  <si>
    <r>
      <rPr>
        <sz val="9"/>
        <color indexed="18"/>
        <rFont val="Helvetica"/>
        <family val="2"/>
      </rPr>
      <t xml:space="preserve">ไม่มี </t>
    </r>
    <r>
      <rPr>
        <b/>
        <sz val="9"/>
        <color indexed="19"/>
        <rFont val="Helvetica"/>
        <family val="2"/>
      </rPr>
      <t>No Grace Period</t>
    </r>
  </si>
  <si>
    <t xml:space="preserve">ปีที่ 1 </t>
  </si>
  <si>
    <t xml:space="preserve">ปีที่ 1 และ 2 </t>
  </si>
  <si>
    <t xml:space="preserve">ปีที่ 2 เป็นต้นไป </t>
  </si>
  <si>
    <t xml:space="preserve">ปีที่ 3 และ 4 </t>
  </si>
  <si>
    <t xml:space="preserve">ปีที่ 2 และ 3 </t>
  </si>
  <si>
    <t xml:space="preserve">ปีที่ 5 เป็นต้นไป </t>
  </si>
  <si>
    <t xml:space="preserve">ปีที่ 4 และ 5 </t>
  </si>
  <si>
    <t xml:space="preserve">ปีที่ 6 เป็นต้นไป </t>
  </si>
  <si>
    <t>ค่าใช้จ่ายเบื้องต้นโดยประมาณ Other Expense (Estimated)</t>
  </si>
  <si>
    <t>ค่าประเมินราคา</t>
  </si>
  <si>
    <t>ค่าธรรมเนียมสินเชื่อ</t>
  </si>
  <si>
    <t>ค่าอากรแสตมป์</t>
  </si>
  <si>
    <t>ค่าใช้จ่ายรวม</t>
  </si>
  <si>
    <t>1. ค่าประเมินราคาหลักประกัน  (กทม.&amp;ปริมณฑล 2,500 บาท +VAT)</t>
  </si>
  <si>
    <t>2. ค่าธรรมเนียมสินเชื่อ ; คิดจากค่าธรรมเนียมที่สูงกว่าระหว่าง Home Loan และ Mortgage Power เพียงจำนวนเดียว</t>
  </si>
  <si>
    <t xml:space="preserve">    (Home Loan 0.25% ของวงเงินกู้ ขั้นต่ำ 1,500 บาท ; Mortgage Loan 0.2% ของวงเงินกู้ ขั้นต่ำ 2,500 บาท สูงสุด 10,000 บาท)</t>
  </si>
  <si>
    <t>2. ค่าอากรแสตมป์ สำหรับติดในสัญญาต่าง ๆ (0.05% ของวงเงินกู้ สูงสุด 10,000 บาท)</t>
  </si>
  <si>
    <t>3. ค่าเบี้ยประกันอัคคีภัย ราย 5 ปี (บ้านเดี่ยว / บ้านไม่โดดเดี่ยว)</t>
  </si>
  <si>
    <t>Home Loan 4U</t>
  </si>
  <si>
    <t>จำนวนงวด (เดือน)</t>
  </si>
  <si>
    <t>อัตราดอกเบี้ยอ้างอิง</t>
  </si>
  <si>
    <t>อัตราดอกเบี้ย / ส่วนต่าง</t>
  </si>
  <si>
    <t>จำนวนงวดสะสม (เดือน)</t>
  </si>
  <si>
    <t>ระยะเวลา</t>
  </si>
  <si>
    <t>Campaign</t>
  </si>
  <si>
    <t>Tier 1</t>
  </si>
  <si>
    <t>Tier 2</t>
  </si>
  <si>
    <t>Tier 3</t>
  </si>
  <si>
    <t>Tier 4</t>
  </si>
  <si>
    <t>Tier 5</t>
  </si>
  <si>
    <t>Grace</t>
  </si>
  <si>
    <t>FR</t>
  </si>
  <si>
    <t>MLR</t>
  </si>
  <si>
    <t>ปีที่ 1</t>
  </si>
  <si>
    <t xml:space="preserve"> </t>
  </si>
  <si>
    <t>ปีที่ 2 เป็นต้นไป</t>
  </si>
  <si>
    <t>คงที่</t>
  </si>
  <si>
    <t>MLR-0.50%</t>
  </si>
  <si>
    <t>Y</t>
  </si>
  <si>
    <t>ลูกค้าทั่วไป , No MRTA</t>
  </si>
  <si>
    <t>ลูกค้า Re-Finance I , MRTA</t>
  </si>
  <si>
    <t>เดือนที่ 1 - 6</t>
  </si>
  <si>
    <t>เดือนที่ 7 - 12</t>
  </si>
  <si>
    <t>ปีที่ 2</t>
  </si>
  <si>
    <t>ปีที่ 3</t>
  </si>
  <si>
    <t>ปีที่ 4 เป็นต้นไป</t>
  </si>
  <si>
    <t>MLR-3.50%</t>
  </si>
  <si>
    <t>MLR-2.00%</t>
  </si>
  <si>
    <t>MLR-1.75%</t>
  </si>
  <si>
    <t>MLR-1.50%</t>
  </si>
  <si>
    <t>ลูกค้า Re-Finance I , No MRTA</t>
  </si>
  <si>
    <t>ลูกค้า Re-Finance II , MRTA (waive all fees)</t>
  </si>
  <si>
    <t>MLR-4.00%</t>
  </si>
  <si>
    <t>MLR-1.00%</t>
  </si>
  <si>
    <t>ลูกค้า Re-Finance II , No MRTA  (waive all fees)</t>
  </si>
  <si>
    <t>MLR-3.00%</t>
  </si>
  <si>
    <t>MLR-1.25%</t>
  </si>
  <si>
    <t>ลูกค้า Project 0% 6 เดือน , MRTA</t>
  </si>
  <si>
    <t>N</t>
  </si>
  <si>
    <t>ลูกค้า Project 0.99% 11 เดือน , MRTA</t>
  </si>
  <si>
    <t>เดือนที่ 1 - 11</t>
  </si>
  <si>
    <t>เดือนที่ 12 - 12</t>
  </si>
  <si>
    <t>ลูกค้า Project Float Rate , MRTA</t>
  </si>
  <si>
    <t>ลูกค้า Project Float Rate , No MRTA</t>
  </si>
  <si>
    <t>ปีที่ 3 เป็นต้นไป</t>
  </si>
  <si>
    <t>ปีที่ 0</t>
  </si>
  <si>
    <t>ปีที่ 1 เป็นต้นไป</t>
  </si>
  <si>
    <t xml:space="preserve">Mortgage Power </t>
  </si>
  <si>
    <t>เงินกู้ปกติ , No MRTA</t>
  </si>
  <si>
    <t>เงินกู้ Top Up , MRTA</t>
  </si>
  <si>
    <t>เงินกู้ Top Up , No MRTA</t>
  </si>
  <si>
    <t>วงเงินกู้
(บาท)</t>
  </si>
  <si>
    <t>ค่าธรรมเนียม
(บาท)</t>
  </si>
  <si>
    <t>เวลา
(เดือน)</t>
  </si>
  <si>
    <t>อัตราดอกเบี้ย (%)</t>
  </si>
  <si>
    <t>เงินงวด
(บาท)</t>
  </si>
  <si>
    <t>ผ่อนแบบ
ขั้นบันได</t>
  </si>
  <si>
    <r>
      <rPr>
        <b/>
        <sz val="12"/>
        <color indexed="8"/>
        <rFont val="Helvetica"/>
        <family val="2"/>
      </rPr>
      <t xml:space="preserve">เงินงวด (บาท)
</t>
    </r>
    <r>
      <rPr>
        <b/>
        <sz val="11"/>
        <color indexed="8"/>
        <rFont val="Helvetica"/>
        <family val="2"/>
      </rPr>
      <t>เผื่อดอกเบี้ย 1%</t>
    </r>
  </si>
  <si>
    <t>งวดชำระจริง
(งวด)</t>
  </si>
  <si>
    <t>ยอดชำระรวม
(บาท)</t>
  </si>
  <si>
    <t>ดอกเบี้ยชำระ
3 ปีแรก (บาท)</t>
  </si>
  <si>
    <t>1. แบบคงที่</t>
  </si>
  <si>
    <t>2. แบบคงที่ มี Grace Period</t>
  </si>
  <si>
    <t>3. แบบขั้นบันได</t>
  </si>
  <si>
    <t>% ค่างวดเพิ่ม</t>
  </si>
  <si>
    <t>ค่างวดเพิ่ม</t>
  </si>
  <si>
    <t xml:space="preserve"> ปีที่ 1 และ 2</t>
  </si>
  <si>
    <t xml:space="preserve"> ปีที่ 3 และ 4</t>
  </si>
  <si>
    <t xml:space="preserve"> ปีที่ 5 เป็นต้นไป</t>
  </si>
  <si>
    <t>4. แบบขั้นบันได มี Grace Period</t>
  </si>
  <si>
    <t xml:space="preserve"> ปีที่ 1</t>
  </si>
  <si>
    <t xml:space="preserve"> ปีที่ 2 และ 3</t>
  </si>
  <si>
    <t xml:space="preserve"> ปีที่ 4 และ 5</t>
  </si>
  <si>
    <t xml:space="preserve"> ปีที่ 6 เป็นต้นไป</t>
  </si>
  <si>
    <t>% ปรับปรุงค่างวดแบบขั้นบันได</t>
  </si>
  <si>
    <t>Annual rate</t>
  </si>
  <si>
    <t>Monthly rate</t>
  </si>
  <si>
    <t>ปี</t>
  </si>
  <si>
    <t>งวด</t>
  </si>
  <si>
    <t>เงินต้นคงเหลือ</t>
  </si>
  <si>
    <t>ดอกเบี้ยผ่อนชำระ</t>
  </si>
  <si>
    <t>เงินต้นผ่อนชำระ</t>
  </si>
  <si>
    <t>เงินงวด</t>
  </si>
  <si>
    <t>ระยะเวลา
(ปี)</t>
  </si>
  <si>
    <t>ไม่มี Grace Period</t>
  </si>
  <si>
    <t>มี Grace Period</t>
  </si>
  <si>
    <t>Male</t>
  </si>
  <si>
    <t>age</t>
  </si>
  <si>
    <t>Duraton</t>
  </si>
  <si>
    <t>Female</t>
  </si>
  <si>
    <t>กู้หลัก</t>
  </si>
  <si>
    <t>กู้ร่วม 1</t>
  </si>
  <si>
    <t>กู้ร่วม 2</t>
  </si>
  <si>
    <t>อายุ</t>
  </si>
  <si>
    <t>เพศ</t>
  </si>
  <si>
    <t>ทุนประกัน</t>
  </si>
  <si>
    <t>MRTA</t>
  </si>
  <si>
    <t>ระยะเวลากู้สูงสุด</t>
  </si>
  <si>
    <t>ชาย</t>
  </si>
  <si>
    <t>หญิง</t>
  </si>
  <si>
    <t>คุ้มครองสูงสุด</t>
  </si>
  <si>
    <t>วงเงินรวม</t>
  </si>
  <si>
    <t>บาท</t>
  </si>
  <si>
    <t>วงเงินกู้ Home Loan</t>
  </si>
  <si>
    <t>ระยะเวลาคุ้มครอง (ปี)</t>
  </si>
  <si>
    <t>รวม MRTA</t>
  </si>
  <si>
    <t>รายได้รวมที่คีย์เข้าไปในระบบ</t>
  </si>
  <si>
    <t xml:space="preserve">DIR </t>
  </si>
  <si>
    <t>ใส่เป็นเปอร์เซ็น</t>
  </si>
  <si>
    <t>งวดผ่อนต่อเดือนกับ CIMB</t>
  </si>
  <si>
    <t>ภาระใน NCB</t>
  </si>
  <si>
    <t>รายได้รวม</t>
  </si>
  <si>
    <t>ผ่อน Home Loan</t>
  </si>
  <si>
    <t>รูปแบบการผ่อนชำระ</t>
  </si>
  <si>
    <t>ผ่อนเท่ากันทุกเดือน</t>
  </si>
  <si>
    <t>ดอกเบี้ยปีแรกหลังจากนั้น ผ่อนเท่ากันทุกเดือน</t>
  </si>
  <si>
    <t>ผ่อนชำระแบบขั้นบันได</t>
  </si>
  <si>
    <t>ดอกเบี้ยปีแรกหลังจากนั้น ผ่อนขั้นบันได</t>
  </si>
  <si>
    <t>รูปแบบการชำระ</t>
  </si>
  <si>
    <t>สรุปวงเงิน</t>
  </si>
  <si>
    <t>คำนวณ DIR</t>
  </si>
  <si>
    <t>ผ่อนชำระต่อเดือน</t>
  </si>
  <si>
    <t>วงเงินสินเชื่อ / อัตราดอกเบี้ย / ยอดผ่อนชำระ/ เบี้ยประกัน/ DIR/สรุปวงเงิน</t>
  </si>
  <si>
    <t>กู้ระยะเวลากู้(ปี)</t>
  </si>
  <si>
    <t>ระยะเวลากู้(ปี)</t>
  </si>
  <si>
    <t>Mortgage Top UP</t>
  </si>
  <si>
    <t>Mortgage ปกติ</t>
  </si>
  <si>
    <t>เลือกอัตราดอกเบี้ย</t>
  </si>
  <si>
    <t>กู้ร่วม</t>
  </si>
  <si>
    <t>รวม</t>
  </si>
  <si>
    <t>มกราคม</t>
  </si>
  <si>
    <t>เลือกผลิตภัณฑ์สินเชื่อ</t>
  </si>
  <si>
    <t>กุมภาพันธ์</t>
  </si>
  <si>
    <t>สินเชื่อบ้าน HomeLone 4U</t>
  </si>
  <si>
    <t>มีนาคม</t>
  </si>
  <si>
    <t>สินเชื่ออเนกประสงค์มอร์เกจพาวเวอร์</t>
  </si>
  <si>
    <t>เมษายน</t>
  </si>
  <si>
    <t>สินเชื่อพร็อพเพอร์ตี้โลน</t>
  </si>
  <si>
    <t>พฤษภาคม</t>
  </si>
  <si>
    <t>Micro SME Biz Line</t>
  </si>
  <si>
    <t>Mortgage Protection เพื่อสินเชื่อบ้าน HomeLoan 4U, สินเชื่ออเนกประสงค์มอร์เกจพาวเวอร์, สินเชื่อพร็อพเพอร์ตี้โลน, Micro SME Biz Line, Micro SME, SME BPL, สินเชื่ออื่น ๆ</t>
  </si>
  <si>
    <t>มิถุนายน</t>
  </si>
  <si>
    <t>Micro SME</t>
  </si>
  <si>
    <t>กรกฎาคม</t>
  </si>
  <si>
    <t>SME BPL</t>
  </si>
  <si>
    <t>ชื่อ-นามสกุล ผู้กู้</t>
  </si>
  <si>
    <t>จูน มิถุนายน</t>
  </si>
  <si>
    <t>สิงหาคม</t>
  </si>
  <si>
    <t>สินเชื่ออื่น ๆ</t>
  </si>
  <si>
    <t>กันยายน</t>
  </si>
  <si>
    <t>วัน</t>
  </si>
  <si>
    <t xml:space="preserve">เดือน </t>
  </si>
  <si>
    <t>ปี พ.ศ.</t>
  </si>
  <si>
    <t>ตุลาคม</t>
  </si>
  <si>
    <t>ระบุวันที่ปัจจุบัน</t>
  </si>
  <si>
    <t>พฤศจิกายน</t>
  </si>
  <si>
    <t>ระบุวันที่เกิด</t>
  </si>
  <si>
    <t>ธันวาคม</t>
  </si>
  <si>
    <t xml:space="preserve"> ปี</t>
  </si>
  <si>
    <t>รายละเอียดการกู้</t>
  </si>
  <si>
    <t>สินเชื่อ</t>
  </si>
  <si>
    <t>วิธีชำระเบี้ยประกันภัย</t>
  </si>
  <si>
    <t>รวมเบี้ยในเงินกู้</t>
  </si>
  <si>
    <t>ระยะเวลากู้ยืม</t>
  </si>
  <si>
    <t>(3 - 20 ปี 25 ปี และ 30 ปี สำหรับสินเชื่อโฮมโลน / 3 - 15 ปี สำหรับสินเชื่ออเนกประสงค์มอร์เกจพาวเวอร์ และสินเชื่อ บีที คอนวีเนียนส์)</t>
  </si>
  <si>
    <t xml:space="preserve">วงเงินขอทำประกันภัย   </t>
  </si>
  <si>
    <t xml:space="preserve"> บาท</t>
  </si>
  <si>
    <t>อัตราภาษีเป็นไปตามฐานภาษีของลูกค้าแต่ละท่าน</t>
  </si>
  <si>
    <t>จำนวนเงินเอาประกันภัย / เบี้ยประกัน</t>
  </si>
  <si>
    <t>สิทธิในการลดหย่อนภาษี</t>
  </si>
  <si>
    <t>จำนวนเงินเอาประกันภัยเริ่มต้น</t>
  </si>
  <si>
    <t>เบี้ยประกันภัย</t>
  </si>
  <si>
    <t>เบี้ยประกันภัยสัญญาเพิ่มเติม (TPD)</t>
  </si>
  <si>
    <t>จำนวนเงินเอาประกันภัยรวม</t>
  </si>
  <si>
    <r>
      <rPr>
        <b/>
        <sz val="12"/>
        <rFont val="Cordia New"/>
        <family val="2"/>
      </rPr>
      <t>หมายเหตุ</t>
    </r>
    <r>
      <rPr>
        <sz val="12"/>
        <rFont val="Cordia New"/>
        <family val="2"/>
      </rPr>
      <t xml:space="preserve"> สงวนสิทธิ์ในการพิจารณารับประกันตามหลักเกณฑ์ของบริษัท  ทั้งนี้ ผลประโยชน์ที่ปรากฏในเอกสารนี้เป็นเพียงการสรุปโดยสังเขป เงื่อนไขและความคุ้มครองอย่างสมบูรณ์จะระบุในกรมธรรม์ที่ผู้เอาประกันซื้อ
</t>
    </r>
  </si>
  <si>
    <t>บริษัทไทยคาร์ดิฟ ประกันชีวิต จำกัด</t>
  </si>
  <si>
    <t>กรมธรรม์ประกันชีวิตและทุพพลภาพถาวรสิ้นเชิงกลุ่ม แบบคุ้มครองสินเชื่อลูกค้าสถาบันการเงิน</t>
  </si>
  <si>
    <t>ตารางจำนวนเงินเอาประกันภัยที่ลดลง ต่อ จำนวนเงินเอาประกันภัย 1,000 บาท</t>
  </si>
  <si>
    <t>อัตราดอกเบี้ยเงินกู้ 10% ต่อปี</t>
  </si>
  <si>
    <t>ต้นเดือนที่</t>
  </si>
  <si>
    <t>ระยะเวลาเอาประกันภัย (ปี)</t>
  </si>
  <si>
    <t>จำนวนเงินความคุ้มครองเริ่มต้น (Sum Assured)</t>
  </si>
  <si>
    <t>ระยะเวลาคุ้มครอง (Coverage Duration)</t>
  </si>
  <si>
    <r>
      <t xml:space="preserve">ตารางแสดงจำนวนเงินความคุ้มครอง (แบบลดลง) </t>
    </r>
    <r>
      <rPr>
        <b/>
        <i/>
        <sz val="10"/>
        <color indexed="23"/>
        <rFont val="Arial"/>
        <family val="2"/>
      </rPr>
      <t>หน่วย:บาท</t>
    </r>
  </si>
  <si>
    <t>จำนวนเงินความคุ้มครอง</t>
  </si>
  <si>
    <t>ประกันกู้หลัก</t>
  </si>
  <si>
    <t>รายได้</t>
  </si>
  <si>
    <t>เงินเดือน</t>
  </si>
  <si>
    <t>เบี้ยเลี้ยง</t>
  </si>
  <si>
    <t>ค่าล่วงเวลา</t>
  </si>
  <si>
    <t>โบนัส</t>
  </si>
  <si>
    <t>ค่าโทรศัพท์</t>
  </si>
  <si>
    <t>เบี้ยเลี้ยงค่าเดินทาง</t>
  </si>
  <si>
    <t>เงินช่วยเหลือ</t>
  </si>
  <si>
    <t>ค่าเช่าบ้าน</t>
  </si>
  <si>
    <t>โบนัส ก.พ.56</t>
  </si>
  <si>
    <t>รับเงินสดจากการออกงานนอกสถานที่</t>
  </si>
  <si>
    <t>ภาระ</t>
  </si>
  <si>
    <t>ภาระหนี้คงเหลือ</t>
  </si>
  <si>
    <t>ยอดผ่อน</t>
  </si>
  <si>
    <t>ration</t>
  </si>
  <si>
    <t>MRR-2.00%</t>
  </si>
  <si>
    <t>MRR = :</t>
  </si>
  <si>
    <t>หนี้ที่ปรากฎรอบเดือนธันวาคม 57</t>
  </si>
  <si>
    <t>ยอดหนี้</t>
  </si>
  <si>
    <t>สถาบันการเงิน</t>
  </si>
  <si>
    <t>ภาระต่อเดือน</t>
  </si>
  <si>
    <t>RATIO</t>
  </si>
  <si>
    <t>UOB</t>
  </si>
  <si>
    <t>บัตรเครดิต</t>
  </si>
  <si>
    <t>เข้าระบบ 5 ม.ค.58</t>
  </si>
  <si>
    <t>KBANK</t>
  </si>
  <si>
    <t>KCC</t>
  </si>
  <si>
    <t>AYCAL</t>
  </si>
  <si>
    <t>รถยนต์</t>
  </si>
  <si>
    <t>Property Loan</t>
  </si>
  <si>
    <r>
      <t>ไม่มี</t>
    </r>
    <r>
      <rPr>
        <b/>
        <sz val="9"/>
        <color theme="1"/>
        <rFont val="Helvetica"/>
        <family val="2"/>
      </rPr>
      <t xml:space="preserve"> No Grace Period</t>
    </r>
  </si>
  <si>
    <r>
      <t xml:space="preserve">มี </t>
    </r>
    <r>
      <rPr>
        <b/>
        <sz val="9"/>
        <color theme="1"/>
        <rFont val="Helvetica"/>
        <family val="2"/>
      </rPr>
      <t>With Grace Period</t>
    </r>
  </si>
  <si>
    <r>
      <t xml:space="preserve">ไม่มี </t>
    </r>
    <r>
      <rPr>
        <b/>
        <sz val="9"/>
        <color theme="1"/>
        <rFont val="Helvetica"/>
        <family val="2"/>
      </rPr>
      <t>No Grace Period</t>
    </r>
  </si>
  <si>
    <t>ผ่อน Property Loan</t>
  </si>
  <si>
    <t>วงเงินกู้ Mortgage Loan</t>
  </si>
  <si>
    <t>MAX LTV</t>
  </si>
  <si>
    <t>ดอกเบี้ยรวม</t>
  </si>
  <si>
    <t>ชำระงวดจริง</t>
  </si>
  <si>
    <t>ประเมิน</t>
  </si>
  <si>
    <t>จำนอง</t>
  </si>
  <si>
    <t>จ่ายรวม</t>
  </si>
  <si>
    <t>MRR-4.50%</t>
  </si>
  <si>
    <t>MRR-2.50%</t>
  </si>
  <si>
    <t>MRR-1.50%</t>
  </si>
  <si>
    <t>MRR-0.75%</t>
  </si>
  <si>
    <t>ผ่อนต่อเดือน</t>
  </si>
  <si>
    <t>อัคคีภัย</t>
  </si>
  <si>
    <t xml:space="preserve">หลักประกัน </t>
  </si>
  <si>
    <t>คอนโด</t>
  </si>
  <si>
    <t>วงเงินกู้</t>
  </si>
  <si>
    <t>วงเงินคงเหลือ</t>
  </si>
  <si>
    <t>บ้านเดี่ยว</t>
  </si>
  <si>
    <t>ผ</t>
  </si>
  <si>
    <t>อัตราดอกเบี้ย</t>
  </si>
  <si>
    <t>หลังจากนั้น</t>
  </si>
  <si>
    <t>=</t>
  </si>
  <si>
    <t>วงเงิน Home Loan</t>
  </si>
  <si>
    <t>ทุนประกัน(บาท)</t>
  </si>
  <si>
    <t>ระยะเวลา(ปี)</t>
  </si>
  <si>
    <t>(บาท)</t>
  </si>
  <si>
    <t>ดอกเบี้ยชำระ 3 ปี</t>
  </si>
  <si>
    <t>ดอกเบี้ยชำระ 5 ปี</t>
  </si>
  <si>
    <t>เงินต้นคงเหลือ 3 ปี</t>
  </si>
  <si>
    <t>เงินต้นคงเหลือ 5 ปี</t>
  </si>
  <si>
    <t>จำนวนเงินชำระ 3 ปี</t>
  </si>
  <si>
    <t>จำนวนเงินชำระ 5 ปี</t>
  </si>
  <si>
    <t>NO MRTA</t>
  </si>
  <si>
    <t>LTV</t>
  </si>
  <si>
    <t>สรุปภาพรวม</t>
  </si>
  <si>
    <t xml:space="preserve"> -แบบ MRTA จ่ายดอกเบี้ยน้อยกว่า</t>
  </si>
  <si>
    <t xml:space="preserve"> -ครบ 3 ปี แบบ MRTA จ่ายค่างวดมากกว่า</t>
  </si>
  <si>
    <t xml:space="preserve"> ค่าเบี้ยประกัน</t>
  </si>
  <si>
    <t xml:space="preserve"> -ครบกำหนด 3 ปี(36 งวด) No MRTA ยอดหนี้(เงินต้น)ลดลงมากกว่าแบบมี MRTA</t>
  </si>
  <si>
    <t>ทางเลือกที่ 1 ยื่น 2  Loan Re-Finance Balance Transfer ทั้งคู่</t>
  </si>
  <si>
    <t xml:space="preserve">วงเงินที่ 1  </t>
  </si>
  <si>
    <t xml:space="preserve">ปีที่ 1-3 = MRR-4.41% = 3.49% กรณีทำ MRTA ขั้นต่ำ 10 ปี  </t>
  </si>
  <si>
    <t>ปีที่ 1-3 = MRR-4.26% = 3.64% กรณีทำ MRTA ขั้นต่ำ 5 ปี</t>
  </si>
  <si>
    <t>ปีที่ 1-3 = MRR-4.11% = 3.79% กรณีไม่ทำ MRTA</t>
  </si>
  <si>
    <t>วงเงินกู้ได้เท่ายอดหนี้คงเหลือ ปัจจุบัน (2.8 ล้านบาท) และ รวม MRTA (กรณีที่ทำ)</t>
  </si>
  <si>
    <t>ฟรี ค่าใช้จ่ายทุกอย่าง</t>
  </si>
  <si>
    <t>วงเงินที่ 2</t>
  </si>
  <si>
    <t>หลักประกัน</t>
  </si>
  <si>
    <t>วงเงินกู้ได้เท่ายอดหนี้คงเหลือ ปัจจุบัน ( 8แสนบาท) และ รวม MRTA (กรณีที่ทำ)</t>
  </si>
  <si>
    <t>ระยะเวลาในการพิจารณาอนุมัติ</t>
  </si>
  <si>
    <t>3 - 5 วันทำการนับแต่วันที่เอกสารครบและส่งเข้าไปพิจารณา</t>
  </si>
  <si>
    <t>สรุป</t>
  </si>
  <si>
    <t>ค่าใช้จ่าย</t>
  </si>
  <si>
    <t xml:space="preserve"> ได้อัตราดอกเบี้ยถูกที่สุดของโปรแกรมรีไฟแนนซ์ 3.49 - 3.79 ทั้งสองวงเงิน</t>
  </si>
  <si>
    <t xml:space="preserve"> ได้เท่ายอดหนี้คงเหลือของทั้งสองวงเงิน 2.8+ 0.8 ล้านบาท</t>
  </si>
  <si>
    <t xml:space="preserve"> ฟรีค่าใช้จ่ายทุกอย่างทั้งสองวงเงิน</t>
  </si>
  <si>
    <t>ระยะเวลาในการพิจารณา</t>
  </si>
  <si>
    <t xml:space="preserve"> คอนโด และ บ้าน</t>
  </si>
  <si>
    <t xml:space="preserve"> คอนโด ใช้เวลาในการพิจารณา 3 - 5 วันทำการ </t>
  </si>
  <si>
    <t xml:space="preserve"> บ้าน ใช้เวลาในการพิจารณา 3-5 วันทำการ</t>
  </si>
  <si>
    <t xml:space="preserve">  (Process เมื่อมีเจ้าหน้าที่สินเชื่อรับงานคอนโดไปทำแล้ว)</t>
  </si>
  <si>
    <r>
      <t>รีไฟแนนซ์อย่างเดียว (Re-Finance Balance Transfer)และ</t>
    </r>
    <r>
      <rPr>
        <b/>
        <u/>
        <sz val="12"/>
        <color indexed="8"/>
        <rFont val="Verdana"/>
        <family val="2"/>
      </rPr>
      <t>ราคาประเมินเท่ากับสัญญาเงินกู้เดิม</t>
    </r>
  </si>
  <si>
    <t>รีไฟแนนซ์แบบขอวงเงินเพิ่ม ดอกเบี้ยบ้าน = ดอกเบี้ยตกแต่ง</t>
  </si>
  <si>
    <t xml:space="preserve">ปีที่ 1-3 = MRR-3.91% = 3.99% กรณีทำ MRTA ขั้นต่ำ 10 ปี  </t>
  </si>
  <si>
    <t>ปีที่ 1-3 = MRR-3.41% = 4.49% กรณีไม่ทำ MRTA</t>
  </si>
  <si>
    <t xml:space="preserve"> - พิจารณาเครดิต 3 - 5 วันทำการ</t>
  </si>
  <si>
    <t xml:space="preserve"> - เมื่อเครดิตผ่านแล้วประเมินบ้าน 3-5 วันทำการนับตั้งแต่วันที่เข้าประเมิน</t>
  </si>
  <si>
    <t xml:space="preserve"> - เมื่อได้ราคาประเมินแล้วออกผลอนุมัติภายใน 1-2 วันทำการ</t>
  </si>
  <si>
    <t>ระยะเวลาในการพิจารณาอนุมัติ (ประมาณ 12-14 วันทำการ)</t>
  </si>
  <si>
    <t>1.วงเงินบ้านได้เท่ายอดหนี้คงเหลือ</t>
  </si>
  <si>
    <t>2.วงเงินกู้เพิ่มได้ไม่เกิน 40% ของราคาประเมิน</t>
  </si>
  <si>
    <t>เรียกเก็บ</t>
  </si>
  <si>
    <t>ค่าประเมิน 3,210 บาท</t>
  </si>
  <si>
    <t>ค่าประเมิน 3,210 บาท หลักจากที่เครดิตผ่านและชำระเมื่อวันที่ จนท.เข้าประเมิน</t>
  </si>
  <si>
    <t xml:space="preserve">ค่าอากรแสตมป์ติดสัญญาเงินกู้ 0.05% </t>
  </si>
  <si>
    <t>ค่าจดจำนอง 1% ของวงเงินกู้</t>
  </si>
  <si>
    <t xml:space="preserve"> วงเงินที่ 1 ได้อัตราดอกเบี้ยถูกที่สุดของโปรแกรมรีไฟแนนซ์ 3.49 - 3.79 ทั้งสองวงเงิน</t>
  </si>
  <si>
    <t xml:space="preserve"> วงเงินที่ 2 ได้อัตราดอกเบี้ย 3.99 แบบทำ MRTA หรือ 4.49% แบบไม่ทำ MRTA</t>
  </si>
  <si>
    <t xml:space="preserve"> วงเงินที่ 1 ได้เท่ายอดหนี้คงเหลือ 2.8 ล้านบาท</t>
  </si>
  <si>
    <t xml:space="preserve"> วงเงินที่ 2 ได้เท่ายอดหนี้คงเหลือ 0.8 ล้านบาท + วงเงินกู้เพิ่ม</t>
  </si>
  <si>
    <t xml:space="preserve"> วงเงินที่ 1 ฟรีค่าใช้จ่ายทุกอย่าง</t>
  </si>
  <si>
    <t>ทางเลือกที่ 2 ยื่น   Re-Finance Balance Transfer + Re-Finance With Cast Out</t>
  </si>
  <si>
    <t xml:space="preserve"> วงเงินที่ 2</t>
  </si>
  <si>
    <t>(กรณีขอวงเงิน 0.8 + 0.4 = 1.2 ล้านบาท)</t>
  </si>
  <si>
    <t>อากรแสตมป์ 600 บาท</t>
  </si>
  <si>
    <t>ค่าจดจำนอง 1% ของวงเงิน 12,000 บาท</t>
  </si>
  <si>
    <t xml:space="preserve"> บ้าน ใช้เวลาในการพิจารณา 10-12 วันทำการ วันทำการ</t>
  </si>
  <si>
    <t xml:space="preserve">  (Processบ้าน เมื่อมีเจ้าหน้าที่สินเชื่อรับงานคอนโดไปทำแล้ว)</t>
  </si>
  <si>
    <t>ฟรีเฉพาะ ค่าดำเนินการสินเชื่อ</t>
  </si>
  <si>
    <t>ทางเลือกที่ 3 ยื่น Re-Finance With Cast Out</t>
  </si>
  <si>
    <t>วงเงินที่ 1</t>
  </si>
  <si>
    <t>1.วงเงินบ้านได้เท่ายอดหนี้คงเหลือ 2.8 ล้านบาท</t>
  </si>
  <si>
    <t>2.วงเงินกู้เพิ่มได้ไม่เกิน 40% ของราคาประเมิน( 1.2 ล้านบาท)</t>
  </si>
  <si>
    <t>วงเงินบ้านได้อัตราดอกเบี้ย 3.99 แบบทำ MRTA หรือ 4.49% แบบไม่ทำ MRTA</t>
  </si>
  <si>
    <t>วงเงินกู้ตกแต่งได้อัตราดอกเบี้ย 3.99 แบบทำ MRTA หรือ 4.49% แบบไม่ทำ MRTA</t>
  </si>
  <si>
    <t xml:space="preserve"> วงเงินที่ 2  วงเงินกู้เพิ่ม 1.2 ล้านบาท</t>
  </si>
  <si>
    <t>ค่าจดจำนอง 1% ของวงเงิน 40,000 บาท</t>
  </si>
  <si>
    <t xml:space="preserve"> เฉพาะคอนโด</t>
  </si>
  <si>
    <t>หมายเหตุ</t>
  </si>
  <si>
    <t>สามารถทำเรื่องขออนุมัติฟรีค่าจดจำนอง 0.25% - 0.50% ตามแต่ฝ่ายโปรดักซ์จะพิจารณา</t>
  </si>
  <si>
    <t xml:space="preserve"> ใช้เวลาในการพิจารณา 10-12 วันทำการ วันทำการ</t>
  </si>
  <si>
    <t xml:space="preserve"> ***ในส่วนของค่าจดจำนอง หากหลังจากอนุมัติแล้วผล Score  Grade=  1-4 </t>
  </si>
  <si>
    <t xml:space="preserve"> ได้เท่ายอดหนี้คงเหลือของทั้งสองวงเงิน 2.8 ล้านบาท</t>
  </si>
  <si>
    <t xml:space="preserve"> คอนโดอย่างเดียว</t>
  </si>
  <si>
    <t>ทางเลือกที่ 4 ยื่น Loan Re-Finance Balance Transfer เฉพาะคอนโด</t>
  </si>
  <si>
    <t>ตกแต่ง</t>
  </si>
  <si>
    <t>HL</t>
  </si>
  <si>
    <t>MP</t>
  </si>
  <si>
    <t>ผ่อนต่อเดือน 10,000 บาท</t>
  </si>
  <si>
    <t>Total</t>
  </si>
  <si>
    <t>วงเงินที่อยากขอเพิ่ม</t>
  </si>
  <si>
    <t>วงเงินกู้ BAY</t>
  </si>
  <si>
    <t>MRR=7.75%</t>
  </si>
  <si>
    <t>AV 3 Years</t>
  </si>
  <si>
    <t>วงเงินกู้แบบ Cash Out 3.84%</t>
  </si>
  <si>
    <t>บ้าน</t>
  </si>
  <si>
    <t>ค่าประเมิน</t>
  </si>
  <si>
    <t>อากรแสตมป์</t>
  </si>
  <si>
    <t>จดจำนอง</t>
  </si>
  <si>
    <t>แบบ Re-Finance</t>
  </si>
  <si>
    <t>Average 3 Y</t>
  </si>
  <si>
    <t>ค่าปิดกู้ตกแต่ง</t>
  </si>
  <si>
    <t>รวมค่าใช้จ่าย</t>
  </si>
  <si>
    <t>ดอกเบี้ยชำระ 3ปีแรก</t>
  </si>
  <si>
    <t>เงินต้นคงเหลือเมื่อครบ 3 ปี</t>
  </si>
  <si>
    <t>ค่างวดผ่อนต่อเดือน</t>
  </si>
  <si>
    <t>เงินผ่อนชำระเมื่อครบ3ปี</t>
  </si>
  <si>
    <t>วงเงินกู้แบบ Cash Out 3.99%</t>
  </si>
  <si>
    <t>วงเงินกู้แบบ Cash Out 3.99</t>
  </si>
  <si>
    <t>BAY 4.80</t>
  </si>
  <si>
    <t>Bay 4.80</t>
  </si>
  <si>
    <t>ประหยัดได้</t>
  </si>
  <si>
    <t>LTV สูงสุด 95% ของราคาประเมิน</t>
  </si>
  <si>
    <t>อยากชำระเดือนละ</t>
  </si>
  <si>
    <t>ชำระรวมทั้งสัญญา</t>
  </si>
  <si>
    <t>Bonus</t>
  </si>
  <si>
    <t>ข้อมูลวงเงินกู้ SCB</t>
  </si>
  <si>
    <t>สัญญาที่ 1 วงเงินกู้ 3 ล้านบาท</t>
  </si>
  <si>
    <t>ระยะเวลากู้.....30.....ปี</t>
  </si>
  <si>
    <t>วันเดือนปีเกิดผู้กู้.................5 ธ.ค 2521</t>
  </si>
  <si>
    <t>วันที่ทำสัญญาเงินกู้...............11 ธ.ค.2555</t>
  </si>
  <si>
    <t>ค่างวดผ่อนต่อเดือน............13,500</t>
  </si>
  <si>
    <t>อัตราดอกเบี้ยในปัจจุบัน..........3.0%</t>
  </si>
  <si>
    <t>ยอดหนี้คงเหลือในปัจจุบัน........2,623,819.65</t>
  </si>
  <si>
    <t>สัญญาที่ 2 วงเงินกู้ 1.3 ล้านบาท</t>
  </si>
  <si>
    <t>ระยะเวลากู้....30.......ปี</t>
  </si>
  <si>
    <t>ค่างวดผ่อนต่อเดือน..............9,500</t>
  </si>
  <si>
    <t>(อัตราดอกเบี่ยที่ปรับลด)</t>
  </si>
  <si>
    <t>วันที่ทำสัญญาปรับลดดอกเบี้ย.....ม.ค 2560</t>
  </si>
  <si>
    <t>ค่างวดผ่อนต่อเดือน............9,500</t>
  </si>
  <si>
    <t>อัตราดอกเบี่ยที่ปรับลด</t>
  </si>
  <si>
    <t>ปีที่ 1....4.5%</t>
  </si>
  <si>
    <t>หลังจากนั้น....แจ้งภายหลัง</t>
  </si>
  <si>
    <t>ยอดหนี้คงเหลือในปัจจุบัน........1,224,880.03</t>
  </si>
  <si>
    <t xml:space="preserve">อัตราดอกเบี้ยในปัจจุบัน..........4.5% </t>
  </si>
  <si>
    <t>ค่าปรับกรณีปิดก่อน ...3..% ของวงเงินกู้ หรือ ยอดหนี้คงเหลือ</t>
  </si>
  <si>
    <t>วันที่ทำสัญญา</t>
  </si>
  <si>
    <t>ยอดคงเหลือ</t>
  </si>
  <si>
    <t xml:space="preserve">ณ เดือน </t>
  </si>
  <si>
    <t>วงเงิน Home Loan 1</t>
  </si>
  <si>
    <t>วงเงิน Home Loan 2</t>
  </si>
  <si>
    <t>คิดเมื่อรีไฟแนนซ์เดือน ธ.ค. 60</t>
  </si>
  <si>
    <t>ที่กำลังพิจารณา</t>
  </si>
  <si>
    <t>วันที่ทำสัญญาปรับลดดอกเบี้ย.....สิ้นปี 2560</t>
  </si>
  <si>
    <t>ค่างวดผ่อนต่อเดือน............14,200</t>
  </si>
  <si>
    <t>ปีที่ 1....4.0%</t>
  </si>
  <si>
    <t>ปีที่ 2....4.0%</t>
  </si>
  <si>
    <t>ปีที่ 3....4.0%</t>
  </si>
  <si>
    <t>หลังจากนั้น....MRR-1.5</t>
  </si>
  <si>
    <t>MRR ปัจจุบัน</t>
  </si>
  <si>
    <t>&lt; ผ่านมาแล้ว 10 เดือน</t>
  </si>
  <si>
    <t>4.5% ผ่านมาแล้ว 10 รอบบิล</t>
  </si>
  <si>
    <t>CIMB</t>
  </si>
  <si>
    <t>CIMBTHAI</t>
  </si>
  <si>
    <t>ตารางเปรียบเทียบ</t>
  </si>
  <si>
    <t>Bank</t>
  </si>
  <si>
    <t>เงินต้นที่คำนวณ</t>
  </si>
  <si>
    <t>ค่างวดต่อเดือน</t>
  </si>
  <si>
    <t>ดอกเบี้ยชำระ 3 ปีแรก</t>
  </si>
  <si>
    <t>วงเงินบ้าน 2</t>
  </si>
  <si>
    <t>วงเงินบ้าน 1</t>
  </si>
  <si>
    <t>ส่วนต่าง</t>
  </si>
  <si>
    <t>จำนวนเงินชำระ</t>
  </si>
  <si>
    <t>วันที่ชำระ</t>
  </si>
  <si>
    <t>จำนวนวัน</t>
  </si>
  <si>
    <t>ดอกเบี้ย</t>
  </si>
  <si>
    <t>เงินต้น</t>
  </si>
  <si>
    <t>ดอกเบี้ยต่อปี</t>
  </si>
  <si>
    <t>MRR= 6.75%</t>
  </si>
  <si>
    <t>SCB2</t>
  </si>
  <si>
    <t>MRR</t>
  </si>
  <si>
    <t>MRR-0.60%</t>
  </si>
  <si>
    <t>หักค่างวดบ้านเดิม</t>
  </si>
  <si>
    <t>อัคคีภัยฟรี 3 ปี</t>
  </si>
  <si>
    <t>วงเงินกู้ตามสัญญา</t>
  </si>
  <si>
    <t>วงเงินบ้าน</t>
  </si>
  <si>
    <t>ธนาคารอาคารสงเคราะห์</t>
  </si>
  <si>
    <t>หลักประกัน บ้านเดี่ยว</t>
  </si>
  <si>
    <t>ราคาประเมิน = วงเงินกู้ตามสัญญา</t>
  </si>
  <si>
    <t>ค่างวด</t>
  </si>
  <si>
    <t>วันที่ทำสัญญาเงินกู้ ธอส</t>
  </si>
  <si>
    <t>ยอดผ่อนต่อเดือน</t>
  </si>
  <si>
    <t>อัตราดอกเบี้ยปัจจุบัน</t>
  </si>
  <si>
    <t>( 3 ปีพอดี)</t>
  </si>
  <si>
    <t>GHB</t>
  </si>
  <si>
    <t xml:space="preserve">ฟรี 1.ค่าดำเนินการสินเชื่อ 2.ค่าประเมิน 3.ค่าอากรแสตมป์ 4.ประกันอัคคีภัย 3 ปี </t>
  </si>
  <si>
    <t>วงเงิน</t>
  </si>
  <si>
    <t xml:space="preserve"> -ค่าจดจำนอง 1% ชำระให้กับกรมที่ดิน</t>
  </si>
  <si>
    <t xml:space="preserve"> -ค่าธรรมเนียมหรืออากรของค่าจดจำนองไม่เกิน</t>
  </si>
  <si>
    <t>รวมแล้วประมาณ</t>
  </si>
  <si>
    <t>30/12/2558</t>
  </si>
  <si>
    <t>M</t>
  </si>
  <si>
    <t>อัตราเบี้ยประกัน MRTA (มอร์เกจ โพรเทคชั่น)</t>
  </si>
  <si>
    <t>Password: 123456</t>
  </si>
  <si>
    <t>เพศชาย ต่อทุนประกัน 1,000 บาท</t>
  </si>
  <si>
    <t>อายุผู้เอาประกันภัย (ปี)</t>
  </si>
  <si>
    <t>F</t>
  </si>
  <si>
    <t>เพศหญิง ต่อทุนประกัน 1,000 บาท</t>
  </si>
  <si>
    <t>อัตราเบี้ยประกันอุบัติเหตุแบบเงินสดและกู้เบี้ยแบบรายปี สำหรับ ML88 (มอร์เกจ โพรเทคชั่น)</t>
  </si>
  <si>
    <t>อัตราเบี้ยชีวิตแบบเงินสดและกู้เบี้ยแบบรายปี สำหรับ ML88 (มอร์เกจ โพรเทคชั่น)</t>
  </si>
  <si>
    <t>อัตราเบี้ยทุพพลภาพถาวรสิ้นเชิงแบบเงินสดและกู้เบี้ยแบบรายปี สำหรับ ML88 (มอร์เกจ โพรเทคชั่น)</t>
  </si>
  <si>
    <t>อัตราเบี้ยประกัน MRTA เพิ่ม อุบัติเหตุ (มอร์เกจ โพรเทคชั่น พลัส)</t>
  </si>
  <si>
    <t>อัตราเบี้ยประกันอุบัติเหตุแบบเงินสดและกู้เบี้ยแบบรายปี สำหรับ ML76 (มอร์เกจ โพรเทคชั่น พลัส)</t>
  </si>
  <si>
    <t>อัตราเบี้ยชีวิตแบบเงินสดและกู้เบี้ยแบบรายปี สำหรับ ML76 (มอร์เกจ โพรเทคชั่น พลัส)</t>
  </si>
  <si>
    <t>อัตราเบี้ยทุพพลภาพถาวรสิ้นเชิงแบบเงินสดและกู้เบี้ยแบบรายปี สำหรับ ML76 (มอร์เกจ โพรเทคชั่น พลัส)</t>
  </si>
  <si>
    <t>อัตราส่วน</t>
  </si>
  <si>
    <t>MRR=7.875%</t>
  </si>
  <si>
    <t>Net Income</t>
  </si>
  <si>
    <t>DSR</t>
  </si>
  <si>
    <t>ผู้กู้หลัก</t>
  </si>
  <si>
    <t>ประจำ</t>
  </si>
  <si>
    <t>อื่นๆ</t>
  </si>
  <si>
    <t>ผู้กู้ร่วม 1</t>
  </si>
  <si>
    <t>ผู้กู้ร่วม 2</t>
  </si>
  <si>
    <t>ตาม NCB</t>
  </si>
  <si>
    <t>นอกNCB</t>
  </si>
  <si>
    <t>ภาระผ่อนสินเชื่อรวม</t>
  </si>
  <si>
    <t>ระยะเวลากู้</t>
  </si>
  <si>
    <t>เบี้ยประกัน</t>
  </si>
  <si>
    <t>ระยะเวลาคุ้มครอง</t>
  </si>
  <si>
    <t>อัตรา</t>
  </si>
  <si>
    <t>%</t>
  </si>
  <si>
    <t>วงเงิน Mortgage</t>
  </si>
  <si>
    <t>ค่างวดผ่อน CIMB รวม</t>
  </si>
  <si>
    <t xml:space="preserve"> Net Income ต้อง &gt; 7,500 บาท</t>
  </si>
  <si>
    <t>MRR-4.685%</t>
  </si>
  <si>
    <t>MRR-2.000%</t>
  </si>
  <si>
    <t>เฉลี่ย 3 ปี</t>
  </si>
  <si>
    <t>เฉลี่ย 5 ปี</t>
  </si>
  <si>
    <t>ตลอดอายุสัญญา</t>
  </si>
  <si>
    <t>ดอกเบี้ยสำหรับซื้อบ้าน และ สร้างบ้าน</t>
  </si>
  <si>
    <t>Loan</t>
  </si>
  <si>
    <t>กลุ่มลูกค้า</t>
  </si>
  <si>
    <t>Name Rate</t>
  </si>
  <si>
    <t>การทำประกัน</t>
  </si>
  <si>
    <t>Risk Class</t>
  </si>
  <si>
    <t>หลัง 3 ปี</t>
  </si>
  <si>
    <t>รายละเอียด</t>
  </si>
  <si>
    <t>เงื่อนไขเพิ่มเติม</t>
  </si>
  <si>
    <t>พนักงานประจำ</t>
  </si>
  <si>
    <t>เจ้าของกิจการ</t>
  </si>
  <si>
    <t>GRADE</t>
  </si>
  <si>
    <t>เดือน 1-6</t>
  </si>
  <si>
    <t>เดือน 7-12</t>
  </si>
  <si>
    <t>บ้านเดี่ยว,บ้านแฝด,ทาวน์เฮาส์</t>
  </si>
  <si>
    <t>อาคารพาณิชย์</t>
  </si>
  <si>
    <t>HL/HL+MP</t>
  </si>
  <si>
    <t>General</t>
  </si>
  <si>
    <t>ซื้อบ้านทั่วไป(ใหม่ และ มือสอง)</t>
  </si>
  <si>
    <t>Insurance</t>
  </si>
  <si>
    <t>ตามเกณฑ์</t>
  </si>
  <si>
    <t xml:space="preserve"> 1-7</t>
  </si>
  <si>
    <t>MRR-3.325%</t>
  </si>
  <si>
    <t>บ้านเดี่ยว,บ้านแฝด,ทาวน์เฮาส์,คอนโด</t>
  </si>
  <si>
    <t>NO</t>
  </si>
  <si>
    <t>No Insurance</t>
  </si>
  <si>
    <t>MRR-3.025%</t>
  </si>
  <si>
    <t>Construction</t>
  </si>
  <si>
    <t>ปลูกสร้างบ้าน</t>
  </si>
  <si>
    <t>(เช็คอีกทีว่ามี MP มั้ย</t>
  </si>
  <si>
    <t>Commercial Building</t>
  </si>
  <si>
    <t>ซื้อและรีไฟแนนซ์ อาคารพาณิชย์</t>
  </si>
  <si>
    <t>MRR-2.675%</t>
  </si>
  <si>
    <t>MRR-1.850%</t>
  </si>
  <si>
    <t>MRR-2.375%</t>
  </si>
  <si>
    <t>RiskBased</t>
  </si>
  <si>
    <t>กู้หลัก Fix 20K+</t>
  </si>
  <si>
    <t>ไม่มี</t>
  </si>
  <si>
    <t xml:space="preserve"> 1-4</t>
  </si>
  <si>
    <t>MRR-3.519%</t>
  </si>
  <si>
    <t>MRR-3.159%</t>
  </si>
  <si>
    <t>ซื้อบ้านทั่วไป สำหรับกลุ่ม Medium Risk</t>
  </si>
  <si>
    <t xml:space="preserve"> 5-7</t>
  </si>
  <si>
    <t>MRR-3.575%</t>
  </si>
  <si>
    <t>MRR-3.275%</t>
  </si>
  <si>
    <t xml:space="preserve">HL </t>
  </si>
  <si>
    <t>Privilege1</t>
  </si>
  <si>
    <t>ซื้อบ้านทั่วไปและโครงการ(SA85% SE70%)</t>
  </si>
  <si>
    <t>รวม 50,000+</t>
  </si>
  <si>
    <t>MRR-4.385%</t>
  </si>
  <si>
    <t>Privilege2</t>
  </si>
  <si>
    <t>ซื้อบ้านทั่วไปและโครงการ(SA90% SE80%)</t>
  </si>
  <si>
    <t>MRR-4.585%</t>
  </si>
  <si>
    <t>MRR-4.285%</t>
  </si>
  <si>
    <t>Focus Project</t>
  </si>
  <si>
    <t>Special Rate (Low + Medium Risk)</t>
  </si>
  <si>
    <t>MRR-4.245%</t>
  </si>
  <si>
    <t>MRR-3.945%</t>
  </si>
  <si>
    <r>
      <t xml:space="preserve">Pime Rate LTV  </t>
    </r>
    <r>
      <rPr>
        <sz val="11"/>
        <color theme="1"/>
        <rFont val="Calibri"/>
        <family val="2"/>
      </rPr>
      <t xml:space="preserve">≤ </t>
    </r>
    <r>
      <rPr>
        <sz val="12"/>
        <color indexed="8"/>
        <rFont val="Verdana"/>
        <family val="2"/>
      </rPr>
      <t>85% (Low Risk)</t>
    </r>
  </si>
  <si>
    <r>
      <t xml:space="preserve">Pime Rate LTV  </t>
    </r>
    <r>
      <rPr>
        <sz val="11"/>
        <color theme="1"/>
        <rFont val="Calibri"/>
        <family val="2"/>
      </rPr>
      <t xml:space="preserve">≤ </t>
    </r>
    <r>
      <rPr>
        <sz val="12"/>
        <color indexed="8"/>
        <rFont val="Verdana"/>
        <family val="2"/>
      </rPr>
      <t>85% (Medium Risk)</t>
    </r>
  </si>
  <si>
    <r>
      <t>Pime Rate LTV  &gt;</t>
    </r>
    <r>
      <rPr>
        <sz val="11"/>
        <color theme="1"/>
        <rFont val="Calibri"/>
        <family val="2"/>
      </rPr>
      <t xml:space="preserve"> </t>
    </r>
    <r>
      <rPr>
        <sz val="12"/>
        <color indexed="8"/>
        <rFont val="Verdana"/>
        <family val="2"/>
      </rPr>
      <t>85% (Low Risk)</t>
    </r>
  </si>
  <si>
    <r>
      <t>Pime Rate LTV  &gt;</t>
    </r>
    <r>
      <rPr>
        <sz val="11"/>
        <color theme="1"/>
        <rFont val="Calibri"/>
        <family val="2"/>
      </rPr>
      <t xml:space="preserve"> </t>
    </r>
    <r>
      <rPr>
        <sz val="12"/>
        <color indexed="8"/>
        <rFont val="Verdana"/>
        <family val="2"/>
      </rPr>
      <t>85% (Medium Risk)</t>
    </r>
  </si>
  <si>
    <t>MRR-4.075%</t>
  </si>
  <si>
    <t>MRR-3.775%</t>
  </si>
  <si>
    <t>Prime Developer</t>
  </si>
  <si>
    <r>
      <t xml:space="preserve">Pime Rate </t>
    </r>
    <r>
      <rPr>
        <sz val="12"/>
        <color indexed="8"/>
        <rFont val="Verdana"/>
        <family val="2"/>
      </rPr>
      <t>(Low Risk)</t>
    </r>
  </si>
  <si>
    <r>
      <t xml:space="preserve">Pime Rate LTV  </t>
    </r>
    <r>
      <rPr>
        <sz val="12"/>
        <color indexed="8"/>
        <rFont val="Verdana"/>
        <family val="2"/>
      </rPr>
      <t xml:space="preserve"> (Medium Risk)</t>
    </r>
  </si>
  <si>
    <r>
      <t xml:space="preserve">Pime Rate LTV </t>
    </r>
    <r>
      <rPr>
        <sz val="12"/>
        <color indexed="8"/>
        <rFont val="Verdana"/>
        <family val="2"/>
      </rPr>
      <t xml:space="preserve"> (Medium Risk)</t>
    </r>
  </si>
  <si>
    <t>Standard1 Project</t>
  </si>
  <si>
    <t>Project Low Risk</t>
  </si>
  <si>
    <t>Project Medium Risk</t>
  </si>
  <si>
    <t>High End Project</t>
  </si>
  <si>
    <t>High End Low Risk</t>
  </si>
  <si>
    <t>High End Medium Risk</t>
  </si>
  <si>
    <t>Prefer Program</t>
  </si>
  <si>
    <r>
      <t xml:space="preserve">ซื้อบ้านทั่วไปและโครงการ LTV </t>
    </r>
    <r>
      <rPr>
        <sz val="11"/>
        <color theme="1"/>
        <rFont val="Calibri"/>
        <family val="2"/>
      </rPr>
      <t>≤ 80%</t>
    </r>
  </si>
  <si>
    <t>MRR-4.325%</t>
  </si>
  <si>
    <t>MRR-2.250%</t>
  </si>
  <si>
    <t>MRR-4.025%</t>
  </si>
  <si>
    <t>ซื้อบ้านทั่วไปและโครงการ LTV &gt; 80%</t>
  </si>
  <si>
    <t>MRR-4.175%</t>
  </si>
  <si>
    <t>MRR-3.875%</t>
  </si>
  <si>
    <t xml:space="preserve"> -Privilege ถ้าวงเงินมากกว่า 10 ล้านบาท ให้ทำเมลขอนุมัติ สนับสนุนจากทีมโปรดักซ์ก่อน</t>
  </si>
  <si>
    <t xml:space="preserve"> -RiskBased, Focus Project (Special และ Prime) เฉพาะ Low Risk ฟรีประเมิน และ ฟรีค่าจดจำนอง(อยู่กับธนาคาร 5 ปี อยู่ไม่ถึงคืน)</t>
  </si>
  <si>
    <t xml:space="preserve"> Re- Finance Home Loan and Home Loan Plus Mortgage</t>
  </si>
  <si>
    <t>ปีที่ 1-3</t>
  </si>
  <si>
    <t>วงเงินสูงสุด</t>
  </si>
  <si>
    <t>พนักงาน</t>
  </si>
  <si>
    <t>กิจการ</t>
  </si>
  <si>
    <t>Re-Finance General</t>
  </si>
  <si>
    <t>MRR-3.085%</t>
  </si>
  <si>
    <t>ตามเกณฑ์ปกติ</t>
  </si>
  <si>
    <t>70% - 120%</t>
  </si>
  <si>
    <t xml:space="preserve"> 3-30 ปี</t>
  </si>
  <si>
    <t>ฟรี ค่าดำเนินการสินเชื่อ</t>
  </si>
  <si>
    <t>MRR-2.785%</t>
  </si>
  <si>
    <t>MRR-1.085%</t>
  </si>
  <si>
    <t>MRR-0.600%</t>
  </si>
  <si>
    <t xml:space="preserve"> 3-15 ปี</t>
  </si>
  <si>
    <t>MRR-0.785%</t>
  </si>
  <si>
    <t>HL :Refinance อาคารพาณิชย์</t>
  </si>
  <si>
    <t>MP :Refinance อาคารพาณิชย์</t>
  </si>
  <si>
    <t>Re-Finance With Cash Out</t>
  </si>
  <si>
    <t>HL SA 30K</t>
  </si>
  <si>
    <t>กู้หลัก Fix 30K+</t>
  </si>
  <si>
    <t>MRR-3.585%</t>
  </si>
  <si>
    <t>บ้านเดี่ยว,บ้านแฝด,ทาวน์เฮาส์,คอนโด, อาคารพาณิชย์</t>
  </si>
  <si>
    <t>MRR-3.285%</t>
  </si>
  <si>
    <t>MP SA 30K (ไม่เกิน 40% ประเมิน)</t>
  </si>
  <si>
    <r>
      <t xml:space="preserve">***Re-Finance With Cash Out สำหรับพนักงานประจำ กู้หลักประจำ 30,000 บาทขึ้นไป LTV สูงสุด 95% และ 80% สำหรับวงเงินกู้เกิน 10 ล้านบาท และ </t>
    </r>
    <r>
      <rPr>
        <b/>
        <u/>
        <sz val="11"/>
        <color rgb="FFFF0000"/>
        <rFont val="Tahoma"/>
        <family val="2"/>
        <scheme val="minor"/>
      </rPr>
      <t>ต้องขอ HL+MP เท่านั้น</t>
    </r>
  </si>
  <si>
    <t>Balance Transfer</t>
  </si>
  <si>
    <t>Special Balance Transfer</t>
  </si>
  <si>
    <r>
      <t xml:space="preserve">LTV </t>
    </r>
    <r>
      <rPr>
        <sz val="11"/>
        <color theme="1"/>
        <rFont val="Calibri"/>
        <family val="2"/>
      </rPr>
      <t>≤ 80% ไม่ฟรีค่าจดจำนอง</t>
    </r>
  </si>
  <si>
    <t>MRR-4.925%</t>
  </si>
  <si>
    <t>MRR-4.625%</t>
  </si>
  <si>
    <t>LTV ≤ 85% ไม่ฟรีค่าจดจำนอง</t>
  </si>
  <si>
    <t>MRR-4.725%</t>
  </si>
  <si>
    <t>MRR-4.425%</t>
  </si>
  <si>
    <t>85%&lt; LTV ≤  95% ไม่ฟรีจำนอง</t>
  </si>
  <si>
    <t>MRR-4.525%</t>
  </si>
  <si>
    <t>MRR-4.225%</t>
  </si>
  <si>
    <t>LTV ≤ 85% ฟรีค่าจดจำนอง</t>
  </si>
  <si>
    <t>MRR-4.485%</t>
  </si>
  <si>
    <t>MRR-4.185%</t>
  </si>
  <si>
    <t>85%&lt; LTV ≤  90% ฟรีจำนอง</t>
  </si>
  <si>
    <t>MRR-3.985%</t>
  </si>
  <si>
    <t>90%&lt; LTV ≤  95% ฟรีจำนอง</t>
  </si>
  <si>
    <t>รายได้ 50K</t>
  </si>
  <si>
    <t xml:space="preserve"> - เข้าประเมินใหม่ทุกเคส และ LTV ตามราคาประเมินใหม่</t>
  </si>
  <si>
    <t xml:space="preserve"> - หลักประกัน ห้องชุด/คอนโด ต้องแนบสำเนาทะเบียนบ้านคอนโด</t>
  </si>
  <si>
    <t xml:space="preserve"> - ยอดหนี้ หรือ วงเงินที่จะรีไฟแนนซ์ตั้งแต่ 10 ลบ.ขึ้นไปทำเมล Support </t>
  </si>
  <si>
    <t xml:space="preserve"> - สัญญาเดิมเป็นคนค้ำประกัน ให้เปลี่ยนมาเป็นผู้กู้แทน</t>
  </si>
  <si>
    <t xml:space="preserve"> - ยกเว้น DSR และ SCORE</t>
  </si>
  <si>
    <t xml:space="preserve"> - คิดDSR และ Score ปกติ เมื่อ เพิ่มลดจำนวนคนกู้ / ยอดหนี้มากกว่า 10 ลบ. / วงเงิน HL กับธนาคารรวม 10 ลบ.ขึ้นไป</t>
  </si>
  <si>
    <t>ปีที่ 4-5</t>
  </si>
  <si>
    <t>LTVรวม</t>
  </si>
  <si>
    <t>MP และ Re-Finance MP</t>
  </si>
  <si>
    <t>บ้านเดี่ยว,บ้านแฝด,ทาวน์เฮาส์,คอนโด,อาคารพาณิชย์</t>
  </si>
  <si>
    <t>3 แสน - 30 ลบ.</t>
  </si>
  <si>
    <t>3-15 ปี</t>
  </si>
  <si>
    <t>กู้หลัก Fix 30K +</t>
  </si>
  <si>
    <t>MRR-3.135%</t>
  </si>
  <si>
    <t>3 แสน - 10 ลบ.</t>
  </si>
  <si>
    <t>MRR-2.835%</t>
  </si>
  <si>
    <t xml:space="preserve"> กู้หลัก 100 K</t>
  </si>
  <si>
    <t>3 แสน - 20 ลบ.</t>
  </si>
  <si>
    <t xml:space="preserve"> 5 ลบ. - 20 ลบ.</t>
  </si>
  <si>
    <t>3-10 ปี</t>
  </si>
  <si>
    <t>ปีที่ 1-5</t>
  </si>
  <si>
    <t>เฉลี่ย3และ5 ปี</t>
  </si>
  <si>
    <t>คงที่ 4.99%</t>
  </si>
  <si>
    <t>คงที่ 5.29%</t>
  </si>
  <si>
    <t>PL</t>
  </si>
  <si>
    <t>Property</t>
  </si>
  <si>
    <t>PL และ Re-Finance PL</t>
  </si>
  <si>
    <t>MRR+1.150%</t>
  </si>
  <si>
    <t>อพาตเม้นท์,โกดัง,โรงงาน,สำนักงาน,อาคารพาณิชย์ และ ที่ดินเปล่า</t>
  </si>
  <si>
    <t>3 แสน - 20 ลบ</t>
  </si>
  <si>
    <t>50%-80%</t>
  </si>
  <si>
    <t>Property SA30K</t>
  </si>
  <si>
    <t>PL และ Re-Finance PL(เกรด1-5)</t>
  </si>
  <si>
    <t>Fix Income 30K +</t>
  </si>
  <si>
    <t>MRR-0.35%</t>
  </si>
  <si>
    <t>อพาตเม้นท์,โกดัง,โรงงาน,สำนักงาน และ อาคารพาณิชย์</t>
  </si>
  <si>
    <t>3 แสน - 10 ลบ</t>
  </si>
  <si>
    <t xml:space="preserve">วงเงินที่ 1 </t>
  </si>
  <si>
    <t>HL+ประกัน</t>
  </si>
  <si>
    <t>ราคาซื้อขาย</t>
  </si>
  <si>
    <t>ราคาประเมิน</t>
  </si>
  <si>
    <t>MP+ประกัน</t>
  </si>
  <si>
    <t>HL+MP</t>
  </si>
  <si>
    <t>HL+MP+ประกัน</t>
  </si>
  <si>
    <t>เดือน</t>
  </si>
  <si>
    <t>รายได้ต่อเดือน</t>
  </si>
  <si>
    <t>บาท/เดือน</t>
  </si>
  <si>
    <t>FIX</t>
  </si>
  <si>
    <t>รายได้สะสม 12/61</t>
  </si>
  <si>
    <t>รายได้สะสม 02/62</t>
  </si>
  <si>
    <t>สะสมรวม</t>
  </si>
  <si>
    <t>จำนวนเดือน</t>
  </si>
  <si>
    <t>70%-110%</t>
  </si>
  <si>
    <t>สะสม หัก โบนัส</t>
  </si>
  <si>
    <t>หัก Fix income</t>
  </si>
  <si>
    <t>เหลือ</t>
  </si>
  <si>
    <t>Variable In</t>
  </si>
  <si>
    <t xml:space="preserve"> X 50% =</t>
  </si>
  <si>
    <t xml:space="preserve"> 12/2562 =</t>
  </si>
  <si>
    <t>สรุปรายได้</t>
  </si>
  <si>
    <t>Var (รางวัลการขาย)</t>
  </si>
  <si>
    <t>Fix(เงินเดือน+ค่าเช่าบ้าน</t>
  </si>
  <si>
    <t>เบี้ยขยัน</t>
  </si>
  <si>
    <t>Average</t>
  </si>
  <si>
    <t>เบี้ยขยัน(นอกสลิปเงินเดือน)</t>
  </si>
  <si>
    <t>MRR-4.885%</t>
  </si>
  <si>
    <t>ซื้อบ้านทั่วไป Low Risk ฟรี จำนอง</t>
  </si>
  <si>
    <t>เดือน 1-3</t>
  </si>
  <si>
    <t>เดือน 4-12</t>
  </si>
  <si>
    <t>MRR-4.242%</t>
  </si>
  <si>
    <t>MRR-3.915%</t>
  </si>
  <si>
    <t>Fixed Rate 3.66%</t>
  </si>
  <si>
    <t>Fixed Rate 3.96%</t>
  </si>
  <si>
    <t>ปีที่</t>
  </si>
  <si>
    <t xml:space="preserve"> Low Risk (ไม่ฟรีจำนอง)</t>
  </si>
  <si>
    <t>RiskBased / Focus/ Prime Developer/ Standard1</t>
  </si>
  <si>
    <t>ตามเกณ์แต่ละกลุ่มลูกค้าและ อาชีพนั้นๆ</t>
  </si>
  <si>
    <t xml:space="preserve">                                  อัตราดอกเบี้ยพิเศษสำหรับ กลุ่มลูกค้า                         RiskBased, Focus Project, Prime Developer, Project Group</t>
  </si>
  <si>
    <t>เพิ่ม Mortgage Top Up สำหรับลูกค้าเก่าที่ใช้หลักประกันที่กำลังผ่านกับ CIMB ขอวงเงิน MP เพิ่ม</t>
  </si>
  <si>
    <t>HL Prefer</t>
  </si>
  <si>
    <t xml:space="preserve"> LTV ≤ 80%</t>
  </si>
  <si>
    <t>LTV &gt; 80%</t>
  </si>
  <si>
    <t>ค่าธรรมเนียม</t>
  </si>
  <si>
    <r>
      <t>ยกเว้น</t>
    </r>
    <r>
      <rPr>
        <b/>
        <sz val="11"/>
        <rFont val="Tahoma"/>
        <family val="2"/>
        <scheme val="minor"/>
      </rPr>
      <t xml:space="preserve"> ค่าดำเนินการสินเชื่อ</t>
    </r>
  </si>
  <si>
    <r>
      <rPr>
        <b/>
        <sz val="11"/>
        <color rgb="FFFF0000"/>
        <rFont val="Tahoma"/>
        <family val="2"/>
        <scheme val="minor"/>
      </rPr>
      <t xml:space="preserve">ยกเว้น </t>
    </r>
    <r>
      <rPr>
        <b/>
        <sz val="11"/>
        <color theme="1"/>
        <rFont val="Tahoma"/>
        <family val="2"/>
        <scheme val="minor"/>
      </rPr>
      <t>ค่าประเมินหลักทรัพย์</t>
    </r>
  </si>
  <si>
    <r>
      <rPr>
        <b/>
        <u/>
        <sz val="11"/>
        <color theme="1"/>
        <rFont val="Tahoma"/>
        <family val="2"/>
        <scheme val="minor"/>
      </rPr>
      <t xml:space="preserve">เรียกเก็บ </t>
    </r>
    <r>
      <rPr>
        <b/>
        <sz val="11"/>
        <color theme="1"/>
        <rFont val="Tahoma"/>
        <family val="2"/>
        <scheme val="minor"/>
      </rPr>
      <t>ค่าอากรแสตมป์ 0.05% ของวงเงินรวม</t>
    </r>
  </si>
  <si>
    <r>
      <rPr>
        <b/>
        <u/>
        <sz val="11"/>
        <color theme="1"/>
        <rFont val="Tahoma"/>
        <family val="2"/>
        <scheme val="minor"/>
      </rPr>
      <t>เรียกเก็บ</t>
    </r>
    <r>
      <rPr>
        <b/>
        <sz val="11"/>
        <color theme="1"/>
        <rFont val="Tahoma"/>
        <family val="2"/>
        <scheme val="minor"/>
      </rPr>
      <t xml:space="preserve"> ค่าจดจำนอง 1% ของวงเงินรวม</t>
    </r>
  </si>
  <si>
    <t>MRR-2.25%</t>
  </si>
  <si>
    <r>
      <t>บ้านเดี่ยว,บ้านแฝด,ทาวน์เฮาส์,คอนโด,</t>
    </r>
    <r>
      <rPr>
        <sz val="11"/>
        <color rgb="FFFF0000"/>
        <rFont val="Tahoma"/>
        <family val="2"/>
        <scheme val="minor"/>
      </rPr>
      <t>อาคารพาณิชย์</t>
    </r>
  </si>
  <si>
    <t>เมื่ออนุมัติแล้วก่อนจำนอง</t>
  </si>
  <si>
    <r>
      <t xml:space="preserve"> - ถ้าวงเงินที่ขอในครั้งนี้ &lt; 10 ลบ. AUM เฉลี่ย </t>
    </r>
    <r>
      <rPr>
        <sz val="11"/>
        <color theme="1"/>
        <rFont val="Calibri"/>
        <family val="2"/>
      </rPr>
      <t>≥</t>
    </r>
    <r>
      <rPr>
        <sz val="12.65"/>
        <color theme="1"/>
        <rFont val="Calibri"/>
        <family val="2"/>
      </rPr>
      <t xml:space="preserve"> 3 ลบ. ต่อเดือน</t>
    </r>
  </si>
  <si>
    <r>
      <t xml:space="preserve"> - ถ้าวงเงินที่ขอในครั้งนี้ </t>
    </r>
    <r>
      <rPr>
        <sz val="11"/>
        <color theme="1"/>
        <rFont val="Calibri"/>
        <family val="2"/>
      </rPr>
      <t>≥</t>
    </r>
    <r>
      <rPr>
        <sz val="11"/>
        <color theme="1"/>
        <rFont val="Tahoma"/>
        <family val="2"/>
        <scheme val="minor"/>
      </rPr>
      <t xml:space="preserve"> 10 ลบ. AUM เฉลี่ย </t>
    </r>
    <r>
      <rPr>
        <sz val="11"/>
        <color theme="1"/>
        <rFont val="Calibri"/>
        <family val="2"/>
      </rPr>
      <t>≥</t>
    </r>
    <r>
      <rPr>
        <sz val="12.65"/>
        <color theme="1"/>
        <rFont val="Calibri"/>
        <family val="2"/>
      </rPr>
      <t xml:space="preserve"> 5 ลบ. ต่อเดือน</t>
    </r>
  </si>
  <si>
    <r>
      <t xml:space="preserve"> - ถ้าวงเงินที่ขอในครั้งนี้ &lt; 10 ลบ.</t>
    </r>
    <r>
      <rPr>
        <sz val="11"/>
        <color rgb="FFFF0000"/>
        <rFont val="Tahoma"/>
        <family val="2"/>
        <scheme val="minor"/>
      </rPr>
      <t xml:space="preserve"> ต้องฝากจำประจำระยะเวลา </t>
    </r>
    <r>
      <rPr>
        <sz val="11"/>
        <color rgb="FFFF0000"/>
        <rFont val="Calibri"/>
        <family val="2"/>
      </rPr>
      <t>≥</t>
    </r>
    <r>
      <rPr>
        <sz val="12.65"/>
        <color rgb="FFFF0000"/>
        <rFont val="Calibri"/>
        <family val="2"/>
      </rPr>
      <t xml:space="preserve">  6 เดือน กับ CIMB จำนวน ≥</t>
    </r>
    <r>
      <rPr>
        <sz val="14.55"/>
        <color rgb="FFFF0000"/>
        <rFont val="Calibri"/>
        <family val="2"/>
      </rPr>
      <t xml:space="preserve"> 1.00 ล้านบาท</t>
    </r>
  </si>
  <si>
    <r>
      <t xml:space="preserve"> - ถ้าวงเงินที่ขอในครั้งนี้ </t>
    </r>
    <r>
      <rPr>
        <sz val="11"/>
        <color theme="1"/>
        <rFont val="Calibri"/>
        <family val="2"/>
      </rPr>
      <t>≥</t>
    </r>
    <r>
      <rPr>
        <sz val="11"/>
        <color theme="1"/>
        <rFont val="Tahoma"/>
        <family val="2"/>
        <scheme val="minor"/>
      </rPr>
      <t xml:space="preserve"> 10 ลบ.</t>
    </r>
    <r>
      <rPr>
        <sz val="11"/>
        <color rgb="FFFF0000"/>
        <rFont val="Tahoma"/>
        <family val="2"/>
        <scheme val="minor"/>
      </rPr>
      <t xml:space="preserve"> ต้องฝากจำประจำระยะเวลา </t>
    </r>
    <r>
      <rPr>
        <sz val="11"/>
        <color rgb="FFFF0000"/>
        <rFont val="Calibri"/>
        <family val="2"/>
      </rPr>
      <t>≥</t>
    </r>
    <r>
      <rPr>
        <sz val="12.65"/>
        <color rgb="FFFF0000"/>
        <rFont val="Calibri"/>
        <family val="2"/>
      </rPr>
      <t xml:space="preserve"> 6 เดือน กับ CIMB จำนวน ≥</t>
    </r>
    <r>
      <rPr>
        <sz val="14.55"/>
        <color rgb="FFFF0000"/>
        <rFont val="Calibri"/>
        <family val="2"/>
      </rPr>
      <t xml:space="preserve"> 3.00 ล้านบาท</t>
    </r>
  </si>
  <si>
    <t>คุ้มครอง</t>
  </si>
  <si>
    <t>MRTA+</t>
  </si>
  <si>
    <t>NoMRTA</t>
  </si>
  <si>
    <t>เลือกเพศ</t>
  </si>
  <si>
    <t>ก่อนส่งเคส โชว์ AUM  ในนามผู้กู้ ในระยะเวลา 6 เดือน NEW Prefer เช่น เงินฝากออมทรัพย์, หุ้นสามัญในตลาดหลักทรัพย์,หุ้นกู้, พันธบัตร, กองทุนต่างๆ, สลากออมสินเป็นต้น</t>
  </si>
  <si>
    <r>
      <t>ปี</t>
    </r>
    <r>
      <rPr>
        <b/>
        <sz val="12"/>
        <color rgb="FFFF0000"/>
        <rFont val="Verdana"/>
        <family val="2"/>
      </rPr>
      <t>(ถ้าเลยวันเกิดกู้หลักระยะเวลากู้ -1)</t>
    </r>
  </si>
  <si>
    <t>ซื้อบ้านทั่วไปและโครงการ(SA80%)</t>
  </si>
  <si>
    <t>การประเมินราคาแบบเร่งด่วน</t>
  </si>
  <si>
    <t xml:space="preserve"> - กรณี LTV &lt;= 85% ถ้า Proceed ส่งประเมินได้ทันที นัดวันประเมินกับลูกค้าทันที</t>
  </si>
  <si>
    <t xml:space="preserve"> - กรณี อื่น ต้อง Pre-Recommend ก่อนจึงส่งประเมิน</t>
  </si>
  <si>
    <t xml:space="preserve"> - สัญญากู้เดิมตั้งแต่ 2 ลบ ขึ้นไป ถ้าน้อยกว่าต้องขอ Support แต่รายได้ต้อง FIX 30K ขึ้นไป และ LTV ไม่เกิน 85% ยอดหนี้คงเหลือ 1 ลบ ขึ้นไป</t>
  </si>
  <si>
    <t>ซื้อบ้านทั่วไปและโครงการ</t>
  </si>
  <si>
    <t>กู้หลัก 50K+</t>
  </si>
  <si>
    <t>ปีที่ 1 -5</t>
  </si>
  <si>
    <t>NEW</t>
  </si>
  <si>
    <t>ซื้อบ้านทั่วไปและโครงการ(LTV ปกติ)</t>
  </si>
  <si>
    <t>ดอกเบี้ย General Fixed Rate 5 ปี</t>
  </si>
  <si>
    <t>GENERAL FIX5Years</t>
  </si>
  <si>
    <t>ประกัน</t>
  </si>
  <si>
    <t>แก้ไข</t>
  </si>
  <si>
    <t>เดือนที่ 1-3</t>
  </si>
  <si>
    <t>เดือนที่ 4-12</t>
  </si>
  <si>
    <t>MRR-5.085%</t>
  </si>
  <si>
    <t>MRR-4.445%</t>
  </si>
  <si>
    <r>
      <t xml:space="preserve">บ้านเดี่ยว,บ้านแฝด,ทาวน์เฮาส์,คอนโด, </t>
    </r>
    <r>
      <rPr>
        <sz val="11"/>
        <color rgb="FFFF0000"/>
        <rFont val="Tahoma"/>
        <family val="2"/>
        <scheme val="minor"/>
      </rPr>
      <t>อาคารพาณิชย์</t>
    </r>
  </si>
  <si>
    <t>80%-95%</t>
  </si>
  <si>
    <t>SA LTV  ≤ 80% ไม่ฟรีจำนอง</t>
  </si>
  <si>
    <t>กู้หลัก 50K</t>
  </si>
  <si>
    <t>MRR-4.745%</t>
  </si>
  <si>
    <t xml:space="preserve">ผู้กู้หลัก </t>
  </si>
  <si>
    <t>คงที่ 4.44%</t>
  </si>
  <si>
    <t>คงที่ 4.74%</t>
  </si>
  <si>
    <t xml:space="preserve"> 3 ลบ. - 30 ลบ.</t>
  </si>
  <si>
    <t>MP SA&amp;SE 50K</t>
  </si>
  <si>
    <t xml:space="preserve"> - ค่าอากรที่ดินประมาณไม่เกิน</t>
  </si>
  <si>
    <t xml:space="preserve"> - ค่าจดจำนอง 1% </t>
  </si>
  <si>
    <t>ค่าใช้จ่ายวันจดจำนอง ณ กรมที่ดิน</t>
  </si>
  <si>
    <t xml:space="preserve"> - ประกันอัคคีภัย 3 ปี</t>
  </si>
  <si>
    <t xml:space="preserve"> - ค่าอากรแสตมป์ติดสัญญาเงินกู้</t>
  </si>
  <si>
    <t xml:space="preserve"> - ค่าประเมินฯ</t>
  </si>
  <si>
    <t xml:space="preserve"> - ค่าดำเนินการสินเชื่อ</t>
  </si>
  <si>
    <t>ฟรีค่าใช้จ่าย</t>
  </si>
  <si>
    <t>วงเงินกู้รวม</t>
  </si>
  <si>
    <t xml:space="preserve"> ( No MRTA )</t>
  </si>
  <si>
    <t>( คุ้มครอง 10 ปี ทุนประกัน 70% ของวงเงินกู้)</t>
  </si>
  <si>
    <t>วงเงินค่าเบี้ย MRTA</t>
  </si>
  <si>
    <t>วงเงิน HL</t>
  </si>
  <si>
    <t xml:space="preserve"> ( MRR = 7.875%)</t>
  </si>
  <si>
    <t>แบบรับฟรีค่าจดจำนอง 1%</t>
  </si>
  <si>
    <t>***ถ้าปิดสินเชื่อก่อนครบ5 ปี ธนาคารจะเรียกค่าจดจำนองคืนในวันที่ไถ่ถอน***</t>
  </si>
  <si>
    <t>ทำ ประกัน MRTA ขั้นต่ำ</t>
  </si>
  <si>
    <t>ไม่ทำประกัน MRTA</t>
  </si>
  <si>
    <t>สรุปวงเงินกู้</t>
  </si>
  <si>
    <r>
      <t>แบบ</t>
    </r>
    <r>
      <rPr>
        <b/>
        <u/>
        <sz val="20"/>
        <color theme="0"/>
        <rFont val="Tahoma"/>
        <family val="2"/>
        <scheme val="minor"/>
      </rPr>
      <t>ไม่รับ</t>
    </r>
    <r>
      <rPr>
        <b/>
        <sz val="20"/>
        <color theme="0"/>
        <rFont val="Tahoma"/>
        <family val="2"/>
        <scheme val="minor"/>
      </rPr>
      <t>ฟรีค่าจดจำนอง</t>
    </r>
  </si>
  <si>
    <t xml:space="preserve"> - กรณีรีไฟแนนซ์ก่อนครบ 3 ปี มีค่าธรรมเนียมร้อยละ 3 ของยอดเงินภาระหนี้คงค้างตามสัญญา</t>
  </si>
  <si>
    <t xml:space="preserve"> - สามารถโปะ และ ปิดสินเชื่อได้ตลอดอายุสัญญาโดยไม่มีค่าปรับ</t>
  </si>
  <si>
    <t>วงเงินที่อนุมัติ CIMB</t>
  </si>
  <si>
    <t>1.ยอดไถ่ถอน BAY ณ 13/01/2562</t>
  </si>
  <si>
    <t>2.โอนเงินเข้าบัญชีออมทรัพย์ CIMB พี่หนึ่ง</t>
  </si>
  <si>
    <t>3.โอนเงินเข้าบัญชีออมทรัพย์ CIMB พี่หนึ่ง</t>
  </si>
  <si>
    <t>2.เช็คจ่ายกระทรวงการคลังเพื่อเป็นค่าจดจำนองกรมที่ดิน</t>
  </si>
  <si>
    <t>แบบโอนเงินที่เหลือเข้าบัญชีออมทรัพย์ CIMB</t>
  </si>
  <si>
    <t>แบบแบ่งไปชำระค่าจดนองให้กรมที่ดิน 25,000 ส่วนที่เหลือประมาณ 29,600 จ่ายเป็นเงินสด (ค่าจดจำนองประมาณ 54,600 บาท)</t>
  </si>
  <si>
    <t>เจ้าหน้าที่นิติกรรม พี่พัชรินทร์</t>
  </si>
  <si>
    <t>1.ยอดไถ่ถอน BAY ณ 13/01/2562   9.00 น.</t>
  </si>
  <si>
    <t>นัด 13/01/2562 9.00 น.</t>
  </si>
  <si>
    <t>ปรับระยะเวลาตาม ผสย.0076/2563 ลว 03/03/2563</t>
  </si>
  <si>
    <t>3-20 ปี</t>
  </si>
  <si>
    <t>คงที่ 4.78%</t>
  </si>
  <si>
    <t>คงที่ 5.08%</t>
  </si>
  <si>
    <r>
      <t xml:space="preserve">MP และ Re-Finance MP
</t>
    </r>
    <r>
      <rPr>
        <b/>
        <sz val="11"/>
        <color rgb="FFFF0000"/>
        <rFont val="Tahoma"/>
        <family val="2"/>
        <scheme val="minor"/>
      </rPr>
      <t>(เกรด1-7)</t>
    </r>
  </si>
  <si>
    <r>
      <t xml:space="preserve">Mortgage
</t>
    </r>
    <r>
      <rPr>
        <b/>
        <sz val="11"/>
        <color rgb="FFFF0000"/>
        <rFont val="Tahoma"/>
        <family val="2"/>
        <scheme val="minor"/>
      </rPr>
      <t>LTV 80%-95%</t>
    </r>
  </si>
  <si>
    <r>
      <t xml:space="preserve">MP SA30K 
</t>
    </r>
    <r>
      <rPr>
        <b/>
        <sz val="11"/>
        <color rgb="FFFF0000"/>
        <rFont val="Tahoma"/>
        <family val="2"/>
        <scheme val="minor"/>
      </rPr>
      <t>MaxLTV 80%</t>
    </r>
  </si>
  <si>
    <r>
      <t xml:space="preserve">MP และ Re-Finance MP
</t>
    </r>
    <r>
      <rPr>
        <b/>
        <sz val="11"/>
        <color rgb="FFFF0000"/>
        <rFont val="Tahoma"/>
        <family val="2"/>
        <scheme val="minor"/>
      </rPr>
      <t>(Float Rate)</t>
    </r>
  </si>
  <si>
    <r>
      <t xml:space="preserve">MP และ Re-Finance MP
</t>
    </r>
    <r>
      <rPr>
        <b/>
        <sz val="11"/>
        <color rgb="FFFF0000"/>
        <rFont val="Tahoma"/>
        <family val="2"/>
        <scheme val="minor"/>
      </rPr>
      <t>(Fixed Rate)</t>
    </r>
  </si>
  <si>
    <r>
      <t xml:space="preserve">MP SA&amp;SE 50K
</t>
    </r>
    <r>
      <rPr>
        <b/>
        <sz val="11"/>
        <color rgb="FFFF0000"/>
        <rFont val="Tahoma"/>
        <family val="2"/>
        <scheme val="minor"/>
      </rPr>
      <t>ฟรี ค่าประเมิน  
ฟรี ค่าจำนอง1%
MaxLTV 80%
MaxLTV 80%</t>
    </r>
  </si>
  <si>
    <r>
      <t xml:space="preserve">MP HiEnd 100K
</t>
    </r>
    <r>
      <rPr>
        <b/>
        <sz val="11"/>
        <color rgb="FFFF0000"/>
        <rFont val="Tahoma"/>
        <family val="2"/>
        <scheme val="minor"/>
      </rPr>
      <t>MaxLTV 70%</t>
    </r>
  </si>
  <si>
    <r>
      <t xml:space="preserve">MP HiEnd 100K 
</t>
    </r>
    <r>
      <rPr>
        <b/>
        <sz val="11"/>
        <color rgb="FFFF0000"/>
        <rFont val="Tahoma"/>
        <family val="2"/>
        <scheme val="minor"/>
      </rPr>
      <t xml:space="preserve">Fixed Rate MaxLTV 70% </t>
    </r>
  </si>
  <si>
    <t>คงที่ 4.79%</t>
  </si>
  <si>
    <t>คงที่ 5.09%</t>
  </si>
  <si>
    <r>
      <t xml:space="preserve">LTV (วงเงินเดิม+ใหม่) ไม่เกิน 80%
</t>
    </r>
    <r>
      <rPr>
        <b/>
        <sz val="11"/>
        <color rgb="FFFF0000"/>
        <rFont val="Tahoma"/>
        <family val="2"/>
        <scheme val="minor"/>
      </rPr>
      <t>Float Rate</t>
    </r>
  </si>
  <si>
    <r>
      <t xml:space="preserve">LTV (วงเงินเดิม+ใหม่) ไม่เกิน 80%
</t>
    </r>
    <r>
      <rPr>
        <b/>
        <sz val="11"/>
        <color rgb="FFFF0000"/>
        <rFont val="Tahoma"/>
        <family val="2"/>
        <scheme val="minor"/>
      </rPr>
      <t>Fixed Rate</t>
    </r>
  </si>
  <si>
    <r>
      <t xml:space="preserve">LTV (วงเงินเดิม+ใหม่) ไม่เกิน 95%
</t>
    </r>
    <r>
      <rPr>
        <b/>
        <sz val="11"/>
        <color rgb="FFFF0000"/>
        <rFont val="Tahoma"/>
        <family val="2"/>
        <scheme val="minor"/>
      </rPr>
      <t>Float Rate</t>
    </r>
  </si>
  <si>
    <r>
      <t xml:space="preserve">LTV (วงเงินเดิม+ใหม่) ไม่เกิน 95%
</t>
    </r>
    <r>
      <rPr>
        <b/>
        <sz val="11"/>
        <color rgb="FFFF0000"/>
        <rFont val="Tahoma"/>
        <family val="2"/>
        <scheme val="minor"/>
      </rPr>
      <t>Fixed Rate</t>
    </r>
  </si>
  <si>
    <r>
      <t>MP และ Re-Finance MP</t>
    </r>
    <r>
      <rPr>
        <b/>
        <sz val="11"/>
        <color rgb="FFFF0000"/>
        <rFont val="Tahoma"/>
        <family val="2"/>
        <scheme val="minor"/>
      </rPr>
      <t>(Fixed)</t>
    </r>
  </si>
  <si>
    <r>
      <t>MP และ Re-Finance MP</t>
    </r>
    <r>
      <rPr>
        <b/>
        <sz val="11"/>
        <color rgb="FFFF0000"/>
        <rFont val="Tahoma"/>
        <family val="2"/>
        <scheme val="minor"/>
      </rPr>
      <t>(Float)</t>
    </r>
  </si>
  <si>
    <t>สำหรับลูกค้าเก่าขอวงเงินเพิ่ม 
ใช้หลักประกันที่ผ่อนกับ CIMB อยู่แล้ว</t>
  </si>
  <si>
    <t>MRR-3.608%</t>
  </si>
  <si>
    <t>MRR-3.750%</t>
  </si>
  <si>
    <t>MRR-3.450%</t>
  </si>
  <si>
    <t>Privilege(SA)</t>
  </si>
  <si>
    <t>MRR-4.760%</t>
  </si>
  <si>
    <t>MRR-4.560%</t>
  </si>
  <si>
    <t>MRR-4.360%</t>
  </si>
  <si>
    <t>MRR-4.060%</t>
  </si>
  <si>
    <t>***การทำ MRTA, MRTA Plus, MLTA และ MLTA Plus ระยะเวลาคุ้มครองขั้นต่อ 10 ปี ทุนประกันขั้นต่ำ 70% ของวงเงินกู้</t>
  </si>
  <si>
    <t>ถ้าระยะเวลากู้ต่ำกว่า 10 ปี และ มีการทำประกันต้องทำเมล์ Support จาก Product ก่อน By พี่บาส</t>
  </si>
  <si>
    <r>
      <t>Mortgage &amp; Mortgage Re-Finance</t>
    </r>
    <r>
      <rPr>
        <b/>
        <sz val="26"/>
        <color rgb="FFFF0000"/>
        <rFont val="Tahoma"/>
        <family val="2"/>
        <scheme val="minor"/>
      </rPr>
      <t xml:space="preserve"> (ปรับตาม MRR = 7.35%  แล้ว)</t>
    </r>
  </si>
  <si>
    <t>ผสย./ลว</t>
  </si>
  <si>
    <t xml:space="preserve"> 0116/2563 ลว 13/04/2563</t>
  </si>
  <si>
    <t>MRR-2.57%</t>
  </si>
  <si>
    <t>MRR-2.27%</t>
  </si>
  <si>
    <t>MRR-2.56%</t>
  </si>
  <si>
    <t>MRR-2.26%</t>
  </si>
  <si>
    <t>MRR-2.36%</t>
  </si>
  <si>
    <t>MRR-2.06%</t>
  </si>
  <si>
    <t>0117/2563 ลว 13/04/2563</t>
  </si>
  <si>
    <t>MRR-3.060%</t>
  </si>
  <si>
    <t>MRR-2.760%</t>
  </si>
  <si>
    <t>MRR-2.910%</t>
  </si>
  <si>
    <t>MRR-2.610%</t>
  </si>
  <si>
    <t>MRR-2.310%</t>
  </si>
  <si>
    <t xml:space="preserve"> MRR = 7.35% Property &amp; Property Re-finance</t>
  </si>
  <si>
    <t>MRR-0.590%</t>
  </si>
  <si>
    <t>MRR-0.290%</t>
  </si>
  <si>
    <r>
      <rPr>
        <b/>
        <sz val="22"/>
        <color rgb="FFFF0000"/>
        <rFont val="Tahoma"/>
        <family val="2"/>
        <scheme val="minor"/>
      </rPr>
      <t xml:space="preserve">MRR = 7.35% </t>
    </r>
    <r>
      <rPr>
        <b/>
        <sz val="22"/>
        <color theme="1"/>
        <rFont val="Tahoma"/>
        <family val="2"/>
        <scheme val="minor"/>
      </rPr>
      <t>ดอกเบี้ยสำหรับซื้อบ้าน และ สร้างบ้าน</t>
    </r>
  </si>
  <si>
    <t xml:space="preserve"> 0120/2563 ลว 13/04/2563</t>
  </si>
  <si>
    <t>MRR-4.260%</t>
  </si>
  <si>
    <t>RiskBased(General)</t>
  </si>
  <si>
    <r>
      <rPr>
        <b/>
        <sz val="26"/>
        <color rgb="FFFF0000"/>
        <rFont val="Tahoma"/>
        <family val="2"/>
        <scheme val="minor"/>
      </rPr>
      <t>MRR = 7.35%</t>
    </r>
    <r>
      <rPr>
        <b/>
        <sz val="26"/>
        <color theme="1"/>
        <rFont val="Tahoma"/>
        <family val="2"/>
        <scheme val="minor"/>
      </rPr>
      <t>Re- Finance Home Loan and Home Loan Plus Mortgage</t>
    </r>
  </si>
  <si>
    <t xml:space="preserve"> 0115/2563 ลว 10/04/2563</t>
  </si>
  <si>
    <t>MRR-4.660%</t>
  </si>
  <si>
    <t>MRR-4.460%</t>
  </si>
  <si>
    <t>MRR-4.220%</t>
  </si>
  <si>
    <t xml:space="preserve"> 0119/2563 ลว 13/04/2563</t>
  </si>
  <si>
    <t>RiskBased / Focus/ Prime Developer/ Standard1/Hi End</t>
  </si>
  <si>
    <t>7 Developers</t>
  </si>
  <si>
    <t>รวมถึง Focus, Prime และ High End</t>
  </si>
  <si>
    <t xml:space="preserve"> 0118/2563 ลว 13/04/2563</t>
  </si>
  <si>
    <t>MP**Re-Check อีกรอบ**</t>
  </si>
  <si>
    <t>MRR-0.760%</t>
  </si>
  <si>
    <t>MRR-0.460%</t>
  </si>
  <si>
    <t>MRR + 0.980%</t>
  </si>
  <si>
    <t>MRR + 1.280%</t>
  </si>
  <si>
    <t>*** For 7 Developert  DSR &lt;= 45% และ Low Risk (เช็คอีกรอบ)</t>
  </si>
  <si>
    <t>*** For 7 Developert BKK และ ปริมลฑล Income &gt;= 100 K และ Up Country &gt;= 80K</t>
  </si>
  <si>
    <t xml:space="preserve"> 3-20 ปี</t>
  </si>
  <si>
    <t>*** For 7 Developert  ได้แก่ Sansiri, LH, Supalai, AP, SC Asset,Qhouse, Ananda รวมถึงบริษัทในเครือของ 7 Dev.</t>
  </si>
  <si>
    <r>
      <t xml:space="preserve"> - </t>
    </r>
    <r>
      <rPr>
        <b/>
        <u/>
        <sz val="11"/>
        <color rgb="FFFF0000"/>
        <rFont val="Tahoma"/>
        <family val="2"/>
        <scheme val="minor"/>
      </rPr>
      <t>ยกเว้น DSR และ SCORE กรณี</t>
    </r>
    <r>
      <rPr>
        <b/>
        <sz val="11"/>
        <color rgb="FFFF0000"/>
        <rFont val="Tahoma"/>
        <family val="2"/>
        <scheme val="minor"/>
      </rPr>
      <t>สัญญากู้เดิมตั้งแต่ 2 ลบ.ขึ้นไป และ วงเงินสินเชื่อกับธนาคารไม่เกิน 10 ลบ. และ จำนวนคนผู้เท่าเดิม</t>
    </r>
  </si>
  <si>
    <r>
      <t xml:space="preserve"> - ยอดหนี้ หรือ วงเงินที่จะรีไฟแนนซ์ตั้งแต่ 10 ลบ.ขึ้นไปทำเมล </t>
    </r>
    <r>
      <rPr>
        <b/>
        <u/>
        <sz val="11"/>
        <color rgb="FFFF0000"/>
        <rFont val="Tahoma"/>
        <family val="2"/>
        <scheme val="minor"/>
      </rPr>
      <t>Support</t>
    </r>
    <r>
      <rPr>
        <b/>
        <sz val="11"/>
        <rFont val="Tahoma"/>
        <family val="2"/>
        <scheme val="minor"/>
      </rPr>
      <t xml:space="preserve"> </t>
    </r>
  </si>
  <si>
    <r>
      <t xml:space="preserve"> - เพิ่ม หรือ ลดจำนวนผู้กู้ ทำเมล </t>
    </r>
    <r>
      <rPr>
        <b/>
        <u/>
        <sz val="11"/>
        <color rgb="FFFF0000"/>
        <rFont val="Tahoma"/>
        <family val="2"/>
        <scheme val="minor"/>
      </rPr>
      <t xml:space="preserve">Support </t>
    </r>
  </si>
  <si>
    <r>
      <t xml:space="preserve"> - สัญญากู้เดิมตั้งแต่ 2 ลบ ขึ้นไป ถ้าน้อยกว่าต้องขอ </t>
    </r>
    <r>
      <rPr>
        <b/>
        <u/>
        <sz val="11"/>
        <color rgb="FFFF0000"/>
        <rFont val="Tahoma"/>
        <family val="2"/>
        <scheme val="minor"/>
      </rPr>
      <t>Support</t>
    </r>
    <r>
      <rPr>
        <b/>
        <sz val="11"/>
        <rFont val="Tahoma"/>
        <family val="2"/>
        <scheme val="minor"/>
      </rPr>
      <t xml:space="preserve"> แต่รายได้</t>
    </r>
    <r>
      <rPr>
        <b/>
        <u/>
        <sz val="11"/>
        <color rgb="FFFF0000"/>
        <rFont val="Tahoma"/>
        <family val="2"/>
        <scheme val="minor"/>
      </rPr>
      <t>กู้หลัก</t>
    </r>
    <r>
      <rPr>
        <b/>
        <sz val="11"/>
        <rFont val="Tahoma"/>
        <family val="2"/>
        <scheme val="minor"/>
      </rPr>
      <t>ต้อง FIX 30K ขึ้นไป และ LTV ไม่เกิน 85% ยอดหนี้คงเหลือ 1 ลบ ขึ้นไป</t>
    </r>
  </si>
  <si>
    <r>
      <t xml:space="preserve"> - </t>
    </r>
    <r>
      <rPr>
        <b/>
        <u/>
        <sz val="11"/>
        <color rgb="FFFF0000"/>
        <rFont val="Tahoma"/>
        <family val="2"/>
        <scheme val="minor"/>
      </rPr>
      <t xml:space="preserve">คิดDSR และ Score ปกติ </t>
    </r>
    <r>
      <rPr>
        <b/>
        <sz val="11"/>
        <color rgb="FFFF0000"/>
        <rFont val="Tahoma"/>
        <family val="2"/>
        <scheme val="minor"/>
      </rPr>
      <t>เมื่อ เพิ่มลดจำนวนคนกู้ / ยอดหนี้หรือวงเงินกู้ครั้งนี้มากกว่า 10 ลบ. / วงเงิน HL กับธนาคารรวม 10 ลบ.ขึ้นไป / วงเงินกู้เดิมน้อยกว่า 2 MB</t>
    </r>
  </si>
  <si>
    <t>โครงการ</t>
  </si>
  <si>
    <t>KKN20</t>
  </si>
  <si>
    <t>จัดเกรดแบบ</t>
  </si>
  <si>
    <t>ลูกค้าทำงานประจำ</t>
  </si>
  <si>
    <t>กู้เดี่ยว</t>
  </si>
  <si>
    <t>PV2</t>
  </si>
  <si>
    <t>ฟรี ประเมิน</t>
  </si>
  <si>
    <t>PV1</t>
  </si>
  <si>
    <t>PVSA</t>
  </si>
  <si>
    <t>Standard1 Low</t>
  </si>
  <si>
    <t>Standard1 Medium</t>
  </si>
  <si>
    <t>ขอยกเว้น</t>
  </si>
  <si>
    <t xml:space="preserve">Risk base Low </t>
  </si>
  <si>
    <t>ฟรี ประเมิน ฟรีจำนอง</t>
  </si>
  <si>
    <t>Risk base Medium</t>
  </si>
  <si>
    <t>Low Risk 0% 3 mth</t>
  </si>
  <si>
    <t xml:space="preserve"> 1 -4</t>
  </si>
  <si>
    <t>มีผ่อนบ้านแล้ว 1 หลัง ผ่อนมา 1 ปี 9 เดือน</t>
  </si>
  <si>
    <t>ตัวอย่าง</t>
  </si>
  <si>
    <t>ดอกเบี้ยทางเลือก</t>
  </si>
  <si>
    <t>เรื่อง LTV BOT</t>
  </si>
  <si>
    <t>วงเงินที่ลูกค้าต้องการ</t>
  </si>
  <si>
    <t>โปรโมชั่น</t>
  </si>
  <si>
    <t xml:space="preserve"> Low Risk (ฟรี ประเมิน)</t>
  </si>
  <si>
    <t>ถ้าวงเงินกู้ไม่เกิน 20 MB SA LTV 90% SE 80% Update</t>
  </si>
  <si>
    <t>MRR=7.350%</t>
  </si>
  <si>
    <t>Balance Transfer(Update 23/03/2564)</t>
  </si>
  <si>
    <t>MRR-4.860%</t>
  </si>
  <si>
    <t>MRR-2.150%</t>
  </si>
  <si>
    <t>MRR-4.520%</t>
  </si>
  <si>
    <t>MRR-4.320%</t>
  </si>
  <si>
    <t>MRR-4.020%</t>
  </si>
  <si>
    <t>ถ้า LTV &lt; 80% และ วงเงินตั้งแต่ 3 ลบ. และ เปิด Digital Acc สามารถขอ 2.39 / 2.59 ได้</t>
  </si>
  <si>
    <t>ถ้า LTV &lt; 80% และ วงเงินตั้งแต่ 3 ลบ. และ เปิด Digital Acc สามารถขอ 2.69 / 2.89 ได้</t>
  </si>
  <si>
    <t>MRR-3.660%</t>
  </si>
  <si>
    <t>MRR-3.360%</t>
  </si>
  <si>
    <t>UPDATE 29/03/2564</t>
  </si>
  <si>
    <t>MRR-2.450%</t>
  </si>
  <si>
    <t>MRR-0.860%</t>
  </si>
  <si>
    <t>MRR-0.560%</t>
  </si>
  <si>
    <t>หนังสือรับรอง</t>
  </si>
  <si>
    <t>เงินที่เข้าบัญชี</t>
  </si>
  <si>
    <t>ลำดับ</t>
  </si>
  <si>
    <t>MRR-3.100%</t>
  </si>
  <si>
    <t>MRR-2.800%</t>
  </si>
  <si>
    <t>MRR-3.936%</t>
  </si>
  <si>
    <t>MRR-3.850%</t>
  </si>
  <si>
    <t>MRR-3.550%</t>
  </si>
  <si>
    <t>MRR-4.160%</t>
  </si>
  <si>
    <t>MRR-3.920%</t>
  </si>
  <si>
    <t>MRR-4.050%</t>
  </si>
  <si>
    <t>MRR-4.750%</t>
  </si>
  <si>
    <t>MRR-4.450%</t>
  </si>
  <si>
    <t>MRR-4.045%</t>
  </si>
  <si>
    <t>MRR-3.717%</t>
  </si>
  <si>
    <t>วงเงินกู้สูงสุด 95% ของราคาประเมินหรือราคาซื้อขาย</t>
  </si>
  <si>
    <t>ทางเลือก</t>
  </si>
  <si>
    <t>ฟรี ค่าดำเนินการสินเชื่อ, ค่าประเมิน</t>
  </si>
  <si>
    <r>
      <t xml:space="preserve">ฟรี ค่าดำเนินการสินเชื่อ, ค่าประเมิน,   </t>
    </r>
    <r>
      <rPr>
        <b/>
        <sz val="12"/>
        <color rgb="FFFF0000"/>
        <rFont val="Verdana"/>
        <family val="2"/>
      </rPr>
      <t>ค่าจดจำนอง 1%ของวงเงินกู้***</t>
    </r>
  </si>
  <si>
    <t>***ถ้าเลือกแบบฟรีค่าจดจำนอง หากปิดสินเชื่อภายใน5ปี ธนาคารจะเรียกค่าจดจำนองคืนในวันที่ไถ่ถอนกับธนาคาร</t>
  </si>
  <si>
    <t>ฟรี เฉพาะค่าดำเนินการสินเชื่อ</t>
  </si>
  <si>
    <t xml:space="preserve">1.กรณีส่งเข้าไปพิจารณาแล้วประมวลผลได้ Low </t>
  </si>
  <si>
    <t>2.กรณีส่งเข้าไปพิจารณาแล้วประมวลผลได้  Medium</t>
  </si>
  <si>
    <t>วงเงินกู้สูงสุด 90% ของราคาประเมินหรือราคาซื้อขาย</t>
  </si>
  <si>
    <t xml:space="preserve">ฟรี ค่าดำเนินการสินเชื่อ, ค่าประเมิน   </t>
  </si>
  <si>
    <t>วงเงินกู้สูงสุด 85% ของราคาประเมินหรือราคาซื้อขาย</t>
  </si>
  <si>
    <t>วงเงินกู้สูงสุด 80% ของราคาประเมินหรือราคาซื้อขาย</t>
  </si>
  <si>
    <t>ปัจจุบัน MRR ธนาคารเท่ากับ 7.350% ต่อปี</t>
  </si>
  <si>
    <t xml:space="preserve">1.ค่าดำเนินการสินเชื่อ </t>
  </si>
  <si>
    <t>2.ค่าประเมินหลักทรัพย์</t>
  </si>
  <si>
    <t>ฟรีทุกสินเชื่อ</t>
  </si>
  <si>
    <t>3.ค่าอากรแสตมป์ติดสัญญาเงินกู้</t>
  </si>
  <si>
    <t xml:space="preserve">4.ค่าจดจำนอง </t>
  </si>
  <si>
    <t>1 % ของวงเงินกู้ ชำระให้กับกรมที่ดิน ณ วันที่จดจำนองกับธนาคาร</t>
  </si>
  <si>
    <t>0.05% ของวงเงินกู้ หรือล้านละ 500 บาท ชำระให้กับธนาคาร ณ วันที่เซ็นสัญญาเงินกู้กับธนาคาร</t>
  </si>
  <si>
    <t>5.ค่าโอนกรรมสิทธิ์</t>
  </si>
  <si>
    <t>ประมาณ 2% อยู่ที่ตกลงกับผู้ขายว่าฝ่ายไหนออก</t>
  </si>
  <si>
    <t>เงินจาก</t>
  </si>
  <si>
    <t xml:space="preserve"> STM</t>
  </si>
  <si>
    <t xml:space="preserve">วงเงินบ้าน </t>
  </si>
  <si>
    <t>ประกันMRTA</t>
  </si>
  <si>
    <t>อัตราดอกเบี้ยสำหรับลูกค้าพนักงานประจำ</t>
  </si>
  <si>
    <t>รายได้ประจำ(Fix Income) ตั้งแต่ 20,001 บาทขึ้นไป</t>
  </si>
  <si>
    <t>3.ลูกค้าที่รายได้ประจำน้อยกว่า20,000 บาท</t>
  </si>
  <si>
    <t>***รายได้ประจำหมายถึงรายได้ที่ได้แน่นอน เช่น เงินเดือน, ค่าตำแหน่ง, ค่าเช่าบ้าน ฯลฯ***</t>
  </si>
  <si>
    <t>รายได้ต่อเดือนตั้งแต่ 50,000 บาทขึ้นไป</t>
  </si>
  <si>
    <t>ค่าประเมินสำหรับทาวน์เฮาส์ 3,250 บาท จะฟรีประเมินบางโปรฯ</t>
  </si>
  <si>
    <t>อัตราดอกเบี้ยสำหรับเจ้าของกิจการ</t>
  </si>
  <si>
    <t>วงเงินกู้สูงสุด 70% ของราคาประเมินหรือราคาซื้อขาย</t>
  </si>
  <si>
    <t>ปัจจุบัน MRR= 7.350%</t>
  </si>
  <si>
    <t>ฟรี</t>
  </si>
  <si>
    <t>ประกันอัคคีภัย 3 ปี</t>
  </si>
  <si>
    <t>MRR - 6.160%</t>
  </si>
  <si>
    <t>MRR - 4.860%</t>
  </si>
  <si>
    <t>MRR - 3.860%</t>
  </si>
  <si>
    <t>MRR - 2.150%</t>
  </si>
  <si>
    <t xml:space="preserve"> (1.190%)</t>
  </si>
  <si>
    <t xml:space="preserve"> (5.200%)</t>
  </si>
  <si>
    <t xml:space="preserve"> (2.490%)</t>
  </si>
  <si>
    <t xml:space="preserve"> (3.490%)</t>
  </si>
  <si>
    <t xml:space="preserve"> 2.390%</t>
  </si>
  <si>
    <t>ค่าอากรแสตมป์ติดสัญญาเงินกู้ 0.05% ของวงเงินกู้</t>
  </si>
  <si>
    <t>ค่าดำเนินการสินเชื่อ</t>
  </si>
  <si>
    <t>ค่าประเมินหลักทรัพย์</t>
  </si>
  <si>
    <t>ค่าจดจำนอง 1% ของวงเงินกู้ประมาณ 32,466 บาท + ค่าธรรมเนียมที่ดินประมาณ 300 บาท</t>
  </si>
  <si>
    <t>( ชำระให้ กรมที่ดิน)</t>
  </si>
  <si>
    <t>คุณมาริษา มหาวันชัย และ คุณดนุวัฒน์ ปัญญาคม</t>
  </si>
  <si>
    <t xml:space="preserve">ไถ่ถอน 25/05/2564 </t>
  </si>
  <si>
    <t>50 K</t>
  </si>
  <si>
    <t>90%&lt; LTV ≤  100% ฟรีจำนอง</t>
  </si>
  <si>
    <t>85%&lt; LTV ≤  100% ไม่ฟรีจำนอง</t>
  </si>
  <si>
    <t>วงเงินกู้เดิม</t>
  </si>
  <si>
    <t>ชื่อบัญชี</t>
  </si>
  <si>
    <t>ชื่อลูกค้า</t>
  </si>
  <si>
    <t>ธนาคาร</t>
  </si>
  <si>
    <t>Income</t>
  </si>
  <si>
    <t>สัดส่วนการถือหุ้น</t>
  </si>
  <si>
    <t>หมุนเวียนเฉี่ยต่อเดือน</t>
  </si>
  <si>
    <t>ธุรกิจ(ตามงบการเงิน)</t>
  </si>
  <si>
    <t>คิดเป็นรายได้</t>
  </si>
  <si>
    <t>ขนาดที่ดิน</t>
  </si>
  <si>
    <t>พื้นที่ใช้สอย</t>
  </si>
  <si>
    <t>ห้องนอน</t>
  </si>
  <si>
    <t>ห้องน้ำ</t>
  </si>
  <si>
    <t>ผู้ขาย</t>
  </si>
  <si>
    <t>เบอร์โทร</t>
  </si>
  <si>
    <t>Link</t>
  </si>
  <si>
    <t xml:space="preserve">หมู่บ้านศุภาลัยการ์เด้นวิลล์ </t>
  </si>
  <si>
    <t xml:space="preserve"> 095-4615256</t>
  </si>
  <si>
    <t>คุณเพิ่มพร ศรีรัตนวารี</t>
  </si>
  <si>
    <t>บ้าน 2 ชั้น</t>
  </si>
  <si>
    <t>แบบบ้าน</t>
  </si>
  <si>
    <t>ศุภนุช</t>
  </si>
  <si>
    <t>ศุภดรัล</t>
  </si>
  <si>
    <t>ศุภพัฒน์</t>
  </si>
  <si>
    <t>คุณแมค</t>
  </si>
  <si>
    <t>จิ๊บ</t>
  </si>
  <si>
    <t>062-9524695</t>
  </si>
  <si>
    <t>Linlk</t>
  </si>
  <si>
    <t>065-959-6852</t>
  </si>
  <si>
    <t>สุรีย์</t>
  </si>
  <si>
    <t>081-8233686</t>
  </si>
  <si>
    <t>ที่อยู่ 55/421 หมู่ที่ 17 ตำบลบึงคำพร้อย อำเภอลำลูกกา จังหวัดปทุมธานี</t>
  </si>
  <si>
    <t>094-4952636</t>
  </si>
  <si>
    <t xml:space="preserve">064-9452424 </t>
  </si>
  <si>
    <t>ได๋</t>
  </si>
  <si>
    <t>061 529 5944</t>
  </si>
  <si>
    <t xml:space="preserve">** อัฒวัฒน์ </t>
  </si>
  <si>
    <t>มุม</t>
  </si>
  <si>
    <t>094-679-2020</t>
  </si>
  <si>
    <t>กอล์ฟ</t>
  </si>
  <si>
    <t>02-509-3955</t>
  </si>
  <si>
    <t>interhome</t>
  </si>
  <si>
    <t>บัญชีที่ 1</t>
  </si>
  <si>
    <t>บัญชีที่ 2</t>
  </si>
  <si>
    <t>บัญชีที่ 3</t>
  </si>
  <si>
    <t>รายได้รวมทั้งหมด</t>
  </si>
  <si>
    <t>Limit DSR</t>
  </si>
  <si>
    <t>ควรมีรายได้</t>
  </si>
  <si>
    <t xml:space="preserve">086 569 9692 </t>
  </si>
  <si>
    <t>เบนซ์</t>
  </si>
  <si>
    <t>มุมติดสวน</t>
  </si>
  <si>
    <t xml:space="preserve">ศุภาลัยการ์เด้นวิลล์ </t>
  </si>
  <si>
    <t xml:space="preserve">ศุภาลัยวิลล์ </t>
  </si>
  <si>
    <t>095-5951888</t>
  </si>
  <si>
    <t>081-636-6989</t>
  </si>
  <si>
    <t>คล้ายศุภดรัล</t>
  </si>
  <si>
    <t>เกือบ 2 ล้าน</t>
  </si>
  <si>
    <t>Activate</t>
  </si>
  <si>
    <t>ลักษณะกู้</t>
  </si>
  <si>
    <t>Balance</t>
  </si>
  <si>
    <t>จ่ายต่อเดือน</t>
  </si>
  <si>
    <t>Ratio</t>
  </si>
  <si>
    <t>หนี้/วงเงินอนุมัติ</t>
  </si>
  <si>
    <t>Over Limit</t>
  </si>
  <si>
    <t>ประวัติการผ่อน</t>
  </si>
  <si>
    <t>วันที่อนุมัติ</t>
  </si>
  <si>
    <t>เดี่ยว</t>
  </si>
  <si>
    <t>บุคคล</t>
  </si>
  <si>
    <t>ไม่เคยมีค้าง</t>
  </si>
  <si>
    <t>ยอดหนี้รวม</t>
  </si>
  <si>
    <t>จ่ายต่อเดือนรวม</t>
  </si>
  <si>
    <t>ยอดหนี้/วงเงินรวม</t>
  </si>
  <si>
    <t>ดอกเบี่ยยังไม่อัพเดท</t>
  </si>
  <si>
    <t>บัญชีนี้รับโอนเงินจากบัญชีแรก</t>
  </si>
  <si>
    <t>จำหน่ายโทรศัพท์มือถือ</t>
  </si>
  <si>
    <t>SCB xxxx4193</t>
  </si>
  <si>
    <t>บัญชีที่ 4</t>
  </si>
  <si>
    <t>รับเงินมาแล้วโอนออน</t>
  </si>
  <si>
    <t>แต่ต้องโชว์รายรับจายจ่าย</t>
  </si>
  <si>
    <t>สรุปรายละเอียดวงเงินสินเชื่อรีไฟแนนซ์เบื้องต้น</t>
  </si>
  <si>
    <t xml:space="preserve"> Re-Finance Balance Transfer แบบไม่รับฟรีค่าจดจำนอง</t>
  </si>
  <si>
    <t>วงเงินกู้เดิมกับ TTB</t>
  </si>
  <si>
    <t>ยอดคงเหลือปัจจุบัน ( 03/08/2565 )</t>
  </si>
  <si>
    <t>ยอดคงเหลือ ต่อ วงเงินกู้เดิม(LTV เมื่ออ้างอิงตามสัญญากู้เดิม)</t>
  </si>
  <si>
    <t>***LTV   ที่ใช้อ้างจะทราบได้หลังจากประเมินบ้านแล้ว***</t>
  </si>
  <si>
    <t>อัตราดอกเบี้ย ตามเกณฑ์ LTV &gt; 85%</t>
  </si>
  <si>
    <t xml:space="preserve"> ( MRR = 7.350%)</t>
  </si>
  <si>
    <t>วงเงิน MRTA คุ้มครอง 10 ปี ทุนประกันเต็มวงเงินกู้</t>
  </si>
  <si>
    <t>ค่ารถ</t>
  </si>
  <si>
    <t>Incen</t>
  </si>
  <si>
    <t>Tel</t>
  </si>
  <si>
    <t>OT</t>
  </si>
  <si>
    <t>เสื่อมรถ</t>
  </si>
  <si>
    <t>Fix</t>
  </si>
  <si>
    <t>Var</t>
  </si>
  <si>
    <t>Active &gt; 3 ปี</t>
  </si>
  <si>
    <t>มีการดึงข้อมูลเครดิตจากการขอสินเชื่อ มิ.ย.- ส.ค. 66  จำนวน 9 ครั้ง</t>
  </si>
  <si>
    <t>มีการดึงข้อมูลเครดิตจากการขอสินเชื่อ ทั้งปี 2566 จำนวน 21 ครั้ง</t>
  </si>
  <si>
    <t>&lt;&lt; เพิ่มอีก</t>
  </si>
  <si>
    <t>ภาระผ่อนสินเชื่อ (อย่าลืมใส่ภาระผ่อนสินเชื่อทั้งในและนอก NCB)</t>
  </si>
  <si>
    <t>MRR-1.65%</t>
  </si>
  <si>
    <t>MRR-6.26%</t>
  </si>
  <si>
    <t>MRR-5.36%</t>
  </si>
  <si>
    <t>AEON</t>
  </si>
  <si>
    <t>AYCAP</t>
  </si>
  <si>
    <t>BBL</t>
  </si>
  <si>
    <t>KTC</t>
  </si>
  <si>
    <t>เคย 2565</t>
  </si>
  <si>
    <t>เคยค้าง 04/2565 ระดับ 1 จำนวน 3,000 บ.</t>
  </si>
  <si>
    <t>เคยค้าง 04/2565 ระดับ 1 จำนวน 1,500 บ.</t>
  </si>
  <si>
    <t>อาจจะเป็นเรื่องค่าธรรมเนียม</t>
  </si>
  <si>
    <t>Total - Bonus</t>
  </si>
  <si>
    <t>VAR+Bonus</t>
  </si>
  <si>
    <t>ณัฏฐ์ลิตา ฐิติธนาคุณ</t>
  </si>
  <si>
    <t>SCB 426-104876-4</t>
  </si>
  <si>
    <t>จำหน่ายอาหารและเครื่องดื่ม</t>
  </si>
  <si>
    <t>SCB</t>
  </si>
  <si>
    <t>412-111899-2</t>
  </si>
  <si>
    <t>หจก.นิคุเซน กรุ๊ป</t>
  </si>
  <si>
    <t>129-8-48601-2</t>
  </si>
  <si>
    <t>ส่วนใหญ่เงินโอนจากแม่</t>
  </si>
  <si>
    <t>มียอดใหญ่</t>
  </si>
  <si>
    <t>Medium</t>
  </si>
  <si>
    <t>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</si>
</sst>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87" formatCode="_(* #,##0.00_);_(* \(#,##0.00\);_(* &quot;-&quot;??_);_(@_)"/>
    <numFmt numFmtId="188" formatCode="0.000%"/>
    <numFmt numFmtId="189" formatCode="#,##0;[Red]#,##0"/>
    <numFmt numFmtId="190" formatCode="&quot; &quot;* #,##0&quot; &quot;;&quot;-&quot;* #,##0&quot; &quot;;&quot; &quot;* &quot;-&quot;??&quot; &quot;"/>
    <numFmt numFmtId="191" formatCode="&quot; &quot;* #,##0.00&quot; &quot;;&quot;-&quot;* #,##0.00&quot; &quot;;&quot; &quot;* &quot;-&quot;??&quot; &quot;"/>
    <numFmt numFmtId="192" formatCode="d&quot;-&quot;mmm&quot;-&quot;yyyy"/>
    <numFmt numFmtId="193" formatCode="0.00000%"/>
    <numFmt numFmtId="194" formatCode="_-* #,##0_-;\-* #,##0_-;_-* &quot;-&quot;??_-;_-@_-"/>
    <numFmt numFmtId="195" formatCode="_-* #,##0.0_-;\-* #,##0.0_-;_-* &quot;-&quot;??_-;_-@_-"/>
    <numFmt numFmtId="196" formatCode="0.0000%"/>
    <numFmt numFmtId="197" formatCode="_-* #,##0_-;\-* #,##0_-;_-* \-??_-;_-@_-"/>
    <numFmt numFmtId="198" formatCode="0.0000"/>
    <numFmt numFmtId="199" formatCode="0.00000"/>
    <numFmt numFmtId="200" formatCode="_(* #,##0_);_(* \(#,##0\);_(* &quot;-&quot;??_);_(@_)"/>
    <numFmt numFmtId="201" formatCode="0.0%"/>
    <numFmt numFmtId="202" formatCode="B1mmm\-yy"/>
    <numFmt numFmtId="203" formatCode="_-* #,##0.000000_-;\-* #,##0.000000_-;_-* &quot;-&quot;??_-;_-@_-"/>
    <numFmt numFmtId="204" formatCode="_-* #,##0.0000000_-;\-* #,##0.0000000_-;_-* &quot;-&quot;??_-;_-@_-"/>
    <numFmt numFmtId="205" formatCode="_-* #,##0.00000000_-;\-* #,##0.00000000_-;_-* &quot;-&quot;??_-;_-@_-"/>
  </numFmts>
  <fonts count="211">
    <font>
      <sz val="12"/>
      <color indexed="8"/>
      <name val="Verdana"/>
    </font>
    <font>
      <sz val="11"/>
      <color theme="1"/>
      <name val="Tahoma"/>
      <family val="2"/>
      <scheme val="minor"/>
    </font>
    <font>
      <sz val="11"/>
      <color theme="1"/>
      <name val="Tahoma"/>
      <family val="2"/>
      <charset val="222"/>
      <scheme val="minor"/>
    </font>
    <font>
      <sz val="11"/>
      <color theme="1"/>
      <name val="Tahoma"/>
      <family val="2"/>
      <charset val="222"/>
      <scheme val="minor"/>
    </font>
    <font>
      <sz val="11"/>
      <color theme="1"/>
      <name val="Tahoma"/>
      <family val="2"/>
      <charset val="222"/>
      <scheme val="minor"/>
    </font>
    <font>
      <sz val="11"/>
      <color theme="1"/>
      <name val="Tahoma"/>
      <family val="2"/>
      <charset val="222"/>
      <scheme val="minor"/>
    </font>
    <font>
      <sz val="11"/>
      <color theme="1"/>
      <name val="Tahoma"/>
      <family val="2"/>
      <charset val="22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b/>
      <sz val="9"/>
      <color indexed="9"/>
      <name val="Helvetica"/>
      <family val="2"/>
    </font>
    <font>
      <b/>
      <sz val="8"/>
      <color indexed="9"/>
      <name val="Helvetica"/>
      <family val="2"/>
    </font>
    <font>
      <sz val="10"/>
      <color indexed="8"/>
      <name val="Arial"/>
      <family val="2"/>
    </font>
    <font>
      <sz val="8"/>
      <color indexed="8"/>
      <name val="Helvetica"/>
      <family val="2"/>
    </font>
    <font>
      <b/>
      <sz val="12"/>
      <color indexed="9"/>
      <name val="Helvetica"/>
      <family val="2"/>
    </font>
    <font>
      <b/>
      <sz val="8"/>
      <color indexed="8"/>
      <name val="Helvetica"/>
      <family val="2"/>
    </font>
    <font>
      <b/>
      <sz val="8"/>
      <color indexed="12"/>
      <name val="Helvetica"/>
      <family val="2"/>
    </font>
    <font>
      <b/>
      <i/>
      <sz val="8"/>
      <color indexed="11"/>
      <name val="Helvetica"/>
      <family val="2"/>
    </font>
    <font>
      <b/>
      <sz val="10"/>
      <color indexed="8"/>
      <name val="Helvetica"/>
      <family val="2"/>
    </font>
    <font>
      <sz val="10"/>
      <color indexed="8"/>
      <name val="Helvetica"/>
      <family val="2"/>
    </font>
    <font>
      <b/>
      <sz val="9"/>
      <color indexed="8"/>
      <name val="Helvetica"/>
      <family val="2"/>
    </font>
    <font>
      <sz val="9"/>
      <color indexed="8"/>
      <name val="Helvetica"/>
      <family val="2"/>
    </font>
    <font>
      <i/>
      <sz val="9"/>
      <color indexed="8"/>
      <name val="Helvetica"/>
      <family val="2"/>
    </font>
    <font>
      <b/>
      <i/>
      <sz val="8"/>
      <color indexed="8"/>
      <name val="Helvetica"/>
      <family val="2"/>
    </font>
    <font>
      <sz val="8"/>
      <color indexed="9"/>
      <name val="Helvetica"/>
      <family val="2"/>
    </font>
    <font>
      <sz val="10"/>
      <color indexed="9"/>
      <name val="Helvetica"/>
      <family val="2"/>
    </font>
    <font>
      <sz val="9"/>
      <color indexed="12"/>
      <name val="Helvetica"/>
      <family val="2"/>
    </font>
    <font>
      <sz val="8"/>
      <color indexed="12"/>
      <name val="Helvetica"/>
      <family val="2"/>
    </font>
    <font>
      <sz val="9"/>
      <color indexed="18"/>
      <name val="Helvetica"/>
      <family val="2"/>
    </font>
    <font>
      <b/>
      <sz val="9"/>
      <color indexed="19"/>
      <name val="Helvetica"/>
      <family val="2"/>
    </font>
    <font>
      <sz val="9"/>
      <color indexed="20"/>
      <name val="Helvetica"/>
      <family val="2"/>
    </font>
    <font>
      <b/>
      <sz val="18"/>
      <color indexed="8"/>
      <name val="Helvetica"/>
      <family val="2"/>
    </font>
    <font>
      <sz val="14"/>
      <color indexed="8"/>
      <name val="Helvetica"/>
      <family val="2"/>
    </font>
    <font>
      <b/>
      <sz val="12"/>
      <color indexed="8"/>
      <name val="Helvetica"/>
      <family val="2"/>
    </font>
    <font>
      <b/>
      <sz val="11"/>
      <color indexed="8"/>
      <name val="Helvetica"/>
      <family val="2"/>
    </font>
    <font>
      <sz val="12"/>
      <color indexed="8"/>
      <name val="Helvetica"/>
      <family val="2"/>
    </font>
    <font>
      <i/>
      <sz val="14"/>
      <color indexed="8"/>
      <name val="Helvetica"/>
      <family val="2"/>
    </font>
    <font>
      <sz val="11"/>
      <color indexed="8"/>
      <name val="Helvetica"/>
      <family val="2"/>
    </font>
    <font>
      <sz val="12"/>
      <color indexed="8"/>
      <name val="Verdana"/>
      <family val="2"/>
    </font>
    <font>
      <sz val="10"/>
      <color indexed="8"/>
      <name val="Arial"/>
      <family val="2"/>
    </font>
    <font>
      <b/>
      <sz val="10"/>
      <color indexed="8"/>
      <name val="Helvetica"/>
      <family val="2"/>
    </font>
    <font>
      <b/>
      <sz val="10"/>
      <color indexed="8"/>
      <name val="Arial"/>
      <family val="2"/>
    </font>
    <font>
      <b/>
      <sz val="8"/>
      <name val="Helvetica"/>
      <family val="2"/>
    </font>
    <font>
      <b/>
      <sz val="12"/>
      <color indexed="8"/>
      <name val="Verdana"/>
      <family val="2"/>
    </font>
    <font>
      <b/>
      <u val="singleAccounting"/>
      <sz val="12"/>
      <color indexed="8"/>
      <name val="Verdana"/>
      <family val="2"/>
    </font>
    <font>
      <b/>
      <u/>
      <sz val="10"/>
      <color indexed="8"/>
      <name val="Helvetica"/>
      <family val="2"/>
    </font>
    <font>
      <sz val="11"/>
      <color indexed="8"/>
      <name val="Tahoma"/>
      <family val="2"/>
      <charset val="222"/>
    </font>
    <font>
      <sz val="15"/>
      <name val="Cordia New"/>
      <family val="2"/>
    </font>
    <font>
      <b/>
      <sz val="13"/>
      <name val="Cordia New"/>
      <family val="2"/>
    </font>
    <font>
      <b/>
      <sz val="16"/>
      <name val="Times New Roman"/>
      <family val="1"/>
    </font>
    <font>
      <b/>
      <sz val="17"/>
      <name val="Cordia New"/>
      <family val="2"/>
    </font>
    <font>
      <sz val="13"/>
      <name val="Times New Roman"/>
      <family val="1"/>
    </font>
    <font>
      <sz val="17"/>
      <name val="Cordia New"/>
      <family val="2"/>
    </font>
    <font>
      <b/>
      <sz val="17"/>
      <color indexed="10"/>
      <name val="Cordia New"/>
      <family val="2"/>
    </font>
    <font>
      <b/>
      <u val="double"/>
      <sz val="17"/>
      <name val="Cordia New"/>
      <family val="2"/>
    </font>
    <font>
      <u val="double"/>
      <sz val="13"/>
      <name val="Times New Roman"/>
      <family val="1"/>
    </font>
    <font>
      <b/>
      <sz val="13"/>
      <name val="Times New Roman"/>
      <family val="1"/>
    </font>
    <font>
      <u val="double"/>
      <sz val="17"/>
      <name val="Cordia New"/>
      <family val="2"/>
    </font>
    <font>
      <sz val="17"/>
      <color indexed="10"/>
      <name val="Cordia New"/>
      <family val="2"/>
    </font>
    <font>
      <b/>
      <sz val="17"/>
      <color indexed="9"/>
      <name val="Cordia New"/>
      <family val="2"/>
    </font>
    <font>
      <b/>
      <sz val="12"/>
      <color indexed="10"/>
      <name val="Cordia New"/>
      <family val="2"/>
    </font>
    <font>
      <sz val="12"/>
      <name val="Cordia New"/>
      <family val="2"/>
    </font>
    <font>
      <b/>
      <sz val="12"/>
      <name val="Cordia New"/>
      <family val="2"/>
    </font>
    <font>
      <sz val="17"/>
      <color indexed="9"/>
      <name val="Cordia New"/>
      <family val="2"/>
    </font>
    <font>
      <b/>
      <sz val="17"/>
      <color indexed="8"/>
      <name val="Cordia New"/>
      <family val="2"/>
    </font>
    <font>
      <sz val="14"/>
      <name val="Cordia New"/>
      <family val="2"/>
    </font>
    <font>
      <sz val="18"/>
      <name val="Cordia New"/>
      <family val="2"/>
    </font>
    <font>
      <b/>
      <sz val="16"/>
      <name val="Cordia New"/>
      <family val="2"/>
    </font>
    <font>
      <sz val="13"/>
      <name val="Cordia New"/>
      <family val="2"/>
    </font>
    <font>
      <b/>
      <sz val="12"/>
      <name val="Arial"/>
      <family val="2"/>
    </font>
    <font>
      <b/>
      <sz val="8"/>
      <name val="Arial"/>
      <family val="2"/>
    </font>
    <font>
      <b/>
      <i/>
      <sz val="10"/>
      <color indexed="23"/>
      <name val="Arial"/>
      <family val="2"/>
    </font>
    <font>
      <sz val="14"/>
      <name val="Cordia New"/>
      <family val="2"/>
      <charset val="222"/>
    </font>
    <font>
      <u/>
      <sz val="10"/>
      <color indexed="12"/>
      <name val="MS Sans Serif"/>
      <family val="2"/>
      <charset val="222"/>
    </font>
    <font>
      <u/>
      <sz val="10"/>
      <color indexed="14"/>
      <name val="MS Sans Serif"/>
      <family val="2"/>
      <charset val="222"/>
    </font>
    <font>
      <sz val="11"/>
      <color theme="1"/>
      <name val="Tahoma"/>
      <family val="3"/>
      <charset val="129"/>
      <scheme val="minor"/>
    </font>
    <font>
      <b/>
      <sz val="10"/>
      <color theme="0"/>
      <name val="Helvetica"/>
      <family val="2"/>
    </font>
    <font>
      <sz val="12"/>
      <color indexed="8"/>
      <name val="Verdana"/>
      <family val="2"/>
    </font>
    <font>
      <sz val="10"/>
      <color indexed="8"/>
      <name val="Helvetica"/>
      <family val="2"/>
    </font>
    <font>
      <b/>
      <u val="singleAccounting"/>
      <sz val="10"/>
      <color indexed="8"/>
      <name val="Arial"/>
      <family val="2"/>
    </font>
    <font>
      <u/>
      <sz val="10"/>
      <color indexed="8"/>
      <name val="Helvetica"/>
      <family val="2"/>
    </font>
    <font>
      <sz val="11"/>
      <color indexed="8"/>
      <name val="Arial"/>
      <family val="2"/>
    </font>
    <font>
      <sz val="10"/>
      <color rgb="FFFF0000"/>
      <name val="Arial"/>
      <family val="2"/>
    </font>
    <font>
      <b/>
      <sz val="10"/>
      <color rgb="FFFF0000"/>
      <name val="Helvetica"/>
      <family val="2"/>
    </font>
    <font>
      <sz val="10"/>
      <color rgb="FFFF0000"/>
      <name val="Helvetica"/>
      <family val="2"/>
    </font>
    <font>
      <b/>
      <sz val="8"/>
      <color theme="1"/>
      <name val="Helvetica"/>
      <family val="2"/>
    </font>
    <font>
      <b/>
      <sz val="9"/>
      <color theme="1"/>
      <name val="Helvetica"/>
      <family val="2"/>
    </font>
    <font>
      <sz val="9"/>
      <color theme="1"/>
      <name val="Helvetica"/>
      <family val="2"/>
    </font>
    <font>
      <b/>
      <sz val="10"/>
      <color theme="1"/>
      <name val="Helvetica"/>
      <family val="2"/>
    </font>
    <font>
      <sz val="8"/>
      <color theme="1"/>
      <name val="Helvetica"/>
      <family val="2"/>
    </font>
    <font>
      <sz val="10"/>
      <color theme="1"/>
      <name val="Arial"/>
      <family val="2"/>
    </font>
    <font>
      <i/>
      <sz val="9"/>
      <color theme="1"/>
      <name val="Helvetica"/>
      <family val="2"/>
    </font>
    <font>
      <b/>
      <i/>
      <sz val="8"/>
      <color theme="1"/>
      <name val="Helvetica"/>
      <family val="2"/>
    </font>
    <font>
      <b/>
      <sz val="10"/>
      <color theme="1"/>
      <name val="Arial"/>
      <family val="2"/>
    </font>
    <font>
      <b/>
      <sz val="10"/>
      <color rgb="FFFF0000"/>
      <name val="Arial"/>
      <family val="2"/>
    </font>
    <font>
      <sz val="10"/>
      <name val="Helvetica"/>
      <family val="2"/>
    </font>
    <font>
      <b/>
      <u/>
      <sz val="10"/>
      <color indexed="8"/>
      <name val="Arial"/>
      <family val="2"/>
    </font>
    <font>
      <sz val="11"/>
      <color indexed="8"/>
      <name val="Verdana"/>
      <family val="2"/>
    </font>
    <font>
      <b/>
      <u/>
      <sz val="12"/>
      <color indexed="8"/>
      <name val="Verdana"/>
      <family val="2"/>
    </font>
    <font>
      <u/>
      <sz val="12"/>
      <color indexed="8"/>
      <name val="Verdana"/>
      <family val="2"/>
    </font>
    <font>
      <sz val="10"/>
      <name val="Arial"/>
      <family val="2"/>
    </font>
    <font>
      <b/>
      <sz val="10"/>
      <name val="Arial"/>
      <family val="2"/>
    </font>
    <font>
      <b/>
      <sz val="10"/>
      <name val="Helvetica"/>
      <family val="2"/>
    </font>
    <font>
      <b/>
      <sz val="16"/>
      <color indexed="8"/>
      <name val="Verdana"/>
      <family val="2"/>
    </font>
    <font>
      <b/>
      <sz val="12"/>
      <name val="Verdana"/>
      <family val="2"/>
    </font>
    <font>
      <sz val="12"/>
      <color theme="5" tint="-0.249977111117893"/>
      <name val="Helvetica"/>
      <family val="2"/>
    </font>
    <font>
      <sz val="14"/>
      <color theme="5" tint="-0.249977111117893"/>
      <name val="Helvetica"/>
      <family val="2"/>
    </font>
    <font>
      <sz val="10"/>
      <color theme="5" tint="-0.249977111117893"/>
      <name val="Arial"/>
      <family val="2"/>
    </font>
    <font>
      <b/>
      <sz val="12"/>
      <color rgb="FFFF0000"/>
      <name val="Verdana"/>
      <family val="2"/>
    </font>
    <font>
      <sz val="12"/>
      <color rgb="FFFF0000"/>
      <name val="Verdana"/>
      <family val="2"/>
    </font>
    <font>
      <b/>
      <u/>
      <sz val="16"/>
      <color rgb="FFFF0000"/>
      <name val="Verdana"/>
      <family val="2"/>
    </font>
    <font>
      <sz val="11"/>
      <color theme="0" tint="-0.14999847407452621"/>
      <name val="Tahoma"/>
      <family val="2"/>
      <charset val="222"/>
      <scheme val="minor"/>
    </font>
    <font>
      <b/>
      <sz val="16"/>
      <name val="Cordia New"/>
      <family val="2"/>
      <charset val="222"/>
    </font>
    <font>
      <sz val="11"/>
      <color theme="0" tint="-0.249977111117893"/>
      <name val="Tahoma"/>
      <family val="2"/>
      <charset val="222"/>
      <scheme val="minor"/>
    </font>
    <font>
      <b/>
      <sz val="14"/>
      <name val="Cordia New"/>
      <family val="2"/>
      <charset val="222"/>
    </font>
    <font>
      <sz val="16"/>
      <color theme="0" tint="-0.14999847407452621"/>
      <name val="Cordia New"/>
      <family val="2"/>
    </font>
    <font>
      <b/>
      <sz val="14"/>
      <color indexed="8"/>
      <name val="Cordia New"/>
      <family val="2"/>
      <charset val="222"/>
    </font>
    <font>
      <sz val="11"/>
      <color rgb="FFFF0000"/>
      <name val="Tahoma"/>
      <family val="2"/>
      <scheme val="minor"/>
    </font>
    <font>
      <b/>
      <sz val="11"/>
      <color theme="1"/>
      <name val="Tahoma"/>
      <family val="2"/>
      <scheme val="minor"/>
    </font>
    <font>
      <sz val="12"/>
      <color indexed="8"/>
      <name val="Tahoma"/>
      <family val="2"/>
      <scheme val="minor"/>
    </font>
    <font>
      <b/>
      <sz val="12"/>
      <color theme="0"/>
      <name val="Verdana"/>
      <family val="2"/>
    </font>
    <font>
      <sz val="12"/>
      <color theme="0"/>
      <name val="Verdana"/>
      <family val="2"/>
    </font>
    <font>
      <b/>
      <sz val="22"/>
      <color theme="1"/>
      <name val="Tahoma"/>
      <family val="2"/>
      <scheme val="minor"/>
    </font>
    <font>
      <sz val="11"/>
      <name val="Tahoma"/>
      <family val="2"/>
      <scheme val="minor"/>
    </font>
    <font>
      <sz val="11"/>
      <color theme="1"/>
      <name val="Calibri"/>
      <family val="2"/>
    </font>
    <font>
      <b/>
      <sz val="14"/>
      <color theme="1"/>
      <name val="Tahoma"/>
      <family val="2"/>
      <scheme val="minor"/>
    </font>
    <font>
      <b/>
      <sz val="26"/>
      <color theme="1"/>
      <name val="Tahoma"/>
      <family val="2"/>
      <scheme val="minor"/>
    </font>
    <font>
      <b/>
      <sz val="11"/>
      <name val="Tahoma"/>
      <family val="2"/>
      <scheme val="minor"/>
    </font>
    <font>
      <b/>
      <u/>
      <sz val="11"/>
      <color rgb="FFFF0000"/>
      <name val="Tahoma"/>
      <family val="2"/>
      <scheme val="minor"/>
    </font>
    <font>
      <b/>
      <i/>
      <sz val="16"/>
      <color theme="1"/>
      <name val="Tahoma"/>
      <family val="2"/>
      <scheme val="minor"/>
    </font>
    <font>
      <b/>
      <sz val="26"/>
      <name val="Tahoma"/>
      <family val="2"/>
      <scheme val="minor"/>
    </font>
    <font>
      <b/>
      <sz val="26"/>
      <color rgb="FFFF0000"/>
      <name val="Tahoma"/>
      <family val="2"/>
      <scheme val="minor"/>
    </font>
    <font>
      <sz val="10"/>
      <color theme="1"/>
      <name val="Tahoma"/>
      <family val="2"/>
      <scheme val="minor"/>
    </font>
    <font>
      <b/>
      <sz val="14"/>
      <color rgb="FFFF0000"/>
      <name val="Tahoma"/>
      <family val="2"/>
      <scheme val="minor"/>
    </font>
    <font>
      <b/>
      <sz val="12"/>
      <color theme="1"/>
      <name val="Tahoma"/>
      <family val="2"/>
      <scheme val="minor"/>
    </font>
    <font>
      <b/>
      <sz val="18"/>
      <color theme="1"/>
      <name val="Tahoma"/>
      <family val="2"/>
      <scheme val="minor"/>
    </font>
    <font>
      <b/>
      <sz val="11"/>
      <color rgb="FFFF0000"/>
      <name val="Tahoma"/>
      <family val="2"/>
      <scheme val="minor"/>
    </font>
    <font>
      <b/>
      <sz val="48"/>
      <color rgb="FFFF0000"/>
      <name val="Tahoma"/>
      <family val="2"/>
      <scheme val="minor"/>
    </font>
    <font>
      <sz val="12.65"/>
      <color theme="1"/>
      <name val="Calibri"/>
      <family val="2"/>
    </font>
    <font>
      <b/>
      <u/>
      <sz val="11"/>
      <color theme="1"/>
      <name val="Tahoma"/>
      <family val="2"/>
      <scheme val="minor"/>
    </font>
    <font>
      <sz val="11"/>
      <color rgb="FFFF0000"/>
      <name val="Calibri"/>
      <family val="2"/>
    </font>
    <font>
      <sz val="12.65"/>
      <color rgb="FFFF0000"/>
      <name val="Calibri"/>
      <family val="2"/>
    </font>
    <font>
      <sz val="14.55"/>
      <color rgb="FFFF0000"/>
      <name val="Calibri"/>
      <family val="2"/>
    </font>
    <font>
      <b/>
      <sz val="12"/>
      <name val="Tahoma"/>
      <family val="2"/>
      <scheme val="minor"/>
    </font>
    <font>
      <b/>
      <sz val="12"/>
      <color theme="1"/>
      <name val="Verdana"/>
      <family val="2"/>
    </font>
    <font>
      <b/>
      <sz val="10"/>
      <color rgb="FFFF0000"/>
      <name val="Tahoma"/>
      <family val="2"/>
    </font>
    <font>
      <u/>
      <sz val="11"/>
      <color rgb="FFFF0000"/>
      <name val="Tahoma"/>
      <family val="2"/>
      <scheme val="minor"/>
    </font>
    <font>
      <b/>
      <sz val="12"/>
      <color rgb="FFFF0000"/>
      <name val="Tahoma"/>
      <family val="2"/>
      <scheme val="minor"/>
    </font>
    <font>
      <b/>
      <sz val="14"/>
      <color indexed="8"/>
      <name val="Verdana"/>
      <family val="2"/>
    </font>
    <font>
      <b/>
      <sz val="18"/>
      <color indexed="8"/>
      <name val="Verdana"/>
      <family val="2"/>
    </font>
    <font>
      <b/>
      <sz val="16"/>
      <name val="Verdana"/>
      <family val="2"/>
    </font>
    <font>
      <i/>
      <sz val="10"/>
      <color theme="1"/>
      <name val="Tahoma"/>
      <family val="2"/>
      <scheme val="minor"/>
    </font>
    <font>
      <b/>
      <sz val="20"/>
      <color theme="0"/>
      <name val="Tahoma"/>
      <family val="2"/>
      <scheme val="minor"/>
    </font>
    <font>
      <b/>
      <sz val="12"/>
      <color theme="0"/>
      <name val="Tahoma"/>
      <family val="2"/>
      <scheme val="minor"/>
    </font>
    <font>
      <b/>
      <i/>
      <sz val="11"/>
      <color theme="1"/>
      <name val="Tahoma"/>
      <family val="2"/>
      <scheme val="minor"/>
    </font>
    <font>
      <b/>
      <u/>
      <sz val="20"/>
      <color theme="0"/>
      <name val="Tahoma"/>
      <family val="2"/>
      <scheme val="minor"/>
    </font>
    <font>
      <b/>
      <sz val="10"/>
      <color rgb="FFFF0000"/>
      <name val="Tahoma"/>
      <family val="2"/>
      <scheme val="minor"/>
    </font>
    <font>
      <b/>
      <sz val="28"/>
      <color theme="1"/>
      <name val="Tahoma"/>
      <family val="2"/>
      <scheme val="minor"/>
    </font>
    <font>
      <b/>
      <sz val="20"/>
      <color rgb="FFFF0000"/>
      <name val="Tahoma"/>
      <family val="2"/>
      <scheme val="minor"/>
    </font>
    <font>
      <b/>
      <sz val="22"/>
      <color rgb="FFFF0000"/>
      <name val="Tahoma"/>
      <family val="2"/>
      <scheme val="minor"/>
    </font>
    <font>
      <b/>
      <sz val="16"/>
      <color rgb="FFFF0000"/>
      <name val="Tahoma"/>
      <family val="2"/>
      <scheme val="minor"/>
    </font>
    <font>
      <sz val="16"/>
      <color theme="1"/>
      <name val="Tahoma"/>
      <family val="2"/>
      <scheme val="minor"/>
    </font>
    <font>
      <sz val="11"/>
      <color theme="7"/>
      <name val="Tahoma"/>
      <family val="2"/>
      <scheme val="minor"/>
    </font>
    <font>
      <b/>
      <u/>
      <sz val="18"/>
      <color rgb="FFFF0000"/>
      <name val="Tahoma"/>
      <family val="2"/>
      <scheme val="minor"/>
    </font>
    <font>
      <b/>
      <i/>
      <sz val="16"/>
      <color rgb="FFFF0000"/>
      <name val="Tahoma"/>
      <family val="2"/>
      <scheme val="minor"/>
    </font>
    <font>
      <b/>
      <sz val="16"/>
      <color theme="1"/>
      <name val="Verdana"/>
      <family val="2"/>
    </font>
    <font>
      <sz val="12"/>
      <color indexed="8"/>
      <name val="Arial"/>
      <family val="2"/>
    </font>
    <font>
      <sz val="12"/>
      <color rgb="FFFF0000"/>
      <name val="Arial"/>
      <family val="2"/>
    </font>
    <font>
      <sz val="9"/>
      <color indexed="81"/>
      <name val="Tahoma"/>
      <family val="2"/>
    </font>
    <font>
      <b/>
      <sz val="9"/>
      <color indexed="81"/>
      <name val="Tahoma"/>
      <family val="2"/>
    </font>
    <font>
      <b/>
      <sz val="12"/>
      <color indexed="8"/>
      <name val="Arial"/>
      <family val="2"/>
    </font>
    <font>
      <b/>
      <sz val="16"/>
      <color rgb="FFFF0000"/>
      <name val="Verdana"/>
      <family val="2"/>
    </font>
    <font>
      <b/>
      <sz val="22"/>
      <color rgb="FFFF0000"/>
      <name val="Verdana"/>
      <family val="2"/>
    </font>
    <font>
      <sz val="14"/>
      <color indexed="8"/>
      <name val="Verdana"/>
      <family val="2"/>
    </font>
    <font>
      <b/>
      <sz val="18"/>
      <color rgb="FFFF0000"/>
      <name val="Verdana"/>
      <family val="2"/>
    </font>
    <font>
      <b/>
      <u/>
      <sz val="20"/>
      <color indexed="8"/>
      <name val="Verdana"/>
      <family val="2"/>
    </font>
    <font>
      <b/>
      <sz val="18"/>
      <color rgb="FF002060"/>
      <name val="Verdana"/>
      <family val="2"/>
    </font>
    <font>
      <b/>
      <sz val="24"/>
      <color rgb="FFFF0000"/>
      <name val="Verdana"/>
      <family val="2"/>
    </font>
    <font>
      <b/>
      <sz val="26"/>
      <color rgb="FFFF0000"/>
      <name val="Verdana"/>
      <family val="2"/>
    </font>
    <font>
      <b/>
      <u/>
      <sz val="12"/>
      <color indexed="8"/>
      <name val="Arial"/>
      <family val="2"/>
    </font>
    <font>
      <u/>
      <sz val="12"/>
      <color theme="10"/>
      <name val="Verdana"/>
      <family val="2"/>
    </font>
    <font>
      <b/>
      <u val="singleAccounting"/>
      <sz val="12"/>
      <color rgb="FFFF0000"/>
      <name val="Verdana"/>
      <family val="2"/>
    </font>
    <font>
      <sz val="11"/>
      <color rgb="FF373535"/>
      <name val="Arial"/>
      <family val="2"/>
    </font>
    <font>
      <sz val="15"/>
      <color rgb="FF595959"/>
      <name val="CordiaUPC"/>
      <family val="2"/>
    </font>
    <font>
      <sz val="12"/>
      <color rgb="FF646464"/>
      <name val="Prompt"/>
    </font>
    <font>
      <sz val="10"/>
      <color rgb="FF212529"/>
      <name val="Arial"/>
      <family val="2"/>
    </font>
    <font>
      <b/>
      <sz val="11"/>
      <color rgb="FFFF0000"/>
      <name val="Verdana"/>
      <family val="2"/>
    </font>
    <font>
      <sz val="11"/>
      <color rgb="FFFF0000"/>
      <name val="Tahoma"/>
      <family val="2"/>
      <charset val="222"/>
      <scheme val="minor"/>
    </font>
    <font>
      <b/>
      <sz val="11"/>
      <color theme="9"/>
      <name val="Tahoma"/>
      <family val="2"/>
      <scheme val="minor"/>
    </font>
    <font>
      <sz val="16"/>
      <color rgb="FFFF0000"/>
      <name val="Tahoma"/>
      <family val="2"/>
      <charset val="222"/>
      <scheme val="minor"/>
    </font>
    <font>
      <sz val="20"/>
      <color rgb="FFFF0000"/>
      <name val="Tahoma"/>
      <family val="2"/>
      <charset val="222"/>
      <scheme val="minor"/>
    </font>
    <font>
      <b/>
      <sz val="18"/>
      <color theme="0"/>
      <name val="Verdana"/>
      <family val="2"/>
    </font>
    <font>
      <sz val="12"/>
      <color theme="1"/>
      <name val="Verdana"/>
      <family val="2"/>
    </font>
    <font>
      <b/>
      <sz val="14"/>
      <color rgb="FFFF0000"/>
      <name val="Verdana"/>
      <family val="2"/>
    </font>
  </fonts>
  <fills count="56">
    <fill>
      <patternFill patternType="none"/>
    </fill>
    <fill>
      <patternFill patternType="gray125"/>
    </fill>
    <fill>
      <patternFill patternType="solid">
        <fgColor indexed="11"/>
        <bgColor indexed="64"/>
      </patternFill>
    </fill>
    <fill>
      <patternFill patternType="solid">
        <fgColor indexed="13"/>
        <bgColor indexed="64"/>
      </patternFill>
    </fill>
    <fill>
      <patternFill patternType="solid">
        <fgColor indexed="14"/>
        <bgColor indexed="64"/>
      </patternFill>
    </fill>
    <fill>
      <patternFill patternType="solid">
        <fgColor indexed="16"/>
        <bgColor indexed="64"/>
      </patternFill>
    </fill>
    <fill>
      <patternFill patternType="solid">
        <fgColor indexed="17"/>
        <bgColor indexed="64"/>
      </patternFill>
    </fill>
    <fill>
      <patternFill patternType="solid">
        <fgColor indexed="21"/>
        <bgColor indexed="64"/>
      </patternFill>
    </fill>
    <fill>
      <patternFill patternType="solid">
        <fgColor indexed="22"/>
        <bgColor indexed="64"/>
      </patternFill>
    </fill>
    <fill>
      <patternFill patternType="solid">
        <fgColor indexed="8"/>
        <bgColor indexed="64"/>
      </patternFill>
    </fill>
    <fill>
      <patternFill patternType="solid">
        <fgColor indexed="12"/>
        <bgColor indexed="64"/>
      </patternFill>
    </fill>
    <fill>
      <patternFill patternType="solid">
        <fgColor indexed="24"/>
        <bgColor indexed="64"/>
      </patternFill>
    </fill>
    <fill>
      <patternFill patternType="solid">
        <fgColor indexed="25"/>
        <bgColor indexed="64"/>
      </patternFill>
    </fill>
    <fill>
      <patternFill patternType="solid">
        <fgColor indexed="26"/>
        <bgColor indexed="64"/>
      </patternFill>
    </fill>
    <fill>
      <patternFill patternType="solid">
        <fgColor indexed="27"/>
        <bgColor indexed="64"/>
      </patternFill>
    </fill>
    <fill>
      <patternFill patternType="solid">
        <fgColor theme="9" tint="0.59999389629810485"/>
        <bgColor indexed="64"/>
      </patternFill>
    </fill>
    <fill>
      <patternFill patternType="gray0625">
        <fgColor indexed="44"/>
        <bgColor indexed="29"/>
      </patternFill>
    </fill>
    <fill>
      <patternFill patternType="solid">
        <fgColor indexed="9"/>
        <bgColor indexed="64"/>
      </patternFill>
    </fill>
    <fill>
      <patternFill patternType="solid">
        <fgColor indexed="53"/>
        <bgColor indexed="64"/>
      </patternFill>
    </fill>
    <fill>
      <patternFill patternType="solid">
        <fgColor indexed="52"/>
        <bgColor indexed="64"/>
      </patternFill>
    </fill>
    <fill>
      <patternFill patternType="solid">
        <fgColor indexed="43"/>
        <bgColor indexed="64"/>
      </patternFill>
    </fill>
    <fill>
      <patternFill patternType="solid">
        <fgColor indexed="42"/>
        <bgColor indexed="64"/>
      </patternFill>
    </fill>
    <fill>
      <patternFill patternType="solid">
        <fgColor theme="0" tint="-0.249977111117893"/>
        <bgColor indexed="64"/>
      </patternFill>
    </fill>
    <fill>
      <patternFill patternType="solid">
        <fgColor rgb="FFFFC000"/>
        <bgColor indexed="64"/>
      </patternFill>
    </fill>
    <fill>
      <patternFill patternType="solid">
        <fgColor theme="1"/>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rgb="FF7030A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indexed="42"/>
        <bgColor indexed="27"/>
      </patternFill>
    </fill>
    <fill>
      <patternFill patternType="solid">
        <fgColor rgb="FFCCFFCC"/>
        <bgColor indexed="27"/>
      </patternFill>
    </fill>
    <fill>
      <patternFill patternType="solid">
        <fgColor theme="5" tint="0.79998168889431442"/>
        <bgColor indexed="27"/>
      </patternFill>
    </fill>
    <fill>
      <patternFill patternType="solid">
        <fgColor theme="4" tint="0.79998168889431442"/>
        <bgColor indexed="27"/>
      </patternFill>
    </fill>
    <fill>
      <patternFill patternType="solid">
        <fgColor theme="2" tint="-9.9978637043366805E-2"/>
        <bgColor indexed="27"/>
      </patternFill>
    </fill>
    <fill>
      <patternFill patternType="solid">
        <fgColor rgb="FF00B0F0"/>
        <bgColor indexed="64"/>
      </patternFill>
    </fill>
    <fill>
      <patternFill patternType="solid">
        <fgColor theme="3" tint="-0.499984740745262"/>
        <bgColor indexed="64"/>
      </patternFill>
    </fill>
    <fill>
      <patternFill patternType="solid">
        <fgColor rgb="FFFF0000"/>
        <bgColor indexed="64"/>
      </patternFill>
    </fill>
    <fill>
      <patternFill patternType="solid">
        <fgColor theme="2" tint="-0.89999084444715716"/>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9" tint="0.39997558519241921"/>
        <bgColor indexed="64"/>
      </patternFill>
    </fill>
  </fills>
  <borders count="295">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right/>
      <top/>
      <bottom style="medium">
        <color indexed="8"/>
      </bottom>
      <diagonal/>
    </border>
    <border>
      <left/>
      <right style="thin">
        <color indexed="10"/>
      </right>
      <top/>
      <bottom/>
      <diagonal/>
    </border>
    <border>
      <left style="medium">
        <color indexed="8"/>
      </left>
      <right/>
      <top style="medium">
        <color indexed="8"/>
      </top>
      <bottom/>
      <diagonal/>
    </border>
    <border>
      <left/>
      <right/>
      <top style="medium">
        <color indexed="8"/>
      </top>
      <bottom style="thin">
        <color indexed="8"/>
      </bottom>
      <diagonal/>
    </border>
    <border>
      <left/>
      <right/>
      <top style="medium">
        <color indexed="8"/>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thin">
        <color indexed="8"/>
      </right>
      <top style="thin">
        <color indexed="8"/>
      </top>
      <bottom style="hair">
        <color indexed="8"/>
      </bottom>
      <diagonal/>
    </border>
    <border>
      <left style="thin">
        <color indexed="8"/>
      </left>
      <right/>
      <top style="hair">
        <color indexed="8"/>
      </top>
      <bottom style="thin">
        <color indexed="8"/>
      </bottom>
      <diagonal/>
    </border>
    <border>
      <left style="thin">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right style="thin">
        <color indexed="8"/>
      </right>
      <top style="thin">
        <color indexed="8"/>
      </top>
      <bottom/>
      <diagonal/>
    </border>
    <border>
      <left/>
      <right/>
      <top style="thin">
        <color indexed="8"/>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style="medium">
        <color indexed="8"/>
      </left>
      <right/>
      <top/>
      <bottom/>
      <diagonal/>
    </border>
    <border>
      <left/>
      <right style="medium">
        <color indexed="8"/>
      </right>
      <top style="thin">
        <color indexed="8"/>
      </top>
      <bottom/>
      <diagonal/>
    </border>
    <border>
      <left/>
      <right style="medium">
        <color indexed="8"/>
      </right>
      <top/>
      <bottom/>
      <diagonal/>
    </border>
    <border>
      <left style="thin">
        <color indexed="8"/>
      </left>
      <right/>
      <top style="thin">
        <color indexed="8"/>
      </top>
      <bottom style="hair">
        <color indexed="8"/>
      </bottom>
      <diagonal/>
    </border>
    <border>
      <left style="thin">
        <color indexed="8"/>
      </left>
      <right style="thin">
        <color indexed="8"/>
      </right>
      <top style="hair">
        <color indexed="8"/>
      </top>
      <bottom/>
      <diagonal/>
    </border>
    <border>
      <left style="thin">
        <color indexed="8"/>
      </left>
      <right style="thin">
        <color indexed="8"/>
      </right>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thin">
        <color indexed="8"/>
      </right>
      <top style="hair">
        <color indexed="8"/>
      </top>
      <bottom style="hair">
        <color indexed="8"/>
      </bottom>
      <diagonal/>
    </border>
    <border>
      <left/>
      <right/>
      <top style="thin">
        <color indexed="8"/>
      </top>
      <bottom style="thin">
        <color indexed="23"/>
      </bottom>
      <diagonal/>
    </border>
    <border>
      <left/>
      <right/>
      <top style="thin">
        <color indexed="23"/>
      </top>
      <bottom/>
      <diagonal/>
    </border>
    <border>
      <left/>
      <right/>
      <top style="thin">
        <color indexed="23"/>
      </top>
      <bottom style="thin">
        <color indexed="8"/>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10"/>
      </left>
      <right style="thin">
        <color indexed="10"/>
      </right>
      <top style="medium">
        <color indexed="8"/>
      </top>
      <bottom style="medium">
        <color indexed="8"/>
      </bottom>
      <diagonal/>
    </border>
    <border>
      <left style="medium">
        <color indexed="8"/>
      </left>
      <right style="thin">
        <color indexed="10"/>
      </right>
      <top style="medium">
        <color indexed="8"/>
      </top>
      <bottom style="thin">
        <color indexed="8"/>
      </bottom>
      <diagonal/>
    </border>
    <border>
      <left style="thin">
        <color indexed="10"/>
      </left>
      <right style="thin">
        <color indexed="10"/>
      </right>
      <top style="medium">
        <color indexed="8"/>
      </top>
      <bottom style="thin">
        <color indexed="8"/>
      </bottom>
      <diagonal/>
    </border>
    <border>
      <left style="thin">
        <color indexed="10"/>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style="thin">
        <color indexed="8"/>
      </top>
      <bottom style="hair">
        <color indexed="8"/>
      </bottom>
      <diagonal/>
    </border>
    <border>
      <left/>
      <right/>
      <top style="thin">
        <color indexed="8"/>
      </top>
      <bottom style="hair">
        <color indexed="8"/>
      </bottom>
      <diagonal/>
    </border>
    <border>
      <left/>
      <right style="thin">
        <color indexed="8"/>
      </right>
      <top style="thin">
        <color indexed="8"/>
      </top>
      <bottom style="hair">
        <color indexed="8"/>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10"/>
      </left>
      <right style="thin">
        <color indexed="10"/>
      </right>
      <top style="thin">
        <color indexed="8"/>
      </top>
      <bottom style="hair">
        <color indexed="8"/>
      </bottom>
      <diagonal/>
    </border>
    <border>
      <left style="thin">
        <color indexed="10"/>
      </left>
      <right style="medium">
        <color indexed="8"/>
      </right>
      <top style="thin">
        <color indexed="8"/>
      </top>
      <bottom style="hair">
        <color indexed="8"/>
      </bottom>
      <diagonal/>
    </border>
    <border>
      <left style="medium">
        <color indexed="8"/>
      </left>
      <right style="thin">
        <color indexed="10"/>
      </right>
      <top style="thin">
        <color indexed="10"/>
      </top>
      <bottom style="thin">
        <color indexed="10"/>
      </bottom>
      <diagonal/>
    </border>
    <border>
      <left style="medium">
        <color indexed="8"/>
      </left>
      <right/>
      <top style="hair">
        <color indexed="8"/>
      </top>
      <bottom style="thin">
        <color indexed="8"/>
      </bottom>
      <diagonal/>
    </border>
    <border>
      <left/>
      <right/>
      <top style="hair">
        <color indexed="8"/>
      </top>
      <bottom style="thin">
        <color indexed="8"/>
      </bottom>
      <diagonal/>
    </border>
    <border>
      <left/>
      <right style="thin">
        <color indexed="8"/>
      </right>
      <top style="hair">
        <color indexed="8"/>
      </top>
      <bottom style="thin">
        <color indexed="8"/>
      </bottom>
      <diagonal/>
    </border>
    <border>
      <left style="thin">
        <color indexed="8"/>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8"/>
      </bottom>
      <diagonal/>
    </border>
    <border>
      <left style="thin">
        <color indexed="10"/>
      </left>
      <right style="thin">
        <color indexed="10"/>
      </right>
      <top style="hair">
        <color indexed="8"/>
      </top>
      <bottom style="thin">
        <color indexed="8"/>
      </bottom>
      <diagonal/>
    </border>
    <border>
      <left style="thin">
        <color indexed="10"/>
      </left>
      <right style="medium">
        <color indexed="8"/>
      </right>
      <top style="hair">
        <color indexed="8"/>
      </top>
      <bottom style="thin">
        <color indexed="8"/>
      </bottom>
      <diagonal/>
    </border>
    <border>
      <left style="medium">
        <color indexed="8"/>
      </left>
      <right/>
      <top style="thin">
        <color indexed="8"/>
      </top>
      <bottom/>
      <diagonal/>
    </border>
    <border>
      <left style="thin">
        <color indexed="8"/>
      </left>
      <right style="thin">
        <color indexed="8"/>
      </right>
      <top style="thin">
        <color indexed="8"/>
      </top>
      <bottom style="thin">
        <color indexed="10"/>
      </bottom>
      <diagonal/>
    </border>
    <border>
      <left style="thin">
        <color indexed="10"/>
      </left>
      <right style="medium">
        <color indexed="8"/>
      </right>
      <top style="thin">
        <color indexed="8"/>
      </top>
      <bottom style="thin">
        <color indexed="10"/>
      </bottom>
      <diagonal/>
    </border>
    <border>
      <left style="thin">
        <color indexed="8"/>
      </left>
      <right style="medium">
        <color indexed="8"/>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10"/>
      </top>
      <bottom style="thin">
        <color indexed="10"/>
      </bottom>
      <diagonal/>
    </border>
    <border>
      <left style="thin">
        <color indexed="10"/>
      </left>
      <right style="medium">
        <color indexed="8"/>
      </right>
      <top style="thin">
        <color indexed="10"/>
      </top>
      <bottom style="thin">
        <color indexed="10"/>
      </bottom>
      <diagonal/>
    </border>
    <border>
      <left style="thin">
        <color indexed="10"/>
      </left>
      <right style="thin">
        <color indexed="10"/>
      </right>
      <top style="thin">
        <color indexed="10"/>
      </top>
      <bottom style="medium">
        <color indexed="8"/>
      </bottom>
      <diagonal/>
    </border>
    <border>
      <left style="medium">
        <color indexed="8"/>
      </left>
      <right/>
      <top/>
      <bottom style="hair">
        <color indexed="8"/>
      </bottom>
      <diagonal/>
    </border>
    <border>
      <left/>
      <right/>
      <top/>
      <bottom style="hair">
        <color indexed="8"/>
      </bottom>
      <diagonal/>
    </border>
    <border>
      <left/>
      <right style="thin">
        <color indexed="8"/>
      </right>
      <top/>
      <bottom style="hair">
        <color indexed="8"/>
      </bottom>
      <diagonal/>
    </border>
    <border>
      <left style="thin">
        <color indexed="8"/>
      </left>
      <right style="thin">
        <color indexed="10"/>
      </right>
      <top style="thin">
        <color indexed="10"/>
      </top>
      <bottom style="hair">
        <color indexed="8"/>
      </bottom>
      <diagonal/>
    </border>
    <border>
      <left style="thin">
        <color indexed="10"/>
      </left>
      <right style="thin">
        <color indexed="10"/>
      </right>
      <top style="thin">
        <color indexed="10"/>
      </top>
      <bottom style="hair">
        <color indexed="8"/>
      </bottom>
      <diagonal/>
    </border>
    <border>
      <left style="thin">
        <color indexed="10"/>
      </left>
      <right style="thin">
        <color indexed="8"/>
      </right>
      <top style="thin">
        <color indexed="10"/>
      </top>
      <bottom style="hair">
        <color indexed="8"/>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10"/>
      </left>
      <right style="medium">
        <color indexed="8"/>
      </right>
      <top style="thin">
        <color indexed="10"/>
      </top>
      <bottom style="hair">
        <color indexed="8"/>
      </bottom>
      <diagonal/>
    </border>
    <border>
      <left style="medium">
        <color indexed="8"/>
      </left>
      <right style="thin">
        <color indexed="10"/>
      </right>
      <top style="thin">
        <color indexed="10"/>
      </top>
      <bottom style="medium">
        <color indexed="8"/>
      </bottom>
      <diagonal/>
    </border>
    <border>
      <left style="thin">
        <color indexed="10"/>
      </left>
      <right style="medium">
        <color indexed="8"/>
      </right>
      <top style="thin">
        <color indexed="10"/>
      </top>
      <bottom style="medium">
        <color indexed="8"/>
      </bottom>
      <diagonal/>
    </border>
    <border>
      <left style="medium">
        <color indexed="8"/>
      </left>
      <right/>
      <top style="hair">
        <color indexed="8"/>
      </top>
      <bottom/>
      <diagonal/>
    </border>
    <border>
      <left/>
      <right/>
      <top style="hair">
        <color indexed="8"/>
      </top>
      <bottom/>
      <diagonal/>
    </border>
    <border>
      <left/>
      <right style="thin">
        <color indexed="8"/>
      </right>
      <top style="hair">
        <color indexed="8"/>
      </top>
      <bottom/>
      <diagonal/>
    </border>
    <border>
      <left style="thin">
        <color indexed="8"/>
      </left>
      <right style="thin">
        <color indexed="10"/>
      </right>
      <top style="hair">
        <color indexed="8"/>
      </top>
      <bottom style="thin">
        <color indexed="10"/>
      </bottom>
      <diagonal/>
    </border>
    <border>
      <left style="thin">
        <color indexed="10"/>
      </left>
      <right style="thin">
        <color indexed="10"/>
      </right>
      <top style="hair">
        <color indexed="8"/>
      </top>
      <bottom style="thin">
        <color indexed="10"/>
      </bottom>
      <diagonal/>
    </border>
    <border>
      <left style="thin">
        <color indexed="10"/>
      </left>
      <right style="thin">
        <color indexed="8"/>
      </right>
      <top style="hair">
        <color indexed="8"/>
      </top>
      <bottom style="thin">
        <color indexed="10"/>
      </bottom>
      <diagonal/>
    </border>
    <border>
      <left style="thin">
        <color indexed="8"/>
      </left>
      <right style="thin">
        <color indexed="8"/>
      </right>
      <top style="hair">
        <color indexed="8"/>
      </top>
      <bottom style="thin">
        <color indexed="10"/>
      </bottom>
      <diagonal/>
    </border>
    <border>
      <left style="thin">
        <color indexed="10"/>
      </left>
      <right style="medium">
        <color indexed="8"/>
      </right>
      <top style="hair">
        <color indexed="8"/>
      </top>
      <bottom style="thin">
        <color indexed="10"/>
      </bottom>
      <diagonal/>
    </border>
    <border>
      <left/>
      <right style="thin">
        <color indexed="8"/>
      </right>
      <top/>
      <bottom style="medium">
        <color indexed="8"/>
      </bottom>
      <diagonal/>
    </border>
    <border>
      <left style="thin">
        <color indexed="8"/>
      </left>
      <right style="thin">
        <color indexed="10"/>
      </right>
      <top style="thin">
        <color indexed="10"/>
      </top>
      <bottom style="medium">
        <color indexed="8"/>
      </bottom>
      <diagonal/>
    </border>
    <border>
      <left style="thin">
        <color indexed="10"/>
      </left>
      <right style="thin">
        <color indexed="8"/>
      </right>
      <top style="thin">
        <color indexed="10"/>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
      <left style="medium">
        <color indexed="8"/>
      </left>
      <right style="thin">
        <color indexed="10"/>
      </right>
      <top style="medium">
        <color indexed="8"/>
      </top>
      <bottom style="thin">
        <color indexed="10"/>
      </bottom>
      <diagonal/>
    </border>
    <border>
      <left style="thin">
        <color indexed="10"/>
      </left>
      <right style="thin">
        <color indexed="10"/>
      </right>
      <top style="medium">
        <color indexed="8"/>
      </top>
      <bottom style="thin">
        <color indexed="10"/>
      </bottom>
      <diagonal/>
    </border>
    <border>
      <left style="thin">
        <color indexed="10"/>
      </left>
      <right style="medium">
        <color indexed="8"/>
      </right>
      <top style="medium">
        <color indexed="8"/>
      </top>
      <bottom style="thin">
        <color indexed="10"/>
      </bottom>
      <diagonal/>
    </border>
    <border>
      <left style="medium">
        <color indexed="8"/>
      </left>
      <right style="medium">
        <color indexed="8"/>
      </right>
      <top style="medium">
        <color indexed="8"/>
      </top>
      <bottom style="thin">
        <color indexed="10"/>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hair">
        <color indexed="8"/>
      </right>
      <top style="medium">
        <color indexed="8"/>
      </top>
      <bottom style="hair">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hair">
        <color indexed="8"/>
      </bottom>
      <diagonal/>
    </border>
    <border>
      <left style="medium">
        <color indexed="8"/>
      </left>
      <right style="thin">
        <color indexed="10"/>
      </right>
      <top style="thin">
        <color indexed="10"/>
      </top>
      <bottom style="thin">
        <color indexed="8"/>
      </bottom>
      <diagonal/>
    </border>
    <border>
      <left style="thin">
        <color indexed="10"/>
      </left>
      <right style="medium">
        <color indexed="8"/>
      </right>
      <top style="thin">
        <color indexed="10"/>
      </top>
      <bottom style="thin">
        <color indexed="8"/>
      </bottom>
      <diagonal/>
    </border>
    <border>
      <left style="medium">
        <color indexed="8"/>
      </left>
      <right style="medium">
        <color indexed="8"/>
      </right>
      <top/>
      <bottom style="thin">
        <color indexed="8"/>
      </bottom>
      <diagonal/>
    </border>
    <border>
      <left style="medium">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medium">
        <color indexed="8"/>
      </left>
      <right style="thin">
        <color indexed="10"/>
      </right>
      <top style="thin">
        <color indexed="8"/>
      </top>
      <bottom style="thin">
        <color indexed="10"/>
      </bottom>
      <diagonal/>
    </border>
    <border>
      <left style="medium">
        <color indexed="8"/>
      </left>
      <right style="medium">
        <color indexed="8"/>
      </right>
      <top style="thin">
        <color indexed="8"/>
      </top>
      <bottom/>
      <diagonal/>
    </border>
    <border>
      <left style="medium">
        <color indexed="8"/>
      </left>
      <right style="hair">
        <color indexed="8"/>
      </right>
      <top style="thin">
        <color indexed="8"/>
      </top>
      <bottom style="thin">
        <color indexed="10"/>
      </bottom>
      <diagonal/>
    </border>
    <border>
      <left style="hair">
        <color indexed="8"/>
      </left>
      <right style="hair">
        <color indexed="8"/>
      </right>
      <top style="thin">
        <color indexed="8"/>
      </top>
      <bottom/>
      <diagonal/>
    </border>
    <border>
      <left style="hair">
        <color indexed="8"/>
      </left>
      <right style="medium">
        <color indexed="8"/>
      </right>
      <top style="thin">
        <color indexed="8"/>
      </top>
      <bottom/>
      <diagonal/>
    </border>
    <border>
      <left style="medium">
        <color indexed="8"/>
      </left>
      <right style="medium">
        <color indexed="8"/>
      </right>
      <top/>
      <bottom/>
      <diagonal/>
    </border>
    <border>
      <left style="medium">
        <color indexed="8"/>
      </left>
      <right style="hair">
        <color indexed="8"/>
      </right>
      <top style="thin">
        <color indexed="10"/>
      </top>
      <bottom style="thin">
        <color indexed="10"/>
      </bottom>
      <diagonal/>
    </border>
    <border>
      <left style="hair">
        <color indexed="8"/>
      </left>
      <right style="hair">
        <color indexed="8"/>
      </right>
      <top/>
      <bottom/>
      <diagonal/>
    </border>
    <border>
      <left style="hair">
        <color indexed="8"/>
      </left>
      <right style="medium">
        <color indexed="8"/>
      </right>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style="thin">
        <color indexed="10"/>
      </left>
      <right style="thin">
        <color indexed="8"/>
      </right>
      <top style="medium">
        <color indexed="8"/>
      </top>
      <bottom style="thin">
        <color indexed="10"/>
      </bottom>
      <diagonal/>
    </border>
    <border>
      <left style="thin">
        <color indexed="8"/>
      </left>
      <right style="thin">
        <color indexed="10"/>
      </right>
      <top style="medium">
        <color indexed="8"/>
      </top>
      <bottom style="thin">
        <color indexed="10"/>
      </bottom>
      <diagonal/>
    </border>
    <border>
      <left style="medium">
        <color indexed="8"/>
      </left>
      <right style="hair">
        <color indexed="8"/>
      </right>
      <top style="thin">
        <color indexed="10"/>
      </top>
      <bottom style="medium">
        <color indexed="8"/>
      </bottom>
      <diagonal/>
    </border>
    <border>
      <left style="hair">
        <color indexed="8"/>
      </left>
      <right style="hair">
        <color indexed="8"/>
      </right>
      <top/>
      <bottom style="medium">
        <color indexed="8"/>
      </bottom>
      <diagonal/>
    </border>
    <border>
      <left style="hair">
        <color indexed="8"/>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8"/>
      </left>
      <right style="medium">
        <color indexed="64"/>
      </right>
      <top style="thin">
        <color indexed="8"/>
      </top>
      <bottom/>
      <diagonal/>
    </border>
    <border>
      <left/>
      <right style="medium">
        <color indexed="64"/>
      </right>
      <top/>
      <bottom/>
      <diagonal/>
    </border>
    <border>
      <left style="medium">
        <color indexed="64"/>
      </left>
      <right style="thin">
        <color indexed="8"/>
      </right>
      <top/>
      <bottom/>
      <diagonal/>
    </border>
    <border>
      <left/>
      <right style="medium">
        <color indexed="64"/>
      </right>
      <top/>
      <bottom style="thin">
        <color indexed="8"/>
      </bottom>
      <diagonal/>
    </border>
    <border>
      <left/>
      <right style="medium">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thin">
        <color indexed="8"/>
      </top>
      <bottom style="hair">
        <color indexed="8"/>
      </bottom>
      <diagonal/>
    </border>
    <border>
      <left/>
      <right style="medium">
        <color indexed="64"/>
      </right>
      <top style="hair">
        <color indexed="8"/>
      </top>
      <bottom style="thin">
        <color indexed="8"/>
      </bottom>
      <diagonal/>
    </border>
    <border>
      <left style="thin">
        <color indexed="8"/>
      </left>
      <right style="medium">
        <color indexed="64"/>
      </right>
      <top/>
      <bottom/>
      <diagonal/>
    </border>
    <border>
      <left style="thin">
        <color indexed="8"/>
      </left>
      <right style="medium">
        <color indexed="64"/>
      </right>
      <top/>
      <bottom style="thin">
        <color indexed="8"/>
      </bottom>
      <diagonal/>
    </border>
    <border>
      <left/>
      <right style="medium">
        <color indexed="64"/>
      </right>
      <top style="thin">
        <color indexed="8"/>
      </top>
      <bottom/>
      <diagonal/>
    </border>
    <border>
      <left/>
      <right style="medium">
        <color indexed="64"/>
      </right>
      <top/>
      <bottom style="thin">
        <color indexed="23"/>
      </bottom>
      <diagonal/>
    </border>
    <border>
      <left style="medium">
        <color indexed="64"/>
      </left>
      <right/>
      <top style="thin">
        <color indexed="23"/>
      </top>
      <bottom/>
      <diagonal/>
    </border>
    <border>
      <left/>
      <right style="medium">
        <color indexed="64"/>
      </right>
      <top style="thin">
        <color indexed="23"/>
      </top>
      <bottom/>
      <diagonal/>
    </border>
    <border>
      <left/>
      <right/>
      <top/>
      <bottom style="medium">
        <color indexed="64"/>
      </bottom>
      <diagonal/>
    </border>
    <border>
      <left/>
      <right/>
      <top style="thin">
        <color indexed="8"/>
      </top>
      <bottom style="medium">
        <color indexed="64"/>
      </bottom>
      <diagonal/>
    </border>
    <border>
      <left/>
      <right style="medium">
        <color indexed="64"/>
      </right>
      <top/>
      <bottom style="medium">
        <color indexed="64"/>
      </bottom>
      <diagonal/>
    </border>
    <border>
      <left style="hair">
        <color indexed="8"/>
      </left>
      <right style="hair">
        <color indexed="8"/>
      </right>
      <top style="thin">
        <color indexed="8"/>
      </top>
      <bottom style="hair">
        <color indexed="8"/>
      </bottom>
      <diagonal/>
    </border>
    <border>
      <left style="hair">
        <color indexed="8"/>
      </left>
      <right style="medium">
        <color indexed="64"/>
      </right>
      <top style="thin">
        <color indexed="64"/>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medium">
        <color indexed="64"/>
      </right>
      <top style="hair">
        <color indexed="8"/>
      </top>
      <bottom style="hair">
        <color indexed="8"/>
      </bottom>
      <diagonal/>
    </border>
    <border>
      <left style="hair">
        <color indexed="8"/>
      </left>
      <right style="medium">
        <color indexed="64"/>
      </right>
      <top style="hair">
        <color indexed="8"/>
      </top>
      <bottom style="thin">
        <color indexed="64"/>
      </bottom>
      <diagonal/>
    </border>
    <border>
      <left style="hair">
        <color indexed="8"/>
      </left>
      <right style="hair">
        <color indexed="8"/>
      </right>
      <top style="hair">
        <color indexed="8"/>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8"/>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8"/>
      </right>
      <top style="thin">
        <color indexed="8"/>
      </top>
      <bottom/>
      <diagonal/>
    </border>
    <border>
      <left style="thin">
        <color indexed="64"/>
      </left>
      <right style="medium">
        <color indexed="64"/>
      </right>
      <top style="thin">
        <color indexed="64"/>
      </top>
      <bottom style="thin">
        <color indexed="64"/>
      </bottom>
      <diagonal/>
    </border>
    <border>
      <left style="medium">
        <color indexed="64"/>
      </left>
      <right/>
      <top style="thin">
        <color indexed="8"/>
      </top>
      <bottom/>
      <diagonal/>
    </border>
    <border>
      <left style="medium">
        <color indexed="64"/>
      </left>
      <right/>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top style="thin">
        <color indexed="8"/>
      </top>
      <bottom style="hair">
        <color indexed="8"/>
      </bottom>
      <diagonal/>
    </border>
    <border>
      <left style="medium">
        <color indexed="64"/>
      </left>
      <right style="thin">
        <color indexed="8"/>
      </right>
      <top style="hair">
        <color indexed="8"/>
      </top>
      <bottom/>
      <diagonal/>
    </border>
    <border>
      <left style="medium">
        <color indexed="64"/>
      </left>
      <right/>
      <top style="thin">
        <color indexed="8"/>
      </top>
      <bottom style="thin">
        <color indexed="23"/>
      </bottom>
      <diagonal/>
    </border>
    <border>
      <left style="medium">
        <color indexed="64"/>
      </left>
      <right/>
      <top style="thin">
        <color indexed="8"/>
      </top>
      <bottom style="thin">
        <color indexed="8"/>
      </bottom>
      <diagonal/>
    </border>
    <border>
      <left/>
      <right style="medium">
        <color indexed="64"/>
      </right>
      <top style="thin">
        <color indexed="64"/>
      </top>
      <bottom style="thin">
        <color indexed="64"/>
      </bottom>
      <diagonal/>
    </border>
    <border>
      <left style="thin">
        <color indexed="8"/>
      </left>
      <right style="medium">
        <color indexed="64"/>
      </right>
      <top style="thin">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double">
        <color indexed="64"/>
      </right>
      <top/>
      <bottom/>
      <diagonal/>
    </border>
    <border>
      <left style="thin">
        <color indexed="64"/>
      </left>
      <right/>
      <top/>
      <bottom/>
      <diagonal/>
    </border>
    <border>
      <left/>
      <right style="thin">
        <color indexed="64"/>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style="medium">
        <color indexed="64"/>
      </right>
      <top style="medium">
        <color indexed="64"/>
      </top>
      <bottom style="double">
        <color indexed="64"/>
      </bottom>
      <diagonal/>
    </border>
    <border>
      <left/>
      <right style="double">
        <color indexed="64"/>
      </right>
      <top/>
      <bottom style="double">
        <color indexed="64"/>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8"/>
      </left>
      <right style="hair">
        <color indexed="8"/>
      </right>
      <top style="thin">
        <color indexed="8"/>
      </top>
      <bottom/>
      <diagonal/>
    </border>
    <border>
      <left style="thin">
        <color indexed="8"/>
      </left>
      <right style="hair">
        <color indexed="8"/>
      </right>
      <top/>
      <bottom style="hair">
        <color indexed="8"/>
      </bottom>
      <diagonal/>
    </border>
    <border>
      <left style="hair">
        <color indexed="8"/>
      </left>
      <right style="hair">
        <color indexed="8"/>
      </right>
      <top/>
      <bottom style="hair">
        <color indexed="8"/>
      </bottom>
      <diagonal/>
    </border>
    <border>
      <left style="thin">
        <color indexed="10"/>
      </left>
      <right style="thin">
        <color indexed="10"/>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medium">
        <color indexed="64"/>
      </left>
      <right style="thin">
        <color indexed="10"/>
      </right>
      <top style="medium">
        <color indexed="64"/>
      </top>
      <bottom style="thin">
        <color indexed="10"/>
      </bottom>
      <diagonal/>
    </border>
    <border>
      <left style="thin">
        <color indexed="10"/>
      </left>
      <right style="thin">
        <color indexed="10"/>
      </right>
      <top style="medium">
        <color indexed="64"/>
      </top>
      <bottom style="thin">
        <color indexed="10"/>
      </bottom>
      <diagonal/>
    </border>
    <border>
      <left style="thin">
        <color indexed="10"/>
      </left>
      <right style="medium">
        <color indexed="64"/>
      </right>
      <top style="medium">
        <color indexed="64"/>
      </top>
      <bottom style="thin">
        <color indexed="10"/>
      </bottom>
      <diagonal/>
    </border>
    <border>
      <left style="medium">
        <color indexed="64"/>
      </left>
      <right style="thin">
        <color indexed="10"/>
      </right>
      <top style="thin">
        <color indexed="10"/>
      </top>
      <bottom style="thin">
        <color indexed="10"/>
      </bottom>
      <diagonal/>
    </border>
    <border>
      <left style="thin">
        <color indexed="10"/>
      </left>
      <right style="medium">
        <color indexed="64"/>
      </right>
      <top style="thin">
        <color indexed="10"/>
      </top>
      <bottom style="thin">
        <color indexed="10"/>
      </bottom>
      <diagonal/>
    </border>
    <border>
      <left style="medium">
        <color indexed="64"/>
      </left>
      <right style="thin">
        <color indexed="10"/>
      </right>
      <top style="thin">
        <color indexed="10"/>
      </top>
      <bottom style="medium">
        <color indexed="64"/>
      </bottom>
      <diagonal/>
    </border>
    <border>
      <left style="thin">
        <color indexed="10"/>
      </left>
      <right style="thin">
        <color indexed="10"/>
      </right>
      <top style="thin">
        <color indexed="10"/>
      </top>
      <bottom style="medium">
        <color indexed="64"/>
      </bottom>
      <diagonal/>
    </border>
    <border>
      <left style="thin">
        <color indexed="10"/>
      </left>
      <right style="medium">
        <color indexed="64"/>
      </right>
      <top style="thin">
        <color indexed="10"/>
      </top>
      <bottom style="medium">
        <color indexed="64"/>
      </bottom>
      <diagonal/>
    </border>
    <border>
      <left/>
      <right style="thin">
        <color indexed="64"/>
      </right>
      <top style="thin">
        <color indexed="64"/>
      </top>
      <bottom style="thin">
        <color indexed="64"/>
      </bottom>
      <diagonal/>
    </border>
    <border>
      <left style="medium">
        <color indexed="64"/>
      </left>
      <right/>
      <top/>
      <bottom style="thin">
        <color indexed="10"/>
      </bottom>
      <diagonal/>
    </border>
    <border>
      <left/>
      <right style="medium">
        <color indexed="64"/>
      </right>
      <top/>
      <bottom style="thin">
        <color indexed="10"/>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10"/>
      </left>
      <right style="thin">
        <color indexed="10"/>
      </right>
      <top/>
      <bottom/>
      <diagonal/>
    </border>
    <border>
      <left style="medium">
        <color indexed="64"/>
      </left>
      <right style="thin">
        <color indexed="10"/>
      </right>
      <top style="thin">
        <color indexed="10"/>
      </top>
      <bottom/>
      <diagonal/>
    </border>
    <border>
      <left/>
      <right/>
      <top/>
      <bottom style="double">
        <color indexed="8"/>
      </bottom>
      <diagonal/>
    </border>
    <border>
      <left style="double">
        <color indexed="8"/>
      </left>
      <right style="thin">
        <color indexed="8"/>
      </right>
      <top style="double">
        <color indexed="8"/>
      </top>
      <bottom/>
      <diagonal/>
    </border>
    <border>
      <left style="thin">
        <color indexed="8"/>
      </left>
      <right style="double">
        <color indexed="8"/>
      </right>
      <top style="double">
        <color indexed="8"/>
      </top>
      <bottom style="thin">
        <color indexed="8"/>
      </bottom>
      <diagonal/>
    </border>
    <border>
      <left style="double">
        <color indexed="8"/>
      </left>
      <right style="thin">
        <color indexed="8"/>
      </right>
      <top/>
      <bottom style="thin">
        <color indexed="8"/>
      </bottom>
      <diagonal/>
    </border>
    <border>
      <left style="thin">
        <color indexed="8"/>
      </left>
      <right style="double">
        <color indexed="8"/>
      </right>
      <top style="thin">
        <color indexed="8"/>
      </top>
      <bottom style="thin">
        <color indexed="8"/>
      </bottom>
      <diagonal/>
    </border>
    <border>
      <left style="double">
        <color indexed="8"/>
      </left>
      <right style="thin">
        <color indexed="8"/>
      </right>
      <top style="thin">
        <color indexed="8"/>
      </top>
      <bottom style="hair">
        <color indexed="8"/>
      </bottom>
      <diagonal/>
    </border>
    <border>
      <left style="thin">
        <color indexed="8"/>
      </left>
      <right style="double">
        <color indexed="8"/>
      </right>
      <top style="thin">
        <color indexed="8"/>
      </top>
      <bottom style="hair">
        <color indexed="8"/>
      </bottom>
      <diagonal/>
    </border>
    <border>
      <left style="double">
        <color indexed="8"/>
      </left>
      <right style="thin">
        <color indexed="8"/>
      </right>
      <top style="hair">
        <color indexed="8"/>
      </top>
      <bottom style="hair">
        <color indexed="8"/>
      </bottom>
      <diagonal/>
    </border>
    <border>
      <left/>
      <right/>
      <top style="hair">
        <color indexed="8"/>
      </top>
      <bottom style="hair">
        <color indexed="8"/>
      </bottom>
      <diagonal/>
    </border>
    <border>
      <left style="thin">
        <color indexed="8"/>
      </left>
      <right/>
      <top style="hair">
        <color indexed="8"/>
      </top>
      <bottom style="hair">
        <color indexed="8"/>
      </bottom>
      <diagonal/>
    </border>
    <border>
      <left style="thin">
        <color indexed="8"/>
      </left>
      <right style="double">
        <color indexed="8"/>
      </right>
      <top style="hair">
        <color indexed="8"/>
      </top>
      <bottom style="hair">
        <color indexed="8"/>
      </bottom>
      <diagonal/>
    </border>
    <border>
      <left style="double">
        <color indexed="8"/>
      </left>
      <right style="thin">
        <color indexed="8"/>
      </right>
      <top/>
      <bottom/>
      <diagonal/>
    </border>
    <border>
      <left style="thin">
        <color indexed="8"/>
      </left>
      <right style="double">
        <color indexed="8"/>
      </right>
      <top/>
      <bottom/>
      <diagonal/>
    </border>
    <border>
      <left style="double">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double">
        <color indexed="8"/>
      </left>
      <right style="thin">
        <color indexed="8"/>
      </right>
      <top style="hair">
        <color indexed="8"/>
      </top>
      <bottom/>
      <diagonal/>
    </border>
    <border>
      <left style="thin">
        <color indexed="8"/>
      </left>
      <right/>
      <top style="hair">
        <color indexed="8"/>
      </top>
      <bottom/>
      <diagonal/>
    </border>
    <border>
      <left style="thin">
        <color indexed="8"/>
      </left>
      <right style="double">
        <color indexed="8"/>
      </right>
      <top style="hair">
        <color indexed="8"/>
      </top>
      <bottom/>
      <diagonal/>
    </border>
    <border>
      <left style="double">
        <color indexed="8"/>
      </left>
      <right style="thin">
        <color indexed="8"/>
      </right>
      <top style="hair">
        <color indexed="8"/>
      </top>
      <bottom style="thin">
        <color indexed="8"/>
      </bottom>
      <diagonal/>
    </border>
    <border>
      <left style="thin">
        <color indexed="8"/>
      </left>
      <right style="double">
        <color indexed="8"/>
      </right>
      <top style="hair">
        <color indexed="8"/>
      </top>
      <bottom style="thin">
        <color indexed="8"/>
      </bottom>
      <diagonal/>
    </border>
    <border>
      <left style="thin">
        <color indexed="64"/>
      </left>
      <right style="thin">
        <color indexed="64"/>
      </right>
      <top style="hair">
        <color indexed="64"/>
      </top>
      <bottom/>
      <diagonal/>
    </border>
    <border>
      <left style="medium">
        <color indexed="64"/>
      </left>
      <right/>
      <top style="thin">
        <color indexed="8"/>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thin">
        <color indexed="8"/>
      </left>
      <right/>
      <top style="double">
        <color indexed="8"/>
      </top>
      <bottom style="thin">
        <color indexed="8"/>
      </bottom>
      <diagonal/>
    </border>
    <border>
      <left/>
      <right/>
      <top style="double">
        <color indexed="8"/>
      </top>
      <bottom style="thin">
        <color indexed="8"/>
      </bottom>
      <diagonal/>
    </border>
    <border>
      <left/>
      <right style="double">
        <color indexed="8"/>
      </right>
      <top style="double">
        <color indexed="8"/>
      </top>
      <bottom style="thin">
        <color indexed="8"/>
      </bottom>
      <diagonal/>
    </border>
  </borders>
  <cellStyleXfs count="26">
    <xf numFmtId="0" fontId="0" fillId="0" borderId="0" applyNumberFormat="0" applyFill="0" applyBorder="0" applyProtection="0">
      <alignment vertical="top"/>
    </xf>
    <xf numFmtId="43" fontId="27" fillId="0" borderId="0" applyFont="0" applyFill="0" applyBorder="0" applyAlignment="0" applyProtection="0"/>
    <xf numFmtId="0" fontId="63" fillId="0" borderId="0"/>
    <xf numFmtId="43" fontId="63" fillId="0" borderId="0" applyFont="0" applyFill="0" applyBorder="0" applyAlignment="0" applyProtection="0"/>
    <xf numFmtId="0" fontId="82" fillId="0" borderId="0"/>
    <xf numFmtId="43" fontId="82" fillId="0" borderId="0" applyFont="0" applyFill="0" applyBorder="0" applyAlignment="0" applyProtection="0"/>
    <xf numFmtId="0" fontId="89" fillId="0" borderId="0"/>
    <xf numFmtId="9" fontId="89" fillId="0" borderId="0" applyFont="0" applyFill="0" applyBorder="0" applyAlignment="0" applyProtection="0"/>
    <xf numFmtId="0" fontId="29" fillId="0" borderId="0">
      <alignment vertical="top"/>
    </xf>
    <xf numFmtId="0" fontId="90" fillId="0" borderId="0" applyNumberFormat="0" applyFill="0" applyBorder="0" applyAlignment="0" applyProtection="0"/>
    <xf numFmtId="0" fontId="91" fillId="0" borderId="0" applyNumberFormat="0" applyFill="0" applyBorder="0" applyAlignment="0" applyProtection="0"/>
    <xf numFmtId="0" fontId="92" fillId="0" borderId="0"/>
    <xf numFmtId="9" fontId="94" fillId="0" borderId="0" applyFont="0" applyFill="0" applyBorder="0" applyAlignment="0" applyProtection="0"/>
    <xf numFmtId="0" fontId="55" fillId="0" borderId="0" applyNumberFormat="0" applyFill="0" applyBorder="0" applyProtection="0">
      <alignment vertical="top"/>
    </xf>
    <xf numFmtId="9" fontId="55" fillId="0" borderId="0" applyFont="0" applyFill="0" applyBorder="0" applyAlignment="0" applyProtection="0"/>
    <xf numFmtId="0" fontId="26" fillId="0" borderId="0"/>
    <xf numFmtId="187" fontId="26" fillId="0" borderId="0" applyFont="0" applyFill="0" applyBorder="0" applyAlignment="0" applyProtection="0"/>
    <xf numFmtId="0" fontId="15" fillId="0" borderId="0"/>
    <xf numFmtId="187" fontId="15" fillId="0" borderId="0" applyFont="0" applyFill="0" applyBorder="0" applyAlignment="0" applyProtection="0"/>
    <xf numFmtId="0" fontId="13" fillId="0" borderId="0"/>
    <xf numFmtId="187" fontId="13" fillId="0" borderId="0" applyFont="0" applyFill="0" applyBorder="0" applyAlignment="0" applyProtection="0"/>
    <xf numFmtId="9" fontId="13" fillId="0" borderId="0" applyFont="0" applyFill="0" applyBorder="0" applyAlignment="0" applyProtection="0"/>
    <xf numFmtId="0" fontId="197" fillId="0" borderId="0" applyNumberFormat="0" applyFill="0" applyBorder="0" applyAlignment="0" applyProtection="0">
      <alignment vertical="top"/>
    </xf>
    <xf numFmtId="0" fontId="6" fillId="0" borderId="0"/>
    <xf numFmtId="43" fontId="6" fillId="0" borderId="0" applyFont="0" applyFill="0" applyBorder="0" applyAlignment="0" applyProtection="0"/>
    <xf numFmtId="9" fontId="6" fillId="0" borderId="0" applyFont="0" applyFill="0" applyBorder="0" applyAlignment="0" applyProtection="0"/>
  </cellStyleXfs>
  <cellXfs count="2282">
    <xf numFmtId="0" fontId="0" fillId="0" borderId="0" xfId="0" applyAlignment="1"/>
    <xf numFmtId="0" fontId="29" fillId="0" borderId="0" xfId="0" applyNumberFormat="1" applyFont="1" applyAlignment="1"/>
    <xf numFmtId="0" fontId="29" fillId="0" borderId="1" xfId="0" applyFont="1" applyBorder="1" applyAlignment="1">
      <alignment vertical="center"/>
    </xf>
    <xf numFmtId="0" fontId="29" fillId="0" borderId="2" xfId="0" applyFont="1" applyBorder="1" applyAlignment="1">
      <alignment vertical="center"/>
    </xf>
    <xf numFmtId="0" fontId="29" fillId="0" borderId="3" xfId="0" applyFont="1" applyBorder="1" applyAlignment="1">
      <alignment vertical="center"/>
    </xf>
    <xf numFmtId="0" fontId="29" fillId="0" borderId="0" xfId="0" applyFont="1" applyBorder="1" applyAlignment="1">
      <alignment vertical="center"/>
    </xf>
    <xf numFmtId="0" fontId="29" fillId="0" borderId="5" xfId="0" applyFont="1" applyBorder="1" applyAlignment="1">
      <alignment vertical="center"/>
    </xf>
    <xf numFmtId="0" fontId="28" fillId="2" borderId="10" xfId="0" applyNumberFormat="1" applyFont="1" applyFill="1" applyBorder="1" applyAlignment="1">
      <alignment horizontal="center" vertical="center"/>
    </xf>
    <xf numFmtId="0" fontId="37" fillId="4" borderId="11" xfId="0" applyNumberFormat="1" applyFont="1" applyFill="1" applyBorder="1" applyAlignment="1">
      <alignment horizontal="left" vertical="center"/>
    </xf>
    <xf numFmtId="1" fontId="32" fillId="4" borderId="12" xfId="0" applyNumberFormat="1" applyFont="1" applyFill="1" applyBorder="1" applyAlignment="1">
      <alignment vertical="center"/>
    </xf>
    <xf numFmtId="0" fontId="28" fillId="2" borderId="13" xfId="0" applyNumberFormat="1" applyFont="1" applyFill="1" applyBorder="1" applyAlignment="1">
      <alignment horizontal="center" vertical="center"/>
    </xf>
    <xf numFmtId="0" fontId="38" fillId="0" borderId="14" xfId="0" applyNumberFormat="1" applyFont="1" applyBorder="1" applyAlignment="1">
      <alignment horizontal="right" vertical="center"/>
    </xf>
    <xf numFmtId="3" fontId="35" fillId="4" borderId="15" xfId="0" applyNumberFormat="1" applyFont="1" applyFill="1" applyBorder="1" applyAlignment="1">
      <alignment horizontal="center" vertical="center"/>
    </xf>
    <xf numFmtId="1" fontId="32" fillId="0" borderId="10" xfId="0" applyNumberFormat="1" applyFont="1" applyBorder="1" applyAlignment="1">
      <alignment vertical="center"/>
    </xf>
    <xf numFmtId="1" fontId="32" fillId="0" borderId="14" xfId="0" applyNumberFormat="1" applyFont="1" applyBorder="1" applyAlignment="1">
      <alignment vertical="center"/>
    </xf>
    <xf numFmtId="1" fontId="32" fillId="0" borderId="16" xfId="0" applyNumberFormat="1" applyFont="1" applyBorder="1" applyAlignment="1">
      <alignment vertical="center"/>
    </xf>
    <xf numFmtId="0" fontId="38" fillId="0" borderId="17" xfId="0" applyNumberFormat="1" applyFont="1" applyBorder="1" applyAlignment="1">
      <alignment horizontal="center" vertical="center"/>
    </xf>
    <xf numFmtId="1" fontId="32" fillId="0" borderId="18" xfId="0" applyNumberFormat="1" applyFont="1" applyBorder="1" applyAlignment="1">
      <alignment horizontal="center" vertical="center"/>
    </xf>
    <xf numFmtId="0" fontId="30" fillId="0" borderId="14" xfId="0" applyNumberFormat="1" applyFont="1" applyBorder="1" applyAlignment="1">
      <alignment horizontal="right" vertical="center"/>
    </xf>
    <xf numFmtId="188" fontId="35" fillId="0" borderId="20" xfId="0" applyNumberFormat="1" applyFont="1" applyBorder="1" applyAlignment="1">
      <alignment horizontal="center" vertical="center"/>
    </xf>
    <xf numFmtId="1" fontId="32" fillId="0" borderId="12" xfId="0" applyNumberFormat="1" applyFont="1" applyBorder="1" applyAlignment="1">
      <alignment vertical="center"/>
    </xf>
    <xf numFmtId="188" fontId="35" fillId="0" borderId="26" xfId="0" applyNumberFormat="1" applyFont="1" applyBorder="1" applyAlignment="1">
      <alignment horizontal="center" vertical="center"/>
    </xf>
    <xf numFmtId="1" fontId="32" fillId="0" borderId="27" xfId="0" applyNumberFormat="1" applyFont="1" applyBorder="1" applyAlignment="1">
      <alignment vertical="center"/>
    </xf>
    <xf numFmtId="0" fontId="41" fillId="0" borderId="28" xfId="0" applyNumberFormat="1" applyFont="1" applyBorder="1" applyAlignment="1">
      <alignment horizontal="right" vertical="center"/>
    </xf>
    <xf numFmtId="1" fontId="38" fillId="0" borderId="16" xfId="0" applyNumberFormat="1" applyFont="1" applyBorder="1" applyAlignment="1">
      <alignment vertical="center"/>
    </xf>
    <xf numFmtId="1" fontId="38" fillId="0" borderId="28" xfId="0" applyNumberFormat="1" applyFont="1" applyBorder="1" applyAlignment="1">
      <alignment horizontal="right" vertical="center"/>
    </xf>
    <xf numFmtId="0" fontId="43" fillId="0" borderId="27" xfId="0" applyNumberFormat="1" applyFont="1" applyBorder="1" applyAlignment="1">
      <alignment horizontal="right" vertical="center"/>
    </xf>
    <xf numFmtId="1" fontId="41" fillId="0" borderId="0" xfId="0" applyNumberFormat="1" applyFont="1" applyBorder="1" applyAlignment="1">
      <alignment horizontal="right" vertical="center"/>
    </xf>
    <xf numFmtId="0" fontId="42" fillId="0" borderId="18" xfId="0" applyNumberFormat="1" applyFont="1" applyBorder="1" applyAlignment="1">
      <alignment horizontal="center" vertical="center"/>
    </xf>
    <xf numFmtId="1" fontId="38" fillId="0" borderId="0" xfId="0" applyNumberFormat="1" applyFont="1" applyBorder="1" applyAlignment="1">
      <alignment horizontal="right" vertical="center"/>
    </xf>
    <xf numFmtId="1" fontId="43" fillId="0" borderId="18" xfId="0" applyNumberFormat="1" applyFont="1" applyBorder="1" applyAlignment="1">
      <alignment horizontal="right" vertical="center"/>
    </xf>
    <xf numFmtId="0" fontId="39" fillId="0" borderId="29" xfId="0" applyNumberFormat="1" applyFont="1" applyBorder="1" applyAlignment="1">
      <alignment horizontal="right" vertical="center"/>
    </xf>
    <xf numFmtId="188" fontId="40" fillId="4" borderId="15" xfId="0" applyNumberFormat="1" applyFont="1" applyFill="1" applyBorder="1" applyAlignment="1">
      <alignment horizontal="center" vertical="center"/>
    </xf>
    <xf numFmtId="1" fontId="38" fillId="0" borderId="29" xfId="0" applyNumberFormat="1" applyFont="1" applyBorder="1" applyAlignment="1">
      <alignment horizontal="right" vertical="center"/>
    </xf>
    <xf numFmtId="189" fontId="35" fillId="5" borderId="15" xfId="0" applyNumberFormat="1" applyFont="1" applyFill="1" applyBorder="1" applyAlignment="1">
      <alignment horizontal="center" vertical="center"/>
    </xf>
    <xf numFmtId="1" fontId="32" fillId="0" borderId="30" xfId="0" applyNumberFormat="1" applyFont="1" applyBorder="1" applyAlignment="1">
      <alignment vertical="center"/>
    </xf>
    <xf numFmtId="10" fontId="38" fillId="0" borderId="31" xfId="0" applyNumberFormat="1" applyFont="1" applyBorder="1" applyAlignment="1">
      <alignment horizontal="right" vertical="center"/>
    </xf>
    <xf numFmtId="10" fontId="38" fillId="0" borderId="12" xfId="0" applyNumberFormat="1" applyFont="1" applyBorder="1" applyAlignment="1">
      <alignment horizontal="right" vertical="center"/>
    </xf>
    <xf numFmtId="10" fontId="38" fillId="0" borderId="30" xfId="0" applyNumberFormat="1" applyFont="1" applyBorder="1" applyAlignment="1">
      <alignment vertical="center"/>
    </xf>
    <xf numFmtId="1" fontId="38" fillId="0" borderId="31" xfId="0" applyNumberFormat="1" applyFont="1" applyBorder="1" applyAlignment="1">
      <alignment vertical="center"/>
    </xf>
    <xf numFmtId="1" fontId="30" fillId="0" borderId="28" xfId="0" applyNumberFormat="1" applyFont="1" applyBorder="1" applyAlignment="1">
      <alignment vertical="center"/>
    </xf>
    <xf numFmtId="1" fontId="32" fillId="0" borderId="31" xfId="0" applyNumberFormat="1" applyFont="1" applyBorder="1" applyAlignment="1">
      <alignment vertical="center"/>
    </xf>
    <xf numFmtId="1" fontId="30" fillId="0" borderId="31" xfId="0" applyNumberFormat="1" applyFont="1" applyBorder="1" applyAlignment="1">
      <alignment vertical="center"/>
    </xf>
    <xf numFmtId="0" fontId="35" fillId="6" borderId="15" xfId="0" applyNumberFormat="1" applyFont="1" applyFill="1" applyBorder="1" applyAlignment="1">
      <alignment horizontal="center" vertical="center"/>
    </xf>
    <xf numFmtId="1" fontId="32" fillId="6" borderId="15" xfId="0" applyNumberFormat="1" applyFont="1" applyFill="1" applyBorder="1" applyAlignment="1">
      <alignment horizontal="center" vertical="center"/>
    </xf>
    <xf numFmtId="1" fontId="35" fillId="6" borderId="15" xfId="0" applyNumberFormat="1" applyFont="1" applyFill="1" applyBorder="1" applyAlignment="1">
      <alignment horizontal="center" vertical="center"/>
    </xf>
    <xf numFmtId="1" fontId="32" fillId="0" borderId="0" xfId="0" applyNumberFormat="1" applyFont="1" applyBorder="1" applyAlignment="1">
      <alignment vertical="center"/>
    </xf>
    <xf numFmtId="0" fontId="37" fillId="6" borderId="15" xfId="0" applyNumberFormat="1" applyFont="1" applyFill="1" applyBorder="1" applyAlignment="1">
      <alignment horizontal="center" vertical="center"/>
    </xf>
    <xf numFmtId="1" fontId="37" fillId="6" borderId="15" xfId="0" applyNumberFormat="1" applyFont="1" applyFill="1" applyBorder="1" applyAlignment="1">
      <alignment horizontal="center" vertical="center"/>
    </xf>
    <xf numFmtId="0" fontId="45" fillId="6" borderId="15" xfId="0" applyNumberFormat="1" applyFont="1" applyFill="1" applyBorder="1" applyAlignment="1">
      <alignment horizontal="center" vertical="center"/>
    </xf>
    <xf numFmtId="1" fontId="38" fillId="6" borderId="15" xfId="0" applyNumberFormat="1" applyFont="1" applyFill="1" applyBorder="1" applyAlignment="1">
      <alignment horizontal="center" vertical="center"/>
    </xf>
    <xf numFmtId="0" fontId="47" fillId="6" borderId="15" xfId="0" applyNumberFormat="1" applyFont="1" applyFill="1" applyBorder="1" applyAlignment="1">
      <alignment horizontal="center" vertical="center"/>
    </xf>
    <xf numFmtId="1" fontId="43" fillId="7" borderId="12" xfId="0" applyNumberFormat="1" applyFont="1" applyFill="1" applyBorder="1" applyAlignment="1">
      <alignment horizontal="center" vertical="center"/>
    </xf>
    <xf numFmtId="1" fontId="38" fillId="7" borderId="35" xfId="0" applyNumberFormat="1" applyFont="1" applyFill="1" applyBorder="1" applyAlignment="1">
      <alignment horizontal="center" vertical="center"/>
    </xf>
    <xf numFmtId="1" fontId="32" fillId="7" borderId="12" xfId="0" applyNumberFormat="1" applyFont="1" applyFill="1" applyBorder="1" applyAlignment="1">
      <alignment horizontal="center" vertical="center"/>
    </xf>
    <xf numFmtId="0" fontId="44" fillId="0" borderId="36" xfId="0" applyNumberFormat="1" applyFont="1" applyBorder="1" applyAlignment="1">
      <alignment horizontal="right" vertical="center"/>
    </xf>
    <xf numFmtId="0" fontId="44" fillId="0" borderId="14" xfId="0" applyNumberFormat="1" applyFont="1" applyBorder="1" applyAlignment="1">
      <alignment horizontal="right" vertical="center"/>
    </xf>
    <xf numFmtId="1" fontId="32" fillId="0" borderId="29" xfId="0" applyNumberFormat="1" applyFont="1" applyBorder="1" applyAlignment="1">
      <alignment vertical="center"/>
    </xf>
    <xf numFmtId="1" fontId="30" fillId="0" borderId="18" xfId="0" applyNumberFormat="1" applyFont="1" applyBorder="1" applyAlignment="1">
      <alignment horizontal="right" vertical="center"/>
    </xf>
    <xf numFmtId="190" fontId="32" fillId="0" borderId="30" xfId="0" applyNumberFormat="1" applyFont="1" applyBorder="1" applyAlignment="1">
      <alignment vertical="center"/>
    </xf>
    <xf numFmtId="1" fontId="30" fillId="0" borderId="18" xfId="0" applyNumberFormat="1" applyFont="1" applyBorder="1" applyAlignment="1">
      <alignment vertical="center"/>
    </xf>
    <xf numFmtId="1" fontId="30" fillId="0" borderId="12" xfId="0" applyNumberFormat="1" applyFont="1" applyBorder="1" applyAlignment="1">
      <alignment horizontal="right" vertical="center"/>
    </xf>
    <xf numFmtId="0" fontId="44" fillId="0" borderId="37" xfId="0" applyNumberFormat="1" applyFont="1" applyBorder="1" applyAlignment="1">
      <alignment horizontal="right" vertical="center"/>
    </xf>
    <xf numFmtId="1" fontId="29" fillId="0" borderId="28" xfId="0" applyNumberFormat="1" applyFont="1" applyBorder="1" applyAlignment="1"/>
    <xf numFmtId="1" fontId="29" fillId="0" borderId="31" xfId="0" applyNumberFormat="1" applyFont="1" applyBorder="1" applyAlignment="1"/>
    <xf numFmtId="3" fontId="35" fillId="8" borderId="15" xfId="0" applyNumberFormat="1" applyFont="1" applyFill="1" applyBorder="1" applyAlignment="1">
      <alignment horizontal="center" vertical="center"/>
    </xf>
    <xf numFmtId="3" fontId="35" fillId="8" borderId="23" xfId="0" applyNumberFormat="1" applyFont="1" applyFill="1" applyBorder="1" applyAlignment="1">
      <alignment horizontal="center" vertical="center"/>
    </xf>
    <xf numFmtId="3" fontId="35" fillId="8" borderId="38" xfId="0" applyNumberFormat="1" applyFont="1" applyFill="1" applyBorder="1" applyAlignment="1">
      <alignment horizontal="center" vertical="center"/>
    </xf>
    <xf numFmtId="3" fontId="35" fillId="8" borderId="39" xfId="0" applyNumberFormat="1" applyFont="1" applyFill="1" applyBorder="1" applyAlignment="1">
      <alignment horizontal="center" vertical="center"/>
    </xf>
    <xf numFmtId="1" fontId="30" fillId="0" borderId="27" xfId="0" applyNumberFormat="1" applyFont="1" applyBorder="1" applyAlignment="1">
      <alignment vertical="center"/>
    </xf>
    <xf numFmtId="1" fontId="30" fillId="0" borderId="40" xfId="0" applyNumberFormat="1" applyFont="1" applyBorder="1" applyAlignment="1">
      <alignment vertical="center"/>
    </xf>
    <xf numFmtId="1" fontId="36" fillId="3" borderId="42" xfId="0" applyNumberFormat="1" applyFont="1" applyFill="1" applyBorder="1" applyAlignment="1">
      <alignment vertical="center"/>
    </xf>
    <xf numFmtId="1" fontId="36" fillId="3" borderId="41" xfId="0" applyNumberFormat="1" applyFont="1" applyFill="1" applyBorder="1" applyAlignment="1">
      <alignment vertical="center"/>
    </xf>
    <xf numFmtId="1" fontId="35" fillId="3" borderId="41" xfId="0" applyNumberFormat="1" applyFont="1" applyFill="1" applyBorder="1" applyAlignment="1">
      <alignment vertical="center"/>
    </xf>
    <xf numFmtId="1" fontId="35" fillId="3" borderId="42" xfId="0" applyNumberFormat="1" applyFont="1" applyFill="1" applyBorder="1" applyAlignment="1">
      <alignment vertical="center"/>
    </xf>
    <xf numFmtId="1" fontId="35" fillId="0" borderId="0" xfId="0" applyNumberFormat="1" applyFont="1" applyBorder="1" applyAlignment="1">
      <alignment vertical="center"/>
    </xf>
    <xf numFmtId="0" fontId="36" fillId="0" borderId="29" xfId="0" applyNumberFormat="1" applyFont="1" applyBorder="1" applyAlignment="1">
      <alignment horizontal="right" vertical="center" wrapText="1"/>
    </xf>
    <xf numFmtId="3" fontId="36" fillId="0" borderId="15" xfId="0" applyNumberFormat="1" applyFont="1" applyBorder="1" applyAlignment="1">
      <alignment horizontal="center" vertical="center"/>
    </xf>
    <xf numFmtId="1" fontId="35" fillId="0" borderId="16" xfId="0" applyNumberFormat="1" applyFont="1" applyBorder="1" applyAlignment="1">
      <alignment vertical="center"/>
    </xf>
    <xf numFmtId="0" fontId="36" fillId="0" borderId="29" xfId="0" applyNumberFormat="1" applyFont="1" applyBorder="1" applyAlignment="1">
      <alignment horizontal="right" vertical="center"/>
    </xf>
    <xf numFmtId="3" fontId="36" fillId="9" borderId="15" xfId="0" applyNumberFormat="1" applyFont="1" applyFill="1" applyBorder="1" applyAlignment="1">
      <alignment horizontal="center" vertical="center"/>
    </xf>
    <xf numFmtId="1" fontId="36" fillId="0" borderId="28" xfId="0" applyNumberFormat="1" applyFont="1" applyBorder="1" applyAlignment="1">
      <alignment horizontal="right" vertical="center"/>
    </xf>
    <xf numFmtId="190" fontId="36" fillId="0" borderId="0" xfId="0" applyNumberFormat="1" applyFont="1" applyBorder="1" applyAlignment="1">
      <alignment vertical="center"/>
    </xf>
    <xf numFmtId="1" fontId="35" fillId="0" borderId="28" xfId="0" applyNumberFormat="1" applyFont="1" applyBorder="1" applyAlignment="1">
      <alignment vertical="center"/>
    </xf>
    <xf numFmtId="1" fontId="36" fillId="0" borderId="0" xfId="0" applyNumberFormat="1" applyFont="1" applyBorder="1" applyAlignment="1">
      <alignment horizontal="right" vertical="center"/>
    </xf>
    <xf numFmtId="0" fontId="35" fillId="0" borderId="29" xfId="0" applyNumberFormat="1" applyFont="1" applyBorder="1" applyAlignment="1">
      <alignment horizontal="right" vertical="center" wrapText="1"/>
    </xf>
    <xf numFmtId="3" fontId="35" fillId="0" borderId="15" xfId="0" applyNumberFormat="1" applyFont="1" applyBorder="1" applyAlignment="1">
      <alignment horizontal="center" vertical="center"/>
    </xf>
    <xf numFmtId="0" fontId="29" fillId="0" borderId="45" xfId="0" applyFont="1" applyBorder="1" applyAlignment="1">
      <alignment vertical="center"/>
    </xf>
    <xf numFmtId="0" fontId="32" fillId="0" borderId="31" xfId="0" applyNumberFormat="1" applyFont="1" applyBorder="1" applyAlignment="1">
      <alignment vertical="center"/>
    </xf>
    <xf numFmtId="0" fontId="32" fillId="0" borderId="0" xfId="0" applyNumberFormat="1" applyFont="1" applyBorder="1" applyAlignment="1">
      <alignment vertical="center"/>
    </xf>
    <xf numFmtId="0" fontId="28" fillId="10" borderId="11" xfId="0" applyNumberFormat="1" applyFont="1" applyFill="1" applyBorder="1" applyAlignment="1">
      <alignment horizontal="center" vertical="center"/>
    </xf>
    <xf numFmtId="1" fontId="28" fillId="10" borderId="17" xfId="0" applyNumberFormat="1" applyFont="1" applyFill="1" applyBorder="1" applyAlignment="1">
      <alignment horizontal="center" vertical="center"/>
    </xf>
    <xf numFmtId="1" fontId="28" fillId="10" borderId="12" xfId="0" applyNumberFormat="1" applyFont="1" applyFill="1" applyBorder="1" applyAlignment="1">
      <alignment horizontal="center" vertical="center"/>
    </xf>
    <xf numFmtId="0" fontId="28" fillId="2" borderId="28" xfId="0" applyNumberFormat="1" applyFont="1" applyFill="1" applyBorder="1" applyAlignment="1">
      <alignment horizontal="center" vertical="center"/>
    </xf>
    <xf numFmtId="0" fontId="28" fillId="2" borderId="27" xfId="0" applyNumberFormat="1" applyFont="1" applyFill="1" applyBorder="1" applyAlignment="1">
      <alignment horizontal="center" vertical="center"/>
    </xf>
    <xf numFmtId="1" fontId="30" fillId="0" borderId="0" xfId="0" applyNumberFormat="1" applyFont="1" applyBorder="1" applyAlignment="1">
      <alignment vertical="center"/>
    </xf>
    <xf numFmtId="1" fontId="30" fillId="6" borderId="29" xfId="0" applyNumberFormat="1" applyFont="1" applyFill="1" applyBorder="1" applyAlignment="1">
      <alignment vertical="center"/>
    </xf>
    <xf numFmtId="0" fontId="30" fillId="0" borderId="16" xfId="0" applyNumberFormat="1" applyFont="1" applyBorder="1" applyAlignment="1">
      <alignment vertical="center"/>
    </xf>
    <xf numFmtId="0" fontId="30" fillId="0" borderId="0" xfId="0" applyNumberFormat="1" applyFont="1" applyBorder="1" applyAlignment="1">
      <alignment vertical="center"/>
    </xf>
    <xf numFmtId="188" fontId="30" fillId="0" borderId="0" xfId="0" applyNumberFormat="1" applyFont="1" applyBorder="1" applyAlignment="1">
      <alignment vertical="center"/>
    </xf>
    <xf numFmtId="0" fontId="30" fillId="0" borderId="29" xfId="0" applyNumberFormat="1" applyFont="1" applyBorder="1" applyAlignment="1">
      <alignment vertical="center"/>
    </xf>
    <xf numFmtId="10" fontId="30" fillId="0" borderId="16" xfId="0" applyNumberFormat="1" applyFont="1" applyBorder="1" applyAlignment="1">
      <alignment vertical="center"/>
    </xf>
    <xf numFmtId="10" fontId="30" fillId="0" borderId="0" xfId="0" applyNumberFormat="1" applyFont="1" applyBorder="1" applyAlignment="1">
      <alignment vertical="center"/>
    </xf>
    <xf numFmtId="10" fontId="30" fillId="0" borderId="29" xfId="0" applyNumberFormat="1" applyFont="1" applyBorder="1" applyAlignment="1">
      <alignment vertical="center"/>
    </xf>
    <xf numFmtId="1" fontId="30" fillId="6" borderId="16" xfId="0" applyNumberFormat="1" applyFont="1" applyFill="1" applyBorder="1" applyAlignment="1">
      <alignment vertical="center"/>
    </xf>
    <xf numFmtId="1" fontId="30" fillId="6" borderId="0" xfId="0" applyNumberFormat="1" applyFont="1" applyFill="1" applyBorder="1" applyAlignment="1">
      <alignment vertical="center"/>
    </xf>
    <xf numFmtId="0" fontId="30" fillId="6" borderId="16" xfId="0" applyNumberFormat="1" applyFont="1" applyFill="1" applyBorder="1" applyAlignment="1">
      <alignment vertical="center"/>
    </xf>
    <xf numFmtId="0" fontId="30" fillId="6" borderId="0" xfId="0" applyNumberFormat="1" applyFont="1" applyFill="1" applyBorder="1" applyAlignment="1">
      <alignment vertical="center"/>
    </xf>
    <xf numFmtId="0" fontId="30" fillId="6" borderId="29" xfId="0" applyNumberFormat="1" applyFont="1" applyFill="1" applyBorder="1" applyAlignment="1">
      <alignment vertical="center"/>
    </xf>
    <xf numFmtId="10" fontId="30" fillId="6" borderId="16" xfId="0" applyNumberFormat="1" applyFont="1" applyFill="1" applyBorder="1" applyAlignment="1">
      <alignment vertical="center"/>
    </xf>
    <xf numFmtId="10" fontId="30" fillId="6" borderId="0" xfId="0" applyNumberFormat="1" applyFont="1" applyFill="1" applyBorder="1" applyAlignment="1">
      <alignment vertical="center"/>
    </xf>
    <xf numFmtId="10" fontId="30" fillId="6" borderId="29" xfId="0" applyNumberFormat="1" applyFont="1" applyFill="1" applyBorder="1" applyAlignment="1">
      <alignment vertical="center"/>
    </xf>
    <xf numFmtId="10" fontId="32" fillId="6" borderId="14" xfId="0" applyNumberFormat="1" applyFont="1" applyFill="1" applyBorder="1" applyAlignment="1">
      <alignment horizontal="center" vertical="center"/>
    </xf>
    <xf numFmtId="0" fontId="32" fillId="0" borderId="16" xfId="0" applyNumberFormat="1" applyFont="1" applyBorder="1" applyAlignment="1">
      <alignment horizontal="right" vertical="center"/>
    </xf>
    <xf numFmtId="0" fontId="32" fillId="0" borderId="0" xfId="0" applyNumberFormat="1" applyFont="1" applyBorder="1" applyAlignment="1">
      <alignment horizontal="right" vertical="center"/>
    </xf>
    <xf numFmtId="188" fontId="30" fillId="0" borderId="16" xfId="0" applyNumberFormat="1" applyFont="1" applyBorder="1" applyAlignment="1">
      <alignment vertical="center"/>
    </xf>
    <xf numFmtId="188" fontId="30" fillId="0" borderId="29" xfId="0" applyNumberFormat="1" applyFont="1" applyBorder="1" applyAlignment="1">
      <alignment vertical="center"/>
    </xf>
    <xf numFmtId="10" fontId="30" fillId="6" borderId="14" xfId="0" applyNumberFormat="1" applyFont="1" applyFill="1" applyBorder="1" applyAlignment="1">
      <alignment vertical="center"/>
    </xf>
    <xf numFmtId="1" fontId="30" fillId="6" borderId="18" xfId="0" applyNumberFormat="1" applyFont="1" applyFill="1" applyBorder="1" applyAlignment="1">
      <alignment vertical="center"/>
    </xf>
    <xf numFmtId="188" fontId="30" fillId="0" borderId="30" xfId="0" applyNumberFormat="1" applyFont="1" applyBorder="1" applyAlignment="1">
      <alignment vertical="center"/>
    </xf>
    <xf numFmtId="188" fontId="30" fillId="0" borderId="31" xfId="0" applyNumberFormat="1" applyFont="1" applyBorder="1" applyAlignment="1">
      <alignment vertical="center"/>
    </xf>
    <xf numFmtId="188" fontId="30" fillId="0" borderId="18" xfId="0" applyNumberFormat="1" applyFont="1" applyBorder="1" applyAlignment="1">
      <alignment vertical="center"/>
    </xf>
    <xf numFmtId="10" fontId="30" fillId="0" borderId="30" xfId="0" applyNumberFormat="1" applyFont="1" applyBorder="1" applyAlignment="1">
      <alignment vertical="center"/>
    </xf>
    <xf numFmtId="10" fontId="30" fillId="0" borderId="31" xfId="0" applyNumberFormat="1" applyFont="1" applyBorder="1" applyAlignment="1">
      <alignment vertical="center"/>
    </xf>
    <xf numFmtId="10" fontId="30" fillId="0" borderId="18" xfId="0" applyNumberFormat="1" applyFont="1" applyBorder="1" applyAlignment="1">
      <alignment vertical="center"/>
    </xf>
    <xf numFmtId="1" fontId="30" fillId="6" borderId="30" xfId="0" applyNumberFormat="1" applyFont="1" applyFill="1" applyBorder="1" applyAlignment="1">
      <alignment vertical="center"/>
    </xf>
    <xf numFmtId="1" fontId="30" fillId="6" borderId="31" xfId="0" applyNumberFormat="1" applyFont="1" applyFill="1" applyBorder="1" applyAlignment="1">
      <alignment vertical="center"/>
    </xf>
    <xf numFmtId="10" fontId="30" fillId="6" borderId="30" xfId="0" applyNumberFormat="1" applyFont="1" applyFill="1" applyBorder="1" applyAlignment="1">
      <alignment vertical="center"/>
    </xf>
    <xf numFmtId="10" fontId="30" fillId="6" borderId="31" xfId="0" applyNumberFormat="1" applyFont="1" applyFill="1" applyBorder="1" applyAlignment="1">
      <alignment vertical="center"/>
    </xf>
    <xf numFmtId="10" fontId="30" fillId="6" borderId="18" xfId="0" applyNumberFormat="1" applyFont="1" applyFill="1" applyBorder="1" applyAlignment="1">
      <alignment vertical="center"/>
    </xf>
    <xf numFmtId="10" fontId="30" fillId="6" borderId="37" xfId="0" applyNumberFormat="1" applyFont="1" applyFill="1" applyBorder="1" applyAlignment="1">
      <alignment vertical="center"/>
    </xf>
    <xf numFmtId="0" fontId="29" fillId="0" borderId="46" xfId="0" applyFont="1" applyBorder="1" applyAlignment="1">
      <alignment vertical="center"/>
    </xf>
    <xf numFmtId="0" fontId="29" fillId="0" borderId="47" xfId="0" applyFont="1" applyBorder="1" applyAlignment="1">
      <alignment vertical="center"/>
    </xf>
    <xf numFmtId="0" fontId="29" fillId="0" borderId="48" xfId="0" applyFont="1" applyBorder="1" applyAlignment="1">
      <alignment vertical="center"/>
    </xf>
    <xf numFmtId="0" fontId="29" fillId="0" borderId="49" xfId="0" applyFont="1" applyBorder="1" applyAlignment="1">
      <alignment vertical="center"/>
    </xf>
    <xf numFmtId="3" fontId="48" fillId="7" borderId="50" xfId="0" applyNumberFormat="1" applyFont="1" applyFill="1" applyBorder="1" applyAlignment="1">
      <alignment horizontal="center" vertical="center"/>
    </xf>
    <xf numFmtId="3" fontId="49" fillId="7" borderId="51" xfId="0" applyNumberFormat="1" applyFont="1" applyFill="1" applyBorder="1" applyAlignment="1">
      <alignment horizontal="center" vertical="center"/>
    </xf>
    <xf numFmtId="3" fontId="49" fillId="7" borderId="52" xfId="0" applyNumberFormat="1" applyFont="1" applyFill="1" applyBorder="1" applyAlignment="1">
      <alignment horizontal="center" vertical="center"/>
    </xf>
    <xf numFmtId="3" fontId="49" fillId="0" borderId="53" xfId="0" applyNumberFormat="1" applyFont="1" applyBorder="1" applyAlignment="1">
      <alignment horizontal="right" vertical="center"/>
    </xf>
    <xf numFmtId="1" fontId="49" fillId="0" borderId="53" xfId="0" applyNumberFormat="1" applyFont="1" applyBorder="1" applyAlignment="1">
      <alignment vertical="center"/>
    </xf>
    <xf numFmtId="1" fontId="49" fillId="0" borderId="54" xfId="0" applyNumberFormat="1" applyFont="1" applyBorder="1" applyAlignment="1">
      <alignment vertical="top" wrapText="1"/>
    </xf>
    <xf numFmtId="1" fontId="49" fillId="0" borderId="55" xfId="0" applyNumberFormat="1" applyFont="1" applyBorder="1" applyAlignment="1">
      <alignment vertical="top" wrapText="1"/>
    </xf>
    <xf numFmtId="1" fontId="49" fillId="0" borderId="56" xfId="0" applyNumberFormat="1" applyFont="1" applyBorder="1" applyAlignment="1">
      <alignment vertical="top" wrapText="1"/>
    </xf>
    <xf numFmtId="0" fontId="50" fillId="7" borderId="57" xfId="0" applyNumberFormat="1" applyFont="1" applyFill="1" applyBorder="1" applyAlignment="1">
      <alignment horizontal="center" vertical="top" wrapText="1"/>
    </xf>
    <xf numFmtId="0" fontId="50" fillId="7" borderId="7" xfId="0" applyNumberFormat="1" applyFont="1" applyFill="1" applyBorder="1" applyAlignment="1">
      <alignment horizontal="center" vertical="top" wrapText="1"/>
    </xf>
    <xf numFmtId="0" fontId="50" fillId="7" borderId="58" xfId="0" applyNumberFormat="1" applyFont="1" applyFill="1" applyBorder="1" applyAlignment="1">
      <alignment horizontal="center" vertical="top" wrapText="1"/>
    </xf>
    <xf numFmtId="0" fontId="50" fillId="7" borderId="59" xfId="0" applyNumberFormat="1" applyFont="1" applyFill="1" applyBorder="1" applyAlignment="1">
      <alignment horizontal="center" vertical="top" wrapText="1"/>
    </xf>
    <xf numFmtId="0" fontId="50" fillId="7" borderId="60" xfId="0" applyNumberFormat="1" applyFont="1" applyFill="1" applyBorder="1" applyAlignment="1">
      <alignment horizontal="center" vertical="top" wrapText="1"/>
    </xf>
    <xf numFmtId="0" fontId="50" fillId="7" borderId="61" xfId="0" applyNumberFormat="1" applyFont="1" applyFill="1" applyBorder="1" applyAlignment="1">
      <alignment vertical="center"/>
    </xf>
    <xf numFmtId="3" fontId="52" fillId="7" borderId="62" xfId="0" applyNumberFormat="1" applyFont="1" applyFill="1" applyBorder="1" applyAlignment="1">
      <alignment vertical="center"/>
    </xf>
    <xf numFmtId="3" fontId="50" fillId="7" borderId="63" xfId="0" applyNumberFormat="1" applyFont="1" applyFill="1" applyBorder="1" applyAlignment="1">
      <alignment vertical="center"/>
    </xf>
    <xf numFmtId="3" fontId="49" fillId="0" borderId="64" xfId="0" applyNumberFormat="1" applyFont="1" applyBorder="1" applyAlignment="1">
      <alignment vertical="center"/>
    </xf>
    <xf numFmtId="3" fontId="49" fillId="0" borderId="65" xfId="0" applyNumberFormat="1" applyFont="1" applyBorder="1" applyAlignment="1">
      <alignment vertical="center"/>
    </xf>
    <xf numFmtId="10" fontId="49" fillId="0" borderId="65" xfId="0" applyNumberFormat="1" applyFont="1" applyBorder="1" applyAlignment="1">
      <alignment vertical="center"/>
    </xf>
    <xf numFmtId="4" fontId="49" fillId="0" borderId="66" xfId="0" applyNumberFormat="1" applyFont="1" applyBorder="1" applyAlignment="1">
      <alignment vertical="center"/>
    </xf>
    <xf numFmtId="3" fontId="52" fillId="0" borderId="23" xfId="0" applyNumberFormat="1" applyFont="1" applyBorder="1" applyAlignment="1">
      <alignment vertical="center"/>
    </xf>
    <xf numFmtId="3" fontId="49" fillId="6" borderId="35" xfId="0" applyNumberFormat="1" applyFont="1" applyFill="1" applyBorder="1" applyAlignment="1">
      <alignment horizontal="right" vertical="center"/>
    </xf>
    <xf numFmtId="1" fontId="49" fillId="0" borderId="67" xfId="0" applyNumberFormat="1" applyFont="1" applyBorder="1" applyAlignment="1">
      <alignment vertical="center"/>
    </xf>
    <xf numFmtId="3" fontId="49" fillId="0" borderId="67" xfId="0" applyNumberFormat="1" applyFont="1" applyBorder="1" applyAlignment="1">
      <alignment vertical="center"/>
    </xf>
    <xf numFmtId="3" fontId="49" fillId="0" borderId="68" xfId="0" applyNumberFormat="1" applyFont="1" applyBorder="1" applyAlignment="1">
      <alignment vertical="center"/>
    </xf>
    <xf numFmtId="4" fontId="49" fillId="0" borderId="69" xfId="0" applyNumberFormat="1" applyFont="1" applyBorder="1" applyAlignment="1">
      <alignment vertical="center"/>
    </xf>
    <xf numFmtId="191" fontId="49" fillId="0" borderId="49" xfId="0" applyNumberFormat="1" applyFont="1" applyBorder="1" applyAlignment="1">
      <alignment vertical="center"/>
    </xf>
    <xf numFmtId="0" fontId="50" fillId="7" borderId="70" xfId="0" applyNumberFormat="1" applyFont="1" applyFill="1" applyBorder="1" applyAlignment="1">
      <alignment vertical="center"/>
    </xf>
    <xf numFmtId="3" fontId="52" fillId="7" borderId="71" xfId="0" applyNumberFormat="1" applyFont="1" applyFill="1" applyBorder="1" applyAlignment="1">
      <alignment vertical="center"/>
    </xf>
    <xf numFmtId="3" fontId="50" fillId="7" borderId="72" xfId="0" applyNumberFormat="1" applyFont="1" applyFill="1" applyBorder="1" applyAlignment="1">
      <alignment vertical="center"/>
    </xf>
    <xf numFmtId="3" fontId="49" fillId="0" borderId="73" xfId="0" applyNumberFormat="1" applyFont="1" applyBorder="1" applyAlignment="1">
      <alignment vertical="center"/>
    </xf>
    <xf numFmtId="3" fontId="49" fillId="0" borderId="74" xfId="0" applyNumberFormat="1" applyFont="1" applyBorder="1" applyAlignment="1">
      <alignment vertical="center"/>
    </xf>
    <xf numFmtId="10" fontId="49" fillId="0" borderId="74" xfId="0" applyNumberFormat="1" applyFont="1" applyBorder="1" applyAlignment="1">
      <alignment vertical="center"/>
    </xf>
    <xf numFmtId="4" fontId="49" fillId="0" borderId="75" xfId="0" applyNumberFormat="1" applyFont="1" applyBorder="1" applyAlignment="1">
      <alignment vertical="center"/>
    </xf>
    <xf numFmtId="3" fontId="52" fillId="0" borderId="38" xfId="0" applyNumberFormat="1" applyFont="1" applyBorder="1" applyAlignment="1">
      <alignment vertical="center"/>
    </xf>
    <xf numFmtId="3" fontId="49" fillId="6" borderId="24" xfId="0" applyNumberFormat="1" applyFont="1" applyFill="1" applyBorder="1" applyAlignment="1">
      <alignment horizontal="right" vertical="center"/>
    </xf>
    <xf numFmtId="1" fontId="49" fillId="4" borderId="71" xfId="0" applyNumberFormat="1" applyFont="1" applyFill="1" applyBorder="1" applyAlignment="1">
      <alignment vertical="center"/>
    </xf>
    <xf numFmtId="3" fontId="49" fillId="0" borderId="76" xfId="0" applyNumberFormat="1" applyFont="1" applyBorder="1" applyAlignment="1">
      <alignment vertical="center"/>
    </xf>
    <xf numFmtId="3" fontId="49" fillId="0" borderId="77" xfId="0" applyNumberFormat="1" applyFont="1" applyBorder="1" applyAlignment="1">
      <alignment vertical="center"/>
    </xf>
    <xf numFmtId="0" fontId="50" fillId="7" borderId="78" xfId="0" applyNumberFormat="1" applyFont="1" applyFill="1" applyBorder="1" applyAlignment="1">
      <alignment vertical="center"/>
    </xf>
    <xf numFmtId="3" fontId="50" fillId="7" borderId="28" xfId="0" applyNumberFormat="1" applyFont="1" applyFill="1" applyBorder="1" applyAlignment="1">
      <alignment vertical="center"/>
    </xf>
    <xf numFmtId="3" fontId="50" fillId="7" borderId="27" xfId="0" applyNumberFormat="1" applyFont="1" applyFill="1" applyBorder="1" applyAlignment="1">
      <alignment vertical="center"/>
    </xf>
    <xf numFmtId="3" fontId="49" fillId="0" borderId="65" xfId="0" applyNumberFormat="1" applyFont="1" applyBorder="1" applyAlignment="1">
      <alignment horizontal="center" vertical="center"/>
    </xf>
    <xf numFmtId="3" fontId="50" fillId="0" borderId="79" xfId="0" applyNumberFormat="1" applyFont="1" applyBorder="1" applyAlignment="1">
      <alignment vertical="center"/>
    </xf>
    <xf numFmtId="3" fontId="49" fillId="0" borderId="64" xfId="0" applyNumberFormat="1" applyFont="1" applyBorder="1" applyAlignment="1">
      <alignment horizontal="right" vertical="center"/>
    </xf>
    <xf numFmtId="1" fontId="49" fillId="0" borderId="65" xfId="0" applyNumberFormat="1" applyFont="1" applyBorder="1" applyAlignment="1">
      <alignment vertical="center"/>
    </xf>
    <xf numFmtId="3" fontId="49" fillId="0" borderId="80" xfId="0" applyNumberFormat="1" applyFont="1" applyBorder="1" applyAlignment="1">
      <alignment vertical="center"/>
    </xf>
    <xf numFmtId="3" fontId="49" fillId="0" borderId="49" xfId="0" applyNumberFormat="1" applyFont="1" applyBorder="1">
      <alignment vertical="top"/>
    </xf>
    <xf numFmtId="192" fontId="49" fillId="0" borderId="49" xfId="0" applyNumberFormat="1" applyFont="1" applyBorder="1" applyAlignment="1">
      <alignment vertical="center"/>
    </xf>
    <xf numFmtId="10" fontId="49" fillId="0" borderId="66" xfId="0" applyNumberFormat="1" applyFont="1" applyBorder="1" applyAlignment="1">
      <alignment vertical="center"/>
    </xf>
    <xf numFmtId="3" fontId="49" fillId="0" borderId="81" xfId="0" applyNumberFormat="1" applyFont="1" applyBorder="1" applyAlignment="1">
      <alignment vertical="center"/>
    </xf>
    <xf numFmtId="3" fontId="50" fillId="7" borderId="32" xfId="0" applyNumberFormat="1" applyFont="1" applyFill="1" applyBorder="1" applyAlignment="1">
      <alignment vertical="center"/>
    </xf>
    <xf numFmtId="3" fontId="52" fillId="7" borderId="0" xfId="0" applyNumberFormat="1" applyFont="1" applyFill="1" applyBorder="1" applyAlignment="1">
      <alignment vertical="center"/>
    </xf>
    <xf numFmtId="3" fontId="50" fillId="7" borderId="29" xfId="0" applyNumberFormat="1" applyFont="1" applyFill="1" applyBorder="1" applyAlignment="1">
      <alignment vertical="center"/>
    </xf>
    <xf numFmtId="3" fontId="49" fillId="0" borderId="82" xfId="0" applyNumberFormat="1" applyFont="1" applyBorder="1" applyAlignment="1">
      <alignment vertical="center"/>
    </xf>
    <xf numFmtId="3" fontId="49" fillId="0" borderId="49" xfId="0" applyNumberFormat="1" applyFont="1" applyBorder="1" applyAlignment="1">
      <alignment horizontal="center" vertical="center"/>
    </xf>
    <xf numFmtId="3" fontId="49" fillId="0" borderId="49" xfId="0" applyNumberFormat="1" applyFont="1" applyBorder="1" applyAlignment="1">
      <alignment vertical="center"/>
    </xf>
    <xf numFmtId="10" fontId="49" fillId="0" borderId="49" xfId="0" applyNumberFormat="1" applyFont="1" applyBorder="1" applyAlignment="1">
      <alignment vertical="center"/>
    </xf>
    <xf numFmtId="4" fontId="49" fillId="0" borderId="83" xfId="0" applyNumberFormat="1" applyFont="1" applyBorder="1" applyAlignment="1">
      <alignment vertical="center"/>
    </xf>
    <xf numFmtId="3" fontId="52" fillId="0" borderId="84" xfId="0" applyNumberFormat="1" applyFont="1" applyBorder="1" applyAlignment="1">
      <alignment vertical="center"/>
    </xf>
    <xf numFmtId="1" fontId="49" fillId="0" borderId="82" xfId="0" applyNumberFormat="1" applyFont="1" applyBorder="1" applyAlignment="1">
      <alignment vertical="center"/>
    </xf>
    <xf numFmtId="1" fontId="49" fillId="0" borderId="49" xfId="0" applyNumberFormat="1" applyFont="1" applyBorder="1" applyAlignment="1">
      <alignment vertical="center"/>
    </xf>
    <xf numFmtId="3" fontId="49" fillId="0" borderId="85" xfId="0" applyNumberFormat="1" applyFont="1" applyBorder="1" applyAlignment="1">
      <alignment vertical="center"/>
    </xf>
    <xf numFmtId="3" fontId="49" fillId="0" borderId="86" xfId="0" applyNumberFormat="1" applyFont="1" applyBorder="1">
      <alignment vertical="top"/>
    </xf>
    <xf numFmtId="10" fontId="49" fillId="0" borderId="83" xfId="0" applyNumberFormat="1" applyFont="1" applyBorder="1" applyAlignment="1">
      <alignment vertical="center"/>
    </xf>
    <xf numFmtId="3" fontId="52" fillId="7" borderId="6" xfId="0" applyNumberFormat="1" applyFont="1" applyFill="1" applyBorder="1" applyAlignment="1">
      <alignment vertical="center"/>
    </xf>
    <xf numFmtId="0" fontId="52" fillId="7" borderId="8" xfId="0" applyNumberFormat="1" applyFont="1" applyFill="1" applyBorder="1" applyAlignment="1">
      <alignment horizontal="center" vertical="top"/>
    </xf>
    <xf numFmtId="0" fontId="52" fillId="7" borderId="9" xfId="0" applyNumberFormat="1" applyFont="1" applyFill="1" applyBorder="1" applyAlignment="1">
      <alignment horizontal="center" vertical="center"/>
    </xf>
    <xf numFmtId="0" fontId="52" fillId="7" borderId="14" xfId="0" applyNumberFormat="1" applyFont="1" applyFill="1" applyBorder="1" applyAlignment="1">
      <alignment vertical="center"/>
    </xf>
    <xf numFmtId="3" fontId="49" fillId="6" borderId="16" xfId="0" applyNumberFormat="1" applyFont="1" applyFill="1" applyBorder="1" applyAlignment="1">
      <alignment horizontal="right" vertical="center"/>
    </xf>
    <xf numFmtId="9" fontId="49" fillId="6" borderId="32" xfId="0" applyNumberFormat="1" applyFont="1" applyFill="1" applyBorder="1" applyAlignment="1">
      <alignment horizontal="center" vertical="center"/>
    </xf>
    <xf numFmtId="9" fontId="49" fillId="0" borderId="49" xfId="0" applyNumberFormat="1" applyFont="1" applyBorder="1" applyAlignment="1">
      <alignment vertical="center"/>
    </xf>
    <xf numFmtId="9" fontId="49" fillId="0" borderId="69" xfId="0" applyNumberFormat="1" applyFont="1" applyBorder="1" applyAlignment="1">
      <alignment horizontal="center" vertical="center"/>
    </xf>
    <xf numFmtId="10" fontId="49" fillId="0" borderId="75" xfId="0" applyNumberFormat="1" applyFont="1" applyBorder="1" applyAlignment="1">
      <alignment vertical="center"/>
    </xf>
    <xf numFmtId="3" fontId="50" fillId="7" borderId="87" xfId="0" applyNumberFormat="1" applyFont="1" applyFill="1" applyBorder="1" applyAlignment="1">
      <alignment vertical="center"/>
    </xf>
    <xf numFmtId="3" fontId="52" fillId="7" borderId="88" xfId="0" applyNumberFormat="1" applyFont="1" applyFill="1" applyBorder="1" applyAlignment="1">
      <alignment vertical="center"/>
    </xf>
    <xf numFmtId="3" fontId="50" fillId="7" borderId="89" xfId="0" applyNumberFormat="1" applyFont="1" applyFill="1" applyBorder="1" applyAlignment="1">
      <alignment vertical="center"/>
    </xf>
    <xf numFmtId="3" fontId="49" fillId="0" borderId="90" xfId="0" applyNumberFormat="1" applyFont="1" applyBorder="1" applyAlignment="1">
      <alignment vertical="center"/>
    </xf>
    <xf numFmtId="3" fontId="49" fillId="0" borderId="91" xfId="0" applyNumberFormat="1" applyFont="1" applyBorder="1" applyAlignment="1">
      <alignment horizontal="center" vertical="center"/>
    </xf>
    <xf numFmtId="3" fontId="49" fillId="0" borderId="91" xfId="0" applyNumberFormat="1" applyFont="1" applyBorder="1" applyAlignment="1">
      <alignment vertical="center"/>
    </xf>
    <xf numFmtId="10" fontId="49" fillId="0" borderId="91" xfId="0" applyNumberFormat="1" applyFont="1" applyBorder="1" applyAlignment="1">
      <alignment vertical="center"/>
    </xf>
    <xf numFmtId="4" fontId="49" fillId="0" borderId="92" xfId="0" applyNumberFormat="1" applyFont="1" applyBorder="1" applyAlignment="1">
      <alignment vertical="center"/>
    </xf>
    <xf numFmtId="0" fontId="52" fillId="7" borderId="93" xfId="0" applyNumberFormat="1" applyFont="1" applyFill="1" applyBorder="1" applyAlignment="1">
      <alignment vertical="center"/>
    </xf>
    <xf numFmtId="3" fontId="49" fillId="6" borderId="94" xfId="0" applyNumberFormat="1" applyFont="1" applyFill="1" applyBorder="1" applyAlignment="1">
      <alignment horizontal="right" vertical="center"/>
    </xf>
    <xf numFmtId="1" fontId="49" fillId="0" borderId="91" xfId="0" applyNumberFormat="1" applyFont="1" applyBorder="1" applyAlignment="1">
      <alignment vertical="center"/>
    </xf>
    <xf numFmtId="3" fontId="49" fillId="0" borderId="95" xfId="0" applyNumberFormat="1" applyFont="1" applyBorder="1" applyAlignment="1">
      <alignment vertical="center"/>
    </xf>
    <xf numFmtId="3" fontId="49" fillId="0" borderId="96" xfId="0" applyNumberFormat="1" applyFont="1" applyBorder="1" applyAlignment="1">
      <alignment vertical="center"/>
    </xf>
    <xf numFmtId="9" fontId="49" fillId="0" borderId="86" xfId="0" applyNumberFormat="1" applyFont="1" applyBorder="1" applyAlignment="1">
      <alignment vertical="center"/>
    </xf>
    <xf numFmtId="3" fontId="49" fillId="0" borderId="97" xfId="0" applyNumberFormat="1" applyFont="1" applyBorder="1" applyAlignment="1">
      <alignment vertical="center"/>
    </xf>
    <xf numFmtId="0" fontId="50" fillId="7" borderId="98" xfId="0" applyNumberFormat="1" applyFont="1" applyFill="1" applyBorder="1" applyAlignment="1">
      <alignment vertical="center"/>
    </xf>
    <xf numFmtId="3" fontId="52" fillId="7" borderId="99" xfId="0" applyNumberFormat="1" applyFont="1" applyFill="1" applyBorder="1" applyAlignment="1">
      <alignment vertical="center"/>
    </xf>
    <xf numFmtId="3" fontId="50" fillId="7" borderId="100" xfId="0" applyNumberFormat="1" applyFont="1" applyFill="1" applyBorder="1" applyAlignment="1">
      <alignment vertical="center"/>
    </xf>
    <xf numFmtId="3" fontId="49" fillId="0" borderId="101" xfId="0" applyNumberFormat="1" applyFont="1" applyBorder="1" applyAlignment="1">
      <alignment vertical="center"/>
    </xf>
    <xf numFmtId="3" fontId="49" fillId="0" borderId="102" xfId="0" applyNumberFormat="1" applyFont="1" applyBorder="1" applyAlignment="1">
      <alignment horizontal="center" vertical="center"/>
    </xf>
    <xf numFmtId="3" fontId="49" fillId="0" borderId="102" xfId="0" applyNumberFormat="1" applyFont="1" applyBorder="1" applyAlignment="1">
      <alignment vertical="center"/>
    </xf>
    <xf numFmtId="10" fontId="49" fillId="0" borderId="102" xfId="0" applyNumberFormat="1" applyFont="1" applyBorder="1" applyAlignment="1">
      <alignment vertical="center"/>
    </xf>
    <xf numFmtId="4" fontId="49" fillId="0" borderId="103" xfId="0" applyNumberFormat="1" applyFont="1" applyBorder="1" applyAlignment="1">
      <alignment vertical="center"/>
    </xf>
    <xf numFmtId="3" fontId="52" fillId="0" borderId="104" xfId="0" applyNumberFormat="1" applyFont="1" applyBorder="1" applyAlignment="1">
      <alignment vertical="center"/>
    </xf>
    <xf numFmtId="1" fontId="49" fillId="0" borderId="101" xfId="0" applyNumberFormat="1" applyFont="1" applyBorder="1" applyAlignment="1">
      <alignment vertical="center"/>
    </xf>
    <xf numFmtId="1" fontId="49" fillId="0" borderId="102" xfId="0" applyNumberFormat="1" applyFont="1" applyBorder="1" applyAlignment="1">
      <alignment vertical="center"/>
    </xf>
    <xf numFmtId="3" fontId="49" fillId="0" borderId="105" xfId="0" applyNumberFormat="1" applyFont="1" applyBorder="1" applyAlignment="1">
      <alignment vertical="center"/>
    </xf>
    <xf numFmtId="4" fontId="49" fillId="11" borderId="29" xfId="0" applyNumberFormat="1" applyFont="1" applyFill="1" applyBorder="1" applyAlignment="1">
      <alignment vertical="center"/>
    </xf>
    <xf numFmtId="4" fontId="49" fillId="12" borderId="29" xfId="0" applyNumberFormat="1" applyFont="1" applyFill="1" applyBorder="1" applyAlignment="1">
      <alignment vertical="center"/>
    </xf>
    <xf numFmtId="3" fontId="50" fillId="7" borderId="43" xfId="0" applyNumberFormat="1" applyFont="1" applyFill="1" applyBorder="1" applyAlignment="1">
      <alignment vertical="center"/>
    </xf>
    <xf numFmtId="3" fontId="52" fillId="7" borderId="4" xfId="0" applyNumberFormat="1" applyFont="1" applyFill="1" applyBorder="1" applyAlignment="1">
      <alignment vertical="center"/>
    </xf>
    <xf numFmtId="3" fontId="50" fillId="7" borderId="106" xfId="0" applyNumberFormat="1" applyFont="1" applyFill="1" applyBorder="1" applyAlignment="1">
      <alignment vertical="center"/>
    </xf>
    <xf numFmtId="3" fontId="49" fillId="0" borderId="107" xfId="0" applyNumberFormat="1" applyFont="1" applyBorder="1" applyAlignment="1">
      <alignment vertical="center"/>
    </xf>
    <xf numFmtId="3" fontId="49" fillId="0" borderId="86" xfId="0" applyNumberFormat="1" applyFont="1" applyBorder="1" applyAlignment="1">
      <alignment horizontal="center" vertical="center"/>
    </xf>
    <xf numFmtId="3" fontId="49" fillId="0" borderId="86" xfId="0" applyNumberFormat="1" applyFont="1" applyBorder="1" applyAlignment="1">
      <alignment vertical="center"/>
    </xf>
    <xf numFmtId="10" fontId="49" fillId="0" borderId="86" xfId="0" applyNumberFormat="1" applyFont="1" applyBorder="1" applyAlignment="1">
      <alignment vertical="center"/>
    </xf>
    <xf numFmtId="4" fontId="49" fillId="0" borderId="108" xfId="0" applyNumberFormat="1" applyFont="1" applyBorder="1" applyAlignment="1">
      <alignment vertical="center"/>
    </xf>
    <xf numFmtId="0" fontId="52" fillId="7" borderId="109" xfId="0" applyNumberFormat="1" applyFont="1" applyFill="1" applyBorder="1" applyAlignment="1">
      <alignment vertical="center"/>
    </xf>
    <xf numFmtId="3" fontId="49" fillId="6" borderId="110" xfId="0" applyNumberFormat="1" applyFont="1" applyFill="1" applyBorder="1" applyAlignment="1">
      <alignment horizontal="right" vertical="center"/>
    </xf>
    <xf numFmtId="1" fontId="49" fillId="4" borderId="4" xfId="0" applyNumberFormat="1" applyFont="1" applyFill="1" applyBorder="1" applyAlignment="1">
      <alignment vertical="center"/>
    </xf>
    <xf numFmtId="4" fontId="49" fillId="0" borderId="96" xfId="0" applyNumberFormat="1" applyFont="1" applyBorder="1" applyAlignment="1">
      <alignment vertical="center"/>
    </xf>
    <xf numFmtId="3" fontId="49" fillId="0" borderId="111" xfId="0" applyNumberFormat="1" applyFont="1" applyBorder="1" applyAlignment="1">
      <alignment vertical="center"/>
    </xf>
    <xf numFmtId="3" fontId="53" fillId="0" borderId="112" xfId="0" applyNumberFormat="1" applyFont="1" applyBorder="1" applyAlignment="1">
      <alignment horizontal="right" vertical="center"/>
    </xf>
    <xf numFmtId="3" fontId="49" fillId="0" borderId="113" xfId="0" applyNumberFormat="1" applyFont="1" applyBorder="1" applyAlignment="1">
      <alignment vertical="center"/>
    </xf>
    <xf numFmtId="3" fontId="49" fillId="0" borderId="114" xfId="0" applyNumberFormat="1" applyFont="1" applyBorder="1" applyAlignment="1">
      <alignment vertical="center"/>
    </xf>
    <xf numFmtId="3" fontId="50" fillId="7" borderId="6" xfId="0" applyNumberFormat="1" applyFont="1" applyFill="1" applyBorder="1" applyAlignment="1">
      <alignment horizontal="center" vertical="center"/>
    </xf>
    <xf numFmtId="3" fontId="50" fillId="7" borderId="8" xfId="0" applyNumberFormat="1" applyFont="1" applyFill="1" applyBorder="1" applyAlignment="1">
      <alignment horizontal="center" vertical="center"/>
    </xf>
    <xf numFmtId="3" fontId="50" fillId="7" borderId="115" xfId="0" applyNumberFormat="1" applyFont="1" applyFill="1" applyBorder="1" applyAlignment="1">
      <alignment horizontal="center" vertical="center"/>
    </xf>
    <xf numFmtId="3" fontId="50" fillId="7" borderId="116" xfId="0" applyNumberFormat="1" applyFont="1" applyFill="1" applyBorder="1" applyAlignment="1">
      <alignment horizontal="center" vertical="center"/>
    </xf>
    <xf numFmtId="1" fontId="50" fillId="7" borderId="9" xfId="0" applyNumberFormat="1" applyFont="1" applyFill="1" applyBorder="1" applyAlignment="1">
      <alignment horizontal="center" vertical="center"/>
    </xf>
    <xf numFmtId="1" fontId="50" fillId="7" borderId="8" xfId="0" applyNumberFormat="1" applyFont="1" applyFill="1" applyBorder="1" applyAlignment="1">
      <alignment horizontal="center" vertical="center"/>
    </xf>
    <xf numFmtId="1" fontId="50" fillId="7" borderId="115" xfId="0" applyNumberFormat="1" applyFont="1" applyFill="1" applyBorder="1" applyAlignment="1">
      <alignment horizontal="center" vertical="center"/>
    </xf>
    <xf numFmtId="0" fontId="52" fillId="7" borderId="117" xfId="0" applyNumberFormat="1" applyFont="1" applyFill="1" applyBorder="1" applyAlignment="1">
      <alignment horizontal="center" vertical="center"/>
    </xf>
    <xf numFmtId="3" fontId="52" fillId="7" borderId="118" xfId="0" applyNumberFormat="1" applyFont="1" applyFill="1" applyBorder="1" applyAlignment="1">
      <alignment horizontal="center" vertical="center"/>
    </xf>
    <xf numFmtId="3" fontId="52" fillId="7" borderId="119" xfId="0" applyNumberFormat="1" applyFont="1" applyFill="1" applyBorder="1" applyAlignment="1">
      <alignment horizontal="center" vertical="center"/>
    </xf>
    <xf numFmtId="0" fontId="52" fillId="0" borderId="120" xfId="0" applyNumberFormat="1" applyFont="1" applyBorder="1" applyAlignment="1">
      <alignment horizontal="center" vertical="center" wrapText="1"/>
    </xf>
    <xf numFmtId="0" fontId="52" fillId="0" borderId="74" xfId="0" applyNumberFormat="1" applyFont="1" applyBorder="1" applyAlignment="1">
      <alignment horizontal="center" vertical="center" wrapText="1"/>
    </xf>
    <xf numFmtId="0" fontId="49" fillId="0" borderId="121" xfId="0" applyNumberFormat="1" applyFont="1" applyBorder="1" applyAlignment="1">
      <alignment horizontal="center" vertical="center"/>
    </xf>
    <xf numFmtId="0" fontId="35" fillId="13" borderId="122" xfId="0" applyNumberFormat="1" applyFont="1" applyFill="1" applyBorder="1" applyAlignment="1">
      <alignment horizontal="center" vertical="center"/>
    </xf>
    <xf numFmtId="0" fontId="35" fillId="0" borderId="120" xfId="0" applyNumberFormat="1" applyFont="1" applyBorder="1" applyAlignment="1">
      <alignment horizontal="center" vertical="center"/>
    </xf>
    <xf numFmtId="0" fontId="35" fillId="13" borderId="31" xfId="0" applyNumberFormat="1" applyFont="1" applyFill="1" applyBorder="1" applyAlignment="1">
      <alignment horizontal="center" vertical="center"/>
    </xf>
    <xf numFmtId="0" fontId="35" fillId="0" borderId="75" xfId="0" applyNumberFormat="1" applyFont="1" applyBorder="1" applyAlignment="1">
      <alignment horizontal="center" vertical="center"/>
    </xf>
    <xf numFmtId="0" fontId="35" fillId="0" borderId="73" xfId="0" applyNumberFormat="1" applyFont="1" applyBorder="1" applyAlignment="1">
      <alignment horizontal="center" vertical="center"/>
    </xf>
    <xf numFmtId="0" fontId="35" fillId="0" borderId="121" xfId="0" applyNumberFormat="1" applyFont="1" applyBorder="1" applyAlignment="1">
      <alignment horizontal="center" vertical="center"/>
    </xf>
    <xf numFmtId="0" fontId="54" fillId="0" borderId="123" xfId="0" applyNumberFormat="1" applyFont="1" applyBorder="1" applyAlignment="1">
      <alignment horizontal="center" vertical="center" wrapText="1"/>
    </xf>
    <xf numFmtId="0" fontId="54" fillId="0" borderId="124" xfId="0" applyNumberFormat="1" applyFont="1" applyBorder="1" applyAlignment="1">
      <alignment horizontal="center" vertical="center" wrapText="1"/>
    </xf>
    <xf numFmtId="0" fontId="54" fillId="0" borderId="125" xfId="0" applyNumberFormat="1" applyFont="1" applyBorder="1" applyAlignment="1">
      <alignment horizontal="center" vertical="center" wrapText="1"/>
    </xf>
    <xf numFmtId="10" fontId="52" fillId="0" borderId="126" xfId="0" applyNumberFormat="1" applyFont="1" applyBorder="1" applyAlignment="1">
      <alignment vertical="center"/>
    </xf>
    <xf numFmtId="10" fontId="52" fillId="0" borderId="65" xfId="0" applyNumberFormat="1" applyFont="1" applyBorder="1" applyAlignment="1">
      <alignment vertical="center"/>
    </xf>
    <xf numFmtId="3" fontId="49" fillId="13" borderId="127" xfId="0" applyNumberFormat="1" applyFont="1" applyFill="1" applyBorder="1" applyAlignment="1">
      <alignment vertical="center"/>
    </xf>
    <xf numFmtId="4" fontId="52" fillId="0" borderId="126" xfId="0" applyNumberFormat="1" applyFont="1" applyBorder="1" applyAlignment="1">
      <alignment vertical="center"/>
    </xf>
    <xf numFmtId="4" fontId="52" fillId="13" borderId="28" xfId="0" applyNumberFormat="1" applyFont="1" applyFill="1" applyBorder="1" applyAlignment="1">
      <alignment vertical="center"/>
    </xf>
    <xf numFmtId="4" fontId="52" fillId="4" borderId="27" xfId="0" applyNumberFormat="1" applyFont="1" applyFill="1" applyBorder="1" applyAlignment="1">
      <alignment vertical="center"/>
    </xf>
    <xf numFmtId="4" fontId="52" fillId="0" borderId="64" xfId="0" applyNumberFormat="1" applyFont="1" applyBorder="1" applyAlignment="1">
      <alignment vertical="center"/>
    </xf>
    <xf numFmtId="4" fontId="52" fillId="4" borderId="33" xfId="0" applyNumberFormat="1" applyFont="1" applyFill="1" applyBorder="1" applyAlignment="1">
      <alignment vertical="center"/>
    </xf>
    <xf numFmtId="193" fontId="52" fillId="13" borderId="28" xfId="0" applyNumberFormat="1" applyFont="1" applyFill="1" applyBorder="1" applyAlignment="1">
      <alignment vertical="center"/>
    </xf>
    <xf numFmtId="3" fontId="52" fillId="0" borderId="128" xfId="0" applyNumberFormat="1" applyFont="1" applyBorder="1" applyAlignment="1">
      <alignment horizontal="center" vertical="center"/>
    </xf>
    <xf numFmtId="9" fontId="52" fillId="6" borderId="129" xfId="0" applyNumberFormat="1" applyFont="1" applyFill="1" applyBorder="1" applyAlignment="1">
      <alignment horizontal="center" vertical="center"/>
    </xf>
    <xf numFmtId="9" fontId="52" fillId="6" borderId="130" xfId="0" applyNumberFormat="1" applyFont="1" applyFill="1" applyBorder="1" applyAlignment="1">
      <alignment horizontal="center" vertical="center"/>
    </xf>
    <xf numFmtId="10" fontId="52" fillId="0" borderId="69" xfId="0" applyNumberFormat="1" applyFont="1" applyBorder="1" applyAlignment="1">
      <alignment vertical="center"/>
    </xf>
    <xf numFmtId="10" fontId="52" fillId="0" borderId="49" xfId="0" applyNumberFormat="1" applyFont="1" applyBorder="1" applyAlignment="1">
      <alignment vertical="center"/>
    </xf>
    <xf numFmtId="3" fontId="49" fillId="13" borderId="131" xfId="0" applyNumberFormat="1" applyFont="1" applyFill="1" applyBorder="1" applyAlignment="1">
      <alignment vertical="center"/>
    </xf>
    <xf numFmtId="4" fontId="52" fillId="4" borderId="32" xfId="0" applyNumberFormat="1" applyFont="1" applyFill="1" applyBorder="1" applyAlignment="1">
      <alignment vertical="center"/>
    </xf>
    <xf numFmtId="4" fontId="52" fillId="13" borderId="0" xfId="0" applyNumberFormat="1" applyFont="1" applyFill="1" applyBorder="1" applyAlignment="1">
      <alignment vertical="center"/>
    </xf>
    <xf numFmtId="4" fontId="52" fillId="0" borderId="83" xfId="0" applyNumberFormat="1" applyFont="1" applyBorder="1" applyAlignment="1">
      <alignment vertical="center"/>
    </xf>
    <xf numFmtId="4" fontId="52" fillId="4" borderId="16" xfId="0" applyNumberFormat="1" applyFont="1" applyFill="1" applyBorder="1" applyAlignment="1">
      <alignment vertical="center"/>
    </xf>
    <xf numFmtId="4" fontId="52" fillId="14" borderId="34" xfId="0" applyNumberFormat="1" applyFont="1" applyFill="1" applyBorder="1" applyAlignment="1">
      <alignment vertical="center"/>
    </xf>
    <xf numFmtId="4" fontId="52" fillId="11" borderId="29" xfId="0" applyNumberFormat="1" applyFont="1" applyFill="1" applyBorder="1" applyAlignment="1">
      <alignment vertical="center"/>
    </xf>
    <xf numFmtId="3" fontId="52" fillId="0" borderId="132" xfId="0" applyNumberFormat="1" applyFont="1" applyBorder="1" applyAlignment="1">
      <alignment horizontal="center" vertical="center"/>
    </xf>
    <xf numFmtId="9" fontId="52" fillId="6" borderId="133" xfId="0" applyNumberFormat="1" applyFont="1" applyFill="1" applyBorder="1" applyAlignment="1">
      <alignment horizontal="center" vertical="center"/>
    </xf>
    <xf numFmtId="9" fontId="52" fillId="6" borderId="134" xfId="0" applyNumberFormat="1" applyFont="1" applyFill="1" applyBorder="1" applyAlignment="1">
      <alignment horizontal="center" vertical="center"/>
    </xf>
    <xf numFmtId="4" fontId="52" fillId="0" borderId="69" xfId="0" applyNumberFormat="1" applyFont="1" applyBorder="1" applyAlignment="1">
      <alignment vertical="center"/>
    </xf>
    <xf numFmtId="4" fontId="52" fillId="0" borderId="82" xfId="0" applyNumberFormat="1" applyFont="1" applyBorder="1" applyAlignment="1">
      <alignment vertical="center"/>
    </xf>
    <xf numFmtId="10" fontId="52" fillId="0" borderId="96" xfId="0" applyNumberFormat="1" applyFont="1" applyBorder="1" applyAlignment="1">
      <alignment vertical="center"/>
    </xf>
    <xf numFmtId="10" fontId="52" fillId="0" borderId="86" xfId="0" applyNumberFormat="1" applyFont="1" applyBorder="1" applyAlignment="1">
      <alignment vertical="center"/>
    </xf>
    <xf numFmtId="3" fontId="49" fillId="13" borderId="135" xfId="0" applyNumberFormat="1" applyFont="1" applyFill="1" applyBorder="1" applyAlignment="1">
      <alignment vertical="center"/>
    </xf>
    <xf numFmtId="4" fontId="52" fillId="0" borderId="96" xfId="0" applyNumberFormat="1" applyFont="1" applyBorder="1" applyAlignment="1">
      <alignment vertical="center"/>
    </xf>
    <xf numFmtId="4" fontId="52" fillId="13" borderId="4" xfId="0" applyNumberFormat="1" applyFont="1" applyFill="1" applyBorder="1" applyAlignment="1">
      <alignment vertical="center"/>
    </xf>
    <xf numFmtId="4" fontId="52" fillId="0" borderId="108" xfId="0" applyNumberFormat="1" applyFont="1" applyBorder="1" applyAlignment="1">
      <alignment vertical="center"/>
    </xf>
    <xf numFmtId="4" fontId="52" fillId="0" borderId="107" xfId="0" applyNumberFormat="1" applyFont="1" applyBorder="1" applyAlignment="1">
      <alignment vertical="center"/>
    </xf>
    <xf numFmtId="4" fontId="52" fillId="14" borderId="44" xfId="0" applyNumberFormat="1" applyFont="1" applyFill="1" applyBorder="1" applyAlignment="1">
      <alignment vertical="center"/>
    </xf>
    <xf numFmtId="4" fontId="52" fillId="11" borderId="106" xfId="0" applyNumberFormat="1" applyFont="1" applyFill="1" applyBorder="1" applyAlignment="1">
      <alignment vertical="center"/>
    </xf>
    <xf numFmtId="10" fontId="52" fillId="0" borderId="111" xfId="0" applyNumberFormat="1" applyFont="1" applyBorder="1" applyAlignment="1">
      <alignment vertical="center"/>
    </xf>
    <xf numFmtId="10" fontId="52" fillId="0" borderId="112" xfId="0" applyNumberFormat="1" applyFont="1" applyBorder="1" applyAlignment="1">
      <alignment vertical="center"/>
    </xf>
    <xf numFmtId="3" fontId="49" fillId="13" borderId="136" xfId="0" applyNumberFormat="1" applyFont="1" applyFill="1" applyBorder="1" applyAlignment="1">
      <alignment vertical="center"/>
    </xf>
    <xf numFmtId="4" fontId="52" fillId="0" borderId="111" xfId="0" applyNumberFormat="1" applyFont="1" applyBorder="1" applyAlignment="1">
      <alignment vertical="center"/>
    </xf>
    <xf numFmtId="4" fontId="52" fillId="13" borderId="8" xfId="0" applyNumberFormat="1" applyFont="1" applyFill="1" applyBorder="1" applyAlignment="1">
      <alignment vertical="center"/>
    </xf>
    <xf numFmtId="4" fontId="52" fillId="0" borderId="137" xfId="0" applyNumberFormat="1" applyFont="1" applyBorder="1" applyAlignment="1">
      <alignment vertical="center"/>
    </xf>
    <xf numFmtId="4" fontId="52" fillId="0" borderId="138" xfId="0" applyNumberFormat="1" applyFont="1" applyBorder="1" applyAlignment="1">
      <alignment vertical="center"/>
    </xf>
    <xf numFmtId="4" fontId="52" fillId="0" borderId="113" xfId="0" applyNumberFormat="1" applyFont="1" applyBorder="1" applyAlignment="1">
      <alignment vertical="center"/>
    </xf>
    <xf numFmtId="4" fontId="52" fillId="11" borderId="115" xfId="0" applyNumberFormat="1" applyFont="1" applyFill="1" applyBorder="1" applyAlignment="1">
      <alignment vertical="center"/>
    </xf>
    <xf numFmtId="4" fontId="52" fillId="11" borderId="9" xfId="0" applyNumberFormat="1" applyFont="1" applyFill="1" applyBorder="1" applyAlignment="1">
      <alignment vertical="center"/>
    </xf>
    <xf numFmtId="4" fontId="52" fillId="0" borderId="85" xfId="0" applyNumberFormat="1" applyFont="1" applyBorder="1" applyAlignment="1">
      <alignment vertical="center"/>
    </xf>
    <xf numFmtId="4" fontId="52" fillId="11" borderId="34" xfId="0" applyNumberFormat="1" applyFont="1" applyFill="1" applyBorder="1" applyAlignment="1">
      <alignment vertical="center"/>
    </xf>
    <xf numFmtId="4" fontId="52" fillId="0" borderId="97" xfId="0" applyNumberFormat="1" applyFont="1" applyBorder="1" applyAlignment="1">
      <alignment vertical="center"/>
    </xf>
    <xf numFmtId="4" fontId="52" fillId="11" borderId="44" xfId="0" applyNumberFormat="1" applyFont="1" applyFill="1" applyBorder="1" applyAlignment="1">
      <alignment vertical="center"/>
    </xf>
    <xf numFmtId="4" fontId="52" fillId="7" borderId="115" xfId="0" applyNumberFormat="1" applyFont="1" applyFill="1" applyBorder="1" applyAlignment="1">
      <alignment vertical="center"/>
    </xf>
    <xf numFmtId="4" fontId="52" fillId="7" borderId="29" xfId="0" applyNumberFormat="1" applyFont="1" applyFill="1" applyBorder="1" applyAlignment="1">
      <alignment vertical="center"/>
    </xf>
    <xf numFmtId="3" fontId="52" fillId="0" borderId="139" xfId="0" applyNumberFormat="1" applyFont="1" applyBorder="1" applyAlignment="1">
      <alignment horizontal="center" vertical="center"/>
    </xf>
    <xf numFmtId="9" fontId="52" fillId="6" borderId="140" xfId="0" applyNumberFormat="1" applyFont="1" applyFill="1" applyBorder="1" applyAlignment="1">
      <alignment horizontal="center" vertical="center"/>
    </xf>
    <xf numFmtId="9" fontId="52" fillId="6" borderId="141" xfId="0" applyNumberFormat="1" applyFont="1" applyFill="1" applyBorder="1" applyAlignment="1">
      <alignment horizontal="center" vertical="center"/>
    </xf>
    <xf numFmtId="4" fontId="52" fillId="7" borderId="106" xfId="0" applyNumberFormat="1" applyFont="1" applyFill="1" applyBorder="1" applyAlignment="1">
      <alignment vertical="center"/>
    </xf>
    <xf numFmtId="4" fontId="52" fillId="7" borderId="9" xfId="0" applyNumberFormat="1" applyFont="1" applyFill="1" applyBorder="1" applyAlignment="1">
      <alignment vertical="center"/>
    </xf>
    <xf numFmtId="4" fontId="52" fillId="7" borderId="34" xfId="0" applyNumberFormat="1" applyFont="1" applyFill="1" applyBorder="1" applyAlignment="1">
      <alignment vertical="center"/>
    </xf>
    <xf numFmtId="4" fontId="52" fillId="7" borderId="44" xfId="0" applyNumberFormat="1" applyFont="1" applyFill="1" applyBorder="1" applyAlignment="1">
      <alignment vertical="center"/>
    </xf>
    <xf numFmtId="3" fontId="0" fillId="0" borderId="0" xfId="0" applyNumberFormat="1" applyAlignment="1"/>
    <xf numFmtId="10" fontId="0" fillId="0" borderId="0" xfId="0" applyNumberFormat="1" applyAlignment="1"/>
    <xf numFmtId="1" fontId="36" fillId="0" borderId="0" xfId="0" applyNumberFormat="1" applyFont="1" applyFill="1" applyBorder="1" applyAlignment="1">
      <alignment vertical="center"/>
    </xf>
    <xf numFmtId="1" fontId="35" fillId="0" borderId="0" xfId="0" applyNumberFormat="1" applyFont="1" applyFill="1" applyBorder="1" applyAlignment="1">
      <alignment vertical="center"/>
    </xf>
    <xf numFmtId="1" fontId="32" fillId="0" borderId="45" xfId="0" applyNumberFormat="1" applyFont="1" applyBorder="1" applyAlignment="1">
      <alignment vertical="center"/>
    </xf>
    <xf numFmtId="1" fontId="30" fillId="0" borderId="146" xfId="0" applyNumberFormat="1" applyFont="1" applyFill="1" applyBorder="1" applyAlignment="1">
      <alignment vertical="center"/>
    </xf>
    <xf numFmtId="0" fontId="29" fillId="0" borderId="0" xfId="0" applyNumberFormat="1" applyFont="1" applyBorder="1" applyAlignment="1"/>
    <xf numFmtId="1" fontId="30" fillId="0" borderId="146" xfId="0" applyNumberFormat="1" applyFont="1" applyBorder="1" applyAlignment="1">
      <alignment vertical="center"/>
    </xf>
    <xf numFmtId="1" fontId="30" fillId="0" borderId="158" xfId="0" applyNumberFormat="1" applyFont="1" applyBorder="1" applyAlignment="1">
      <alignment vertical="center"/>
    </xf>
    <xf numFmtId="1" fontId="30" fillId="0" borderId="149" xfId="0" applyNumberFormat="1" applyFont="1" applyBorder="1" applyAlignment="1">
      <alignment vertical="center"/>
    </xf>
    <xf numFmtId="1" fontId="29" fillId="0" borderId="156" xfId="0" applyNumberFormat="1" applyFont="1" applyBorder="1" applyAlignment="1"/>
    <xf numFmtId="1" fontId="29" fillId="0" borderId="146" xfId="0" applyNumberFormat="1" applyFont="1" applyBorder="1" applyAlignment="1"/>
    <xf numFmtId="1" fontId="29" fillId="0" borderId="149" xfId="0" applyNumberFormat="1" applyFont="1" applyBorder="1" applyAlignment="1"/>
    <xf numFmtId="1" fontId="30" fillId="0" borderId="159" xfId="0" applyNumberFormat="1" applyFont="1" applyBorder="1" applyAlignment="1">
      <alignment vertical="center"/>
    </xf>
    <xf numFmtId="1" fontId="32" fillId="3" borderId="161" xfId="0" applyNumberFormat="1" applyFont="1" applyFill="1" applyBorder="1" applyAlignment="1">
      <alignment vertical="center"/>
    </xf>
    <xf numFmtId="1" fontId="36" fillId="0" borderId="146" xfId="0" applyNumberFormat="1" applyFont="1" applyBorder="1" applyAlignment="1">
      <alignment vertical="center"/>
    </xf>
    <xf numFmtId="1" fontId="36" fillId="0" borderId="156" xfId="0" applyNumberFormat="1" applyFont="1" applyBorder="1" applyAlignment="1">
      <alignment vertical="center"/>
    </xf>
    <xf numFmtId="1" fontId="30" fillId="0" borderId="147" xfId="0" applyNumberFormat="1" applyFont="1" applyBorder="1" applyAlignment="1">
      <alignment vertical="center"/>
    </xf>
    <xf numFmtId="1" fontId="30" fillId="0" borderId="162" xfId="0" applyNumberFormat="1" applyFont="1" applyBorder="1" applyAlignment="1">
      <alignment vertical="center"/>
    </xf>
    <xf numFmtId="1" fontId="30" fillId="0" borderId="163" xfId="0" applyNumberFormat="1" applyFont="1" applyBorder="1" applyAlignment="1">
      <alignment horizontal="right" vertical="center"/>
    </xf>
    <xf numFmtId="1" fontId="30" fillId="0" borderId="164" xfId="0" applyNumberFormat="1" applyFont="1" applyBorder="1" applyAlignment="1">
      <alignment vertical="center"/>
    </xf>
    <xf numFmtId="0" fontId="28" fillId="0" borderId="0" xfId="0" applyNumberFormat="1" applyFont="1" applyFill="1" applyBorder="1" applyAlignment="1">
      <alignment horizontal="center" vertical="center"/>
    </xf>
    <xf numFmtId="0" fontId="55" fillId="0" borderId="0" xfId="0" applyFont="1" applyAlignment="1"/>
    <xf numFmtId="3" fontId="35" fillId="5" borderId="172" xfId="0" applyNumberFormat="1" applyFont="1" applyFill="1" applyBorder="1" applyAlignment="1">
      <alignment horizontal="center" vertical="center"/>
    </xf>
    <xf numFmtId="10" fontId="35" fillId="0" borderId="0" xfId="0" applyNumberFormat="1" applyFont="1" applyFill="1" applyBorder="1" applyAlignment="1">
      <alignment horizontal="center" vertical="center"/>
    </xf>
    <xf numFmtId="0" fontId="28" fillId="2" borderId="173" xfId="0" applyNumberFormat="1" applyFont="1" applyFill="1" applyBorder="1" applyAlignment="1">
      <alignment horizontal="center" vertical="center"/>
    </xf>
    <xf numFmtId="0" fontId="28" fillId="2" borderId="14" xfId="0" applyNumberFormat="1" applyFont="1" applyFill="1" applyBorder="1" applyAlignment="1">
      <alignment horizontal="center" vertical="center"/>
    </xf>
    <xf numFmtId="43" fontId="35" fillId="5" borderId="165" xfId="1" applyFont="1" applyFill="1" applyBorder="1" applyAlignment="1">
      <alignment horizontal="center" vertical="center"/>
    </xf>
    <xf numFmtId="10" fontId="35" fillId="5" borderId="165" xfId="1" applyNumberFormat="1" applyFont="1" applyFill="1" applyBorder="1" applyAlignment="1">
      <alignment horizontal="right" vertical="center"/>
    </xf>
    <xf numFmtId="43" fontId="28" fillId="2" borderId="10" xfId="1" applyFont="1" applyFill="1" applyBorder="1" applyAlignment="1">
      <alignment horizontal="center" vertical="center"/>
    </xf>
    <xf numFmtId="0" fontId="28" fillId="2" borderId="175" xfId="0" applyNumberFormat="1" applyFont="1" applyFill="1" applyBorder="1" applyAlignment="1">
      <alignment horizontal="center" vertical="center"/>
    </xf>
    <xf numFmtId="0" fontId="35" fillId="0" borderId="146" xfId="0" applyNumberFormat="1" applyFont="1" applyFill="1" applyBorder="1" applyAlignment="1">
      <alignment horizontal="left" vertical="center"/>
    </xf>
    <xf numFmtId="3" fontId="35" fillId="4" borderId="176" xfId="0" applyNumberFormat="1" applyFont="1" applyFill="1" applyBorder="1" applyAlignment="1">
      <alignment horizontal="center" vertical="center"/>
    </xf>
    <xf numFmtId="3" fontId="35" fillId="0" borderId="149" xfId="0" applyNumberFormat="1" applyFont="1" applyFill="1" applyBorder="1" applyAlignment="1">
      <alignment horizontal="center" vertical="center"/>
    </xf>
    <xf numFmtId="1" fontId="32" fillId="0" borderId="146" xfId="0" applyNumberFormat="1" applyFont="1" applyBorder="1" applyAlignment="1">
      <alignment vertical="center"/>
    </xf>
    <xf numFmtId="1" fontId="32" fillId="0" borderId="178" xfId="0" applyNumberFormat="1" applyFont="1" applyBorder="1" applyAlignment="1">
      <alignment vertical="center"/>
    </xf>
    <xf numFmtId="1" fontId="30" fillId="0" borderId="177" xfId="0" applyNumberFormat="1" applyFont="1" applyBorder="1" applyAlignment="1">
      <alignment vertical="center"/>
    </xf>
    <xf numFmtId="0" fontId="35" fillId="6" borderId="179" xfId="0" applyNumberFormat="1" applyFont="1" applyFill="1" applyBorder="1" applyAlignment="1">
      <alignment horizontal="center" vertical="center"/>
    </xf>
    <xf numFmtId="0" fontId="37" fillId="6" borderId="179" xfId="0" applyNumberFormat="1" applyFont="1" applyFill="1" applyBorder="1" applyAlignment="1">
      <alignment horizontal="center" vertical="center"/>
    </xf>
    <xf numFmtId="0" fontId="45" fillId="6" borderId="179" xfId="0" applyNumberFormat="1" applyFont="1" applyFill="1" applyBorder="1" applyAlignment="1">
      <alignment horizontal="center" vertical="center"/>
    </xf>
    <xf numFmtId="0" fontId="38" fillId="7" borderId="180" xfId="0" applyNumberFormat="1" applyFont="1" applyFill="1" applyBorder="1" applyAlignment="1">
      <alignment horizontal="center" vertical="center"/>
    </xf>
    <xf numFmtId="1" fontId="44" fillId="0" borderId="181" xfId="0" applyNumberFormat="1" applyFont="1" applyBorder="1" applyAlignment="1">
      <alignment horizontal="right" vertical="center"/>
    </xf>
    <xf numFmtId="1" fontId="29" fillId="0" borderId="177" xfId="0" applyNumberFormat="1" applyFont="1" applyBorder="1" applyAlignment="1"/>
    <xf numFmtId="1" fontId="29" fillId="0" borderId="178" xfId="0" applyNumberFormat="1" applyFont="1" applyBorder="1" applyAlignment="1"/>
    <xf numFmtId="1" fontId="30" fillId="0" borderId="182" xfId="0" applyNumberFormat="1" applyFont="1" applyBorder="1" applyAlignment="1">
      <alignment vertical="center"/>
    </xf>
    <xf numFmtId="0" fontId="35" fillId="3" borderId="160" xfId="0" applyNumberFormat="1" applyFont="1" applyFill="1" applyBorder="1" applyAlignment="1">
      <alignment horizontal="left" vertical="center"/>
    </xf>
    <xf numFmtId="0" fontId="36" fillId="0" borderId="150" xfId="0" applyNumberFormat="1" applyFont="1" applyBorder="1" applyAlignment="1">
      <alignment horizontal="right" vertical="center" wrapText="1"/>
    </xf>
    <xf numFmtId="1" fontId="36" fillId="0" borderId="146" xfId="0" applyNumberFormat="1" applyFont="1" applyBorder="1" applyAlignment="1">
      <alignment horizontal="left" vertical="center"/>
    </xf>
    <xf numFmtId="194" fontId="35" fillId="5" borderId="185" xfId="1" applyNumberFormat="1" applyFont="1" applyFill="1" applyBorder="1" applyAlignment="1">
      <alignment horizontal="center" vertical="center"/>
    </xf>
    <xf numFmtId="194" fontId="35" fillId="5" borderId="186" xfId="1" applyNumberFormat="1" applyFont="1" applyFill="1" applyBorder="1" applyAlignment="1">
      <alignment horizontal="center" vertical="center"/>
    </xf>
    <xf numFmtId="194" fontId="35" fillId="5" borderId="187" xfId="1" applyNumberFormat="1" applyFont="1" applyFill="1" applyBorder="1" applyAlignment="1">
      <alignment horizontal="center" vertical="center"/>
    </xf>
    <xf numFmtId="1" fontId="32" fillId="0" borderId="146" xfId="0" applyNumberFormat="1" applyFont="1" applyFill="1" applyBorder="1" applyAlignment="1">
      <alignment vertical="center"/>
    </xf>
    <xf numFmtId="43" fontId="0" fillId="0" borderId="0" xfId="1" applyFont="1" applyAlignment="1"/>
    <xf numFmtId="43" fontId="60" fillId="0" borderId="0" xfId="1" applyFont="1" applyAlignment="1"/>
    <xf numFmtId="43" fontId="61" fillId="0" borderId="0" xfId="1" applyFont="1" applyAlignment="1"/>
    <xf numFmtId="43" fontId="29" fillId="0" borderId="0" xfId="1" applyFont="1" applyBorder="1" applyAlignment="1"/>
    <xf numFmtId="43" fontId="36" fillId="0" borderId="0" xfId="1" applyFont="1" applyFill="1" applyBorder="1" applyAlignment="1">
      <alignment vertical="center"/>
    </xf>
    <xf numFmtId="1" fontId="62" fillId="0" borderId="0" xfId="0" applyNumberFormat="1" applyFont="1" applyFill="1" applyBorder="1" applyAlignment="1">
      <alignment horizontal="center" vertical="center"/>
    </xf>
    <xf numFmtId="188" fontId="49" fillId="7" borderId="51" xfId="0" applyNumberFormat="1" applyFont="1" applyFill="1" applyBorder="1" applyAlignment="1">
      <alignment horizontal="center" vertical="center"/>
    </xf>
    <xf numFmtId="188" fontId="29" fillId="0" borderId="49" xfId="0" applyNumberFormat="1" applyFont="1" applyBorder="1" applyAlignment="1">
      <alignment vertical="center"/>
    </xf>
    <xf numFmtId="188" fontId="50" fillId="7" borderId="7" xfId="0" applyNumberFormat="1" applyFont="1" applyFill="1" applyBorder="1" applyAlignment="1">
      <alignment horizontal="center" vertical="top" wrapText="1"/>
    </xf>
    <xf numFmtId="188" fontId="49" fillId="0" borderId="65" xfId="0" applyNumberFormat="1" applyFont="1" applyBorder="1" applyAlignment="1">
      <alignment vertical="center"/>
    </xf>
    <xf numFmtId="188" fontId="49" fillId="0" borderId="74" xfId="0" applyNumberFormat="1" applyFont="1" applyBorder="1" applyAlignment="1">
      <alignment vertical="center"/>
    </xf>
    <xf numFmtId="188" fontId="49" fillId="0" borderId="49" xfId="0" applyNumberFormat="1" applyFont="1" applyBorder="1" applyAlignment="1">
      <alignment vertical="center"/>
    </xf>
    <xf numFmtId="188" fontId="49" fillId="0" borderId="91" xfId="0" applyNumberFormat="1" applyFont="1" applyBorder="1" applyAlignment="1">
      <alignment vertical="center"/>
    </xf>
    <xf numFmtId="188" fontId="49" fillId="0" borderId="102" xfId="0" applyNumberFormat="1" applyFont="1" applyBorder="1" applyAlignment="1">
      <alignment vertical="center"/>
    </xf>
    <xf numFmtId="188" fontId="49" fillId="0" borderId="86" xfId="0" applyNumberFormat="1" applyFont="1" applyBorder="1" applyAlignment="1">
      <alignment vertical="center"/>
    </xf>
    <xf numFmtId="188" fontId="35" fillId="13" borderId="31" xfId="0" applyNumberFormat="1" applyFont="1" applyFill="1" applyBorder="1" applyAlignment="1">
      <alignment horizontal="center" vertical="center"/>
    </xf>
    <xf numFmtId="188" fontId="29" fillId="0" borderId="0" xfId="0" applyNumberFormat="1" applyFont="1" applyAlignment="1"/>
    <xf numFmtId="188" fontId="49" fillId="0" borderId="66" xfId="0" applyNumberFormat="1" applyFont="1" applyBorder="1" applyAlignment="1">
      <alignment vertical="center"/>
    </xf>
    <xf numFmtId="188" fontId="49" fillId="0" borderId="83" xfId="0" applyNumberFormat="1" applyFont="1" applyBorder="1" applyAlignment="1">
      <alignment vertical="center"/>
    </xf>
    <xf numFmtId="188" fontId="49" fillId="0" borderId="75" xfId="0" applyNumberFormat="1" applyFont="1" applyBorder="1" applyAlignment="1">
      <alignment vertical="center"/>
    </xf>
    <xf numFmtId="188" fontId="52" fillId="0" borderId="49" xfId="0" applyNumberFormat="1" applyFont="1" applyBorder="1" applyAlignment="1">
      <alignment vertical="center"/>
    </xf>
    <xf numFmtId="188" fontId="52" fillId="0" borderId="86" xfId="0" applyNumberFormat="1" applyFont="1" applyBorder="1" applyAlignment="1">
      <alignment vertical="center"/>
    </xf>
    <xf numFmtId="188" fontId="52" fillId="0" borderId="112" xfId="0" applyNumberFormat="1" applyFont="1" applyBorder="1" applyAlignment="1">
      <alignment vertical="center"/>
    </xf>
    <xf numFmtId="188" fontId="52" fillId="0" borderId="69" xfId="0" applyNumberFormat="1" applyFont="1" applyBorder="1" applyAlignment="1">
      <alignment vertical="center"/>
    </xf>
    <xf numFmtId="188" fontId="52" fillId="0" borderId="96" xfId="0" applyNumberFormat="1" applyFont="1" applyBorder="1" applyAlignment="1">
      <alignment vertical="center"/>
    </xf>
    <xf numFmtId="188" fontId="52" fillId="0" borderId="111" xfId="0" applyNumberFormat="1" applyFont="1" applyBorder="1" applyAlignment="1">
      <alignment vertical="center"/>
    </xf>
    <xf numFmtId="0" fontId="63" fillId="0" borderId="0" xfId="2"/>
    <xf numFmtId="0" fontId="64" fillId="0" borderId="188" xfId="2" applyFont="1" applyBorder="1" applyAlignment="1">
      <alignment horizontal="left"/>
    </xf>
    <xf numFmtId="0" fontId="64" fillId="0" borderId="189" xfId="2" applyFont="1" applyBorder="1" applyAlignment="1">
      <alignment horizontal="left" vertical="top"/>
    </xf>
    <xf numFmtId="0" fontId="64" fillId="0" borderId="190" xfId="2" applyFont="1" applyBorder="1" applyAlignment="1">
      <alignment horizontal="left"/>
    </xf>
    <xf numFmtId="0" fontId="64" fillId="0" borderId="189" xfId="2" applyFont="1" applyBorder="1" applyAlignment="1">
      <alignment horizontal="left"/>
    </xf>
    <xf numFmtId="0" fontId="66" fillId="0" borderId="0" xfId="2" applyFont="1" applyAlignment="1">
      <alignment horizontal="centerContinuous" vertical="center"/>
    </xf>
    <xf numFmtId="0" fontId="63" fillId="0" borderId="0" xfId="2" applyAlignment="1">
      <alignment horizontal="centerContinuous" vertical="center"/>
    </xf>
    <xf numFmtId="0" fontId="67" fillId="0" borderId="0" xfId="2" applyFont="1" applyAlignment="1">
      <alignment vertical="center"/>
    </xf>
    <xf numFmtId="0" fontId="68" fillId="0" borderId="0" xfId="2" applyFont="1" applyAlignment="1">
      <alignment vertical="center"/>
    </xf>
    <xf numFmtId="0" fontId="64" fillId="0" borderId="191" xfId="2" applyFont="1" applyBorder="1" applyAlignment="1">
      <alignment horizontal="left"/>
    </xf>
    <xf numFmtId="0" fontId="69" fillId="0" borderId="0" xfId="2" applyFont="1" applyAlignment="1">
      <alignment vertical="center"/>
    </xf>
    <xf numFmtId="0" fontId="67" fillId="14" borderId="192" xfId="2" applyFont="1" applyFill="1" applyBorder="1" applyAlignment="1" applyProtection="1">
      <alignment horizontal="center" vertical="center"/>
      <protection locked="0"/>
    </xf>
    <xf numFmtId="0" fontId="68" fillId="0" borderId="0" xfId="2" applyFont="1"/>
    <xf numFmtId="0" fontId="69" fillId="0" borderId="162" xfId="2" applyFont="1" applyBorder="1" applyAlignment="1">
      <alignment horizontal="center" vertical="center"/>
    </xf>
    <xf numFmtId="0" fontId="69" fillId="17" borderId="162" xfId="2" applyFont="1" applyFill="1" applyBorder="1" applyAlignment="1">
      <alignment horizontal="center" vertical="center"/>
    </xf>
    <xf numFmtId="0" fontId="69" fillId="0" borderId="0" xfId="2" applyFont="1"/>
    <xf numFmtId="0" fontId="69" fillId="9" borderId="192" xfId="2" applyFont="1" applyFill="1" applyBorder="1" applyAlignment="1" applyProtection="1">
      <alignment horizontal="center" vertical="center"/>
      <protection locked="0"/>
    </xf>
    <xf numFmtId="0" fontId="69" fillId="14" borderId="192" xfId="2" applyFont="1" applyFill="1" applyBorder="1" applyAlignment="1" applyProtection="1">
      <alignment horizontal="center" vertical="center"/>
      <protection locked="0"/>
    </xf>
    <xf numFmtId="0" fontId="70" fillId="0" borderId="0" xfId="2" applyFont="1" applyAlignment="1">
      <alignment vertical="center"/>
    </xf>
    <xf numFmtId="0" fontId="71" fillId="0" borderId="0" xfId="2" applyFont="1" applyAlignment="1">
      <alignment vertical="center"/>
    </xf>
    <xf numFmtId="0" fontId="72" fillId="0" borderId="0" xfId="2" applyFont="1" applyAlignment="1">
      <alignment vertical="center"/>
    </xf>
    <xf numFmtId="0" fontId="73" fillId="17" borderId="0" xfId="2" applyFont="1" applyFill="1" applyAlignment="1" applyProtection="1">
      <alignment horizontal="center" vertical="center"/>
      <protection hidden="1"/>
    </xf>
    <xf numFmtId="0" fontId="74" fillId="0" borderId="0" xfId="2" applyFont="1" applyAlignment="1">
      <alignment vertical="center"/>
    </xf>
    <xf numFmtId="0" fontId="67" fillId="17" borderId="0" xfId="2" applyFont="1" applyFill="1" applyAlignment="1" applyProtection="1">
      <alignment horizontal="center" vertical="center"/>
      <protection hidden="1"/>
    </xf>
    <xf numFmtId="0" fontId="75" fillId="0" borderId="0" xfId="2" applyFont="1" applyAlignment="1">
      <alignment vertical="center"/>
    </xf>
    <xf numFmtId="0" fontId="76" fillId="0" borderId="0" xfId="2" applyFont="1" applyAlignment="1">
      <alignment vertical="center"/>
    </xf>
    <xf numFmtId="0" fontId="67" fillId="14" borderId="0" xfId="2" applyFont="1" applyFill="1" applyAlignment="1" applyProtection="1">
      <alignment horizontal="center" vertical="center"/>
      <protection locked="0"/>
    </xf>
    <xf numFmtId="0" fontId="77" fillId="0" borderId="0" xfId="2" applyFont="1" applyAlignment="1">
      <alignment vertical="center"/>
    </xf>
    <xf numFmtId="3" fontId="67" fillId="14" borderId="192" xfId="3" applyNumberFormat="1" applyFont="1" applyFill="1" applyBorder="1" applyAlignment="1" applyProtection="1">
      <alignment horizontal="center" vertical="center"/>
      <protection locked="0"/>
    </xf>
    <xf numFmtId="0" fontId="78" fillId="0" borderId="0" xfId="2" applyFont="1" applyAlignment="1">
      <alignment vertical="center"/>
    </xf>
    <xf numFmtId="3" fontId="73" fillId="0" borderId="0" xfId="3" applyNumberFormat="1" applyFont="1" applyFill="1" applyBorder="1" applyAlignment="1">
      <alignment horizontal="center" vertical="center"/>
    </xf>
    <xf numFmtId="0" fontId="67" fillId="0" borderId="193" xfId="2" applyFont="1" applyBorder="1" applyAlignment="1">
      <alignment vertical="center"/>
    </xf>
    <xf numFmtId="0" fontId="69" fillId="0" borderId="194" xfId="2" applyFont="1" applyBorder="1"/>
    <xf numFmtId="0" fontId="69" fillId="0" borderId="197" xfId="2" applyFont="1" applyBorder="1"/>
    <xf numFmtId="0" fontId="69" fillId="0" borderId="198" xfId="2" applyFont="1" applyBorder="1"/>
    <xf numFmtId="0" fontId="69" fillId="0" borderId="199" xfId="2" applyFont="1" applyBorder="1"/>
    <xf numFmtId="0" fontId="69" fillId="0" borderId="200" xfId="2" applyFont="1" applyBorder="1" applyAlignment="1">
      <alignment vertical="center"/>
    </xf>
    <xf numFmtId="3" fontId="67" fillId="14" borderId="192" xfId="2" applyNumberFormat="1" applyFont="1" applyFill="1" applyBorder="1" applyAlignment="1">
      <alignment horizontal="center" vertical="center"/>
    </xf>
    <xf numFmtId="0" fontId="69" fillId="0" borderId="203" xfId="2" applyFont="1" applyBorder="1" applyAlignment="1">
      <alignment vertical="center"/>
    </xf>
    <xf numFmtId="3" fontId="67" fillId="18" borderId="191" xfId="2" applyNumberFormat="1" applyFont="1" applyFill="1" applyBorder="1" applyAlignment="1">
      <alignment horizontal="center" vertical="center"/>
    </xf>
    <xf numFmtId="3" fontId="67" fillId="0" borderId="191" xfId="2" applyNumberFormat="1" applyFont="1" applyBorder="1" applyAlignment="1">
      <alignment horizontal="center" vertical="center"/>
    </xf>
    <xf numFmtId="0" fontId="69" fillId="0" borderId="206" xfId="2" applyFont="1" applyBorder="1" applyAlignment="1">
      <alignment vertical="center"/>
    </xf>
    <xf numFmtId="0" fontId="69" fillId="0" borderId="207" xfId="2" applyFont="1" applyBorder="1" applyAlignment="1">
      <alignment vertical="center"/>
    </xf>
    <xf numFmtId="3" fontId="67" fillId="19" borderId="210" xfId="3" applyNumberFormat="1" applyFont="1" applyFill="1" applyBorder="1" applyAlignment="1">
      <alignment horizontal="center" vertical="center"/>
    </xf>
    <xf numFmtId="0" fontId="69" fillId="0" borderId="211" xfId="2" applyFont="1" applyBorder="1" applyAlignment="1">
      <alignment vertical="center"/>
    </xf>
    <xf numFmtId="3" fontId="63" fillId="0" borderId="0" xfId="2" applyNumberFormat="1"/>
    <xf numFmtId="3" fontId="63" fillId="0" borderId="0" xfId="2" applyNumberFormat="1" applyAlignment="1">
      <alignment vertical="center"/>
    </xf>
    <xf numFmtId="0" fontId="63" fillId="0" borderId="0" xfId="2" applyAlignment="1">
      <alignment vertical="center"/>
    </xf>
    <xf numFmtId="0" fontId="71" fillId="0" borderId="0" xfId="2" applyFont="1"/>
    <xf numFmtId="0" fontId="80" fillId="0" borderId="0" xfId="2" applyFont="1"/>
    <xf numFmtId="0" fontId="67" fillId="0" borderId="0" xfId="2" applyFont="1"/>
    <xf numFmtId="0" fontId="81" fillId="0" borderId="0" xfId="2" applyFont="1" applyAlignment="1">
      <alignment vertical="center" wrapText="1"/>
    </xf>
    <xf numFmtId="0" fontId="83" fillId="0" borderId="0" xfId="4" applyFont="1"/>
    <xf numFmtId="0" fontId="82" fillId="0" borderId="0" xfId="4"/>
    <xf numFmtId="0" fontId="82" fillId="0" borderId="0" xfId="4" applyAlignment="1">
      <alignment vertical="top"/>
    </xf>
    <xf numFmtId="0" fontId="85" fillId="0" borderId="212" xfId="4" applyFont="1" applyBorder="1" applyAlignment="1">
      <alignment horizontal="center" vertical="center"/>
    </xf>
    <xf numFmtId="0" fontId="85" fillId="0" borderId="0" xfId="4" applyFont="1" applyAlignment="1">
      <alignment vertical="center"/>
    </xf>
    <xf numFmtId="0" fontId="78" fillId="0" borderId="212" xfId="4" applyFont="1" applyBorder="1" applyAlignment="1">
      <alignment horizontal="center" vertical="center"/>
    </xf>
    <xf numFmtId="43" fontId="78" fillId="0" borderId="212" xfId="5" applyFont="1" applyBorder="1" applyAlignment="1">
      <alignment horizontal="center" vertical="center"/>
    </xf>
    <xf numFmtId="43" fontId="78" fillId="0" borderId="212" xfId="5" applyFont="1" applyBorder="1" applyAlignment="1">
      <alignment vertical="center"/>
    </xf>
    <xf numFmtId="0" fontId="82" fillId="0" borderId="0" xfId="4" applyAlignment="1">
      <alignment vertical="center"/>
    </xf>
    <xf numFmtId="0" fontId="86" fillId="20" borderId="0" xfId="2" applyFont="1" applyFill="1" applyProtection="1">
      <protection hidden="1"/>
    </xf>
    <xf numFmtId="4" fontId="86" fillId="20" borderId="0" xfId="2" applyNumberFormat="1" applyFont="1" applyFill="1" applyProtection="1">
      <protection hidden="1"/>
    </xf>
    <xf numFmtId="0" fontId="87" fillId="0" borderId="0" xfId="2" applyFont="1" applyProtection="1">
      <protection hidden="1"/>
    </xf>
    <xf numFmtId="0" fontId="86" fillId="21" borderId="0" xfId="2" applyFont="1" applyFill="1" applyProtection="1">
      <protection hidden="1"/>
    </xf>
    <xf numFmtId="3" fontId="86" fillId="21" borderId="0" xfId="2" applyNumberFormat="1" applyFont="1" applyFill="1" applyProtection="1">
      <protection hidden="1"/>
    </xf>
    <xf numFmtId="0" fontId="63" fillId="0" borderId="0" xfId="2" applyProtection="1">
      <protection hidden="1"/>
    </xf>
    <xf numFmtId="0" fontId="86" fillId="0" borderId="145" xfId="2" applyFont="1" applyBorder="1" applyAlignment="1" applyProtection="1">
      <alignment horizontal="center"/>
      <protection hidden="1"/>
    </xf>
    <xf numFmtId="0" fontId="63" fillId="0" borderId="145" xfId="2" applyBorder="1" applyAlignment="1">
      <alignment horizontal="center"/>
    </xf>
    <xf numFmtId="43" fontId="63" fillId="0" borderId="145" xfId="3" applyFont="1" applyBorder="1"/>
    <xf numFmtId="0" fontId="63" fillId="0" borderId="0" xfId="2" applyAlignment="1">
      <alignment horizontal="center"/>
    </xf>
    <xf numFmtId="0" fontId="86" fillId="0" borderId="174" xfId="2" applyFont="1" applyBorder="1" applyAlignment="1" applyProtection="1">
      <alignment horizontal="center"/>
      <protection hidden="1"/>
    </xf>
    <xf numFmtId="0" fontId="35" fillId="13" borderId="145" xfId="0" applyNumberFormat="1" applyFont="1" applyFill="1" applyBorder="1" applyAlignment="1">
      <alignment horizontal="center" vertical="center"/>
    </xf>
    <xf numFmtId="0" fontId="35" fillId="0" borderId="145" xfId="0" applyNumberFormat="1" applyFont="1" applyBorder="1" applyAlignment="1">
      <alignment horizontal="center" vertical="center"/>
    </xf>
    <xf numFmtId="3" fontId="49" fillId="13" borderId="131" xfId="0" applyNumberFormat="1" applyFont="1" applyFill="1" applyBorder="1" applyAlignment="1">
      <alignment horizontal="center" vertical="center"/>
    </xf>
    <xf numFmtId="3" fontId="49" fillId="13" borderId="135" xfId="0" applyNumberFormat="1" applyFont="1" applyFill="1" applyBorder="1" applyAlignment="1">
      <alignment horizontal="center" vertical="center"/>
    </xf>
    <xf numFmtId="3" fontId="49" fillId="13" borderId="136" xfId="0" applyNumberFormat="1" applyFont="1" applyFill="1" applyBorder="1" applyAlignment="1">
      <alignment horizontal="center" vertical="center"/>
    </xf>
    <xf numFmtId="1" fontId="67" fillId="14" borderId="192" xfId="2" applyNumberFormat="1" applyFont="1" applyFill="1" applyBorder="1" applyAlignment="1" applyProtection="1">
      <alignment horizontal="center" vertical="center"/>
      <protection locked="0"/>
    </xf>
    <xf numFmtId="1" fontId="67" fillId="0" borderId="192" xfId="2" applyNumberFormat="1" applyFont="1" applyBorder="1" applyAlignment="1" applyProtection="1">
      <alignment horizontal="center" vertical="center"/>
      <protection hidden="1"/>
    </xf>
    <xf numFmtId="188" fontId="93" fillId="0" borderId="22" xfId="0" applyNumberFormat="1" applyFont="1" applyBorder="1" applyAlignment="1">
      <alignment horizontal="center" vertical="center"/>
    </xf>
    <xf numFmtId="3" fontId="29" fillId="0" borderId="0" xfId="0" applyNumberFormat="1" applyFont="1" applyBorder="1" applyAlignment="1"/>
    <xf numFmtId="43" fontId="95" fillId="0" borderId="0" xfId="1" applyFont="1" applyFill="1" applyBorder="1" applyAlignment="1">
      <alignment vertical="center"/>
    </xf>
    <xf numFmtId="43" fontId="96" fillId="0" borderId="0" xfId="1" applyFont="1" applyBorder="1" applyAlignment="1"/>
    <xf numFmtId="43" fontId="29" fillId="0" borderId="2" xfId="1" applyFont="1" applyBorder="1" applyAlignment="1">
      <alignment vertical="center"/>
    </xf>
    <xf numFmtId="43" fontId="29" fillId="0" borderId="0" xfId="1" applyFont="1" applyBorder="1" applyAlignment="1">
      <alignment vertical="center"/>
    </xf>
    <xf numFmtId="43" fontId="32" fillId="0" borderId="0" xfId="1" applyFont="1" applyBorder="1" applyAlignment="1">
      <alignment vertical="center"/>
    </xf>
    <xf numFmtId="43" fontId="35" fillId="0" borderId="0" xfId="1" applyFont="1" applyBorder="1" applyAlignment="1">
      <alignment vertical="center"/>
    </xf>
    <xf numFmtId="43" fontId="32" fillId="0" borderId="31" xfId="1" applyFont="1" applyBorder="1" applyAlignment="1">
      <alignment vertical="center"/>
    </xf>
    <xf numFmtId="43" fontId="28" fillId="10" borderId="11" xfId="1" applyFont="1" applyFill="1" applyBorder="1" applyAlignment="1">
      <alignment horizontal="center" vertical="center"/>
    </xf>
    <xf numFmtId="43" fontId="28" fillId="2" borderId="13" xfId="1" applyFont="1" applyFill="1" applyBorder="1" applyAlignment="1">
      <alignment horizontal="center" vertical="center"/>
    </xf>
    <xf numFmtId="43" fontId="30" fillId="0" borderId="16" xfId="1" applyFont="1" applyBorder="1" applyAlignment="1">
      <alignment vertical="center"/>
    </xf>
    <xf numFmtId="43" fontId="30" fillId="0" borderId="30" xfId="1" applyFont="1" applyBorder="1" applyAlignment="1">
      <alignment vertical="center"/>
    </xf>
    <xf numFmtId="43" fontId="29" fillId="0" borderId="0" xfId="1" applyFont="1" applyAlignment="1"/>
    <xf numFmtId="43" fontId="58" fillId="22" borderId="145" xfId="1" applyFont="1" applyFill="1" applyBorder="1" applyAlignment="1">
      <alignment horizontal="center" vertical="center"/>
    </xf>
    <xf numFmtId="17" fontId="58" fillId="22" borderId="145" xfId="0" applyNumberFormat="1" applyFont="1" applyFill="1" applyBorder="1" applyAlignment="1">
      <alignment horizontal="center" vertical="center"/>
    </xf>
    <xf numFmtId="194" fontId="29" fillId="0" borderId="0" xfId="1" applyNumberFormat="1" applyFont="1" applyBorder="1" applyAlignment="1">
      <alignment vertical="center"/>
    </xf>
    <xf numFmtId="194" fontId="58" fillId="0" borderId="0" xfId="1" applyNumberFormat="1" applyFont="1" applyBorder="1" applyAlignment="1">
      <alignment vertical="center"/>
    </xf>
    <xf numFmtId="43" fontId="52" fillId="13" borderId="28" xfId="1" applyFont="1" applyFill="1" applyBorder="1" applyAlignment="1">
      <alignment vertical="center"/>
    </xf>
    <xf numFmtId="43" fontId="52" fillId="13" borderId="0" xfId="1" applyFont="1" applyFill="1" applyBorder="1" applyAlignment="1">
      <alignment vertical="center"/>
    </xf>
    <xf numFmtId="43" fontId="52" fillId="13" borderId="4" xfId="1" applyFont="1" applyFill="1" applyBorder="1" applyAlignment="1">
      <alignment vertical="center"/>
    </xf>
    <xf numFmtId="43" fontId="52" fillId="13" borderId="8" xfId="1" applyFont="1" applyFill="1" applyBorder="1" applyAlignment="1">
      <alignment vertical="center"/>
    </xf>
    <xf numFmtId="10" fontId="29" fillId="0" borderId="0" xfId="12" applyNumberFormat="1" applyFont="1" applyBorder="1" applyAlignment="1">
      <alignment vertical="center"/>
    </xf>
    <xf numFmtId="193" fontId="38" fillId="0" borderId="16" xfId="12" applyNumberFormat="1" applyFont="1" applyBorder="1" applyAlignment="1">
      <alignment vertical="center"/>
    </xf>
    <xf numFmtId="1" fontId="37" fillId="4" borderId="214" xfId="0" applyNumberFormat="1" applyFont="1" applyFill="1" applyBorder="1" applyAlignment="1" applyProtection="1">
      <alignment horizontal="center" vertical="center"/>
      <protection locked="0"/>
    </xf>
    <xf numFmtId="3" fontId="35" fillId="4" borderId="129" xfId="0" applyNumberFormat="1" applyFont="1" applyFill="1" applyBorder="1" applyAlignment="1" applyProtection="1">
      <alignment horizontal="center" vertical="center"/>
      <protection locked="0"/>
    </xf>
    <xf numFmtId="3" fontId="35" fillId="4" borderId="167" xfId="0" applyNumberFormat="1" applyFont="1" applyFill="1" applyBorder="1" applyAlignment="1" applyProtection="1">
      <alignment horizontal="center" vertical="center"/>
      <protection locked="0"/>
    </xf>
    <xf numFmtId="1" fontId="37" fillId="4" borderId="215" xfId="0" applyNumberFormat="1" applyFont="1" applyFill="1" applyBorder="1" applyAlignment="1" applyProtection="1">
      <alignment horizontal="center" vertical="center"/>
      <protection locked="0"/>
    </xf>
    <xf numFmtId="3" fontId="35" fillId="4" borderId="216" xfId="0" applyNumberFormat="1" applyFont="1" applyFill="1" applyBorder="1" applyAlignment="1" applyProtection="1">
      <alignment horizontal="center" vertical="center"/>
      <protection locked="0"/>
    </xf>
    <xf numFmtId="0" fontId="30" fillId="0" borderId="2" xfId="0" applyNumberFormat="1" applyFont="1" applyBorder="1" applyAlignment="1" applyProtection="1">
      <alignment vertical="center"/>
      <protection locked="0"/>
    </xf>
    <xf numFmtId="0" fontId="31" fillId="2" borderId="2" xfId="0" applyNumberFormat="1" applyFont="1" applyFill="1" applyBorder="1" applyAlignment="1" applyProtection="1">
      <alignment horizontal="left" vertical="center"/>
      <protection locked="0"/>
    </xf>
    <xf numFmtId="1" fontId="32" fillId="2" borderId="2" xfId="0" applyNumberFormat="1" applyFont="1" applyFill="1" applyBorder="1" applyAlignment="1" applyProtection="1">
      <alignment horizontal="left" vertical="center"/>
      <protection locked="0"/>
    </xf>
    <xf numFmtId="1" fontId="33" fillId="2" borderId="2" xfId="0" applyNumberFormat="1" applyFont="1" applyFill="1" applyBorder="1" applyAlignment="1" applyProtection="1">
      <alignment horizontal="left" vertical="center"/>
      <protection locked="0"/>
    </xf>
    <xf numFmtId="1" fontId="32" fillId="0" borderId="0" xfId="0" applyNumberFormat="1" applyFont="1" applyBorder="1" applyAlignment="1" applyProtection="1">
      <alignment vertical="center"/>
      <protection locked="0"/>
    </xf>
    <xf numFmtId="1" fontId="34" fillId="0" borderId="0" xfId="0" applyNumberFormat="1" applyFont="1" applyBorder="1" applyAlignment="1" applyProtection="1">
      <alignment horizontal="right" vertical="center"/>
      <protection locked="0"/>
    </xf>
    <xf numFmtId="0" fontId="28" fillId="2" borderId="150" xfId="0" applyNumberFormat="1" applyFont="1" applyFill="1" applyBorder="1" applyAlignment="1" applyProtection="1">
      <alignment horizontal="center" vertical="center"/>
      <protection locked="0"/>
    </xf>
    <xf numFmtId="0" fontId="28" fillId="2" borderId="10" xfId="0" applyNumberFormat="1" applyFont="1" applyFill="1" applyBorder="1" applyAlignment="1" applyProtection="1">
      <alignment horizontal="center" vertical="center"/>
      <protection locked="0"/>
    </xf>
    <xf numFmtId="0" fontId="28" fillId="2" borderId="148" xfId="0" applyNumberFormat="1" applyFont="1" applyFill="1" applyBorder="1" applyAlignment="1" applyProtection="1">
      <alignment horizontal="center" vertical="center"/>
      <protection locked="0"/>
    </xf>
    <xf numFmtId="194" fontId="35" fillId="5" borderId="170" xfId="1" applyNumberFormat="1" applyFont="1" applyFill="1" applyBorder="1" applyAlignment="1" applyProtection="1">
      <alignment horizontal="center" vertical="center"/>
    </xf>
    <xf numFmtId="0" fontId="59" fillId="15" borderId="10" xfId="0" applyNumberFormat="1" applyFont="1" applyFill="1" applyBorder="1" applyAlignment="1" applyProtection="1">
      <alignment horizontal="center" vertical="center"/>
      <protection locked="0"/>
    </xf>
    <xf numFmtId="3" fontId="37" fillId="4" borderId="171" xfId="0" applyNumberFormat="1" applyFont="1" applyFill="1" applyBorder="1" applyAlignment="1" applyProtection="1">
      <alignment horizontal="center" vertical="center"/>
      <protection locked="0"/>
    </xf>
    <xf numFmtId="3" fontId="37" fillId="4" borderId="172" xfId="0" applyNumberFormat="1" applyFont="1" applyFill="1" applyBorder="1" applyAlignment="1" applyProtection="1">
      <alignment horizontal="center" vertical="center"/>
      <protection locked="0"/>
    </xf>
    <xf numFmtId="0" fontId="37" fillId="4" borderId="172" xfId="0" applyNumberFormat="1" applyFont="1" applyFill="1" applyBorder="1" applyAlignment="1" applyProtection="1">
      <alignment horizontal="center" vertical="center"/>
      <protection locked="0"/>
    </xf>
    <xf numFmtId="3" fontId="35" fillId="23" borderId="129" xfId="0" applyNumberFormat="1" applyFont="1" applyFill="1" applyBorder="1" applyAlignment="1" applyProtection="1">
      <alignment horizontal="right" vertical="center"/>
    </xf>
    <xf numFmtId="3" fontId="35" fillId="23" borderId="216" xfId="0" applyNumberFormat="1" applyFont="1" applyFill="1" applyBorder="1" applyAlignment="1" applyProtection="1">
      <alignment horizontal="right" vertical="center"/>
    </xf>
    <xf numFmtId="3" fontId="35" fillId="0" borderId="129" xfId="0" applyNumberFormat="1" applyFont="1" applyFill="1" applyBorder="1" applyAlignment="1" applyProtection="1">
      <alignment horizontal="center" vertical="center"/>
    </xf>
    <xf numFmtId="3" fontId="35" fillId="0" borderId="216" xfId="0" applyNumberFormat="1" applyFont="1" applyFill="1" applyBorder="1" applyAlignment="1" applyProtection="1">
      <alignment horizontal="center" vertical="center"/>
    </xf>
    <xf numFmtId="3" fontId="35" fillId="4" borderId="165" xfId="0" applyNumberFormat="1" applyFont="1" applyFill="1" applyBorder="1" applyAlignment="1" applyProtection="1">
      <alignment horizontal="center" vertical="center"/>
      <protection locked="0"/>
    </xf>
    <xf numFmtId="3" fontId="35" fillId="4" borderId="124" xfId="0" applyNumberFormat="1" applyFont="1" applyFill="1" applyBorder="1" applyAlignment="1" applyProtection="1">
      <alignment horizontal="center" vertical="center"/>
      <protection locked="0"/>
    </xf>
    <xf numFmtId="10" fontId="0" fillId="0" borderId="0" xfId="12" applyNumberFormat="1" applyFont="1" applyAlignment="1"/>
    <xf numFmtId="188" fontId="0" fillId="0" borderId="0" xfId="12" applyNumberFormat="1" applyFont="1" applyAlignment="1"/>
    <xf numFmtId="194" fontId="29" fillId="0" borderId="0" xfId="1" applyNumberFormat="1" applyFont="1" applyBorder="1" applyAlignment="1"/>
    <xf numFmtId="9" fontId="29" fillId="0" borderId="146" xfId="0" applyNumberFormat="1" applyFont="1" applyBorder="1" applyAlignment="1"/>
    <xf numFmtId="1" fontId="35" fillId="0" borderId="0" xfId="0" applyNumberFormat="1" applyFont="1" applyFill="1" applyBorder="1" applyAlignment="1">
      <alignment horizontal="right" vertical="center"/>
    </xf>
    <xf numFmtId="43" fontId="0" fillId="0" borderId="0" xfId="0" applyNumberFormat="1" applyAlignment="1"/>
    <xf numFmtId="0" fontId="100" fillId="0" borderId="146" xfId="0" applyNumberFormat="1" applyFont="1" applyFill="1" applyBorder="1" applyAlignment="1">
      <alignment horizontal="left" vertical="center"/>
    </xf>
    <xf numFmtId="1" fontId="101" fillId="0" borderId="0" xfId="0" applyNumberFormat="1" applyFont="1" applyFill="1" applyBorder="1" applyAlignment="1">
      <alignment vertical="center"/>
    </xf>
    <xf numFmtId="194" fontId="101" fillId="0" borderId="0" xfId="1" applyNumberFormat="1" applyFont="1" applyFill="1" applyBorder="1" applyAlignment="1">
      <alignment vertical="center"/>
    </xf>
    <xf numFmtId="0" fontId="102" fillId="24" borderId="175" xfId="0" applyNumberFormat="1" applyFont="1" applyFill="1" applyBorder="1" applyAlignment="1">
      <alignment horizontal="center" vertical="center"/>
    </xf>
    <xf numFmtId="1" fontId="102" fillId="24" borderId="12" xfId="0" applyNumberFormat="1" applyFont="1" applyFill="1" applyBorder="1" applyAlignment="1">
      <alignment vertical="center"/>
    </xf>
    <xf numFmtId="3" fontId="105" fillId="24" borderId="15" xfId="0" applyNumberFormat="1" applyFont="1" applyFill="1" applyBorder="1" applyAlignment="1">
      <alignment horizontal="center" vertical="center"/>
    </xf>
    <xf numFmtId="1" fontId="102" fillId="24" borderId="14" xfId="0" applyNumberFormat="1" applyFont="1" applyFill="1" applyBorder="1" applyAlignment="1">
      <alignment vertical="center"/>
    </xf>
    <xf numFmtId="1" fontId="102" fillId="24" borderId="27" xfId="0" applyNumberFormat="1" applyFont="1" applyFill="1" applyBorder="1" applyAlignment="1">
      <alignment vertical="center"/>
    </xf>
    <xf numFmtId="1" fontId="102" fillId="24" borderId="16" xfId="0" applyNumberFormat="1" applyFont="1" applyFill="1" applyBorder="1" applyAlignment="1">
      <alignment vertical="center"/>
    </xf>
    <xf numFmtId="1" fontId="102" fillId="24" borderId="30" xfId="0" applyNumberFormat="1" applyFont="1" applyFill="1" applyBorder="1" applyAlignment="1">
      <alignment vertical="center"/>
    </xf>
    <xf numFmtId="0" fontId="102" fillId="24" borderId="13" xfId="0" applyNumberFormat="1" applyFont="1" applyFill="1" applyBorder="1" applyAlignment="1">
      <alignment horizontal="center" vertical="center"/>
    </xf>
    <xf numFmtId="0" fontId="107" fillId="24" borderId="0" xfId="0" applyFont="1" applyFill="1" applyBorder="1" applyAlignment="1">
      <alignment vertical="center"/>
    </xf>
    <xf numFmtId="1" fontId="102" fillId="24" borderId="151" xfId="0" applyNumberFormat="1" applyFont="1" applyFill="1" applyBorder="1" applyAlignment="1">
      <alignment vertical="center"/>
    </xf>
    <xf numFmtId="0" fontId="104" fillId="24" borderId="14" xfId="0" applyNumberFormat="1" applyFont="1" applyFill="1" applyBorder="1" applyAlignment="1">
      <alignment horizontal="right" vertical="center"/>
    </xf>
    <xf numFmtId="3" fontId="105" fillId="24" borderId="11" xfId="0" applyNumberFormat="1" applyFont="1" applyFill="1" applyBorder="1" applyAlignment="1">
      <alignment horizontal="center" vertical="center"/>
    </xf>
    <xf numFmtId="3" fontId="105" fillId="24" borderId="152" xfId="0" applyNumberFormat="1" applyFont="1" applyFill="1" applyBorder="1" applyAlignment="1">
      <alignment horizontal="center" vertical="center"/>
    </xf>
    <xf numFmtId="0" fontId="103" fillId="24" borderId="15" xfId="0" applyNumberFormat="1" applyFont="1" applyFill="1" applyBorder="1" applyAlignment="1">
      <alignment horizontal="center" vertical="center"/>
    </xf>
    <xf numFmtId="0" fontId="103" fillId="24" borderId="153" xfId="0" applyNumberFormat="1" applyFont="1" applyFill="1" applyBorder="1" applyAlignment="1">
      <alignment horizontal="center" vertical="center"/>
    </xf>
    <xf numFmtId="0" fontId="104" fillId="24" borderId="12" xfId="0" applyNumberFormat="1" applyFont="1" applyFill="1" applyBorder="1" applyAlignment="1">
      <alignment horizontal="right" vertical="center"/>
    </xf>
    <xf numFmtId="0" fontId="104" fillId="24" borderId="153" xfId="0" applyNumberFormat="1" applyFont="1" applyFill="1" applyBorder="1" applyAlignment="1">
      <alignment horizontal="right" vertical="center"/>
    </xf>
    <xf numFmtId="188" fontId="105" fillId="24" borderId="15" xfId="0" applyNumberFormat="1" applyFont="1" applyFill="1" applyBorder="1" applyAlignment="1">
      <alignment horizontal="center" vertical="center"/>
    </xf>
    <xf numFmtId="188" fontId="105" fillId="24" borderId="153" xfId="0" applyNumberFormat="1" applyFont="1" applyFill="1" applyBorder="1" applyAlignment="1">
      <alignment horizontal="center" vertical="center"/>
    </xf>
    <xf numFmtId="1" fontId="102" fillId="24" borderId="153" xfId="0" applyNumberFormat="1" applyFont="1" applyFill="1" applyBorder="1" applyAlignment="1">
      <alignment vertical="center"/>
    </xf>
    <xf numFmtId="0" fontId="102" fillId="24" borderId="23" xfId="0" applyNumberFormat="1" applyFont="1" applyFill="1" applyBorder="1" applyAlignment="1">
      <alignment horizontal="center" vertical="center"/>
    </xf>
    <xf numFmtId="0" fontId="102" fillId="24" borderId="154" xfId="0" applyNumberFormat="1" applyFont="1" applyFill="1" applyBorder="1" applyAlignment="1">
      <alignment horizontal="center" vertical="center"/>
    </xf>
    <xf numFmtId="0" fontId="108" fillId="24" borderId="14" xfId="0" applyNumberFormat="1" applyFont="1" applyFill="1" applyBorder="1" applyAlignment="1">
      <alignment horizontal="right" vertical="center"/>
    </xf>
    <xf numFmtId="188" fontId="109" fillId="24" borderId="24" xfId="0" applyNumberFormat="1" applyFont="1" applyFill="1" applyBorder="1" applyAlignment="1">
      <alignment horizontal="center" vertical="center"/>
    </xf>
    <xf numFmtId="188" fontId="109" fillId="24" borderId="155" xfId="0" applyNumberFormat="1" applyFont="1" applyFill="1" applyBorder="1" applyAlignment="1">
      <alignment horizontal="center" vertical="center"/>
    </xf>
    <xf numFmtId="1" fontId="102" fillId="24" borderId="148" xfId="0" applyNumberFormat="1" applyFont="1" applyFill="1" applyBorder="1" applyAlignment="1">
      <alignment vertical="center"/>
    </xf>
    <xf numFmtId="1" fontId="104" fillId="24" borderId="16" xfId="0" applyNumberFormat="1" applyFont="1" applyFill="1" applyBorder="1" applyAlignment="1">
      <alignment horizontal="right" vertical="center"/>
    </xf>
    <xf numFmtId="0" fontId="104" fillId="24" borderId="29" xfId="0" applyNumberFormat="1" applyFont="1" applyFill="1" applyBorder="1" applyAlignment="1">
      <alignment horizontal="right" vertical="center"/>
    </xf>
    <xf numFmtId="0" fontId="104" fillId="24" borderId="156" xfId="0" applyNumberFormat="1" applyFont="1" applyFill="1" applyBorder="1" applyAlignment="1">
      <alignment horizontal="right" vertical="center"/>
    </xf>
    <xf numFmtId="1" fontId="104" fillId="24" borderId="18" xfId="0" applyNumberFormat="1" applyFont="1" applyFill="1" applyBorder="1" applyAlignment="1">
      <alignment horizontal="right" vertical="center"/>
    </xf>
    <xf numFmtId="1" fontId="104" fillId="24" borderId="157" xfId="0" applyNumberFormat="1" applyFont="1" applyFill="1" applyBorder="1" applyAlignment="1">
      <alignment horizontal="right" vertical="center"/>
    </xf>
    <xf numFmtId="1" fontId="106" fillId="24" borderId="14" xfId="0" applyNumberFormat="1" applyFont="1" applyFill="1" applyBorder="1" applyAlignment="1">
      <alignment horizontal="right" vertical="center"/>
    </xf>
    <xf numFmtId="3" fontId="105" fillId="24" borderId="153" xfId="0" applyNumberFormat="1" applyFont="1" applyFill="1" applyBorder="1" applyAlignment="1">
      <alignment horizontal="center" vertical="center"/>
    </xf>
    <xf numFmtId="1" fontId="102" fillId="24" borderId="17" xfId="0" applyNumberFormat="1" applyFont="1" applyFill="1" applyBorder="1" applyAlignment="1">
      <alignment vertical="center"/>
    </xf>
    <xf numFmtId="1" fontId="106" fillId="24" borderId="152" xfId="0" applyNumberFormat="1" applyFont="1" applyFill="1" applyBorder="1" applyAlignment="1">
      <alignment vertical="center"/>
    </xf>
    <xf numFmtId="0" fontId="110" fillId="24" borderId="146" xfId="0" applyNumberFormat="1" applyFont="1" applyFill="1" applyBorder="1" applyAlignment="1">
      <alignment horizontal="center" vertical="center"/>
    </xf>
    <xf numFmtId="0" fontId="102" fillId="0" borderId="175" xfId="0" applyNumberFormat="1" applyFont="1" applyFill="1" applyBorder="1" applyAlignment="1">
      <alignment horizontal="center" vertical="center"/>
    </xf>
    <xf numFmtId="0" fontId="103" fillId="0" borderId="11" xfId="0" applyNumberFormat="1" applyFont="1" applyFill="1" applyBorder="1" applyAlignment="1">
      <alignment horizontal="left" vertical="center"/>
    </xf>
    <xf numFmtId="1" fontId="102" fillId="0" borderId="12" xfId="0" applyNumberFormat="1" applyFont="1" applyFill="1" applyBorder="1" applyAlignment="1">
      <alignment vertical="center"/>
    </xf>
    <xf numFmtId="0" fontId="104" fillId="0" borderId="150" xfId="0" applyNumberFormat="1" applyFont="1" applyFill="1" applyBorder="1" applyAlignment="1">
      <alignment horizontal="right" vertical="center"/>
    </xf>
    <xf numFmtId="3" fontId="105" fillId="0" borderId="15" xfId="0" applyNumberFormat="1" applyFont="1" applyFill="1" applyBorder="1" applyAlignment="1">
      <alignment horizontal="center" vertical="center"/>
    </xf>
    <xf numFmtId="1" fontId="102" fillId="0" borderId="10" xfId="0" applyNumberFormat="1" applyFont="1" applyFill="1" applyBorder="1" applyAlignment="1">
      <alignment vertical="center"/>
    </xf>
    <xf numFmtId="1" fontId="102" fillId="0" borderId="14" xfId="0" applyNumberFormat="1" applyFont="1" applyFill="1" applyBorder="1" applyAlignment="1">
      <alignment vertical="center"/>
    </xf>
    <xf numFmtId="1" fontId="102" fillId="0" borderId="146" xfId="0" applyNumberFormat="1" applyFont="1" applyFill="1" applyBorder="1" applyAlignment="1">
      <alignment vertical="center"/>
    </xf>
    <xf numFmtId="0" fontId="104" fillId="0" borderId="17" xfId="0" applyNumberFormat="1" applyFont="1" applyFill="1" applyBorder="1" applyAlignment="1">
      <alignment horizontal="center" vertical="center"/>
    </xf>
    <xf numFmtId="1" fontId="102" fillId="0" borderId="18" xfId="0" applyNumberFormat="1" applyFont="1" applyFill="1" applyBorder="1" applyAlignment="1">
      <alignment horizontal="center" vertical="center"/>
    </xf>
    <xf numFmtId="0" fontId="106" fillId="0" borderId="150" xfId="0" applyNumberFormat="1" applyFont="1" applyFill="1" applyBorder="1" applyAlignment="1">
      <alignment horizontal="right" vertical="center"/>
    </xf>
    <xf numFmtId="188" fontId="105" fillId="0" borderId="20" xfId="0" applyNumberFormat="1" applyFont="1" applyFill="1" applyBorder="1" applyAlignment="1">
      <alignment horizontal="center" vertical="center"/>
    </xf>
    <xf numFmtId="188" fontId="105" fillId="0" borderId="22" xfId="0" applyNumberFormat="1" applyFont="1" applyFill="1" applyBorder="1" applyAlignment="1">
      <alignment horizontal="center" vertical="center"/>
    </xf>
    <xf numFmtId="188" fontId="105" fillId="0" borderId="26" xfId="0" applyNumberFormat="1" applyFont="1" applyFill="1" applyBorder="1" applyAlignment="1">
      <alignment horizontal="center" vertical="center"/>
    </xf>
    <xf numFmtId="0" fontId="32" fillId="0" borderId="19" xfId="0" applyNumberFormat="1" applyFont="1" applyFill="1" applyBorder="1" applyAlignment="1">
      <alignment horizontal="center" vertical="center"/>
    </xf>
    <xf numFmtId="0" fontId="32" fillId="0" borderId="21" xfId="0" applyNumberFormat="1" applyFont="1" applyFill="1" applyBorder="1" applyAlignment="1">
      <alignment horizontal="center" vertical="center"/>
    </xf>
    <xf numFmtId="0" fontId="32" fillId="0" borderId="25" xfId="0" applyNumberFormat="1" applyFont="1" applyFill="1" applyBorder="1" applyAlignment="1">
      <alignment horizontal="center" vertical="center"/>
    </xf>
    <xf numFmtId="1" fontId="104" fillId="0" borderId="35" xfId="0" applyNumberFormat="1" applyFont="1" applyFill="1" applyBorder="1" applyAlignment="1">
      <alignment horizontal="center" vertical="center"/>
    </xf>
    <xf numFmtId="1" fontId="102" fillId="0" borderId="12" xfId="0" applyNumberFormat="1" applyFont="1" applyFill="1" applyBorder="1" applyAlignment="1">
      <alignment horizontal="center" vertical="center"/>
    </xf>
    <xf numFmtId="1" fontId="104" fillId="0" borderId="12" xfId="0" applyNumberFormat="1" applyFont="1" applyFill="1" applyBorder="1" applyAlignment="1">
      <alignment horizontal="center" vertical="center"/>
    </xf>
    <xf numFmtId="1" fontId="106" fillId="0" borderId="181" xfId="0" applyNumberFormat="1" applyFont="1" applyFill="1" applyBorder="1" applyAlignment="1">
      <alignment horizontal="right" vertical="center"/>
    </xf>
    <xf numFmtId="0" fontId="106" fillId="0" borderId="36" xfId="0" applyNumberFormat="1" applyFont="1" applyFill="1" applyBorder="1" applyAlignment="1">
      <alignment horizontal="right" vertical="center"/>
    </xf>
    <xf numFmtId="1" fontId="102" fillId="0" borderId="27" xfId="0" applyNumberFormat="1" applyFont="1" applyFill="1" applyBorder="1" applyAlignment="1">
      <alignment vertical="center"/>
    </xf>
    <xf numFmtId="0" fontId="106" fillId="0" borderId="14" xfId="0" applyNumberFormat="1" applyFont="1" applyFill="1" applyBorder="1" applyAlignment="1">
      <alignment horizontal="right" vertical="center"/>
    </xf>
    <xf numFmtId="1" fontId="106" fillId="0" borderId="146" xfId="0" applyNumberFormat="1" applyFont="1" applyFill="1" applyBorder="1" applyAlignment="1">
      <alignment vertical="center"/>
    </xf>
    <xf numFmtId="1" fontId="102" fillId="0" borderId="29" xfId="0" applyNumberFormat="1" applyFont="1" applyFill="1" applyBorder="1" applyAlignment="1">
      <alignment vertical="center"/>
    </xf>
    <xf numFmtId="1" fontId="102" fillId="0" borderId="16" xfId="0" applyNumberFormat="1" applyFont="1" applyFill="1" applyBorder="1" applyAlignment="1">
      <alignment vertical="center"/>
    </xf>
    <xf numFmtId="1" fontId="106" fillId="0" borderId="27" xfId="0" applyNumberFormat="1" applyFont="1" applyFill="1" applyBorder="1" applyAlignment="1">
      <alignment horizontal="center" vertical="center"/>
    </xf>
    <xf numFmtId="1" fontId="102" fillId="0" borderId="178" xfId="0" applyNumberFormat="1" applyFont="1" applyFill="1" applyBorder="1" applyAlignment="1">
      <alignment vertical="center"/>
    </xf>
    <xf numFmtId="1" fontId="106" fillId="0" borderId="18" xfId="0" applyNumberFormat="1" applyFont="1" applyFill="1" applyBorder="1" applyAlignment="1">
      <alignment horizontal="right" vertical="center"/>
    </xf>
    <xf numFmtId="190" fontId="102" fillId="0" borderId="30" xfId="0" applyNumberFormat="1" applyFont="1" applyFill="1" applyBorder="1" applyAlignment="1">
      <alignment vertical="center"/>
    </xf>
    <xf numFmtId="1" fontId="106" fillId="0" borderId="18" xfId="0" applyNumberFormat="1" applyFont="1" applyFill="1" applyBorder="1" applyAlignment="1">
      <alignment vertical="center"/>
    </xf>
    <xf numFmtId="1" fontId="102" fillId="0" borderId="30" xfId="0" applyNumberFormat="1" applyFont="1" applyFill="1" applyBorder="1" applyAlignment="1">
      <alignment vertical="center"/>
    </xf>
    <xf numFmtId="1" fontId="106" fillId="0" borderId="12" xfId="0" applyNumberFormat="1" applyFont="1" applyFill="1" applyBorder="1" applyAlignment="1">
      <alignment horizontal="right" vertical="center"/>
    </xf>
    <xf numFmtId="0" fontId="106" fillId="0" borderId="37" xfId="0" applyNumberFormat="1" applyFont="1" applyFill="1" applyBorder="1" applyAlignment="1">
      <alignment horizontal="right" vertical="center"/>
    </xf>
    <xf numFmtId="43" fontId="97" fillId="0" borderId="0" xfId="1" applyFont="1" applyFill="1" applyBorder="1" applyAlignment="1">
      <alignment vertical="center"/>
    </xf>
    <xf numFmtId="0" fontId="102" fillId="25" borderId="21" xfId="0" applyNumberFormat="1" applyFont="1" applyFill="1" applyBorder="1" applyAlignment="1">
      <alignment horizontal="center" vertical="center"/>
    </xf>
    <xf numFmtId="188" fontId="105" fillId="25" borderId="22" xfId="0" applyNumberFormat="1" applyFont="1" applyFill="1" applyBorder="1" applyAlignment="1" applyProtection="1">
      <alignment horizontal="center" vertical="center"/>
      <protection locked="0"/>
    </xf>
    <xf numFmtId="3" fontId="105" fillId="25" borderId="15" xfId="0" applyNumberFormat="1" applyFont="1" applyFill="1" applyBorder="1" applyAlignment="1">
      <alignment horizontal="center" vertical="center"/>
    </xf>
    <xf numFmtId="43" fontId="29" fillId="0" borderId="0" xfId="0" applyNumberFormat="1" applyFont="1" applyBorder="1" applyAlignment="1">
      <alignment vertical="center"/>
    </xf>
    <xf numFmtId="43" fontId="111" fillId="0" borderId="0" xfId="1" applyFont="1" applyBorder="1" applyAlignment="1"/>
    <xf numFmtId="188" fontId="29" fillId="0" borderId="0" xfId="0" applyNumberFormat="1" applyFont="1" applyBorder="1" applyAlignment="1"/>
    <xf numFmtId="0" fontId="112" fillId="0" borderId="27" xfId="0" applyNumberFormat="1" applyFont="1" applyBorder="1" applyAlignment="1">
      <alignment horizontal="center" vertical="center"/>
    </xf>
    <xf numFmtId="10" fontId="102" fillId="0" borderId="214" xfId="0" applyNumberFormat="1" applyFont="1" applyFill="1" applyBorder="1" applyAlignment="1">
      <alignment horizontal="center" vertical="center"/>
    </xf>
    <xf numFmtId="0" fontId="102" fillId="0" borderId="21" xfId="0" applyNumberFormat="1" applyFont="1" applyFill="1" applyBorder="1" applyAlignment="1">
      <alignment horizontal="center" vertical="center"/>
    </xf>
    <xf numFmtId="0" fontId="102" fillId="0" borderId="25" xfId="0" applyNumberFormat="1" applyFont="1" applyFill="1" applyBorder="1" applyAlignment="1">
      <alignment horizontal="center" vertical="center"/>
    </xf>
    <xf numFmtId="3" fontId="29" fillId="0" borderId="0" xfId="0" applyNumberFormat="1" applyFont="1" applyBorder="1" applyAlignment="1">
      <alignment vertical="center"/>
    </xf>
    <xf numFmtId="1" fontId="29" fillId="0" borderId="0" xfId="0" applyNumberFormat="1" applyFont="1" applyBorder="1" applyAlignment="1">
      <alignment vertical="center"/>
    </xf>
    <xf numFmtId="0" fontId="99" fillId="0" borderId="0" xfId="0" applyNumberFormat="1" applyFont="1" applyBorder="1" applyAlignment="1"/>
    <xf numFmtId="0" fontId="59" fillId="0" borderId="0" xfId="0" applyNumberFormat="1" applyFont="1" applyFill="1" applyBorder="1" applyAlignment="1">
      <alignment horizontal="center" vertical="center"/>
    </xf>
    <xf numFmtId="4" fontId="29" fillId="0" borderId="0" xfId="0" applyNumberFormat="1" applyFont="1" applyBorder="1" applyAlignment="1">
      <alignment vertical="center"/>
    </xf>
    <xf numFmtId="9" fontId="29" fillId="0" borderId="0" xfId="0" applyNumberFormat="1" applyFont="1" applyBorder="1" applyAlignment="1">
      <alignment vertical="center"/>
    </xf>
    <xf numFmtId="43" fontId="35" fillId="0" borderId="146" xfId="1" applyFont="1" applyFill="1" applyBorder="1" applyAlignment="1">
      <alignment horizontal="left" vertical="center"/>
    </xf>
    <xf numFmtId="0" fontId="28" fillId="2" borderId="177" xfId="0" applyNumberFormat="1" applyFont="1" applyFill="1" applyBorder="1" applyAlignment="1">
      <alignment horizontal="center" vertical="center"/>
    </xf>
    <xf numFmtId="0" fontId="29" fillId="0" borderId="0" xfId="0" applyFont="1" applyBorder="1" applyAlignment="1">
      <alignment horizontal="center" vertical="center"/>
    </xf>
    <xf numFmtId="43" fontId="29" fillId="0" borderId="49" xfId="1" applyFont="1" applyBorder="1" applyAlignment="1">
      <alignment vertical="center"/>
    </xf>
    <xf numFmtId="0" fontId="29" fillId="0" borderId="49" xfId="0" applyFont="1" applyBorder="1" applyAlignment="1">
      <alignment horizontal="center" vertical="center"/>
    </xf>
    <xf numFmtId="3" fontId="29" fillId="0" borderId="49" xfId="0" applyNumberFormat="1" applyFont="1" applyBorder="1" applyAlignment="1">
      <alignment vertical="center"/>
    </xf>
    <xf numFmtId="195" fontId="29" fillId="0" borderId="49" xfId="1" applyNumberFormat="1" applyFont="1" applyBorder="1" applyAlignment="1">
      <alignment vertical="center"/>
    </xf>
    <xf numFmtId="194" fontId="29" fillId="0" borderId="49" xfId="1" applyNumberFormat="1" applyFont="1" applyBorder="1" applyAlignment="1">
      <alignment vertical="center"/>
    </xf>
    <xf numFmtId="4" fontId="29" fillId="0" borderId="49" xfId="0" applyNumberFormat="1" applyFont="1" applyBorder="1" applyAlignment="1">
      <alignment vertical="center"/>
    </xf>
    <xf numFmtId="3" fontId="49" fillId="0" borderId="217" xfId="0" applyNumberFormat="1" applyFont="1" applyBorder="1" applyAlignment="1">
      <alignment vertical="center"/>
    </xf>
    <xf numFmtId="188" fontId="49" fillId="0" borderId="217" xfId="0" applyNumberFormat="1" applyFont="1" applyBorder="1" applyAlignment="1">
      <alignment vertical="center"/>
    </xf>
    <xf numFmtId="4" fontId="49" fillId="0" borderId="1" xfId="0" applyNumberFormat="1" applyFont="1" applyBorder="1" applyAlignment="1">
      <alignment vertical="center"/>
    </xf>
    <xf numFmtId="0" fontId="52" fillId="7" borderId="0" xfId="0" applyNumberFormat="1" applyFont="1" applyFill="1" applyBorder="1" applyAlignment="1">
      <alignment vertical="center"/>
    </xf>
    <xf numFmtId="3" fontId="49" fillId="6" borderId="0" xfId="0" applyNumberFormat="1" applyFont="1" applyFill="1" applyBorder="1" applyAlignment="1">
      <alignment horizontal="right" vertical="center"/>
    </xf>
    <xf numFmtId="1" fontId="49" fillId="4" borderId="0" xfId="0" applyNumberFormat="1" applyFont="1" applyFill="1" applyBorder="1" applyAlignment="1">
      <alignment vertical="center"/>
    </xf>
    <xf numFmtId="3" fontId="49" fillId="0" borderId="1" xfId="0" applyNumberFormat="1" applyFont="1" applyBorder="1" applyAlignment="1">
      <alignment vertical="center"/>
    </xf>
    <xf numFmtId="4" fontId="49" fillId="0" borderId="3" xfId="0" applyNumberFormat="1" applyFont="1" applyBorder="1" applyAlignment="1">
      <alignment vertical="center"/>
    </xf>
    <xf numFmtId="9" fontId="49" fillId="0" borderId="217" xfId="0" applyNumberFormat="1" applyFont="1" applyBorder="1" applyAlignment="1">
      <alignment vertical="center"/>
    </xf>
    <xf numFmtId="0" fontId="29" fillId="0" borderId="0" xfId="0" applyNumberFormat="1" applyFont="1" applyAlignment="1">
      <alignment horizontal="center" vertical="center"/>
    </xf>
    <xf numFmtId="0" fontId="29" fillId="0" borderId="218" xfId="0" applyFont="1" applyBorder="1" applyAlignment="1">
      <alignment vertical="center"/>
    </xf>
    <xf numFmtId="0" fontId="29" fillId="0" borderId="217" xfId="0" applyFont="1" applyBorder="1" applyAlignment="1">
      <alignment vertical="center"/>
    </xf>
    <xf numFmtId="0" fontId="29" fillId="0" borderId="219" xfId="0" applyFont="1" applyBorder="1" applyAlignment="1">
      <alignment vertical="center"/>
    </xf>
    <xf numFmtId="0" fontId="113" fillId="0" borderId="220" xfId="0" applyFont="1" applyBorder="1" applyAlignment="1">
      <alignment vertical="center"/>
    </xf>
    <xf numFmtId="0" fontId="58" fillId="0" borderId="221" xfId="0" applyFont="1" applyBorder="1" applyAlignment="1">
      <alignment vertical="center"/>
    </xf>
    <xf numFmtId="0" fontId="29" fillId="0" borderId="221" xfId="0" applyFont="1" applyBorder="1" applyAlignment="1">
      <alignment vertical="center"/>
    </xf>
    <xf numFmtId="0" fontId="29" fillId="0" borderId="222" xfId="0" applyFont="1" applyBorder="1" applyAlignment="1">
      <alignment vertical="center"/>
    </xf>
    <xf numFmtId="0" fontId="29" fillId="0" borderId="223" xfId="0" applyFont="1" applyBorder="1" applyAlignment="1">
      <alignment vertical="center"/>
    </xf>
    <xf numFmtId="10" fontId="58" fillId="0" borderId="224" xfId="0" applyNumberFormat="1" applyFont="1" applyBorder="1" applyAlignment="1">
      <alignment vertical="center"/>
    </xf>
    <xf numFmtId="0" fontId="29" fillId="0" borderId="225" xfId="0" applyFont="1" applyBorder="1" applyAlignment="1">
      <alignment vertical="center"/>
    </xf>
    <xf numFmtId="0" fontId="29" fillId="0" borderId="226" xfId="0" applyFont="1" applyBorder="1" applyAlignment="1">
      <alignment vertical="center"/>
    </xf>
    <xf numFmtId="0" fontId="29" fillId="0" borderId="226" xfId="0" applyFont="1" applyBorder="1" applyAlignment="1">
      <alignment horizontal="center" vertical="center"/>
    </xf>
    <xf numFmtId="10" fontId="58" fillId="0" borderId="227" xfId="12" applyNumberFormat="1" applyFont="1" applyBorder="1" applyAlignment="1">
      <alignment vertical="center"/>
    </xf>
    <xf numFmtId="0" fontId="29" fillId="26" borderId="218" xfId="0" applyFont="1" applyFill="1" applyBorder="1" applyAlignment="1">
      <alignment vertical="center"/>
    </xf>
    <xf numFmtId="3" fontId="58" fillId="26" borderId="49" xfId="0" applyNumberFormat="1" applyFont="1" applyFill="1" applyBorder="1" applyAlignment="1">
      <alignment vertical="center"/>
    </xf>
    <xf numFmtId="0" fontId="58" fillId="0" borderId="145" xfId="0" applyNumberFormat="1" applyFont="1" applyBorder="1" applyAlignment="1">
      <alignment horizontal="center"/>
    </xf>
    <xf numFmtId="0" fontId="29" fillId="0" borderId="145" xfId="0" applyFont="1" applyBorder="1" applyAlignment="1">
      <alignment horizontal="right" vertical="center"/>
    </xf>
    <xf numFmtId="4" fontId="29" fillId="0" borderId="145" xfId="0" applyNumberFormat="1" applyFont="1" applyBorder="1" applyAlignment="1">
      <alignment horizontal="right" vertical="center"/>
    </xf>
    <xf numFmtId="0" fontId="29" fillId="0" borderId="145" xfId="0" applyFont="1" applyBorder="1" applyAlignment="1">
      <alignment horizontal="center" vertical="center"/>
    </xf>
    <xf numFmtId="4" fontId="29" fillId="0" borderId="145" xfId="0" applyNumberFormat="1" applyFont="1" applyBorder="1" applyAlignment="1">
      <alignment horizontal="center" vertical="center"/>
    </xf>
    <xf numFmtId="1" fontId="30" fillId="0" borderId="0" xfId="0" applyNumberFormat="1" applyFont="1" applyFill="1" applyBorder="1" applyAlignment="1">
      <alignment vertical="center"/>
    </xf>
    <xf numFmtId="0" fontId="35" fillId="3" borderId="12" xfId="0" applyNumberFormat="1" applyFont="1" applyFill="1" applyBorder="1" applyAlignment="1">
      <alignment horizontal="left" vertical="center"/>
    </xf>
    <xf numFmtId="1" fontId="30" fillId="0" borderId="29" xfId="0" applyNumberFormat="1" applyFont="1" applyBorder="1" applyAlignment="1">
      <alignment vertical="center"/>
    </xf>
    <xf numFmtId="194" fontId="29" fillId="0" borderId="0" xfId="0" applyNumberFormat="1" applyFont="1" applyBorder="1" applyAlignment="1"/>
    <xf numFmtId="0" fontId="58" fillId="0" borderId="0" xfId="0" applyNumberFormat="1" applyFont="1" applyBorder="1" applyAlignment="1">
      <alignment horizontal="right"/>
    </xf>
    <xf numFmtId="43" fontId="29" fillId="0" borderId="0" xfId="0" applyNumberFormat="1" applyFont="1" applyBorder="1" applyAlignment="1"/>
    <xf numFmtId="0" fontId="29" fillId="0" borderId="146" xfId="0" applyFont="1" applyBorder="1" applyAlignment="1">
      <alignment vertical="center"/>
    </xf>
    <xf numFmtId="0" fontId="29" fillId="0" borderId="149" xfId="0" applyFont="1" applyBorder="1" applyAlignment="1">
      <alignment vertical="center"/>
    </xf>
    <xf numFmtId="0" fontId="30" fillId="0" borderId="146" xfId="0" applyNumberFormat="1" applyFont="1" applyBorder="1" applyAlignment="1">
      <alignment horizontal="left" vertical="center"/>
    </xf>
    <xf numFmtId="0" fontId="56" fillId="0" borderId="149" xfId="0" applyFont="1" applyBorder="1" applyAlignment="1">
      <alignment vertical="center"/>
    </xf>
    <xf numFmtId="0" fontId="29" fillId="0" borderId="229" xfId="0" applyFont="1" applyBorder="1" applyAlignment="1">
      <alignment vertical="center"/>
    </xf>
    <xf numFmtId="0" fontId="29" fillId="0" borderId="230" xfId="0" applyFont="1" applyBorder="1" applyAlignment="1">
      <alignment vertical="center"/>
    </xf>
    <xf numFmtId="0" fontId="29" fillId="0" borderId="146" xfId="0" applyNumberFormat="1" applyFont="1" applyBorder="1" applyAlignment="1"/>
    <xf numFmtId="0" fontId="29" fillId="0" borderId="149" xfId="0" applyNumberFormat="1" applyFont="1" applyBorder="1" applyAlignment="1"/>
    <xf numFmtId="0" fontId="29" fillId="0" borderId="232" xfId="0" applyFont="1" applyBorder="1" applyAlignment="1">
      <alignment horizontal="right" vertical="center"/>
    </xf>
    <xf numFmtId="0" fontId="29" fillId="0" borderId="232" xfId="0" applyFont="1" applyBorder="1" applyAlignment="1">
      <alignment horizontal="center" vertical="center"/>
    </xf>
    <xf numFmtId="0" fontId="29" fillId="0" borderId="147" xfId="0" applyNumberFormat="1" applyFont="1" applyBorder="1" applyAlignment="1"/>
    <xf numFmtId="0" fontId="29" fillId="0" borderId="162" xfId="0" applyNumberFormat="1" applyFont="1" applyBorder="1" applyAlignment="1"/>
    <xf numFmtId="0" fontId="29" fillId="0" borderId="164" xfId="0" applyNumberFormat="1" applyFont="1" applyBorder="1" applyAlignment="1"/>
    <xf numFmtId="188" fontId="29" fillId="0" borderId="0" xfId="12" applyNumberFormat="1" applyFont="1" applyBorder="1" applyAlignment="1">
      <alignment vertical="center"/>
    </xf>
    <xf numFmtId="10" fontId="35" fillId="0" borderId="149" xfId="12" applyNumberFormat="1" applyFont="1" applyFill="1" applyBorder="1" applyAlignment="1">
      <alignment horizontal="center" vertical="center"/>
    </xf>
    <xf numFmtId="4" fontId="29" fillId="27" borderId="232" xfId="13" applyNumberFormat="1" applyFont="1" applyFill="1" applyBorder="1" applyAlignment="1">
      <alignment vertical="center"/>
    </xf>
    <xf numFmtId="4" fontId="29" fillId="27" borderId="145" xfId="13" applyNumberFormat="1" applyFont="1" applyFill="1" applyBorder="1" applyAlignment="1">
      <alignment vertical="center"/>
    </xf>
    <xf numFmtId="4" fontId="29" fillId="27" borderId="232" xfId="0" applyNumberFormat="1" applyFont="1" applyFill="1" applyBorder="1" applyAlignment="1">
      <alignment vertical="center"/>
    </xf>
    <xf numFmtId="0" fontId="58" fillId="0" borderId="145" xfId="13" applyNumberFormat="1" applyFont="1" applyBorder="1" applyAlignment="1">
      <alignment horizontal="center"/>
    </xf>
    <xf numFmtId="0" fontId="29" fillId="0" borderId="145" xfId="13" applyFont="1" applyBorder="1" applyAlignment="1">
      <alignment horizontal="right" vertical="center"/>
    </xf>
    <xf numFmtId="4" fontId="29" fillId="0" borderId="145" xfId="13" applyNumberFormat="1" applyFont="1" applyBorder="1" applyAlignment="1">
      <alignment horizontal="right" vertical="center"/>
    </xf>
    <xf numFmtId="0" fontId="29" fillId="0" borderId="145" xfId="13" applyFont="1" applyBorder="1" applyAlignment="1">
      <alignment horizontal="center" vertical="center"/>
    </xf>
    <xf numFmtId="4" fontId="29" fillId="0" borderId="145" xfId="13" applyNumberFormat="1" applyFont="1" applyBorder="1" applyAlignment="1">
      <alignment horizontal="center" vertical="center"/>
    </xf>
    <xf numFmtId="0" fontId="29" fillId="0" borderId="232" xfId="13" applyFont="1" applyBorder="1" applyAlignment="1">
      <alignment horizontal="right" vertical="center"/>
    </xf>
    <xf numFmtId="0" fontId="29" fillId="0" borderId="232" xfId="13" applyFont="1" applyBorder="1" applyAlignment="1">
      <alignment horizontal="center" vertical="center"/>
    </xf>
    <xf numFmtId="4" fontId="29" fillId="28" borderId="232" xfId="0" applyNumberFormat="1" applyFont="1" applyFill="1" applyBorder="1" applyAlignment="1">
      <alignment vertical="center"/>
    </xf>
    <xf numFmtId="4" fontId="29" fillId="28" borderId="232" xfId="13" applyNumberFormat="1" applyFont="1" applyFill="1" applyBorder="1" applyAlignment="1">
      <alignment vertical="center"/>
    </xf>
    <xf numFmtId="4" fontId="29" fillId="28" borderId="145" xfId="13" applyNumberFormat="1" applyFont="1" applyFill="1" applyBorder="1" applyAlignment="1">
      <alignment vertical="center"/>
    </xf>
    <xf numFmtId="0" fontId="55" fillId="0" borderId="204" xfId="0" applyFont="1" applyBorder="1" applyAlignment="1"/>
    <xf numFmtId="0" fontId="0" fillId="0" borderId="0" xfId="0" applyBorder="1" applyAlignment="1"/>
    <xf numFmtId="4" fontId="0" fillId="0" borderId="0" xfId="0" applyNumberFormat="1" applyBorder="1" applyAlignment="1"/>
    <xf numFmtId="0" fontId="55" fillId="0" borderId="205" xfId="0" applyFont="1" applyBorder="1" applyAlignment="1"/>
    <xf numFmtId="0" fontId="55" fillId="0" borderId="234" xfId="0" applyFont="1" applyFill="1" applyBorder="1" applyAlignment="1"/>
    <xf numFmtId="0" fontId="0" fillId="0" borderId="213" xfId="0" applyBorder="1" applyAlignment="1"/>
    <xf numFmtId="4" fontId="0" fillId="0" borderId="213" xfId="0" applyNumberFormat="1" applyBorder="1" applyAlignment="1"/>
    <xf numFmtId="0" fontId="55" fillId="0" borderId="235" xfId="0" applyFont="1" applyBorder="1" applyAlignment="1"/>
    <xf numFmtId="0" fontId="29" fillId="0" borderId="145" xfId="0" applyFont="1" applyFill="1" applyBorder="1" applyAlignment="1">
      <alignment horizontal="right" vertical="center"/>
    </xf>
    <xf numFmtId="3" fontId="0" fillId="0" borderId="145" xfId="0" applyNumberFormat="1" applyBorder="1" applyAlignment="1"/>
    <xf numFmtId="0" fontId="114" fillId="0" borderId="204" xfId="0" applyFont="1" applyFill="1" applyBorder="1" applyAlignment="1"/>
    <xf numFmtId="0" fontId="115" fillId="0" borderId="0" xfId="0" applyFont="1" applyAlignment="1"/>
    <xf numFmtId="0" fontId="60" fillId="0" borderId="0" xfId="0" applyFont="1" applyAlignment="1"/>
    <xf numFmtId="0" fontId="116" fillId="0" borderId="0" xfId="0" applyFont="1" applyAlignment="1"/>
    <xf numFmtId="0" fontId="60" fillId="0" borderId="236" xfId="0" applyFont="1" applyBorder="1" applyAlignment="1"/>
    <xf numFmtId="0" fontId="55" fillId="0" borderId="237" xfId="0" applyFont="1" applyBorder="1" applyAlignment="1"/>
    <xf numFmtId="0" fontId="0" fillId="0" borderId="237" xfId="0" applyBorder="1" applyAlignment="1"/>
    <xf numFmtId="0" fontId="0" fillId="0" borderId="238" xfId="0" applyBorder="1" applyAlignment="1"/>
    <xf numFmtId="0" fontId="55" fillId="0" borderId="146" xfId="0" applyFont="1" applyBorder="1" applyAlignment="1"/>
    <xf numFmtId="0" fontId="0" fillId="0" borderId="149" xfId="0" applyBorder="1" applyAlignment="1"/>
    <xf numFmtId="0" fontId="116" fillId="0" borderId="146" xfId="0" applyFont="1" applyBorder="1" applyAlignment="1"/>
    <xf numFmtId="0" fontId="55" fillId="0" borderId="0" xfId="0" applyFont="1" applyBorder="1" applyAlignment="1"/>
    <xf numFmtId="0" fontId="116" fillId="0" borderId="147" xfId="0" applyFont="1" applyBorder="1" applyAlignment="1"/>
    <xf numFmtId="0" fontId="0" fillId="0" borderId="162" xfId="0" applyBorder="1" applyAlignment="1"/>
    <xf numFmtId="0" fontId="0" fillId="0" borderId="164" xfId="0" applyBorder="1" applyAlignment="1"/>
    <xf numFmtId="0" fontId="0" fillId="0" borderId="147" xfId="0" applyBorder="1" applyAlignment="1"/>
    <xf numFmtId="0" fontId="55" fillId="0" borderId="201" xfId="0" applyFont="1" applyBorder="1" applyAlignment="1"/>
    <xf numFmtId="0" fontId="0" fillId="0" borderId="233" xfId="0" applyBorder="1" applyAlignment="1"/>
    <xf numFmtId="0" fontId="0" fillId="0" borderId="202" xfId="0" applyBorder="1" applyAlignment="1"/>
    <xf numFmtId="0" fontId="0" fillId="0" borderId="205" xfId="0" applyBorder="1" applyAlignment="1"/>
    <xf numFmtId="0" fontId="55" fillId="0" borderId="234" xfId="0" applyFont="1" applyBorder="1" applyAlignment="1"/>
    <xf numFmtId="0" fontId="0" fillId="0" borderId="235" xfId="0" applyBorder="1" applyAlignment="1"/>
    <xf numFmtId="0" fontId="55" fillId="0" borderId="0" xfId="0" applyFont="1" applyFill="1" applyBorder="1" applyAlignment="1"/>
    <xf numFmtId="0" fontId="55" fillId="0" borderId="162" xfId="0" applyFont="1" applyBorder="1" applyAlignment="1"/>
    <xf numFmtId="0" fontId="0" fillId="0" borderId="146" xfId="0" applyBorder="1" applyAlignment="1"/>
    <xf numFmtId="0" fontId="116" fillId="0" borderId="0" xfId="0" applyFont="1" applyBorder="1" applyAlignment="1"/>
    <xf numFmtId="0" fontId="55" fillId="0" borderId="239" xfId="0" applyFont="1" applyBorder="1" applyAlignment="1"/>
    <xf numFmtId="0" fontId="55" fillId="0" borderId="240" xfId="0" applyFont="1" applyBorder="1" applyAlignment="1"/>
    <xf numFmtId="0" fontId="60" fillId="0" borderId="0" xfId="0" applyFont="1" applyBorder="1" applyAlignment="1"/>
    <xf numFmtId="10" fontId="29" fillId="0" borderId="0" xfId="1" applyNumberFormat="1" applyFont="1" applyBorder="1" applyAlignment="1">
      <alignment vertical="center"/>
    </xf>
    <xf numFmtId="0" fontId="58" fillId="0" borderId="0" xfId="0" applyNumberFormat="1" applyFont="1" applyBorder="1" applyAlignment="1">
      <alignment horizontal="center"/>
    </xf>
    <xf numFmtId="0" fontId="29" fillId="0" borderId="0" xfId="0" applyFont="1" applyBorder="1" applyAlignment="1">
      <alignment horizontal="right" vertical="center"/>
    </xf>
    <xf numFmtId="4" fontId="29" fillId="0" borderId="0" xfId="0" applyNumberFormat="1" applyFont="1" applyBorder="1" applyAlignment="1">
      <alignment horizontal="right" vertical="center"/>
    </xf>
    <xf numFmtId="194" fontId="0" fillId="0" borderId="0" xfId="1" applyNumberFormat="1" applyFont="1" applyAlignment="1"/>
    <xf numFmtId="43" fontId="29" fillId="0" borderId="0" xfId="0" applyNumberFormat="1" applyFont="1" applyAlignment="1"/>
    <xf numFmtId="195" fontId="29" fillId="0" borderId="0" xfId="1" applyNumberFormat="1" applyFont="1" applyAlignment="1"/>
    <xf numFmtId="0" fontId="29" fillId="29" borderId="0" xfId="0" applyFont="1" applyFill="1" applyBorder="1" applyAlignment="1">
      <alignment vertical="center"/>
    </xf>
    <xf numFmtId="194" fontId="29" fillId="29" borderId="0" xfId="1" applyNumberFormat="1" applyFont="1" applyFill="1" applyBorder="1" applyAlignment="1">
      <alignment vertical="center"/>
    </xf>
    <xf numFmtId="188" fontId="35" fillId="0" borderId="149" xfId="12" applyNumberFormat="1" applyFont="1" applyFill="1" applyBorder="1" applyAlignment="1">
      <alignment horizontal="center" vertical="center"/>
    </xf>
    <xf numFmtId="0" fontId="29" fillId="0" borderId="236" xfId="0" applyNumberFormat="1" applyFont="1" applyBorder="1" applyAlignment="1"/>
    <xf numFmtId="43" fontId="29" fillId="0" borderId="237" xfId="1" applyFont="1" applyBorder="1" applyAlignment="1"/>
    <xf numFmtId="43" fontId="29" fillId="0" borderId="238" xfId="1" applyFont="1" applyBorder="1" applyAlignment="1"/>
    <xf numFmtId="43" fontId="29" fillId="0" borderId="162" xfId="1" applyFont="1" applyBorder="1" applyAlignment="1"/>
    <xf numFmtId="43" fontId="29" fillId="0" borderId="164" xfId="1" applyFont="1" applyBorder="1" applyAlignment="1"/>
    <xf numFmtId="0" fontId="29" fillId="0" borderId="142" xfId="0" applyNumberFormat="1" applyFont="1" applyBorder="1" applyAlignment="1"/>
    <xf numFmtId="43" fontId="29" fillId="0" borderId="143" xfId="1" applyFont="1" applyBorder="1" applyAlignment="1"/>
    <xf numFmtId="43" fontId="29" fillId="0" borderId="144" xfId="1" applyFont="1" applyBorder="1" applyAlignment="1"/>
    <xf numFmtId="0" fontId="29" fillId="0" borderId="142" xfId="0" applyFont="1" applyBorder="1" applyAlignment="1">
      <alignment horizontal="center" vertical="center"/>
    </xf>
    <xf numFmtId="0" fontId="29" fillId="0" borderId="143" xfId="0" applyNumberFormat="1" applyFont="1" applyBorder="1" applyAlignment="1"/>
    <xf numFmtId="43" fontId="29" fillId="0" borderId="144" xfId="0" applyNumberFormat="1" applyFont="1" applyBorder="1" applyAlignment="1"/>
    <xf numFmtId="10" fontId="29" fillId="0" borderId="219" xfId="0" applyNumberFormat="1" applyFont="1" applyBorder="1" applyAlignment="1">
      <alignment vertical="center"/>
    </xf>
    <xf numFmtId="194" fontId="55" fillId="0" borderId="0" xfId="1" applyNumberFormat="1" applyFont="1" applyAlignment="1"/>
    <xf numFmtId="194" fontId="0" fillId="30" borderId="145" xfId="1" applyNumberFormat="1" applyFont="1" applyFill="1" applyBorder="1" applyAlignment="1"/>
    <xf numFmtId="0" fontId="55" fillId="30" borderId="241" xfId="0" applyFont="1" applyFill="1" applyBorder="1" applyAlignment="1">
      <alignment horizontal="center"/>
    </xf>
    <xf numFmtId="0" fontId="55" fillId="30" borderId="242" xfId="0" applyFont="1" applyFill="1" applyBorder="1" applyAlignment="1">
      <alignment horizontal="center"/>
    </xf>
    <xf numFmtId="10" fontId="55" fillId="30" borderId="232" xfId="0" applyNumberFormat="1" applyFont="1" applyFill="1" applyBorder="1" applyAlignment="1">
      <alignment horizontal="center"/>
    </xf>
    <xf numFmtId="10" fontId="0" fillId="30" borderId="244" xfId="0" applyNumberFormat="1" applyFill="1" applyBorder="1" applyAlignment="1">
      <alignment horizontal="center"/>
    </xf>
    <xf numFmtId="194" fontId="0" fillId="30" borderId="245" xfId="1" applyNumberFormat="1" applyFont="1" applyFill="1" applyBorder="1" applyAlignment="1"/>
    <xf numFmtId="0" fontId="55" fillId="30" borderId="247" xfId="0" applyFont="1" applyFill="1" applyBorder="1" applyAlignment="1">
      <alignment horizontal="center"/>
    </xf>
    <xf numFmtId="194" fontId="0" fillId="30" borderId="174" xfId="0" applyNumberFormat="1" applyFill="1" applyBorder="1" applyAlignment="1"/>
    <xf numFmtId="194" fontId="0" fillId="30" borderId="248" xfId="0" applyNumberFormat="1" applyFill="1" applyBorder="1" applyAlignment="1"/>
    <xf numFmtId="0" fontId="55" fillId="26" borderId="241" xfId="0" applyFont="1" applyFill="1" applyBorder="1" applyAlignment="1">
      <alignment horizontal="center"/>
    </xf>
    <xf numFmtId="0" fontId="55" fillId="26" borderId="242" xfId="0" applyFont="1" applyFill="1" applyBorder="1" applyAlignment="1">
      <alignment horizontal="center"/>
    </xf>
    <xf numFmtId="0" fontId="55" fillId="26" borderId="243" xfId="0" applyFont="1" applyFill="1" applyBorder="1" applyAlignment="1">
      <alignment horizontal="center"/>
    </xf>
    <xf numFmtId="194" fontId="0" fillId="26" borderId="232" xfId="1" applyNumberFormat="1" applyFont="1" applyFill="1" applyBorder="1" applyAlignment="1">
      <alignment horizontal="center"/>
    </xf>
    <xf numFmtId="194" fontId="0" fillId="26" borderId="145" xfId="1" applyNumberFormat="1" applyFont="1" applyFill="1" applyBorder="1" applyAlignment="1">
      <alignment horizontal="center"/>
    </xf>
    <xf numFmtId="194" fontId="0" fillId="26" borderId="176" xfId="1" applyNumberFormat="1" applyFont="1" applyFill="1" applyBorder="1" applyAlignment="1">
      <alignment horizontal="center"/>
    </xf>
    <xf numFmtId="194" fontId="0" fillId="26" borderId="244" xfId="1" applyNumberFormat="1" applyFont="1" applyFill="1" applyBorder="1" applyAlignment="1">
      <alignment horizontal="center"/>
    </xf>
    <xf numFmtId="194" fontId="0" fillId="26" borderId="245" xfId="1" applyNumberFormat="1" applyFont="1" applyFill="1" applyBorder="1" applyAlignment="1">
      <alignment horizontal="center"/>
    </xf>
    <xf numFmtId="194" fontId="0" fillId="26" borderId="246" xfId="1" applyNumberFormat="1" applyFont="1" applyFill="1" applyBorder="1" applyAlignment="1">
      <alignment horizontal="center"/>
    </xf>
    <xf numFmtId="4" fontId="0" fillId="31" borderId="145" xfId="0" applyNumberFormat="1" applyFill="1" applyBorder="1" applyAlignment="1"/>
    <xf numFmtId="0" fontId="55" fillId="32" borderId="241" xfId="0" applyFont="1" applyFill="1" applyBorder="1" applyAlignment="1">
      <alignment horizontal="center"/>
    </xf>
    <xf numFmtId="0" fontId="55" fillId="32" borderId="242" xfId="0" applyFont="1" applyFill="1" applyBorder="1" applyAlignment="1">
      <alignment horizontal="center"/>
    </xf>
    <xf numFmtId="0" fontId="55" fillId="32" borderId="243" xfId="0" applyFont="1" applyFill="1" applyBorder="1" applyAlignment="1">
      <alignment horizontal="center"/>
    </xf>
    <xf numFmtId="4" fontId="0" fillId="31" borderId="232" xfId="0" applyNumberFormat="1" applyFill="1" applyBorder="1" applyAlignment="1"/>
    <xf numFmtId="4" fontId="0" fillId="31" borderId="176" xfId="0" applyNumberFormat="1" applyFill="1" applyBorder="1" applyAlignment="1"/>
    <xf numFmtId="4" fontId="0" fillId="31" borderId="244" xfId="0" applyNumberFormat="1" applyFill="1" applyBorder="1" applyAlignment="1"/>
    <xf numFmtId="4" fontId="0" fillId="31" borderId="245" xfId="0" applyNumberFormat="1" applyFill="1" applyBorder="1" applyAlignment="1"/>
    <xf numFmtId="4" fontId="0" fillId="31" borderId="246" xfId="0" applyNumberFormat="1" applyFill="1" applyBorder="1" applyAlignment="1"/>
    <xf numFmtId="0" fontId="55" fillId="30" borderId="249" xfId="0" applyFont="1" applyFill="1" applyBorder="1" applyAlignment="1"/>
    <xf numFmtId="0" fontId="55" fillId="30" borderId="250" xfId="0" applyFont="1" applyFill="1" applyBorder="1" applyAlignment="1">
      <alignment horizontal="center"/>
    </xf>
    <xf numFmtId="0" fontId="55" fillId="30" borderId="231" xfId="0" applyFont="1" applyFill="1" applyBorder="1" applyAlignment="1"/>
    <xf numFmtId="194" fontId="0" fillId="30" borderId="184" xfId="0" applyNumberFormat="1" applyFill="1" applyBorder="1" applyAlignment="1"/>
    <xf numFmtId="0" fontId="55" fillId="30" borderId="251" xfId="0" applyFont="1" applyFill="1" applyBorder="1" applyAlignment="1"/>
    <xf numFmtId="194" fontId="0" fillId="30" borderId="252" xfId="0" applyNumberFormat="1" applyFill="1" applyBorder="1" applyAlignment="1"/>
    <xf numFmtId="0" fontId="55" fillId="26" borderId="231" xfId="0" applyFont="1" applyFill="1" applyBorder="1" applyAlignment="1"/>
    <xf numFmtId="0" fontId="55" fillId="26" borderId="251" xfId="0" applyFont="1" applyFill="1" applyBorder="1" applyAlignment="1"/>
    <xf numFmtId="10" fontId="55" fillId="0" borderId="0" xfId="0" applyNumberFormat="1" applyFont="1" applyAlignment="1"/>
    <xf numFmtId="4" fontId="0" fillId="0" borderId="0" xfId="0" applyNumberFormat="1" applyAlignment="1"/>
    <xf numFmtId="4" fontId="0" fillId="27" borderId="0" xfId="0" applyNumberFormat="1" applyFill="1" applyAlignment="1"/>
    <xf numFmtId="0" fontId="98" fillId="0" borderId="146" xfId="0" applyNumberFormat="1" applyFont="1" applyBorder="1" applyAlignment="1">
      <alignment horizontal="left"/>
    </xf>
    <xf numFmtId="49" fontId="99" fillId="0" borderId="0" xfId="12" applyNumberFormat="1" applyFont="1" applyBorder="1" applyAlignment="1"/>
    <xf numFmtId="0" fontId="118" fillId="0" borderId="146" xfId="0" applyNumberFormat="1" applyFont="1" applyBorder="1" applyAlignment="1"/>
    <xf numFmtId="0" fontId="112" fillId="0" borderId="146" xfId="0" applyNumberFormat="1" applyFont="1" applyFill="1" applyBorder="1" applyAlignment="1">
      <alignment horizontal="left" vertical="center"/>
    </xf>
    <xf numFmtId="194" fontId="58" fillId="0" borderId="0" xfId="0" applyNumberFormat="1" applyFont="1" applyBorder="1" applyAlignment="1"/>
    <xf numFmtId="0" fontId="112" fillId="0" borderId="146" xfId="0" applyNumberFormat="1" applyFont="1" applyFill="1" applyBorder="1" applyAlignment="1">
      <alignment horizontal="right" vertical="center"/>
    </xf>
    <xf numFmtId="194" fontId="29" fillId="0" borderId="0" xfId="0" applyNumberFormat="1" applyFont="1" applyAlignment="1"/>
    <xf numFmtId="0" fontId="119" fillId="0" borderId="146" xfId="0" applyNumberFormat="1" applyFont="1" applyFill="1" applyBorder="1" applyAlignment="1">
      <alignment horizontal="right" vertical="center"/>
    </xf>
    <xf numFmtId="4" fontId="113" fillId="26" borderId="49" xfId="0" applyNumberFormat="1" applyFont="1" applyFill="1" applyBorder="1" applyAlignment="1">
      <alignment vertical="center"/>
    </xf>
    <xf numFmtId="194" fontId="29" fillId="27" borderId="49" xfId="1" applyNumberFormat="1" applyFont="1" applyFill="1" applyBorder="1" applyAlignment="1">
      <alignment vertical="center"/>
    </xf>
    <xf numFmtId="4" fontId="29" fillId="0" borderId="0" xfId="0" applyNumberFormat="1" applyFont="1" applyAlignment="1"/>
    <xf numFmtId="194" fontId="29" fillId="0" borderId="0" xfId="1" applyNumberFormat="1" applyFont="1" applyAlignment="1"/>
    <xf numFmtId="0" fontId="0" fillId="0" borderId="0" xfId="0" applyAlignment="1">
      <alignment horizontal="center"/>
    </xf>
    <xf numFmtId="0" fontId="0" fillId="0" borderId="0" xfId="0" applyAlignment="1">
      <alignment horizontal="right"/>
    </xf>
    <xf numFmtId="14" fontId="0" fillId="0" borderId="0" xfId="0" applyNumberFormat="1" applyAlignment="1"/>
    <xf numFmtId="17" fontId="0" fillId="0" borderId="0" xfId="0" applyNumberFormat="1" applyAlignment="1"/>
    <xf numFmtId="0" fontId="0" fillId="27" borderId="0" xfId="0" applyFill="1" applyAlignment="1"/>
    <xf numFmtId="43" fontId="0" fillId="27" borderId="0" xfId="1" applyFont="1" applyFill="1" applyAlignment="1"/>
    <xf numFmtId="0" fontId="29" fillId="27" borderId="0" xfId="0" applyNumberFormat="1" applyFont="1" applyFill="1" applyAlignment="1"/>
    <xf numFmtId="188" fontId="52" fillId="33" borderId="69" xfId="0" applyNumberFormat="1" applyFont="1" applyFill="1" applyBorder="1" applyAlignment="1">
      <alignment vertical="center"/>
    </xf>
    <xf numFmtId="188" fontId="52" fillId="33" borderId="49" xfId="0" applyNumberFormat="1" applyFont="1" applyFill="1" applyBorder="1" applyAlignment="1">
      <alignment vertical="center"/>
    </xf>
    <xf numFmtId="3" fontId="49" fillId="33" borderId="85" xfId="0" applyNumberFormat="1" applyFont="1" applyFill="1" applyBorder="1" applyAlignment="1">
      <alignment vertical="center"/>
    </xf>
    <xf numFmtId="3" fontId="49" fillId="33" borderId="131" xfId="0" applyNumberFormat="1" applyFont="1" applyFill="1" applyBorder="1" applyAlignment="1">
      <alignment vertical="center"/>
    </xf>
    <xf numFmtId="4" fontId="52" fillId="33" borderId="32" xfId="0" applyNumberFormat="1" applyFont="1" applyFill="1" applyBorder="1" applyAlignment="1">
      <alignment vertical="center"/>
    </xf>
    <xf numFmtId="4" fontId="52" fillId="33" borderId="0" xfId="0" applyNumberFormat="1" applyFont="1" applyFill="1" applyBorder="1" applyAlignment="1">
      <alignment vertical="center"/>
    </xf>
    <xf numFmtId="4" fontId="52" fillId="33" borderId="83" xfId="0" applyNumberFormat="1" applyFont="1" applyFill="1" applyBorder="1" applyAlignment="1">
      <alignment vertical="center"/>
    </xf>
    <xf numFmtId="4" fontId="52" fillId="33" borderId="69" xfId="0" applyNumberFormat="1" applyFont="1" applyFill="1" applyBorder="1" applyAlignment="1">
      <alignment vertical="center"/>
    </xf>
    <xf numFmtId="3" fontId="29" fillId="0" borderId="49" xfId="1" applyNumberFormat="1" applyFont="1" applyBorder="1" applyAlignment="1">
      <alignment vertical="center"/>
    </xf>
    <xf numFmtId="3" fontId="113" fillId="26" borderId="49" xfId="1" applyNumberFormat="1" applyFont="1" applyFill="1" applyBorder="1" applyAlignment="1">
      <alignment vertical="center"/>
    </xf>
    <xf numFmtId="10" fontId="29" fillId="0" borderId="0" xfId="12" applyNumberFormat="1" applyFont="1" applyAlignment="1"/>
    <xf numFmtId="43" fontId="29" fillId="0" borderId="49" xfId="1" applyFont="1" applyBorder="1" applyAlignment="1">
      <alignment horizontal="center" vertical="center"/>
    </xf>
    <xf numFmtId="194" fontId="29" fillId="0" borderId="49" xfId="1" applyNumberFormat="1" applyFont="1" applyBorder="1" applyAlignment="1">
      <alignment horizontal="center" vertical="center"/>
    </xf>
    <xf numFmtId="10" fontId="29" fillId="0" borderId="49" xfId="12" applyNumberFormat="1" applyFont="1" applyBorder="1" applyAlignment="1">
      <alignment horizontal="center" vertical="center"/>
    </xf>
    <xf numFmtId="0" fontId="58" fillId="0" borderId="218" xfId="0" applyFont="1" applyBorder="1" applyAlignment="1">
      <alignment vertical="center"/>
    </xf>
    <xf numFmtId="4" fontId="58" fillId="0" borderId="49" xfId="0" applyNumberFormat="1" applyFont="1" applyBorder="1" applyAlignment="1">
      <alignment vertical="center"/>
    </xf>
    <xf numFmtId="194" fontId="55" fillId="0" borderId="0" xfId="0" applyNumberFormat="1" applyFont="1" applyAlignment="1"/>
    <xf numFmtId="194" fontId="58" fillId="0" borderId="49" xfId="1" applyNumberFormat="1" applyFont="1" applyBorder="1" applyAlignment="1">
      <alignment horizontal="center" vertical="center"/>
    </xf>
    <xf numFmtId="0" fontId="58" fillId="26" borderId="218" xfId="0" applyFont="1" applyFill="1" applyBorder="1" applyAlignment="1">
      <alignment vertical="center"/>
    </xf>
    <xf numFmtId="10" fontId="29" fillId="0" borderId="49" xfId="0" applyNumberFormat="1" applyFont="1" applyBorder="1" applyAlignment="1">
      <alignment vertical="center"/>
    </xf>
    <xf numFmtId="196" fontId="0" fillId="0" borderId="0" xfId="12" applyNumberFormat="1" applyFont="1" applyAlignment="1"/>
    <xf numFmtId="43" fontId="100" fillId="0" borderId="0" xfId="1" applyFont="1" applyFill="1" applyBorder="1" applyAlignment="1">
      <alignment vertical="center"/>
    </xf>
    <xf numFmtId="43" fontId="101" fillId="0" borderId="0" xfId="1" applyFont="1" applyFill="1" applyBorder="1" applyAlignment="1">
      <alignment vertical="center"/>
    </xf>
    <xf numFmtId="43" fontId="99" fillId="0" borderId="0" xfId="1" applyFont="1" applyBorder="1" applyAlignment="1"/>
    <xf numFmtId="43" fontId="29" fillId="0" borderId="162" xfId="0" applyNumberFormat="1" applyFont="1" applyBorder="1" applyAlignment="1"/>
    <xf numFmtId="0" fontId="0" fillId="35" borderId="0" xfId="0" applyFill="1" applyAlignment="1"/>
    <xf numFmtId="188" fontId="122" fillId="0" borderId="111" xfId="0" applyNumberFormat="1" applyFont="1" applyBorder="1" applyAlignment="1">
      <alignment vertical="center"/>
    </xf>
    <xf numFmtId="188" fontId="122" fillId="0" borderId="112" xfId="0" applyNumberFormat="1" applyFont="1" applyBorder="1" applyAlignment="1">
      <alignment vertical="center"/>
    </xf>
    <xf numFmtId="3" fontId="123" fillId="0" borderId="113" xfId="0" applyNumberFormat="1" applyFont="1" applyBorder="1" applyAlignment="1">
      <alignment vertical="center"/>
    </xf>
    <xf numFmtId="188" fontId="122" fillId="0" borderId="69" xfId="0" applyNumberFormat="1" applyFont="1" applyBorder="1" applyAlignment="1">
      <alignment vertical="center"/>
    </xf>
    <xf numFmtId="188" fontId="122" fillId="0" borderId="49" xfId="0" applyNumberFormat="1" applyFont="1" applyBorder="1" applyAlignment="1">
      <alignment vertical="center"/>
    </xf>
    <xf numFmtId="3" fontId="123" fillId="0" borderId="85" xfId="0" applyNumberFormat="1" applyFont="1" applyBorder="1" applyAlignment="1">
      <alignment vertical="center"/>
    </xf>
    <xf numFmtId="188" fontId="122" fillId="0" borderId="96" xfId="0" applyNumberFormat="1" applyFont="1" applyBorder="1" applyAlignment="1">
      <alignment vertical="center"/>
    </xf>
    <xf numFmtId="188" fontId="122" fillId="0" borderId="86" xfId="0" applyNumberFormat="1" applyFont="1" applyBorder="1" applyAlignment="1">
      <alignment vertical="center"/>
    </xf>
    <xf numFmtId="3" fontId="123" fillId="0" borderId="97" xfId="0" applyNumberFormat="1" applyFont="1" applyBorder="1" applyAlignment="1">
      <alignment vertical="center"/>
    </xf>
    <xf numFmtId="188" fontId="52" fillId="36" borderId="69" xfId="0" applyNumberFormat="1" applyFont="1" applyFill="1" applyBorder="1" applyAlignment="1">
      <alignment vertical="center"/>
    </xf>
    <xf numFmtId="188" fontId="52" fillId="36" borderId="49" xfId="0" applyNumberFormat="1" applyFont="1" applyFill="1" applyBorder="1" applyAlignment="1">
      <alignment vertical="center"/>
    </xf>
    <xf numFmtId="3" fontId="49" fillId="36" borderId="85" xfId="0" applyNumberFormat="1" applyFont="1" applyFill="1" applyBorder="1" applyAlignment="1">
      <alignment vertical="center"/>
    </xf>
    <xf numFmtId="188" fontId="52" fillId="36" borderId="96" xfId="0" applyNumberFormat="1" applyFont="1" applyFill="1" applyBorder="1" applyAlignment="1">
      <alignment vertical="center"/>
    </xf>
    <xf numFmtId="188" fontId="52" fillId="36" borderId="86" xfId="0" applyNumberFormat="1" applyFont="1" applyFill="1" applyBorder="1" applyAlignment="1">
      <alignment vertical="center"/>
    </xf>
    <xf numFmtId="3" fontId="49" fillId="36" borderId="97" xfId="0" applyNumberFormat="1" applyFont="1" applyFill="1" applyBorder="1" applyAlignment="1">
      <alignment vertical="center"/>
    </xf>
    <xf numFmtId="188" fontId="52" fillId="36" borderId="111" xfId="0" applyNumberFormat="1" applyFont="1" applyFill="1" applyBorder="1" applyAlignment="1">
      <alignment vertical="center"/>
    </xf>
    <xf numFmtId="188" fontId="52" fillId="36" borderId="112" xfId="0" applyNumberFormat="1" applyFont="1" applyFill="1" applyBorder="1" applyAlignment="1">
      <alignment vertical="center"/>
    </xf>
    <xf numFmtId="3" fontId="49" fillId="36" borderId="113" xfId="0" applyNumberFormat="1" applyFont="1" applyFill="1" applyBorder="1" applyAlignment="1">
      <alignment vertical="center"/>
    </xf>
    <xf numFmtId="0" fontId="124" fillId="0" borderId="49" xfId="0" applyFont="1" applyFill="1" applyBorder="1" applyAlignment="1">
      <alignment vertical="center"/>
    </xf>
    <xf numFmtId="10" fontId="124" fillId="0" borderId="49" xfId="0" applyNumberFormat="1" applyFont="1" applyFill="1" applyBorder="1" applyAlignment="1">
      <alignment vertical="center"/>
    </xf>
    <xf numFmtId="14" fontId="29" fillId="0" borderId="0" xfId="0" applyNumberFormat="1" applyFont="1" applyBorder="1" applyAlignment="1">
      <alignment vertical="center"/>
    </xf>
    <xf numFmtId="0" fontId="55" fillId="0" borderId="0" xfId="0" applyFont="1" applyAlignment="1">
      <alignment horizontal="left"/>
    </xf>
    <xf numFmtId="188" fontId="0" fillId="27" borderId="0" xfId="0" applyNumberFormat="1" applyFill="1" applyAlignment="1"/>
    <xf numFmtId="10" fontId="0" fillId="27" borderId="0" xfId="0" applyNumberFormat="1" applyFill="1" applyAlignment="1"/>
    <xf numFmtId="3" fontId="0" fillId="27" borderId="0" xfId="0" applyNumberFormat="1" applyFill="1" applyAlignment="1"/>
    <xf numFmtId="9" fontId="117" fillId="0" borderId="146" xfId="0" applyNumberFormat="1" applyFont="1" applyFill="1" applyBorder="1" applyAlignment="1"/>
    <xf numFmtId="43" fontId="58" fillId="27" borderId="0" xfId="1" applyFont="1" applyFill="1" applyBorder="1" applyAlignment="1"/>
    <xf numFmtId="3" fontId="35" fillId="4" borderId="133" xfId="0" applyNumberFormat="1" applyFont="1" applyFill="1" applyBorder="1" applyAlignment="1" applyProtection="1">
      <alignment horizontal="center" vertical="center"/>
      <protection locked="0"/>
    </xf>
    <xf numFmtId="0" fontId="35" fillId="0" borderId="145" xfId="0" applyNumberFormat="1" applyFont="1" applyFill="1" applyBorder="1" applyAlignment="1">
      <alignment horizontal="center" vertical="center"/>
    </xf>
    <xf numFmtId="43" fontId="35" fillId="0" borderId="145" xfId="1" applyFont="1" applyFill="1" applyBorder="1" applyAlignment="1">
      <alignment horizontal="center" vertical="center"/>
    </xf>
    <xf numFmtId="194" fontId="58" fillId="0" borderId="145" xfId="1" applyNumberFormat="1" applyFont="1" applyBorder="1" applyAlignment="1">
      <alignment horizontal="center"/>
    </xf>
    <xf numFmtId="10" fontId="58" fillId="0" borderId="145" xfId="12" applyNumberFormat="1" applyFont="1" applyFill="1" applyBorder="1" applyAlignment="1">
      <alignment horizontal="center"/>
    </xf>
    <xf numFmtId="43" fontId="36" fillId="0" borderId="145" xfId="1" applyFont="1" applyFill="1" applyBorder="1" applyAlignment="1">
      <alignment horizontal="center" vertical="center"/>
    </xf>
    <xf numFmtId="194" fontId="29" fillId="0" borderId="145" xfId="1" applyNumberFormat="1" applyFont="1" applyBorder="1" applyAlignment="1">
      <alignment horizontal="center"/>
    </xf>
    <xf numFmtId="10" fontId="29" fillId="27" borderId="145" xfId="12" applyNumberFormat="1" applyFont="1" applyFill="1" applyBorder="1" applyAlignment="1">
      <alignment horizontal="center"/>
    </xf>
    <xf numFmtId="15" fontId="29" fillId="0" borderId="0" xfId="1" applyNumberFormat="1" applyFont="1" applyBorder="1" applyAlignment="1"/>
    <xf numFmtId="10" fontId="99" fillId="0" borderId="0" xfId="1" applyNumberFormat="1" applyFont="1" applyFill="1" applyBorder="1" applyAlignment="1"/>
    <xf numFmtId="10" fontId="29" fillId="0" borderId="0" xfId="12" applyNumberFormat="1" applyFont="1" applyBorder="1" applyAlignment="1">
      <alignment horizontal="center"/>
    </xf>
    <xf numFmtId="0" fontId="29" fillId="0" borderId="254" xfId="0" applyFont="1" applyBorder="1" applyAlignment="1">
      <alignment vertical="center"/>
    </xf>
    <xf numFmtId="0" fontId="99" fillId="0" borderId="49" xfId="0" applyFont="1" applyBorder="1" applyAlignment="1">
      <alignment horizontal="center" vertical="center"/>
    </xf>
    <xf numFmtId="0" fontId="29" fillId="0" borderId="225" xfId="0" applyFont="1" applyFill="1" applyBorder="1" applyAlignment="1">
      <alignment vertical="center"/>
    </xf>
    <xf numFmtId="0" fontId="29" fillId="0" borderId="226" xfId="0" applyFont="1" applyFill="1" applyBorder="1" applyAlignment="1">
      <alignment horizontal="center" vertical="center"/>
    </xf>
    <xf numFmtId="0" fontId="121" fillId="35" borderId="0" xfId="0" applyFont="1" applyFill="1" applyAlignment="1">
      <alignment vertical="center"/>
    </xf>
    <xf numFmtId="0" fontId="125" fillId="0" borderId="0" xfId="0" applyFont="1" applyAlignment="1"/>
    <xf numFmtId="0" fontId="125" fillId="0" borderId="0" xfId="0" applyFont="1" applyAlignment="1">
      <alignment horizontal="right"/>
    </xf>
    <xf numFmtId="194" fontId="125" fillId="0" borderId="0" xfId="0" applyNumberFormat="1" applyFont="1" applyAlignment="1"/>
    <xf numFmtId="0" fontId="126" fillId="0" borderId="0" xfId="0" applyFont="1" applyAlignment="1"/>
    <xf numFmtId="0" fontId="128" fillId="0" borderId="0" xfId="0" applyFont="1" applyAlignment="1" applyProtection="1">
      <alignment horizontal="center" vertical="center"/>
      <protection hidden="1"/>
    </xf>
    <xf numFmtId="0" fontId="0" fillId="0" borderId="0" xfId="0" applyFill="1" applyAlignment="1" applyProtection="1">
      <alignment vertical="center"/>
      <protection hidden="1"/>
    </xf>
    <xf numFmtId="0" fontId="130" fillId="0" borderId="0" xfId="0" applyFont="1" applyFill="1" applyAlignment="1" applyProtection="1">
      <alignment vertical="center"/>
      <protection hidden="1"/>
    </xf>
    <xf numFmtId="0" fontId="0" fillId="0" borderId="0" xfId="0" applyAlignment="1" applyProtection="1">
      <alignment vertical="center"/>
      <protection hidden="1"/>
    </xf>
    <xf numFmtId="197" fontId="131" fillId="38" borderId="256" xfId="1" applyNumberFormat="1" applyFont="1" applyFill="1" applyBorder="1" applyAlignment="1" applyProtection="1">
      <alignment horizontal="center" vertical="center"/>
      <protection hidden="1"/>
    </xf>
    <xf numFmtId="197" fontId="131" fillId="38" borderId="258" xfId="1" applyNumberFormat="1" applyFont="1" applyFill="1" applyBorder="1" applyAlignment="1" applyProtection="1">
      <alignment horizontal="center" vertical="center"/>
      <protection hidden="1"/>
    </xf>
    <xf numFmtId="0" fontId="131" fillId="38" borderId="15" xfId="0" applyFont="1" applyFill="1" applyBorder="1" applyAlignment="1" applyProtection="1">
      <alignment horizontal="center" vertical="center"/>
      <protection hidden="1"/>
    </xf>
    <xf numFmtId="0" fontId="131" fillId="38" borderId="259" xfId="0" applyFont="1" applyFill="1" applyBorder="1" applyAlignment="1" applyProtection="1">
      <alignment horizontal="center" vertical="center"/>
      <protection hidden="1"/>
    </xf>
    <xf numFmtId="0" fontId="131" fillId="38" borderId="260" xfId="0" applyFont="1" applyFill="1" applyBorder="1" applyAlignment="1" applyProtection="1">
      <alignment horizontal="center" vertical="center"/>
      <protection hidden="1"/>
    </xf>
    <xf numFmtId="43" fontId="82" fillId="0" borderId="23" xfId="1" applyFont="1" applyFill="1" applyBorder="1" applyAlignment="1" applyProtection="1">
      <alignment horizontal="right" vertical="center"/>
      <protection hidden="1"/>
    </xf>
    <xf numFmtId="43" fontId="82" fillId="0" borderId="62" xfId="1" applyFont="1" applyFill="1" applyBorder="1" applyAlignment="1" applyProtection="1">
      <alignment horizontal="right" vertical="center"/>
      <protection hidden="1"/>
    </xf>
    <xf numFmtId="43" fontId="82" fillId="0" borderId="35" xfId="1" applyFont="1" applyFill="1" applyBorder="1" applyAlignment="1" applyProtection="1">
      <alignment horizontal="right" vertical="center"/>
      <protection hidden="1"/>
    </xf>
    <xf numFmtId="43" fontId="82" fillId="0" borderId="261" xfId="1" applyFont="1" applyFill="1" applyBorder="1" applyAlignment="1" applyProtection="1">
      <alignment horizontal="right" vertical="center"/>
      <protection hidden="1"/>
    </xf>
    <xf numFmtId="0" fontId="131" fillId="38" borderId="262" xfId="0" applyFont="1" applyFill="1" applyBorder="1" applyAlignment="1" applyProtection="1">
      <alignment horizontal="center" vertical="center"/>
      <protection hidden="1"/>
    </xf>
    <xf numFmtId="43" fontId="82" fillId="0" borderId="39" xfId="1" applyFont="1" applyFill="1" applyBorder="1" applyAlignment="1" applyProtection="1">
      <alignment horizontal="right" vertical="center"/>
      <protection hidden="1"/>
    </xf>
    <xf numFmtId="43" fontId="82" fillId="0" borderId="263" xfId="1" applyFont="1" applyFill="1" applyBorder="1" applyAlignment="1" applyProtection="1">
      <alignment horizontal="right" vertical="center"/>
      <protection hidden="1"/>
    </xf>
    <xf numFmtId="43" fontId="82" fillId="0" borderId="264" xfId="1" applyFont="1" applyFill="1" applyBorder="1" applyAlignment="1" applyProtection="1">
      <alignment horizontal="right" vertical="center"/>
      <protection hidden="1"/>
    </xf>
    <xf numFmtId="43" fontId="82" fillId="0" borderId="265" xfId="1" applyFont="1" applyFill="1" applyBorder="1" applyAlignment="1" applyProtection="1">
      <alignment horizontal="right" vertical="center"/>
      <protection hidden="1"/>
    </xf>
    <xf numFmtId="43" fontId="82" fillId="0" borderId="39" xfId="1" applyFont="1" applyBorder="1" applyAlignment="1" applyProtection="1">
      <alignment horizontal="right" vertical="center"/>
      <protection hidden="1"/>
    </xf>
    <xf numFmtId="43" fontId="82" fillId="0" borderId="263" xfId="1" applyFont="1" applyBorder="1" applyAlignment="1" applyProtection="1">
      <alignment horizontal="right" vertical="center"/>
      <protection hidden="1"/>
    </xf>
    <xf numFmtId="43" fontId="82" fillId="0" borderId="264" xfId="1" applyFont="1" applyBorder="1" applyAlignment="1" applyProtection="1">
      <alignment horizontal="right" vertical="center"/>
      <protection hidden="1"/>
    </xf>
    <xf numFmtId="43" fontId="82" fillId="0" borderId="265" xfId="1" applyFont="1" applyBorder="1" applyAlignment="1" applyProtection="1">
      <alignment horizontal="right" vertical="center"/>
      <protection hidden="1"/>
    </xf>
    <xf numFmtId="0" fontId="131" fillId="38" borderId="266" xfId="0" applyFont="1" applyFill="1" applyBorder="1" applyAlignment="1" applyProtection="1">
      <alignment horizontal="center" vertical="center"/>
      <protection hidden="1"/>
    </xf>
    <xf numFmtId="43" fontId="82" fillId="0" borderId="16" xfId="1" applyFont="1" applyBorder="1" applyAlignment="1" applyProtection="1">
      <alignment horizontal="right" vertical="center"/>
      <protection hidden="1"/>
    </xf>
    <xf numFmtId="43" fontId="82" fillId="0" borderId="0" xfId="1" applyFont="1" applyBorder="1" applyAlignment="1" applyProtection="1">
      <alignment horizontal="right" vertical="center"/>
      <protection hidden="1"/>
    </xf>
    <xf numFmtId="43" fontId="82" fillId="0" borderId="267" xfId="1" applyFont="1" applyBorder="1" applyAlignment="1" applyProtection="1">
      <alignment horizontal="right" vertical="center"/>
      <protection hidden="1"/>
    </xf>
    <xf numFmtId="0" fontId="131" fillId="38" borderId="268" xfId="0" applyFont="1" applyFill="1" applyBorder="1" applyAlignment="1" applyProtection="1">
      <alignment horizontal="center" vertical="center"/>
      <protection hidden="1"/>
    </xf>
    <xf numFmtId="0" fontId="132" fillId="0" borderId="0" xfId="0" applyFont="1" applyAlignment="1" applyProtection="1">
      <alignment horizontal="center" vertical="center"/>
      <protection hidden="1"/>
    </xf>
    <xf numFmtId="0" fontId="133" fillId="39" borderId="256" xfId="0" applyFont="1" applyFill="1" applyBorder="1" applyAlignment="1" applyProtection="1">
      <alignment horizontal="center" vertical="center"/>
      <protection hidden="1"/>
    </xf>
    <xf numFmtId="0" fontId="133" fillId="39" borderId="258" xfId="0" applyFont="1" applyFill="1" applyBorder="1" applyAlignment="1" applyProtection="1">
      <alignment horizontal="center" vertical="center"/>
      <protection hidden="1"/>
    </xf>
    <xf numFmtId="0" fontId="133" fillId="39" borderId="260" xfId="0" applyFont="1" applyFill="1" applyBorder="1" applyAlignment="1" applyProtection="1">
      <alignment horizontal="center" vertical="center"/>
      <protection hidden="1"/>
    </xf>
    <xf numFmtId="43" fontId="82" fillId="0" borderId="23" xfId="1" applyFont="1" applyFill="1" applyBorder="1" applyAlignment="1" applyProtection="1">
      <alignment horizontal="center" vertical="center"/>
      <protection hidden="1"/>
    </xf>
    <xf numFmtId="43" fontId="82" fillId="0" borderId="35" xfId="1" applyFont="1" applyFill="1" applyBorder="1" applyAlignment="1" applyProtection="1">
      <alignment horizontal="center" vertical="center"/>
      <protection hidden="1"/>
    </xf>
    <xf numFmtId="43" fontId="82" fillId="0" borderId="261" xfId="1" applyFont="1" applyFill="1" applyBorder="1" applyAlignment="1" applyProtection="1">
      <alignment horizontal="center" vertical="center"/>
      <protection hidden="1"/>
    </xf>
    <xf numFmtId="0" fontId="133" fillId="39" borderId="262" xfId="0" applyFont="1" applyFill="1" applyBorder="1" applyAlignment="1" applyProtection="1">
      <alignment horizontal="center" vertical="center"/>
      <protection hidden="1"/>
    </xf>
    <xf numFmtId="43" fontId="82" fillId="0" borderId="39" xfId="1" applyFont="1" applyFill="1" applyBorder="1" applyAlignment="1" applyProtection="1">
      <alignment horizontal="center" vertical="center"/>
      <protection hidden="1"/>
    </xf>
    <xf numFmtId="43" fontId="82" fillId="0" borderId="264" xfId="1" applyFont="1" applyFill="1" applyBorder="1" applyAlignment="1" applyProtection="1">
      <alignment horizontal="center" vertical="center"/>
      <protection hidden="1"/>
    </xf>
    <xf numFmtId="43" fontId="82" fillId="0" borderId="265" xfId="1" applyFont="1" applyFill="1" applyBorder="1" applyAlignment="1" applyProtection="1">
      <alignment horizontal="center" vertical="center"/>
      <protection hidden="1"/>
    </xf>
    <xf numFmtId="0" fontId="131" fillId="39" borderId="262" xfId="0" applyFont="1" applyFill="1" applyBorder="1" applyAlignment="1" applyProtection="1">
      <alignment horizontal="center" vertical="center"/>
      <protection hidden="1"/>
    </xf>
    <xf numFmtId="0" fontId="131" fillId="39" borderId="266" xfId="0" applyFont="1" applyFill="1" applyBorder="1" applyAlignment="1" applyProtection="1">
      <alignment horizontal="center" vertical="center"/>
      <protection hidden="1"/>
    </xf>
    <xf numFmtId="0" fontId="131" fillId="39" borderId="268" xfId="0" applyFont="1" applyFill="1" applyBorder="1" applyAlignment="1" applyProtection="1">
      <alignment horizontal="center" vertical="center"/>
      <protection hidden="1"/>
    </xf>
    <xf numFmtId="197" fontId="131" fillId="40" borderId="256" xfId="1" applyNumberFormat="1" applyFont="1" applyFill="1" applyBorder="1" applyAlignment="1" applyProtection="1">
      <alignment horizontal="center" vertical="center"/>
      <protection hidden="1"/>
    </xf>
    <xf numFmtId="197" fontId="131" fillId="40" borderId="258" xfId="1" applyNumberFormat="1" applyFont="1" applyFill="1" applyBorder="1" applyAlignment="1" applyProtection="1">
      <alignment horizontal="center" vertical="center"/>
      <protection hidden="1"/>
    </xf>
    <xf numFmtId="0" fontId="131" fillId="40" borderId="15" xfId="0" applyFont="1" applyFill="1" applyBorder="1" applyAlignment="1" applyProtection="1">
      <alignment horizontal="center" vertical="center"/>
      <protection hidden="1"/>
    </xf>
    <xf numFmtId="0" fontId="131" fillId="40" borderId="11" xfId="0" applyFont="1" applyFill="1" applyBorder="1" applyAlignment="1" applyProtection="1">
      <alignment horizontal="center" vertical="center"/>
      <protection hidden="1"/>
    </xf>
    <xf numFmtId="0" fontId="131" fillId="40" borderId="259" xfId="0" applyFont="1" applyFill="1" applyBorder="1" applyAlignment="1" applyProtection="1">
      <alignment horizontal="center" vertical="center"/>
      <protection hidden="1"/>
    </xf>
    <xf numFmtId="0" fontId="131" fillId="40" borderId="260" xfId="0" applyFont="1" applyFill="1" applyBorder="1" applyAlignment="1" applyProtection="1">
      <alignment horizontal="center" vertical="center"/>
      <protection hidden="1"/>
    </xf>
    <xf numFmtId="43" fontId="89" fillId="0" borderId="23" xfId="1" applyFont="1" applyBorder="1" applyAlignment="1" applyProtection="1">
      <alignment horizontal="right" vertical="center"/>
      <protection hidden="1"/>
    </xf>
    <xf numFmtId="43" fontId="82" fillId="0" borderId="62" xfId="1" applyFont="1" applyBorder="1" applyAlignment="1" applyProtection="1">
      <alignment vertical="center"/>
      <protection hidden="1"/>
    </xf>
    <xf numFmtId="43" fontId="89" fillId="0" borderId="35" xfId="1" applyFont="1" applyBorder="1" applyAlignment="1" applyProtection="1">
      <alignment horizontal="right" vertical="center"/>
      <protection hidden="1"/>
    </xf>
    <xf numFmtId="43" fontId="89" fillId="0" borderId="261" xfId="1" applyFont="1" applyBorder="1" applyAlignment="1" applyProtection="1">
      <alignment horizontal="right" vertical="center"/>
      <protection hidden="1"/>
    </xf>
    <xf numFmtId="0" fontId="131" fillId="40" borderId="262" xfId="0" applyFont="1" applyFill="1" applyBorder="1" applyAlignment="1" applyProtection="1">
      <alignment horizontal="center" vertical="center"/>
      <protection hidden="1"/>
    </xf>
    <xf numFmtId="43" fontId="89" fillId="0" borderId="39" xfId="1" applyFont="1" applyBorder="1" applyAlignment="1" applyProtection="1">
      <alignment horizontal="right" vertical="center"/>
      <protection hidden="1"/>
    </xf>
    <xf numFmtId="43" fontId="82" fillId="0" borderId="263" xfId="1" applyFont="1" applyBorder="1" applyAlignment="1" applyProtection="1">
      <alignment vertical="center"/>
      <protection hidden="1"/>
    </xf>
    <xf numFmtId="43" fontId="89" fillId="0" borderId="264" xfId="1" applyFont="1" applyBorder="1" applyAlignment="1" applyProtection="1">
      <alignment horizontal="right" vertical="center"/>
      <protection hidden="1"/>
    </xf>
    <xf numFmtId="43" fontId="89" fillId="0" borderId="265" xfId="1" applyFont="1" applyBorder="1" applyAlignment="1" applyProtection="1">
      <alignment horizontal="right" vertical="center"/>
      <protection hidden="1"/>
    </xf>
    <xf numFmtId="0" fontId="131" fillId="40" borderId="270" xfId="0" applyFont="1" applyFill="1" applyBorder="1" applyAlignment="1" applyProtection="1">
      <alignment horizontal="center" vertical="center"/>
      <protection hidden="1"/>
    </xf>
    <xf numFmtId="43" fontId="89" fillId="0" borderId="36" xfId="1" applyFont="1" applyBorder="1" applyAlignment="1" applyProtection="1">
      <alignment horizontal="right" vertical="center"/>
      <protection hidden="1"/>
    </xf>
    <xf numFmtId="43" fontId="82" fillId="0" borderId="99" xfId="1" applyFont="1" applyBorder="1" applyAlignment="1" applyProtection="1">
      <alignment vertical="center"/>
      <protection hidden="1"/>
    </xf>
    <xf numFmtId="43" fontId="89" fillId="0" borderId="271" xfId="1" applyFont="1" applyBorder="1" applyAlignment="1" applyProtection="1">
      <alignment horizontal="right" vertical="center"/>
      <protection hidden="1"/>
    </xf>
    <xf numFmtId="43" fontId="89" fillId="0" borderId="272" xfId="1" applyFont="1" applyBorder="1" applyAlignment="1" applyProtection="1">
      <alignment horizontal="right" vertical="center"/>
      <protection hidden="1"/>
    </xf>
    <xf numFmtId="0" fontId="131" fillId="40" borderId="273" xfId="0" applyFont="1" applyFill="1" applyBorder="1" applyAlignment="1" applyProtection="1">
      <alignment horizontal="center" vertical="center"/>
      <protection hidden="1"/>
    </xf>
    <xf numFmtId="43" fontId="89" fillId="0" borderId="38" xfId="1" applyFont="1" applyBorder="1" applyAlignment="1" applyProtection="1">
      <alignment horizontal="right" vertical="center"/>
      <protection hidden="1"/>
    </xf>
    <xf numFmtId="43" fontId="82" fillId="0" borderId="71" xfId="1" applyFont="1" applyBorder="1" applyAlignment="1" applyProtection="1">
      <alignment vertical="center"/>
      <protection hidden="1"/>
    </xf>
    <xf numFmtId="43" fontId="89" fillId="0" borderId="24" xfId="1" applyFont="1" applyBorder="1" applyAlignment="1" applyProtection="1">
      <alignment horizontal="right" vertical="center"/>
      <protection hidden="1"/>
    </xf>
    <xf numFmtId="43" fontId="89" fillId="0" borderId="274" xfId="1" applyFont="1" applyBorder="1" applyAlignment="1" applyProtection="1">
      <alignment horizontal="right" vertical="center"/>
      <protection hidden="1"/>
    </xf>
    <xf numFmtId="0" fontId="131" fillId="40" borderId="268" xfId="0" applyFont="1" applyFill="1" applyBorder="1" applyAlignment="1" applyProtection="1">
      <alignment horizontal="center" vertical="center"/>
      <protection hidden="1"/>
    </xf>
    <xf numFmtId="0" fontId="133" fillId="40" borderId="256" xfId="0" applyFont="1" applyFill="1" applyBorder="1" applyAlignment="1" applyProtection="1">
      <alignment horizontal="center" vertical="center"/>
      <protection hidden="1"/>
    </xf>
    <xf numFmtId="0" fontId="133" fillId="40" borderId="258" xfId="0" applyFont="1" applyFill="1" applyBorder="1" applyAlignment="1" applyProtection="1">
      <alignment horizontal="center" vertical="center"/>
      <protection hidden="1"/>
    </xf>
    <xf numFmtId="197" fontId="131" fillId="41" borderId="256" xfId="1" applyNumberFormat="1" applyFont="1" applyFill="1" applyBorder="1" applyAlignment="1" applyProtection="1">
      <alignment horizontal="center" vertical="center"/>
      <protection hidden="1"/>
    </xf>
    <xf numFmtId="197" fontId="131" fillId="41" borderId="258" xfId="1" applyNumberFormat="1" applyFont="1" applyFill="1" applyBorder="1" applyAlignment="1" applyProtection="1">
      <alignment horizontal="center" vertical="center"/>
      <protection hidden="1"/>
    </xf>
    <xf numFmtId="0" fontId="131" fillId="41" borderId="15" xfId="0" applyFont="1" applyFill="1" applyBorder="1" applyAlignment="1" applyProtection="1">
      <alignment horizontal="center" vertical="center"/>
      <protection hidden="1"/>
    </xf>
    <xf numFmtId="0" fontId="131" fillId="41" borderId="11" xfId="0" applyFont="1" applyFill="1" applyBorder="1" applyAlignment="1" applyProtection="1">
      <alignment horizontal="center" vertical="center"/>
      <protection hidden="1"/>
    </xf>
    <xf numFmtId="0" fontId="131" fillId="41" borderId="259" xfId="0" applyFont="1" applyFill="1" applyBorder="1" applyAlignment="1" applyProtection="1">
      <alignment horizontal="center" vertical="center"/>
      <protection hidden="1"/>
    </xf>
    <xf numFmtId="0" fontId="131" fillId="41" borderId="260" xfId="0" applyFont="1" applyFill="1" applyBorder="1" applyAlignment="1" applyProtection="1">
      <alignment horizontal="center" vertical="center"/>
      <protection hidden="1"/>
    </xf>
    <xf numFmtId="0" fontId="131" fillId="41" borderId="262" xfId="0" applyFont="1" applyFill="1" applyBorder="1" applyAlignment="1" applyProtection="1">
      <alignment horizontal="center" vertical="center"/>
      <protection hidden="1"/>
    </xf>
    <xf numFmtId="0" fontId="131" fillId="41" borderId="266" xfId="0" applyFont="1" applyFill="1" applyBorder="1" applyAlignment="1" applyProtection="1">
      <alignment horizontal="center" vertical="center"/>
      <protection hidden="1"/>
    </xf>
    <xf numFmtId="43" fontId="89" fillId="0" borderId="16" xfId="1" applyFont="1" applyBorder="1" applyAlignment="1" applyProtection="1">
      <alignment horizontal="right" vertical="center"/>
      <protection hidden="1"/>
    </xf>
    <xf numFmtId="43" fontId="82" fillId="0" borderId="0" xfId="1" applyFont="1" applyBorder="1" applyAlignment="1" applyProtection="1">
      <alignment vertical="center"/>
      <protection hidden="1"/>
    </xf>
    <xf numFmtId="43" fontId="89" fillId="0" borderId="267" xfId="1" applyFont="1" applyBorder="1" applyAlignment="1" applyProtection="1">
      <alignment horizontal="right" vertical="center"/>
      <protection hidden="1"/>
    </xf>
    <xf numFmtId="0" fontId="131" fillId="41" borderId="268" xfId="0" applyFont="1" applyFill="1" applyBorder="1" applyAlignment="1" applyProtection="1">
      <alignment horizontal="center" vertical="center"/>
      <protection hidden="1"/>
    </xf>
    <xf numFmtId="0" fontId="131" fillId="41" borderId="270" xfId="0" applyFont="1" applyFill="1" applyBorder="1" applyAlignment="1" applyProtection="1">
      <alignment horizontal="center" vertical="center"/>
      <protection hidden="1"/>
    </xf>
    <xf numFmtId="0" fontId="131" fillId="41" borderId="273" xfId="0" applyFont="1" applyFill="1" applyBorder="1" applyAlignment="1" applyProtection="1">
      <alignment horizontal="center" vertical="center"/>
      <protection hidden="1"/>
    </xf>
    <xf numFmtId="197" fontId="131" fillId="42" borderId="256" xfId="1" applyNumberFormat="1" applyFont="1" applyFill="1" applyBorder="1" applyAlignment="1" applyProtection="1">
      <alignment horizontal="center" vertical="center"/>
      <protection hidden="1"/>
    </xf>
    <xf numFmtId="197" fontId="131" fillId="42" borderId="258" xfId="1" applyNumberFormat="1" applyFont="1" applyFill="1" applyBorder="1" applyAlignment="1" applyProtection="1">
      <alignment horizontal="center" vertical="center"/>
      <protection hidden="1"/>
    </xf>
    <xf numFmtId="0" fontId="131" fillId="42" borderId="15" xfId="0" applyFont="1" applyFill="1" applyBorder="1" applyAlignment="1" applyProtection="1">
      <alignment horizontal="center" vertical="center"/>
      <protection hidden="1"/>
    </xf>
    <xf numFmtId="0" fontId="131" fillId="42" borderId="11" xfId="0" applyFont="1" applyFill="1" applyBorder="1" applyAlignment="1" applyProtection="1">
      <alignment horizontal="center" vertical="center"/>
      <protection hidden="1"/>
    </xf>
    <xf numFmtId="0" fontId="131" fillId="42" borderId="259" xfId="0" applyFont="1" applyFill="1" applyBorder="1" applyAlignment="1" applyProtection="1">
      <alignment horizontal="center" vertical="center"/>
      <protection hidden="1"/>
    </xf>
    <xf numFmtId="0" fontId="131" fillId="42" borderId="260" xfId="0" applyFont="1" applyFill="1" applyBorder="1" applyAlignment="1" applyProtection="1">
      <alignment horizontal="center" vertical="center"/>
      <protection hidden="1"/>
    </xf>
    <xf numFmtId="0" fontId="131" fillId="42" borderId="262" xfId="0" applyFont="1" applyFill="1" applyBorder="1" applyAlignment="1" applyProtection="1">
      <alignment horizontal="center" vertical="center"/>
      <protection hidden="1"/>
    </xf>
    <xf numFmtId="0" fontId="131" fillId="42" borderId="266" xfId="0" applyFont="1" applyFill="1" applyBorder="1" applyAlignment="1" applyProtection="1">
      <alignment horizontal="center" vertical="center"/>
      <protection hidden="1"/>
    </xf>
    <xf numFmtId="0" fontId="131" fillId="42" borderId="268" xfId="0" applyFont="1" applyFill="1" applyBorder="1" applyAlignment="1" applyProtection="1">
      <alignment horizontal="center" vertical="center"/>
      <protection hidden="1"/>
    </xf>
    <xf numFmtId="0" fontId="131" fillId="42" borderId="270" xfId="0" applyFont="1" applyFill="1" applyBorder="1" applyAlignment="1" applyProtection="1">
      <alignment horizontal="center" vertical="center"/>
      <protection hidden="1"/>
    </xf>
    <xf numFmtId="0" fontId="131" fillId="42" borderId="273" xfId="0" applyFont="1" applyFill="1" applyBorder="1" applyAlignment="1" applyProtection="1">
      <alignment horizontal="center" vertical="center"/>
      <protection hidden="1"/>
    </xf>
    <xf numFmtId="10" fontId="29" fillId="27" borderId="0" xfId="12" applyNumberFormat="1" applyFont="1" applyFill="1" applyBorder="1" applyAlignment="1">
      <alignment horizontal="center"/>
    </xf>
    <xf numFmtId="0" fontId="37" fillId="4" borderId="17" xfId="0" applyNumberFormat="1" applyFont="1" applyFill="1" applyBorder="1" applyAlignment="1">
      <alignment horizontal="left" vertical="center"/>
    </xf>
    <xf numFmtId="3" fontId="35" fillId="4" borderId="10" xfId="0" applyNumberFormat="1" applyFont="1" applyFill="1" applyBorder="1" applyAlignment="1">
      <alignment horizontal="center" vertical="center"/>
    </xf>
    <xf numFmtId="3" fontId="35" fillId="4" borderId="14" xfId="0" applyNumberFormat="1" applyFont="1" applyFill="1" applyBorder="1" applyAlignment="1">
      <alignment horizontal="center" vertical="center"/>
    </xf>
    <xf numFmtId="0" fontId="38" fillId="0" borderId="31" xfId="0" applyNumberFormat="1" applyFont="1" applyBorder="1" applyAlignment="1">
      <alignment horizontal="center" vertical="center"/>
    </xf>
    <xf numFmtId="0" fontId="32" fillId="0" borderId="62" xfId="0" applyNumberFormat="1" applyFont="1" applyFill="1" applyBorder="1" applyAlignment="1">
      <alignment horizontal="center" vertical="center"/>
    </xf>
    <xf numFmtId="0" fontId="32" fillId="0" borderId="263" xfId="0" applyNumberFormat="1" applyFont="1" applyFill="1" applyBorder="1" applyAlignment="1">
      <alignment horizontal="center" vertical="center"/>
    </xf>
    <xf numFmtId="0" fontId="32" fillId="0" borderId="71" xfId="0" applyNumberFormat="1" applyFont="1" applyFill="1" applyBorder="1" applyAlignment="1">
      <alignment horizontal="center" vertical="center"/>
    </xf>
    <xf numFmtId="1" fontId="104" fillId="0" borderId="28" xfId="0" applyNumberFormat="1" applyFont="1" applyFill="1" applyBorder="1" applyAlignment="1">
      <alignment horizontal="center" vertical="center"/>
    </xf>
    <xf numFmtId="1" fontId="102" fillId="0" borderId="31" xfId="0" applyNumberFormat="1" applyFont="1" applyFill="1" applyBorder="1" applyAlignment="1">
      <alignment vertical="center"/>
    </xf>
    <xf numFmtId="1" fontId="38" fillId="7" borderId="28" xfId="0" applyNumberFormat="1" applyFont="1" applyFill="1" applyBorder="1" applyAlignment="1">
      <alignment horizontal="center" vertical="center"/>
    </xf>
    <xf numFmtId="3" fontId="36" fillId="9" borderId="16" xfId="0" applyNumberFormat="1" applyFont="1" applyFill="1" applyBorder="1" applyAlignment="1">
      <alignment horizontal="center" vertical="center"/>
    </xf>
    <xf numFmtId="43" fontId="58" fillId="0" borderId="0" xfId="1" applyFont="1" applyFill="1" applyBorder="1" applyAlignment="1">
      <alignment horizontal="center"/>
    </xf>
    <xf numFmtId="4" fontId="35" fillId="43" borderId="129" xfId="0" applyNumberFormat="1" applyFont="1" applyFill="1" applyBorder="1" applyAlignment="1" applyProtection="1">
      <alignment horizontal="center" vertical="center"/>
      <protection locked="0"/>
    </xf>
    <xf numFmtId="3" fontId="35" fillId="43" borderId="167" xfId="0" applyNumberFormat="1" applyFont="1" applyFill="1" applyBorder="1" applyAlignment="1" applyProtection="1">
      <alignment horizontal="center" vertical="center"/>
      <protection locked="0"/>
    </xf>
    <xf numFmtId="3" fontId="35" fillId="43" borderId="133" xfId="0" applyNumberFormat="1" applyFont="1" applyFill="1" applyBorder="1" applyAlignment="1" applyProtection="1">
      <alignment horizontal="center" vertical="center"/>
      <protection locked="0"/>
    </xf>
    <xf numFmtId="188" fontId="49" fillId="43" borderId="65" xfId="0" applyNumberFormat="1" applyFont="1" applyFill="1" applyBorder="1" applyAlignment="1">
      <alignment vertical="center"/>
    </xf>
    <xf numFmtId="188" fontId="58" fillId="0" borderId="224" xfId="0" applyNumberFormat="1" applyFont="1" applyBorder="1" applyAlignment="1">
      <alignment vertical="center"/>
    </xf>
    <xf numFmtId="0" fontId="58" fillId="44" borderId="221" xfId="0" applyFont="1" applyFill="1" applyBorder="1" applyAlignment="1">
      <alignment vertical="center"/>
    </xf>
    <xf numFmtId="3" fontId="35" fillId="5" borderId="275" xfId="0" applyNumberFormat="1" applyFont="1" applyFill="1" applyBorder="1" applyAlignment="1">
      <alignment horizontal="center" vertical="center"/>
    </xf>
    <xf numFmtId="0" fontId="28" fillId="45" borderId="236" xfId="0" applyNumberFormat="1" applyFont="1" applyFill="1" applyBorder="1" applyAlignment="1">
      <alignment horizontal="center" vertical="center"/>
    </xf>
    <xf numFmtId="0" fontId="28" fillId="45" borderId="276" xfId="0" applyNumberFormat="1" applyFont="1" applyFill="1" applyBorder="1" applyAlignment="1">
      <alignment horizontal="center" vertical="center"/>
    </xf>
    <xf numFmtId="10" fontId="93" fillId="45" borderId="243" xfId="0" applyNumberFormat="1" applyFont="1" applyFill="1" applyBorder="1" applyAlignment="1">
      <alignment horizontal="center" vertical="center"/>
    </xf>
    <xf numFmtId="3" fontId="93" fillId="45" borderId="277" xfId="0" applyNumberFormat="1" applyFont="1" applyFill="1" applyBorder="1" applyAlignment="1">
      <alignment horizontal="center" vertical="center"/>
    </xf>
    <xf numFmtId="0" fontId="26" fillId="0" borderId="0" xfId="15"/>
    <xf numFmtId="0" fontId="26" fillId="0" borderId="145" xfId="15" applyBorder="1" applyAlignment="1">
      <alignment horizontal="center" vertical="center"/>
    </xf>
    <xf numFmtId="0" fontId="26" fillId="0" borderId="145" xfId="15" applyBorder="1" applyAlignment="1">
      <alignment horizontal="center"/>
    </xf>
    <xf numFmtId="0" fontId="26" fillId="0" borderId="0" xfId="15" applyAlignment="1">
      <alignment horizontal="center" vertical="center"/>
    </xf>
    <xf numFmtId="0" fontId="26" fillId="0" borderId="145" xfId="15" applyBorder="1"/>
    <xf numFmtId="16" fontId="26" fillId="0" borderId="145" xfId="15" applyNumberFormat="1" applyBorder="1" applyAlignment="1">
      <alignment horizontal="center"/>
    </xf>
    <xf numFmtId="188" fontId="26" fillId="0" borderId="145" xfId="15" applyNumberFormat="1" applyBorder="1" applyAlignment="1">
      <alignment horizontal="center"/>
    </xf>
    <xf numFmtId="0" fontId="26" fillId="0" borderId="0" xfId="15" applyAlignment="1">
      <alignment horizontal="center"/>
    </xf>
    <xf numFmtId="0" fontId="134" fillId="0" borderId="0" xfId="15" applyFont="1"/>
    <xf numFmtId="0" fontId="140" fillId="0" borderId="145" xfId="15" applyFont="1" applyBorder="1" applyAlignment="1">
      <alignment horizontal="center"/>
    </xf>
    <xf numFmtId="0" fontId="140" fillId="0" borderId="145" xfId="15" applyFont="1" applyBorder="1"/>
    <xf numFmtId="187" fontId="0" fillId="24" borderId="145" xfId="16" applyFont="1" applyFill="1" applyBorder="1" applyAlignment="1">
      <alignment horizontal="center"/>
    </xf>
    <xf numFmtId="9" fontId="26" fillId="0" borderId="145" xfId="15" applyNumberFormat="1" applyBorder="1" applyAlignment="1">
      <alignment horizontal="center"/>
    </xf>
    <xf numFmtId="0" fontId="26" fillId="0" borderId="145" xfId="15" applyBorder="1" applyAlignment="1">
      <alignment horizontal="left"/>
    </xf>
    <xf numFmtId="0" fontId="135" fillId="0" borderId="145" xfId="15" applyFont="1" applyBorder="1" applyAlignment="1">
      <alignment horizontal="center"/>
    </xf>
    <xf numFmtId="0" fontId="134" fillId="0" borderId="278" xfId="15" applyFont="1" applyBorder="1" applyAlignment="1">
      <alignment horizontal="left" vertical="center"/>
    </xf>
    <xf numFmtId="0" fontId="142" fillId="0" borderId="0" xfId="15" applyFont="1" applyAlignment="1">
      <alignment horizontal="left"/>
    </xf>
    <xf numFmtId="0" fontId="143" fillId="0" borderId="0" xfId="15" applyFont="1" applyAlignment="1">
      <alignment horizontal="left"/>
    </xf>
    <xf numFmtId="188" fontId="26" fillId="0" borderId="228" xfId="15" applyNumberFormat="1" applyBorder="1" applyAlignment="1">
      <alignment horizontal="center"/>
    </xf>
    <xf numFmtId="0" fontId="144" fillId="0" borderId="145" xfId="15" applyFont="1" applyBorder="1" applyAlignment="1">
      <alignment horizontal="center"/>
    </xf>
    <xf numFmtId="0" fontId="144" fillId="0" borderId="145" xfId="15" applyFont="1" applyBorder="1"/>
    <xf numFmtId="0" fontId="134" fillId="0" borderId="145" xfId="15" applyFont="1" applyBorder="1" applyAlignment="1">
      <alignment horizontal="center"/>
    </xf>
    <xf numFmtId="0" fontId="134" fillId="0" borderId="145" xfId="15" applyFont="1" applyBorder="1"/>
    <xf numFmtId="187" fontId="140" fillId="46" borderId="145" xfId="16" applyFont="1" applyFill="1" applyBorder="1" applyAlignment="1">
      <alignment horizontal="center"/>
    </xf>
    <xf numFmtId="9" fontId="26" fillId="0" borderId="0" xfId="15" applyNumberFormat="1"/>
    <xf numFmtId="0" fontId="135" fillId="0" borderId="145" xfId="15" applyFont="1" applyBorder="1"/>
    <xf numFmtId="0" fontId="135" fillId="0" borderId="0" xfId="15" applyFont="1"/>
    <xf numFmtId="0" fontId="135" fillId="0" borderId="145" xfId="15" applyFont="1" applyBorder="1" applyAlignment="1">
      <alignment horizontal="left"/>
    </xf>
    <xf numFmtId="187" fontId="0" fillId="0" borderId="145" xfId="16" applyFont="1" applyBorder="1" applyAlignment="1">
      <alignment horizontal="center"/>
    </xf>
    <xf numFmtId="0" fontId="26" fillId="0" borderId="0" xfId="15" applyAlignment="1">
      <alignment horizontal="left"/>
    </xf>
    <xf numFmtId="0" fontId="135" fillId="34" borderId="145" xfId="15" applyFont="1" applyFill="1" applyBorder="1" applyAlignment="1">
      <alignment horizontal="center"/>
    </xf>
    <xf numFmtId="0" fontId="26" fillId="46" borderId="145" xfId="15" applyFill="1" applyBorder="1" applyAlignment="1">
      <alignment horizontal="center"/>
    </xf>
    <xf numFmtId="0" fontId="26" fillId="25" borderId="145" xfId="15" applyFill="1" applyBorder="1"/>
    <xf numFmtId="0" fontId="135" fillId="47" borderId="0" xfId="15" applyFont="1" applyFill="1" applyAlignment="1">
      <alignment horizontal="center"/>
    </xf>
    <xf numFmtId="9" fontId="26" fillId="0" borderId="0" xfId="15" applyNumberFormat="1" applyAlignment="1">
      <alignment horizontal="center"/>
    </xf>
    <xf numFmtId="0" fontId="149" fillId="0" borderId="145" xfId="15" applyFont="1" applyBorder="1" applyAlignment="1">
      <alignment horizontal="center" vertical="center"/>
    </xf>
    <xf numFmtId="188" fontId="58" fillId="0" borderId="227" xfId="0" applyNumberFormat="1" applyFont="1" applyBorder="1" applyAlignment="1">
      <alignment vertical="center"/>
    </xf>
    <xf numFmtId="194" fontId="0" fillId="0" borderId="0" xfId="0" applyNumberFormat="1" applyAlignment="1"/>
    <xf numFmtId="188" fontId="26" fillId="27" borderId="145" xfId="15" applyNumberFormat="1" applyFill="1" applyBorder="1" applyAlignment="1">
      <alignment horizontal="center"/>
    </xf>
    <xf numFmtId="0" fontId="135" fillId="27" borderId="0" xfId="15" applyFont="1" applyFill="1" applyAlignment="1">
      <alignment horizontal="left" vertical="center"/>
    </xf>
    <xf numFmtId="0" fontId="26" fillId="27" borderId="0" xfId="15" applyFill="1" applyAlignment="1">
      <alignment horizontal="center"/>
    </xf>
    <xf numFmtId="0" fontId="26" fillId="27" borderId="0" xfId="15" applyFill="1"/>
    <xf numFmtId="0" fontId="135" fillId="27" borderId="0" xfId="15" applyFont="1" applyFill="1" applyAlignment="1">
      <alignment horizontal="left"/>
    </xf>
    <xf numFmtId="0" fontId="25" fillId="0" borderId="145" xfId="15" applyFont="1" applyBorder="1" applyAlignment="1">
      <alignment horizontal="center" vertical="center"/>
    </xf>
    <xf numFmtId="0" fontId="25" fillId="0" borderId="145" xfId="15" applyFont="1" applyBorder="1" applyAlignment="1">
      <alignment horizontal="center"/>
    </xf>
    <xf numFmtId="0" fontId="60" fillId="0" borderId="0" xfId="0" applyFont="1" applyAlignment="1">
      <alignment horizontal="center"/>
    </xf>
    <xf numFmtId="0" fontId="55" fillId="27" borderId="0" xfId="0" applyFont="1" applyFill="1" applyAlignment="1"/>
    <xf numFmtId="0" fontId="55" fillId="27" borderId="0" xfId="0" applyNumberFormat="1" applyFont="1" applyFill="1" applyAlignment="1"/>
    <xf numFmtId="0" fontId="55" fillId="27" borderId="0" xfId="0" applyFont="1" applyFill="1" applyAlignment="1">
      <alignment horizontal="right"/>
    </xf>
    <xf numFmtId="43" fontId="60" fillId="27" borderId="0" xfId="1" applyFont="1" applyFill="1" applyAlignment="1"/>
    <xf numFmtId="187" fontId="55" fillId="27" borderId="0" xfId="0" applyNumberFormat="1" applyFont="1" applyFill="1" applyAlignment="1"/>
    <xf numFmtId="0" fontId="60" fillId="0" borderId="0" xfId="0" applyFont="1" applyAlignment="1">
      <alignment horizontal="right"/>
    </xf>
    <xf numFmtId="0" fontId="55" fillId="0" borderId="0" xfId="0" applyFont="1" applyAlignment="1">
      <alignment horizontal="center"/>
    </xf>
    <xf numFmtId="9" fontId="0" fillId="0" borderId="0" xfId="0" applyNumberFormat="1" applyAlignment="1"/>
    <xf numFmtId="187" fontId="60" fillId="27" borderId="0" xfId="0" applyNumberFormat="1" applyFont="1" applyFill="1" applyAlignment="1"/>
    <xf numFmtId="43" fontId="55" fillId="27" borderId="0" xfId="1" applyFont="1" applyFill="1" applyAlignment="1"/>
    <xf numFmtId="0" fontId="26" fillId="0" borderId="228" xfId="15" applyBorder="1" applyAlignment="1">
      <alignment horizontal="center" vertical="center"/>
    </xf>
    <xf numFmtId="0" fontId="24" fillId="0" borderId="145" xfId="15" applyFont="1" applyBorder="1" applyAlignment="1">
      <alignment horizontal="center" vertical="center"/>
    </xf>
    <xf numFmtId="0" fontId="23" fillId="0" borderId="145" xfId="15" applyFont="1" applyBorder="1"/>
    <xf numFmtId="0" fontId="26" fillId="0" borderId="174" xfId="15" applyBorder="1" applyAlignment="1">
      <alignment horizontal="center"/>
    </xf>
    <xf numFmtId="0" fontId="23" fillId="0" borderId="145" xfId="15" applyFont="1" applyBorder="1" applyAlignment="1">
      <alignment horizontal="center" vertical="center"/>
    </xf>
    <xf numFmtId="198" fontId="26" fillId="0" borderId="0" xfId="15" applyNumberFormat="1"/>
    <xf numFmtId="199" fontId="26" fillId="0" borderId="0" xfId="15" applyNumberFormat="1"/>
    <xf numFmtId="0" fontId="23" fillId="0" borderId="145" xfId="15" applyFont="1" applyBorder="1" applyAlignment="1">
      <alignment horizontal="center"/>
    </xf>
    <xf numFmtId="0" fontId="153" fillId="0" borderId="0" xfId="15" applyFont="1" applyAlignment="1">
      <alignment horizontal="left"/>
    </xf>
    <xf numFmtId="0" fontId="154" fillId="0" borderId="0" xfId="15" applyFont="1" applyAlignment="1">
      <alignment horizontal="left"/>
    </xf>
    <xf numFmtId="0" fontId="22" fillId="0" borderId="145" xfId="15" applyFont="1" applyBorder="1" applyAlignment="1">
      <alignment horizontal="center"/>
    </xf>
    <xf numFmtId="0" fontId="22" fillId="0" borderId="145" xfId="15" applyFont="1" applyBorder="1"/>
    <xf numFmtId="0" fontId="22" fillId="0" borderId="0" xfId="15" applyFont="1" applyAlignment="1">
      <alignment horizontal="left"/>
    </xf>
    <xf numFmtId="0" fontId="135" fillId="0" borderId="0" xfId="15" applyFont="1" applyAlignment="1">
      <alignment horizontal="left"/>
    </xf>
    <xf numFmtId="0" fontId="156" fillId="0" borderId="0" xfId="15" applyFont="1" applyAlignment="1">
      <alignment horizontal="left"/>
    </xf>
    <xf numFmtId="0" fontId="22" fillId="0" borderId="145" xfId="15" applyFont="1" applyBorder="1" applyAlignment="1">
      <alignment horizontal="center" vertical="center"/>
    </xf>
    <xf numFmtId="0" fontId="22" fillId="22" borderId="145" xfId="15" applyFont="1" applyFill="1" applyBorder="1" applyAlignment="1">
      <alignment horizontal="center" vertical="center"/>
    </xf>
    <xf numFmtId="0" fontId="145" fillId="0" borderId="0" xfId="15" applyFont="1" applyAlignment="1">
      <alignment horizontal="left"/>
    </xf>
    <xf numFmtId="0" fontId="153" fillId="27" borderId="145" xfId="15" applyFont="1" applyFill="1" applyBorder="1" applyAlignment="1">
      <alignment horizontal="center" vertical="center"/>
    </xf>
    <xf numFmtId="0" fontId="129" fillId="0" borderId="0" xfId="0" applyFont="1" applyBorder="1" applyAlignment="1" applyProtection="1">
      <alignment vertical="center"/>
      <protection hidden="1"/>
    </xf>
    <xf numFmtId="0" fontId="131" fillId="0" borderId="255" xfId="0" applyFont="1" applyFill="1" applyBorder="1" applyAlignment="1" applyProtection="1">
      <alignment vertical="center"/>
      <protection hidden="1"/>
    </xf>
    <xf numFmtId="15" fontId="0" fillId="0" borderId="0" xfId="0" applyNumberFormat="1" applyAlignment="1" applyProtection="1">
      <alignment vertical="center"/>
      <protection hidden="1"/>
    </xf>
    <xf numFmtId="0" fontId="21" fillId="0" borderId="145" xfId="15" applyFont="1" applyBorder="1" applyAlignment="1">
      <alignment horizontal="center"/>
    </xf>
    <xf numFmtId="0" fontId="20" fillId="0" borderId="145" xfId="15" applyFont="1" applyBorder="1"/>
    <xf numFmtId="0" fontId="26" fillId="0" borderId="174" xfId="15" applyBorder="1" applyAlignment="1">
      <alignment vertical="center"/>
    </xf>
    <xf numFmtId="0" fontId="26" fillId="0" borderId="228" xfId="15" applyBorder="1" applyAlignment="1">
      <alignment vertical="center"/>
    </xf>
    <xf numFmtId="188" fontId="26" fillId="27" borderId="228" xfId="15" applyNumberFormat="1" applyFill="1" applyBorder="1" applyAlignment="1">
      <alignment horizontal="center"/>
    </xf>
    <xf numFmtId="0" fontId="163" fillId="0" borderId="0" xfId="15" applyFont="1" applyAlignment="1">
      <alignment horizontal="left"/>
    </xf>
    <xf numFmtId="0" fontId="153" fillId="27" borderId="0" xfId="15" applyFont="1" applyFill="1" applyAlignment="1">
      <alignment horizontal="left" vertical="center"/>
    </xf>
    <xf numFmtId="0" fontId="153" fillId="27" borderId="0" xfId="15" applyFont="1" applyFill="1" applyAlignment="1">
      <alignment horizontal="left"/>
    </xf>
    <xf numFmtId="0" fontId="135" fillId="0" borderId="145" xfId="15" applyFont="1" applyBorder="1" applyAlignment="1">
      <alignment horizontal="center" vertical="center"/>
    </xf>
    <xf numFmtId="188" fontId="135" fillId="0" borderId="145" xfId="15" applyNumberFormat="1" applyFont="1" applyBorder="1" applyAlignment="1">
      <alignment horizontal="center"/>
    </xf>
    <xf numFmtId="0" fontId="19" fillId="0" borderId="145" xfId="15" applyFont="1" applyBorder="1"/>
    <xf numFmtId="0" fontId="19" fillId="0" borderId="145" xfId="15" applyFont="1" applyBorder="1" applyAlignment="1">
      <alignment horizontal="center"/>
    </xf>
    <xf numFmtId="0" fontId="19" fillId="0" borderId="145" xfId="15" applyFont="1" applyBorder="1" applyAlignment="1">
      <alignment horizontal="center" vertical="center"/>
    </xf>
    <xf numFmtId="0" fontId="18" fillId="0" borderId="145" xfId="15" applyFont="1" applyBorder="1"/>
    <xf numFmtId="0" fontId="18" fillId="0" borderId="145" xfId="15" applyFont="1" applyBorder="1" applyAlignment="1">
      <alignment horizontal="center"/>
    </xf>
    <xf numFmtId="0" fontId="18" fillId="0" borderId="0" xfId="15" applyFont="1" applyAlignment="1">
      <alignment horizontal="center" vertical="center"/>
    </xf>
    <xf numFmtId="188" fontId="18" fillId="27" borderId="145" xfId="15" applyNumberFormat="1" applyFont="1" applyFill="1" applyBorder="1" applyAlignment="1">
      <alignment horizontal="center"/>
    </xf>
    <xf numFmtId="0" fontId="18" fillId="0" borderId="145" xfId="15" applyFont="1" applyBorder="1" applyAlignment="1">
      <alignment horizontal="center" vertical="center"/>
    </xf>
    <xf numFmtId="0" fontId="18" fillId="0" borderId="145" xfId="15" applyFont="1" applyBorder="1" applyAlignment="1">
      <alignment horizontal="left" vertical="center"/>
    </xf>
    <xf numFmtId="0" fontId="162" fillId="27" borderId="0" xfId="0" applyFont="1" applyFill="1" applyBorder="1" applyAlignment="1" applyProtection="1">
      <alignment horizontal="center" vertical="center"/>
      <protection locked="0"/>
    </xf>
    <xf numFmtId="0" fontId="0" fillId="30" borderId="0" xfId="0" applyFill="1" applyBorder="1" applyAlignment="1">
      <alignment vertical="center"/>
    </xf>
    <xf numFmtId="0" fontId="60" fillId="29" borderId="0" xfId="0" applyFont="1" applyFill="1" applyBorder="1" applyAlignment="1">
      <alignment horizontal="center" vertical="center"/>
    </xf>
    <xf numFmtId="0" fontId="0" fillId="27" borderId="0" xfId="0" applyFill="1" applyBorder="1" applyAlignment="1" applyProtection="1">
      <alignment horizontal="center" vertical="center"/>
      <protection locked="0"/>
    </xf>
    <xf numFmtId="0" fontId="55" fillId="0" borderId="281" xfId="0" applyFont="1" applyBorder="1" applyAlignment="1" applyProtection="1">
      <alignment horizontal="center" vertical="center"/>
      <protection locked="0"/>
    </xf>
    <xf numFmtId="0" fontId="0" fillId="0" borderId="281" xfId="0" applyBorder="1" applyAlignment="1" applyProtection="1">
      <alignment horizontal="center" vertical="center"/>
      <protection locked="0"/>
    </xf>
    <xf numFmtId="0" fontId="0" fillId="0" borderId="228" xfId="0" applyBorder="1" applyAlignment="1" applyProtection="1">
      <alignment horizontal="center" vertical="center"/>
      <protection locked="0"/>
    </xf>
    <xf numFmtId="0" fontId="0" fillId="0" borderId="202" xfId="0" applyBorder="1" applyAlignment="1" applyProtection="1">
      <alignment horizontal="center" vertical="center"/>
      <protection locked="0"/>
    </xf>
    <xf numFmtId="0" fontId="0" fillId="0" borderId="228" xfId="0" applyFill="1" applyBorder="1" applyAlignment="1" applyProtection="1">
      <alignment horizontal="center" vertical="center"/>
      <protection locked="0"/>
    </xf>
    <xf numFmtId="0" fontId="26" fillId="27" borderId="145" xfId="15" applyFill="1" applyBorder="1" applyAlignment="1">
      <alignment horizontal="center"/>
    </xf>
    <xf numFmtId="0" fontId="26" fillId="27" borderId="145" xfId="15" applyFill="1" applyBorder="1"/>
    <xf numFmtId="0" fontId="17" fillId="0" borderId="145" xfId="15" applyFont="1" applyBorder="1" applyAlignment="1">
      <alignment horizontal="center" vertical="center"/>
    </xf>
    <xf numFmtId="188" fontId="153" fillId="0" borderId="145" xfId="15" applyNumberFormat="1" applyFont="1" applyBorder="1" applyAlignment="1">
      <alignment horizontal="center"/>
    </xf>
    <xf numFmtId="0" fontId="153" fillId="0" borderId="0" xfId="15" applyFont="1" applyAlignment="1">
      <alignment horizontal="center"/>
    </xf>
    <xf numFmtId="0" fontId="16" fillId="0" borderId="145" xfId="15" applyFont="1" applyBorder="1" applyAlignment="1">
      <alignment horizontal="left"/>
    </xf>
    <xf numFmtId="49" fontId="136" fillId="27" borderId="145" xfId="0" applyNumberFormat="1" applyFont="1" applyFill="1" applyBorder="1" applyAlignment="1" applyProtection="1">
      <alignment horizontal="center" vertical="center"/>
      <protection locked="0"/>
    </xf>
    <xf numFmtId="0" fontId="15" fillId="0" borderId="0" xfId="17"/>
    <xf numFmtId="0" fontId="15" fillId="0" borderId="145" xfId="17" applyBorder="1" applyAlignment="1">
      <alignment horizontal="center" vertical="center"/>
    </xf>
    <xf numFmtId="0" fontId="134" fillId="0" borderId="145" xfId="17" applyFont="1" applyBorder="1" applyAlignment="1">
      <alignment horizontal="center"/>
    </xf>
    <xf numFmtId="0" fontId="15" fillId="0" borderId="0" xfId="17" applyAlignment="1">
      <alignment horizontal="center" vertical="center"/>
    </xf>
    <xf numFmtId="0" fontId="15" fillId="0" borderId="145" xfId="17" applyBorder="1" applyAlignment="1">
      <alignment horizontal="center"/>
    </xf>
    <xf numFmtId="0" fontId="15" fillId="0" borderId="145" xfId="17" applyBorder="1"/>
    <xf numFmtId="188" fontId="15" fillId="27" borderId="145" xfId="17" applyNumberFormat="1" applyFill="1" applyBorder="1" applyAlignment="1">
      <alignment horizontal="center"/>
    </xf>
    <xf numFmtId="188" fontId="15" fillId="0" borderId="145" xfId="17" applyNumberFormat="1" applyBorder="1" applyAlignment="1">
      <alignment horizontal="center"/>
    </xf>
    <xf numFmtId="0" fontId="15" fillId="0" borderId="0" xfId="17" applyAlignment="1">
      <alignment horizontal="center"/>
    </xf>
    <xf numFmtId="0" fontId="134" fillId="0" borderId="0" xfId="17" applyFont="1"/>
    <xf numFmtId="0" fontId="15" fillId="36" borderId="145" xfId="17" applyFill="1" applyBorder="1" applyAlignment="1">
      <alignment horizontal="center"/>
    </xf>
    <xf numFmtId="0" fontId="142" fillId="0" borderId="0" xfId="17" applyFont="1" applyAlignment="1">
      <alignment horizontal="left"/>
    </xf>
    <xf numFmtId="0" fontId="154" fillId="0" borderId="0" xfId="17" applyFont="1" applyAlignment="1">
      <alignment horizontal="left"/>
    </xf>
    <xf numFmtId="0" fontId="143" fillId="0" borderId="0" xfId="17" applyFont="1" applyAlignment="1">
      <alignment horizontal="left"/>
    </xf>
    <xf numFmtId="0" fontId="15" fillId="26" borderId="145" xfId="17" applyFill="1" applyBorder="1" applyAlignment="1">
      <alignment horizontal="center"/>
    </xf>
    <xf numFmtId="0" fontId="15" fillId="26" borderId="145" xfId="17" applyFill="1" applyBorder="1"/>
    <xf numFmtId="0" fontId="15" fillId="0" borderId="228" xfId="17" applyBorder="1" applyAlignment="1">
      <alignment vertical="center"/>
    </xf>
    <xf numFmtId="188" fontId="15" fillId="27" borderId="228" xfId="17" applyNumberFormat="1" applyFill="1" applyBorder="1" applyAlignment="1">
      <alignment horizontal="center"/>
    </xf>
    <xf numFmtId="187" fontId="140" fillId="46" borderId="145" xfId="18" applyFont="1" applyFill="1" applyBorder="1" applyAlignment="1">
      <alignment horizontal="center"/>
    </xf>
    <xf numFmtId="0" fontId="135" fillId="0" borderId="0" xfId="17" applyFont="1"/>
    <xf numFmtId="0" fontId="135" fillId="0" borderId="145" xfId="17" applyFont="1" applyBorder="1" applyAlignment="1">
      <alignment horizontal="left"/>
    </xf>
    <xf numFmtId="187" fontId="0" fillId="0" borderId="145" xfId="18" applyFont="1" applyBorder="1" applyAlignment="1">
      <alignment horizontal="center"/>
    </xf>
    <xf numFmtId="0" fontId="153" fillId="34" borderId="145" xfId="17" applyFont="1" applyFill="1" applyBorder="1" applyAlignment="1">
      <alignment horizontal="center"/>
    </xf>
    <xf numFmtId="0" fontId="15" fillId="0" borderId="0" xfId="17" applyAlignment="1">
      <alignment horizontal="left"/>
    </xf>
    <xf numFmtId="0" fontId="135" fillId="27" borderId="0" xfId="17" applyFont="1" applyFill="1" applyAlignment="1">
      <alignment horizontal="left" vertical="center"/>
    </xf>
    <xf numFmtId="0" fontId="15" fillId="27" borderId="0" xfId="17" applyFill="1" applyAlignment="1">
      <alignment horizontal="center"/>
    </xf>
    <xf numFmtId="0" fontId="15" fillId="27" borderId="0" xfId="17" applyFill="1"/>
    <xf numFmtId="0" fontId="135" fillId="27" borderId="0" xfId="17" applyFont="1" applyFill="1" applyAlignment="1">
      <alignment horizontal="left"/>
    </xf>
    <xf numFmtId="0" fontId="163" fillId="0" borderId="0" xfId="17" applyFont="1" applyAlignment="1">
      <alignment horizontal="left"/>
    </xf>
    <xf numFmtId="0" fontId="153" fillId="0" borderId="0" xfId="17" applyFont="1" applyAlignment="1">
      <alignment horizontal="left"/>
    </xf>
    <xf numFmtId="0" fontId="135" fillId="24" borderId="145" xfId="15" applyFont="1" applyFill="1" applyBorder="1" applyAlignment="1">
      <alignment horizontal="center"/>
    </xf>
    <xf numFmtId="0" fontId="13" fillId="0" borderId="0" xfId="19"/>
    <xf numFmtId="200" fontId="13" fillId="0" borderId="0" xfId="19" applyNumberFormat="1"/>
    <xf numFmtId="200" fontId="0" fillId="0" borderId="0" xfId="20" applyNumberFormat="1" applyFont="1" applyBorder="1"/>
    <xf numFmtId="200" fontId="135" fillId="0" borderId="0" xfId="20" applyNumberFormat="1" applyFont="1" applyBorder="1"/>
    <xf numFmtId="1" fontId="135" fillId="0" borderId="0" xfId="19" applyNumberFormat="1" applyFont="1"/>
    <xf numFmtId="187" fontId="0" fillId="0" borderId="0" xfId="20" applyFont="1" applyBorder="1"/>
    <xf numFmtId="200" fontId="135" fillId="0" borderId="0" xfId="19" applyNumberFormat="1" applyFont="1"/>
    <xf numFmtId="0" fontId="169" fillId="48" borderId="234" xfId="19" applyFont="1" applyFill="1" applyBorder="1" applyAlignment="1">
      <alignment horizontal="center"/>
    </xf>
    <xf numFmtId="0" fontId="169" fillId="48" borderId="213" xfId="19" applyFont="1" applyFill="1" applyBorder="1" applyAlignment="1">
      <alignment horizontal="center"/>
    </xf>
    <xf numFmtId="0" fontId="169" fillId="48" borderId="235" xfId="19" applyFont="1" applyFill="1" applyBorder="1" applyAlignment="1">
      <alignment horizontal="center"/>
    </xf>
    <xf numFmtId="0" fontId="13" fillId="0" borderId="0" xfId="19" applyAlignment="1">
      <alignment vertical="center"/>
    </xf>
    <xf numFmtId="0" fontId="135" fillId="0" borderId="0" xfId="19" applyFont="1"/>
    <xf numFmtId="0" fontId="135" fillId="0" borderId="204" xfId="19" applyFont="1" applyBorder="1" applyAlignment="1">
      <alignment horizontal="center"/>
    </xf>
    <xf numFmtId="188" fontId="135" fillId="0" borderId="205" xfId="19" applyNumberFormat="1" applyFont="1" applyBorder="1"/>
    <xf numFmtId="0" fontId="13" fillId="0" borderId="204" xfId="19" applyBorder="1"/>
    <xf numFmtId="0" fontId="13" fillId="0" borderId="205" xfId="19" applyBorder="1"/>
    <xf numFmtId="0" fontId="135" fillId="0" borderId="204" xfId="19" applyFont="1" applyBorder="1" applyAlignment="1">
      <alignment horizontal="right"/>
    </xf>
    <xf numFmtId="0" fontId="135" fillId="0" borderId="204" xfId="19" applyFont="1" applyBorder="1"/>
    <xf numFmtId="0" fontId="135" fillId="0" borderId="205" xfId="19" applyFont="1" applyBorder="1"/>
    <xf numFmtId="0" fontId="13" fillId="0" borderId="234" xfId="19" applyBorder="1"/>
    <xf numFmtId="0" fontId="13" fillId="0" borderId="213" xfId="19" applyBorder="1"/>
    <xf numFmtId="0" fontId="13" fillId="0" borderId="235" xfId="19" applyBorder="1"/>
    <xf numFmtId="0" fontId="13" fillId="0" borderId="233" xfId="19" applyBorder="1"/>
    <xf numFmtId="0" fontId="13" fillId="0" borderId="202" xfId="19" applyBorder="1"/>
    <xf numFmtId="0" fontId="149" fillId="0" borderId="204" xfId="19" applyFont="1" applyBorder="1"/>
    <xf numFmtId="0" fontId="135" fillId="27" borderId="204" xfId="19" applyFont="1" applyFill="1" applyBorder="1" applyAlignment="1">
      <alignment horizontal="center"/>
    </xf>
    <xf numFmtId="0" fontId="135" fillId="27" borderId="0" xfId="19" applyFont="1" applyFill="1"/>
    <xf numFmtId="188" fontId="164" fillId="27" borderId="205" xfId="21" applyNumberFormat="1" applyFont="1" applyFill="1" applyBorder="1"/>
    <xf numFmtId="0" fontId="173" fillId="0" borderId="204" xfId="19" applyFont="1" applyBorder="1"/>
    <xf numFmtId="0" fontId="135" fillId="0" borderId="201" xfId="19" applyFont="1" applyBorder="1"/>
    <xf numFmtId="0" fontId="149" fillId="0" borderId="234" xfId="19" applyFont="1" applyBorder="1"/>
    <xf numFmtId="0" fontId="135" fillId="0" borderId="234" xfId="19" applyFont="1" applyBorder="1" applyAlignment="1">
      <alignment horizontal="right"/>
    </xf>
    <xf numFmtId="200" fontId="135" fillId="0" borderId="213" xfId="19" applyNumberFormat="1" applyFont="1" applyBorder="1"/>
    <xf numFmtId="0" fontId="135" fillId="0" borderId="235" xfId="19" applyFont="1" applyBorder="1"/>
    <xf numFmtId="0" fontId="12" fillId="0" borderId="201" xfId="19" applyFont="1" applyBorder="1"/>
    <xf numFmtId="0" fontId="12" fillId="0" borderId="234" xfId="19" applyFont="1" applyBorder="1"/>
    <xf numFmtId="43" fontId="0" fillId="0" borderId="0" xfId="1" applyFont="1"/>
    <xf numFmtId="0" fontId="55" fillId="0" borderId="0" xfId="0" applyFont="1" applyAlignment="1">
      <alignment horizontal="right"/>
    </xf>
    <xf numFmtId="0" fontId="11" fillId="0" borderId="0" xfId="19" applyFont="1"/>
    <xf numFmtId="4" fontId="13" fillId="0" borderId="0" xfId="19" applyNumberFormat="1"/>
    <xf numFmtId="187" fontId="13" fillId="0" borderId="0" xfId="19" applyNumberFormat="1"/>
    <xf numFmtId="0" fontId="174" fillId="27" borderId="0" xfId="19" applyFont="1" applyFill="1"/>
    <xf numFmtId="0" fontId="175" fillId="0" borderId="0" xfId="19" applyFont="1" applyAlignment="1">
      <alignment horizontal="center"/>
    </xf>
    <xf numFmtId="15" fontId="0" fillId="0" borderId="0" xfId="0" applyNumberFormat="1" applyAlignment="1"/>
    <xf numFmtId="0" fontId="60" fillId="27" borderId="0" xfId="0" applyFont="1" applyFill="1" applyAlignment="1"/>
    <xf numFmtId="187" fontId="0" fillId="0" borderId="0" xfId="0" applyNumberFormat="1" applyAlignment="1"/>
    <xf numFmtId="187" fontId="125" fillId="27" borderId="0" xfId="0" applyNumberFormat="1" applyFont="1" applyFill="1" applyAlignment="1"/>
    <xf numFmtId="10" fontId="114" fillId="27" borderId="0" xfId="0" applyNumberFormat="1" applyFont="1" applyFill="1" applyAlignment="1"/>
    <xf numFmtId="188" fontId="135" fillId="30" borderId="228" xfId="15" applyNumberFormat="1" applyFont="1" applyFill="1" applyBorder="1" applyAlignment="1">
      <alignment horizontal="center"/>
    </xf>
    <xf numFmtId="0" fontId="26" fillId="30" borderId="145" xfId="15" applyFill="1" applyBorder="1" applyAlignment="1">
      <alignment horizontal="center"/>
    </xf>
    <xf numFmtId="0" fontId="135" fillId="30" borderId="145" xfId="15" applyFont="1" applyFill="1" applyBorder="1" applyAlignment="1">
      <alignment horizontal="center" vertical="center"/>
    </xf>
    <xf numFmtId="0" fontId="26" fillId="51" borderId="145" xfId="15" applyFill="1" applyBorder="1" applyAlignment="1">
      <alignment horizontal="center"/>
    </xf>
    <xf numFmtId="0" fontId="26" fillId="34" borderId="0" xfId="15" applyFill="1"/>
    <xf numFmtId="0" fontId="177" fillId="0" borderId="0" xfId="17" applyFont="1"/>
    <xf numFmtId="0" fontId="178" fillId="0" borderId="0" xfId="17" applyFont="1" applyAlignment="1">
      <alignment horizontal="center"/>
    </xf>
    <xf numFmtId="0" fontId="178" fillId="0" borderId="0" xfId="17" applyFont="1"/>
    <xf numFmtId="0" fontId="7" fillId="30" borderId="145" xfId="15" applyFont="1" applyFill="1" applyBorder="1" applyAlignment="1">
      <alignment horizontal="center" vertical="center"/>
    </xf>
    <xf numFmtId="0" fontId="26" fillId="27" borderId="280" xfId="15" applyFill="1" applyBorder="1" applyAlignment="1">
      <alignment horizontal="center" vertical="center"/>
    </xf>
    <xf numFmtId="0" fontId="26" fillId="27" borderId="145" xfId="15" applyFill="1" applyBorder="1" applyAlignment="1">
      <alignment horizontal="center" vertical="center"/>
    </xf>
    <xf numFmtId="0" fontId="7" fillId="0" borderId="145" xfId="15" applyFont="1" applyBorder="1" applyAlignment="1">
      <alignment horizontal="center"/>
    </xf>
    <xf numFmtId="187" fontId="0" fillId="25" borderId="145" xfId="18" applyFont="1" applyFill="1" applyBorder="1" applyAlignment="1">
      <alignment horizontal="center"/>
    </xf>
    <xf numFmtId="188" fontId="135" fillId="26" borderId="145" xfId="17" applyNumberFormat="1" applyFont="1" applyFill="1" applyBorder="1" applyAlignment="1">
      <alignment horizontal="center"/>
    </xf>
    <xf numFmtId="188" fontId="15" fillId="26" borderId="145" xfId="17" applyNumberFormat="1" applyFill="1" applyBorder="1" applyAlignment="1">
      <alignment horizontal="center"/>
    </xf>
    <xf numFmtId="0" fontId="15" fillId="26" borderId="145" xfId="17" applyFill="1" applyBorder="1" applyAlignment="1">
      <alignment horizontal="center" vertical="center"/>
    </xf>
    <xf numFmtId="0" fontId="153" fillId="26" borderId="145" xfId="17" applyFont="1" applyFill="1" applyBorder="1" applyAlignment="1">
      <alignment horizontal="center"/>
    </xf>
    <xf numFmtId="0" fontId="153" fillId="26" borderId="145" xfId="17" applyFont="1" applyFill="1" applyBorder="1"/>
    <xf numFmtId="0" fontId="150" fillId="0" borderId="0" xfId="17" applyFont="1" applyAlignment="1">
      <alignment horizontal="left"/>
    </xf>
    <xf numFmtId="0" fontId="15" fillId="15" borderId="145" xfId="17" applyFill="1" applyBorder="1" applyAlignment="1">
      <alignment horizontal="center"/>
    </xf>
    <xf numFmtId="0" fontId="15" fillId="52" borderId="145" xfId="17" applyFill="1" applyBorder="1" applyAlignment="1">
      <alignment horizontal="center"/>
    </xf>
    <xf numFmtId="9" fontId="15" fillId="0" borderId="145" xfId="17" applyNumberFormat="1" applyBorder="1" applyAlignment="1">
      <alignment horizontal="center"/>
    </xf>
    <xf numFmtId="0" fontId="7" fillId="0" borderId="145" xfId="17" applyFont="1" applyBorder="1"/>
    <xf numFmtId="0" fontId="140" fillId="30" borderId="145" xfId="15" applyFont="1" applyFill="1" applyBorder="1" applyAlignment="1">
      <alignment horizontal="center" vertical="center"/>
    </xf>
    <xf numFmtId="188" fontId="144" fillId="30" borderId="145" xfId="15" applyNumberFormat="1" applyFont="1" applyFill="1" applyBorder="1" applyAlignment="1">
      <alignment horizontal="center"/>
    </xf>
    <xf numFmtId="188" fontId="144" fillId="30" borderId="228" xfId="15" applyNumberFormat="1" applyFont="1" applyFill="1" applyBorder="1" applyAlignment="1">
      <alignment horizontal="center"/>
    </xf>
    <xf numFmtId="0" fontId="140" fillId="51" borderId="145" xfId="15" applyFont="1" applyFill="1" applyBorder="1" applyAlignment="1">
      <alignment horizontal="center" vertical="center"/>
    </xf>
    <xf numFmtId="188" fontId="144" fillId="51" borderId="145" xfId="15" applyNumberFormat="1" applyFont="1" applyFill="1" applyBorder="1" applyAlignment="1">
      <alignment horizontal="center"/>
    </xf>
    <xf numFmtId="188" fontId="144" fillId="51" borderId="228" xfId="15" applyNumberFormat="1" applyFont="1" applyFill="1" applyBorder="1" applyAlignment="1">
      <alignment horizontal="center"/>
    </xf>
    <xf numFmtId="0" fontId="26" fillId="53" borderId="145" xfId="15" applyFill="1" applyBorder="1" applyAlignment="1">
      <alignment horizontal="center"/>
    </xf>
    <xf numFmtId="0" fontId="140" fillId="53" borderId="145" xfId="15" applyFont="1" applyFill="1" applyBorder="1" applyAlignment="1">
      <alignment horizontal="center" vertical="center"/>
    </xf>
    <xf numFmtId="188" fontId="144" fillId="53" borderId="228" xfId="15" applyNumberFormat="1" applyFont="1" applyFill="1" applyBorder="1" applyAlignment="1">
      <alignment horizontal="center"/>
    </xf>
    <xf numFmtId="0" fontId="135" fillId="53" borderId="145" xfId="15" applyFont="1" applyFill="1" applyBorder="1" applyAlignment="1">
      <alignment horizontal="center" vertical="center"/>
    </xf>
    <xf numFmtId="188" fontId="135" fillId="53" borderId="228" xfId="15" applyNumberFormat="1" applyFont="1" applyFill="1" applyBorder="1" applyAlignment="1">
      <alignment horizontal="center"/>
    </xf>
    <xf numFmtId="0" fontId="26" fillId="15" borderId="145" xfId="15" applyFill="1" applyBorder="1" applyAlignment="1">
      <alignment horizontal="center"/>
    </xf>
    <xf numFmtId="0" fontId="7" fillId="15" borderId="145" xfId="15" applyFont="1" applyFill="1" applyBorder="1" applyAlignment="1">
      <alignment horizontal="center" vertical="center"/>
    </xf>
    <xf numFmtId="188" fontId="135" fillId="15" borderId="228" xfId="15" applyNumberFormat="1" applyFont="1" applyFill="1" applyBorder="1" applyAlignment="1">
      <alignment horizontal="center"/>
    </xf>
    <xf numFmtId="0" fontId="135" fillId="15" borderId="145" xfId="15" applyFont="1" applyFill="1" applyBorder="1" applyAlignment="1">
      <alignment horizontal="center" vertical="center"/>
    </xf>
    <xf numFmtId="0" fontId="26" fillId="54" borderId="145" xfId="15" applyFill="1" applyBorder="1" applyAlignment="1">
      <alignment horizontal="center"/>
    </xf>
    <xf numFmtId="0" fontId="7" fillId="54" borderId="145" xfId="15" applyFont="1" applyFill="1" applyBorder="1" applyAlignment="1">
      <alignment horizontal="center" vertical="center"/>
    </xf>
    <xf numFmtId="188" fontId="135" fillId="54" borderId="228" xfId="15" applyNumberFormat="1" applyFont="1" applyFill="1" applyBorder="1" applyAlignment="1">
      <alignment horizontal="center"/>
    </xf>
    <xf numFmtId="188" fontId="135" fillId="54" borderId="145" xfId="15" applyNumberFormat="1" applyFont="1" applyFill="1" applyBorder="1" applyAlignment="1">
      <alignment horizontal="center"/>
    </xf>
    <xf numFmtId="0" fontId="26" fillId="36" borderId="145" xfId="15" applyFill="1" applyBorder="1" applyAlignment="1">
      <alignment horizontal="center"/>
    </xf>
    <xf numFmtId="0" fontId="7" fillId="36" borderId="145" xfId="15" applyFont="1" applyFill="1" applyBorder="1" applyAlignment="1">
      <alignment horizontal="center" vertical="center"/>
    </xf>
    <xf numFmtId="188" fontId="135" fillId="36" borderId="228" xfId="15" applyNumberFormat="1" applyFont="1" applyFill="1" applyBorder="1" applyAlignment="1">
      <alignment horizontal="center"/>
    </xf>
    <xf numFmtId="0" fontId="135" fillId="36" borderId="145" xfId="15" applyFont="1" applyFill="1" applyBorder="1" applyAlignment="1">
      <alignment horizontal="center" vertical="center"/>
    </xf>
    <xf numFmtId="0" fontId="26" fillId="30" borderId="145" xfId="15" applyFill="1" applyBorder="1"/>
    <xf numFmtId="0" fontId="135" fillId="30" borderId="145" xfId="15" applyFont="1" applyFill="1" applyBorder="1" applyAlignment="1">
      <alignment horizontal="center"/>
    </xf>
    <xf numFmtId="0" fontId="7" fillId="30" borderId="145" xfId="15" applyFont="1" applyFill="1" applyBorder="1" applyAlignment="1">
      <alignment horizontal="center"/>
    </xf>
    <xf numFmtId="0" fontId="26" fillId="30" borderId="145" xfId="15" applyFill="1" applyBorder="1" applyAlignment="1">
      <alignment horizontal="center" vertical="center"/>
    </xf>
    <xf numFmtId="188" fontId="26" fillId="30" borderId="145" xfId="15" applyNumberFormat="1" applyFill="1" applyBorder="1" applyAlignment="1">
      <alignment horizontal="center"/>
    </xf>
    <xf numFmtId="0" fontId="149" fillId="30" borderId="145" xfId="15" applyFont="1" applyFill="1" applyBorder="1" applyAlignment="1">
      <alignment horizontal="center" vertical="center"/>
    </xf>
    <xf numFmtId="0" fontId="26" fillId="30" borderId="145" xfId="15" applyFill="1" applyBorder="1" applyAlignment="1">
      <alignment horizontal="left"/>
    </xf>
    <xf numFmtId="0" fontId="153" fillId="32" borderId="0" xfId="17" applyFont="1" applyFill="1" applyAlignment="1">
      <alignment horizontal="left"/>
    </xf>
    <xf numFmtId="0" fontId="15" fillId="32" borderId="0" xfId="17" applyFill="1" applyAlignment="1">
      <alignment horizontal="center"/>
    </xf>
    <xf numFmtId="0" fontId="15" fillId="32" borderId="0" xfId="17" applyFill="1"/>
    <xf numFmtId="0" fontId="153" fillId="28" borderId="0" xfId="17" applyFont="1" applyFill="1" applyAlignment="1">
      <alignment horizontal="left"/>
    </xf>
    <xf numFmtId="0" fontId="15" fillId="28" borderId="0" xfId="17" applyFill="1" applyAlignment="1">
      <alignment horizontal="center"/>
    </xf>
    <xf numFmtId="0" fontId="15" fillId="28" borderId="0" xfId="17" applyFill="1"/>
    <xf numFmtId="0" fontId="144" fillId="27" borderId="0" xfId="17" applyFont="1" applyFill="1" applyAlignment="1">
      <alignment horizontal="left" vertical="center"/>
    </xf>
    <xf numFmtId="0" fontId="144" fillId="27" borderId="0" xfId="17" applyFont="1" applyFill="1" applyAlignment="1">
      <alignment horizontal="left"/>
    </xf>
    <xf numFmtId="16" fontId="0" fillId="0" borderId="0" xfId="0" applyNumberFormat="1" applyAlignment="1"/>
    <xf numFmtId="0" fontId="0" fillId="0" borderId="0" xfId="0" applyFill="1" applyAlignment="1"/>
    <xf numFmtId="16" fontId="0" fillId="0" borderId="0" xfId="0" applyNumberFormat="1" applyFill="1" applyAlignment="1"/>
    <xf numFmtId="9" fontId="0" fillId="0" borderId="0" xfId="0" applyNumberFormat="1" applyFill="1" applyAlignment="1"/>
    <xf numFmtId="10" fontId="0" fillId="0" borderId="0" xfId="0" applyNumberFormat="1" applyFill="1" applyAlignment="1"/>
    <xf numFmtId="16" fontId="0" fillId="27" borderId="0" xfId="0" applyNumberFormat="1" applyFill="1" applyAlignment="1"/>
    <xf numFmtId="9" fontId="0" fillId="27" borderId="0" xfId="0" applyNumberFormat="1" applyFill="1" applyAlignment="1"/>
    <xf numFmtId="0" fontId="8" fillId="0" borderId="145" xfId="17" applyFont="1" applyBorder="1" applyAlignment="1">
      <alignment horizontal="center"/>
    </xf>
    <xf numFmtId="0" fontId="15" fillId="0" borderId="174" xfId="17" applyBorder="1" applyAlignment="1">
      <alignment horizontal="center"/>
    </xf>
    <xf numFmtId="0" fontId="15" fillId="0" borderId="228" xfId="17" applyBorder="1" applyAlignment="1">
      <alignment horizontal="center" vertical="center"/>
    </xf>
    <xf numFmtId="188" fontId="135" fillId="0" borderId="145" xfId="17" applyNumberFormat="1" applyFont="1" applyBorder="1" applyAlignment="1">
      <alignment horizontal="center"/>
    </xf>
    <xf numFmtId="0" fontId="135" fillId="34" borderId="145" xfId="17" applyFont="1" applyFill="1" applyBorder="1" applyAlignment="1">
      <alignment horizontal="center" vertical="center"/>
    </xf>
    <xf numFmtId="0" fontId="8" fillId="28" borderId="145" xfId="17" applyFont="1" applyFill="1" applyBorder="1" applyAlignment="1">
      <alignment horizontal="center"/>
    </xf>
    <xf numFmtId="0" fontId="15" fillId="28" borderId="145" xfId="17" applyFill="1" applyBorder="1" applyAlignment="1">
      <alignment horizontal="center"/>
    </xf>
    <xf numFmtId="0" fontId="15" fillId="28" borderId="145" xfId="17" applyFill="1" applyBorder="1"/>
    <xf numFmtId="16" fontId="15" fillId="28" borderId="145" xfId="17" applyNumberFormat="1" applyFill="1" applyBorder="1" applyAlignment="1">
      <alignment horizontal="center"/>
    </xf>
    <xf numFmtId="0" fontId="15" fillId="28" borderId="145" xfId="17" applyFill="1" applyBorder="1" applyAlignment="1">
      <alignment horizontal="center" vertical="center"/>
    </xf>
    <xf numFmtId="188" fontId="135" fillId="28" borderId="145" xfId="17" applyNumberFormat="1" applyFont="1" applyFill="1" applyBorder="1" applyAlignment="1">
      <alignment horizontal="center"/>
    </xf>
    <xf numFmtId="188" fontId="15" fillId="28" borderId="145" xfId="17" applyNumberFormat="1" applyFill="1" applyBorder="1" applyAlignment="1">
      <alignment horizontal="center"/>
    </xf>
    <xf numFmtId="0" fontId="140" fillId="28" borderId="145" xfId="17" applyFont="1" applyFill="1" applyBorder="1" applyAlignment="1">
      <alignment horizontal="center"/>
    </xf>
    <xf numFmtId="0" fontId="140" fillId="28" borderId="145" xfId="17" applyFont="1" applyFill="1" applyBorder="1"/>
    <xf numFmtId="0" fontId="7" fillId="28" borderId="145" xfId="17" applyFont="1" applyFill="1" applyBorder="1" applyAlignment="1">
      <alignment horizontal="center"/>
    </xf>
    <xf numFmtId="0" fontId="180" fillId="0" borderId="0" xfId="17" applyFont="1"/>
    <xf numFmtId="194" fontId="0" fillId="27" borderId="0" xfId="1" applyNumberFormat="1" applyFont="1" applyFill="1" applyBorder="1" applyAlignment="1" applyProtection="1">
      <alignment vertical="center"/>
      <protection locked="0"/>
    </xf>
    <xf numFmtId="0" fontId="7" fillId="0" borderId="145" xfId="17" applyFont="1" applyBorder="1" applyAlignment="1">
      <alignment horizontal="left"/>
    </xf>
    <xf numFmtId="0" fontId="7" fillId="0" borderId="280" xfId="17" applyFont="1" applyBorder="1" applyAlignment="1">
      <alignment horizontal="center" vertical="center"/>
    </xf>
    <xf numFmtId="0" fontId="7" fillId="0" borderId="145" xfId="17" applyFont="1" applyBorder="1" applyAlignment="1">
      <alignment horizontal="center" vertical="center"/>
    </xf>
    <xf numFmtId="188" fontId="144" fillId="0" borderId="145" xfId="17" applyNumberFormat="1" applyFont="1" applyBorder="1" applyAlignment="1">
      <alignment horizontal="center" vertical="center"/>
    </xf>
    <xf numFmtId="0" fontId="7" fillId="0" borderId="145" xfId="17" applyFont="1" applyBorder="1" applyAlignment="1">
      <alignment horizontal="center"/>
    </xf>
    <xf numFmtId="188" fontId="144" fillId="0" borderId="145" xfId="17" applyNumberFormat="1" applyFont="1" applyBorder="1" applyAlignment="1">
      <alignment horizontal="center"/>
    </xf>
    <xf numFmtId="0" fontId="153" fillId="0" borderId="145" xfId="17" applyFont="1" applyBorder="1" applyAlignment="1">
      <alignment horizontal="center"/>
    </xf>
    <xf numFmtId="0" fontId="134" fillId="0" borderId="145" xfId="17" applyFont="1" applyBorder="1"/>
    <xf numFmtId="0" fontId="135" fillId="0" borderId="145" xfId="17" applyFont="1" applyBorder="1" applyAlignment="1">
      <alignment horizontal="center"/>
    </xf>
    <xf numFmtId="0" fontId="135" fillId="0" borderId="145" xfId="17" applyFont="1" applyBorder="1"/>
    <xf numFmtId="188" fontId="15" fillId="0" borderId="228" xfId="17" applyNumberFormat="1" applyBorder="1" applyAlignment="1">
      <alignment horizontal="center"/>
    </xf>
    <xf numFmtId="0" fontId="153" fillId="0" borderId="145" xfId="17" applyFont="1" applyBorder="1"/>
    <xf numFmtId="0" fontId="144" fillId="0" borderId="145" xfId="17" applyFont="1" applyBorder="1" applyAlignment="1">
      <alignment horizontal="center"/>
    </xf>
    <xf numFmtId="0" fontId="144" fillId="0" borderId="145" xfId="17" applyFont="1" applyBorder="1"/>
    <xf numFmtId="188" fontId="135" fillId="0" borderId="228" xfId="17" applyNumberFormat="1" applyFont="1" applyBorder="1" applyAlignment="1">
      <alignment horizontal="center"/>
    </xf>
    <xf numFmtId="0" fontId="15" fillId="0" borderId="174" xfId="17" applyBorder="1" applyAlignment="1">
      <alignment vertical="center"/>
    </xf>
    <xf numFmtId="0" fontId="153" fillId="0" borderId="0" xfId="17" applyFont="1"/>
    <xf numFmtId="0" fontId="183" fillId="0" borderId="0" xfId="0" applyFont="1" applyAlignment="1"/>
    <xf numFmtId="43" fontId="183" fillId="0" borderId="0" xfId="1" applyFont="1" applyAlignment="1"/>
    <xf numFmtId="0" fontId="184" fillId="27" borderId="0" xfId="0" applyFont="1" applyFill="1" applyAlignment="1"/>
    <xf numFmtId="16" fontId="15" fillId="0" borderId="145" xfId="17" applyNumberFormat="1" applyBorder="1" applyAlignment="1">
      <alignment horizontal="center"/>
    </xf>
    <xf numFmtId="0" fontId="140" fillId="0" borderId="145" xfId="17" applyFont="1" applyBorder="1" applyAlignment="1">
      <alignment horizontal="center"/>
    </xf>
    <xf numFmtId="0" fontId="140" fillId="0" borderId="145" xfId="17" applyFont="1" applyBorder="1"/>
    <xf numFmtId="9" fontId="144" fillId="0" borderId="145" xfId="17" applyNumberFormat="1" applyFont="1" applyBorder="1" applyAlignment="1">
      <alignment horizontal="center"/>
    </xf>
    <xf numFmtId="0" fontId="140" fillId="0" borderId="145" xfId="17" applyFont="1" applyBorder="1" applyAlignment="1">
      <alignment horizontal="center" vertical="center"/>
    </xf>
    <xf numFmtId="0" fontId="7" fillId="0" borderId="279" xfId="17" applyFont="1" applyBorder="1" applyAlignment="1">
      <alignment horizontal="center"/>
    </xf>
    <xf numFmtId="0" fontId="140" fillId="0" borderId="279" xfId="17" applyFont="1" applyBorder="1" applyAlignment="1">
      <alignment horizontal="center"/>
    </xf>
    <xf numFmtId="0" fontId="15" fillId="0" borderId="279" xfId="17" applyBorder="1"/>
    <xf numFmtId="0" fontId="15" fillId="0" borderId="279" xfId="17" applyBorder="1" applyAlignment="1">
      <alignment horizontal="center"/>
    </xf>
    <xf numFmtId="187" fontId="0" fillId="25" borderId="279" xfId="18" applyFont="1" applyFill="1" applyBorder="1" applyAlignment="1">
      <alignment horizontal="center"/>
    </xf>
    <xf numFmtId="0" fontId="15" fillId="0" borderId="279" xfId="17" applyBorder="1" applyAlignment="1">
      <alignment horizontal="center" vertical="center"/>
    </xf>
    <xf numFmtId="188" fontId="135" fillId="0" borderId="279" xfId="17" applyNumberFormat="1" applyFont="1" applyBorder="1" applyAlignment="1">
      <alignment horizontal="center"/>
    </xf>
    <xf numFmtId="188" fontId="15" fillId="0" borderId="279" xfId="17" applyNumberFormat="1" applyBorder="1" applyAlignment="1">
      <alignment horizontal="center"/>
    </xf>
    <xf numFmtId="0" fontId="15" fillId="28" borderId="242" xfId="17" applyFill="1" applyBorder="1" applyAlignment="1">
      <alignment horizontal="center"/>
    </xf>
    <xf numFmtId="187" fontId="0" fillId="24" borderId="242" xfId="18" applyFont="1" applyFill="1" applyBorder="1" applyAlignment="1">
      <alignment horizontal="center"/>
    </xf>
    <xf numFmtId="0" fontId="15" fillId="28" borderId="245" xfId="17" applyFill="1" applyBorder="1" applyAlignment="1">
      <alignment horizontal="center"/>
    </xf>
    <xf numFmtId="187" fontId="0" fillId="24" borderId="245" xfId="18" applyFont="1" applyFill="1" applyBorder="1" applyAlignment="1">
      <alignment horizontal="center"/>
    </xf>
    <xf numFmtId="0" fontId="15" fillId="26" borderId="241" xfId="17" applyFill="1" applyBorder="1" applyAlignment="1">
      <alignment horizontal="center"/>
    </xf>
    <xf numFmtId="0" fontId="135" fillId="26" borderId="242" xfId="17" applyFont="1" applyFill="1" applyBorder="1" applyAlignment="1">
      <alignment horizontal="center"/>
    </xf>
    <xf numFmtId="0" fontId="15" fillId="26" borderId="242" xfId="17" applyFill="1" applyBorder="1"/>
    <xf numFmtId="0" fontId="15" fillId="26" borderId="242" xfId="17" applyFill="1" applyBorder="1" applyAlignment="1">
      <alignment horizontal="center"/>
    </xf>
    <xf numFmtId="0" fontId="15" fillId="26" borderId="244" xfId="17" applyFill="1" applyBorder="1" applyAlignment="1">
      <alignment horizontal="center"/>
    </xf>
    <xf numFmtId="0" fontId="135" fillId="26" borderId="245" xfId="17" applyFont="1" applyFill="1" applyBorder="1" applyAlignment="1">
      <alignment horizontal="center"/>
    </xf>
    <xf numFmtId="0" fontId="15" fillId="26" borderId="245" xfId="17" applyFill="1" applyBorder="1"/>
    <xf numFmtId="0" fontId="15" fillId="26" borderId="245" xfId="17" applyFill="1" applyBorder="1" applyAlignment="1">
      <alignment horizontal="center"/>
    </xf>
    <xf numFmtId="0" fontId="15" fillId="26" borderId="242" xfId="17" applyFill="1" applyBorder="1" applyAlignment="1">
      <alignment horizontal="center" vertical="center"/>
    </xf>
    <xf numFmtId="188" fontId="135" fillId="26" borderId="242" xfId="17" applyNumberFormat="1" applyFont="1" applyFill="1" applyBorder="1" applyAlignment="1">
      <alignment horizontal="center"/>
    </xf>
    <xf numFmtId="188" fontId="15" fillId="26" borderId="242" xfId="17" applyNumberFormat="1" applyFill="1" applyBorder="1" applyAlignment="1">
      <alignment horizontal="center"/>
    </xf>
    <xf numFmtId="0" fontId="15" fillId="26" borderId="243" xfId="17" applyFill="1" applyBorder="1" applyAlignment="1">
      <alignment horizontal="center" vertical="center"/>
    </xf>
    <xf numFmtId="0" fontId="15" fillId="26" borderId="245" xfId="17" applyFill="1" applyBorder="1" applyAlignment="1">
      <alignment horizontal="center" vertical="center"/>
    </xf>
    <xf numFmtId="188" fontId="135" fillId="26" borderId="245" xfId="17" applyNumberFormat="1" applyFont="1" applyFill="1" applyBorder="1" applyAlignment="1">
      <alignment horizontal="center"/>
    </xf>
    <xf numFmtId="188" fontId="15" fillId="26" borderId="245" xfId="17" applyNumberFormat="1" applyFill="1" applyBorder="1" applyAlignment="1">
      <alignment horizontal="center"/>
    </xf>
    <xf numFmtId="0" fontId="15" fillId="26" borderId="246" xfId="17" applyFill="1" applyBorder="1" applyAlignment="1">
      <alignment horizontal="center" vertical="center"/>
    </xf>
    <xf numFmtId="0" fontId="15" fillId="30" borderId="280" xfId="17" applyFill="1" applyBorder="1" applyAlignment="1">
      <alignment horizontal="center"/>
    </xf>
    <xf numFmtId="0" fontId="135" fillId="30" borderId="280" xfId="17" applyFont="1" applyFill="1" applyBorder="1" applyAlignment="1">
      <alignment horizontal="center"/>
    </xf>
    <xf numFmtId="0" fontId="15" fillId="30" borderId="280" xfId="17" applyFill="1" applyBorder="1"/>
    <xf numFmtId="0" fontId="15" fillId="30" borderId="280" xfId="17" applyFill="1" applyBorder="1" applyAlignment="1">
      <alignment horizontal="center" vertical="center"/>
    </xf>
    <xf numFmtId="188" fontId="135" fillId="30" borderId="280" xfId="17" applyNumberFormat="1" applyFont="1" applyFill="1" applyBorder="1" applyAlignment="1">
      <alignment horizontal="center"/>
    </xf>
    <xf numFmtId="188" fontId="15" fillId="30" borderId="280" xfId="17" applyNumberFormat="1" applyFill="1" applyBorder="1" applyAlignment="1">
      <alignment horizontal="center"/>
    </xf>
    <xf numFmtId="0" fontId="15" fillId="30" borderId="145" xfId="17" applyFill="1" applyBorder="1" applyAlignment="1">
      <alignment horizontal="center"/>
    </xf>
    <xf numFmtId="0" fontId="135" fillId="30" borderId="145" xfId="17" applyFont="1" applyFill="1" applyBorder="1" applyAlignment="1">
      <alignment horizontal="center"/>
    </xf>
    <xf numFmtId="0" fontId="15" fillId="30" borderId="145" xfId="17" applyFill="1" applyBorder="1"/>
    <xf numFmtId="0" fontId="15" fillId="30" borderId="145" xfId="17" applyFill="1" applyBorder="1" applyAlignment="1">
      <alignment horizontal="center" vertical="center"/>
    </xf>
    <xf numFmtId="188" fontId="135" fillId="30" borderId="145" xfId="17" applyNumberFormat="1" applyFont="1" applyFill="1" applyBorder="1" applyAlignment="1">
      <alignment horizontal="center"/>
    </xf>
    <xf numFmtId="188" fontId="15" fillId="30" borderId="145" xfId="17" applyNumberFormat="1" applyFill="1" applyBorder="1" applyAlignment="1">
      <alignment horizontal="center"/>
    </xf>
    <xf numFmtId="0" fontId="134" fillId="28" borderId="205" xfId="17" applyFont="1" applyFill="1" applyBorder="1" applyAlignment="1">
      <alignment horizontal="left" vertical="center"/>
    </xf>
    <xf numFmtId="0" fontId="15" fillId="30" borderId="286" xfId="17" applyFill="1" applyBorder="1" applyAlignment="1">
      <alignment horizontal="center"/>
    </xf>
    <xf numFmtId="0" fontId="15" fillId="30" borderId="287" xfId="17" applyFill="1" applyBorder="1" applyAlignment="1">
      <alignment horizontal="center" vertical="center"/>
    </xf>
    <xf numFmtId="0" fontId="15" fillId="30" borderId="232" xfId="17" applyFill="1" applyBorder="1" applyAlignment="1">
      <alignment horizontal="center"/>
    </xf>
    <xf numFmtId="0" fontId="15" fillId="30" borderId="176" xfId="17" applyFill="1" applyBorder="1" applyAlignment="1">
      <alignment horizontal="center" vertical="center"/>
    </xf>
    <xf numFmtId="0" fontId="15" fillId="30" borderId="244" xfId="17" applyFill="1" applyBorder="1" applyAlignment="1">
      <alignment horizontal="center"/>
    </xf>
    <xf numFmtId="0" fontId="135" fillId="30" borderId="245" xfId="17" applyFont="1" applyFill="1" applyBorder="1" applyAlignment="1">
      <alignment horizontal="center"/>
    </xf>
    <xf numFmtId="0" fontId="15" fillId="30" borderId="245" xfId="17" applyFill="1" applyBorder="1"/>
    <xf numFmtId="0" fontId="15" fillId="30" borderId="245" xfId="17" applyFill="1" applyBorder="1" applyAlignment="1">
      <alignment horizontal="center"/>
    </xf>
    <xf numFmtId="0" fontId="15" fillId="30" borderId="245" xfId="17" applyFill="1" applyBorder="1" applyAlignment="1">
      <alignment horizontal="center" vertical="center"/>
    </xf>
    <xf numFmtId="188" fontId="135" fillId="30" borderId="245" xfId="17" applyNumberFormat="1" applyFont="1" applyFill="1" applyBorder="1" applyAlignment="1">
      <alignment horizontal="center"/>
    </xf>
    <xf numFmtId="188" fontId="15" fillId="30" borderId="245" xfId="17" applyNumberFormat="1" applyFill="1" applyBorder="1" applyAlignment="1">
      <alignment horizontal="center"/>
    </xf>
    <xf numFmtId="0" fontId="15" fillId="30" borderId="246" xfId="17" applyFill="1" applyBorder="1" applyAlignment="1">
      <alignment horizontal="center" vertical="center"/>
    </xf>
    <xf numFmtId="0" fontId="153" fillId="28" borderId="280" xfId="17" applyFont="1" applyFill="1" applyBorder="1" applyAlignment="1">
      <alignment horizontal="center"/>
    </xf>
    <xf numFmtId="0" fontId="153" fillId="28" borderId="280" xfId="17" applyFont="1" applyFill="1" applyBorder="1"/>
    <xf numFmtId="0" fontId="153" fillId="28" borderId="280" xfId="17" applyFont="1" applyFill="1" applyBorder="1" applyAlignment="1">
      <alignment horizontal="center" vertical="center"/>
    </xf>
    <xf numFmtId="188" fontId="153" fillId="28" borderId="280" xfId="17" applyNumberFormat="1" applyFont="1" applyFill="1" applyBorder="1" applyAlignment="1">
      <alignment horizontal="center"/>
    </xf>
    <xf numFmtId="0" fontId="134" fillId="28" borderId="280" xfId="17" applyFont="1" applyFill="1" applyBorder="1" applyAlignment="1">
      <alignment horizontal="center" vertical="center"/>
    </xf>
    <xf numFmtId="0" fontId="153" fillId="28" borderId="145" xfId="17" applyFont="1" applyFill="1" applyBorder="1" applyAlignment="1">
      <alignment horizontal="center"/>
    </xf>
    <xf numFmtId="0" fontId="153" fillId="28" borderId="145" xfId="17" applyFont="1" applyFill="1" applyBorder="1"/>
    <xf numFmtId="0" fontId="153" fillId="28" borderId="145" xfId="17" applyFont="1" applyFill="1" applyBorder="1" applyAlignment="1">
      <alignment horizontal="center" vertical="center"/>
    </xf>
    <xf numFmtId="188" fontId="153" fillId="28" borderId="145" xfId="17" applyNumberFormat="1" applyFont="1" applyFill="1" applyBorder="1" applyAlignment="1">
      <alignment horizontal="center"/>
    </xf>
    <xf numFmtId="0" fontId="134" fillId="28" borderId="145" xfId="17" applyFont="1" applyFill="1" applyBorder="1" applyAlignment="1">
      <alignment horizontal="center" vertical="center"/>
    </xf>
    <xf numFmtId="0" fontId="140" fillId="28" borderId="145" xfId="17" applyFont="1" applyFill="1" applyBorder="1" applyAlignment="1">
      <alignment horizontal="center" vertical="center"/>
    </xf>
    <xf numFmtId="0" fontId="15" fillId="25" borderId="228" xfId="17" applyFill="1" applyBorder="1" applyAlignment="1">
      <alignment horizontal="center" vertical="center"/>
    </xf>
    <xf numFmtId="188" fontId="135" fillId="25" borderId="145" xfId="17" applyNumberFormat="1" applyFont="1" applyFill="1" applyBorder="1" applyAlignment="1">
      <alignment horizontal="center"/>
    </xf>
    <xf numFmtId="188" fontId="15" fillId="25" borderId="145" xfId="17" applyNumberFormat="1" applyFill="1" applyBorder="1" applyAlignment="1">
      <alignment horizontal="center"/>
    </xf>
    <xf numFmtId="0" fontId="15" fillId="25" borderId="145" xfId="17" applyFill="1" applyBorder="1" applyAlignment="1">
      <alignment horizontal="center" vertical="center"/>
    </xf>
    <xf numFmtId="0" fontId="0" fillId="0" borderId="0" xfId="0" applyAlignment="1">
      <alignment horizontal="center" vertical="center"/>
    </xf>
    <xf numFmtId="0" fontId="55" fillId="0" borderId="145" xfId="0" applyFont="1" applyBorder="1" applyAlignment="1">
      <alignment horizontal="center" vertical="center" wrapText="1"/>
    </xf>
    <xf numFmtId="9" fontId="0" fillId="0" borderId="145" xfId="0" applyNumberFormat="1" applyBorder="1" applyAlignment="1">
      <alignment horizontal="center" vertical="center"/>
    </xf>
    <xf numFmtId="0" fontId="55" fillId="0" borderId="145" xfId="0" applyFont="1" applyBorder="1" applyAlignment="1">
      <alignment horizontal="center" vertical="center"/>
    </xf>
    <xf numFmtId="0" fontId="0" fillId="0" borderId="145" xfId="0" applyBorder="1" applyAlignment="1">
      <alignment horizontal="center" vertical="center"/>
    </xf>
    <xf numFmtId="10" fontId="60" fillId="0" borderId="145" xfId="0" applyNumberFormat="1" applyFont="1" applyBorder="1" applyAlignment="1">
      <alignment horizontal="center" vertical="center"/>
    </xf>
    <xf numFmtId="10" fontId="0" fillId="0" borderId="176" xfId="0" applyNumberFormat="1" applyBorder="1" applyAlignment="1">
      <alignment horizontal="center" vertical="center"/>
    </xf>
    <xf numFmtId="0" fontId="55" fillId="0" borderId="245" xfId="0" applyFont="1" applyBorder="1" applyAlignment="1">
      <alignment horizontal="center" vertical="center" wrapText="1"/>
    </xf>
    <xf numFmtId="0" fontId="55" fillId="0" borderId="245" xfId="0" applyFont="1" applyBorder="1" applyAlignment="1">
      <alignment horizontal="center" vertical="center"/>
    </xf>
    <xf numFmtId="10" fontId="60" fillId="0" borderId="245" xfId="0" applyNumberFormat="1" applyFont="1" applyBorder="1" applyAlignment="1">
      <alignment horizontal="center" vertical="center"/>
    </xf>
    <xf numFmtId="10" fontId="0" fillId="0" borderId="246" xfId="0" applyNumberFormat="1" applyBorder="1" applyAlignment="1">
      <alignment horizontal="center" vertical="center"/>
    </xf>
    <xf numFmtId="0" fontId="144" fillId="34" borderId="279" xfId="17" applyFont="1" applyFill="1" applyBorder="1" applyAlignment="1">
      <alignment horizontal="center"/>
    </xf>
    <xf numFmtId="0" fontId="190" fillId="0" borderId="0" xfId="0" applyFont="1" applyAlignment="1"/>
    <xf numFmtId="0" fontId="165" fillId="0" borderId="0" xfId="0" applyFont="1" applyAlignment="1"/>
    <xf numFmtId="0" fontId="183" fillId="0" borderId="145" xfId="0" applyFont="1" applyBorder="1" applyAlignment="1"/>
    <xf numFmtId="17" fontId="183" fillId="0" borderId="145" xfId="0" applyNumberFormat="1" applyFont="1" applyBorder="1" applyAlignment="1"/>
    <xf numFmtId="0" fontId="183" fillId="51" borderId="145" xfId="0" applyFont="1" applyFill="1" applyBorder="1" applyAlignment="1"/>
    <xf numFmtId="43" fontId="183" fillId="0" borderId="145" xfId="1" applyFont="1" applyBorder="1" applyAlignment="1"/>
    <xf numFmtId="43" fontId="183" fillId="27" borderId="145" xfId="1" applyFont="1" applyFill="1" applyBorder="1" applyAlignment="1"/>
    <xf numFmtId="0" fontId="183" fillId="32" borderId="145" xfId="0" applyFont="1" applyFill="1" applyBorder="1" applyAlignment="1"/>
    <xf numFmtId="43" fontId="184" fillId="27" borderId="145" xfId="1" applyFont="1" applyFill="1" applyBorder="1" applyAlignment="1"/>
    <xf numFmtId="43" fontId="183" fillId="0" borderId="145" xfId="0" applyNumberFormat="1" applyFont="1" applyBorder="1" applyAlignment="1"/>
    <xf numFmtId="43" fontId="187" fillId="0" borderId="145" xfId="1" applyFont="1" applyBorder="1" applyAlignment="1"/>
    <xf numFmtId="0" fontId="183" fillId="0" borderId="0" xfId="0" applyFont="1" applyBorder="1" applyAlignment="1"/>
    <xf numFmtId="194" fontId="183" fillId="0" borderId="0" xfId="1" applyNumberFormat="1" applyFont="1" applyAlignment="1"/>
    <xf numFmtId="194" fontId="183" fillId="0" borderId="0" xfId="0" applyNumberFormat="1" applyFont="1" applyAlignment="1"/>
    <xf numFmtId="0" fontId="125" fillId="0" borderId="0" xfId="0" applyFont="1" applyBorder="1" applyAlignment="1"/>
    <xf numFmtId="0" fontId="196" fillId="0" borderId="0" xfId="0" applyFont="1" applyBorder="1" applyAlignment="1"/>
    <xf numFmtId="0" fontId="183" fillId="0" borderId="0" xfId="0" applyFont="1" applyBorder="1" applyAlignment="1">
      <alignment horizontal="right"/>
    </xf>
    <xf numFmtId="0" fontId="0" fillId="0" borderId="0" xfId="0" applyBorder="1" applyAlignment="1">
      <alignment horizontal="center"/>
    </xf>
    <xf numFmtId="49" fontId="0" fillId="0" borderId="0" xfId="0" applyNumberFormat="1" applyBorder="1" applyAlignment="1">
      <alignment horizontal="left"/>
    </xf>
    <xf numFmtId="0" fontId="15" fillId="15" borderId="145" xfId="17" applyFill="1" applyBorder="1"/>
    <xf numFmtId="0" fontId="7" fillId="15" borderId="145" xfId="17" applyFont="1" applyFill="1" applyBorder="1" applyAlignment="1">
      <alignment horizontal="center"/>
    </xf>
    <xf numFmtId="188" fontId="144" fillId="15" borderId="145" xfId="17" applyNumberFormat="1" applyFont="1" applyFill="1" applyBorder="1" applyAlignment="1">
      <alignment horizontal="center"/>
    </xf>
    <xf numFmtId="0" fontId="15" fillId="52" borderId="145" xfId="17" applyFill="1" applyBorder="1"/>
    <xf numFmtId="0" fontId="7" fillId="52" borderId="145" xfId="17" applyFont="1" applyFill="1" applyBorder="1" applyAlignment="1">
      <alignment horizontal="center"/>
    </xf>
    <xf numFmtId="188" fontId="144" fillId="52" borderId="145" xfId="17" applyNumberFormat="1" applyFont="1" applyFill="1" applyBorder="1" applyAlignment="1">
      <alignment horizontal="center"/>
    </xf>
    <xf numFmtId="0" fontId="15" fillId="36" borderId="145" xfId="17" applyFill="1" applyBorder="1"/>
    <xf numFmtId="0" fontId="7" fillId="36" borderId="145" xfId="17" applyFont="1" applyFill="1" applyBorder="1" applyAlignment="1">
      <alignment horizontal="center"/>
    </xf>
    <xf numFmtId="188" fontId="144" fillId="36" borderId="145" xfId="17" applyNumberFormat="1" applyFont="1" applyFill="1" applyBorder="1" applyAlignment="1">
      <alignment horizontal="center"/>
    </xf>
    <xf numFmtId="0" fontId="134" fillId="34" borderId="241" xfId="17" applyFont="1" applyFill="1" applyBorder="1" applyAlignment="1">
      <alignment horizontal="center"/>
    </xf>
    <xf numFmtId="0" fontId="153" fillId="0" borderId="242" xfId="17" applyFont="1" applyBorder="1" applyAlignment="1">
      <alignment horizontal="center"/>
    </xf>
    <xf numFmtId="0" fontId="134" fillId="0" borderId="242" xfId="17" applyFont="1" applyBorder="1"/>
    <xf numFmtId="187" fontId="140" fillId="46" borderId="242" xfId="18" applyFont="1" applyFill="1" applyBorder="1" applyAlignment="1">
      <alignment horizontal="center"/>
    </xf>
    <xf numFmtId="0" fontId="7" fillId="0" borderId="242" xfId="17" applyFont="1" applyBorder="1" applyAlignment="1">
      <alignment horizontal="center" vertical="center"/>
    </xf>
    <xf numFmtId="188" fontId="144" fillId="0" borderId="242" xfId="17" applyNumberFormat="1" applyFont="1" applyBorder="1" applyAlignment="1">
      <alignment horizontal="center" vertical="center"/>
    </xf>
    <xf numFmtId="188" fontId="144" fillId="0" borderId="242" xfId="17" applyNumberFormat="1" applyFont="1" applyBorder="1" applyAlignment="1">
      <alignment horizontal="center"/>
    </xf>
    <xf numFmtId="0" fontId="15" fillId="0" borderId="243" xfId="17" applyBorder="1" applyAlignment="1">
      <alignment horizontal="center" vertical="center"/>
    </xf>
    <xf numFmtId="0" fontId="134" fillId="34" borderId="232" xfId="17" applyFont="1" applyFill="1" applyBorder="1" applyAlignment="1">
      <alignment horizontal="center"/>
    </xf>
    <xf numFmtId="0" fontId="15" fillId="0" borderId="176" xfId="17" applyBorder="1" applyAlignment="1">
      <alignment horizontal="center" vertical="center"/>
    </xf>
    <xf numFmtId="0" fontId="15" fillId="15" borderId="232" xfId="17" applyFill="1" applyBorder="1" applyAlignment="1">
      <alignment horizontal="center"/>
    </xf>
    <xf numFmtId="0" fontId="15" fillId="15" borderId="176" xfId="17" applyFill="1" applyBorder="1" applyAlignment="1">
      <alignment horizontal="center" vertical="center"/>
    </xf>
    <xf numFmtId="0" fontId="15" fillId="52" borderId="232" xfId="17" applyFill="1" applyBorder="1" applyAlignment="1">
      <alignment horizontal="center"/>
    </xf>
    <xf numFmtId="0" fontId="15" fillId="52" borderId="176" xfId="17" applyFill="1" applyBorder="1" applyAlignment="1">
      <alignment horizontal="center" vertical="center"/>
    </xf>
    <xf numFmtId="0" fontId="15" fillId="36" borderId="232" xfId="17" applyFill="1" applyBorder="1" applyAlignment="1">
      <alignment horizontal="center"/>
    </xf>
    <xf numFmtId="0" fontId="15" fillId="36" borderId="176" xfId="17" applyFill="1" applyBorder="1" applyAlignment="1">
      <alignment horizontal="center" vertical="center"/>
    </xf>
    <xf numFmtId="0" fontId="15" fillId="36" borderId="244" xfId="17" applyFill="1" applyBorder="1" applyAlignment="1">
      <alignment horizontal="center"/>
    </xf>
    <xf numFmtId="0" fontId="15" fillId="36" borderId="245" xfId="17" applyFill="1" applyBorder="1" applyAlignment="1">
      <alignment horizontal="center"/>
    </xf>
    <xf numFmtId="0" fontId="15" fillId="36" borderId="245" xfId="17" applyFill="1" applyBorder="1"/>
    <xf numFmtId="0" fontId="7" fillId="36" borderId="245" xfId="17" applyFont="1" applyFill="1" applyBorder="1" applyAlignment="1">
      <alignment horizontal="center"/>
    </xf>
    <xf numFmtId="188" fontId="144" fillId="36" borderId="245" xfId="17" applyNumberFormat="1" applyFont="1" applyFill="1" applyBorder="1" applyAlignment="1">
      <alignment horizontal="center"/>
    </xf>
    <xf numFmtId="0" fontId="15" fillId="36" borderId="246" xfId="17" applyFill="1" applyBorder="1" applyAlignment="1">
      <alignment horizontal="center" vertical="center"/>
    </xf>
    <xf numFmtId="0" fontId="15" fillId="0" borderId="232" xfId="17" applyBorder="1" applyAlignment="1">
      <alignment horizontal="center"/>
    </xf>
    <xf numFmtId="0" fontId="15" fillId="34" borderId="241" xfId="17" applyFill="1" applyBorder="1" applyAlignment="1">
      <alignment horizontal="center"/>
    </xf>
    <xf numFmtId="0" fontId="15" fillId="34" borderId="242" xfId="17" applyFill="1" applyBorder="1" applyAlignment="1">
      <alignment horizontal="center"/>
    </xf>
    <xf numFmtId="0" fontId="15" fillId="34" borderId="242" xfId="17" applyFill="1" applyBorder="1"/>
    <xf numFmtId="0" fontId="7" fillId="34" borderId="242" xfId="17" applyFont="1" applyFill="1" applyBorder="1" applyAlignment="1">
      <alignment horizontal="center"/>
    </xf>
    <xf numFmtId="188" fontId="144" fillId="34" borderId="242" xfId="17" applyNumberFormat="1" applyFont="1" applyFill="1" applyBorder="1" applyAlignment="1">
      <alignment horizontal="center"/>
    </xf>
    <xf numFmtId="0" fontId="15" fillId="34" borderId="243" xfId="17" applyFill="1" applyBorder="1" applyAlignment="1">
      <alignment horizontal="center" vertical="center"/>
    </xf>
    <xf numFmtId="0" fontId="15" fillId="34" borderId="232" xfId="17" applyFill="1" applyBorder="1" applyAlignment="1">
      <alignment horizontal="center"/>
    </xf>
    <xf numFmtId="0" fontId="15" fillId="34" borderId="145" xfId="17" applyFill="1" applyBorder="1" applyAlignment="1">
      <alignment horizontal="center"/>
    </xf>
    <xf numFmtId="0" fontId="15" fillId="34" borderId="145" xfId="17" applyFill="1" applyBorder="1"/>
    <xf numFmtId="0" fontId="7" fillId="34" borderId="145" xfId="17" applyFont="1" applyFill="1" applyBorder="1" applyAlignment="1">
      <alignment horizontal="center"/>
    </xf>
    <xf numFmtId="188" fontId="144" fillId="34" borderId="145" xfId="17" applyNumberFormat="1" applyFont="1" applyFill="1" applyBorder="1" applyAlignment="1">
      <alignment horizontal="center"/>
    </xf>
    <xf numFmtId="0" fontId="15" fillId="34" borderId="176" xfId="17" applyFill="1" applyBorder="1" applyAlignment="1">
      <alignment horizontal="center" vertical="center"/>
    </xf>
    <xf numFmtId="0" fontId="15" fillId="34" borderId="244" xfId="17" applyFill="1" applyBorder="1" applyAlignment="1">
      <alignment horizontal="center"/>
    </xf>
    <xf numFmtId="0" fontId="15" fillId="34" borderId="245" xfId="17" applyFill="1" applyBorder="1" applyAlignment="1">
      <alignment horizontal="center"/>
    </xf>
    <xf numFmtId="0" fontId="15" fillId="34" borderId="245" xfId="17" applyFill="1" applyBorder="1"/>
    <xf numFmtId="0" fontId="7" fillId="34" borderId="245" xfId="17" applyFont="1" applyFill="1" applyBorder="1" applyAlignment="1">
      <alignment horizontal="center"/>
    </xf>
    <xf numFmtId="188" fontId="144" fillId="34" borderId="245" xfId="17" applyNumberFormat="1" applyFont="1" applyFill="1" applyBorder="1" applyAlignment="1">
      <alignment horizontal="center"/>
    </xf>
    <xf numFmtId="0" fontId="15" fillId="34" borderId="246" xfId="17" applyFill="1" applyBorder="1" applyAlignment="1">
      <alignment horizontal="center" vertical="center"/>
    </xf>
    <xf numFmtId="0" fontId="183" fillId="0" borderId="0" xfId="0" applyFont="1" applyFill="1" applyBorder="1" applyAlignment="1">
      <alignment horizontal="right"/>
    </xf>
    <xf numFmtId="0" fontId="125" fillId="0" borderId="0" xfId="0" applyFont="1" applyBorder="1" applyAlignment="1">
      <alignment horizontal="center"/>
    </xf>
    <xf numFmtId="49" fontId="125" fillId="0" borderId="0" xfId="0" applyNumberFormat="1" applyFont="1" applyBorder="1" applyAlignment="1">
      <alignment horizontal="left"/>
    </xf>
    <xf numFmtId="0" fontId="7" fillId="34" borderId="145" xfId="17" applyFont="1" applyFill="1" applyBorder="1"/>
    <xf numFmtId="0" fontId="7" fillId="36" borderId="145" xfId="17" applyFont="1" applyFill="1" applyBorder="1"/>
    <xf numFmtId="194" fontId="0" fillId="29" borderId="0" xfId="1" applyNumberFormat="1" applyFont="1" applyFill="1" applyBorder="1" applyAlignment="1" applyProtection="1">
      <alignment vertical="center"/>
      <protection hidden="1"/>
    </xf>
    <xf numFmtId="194" fontId="55" fillId="36" borderId="0" xfId="1" applyNumberFormat="1" applyFont="1" applyFill="1" applyBorder="1" applyAlignment="1" applyProtection="1">
      <alignment vertical="center"/>
      <protection hidden="1"/>
    </xf>
    <xf numFmtId="9" fontId="136" fillId="27" borderId="0" xfId="0" applyNumberFormat="1" applyFont="1" applyFill="1" applyBorder="1" applyAlignment="1" applyProtection="1">
      <alignment vertical="center"/>
      <protection locked="0"/>
    </xf>
    <xf numFmtId="0" fontId="136" fillId="29" borderId="145" xfId="0" applyFont="1" applyFill="1" applyBorder="1" applyAlignment="1">
      <alignment vertical="center"/>
    </xf>
    <xf numFmtId="0" fontId="0" fillId="30" borderId="0" xfId="0" applyFill="1" applyBorder="1" applyAlignment="1" applyProtection="1">
      <alignment vertical="center"/>
    </xf>
    <xf numFmtId="0" fontId="60" fillId="0" borderId="146" xfId="0" applyFont="1" applyFill="1" applyBorder="1" applyAlignment="1" applyProtection="1">
      <alignment vertical="center"/>
      <protection locked="0"/>
    </xf>
    <xf numFmtId="194" fontId="0" fillId="0" borderId="0" xfId="1" applyNumberFormat="1" applyFont="1" applyFill="1" applyBorder="1" applyAlignment="1" applyProtection="1">
      <alignment vertical="center"/>
      <protection locked="0"/>
    </xf>
    <xf numFmtId="43" fontId="198" fillId="0" borderId="149" xfId="1" applyFont="1" applyFill="1" applyBorder="1" applyAlignment="1" applyProtection="1">
      <alignment vertical="center"/>
      <protection locked="0"/>
    </xf>
    <xf numFmtId="14" fontId="114" fillId="0" borderId="0" xfId="0" applyNumberFormat="1" applyFont="1" applyBorder="1" applyAlignment="1" applyProtection="1">
      <alignment vertical="center"/>
    </xf>
    <xf numFmtId="194" fontId="198" fillId="0" borderId="0" xfId="0" applyNumberFormat="1" applyFont="1" applyBorder="1" applyAlignment="1" applyProtection="1">
      <alignment vertical="center"/>
    </xf>
    <xf numFmtId="0" fontId="0" fillId="0" borderId="145" xfId="0" applyFill="1" applyBorder="1" applyAlignment="1" applyProtection="1">
      <alignment vertical="center"/>
      <protection locked="0"/>
    </xf>
    <xf numFmtId="0" fontId="125" fillId="0" borderId="145" xfId="0" applyFont="1" applyBorder="1" applyAlignment="1" applyProtection="1">
      <alignment vertical="center"/>
      <protection locked="0"/>
    </xf>
    <xf numFmtId="43" fontId="0" fillId="0" borderId="145" xfId="1" applyFont="1" applyBorder="1" applyAlignment="1" applyProtection="1">
      <alignment vertical="center"/>
      <protection locked="0"/>
    </xf>
    <xf numFmtId="0" fontId="0" fillId="0" borderId="0" xfId="0" applyBorder="1" applyAlignment="1" applyProtection="1">
      <alignment vertical="center"/>
      <protection locked="0"/>
    </xf>
    <xf numFmtId="0" fontId="0" fillId="0" borderId="0" xfId="0" applyBorder="1" applyAlignment="1" applyProtection="1">
      <alignment vertical="center"/>
      <protection hidden="1"/>
    </xf>
    <xf numFmtId="0" fontId="0" fillId="0" borderId="0" xfId="0" applyAlignment="1">
      <alignment vertical="center"/>
    </xf>
    <xf numFmtId="0" fontId="199" fillId="0" borderId="0" xfId="0" applyFont="1" applyAlignment="1">
      <alignment vertical="center"/>
    </xf>
    <xf numFmtId="0" fontId="200" fillId="0" borderId="0" xfId="0" applyFont="1" applyAlignment="1">
      <alignment vertical="center"/>
    </xf>
    <xf numFmtId="0" fontId="55" fillId="0" borderId="0" xfId="0" applyFont="1" applyAlignment="1">
      <alignment vertical="center"/>
    </xf>
    <xf numFmtId="0" fontId="60" fillId="0" borderId="0" xfId="0" applyFont="1" applyAlignment="1">
      <alignment vertical="center"/>
    </xf>
    <xf numFmtId="43" fontId="60" fillId="0" borderId="0" xfId="0" applyNumberFormat="1" applyFont="1" applyAlignment="1">
      <alignment vertical="center"/>
    </xf>
    <xf numFmtId="0" fontId="55" fillId="0" borderId="0" xfId="0" applyFont="1" applyAlignment="1">
      <alignment horizontal="center" vertical="center"/>
    </xf>
    <xf numFmtId="9" fontId="60" fillId="0" borderId="0" xfId="0" applyNumberFormat="1" applyFont="1" applyAlignment="1">
      <alignment vertical="center"/>
    </xf>
    <xf numFmtId="43" fontId="125" fillId="27" borderId="0" xfId="0" applyNumberFormat="1" applyFont="1" applyFill="1" applyAlignment="1"/>
    <xf numFmtId="0" fontId="197" fillId="0" borderId="0" xfId="22" applyAlignment="1">
      <alignment horizontal="center"/>
    </xf>
    <xf numFmtId="49" fontId="0" fillId="0" borderId="0" xfId="0" applyNumberFormat="1" applyAlignment="1">
      <alignment horizontal="center"/>
    </xf>
    <xf numFmtId="0" fontId="201" fillId="0" borderId="0" xfId="0" applyFont="1" applyAlignment="1"/>
    <xf numFmtId="0" fontId="202" fillId="0" borderId="0" xfId="0" applyFont="1" applyAlignment="1">
      <alignment horizontal="center" vertical="center" wrapText="1"/>
    </xf>
    <xf numFmtId="43" fontId="60" fillId="32" borderId="145" xfId="0" applyNumberFormat="1" applyFont="1" applyFill="1" applyBorder="1" applyAlignment="1"/>
    <xf numFmtId="43" fontId="60" fillId="55" borderId="145" xfId="0" applyNumberFormat="1" applyFont="1" applyFill="1" applyBorder="1" applyAlignment="1"/>
    <xf numFmtId="43" fontId="60" fillId="32" borderId="232" xfId="0" applyNumberFormat="1" applyFont="1" applyFill="1" applyBorder="1" applyAlignment="1"/>
    <xf numFmtId="43" fontId="60" fillId="32" borderId="176" xfId="0" applyNumberFormat="1" applyFont="1" applyFill="1" applyBorder="1" applyAlignment="1"/>
    <xf numFmtId="43" fontId="60" fillId="55" borderId="232" xfId="0" applyNumberFormat="1" applyFont="1" applyFill="1" applyBorder="1" applyAlignment="1"/>
    <xf numFmtId="43" fontId="60" fillId="55" borderId="176" xfId="0" applyNumberFormat="1" applyFont="1" applyFill="1" applyBorder="1" applyAlignment="1"/>
    <xf numFmtId="17" fontId="55" fillId="55" borderId="245" xfId="0" applyNumberFormat="1" applyFont="1" applyFill="1" applyBorder="1" applyAlignment="1">
      <alignment horizontal="center"/>
    </xf>
    <xf numFmtId="43" fontId="0" fillId="49" borderId="0" xfId="1" applyFont="1" applyFill="1" applyAlignment="1"/>
    <xf numFmtId="43" fontId="0" fillId="30" borderId="0" xfId="1" applyFont="1" applyFill="1" applyAlignment="1"/>
    <xf numFmtId="43" fontId="60" fillId="29" borderId="232" xfId="0" applyNumberFormat="1" applyFont="1" applyFill="1" applyBorder="1" applyAlignment="1"/>
    <xf numFmtId="43" fontId="60" fillId="29" borderId="145" xfId="0" applyNumberFormat="1" applyFont="1" applyFill="1" applyBorder="1" applyAlignment="1"/>
    <xf numFmtId="43" fontId="60" fillId="29" borderId="176" xfId="0" applyNumberFormat="1" applyFont="1" applyFill="1" applyBorder="1" applyAlignment="1"/>
    <xf numFmtId="17" fontId="55" fillId="29" borderId="244" xfId="0" applyNumberFormat="1" applyFont="1" applyFill="1" applyBorder="1" applyAlignment="1">
      <alignment horizontal="center"/>
    </xf>
    <xf numFmtId="43" fontId="0" fillId="26" borderId="0" xfId="1" applyFont="1" applyFill="1" applyAlignment="1"/>
    <xf numFmtId="0" fontId="203" fillId="27" borderId="0" xfId="0" applyFont="1" applyFill="1" applyAlignment="1"/>
    <xf numFmtId="0" fontId="6" fillId="0" borderId="0" xfId="23" applyAlignment="1">
      <alignment horizontal="center"/>
    </xf>
    <xf numFmtId="43" fontId="0" fillId="0" borderId="0" xfId="24" applyFont="1"/>
    <xf numFmtId="10" fontId="0" fillId="0" borderId="0" xfId="25" applyNumberFormat="1" applyFont="1" applyAlignment="1">
      <alignment horizontal="center"/>
    </xf>
    <xf numFmtId="0" fontId="6" fillId="0" borderId="0" xfId="23"/>
    <xf numFmtId="43" fontId="0" fillId="53" borderId="0" xfId="1" applyFont="1" applyFill="1" applyAlignment="1"/>
    <xf numFmtId="0" fontId="6" fillId="0" borderId="145" xfId="23" applyBorder="1" applyAlignment="1">
      <alignment horizontal="center"/>
    </xf>
    <xf numFmtId="43" fontId="0" fillId="0" borderId="145" xfId="24" applyFont="1" applyBorder="1"/>
    <xf numFmtId="10" fontId="0" fillId="0" borderId="145" xfId="25" applyNumberFormat="1" applyFont="1" applyBorder="1" applyAlignment="1">
      <alignment horizontal="center"/>
    </xf>
    <xf numFmtId="0" fontId="6" fillId="0" borderId="145" xfId="23" applyBorder="1"/>
    <xf numFmtId="0" fontId="134" fillId="0" borderId="0" xfId="15" applyFont="1" applyAlignment="1">
      <alignment horizontal="center"/>
    </xf>
    <xf numFmtId="0" fontId="171" fillId="0" borderId="204" xfId="19" applyFont="1" applyBorder="1" applyAlignment="1">
      <alignment horizontal="center"/>
    </xf>
    <xf numFmtId="0" fontId="171" fillId="0" borderId="0" xfId="19" applyFont="1" applyAlignment="1">
      <alignment horizontal="center"/>
    </xf>
    <xf numFmtId="0" fontId="171" fillId="0" borderId="205" xfId="19" applyFont="1" applyBorder="1" applyAlignment="1">
      <alignment horizontal="center"/>
    </xf>
    <xf numFmtId="0" fontId="171" fillId="0" borderId="204" xfId="19" applyFont="1" applyBorder="1" applyAlignment="1">
      <alignment horizontal="right"/>
    </xf>
    <xf numFmtId="10" fontId="135" fillId="0" borderId="0" xfId="12" applyNumberFormat="1" applyFont="1" applyBorder="1"/>
    <xf numFmtId="43" fontId="183" fillId="0" borderId="0" xfId="0" applyNumberFormat="1" applyFont="1" applyAlignment="1"/>
    <xf numFmtId="0" fontId="126" fillId="0" borderId="0" xfId="0" applyFont="1" applyFill="1" applyAlignment="1">
      <alignment vertical="center"/>
    </xf>
    <xf numFmtId="0" fontId="126" fillId="0" borderId="0" xfId="0" applyFont="1" applyAlignment="1">
      <alignment vertical="center"/>
    </xf>
    <xf numFmtId="194" fontId="126" fillId="0" borderId="0" xfId="1" applyNumberFormat="1" applyFont="1" applyAlignment="1">
      <alignment vertical="center"/>
    </xf>
    <xf numFmtId="43" fontId="126" fillId="30" borderId="0" xfId="1" applyFont="1" applyFill="1" applyAlignment="1"/>
    <xf numFmtId="0" fontId="114" fillId="0" borderId="0" xfId="0" applyFont="1" applyAlignment="1">
      <alignment vertical="center"/>
    </xf>
    <xf numFmtId="0" fontId="125" fillId="0" borderId="0" xfId="0" applyFont="1" applyAlignment="1">
      <alignment vertical="center"/>
    </xf>
    <xf numFmtId="202" fontId="183" fillId="0" borderId="0" xfId="0" applyNumberFormat="1" applyFont="1" applyAlignment="1"/>
    <xf numFmtId="0" fontId="183" fillId="0" borderId="0" xfId="0" applyFont="1" applyAlignment="1">
      <alignment horizontal="right"/>
    </xf>
    <xf numFmtId="202" fontId="183" fillId="0" borderId="0" xfId="0" applyNumberFormat="1" applyFont="1" applyAlignment="1">
      <alignment horizontal="right"/>
    </xf>
    <xf numFmtId="0" fontId="204" fillId="27" borderId="0" xfId="23" applyFont="1" applyFill="1" applyAlignment="1">
      <alignment horizontal="center"/>
    </xf>
    <xf numFmtId="0" fontId="204" fillId="27" borderId="0" xfId="23" applyFont="1" applyFill="1"/>
    <xf numFmtId="0" fontId="207" fillId="27" borderId="0" xfId="23" applyFont="1" applyFill="1" applyAlignment="1">
      <alignment horizontal="center"/>
    </xf>
    <xf numFmtId="0" fontId="206" fillId="27" borderId="0" xfId="23" applyFont="1" applyFill="1" applyAlignment="1">
      <alignment horizontal="left"/>
    </xf>
    <xf numFmtId="43" fontId="0" fillId="27" borderId="0" xfId="24" applyFont="1" applyFill="1"/>
    <xf numFmtId="10" fontId="0" fillId="27" borderId="0" xfId="25" applyNumberFormat="1" applyFont="1" applyFill="1" applyAlignment="1">
      <alignment horizontal="center"/>
    </xf>
    <xf numFmtId="0" fontId="6" fillId="0" borderId="0" xfId="23" applyAlignment="1">
      <alignment horizontal="center" vertical="center"/>
    </xf>
    <xf numFmtId="0" fontId="135" fillId="27" borderId="145" xfId="23" applyFont="1" applyFill="1" applyBorder="1" applyAlignment="1">
      <alignment horizontal="center" vertical="center"/>
    </xf>
    <xf numFmtId="0" fontId="6" fillId="0" borderId="0" xfId="23" applyAlignment="1">
      <alignment vertical="center"/>
    </xf>
    <xf numFmtId="43" fontId="60" fillId="0" borderId="145" xfId="24" applyFont="1" applyBorder="1" applyAlignment="1">
      <alignment vertical="center"/>
    </xf>
    <xf numFmtId="10" fontId="60" fillId="0" borderId="145" xfId="25" applyNumberFormat="1" applyFont="1" applyBorder="1" applyAlignment="1">
      <alignment horizontal="center" vertical="center"/>
    </xf>
    <xf numFmtId="0" fontId="6" fillId="29" borderId="0" xfId="23" applyFill="1" applyAlignment="1">
      <alignment horizontal="center" vertical="center"/>
    </xf>
    <xf numFmtId="0" fontId="5" fillId="29" borderId="0" xfId="23" applyFont="1" applyFill="1" applyAlignment="1">
      <alignment horizontal="center" vertical="center"/>
    </xf>
    <xf numFmtId="0" fontId="6" fillId="0" borderId="145" xfId="23" applyBorder="1" applyAlignment="1">
      <alignment horizontal="center" vertical="center"/>
    </xf>
    <xf numFmtId="43" fontId="0" fillId="0" borderId="145" xfId="24" applyFont="1" applyBorder="1" applyAlignment="1">
      <alignment vertical="center"/>
    </xf>
    <xf numFmtId="10" fontId="0" fillId="0" borderId="145" xfId="25" applyNumberFormat="1" applyFont="1" applyBorder="1" applyAlignment="1">
      <alignment horizontal="center" vertical="center"/>
    </xf>
    <xf numFmtId="201" fontId="0" fillId="0" borderId="145" xfId="25" applyNumberFormat="1" applyFont="1" applyBorder="1" applyAlignment="1">
      <alignment horizontal="center" vertical="center"/>
    </xf>
    <xf numFmtId="0" fontId="6" fillId="0" borderId="145" xfId="23" applyBorder="1" applyAlignment="1">
      <alignment vertical="center"/>
    </xf>
    <xf numFmtId="14" fontId="6" fillId="0" borderId="145" xfId="23" applyNumberFormat="1" applyBorder="1" applyAlignment="1">
      <alignment vertical="center"/>
    </xf>
    <xf numFmtId="0" fontId="204" fillId="0" borderId="145" xfId="23" applyFont="1" applyBorder="1" applyAlignment="1">
      <alignment vertical="center"/>
    </xf>
    <xf numFmtId="0" fontId="205" fillId="0" borderId="145" xfId="23" applyFont="1" applyBorder="1" applyAlignment="1">
      <alignment vertical="center"/>
    </xf>
    <xf numFmtId="0" fontId="60" fillId="30" borderId="0" xfId="0" applyFont="1" applyFill="1" applyBorder="1" applyAlignment="1">
      <alignment horizontal="center" vertical="center"/>
    </xf>
    <xf numFmtId="199" fontId="151" fillId="36" borderId="0" xfId="0" applyNumberFormat="1" applyFont="1" applyFill="1" applyBorder="1" applyAlignment="1" applyProtection="1">
      <alignment vertical="center"/>
      <protection hidden="1"/>
    </xf>
    <xf numFmtId="203" fontId="82" fillId="27" borderId="23" xfId="1" applyNumberFormat="1" applyFont="1" applyFill="1" applyBorder="1" applyAlignment="1" applyProtection="1">
      <alignment horizontal="right" vertical="center"/>
      <protection hidden="1"/>
    </xf>
    <xf numFmtId="203" fontId="82" fillId="27" borderId="39" xfId="1" applyNumberFormat="1" applyFont="1" applyFill="1" applyBorder="1" applyAlignment="1" applyProtection="1">
      <alignment horizontal="right" vertical="center"/>
      <protection hidden="1"/>
    </xf>
    <xf numFmtId="203" fontId="82" fillId="27" borderId="16" xfId="1" applyNumberFormat="1" applyFont="1" applyFill="1" applyBorder="1" applyAlignment="1" applyProtection="1">
      <alignment horizontal="right" vertical="center"/>
      <protection hidden="1"/>
    </xf>
    <xf numFmtId="204" fontId="82" fillId="27" borderId="23" xfId="1" applyNumberFormat="1" applyFont="1" applyFill="1" applyBorder="1" applyAlignment="1" applyProtection="1">
      <alignment horizontal="right" vertical="center"/>
      <protection hidden="1"/>
    </xf>
    <xf numFmtId="204" fontId="82" fillId="27" borderId="39" xfId="1" applyNumberFormat="1" applyFont="1" applyFill="1" applyBorder="1" applyAlignment="1" applyProtection="1">
      <alignment horizontal="right" vertical="center"/>
      <protection hidden="1"/>
    </xf>
    <xf numFmtId="204" fontId="82" fillId="27" borderId="16" xfId="1" applyNumberFormat="1" applyFont="1" applyFill="1" applyBorder="1" applyAlignment="1" applyProtection="1">
      <alignment horizontal="right" vertical="center"/>
      <protection hidden="1"/>
    </xf>
    <xf numFmtId="203" fontId="82" fillId="27" borderId="23" xfId="1" applyNumberFormat="1" applyFont="1" applyFill="1" applyBorder="1" applyAlignment="1" applyProtection="1">
      <alignment horizontal="center" vertical="center"/>
      <protection hidden="1"/>
    </xf>
    <xf numFmtId="203" fontId="82" fillId="27" borderId="39" xfId="1" applyNumberFormat="1" applyFont="1" applyFill="1" applyBorder="1" applyAlignment="1" applyProtection="1">
      <alignment horizontal="center" vertical="center"/>
      <protection hidden="1"/>
    </xf>
    <xf numFmtId="203" fontId="82" fillId="27" borderId="264" xfId="1" applyNumberFormat="1" applyFont="1" applyFill="1" applyBorder="1" applyAlignment="1" applyProtection="1">
      <alignment horizontal="right" vertical="center"/>
      <protection hidden="1"/>
    </xf>
    <xf numFmtId="204" fontId="82" fillId="27" borderId="23" xfId="1" applyNumberFormat="1" applyFont="1" applyFill="1" applyBorder="1" applyAlignment="1" applyProtection="1">
      <alignment horizontal="center" vertical="center"/>
      <protection hidden="1"/>
    </xf>
    <xf numFmtId="204" fontId="82" fillId="27" borderId="39" xfId="1" applyNumberFormat="1" applyFont="1" applyFill="1" applyBorder="1" applyAlignment="1" applyProtection="1">
      <alignment horizontal="center" vertical="center"/>
      <protection hidden="1"/>
    </xf>
    <xf numFmtId="204" fontId="82" fillId="27" borderId="264" xfId="1" applyNumberFormat="1" applyFont="1" applyFill="1" applyBorder="1" applyAlignment="1" applyProtection="1">
      <alignment horizontal="right" vertical="center"/>
      <protection hidden="1"/>
    </xf>
    <xf numFmtId="204" fontId="82" fillId="27" borderId="62" xfId="1" applyNumberFormat="1" applyFont="1" applyFill="1" applyBorder="1" applyAlignment="1" applyProtection="1">
      <alignment horizontal="right" vertical="center"/>
      <protection hidden="1"/>
    </xf>
    <xf numFmtId="204" fontId="82" fillId="27" borderId="263" xfId="1" applyNumberFormat="1" applyFont="1" applyFill="1" applyBorder="1" applyAlignment="1" applyProtection="1">
      <alignment horizontal="right" vertical="center"/>
      <protection hidden="1"/>
    </xf>
    <xf numFmtId="204" fontId="82" fillId="27" borderId="35" xfId="1" applyNumberFormat="1" applyFont="1" applyFill="1" applyBorder="1" applyAlignment="1" applyProtection="1">
      <alignment horizontal="right" vertical="center"/>
      <protection hidden="1"/>
    </xf>
    <xf numFmtId="204" fontId="82" fillId="27" borderId="35" xfId="1" applyNumberFormat="1" applyFont="1" applyFill="1" applyBorder="1" applyAlignment="1" applyProtection="1">
      <alignment horizontal="center" vertical="center"/>
      <protection hidden="1"/>
    </xf>
    <xf numFmtId="204" fontId="82" fillId="27" borderId="264" xfId="1" applyNumberFormat="1" applyFont="1" applyFill="1" applyBorder="1" applyAlignment="1" applyProtection="1">
      <alignment horizontal="center" vertical="center"/>
      <protection hidden="1"/>
    </xf>
    <xf numFmtId="204" fontId="82" fillId="27" borderId="261" xfId="1" applyNumberFormat="1" applyFont="1" applyFill="1" applyBorder="1" applyAlignment="1" applyProtection="1">
      <alignment horizontal="right" vertical="center"/>
      <protection hidden="1"/>
    </xf>
    <xf numFmtId="204" fontId="82" fillId="27" borderId="265" xfId="1" applyNumberFormat="1" applyFont="1" applyFill="1" applyBorder="1" applyAlignment="1" applyProtection="1">
      <alignment horizontal="right" vertical="center"/>
      <protection hidden="1"/>
    </xf>
    <xf numFmtId="204" fontId="82" fillId="27" borderId="261" xfId="1" applyNumberFormat="1" applyFont="1" applyFill="1" applyBorder="1" applyAlignment="1" applyProtection="1">
      <alignment horizontal="center" vertical="center"/>
      <protection hidden="1"/>
    </xf>
    <xf numFmtId="204" fontId="82" fillId="27" borderId="265" xfId="1" applyNumberFormat="1" applyFont="1" applyFill="1" applyBorder="1" applyAlignment="1" applyProtection="1">
      <alignment horizontal="center" vertical="center"/>
      <protection hidden="1"/>
    </xf>
    <xf numFmtId="0" fontId="115" fillId="0" borderId="142" xfId="0" applyFont="1" applyFill="1" applyBorder="1" applyAlignment="1">
      <alignment vertical="center"/>
    </xf>
    <xf numFmtId="0" fontId="60" fillId="0" borderId="143" xfId="0" applyFont="1" applyFill="1" applyBorder="1" applyAlignment="1">
      <alignment horizontal="right" vertical="center"/>
    </xf>
    <xf numFmtId="0" fontId="0" fillId="27" borderId="143" xfId="0" applyFill="1" applyBorder="1" applyAlignment="1" applyProtection="1">
      <alignment vertical="center"/>
      <protection locked="0"/>
    </xf>
    <xf numFmtId="0" fontId="60" fillId="0" borderId="143" xfId="0" applyFont="1" applyFill="1" applyBorder="1" applyAlignment="1">
      <alignment vertical="center"/>
    </xf>
    <xf numFmtId="0" fontId="55" fillId="27" borderId="143" xfId="0" applyFont="1" applyFill="1" applyBorder="1" applyAlignment="1" applyProtection="1">
      <alignment vertical="center"/>
      <protection locked="0"/>
    </xf>
    <xf numFmtId="0" fontId="115" fillId="0" borderId="142" xfId="0" applyFont="1" applyFill="1" applyBorder="1" applyAlignment="1">
      <alignment horizontal="right" vertical="center"/>
    </xf>
    <xf numFmtId="0" fontId="55" fillId="0" borderId="143" xfId="0" applyFont="1" applyFill="1" applyBorder="1" applyAlignment="1">
      <alignment horizontal="right" vertical="center"/>
    </xf>
    <xf numFmtId="0" fontId="55" fillId="0" borderId="143" xfId="0" applyFont="1" applyFill="1" applyBorder="1" applyAlignment="1">
      <alignment vertical="center"/>
    </xf>
    <xf numFmtId="0" fontId="0" fillId="0" borderId="143" xfId="0" applyFill="1" applyBorder="1" applyAlignment="1">
      <alignment vertical="center"/>
    </xf>
    <xf numFmtId="0" fontId="55" fillId="27" borderId="144" xfId="0" applyFont="1" applyFill="1" applyBorder="1" applyAlignment="1" applyProtection="1">
      <alignment vertical="center"/>
      <protection locked="0"/>
    </xf>
    <xf numFmtId="0" fontId="0" fillId="30" borderId="237" xfId="0" applyFill="1" applyBorder="1" applyAlignment="1">
      <alignment vertical="center"/>
    </xf>
    <xf numFmtId="0" fontId="60" fillId="30" borderId="237" xfId="0" applyFont="1" applyFill="1" applyBorder="1" applyAlignment="1">
      <alignment horizontal="center" vertical="center"/>
    </xf>
    <xf numFmtId="0" fontId="60" fillId="30" borderId="238" xfId="0" applyFont="1" applyFill="1" applyBorder="1" applyAlignment="1">
      <alignment horizontal="center" vertical="center"/>
    </xf>
    <xf numFmtId="194" fontId="0" fillId="27" borderId="149" xfId="1" applyNumberFormat="1" applyFont="1" applyFill="1" applyBorder="1" applyAlignment="1" applyProtection="1">
      <alignment vertical="center"/>
      <protection locked="0"/>
    </xf>
    <xf numFmtId="0" fontId="0" fillId="0" borderId="146" xfId="0" applyFill="1" applyBorder="1" applyAlignment="1">
      <alignment horizontal="right" vertical="center"/>
    </xf>
    <xf numFmtId="43" fontId="0" fillId="27" borderId="0" xfId="1" applyFont="1" applyFill="1" applyBorder="1" applyAlignment="1" applyProtection="1">
      <alignment vertical="center"/>
      <protection locked="0"/>
    </xf>
    <xf numFmtId="0" fontId="55" fillId="0" borderId="0" xfId="0" applyFont="1" applyFill="1" applyBorder="1" applyAlignment="1">
      <alignment vertical="center"/>
    </xf>
    <xf numFmtId="0" fontId="0" fillId="0" borderId="0" xfId="0" applyFill="1" applyBorder="1" applyAlignment="1">
      <alignment vertical="center"/>
    </xf>
    <xf numFmtId="0" fontId="55" fillId="0" borderId="0" xfId="0" applyFont="1" applyFill="1" applyBorder="1" applyAlignment="1">
      <alignment horizontal="right" vertical="center"/>
    </xf>
    <xf numFmtId="0" fontId="0" fillId="0" borderId="0" xfId="0" applyFill="1" applyBorder="1" applyAlignment="1">
      <alignment horizontal="right" vertical="center"/>
    </xf>
    <xf numFmtId="0" fontId="55" fillId="0" borderId="149" xfId="0" applyFont="1" applyFill="1" applyBorder="1" applyAlignment="1">
      <alignment vertical="center"/>
    </xf>
    <xf numFmtId="0" fontId="60" fillId="30" borderId="149" xfId="0" applyFont="1" applyFill="1" applyBorder="1" applyAlignment="1">
      <alignment horizontal="center" vertical="center"/>
    </xf>
    <xf numFmtId="9" fontId="126" fillId="0" borderId="0" xfId="0" applyNumberFormat="1" applyFont="1" applyAlignment="1">
      <alignment vertical="center"/>
    </xf>
    <xf numFmtId="0" fontId="126" fillId="0" borderId="0" xfId="0" applyFont="1" applyAlignment="1">
      <alignment horizontal="center" vertical="center"/>
    </xf>
    <xf numFmtId="194" fontId="0" fillId="29" borderId="0" xfId="0" applyNumberFormat="1" applyFill="1" applyBorder="1" applyAlignment="1" applyProtection="1">
      <alignment vertical="center"/>
      <protection hidden="1"/>
    </xf>
    <xf numFmtId="10" fontId="55" fillId="29" borderId="0" xfId="12" applyNumberFormat="1" applyFont="1" applyFill="1" applyBorder="1" applyAlignment="1" applyProtection="1">
      <alignment vertical="center"/>
      <protection hidden="1"/>
    </xf>
    <xf numFmtId="10" fontId="126" fillId="0" borderId="0" xfId="0" applyNumberFormat="1" applyFont="1" applyAlignment="1">
      <alignment vertical="center"/>
    </xf>
    <xf numFmtId="43" fontId="126" fillId="0" borderId="0" xfId="0" applyNumberFormat="1" applyFont="1" applyAlignment="1">
      <alignment vertical="center"/>
    </xf>
    <xf numFmtId="0" fontId="60" fillId="0" borderId="147" xfId="0" applyFont="1" applyFill="1" applyBorder="1" applyAlignment="1">
      <alignment horizontal="right" vertical="center"/>
    </xf>
    <xf numFmtId="43" fontId="137" fillId="48" borderId="162" xfId="1" applyFont="1" applyFill="1" applyBorder="1" applyAlignment="1" applyProtection="1">
      <alignment vertical="center"/>
      <protection hidden="1"/>
    </xf>
    <xf numFmtId="0" fontId="55" fillId="0" borderId="162" xfId="0" applyFont="1" applyFill="1" applyBorder="1" applyAlignment="1">
      <alignment vertical="center"/>
    </xf>
    <xf numFmtId="0" fontId="0" fillId="0" borderId="162" xfId="0" applyFill="1" applyBorder="1" applyAlignment="1">
      <alignment vertical="center"/>
    </xf>
    <xf numFmtId="0" fontId="60" fillId="0" borderId="162" xfId="0" applyFont="1" applyFill="1" applyBorder="1" applyAlignment="1">
      <alignment horizontal="right" vertical="center"/>
    </xf>
    <xf numFmtId="43" fontId="137" fillId="48" borderId="162" xfId="1" applyFont="1" applyFill="1" applyBorder="1" applyAlignment="1" applyProtection="1">
      <alignment vertical="center"/>
      <protection locked="0" hidden="1"/>
    </xf>
    <xf numFmtId="0" fontId="55" fillId="0" borderId="164" xfId="0" applyFont="1" applyFill="1" applyBorder="1" applyAlignment="1">
      <alignment vertical="center"/>
    </xf>
    <xf numFmtId="10" fontId="0" fillId="29" borderId="0" xfId="12" applyNumberFormat="1" applyFont="1" applyFill="1" applyBorder="1" applyAlignment="1" applyProtection="1">
      <alignment vertical="center"/>
      <protection hidden="1"/>
    </xf>
    <xf numFmtId="0" fontId="60" fillId="30" borderId="0" xfId="0" applyFont="1" applyFill="1" applyBorder="1" applyAlignment="1" applyProtection="1">
      <alignment horizontal="center" vertical="center"/>
      <protection hidden="1"/>
    </xf>
    <xf numFmtId="0" fontId="60" fillId="30" borderId="149" xfId="0" applyFont="1" applyFill="1" applyBorder="1" applyAlignment="1" applyProtection="1">
      <alignment horizontal="center" vertical="center"/>
      <protection hidden="1"/>
    </xf>
    <xf numFmtId="0" fontId="55" fillId="26" borderId="149" xfId="0" applyFont="1" applyFill="1" applyBorder="1" applyAlignment="1">
      <alignment vertical="center"/>
    </xf>
    <xf numFmtId="0" fontId="55" fillId="26" borderId="164" xfId="0" applyFont="1" applyFill="1" applyBorder="1" applyAlignment="1">
      <alignment vertical="center"/>
    </xf>
    <xf numFmtId="0" fontId="137" fillId="45" borderId="236" xfId="0" applyFont="1" applyFill="1" applyBorder="1" applyAlignment="1">
      <alignment vertical="center"/>
    </xf>
    <xf numFmtId="10" fontId="137" fillId="45" borderId="237" xfId="12" applyNumberFormat="1" applyFont="1" applyFill="1" applyBorder="1" applyAlignment="1" applyProtection="1">
      <alignment vertical="center"/>
      <protection hidden="1"/>
    </xf>
    <xf numFmtId="0" fontId="138" fillId="45" borderId="238" xfId="0" applyFont="1" applyFill="1" applyBorder="1" applyAlignment="1">
      <alignment vertical="center"/>
    </xf>
    <xf numFmtId="9" fontId="60" fillId="27" borderId="192" xfId="0" applyNumberFormat="1" applyFont="1" applyFill="1" applyBorder="1" applyAlignment="1">
      <alignment horizontal="center" vertical="center"/>
    </xf>
    <xf numFmtId="0" fontId="137" fillId="45" borderId="146" xfId="0" applyFont="1" applyFill="1" applyBorder="1" applyAlignment="1">
      <alignment vertical="center"/>
    </xf>
    <xf numFmtId="187" fontId="137" fillId="45" borderId="0" xfId="0" applyNumberFormat="1" applyFont="1" applyFill="1" applyBorder="1" applyAlignment="1" applyProtection="1">
      <alignment vertical="center"/>
      <protection hidden="1"/>
    </xf>
    <xf numFmtId="0" fontId="138" fillId="45" borderId="149" xfId="0" applyFont="1" applyFill="1" applyBorder="1" applyAlignment="1">
      <alignment vertical="center"/>
    </xf>
    <xf numFmtId="0" fontId="60" fillId="26" borderId="0" xfId="0" applyFont="1" applyFill="1" applyBorder="1" applyAlignment="1">
      <alignment vertical="center"/>
    </xf>
    <xf numFmtId="0" fontId="55" fillId="0" borderId="0" xfId="0" applyFont="1" applyBorder="1" applyAlignment="1" applyProtection="1">
      <alignment horizontal="center" vertical="center"/>
    </xf>
    <xf numFmtId="0" fontId="55" fillId="0" borderId="0" xfId="0" applyFont="1" applyBorder="1" applyAlignment="1" applyProtection="1">
      <alignment vertical="center"/>
    </xf>
    <xf numFmtId="0" fontId="0" fillId="0" borderId="237" xfId="0" applyBorder="1" applyAlignment="1" applyProtection="1">
      <alignment vertical="center"/>
      <protection locked="0"/>
    </xf>
    <xf numFmtId="0" fontId="55" fillId="0" borderId="242" xfId="0" applyFont="1" applyBorder="1" applyAlignment="1" applyProtection="1">
      <alignment vertical="center"/>
      <protection locked="0"/>
    </xf>
    <xf numFmtId="0" fontId="0" fillId="0" borderId="242" xfId="0" applyBorder="1" applyAlignment="1" applyProtection="1">
      <alignment vertical="center"/>
      <protection locked="0"/>
    </xf>
    <xf numFmtId="0" fontId="55" fillId="0" borderId="242" xfId="0" applyFont="1" applyFill="1" applyBorder="1" applyAlignment="1" applyProtection="1">
      <alignment vertical="center"/>
      <protection locked="0"/>
    </xf>
    <xf numFmtId="0" fontId="55" fillId="0" borderId="0" xfId="0" applyFont="1" applyBorder="1" applyAlignment="1" applyProtection="1">
      <alignment vertical="center"/>
      <protection hidden="1"/>
    </xf>
    <xf numFmtId="0" fontId="136" fillId="29" borderId="242" xfId="0" applyFont="1" applyFill="1" applyBorder="1" applyAlignment="1">
      <alignment horizontal="center" vertical="center"/>
    </xf>
    <xf numFmtId="0" fontId="136" fillId="29" borderId="243" xfId="0" applyFont="1" applyFill="1" applyBorder="1" applyAlignment="1">
      <alignment horizontal="center" vertical="center"/>
    </xf>
    <xf numFmtId="0" fontId="55" fillId="0" borderId="146" xfId="0" applyFont="1" applyFill="1" applyBorder="1" applyAlignment="1" applyProtection="1">
      <alignment vertical="center"/>
      <protection locked="0"/>
    </xf>
    <xf numFmtId="194" fontId="0" fillId="0" borderId="0" xfId="1" applyNumberFormat="1" applyFont="1" applyBorder="1" applyAlignment="1" applyProtection="1">
      <alignment vertical="center"/>
    </xf>
    <xf numFmtId="0" fontId="55" fillId="0" borderId="145" xfId="0" applyFont="1" applyBorder="1" applyAlignment="1" applyProtection="1">
      <alignment horizontal="center" vertical="center"/>
      <protection locked="0"/>
    </xf>
    <xf numFmtId="0" fontId="55" fillId="0" borderId="145" xfId="0" applyFont="1" applyFill="1" applyBorder="1" applyAlignment="1" applyProtection="1">
      <alignment horizontal="center" vertical="center"/>
      <protection locked="0"/>
    </xf>
    <xf numFmtId="188" fontId="136" fillId="27" borderId="176" xfId="0" applyNumberFormat="1" applyFont="1" applyFill="1" applyBorder="1" applyAlignment="1" applyProtection="1">
      <alignment vertical="center"/>
      <protection locked="0"/>
    </xf>
    <xf numFmtId="0" fontId="161" fillId="29" borderId="0" xfId="0" applyFont="1" applyFill="1" applyBorder="1" applyAlignment="1">
      <alignment horizontal="center" vertical="center"/>
    </xf>
    <xf numFmtId="0" fontId="55" fillId="29" borderId="0" xfId="0" applyFont="1" applyFill="1" applyBorder="1" applyAlignment="1">
      <alignment horizontal="center" vertical="center"/>
    </xf>
    <xf numFmtId="43" fontId="55" fillId="0" borderId="149" xfId="1" applyFont="1" applyFill="1" applyBorder="1" applyAlignment="1" applyProtection="1">
      <alignment vertical="center"/>
      <protection locked="0"/>
    </xf>
    <xf numFmtId="194" fontId="55" fillId="0" borderId="0" xfId="1" applyNumberFormat="1" applyFont="1" applyFill="1" applyBorder="1" applyAlignment="1" applyProtection="1">
      <alignment horizontal="right" vertical="center"/>
      <protection locked="0"/>
    </xf>
    <xf numFmtId="10" fontId="0" fillId="0" borderId="149" xfId="12" applyNumberFormat="1" applyFont="1" applyFill="1" applyBorder="1" applyAlignment="1" applyProtection="1">
      <alignment vertical="center"/>
      <protection locked="0"/>
    </xf>
    <xf numFmtId="0" fontId="0" fillId="0" borderId="0" xfId="0" applyBorder="1" applyAlignment="1" applyProtection="1">
      <alignment vertical="center"/>
    </xf>
    <xf numFmtId="0" fontId="55" fillId="0" borderId="228" xfId="0" applyFont="1" applyBorder="1" applyAlignment="1" applyProtection="1">
      <alignment horizontal="center" vertical="center"/>
      <protection locked="0"/>
    </xf>
    <xf numFmtId="0" fontId="0" fillId="0" borderId="145" xfId="0" applyBorder="1" applyAlignment="1" applyProtection="1">
      <alignment vertical="center"/>
      <protection locked="0"/>
    </xf>
    <xf numFmtId="10" fontId="55" fillId="0" borderId="149" xfId="0" applyNumberFormat="1" applyFont="1" applyFill="1" applyBorder="1" applyAlignment="1" applyProtection="1">
      <alignment vertical="center"/>
      <protection locked="0"/>
    </xf>
    <xf numFmtId="4" fontId="0" fillId="0" borderId="0" xfId="0" applyNumberFormat="1" applyBorder="1" applyAlignment="1" applyProtection="1">
      <alignment vertical="center"/>
    </xf>
    <xf numFmtId="0" fontId="136" fillId="29" borderId="145" xfId="0" applyFont="1" applyFill="1" applyBorder="1" applyAlignment="1">
      <alignment horizontal="center" vertical="center"/>
    </xf>
    <xf numFmtId="194" fontId="0" fillId="29" borderId="162" xfId="1" applyNumberFormat="1" applyFont="1" applyFill="1" applyBorder="1" applyAlignment="1" applyProtection="1">
      <alignment vertical="center"/>
      <protection hidden="1"/>
    </xf>
    <xf numFmtId="0" fontId="0" fillId="30" borderId="162" xfId="0" applyFill="1" applyBorder="1" applyAlignment="1">
      <alignment vertical="center"/>
    </xf>
    <xf numFmtId="194" fontId="60" fillId="29" borderId="162" xfId="1" applyNumberFormat="1" applyFont="1" applyFill="1" applyBorder="1" applyAlignment="1" applyProtection="1">
      <alignment vertical="center"/>
      <protection hidden="1"/>
    </xf>
    <xf numFmtId="188" fontId="136" fillId="29" borderId="245" xfId="0" applyNumberFormat="1" applyFont="1" applyFill="1" applyBorder="1" applyAlignment="1">
      <alignment vertical="center"/>
    </xf>
    <xf numFmtId="188" fontId="136" fillId="29" borderId="246" xfId="0" applyNumberFormat="1" applyFont="1" applyFill="1" applyBorder="1" applyAlignment="1">
      <alignment vertical="center"/>
    </xf>
    <xf numFmtId="0" fontId="125" fillId="30" borderId="0" xfId="0" applyFont="1" applyFill="1" applyBorder="1" applyAlignment="1">
      <alignment vertical="center"/>
    </xf>
    <xf numFmtId="0" fontId="55" fillId="0" borderId="149" xfId="0" applyFont="1" applyFill="1" applyBorder="1" applyAlignment="1" applyProtection="1">
      <alignment vertical="center"/>
      <protection locked="0"/>
    </xf>
    <xf numFmtId="0" fontId="0" fillId="0" borderId="0" xfId="0" applyBorder="1" applyAlignment="1" applyProtection="1">
      <alignment horizontal="center" vertical="center"/>
      <protection locked="0"/>
    </xf>
    <xf numFmtId="0" fontId="55" fillId="0" borderId="0" xfId="0" applyFont="1" applyBorder="1" applyAlignment="1" applyProtection="1">
      <alignment horizontal="center" vertical="center"/>
      <protection hidden="1"/>
    </xf>
    <xf numFmtId="2" fontId="160" fillId="36" borderId="0" xfId="0" applyNumberFormat="1" applyFont="1" applyFill="1" applyBorder="1" applyAlignment="1" applyProtection="1">
      <alignment vertical="center"/>
      <protection hidden="1"/>
    </xf>
    <xf numFmtId="9" fontId="136" fillId="27" borderId="149" xfId="0" applyNumberFormat="1" applyFont="1" applyFill="1" applyBorder="1" applyAlignment="1" applyProtection="1">
      <alignment vertical="center"/>
      <protection locked="0"/>
    </xf>
    <xf numFmtId="0" fontId="0" fillId="30" borderId="162" xfId="0" applyFill="1" applyBorder="1" applyAlignment="1" applyProtection="1">
      <alignment vertical="center"/>
    </xf>
    <xf numFmtId="0" fontId="0" fillId="0" borderId="162" xfId="0" applyBorder="1" applyAlignment="1" applyProtection="1">
      <alignment vertical="center"/>
      <protection locked="0"/>
    </xf>
    <xf numFmtId="0" fontId="184" fillId="0" borderId="0" xfId="0" applyFont="1" applyAlignment="1">
      <alignment vertical="center"/>
    </xf>
    <xf numFmtId="0" fontId="55" fillId="0" borderId="0" xfId="0" applyFont="1" applyAlignment="1">
      <alignment vertical="center" wrapText="1"/>
    </xf>
    <xf numFmtId="43" fontId="0" fillId="0" borderId="0" xfId="1" applyFont="1" applyAlignment="1">
      <alignment vertical="center"/>
    </xf>
    <xf numFmtId="43" fontId="55" fillId="0" borderId="0" xfId="0" applyNumberFormat="1" applyFont="1" applyAlignment="1">
      <alignment vertical="center"/>
    </xf>
    <xf numFmtId="43" fontId="0" fillId="0" borderId="0" xfId="0" applyNumberFormat="1" applyAlignment="1">
      <alignment vertical="center"/>
    </xf>
    <xf numFmtId="194" fontId="121" fillId="0" borderId="0" xfId="1" applyNumberFormat="1" applyFont="1" applyFill="1" applyBorder="1" applyAlignment="1" applyProtection="1">
      <alignment vertical="center"/>
      <protection locked="0"/>
    </xf>
    <xf numFmtId="194" fontId="0" fillId="0" borderId="0" xfId="1" applyNumberFormat="1" applyFont="1" applyFill="1" applyBorder="1" applyAlignment="1">
      <alignment vertical="center"/>
    </xf>
    <xf numFmtId="43" fontId="0" fillId="0" borderId="149" xfId="1" applyFont="1" applyFill="1" applyBorder="1" applyAlignment="1" applyProtection="1">
      <alignment vertical="center"/>
      <protection locked="0"/>
    </xf>
    <xf numFmtId="0" fontId="0" fillId="0" borderId="149" xfId="0" applyFill="1" applyBorder="1" applyAlignment="1" applyProtection="1">
      <alignment vertical="center"/>
      <protection locked="0"/>
    </xf>
    <xf numFmtId="0" fontId="55" fillId="0" borderId="149" xfId="0" applyFont="1" applyFill="1" applyBorder="1" applyAlignment="1" applyProtection="1">
      <alignment vertical="center" wrapText="1"/>
      <protection locked="0"/>
    </xf>
    <xf numFmtId="0" fontId="60" fillId="0" borderId="236" xfId="0" applyFont="1" applyFill="1" applyBorder="1" applyAlignment="1" applyProtection="1">
      <alignment vertical="center"/>
      <protection locked="0"/>
    </xf>
    <xf numFmtId="0" fontId="60" fillId="0" borderId="237" xfId="0" applyFont="1" applyFill="1" applyBorder="1" applyAlignment="1" applyProtection="1">
      <alignment vertical="center"/>
      <protection locked="0"/>
    </xf>
    <xf numFmtId="0" fontId="60" fillId="0" borderId="238" xfId="0" applyFont="1" applyFill="1" applyBorder="1" applyAlignment="1" applyProtection="1">
      <alignment vertical="center"/>
      <protection locked="0"/>
    </xf>
    <xf numFmtId="10" fontId="161" fillId="29" borderId="149" xfId="12" applyNumberFormat="1" applyFont="1" applyFill="1" applyBorder="1" applyAlignment="1" applyProtection="1">
      <alignment vertical="center"/>
      <protection hidden="1"/>
    </xf>
    <xf numFmtId="198" fontId="0" fillId="0" borderId="145" xfId="0" applyNumberFormat="1" applyFill="1" applyBorder="1" applyAlignment="1" applyProtection="1">
      <alignment vertical="center"/>
      <protection locked="0"/>
    </xf>
    <xf numFmtId="0" fontId="60" fillId="0" borderId="146" xfId="0" applyFont="1" applyFill="1" applyBorder="1" applyAlignment="1">
      <alignment horizontal="right" vertical="center"/>
    </xf>
    <xf numFmtId="0" fontId="0" fillId="0" borderId="146" xfId="0" applyFill="1" applyBorder="1" applyAlignment="1">
      <alignment vertical="center"/>
    </xf>
    <xf numFmtId="0" fontId="115" fillId="0" borderId="147" xfId="0" applyFont="1" applyFill="1" applyBorder="1" applyAlignment="1">
      <alignment horizontal="right" vertical="center"/>
    </xf>
    <xf numFmtId="0" fontId="55" fillId="0" borderId="146" xfId="0" applyFont="1" applyFill="1" applyBorder="1" applyAlignment="1">
      <alignment horizontal="center" vertical="center"/>
    </xf>
    <xf numFmtId="0" fontId="0" fillId="0" borderId="149" xfId="0" applyFill="1" applyBorder="1" applyAlignment="1">
      <alignment vertical="center"/>
    </xf>
    <xf numFmtId="0" fontId="0" fillId="0" borderId="164" xfId="0" applyFill="1" applyBorder="1" applyAlignment="1">
      <alignment vertical="center"/>
    </xf>
    <xf numFmtId="0" fontId="137" fillId="48" borderId="192" xfId="0" applyFont="1" applyFill="1" applyBorder="1" applyAlignment="1">
      <alignment vertical="center"/>
    </xf>
    <xf numFmtId="43" fontId="137" fillId="48" borderId="0" xfId="1" applyFont="1" applyFill="1" applyBorder="1" applyAlignment="1" applyProtection="1">
      <alignment vertical="center"/>
      <protection hidden="1"/>
    </xf>
    <xf numFmtId="0" fontId="121" fillId="0" borderId="0" xfId="0" applyFont="1" applyFill="1" applyBorder="1" applyAlignment="1">
      <alignment horizontal="center" vertical="center"/>
    </xf>
    <xf numFmtId="0" fontId="121" fillId="0" borderId="146" xfId="0" applyFont="1" applyFill="1" applyBorder="1" applyAlignment="1">
      <alignment horizontal="left" vertical="center"/>
    </xf>
    <xf numFmtId="0" fontId="60" fillId="0" borderId="146" xfId="0" applyFont="1" applyFill="1" applyBorder="1" applyAlignment="1">
      <alignment horizontal="left" vertical="center"/>
    </xf>
    <xf numFmtId="0" fontId="136" fillId="29" borderId="176" xfId="0" applyFont="1" applyFill="1" applyBorder="1" applyAlignment="1">
      <alignment horizontal="center" vertical="center"/>
    </xf>
    <xf numFmtId="204" fontId="82" fillId="0" borderId="23" xfId="1" applyNumberFormat="1" applyFont="1" applyFill="1" applyBorder="1" applyAlignment="1" applyProtection="1">
      <alignment horizontal="right" vertical="center"/>
      <protection hidden="1"/>
    </xf>
    <xf numFmtId="204" fontId="82" fillId="0" borderId="62" xfId="1" applyNumberFormat="1" applyFont="1" applyFill="1" applyBorder="1" applyAlignment="1" applyProtection="1">
      <alignment horizontal="right" vertical="center"/>
      <protection hidden="1"/>
    </xf>
    <xf numFmtId="204" fontId="82" fillId="0" borderId="35" xfId="1" applyNumberFormat="1" applyFont="1" applyFill="1" applyBorder="1" applyAlignment="1" applyProtection="1">
      <alignment horizontal="right" vertical="center"/>
      <protection hidden="1"/>
    </xf>
    <xf numFmtId="204" fontId="82" fillId="0" borderId="261" xfId="1" applyNumberFormat="1" applyFont="1" applyFill="1" applyBorder="1" applyAlignment="1" applyProtection="1">
      <alignment horizontal="right" vertical="center"/>
      <protection hidden="1"/>
    </xf>
    <xf numFmtId="204" fontId="82" fillId="0" borderId="39" xfId="1" applyNumberFormat="1" applyFont="1" applyFill="1" applyBorder="1" applyAlignment="1" applyProtection="1">
      <alignment horizontal="right" vertical="center"/>
      <protection hidden="1"/>
    </xf>
    <xf numFmtId="203" fontId="82" fillId="0" borderId="39" xfId="1" applyNumberFormat="1" applyFont="1" applyFill="1" applyBorder="1" applyAlignment="1" applyProtection="1">
      <alignment horizontal="right" vertical="center"/>
      <protection hidden="1"/>
    </xf>
    <xf numFmtId="204" fontId="82" fillId="0" borderId="263" xfId="1" applyNumberFormat="1" applyFont="1" applyFill="1" applyBorder="1" applyAlignment="1" applyProtection="1">
      <alignment horizontal="right" vertical="center"/>
      <protection hidden="1"/>
    </xf>
    <xf numFmtId="204" fontId="82" fillId="0" borderId="264" xfId="1" applyNumberFormat="1" applyFont="1" applyFill="1" applyBorder="1" applyAlignment="1" applyProtection="1">
      <alignment horizontal="right" vertical="center"/>
      <protection hidden="1"/>
    </xf>
    <xf numFmtId="204" fontId="82" fillId="0" borderId="265" xfId="1" applyNumberFormat="1" applyFont="1" applyFill="1" applyBorder="1" applyAlignment="1" applyProtection="1">
      <alignment horizontal="right" vertical="center"/>
      <protection hidden="1"/>
    </xf>
    <xf numFmtId="204" fontId="82" fillId="0" borderId="16" xfId="1" applyNumberFormat="1" applyFont="1" applyFill="1" applyBorder="1" applyAlignment="1" applyProtection="1">
      <alignment horizontal="right" vertical="center"/>
      <protection hidden="1"/>
    </xf>
    <xf numFmtId="203" fontId="82" fillId="0" borderId="16" xfId="1" applyNumberFormat="1" applyFont="1" applyFill="1" applyBorder="1" applyAlignment="1" applyProtection="1">
      <alignment horizontal="right" vertical="center"/>
      <protection hidden="1"/>
    </xf>
    <xf numFmtId="43" fontId="82" fillId="0" borderId="16" xfId="1" applyFont="1" applyFill="1" applyBorder="1" applyAlignment="1" applyProtection="1">
      <alignment horizontal="right" vertical="center"/>
      <protection hidden="1"/>
    </xf>
    <xf numFmtId="204" fontId="82" fillId="0" borderId="23" xfId="1" applyNumberFormat="1" applyFont="1" applyFill="1" applyBorder="1" applyAlignment="1" applyProtection="1">
      <alignment horizontal="center" vertical="center"/>
      <protection hidden="1"/>
    </xf>
    <xf numFmtId="204" fontId="82" fillId="0" borderId="35" xfId="1" applyNumberFormat="1" applyFont="1" applyFill="1" applyBorder="1" applyAlignment="1" applyProtection="1">
      <alignment horizontal="center" vertical="center"/>
      <protection hidden="1"/>
    </xf>
    <xf numFmtId="204" fontId="82" fillId="0" borderId="261" xfId="1" applyNumberFormat="1" applyFont="1" applyFill="1" applyBorder="1" applyAlignment="1" applyProtection="1">
      <alignment horizontal="center" vertical="center"/>
      <protection hidden="1"/>
    </xf>
    <xf numFmtId="204" fontId="82" fillId="0" borderId="39" xfId="1" applyNumberFormat="1" applyFont="1" applyFill="1" applyBorder="1" applyAlignment="1" applyProtection="1">
      <alignment horizontal="center" vertical="center"/>
      <protection hidden="1"/>
    </xf>
    <xf numFmtId="203" fontId="82" fillId="0" borderId="39" xfId="1" applyNumberFormat="1" applyFont="1" applyFill="1" applyBorder="1" applyAlignment="1" applyProtection="1">
      <alignment horizontal="center" vertical="center"/>
      <protection hidden="1"/>
    </xf>
    <xf numFmtId="204" fontId="82" fillId="0" borderId="264" xfId="1" applyNumberFormat="1" applyFont="1" applyFill="1" applyBorder="1" applyAlignment="1" applyProtection="1">
      <alignment horizontal="center" vertical="center"/>
      <protection hidden="1"/>
    </xf>
    <xf numFmtId="204" fontId="82" fillId="0" borderId="265" xfId="1" applyNumberFormat="1" applyFont="1" applyFill="1" applyBorder="1" applyAlignment="1" applyProtection="1">
      <alignment horizontal="center" vertical="center"/>
      <protection hidden="1"/>
    </xf>
    <xf numFmtId="203" fontId="82" fillId="0" borderId="264" xfId="1" applyNumberFormat="1" applyFont="1" applyFill="1" applyBorder="1" applyAlignment="1" applyProtection="1">
      <alignment horizontal="right" vertical="center"/>
      <protection hidden="1"/>
    </xf>
    <xf numFmtId="43" fontId="82" fillId="0" borderId="267" xfId="1" applyFont="1" applyFill="1" applyBorder="1" applyAlignment="1" applyProtection="1">
      <alignment horizontal="right" vertical="center"/>
      <protection hidden="1"/>
    </xf>
    <xf numFmtId="205" fontId="82" fillId="27" borderId="23" xfId="1" applyNumberFormat="1" applyFont="1" applyFill="1" applyBorder="1" applyAlignment="1" applyProtection="1">
      <alignment horizontal="right" vertical="center"/>
      <protection hidden="1"/>
    </xf>
    <xf numFmtId="205" fontId="82" fillId="27" borderId="39" xfId="1" applyNumberFormat="1" applyFont="1" applyFill="1" applyBorder="1" applyAlignment="1" applyProtection="1">
      <alignment horizontal="right" vertical="center"/>
      <protection hidden="1"/>
    </xf>
    <xf numFmtId="0" fontId="4" fillId="0" borderId="145" xfId="23" applyFont="1" applyBorder="1" applyAlignment="1">
      <alignment vertical="center"/>
    </xf>
    <xf numFmtId="43" fontId="0" fillId="49" borderId="0" xfId="1" applyFont="1" applyFill="1"/>
    <xf numFmtId="43" fontId="0" fillId="27" borderId="0" xfId="1" applyFont="1" applyFill="1"/>
    <xf numFmtId="43" fontId="126" fillId="27" borderId="0" xfId="1" applyFont="1" applyFill="1"/>
    <xf numFmtId="0" fontId="3" fillId="0" borderId="145" xfId="23" applyFont="1" applyBorder="1" applyAlignment="1">
      <alignment vertical="center"/>
    </xf>
    <xf numFmtId="0" fontId="3" fillId="0" borderId="145" xfId="23" applyFont="1" applyBorder="1" applyAlignment="1">
      <alignment vertical="center" wrapText="1"/>
    </xf>
    <xf numFmtId="0" fontId="125" fillId="0" borderId="146" xfId="0" applyFont="1" applyBorder="1" applyAlignment="1" applyProtection="1">
      <alignment vertical="center"/>
      <protection locked="0"/>
    </xf>
    <xf numFmtId="194" fontId="126" fillId="0" borderId="0" xfId="1" applyNumberFormat="1" applyFont="1" applyAlignment="1" applyProtection="1">
      <alignment horizontal="right" vertical="center"/>
      <protection locked="0"/>
    </xf>
    <xf numFmtId="0" fontId="209" fillId="0" borderId="146" xfId="0" applyFont="1" applyBorder="1" applyAlignment="1" applyProtection="1">
      <alignment vertical="center" wrapText="1"/>
      <protection locked="0"/>
    </xf>
    <xf numFmtId="43" fontId="55" fillId="0" borderId="0" xfId="1" applyFont="1" applyAlignment="1" applyProtection="1">
      <alignment vertical="center" wrapText="1"/>
      <protection locked="0"/>
    </xf>
    <xf numFmtId="0" fontId="209" fillId="0" borderId="146" xfId="0" applyFont="1" applyBorder="1" applyAlignment="1" applyProtection="1">
      <alignment vertical="center"/>
      <protection locked="0"/>
    </xf>
    <xf numFmtId="0" fontId="209" fillId="0" borderId="146" xfId="22" applyFont="1" applyBorder="1" applyAlignment="1" applyProtection="1">
      <alignment vertical="center"/>
      <protection locked="0"/>
    </xf>
    <xf numFmtId="9" fontId="209" fillId="0" borderId="146" xfId="0" applyNumberFormat="1" applyFont="1" applyBorder="1" applyAlignment="1" applyProtection="1">
      <alignment vertical="center"/>
      <protection locked="0"/>
    </xf>
    <xf numFmtId="0" fontId="55" fillId="0" borderId="146" xfId="0" applyFont="1" applyBorder="1" applyAlignment="1" applyProtection="1">
      <alignment vertical="center"/>
      <protection locked="0"/>
    </xf>
    <xf numFmtId="194" fontId="55" fillId="0" borderId="0" xfId="1" applyNumberFormat="1" applyFont="1" applyAlignment="1" applyProtection="1">
      <alignment vertical="center"/>
      <protection locked="0"/>
    </xf>
    <xf numFmtId="15" fontId="55" fillId="0" borderId="146" xfId="0" applyNumberFormat="1" applyFont="1" applyBorder="1" applyAlignment="1" applyProtection="1">
      <alignment vertical="center"/>
      <protection locked="0"/>
    </xf>
    <xf numFmtId="195" fontId="55" fillId="0" borderId="0" xfId="1" applyNumberFormat="1" applyFont="1" applyAlignment="1" applyProtection="1">
      <alignment vertical="center"/>
      <protection locked="0"/>
    </xf>
    <xf numFmtId="0" fontId="126" fillId="0" borderId="0" xfId="0" applyFont="1" applyAlignment="1" applyProtection="1">
      <alignment vertical="center"/>
      <protection locked="0"/>
    </xf>
    <xf numFmtId="194" fontId="55" fillId="0" borderId="149" xfId="1" applyNumberFormat="1" applyFont="1" applyFill="1" applyBorder="1" applyAlignment="1" applyProtection="1">
      <alignment vertical="center"/>
      <protection locked="0"/>
    </xf>
    <xf numFmtId="0" fontId="2" fillId="0" borderId="145" xfId="23" applyFont="1" applyBorder="1" applyAlignment="1">
      <alignment horizontal="center" vertical="center"/>
    </xf>
    <xf numFmtId="0" fontId="2" fillId="0" borderId="145" xfId="23" applyFont="1" applyBorder="1" applyAlignment="1">
      <alignment vertical="center"/>
    </xf>
    <xf numFmtId="0" fontId="2" fillId="0" borderId="0" xfId="23" applyFont="1"/>
    <xf numFmtId="17" fontId="161" fillId="32" borderId="245" xfId="0" applyNumberFormat="1" applyFont="1" applyFill="1" applyBorder="1" applyAlignment="1">
      <alignment horizontal="center"/>
    </xf>
    <xf numFmtId="43" fontId="210" fillId="27" borderId="0" xfId="0" applyNumberFormat="1" applyFont="1" applyFill="1" applyAlignment="1"/>
    <xf numFmtId="0" fontId="55" fillId="0" borderId="146" xfId="0" applyFont="1" applyFill="1" applyBorder="1" applyAlignment="1">
      <alignment horizontal="right" vertical="center"/>
    </xf>
    <xf numFmtId="0" fontId="55" fillId="30" borderId="146" xfId="0" applyFont="1" applyFill="1" applyBorder="1" applyAlignment="1">
      <alignment horizontal="center" vertical="center"/>
    </xf>
    <xf numFmtId="0" fontId="55" fillId="30" borderId="0" xfId="0" applyFont="1" applyFill="1" applyBorder="1" applyAlignment="1">
      <alignment horizontal="center" vertical="center"/>
    </xf>
    <xf numFmtId="0" fontId="115" fillId="30" borderId="146" xfId="0" applyFont="1" applyFill="1" applyBorder="1" applyAlignment="1">
      <alignment horizontal="center" vertical="center"/>
    </xf>
    <xf numFmtId="0" fontId="115" fillId="30" borderId="0" xfId="0" applyFont="1" applyFill="1" applyBorder="1" applyAlignment="1">
      <alignment horizontal="center" vertical="center"/>
    </xf>
    <xf numFmtId="0" fontId="114" fillId="30" borderId="146" xfId="0" applyFont="1" applyFill="1" applyBorder="1" applyAlignment="1">
      <alignment horizontal="center" vertical="center"/>
    </xf>
    <xf numFmtId="0" fontId="114" fillId="30" borderId="0" xfId="0" applyFont="1" applyFill="1" applyBorder="1" applyAlignment="1">
      <alignment horizontal="center" vertical="center"/>
    </xf>
    <xf numFmtId="0" fontId="115" fillId="30" borderId="236" xfId="0" applyFont="1" applyFill="1" applyBorder="1" applyAlignment="1">
      <alignment horizontal="center" vertical="center"/>
    </xf>
    <xf numFmtId="0" fontId="115" fillId="30" borderId="237" xfId="0" applyFont="1" applyFill="1" applyBorder="1" applyAlignment="1">
      <alignment horizontal="center" vertical="center"/>
    </xf>
    <xf numFmtId="0" fontId="60" fillId="0" borderId="146" xfId="0" applyFont="1" applyFill="1" applyBorder="1" applyAlignment="1">
      <alignment horizontal="right" vertical="center"/>
    </xf>
    <xf numFmtId="0" fontId="60" fillId="0" borderId="0" xfId="0" applyFont="1" applyFill="1" applyBorder="1" applyAlignment="1">
      <alignment horizontal="right" vertical="center"/>
    </xf>
    <xf numFmtId="0" fontId="125" fillId="0" borderId="147" xfId="0" applyFont="1" applyBorder="1" applyAlignment="1">
      <alignment horizontal="center" vertical="center"/>
    </xf>
    <xf numFmtId="0" fontId="125" fillId="0" borderId="162" xfId="0" applyFont="1" applyBorder="1" applyAlignment="1">
      <alignment horizontal="center" vertical="center"/>
    </xf>
    <xf numFmtId="0" fontId="125" fillId="0" borderId="164" xfId="0" applyFont="1" applyBorder="1" applyAlignment="1">
      <alignment horizontal="center" vertical="center"/>
    </xf>
    <xf numFmtId="0" fontId="150" fillId="0" borderId="0" xfId="0" applyFont="1" applyFill="1" applyBorder="1" applyAlignment="1">
      <alignment horizontal="center" vertical="center"/>
    </xf>
    <xf numFmtId="0" fontId="208" fillId="48" borderId="147" xfId="0" applyFont="1" applyFill="1" applyBorder="1" applyAlignment="1">
      <alignment horizontal="center" vertical="center"/>
    </xf>
    <xf numFmtId="0" fontId="208" fillId="48" borderId="162" xfId="0" applyFont="1" applyFill="1" applyBorder="1" applyAlignment="1">
      <alignment horizontal="center" vertical="center"/>
    </xf>
    <xf numFmtId="0" fontId="208" fillId="48" borderId="164" xfId="0" applyFont="1" applyFill="1" applyBorder="1" applyAlignment="1">
      <alignment horizontal="center" vertical="center"/>
    </xf>
    <xf numFmtId="0" fontId="60" fillId="0" borderId="236" xfId="0" applyFont="1" applyFill="1" applyBorder="1" applyAlignment="1">
      <alignment horizontal="right" vertical="center"/>
    </xf>
    <xf numFmtId="0" fontId="60" fillId="0" borderId="237" xfId="0" applyFont="1" applyFill="1" applyBorder="1" applyAlignment="1">
      <alignment horizontal="right" vertical="center"/>
    </xf>
    <xf numFmtId="0" fontId="182" fillId="29" borderId="236" xfId="0" applyFont="1" applyFill="1" applyBorder="1" applyAlignment="1">
      <alignment horizontal="center" vertical="center"/>
    </xf>
    <xf numFmtId="0" fontId="182" fillId="29" borderId="237" xfId="0" applyFont="1" applyFill="1" applyBorder="1" applyAlignment="1">
      <alignment horizontal="center" vertical="center"/>
    </xf>
    <xf numFmtId="0" fontId="137" fillId="48" borderId="142" xfId="0" applyFont="1" applyFill="1" applyBorder="1" applyAlignment="1">
      <alignment horizontal="center" vertical="center"/>
    </xf>
    <xf numFmtId="0" fontId="137" fillId="48" borderId="144" xfId="0" applyFont="1" applyFill="1" applyBorder="1" applyAlignment="1">
      <alignment horizontal="center" vertical="center"/>
    </xf>
    <xf numFmtId="43" fontId="137" fillId="45" borderId="142" xfId="0" applyNumberFormat="1" applyFont="1" applyFill="1" applyBorder="1" applyAlignment="1">
      <alignment horizontal="center" vertical="center"/>
    </xf>
    <xf numFmtId="0" fontId="137" fillId="45" borderId="144" xfId="0" applyFont="1" applyFill="1" applyBorder="1" applyAlignment="1">
      <alignment horizontal="center" vertical="center"/>
    </xf>
    <xf numFmtId="43" fontId="137" fillId="36" borderId="142" xfId="1" applyFont="1" applyFill="1" applyBorder="1" applyAlignment="1">
      <alignment horizontal="center" vertical="center"/>
    </xf>
    <xf numFmtId="43" fontId="137" fillId="36" borderId="144" xfId="1" applyFont="1" applyFill="1" applyBorder="1" applyAlignment="1">
      <alignment horizontal="center" vertical="center"/>
    </xf>
    <xf numFmtId="0" fontId="125" fillId="0" borderId="146" xfId="0" applyFont="1" applyFill="1" applyBorder="1" applyAlignment="1" applyProtection="1">
      <alignment horizontal="center" vertical="center" wrapText="1"/>
      <protection locked="0"/>
    </xf>
    <xf numFmtId="0" fontId="125" fillId="0" borderId="0" xfId="0" applyFont="1" applyFill="1" applyBorder="1" applyAlignment="1" applyProtection="1">
      <alignment horizontal="center" vertical="center" wrapText="1"/>
      <protection locked="0"/>
    </xf>
    <xf numFmtId="0" fontId="125" fillId="0" borderId="149" xfId="0" applyFont="1" applyFill="1" applyBorder="1" applyAlignment="1" applyProtection="1">
      <alignment horizontal="center" vertical="center" wrapText="1"/>
      <protection locked="0"/>
    </xf>
    <xf numFmtId="0" fontId="125" fillId="0" borderId="147" xfId="0" applyFont="1" applyFill="1" applyBorder="1" applyAlignment="1" applyProtection="1">
      <alignment horizontal="center" vertical="center" wrapText="1"/>
      <protection locked="0"/>
    </xf>
    <xf numFmtId="0" fontId="125" fillId="0" borderId="162" xfId="0" applyFont="1" applyFill="1" applyBorder="1" applyAlignment="1" applyProtection="1">
      <alignment horizontal="center" vertical="center" wrapText="1"/>
      <protection locked="0"/>
    </xf>
    <xf numFmtId="0" fontId="125" fillId="0" borderId="164" xfId="0" applyFont="1" applyFill="1" applyBorder="1" applyAlignment="1" applyProtection="1">
      <alignment horizontal="center" vertical="center" wrapText="1"/>
      <protection locked="0"/>
    </xf>
    <xf numFmtId="0" fontId="55" fillId="0" borderId="162" xfId="0" applyFont="1" applyFill="1" applyBorder="1" applyAlignment="1">
      <alignment horizontal="center" vertical="center"/>
    </xf>
    <xf numFmtId="0" fontId="0" fillId="0" borderId="162" xfId="0" applyFill="1" applyBorder="1" applyAlignment="1">
      <alignment horizontal="center" vertical="center"/>
    </xf>
    <xf numFmtId="0" fontId="60" fillId="0" borderId="0" xfId="0" applyFont="1" applyFill="1" applyBorder="1" applyAlignment="1">
      <alignment horizontal="center" vertical="center"/>
    </xf>
    <xf numFmtId="0" fontId="55" fillId="0" borderId="0" xfId="0" applyFont="1" applyFill="1" applyBorder="1" applyAlignment="1">
      <alignment horizontal="left" vertical="center"/>
    </xf>
    <xf numFmtId="0" fontId="55" fillId="0" borderId="0" xfId="0" applyFont="1" applyFill="1" applyBorder="1" applyAlignment="1">
      <alignment horizontal="center" vertical="center"/>
    </xf>
    <xf numFmtId="0" fontId="0" fillId="0" borderId="0" xfId="0" applyFill="1" applyBorder="1" applyAlignment="1">
      <alignment horizontal="center" vertical="center"/>
    </xf>
    <xf numFmtId="0" fontId="167" fillId="29" borderId="236" xfId="0" applyFont="1" applyFill="1" applyBorder="1" applyAlignment="1">
      <alignment horizontal="center" vertical="center"/>
    </xf>
    <xf numFmtId="0" fontId="167" fillId="29" borderId="237" xfId="0" applyFont="1" applyFill="1" applyBorder="1" applyAlignment="1">
      <alignment horizontal="center" vertical="center"/>
    </xf>
    <xf numFmtId="0" fontId="167" fillId="29" borderId="238" xfId="0" applyFont="1" applyFill="1" applyBorder="1" applyAlignment="1">
      <alignment horizontal="center" vertical="center"/>
    </xf>
    <xf numFmtId="0" fontId="58" fillId="0" borderId="0" xfId="0" applyNumberFormat="1" applyFont="1" applyBorder="1" applyAlignment="1">
      <alignment horizontal="center"/>
    </xf>
    <xf numFmtId="0" fontId="104" fillId="0" borderId="11" xfId="0" applyNumberFormat="1" applyFont="1" applyFill="1" applyBorder="1" applyAlignment="1">
      <alignment horizontal="center" vertical="center"/>
    </xf>
    <xf numFmtId="0" fontId="104" fillId="0" borderId="17" xfId="0" applyNumberFormat="1" applyFont="1" applyFill="1" applyBorder="1" applyAlignment="1">
      <alignment horizontal="center" vertical="center"/>
    </xf>
    <xf numFmtId="0" fontId="104" fillId="0" borderId="12" xfId="0" applyNumberFormat="1" applyFont="1" applyFill="1" applyBorder="1" applyAlignment="1">
      <alignment horizontal="center" vertical="center"/>
    </xf>
    <xf numFmtId="0" fontId="105" fillId="0" borderId="11" xfId="0" applyNumberFormat="1" applyFont="1" applyFill="1" applyBorder="1" applyAlignment="1">
      <alignment horizontal="center" vertical="center"/>
    </xf>
    <xf numFmtId="0" fontId="105" fillId="0" borderId="12" xfId="0" applyNumberFormat="1" applyFont="1" applyFill="1" applyBorder="1" applyAlignment="1">
      <alignment horizontal="center" vertical="center"/>
    </xf>
    <xf numFmtId="0" fontId="103" fillId="0" borderId="11" xfId="0" applyNumberFormat="1" applyFont="1" applyFill="1" applyBorder="1" applyAlignment="1">
      <alignment horizontal="center" vertical="center"/>
    </xf>
    <xf numFmtId="0" fontId="103" fillId="0" borderId="12" xfId="0" applyNumberFormat="1" applyFont="1" applyFill="1" applyBorder="1" applyAlignment="1">
      <alignment horizontal="center" vertical="center"/>
    </xf>
    <xf numFmtId="0" fontId="104" fillId="0" borderId="183" xfId="0" applyNumberFormat="1" applyFont="1" applyFill="1" applyBorder="1" applyAlignment="1">
      <alignment horizontal="center" vertical="center"/>
    </xf>
    <xf numFmtId="0" fontId="104" fillId="0" borderId="177" xfId="0" applyNumberFormat="1" applyFont="1" applyFill="1" applyBorder="1" applyAlignment="1">
      <alignment horizontal="center" vertical="center"/>
    </xf>
    <xf numFmtId="0" fontId="104" fillId="0" borderId="27" xfId="0" applyNumberFormat="1" applyFont="1" applyFill="1" applyBorder="1" applyAlignment="1">
      <alignment horizontal="center" vertical="center"/>
    </xf>
    <xf numFmtId="0" fontId="35" fillId="3" borderId="142" xfId="0" applyNumberFormat="1" applyFont="1" applyFill="1" applyBorder="1" applyAlignment="1" applyProtection="1">
      <alignment horizontal="center" vertical="center"/>
      <protection locked="0"/>
    </xf>
    <xf numFmtId="0" fontId="35" fillId="3" borderId="143" xfId="0" applyNumberFormat="1" applyFont="1" applyFill="1" applyBorder="1" applyAlignment="1" applyProtection="1">
      <alignment horizontal="center" vertical="center"/>
      <protection locked="0"/>
    </xf>
    <xf numFmtId="0" fontId="35" fillId="3" borderId="144" xfId="0" applyNumberFormat="1" applyFont="1" applyFill="1" applyBorder="1" applyAlignment="1" applyProtection="1">
      <alignment horizontal="center" vertical="center"/>
      <protection locked="0"/>
    </xf>
    <xf numFmtId="0" fontId="103" fillId="24" borderId="11" xfId="0" applyNumberFormat="1" applyFont="1" applyFill="1" applyBorder="1" applyAlignment="1">
      <alignment horizontal="center" vertical="center"/>
    </xf>
    <xf numFmtId="0" fontId="103" fillId="24" borderId="12" xfId="0" applyNumberFormat="1" applyFont="1" applyFill="1" applyBorder="1" applyAlignment="1">
      <alignment horizontal="center" vertical="center"/>
    </xf>
    <xf numFmtId="0" fontId="103" fillId="24" borderId="11" xfId="0" applyNumberFormat="1" applyFont="1" applyFill="1" applyBorder="1" applyAlignment="1" applyProtection="1">
      <alignment horizontal="center" vertical="center"/>
      <protection locked="0"/>
    </xf>
    <xf numFmtId="0" fontId="103" fillId="24" borderId="12" xfId="0" applyNumberFormat="1" applyFont="1" applyFill="1" applyBorder="1" applyAlignment="1" applyProtection="1">
      <alignment horizontal="center" vertical="center"/>
      <protection locked="0"/>
    </xf>
    <xf numFmtId="0" fontId="105" fillId="0" borderId="183" xfId="0" applyNumberFormat="1" applyFont="1" applyFill="1" applyBorder="1" applyAlignment="1">
      <alignment horizontal="center" vertical="center"/>
    </xf>
    <xf numFmtId="0" fontId="103" fillId="0" borderId="183" xfId="0" applyNumberFormat="1" applyFont="1" applyFill="1" applyBorder="1" applyAlignment="1">
      <alignment horizontal="center" vertical="center"/>
    </xf>
    <xf numFmtId="0" fontId="105" fillId="0" borderId="17" xfId="0" applyNumberFormat="1" applyFont="1" applyFill="1" applyBorder="1" applyAlignment="1">
      <alignment horizontal="center" vertical="center"/>
    </xf>
    <xf numFmtId="0" fontId="103" fillId="0" borderId="17" xfId="0" applyNumberFormat="1" applyFont="1" applyFill="1" applyBorder="1" applyAlignment="1">
      <alignment horizontal="center" vertical="center"/>
    </xf>
    <xf numFmtId="0" fontId="102" fillId="24" borderId="183" xfId="0" applyNumberFormat="1" applyFont="1" applyFill="1" applyBorder="1" applyAlignment="1">
      <alignment horizontal="center" vertical="center"/>
    </xf>
    <xf numFmtId="0" fontId="102" fillId="24" borderId="17" xfId="0" applyNumberFormat="1" applyFont="1" applyFill="1" applyBorder="1" applyAlignment="1">
      <alignment horizontal="center" vertical="center"/>
    </xf>
    <xf numFmtId="0" fontId="102" fillId="24" borderId="12" xfId="0" applyNumberFormat="1" applyFont="1" applyFill="1" applyBorder="1" applyAlignment="1">
      <alignment horizontal="center" vertical="center"/>
    </xf>
    <xf numFmtId="0" fontId="28" fillId="2" borderId="177" xfId="0" applyNumberFormat="1" applyFont="1" applyFill="1" applyBorder="1" applyAlignment="1">
      <alignment horizontal="center" vertical="center"/>
    </xf>
    <xf numFmtId="0" fontId="28" fillId="2" borderId="28" xfId="0" applyNumberFormat="1" applyFont="1" applyFill="1" applyBorder="1" applyAlignment="1">
      <alignment horizontal="center" vertical="center"/>
    </xf>
    <xf numFmtId="0" fontId="28" fillId="2" borderId="174" xfId="0" applyNumberFormat="1" applyFont="1" applyFill="1" applyBorder="1" applyAlignment="1">
      <alignment horizontal="center" vertical="center"/>
    </xf>
    <xf numFmtId="0" fontId="28" fillId="2" borderId="184" xfId="0" applyNumberFormat="1" applyFont="1" applyFill="1" applyBorder="1" applyAlignment="1">
      <alignment horizontal="center" vertical="center"/>
    </xf>
    <xf numFmtId="3" fontId="57" fillId="15" borderId="166" xfId="1" applyNumberFormat="1" applyFont="1" applyFill="1" applyBorder="1" applyAlignment="1" applyProtection="1">
      <alignment horizontal="center" vertical="center"/>
      <protection locked="0"/>
    </xf>
    <xf numFmtId="3" fontId="57" fillId="15" borderId="168" xfId="1" applyNumberFormat="1" applyFont="1" applyFill="1" applyBorder="1" applyAlignment="1" applyProtection="1">
      <alignment horizontal="center" vertical="center"/>
      <protection locked="0"/>
    </xf>
    <xf numFmtId="3" fontId="57" fillId="15" borderId="169" xfId="1" applyNumberFormat="1" applyFont="1" applyFill="1" applyBorder="1" applyAlignment="1" applyProtection="1">
      <alignment horizontal="center" vertical="center"/>
      <protection locked="0"/>
    </xf>
    <xf numFmtId="3" fontId="50" fillId="7" borderId="6" xfId="0" applyNumberFormat="1" applyFont="1" applyFill="1" applyBorder="1" applyAlignment="1">
      <alignment horizontal="center" vertical="center"/>
    </xf>
    <xf numFmtId="3" fontId="50" fillId="7" borderId="8" xfId="0" applyNumberFormat="1" applyFont="1" applyFill="1" applyBorder="1" applyAlignment="1">
      <alignment horizontal="center" vertical="center"/>
    </xf>
    <xf numFmtId="3" fontId="50" fillId="7" borderId="115" xfId="0" applyNumberFormat="1" applyFont="1" applyFill="1" applyBorder="1" applyAlignment="1">
      <alignment horizontal="center" vertical="center"/>
    </xf>
    <xf numFmtId="3" fontId="50" fillId="7" borderId="116" xfId="0" applyNumberFormat="1" applyFont="1" applyFill="1" applyBorder="1" applyAlignment="1">
      <alignment horizontal="center" vertical="center"/>
    </xf>
    <xf numFmtId="3" fontId="50" fillId="7" borderId="9" xfId="0" applyNumberFormat="1" applyFont="1" applyFill="1" applyBorder="1" applyAlignment="1">
      <alignment horizontal="center" vertical="center"/>
    </xf>
    <xf numFmtId="194" fontId="55" fillId="0" borderId="0" xfId="1" applyNumberFormat="1" applyFont="1" applyAlignment="1">
      <alignment horizontal="center"/>
    </xf>
    <xf numFmtId="194" fontId="0" fillId="0" borderId="0" xfId="1" applyNumberFormat="1" applyFont="1" applyAlignment="1">
      <alignment horizontal="center"/>
    </xf>
    <xf numFmtId="43" fontId="0" fillId="0" borderId="0" xfId="1" applyFont="1" applyAlignment="1">
      <alignment horizontal="center"/>
    </xf>
    <xf numFmtId="187" fontId="126" fillId="0" borderId="0" xfId="0" applyNumberFormat="1" applyFont="1" applyAlignment="1">
      <alignment horizontal="center"/>
    </xf>
    <xf numFmtId="0" fontId="126" fillId="0" borderId="0" xfId="0" applyFont="1" applyAlignment="1">
      <alignment horizontal="center"/>
    </xf>
    <xf numFmtId="0" fontId="60" fillId="0" borderId="232" xfId="0" applyFont="1" applyBorder="1" applyAlignment="1">
      <alignment horizontal="center" vertical="center" wrapText="1"/>
    </xf>
    <xf numFmtId="0" fontId="60" fillId="0" borderId="244" xfId="0" applyFont="1" applyBorder="1" applyAlignment="1">
      <alignment horizontal="center" vertical="center" wrapText="1"/>
    </xf>
    <xf numFmtId="9" fontId="55" fillId="0" borderId="174" xfId="0" applyNumberFormat="1" applyFont="1" applyBorder="1" applyAlignment="1">
      <alignment horizontal="center" vertical="center"/>
    </xf>
    <xf numFmtId="9" fontId="0" fillId="0" borderId="228" xfId="0" applyNumberFormat="1" applyBorder="1" applyAlignment="1">
      <alignment horizontal="center" vertical="center"/>
    </xf>
    <xf numFmtId="9" fontId="55" fillId="0" borderId="248" xfId="0" applyNumberFormat="1" applyFont="1" applyBorder="1" applyAlignment="1">
      <alignment horizontal="center" vertical="center"/>
    </xf>
    <xf numFmtId="9" fontId="0" fillId="0" borderId="285" xfId="0" applyNumberFormat="1" applyBorder="1" applyAlignment="1">
      <alignment horizontal="center" vertical="center"/>
    </xf>
    <xf numFmtId="0" fontId="194" fillId="0" borderId="236" xfId="0" applyFont="1" applyBorder="1" applyAlignment="1">
      <alignment horizontal="center"/>
    </xf>
    <xf numFmtId="0" fontId="194" fillId="0" borderId="237" xfId="0" applyFont="1" applyBorder="1" applyAlignment="1">
      <alignment horizontal="center"/>
    </xf>
    <xf numFmtId="0" fontId="194" fillId="0" borderId="238" xfId="0" applyFont="1" applyBorder="1" applyAlignment="1">
      <alignment horizontal="center"/>
    </xf>
    <xf numFmtId="0" fontId="166" fillId="0" borderId="240" xfId="0" applyFont="1" applyBorder="1" applyAlignment="1">
      <alignment horizontal="center"/>
    </xf>
    <xf numFmtId="0" fontId="166" fillId="0" borderId="213" xfId="0" applyFont="1" applyBorder="1" applyAlignment="1">
      <alignment horizontal="center"/>
    </xf>
    <xf numFmtId="0" fontId="166" fillId="0" borderId="288" xfId="0" applyFont="1" applyBorder="1" applyAlignment="1">
      <alignment horizontal="center"/>
    </xf>
    <xf numFmtId="0" fontId="135" fillId="34" borderId="201" xfId="17" applyFont="1" applyFill="1" applyBorder="1" applyAlignment="1">
      <alignment horizontal="center" vertical="center"/>
    </xf>
    <xf numFmtId="0" fontId="135" fillId="34" borderId="202" xfId="17" applyFont="1" applyFill="1" applyBorder="1" applyAlignment="1">
      <alignment horizontal="center" vertical="center"/>
    </xf>
    <xf numFmtId="0" fontId="135" fillId="34" borderId="234" xfId="17" applyFont="1" applyFill="1" applyBorder="1" applyAlignment="1">
      <alignment horizontal="center" vertical="center"/>
    </xf>
    <xf numFmtId="0" fontId="135" fillId="34" borderId="235" xfId="17" applyFont="1" applyFill="1" applyBorder="1" applyAlignment="1">
      <alignment horizontal="center" vertical="center"/>
    </xf>
    <xf numFmtId="0" fontId="55" fillId="34" borderId="289" xfId="0" applyFont="1" applyFill="1" applyBorder="1" applyAlignment="1">
      <alignment horizontal="center" vertical="center"/>
    </xf>
    <xf numFmtId="0" fontId="0" fillId="34" borderId="286" xfId="0" applyFill="1" applyBorder="1" applyAlignment="1">
      <alignment horizontal="center" vertical="center"/>
    </xf>
    <xf numFmtId="0" fontId="55" fillId="34" borderId="279" xfId="0" applyFont="1" applyFill="1" applyBorder="1" applyAlignment="1">
      <alignment horizontal="center" vertical="center" wrapText="1"/>
    </xf>
    <xf numFmtId="0" fontId="55" fillId="34" borderId="280" xfId="0" applyFont="1" applyFill="1" applyBorder="1" applyAlignment="1">
      <alignment horizontal="center" vertical="center" wrapText="1"/>
    </xf>
    <xf numFmtId="0" fontId="135" fillId="34" borderId="145" xfId="17" applyFont="1" applyFill="1" applyBorder="1" applyAlignment="1">
      <alignment horizontal="center" vertical="center"/>
    </xf>
    <xf numFmtId="0" fontId="135" fillId="34" borderId="279" xfId="17" applyFont="1" applyFill="1" applyBorder="1" applyAlignment="1">
      <alignment horizontal="center" vertical="center"/>
    </xf>
    <xf numFmtId="0" fontId="192" fillId="0" borderId="162" xfId="0" applyFont="1" applyBorder="1" applyAlignment="1">
      <alignment horizontal="center" vertical="center"/>
    </xf>
    <xf numFmtId="0" fontId="166" fillId="0" borderId="146" xfId="0" applyFont="1" applyBorder="1" applyAlignment="1">
      <alignment horizontal="center"/>
    </xf>
    <xf numFmtId="0" fontId="166" fillId="0" borderId="0" xfId="0" applyFont="1" applyBorder="1" applyAlignment="1">
      <alignment horizontal="center"/>
    </xf>
    <xf numFmtId="0" fontId="166" fillId="0" borderId="149" xfId="0" applyFont="1" applyBorder="1" applyAlignment="1">
      <alignment horizontal="center"/>
    </xf>
    <xf numFmtId="0" fontId="193" fillId="0" borderId="240" xfId="0" applyFont="1" applyBorder="1" applyAlignment="1">
      <alignment horizontal="center"/>
    </xf>
    <xf numFmtId="0" fontId="193" fillId="0" borderId="213" xfId="0" applyFont="1" applyBorder="1" applyAlignment="1">
      <alignment horizontal="center"/>
    </xf>
    <xf numFmtId="0" fontId="193" fillId="0" borderId="288" xfId="0" applyFont="1" applyBorder="1" applyAlignment="1">
      <alignment horizontal="center"/>
    </xf>
    <xf numFmtId="0" fontId="135" fillId="34" borderId="176" xfId="17" applyFont="1" applyFill="1" applyBorder="1" applyAlignment="1">
      <alignment horizontal="center" vertical="center"/>
    </xf>
    <xf numFmtId="0" fontId="135" fillId="34" borderId="290" xfId="17" applyFont="1" applyFill="1" applyBorder="1" applyAlignment="1">
      <alignment horizontal="center" vertical="center"/>
    </xf>
    <xf numFmtId="0" fontId="191" fillId="0" borderId="251" xfId="0" applyFont="1" applyBorder="1" applyAlignment="1">
      <alignment horizontal="center"/>
    </xf>
    <xf numFmtId="0" fontId="191" fillId="0" borderId="284" xfId="0" applyFont="1" applyBorder="1" applyAlignment="1">
      <alignment horizontal="center"/>
    </xf>
    <xf numFmtId="0" fontId="191" fillId="0" borderId="252" xfId="0" applyFont="1" applyBorder="1" applyAlignment="1">
      <alignment horizontal="center"/>
    </xf>
    <xf numFmtId="0" fontId="189" fillId="0" borderId="236" xfId="0" applyFont="1" applyBorder="1" applyAlignment="1">
      <alignment horizontal="center"/>
    </xf>
    <xf numFmtId="0" fontId="189" fillId="0" borderId="237" xfId="0" applyFont="1" applyBorder="1" applyAlignment="1">
      <alignment horizontal="center"/>
    </xf>
    <xf numFmtId="0" fontId="189" fillId="0" borderId="238" xfId="0" applyFont="1" applyBorder="1" applyAlignment="1">
      <alignment horizontal="center"/>
    </xf>
    <xf numFmtId="0" fontId="195" fillId="0" borderId="236" xfId="0" applyFont="1" applyBorder="1" applyAlignment="1">
      <alignment horizontal="center"/>
    </xf>
    <xf numFmtId="0" fontId="195" fillId="0" borderId="237" xfId="0" applyFont="1" applyBorder="1" applyAlignment="1">
      <alignment horizontal="center"/>
    </xf>
    <xf numFmtId="0" fontId="195" fillId="0" borderId="238" xfId="0" applyFont="1" applyBorder="1" applyAlignment="1">
      <alignment horizontal="center"/>
    </xf>
    <xf numFmtId="0" fontId="135" fillId="34" borderId="145" xfId="17" applyFont="1" applyFill="1" applyBorder="1" applyAlignment="1">
      <alignment horizontal="center"/>
    </xf>
    <xf numFmtId="0" fontId="188" fillId="0" borderId="239" xfId="0" applyFont="1" applyBorder="1" applyAlignment="1">
      <alignment horizontal="center"/>
    </xf>
    <xf numFmtId="0" fontId="188" fillId="0" borderId="233" xfId="0" applyFont="1" applyBorder="1" applyAlignment="1">
      <alignment horizontal="center"/>
    </xf>
    <xf numFmtId="0" fontId="188" fillId="0" borderId="291" xfId="0" applyFont="1" applyBorder="1" applyAlignment="1">
      <alignment horizontal="center"/>
    </xf>
    <xf numFmtId="9" fontId="0" fillId="0" borderId="174" xfId="0" applyNumberFormat="1" applyBorder="1" applyAlignment="1">
      <alignment horizontal="center" vertical="center"/>
    </xf>
    <xf numFmtId="9" fontId="0" fillId="0" borderId="248" xfId="0" applyNumberFormat="1" applyBorder="1" applyAlignment="1">
      <alignment horizontal="center" vertical="center"/>
    </xf>
    <xf numFmtId="0" fontId="131" fillId="38" borderId="292" xfId="0" applyFont="1" applyFill="1" applyBorder="1" applyAlignment="1" applyProtection="1">
      <alignment horizontal="center" vertical="center"/>
      <protection hidden="1"/>
    </xf>
    <xf numFmtId="0" fontId="131" fillId="38" borderId="293" xfId="0" applyFont="1" applyFill="1" applyBorder="1" applyAlignment="1" applyProtection="1">
      <alignment horizontal="center" vertical="center"/>
      <protection hidden="1"/>
    </xf>
    <xf numFmtId="0" fontId="131" fillId="38" borderId="294" xfId="0" applyFont="1" applyFill="1" applyBorder="1" applyAlignment="1" applyProtection="1">
      <alignment horizontal="center" vertical="center"/>
      <protection hidden="1"/>
    </xf>
    <xf numFmtId="0" fontId="131" fillId="42" borderId="257" xfId="0" applyFont="1" applyFill="1" applyBorder="1" applyAlignment="1" applyProtection="1">
      <alignment horizontal="center" vertical="center"/>
      <protection hidden="1"/>
    </xf>
    <xf numFmtId="3" fontId="89" fillId="0" borderId="269" xfId="0" applyNumberFormat="1" applyFont="1" applyBorder="1" applyAlignment="1" applyProtection="1">
      <alignment horizontal="center" vertical="center"/>
      <protection hidden="1"/>
    </xf>
    <xf numFmtId="0" fontId="131" fillId="0" borderId="0" xfId="0" applyFont="1" applyBorder="1" applyAlignment="1" applyProtection="1">
      <alignment horizontal="center" vertical="center"/>
      <protection hidden="1"/>
    </xf>
    <xf numFmtId="0" fontId="131" fillId="0" borderId="255" xfId="0" applyFont="1" applyFill="1" applyBorder="1" applyAlignment="1" applyProtection="1">
      <alignment horizontal="center" vertical="center"/>
      <protection hidden="1"/>
    </xf>
    <xf numFmtId="0" fontId="131" fillId="40" borderId="257" xfId="0" applyFont="1" applyFill="1" applyBorder="1" applyAlignment="1" applyProtection="1">
      <alignment horizontal="center" vertical="center"/>
      <protection hidden="1"/>
    </xf>
    <xf numFmtId="0" fontId="131" fillId="41" borderId="257" xfId="0" applyFont="1" applyFill="1" applyBorder="1" applyAlignment="1" applyProtection="1">
      <alignment horizontal="center" vertical="center"/>
      <protection hidden="1"/>
    </xf>
    <xf numFmtId="0" fontId="129" fillId="0" borderId="0" xfId="0" applyFont="1" applyBorder="1" applyAlignment="1" applyProtection="1">
      <alignment horizontal="center" vertical="center"/>
      <protection hidden="1"/>
    </xf>
    <xf numFmtId="0" fontId="131" fillId="39" borderId="257" xfId="0" applyFont="1" applyFill="1" applyBorder="1" applyAlignment="1" applyProtection="1">
      <alignment horizontal="center" vertical="center"/>
      <protection hidden="1"/>
    </xf>
    <xf numFmtId="0" fontId="131" fillId="38" borderId="257" xfId="0" applyFont="1" applyFill="1" applyBorder="1" applyAlignment="1" applyProtection="1">
      <alignment horizontal="center" vertical="center"/>
      <protection hidden="1"/>
    </xf>
    <xf numFmtId="0" fontId="60" fillId="32" borderId="241" xfId="0" applyFont="1" applyFill="1" applyBorder="1" applyAlignment="1">
      <alignment horizontal="center"/>
    </xf>
    <xf numFmtId="0" fontId="60" fillId="32" borderId="242" xfId="0" applyFont="1" applyFill="1" applyBorder="1" applyAlignment="1">
      <alignment horizontal="center"/>
    </xf>
    <xf numFmtId="0" fontId="60" fillId="32" borderId="243" xfId="0" applyFont="1" applyFill="1" applyBorder="1" applyAlignment="1">
      <alignment horizontal="center"/>
    </xf>
    <xf numFmtId="0" fontId="60" fillId="55" borderId="241" xfId="0" applyFont="1" applyFill="1" applyBorder="1" applyAlignment="1">
      <alignment horizontal="center"/>
    </xf>
    <xf numFmtId="0" fontId="60" fillId="55" borderId="242" xfId="0" applyFont="1" applyFill="1" applyBorder="1" applyAlignment="1">
      <alignment horizontal="center"/>
    </xf>
    <xf numFmtId="0" fontId="60" fillId="55" borderId="243" xfId="0" applyFont="1" applyFill="1" applyBorder="1" applyAlignment="1">
      <alignment horizontal="center"/>
    </xf>
    <xf numFmtId="0" fontId="60" fillId="29" borderId="241" xfId="0" applyFont="1" applyFill="1" applyBorder="1" applyAlignment="1">
      <alignment horizontal="center"/>
    </xf>
    <xf numFmtId="0" fontId="60" fillId="29" borderId="242" xfId="0" applyFont="1" applyFill="1" applyBorder="1" applyAlignment="1">
      <alignment horizontal="center"/>
    </xf>
    <xf numFmtId="0" fontId="60" fillId="29" borderId="243" xfId="0" applyFont="1" applyFill="1" applyBorder="1" applyAlignment="1">
      <alignment horizontal="center"/>
    </xf>
    <xf numFmtId="0" fontId="183" fillId="0" borderId="145" xfId="0" applyFont="1" applyBorder="1" applyAlignment="1">
      <alignment horizontal="center"/>
    </xf>
    <xf numFmtId="0" fontId="111" fillId="27" borderId="45" xfId="0" applyFont="1" applyFill="1" applyBorder="1" applyAlignment="1">
      <alignment horizontal="center" vertical="center"/>
    </xf>
    <xf numFmtId="0" fontId="111" fillId="27" borderId="0" xfId="0" applyFont="1" applyFill="1" applyBorder="1" applyAlignment="1">
      <alignment horizontal="center" vertical="center"/>
    </xf>
    <xf numFmtId="0" fontId="111" fillId="27" borderId="5" xfId="0" applyFont="1" applyFill="1" applyBorder="1" applyAlignment="1">
      <alignment horizontal="center" vertical="center"/>
    </xf>
    <xf numFmtId="4" fontId="29" fillId="0" borderId="217" xfId="0" applyNumberFormat="1" applyFont="1" applyBorder="1" applyAlignment="1">
      <alignment horizontal="center" vertical="center"/>
    </xf>
    <xf numFmtId="4" fontId="29" fillId="0" borderId="253" xfId="0" applyNumberFormat="1" applyFont="1" applyBorder="1" applyAlignment="1">
      <alignment horizontal="center" vertical="center"/>
    </xf>
    <xf numFmtId="4" fontId="29" fillId="0" borderId="219" xfId="0" applyNumberFormat="1" applyFont="1" applyBorder="1" applyAlignment="1">
      <alignment horizontal="center" vertical="center"/>
    </xf>
    <xf numFmtId="0" fontId="86" fillId="0" borderId="0" xfId="2" applyFont="1" applyAlignment="1" applyProtection="1">
      <alignment horizontal="center"/>
      <protection hidden="1"/>
    </xf>
    <xf numFmtId="0" fontId="78" fillId="0" borderId="0" xfId="2" applyFont="1" applyAlignment="1">
      <alignment horizontal="center" vertical="center" wrapText="1"/>
    </xf>
    <xf numFmtId="0" fontId="78" fillId="0" borderId="213" xfId="2" applyFont="1" applyBorder="1" applyAlignment="1">
      <alignment horizontal="center" vertical="center" wrapText="1"/>
    </xf>
    <xf numFmtId="0" fontId="67" fillId="0" borderId="204" xfId="2" applyFont="1" applyBorder="1" applyAlignment="1">
      <alignment horizontal="center" vertical="center"/>
    </xf>
    <xf numFmtId="0" fontId="67" fillId="0" borderId="205" xfId="2" applyFont="1" applyBorder="1" applyAlignment="1">
      <alignment horizontal="center" vertical="center"/>
    </xf>
    <xf numFmtId="0" fontId="69" fillId="0" borderId="208" xfId="2" applyFont="1" applyBorder="1" applyAlignment="1">
      <alignment horizontal="center" vertical="center"/>
    </xf>
    <xf numFmtId="0" fontId="69" fillId="0" borderId="209" xfId="2" applyFont="1" applyBorder="1" applyAlignment="1">
      <alignment horizontal="center" vertical="center"/>
    </xf>
    <xf numFmtId="0" fontId="65" fillId="16" borderId="0" xfId="2" applyFont="1" applyFill="1" applyAlignment="1">
      <alignment horizontal="left" vertical="center"/>
    </xf>
    <xf numFmtId="0" fontId="67" fillId="14" borderId="142" xfId="2" applyFont="1" applyFill="1" applyBorder="1" applyAlignment="1" applyProtection="1">
      <alignment horizontal="center" vertical="top"/>
      <protection locked="0"/>
    </xf>
    <xf numFmtId="0" fontId="67" fillId="14" borderId="144" xfId="2" applyFont="1" applyFill="1" applyBorder="1" applyAlignment="1" applyProtection="1">
      <alignment horizontal="center" vertical="top"/>
      <protection locked="0"/>
    </xf>
    <xf numFmtId="0" fontId="67" fillId="14" borderId="142" xfId="2" applyFont="1" applyFill="1" applyBorder="1" applyAlignment="1" applyProtection="1">
      <alignment horizontal="center" vertical="center"/>
      <protection locked="0"/>
    </xf>
    <xf numFmtId="0" fontId="67" fillId="14" borderId="143" xfId="2" applyFont="1" applyFill="1" applyBorder="1" applyAlignment="1" applyProtection="1">
      <alignment horizontal="center" vertical="center"/>
      <protection locked="0"/>
    </xf>
    <xf numFmtId="0" fontId="67" fillId="14" borderId="144" xfId="2" applyFont="1" applyFill="1" applyBorder="1" applyAlignment="1" applyProtection="1">
      <alignment horizontal="center" vertical="center"/>
      <protection locked="0"/>
    </xf>
    <xf numFmtId="0" fontId="67" fillId="0" borderId="195" xfId="2" applyFont="1" applyBorder="1" applyAlignment="1">
      <alignment horizontal="center" vertical="center"/>
    </xf>
    <xf numFmtId="0" fontId="67" fillId="0" borderId="196" xfId="2" applyFont="1" applyBorder="1" applyAlignment="1">
      <alignment horizontal="center" vertical="center"/>
    </xf>
    <xf numFmtId="0" fontId="69" fillId="0" borderId="201" xfId="2" applyFont="1" applyBorder="1" applyAlignment="1">
      <alignment horizontal="center" vertical="center"/>
    </xf>
    <xf numFmtId="0" fontId="69" fillId="0" borderId="202" xfId="2" applyFont="1" applyBorder="1" applyAlignment="1">
      <alignment horizontal="center" vertical="center"/>
    </xf>
    <xf numFmtId="0" fontId="82" fillId="0" borderId="212" xfId="4" applyBorder="1" applyAlignment="1">
      <alignment horizontal="center" vertical="center" wrapText="1"/>
    </xf>
    <xf numFmtId="0" fontId="82" fillId="0" borderId="212" xfId="4" applyBorder="1" applyAlignment="1">
      <alignment horizontal="center"/>
    </xf>
    <xf numFmtId="0" fontId="82" fillId="0" borderId="0" xfId="4" applyAlignment="1">
      <alignment horizontal="center"/>
    </xf>
    <xf numFmtId="0" fontId="82" fillId="0" borderId="0" xfId="4" applyAlignment="1">
      <alignment horizontal="center" vertical="top"/>
    </xf>
    <xf numFmtId="0" fontId="84" fillId="0" borderId="0" xfId="4" applyFont="1" applyAlignment="1">
      <alignment horizontal="center"/>
    </xf>
    <xf numFmtId="0" fontId="121" fillId="32" borderId="47" xfId="0" applyFont="1" applyFill="1" applyBorder="1" applyAlignment="1">
      <alignment horizontal="center" vertical="center"/>
    </xf>
    <xf numFmtId="0" fontId="60" fillId="0" borderId="0" xfId="0" applyFont="1" applyAlignment="1">
      <alignment horizontal="center"/>
    </xf>
    <xf numFmtId="0" fontId="127" fillId="0" borderId="0" xfId="0" applyFont="1" applyAlignment="1">
      <alignment horizontal="left"/>
    </xf>
    <xf numFmtId="43" fontId="0" fillId="34" borderId="145" xfId="0" applyNumberFormat="1" applyFill="1" applyBorder="1" applyAlignment="1">
      <alignment horizontal="center"/>
    </xf>
    <xf numFmtId="0" fontId="0" fillId="34" borderId="145" xfId="0" applyFill="1" applyBorder="1" applyAlignment="1">
      <alignment horizontal="center"/>
    </xf>
    <xf numFmtId="0" fontId="0" fillId="0" borderId="0" xfId="0" applyAlignment="1">
      <alignment horizontal="center"/>
    </xf>
    <xf numFmtId="0" fontId="55" fillId="34" borderId="145" xfId="0" applyFont="1" applyFill="1" applyBorder="1" applyAlignment="1">
      <alignment horizontal="center"/>
    </xf>
    <xf numFmtId="43" fontId="0" fillId="0" borderId="145" xfId="0" applyNumberFormat="1" applyBorder="1" applyAlignment="1">
      <alignment horizontal="center"/>
    </xf>
    <xf numFmtId="0" fontId="0" fillId="0" borderId="145" xfId="0" applyBorder="1" applyAlignment="1">
      <alignment horizontal="center"/>
    </xf>
    <xf numFmtId="43" fontId="0" fillId="37" borderId="145" xfId="0" applyNumberFormat="1" applyFill="1" applyBorder="1" applyAlignment="1">
      <alignment horizontal="center"/>
    </xf>
    <xf numFmtId="0" fontId="0" fillId="37" borderId="145" xfId="0" applyFill="1" applyBorder="1" applyAlignment="1">
      <alignment horizontal="center"/>
    </xf>
    <xf numFmtId="4" fontId="0" fillId="0" borderId="145" xfId="0" applyNumberFormat="1" applyBorder="1" applyAlignment="1">
      <alignment horizontal="center"/>
    </xf>
    <xf numFmtId="4" fontId="0" fillId="37" borderId="145" xfId="0" applyNumberFormat="1" applyFill="1" applyBorder="1" applyAlignment="1">
      <alignment horizontal="center"/>
    </xf>
    <xf numFmtId="3" fontId="0" fillId="0" borderId="145" xfId="0" applyNumberFormat="1" applyBorder="1" applyAlignment="1">
      <alignment horizontal="center"/>
    </xf>
    <xf numFmtId="3" fontId="0" fillId="37" borderId="145" xfId="0" applyNumberFormat="1" applyFill="1" applyBorder="1" applyAlignment="1">
      <alignment horizontal="center"/>
    </xf>
    <xf numFmtId="0" fontId="29" fillId="35" borderId="1" xfId="0" applyFont="1" applyFill="1" applyBorder="1" applyAlignment="1">
      <alignment horizontal="center" vertical="center"/>
    </xf>
    <xf numFmtId="0" fontId="29" fillId="35" borderId="2" xfId="0" applyFont="1" applyFill="1" applyBorder="1" applyAlignment="1">
      <alignment horizontal="center" vertical="center"/>
    </xf>
    <xf numFmtId="0" fontId="29" fillId="35" borderId="3" xfId="0" applyFont="1" applyFill="1" applyBorder="1" applyAlignment="1">
      <alignment horizontal="center" vertical="center"/>
    </xf>
    <xf numFmtId="0" fontId="120" fillId="0" borderId="0" xfId="0" applyFont="1" applyAlignment="1">
      <alignment horizontal="center"/>
    </xf>
    <xf numFmtId="0" fontId="60" fillId="29" borderId="47" xfId="0" applyFont="1" applyFill="1" applyBorder="1" applyAlignment="1">
      <alignment horizontal="center" vertical="center"/>
    </xf>
    <xf numFmtId="0" fontId="29" fillId="32" borderId="1" xfId="0" applyFont="1" applyFill="1" applyBorder="1" applyAlignment="1">
      <alignment horizontal="center" vertical="center"/>
    </xf>
    <xf numFmtId="0" fontId="29" fillId="32" borderId="2" xfId="0" applyFont="1" applyFill="1" applyBorder="1" applyAlignment="1">
      <alignment horizontal="center" vertical="center"/>
    </xf>
    <xf numFmtId="0" fontId="29" fillId="32" borderId="3" xfId="0" applyFont="1" applyFill="1" applyBorder="1" applyAlignment="1">
      <alignment horizontal="center" vertical="center"/>
    </xf>
    <xf numFmtId="0" fontId="55" fillId="29" borderId="145" xfId="0" applyFont="1" applyFill="1" applyBorder="1" applyAlignment="1">
      <alignment horizontal="center"/>
    </xf>
    <xf numFmtId="0" fontId="55" fillId="32" borderId="145" xfId="0" applyFont="1" applyFill="1" applyBorder="1" applyAlignment="1">
      <alignment horizontal="center"/>
    </xf>
    <xf numFmtId="0" fontId="26" fillId="0" borderId="145" xfId="15" applyBorder="1" applyAlignment="1">
      <alignment horizontal="center"/>
    </xf>
    <xf numFmtId="0" fontId="26" fillId="0" borderId="174" xfId="15" applyBorder="1" applyAlignment="1">
      <alignment horizontal="center"/>
    </xf>
    <xf numFmtId="0" fontId="26" fillId="0" borderId="228" xfId="15" applyBorder="1" applyAlignment="1">
      <alignment horizontal="center"/>
    </xf>
    <xf numFmtId="0" fontId="23" fillId="0" borderId="145" xfId="15" applyFont="1" applyBorder="1" applyAlignment="1">
      <alignment horizontal="center"/>
    </xf>
    <xf numFmtId="0" fontId="19" fillId="0" borderId="174" xfId="15" applyFont="1" applyBorder="1" applyAlignment="1">
      <alignment horizontal="center"/>
    </xf>
    <xf numFmtId="0" fontId="26" fillId="0" borderId="281" xfId="15" applyBorder="1" applyAlignment="1">
      <alignment horizontal="center"/>
    </xf>
    <xf numFmtId="10" fontId="26" fillId="0" borderId="174" xfId="15" applyNumberFormat="1" applyBorder="1" applyAlignment="1">
      <alignment horizontal="center"/>
    </xf>
    <xf numFmtId="0" fontId="139" fillId="0" borderId="213" xfId="15" applyFont="1" applyBorder="1" applyAlignment="1">
      <alignment horizontal="center" vertical="center"/>
    </xf>
    <xf numFmtId="0" fontId="26" fillId="0" borderId="145" xfId="15" applyBorder="1" applyAlignment="1">
      <alignment horizontal="center" vertical="center"/>
    </xf>
    <xf numFmtId="0" fontId="26" fillId="0" borderId="0" xfId="15" applyAlignment="1">
      <alignment horizontal="center" vertical="center"/>
    </xf>
    <xf numFmtId="0" fontId="26" fillId="0" borderId="0" xfId="15" applyAlignment="1">
      <alignment horizontal="center"/>
    </xf>
    <xf numFmtId="0" fontId="23" fillId="0" borderId="145" xfId="15" applyFont="1" applyBorder="1" applyAlignment="1">
      <alignment horizontal="center" vertical="center"/>
    </xf>
    <xf numFmtId="0" fontId="18" fillId="0" borderId="145" xfId="15" applyFont="1" applyBorder="1" applyAlignment="1">
      <alignment horizontal="center" vertical="center"/>
    </xf>
    <xf numFmtId="0" fontId="153" fillId="27" borderId="174" xfId="15" applyFont="1" applyFill="1" applyBorder="1" applyAlignment="1">
      <alignment horizontal="center"/>
    </xf>
    <xf numFmtId="0" fontId="153" fillId="27" borderId="281" xfId="15" applyFont="1" applyFill="1" applyBorder="1" applyAlignment="1">
      <alignment horizontal="center"/>
    </xf>
    <xf numFmtId="0" fontId="153" fillId="27" borderId="228" xfId="15" applyFont="1" applyFill="1" applyBorder="1" applyAlignment="1">
      <alignment horizontal="center"/>
    </xf>
    <xf numFmtId="10" fontId="153" fillId="27" borderId="174" xfId="15" applyNumberFormat="1" applyFont="1" applyFill="1" applyBorder="1" applyAlignment="1">
      <alignment horizontal="center"/>
    </xf>
    <xf numFmtId="0" fontId="150" fillId="27" borderId="174" xfId="15" applyFont="1" applyFill="1" applyBorder="1" applyAlignment="1">
      <alignment horizontal="center"/>
    </xf>
    <xf numFmtId="0" fontId="150" fillId="27" borderId="281" xfId="15" applyFont="1" applyFill="1" applyBorder="1" applyAlignment="1">
      <alignment horizontal="center"/>
    </xf>
    <xf numFmtId="0" fontId="150" fillId="27" borderId="228" xfId="15" applyFont="1" applyFill="1" applyBorder="1" applyAlignment="1">
      <alignment horizontal="center"/>
    </xf>
    <xf numFmtId="0" fontId="23" fillId="0" borderId="145" xfId="15" applyFont="1" applyBorder="1" applyAlignment="1">
      <alignment horizontal="center" vertical="center" wrapText="1"/>
    </xf>
    <xf numFmtId="0" fontId="26" fillId="0" borderId="145" xfId="15" applyBorder="1" applyAlignment="1">
      <alignment horizontal="center" vertical="center" wrapText="1"/>
    </xf>
    <xf numFmtId="9" fontId="135" fillId="27" borderId="145" xfId="15" applyNumberFormat="1" applyFont="1" applyFill="1" applyBorder="1" applyAlignment="1">
      <alignment horizontal="center"/>
    </xf>
    <xf numFmtId="0" fontId="164" fillId="27" borderId="145" xfId="15" applyFont="1" applyFill="1" applyBorder="1" applyAlignment="1">
      <alignment horizontal="center" vertical="center" wrapText="1"/>
    </xf>
    <xf numFmtId="0" fontId="152" fillId="0" borderId="279" xfId="15" applyFont="1" applyBorder="1" applyAlignment="1">
      <alignment horizontal="center" vertical="center"/>
    </xf>
    <xf numFmtId="0" fontId="152" fillId="0" borderId="278" xfId="15" applyFont="1" applyBorder="1" applyAlignment="1">
      <alignment horizontal="center" vertical="center"/>
    </xf>
    <xf numFmtId="0" fontId="152" fillId="0" borderId="280" xfId="15" applyFont="1" applyBorder="1" applyAlignment="1">
      <alignment horizontal="center" vertical="center"/>
    </xf>
    <xf numFmtId="0" fontId="151" fillId="0" borderId="279" xfId="15" applyFont="1" applyBorder="1" applyAlignment="1">
      <alignment horizontal="center" vertical="center" wrapText="1"/>
    </xf>
    <xf numFmtId="0" fontId="151" fillId="0" borderId="278" xfId="15" applyFont="1" applyBorder="1" applyAlignment="1">
      <alignment horizontal="center" vertical="center" wrapText="1"/>
    </xf>
    <xf numFmtId="0" fontId="151" fillId="0" borderId="280" xfId="15" applyFont="1" applyBorder="1" applyAlignment="1">
      <alignment horizontal="center" vertical="center" wrapText="1"/>
    </xf>
    <xf numFmtId="0" fontId="146" fillId="0" borderId="201" xfId="15" applyFont="1" applyBorder="1" applyAlignment="1">
      <alignment horizontal="center" vertical="center"/>
    </xf>
    <xf numFmtId="0" fontId="146" fillId="0" borderId="233" xfId="15" applyFont="1" applyBorder="1" applyAlignment="1">
      <alignment horizontal="center" vertical="center"/>
    </xf>
    <xf numFmtId="0" fontId="146" fillId="0" borderId="202" xfId="15" applyFont="1" applyBorder="1" applyAlignment="1">
      <alignment horizontal="center" vertical="center"/>
    </xf>
    <xf numFmtId="0" fontId="146" fillId="0" borderId="234" xfId="15" applyFont="1" applyBorder="1" applyAlignment="1">
      <alignment horizontal="center" vertical="center"/>
    </xf>
    <xf numFmtId="0" fontId="146" fillId="0" borderId="213" xfId="15" applyFont="1" applyBorder="1" applyAlignment="1">
      <alignment horizontal="center" vertical="center"/>
    </xf>
    <xf numFmtId="0" fontId="146" fillId="0" borderId="235" xfId="15" applyFont="1" applyBorder="1" applyAlignment="1">
      <alignment horizontal="center" vertical="center"/>
    </xf>
    <xf numFmtId="0" fontId="26" fillId="0" borderId="279" xfId="15" applyBorder="1" applyAlignment="1">
      <alignment horizontal="center" vertical="center"/>
    </xf>
    <xf numFmtId="0" fontId="26" fillId="0" borderId="280" xfId="15" applyBorder="1" applyAlignment="1">
      <alignment horizontal="center" vertical="center"/>
    </xf>
    <xf numFmtId="0" fontId="26" fillId="0" borderId="204" xfId="15" applyBorder="1" applyAlignment="1">
      <alignment horizontal="center"/>
    </xf>
    <xf numFmtId="0" fontId="169" fillId="48" borderId="213" xfId="19" applyFont="1" applyFill="1" applyBorder="1" applyAlignment="1">
      <alignment horizontal="center" vertical="center"/>
    </xf>
    <xf numFmtId="0" fontId="169" fillId="48" borderId="235" xfId="19" applyFont="1" applyFill="1" applyBorder="1" applyAlignment="1">
      <alignment horizontal="center" vertical="center"/>
    </xf>
    <xf numFmtId="0" fontId="135" fillId="49" borderId="201" xfId="19" applyFont="1" applyFill="1" applyBorder="1" applyAlignment="1">
      <alignment horizontal="center" vertical="center"/>
    </xf>
    <xf numFmtId="0" fontId="135" fillId="49" borderId="233" xfId="19" applyFont="1" applyFill="1" applyBorder="1" applyAlignment="1">
      <alignment horizontal="center" vertical="center"/>
    </xf>
    <xf numFmtId="0" fontId="135" fillId="49" borderId="202" xfId="19" applyFont="1" applyFill="1" applyBorder="1" applyAlignment="1">
      <alignment horizontal="center" vertical="center"/>
    </xf>
    <xf numFmtId="0" fontId="142" fillId="27" borderId="0" xfId="19" applyFont="1" applyFill="1" applyAlignment="1">
      <alignment horizontal="center"/>
    </xf>
    <xf numFmtId="0" fontId="151" fillId="27" borderId="0" xfId="19" applyFont="1" applyFill="1" applyAlignment="1">
      <alignment horizontal="center"/>
    </xf>
    <xf numFmtId="0" fontId="156" fillId="0" borderId="201" xfId="19" applyFont="1" applyBorder="1" applyAlignment="1">
      <alignment horizontal="center"/>
    </xf>
    <xf numFmtId="0" fontId="156" fillId="0" borderId="233" xfId="19" applyFont="1" applyBorder="1" applyAlignment="1">
      <alignment horizontal="center"/>
    </xf>
    <xf numFmtId="0" fontId="156" fillId="0" borderId="202" xfId="19" applyFont="1" applyBorder="1" applyAlignment="1">
      <alignment horizontal="center"/>
    </xf>
    <xf numFmtId="0" fontId="171" fillId="0" borderId="234" xfId="19" applyFont="1" applyBorder="1" applyAlignment="1">
      <alignment horizontal="center"/>
    </xf>
    <xf numFmtId="0" fontId="171" fillId="0" borderId="213" xfId="19" applyFont="1" applyBorder="1" applyAlignment="1">
      <alignment horizontal="center"/>
    </xf>
    <xf numFmtId="0" fontId="171" fillId="0" borderId="235" xfId="19" applyFont="1" applyBorder="1" applyAlignment="1">
      <alignment horizontal="center"/>
    </xf>
    <xf numFmtId="0" fontId="171" fillId="0" borderId="201" xfId="19" applyFont="1" applyBorder="1" applyAlignment="1">
      <alignment horizontal="center"/>
    </xf>
    <xf numFmtId="0" fontId="171" fillId="0" borderId="233" xfId="19" applyFont="1" applyBorder="1" applyAlignment="1">
      <alignment horizontal="center"/>
    </xf>
    <xf numFmtId="0" fontId="171" fillId="0" borderId="202" xfId="19" applyFont="1" applyBorder="1" applyAlignment="1">
      <alignment horizontal="center"/>
    </xf>
    <xf numFmtId="0" fontId="7" fillId="26" borderId="174" xfId="17" applyFont="1" applyFill="1" applyBorder="1" applyAlignment="1">
      <alignment horizontal="center"/>
    </xf>
    <xf numFmtId="0" fontId="15" fillId="26" borderId="281" xfId="17" applyFill="1" applyBorder="1" applyAlignment="1">
      <alignment horizontal="center"/>
    </xf>
    <xf numFmtId="0" fontId="15" fillId="26" borderId="228" xfId="17" applyFill="1" applyBorder="1" applyAlignment="1">
      <alignment horizontal="center"/>
    </xf>
    <xf numFmtId="0" fontId="134" fillId="27" borderId="205" xfId="17" applyFont="1" applyFill="1" applyBorder="1" applyAlignment="1">
      <alignment horizontal="center" vertical="center" wrapText="1"/>
    </xf>
    <xf numFmtId="0" fontId="134" fillId="27" borderId="235" xfId="17" applyFont="1" applyFill="1" applyBorder="1" applyAlignment="1">
      <alignment horizontal="center" vertical="center" wrapText="1"/>
    </xf>
    <xf numFmtId="0" fontId="7" fillId="28" borderId="174" xfId="17" applyFont="1" applyFill="1" applyBorder="1" applyAlignment="1">
      <alignment horizontal="center" vertical="center"/>
    </xf>
    <xf numFmtId="0" fontId="8" fillId="28" borderId="281" xfId="17" applyFont="1" applyFill="1" applyBorder="1" applyAlignment="1">
      <alignment horizontal="center" vertical="center"/>
    </xf>
    <xf numFmtId="0" fontId="8" fillId="28" borderId="228" xfId="17" applyFont="1" applyFill="1" applyBorder="1" applyAlignment="1">
      <alignment horizontal="center" vertical="center"/>
    </xf>
    <xf numFmtId="0" fontId="140" fillId="0" borderId="174" xfId="17" applyFont="1" applyBorder="1" applyAlignment="1">
      <alignment horizontal="center"/>
    </xf>
    <xf numFmtId="0" fontId="140" fillId="0" borderId="281" xfId="17" applyFont="1" applyBorder="1" applyAlignment="1">
      <alignment horizontal="center"/>
    </xf>
    <xf numFmtId="0" fontId="140" fillId="0" borderId="228" xfId="17" applyFont="1" applyBorder="1" applyAlignment="1">
      <alignment horizontal="center"/>
    </xf>
    <xf numFmtId="0" fontId="7" fillId="0" borderId="174" xfId="17" applyFont="1" applyBorder="1" applyAlignment="1">
      <alignment horizontal="center"/>
    </xf>
    <xf numFmtId="0" fontId="8" fillId="0" borderId="281" xfId="17" applyFont="1" applyBorder="1" applyAlignment="1">
      <alignment horizontal="center"/>
    </xf>
    <xf numFmtId="0" fontId="8" fillId="0" borderId="228" xfId="17" applyFont="1" applyBorder="1" applyAlignment="1">
      <alignment horizontal="center"/>
    </xf>
    <xf numFmtId="0" fontId="7" fillId="0" borderId="201" xfId="17" applyFont="1" applyBorder="1" applyAlignment="1">
      <alignment horizontal="center"/>
    </xf>
    <xf numFmtId="0" fontId="8" fillId="0" borderId="233" xfId="17" applyFont="1" applyBorder="1" applyAlignment="1">
      <alignment horizontal="center"/>
    </xf>
    <xf numFmtId="0" fontId="8" fillId="0" borderId="202" xfId="17" applyFont="1" applyBorder="1" applyAlignment="1">
      <alignment horizontal="center"/>
    </xf>
    <xf numFmtId="0" fontId="7" fillId="26" borderId="247" xfId="17" applyFont="1" applyFill="1" applyBorder="1" applyAlignment="1">
      <alignment horizontal="center"/>
    </xf>
    <xf numFmtId="0" fontId="8" fillId="26" borderId="282" xfId="17" applyFont="1" applyFill="1" applyBorder="1" applyAlignment="1">
      <alignment horizontal="center"/>
    </xf>
    <xf numFmtId="0" fontId="8" fillId="26" borderId="283" xfId="17" applyFont="1" applyFill="1" applyBorder="1" applyAlignment="1">
      <alignment horizontal="center"/>
    </xf>
    <xf numFmtId="0" fontId="7" fillId="26" borderId="248" xfId="17" applyFont="1" applyFill="1" applyBorder="1" applyAlignment="1">
      <alignment horizontal="center"/>
    </xf>
    <xf numFmtId="0" fontId="8" fillId="26" borderId="284" xfId="17" applyFont="1" applyFill="1" applyBorder="1" applyAlignment="1">
      <alignment horizontal="center"/>
    </xf>
    <xf numFmtId="0" fontId="8" fillId="26" borderId="285" xfId="17" applyFont="1" applyFill="1" applyBorder="1" applyAlignment="1">
      <alignment horizontal="center"/>
    </xf>
    <xf numFmtId="0" fontId="7" fillId="30" borderId="234" xfId="17" applyFont="1" applyFill="1" applyBorder="1" applyAlignment="1">
      <alignment horizontal="center"/>
    </xf>
    <xf numFmtId="0" fontId="8" fillId="30" borderId="213" xfId="17" applyFont="1" applyFill="1" applyBorder="1" applyAlignment="1">
      <alignment horizontal="center"/>
    </xf>
    <xf numFmtId="0" fontId="8" fillId="30" borderId="235" xfId="17" applyFont="1" applyFill="1" applyBorder="1" applyAlignment="1">
      <alignment horizontal="center"/>
    </xf>
    <xf numFmtId="0" fontId="7" fillId="0" borderId="205" xfId="15" applyFont="1" applyBorder="1" applyAlignment="1">
      <alignment horizontal="center" vertical="center"/>
    </xf>
    <xf numFmtId="0" fontId="26" fillId="0" borderId="205" xfId="15" applyBorder="1" applyAlignment="1">
      <alignment horizontal="center" vertical="center"/>
    </xf>
    <xf numFmtId="0" fontId="15" fillId="0" borderId="205" xfId="17" applyBorder="1" applyAlignment="1">
      <alignment horizontal="center" vertical="center" wrapText="1"/>
    </xf>
    <xf numFmtId="0" fontId="153" fillId="27" borderId="145" xfId="17" applyFont="1" applyFill="1" applyBorder="1" applyAlignment="1">
      <alignment horizontal="center" wrapText="1"/>
    </xf>
    <xf numFmtId="0" fontId="139" fillId="0" borderId="213" xfId="17" applyFont="1" applyBorder="1" applyAlignment="1">
      <alignment horizontal="center" vertical="center"/>
    </xf>
    <xf numFmtId="0" fontId="134" fillId="28" borderId="174" xfId="17" applyFont="1" applyFill="1" applyBorder="1" applyAlignment="1">
      <alignment horizontal="center" vertical="center" wrapText="1"/>
    </xf>
    <xf numFmtId="0" fontId="134" fillId="27" borderId="145" xfId="17" applyFont="1" applyFill="1" applyBorder="1" applyAlignment="1">
      <alignment horizontal="center" vertical="center" wrapText="1"/>
    </xf>
    <xf numFmtId="0" fontId="7" fillId="30" borderId="174" xfId="17" applyFont="1" applyFill="1" applyBorder="1" applyAlignment="1">
      <alignment horizontal="center"/>
    </xf>
    <xf numFmtId="0" fontId="8" fillId="30" borderId="281" xfId="17" applyFont="1" applyFill="1" applyBorder="1" applyAlignment="1">
      <alignment horizontal="center"/>
    </xf>
    <xf numFmtId="0" fontId="8" fillId="30" borderId="228" xfId="17" applyFont="1" applyFill="1" applyBorder="1" applyAlignment="1">
      <alignment horizontal="center"/>
    </xf>
    <xf numFmtId="0" fontId="15" fillId="0" borderId="0" xfId="17" applyAlignment="1">
      <alignment horizontal="center" vertical="center"/>
    </xf>
    <xf numFmtId="0" fontId="15" fillId="0" borderId="204" xfId="17" applyBorder="1" applyAlignment="1">
      <alignment horizontal="center"/>
    </xf>
    <xf numFmtId="0" fontId="10" fillId="30" borderId="281" xfId="17" applyFont="1" applyFill="1" applyBorder="1" applyAlignment="1">
      <alignment horizontal="center"/>
    </xf>
    <xf numFmtId="0" fontId="10" fillId="30" borderId="228" xfId="17" applyFont="1" applyFill="1" applyBorder="1" applyAlignment="1">
      <alignment horizontal="center"/>
    </xf>
    <xf numFmtId="0" fontId="7" fillId="30" borderId="248" xfId="17" applyFont="1" applyFill="1" applyBorder="1" applyAlignment="1">
      <alignment horizontal="center"/>
    </xf>
    <xf numFmtId="0" fontId="10" fillId="30" borderId="284" xfId="17" applyFont="1" applyFill="1" applyBorder="1" applyAlignment="1">
      <alignment horizontal="center"/>
    </xf>
    <xf numFmtId="0" fontId="10" fillId="30" borderId="285" xfId="17" applyFont="1" applyFill="1" applyBorder="1" applyAlignment="1">
      <alignment horizontal="center"/>
    </xf>
    <xf numFmtId="0" fontId="7" fillId="28" borderId="174" xfId="17" applyFont="1" applyFill="1" applyBorder="1" applyAlignment="1">
      <alignment horizontal="center"/>
    </xf>
    <xf numFmtId="0" fontId="7" fillId="28" borderId="281" xfId="17" applyFont="1" applyFill="1" applyBorder="1" applyAlignment="1">
      <alignment horizontal="center"/>
    </xf>
    <xf numFmtId="0" fontId="7" fillId="28" borderId="228" xfId="17" applyFont="1" applyFill="1" applyBorder="1" applyAlignment="1">
      <alignment horizontal="center"/>
    </xf>
    <xf numFmtId="0" fontId="153" fillId="27" borderId="145" xfId="17" applyFont="1" applyFill="1" applyBorder="1" applyAlignment="1">
      <alignment horizontal="center" vertical="center" wrapText="1"/>
    </xf>
    <xf numFmtId="0" fontId="153" fillId="28" borderId="234" xfId="17" applyFont="1" applyFill="1" applyBorder="1" applyAlignment="1">
      <alignment horizontal="center"/>
    </xf>
    <xf numFmtId="0" fontId="153" fillId="28" borderId="213" xfId="17" applyFont="1" applyFill="1" applyBorder="1" applyAlignment="1">
      <alignment horizontal="center"/>
    </xf>
    <xf numFmtId="0" fontId="153" fillId="28" borderId="235" xfId="17" applyFont="1" applyFill="1" applyBorder="1" applyAlignment="1">
      <alignment horizontal="center"/>
    </xf>
    <xf numFmtId="0" fontId="153" fillId="28" borderId="174" xfId="17" applyFont="1" applyFill="1" applyBorder="1" applyAlignment="1">
      <alignment horizontal="center"/>
    </xf>
    <xf numFmtId="0" fontId="153" fillId="28" borderId="281" xfId="17" applyFont="1" applyFill="1" applyBorder="1" applyAlignment="1">
      <alignment horizontal="center"/>
    </xf>
    <xf numFmtId="0" fontId="153" fillId="28" borderId="228" xfId="17" applyFont="1" applyFill="1" applyBorder="1" applyAlignment="1">
      <alignment horizontal="center"/>
    </xf>
    <xf numFmtId="0" fontId="142" fillId="34" borderId="145" xfId="17" applyFont="1" applyFill="1" applyBorder="1" applyAlignment="1">
      <alignment horizontal="center" vertical="center" wrapText="1"/>
    </xf>
    <xf numFmtId="0" fontId="151" fillId="0" borderId="279" xfId="17" applyFont="1" applyBorder="1" applyAlignment="1">
      <alignment horizontal="center" vertical="center" wrapText="1"/>
    </xf>
    <xf numFmtId="0" fontId="151" fillId="0" borderId="278" xfId="17" applyFont="1" applyBorder="1" applyAlignment="1">
      <alignment horizontal="center" vertical="center" wrapText="1"/>
    </xf>
    <xf numFmtId="0" fontId="151" fillId="0" borderId="280" xfId="17" applyFont="1" applyBorder="1" applyAlignment="1">
      <alignment horizontal="center" vertical="center" wrapText="1"/>
    </xf>
    <xf numFmtId="0" fontId="152" fillId="0" borderId="279" xfId="17" applyFont="1" applyBorder="1" applyAlignment="1">
      <alignment horizontal="center" vertical="center"/>
    </xf>
    <xf numFmtId="0" fontId="152" fillId="0" borderId="278" xfId="17" applyFont="1" applyBorder="1" applyAlignment="1">
      <alignment horizontal="center" vertical="center"/>
    </xf>
    <xf numFmtId="0" fontId="152" fillId="0" borderId="280" xfId="17" applyFont="1" applyBorder="1" applyAlignment="1">
      <alignment horizontal="center" vertical="center"/>
    </xf>
    <xf numFmtId="9" fontId="135" fillId="25" borderId="145" xfId="17" applyNumberFormat="1" applyFont="1" applyFill="1" applyBorder="1" applyAlignment="1">
      <alignment horizontal="center"/>
    </xf>
    <xf numFmtId="0" fontId="150" fillId="34" borderId="145" xfId="17" applyFont="1" applyFill="1" applyBorder="1" applyAlignment="1">
      <alignment horizontal="center" vertical="center" wrapText="1"/>
    </xf>
    <xf numFmtId="0" fontId="15" fillId="0" borderId="0" xfId="17" applyAlignment="1">
      <alignment horizontal="center"/>
    </xf>
    <xf numFmtId="0" fontId="134" fillId="27" borderId="204" xfId="17" applyFont="1" applyFill="1" applyBorder="1" applyAlignment="1">
      <alignment horizontal="center" vertical="center" wrapText="1"/>
    </xf>
    <xf numFmtId="0" fontId="134" fillId="27" borderId="0" xfId="17" applyFont="1" applyFill="1" applyAlignment="1">
      <alignment horizontal="center" vertical="center" wrapText="1"/>
    </xf>
    <xf numFmtId="0" fontId="15" fillId="0" borderId="145" xfId="17" applyBorder="1" applyAlignment="1">
      <alignment horizontal="center" vertical="center"/>
    </xf>
    <xf numFmtId="0" fontId="135" fillId="0" borderId="279" xfId="17" applyFont="1" applyBorder="1" applyAlignment="1">
      <alignment horizontal="center" vertical="center"/>
    </xf>
    <xf numFmtId="0" fontId="135" fillId="0" borderId="280" xfId="17" applyFont="1" applyBorder="1" applyAlignment="1">
      <alignment horizontal="center" vertical="center"/>
    </xf>
    <xf numFmtId="0" fontId="135" fillId="0" borderId="145" xfId="17" applyFont="1" applyBorder="1" applyAlignment="1">
      <alignment horizontal="center" vertical="center"/>
    </xf>
    <xf numFmtId="0" fontId="15" fillId="0" borderId="279" xfId="17" applyBorder="1" applyAlignment="1">
      <alignment horizontal="center" vertical="center"/>
    </xf>
    <xf numFmtId="0" fontId="15" fillId="0" borderId="280" xfId="17" applyBorder="1" applyAlignment="1">
      <alignment horizontal="center" vertical="center"/>
    </xf>
    <xf numFmtId="0" fontId="153" fillId="27" borderId="0" xfId="17" applyFont="1" applyFill="1" applyAlignment="1">
      <alignment horizontal="center" vertical="center" wrapText="1"/>
    </xf>
    <xf numFmtId="0" fontId="153" fillId="27" borderId="205" xfId="17" applyFont="1" applyFill="1" applyBorder="1" applyAlignment="1">
      <alignment horizontal="center" vertical="center" wrapText="1"/>
    </xf>
    <xf numFmtId="0" fontId="181" fillId="0" borderId="201" xfId="17" applyFont="1" applyBorder="1" applyAlignment="1">
      <alignment horizontal="center" vertical="center"/>
    </xf>
    <xf numFmtId="0" fontId="181" fillId="0" borderId="233" xfId="17" applyFont="1" applyBorder="1" applyAlignment="1">
      <alignment horizontal="center" vertical="center"/>
    </xf>
    <xf numFmtId="0" fontId="181" fillId="0" borderId="202" xfId="17" applyFont="1" applyBorder="1" applyAlignment="1">
      <alignment horizontal="center" vertical="center"/>
    </xf>
    <xf numFmtId="0" fontId="181" fillId="0" borderId="204" xfId="17" applyFont="1" applyBorder="1" applyAlignment="1">
      <alignment horizontal="center" vertical="center"/>
    </xf>
    <xf numFmtId="0" fontId="181" fillId="0" borderId="0" xfId="17" applyFont="1" applyAlignment="1">
      <alignment horizontal="center" vertical="center"/>
    </xf>
    <xf numFmtId="0" fontId="181" fillId="0" borderId="205" xfId="17" applyFont="1" applyBorder="1" applyAlignment="1">
      <alignment horizontal="center" vertical="center"/>
    </xf>
    <xf numFmtId="0" fontId="15" fillId="0" borderId="278" xfId="17" applyBorder="1" applyAlignment="1">
      <alignment horizontal="center" vertical="center"/>
    </xf>
    <xf numFmtId="0" fontId="148" fillId="0" borderId="0" xfId="15" applyFont="1" applyAlignment="1">
      <alignment horizontal="left" vertical="center"/>
    </xf>
    <xf numFmtId="0" fontId="148" fillId="0" borderId="213" xfId="15" applyFont="1" applyBorder="1" applyAlignment="1">
      <alignment horizontal="left" vertical="center"/>
    </xf>
    <xf numFmtId="0" fontId="17" fillId="0" borderId="279" xfId="15" applyFont="1" applyBorder="1" applyAlignment="1">
      <alignment horizontal="center" vertical="center"/>
    </xf>
    <xf numFmtId="0" fontId="179" fillId="27" borderId="205" xfId="15" applyFont="1" applyFill="1" applyBorder="1" applyAlignment="1">
      <alignment horizontal="center" vertical="center" wrapText="1"/>
    </xf>
    <xf numFmtId="0" fontId="134" fillId="0" borderId="0" xfId="15" applyFont="1" applyAlignment="1">
      <alignment horizontal="center" vertical="center" wrapText="1"/>
    </xf>
    <xf numFmtId="0" fontId="13" fillId="54" borderId="279" xfId="15" applyFont="1" applyFill="1" applyBorder="1" applyAlignment="1">
      <alignment horizontal="center" vertical="center"/>
    </xf>
    <xf numFmtId="0" fontId="13" fillId="54" borderId="280" xfId="15" applyFont="1" applyFill="1" applyBorder="1" applyAlignment="1">
      <alignment horizontal="center" vertical="center"/>
    </xf>
    <xf numFmtId="9" fontId="26" fillId="54" borderId="279" xfId="15" applyNumberFormat="1" applyFill="1" applyBorder="1" applyAlignment="1">
      <alignment horizontal="center" vertical="center"/>
    </xf>
    <xf numFmtId="9" fontId="26" fillId="54" borderId="280" xfId="15" applyNumberFormat="1" applyFill="1" applyBorder="1" applyAlignment="1">
      <alignment horizontal="center" vertical="center"/>
    </xf>
    <xf numFmtId="0" fontId="26" fillId="27" borderId="279" xfId="15" applyFill="1" applyBorder="1" applyAlignment="1">
      <alignment horizontal="center" vertical="center"/>
    </xf>
    <xf numFmtId="0" fontId="26" fillId="27" borderId="280" xfId="15" applyFill="1" applyBorder="1" applyAlignment="1">
      <alignment horizontal="center" vertical="center"/>
    </xf>
    <xf numFmtId="0" fontId="13" fillId="27" borderId="279" xfId="15" applyFont="1" applyFill="1" applyBorder="1" applyAlignment="1">
      <alignment horizontal="center" vertical="center"/>
    </xf>
    <xf numFmtId="0" fontId="13" fillId="27" borderId="280" xfId="15" applyFont="1" applyFill="1" applyBorder="1" applyAlignment="1">
      <alignment horizontal="center" vertical="center"/>
    </xf>
    <xf numFmtId="9" fontId="26" fillId="27" borderId="279" xfId="15" applyNumberFormat="1" applyFill="1" applyBorder="1" applyAlignment="1">
      <alignment horizontal="center" vertical="center"/>
    </xf>
    <xf numFmtId="9" fontId="26" fillId="27" borderId="280" xfId="15" applyNumberFormat="1" applyFill="1" applyBorder="1" applyAlignment="1">
      <alignment horizontal="center" vertical="center"/>
    </xf>
    <xf numFmtId="0" fontId="14" fillId="15" borderId="279" xfId="15" applyFont="1" applyFill="1" applyBorder="1" applyAlignment="1">
      <alignment horizontal="center" vertical="center"/>
    </xf>
    <xf numFmtId="0" fontId="14" fillId="15" borderId="278" xfId="15" applyFont="1" applyFill="1" applyBorder="1" applyAlignment="1">
      <alignment horizontal="center" vertical="center"/>
    </xf>
    <xf numFmtId="0" fontId="14" fillId="15" borderId="280" xfId="15" applyFont="1" applyFill="1" applyBorder="1" applyAlignment="1">
      <alignment horizontal="center" vertical="center"/>
    </xf>
    <xf numFmtId="0" fontId="13" fillId="53" borderId="279" xfId="15" applyFont="1" applyFill="1" applyBorder="1" applyAlignment="1">
      <alignment horizontal="center" vertical="center"/>
    </xf>
    <xf numFmtId="0" fontId="13" fillId="53" borderId="280" xfId="15" applyFont="1" applyFill="1" applyBorder="1" applyAlignment="1">
      <alignment horizontal="center" vertical="center"/>
    </xf>
    <xf numFmtId="9" fontId="26" fillId="53" borderId="279" xfId="15" applyNumberFormat="1" applyFill="1" applyBorder="1" applyAlignment="1">
      <alignment horizontal="center" vertical="center"/>
    </xf>
    <xf numFmtId="9" fontId="26" fillId="53" borderId="280" xfId="15" applyNumberFormat="1" applyFill="1" applyBorder="1" applyAlignment="1">
      <alignment horizontal="center" vertical="center"/>
    </xf>
    <xf numFmtId="0" fontId="135" fillId="15" borderId="279" xfId="15" applyFont="1" applyFill="1" applyBorder="1" applyAlignment="1">
      <alignment horizontal="center" vertical="center"/>
    </xf>
    <xf numFmtId="0" fontId="135" fillId="15" borderId="278" xfId="15" applyFont="1" applyFill="1" applyBorder="1" applyAlignment="1">
      <alignment horizontal="center" vertical="center"/>
    </xf>
    <xf numFmtId="0" fontId="135" fillId="15" borderId="280" xfId="15" applyFont="1" applyFill="1" applyBorder="1" applyAlignment="1">
      <alignment horizontal="center" vertical="center"/>
    </xf>
    <xf numFmtId="0" fontId="9" fillId="30" borderId="279" xfId="15" applyFont="1" applyFill="1" applyBorder="1" applyAlignment="1">
      <alignment horizontal="center" vertical="center"/>
    </xf>
    <xf numFmtId="0" fontId="9" fillId="30" borderId="278" xfId="15" applyFont="1" applyFill="1" applyBorder="1" applyAlignment="1">
      <alignment horizontal="center" vertical="center"/>
    </xf>
    <xf numFmtId="0" fontId="9" fillId="30" borderId="280" xfId="15" applyFont="1" applyFill="1" applyBorder="1" applyAlignment="1">
      <alignment horizontal="center" vertical="center"/>
    </xf>
    <xf numFmtId="0" fontId="26" fillId="36" borderId="279" xfId="15" applyFill="1" applyBorder="1" applyAlignment="1">
      <alignment horizontal="center" vertical="center"/>
    </xf>
    <xf numFmtId="0" fontId="26" fillId="36" borderId="278" xfId="15" applyFill="1" applyBorder="1" applyAlignment="1">
      <alignment horizontal="center" vertical="center"/>
    </xf>
    <xf numFmtId="0" fontId="26" fillId="36" borderId="280" xfId="15" applyFill="1" applyBorder="1" applyAlignment="1">
      <alignment horizontal="center" vertical="center"/>
    </xf>
    <xf numFmtId="0" fontId="14" fillId="36" borderId="279" xfId="15" applyFont="1" applyFill="1" applyBorder="1" applyAlignment="1">
      <alignment horizontal="center" vertical="center"/>
    </xf>
    <xf numFmtId="0" fontId="14" fillId="36" borderId="278" xfId="15" applyFont="1" applyFill="1" applyBorder="1" applyAlignment="1">
      <alignment horizontal="center" vertical="center"/>
    </xf>
    <xf numFmtId="0" fontId="14" fillId="36" borderId="280" xfId="15" applyFont="1" applyFill="1" applyBorder="1" applyAlignment="1">
      <alignment horizontal="center" vertical="center"/>
    </xf>
    <xf numFmtId="9" fontId="26" fillId="36" borderId="279" xfId="15" applyNumberFormat="1" applyFill="1" applyBorder="1" applyAlignment="1">
      <alignment horizontal="center" vertical="center"/>
    </xf>
    <xf numFmtId="9" fontId="26" fillId="36" borderId="278" xfId="15" applyNumberFormat="1" applyFill="1" applyBorder="1" applyAlignment="1">
      <alignment horizontal="center" vertical="center"/>
    </xf>
    <xf numFmtId="9" fontId="26" fillId="36" borderId="280" xfId="15" applyNumberFormat="1" applyFill="1" applyBorder="1" applyAlignment="1">
      <alignment horizontal="center" vertical="center"/>
    </xf>
    <xf numFmtId="0" fontId="9" fillId="36" borderId="279" xfId="15" applyFont="1" applyFill="1" applyBorder="1" applyAlignment="1">
      <alignment horizontal="center" vertical="center"/>
    </xf>
    <xf numFmtId="0" fontId="9" fillId="36" borderId="278" xfId="15" applyFont="1" applyFill="1" applyBorder="1" applyAlignment="1">
      <alignment horizontal="center" vertical="center"/>
    </xf>
    <xf numFmtId="0" fontId="9" fillId="36" borderId="280" xfId="15" applyFont="1" applyFill="1" applyBorder="1" applyAlignment="1">
      <alignment horizontal="center" vertical="center"/>
    </xf>
    <xf numFmtId="0" fontId="134" fillId="27" borderId="205" xfId="15" applyFont="1" applyFill="1" applyBorder="1" applyAlignment="1">
      <alignment horizontal="center" vertical="center" wrapText="1"/>
    </xf>
    <xf numFmtId="0" fontId="26" fillId="30" borderId="279" xfId="15" applyFill="1" applyBorder="1" applyAlignment="1">
      <alignment horizontal="center" vertical="center"/>
    </xf>
    <xf numFmtId="0" fontId="26" fillId="30" borderId="280" xfId="15" applyFill="1" applyBorder="1" applyAlignment="1">
      <alignment horizontal="center" vertical="center"/>
    </xf>
    <xf numFmtId="0" fontId="26" fillId="30" borderId="201" xfId="15" applyFill="1" applyBorder="1" applyAlignment="1">
      <alignment horizontal="center" vertical="center"/>
    </xf>
    <xf numFmtId="0" fontId="26" fillId="30" borderId="202" xfId="15" applyFill="1" applyBorder="1" applyAlignment="1">
      <alignment horizontal="center" vertical="center"/>
    </xf>
    <xf numFmtId="0" fontId="26" fillId="30" borderId="234" xfId="15" applyFill="1" applyBorder="1" applyAlignment="1">
      <alignment horizontal="center" vertical="center"/>
    </xf>
    <xf numFmtId="0" fontId="26" fillId="30" borderId="235" xfId="15" applyFill="1" applyBorder="1" applyAlignment="1">
      <alignment horizontal="center" vertical="center"/>
    </xf>
    <xf numFmtId="0" fontId="25" fillId="30" borderId="279" xfId="15" applyFont="1" applyFill="1" applyBorder="1" applyAlignment="1">
      <alignment horizontal="center" vertical="center"/>
    </xf>
    <xf numFmtId="0" fontId="25" fillId="30" borderId="280" xfId="15" applyFont="1" applyFill="1" applyBorder="1" applyAlignment="1">
      <alignment horizontal="center" vertical="center"/>
    </xf>
    <xf numFmtId="9" fontId="26" fillId="51" borderId="279" xfId="15" applyNumberFormat="1" applyFill="1" applyBorder="1" applyAlignment="1">
      <alignment horizontal="center" vertical="center"/>
    </xf>
    <xf numFmtId="9" fontId="26" fillId="51" borderId="280" xfId="15" applyNumberFormat="1" applyFill="1" applyBorder="1" applyAlignment="1">
      <alignment horizontal="center" vertical="center"/>
    </xf>
    <xf numFmtId="0" fontId="26" fillId="15" borderId="279" xfId="15" applyFill="1" applyBorder="1" applyAlignment="1">
      <alignment horizontal="center" vertical="center"/>
    </xf>
    <xf numFmtId="0" fontId="26" fillId="15" borderId="278" xfId="15" applyFill="1" applyBorder="1" applyAlignment="1">
      <alignment horizontal="center" vertical="center"/>
    </xf>
    <xf numFmtId="0" fontId="26" fillId="15" borderId="280" xfId="15" applyFill="1" applyBorder="1" applyAlignment="1">
      <alignment horizontal="center" vertical="center"/>
    </xf>
    <xf numFmtId="0" fontId="26" fillId="54" borderId="279" xfId="15" applyFill="1" applyBorder="1" applyAlignment="1">
      <alignment horizontal="center" vertical="center"/>
    </xf>
    <xf numFmtId="0" fontId="26" fillId="54" borderId="280" xfId="15" applyFill="1" applyBorder="1" applyAlignment="1">
      <alignment horizontal="center" vertical="center"/>
    </xf>
    <xf numFmtId="0" fontId="26" fillId="53" borderId="279" xfId="15" applyFill="1" applyBorder="1" applyAlignment="1">
      <alignment horizontal="center" vertical="center"/>
    </xf>
    <xf numFmtId="0" fontId="26" fillId="53" borderId="280" xfId="15" applyFill="1" applyBorder="1" applyAlignment="1">
      <alignment horizontal="center" vertical="center"/>
    </xf>
    <xf numFmtId="0" fontId="26" fillId="51" borderId="279" xfId="15" applyFill="1" applyBorder="1" applyAlignment="1">
      <alignment horizontal="center" vertical="center"/>
    </xf>
    <xf numFmtId="0" fontId="26" fillId="51" borderId="280" xfId="15" applyFill="1" applyBorder="1" applyAlignment="1">
      <alignment horizontal="center" vertical="center"/>
    </xf>
    <xf numFmtId="9" fontId="26" fillId="15" borderId="279" xfId="15" applyNumberFormat="1" applyFill="1" applyBorder="1" applyAlignment="1">
      <alignment horizontal="center" vertical="center"/>
    </xf>
    <xf numFmtId="9" fontId="26" fillId="15" borderId="278" xfId="15" applyNumberFormat="1" applyFill="1" applyBorder="1" applyAlignment="1">
      <alignment horizontal="center" vertical="center"/>
    </xf>
    <xf numFmtId="9" fontId="26" fillId="15" borderId="280" xfId="15" applyNumberFormat="1" applyFill="1" applyBorder="1" applyAlignment="1">
      <alignment horizontal="center" vertical="center"/>
    </xf>
    <xf numFmtId="0" fontId="9" fillId="15" borderId="279" xfId="15" applyFont="1" applyFill="1" applyBorder="1" applyAlignment="1">
      <alignment horizontal="center" vertical="center"/>
    </xf>
    <xf numFmtId="0" fontId="9" fillId="15" borderId="278" xfId="15" applyFont="1" applyFill="1" applyBorder="1" applyAlignment="1">
      <alignment horizontal="center" vertical="center"/>
    </xf>
    <xf numFmtId="0" fontId="9" fillId="15" borderId="280" xfId="15" applyFont="1" applyFill="1" applyBorder="1" applyAlignment="1">
      <alignment horizontal="center" vertical="center"/>
    </xf>
    <xf numFmtId="0" fontId="13" fillId="51" borderId="279" xfId="15" applyFont="1" applyFill="1" applyBorder="1" applyAlignment="1">
      <alignment horizontal="center" vertical="center"/>
    </xf>
    <xf numFmtId="0" fontId="13" fillId="51" borderId="280" xfId="15" applyFont="1" applyFill="1" applyBorder="1" applyAlignment="1">
      <alignment horizontal="center" vertical="center"/>
    </xf>
    <xf numFmtId="0" fontId="26" fillId="30" borderId="278" xfId="15" applyFill="1" applyBorder="1" applyAlignment="1">
      <alignment horizontal="center" vertical="center"/>
    </xf>
    <xf numFmtId="0" fontId="135" fillId="30" borderId="279" xfId="15" applyFont="1" applyFill="1" applyBorder="1" applyAlignment="1">
      <alignment horizontal="center" vertical="center" wrapText="1"/>
    </xf>
    <xf numFmtId="0" fontId="135" fillId="30" borderId="278" xfId="15" applyFont="1" applyFill="1" applyBorder="1" applyAlignment="1">
      <alignment horizontal="center" vertical="center" wrapText="1"/>
    </xf>
    <xf numFmtId="0" fontId="135" fillId="30" borderId="280" xfId="15" applyFont="1" applyFill="1" applyBorder="1" applyAlignment="1">
      <alignment horizontal="center" vertical="center" wrapText="1"/>
    </xf>
    <xf numFmtId="0" fontId="9" fillId="30" borderId="279" xfId="15" applyFont="1" applyFill="1" applyBorder="1" applyAlignment="1">
      <alignment horizontal="center" vertical="center" wrapText="1"/>
    </xf>
    <xf numFmtId="0" fontId="9" fillId="30" borderId="145" xfId="15" applyFont="1" applyFill="1" applyBorder="1" applyAlignment="1">
      <alignment horizontal="center" vertical="center"/>
    </xf>
    <xf numFmtId="0" fontId="14" fillId="30" borderId="145" xfId="15" applyFont="1" applyFill="1" applyBorder="1" applyAlignment="1">
      <alignment horizontal="center" vertical="center"/>
    </xf>
    <xf numFmtId="0" fontId="14" fillId="30" borderId="279" xfId="15" applyFont="1" applyFill="1" applyBorder="1" applyAlignment="1">
      <alignment horizontal="center" vertical="center"/>
    </xf>
    <xf numFmtId="0" fontId="14" fillId="30" borderId="278" xfId="15" applyFont="1" applyFill="1" applyBorder="1" applyAlignment="1">
      <alignment horizontal="center" vertical="center"/>
    </xf>
    <xf numFmtId="0" fontId="14" fillId="30" borderId="280" xfId="15" applyFont="1" applyFill="1" applyBorder="1" applyAlignment="1">
      <alignment horizontal="center" vertical="center"/>
    </xf>
    <xf numFmtId="9" fontId="26" fillId="30" borderId="279" xfId="15" applyNumberFormat="1" applyFill="1" applyBorder="1" applyAlignment="1">
      <alignment horizontal="center" vertical="center"/>
    </xf>
    <xf numFmtId="9" fontId="26" fillId="30" borderId="278" xfId="15" applyNumberFormat="1" applyFill="1" applyBorder="1" applyAlignment="1">
      <alignment horizontal="center" vertical="center"/>
    </xf>
    <xf numFmtId="9" fontId="26" fillId="30" borderId="280" xfId="15" applyNumberFormat="1" applyFill="1" applyBorder="1" applyAlignment="1">
      <alignment horizontal="center" vertical="center"/>
    </xf>
    <xf numFmtId="0" fontId="135" fillId="27" borderId="279" xfId="15" applyFont="1" applyFill="1" applyBorder="1" applyAlignment="1">
      <alignment horizontal="center" vertical="center" wrapText="1"/>
    </xf>
    <xf numFmtId="0" fontId="135" fillId="27" borderId="280" xfId="15" applyFont="1" applyFill="1" applyBorder="1" applyAlignment="1">
      <alignment horizontal="center" vertical="center"/>
    </xf>
    <xf numFmtId="0" fontId="9" fillId="36" borderId="279" xfId="15" applyFont="1" applyFill="1" applyBorder="1" applyAlignment="1">
      <alignment horizontal="center" vertical="center" wrapText="1"/>
    </xf>
    <xf numFmtId="0" fontId="9" fillId="36" borderId="201" xfId="15" applyFont="1" applyFill="1" applyBorder="1" applyAlignment="1">
      <alignment horizontal="center" vertical="center"/>
    </xf>
    <xf numFmtId="0" fontId="25" fillId="36" borderId="202" xfId="15" applyFont="1" applyFill="1" applyBorder="1" applyAlignment="1">
      <alignment horizontal="center" vertical="center"/>
    </xf>
    <xf numFmtId="0" fontId="25" fillId="36" borderId="234" xfId="15" applyFont="1" applyFill="1" applyBorder="1" applyAlignment="1">
      <alignment horizontal="center" vertical="center"/>
    </xf>
    <xf numFmtId="0" fontId="25" fillId="36" borderId="235" xfId="15" applyFont="1" applyFill="1" applyBorder="1" applyAlignment="1">
      <alignment horizontal="center" vertical="center"/>
    </xf>
    <xf numFmtId="188" fontId="140" fillId="36" borderId="279" xfId="15" applyNumberFormat="1" applyFont="1" applyFill="1" applyBorder="1" applyAlignment="1">
      <alignment horizontal="center" vertical="center" wrapText="1"/>
    </xf>
    <xf numFmtId="188" fontId="140" fillId="36" borderId="280" xfId="15" applyNumberFormat="1" applyFont="1" applyFill="1" applyBorder="1" applyAlignment="1">
      <alignment horizontal="center" vertical="center" wrapText="1"/>
    </xf>
    <xf numFmtId="0" fontId="26" fillId="36" borderId="202" xfId="15" applyFill="1" applyBorder="1" applyAlignment="1">
      <alignment horizontal="center" vertical="center"/>
    </xf>
    <xf numFmtId="0" fontId="26" fillId="36" borderId="234" xfId="15" applyFill="1" applyBorder="1" applyAlignment="1">
      <alignment horizontal="center" vertical="center"/>
    </xf>
    <xf numFmtId="0" fontId="26" fillId="36" borderId="235" xfId="15" applyFill="1" applyBorder="1" applyAlignment="1">
      <alignment horizontal="center" vertical="center"/>
    </xf>
    <xf numFmtId="0" fontId="9" fillId="36" borderId="145" xfId="15" applyFont="1" applyFill="1" applyBorder="1" applyAlignment="1">
      <alignment horizontal="center" vertical="center"/>
    </xf>
    <xf numFmtId="0" fontId="14" fillId="36" borderId="145" xfId="15" applyFont="1" applyFill="1" applyBorder="1" applyAlignment="1">
      <alignment horizontal="center" vertical="center"/>
    </xf>
    <xf numFmtId="0" fontId="9" fillId="30" borderId="201" xfId="15" applyFont="1" applyFill="1" applyBorder="1" applyAlignment="1">
      <alignment horizontal="center" vertical="center"/>
    </xf>
    <xf numFmtId="188" fontId="140" fillId="30" borderId="279" xfId="15" applyNumberFormat="1" applyFont="1" applyFill="1" applyBorder="1" applyAlignment="1">
      <alignment horizontal="center" vertical="center" wrapText="1"/>
    </xf>
    <xf numFmtId="188" fontId="140" fillId="30" borderId="280" xfId="15" applyNumberFormat="1" applyFont="1" applyFill="1" applyBorder="1" applyAlignment="1">
      <alignment horizontal="center" vertical="center" wrapText="1"/>
    </xf>
    <xf numFmtId="0" fontId="135" fillId="36" borderId="279" xfId="15" applyFont="1" applyFill="1" applyBorder="1" applyAlignment="1">
      <alignment horizontal="center" vertical="center" wrapText="1"/>
    </xf>
    <xf numFmtId="0" fontId="135" fillId="36" borderId="278" xfId="15" applyFont="1" applyFill="1" applyBorder="1" applyAlignment="1">
      <alignment horizontal="center" vertical="center" wrapText="1"/>
    </xf>
    <xf numFmtId="0" fontId="135" fillId="36" borderId="280" xfId="15" applyFont="1" applyFill="1" applyBorder="1" applyAlignment="1">
      <alignment horizontal="center" vertical="center" wrapText="1"/>
    </xf>
    <xf numFmtId="0" fontId="134" fillId="27" borderId="145" xfId="15" applyFont="1" applyFill="1" applyBorder="1" applyAlignment="1">
      <alignment horizontal="center"/>
    </xf>
    <xf numFmtId="0" fontId="153" fillId="0" borderId="145" xfId="15" applyFont="1" applyBorder="1" applyAlignment="1">
      <alignment horizontal="center" vertical="center"/>
    </xf>
    <xf numFmtId="0" fontId="134" fillId="27" borderId="145" xfId="15" applyFont="1" applyFill="1" applyBorder="1" applyAlignment="1">
      <alignment horizontal="center" vertical="center"/>
    </xf>
    <xf numFmtId="0" fontId="25" fillId="30" borderId="202" xfId="15" applyFont="1" applyFill="1" applyBorder="1" applyAlignment="1">
      <alignment horizontal="center" vertical="center"/>
    </xf>
    <xf numFmtId="0" fontId="25" fillId="30" borderId="234" xfId="15" applyFont="1" applyFill="1" applyBorder="1" applyAlignment="1">
      <alignment horizontal="center" vertical="center"/>
    </xf>
    <xf numFmtId="0" fontId="25" fillId="30" borderId="235" xfId="15" applyFont="1" applyFill="1" applyBorder="1" applyAlignment="1">
      <alignment horizontal="center" vertical="center"/>
    </xf>
    <xf numFmtId="188" fontId="140" fillId="51" borderId="279" xfId="15" applyNumberFormat="1" applyFont="1" applyFill="1" applyBorder="1" applyAlignment="1">
      <alignment horizontal="center" vertical="center" wrapText="1"/>
    </xf>
    <xf numFmtId="188" fontId="140" fillId="51" borderId="280" xfId="15" applyNumberFormat="1" applyFont="1" applyFill="1" applyBorder="1" applyAlignment="1">
      <alignment horizontal="center" vertical="center" wrapText="1"/>
    </xf>
    <xf numFmtId="188" fontId="140" fillId="53" borderId="279" xfId="15" applyNumberFormat="1" applyFont="1" applyFill="1" applyBorder="1" applyAlignment="1">
      <alignment horizontal="center" vertical="center" wrapText="1"/>
    </xf>
    <xf numFmtId="188" fontId="140" fillId="53" borderId="280" xfId="15" applyNumberFormat="1" applyFont="1" applyFill="1" applyBorder="1" applyAlignment="1">
      <alignment horizontal="center" vertical="center" wrapText="1"/>
    </xf>
    <xf numFmtId="0" fontId="144" fillId="54" borderId="279" xfId="15" applyFont="1" applyFill="1" applyBorder="1" applyAlignment="1">
      <alignment horizontal="center" vertical="center" wrapText="1"/>
    </xf>
    <xf numFmtId="0" fontId="144" fillId="54" borderId="280" xfId="15" applyFont="1" applyFill="1" applyBorder="1" applyAlignment="1">
      <alignment horizontal="center" vertical="center"/>
    </xf>
    <xf numFmtId="0" fontId="9" fillId="15" borderId="201" xfId="15" applyFont="1" applyFill="1" applyBorder="1" applyAlignment="1">
      <alignment horizontal="center" vertical="center"/>
    </xf>
    <xf numFmtId="0" fontId="26" fillId="15" borderId="202" xfId="15" applyFill="1" applyBorder="1" applyAlignment="1">
      <alignment horizontal="center" vertical="center"/>
    </xf>
    <xf numFmtId="0" fontId="26" fillId="15" borderId="234" xfId="15" applyFill="1" applyBorder="1" applyAlignment="1">
      <alignment horizontal="center" vertical="center"/>
    </xf>
    <xf numFmtId="0" fontId="26" fillId="15" borderId="235" xfId="15" applyFill="1" applyBorder="1" applyAlignment="1">
      <alignment horizontal="center" vertical="center"/>
    </xf>
    <xf numFmtId="0" fontId="9" fillId="54" borderId="201" xfId="15" applyFont="1" applyFill="1" applyBorder="1" applyAlignment="1">
      <alignment horizontal="center" vertical="center"/>
    </xf>
    <xf numFmtId="0" fontId="26" fillId="54" borderId="202" xfId="15" applyFill="1" applyBorder="1" applyAlignment="1">
      <alignment horizontal="center" vertical="center"/>
    </xf>
    <xf numFmtId="0" fontId="26" fillId="54" borderId="234" xfId="15" applyFill="1" applyBorder="1" applyAlignment="1">
      <alignment horizontal="center" vertical="center"/>
    </xf>
    <xf numFmtId="0" fontId="26" fillId="54" borderId="235" xfId="15" applyFill="1" applyBorder="1" applyAlignment="1">
      <alignment horizontal="center" vertical="center"/>
    </xf>
    <xf numFmtId="0" fontId="135" fillId="51" borderId="279" xfId="15" applyFont="1" applyFill="1" applyBorder="1" applyAlignment="1">
      <alignment horizontal="center" vertical="center" wrapText="1"/>
    </xf>
    <xf numFmtId="0" fontId="135" fillId="51" borderId="280" xfId="15" applyFont="1" applyFill="1" applyBorder="1" applyAlignment="1">
      <alignment horizontal="center" vertical="center" wrapText="1"/>
    </xf>
    <xf numFmtId="0" fontId="9" fillId="15" borderId="279" xfId="15" applyFont="1" applyFill="1" applyBorder="1" applyAlignment="1">
      <alignment horizontal="center" vertical="center" wrapText="1"/>
    </xf>
    <xf numFmtId="188" fontId="140" fillId="54" borderId="279" xfId="15" applyNumberFormat="1" applyFont="1" applyFill="1" applyBorder="1" applyAlignment="1">
      <alignment horizontal="center" vertical="center" wrapText="1"/>
    </xf>
    <xf numFmtId="188" fontId="140" fillId="54" borderId="280" xfId="15" applyNumberFormat="1" applyFont="1" applyFill="1" applyBorder="1" applyAlignment="1">
      <alignment horizontal="center" vertical="center" wrapText="1"/>
    </xf>
    <xf numFmtId="0" fontId="9" fillId="53" borderId="201" xfId="15" applyFont="1" applyFill="1" applyBorder="1" applyAlignment="1">
      <alignment horizontal="center" vertical="center"/>
    </xf>
    <xf numFmtId="0" fontId="26" fillId="53" borderId="202" xfId="15" applyFill="1" applyBorder="1" applyAlignment="1">
      <alignment horizontal="center" vertical="center"/>
    </xf>
    <xf numFmtId="0" fontId="26" fillId="53" borderId="234" xfId="15" applyFill="1" applyBorder="1" applyAlignment="1">
      <alignment horizontal="center" vertical="center"/>
    </xf>
    <xf numFmtId="0" fontId="26" fillId="53" borderId="235" xfId="15" applyFill="1" applyBorder="1" applyAlignment="1">
      <alignment horizontal="center" vertical="center"/>
    </xf>
    <xf numFmtId="0" fontId="9" fillId="51" borderId="201" xfId="15" applyFont="1" applyFill="1" applyBorder="1" applyAlignment="1">
      <alignment horizontal="center" vertical="center"/>
    </xf>
    <xf numFmtId="0" fontId="26" fillId="51" borderId="202" xfId="15" applyFill="1" applyBorder="1" applyAlignment="1">
      <alignment horizontal="center" vertical="center"/>
    </xf>
    <xf numFmtId="0" fontId="26" fillId="51" borderId="234" xfId="15" applyFill="1" applyBorder="1" applyAlignment="1">
      <alignment horizontal="center" vertical="center"/>
    </xf>
    <xf numFmtId="0" fontId="26" fillId="51" borderId="235" xfId="15" applyFill="1" applyBorder="1" applyAlignment="1">
      <alignment horizontal="center" vertical="center"/>
    </xf>
    <xf numFmtId="0" fontId="9" fillId="53" borderId="279" xfId="15" applyFont="1" applyFill="1" applyBorder="1" applyAlignment="1">
      <alignment horizontal="center" vertical="center"/>
    </xf>
    <xf numFmtId="0" fontId="14" fillId="53" borderId="280" xfId="15" applyFont="1" applyFill="1" applyBorder="1" applyAlignment="1">
      <alignment horizontal="center" vertical="center"/>
    </xf>
    <xf numFmtId="0" fontId="135" fillId="53" borderId="279" xfId="15" applyFont="1" applyFill="1" applyBorder="1" applyAlignment="1">
      <alignment horizontal="center" vertical="center" wrapText="1"/>
    </xf>
    <xf numFmtId="0" fontId="135" fillId="53" borderId="278" xfId="15" applyFont="1" applyFill="1" applyBorder="1" applyAlignment="1">
      <alignment horizontal="center" vertical="center" wrapText="1"/>
    </xf>
    <xf numFmtId="0" fontId="135" fillId="53" borderId="280" xfId="15" applyFont="1" applyFill="1" applyBorder="1" applyAlignment="1">
      <alignment horizontal="center" vertical="center" wrapText="1"/>
    </xf>
    <xf numFmtId="0" fontId="14" fillId="53" borderId="279" xfId="15" applyFont="1" applyFill="1" applyBorder="1" applyAlignment="1">
      <alignment horizontal="center" vertical="center"/>
    </xf>
    <xf numFmtId="0" fontId="26" fillId="46" borderId="279" xfId="15" applyFill="1" applyBorder="1" applyAlignment="1">
      <alignment horizontal="center" vertical="center"/>
    </xf>
    <xf numFmtId="0" fontId="26" fillId="46" borderId="280" xfId="15" applyFill="1" applyBorder="1" applyAlignment="1">
      <alignment horizontal="center" vertical="center"/>
    </xf>
    <xf numFmtId="0" fontId="135" fillId="15" borderId="279" xfId="15" applyFont="1" applyFill="1" applyBorder="1" applyAlignment="1">
      <alignment horizontal="center" vertical="center" wrapText="1"/>
    </xf>
    <xf numFmtId="0" fontId="135" fillId="15" borderId="278" xfId="15" applyFont="1" applyFill="1" applyBorder="1" applyAlignment="1">
      <alignment horizontal="center" vertical="center" wrapText="1"/>
    </xf>
    <xf numFmtId="0" fontId="135" fillId="15" borderId="280" xfId="15" applyFont="1" applyFill="1" applyBorder="1" applyAlignment="1">
      <alignment horizontal="center" vertical="center" wrapText="1"/>
    </xf>
    <xf numFmtId="0" fontId="147" fillId="0" borderId="0" xfId="15" applyFont="1" applyAlignment="1">
      <alignment horizontal="center"/>
    </xf>
    <xf numFmtId="0" fontId="135" fillId="0" borderId="279" xfId="15" applyFont="1" applyBorder="1" applyAlignment="1">
      <alignment horizontal="center" vertical="center"/>
    </xf>
    <xf numFmtId="0" fontId="135" fillId="0" borderId="280" xfId="15" applyFont="1" applyBorder="1" applyAlignment="1">
      <alignment horizontal="center" vertical="center"/>
    </xf>
    <xf numFmtId="0" fontId="135" fillId="0" borderId="201" xfId="15" applyFont="1" applyBorder="1" applyAlignment="1">
      <alignment horizontal="center" vertical="center"/>
    </xf>
    <xf numFmtId="0" fontId="135" fillId="0" borderId="234" xfId="15" applyFont="1" applyBorder="1" applyAlignment="1">
      <alignment horizontal="center" vertical="center"/>
    </xf>
    <xf numFmtId="0" fontId="135" fillId="0" borderId="202" xfId="15" applyFont="1" applyBorder="1" applyAlignment="1">
      <alignment horizontal="center" vertical="center"/>
    </xf>
    <xf numFmtId="0" fontId="135" fillId="0" borderId="235" xfId="15" applyFont="1" applyBorder="1" applyAlignment="1">
      <alignment horizontal="center" vertical="center"/>
    </xf>
    <xf numFmtId="0" fontId="135" fillId="0" borderId="145" xfId="15" applyFont="1" applyBorder="1" applyAlignment="1">
      <alignment horizontal="center" vertical="center"/>
    </xf>
    <xf numFmtId="188" fontId="140" fillId="15" borderId="279" xfId="15" applyNumberFormat="1" applyFont="1" applyFill="1" applyBorder="1" applyAlignment="1">
      <alignment horizontal="center" vertical="center" wrapText="1"/>
    </xf>
    <xf numFmtId="188" fontId="140" fillId="15" borderId="280" xfId="15" applyNumberFormat="1" applyFont="1" applyFill="1" applyBorder="1" applyAlignment="1">
      <alignment horizontal="center" vertical="center" wrapText="1"/>
    </xf>
    <xf numFmtId="0" fontId="153" fillId="27" borderId="279" xfId="15" applyFont="1" applyFill="1" applyBorder="1" applyAlignment="1">
      <alignment horizontal="center" vertical="center"/>
    </xf>
    <xf numFmtId="0" fontId="153" fillId="27" borderId="280" xfId="15" applyFont="1" applyFill="1" applyBorder="1" applyAlignment="1">
      <alignment horizontal="center" vertical="center"/>
    </xf>
    <xf numFmtId="0" fontId="26" fillId="0" borderId="201" xfId="15" applyBorder="1" applyAlignment="1">
      <alignment horizontal="center" vertical="center"/>
    </xf>
    <xf numFmtId="0" fontId="26" fillId="0" borderId="234" xfId="15" applyBorder="1" applyAlignment="1">
      <alignment horizontal="center" vertical="center"/>
    </xf>
    <xf numFmtId="0" fontId="26" fillId="0" borderId="202" xfId="15" applyBorder="1" applyAlignment="1">
      <alignment horizontal="center" vertical="center"/>
    </xf>
    <xf numFmtId="0" fontId="26" fillId="0" borderId="235" xfId="15" applyBorder="1" applyAlignment="1">
      <alignment horizontal="center" vertical="center"/>
    </xf>
    <xf numFmtId="0" fontId="168" fillId="0" borderId="204" xfId="19" applyFont="1" applyBorder="1" applyAlignment="1">
      <alignment horizontal="center"/>
    </xf>
    <xf numFmtId="0" fontId="168" fillId="0" borderId="0" xfId="19" applyFont="1" applyAlignment="1">
      <alignment horizontal="center"/>
    </xf>
    <xf numFmtId="0" fontId="168" fillId="0" borderId="205" xfId="19" applyFont="1" applyBorder="1" applyAlignment="1">
      <alignment horizontal="center"/>
    </xf>
    <xf numFmtId="0" fontId="169" fillId="48" borderId="201" xfId="19" applyFont="1" applyFill="1" applyBorder="1" applyAlignment="1">
      <alignment horizontal="center"/>
    </xf>
    <xf numFmtId="0" fontId="169" fillId="48" borderId="233" xfId="19" applyFont="1" applyFill="1" applyBorder="1" applyAlignment="1">
      <alignment horizontal="center"/>
    </xf>
    <xf numFmtId="0" fontId="169" fillId="48" borderId="202" xfId="19" applyFont="1" applyFill="1" applyBorder="1" applyAlignment="1">
      <alignment horizontal="center"/>
    </xf>
    <xf numFmtId="0" fontId="169" fillId="50" borderId="201" xfId="19" applyFont="1" applyFill="1" applyBorder="1" applyAlignment="1">
      <alignment horizontal="center"/>
    </xf>
    <xf numFmtId="0" fontId="169" fillId="50" borderId="233" xfId="19" applyFont="1" applyFill="1" applyBorder="1" applyAlignment="1">
      <alignment horizontal="center"/>
    </xf>
    <xf numFmtId="0" fontId="169" fillId="50" borderId="202" xfId="19" applyFont="1" applyFill="1" applyBorder="1" applyAlignment="1">
      <alignment horizontal="center"/>
    </xf>
    <xf numFmtId="0" fontId="170" fillId="50" borderId="234" xfId="19" applyFont="1" applyFill="1" applyBorder="1" applyAlignment="1">
      <alignment horizontal="center"/>
    </xf>
    <xf numFmtId="0" fontId="170" fillId="50" borderId="213" xfId="19" applyFont="1" applyFill="1" applyBorder="1" applyAlignment="1">
      <alignment horizontal="center"/>
    </xf>
    <xf numFmtId="0" fontId="170" fillId="50" borderId="235" xfId="19" applyFont="1" applyFill="1" applyBorder="1" applyAlignment="1">
      <alignment horizontal="center"/>
    </xf>
    <xf numFmtId="0" fontId="135" fillId="35" borderId="146" xfId="19" applyFont="1" applyFill="1" applyBorder="1" applyAlignment="1">
      <alignment horizontal="center" vertical="center"/>
    </xf>
    <xf numFmtId="0" fontId="135" fillId="35" borderId="0" xfId="19" applyFont="1" applyFill="1" applyAlignment="1">
      <alignment horizontal="center" vertical="center"/>
    </xf>
    <xf numFmtId="0" fontId="135" fillId="35" borderId="149" xfId="19" applyFont="1" applyFill="1" applyBorder="1" applyAlignment="1">
      <alignment horizontal="center" vertical="center"/>
    </xf>
    <xf numFmtId="0" fontId="135" fillId="15" borderId="146" xfId="19" applyFont="1" applyFill="1" applyBorder="1" applyAlignment="1">
      <alignment horizontal="center" vertical="center"/>
    </xf>
    <xf numFmtId="0" fontId="135" fillId="15" borderId="0" xfId="19" applyFont="1" applyFill="1" applyAlignment="1">
      <alignment horizontal="center" vertical="center"/>
    </xf>
    <xf numFmtId="0" fontId="135" fillId="15" borderId="149" xfId="19" applyFont="1" applyFill="1" applyBorder="1" applyAlignment="1">
      <alignment horizontal="center" vertical="center"/>
    </xf>
    <xf numFmtId="0" fontId="135" fillId="36" borderId="201" xfId="19" applyFont="1" applyFill="1" applyBorder="1" applyAlignment="1">
      <alignment horizontal="center" vertical="center"/>
    </xf>
    <xf numFmtId="0" fontId="135" fillId="36" borderId="233" xfId="19" applyFont="1" applyFill="1" applyBorder="1" applyAlignment="1">
      <alignment horizontal="center" vertical="center"/>
    </xf>
    <xf numFmtId="0" fontId="135" fillId="36" borderId="202" xfId="19" applyFont="1" applyFill="1" applyBorder="1" applyAlignment="1">
      <alignment horizontal="center" vertical="center"/>
    </xf>
    <xf numFmtId="0" fontId="60" fillId="0" borderId="201" xfId="0" applyFont="1" applyBorder="1" applyAlignment="1">
      <alignment horizontal="center"/>
    </xf>
    <xf numFmtId="0" fontId="60" fillId="0" borderId="233" xfId="0" applyFont="1" applyBorder="1" applyAlignment="1">
      <alignment horizontal="center"/>
    </xf>
    <xf numFmtId="0" fontId="60" fillId="0" borderId="202" xfId="0" applyFont="1" applyBorder="1" applyAlignment="1">
      <alignment horizontal="center"/>
    </xf>
    <xf numFmtId="0" fontId="58" fillId="0" borderId="231" xfId="0" applyNumberFormat="1" applyFont="1" applyBorder="1" applyAlignment="1">
      <alignment horizontal="center"/>
    </xf>
    <xf numFmtId="0" fontId="58" fillId="0" borderId="228" xfId="0" applyNumberFormat="1" applyFont="1" applyBorder="1" applyAlignment="1">
      <alignment horizontal="center"/>
    </xf>
    <xf numFmtId="0" fontId="58" fillId="0" borderId="174" xfId="0" applyNumberFormat="1" applyFont="1" applyBorder="1" applyAlignment="1">
      <alignment horizontal="center"/>
    </xf>
    <xf numFmtId="0" fontId="58" fillId="0" borderId="231" xfId="13" applyNumberFormat="1" applyFont="1" applyBorder="1" applyAlignment="1">
      <alignment horizontal="center"/>
    </xf>
    <xf numFmtId="0" fontId="58" fillId="0" borderId="228" xfId="13" applyNumberFormat="1" applyFont="1" applyBorder="1" applyAlignment="1">
      <alignment horizontal="center"/>
    </xf>
    <xf numFmtId="0" fontId="58" fillId="0" borderId="174" xfId="13" applyNumberFormat="1" applyFont="1" applyBorder="1" applyAlignment="1">
      <alignment horizontal="center"/>
    </xf>
    <xf numFmtId="0" fontId="55" fillId="0" borderId="145" xfId="0" applyFont="1" applyBorder="1" applyAlignment="1">
      <alignment horizontal="center"/>
    </xf>
    <xf numFmtId="43" fontId="0" fillId="0" borderId="0" xfId="0" applyNumberFormat="1" applyAlignment="1">
      <alignment horizontal="center"/>
    </xf>
  </cellXfs>
  <cellStyles count="26">
    <cellStyle name="Comma" xfId="1" builtinId="3"/>
    <cellStyle name="Comma 2" xfId="5" xr:uid="{00000000-0005-0000-0000-000001000000}"/>
    <cellStyle name="Comma 3" xfId="16" xr:uid="{00000000-0005-0000-0000-000002000000}"/>
    <cellStyle name="Comma 3 2" xfId="18" xr:uid="{00000000-0005-0000-0000-000003000000}"/>
    <cellStyle name="Comma 4" xfId="20" xr:uid="{00000000-0005-0000-0000-000004000000}"/>
    <cellStyle name="Hyperlink" xfId="22" builtinId="8"/>
    <cellStyle name="Normal" xfId="0" builtinId="0"/>
    <cellStyle name="Normal 2" xfId="6" xr:uid="{00000000-0005-0000-0000-000007000000}"/>
    <cellStyle name="Normal 3" xfId="4" xr:uid="{00000000-0005-0000-0000-000008000000}"/>
    <cellStyle name="Normal 4" xfId="13" xr:uid="{00000000-0005-0000-0000-000009000000}"/>
    <cellStyle name="Normal 5" xfId="15" xr:uid="{00000000-0005-0000-0000-00000A000000}"/>
    <cellStyle name="Normal 5 2" xfId="17" xr:uid="{00000000-0005-0000-0000-00000B000000}"/>
    <cellStyle name="Normal 6" xfId="19" xr:uid="{00000000-0005-0000-0000-00000C000000}"/>
    <cellStyle name="Percent" xfId="12" builtinId="5"/>
    <cellStyle name="Percent 2" xfId="7" xr:uid="{00000000-0005-0000-0000-00000E000000}"/>
    <cellStyle name="Percent 3" xfId="14" xr:uid="{00000000-0005-0000-0000-00000F000000}"/>
    <cellStyle name="Percent 4" xfId="21" xr:uid="{00000000-0005-0000-0000-000010000000}"/>
    <cellStyle name="Style 1" xfId="8" xr:uid="{00000000-0005-0000-0000-000011000000}"/>
    <cellStyle name="เครื่องหมายจุลภาค 2" xfId="3" xr:uid="{00000000-0005-0000-0000-000012000000}"/>
    <cellStyle name="จุลภาค 2" xfId="24" xr:uid="{00000000-0005-0000-0000-000015000000}"/>
    <cellStyle name="เชื่อมโยงหลายมิติ_roadshow" xfId="9" xr:uid="{00000000-0005-0000-0000-000013000000}"/>
    <cellStyle name="ตามการเชื่อมโยงหลายมิติ_roadshow" xfId="10" xr:uid="{00000000-0005-0000-0000-000016000000}"/>
    <cellStyle name="ปกติ 2" xfId="2" xr:uid="{00000000-0005-0000-0000-000017000000}"/>
    <cellStyle name="ปกติ 3" xfId="23" xr:uid="{00000000-0005-0000-0000-000018000000}"/>
    <cellStyle name="เปอร์เซ็นต์ 2" xfId="25" xr:uid="{00000000-0005-0000-0000-000014000000}"/>
    <cellStyle name="표준 2" xfId="11" xr:uid="{00000000-0005-0000-0000-000019000000}"/>
  </cellStyles>
  <dxfs count="14">
    <dxf>
      <font>
        <condense val="0"/>
        <extend val="0"/>
        <color indexed="21"/>
      </font>
    </dxf>
    <dxf>
      <font>
        <condense val="0"/>
        <extend val="0"/>
        <color indexed="21"/>
      </font>
    </dxf>
    <dxf>
      <font>
        <condense val="0"/>
        <extend val="0"/>
        <color indexed="21"/>
      </font>
    </dxf>
    <dxf>
      <font>
        <condense val="0"/>
        <extend val="0"/>
        <color indexed="21"/>
      </font>
    </dxf>
    <dxf>
      <font>
        <condense val="0"/>
        <extend val="0"/>
        <color indexed="21"/>
      </font>
    </dxf>
    <dxf>
      <font>
        <condense val="0"/>
        <extend val="0"/>
        <color indexed="21"/>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21"/>
      </font>
    </dxf>
    <dxf>
      <font>
        <condense val="0"/>
        <extend val="0"/>
        <color indexed="21"/>
      </font>
    </dxf>
    <dxf>
      <font>
        <condense val="0"/>
        <extend val="0"/>
        <color indexed="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AAAAAA"/>
      <rgbColor rgb="00900000"/>
      <rgbColor rgb="00000090"/>
      <rgbColor rgb="00FCF305"/>
      <rgbColor rgb="00FFCC99"/>
      <rgbColor rgb="00FF9900"/>
      <rgbColor rgb="00FFCC00"/>
      <rgbColor rgb="00FFFF99"/>
      <rgbColor rgb="00333399"/>
      <rgbColor rgb="000000D4"/>
      <rgbColor rgb="00993300"/>
      <rgbColor rgb="00CCFFCC"/>
      <rgbColor rgb="00C0C0C0"/>
      <rgbColor rgb="00808080"/>
      <rgbColor rgb="00CCFFFF"/>
      <rgbColor rgb="0000ABEA"/>
      <rgbColor rgb="00FFFFCC"/>
      <rgbColor rgb="0099CC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th-TH"/>
              <a:t>กราฟแสดงการคุ้มครอง</a:t>
            </a:r>
            <a:endParaRPr lang="en-US"/>
          </a:p>
        </c:rich>
      </c:tx>
      <c:overlay val="0"/>
    </c:title>
    <c:autoTitleDeleted val="0"/>
    <c:plotArea>
      <c:layout/>
      <c:lineChart>
        <c:grouping val="standard"/>
        <c:varyColors val="0"/>
        <c:ser>
          <c:idx val="0"/>
          <c:order val="0"/>
          <c:tx>
            <c:strRef>
              <c:f>จำนวนเงินความคุ้มครอง1!$B$8</c:f>
              <c:strCache>
                <c:ptCount val="1"/>
                <c:pt idx="0">
                  <c:v>จำนวนเงินความคุ้มครอง</c:v>
                </c:pt>
              </c:strCache>
            </c:strRef>
          </c:tx>
          <c:spPr>
            <a:ln w="25400"/>
          </c:spPr>
          <c:marker>
            <c:symbol val="none"/>
          </c:marker>
          <c:val>
            <c:numRef>
              <c:f>จำนวนเงินความคุ้มครอง1!$B$9:$B$368</c:f>
              <c:numCache>
                <c:formatCode>_(* #,##0.00_);_(* \(#,##0.00\);_(* "-"??_);_(@_)</c:formatCode>
                <c:ptCount val="360"/>
                <c:pt idx="0">
                  <c:v>2560050.0000000019</c:v>
                </c:pt>
                <c:pt idx="1">
                  <c:v>2547552.5006045867</c:v>
                </c:pt>
                <c:pt idx="2">
                  <c:v>2534950.8553808755</c:v>
                </c:pt>
                <c:pt idx="3">
                  <c:v>2522244.1964469678</c:v>
                </c:pt>
                <c:pt idx="4">
                  <c:v>2509431.6486886106</c:v>
                </c:pt>
                <c:pt idx="5">
                  <c:v>2496512.3296989338</c:v>
                </c:pt>
                <c:pt idx="6">
                  <c:v>2483485.3497176757</c:v>
                </c:pt>
                <c:pt idx="7">
                  <c:v>2470349.8115699072</c:v>
                </c:pt>
                <c:pt idx="8">
                  <c:v>2457104.8106042412</c:v>
                </c:pt>
                <c:pt idx="9">
                  <c:v>2443749.4346305281</c:v>
                </c:pt>
                <c:pt idx="10">
                  <c:v>2430282.7638570331</c:v>
                </c:pt>
                <c:pt idx="11">
                  <c:v>2416703.8708270933</c:v>
                </c:pt>
                <c:pt idx="12">
                  <c:v>2403011.8203552361</c:v>
                </c:pt>
                <c:pt idx="13">
                  <c:v>2389205.6694627814</c:v>
                </c:pt>
                <c:pt idx="14">
                  <c:v>2375284.4673128896</c:v>
                </c:pt>
                <c:pt idx="15">
                  <c:v>2361247.2551450809</c:v>
                </c:pt>
                <c:pt idx="16">
                  <c:v>2347093.0662092082</c:v>
                </c:pt>
                <c:pt idx="17">
                  <c:v>2332820.9256988699</c:v>
                </c:pt>
                <c:pt idx="18">
                  <c:v>2318429.8506842786</c:v>
                </c:pt>
                <c:pt idx="19">
                  <c:v>2303918.8500445648</c:v>
                </c:pt>
                <c:pt idx="20">
                  <c:v>2289286.9243995212</c:v>
                </c:pt>
                <c:pt idx="21">
                  <c:v>2274533.0660407683</c:v>
                </c:pt>
                <c:pt idx="22">
                  <c:v>2259656.258862359</c:v>
                </c:pt>
                <c:pt idx="23">
                  <c:v>2244655.4782907967</c:v>
                </c:pt>
                <c:pt idx="24">
                  <c:v>2229529.6912144711</c:v>
                </c:pt>
                <c:pt idx="25">
                  <c:v>2214277.8559125098</c:v>
                </c:pt>
                <c:pt idx="26">
                  <c:v>2198898.9219830316</c:v>
                </c:pt>
                <c:pt idx="27">
                  <c:v>2183391.8302708082</c:v>
                </c:pt>
                <c:pt idx="28">
                  <c:v>2167755.5127943163</c:v>
                </c:pt>
                <c:pt idx="29">
                  <c:v>2151988.8926721867</c:v>
                </c:pt>
                <c:pt idx="30">
                  <c:v>2136090.8840490393</c:v>
                </c:pt>
                <c:pt idx="31">
                  <c:v>2120060.3920207</c:v>
                </c:pt>
                <c:pt idx="32">
                  <c:v>2103896.3125587907</c:v>
                </c:pt>
                <c:pt idx="33">
                  <c:v>2087597.532434698</c:v>
                </c:pt>
                <c:pt idx="34">
                  <c:v>2071162.9291429049</c:v>
                </c:pt>
                <c:pt idx="35">
                  <c:v>2054591.3708236807</c:v>
                </c:pt>
                <c:pt idx="36">
                  <c:v>2037881.7161851295</c:v>
                </c:pt>
                <c:pt idx="37">
                  <c:v>2021032.814424589</c:v>
                </c:pt>
                <c:pt idx="38">
                  <c:v>2004043.5051493789</c:v>
                </c:pt>
                <c:pt idx="39">
                  <c:v>1986912.6182968754</c:v>
                </c:pt>
                <c:pt idx="40">
                  <c:v>1969638.9740539335</c:v>
                </c:pt>
                <c:pt idx="41">
                  <c:v>1952221.3827756348</c:v>
                </c:pt>
                <c:pt idx="42">
                  <c:v>1934658.6449033495</c:v>
                </c:pt>
                <c:pt idx="43">
                  <c:v>1916949.5508821285</c:v>
                </c:pt>
                <c:pt idx="44">
                  <c:v>1899092.8810773974</c:v>
                </c:pt>
                <c:pt idx="45">
                  <c:v>1881087.4056909601</c:v>
                </c:pt>
                <c:pt idx="46">
                  <c:v>1862931.8846763028</c:v>
                </c:pt>
                <c:pt idx="47">
                  <c:v>1844625.0676531899</c:v>
                </c:pt>
                <c:pt idx="48">
                  <c:v>1826165.693821551</c:v>
                </c:pt>
                <c:pt idx="49">
                  <c:v>1807552.4918746485</c:v>
                </c:pt>
                <c:pt idx="50">
                  <c:v>1788784.179911522</c:v>
                </c:pt>
                <c:pt idx="51">
                  <c:v>1769859.4653487026</c:v>
                </c:pt>
                <c:pt idx="52">
                  <c:v>1750777.0448311933</c:v>
                </c:pt>
                <c:pt idx="53">
                  <c:v>1731535.6041427043</c:v>
                </c:pt>
                <c:pt idx="54">
                  <c:v>1712133.8181151447</c:v>
                </c:pt>
                <c:pt idx="55">
                  <c:v>1692570.3505373553</c:v>
                </c:pt>
                <c:pt idx="56">
                  <c:v>1672843.8540630843</c:v>
                </c:pt>
                <c:pt idx="57">
                  <c:v>1652952.9701181955</c:v>
                </c:pt>
                <c:pt idx="58">
                  <c:v>1632896.3288070979</c:v>
                </c:pt>
                <c:pt idx="59">
                  <c:v>1612672.5488184085</c:v>
                </c:pt>
                <c:pt idx="60">
                  <c:v>1592280.2373298134</c:v>
                </c:pt>
                <c:pt idx="61">
                  <c:v>1571717.9899121462</c:v>
                </c:pt>
                <c:pt idx="62">
                  <c:v>1550984.3904326649</c:v>
                </c:pt>
                <c:pt idx="63">
                  <c:v>1530078.0109575219</c:v>
                </c:pt>
                <c:pt idx="64">
                  <c:v>1508997.411653419</c:v>
                </c:pt>
                <c:pt idx="65">
                  <c:v>1487741.1406884494</c:v>
                </c:pt>
                <c:pt idx="66">
                  <c:v>1466307.7341321043</c:v>
                </c:pt>
                <c:pt idx="67">
                  <c:v>1444695.7158544564</c:v>
                </c:pt>
                <c:pt idx="68">
                  <c:v>1422903.5974244948</c:v>
                </c:pt>
                <c:pt idx="69">
                  <c:v>1400929.8780076168</c:v>
                </c:pt>
                <c:pt idx="70">
                  <c:v>1378773.0442622646</c:v>
                </c:pt>
                <c:pt idx="71">
                  <c:v>1356431.5702357015</c:v>
                </c:pt>
                <c:pt idx="72">
                  <c:v>1333903.9172589164</c:v>
                </c:pt>
                <c:pt idx="73">
                  <c:v>1311188.5338406593</c:v>
                </c:pt>
                <c:pt idx="74">
                  <c:v>1288283.8555605826</c:v>
                </c:pt>
                <c:pt idx="75">
                  <c:v>1265188.3049615051</c:v>
                </c:pt>
                <c:pt idx="76">
                  <c:v>1241900.2914407689</c:v>
                </c:pt>
                <c:pt idx="77">
                  <c:v>1218418.2111406934</c:v>
                </c:pt>
                <c:pt idx="78">
                  <c:v>1194740.4468381172</c:v>
                </c:pt>
                <c:pt idx="79">
                  <c:v>1170865.3678330192</c:v>
                </c:pt>
                <c:pt idx="80">
                  <c:v>1146791.3298362123</c:v>
                </c:pt>
                <c:pt idx="81">
                  <c:v>1122516.6748560991</c:v>
                </c:pt>
                <c:pt idx="82">
                  <c:v>1098039.7310844846</c:v>
                </c:pt>
                <c:pt idx="83">
                  <c:v>1073358.8127814396</c:v>
                </c:pt>
                <c:pt idx="84">
                  <c:v>1048472.2201592029</c:v>
                </c:pt>
                <c:pt idx="85">
                  <c:v>1023378.2392651142</c:v>
                </c:pt>
                <c:pt idx="86">
                  <c:v>998075.14186357474</c:v>
                </c:pt>
                <c:pt idx="87">
                  <c:v>972561.18531702249</c:v>
                </c:pt>
                <c:pt idx="88">
                  <c:v>946834.61246591539</c:v>
                </c:pt>
                <c:pt idx="89">
                  <c:v>920893.65150771698</c:v>
                </c:pt>
                <c:pt idx="90">
                  <c:v>894736.515874865</c:v>
                </c:pt>
                <c:pt idx="91">
                  <c:v>868361.40411173995</c:v>
                </c:pt>
                <c:pt idx="92">
                  <c:v>841766.49975058937</c:v>
                </c:pt>
                <c:pt idx="93">
                  <c:v>814949.97118642903</c:v>
                </c:pt>
                <c:pt idx="94">
                  <c:v>787909.97155090049</c:v>
                </c:pt>
                <c:pt idx="95">
                  <c:v>760644.63858507562</c:v>
                </c:pt>
                <c:pt idx="96">
                  <c:v>733152.09451120254</c:v>
                </c:pt>
                <c:pt idx="97">
                  <c:v>705430.44590338098</c:v>
                </c:pt>
                <c:pt idx="98">
                  <c:v>677477.78355716029</c:v>
                </c:pt>
                <c:pt idx="99">
                  <c:v>649292.18235805444</c:v>
                </c:pt>
                <c:pt idx="100">
                  <c:v>620871.70114895632</c:v>
                </c:pt>
                <c:pt idx="101">
                  <c:v>592214.38259644876</c:v>
                </c:pt>
                <c:pt idx="102">
                  <c:v>563318.25305600371</c:v>
                </c:pt>
                <c:pt idx="103">
                  <c:v>534181.32243605517</c:v>
                </c:pt>
                <c:pt idx="104">
                  <c:v>504801.58406094002</c:v>
                </c:pt>
                <c:pt idx="105">
                  <c:v>475177.01453269972</c:v>
                </c:pt>
                <c:pt idx="106">
                  <c:v>445305.57359172305</c:v>
                </c:pt>
                <c:pt idx="107">
                  <c:v>415185.2039762385</c:v>
                </c:pt>
                <c:pt idx="108">
                  <c:v>384813.83128062508</c:v>
                </c:pt>
                <c:pt idx="109">
                  <c:v>354189.3638125484</c:v>
                </c:pt>
                <c:pt idx="110">
                  <c:v>323309.69244890433</c:v>
                </c:pt>
                <c:pt idx="111">
                  <c:v>292172.69049056288</c:v>
                </c:pt>
                <c:pt idx="112">
                  <c:v>260776.2135159024</c:v>
                </c:pt>
                <c:pt idx="113">
                  <c:v>229118.09923311984</c:v>
                </c:pt>
                <c:pt idx="114">
                  <c:v>197196.16733131354</c:v>
                </c:pt>
                <c:pt idx="115">
                  <c:v>165008.21933032569</c:v>
                </c:pt>
                <c:pt idx="116">
                  <c:v>132552.03842932972</c:v>
                </c:pt>
                <c:pt idx="117">
                  <c:v>99825.389354158935</c:v>
                </c:pt>
                <c:pt idx="118">
                  <c:v>66826.018203361396</c:v>
                </c:pt>
                <c:pt idx="119">
                  <c:v>33551.652292973922</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smooth val="0"/>
          <c:extLst>
            <c:ext xmlns:c16="http://schemas.microsoft.com/office/drawing/2014/chart" uri="{C3380CC4-5D6E-409C-BE32-E72D297353CC}">
              <c16:uniqueId val="{00000000-519E-5A4A-A4C1-B03FBFD1729A}"/>
            </c:ext>
          </c:extLst>
        </c:ser>
        <c:ser>
          <c:idx val="2"/>
          <c:order val="1"/>
          <c:tx>
            <c:strRef>
              <c:f>จำนวนเงินความคุ้มครอง1!$D$8</c:f>
              <c:strCache>
                <c:ptCount val="1"/>
                <c:pt idx="0">
                  <c:v>เงินต้นคงเหลือ</c:v>
                </c:pt>
              </c:strCache>
            </c:strRef>
          </c:tx>
          <c:marker>
            <c:symbol val="none"/>
          </c:marker>
          <c:val>
            <c:numRef>
              <c:f>จำนวนเงินความคุ้มครอง1!$D$9:$D$368</c:f>
              <c:numCache>
                <c:formatCode>#,##0.00</c:formatCode>
                <c:ptCount val="360"/>
                <c:pt idx="0">
                  <c:v>2638750</c:v>
                </c:pt>
                <c:pt idx="1">
                  <c:v>2628886.46</c:v>
                </c:pt>
                <c:pt idx="2">
                  <c:v>2618994.9699999997</c:v>
                </c:pt>
                <c:pt idx="3">
                  <c:v>2609075.46</c:v>
                </c:pt>
                <c:pt idx="4">
                  <c:v>2599127.84</c:v>
                </c:pt>
                <c:pt idx="5">
                  <c:v>2589152.04</c:v>
                </c:pt>
                <c:pt idx="6">
                  <c:v>2579147.9700000002</c:v>
                </c:pt>
                <c:pt idx="7">
                  <c:v>2569115.56</c:v>
                </c:pt>
                <c:pt idx="8">
                  <c:v>2559054.7200000002</c:v>
                </c:pt>
                <c:pt idx="9">
                  <c:v>2548965.3800000004</c:v>
                </c:pt>
                <c:pt idx="10">
                  <c:v>2538847.4500000002</c:v>
                </c:pt>
                <c:pt idx="11">
                  <c:v>2528700.85</c:v>
                </c:pt>
                <c:pt idx="12">
                  <c:v>2518525.5</c:v>
                </c:pt>
                <c:pt idx="13">
                  <c:v>2512518.86</c:v>
                </c:pt>
                <c:pt idx="14">
                  <c:v>2506485.19</c:v>
                </c:pt>
                <c:pt idx="15">
                  <c:v>2500424.37</c:v>
                </c:pt>
                <c:pt idx="16">
                  <c:v>2494336.2800000003</c:v>
                </c:pt>
                <c:pt idx="17">
                  <c:v>2488220.79</c:v>
                </c:pt>
                <c:pt idx="18">
                  <c:v>2482077.7800000003</c:v>
                </c:pt>
                <c:pt idx="19">
                  <c:v>2475907.1300000004</c:v>
                </c:pt>
                <c:pt idx="20">
                  <c:v>2469708.7100000004</c:v>
                </c:pt>
                <c:pt idx="21">
                  <c:v>2463482.4000000004</c:v>
                </c:pt>
                <c:pt idx="22">
                  <c:v>2457228.0700000003</c:v>
                </c:pt>
                <c:pt idx="23">
                  <c:v>2450945.6</c:v>
                </c:pt>
                <c:pt idx="24">
                  <c:v>2444634.86</c:v>
                </c:pt>
                <c:pt idx="25">
                  <c:v>2438295.7199999997</c:v>
                </c:pt>
                <c:pt idx="26">
                  <c:v>2431928.0499999998</c:v>
                </c:pt>
                <c:pt idx="27">
                  <c:v>2425531.73</c:v>
                </c:pt>
                <c:pt idx="28">
                  <c:v>2419106.62</c:v>
                </c:pt>
                <c:pt idx="29">
                  <c:v>2412652.6</c:v>
                </c:pt>
                <c:pt idx="30">
                  <c:v>2406169.54</c:v>
                </c:pt>
                <c:pt idx="31">
                  <c:v>2399657.2999999998</c:v>
                </c:pt>
                <c:pt idx="32">
                  <c:v>2393115.7599999998</c:v>
                </c:pt>
                <c:pt idx="33">
                  <c:v>2386544.7799999998</c:v>
                </c:pt>
                <c:pt idx="34">
                  <c:v>2379944.23</c:v>
                </c:pt>
                <c:pt idx="35">
                  <c:v>2373313.98</c:v>
                </c:pt>
                <c:pt idx="36">
                  <c:v>2366653.89</c:v>
                </c:pt>
                <c:pt idx="37">
                  <c:v>2361936.04</c:v>
                </c:pt>
                <c:pt idx="38">
                  <c:v>2357193.0300000003</c:v>
                </c:pt>
                <c:pt idx="39">
                  <c:v>2352424.7300000004</c:v>
                </c:pt>
                <c:pt idx="40">
                  <c:v>2347631.0000000005</c:v>
                </c:pt>
                <c:pt idx="41">
                  <c:v>2342811.7000000007</c:v>
                </c:pt>
                <c:pt idx="42">
                  <c:v>2337966.7000000007</c:v>
                </c:pt>
                <c:pt idx="43">
                  <c:v>2333095.8600000008</c:v>
                </c:pt>
                <c:pt idx="44">
                  <c:v>2328199.040000001</c:v>
                </c:pt>
                <c:pt idx="45">
                  <c:v>2323276.100000001</c:v>
                </c:pt>
                <c:pt idx="46">
                  <c:v>2318326.9100000011</c:v>
                </c:pt>
                <c:pt idx="47">
                  <c:v>2313351.3200000012</c:v>
                </c:pt>
                <c:pt idx="48">
                  <c:v>2308349.1900000013</c:v>
                </c:pt>
                <c:pt idx="49">
                  <c:v>2303320.3900000015</c:v>
                </c:pt>
                <c:pt idx="50">
                  <c:v>2298264.7700000014</c:v>
                </c:pt>
                <c:pt idx="51">
                  <c:v>2293182.1800000016</c:v>
                </c:pt>
                <c:pt idx="52">
                  <c:v>2288072.4800000014</c:v>
                </c:pt>
                <c:pt idx="53">
                  <c:v>2282935.5300000012</c:v>
                </c:pt>
                <c:pt idx="54">
                  <c:v>2277771.1900000013</c:v>
                </c:pt>
                <c:pt idx="55">
                  <c:v>2272579.3000000012</c:v>
                </c:pt>
                <c:pt idx="56">
                  <c:v>2267359.7200000011</c:v>
                </c:pt>
                <c:pt idx="57">
                  <c:v>2262112.310000001</c:v>
                </c:pt>
                <c:pt idx="58">
                  <c:v>2256836.9100000011</c:v>
                </c:pt>
                <c:pt idx="59">
                  <c:v>2251533.370000001</c:v>
                </c:pt>
                <c:pt idx="60">
                  <c:v>2246201.5500000012</c:v>
                </c:pt>
                <c:pt idx="61">
                  <c:v>2240841.2900000014</c:v>
                </c:pt>
                <c:pt idx="62">
                  <c:v>2235452.4400000013</c:v>
                </c:pt>
                <c:pt idx="63">
                  <c:v>2230034.8500000015</c:v>
                </c:pt>
                <c:pt idx="64">
                  <c:v>2224588.3700000015</c:v>
                </c:pt>
                <c:pt idx="65">
                  <c:v>2219112.8400000017</c:v>
                </c:pt>
                <c:pt idx="66">
                  <c:v>2213608.1100000017</c:v>
                </c:pt>
                <c:pt idx="67">
                  <c:v>2208074.0200000019</c:v>
                </c:pt>
                <c:pt idx="68">
                  <c:v>2202510.410000002</c:v>
                </c:pt>
                <c:pt idx="69">
                  <c:v>2196917.1300000022</c:v>
                </c:pt>
                <c:pt idx="70">
                  <c:v>2191294.0200000023</c:v>
                </c:pt>
                <c:pt idx="71">
                  <c:v>2185640.9200000023</c:v>
                </c:pt>
                <c:pt idx="72">
                  <c:v>2179957.6700000023</c:v>
                </c:pt>
                <c:pt idx="73">
                  <c:v>2174244.1100000022</c:v>
                </c:pt>
                <c:pt idx="74">
                  <c:v>2168500.0800000024</c:v>
                </c:pt>
                <c:pt idx="75">
                  <c:v>2162725.4100000025</c:v>
                </c:pt>
                <c:pt idx="76">
                  <c:v>2156919.9500000025</c:v>
                </c:pt>
                <c:pt idx="77">
                  <c:v>2151083.5200000023</c:v>
                </c:pt>
                <c:pt idx="78">
                  <c:v>2145215.9700000025</c:v>
                </c:pt>
                <c:pt idx="79">
                  <c:v>2139317.1200000024</c:v>
                </c:pt>
                <c:pt idx="80">
                  <c:v>2133386.8100000024</c:v>
                </c:pt>
                <c:pt idx="81">
                  <c:v>2127424.8700000024</c:v>
                </c:pt>
                <c:pt idx="82">
                  <c:v>2121431.1400000025</c:v>
                </c:pt>
                <c:pt idx="83">
                  <c:v>2115405.4400000023</c:v>
                </c:pt>
                <c:pt idx="84">
                  <c:v>2109347.6000000024</c:v>
                </c:pt>
                <c:pt idx="85">
                  <c:v>2103257.4500000025</c:v>
                </c:pt>
                <c:pt idx="86">
                  <c:v>2097134.8200000026</c:v>
                </c:pt>
                <c:pt idx="87">
                  <c:v>2090979.5400000026</c:v>
                </c:pt>
                <c:pt idx="88">
                  <c:v>2084791.4300000025</c:v>
                </c:pt>
                <c:pt idx="89">
                  <c:v>2078570.3200000024</c:v>
                </c:pt>
                <c:pt idx="90">
                  <c:v>2072316.0300000024</c:v>
                </c:pt>
                <c:pt idx="91">
                  <c:v>2066028.3800000024</c:v>
                </c:pt>
                <c:pt idx="92">
                  <c:v>2059707.2000000025</c:v>
                </c:pt>
                <c:pt idx="93">
                  <c:v>2053352.3100000026</c:v>
                </c:pt>
                <c:pt idx="94">
                  <c:v>2046963.5200000026</c:v>
                </c:pt>
                <c:pt idx="95">
                  <c:v>2040540.6600000025</c:v>
                </c:pt>
                <c:pt idx="96">
                  <c:v>2034083.5400000024</c:v>
                </c:pt>
                <c:pt idx="97">
                  <c:v>2027591.9900000023</c:v>
                </c:pt>
                <c:pt idx="98">
                  <c:v>2021065.8100000024</c:v>
                </c:pt>
                <c:pt idx="99">
                  <c:v>2014504.8300000024</c:v>
                </c:pt>
                <c:pt idx="100">
                  <c:v>2007908.8600000024</c:v>
                </c:pt>
                <c:pt idx="101">
                  <c:v>2001277.7100000025</c:v>
                </c:pt>
                <c:pt idx="102">
                  <c:v>1994611.1900000025</c:v>
                </c:pt>
                <c:pt idx="103">
                  <c:v>1987909.1200000024</c:v>
                </c:pt>
                <c:pt idx="104">
                  <c:v>1981171.3000000024</c:v>
                </c:pt>
                <c:pt idx="105">
                  <c:v>1974397.5500000024</c:v>
                </c:pt>
                <c:pt idx="106">
                  <c:v>1967587.6700000025</c:v>
                </c:pt>
                <c:pt idx="107">
                  <c:v>1960741.4700000025</c:v>
                </c:pt>
                <c:pt idx="108">
                  <c:v>1953858.7600000026</c:v>
                </c:pt>
                <c:pt idx="109">
                  <c:v>1946939.3400000026</c:v>
                </c:pt>
                <c:pt idx="110">
                  <c:v>1939983.0200000026</c:v>
                </c:pt>
                <c:pt idx="111">
                  <c:v>1932989.6000000027</c:v>
                </c:pt>
                <c:pt idx="112">
                  <c:v>1925958.8800000027</c:v>
                </c:pt>
                <c:pt idx="113">
                  <c:v>1918890.6600000027</c:v>
                </c:pt>
                <c:pt idx="114">
                  <c:v>1911784.7400000028</c:v>
                </c:pt>
                <c:pt idx="115">
                  <c:v>1904640.9300000027</c:v>
                </c:pt>
                <c:pt idx="116">
                  <c:v>1897459.0100000028</c:v>
                </c:pt>
                <c:pt idx="117">
                  <c:v>1890238.7900000028</c:v>
                </c:pt>
                <c:pt idx="118">
                  <c:v>1882980.0600000028</c:v>
                </c:pt>
                <c:pt idx="119">
                  <c:v>1875682.6200000029</c:v>
                </c:pt>
                <c:pt idx="120">
                  <c:v>1868346.2600000028</c:v>
                </c:pt>
                <c:pt idx="121">
                  <c:v>1860970.7700000028</c:v>
                </c:pt>
                <c:pt idx="122">
                  <c:v>1853555.9500000027</c:v>
                </c:pt>
                <c:pt idx="123">
                  <c:v>1846101.5800000026</c:v>
                </c:pt>
                <c:pt idx="124">
                  <c:v>1838607.4600000025</c:v>
                </c:pt>
                <c:pt idx="125">
                  <c:v>1831073.3700000024</c:v>
                </c:pt>
                <c:pt idx="126">
                  <c:v>1823499.0900000024</c:v>
                </c:pt>
                <c:pt idx="127">
                  <c:v>1815884.4200000025</c:v>
                </c:pt>
                <c:pt idx="128">
                  <c:v>1808229.1400000025</c:v>
                </c:pt>
                <c:pt idx="129">
                  <c:v>1800533.0300000024</c:v>
                </c:pt>
                <c:pt idx="130">
                  <c:v>1792795.8700000024</c:v>
                </c:pt>
                <c:pt idx="131">
                  <c:v>1785017.4500000025</c:v>
                </c:pt>
                <c:pt idx="132">
                  <c:v>1777197.5400000026</c:v>
                </c:pt>
                <c:pt idx="133">
                  <c:v>1769335.9300000025</c:v>
                </c:pt>
                <c:pt idx="134">
                  <c:v>1761432.3900000025</c:v>
                </c:pt>
                <c:pt idx="135">
                  <c:v>1753486.7000000025</c:v>
                </c:pt>
                <c:pt idx="136">
                  <c:v>1745498.6300000024</c:v>
                </c:pt>
                <c:pt idx="137">
                  <c:v>1737467.9600000025</c:v>
                </c:pt>
                <c:pt idx="138">
                  <c:v>1729394.4600000025</c:v>
                </c:pt>
                <c:pt idx="139">
                  <c:v>1721277.9000000025</c:v>
                </c:pt>
                <c:pt idx="140">
                  <c:v>1713118.0500000024</c:v>
                </c:pt>
                <c:pt idx="141">
                  <c:v>1704914.6800000023</c:v>
                </c:pt>
                <c:pt idx="142">
                  <c:v>1696667.5600000022</c:v>
                </c:pt>
                <c:pt idx="143">
                  <c:v>1688376.450000002</c:v>
                </c:pt>
                <c:pt idx="144">
                  <c:v>1680041.120000002</c:v>
                </c:pt>
                <c:pt idx="145">
                  <c:v>1671661.3400000019</c:v>
                </c:pt>
                <c:pt idx="146">
                  <c:v>1663236.870000002</c:v>
                </c:pt>
                <c:pt idx="147">
                  <c:v>1654767.4700000021</c:v>
                </c:pt>
                <c:pt idx="148">
                  <c:v>1646252.900000002</c:v>
                </c:pt>
                <c:pt idx="149">
                  <c:v>1637692.920000002</c:v>
                </c:pt>
                <c:pt idx="150">
                  <c:v>1629087.2800000021</c:v>
                </c:pt>
                <c:pt idx="151">
                  <c:v>1620435.7500000021</c:v>
                </c:pt>
                <c:pt idx="152">
                  <c:v>1611738.0700000022</c:v>
                </c:pt>
                <c:pt idx="153">
                  <c:v>1602994.0100000021</c:v>
                </c:pt>
                <c:pt idx="154">
                  <c:v>1594203.3100000022</c:v>
                </c:pt>
                <c:pt idx="155">
                  <c:v>1585365.7300000021</c:v>
                </c:pt>
                <c:pt idx="156">
                  <c:v>1576481.0100000021</c:v>
                </c:pt>
                <c:pt idx="157">
                  <c:v>1567548.910000002</c:v>
                </c:pt>
                <c:pt idx="158">
                  <c:v>1558569.170000002</c:v>
                </c:pt>
                <c:pt idx="159">
                  <c:v>1549541.5400000021</c:v>
                </c:pt>
                <c:pt idx="160">
                  <c:v>1540465.7600000021</c:v>
                </c:pt>
                <c:pt idx="161">
                  <c:v>1531341.5800000022</c:v>
                </c:pt>
                <c:pt idx="162">
                  <c:v>1522168.7400000021</c:v>
                </c:pt>
                <c:pt idx="163">
                  <c:v>1512946.9700000021</c:v>
                </c:pt>
                <c:pt idx="164">
                  <c:v>1503676.0200000021</c:v>
                </c:pt>
                <c:pt idx="165">
                  <c:v>1494355.6300000022</c:v>
                </c:pt>
                <c:pt idx="166">
                  <c:v>1484985.5300000021</c:v>
                </c:pt>
                <c:pt idx="167">
                  <c:v>1475565.450000002</c:v>
                </c:pt>
                <c:pt idx="168">
                  <c:v>1466095.130000002</c:v>
                </c:pt>
                <c:pt idx="169">
                  <c:v>1456574.3000000019</c:v>
                </c:pt>
                <c:pt idx="170">
                  <c:v>1447002.7000000018</c:v>
                </c:pt>
                <c:pt idx="171">
                  <c:v>1437380.0500000019</c:v>
                </c:pt>
                <c:pt idx="172">
                  <c:v>1427706.0800000019</c:v>
                </c:pt>
                <c:pt idx="173">
                  <c:v>1417980.5100000019</c:v>
                </c:pt>
                <c:pt idx="174">
                  <c:v>1408203.0700000019</c:v>
                </c:pt>
                <c:pt idx="175">
                  <c:v>1398373.4900000019</c:v>
                </c:pt>
                <c:pt idx="176">
                  <c:v>1388491.4800000018</c:v>
                </c:pt>
                <c:pt idx="177">
                  <c:v>1378556.7700000019</c:v>
                </c:pt>
                <c:pt idx="178">
                  <c:v>1368569.0700000019</c:v>
                </c:pt>
                <c:pt idx="179">
                  <c:v>1358528.110000002</c:v>
                </c:pt>
                <c:pt idx="180">
                  <c:v>1348433.5900000019</c:v>
                </c:pt>
                <c:pt idx="181">
                  <c:v>1338285.2400000019</c:v>
                </c:pt>
                <c:pt idx="182">
                  <c:v>1328082.7600000019</c:v>
                </c:pt>
                <c:pt idx="183">
                  <c:v>1317825.870000002</c:v>
                </c:pt>
                <c:pt idx="184">
                  <c:v>1307514.2700000019</c:v>
                </c:pt>
                <c:pt idx="185">
                  <c:v>1297147.6800000018</c:v>
                </c:pt>
                <c:pt idx="186">
                  <c:v>1286725.8000000019</c:v>
                </c:pt>
                <c:pt idx="187">
                  <c:v>1276248.3400000019</c:v>
                </c:pt>
                <c:pt idx="188">
                  <c:v>1265715.0000000019</c:v>
                </c:pt>
                <c:pt idx="189">
                  <c:v>1255125.4800000018</c:v>
                </c:pt>
                <c:pt idx="190">
                  <c:v>1244479.4800000018</c:v>
                </c:pt>
                <c:pt idx="191">
                  <c:v>1233776.7000000018</c:v>
                </c:pt>
                <c:pt idx="192">
                  <c:v>1223016.8400000017</c:v>
                </c:pt>
                <c:pt idx="193">
                  <c:v>1212199.6000000017</c:v>
                </c:pt>
                <c:pt idx="194">
                  <c:v>1201324.6600000018</c:v>
                </c:pt>
                <c:pt idx="195">
                  <c:v>1190391.7200000018</c:v>
                </c:pt>
                <c:pt idx="196">
                  <c:v>1179400.4800000018</c:v>
                </c:pt>
                <c:pt idx="197">
                  <c:v>1168350.6200000017</c:v>
                </c:pt>
                <c:pt idx="198">
                  <c:v>1157241.8200000017</c:v>
                </c:pt>
                <c:pt idx="199">
                  <c:v>1146073.7800000017</c:v>
                </c:pt>
                <c:pt idx="200">
                  <c:v>1134846.1700000016</c:v>
                </c:pt>
                <c:pt idx="201">
                  <c:v>1123558.6800000016</c:v>
                </c:pt>
                <c:pt idx="202">
                  <c:v>1112210.9900000016</c:v>
                </c:pt>
                <c:pt idx="203">
                  <c:v>1100802.7800000017</c:v>
                </c:pt>
                <c:pt idx="204">
                  <c:v>1089333.7300000016</c:v>
                </c:pt>
                <c:pt idx="205">
                  <c:v>1077803.5100000016</c:v>
                </c:pt>
                <c:pt idx="206">
                  <c:v>1066211.8000000017</c:v>
                </c:pt>
                <c:pt idx="207">
                  <c:v>1054558.2600000016</c:v>
                </c:pt>
                <c:pt idx="208">
                  <c:v>1042842.5700000017</c:v>
                </c:pt>
                <c:pt idx="209">
                  <c:v>1031064.4000000017</c:v>
                </c:pt>
                <c:pt idx="210">
                  <c:v>1019223.4100000017</c:v>
                </c:pt>
                <c:pt idx="211">
                  <c:v>1007319.2700000016</c:v>
                </c:pt>
                <c:pt idx="212">
                  <c:v>995351.64000000164</c:v>
                </c:pt>
                <c:pt idx="213">
                  <c:v>983320.18000000168</c:v>
                </c:pt>
                <c:pt idx="214">
                  <c:v>971224.55000000168</c:v>
                </c:pt>
                <c:pt idx="215">
                  <c:v>959064.41000000166</c:v>
                </c:pt>
                <c:pt idx="216">
                  <c:v>946839.42000000167</c:v>
                </c:pt>
                <c:pt idx="217">
                  <c:v>934549.23000000173</c:v>
                </c:pt>
                <c:pt idx="218">
                  <c:v>922193.49000000174</c:v>
                </c:pt>
                <c:pt idx="219">
                  <c:v>909771.86000000173</c:v>
                </c:pt>
                <c:pt idx="220">
                  <c:v>897283.98000000173</c:v>
                </c:pt>
                <c:pt idx="221">
                  <c:v>884729.49000000174</c:v>
                </c:pt>
                <c:pt idx="222">
                  <c:v>872108.05000000179</c:v>
                </c:pt>
                <c:pt idx="223">
                  <c:v>859419.29000000178</c:v>
                </c:pt>
                <c:pt idx="224">
                  <c:v>846662.86000000173</c:v>
                </c:pt>
                <c:pt idx="225">
                  <c:v>833838.40000000177</c:v>
                </c:pt>
                <c:pt idx="226">
                  <c:v>820945.54000000178</c:v>
                </c:pt>
                <c:pt idx="227">
                  <c:v>807983.92000000179</c:v>
                </c:pt>
                <c:pt idx="228">
                  <c:v>794953.17000000179</c:v>
                </c:pt>
                <c:pt idx="229">
                  <c:v>781852.92000000179</c:v>
                </c:pt>
                <c:pt idx="230">
                  <c:v>768682.80000000179</c:v>
                </c:pt>
                <c:pt idx="231">
                  <c:v>755442.44000000181</c:v>
                </c:pt>
                <c:pt idx="232">
                  <c:v>742131.47000000183</c:v>
                </c:pt>
                <c:pt idx="233">
                  <c:v>728749.50000000186</c:v>
                </c:pt>
                <c:pt idx="234">
                  <c:v>715296.1600000019</c:v>
                </c:pt>
                <c:pt idx="235">
                  <c:v>701771.07000000193</c:v>
                </c:pt>
                <c:pt idx="236">
                  <c:v>688173.85000000196</c:v>
                </c:pt>
                <c:pt idx="237">
                  <c:v>674504.11000000197</c:v>
                </c:pt>
                <c:pt idx="238">
                  <c:v>660761.47000000195</c:v>
                </c:pt>
                <c:pt idx="239">
                  <c:v>646945.53000000201</c:v>
                </c:pt>
                <c:pt idx="240">
                  <c:v>633055.91000000201</c:v>
                </c:pt>
                <c:pt idx="241">
                  <c:v>619092.21000000206</c:v>
                </c:pt>
                <c:pt idx="242">
                  <c:v>605054.04000000202</c:v>
                </c:pt>
                <c:pt idx="243">
                  <c:v>590940.99000000197</c:v>
                </c:pt>
                <c:pt idx="244">
                  <c:v>576752.68000000191</c:v>
                </c:pt>
                <c:pt idx="245">
                  <c:v>562488.69000000192</c:v>
                </c:pt>
                <c:pt idx="246">
                  <c:v>548148.63000000187</c:v>
                </c:pt>
                <c:pt idx="247">
                  <c:v>533732.09000000183</c:v>
                </c:pt>
                <c:pt idx="248">
                  <c:v>519238.66000000184</c:v>
                </c:pt>
                <c:pt idx="249">
                  <c:v>504667.93000000186</c:v>
                </c:pt>
                <c:pt idx="250">
                  <c:v>490019.49000000185</c:v>
                </c:pt>
                <c:pt idx="251">
                  <c:v>475292.93000000186</c:v>
                </c:pt>
                <c:pt idx="252">
                  <c:v>460487.83000000188</c:v>
                </c:pt>
                <c:pt idx="253">
                  <c:v>445603.77000000188</c:v>
                </c:pt>
                <c:pt idx="254">
                  <c:v>430640.32000000187</c:v>
                </c:pt>
                <c:pt idx="255">
                  <c:v>415597.07000000187</c:v>
                </c:pt>
                <c:pt idx="256">
                  <c:v>400473.59000000189</c:v>
                </c:pt>
                <c:pt idx="257">
                  <c:v>385269.45000000187</c:v>
                </c:pt>
                <c:pt idx="258">
                  <c:v>369984.22000000189</c:v>
                </c:pt>
                <c:pt idx="259">
                  <c:v>354617.47000000189</c:v>
                </c:pt>
                <c:pt idx="260">
                  <c:v>339168.76000000187</c:v>
                </c:pt>
                <c:pt idx="261">
                  <c:v>323637.6600000019</c:v>
                </c:pt>
                <c:pt idx="262">
                  <c:v>308023.7300000019</c:v>
                </c:pt>
                <c:pt idx="263">
                  <c:v>292326.52000000188</c:v>
                </c:pt>
                <c:pt idx="264">
                  <c:v>276545.59000000189</c:v>
                </c:pt>
                <c:pt idx="265">
                  <c:v>260680.50000000189</c:v>
                </c:pt>
                <c:pt idx="266">
                  <c:v>244730.80000000188</c:v>
                </c:pt>
                <c:pt idx="267">
                  <c:v>228696.03000000189</c:v>
                </c:pt>
                <c:pt idx="268">
                  <c:v>212575.74000000188</c:v>
                </c:pt>
                <c:pt idx="269">
                  <c:v>196369.48000000187</c:v>
                </c:pt>
                <c:pt idx="270">
                  <c:v>180076.78000000186</c:v>
                </c:pt>
                <c:pt idx="271">
                  <c:v>163697.19000000186</c:v>
                </c:pt>
                <c:pt idx="272">
                  <c:v>147230.24000000185</c:v>
                </c:pt>
                <c:pt idx="273">
                  <c:v>130675.47000000185</c:v>
                </c:pt>
                <c:pt idx="274">
                  <c:v>114032.41000000185</c:v>
                </c:pt>
                <c:pt idx="275">
                  <c:v>97300.58000000185</c:v>
                </c:pt>
                <c:pt idx="276">
                  <c:v>80479.520000001852</c:v>
                </c:pt>
                <c:pt idx="277">
                  <c:v>63568.740000001853</c:v>
                </c:pt>
                <c:pt idx="278">
                  <c:v>46567.770000001852</c:v>
                </c:pt>
                <c:pt idx="279">
                  <c:v>29476.130000001853</c:v>
                </c:pt>
                <c:pt idx="280">
                  <c:v>12293.340000001852</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smooth val="0"/>
          <c:extLst>
            <c:ext xmlns:c16="http://schemas.microsoft.com/office/drawing/2014/chart" uri="{C3380CC4-5D6E-409C-BE32-E72D297353CC}">
              <c16:uniqueId val="{00000001-519E-5A4A-A4C1-B03FBFD1729A}"/>
            </c:ext>
          </c:extLst>
        </c:ser>
        <c:dLbls>
          <c:showLegendKey val="0"/>
          <c:showVal val="0"/>
          <c:showCatName val="0"/>
          <c:showSerName val="0"/>
          <c:showPercent val="0"/>
          <c:showBubbleSize val="0"/>
        </c:dLbls>
        <c:smooth val="0"/>
        <c:axId val="-1133643600"/>
        <c:axId val="-1133635984"/>
      </c:lineChart>
      <c:catAx>
        <c:axId val="-1133643600"/>
        <c:scaling>
          <c:orientation val="minMax"/>
        </c:scaling>
        <c:delete val="0"/>
        <c:axPos val="b"/>
        <c:majorTickMark val="none"/>
        <c:minorTickMark val="none"/>
        <c:tickLblPos val="nextTo"/>
        <c:crossAx val="-1133635984"/>
        <c:crosses val="autoZero"/>
        <c:auto val="1"/>
        <c:lblAlgn val="ctr"/>
        <c:lblOffset val="100"/>
        <c:noMultiLvlLbl val="0"/>
      </c:catAx>
      <c:valAx>
        <c:axId val="-1133635984"/>
        <c:scaling>
          <c:orientation val="minMax"/>
        </c:scaling>
        <c:delete val="0"/>
        <c:axPos val="l"/>
        <c:majorGridlines/>
        <c:numFmt formatCode="_(* #,##0.00_);_(* \(#,##0.00\);_(* &quot;-&quot;??_);_(@_)" sourceLinked="1"/>
        <c:majorTickMark val="none"/>
        <c:minorTickMark val="none"/>
        <c:tickLblPos val="nextTo"/>
        <c:crossAx val="-1133643600"/>
        <c:crosses val="autoZero"/>
        <c:crossBetween val="between"/>
      </c:valAx>
    </c:plotArea>
    <c:legend>
      <c:legendPos val="b"/>
      <c:overlay val="0"/>
    </c:legend>
    <c:plotVisOnly val="1"/>
    <c:dispBlanksAs val="gap"/>
    <c:showDLblsOverMax val="0"/>
  </c:chart>
  <c:printSettings>
    <c:headerFooter/>
    <c:pageMargins b="0.75000000000000366" l="0.70000000000000062" r="0.70000000000000062" t="0.7500000000000036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จำนวนเงินความคุ้มครอง1!$B$8</c:f>
              <c:strCache>
                <c:ptCount val="1"/>
                <c:pt idx="0">
                  <c:v>จำนวนเงินความคุ้มครอง</c:v>
                </c:pt>
              </c:strCache>
            </c:strRef>
          </c:tx>
          <c:spPr>
            <a:ln w="25400"/>
          </c:spPr>
          <c:marker>
            <c:symbol val="none"/>
          </c:marker>
          <c:val>
            <c:numRef>
              <c:f>จำนวนเงินความคุ้มครอง1!$B$9:$B$368</c:f>
              <c:numCache>
                <c:formatCode>_(* #,##0.00_);_(* \(#,##0.00\);_(* "-"??_);_(@_)</c:formatCode>
                <c:ptCount val="360"/>
                <c:pt idx="0">
                  <c:v>2560050.0000000019</c:v>
                </c:pt>
                <c:pt idx="1">
                  <c:v>2547552.5006045867</c:v>
                </c:pt>
                <c:pt idx="2">
                  <c:v>2534950.8553808755</c:v>
                </c:pt>
                <c:pt idx="3">
                  <c:v>2522244.1964469678</c:v>
                </c:pt>
                <c:pt idx="4">
                  <c:v>2509431.6486886106</c:v>
                </c:pt>
                <c:pt idx="5">
                  <c:v>2496512.3296989338</c:v>
                </c:pt>
                <c:pt idx="6">
                  <c:v>2483485.3497176757</c:v>
                </c:pt>
                <c:pt idx="7">
                  <c:v>2470349.8115699072</c:v>
                </c:pt>
                <c:pt idx="8">
                  <c:v>2457104.8106042412</c:v>
                </c:pt>
                <c:pt idx="9">
                  <c:v>2443749.4346305281</c:v>
                </c:pt>
                <c:pt idx="10">
                  <c:v>2430282.7638570331</c:v>
                </c:pt>
                <c:pt idx="11">
                  <c:v>2416703.8708270933</c:v>
                </c:pt>
                <c:pt idx="12">
                  <c:v>2403011.8203552361</c:v>
                </c:pt>
                <c:pt idx="13">
                  <c:v>2389205.6694627814</c:v>
                </c:pt>
                <c:pt idx="14">
                  <c:v>2375284.4673128896</c:v>
                </c:pt>
                <c:pt idx="15">
                  <c:v>2361247.2551450809</c:v>
                </c:pt>
                <c:pt idx="16">
                  <c:v>2347093.0662092082</c:v>
                </c:pt>
                <c:pt idx="17">
                  <c:v>2332820.9256988699</c:v>
                </c:pt>
                <c:pt idx="18">
                  <c:v>2318429.8506842786</c:v>
                </c:pt>
                <c:pt idx="19">
                  <c:v>2303918.8500445648</c:v>
                </c:pt>
                <c:pt idx="20">
                  <c:v>2289286.9243995212</c:v>
                </c:pt>
                <c:pt idx="21">
                  <c:v>2274533.0660407683</c:v>
                </c:pt>
                <c:pt idx="22">
                  <c:v>2259656.258862359</c:v>
                </c:pt>
                <c:pt idx="23">
                  <c:v>2244655.4782907967</c:v>
                </c:pt>
                <c:pt idx="24">
                  <c:v>2229529.6912144711</c:v>
                </c:pt>
                <c:pt idx="25">
                  <c:v>2214277.8559125098</c:v>
                </c:pt>
                <c:pt idx="26">
                  <c:v>2198898.9219830316</c:v>
                </c:pt>
                <c:pt idx="27">
                  <c:v>2183391.8302708082</c:v>
                </c:pt>
                <c:pt idx="28">
                  <c:v>2167755.5127943163</c:v>
                </c:pt>
                <c:pt idx="29">
                  <c:v>2151988.8926721867</c:v>
                </c:pt>
                <c:pt idx="30">
                  <c:v>2136090.8840490393</c:v>
                </c:pt>
                <c:pt idx="31">
                  <c:v>2120060.3920207</c:v>
                </c:pt>
                <c:pt idx="32">
                  <c:v>2103896.3125587907</c:v>
                </c:pt>
                <c:pt idx="33">
                  <c:v>2087597.532434698</c:v>
                </c:pt>
                <c:pt idx="34">
                  <c:v>2071162.9291429049</c:v>
                </c:pt>
                <c:pt idx="35">
                  <c:v>2054591.3708236807</c:v>
                </c:pt>
                <c:pt idx="36">
                  <c:v>2037881.7161851295</c:v>
                </c:pt>
                <c:pt idx="37">
                  <c:v>2021032.814424589</c:v>
                </c:pt>
                <c:pt idx="38">
                  <c:v>2004043.5051493789</c:v>
                </c:pt>
                <c:pt idx="39">
                  <c:v>1986912.6182968754</c:v>
                </c:pt>
                <c:pt idx="40">
                  <c:v>1969638.9740539335</c:v>
                </c:pt>
                <c:pt idx="41">
                  <c:v>1952221.3827756348</c:v>
                </c:pt>
                <c:pt idx="42">
                  <c:v>1934658.6449033495</c:v>
                </c:pt>
                <c:pt idx="43">
                  <c:v>1916949.5508821285</c:v>
                </c:pt>
                <c:pt idx="44">
                  <c:v>1899092.8810773974</c:v>
                </c:pt>
                <c:pt idx="45">
                  <c:v>1881087.4056909601</c:v>
                </c:pt>
                <c:pt idx="46">
                  <c:v>1862931.8846763028</c:v>
                </c:pt>
                <c:pt idx="47">
                  <c:v>1844625.0676531899</c:v>
                </c:pt>
                <c:pt idx="48">
                  <c:v>1826165.693821551</c:v>
                </c:pt>
                <c:pt idx="49">
                  <c:v>1807552.4918746485</c:v>
                </c:pt>
                <c:pt idx="50">
                  <c:v>1788784.179911522</c:v>
                </c:pt>
                <c:pt idx="51">
                  <c:v>1769859.4653487026</c:v>
                </c:pt>
                <c:pt idx="52">
                  <c:v>1750777.0448311933</c:v>
                </c:pt>
                <c:pt idx="53">
                  <c:v>1731535.6041427043</c:v>
                </c:pt>
                <c:pt idx="54">
                  <c:v>1712133.8181151447</c:v>
                </c:pt>
                <c:pt idx="55">
                  <c:v>1692570.3505373553</c:v>
                </c:pt>
                <c:pt idx="56">
                  <c:v>1672843.8540630843</c:v>
                </c:pt>
                <c:pt idx="57">
                  <c:v>1652952.9701181955</c:v>
                </c:pt>
                <c:pt idx="58">
                  <c:v>1632896.3288070979</c:v>
                </c:pt>
                <c:pt idx="59">
                  <c:v>1612672.5488184085</c:v>
                </c:pt>
                <c:pt idx="60">
                  <c:v>1592280.2373298134</c:v>
                </c:pt>
                <c:pt idx="61">
                  <c:v>1571717.9899121462</c:v>
                </c:pt>
                <c:pt idx="62">
                  <c:v>1550984.3904326649</c:v>
                </c:pt>
                <c:pt idx="63">
                  <c:v>1530078.0109575219</c:v>
                </c:pt>
                <c:pt idx="64">
                  <c:v>1508997.411653419</c:v>
                </c:pt>
                <c:pt idx="65">
                  <c:v>1487741.1406884494</c:v>
                </c:pt>
                <c:pt idx="66">
                  <c:v>1466307.7341321043</c:v>
                </c:pt>
                <c:pt idx="67">
                  <c:v>1444695.7158544564</c:v>
                </c:pt>
                <c:pt idx="68">
                  <c:v>1422903.5974244948</c:v>
                </c:pt>
                <c:pt idx="69">
                  <c:v>1400929.8780076168</c:v>
                </c:pt>
                <c:pt idx="70">
                  <c:v>1378773.0442622646</c:v>
                </c:pt>
                <c:pt idx="71">
                  <c:v>1356431.5702357015</c:v>
                </c:pt>
                <c:pt idx="72">
                  <c:v>1333903.9172589164</c:v>
                </c:pt>
                <c:pt idx="73">
                  <c:v>1311188.5338406593</c:v>
                </c:pt>
                <c:pt idx="74">
                  <c:v>1288283.8555605826</c:v>
                </c:pt>
                <c:pt idx="75">
                  <c:v>1265188.3049615051</c:v>
                </c:pt>
                <c:pt idx="76">
                  <c:v>1241900.2914407689</c:v>
                </c:pt>
                <c:pt idx="77">
                  <c:v>1218418.2111406934</c:v>
                </c:pt>
                <c:pt idx="78">
                  <c:v>1194740.4468381172</c:v>
                </c:pt>
                <c:pt idx="79">
                  <c:v>1170865.3678330192</c:v>
                </c:pt>
                <c:pt idx="80">
                  <c:v>1146791.3298362123</c:v>
                </c:pt>
                <c:pt idx="81">
                  <c:v>1122516.6748560991</c:v>
                </c:pt>
                <c:pt idx="82">
                  <c:v>1098039.7310844846</c:v>
                </c:pt>
                <c:pt idx="83">
                  <c:v>1073358.8127814396</c:v>
                </c:pt>
                <c:pt idx="84">
                  <c:v>1048472.2201592029</c:v>
                </c:pt>
                <c:pt idx="85">
                  <c:v>1023378.2392651142</c:v>
                </c:pt>
                <c:pt idx="86">
                  <c:v>998075.14186357474</c:v>
                </c:pt>
                <c:pt idx="87">
                  <c:v>972561.18531702249</c:v>
                </c:pt>
                <c:pt idx="88">
                  <c:v>946834.61246591539</c:v>
                </c:pt>
                <c:pt idx="89">
                  <c:v>920893.65150771698</c:v>
                </c:pt>
                <c:pt idx="90">
                  <c:v>894736.515874865</c:v>
                </c:pt>
                <c:pt idx="91">
                  <c:v>868361.40411173995</c:v>
                </c:pt>
                <c:pt idx="92">
                  <c:v>841766.49975058937</c:v>
                </c:pt>
                <c:pt idx="93">
                  <c:v>814949.97118642903</c:v>
                </c:pt>
                <c:pt idx="94">
                  <c:v>787909.97155090049</c:v>
                </c:pt>
                <c:pt idx="95">
                  <c:v>760644.63858507562</c:v>
                </c:pt>
                <c:pt idx="96">
                  <c:v>733152.09451120254</c:v>
                </c:pt>
                <c:pt idx="97">
                  <c:v>705430.44590338098</c:v>
                </c:pt>
                <c:pt idx="98">
                  <c:v>677477.78355716029</c:v>
                </c:pt>
                <c:pt idx="99">
                  <c:v>649292.18235805444</c:v>
                </c:pt>
                <c:pt idx="100">
                  <c:v>620871.70114895632</c:v>
                </c:pt>
                <c:pt idx="101">
                  <c:v>592214.38259644876</c:v>
                </c:pt>
                <c:pt idx="102">
                  <c:v>563318.25305600371</c:v>
                </c:pt>
                <c:pt idx="103">
                  <c:v>534181.32243605517</c:v>
                </c:pt>
                <c:pt idx="104">
                  <c:v>504801.58406094002</c:v>
                </c:pt>
                <c:pt idx="105">
                  <c:v>475177.01453269972</c:v>
                </c:pt>
                <c:pt idx="106">
                  <c:v>445305.57359172305</c:v>
                </c:pt>
                <c:pt idx="107">
                  <c:v>415185.2039762385</c:v>
                </c:pt>
                <c:pt idx="108">
                  <c:v>384813.83128062508</c:v>
                </c:pt>
                <c:pt idx="109">
                  <c:v>354189.3638125484</c:v>
                </c:pt>
                <c:pt idx="110">
                  <c:v>323309.69244890433</c:v>
                </c:pt>
                <c:pt idx="111">
                  <c:v>292172.69049056288</c:v>
                </c:pt>
                <c:pt idx="112">
                  <c:v>260776.2135159024</c:v>
                </c:pt>
                <c:pt idx="113">
                  <c:v>229118.09923311984</c:v>
                </c:pt>
                <c:pt idx="114">
                  <c:v>197196.16733131354</c:v>
                </c:pt>
                <c:pt idx="115">
                  <c:v>165008.21933032569</c:v>
                </c:pt>
                <c:pt idx="116">
                  <c:v>132552.03842932972</c:v>
                </c:pt>
                <c:pt idx="117">
                  <c:v>99825.389354158935</c:v>
                </c:pt>
                <c:pt idx="118">
                  <c:v>66826.018203361396</c:v>
                </c:pt>
                <c:pt idx="119">
                  <c:v>33551.652292973922</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smooth val="0"/>
          <c:extLst>
            <c:ext xmlns:c16="http://schemas.microsoft.com/office/drawing/2014/chart" uri="{C3380CC4-5D6E-409C-BE32-E72D297353CC}">
              <c16:uniqueId val="{00000000-13AF-FE45-AA3F-E7204BC287EE}"/>
            </c:ext>
          </c:extLst>
        </c:ser>
        <c:ser>
          <c:idx val="2"/>
          <c:order val="1"/>
          <c:tx>
            <c:strRef>
              <c:f>จำนวนเงินความคุ้มครอง1!$D$8</c:f>
              <c:strCache>
                <c:ptCount val="1"/>
                <c:pt idx="0">
                  <c:v>เงินต้นคงเหลือ</c:v>
                </c:pt>
              </c:strCache>
            </c:strRef>
          </c:tx>
          <c:marker>
            <c:symbol val="none"/>
          </c:marker>
          <c:val>
            <c:numRef>
              <c:f>จำนวนเงินความคุ้มครอง1!$D$9:$D$368</c:f>
              <c:numCache>
                <c:formatCode>#,##0.00</c:formatCode>
                <c:ptCount val="360"/>
                <c:pt idx="0">
                  <c:v>2638750</c:v>
                </c:pt>
                <c:pt idx="1">
                  <c:v>2628886.46</c:v>
                </c:pt>
                <c:pt idx="2">
                  <c:v>2618994.9699999997</c:v>
                </c:pt>
                <c:pt idx="3">
                  <c:v>2609075.46</c:v>
                </c:pt>
                <c:pt idx="4">
                  <c:v>2599127.84</c:v>
                </c:pt>
                <c:pt idx="5">
                  <c:v>2589152.04</c:v>
                </c:pt>
                <c:pt idx="6">
                  <c:v>2579147.9700000002</c:v>
                </c:pt>
                <c:pt idx="7">
                  <c:v>2569115.56</c:v>
                </c:pt>
                <c:pt idx="8">
                  <c:v>2559054.7200000002</c:v>
                </c:pt>
                <c:pt idx="9">
                  <c:v>2548965.3800000004</c:v>
                </c:pt>
                <c:pt idx="10">
                  <c:v>2538847.4500000002</c:v>
                </c:pt>
                <c:pt idx="11">
                  <c:v>2528700.85</c:v>
                </c:pt>
                <c:pt idx="12">
                  <c:v>2518525.5</c:v>
                </c:pt>
                <c:pt idx="13">
                  <c:v>2512518.86</c:v>
                </c:pt>
                <c:pt idx="14">
                  <c:v>2506485.19</c:v>
                </c:pt>
                <c:pt idx="15">
                  <c:v>2500424.37</c:v>
                </c:pt>
                <c:pt idx="16">
                  <c:v>2494336.2800000003</c:v>
                </c:pt>
                <c:pt idx="17">
                  <c:v>2488220.79</c:v>
                </c:pt>
                <c:pt idx="18">
                  <c:v>2482077.7800000003</c:v>
                </c:pt>
                <c:pt idx="19">
                  <c:v>2475907.1300000004</c:v>
                </c:pt>
                <c:pt idx="20">
                  <c:v>2469708.7100000004</c:v>
                </c:pt>
                <c:pt idx="21">
                  <c:v>2463482.4000000004</c:v>
                </c:pt>
                <c:pt idx="22">
                  <c:v>2457228.0700000003</c:v>
                </c:pt>
                <c:pt idx="23">
                  <c:v>2450945.6</c:v>
                </c:pt>
                <c:pt idx="24">
                  <c:v>2444634.86</c:v>
                </c:pt>
                <c:pt idx="25">
                  <c:v>2438295.7199999997</c:v>
                </c:pt>
                <c:pt idx="26">
                  <c:v>2431928.0499999998</c:v>
                </c:pt>
                <c:pt idx="27">
                  <c:v>2425531.73</c:v>
                </c:pt>
                <c:pt idx="28">
                  <c:v>2419106.62</c:v>
                </c:pt>
                <c:pt idx="29">
                  <c:v>2412652.6</c:v>
                </c:pt>
                <c:pt idx="30">
                  <c:v>2406169.54</c:v>
                </c:pt>
                <c:pt idx="31">
                  <c:v>2399657.2999999998</c:v>
                </c:pt>
                <c:pt idx="32">
                  <c:v>2393115.7599999998</c:v>
                </c:pt>
                <c:pt idx="33">
                  <c:v>2386544.7799999998</c:v>
                </c:pt>
                <c:pt idx="34">
                  <c:v>2379944.23</c:v>
                </c:pt>
                <c:pt idx="35">
                  <c:v>2373313.98</c:v>
                </c:pt>
                <c:pt idx="36">
                  <c:v>2366653.89</c:v>
                </c:pt>
                <c:pt idx="37">
                  <c:v>2361936.04</c:v>
                </c:pt>
                <c:pt idx="38">
                  <c:v>2357193.0300000003</c:v>
                </c:pt>
                <c:pt idx="39">
                  <c:v>2352424.7300000004</c:v>
                </c:pt>
                <c:pt idx="40">
                  <c:v>2347631.0000000005</c:v>
                </c:pt>
                <c:pt idx="41">
                  <c:v>2342811.7000000007</c:v>
                </c:pt>
                <c:pt idx="42">
                  <c:v>2337966.7000000007</c:v>
                </c:pt>
                <c:pt idx="43">
                  <c:v>2333095.8600000008</c:v>
                </c:pt>
                <c:pt idx="44">
                  <c:v>2328199.040000001</c:v>
                </c:pt>
                <c:pt idx="45">
                  <c:v>2323276.100000001</c:v>
                </c:pt>
                <c:pt idx="46">
                  <c:v>2318326.9100000011</c:v>
                </c:pt>
                <c:pt idx="47">
                  <c:v>2313351.3200000012</c:v>
                </c:pt>
                <c:pt idx="48">
                  <c:v>2308349.1900000013</c:v>
                </c:pt>
                <c:pt idx="49">
                  <c:v>2303320.3900000015</c:v>
                </c:pt>
                <c:pt idx="50">
                  <c:v>2298264.7700000014</c:v>
                </c:pt>
                <c:pt idx="51">
                  <c:v>2293182.1800000016</c:v>
                </c:pt>
                <c:pt idx="52">
                  <c:v>2288072.4800000014</c:v>
                </c:pt>
                <c:pt idx="53">
                  <c:v>2282935.5300000012</c:v>
                </c:pt>
                <c:pt idx="54">
                  <c:v>2277771.1900000013</c:v>
                </c:pt>
                <c:pt idx="55">
                  <c:v>2272579.3000000012</c:v>
                </c:pt>
                <c:pt idx="56">
                  <c:v>2267359.7200000011</c:v>
                </c:pt>
                <c:pt idx="57">
                  <c:v>2262112.310000001</c:v>
                </c:pt>
                <c:pt idx="58">
                  <c:v>2256836.9100000011</c:v>
                </c:pt>
                <c:pt idx="59">
                  <c:v>2251533.370000001</c:v>
                </c:pt>
                <c:pt idx="60">
                  <c:v>2246201.5500000012</c:v>
                </c:pt>
                <c:pt idx="61">
                  <c:v>2240841.2900000014</c:v>
                </c:pt>
                <c:pt idx="62">
                  <c:v>2235452.4400000013</c:v>
                </c:pt>
                <c:pt idx="63">
                  <c:v>2230034.8500000015</c:v>
                </c:pt>
                <c:pt idx="64">
                  <c:v>2224588.3700000015</c:v>
                </c:pt>
                <c:pt idx="65">
                  <c:v>2219112.8400000017</c:v>
                </c:pt>
                <c:pt idx="66">
                  <c:v>2213608.1100000017</c:v>
                </c:pt>
                <c:pt idx="67">
                  <c:v>2208074.0200000019</c:v>
                </c:pt>
                <c:pt idx="68">
                  <c:v>2202510.410000002</c:v>
                </c:pt>
                <c:pt idx="69">
                  <c:v>2196917.1300000022</c:v>
                </c:pt>
                <c:pt idx="70">
                  <c:v>2191294.0200000023</c:v>
                </c:pt>
                <c:pt idx="71">
                  <c:v>2185640.9200000023</c:v>
                </c:pt>
                <c:pt idx="72">
                  <c:v>2179957.6700000023</c:v>
                </c:pt>
                <c:pt idx="73">
                  <c:v>2174244.1100000022</c:v>
                </c:pt>
                <c:pt idx="74">
                  <c:v>2168500.0800000024</c:v>
                </c:pt>
                <c:pt idx="75">
                  <c:v>2162725.4100000025</c:v>
                </c:pt>
                <c:pt idx="76">
                  <c:v>2156919.9500000025</c:v>
                </c:pt>
                <c:pt idx="77">
                  <c:v>2151083.5200000023</c:v>
                </c:pt>
                <c:pt idx="78">
                  <c:v>2145215.9700000025</c:v>
                </c:pt>
                <c:pt idx="79">
                  <c:v>2139317.1200000024</c:v>
                </c:pt>
                <c:pt idx="80">
                  <c:v>2133386.8100000024</c:v>
                </c:pt>
                <c:pt idx="81">
                  <c:v>2127424.8700000024</c:v>
                </c:pt>
                <c:pt idx="82">
                  <c:v>2121431.1400000025</c:v>
                </c:pt>
                <c:pt idx="83">
                  <c:v>2115405.4400000023</c:v>
                </c:pt>
                <c:pt idx="84">
                  <c:v>2109347.6000000024</c:v>
                </c:pt>
                <c:pt idx="85">
                  <c:v>2103257.4500000025</c:v>
                </c:pt>
                <c:pt idx="86">
                  <c:v>2097134.8200000026</c:v>
                </c:pt>
                <c:pt idx="87">
                  <c:v>2090979.5400000026</c:v>
                </c:pt>
                <c:pt idx="88">
                  <c:v>2084791.4300000025</c:v>
                </c:pt>
                <c:pt idx="89">
                  <c:v>2078570.3200000024</c:v>
                </c:pt>
                <c:pt idx="90">
                  <c:v>2072316.0300000024</c:v>
                </c:pt>
                <c:pt idx="91">
                  <c:v>2066028.3800000024</c:v>
                </c:pt>
                <c:pt idx="92">
                  <c:v>2059707.2000000025</c:v>
                </c:pt>
                <c:pt idx="93">
                  <c:v>2053352.3100000026</c:v>
                </c:pt>
                <c:pt idx="94">
                  <c:v>2046963.5200000026</c:v>
                </c:pt>
                <c:pt idx="95">
                  <c:v>2040540.6600000025</c:v>
                </c:pt>
                <c:pt idx="96">
                  <c:v>2034083.5400000024</c:v>
                </c:pt>
                <c:pt idx="97">
                  <c:v>2027591.9900000023</c:v>
                </c:pt>
                <c:pt idx="98">
                  <c:v>2021065.8100000024</c:v>
                </c:pt>
                <c:pt idx="99">
                  <c:v>2014504.8300000024</c:v>
                </c:pt>
                <c:pt idx="100">
                  <c:v>2007908.8600000024</c:v>
                </c:pt>
                <c:pt idx="101">
                  <c:v>2001277.7100000025</c:v>
                </c:pt>
                <c:pt idx="102">
                  <c:v>1994611.1900000025</c:v>
                </c:pt>
                <c:pt idx="103">
                  <c:v>1987909.1200000024</c:v>
                </c:pt>
                <c:pt idx="104">
                  <c:v>1981171.3000000024</c:v>
                </c:pt>
                <c:pt idx="105">
                  <c:v>1974397.5500000024</c:v>
                </c:pt>
                <c:pt idx="106">
                  <c:v>1967587.6700000025</c:v>
                </c:pt>
                <c:pt idx="107">
                  <c:v>1960741.4700000025</c:v>
                </c:pt>
                <c:pt idx="108">
                  <c:v>1953858.7600000026</c:v>
                </c:pt>
                <c:pt idx="109">
                  <c:v>1946939.3400000026</c:v>
                </c:pt>
                <c:pt idx="110">
                  <c:v>1939983.0200000026</c:v>
                </c:pt>
                <c:pt idx="111">
                  <c:v>1932989.6000000027</c:v>
                </c:pt>
                <c:pt idx="112">
                  <c:v>1925958.8800000027</c:v>
                </c:pt>
                <c:pt idx="113">
                  <c:v>1918890.6600000027</c:v>
                </c:pt>
                <c:pt idx="114">
                  <c:v>1911784.7400000028</c:v>
                </c:pt>
                <c:pt idx="115">
                  <c:v>1904640.9300000027</c:v>
                </c:pt>
                <c:pt idx="116">
                  <c:v>1897459.0100000028</c:v>
                </c:pt>
                <c:pt idx="117">
                  <c:v>1890238.7900000028</c:v>
                </c:pt>
                <c:pt idx="118">
                  <c:v>1882980.0600000028</c:v>
                </c:pt>
                <c:pt idx="119">
                  <c:v>1875682.6200000029</c:v>
                </c:pt>
                <c:pt idx="120">
                  <c:v>1868346.2600000028</c:v>
                </c:pt>
                <c:pt idx="121">
                  <c:v>1860970.7700000028</c:v>
                </c:pt>
                <c:pt idx="122">
                  <c:v>1853555.9500000027</c:v>
                </c:pt>
                <c:pt idx="123">
                  <c:v>1846101.5800000026</c:v>
                </c:pt>
                <c:pt idx="124">
                  <c:v>1838607.4600000025</c:v>
                </c:pt>
                <c:pt idx="125">
                  <c:v>1831073.3700000024</c:v>
                </c:pt>
                <c:pt idx="126">
                  <c:v>1823499.0900000024</c:v>
                </c:pt>
                <c:pt idx="127">
                  <c:v>1815884.4200000025</c:v>
                </c:pt>
                <c:pt idx="128">
                  <c:v>1808229.1400000025</c:v>
                </c:pt>
                <c:pt idx="129">
                  <c:v>1800533.0300000024</c:v>
                </c:pt>
                <c:pt idx="130">
                  <c:v>1792795.8700000024</c:v>
                </c:pt>
                <c:pt idx="131">
                  <c:v>1785017.4500000025</c:v>
                </c:pt>
                <c:pt idx="132">
                  <c:v>1777197.5400000026</c:v>
                </c:pt>
                <c:pt idx="133">
                  <c:v>1769335.9300000025</c:v>
                </c:pt>
                <c:pt idx="134">
                  <c:v>1761432.3900000025</c:v>
                </c:pt>
                <c:pt idx="135">
                  <c:v>1753486.7000000025</c:v>
                </c:pt>
                <c:pt idx="136">
                  <c:v>1745498.6300000024</c:v>
                </c:pt>
                <c:pt idx="137">
                  <c:v>1737467.9600000025</c:v>
                </c:pt>
                <c:pt idx="138">
                  <c:v>1729394.4600000025</c:v>
                </c:pt>
                <c:pt idx="139">
                  <c:v>1721277.9000000025</c:v>
                </c:pt>
                <c:pt idx="140">
                  <c:v>1713118.0500000024</c:v>
                </c:pt>
                <c:pt idx="141">
                  <c:v>1704914.6800000023</c:v>
                </c:pt>
                <c:pt idx="142">
                  <c:v>1696667.5600000022</c:v>
                </c:pt>
                <c:pt idx="143">
                  <c:v>1688376.450000002</c:v>
                </c:pt>
                <c:pt idx="144">
                  <c:v>1680041.120000002</c:v>
                </c:pt>
                <c:pt idx="145">
                  <c:v>1671661.3400000019</c:v>
                </c:pt>
                <c:pt idx="146">
                  <c:v>1663236.870000002</c:v>
                </c:pt>
                <c:pt idx="147">
                  <c:v>1654767.4700000021</c:v>
                </c:pt>
                <c:pt idx="148">
                  <c:v>1646252.900000002</c:v>
                </c:pt>
                <c:pt idx="149">
                  <c:v>1637692.920000002</c:v>
                </c:pt>
                <c:pt idx="150">
                  <c:v>1629087.2800000021</c:v>
                </c:pt>
                <c:pt idx="151">
                  <c:v>1620435.7500000021</c:v>
                </c:pt>
                <c:pt idx="152">
                  <c:v>1611738.0700000022</c:v>
                </c:pt>
                <c:pt idx="153">
                  <c:v>1602994.0100000021</c:v>
                </c:pt>
                <c:pt idx="154">
                  <c:v>1594203.3100000022</c:v>
                </c:pt>
                <c:pt idx="155">
                  <c:v>1585365.7300000021</c:v>
                </c:pt>
                <c:pt idx="156">
                  <c:v>1576481.0100000021</c:v>
                </c:pt>
                <c:pt idx="157">
                  <c:v>1567548.910000002</c:v>
                </c:pt>
                <c:pt idx="158">
                  <c:v>1558569.170000002</c:v>
                </c:pt>
                <c:pt idx="159">
                  <c:v>1549541.5400000021</c:v>
                </c:pt>
                <c:pt idx="160">
                  <c:v>1540465.7600000021</c:v>
                </c:pt>
                <c:pt idx="161">
                  <c:v>1531341.5800000022</c:v>
                </c:pt>
                <c:pt idx="162">
                  <c:v>1522168.7400000021</c:v>
                </c:pt>
                <c:pt idx="163">
                  <c:v>1512946.9700000021</c:v>
                </c:pt>
                <c:pt idx="164">
                  <c:v>1503676.0200000021</c:v>
                </c:pt>
                <c:pt idx="165">
                  <c:v>1494355.6300000022</c:v>
                </c:pt>
                <c:pt idx="166">
                  <c:v>1484985.5300000021</c:v>
                </c:pt>
                <c:pt idx="167">
                  <c:v>1475565.450000002</c:v>
                </c:pt>
                <c:pt idx="168">
                  <c:v>1466095.130000002</c:v>
                </c:pt>
                <c:pt idx="169">
                  <c:v>1456574.3000000019</c:v>
                </c:pt>
                <c:pt idx="170">
                  <c:v>1447002.7000000018</c:v>
                </c:pt>
                <c:pt idx="171">
                  <c:v>1437380.0500000019</c:v>
                </c:pt>
                <c:pt idx="172">
                  <c:v>1427706.0800000019</c:v>
                </c:pt>
                <c:pt idx="173">
                  <c:v>1417980.5100000019</c:v>
                </c:pt>
                <c:pt idx="174">
                  <c:v>1408203.0700000019</c:v>
                </c:pt>
                <c:pt idx="175">
                  <c:v>1398373.4900000019</c:v>
                </c:pt>
                <c:pt idx="176">
                  <c:v>1388491.4800000018</c:v>
                </c:pt>
                <c:pt idx="177">
                  <c:v>1378556.7700000019</c:v>
                </c:pt>
                <c:pt idx="178">
                  <c:v>1368569.0700000019</c:v>
                </c:pt>
                <c:pt idx="179">
                  <c:v>1358528.110000002</c:v>
                </c:pt>
                <c:pt idx="180">
                  <c:v>1348433.5900000019</c:v>
                </c:pt>
                <c:pt idx="181">
                  <c:v>1338285.2400000019</c:v>
                </c:pt>
                <c:pt idx="182">
                  <c:v>1328082.7600000019</c:v>
                </c:pt>
                <c:pt idx="183">
                  <c:v>1317825.870000002</c:v>
                </c:pt>
                <c:pt idx="184">
                  <c:v>1307514.2700000019</c:v>
                </c:pt>
                <c:pt idx="185">
                  <c:v>1297147.6800000018</c:v>
                </c:pt>
                <c:pt idx="186">
                  <c:v>1286725.8000000019</c:v>
                </c:pt>
                <c:pt idx="187">
                  <c:v>1276248.3400000019</c:v>
                </c:pt>
                <c:pt idx="188">
                  <c:v>1265715.0000000019</c:v>
                </c:pt>
                <c:pt idx="189">
                  <c:v>1255125.4800000018</c:v>
                </c:pt>
                <c:pt idx="190">
                  <c:v>1244479.4800000018</c:v>
                </c:pt>
                <c:pt idx="191">
                  <c:v>1233776.7000000018</c:v>
                </c:pt>
                <c:pt idx="192">
                  <c:v>1223016.8400000017</c:v>
                </c:pt>
                <c:pt idx="193">
                  <c:v>1212199.6000000017</c:v>
                </c:pt>
                <c:pt idx="194">
                  <c:v>1201324.6600000018</c:v>
                </c:pt>
                <c:pt idx="195">
                  <c:v>1190391.7200000018</c:v>
                </c:pt>
                <c:pt idx="196">
                  <c:v>1179400.4800000018</c:v>
                </c:pt>
                <c:pt idx="197">
                  <c:v>1168350.6200000017</c:v>
                </c:pt>
                <c:pt idx="198">
                  <c:v>1157241.8200000017</c:v>
                </c:pt>
                <c:pt idx="199">
                  <c:v>1146073.7800000017</c:v>
                </c:pt>
                <c:pt idx="200">
                  <c:v>1134846.1700000016</c:v>
                </c:pt>
                <c:pt idx="201">
                  <c:v>1123558.6800000016</c:v>
                </c:pt>
                <c:pt idx="202">
                  <c:v>1112210.9900000016</c:v>
                </c:pt>
                <c:pt idx="203">
                  <c:v>1100802.7800000017</c:v>
                </c:pt>
                <c:pt idx="204">
                  <c:v>1089333.7300000016</c:v>
                </c:pt>
                <c:pt idx="205">
                  <c:v>1077803.5100000016</c:v>
                </c:pt>
                <c:pt idx="206">
                  <c:v>1066211.8000000017</c:v>
                </c:pt>
                <c:pt idx="207">
                  <c:v>1054558.2600000016</c:v>
                </c:pt>
                <c:pt idx="208">
                  <c:v>1042842.5700000017</c:v>
                </c:pt>
                <c:pt idx="209">
                  <c:v>1031064.4000000017</c:v>
                </c:pt>
                <c:pt idx="210">
                  <c:v>1019223.4100000017</c:v>
                </c:pt>
                <c:pt idx="211">
                  <c:v>1007319.2700000016</c:v>
                </c:pt>
                <c:pt idx="212">
                  <c:v>995351.64000000164</c:v>
                </c:pt>
                <c:pt idx="213">
                  <c:v>983320.18000000168</c:v>
                </c:pt>
                <c:pt idx="214">
                  <c:v>971224.55000000168</c:v>
                </c:pt>
                <c:pt idx="215">
                  <c:v>959064.41000000166</c:v>
                </c:pt>
                <c:pt idx="216">
                  <c:v>946839.42000000167</c:v>
                </c:pt>
                <c:pt idx="217">
                  <c:v>934549.23000000173</c:v>
                </c:pt>
                <c:pt idx="218">
                  <c:v>922193.49000000174</c:v>
                </c:pt>
                <c:pt idx="219">
                  <c:v>909771.86000000173</c:v>
                </c:pt>
                <c:pt idx="220">
                  <c:v>897283.98000000173</c:v>
                </c:pt>
                <c:pt idx="221">
                  <c:v>884729.49000000174</c:v>
                </c:pt>
                <c:pt idx="222">
                  <c:v>872108.05000000179</c:v>
                </c:pt>
                <c:pt idx="223">
                  <c:v>859419.29000000178</c:v>
                </c:pt>
                <c:pt idx="224">
                  <c:v>846662.86000000173</c:v>
                </c:pt>
                <c:pt idx="225">
                  <c:v>833838.40000000177</c:v>
                </c:pt>
                <c:pt idx="226">
                  <c:v>820945.54000000178</c:v>
                </c:pt>
                <c:pt idx="227">
                  <c:v>807983.92000000179</c:v>
                </c:pt>
                <c:pt idx="228">
                  <c:v>794953.17000000179</c:v>
                </c:pt>
                <c:pt idx="229">
                  <c:v>781852.92000000179</c:v>
                </c:pt>
                <c:pt idx="230">
                  <c:v>768682.80000000179</c:v>
                </c:pt>
                <c:pt idx="231">
                  <c:v>755442.44000000181</c:v>
                </c:pt>
                <c:pt idx="232">
                  <c:v>742131.47000000183</c:v>
                </c:pt>
                <c:pt idx="233">
                  <c:v>728749.50000000186</c:v>
                </c:pt>
                <c:pt idx="234">
                  <c:v>715296.1600000019</c:v>
                </c:pt>
                <c:pt idx="235">
                  <c:v>701771.07000000193</c:v>
                </c:pt>
                <c:pt idx="236">
                  <c:v>688173.85000000196</c:v>
                </c:pt>
                <c:pt idx="237">
                  <c:v>674504.11000000197</c:v>
                </c:pt>
                <c:pt idx="238">
                  <c:v>660761.47000000195</c:v>
                </c:pt>
                <c:pt idx="239">
                  <c:v>646945.53000000201</c:v>
                </c:pt>
                <c:pt idx="240">
                  <c:v>633055.91000000201</c:v>
                </c:pt>
                <c:pt idx="241">
                  <c:v>619092.21000000206</c:v>
                </c:pt>
                <c:pt idx="242">
                  <c:v>605054.04000000202</c:v>
                </c:pt>
                <c:pt idx="243">
                  <c:v>590940.99000000197</c:v>
                </c:pt>
                <c:pt idx="244">
                  <c:v>576752.68000000191</c:v>
                </c:pt>
                <c:pt idx="245">
                  <c:v>562488.69000000192</c:v>
                </c:pt>
                <c:pt idx="246">
                  <c:v>548148.63000000187</c:v>
                </c:pt>
                <c:pt idx="247">
                  <c:v>533732.09000000183</c:v>
                </c:pt>
                <c:pt idx="248">
                  <c:v>519238.66000000184</c:v>
                </c:pt>
                <c:pt idx="249">
                  <c:v>504667.93000000186</c:v>
                </c:pt>
                <c:pt idx="250">
                  <c:v>490019.49000000185</c:v>
                </c:pt>
                <c:pt idx="251">
                  <c:v>475292.93000000186</c:v>
                </c:pt>
                <c:pt idx="252">
                  <c:v>460487.83000000188</c:v>
                </c:pt>
                <c:pt idx="253">
                  <c:v>445603.77000000188</c:v>
                </c:pt>
                <c:pt idx="254">
                  <c:v>430640.32000000187</c:v>
                </c:pt>
                <c:pt idx="255">
                  <c:v>415597.07000000187</c:v>
                </c:pt>
                <c:pt idx="256">
                  <c:v>400473.59000000189</c:v>
                </c:pt>
                <c:pt idx="257">
                  <c:v>385269.45000000187</c:v>
                </c:pt>
                <c:pt idx="258">
                  <c:v>369984.22000000189</c:v>
                </c:pt>
                <c:pt idx="259">
                  <c:v>354617.47000000189</c:v>
                </c:pt>
                <c:pt idx="260">
                  <c:v>339168.76000000187</c:v>
                </c:pt>
                <c:pt idx="261">
                  <c:v>323637.6600000019</c:v>
                </c:pt>
                <c:pt idx="262">
                  <c:v>308023.7300000019</c:v>
                </c:pt>
                <c:pt idx="263">
                  <c:v>292326.52000000188</c:v>
                </c:pt>
                <c:pt idx="264">
                  <c:v>276545.59000000189</c:v>
                </c:pt>
                <c:pt idx="265">
                  <c:v>260680.50000000189</c:v>
                </c:pt>
                <c:pt idx="266">
                  <c:v>244730.80000000188</c:v>
                </c:pt>
                <c:pt idx="267">
                  <c:v>228696.03000000189</c:v>
                </c:pt>
                <c:pt idx="268">
                  <c:v>212575.74000000188</c:v>
                </c:pt>
                <c:pt idx="269">
                  <c:v>196369.48000000187</c:v>
                </c:pt>
                <c:pt idx="270">
                  <c:v>180076.78000000186</c:v>
                </c:pt>
                <c:pt idx="271">
                  <c:v>163697.19000000186</c:v>
                </c:pt>
                <c:pt idx="272">
                  <c:v>147230.24000000185</c:v>
                </c:pt>
                <c:pt idx="273">
                  <c:v>130675.47000000185</c:v>
                </c:pt>
                <c:pt idx="274">
                  <c:v>114032.41000000185</c:v>
                </c:pt>
                <c:pt idx="275">
                  <c:v>97300.58000000185</c:v>
                </c:pt>
                <c:pt idx="276">
                  <c:v>80479.520000001852</c:v>
                </c:pt>
                <c:pt idx="277">
                  <c:v>63568.740000001853</c:v>
                </c:pt>
                <c:pt idx="278">
                  <c:v>46567.770000001852</c:v>
                </c:pt>
                <c:pt idx="279">
                  <c:v>29476.130000001853</c:v>
                </c:pt>
                <c:pt idx="280">
                  <c:v>12293.340000001852</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smooth val="0"/>
          <c:extLst>
            <c:ext xmlns:c16="http://schemas.microsoft.com/office/drawing/2014/chart" uri="{C3380CC4-5D6E-409C-BE32-E72D297353CC}">
              <c16:uniqueId val="{00000001-13AF-FE45-AA3F-E7204BC287EE}"/>
            </c:ext>
          </c:extLst>
        </c:ser>
        <c:dLbls>
          <c:showLegendKey val="0"/>
          <c:showVal val="0"/>
          <c:showCatName val="0"/>
          <c:showSerName val="0"/>
          <c:showPercent val="0"/>
          <c:showBubbleSize val="0"/>
        </c:dLbls>
        <c:smooth val="0"/>
        <c:axId val="-1133644144"/>
        <c:axId val="-1133643056"/>
      </c:lineChart>
      <c:catAx>
        <c:axId val="-1133644144"/>
        <c:scaling>
          <c:orientation val="minMax"/>
        </c:scaling>
        <c:delete val="0"/>
        <c:axPos val="b"/>
        <c:majorTickMark val="none"/>
        <c:minorTickMark val="none"/>
        <c:tickLblPos val="nextTo"/>
        <c:crossAx val="-1133643056"/>
        <c:crosses val="autoZero"/>
        <c:auto val="1"/>
        <c:lblAlgn val="ctr"/>
        <c:lblOffset val="100"/>
        <c:noMultiLvlLbl val="0"/>
      </c:catAx>
      <c:valAx>
        <c:axId val="-1133643056"/>
        <c:scaling>
          <c:orientation val="minMax"/>
        </c:scaling>
        <c:delete val="0"/>
        <c:axPos val="l"/>
        <c:majorGridlines/>
        <c:numFmt formatCode="_(* #,##0.00_);_(* \(#,##0.00\);_(* &quot;-&quot;??_);_(@_)" sourceLinked="1"/>
        <c:majorTickMark val="none"/>
        <c:minorTickMark val="none"/>
        <c:tickLblPos val="nextTo"/>
        <c:crossAx val="-1133644144"/>
        <c:crosses val="autoZero"/>
        <c:crossBetween val="between"/>
      </c:valAx>
    </c:plotArea>
    <c:legend>
      <c:legendPos val="b"/>
      <c:overlay val="0"/>
    </c:legend>
    <c:plotVisOnly val="1"/>
    <c:dispBlanksAs val="gap"/>
    <c:showDLblsOverMax val="0"/>
  </c:chart>
  <c:printSettings>
    <c:headerFooter/>
    <c:pageMargins b="0.75000000000000366" l="0.70000000000000062" r="0.70000000000000062" t="0.75000000000000366"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0</xdr:colOff>
      <xdr:row>45</xdr:row>
      <xdr:rowOff>180975</xdr:rowOff>
    </xdr:from>
    <xdr:to>
      <xdr:col>5</xdr:col>
      <xdr:colOff>619125</xdr:colOff>
      <xdr:row>47</xdr:row>
      <xdr:rowOff>19050</xdr:rowOff>
    </xdr:to>
    <xdr:grpSp>
      <xdr:nvGrpSpPr>
        <xdr:cNvPr id="1025" name="Group 1">
          <a:extLst>
            <a:ext uri="{FF2B5EF4-FFF2-40B4-BE49-F238E27FC236}">
              <a16:creationId xmlns:a16="http://schemas.microsoft.com/office/drawing/2014/main" id="{00000000-0008-0000-0000-000001040000}"/>
            </a:ext>
          </a:extLst>
        </xdr:cNvPr>
        <xdr:cNvGrpSpPr>
          <a:grpSpLocks/>
        </xdr:cNvGrpSpPr>
      </xdr:nvGrpSpPr>
      <xdr:grpSpPr bwMode="auto">
        <a:xfrm>
          <a:off x="133350" y="4019550"/>
          <a:ext cx="6210300" cy="0"/>
          <a:chOff x="0" y="0"/>
          <a:chExt cx="395" cy="15"/>
        </a:xfrm>
      </xdr:grpSpPr>
      <xdr:sp macro="" textlink="">
        <xdr:nvSpPr>
          <xdr:cNvPr id="1026" name="AutoShape 2">
            <a:extLst>
              <a:ext uri="{FF2B5EF4-FFF2-40B4-BE49-F238E27FC236}">
                <a16:creationId xmlns:a16="http://schemas.microsoft.com/office/drawing/2014/main" id="{00000000-0008-0000-0000-000002040000}"/>
              </a:ext>
            </a:extLst>
          </xdr:cNvPr>
          <xdr:cNvSpPr>
            <a:spLocks/>
          </xdr:cNvSpPr>
        </xdr:nvSpPr>
        <xdr:spPr bwMode="auto">
          <a:xfrm>
            <a:off x="0" y="0"/>
            <a:ext cx="395" cy="15"/>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0" y="0"/>
                </a:moveTo>
                <a:lnTo>
                  <a:pt x="0" y="12600"/>
                </a:lnTo>
                <a:lnTo>
                  <a:pt x="0" y="18000"/>
                </a:lnTo>
                <a:lnTo>
                  <a:pt x="0" y="21600"/>
                </a:lnTo>
                <a:lnTo>
                  <a:pt x="11242" y="21600"/>
                </a:lnTo>
                <a:lnTo>
                  <a:pt x="16060" y="21600"/>
                </a:lnTo>
                <a:lnTo>
                  <a:pt x="19272" y="21600"/>
                </a:lnTo>
                <a:lnTo>
                  <a:pt x="19272" y="18000"/>
                </a:lnTo>
                <a:lnTo>
                  <a:pt x="21600" y="20520"/>
                </a:lnTo>
                <a:lnTo>
                  <a:pt x="19272" y="12600"/>
                </a:lnTo>
                <a:lnTo>
                  <a:pt x="19272" y="0"/>
                </a:lnTo>
                <a:lnTo>
                  <a:pt x="16060" y="0"/>
                </a:lnTo>
                <a:lnTo>
                  <a:pt x="11242" y="0"/>
                </a:lnTo>
                <a:close/>
              </a:path>
            </a:pathLst>
          </a:custGeom>
          <a:solidFill>
            <a:srgbClr val="000080"/>
          </a:solidFill>
          <a:ln w="9525" cap="flat" cmpd="sng">
            <a:solidFill>
              <a:srgbClr val="000000"/>
            </a:solidFill>
            <a:prstDash val="solid"/>
            <a:round/>
            <a:headEnd/>
            <a:tailEnd/>
          </a:ln>
          <a:effectLst/>
        </xdr:spPr>
      </xdr:sp>
      <xdr:sp macro="" textlink="">
        <xdr:nvSpPr>
          <xdr:cNvPr id="1027" name="AutoShape 3">
            <a:extLst>
              <a:ext uri="{FF2B5EF4-FFF2-40B4-BE49-F238E27FC236}">
                <a16:creationId xmlns:a16="http://schemas.microsoft.com/office/drawing/2014/main" id="{00000000-0008-0000-0000-000003040000}"/>
              </a:ext>
            </a:extLst>
          </xdr:cNvPr>
          <xdr:cNvSpPr>
            <a:spLocks/>
          </xdr:cNvSpPr>
        </xdr:nvSpPr>
        <xdr:spPr bwMode="auto">
          <a:xfrm>
            <a:off x="0" y="0"/>
            <a:ext cx="355" cy="18"/>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0" y="0"/>
                </a:moveTo>
                <a:lnTo>
                  <a:pt x="21600" y="0"/>
                </a:lnTo>
                <a:lnTo>
                  <a:pt x="21600" y="21600"/>
                </a:lnTo>
                <a:lnTo>
                  <a:pt x="0" y="21600"/>
                </a:lnTo>
                <a:close/>
              </a:path>
            </a:pathLst>
          </a:custGeom>
          <a:noFill/>
          <a:ln w="12700" cap="flat" cmpd="sng">
            <a:noFill/>
            <a:prstDash val="solid"/>
            <a:miter lim="0"/>
            <a:headEnd/>
            <a:tailEnd/>
          </a:ln>
          <a:effectLst/>
        </xdr:spPr>
        <xdr:txBody>
          <a:bodyPr vertOverflow="clip" wrap="square" lIns="25400" tIns="25400" rIns="25400" bIns="25400" anchor="t" upright="1"/>
          <a:lstStyle/>
          <a:p>
            <a:pPr algn="ctr" rtl="0">
              <a:defRPr sz="1000"/>
            </a:pPr>
            <a:r>
              <a:rPr lang="th-TH" sz="900" b="1" i="0" strike="noStrike">
                <a:solidFill>
                  <a:srgbClr val="FFFFFF"/>
                </a:solidFill>
                <a:latin typeface="Helvetica"/>
              </a:rPr>
              <a:t>สินเชื่อบ้าน </a:t>
            </a:r>
            <a:r>
              <a:rPr lang="en-US" sz="900" b="1" i="0" strike="noStrike">
                <a:solidFill>
                  <a:srgbClr val="FFFFFF"/>
                </a:solidFill>
                <a:latin typeface="Helvetica"/>
              </a:rPr>
              <a:t>Home Loan 4U : </a:t>
            </a:r>
            <a:r>
              <a:rPr lang="th-TH" sz="900" b="1" i="0" strike="noStrike">
                <a:solidFill>
                  <a:srgbClr val="FFFFFF"/>
                </a:solidFill>
                <a:latin typeface="Helvetica"/>
              </a:rPr>
              <a:t>เลือกผ่อนชำระได้ 4 แบบ  ดังนี้ </a:t>
            </a:r>
            <a:r>
              <a:rPr lang="en-US" sz="900" b="1" i="0" strike="noStrike">
                <a:solidFill>
                  <a:srgbClr val="FFFFFF"/>
                </a:solidFill>
                <a:latin typeface="Helvetica"/>
              </a:rPr>
              <a:t>Payment Option</a:t>
            </a:r>
          </a:p>
        </xdr:txBody>
      </xdr:sp>
    </xdr:grpSp>
    <xdr:clientData/>
  </xdr:twoCellAnchor>
  <xdr:twoCellAnchor>
    <xdr:from>
      <xdr:col>2</xdr:col>
      <xdr:colOff>1066800</xdr:colOff>
      <xdr:row>32</xdr:row>
      <xdr:rowOff>161925</xdr:rowOff>
    </xdr:from>
    <xdr:to>
      <xdr:col>4</xdr:col>
      <xdr:colOff>87960</xdr:colOff>
      <xdr:row>35</xdr:row>
      <xdr:rowOff>113723</xdr:rowOff>
    </xdr:to>
    <xdr:grpSp>
      <xdr:nvGrpSpPr>
        <xdr:cNvPr id="1028" name="Group 4">
          <a:extLst>
            <a:ext uri="{FF2B5EF4-FFF2-40B4-BE49-F238E27FC236}">
              <a16:creationId xmlns:a16="http://schemas.microsoft.com/office/drawing/2014/main" id="{00000000-0008-0000-0000-000004040000}"/>
            </a:ext>
          </a:extLst>
        </xdr:cNvPr>
        <xdr:cNvGrpSpPr>
          <a:grpSpLocks/>
        </xdr:cNvGrpSpPr>
      </xdr:nvGrpSpPr>
      <xdr:grpSpPr bwMode="auto">
        <a:xfrm>
          <a:off x="2895600" y="4019550"/>
          <a:ext cx="2031060" cy="0"/>
          <a:chOff x="0" y="0"/>
          <a:chExt cx="101" cy="37"/>
        </a:xfrm>
      </xdr:grpSpPr>
      <xdr:sp macro="" textlink="">
        <xdr:nvSpPr>
          <xdr:cNvPr id="1029" name="AutoShape 5">
            <a:extLst>
              <a:ext uri="{FF2B5EF4-FFF2-40B4-BE49-F238E27FC236}">
                <a16:creationId xmlns:a16="http://schemas.microsoft.com/office/drawing/2014/main" id="{00000000-0008-0000-0000-000005040000}"/>
              </a:ext>
            </a:extLst>
          </xdr:cNvPr>
          <xdr:cNvSpPr>
            <a:spLocks/>
          </xdr:cNvSpPr>
        </xdr:nvSpPr>
        <xdr:spPr bwMode="auto">
          <a:xfrm>
            <a:off x="0" y="0"/>
            <a:ext cx="98" cy="33"/>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2273" y="2008"/>
                </a:moveTo>
                <a:lnTo>
                  <a:pt x="2273" y="5274"/>
                </a:lnTo>
                <a:lnTo>
                  <a:pt x="0" y="0"/>
                </a:lnTo>
                <a:lnTo>
                  <a:pt x="2273" y="10171"/>
                </a:lnTo>
                <a:lnTo>
                  <a:pt x="2273" y="21600"/>
                </a:lnTo>
                <a:lnTo>
                  <a:pt x="5494" y="21600"/>
                </a:lnTo>
                <a:lnTo>
                  <a:pt x="10326" y="21600"/>
                </a:lnTo>
                <a:lnTo>
                  <a:pt x="21600" y="21600"/>
                </a:lnTo>
                <a:lnTo>
                  <a:pt x="21600" y="10171"/>
                </a:lnTo>
                <a:lnTo>
                  <a:pt x="21600" y="5274"/>
                </a:lnTo>
                <a:lnTo>
                  <a:pt x="21600" y="2008"/>
                </a:lnTo>
                <a:lnTo>
                  <a:pt x="10326" y="2008"/>
                </a:lnTo>
                <a:lnTo>
                  <a:pt x="5494" y="2008"/>
                </a:lnTo>
                <a:close/>
              </a:path>
            </a:pathLst>
          </a:custGeom>
          <a:solidFill>
            <a:srgbClr val="000080"/>
          </a:solidFill>
          <a:ln w="9525" cap="flat" cmpd="sng">
            <a:solidFill>
              <a:srgbClr val="000000"/>
            </a:solidFill>
            <a:prstDash val="solid"/>
            <a:round/>
            <a:headEnd/>
            <a:tailEnd/>
          </a:ln>
          <a:effectLst/>
        </xdr:spPr>
      </xdr:sp>
      <xdr:sp macro="" textlink="">
        <xdr:nvSpPr>
          <xdr:cNvPr id="1030" name="AutoShape 6">
            <a:extLst>
              <a:ext uri="{FF2B5EF4-FFF2-40B4-BE49-F238E27FC236}">
                <a16:creationId xmlns:a16="http://schemas.microsoft.com/office/drawing/2014/main" id="{00000000-0008-0000-0000-000006040000}"/>
              </a:ext>
            </a:extLst>
          </xdr:cNvPr>
          <xdr:cNvSpPr>
            <a:spLocks/>
          </xdr:cNvSpPr>
        </xdr:nvSpPr>
        <xdr:spPr bwMode="auto">
          <a:xfrm>
            <a:off x="10" y="2"/>
            <a:ext cx="91" cy="35"/>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0" y="0"/>
                </a:moveTo>
                <a:lnTo>
                  <a:pt x="21600" y="0"/>
                </a:lnTo>
                <a:lnTo>
                  <a:pt x="21600" y="21600"/>
                </a:lnTo>
                <a:lnTo>
                  <a:pt x="0" y="21600"/>
                </a:lnTo>
                <a:close/>
              </a:path>
            </a:pathLst>
          </a:custGeom>
          <a:noFill/>
          <a:ln w="12700" cap="flat" cmpd="sng">
            <a:noFill/>
            <a:prstDash val="solid"/>
            <a:miter lim="0"/>
            <a:headEnd/>
            <a:tailEnd/>
          </a:ln>
          <a:effectLst/>
        </xdr:spPr>
        <xdr:txBody>
          <a:bodyPr vertOverflow="clip" wrap="square" lIns="25400" tIns="25400" rIns="25400" bIns="25400" anchor="t" upright="1"/>
          <a:lstStyle/>
          <a:p>
            <a:pPr algn="ctr" rtl="0">
              <a:defRPr sz="1000"/>
            </a:pPr>
            <a:r>
              <a:rPr lang="th-TH" sz="800" b="1" i="0" strike="noStrike">
                <a:solidFill>
                  <a:srgbClr val="FFFFFF"/>
                </a:solidFill>
                <a:latin typeface="Helvetica"/>
              </a:rPr>
              <a:t>ประเภทลูกค้าและทางเลือกดอกเบี้ย</a:t>
            </a:r>
          </a:p>
        </xdr:txBody>
      </xdr:sp>
    </xdr:grpSp>
    <xdr:clientData/>
  </xdr:twoCellAnchor>
  <xdr:twoCellAnchor>
    <xdr:from>
      <xdr:col>1</xdr:col>
      <xdr:colOff>0</xdr:colOff>
      <xdr:row>47</xdr:row>
      <xdr:rowOff>0</xdr:rowOff>
    </xdr:from>
    <xdr:to>
      <xdr:col>5</xdr:col>
      <xdr:colOff>581025</xdr:colOff>
      <xdr:row>47</xdr:row>
      <xdr:rowOff>0</xdr:rowOff>
    </xdr:to>
    <xdr:sp macro="" textlink="">
      <xdr:nvSpPr>
        <xdr:cNvPr id="1031" name="AutoShape 7">
          <a:extLst>
            <a:ext uri="{FF2B5EF4-FFF2-40B4-BE49-F238E27FC236}">
              <a16:creationId xmlns:a16="http://schemas.microsoft.com/office/drawing/2014/main" id="{00000000-0008-0000-0000-000007040000}"/>
            </a:ext>
          </a:extLst>
        </xdr:cNvPr>
        <xdr:cNvSpPr>
          <a:spLocks/>
        </xdr:cNvSpPr>
      </xdr:nvSpPr>
      <xdr:spPr bwMode="auto">
        <a:xfrm>
          <a:off x="133350" y="3257550"/>
          <a:ext cx="5381625" cy="0"/>
        </a:xfrm>
        <a:custGeom>
          <a:avLst/>
          <a:gdLst>
            <a:gd name="T0" fmla="*/ 10800 w 21600"/>
            <a:gd name="T1" fmla="*/ 10800 w 21600"/>
            <a:gd name="T2" fmla="*/ 10800 w 21600"/>
            <a:gd name="T3" fmla="*/ 10800 w 21600"/>
          </a:gdLst>
          <a:ahLst/>
          <a:cxnLst>
            <a:cxn ang="0">
              <a:pos x="T0" y="0"/>
            </a:cxn>
            <a:cxn ang="0">
              <a:pos x="T1" y="0"/>
            </a:cxn>
            <a:cxn ang="0">
              <a:pos x="T2" y="0"/>
            </a:cxn>
            <a:cxn ang="0">
              <a:pos x="T3" y="0"/>
            </a:cxn>
          </a:cxnLst>
          <a:rect l="0" t="0" r="r" b="b"/>
          <a:pathLst>
            <a:path w="21600">
              <a:moveTo>
                <a:pt x="0" y="0"/>
              </a:moveTo>
              <a:lnTo>
                <a:pt x="0" y="0"/>
              </a:lnTo>
              <a:lnTo>
                <a:pt x="11242" y="0"/>
              </a:lnTo>
              <a:lnTo>
                <a:pt x="16060" y="0"/>
              </a:lnTo>
              <a:lnTo>
                <a:pt x="19272" y="0"/>
              </a:lnTo>
              <a:lnTo>
                <a:pt x="21600" y="0"/>
              </a:lnTo>
              <a:lnTo>
                <a:pt x="19272" y="0"/>
              </a:lnTo>
              <a:lnTo>
                <a:pt x="16060" y="0"/>
              </a:lnTo>
              <a:lnTo>
                <a:pt x="11242" y="0"/>
              </a:lnTo>
              <a:close/>
            </a:path>
          </a:pathLst>
        </a:custGeom>
        <a:solidFill>
          <a:srgbClr val="000080"/>
        </a:solidFill>
        <a:ln w="9525" cap="flat" cmpd="sng">
          <a:solidFill>
            <a:srgbClr val="000000"/>
          </a:solidFill>
          <a:prstDash val="solid"/>
          <a:round/>
          <a:headEnd/>
          <a:tailEnd/>
        </a:ln>
        <a:effectLst/>
      </xdr:spPr>
    </xdr:sp>
    <xdr:clientData/>
  </xdr:twoCellAnchor>
  <xdr:twoCellAnchor>
    <xdr:from>
      <xdr:col>1</xdr:col>
      <xdr:colOff>0</xdr:colOff>
      <xdr:row>65</xdr:row>
      <xdr:rowOff>0</xdr:rowOff>
    </xdr:from>
    <xdr:to>
      <xdr:col>5</xdr:col>
      <xdr:colOff>619125</xdr:colOff>
      <xdr:row>66</xdr:row>
      <xdr:rowOff>28575</xdr:rowOff>
    </xdr:to>
    <xdr:grpSp>
      <xdr:nvGrpSpPr>
        <xdr:cNvPr id="1032" name="Group 8">
          <a:extLst>
            <a:ext uri="{FF2B5EF4-FFF2-40B4-BE49-F238E27FC236}">
              <a16:creationId xmlns:a16="http://schemas.microsoft.com/office/drawing/2014/main" id="{00000000-0008-0000-0000-000008040000}"/>
            </a:ext>
          </a:extLst>
        </xdr:cNvPr>
        <xdr:cNvGrpSpPr>
          <a:grpSpLocks/>
        </xdr:cNvGrpSpPr>
      </xdr:nvGrpSpPr>
      <xdr:grpSpPr bwMode="auto">
        <a:xfrm>
          <a:off x="133350" y="4019550"/>
          <a:ext cx="6210300" cy="0"/>
          <a:chOff x="0" y="0"/>
          <a:chExt cx="395" cy="15"/>
        </a:xfrm>
      </xdr:grpSpPr>
      <xdr:sp macro="" textlink="">
        <xdr:nvSpPr>
          <xdr:cNvPr id="1033" name="AutoShape 9">
            <a:extLst>
              <a:ext uri="{FF2B5EF4-FFF2-40B4-BE49-F238E27FC236}">
                <a16:creationId xmlns:a16="http://schemas.microsoft.com/office/drawing/2014/main" id="{00000000-0008-0000-0000-000009040000}"/>
              </a:ext>
            </a:extLst>
          </xdr:cNvPr>
          <xdr:cNvSpPr>
            <a:spLocks/>
          </xdr:cNvSpPr>
        </xdr:nvSpPr>
        <xdr:spPr bwMode="auto">
          <a:xfrm>
            <a:off x="0" y="0"/>
            <a:ext cx="395" cy="15"/>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0" y="0"/>
                </a:moveTo>
                <a:lnTo>
                  <a:pt x="0" y="12600"/>
                </a:lnTo>
                <a:lnTo>
                  <a:pt x="0" y="18000"/>
                </a:lnTo>
                <a:lnTo>
                  <a:pt x="0" y="21600"/>
                </a:lnTo>
                <a:lnTo>
                  <a:pt x="11242" y="21600"/>
                </a:lnTo>
                <a:lnTo>
                  <a:pt x="16060" y="21600"/>
                </a:lnTo>
                <a:lnTo>
                  <a:pt x="19272" y="21600"/>
                </a:lnTo>
                <a:lnTo>
                  <a:pt x="19272" y="18000"/>
                </a:lnTo>
                <a:lnTo>
                  <a:pt x="21600" y="20520"/>
                </a:lnTo>
                <a:lnTo>
                  <a:pt x="19272" y="12600"/>
                </a:lnTo>
                <a:lnTo>
                  <a:pt x="19272" y="0"/>
                </a:lnTo>
                <a:lnTo>
                  <a:pt x="16060" y="0"/>
                </a:lnTo>
                <a:lnTo>
                  <a:pt x="11242" y="0"/>
                </a:lnTo>
                <a:close/>
              </a:path>
            </a:pathLst>
          </a:custGeom>
          <a:solidFill>
            <a:srgbClr val="000080"/>
          </a:solidFill>
          <a:ln w="9525" cap="flat" cmpd="sng">
            <a:solidFill>
              <a:srgbClr val="000000"/>
            </a:solidFill>
            <a:prstDash val="solid"/>
            <a:round/>
            <a:headEnd/>
            <a:tailEnd/>
          </a:ln>
          <a:effectLst/>
        </xdr:spPr>
      </xdr:sp>
      <xdr:sp macro="" textlink="">
        <xdr:nvSpPr>
          <xdr:cNvPr id="1034" name="AutoShape 10">
            <a:extLst>
              <a:ext uri="{FF2B5EF4-FFF2-40B4-BE49-F238E27FC236}">
                <a16:creationId xmlns:a16="http://schemas.microsoft.com/office/drawing/2014/main" id="{00000000-0008-0000-0000-00000A040000}"/>
              </a:ext>
            </a:extLst>
          </xdr:cNvPr>
          <xdr:cNvSpPr>
            <a:spLocks/>
          </xdr:cNvSpPr>
        </xdr:nvSpPr>
        <xdr:spPr bwMode="auto">
          <a:xfrm>
            <a:off x="0" y="0"/>
            <a:ext cx="355" cy="18"/>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0" y="0"/>
                </a:moveTo>
                <a:lnTo>
                  <a:pt x="21600" y="0"/>
                </a:lnTo>
                <a:lnTo>
                  <a:pt x="21600" y="21600"/>
                </a:lnTo>
                <a:lnTo>
                  <a:pt x="0" y="21600"/>
                </a:lnTo>
                <a:close/>
              </a:path>
            </a:pathLst>
          </a:custGeom>
          <a:noFill/>
          <a:ln w="12700" cap="flat" cmpd="sng">
            <a:noFill/>
            <a:prstDash val="solid"/>
            <a:miter lim="0"/>
            <a:headEnd/>
            <a:tailEnd/>
          </a:ln>
          <a:effectLst/>
        </xdr:spPr>
        <xdr:txBody>
          <a:bodyPr vertOverflow="clip" wrap="square" lIns="25400" tIns="25400" rIns="25400" bIns="25400" anchor="t" upright="1"/>
          <a:lstStyle/>
          <a:p>
            <a:pPr algn="ctr" rtl="0">
              <a:defRPr sz="1000"/>
            </a:pPr>
            <a:r>
              <a:rPr lang="en-US" sz="900" b="1" i="0" strike="noStrike">
                <a:solidFill>
                  <a:srgbClr val="FFFFFF"/>
                </a:solidFill>
                <a:latin typeface="Helvetica"/>
              </a:rPr>
              <a:t>Mortgage Loan 1 2 3 : </a:t>
            </a:r>
            <a:r>
              <a:rPr lang="th-TH" sz="900" b="1" i="0" strike="noStrike">
                <a:solidFill>
                  <a:srgbClr val="FFFFFF"/>
                </a:solidFill>
                <a:latin typeface="Helvetica"/>
              </a:rPr>
              <a:t>เลือกผ่อนชำระได้ 4 แบบ  ดังนี้ </a:t>
            </a:r>
            <a:r>
              <a:rPr lang="en-US" sz="900" b="1" i="0" strike="noStrike">
                <a:solidFill>
                  <a:srgbClr val="FFFFFF"/>
                </a:solidFill>
                <a:latin typeface="Helvetica"/>
              </a:rPr>
              <a:t>Payment Option</a:t>
            </a:r>
          </a:p>
        </xdr:txBody>
      </xdr:sp>
    </xdr:grpSp>
    <xdr:clientData/>
  </xdr:twoCellAnchor>
  <xdr:twoCellAnchor>
    <xdr:from>
      <xdr:col>1</xdr:col>
      <xdr:colOff>0</xdr:colOff>
      <xdr:row>65</xdr:row>
      <xdr:rowOff>0</xdr:rowOff>
    </xdr:from>
    <xdr:to>
      <xdr:col>5</xdr:col>
      <xdr:colOff>581025</xdr:colOff>
      <xdr:row>65</xdr:row>
      <xdr:rowOff>0</xdr:rowOff>
    </xdr:to>
    <xdr:sp macro="" textlink="">
      <xdr:nvSpPr>
        <xdr:cNvPr id="1035" name="AutoShape 11">
          <a:extLst>
            <a:ext uri="{FF2B5EF4-FFF2-40B4-BE49-F238E27FC236}">
              <a16:creationId xmlns:a16="http://schemas.microsoft.com/office/drawing/2014/main" id="{00000000-0008-0000-0000-00000B040000}"/>
            </a:ext>
          </a:extLst>
        </xdr:cNvPr>
        <xdr:cNvSpPr>
          <a:spLocks/>
        </xdr:cNvSpPr>
      </xdr:nvSpPr>
      <xdr:spPr bwMode="auto">
        <a:xfrm>
          <a:off x="133350" y="4781550"/>
          <a:ext cx="5381625" cy="0"/>
        </a:xfrm>
        <a:custGeom>
          <a:avLst/>
          <a:gdLst>
            <a:gd name="T0" fmla="*/ 10800 w 21600"/>
            <a:gd name="T1" fmla="*/ 10800 w 21600"/>
            <a:gd name="T2" fmla="*/ 10800 w 21600"/>
            <a:gd name="T3" fmla="*/ 10800 w 21600"/>
          </a:gdLst>
          <a:ahLst/>
          <a:cxnLst>
            <a:cxn ang="0">
              <a:pos x="T0" y="0"/>
            </a:cxn>
            <a:cxn ang="0">
              <a:pos x="T1" y="0"/>
            </a:cxn>
            <a:cxn ang="0">
              <a:pos x="T2" y="0"/>
            </a:cxn>
            <a:cxn ang="0">
              <a:pos x="T3" y="0"/>
            </a:cxn>
          </a:cxnLst>
          <a:rect l="0" t="0" r="r" b="b"/>
          <a:pathLst>
            <a:path w="21600">
              <a:moveTo>
                <a:pt x="0" y="0"/>
              </a:moveTo>
              <a:lnTo>
                <a:pt x="0" y="0"/>
              </a:lnTo>
              <a:lnTo>
                <a:pt x="11242" y="0"/>
              </a:lnTo>
              <a:lnTo>
                <a:pt x="16060" y="0"/>
              </a:lnTo>
              <a:lnTo>
                <a:pt x="19272" y="0"/>
              </a:lnTo>
              <a:lnTo>
                <a:pt x="21600" y="0"/>
              </a:lnTo>
              <a:lnTo>
                <a:pt x="19272" y="0"/>
              </a:lnTo>
              <a:lnTo>
                <a:pt x="16060" y="0"/>
              </a:lnTo>
              <a:lnTo>
                <a:pt x="11242" y="0"/>
              </a:lnTo>
              <a:close/>
            </a:path>
          </a:pathLst>
        </a:custGeom>
        <a:solidFill>
          <a:srgbClr val="000080"/>
        </a:solidFill>
        <a:ln w="9525" cap="flat" cmpd="sng">
          <a:solidFill>
            <a:srgbClr val="000000"/>
          </a:solidFill>
          <a:prstDash val="solid"/>
          <a:round/>
          <a:headEnd/>
          <a:tailEnd/>
        </a:ln>
        <a:effectLst/>
      </xdr:spPr>
    </xdr:sp>
    <xdr:clientData/>
  </xdr:twoCellAnchor>
  <xdr:twoCellAnchor>
    <xdr:from>
      <xdr:col>1</xdr:col>
      <xdr:colOff>9525</xdr:colOff>
      <xdr:row>65</xdr:row>
      <xdr:rowOff>0</xdr:rowOff>
    </xdr:from>
    <xdr:to>
      <xdr:col>5</xdr:col>
      <xdr:colOff>590550</xdr:colOff>
      <xdr:row>65</xdr:row>
      <xdr:rowOff>0</xdr:rowOff>
    </xdr:to>
    <xdr:sp macro="" textlink="">
      <xdr:nvSpPr>
        <xdr:cNvPr id="1036" name="AutoShape 12">
          <a:extLst>
            <a:ext uri="{FF2B5EF4-FFF2-40B4-BE49-F238E27FC236}">
              <a16:creationId xmlns:a16="http://schemas.microsoft.com/office/drawing/2014/main" id="{00000000-0008-0000-0000-00000C040000}"/>
            </a:ext>
          </a:extLst>
        </xdr:cNvPr>
        <xdr:cNvSpPr>
          <a:spLocks/>
        </xdr:cNvSpPr>
      </xdr:nvSpPr>
      <xdr:spPr bwMode="auto">
        <a:xfrm>
          <a:off x="142875" y="4781550"/>
          <a:ext cx="5381625" cy="0"/>
        </a:xfrm>
        <a:custGeom>
          <a:avLst/>
          <a:gdLst>
            <a:gd name="T0" fmla="*/ 10800 w 21600"/>
            <a:gd name="T1" fmla="*/ 10800 w 21600"/>
            <a:gd name="T2" fmla="*/ 10800 w 21600"/>
            <a:gd name="T3" fmla="*/ 10800 w 21600"/>
          </a:gdLst>
          <a:ahLst/>
          <a:cxnLst>
            <a:cxn ang="0">
              <a:pos x="T0" y="0"/>
            </a:cxn>
            <a:cxn ang="0">
              <a:pos x="T1" y="0"/>
            </a:cxn>
            <a:cxn ang="0">
              <a:pos x="T2" y="0"/>
            </a:cxn>
            <a:cxn ang="0">
              <a:pos x="T3" y="0"/>
            </a:cxn>
          </a:cxnLst>
          <a:rect l="0" t="0" r="r" b="b"/>
          <a:pathLst>
            <a:path w="21600">
              <a:moveTo>
                <a:pt x="0" y="0"/>
              </a:moveTo>
              <a:lnTo>
                <a:pt x="0" y="0"/>
              </a:lnTo>
              <a:lnTo>
                <a:pt x="11246" y="0"/>
              </a:lnTo>
              <a:lnTo>
                <a:pt x="16066" y="0"/>
              </a:lnTo>
              <a:lnTo>
                <a:pt x="19280" y="0"/>
              </a:lnTo>
              <a:lnTo>
                <a:pt x="21600" y="0"/>
              </a:lnTo>
              <a:lnTo>
                <a:pt x="19280" y="0"/>
              </a:lnTo>
              <a:lnTo>
                <a:pt x="16066" y="0"/>
              </a:lnTo>
              <a:lnTo>
                <a:pt x="11246" y="0"/>
              </a:lnTo>
              <a:close/>
            </a:path>
          </a:pathLst>
        </a:custGeom>
        <a:solidFill>
          <a:srgbClr val="000080"/>
        </a:solidFill>
        <a:ln w="9525" cap="flat" cmpd="sng">
          <a:solidFill>
            <a:srgbClr val="000000"/>
          </a:solidFill>
          <a:prstDash val="solid"/>
          <a:round/>
          <a:headEnd/>
          <a:tailEnd/>
        </a:ln>
        <a:effectLst/>
      </xdr:spPr>
    </xdr:sp>
    <xdr:clientData/>
  </xdr:twoCellAnchor>
  <xdr:twoCellAnchor>
    <xdr:from>
      <xdr:col>0</xdr:col>
      <xdr:colOff>9525</xdr:colOff>
      <xdr:row>0</xdr:row>
      <xdr:rowOff>9525</xdr:rowOff>
    </xdr:from>
    <xdr:to>
      <xdr:col>2</xdr:col>
      <xdr:colOff>0</xdr:colOff>
      <xdr:row>0</xdr:row>
      <xdr:rowOff>285750</xdr:rowOff>
    </xdr:to>
    <xdr:pic>
      <xdr:nvPicPr>
        <xdr:cNvPr id="1037" name="Picture 13" descr="image.png">
          <a:extLst>
            <a:ext uri="{FF2B5EF4-FFF2-40B4-BE49-F238E27FC236}">
              <a16:creationId xmlns:a16="http://schemas.microsoft.com/office/drawing/2014/main" id="{00000000-0008-0000-0000-00000D040000}"/>
            </a:ext>
          </a:extLst>
        </xdr:cNvPr>
        <xdr:cNvPicPr>
          <a:picLocks noChangeAspect="1"/>
        </xdr:cNvPicPr>
      </xdr:nvPicPr>
      <xdr:blipFill>
        <a:blip xmlns:r="http://schemas.openxmlformats.org/officeDocument/2006/relationships" r:embed="rId1" cstate="print"/>
        <a:srcRect/>
        <a:stretch>
          <a:fillRect/>
        </a:stretch>
      </xdr:blipFill>
      <xdr:spPr bwMode="auto">
        <a:xfrm>
          <a:off x="9525" y="9525"/>
          <a:ext cx="1323975" cy="276225"/>
        </a:xfrm>
        <a:prstGeom prst="rect">
          <a:avLst/>
        </a:prstGeom>
        <a:noFill/>
        <a:ln w="12700" cap="flat" cmpd="sng">
          <a:noFill/>
          <a:prstDash val="solid"/>
          <a:miter lim="0"/>
          <a:headEnd type="none" w="med" len="med"/>
          <a:tailEnd type="none" w="med" len="med"/>
        </a:ln>
        <a:effectLst/>
      </xdr:spPr>
    </xdr:pic>
    <xdr:clientData/>
  </xdr:twoCellAnchor>
  <xdr:twoCellAnchor>
    <xdr:from>
      <xdr:col>4</xdr:col>
      <xdr:colOff>816429</xdr:colOff>
      <xdr:row>41</xdr:row>
      <xdr:rowOff>27215</xdr:rowOff>
    </xdr:from>
    <xdr:to>
      <xdr:col>5</xdr:col>
      <xdr:colOff>1088571</xdr:colOff>
      <xdr:row>45</xdr:row>
      <xdr:rowOff>13607</xdr:rowOff>
    </xdr:to>
    <xdr:sp macro="" textlink="">
      <xdr:nvSpPr>
        <xdr:cNvPr id="16" name="Right Arrow 15">
          <a:extLst>
            <a:ext uri="{FF2B5EF4-FFF2-40B4-BE49-F238E27FC236}">
              <a16:creationId xmlns:a16="http://schemas.microsoft.com/office/drawing/2014/main" id="{00000000-0008-0000-0000-000010000000}"/>
            </a:ext>
          </a:extLst>
        </xdr:cNvPr>
        <xdr:cNvSpPr/>
      </xdr:nvSpPr>
      <xdr:spPr bwMode="auto">
        <a:xfrm>
          <a:off x="5197929" y="4803322"/>
          <a:ext cx="1469571" cy="557892"/>
        </a:xfrm>
        <a:prstGeom prst="rightArrow">
          <a:avLst/>
        </a:prstGeom>
        <a:ln>
          <a:headEnd type="none" w="med" len="med"/>
          <a:tailEnd type="none" w="med" len="med"/>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lIns="18288" tIns="0" rIns="0" bIns="0" rtlCol="0" anchor="ctr" upright="1"/>
        <a:lstStyle/>
        <a:p>
          <a:pPr algn="ctr"/>
          <a:endParaRPr lang="th-TH" sz="1100"/>
        </a:p>
      </xdr:txBody>
    </xdr:sp>
    <xdr:clientData/>
  </xdr:twoCellAnchor>
  <xdr:twoCellAnchor>
    <xdr:from>
      <xdr:col>6</xdr:col>
      <xdr:colOff>19049</xdr:colOff>
      <xdr:row>7</xdr:row>
      <xdr:rowOff>11576</xdr:rowOff>
    </xdr:from>
    <xdr:to>
      <xdr:col>8</xdr:col>
      <xdr:colOff>847724</xdr:colOff>
      <xdr:row>15</xdr:row>
      <xdr:rowOff>171449</xdr:rowOff>
    </xdr:to>
    <xdr:sp macro="" textlink="">
      <xdr:nvSpPr>
        <xdr:cNvPr id="2" name="Rectangular Callout 1">
          <a:extLst>
            <a:ext uri="{FF2B5EF4-FFF2-40B4-BE49-F238E27FC236}">
              <a16:creationId xmlns:a16="http://schemas.microsoft.com/office/drawing/2014/main" id="{00000000-0008-0000-0000-000002000000}"/>
            </a:ext>
          </a:extLst>
        </xdr:cNvPr>
        <xdr:cNvSpPr/>
      </xdr:nvSpPr>
      <xdr:spPr bwMode="auto">
        <a:xfrm flipV="1">
          <a:off x="6943724" y="1364126"/>
          <a:ext cx="2847975" cy="731373"/>
        </a:xfrm>
        <a:custGeom>
          <a:avLst/>
          <a:gdLst>
            <a:gd name="connsiteX0" fmla="*/ 0 w 2847975"/>
            <a:gd name="connsiteY0" fmla="*/ 0 h 457198"/>
            <a:gd name="connsiteX1" fmla="*/ 474663 w 2847975"/>
            <a:gd name="connsiteY1" fmla="*/ 0 h 457198"/>
            <a:gd name="connsiteX2" fmla="*/ 474663 w 2847975"/>
            <a:gd name="connsiteY2" fmla="*/ 0 h 457198"/>
            <a:gd name="connsiteX3" fmla="*/ 1186656 w 2847975"/>
            <a:gd name="connsiteY3" fmla="*/ 0 h 457198"/>
            <a:gd name="connsiteX4" fmla="*/ 2847975 w 2847975"/>
            <a:gd name="connsiteY4" fmla="*/ 0 h 457198"/>
            <a:gd name="connsiteX5" fmla="*/ 2847975 w 2847975"/>
            <a:gd name="connsiteY5" fmla="*/ 266699 h 457198"/>
            <a:gd name="connsiteX6" fmla="*/ 2847975 w 2847975"/>
            <a:gd name="connsiteY6" fmla="*/ 266699 h 457198"/>
            <a:gd name="connsiteX7" fmla="*/ 2847975 w 2847975"/>
            <a:gd name="connsiteY7" fmla="*/ 380998 h 457198"/>
            <a:gd name="connsiteX8" fmla="*/ 2847975 w 2847975"/>
            <a:gd name="connsiteY8" fmla="*/ 457198 h 457198"/>
            <a:gd name="connsiteX9" fmla="*/ 1186656 w 2847975"/>
            <a:gd name="connsiteY9" fmla="*/ 457198 h 457198"/>
            <a:gd name="connsiteX10" fmla="*/ 522433 w 2847975"/>
            <a:gd name="connsiteY10" fmla="*/ 655169 h 457198"/>
            <a:gd name="connsiteX11" fmla="*/ 474663 w 2847975"/>
            <a:gd name="connsiteY11" fmla="*/ 457198 h 457198"/>
            <a:gd name="connsiteX12" fmla="*/ 0 w 2847975"/>
            <a:gd name="connsiteY12" fmla="*/ 457198 h 457198"/>
            <a:gd name="connsiteX13" fmla="*/ 0 w 2847975"/>
            <a:gd name="connsiteY13" fmla="*/ 380998 h 457198"/>
            <a:gd name="connsiteX14" fmla="*/ 0 w 2847975"/>
            <a:gd name="connsiteY14" fmla="*/ 266699 h 457198"/>
            <a:gd name="connsiteX15" fmla="*/ 0 w 2847975"/>
            <a:gd name="connsiteY15" fmla="*/ 266699 h 457198"/>
            <a:gd name="connsiteX16" fmla="*/ 0 w 2847975"/>
            <a:gd name="connsiteY16" fmla="*/ 0 h 457198"/>
            <a:gd name="connsiteX0" fmla="*/ 0 w 2847975"/>
            <a:gd name="connsiteY0" fmla="*/ 0 h 655169"/>
            <a:gd name="connsiteX1" fmla="*/ 474663 w 2847975"/>
            <a:gd name="connsiteY1" fmla="*/ 0 h 655169"/>
            <a:gd name="connsiteX2" fmla="*/ 474663 w 2847975"/>
            <a:gd name="connsiteY2" fmla="*/ 0 h 655169"/>
            <a:gd name="connsiteX3" fmla="*/ 1186656 w 2847975"/>
            <a:gd name="connsiteY3" fmla="*/ 0 h 655169"/>
            <a:gd name="connsiteX4" fmla="*/ 2847975 w 2847975"/>
            <a:gd name="connsiteY4" fmla="*/ 0 h 655169"/>
            <a:gd name="connsiteX5" fmla="*/ 2847975 w 2847975"/>
            <a:gd name="connsiteY5" fmla="*/ 266699 h 655169"/>
            <a:gd name="connsiteX6" fmla="*/ 2847975 w 2847975"/>
            <a:gd name="connsiteY6" fmla="*/ 266699 h 655169"/>
            <a:gd name="connsiteX7" fmla="*/ 2847975 w 2847975"/>
            <a:gd name="connsiteY7" fmla="*/ 380998 h 655169"/>
            <a:gd name="connsiteX8" fmla="*/ 2847975 w 2847975"/>
            <a:gd name="connsiteY8" fmla="*/ 457198 h 655169"/>
            <a:gd name="connsiteX9" fmla="*/ 691356 w 2847975"/>
            <a:gd name="connsiteY9" fmla="*/ 466723 h 655169"/>
            <a:gd name="connsiteX10" fmla="*/ 522433 w 2847975"/>
            <a:gd name="connsiteY10" fmla="*/ 655169 h 655169"/>
            <a:gd name="connsiteX11" fmla="*/ 474663 w 2847975"/>
            <a:gd name="connsiteY11" fmla="*/ 457198 h 655169"/>
            <a:gd name="connsiteX12" fmla="*/ 0 w 2847975"/>
            <a:gd name="connsiteY12" fmla="*/ 457198 h 655169"/>
            <a:gd name="connsiteX13" fmla="*/ 0 w 2847975"/>
            <a:gd name="connsiteY13" fmla="*/ 380998 h 655169"/>
            <a:gd name="connsiteX14" fmla="*/ 0 w 2847975"/>
            <a:gd name="connsiteY14" fmla="*/ 266699 h 655169"/>
            <a:gd name="connsiteX15" fmla="*/ 0 w 2847975"/>
            <a:gd name="connsiteY15" fmla="*/ 266699 h 655169"/>
            <a:gd name="connsiteX16" fmla="*/ 0 w 2847975"/>
            <a:gd name="connsiteY16" fmla="*/ 0 h 655169"/>
            <a:gd name="connsiteX0" fmla="*/ 0 w 2847975"/>
            <a:gd name="connsiteY0" fmla="*/ 0 h 655169"/>
            <a:gd name="connsiteX1" fmla="*/ 474663 w 2847975"/>
            <a:gd name="connsiteY1" fmla="*/ 0 h 655169"/>
            <a:gd name="connsiteX2" fmla="*/ 474663 w 2847975"/>
            <a:gd name="connsiteY2" fmla="*/ 0 h 655169"/>
            <a:gd name="connsiteX3" fmla="*/ 1186656 w 2847975"/>
            <a:gd name="connsiteY3" fmla="*/ 0 h 655169"/>
            <a:gd name="connsiteX4" fmla="*/ 2847975 w 2847975"/>
            <a:gd name="connsiteY4" fmla="*/ 0 h 655169"/>
            <a:gd name="connsiteX5" fmla="*/ 2847975 w 2847975"/>
            <a:gd name="connsiteY5" fmla="*/ 266699 h 655169"/>
            <a:gd name="connsiteX6" fmla="*/ 2847975 w 2847975"/>
            <a:gd name="connsiteY6" fmla="*/ 266699 h 655169"/>
            <a:gd name="connsiteX7" fmla="*/ 2847975 w 2847975"/>
            <a:gd name="connsiteY7" fmla="*/ 380998 h 655169"/>
            <a:gd name="connsiteX8" fmla="*/ 2847975 w 2847975"/>
            <a:gd name="connsiteY8" fmla="*/ 457198 h 655169"/>
            <a:gd name="connsiteX9" fmla="*/ 691356 w 2847975"/>
            <a:gd name="connsiteY9" fmla="*/ 466723 h 655169"/>
            <a:gd name="connsiteX10" fmla="*/ 522433 w 2847975"/>
            <a:gd name="connsiteY10" fmla="*/ 655169 h 655169"/>
            <a:gd name="connsiteX11" fmla="*/ 350838 w 2847975"/>
            <a:gd name="connsiteY11" fmla="*/ 457198 h 655169"/>
            <a:gd name="connsiteX12" fmla="*/ 0 w 2847975"/>
            <a:gd name="connsiteY12" fmla="*/ 457198 h 655169"/>
            <a:gd name="connsiteX13" fmla="*/ 0 w 2847975"/>
            <a:gd name="connsiteY13" fmla="*/ 380998 h 655169"/>
            <a:gd name="connsiteX14" fmla="*/ 0 w 2847975"/>
            <a:gd name="connsiteY14" fmla="*/ 266699 h 655169"/>
            <a:gd name="connsiteX15" fmla="*/ 0 w 2847975"/>
            <a:gd name="connsiteY15" fmla="*/ 266699 h 655169"/>
            <a:gd name="connsiteX16" fmla="*/ 0 w 2847975"/>
            <a:gd name="connsiteY16" fmla="*/ 0 h 655169"/>
            <a:gd name="connsiteX0" fmla="*/ 0 w 2847975"/>
            <a:gd name="connsiteY0" fmla="*/ 0 h 655169"/>
            <a:gd name="connsiteX1" fmla="*/ 474663 w 2847975"/>
            <a:gd name="connsiteY1" fmla="*/ 0 h 655169"/>
            <a:gd name="connsiteX2" fmla="*/ 474663 w 2847975"/>
            <a:gd name="connsiteY2" fmla="*/ 0 h 655169"/>
            <a:gd name="connsiteX3" fmla="*/ 1186656 w 2847975"/>
            <a:gd name="connsiteY3" fmla="*/ 0 h 655169"/>
            <a:gd name="connsiteX4" fmla="*/ 2847975 w 2847975"/>
            <a:gd name="connsiteY4" fmla="*/ 0 h 655169"/>
            <a:gd name="connsiteX5" fmla="*/ 2847975 w 2847975"/>
            <a:gd name="connsiteY5" fmla="*/ 266699 h 655169"/>
            <a:gd name="connsiteX6" fmla="*/ 2847975 w 2847975"/>
            <a:gd name="connsiteY6" fmla="*/ 266699 h 655169"/>
            <a:gd name="connsiteX7" fmla="*/ 2847975 w 2847975"/>
            <a:gd name="connsiteY7" fmla="*/ 380998 h 655169"/>
            <a:gd name="connsiteX8" fmla="*/ 2847975 w 2847975"/>
            <a:gd name="connsiteY8" fmla="*/ 457198 h 655169"/>
            <a:gd name="connsiteX9" fmla="*/ 691356 w 2847975"/>
            <a:gd name="connsiteY9" fmla="*/ 466723 h 655169"/>
            <a:gd name="connsiteX10" fmla="*/ 331933 w 2847975"/>
            <a:gd name="connsiteY10" fmla="*/ 655169 h 655169"/>
            <a:gd name="connsiteX11" fmla="*/ 350838 w 2847975"/>
            <a:gd name="connsiteY11" fmla="*/ 457198 h 655169"/>
            <a:gd name="connsiteX12" fmla="*/ 0 w 2847975"/>
            <a:gd name="connsiteY12" fmla="*/ 457198 h 655169"/>
            <a:gd name="connsiteX13" fmla="*/ 0 w 2847975"/>
            <a:gd name="connsiteY13" fmla="*/ 380998 h 655169"/>
            <a:gd name="connsiteX14" fmla="*/ 0 w 2847975"/>
            <a:gd name="connsiteY14" fmla="*/ 266699 h 655169"/>
            <a:gd name="connsiteX15" fmla="*/ 0 w 2847975"/>
            <a:gd name="connsiteY15" fmla="*/ 266699 h 655169"/>
            <a:gd name="connsiteX16" fmla="*/ 0 w 2847975"/>
            <a:gd name="connsiteY16" fmla="*/ 0 h 6551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2847975" h="655169">
              <a:moveTo>
                <a:pt x="0" y="0"/>
              </a:moveTo>
              <a:lnTo>
                <a:pt x="474663" y="0"/>
              </a:lnTo>
              <a:lnTo>
                <a:pt x="474663" y="0"/>
              </a:lnTo>
              <a:lnTo>
                <a:pt x="1186656" y="0"/>
              </a:lnTo>
              <a:lnTo>
                <a:pt x="2847975" y="0"/>
              </a:lnTo>
              <a:lnTo>
                <a:pt x="2847975" y="266699"/>
              </a:lnTo>
              <a:lnTo>
                <a:pt x="2847975" y="266699"/>
              </a:lnTo>
              <a:lnTo>
                <a:pt x="2847975" y="380998"/>
              </a:lnTo>
              <a:lnTo>
                <a:pt x="2847975" y="457198"/>
              </a:lnTo>
              <a:lnTo>
                <a:pt x="691356" y="466723"/>
              </a:lnTo>
              <a:lnTo>
                <a:pt x="331933" y="655169"/>
              </a:lnTo>
              <a:lnTo>
                <a:pt x="350838" y="457198"/>
              </a:lnTo>
              <a:lnTo>
                <a:pt x="0" y="457198"/>
              </a:lnTo>
              <a:lnTo>
                <a:pt x="0" y="380998"/>
              </a:lnTo>
              <a:lnTo>
                <a:pt x="0" y="266699"/>
              </a:lnTo>
              <a:lnTo>
                <a:pt x="0" y="266699"/>
              </a:lnTo>
              <a:lnTo>
                <a:pt x="0" y="0"/>
              </a:lnTo>
              <a:close/>
            </a:path>
          </a:pathLst>
        </a:custGeom>
        <a:ln>
          <a:headEnd type="none" w="med" len="med"/>
          <a:tailEnd type="none" w="med" len="med"/>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lIns="18288" tIns="0" rIns="0" bIns="0" rtlCol="0" anchor="ctr" upright="1"/>
        <a:lstStyle/>
        <a:p>
          <a:pPr algn="ctr"/>
          <a:endParaRPr lang="th-TH" sz="1100" b="1" cap="none" spc="0">
            <a:ln w="0">
              <a:noFill/>
            </a:ln>
            <a:solidFill>
              <a:schemeClr val="bg1"/>
            </a:solidFill>
            <a:effectLst>
              <a:outerShdw blurRad="38100" dist="19050" dir="2700000" algn="tl" rotWithShape="0">
                <a:schemeClr val="dk1">
                  <a:alpha val="40000"/>
                </a:schemeClr>
              </a:outerShdw>
            </a:effectLst>
          </a:endParaRPr>
        </a:p>
        <a:p>
          <a:pPr algn="ctr"/>
          <a:r>
            <a:rPr lang="th-TH" sz="1100" b="1" cap="none" spc="0">
              <a:ln w="0">
                <a:noFill/>
              </a:ln>
              <a:solidFill>
                <a:schemeClr val="bg1"/>
              </a:solidFill>
              <a:effectLst>
                <a:outerShdw blurRad="38100" dist="19050" dir="2700000" algn="tl" rotWithShape="0">
                  <a:schemeClr val="dk1">
                    <a:alpha val="40000"/>
                  </a:schemeClr>
                </a:outerShdw>
              </a:effectLst>
            </a:rPr>
            <a:t>อย่าลืมเปลี่ยนอัตราส่วนตาม</a:t>
          </a:r>
          <a:r>
            <a:rPr lang="th-TH" sz="1100" b="1" cap="none" spc="0" baseline="0">
              <a:ln w="0">
                <a:noFill/>
              </a:ln>
              <a:solidFill>
                <a:schemeClr val="bg1"/>
              </a:solidFill>
              <a:effectLst>
                <a:outerShdw blurRad="38100" dist="19050" dir="2700000" algn="tl" rotWithShape="0">
                  <a:schemeClr val="dk1">
                    <a:alpha val="40000"/>
                  </a:schemeClr>
                </a:outerShdw>
              </a:effectLst>
            </a:rPr>
            <a:t> </a:t>
          </a:r>
        </a:p>
        <a:p>
          <a:pPr algn="ctr"/>
          <a:r>
            <a:rPr lang="th-TH" sz="1100" b="1" cap="none" spc="0" baseline="0">
              <a:ln w="0">
                <a:noFill/>
              </a:ln>
              <a:solidFill>
                <a:schemeClr val="bg1"/>
              </a:solidFill>
              <a:effectLst>
                <a:outerShdw blurRad="38100" dist="19050" dir="2700000" algn="tl" rotWithShape="0">
                  <a:schemeClr val="dk1">
                    <a:alpha val="40000"/>
                  </a:schemeClr>
                </a:outerShdw>
              </a:effectLst>
            </a:rPr>
            <a:t>อายุ/เพศ/ระยะเวลาคุ้มครอง และ +อุบัติเหตุ</a:t>
          </a:r>
        </a:p>
      </xdr:txBody>
    </xdr:sp>
    <xdr:clientData/>
  </xdr:twoCellAnchor>
  <xdr:twoCellAnchor>
    <xdr:from>
      <xdr:col>0</xdr:col>
      <xdr:colOff>60960</xdr:colOff>
      <xdr:row>18</xdr:row>
      <xdr:rowOff>175260</xdr:rowOff>
    </xdr:from>
    <xdr:to>
      <xdr:col>3</xdr:col>
      <xdr:colOff>1600200</xdr:colOff>
      <xdr:row>196</xdr:row>
      <xdr:rowOff>45719</xdr:rowOff>
    </xdr:to>
    <xdr:graphicFrame macro="">
      <xdr:nvGraphicFramePr>
        <xdr:cNvPr id="17" name="แผนภูมิ 2">
          <a:extLst>
            <a:ext uri="{FF2B5EF4-FFF2-40B4-BE49-F238E27FC236}">
              <a16:creationId xmlns:a16="http://schemas.microsoft.com/office/drawing/2014/main" i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10</xdr:col>
      <xdr:colOff>367553</xdr:colOff>
      <xdr:row>31</xdr:row>
      <xdr:rowOff>349622</xdr:rowOff>
    </xdr:from>
    <xdr:ext cx="1479177" cy="1281953"/>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7709647" y="6723528"/>
          <a:ext cx="1479177" cy="128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6</xdr:col>
      <xdr:colOff>582703</xdr:colOff>
      <xdr:row>18</xdr:row>
      <xdr:rowOff>188895</xdr:rowOff>
    </xdr:from>
    <xdr:to>
      <xdr:col>13</xdr:col>
      <xdr:colOff>190500</xdr:colOff>
      <xdr:row>21</xdr:row>
      <xdr:rowOff>302561</xdr:rowOff>
    </xdr:to>
    <xdr:grpSp>
      <xdr:nvGrpSpPr>
        <xdr:cNvPr id="15" name="Group 14">
          <a:extLst>
            <a:ext uri="{FF2B5EF4-FFF2-40B4-BE49-F238E27FC236}">
              <a16:creationId xmlns:a16="http://schemas.microsoft.com/office/drawing/2014/main" id="{00000000-0008-0000-0700-00000F000000}"/>
            </a:ext>
          </a:extLst>
        </xdr:cNvPr>
        <xdr:cNvGrpSpPr/>
      </xdr:nvGrpSpPr>
      <xdr:grpSpPr>
        <a:xfrm>
          <a:off x="4583203" y="4010101"/>
          <a:ext cx="6521826" cy="696372"/>
          <a:chOff x="2996706" y="210225"/>
          <a:chExt cx="2743048" cy="372195"/>
        </a:xfrm>
      </xdr:grpSpPr>
      <xdr:sp macro="" textlink="">
        <xdr:nvSpPr>
          <xdr:cNvPr id="16" name="Down Arrow 15">
            <a:extLst>
              <a:ext uri="{FF2B5EF4-FFF2-40B4-BE49-F238E27FC236}">
                <a16:creationId xmlns:a16="http://schemas.microsoft.com/office/drawing/2014/main" id="{00000000-0008-0000-0700-000010000000}"/>
              </a:ext>
            </a:extLst>
          </xdr:cNvPr>
          <xdr:cNvSpPr/>
        </xdr:nvSpPr>
        <xdr:spPr bwMode="auto">
          <a:xfrm flipV="1">
            <a:off x="4114829" y="210225"/>
            <a:ext cx="354817" cy="189363"/>
          </a:xfrm>
          <a:prstGeom prst="downArrow">
            <a:avLst/>
          </a:prstGeom>
          <a:ln>
            <a:headEnd type="none" w="med" len="med"/>
            <a:tailEnd type="none" w="med" len="med"/>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lIns="18288" tIns="0" rIns="0" bIns="0" rtlCol="0" anchor="t" upright="1"/>
          <a:lstStyle/>
          <a:p>
            <a:pPr algn="l"/>
            <a:endParaRPr lang="en-US" sz="1100" b="1" cap="none" spc="0">
              <a:ln w="0">
                <a:noFill/>
              </a:ln>
              <a:solidFill>
                <a:schemeClr val="bg1"/>
              </a:solidFill>
              <a:effectLst>
                <a:outerShdw blurRad="38100" dist="19050" dir="2700000" algn="tl" rotWithShape="0">
                  <a:schemeClr val="dk1">
                    <a:alpha val="40000"/>
                  </a:schemeClr>
                </a:outerShdw>
              </a:effectLst>
            </a:endParaRPr>
          </a:p>
        </xdr:txBody>
      </xdr:sp>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2996706" y="451011"/>
            <a:ext cx="2743048" cy="131409"/>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b="1">
                <a:solidFill>
                  <a:srgbClr val="FF0000"/>
                </a:solidFill>
              </a:rPr>
              <a:t>เลือกรูปแบบประกัน</a:t>
            </a:r>
            <a:r>
              <a:rPr lang="en-US" sz="1100" b="1">
                <a:solidFill>
                  <a:srgbClr val="FF0000"/>
                </a:solidFill>
              </a:rPr>
              <a:t> </a:t>
            </a:r>
            <a:r>
              <a:rPr lang="th-TH" sz="1100" b="1">
                <a:solidFill>
                  <a:srgbClr val="FF0000"/>
                </a:solidFill>
              </a:rPr>
              <a:t>ค่าเบี้ยอาจจะมีการคลาดเคลื่อนเล็กน้อย</a:t>
            </a:r>
            <a:r>
              <a:rPr lang="th-TH" sz="1100" b="1" baseline="0">
                <a:solidFill>
                  <a:srgbClr val="FF0000"/>
                </a:solidFill>
              </a:rPr>
              <a:t> ตรวจสอบกับโปรแกรมประกันอีกครั้ง</a:t>
            </a:r>
            <a:endParaRPr lang="th-TH" sz="1100" b="1">
              <a:solidFill>
                <a:srgbClr val="FF0000"/>
              </a:solidFill>
            </a:endParaRPr>
          </a:p>
        </xdr:txBody>
      </xdr:sp>
    </xdr:grpSp>
    <xdr:clientData/>
  </xdr:twoCellAnchor>
  <xdr:twoCellAnchor>
    <xdr:from>
      <xdr:col>14</xdr:col>
      <xdr:colOff>16648</xdr:colOff>
      <xdr:row>13</xdr:row>
      <xdr:rowOff>62753</xdr:rowOff>
    </xdr:from>
    <xdr:to>
      <xdr:col>14</xdr:col>
      <xdr:colOff>197223</xdr:colOff>
      <xdr:row>29</xdr:row>
      <xdr:rowOff>134471</xdr:rowOff>
    </xdr:to>
    <xdr:sp macro="" textlink="">
      <xdr:nvSpPr>
        <xdr:cNvPr id="21" name="Right Brace 20">
          <a:extLst>
            <a:ext uri="{FF2B5EF4-FFF2-40B4-BE49-F238E27FC236}">
              <a16:creationId xmlns:a16="http://schemas.microsoft.com/office/drawing/2014/main" id="{00000000-0008-0000-0700-000015000000}"/>
            </a:ext>
          </a:extLst>
        </xdr:cNvPr>
        <xdr:cNvSpPr/>
      </xdr:nvSpPr>
      <xdr:spPr bwMode="auto">
        <a:xfrm>
          <a:off x="11428719" y="2734235"/>
          <a:ext cx="180575" cy="3496236"/>
        </a:xfrm>
        <a:prstGeom prst="rightBrace">
          <a:avLst>
            <a:gd name="adj1" fmla="val 55336"/>
            <a:gd name="adj2" fmla="val 49492"/>
          </a:avLst>
        </a:prstGeom>
        <a:solidFill>
          <a:srgbClr val="FFFFFF"/>
        </a:solidFill>
        <a:ln w="0" cap="rnd"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14</xdr:col>
      <xdr:colOff>243953</xdr:colOff>
      <xdr:row>13</xdr:row>
      <xdr:rowOff>145675</xdr:rowOff>
    </xdr:from>
    <xdr:to>
      <xdr:col>17</xdr:col>
      <xdr:colOff>280147</xdr:colOff>
      <xdr:row>28</xdr:row>
      <xdr:rowOff>156881</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12290277" y="2924734"/>
          <a:ext cx="1078341" cy="3328147"/>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2000" b="1">
              <a:solidFill>
                <a:srgbClr val="FF0000"/>
              </a:solidFill>
              <a:latin typeface="Adobe Arabic" panose="02040503050201020203" pitchFamily="18" charset="-78"/>
              <a:cs typeface="Adobe Arabic" panose="02040503050201020203" pitchFamily="18" charset="-78"/>
            </a:rPr>
            <a:t>ใส่อัตราดอกเบี้ย</a:t>
          </a:r>
          <a:endParaRPr lang="en-US" sz="2000" b="1">
            <a:solidFill>
              <a:srgbClr val="FF0000"/>
            </a:solidFill>
            <a:latin typeface="Adobe Arabic" panose="02040503050201020203" pitchFamily="18" charset="-78"/>
            <a:cs typeface="Adobe Arabic" panose="02040503050201020203" pitchFamily="18" charset="-78"/>
          </a:endParaRPr>
        </a:p>
      </xdr:txBody>
    </xdr:sp>
    <xdr:clientData/>
  </xdr:twoCellAnchor>
  <xdr:twoCellAnchor>
    <xdr:from>
      <xdr:col>6</xdr:col>
      <xdr:colOff>611839</xdr:colOff>
      <xdr:row>28</xdr:row>
      <xdr:rowOff>5119</xdr:rowOff>
    </xdr:from>
    <xdr:to>
      <xdr:col>13</xdr:col>
      <xdr:colOff>219636</xdr:colOff>
      <xdr:row>31</xdr:row>
      <xdr:rowOff>129990</xdr:rowOff>
    </xdr:to>
    <xdr:grpSp>
      <xdr:nvGrpSpPr>
        <xdr:cNvPr id="26" name="Group 14">
          <a:extLst>
            <a:ext uri="{FF2B5EF4-FFF2-40B4-BE49-F238E27FC236}">
              <a16:creationId xmlns:a16="http://schemas.microsoft.com/office/drawing/2014/main" id="{2AC36686-D4FD-4E69-BFF5-11D14DB9A819}"/>
            </a:ext>
          </a:extLst>
        </xdr:cNvPr>
        <xdr:cNvGrpSpPr/>
      </xdr:nvGrpSpPr>
      <xdr:grpSpPr>
        <a:xfrm>
          <a:off x="4612339" y="5977854"/>
          <a:ext cx="6521826" cy="729989"/>
          <a:chOff x="2996706" y="210225"/>
          <a:chExt cx="2743048" cy="372195"/>
        </a:xfrm>
      </xdr:grpSpPr>
      <xdr:sp macro="" textlink="">
        <xdr:nvSpPr>
          <xdr:cNvPr id="27" name="Down Arrow 15">
            <a:extLst>
              <a:ext uri="{FF2B5EF4-FFF2-40B4-BE49-F238E27FC236}">
                <a16:creationId xmlns:a16="http://schemas.microsoft.com/office/drawing/2014/main" id="{6FF78E54-D631-4C2A-8128-A5C2D5793881}"/>
              </a:ext>
            </a:extLst>
          </xdr:cNvPr>
          <xdr:cNvSpPr/>
        </xdr:nvSpPr>
        <xdr:spPr bwMode="auto">
          <a:xfrm flipV="1">
            <a:off x="4114829" y="210225"/>
            <a:ext cx="354817" cy="189363"/>
          </a:xfrm>
          <a:prstGeom prst="downArrow">
            <a:avLst/>
          </a:prstGeom>
          <a:ln>
            <a:headEnd type="none" w="med" len="med"/>
            <a:tailEnd type="none" w="med" len="med"/>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lIns="18288" tIns="0" rIns="0" bIns="0" rtlCol="0" anchor="t" upright="1"/>
          <a:lstStyle/>
          <a:p>
            <a:pPr algn="l"/>
            <a:endParaRPr lang="en-US" sz="1100" b="1" cap="none" spc="0">
              <a:ln w="0">
                <a:noFill/>
              </a:ln>
              <a:solidFill>
                <a:schemeClr val="bg1"/>
              </a:solidFill>
              <a:effectLst>
                <a:outerShdw blurRad="38100" dist="19050" dir="2700000" algn="tl" rotWithShape="0">
                  <a:schemeClr val="dk1">
                    <a:alpha val="40000"/>
                  </a:schemeClr>
                </a:outerShdw>
              </a:effectLst>
            </a:endParaRPr>
          </a:p>
        </xdr:txBody>
      </xdr:sp>
      <xdr:sp macro="" textlink="">
        <xdr:nvSpPr>
          <xdr:cNvPr id="28" name="TextBox 16">
            <a:extLst>
              <a:ext uri="{FF2B5EF4-FFF2-40B4-BE49-F238E27FC236}">
                <a16:creationId xmlns:a16="http://schemas.microsoft.com/office/drawing/2014/main" id="{349F976D-C77B-4F73-A8B2-A4E21B1B0309}"/>
              </a:ext>
            </a:extLst>
          </xdr:cNvPr>
          <xdr:cNvSpPr txBox="1"/>
        </xdr:nvSpPr>
        <xdr:spPr>
          <a:xfrm>
            <a:off x="2996706" y="451011"/>
            <a:ext cx="2743048" cy="131409"/>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b="1">
                <a:solidFill>
                  <a:srgbClr val="FF0000"/>
                </a:solidFill>
              </a:rPr>
              <a:t>เลือกรูปแบบประกัน</a:t>
            </a:r>
            <a:r>
              <a:rPr lang="en-US" sz="1100" b="1">
                <a:solidFill>
                  <a:srgbClr val="FF0000"/>
                </a:solidFill>
              </a:rPr>
              <a:t> </a:t>
            </a:r>
            <a:r>
              <a:rPr lang="th-TH" sz="1100" b="1">
                <a:solidFill>
                  <a:srgbClr val="FF0000"/>
                </a:solidFill>
              </a:rPr>
              <a:t>ค่าเบี้ยอาจจะมีการคลาดเคลื่อนเล็กน้อย</a:t>
            </a:r>
            <a:r>
              <a:rPr lang="th-TH" sz="1100" b="1" baseline="0">
                <a:solidFill>
                  <a:srgbClr val="FF0000"/>
                </a:solidFill>
              </a:rPr>
              <a:t> ตรวจสอบกับโปรแกรมประกันอีกครั้ง</a:t>
            </a:r>
            <a:endParaRPr lang="th-TH" sz="1100" b="1">
              <a:solidFill>
                <a:srgbClr val="FF000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419100</xdr:colOff>
      <xdr:row>5</xdr:row>
      <xdr:rowOff>28575</xdr:rowOff>
    </xdr:from>
    <xdr:to>
      <xdr:col>9</xdr:col>
      <xdr:colOff>800100</xdr:colOff>
      <xdr:row>17</xdr:row>
      <xdr:rowOff>38100</xdr:rowOff>
    </xdr:to>
    <xdr:graphicFrame macro="">
      <xdr:nvGraphicFramePr>
        <xdr:cNvPr id="3" name="แผนภูมิ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933450</xdr:colOff>
      <xdr:row>0</xdr:row>
      <xdr:rowOff>152400</xdr:rowOff>
    </xdr:from>
    <xdr:to>
      <xdr:col>7</xdr:col>
      <xdr:colOff>1438275</xdr:colOff>
      <xdr:row>2</xdr:row>
      <xdr:rowOff>266700</xdr:rowOff>
    </xdr:to>
    <xdr:pic>
      <xdr:nvPicPr>
        <xdr:cNvPr id="2" name="Picture 130" descr="Logo_CIMB_ copy">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200900" y="152400"/>
          <a:ext cx="2085975" cy="590550"/>
        </a:xfrm>
        <a:prstGeom prst="rect">
          <a:avLst/>
        </a:prstGeom>
        <a:noFill/>
        <a:ln w="9525">
          <a:noFill/>
          <a:miter lim="800000"/>
          <a:headEnd/>
          <a:tailEnd/>
        </a:ln>
      </xdr:spPr>
    </xdr:pic>
    <xdr:clientData/>
  </xdr:twoCellAnchor>
  <xdr:twoCellAnchor editAs="oneCell">
    <xdr:from>
      <xdr:col>0</xdr:col>
      <xdr:colOff>19050</xdr:colOff>
      <xdr:row>1</xdr:row>
      <xdr:rowOff>19050</xdr:rowOff>
    </xdr:from>
    <xdr:to>
      <xdr:col>2</xdr:col>
      <xdr:colOff>1104900</xdr:colOff>
      <xdr:row>1</xdr:row>
      <xdr:rowOff>257175</xdr:rowOff>
    </xdr:to>
    <xdr:pic>
      <xdr:nvPicPr>
        <xdr:cNvPr id="3" name="Picture 3" descr="New Logo บนพื้นสีขาว.jpg">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9050" y="200025"/>
          <a:ext cx="2609850" cy="2381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38100</xdr:colOff>
      <xdr:row>2</xdr:row>
      <xdr:rowOff>0</xdr:rowOff>
    </xdr:from>
    <xdr:to>
      <xdr:col>8</xdr:col>
      <xdr:colOff>371475</xdr:colOff>
      <xdr:row>10</xdr:row>
      <xdr:rowOff>180975</xdr:rowOff>
    </xdr:to>
    <xdr:sp macro="" textlink="">
      <xdr:nvSpPr>
        <xdr:cNvPr id="2" name="Right Brace 1">
          <a:extLst>
            <a:ext uri="{FF2B5EF4-FFF2-40B4-BE49-F238E27FC236}">
              <a16:creationId xmlns:a16="http://schemas.microsoft.com/office/drawing/2014/main" id="{00000000-0008-0000-2C00-000002000000}"/>
            </a:ext>
          </a:extLst>
        </xdr:cNvPr>
        <xdr:cNvSpPr/>
      </xdr:nvSpPr>
      <xdr:spPr bwMode="auto">
        <a:xfrm>
          <a:off x="6743700" y="390525"/>
          <a:ext cx="333375" cy="1704975"/>
        </a:xfrm>
        <a:prstGeom prst="rightBrace">
          <a:avLst/>
        </a:prstGeom>
        <a:solidFill>
          <a:srgbClr val="FFFFFF"/>
        </a:solidFill>
        <a:ln w="0" cap="rnd"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th-TH" sz="1100"/>
        </a:p>
      </xdr:txBody>
    </xdr:sp>
    <xdr:clientData/>
  </xdr:twoCellAnchor>
  <xdr:twoCellAnchor>
    <xdr:from>
      <xdr:col>8</xdr:col>
      <xdr:colOff>342900</xdr:colOff>
      <xdr:row>4</xdr:row>
      <xdr:rowOff>142875</xdr:rowOff>
    </xdr:from>
    <xdr:to>
      <xdr:col>10</xdr:col>
      <xdr:colOff>114300</xdr:colOff>
      <xdr:row>8</xdr:row>
      <xdr:rowOff>76200</xdr:rowOff>
    </xdr:to>
    <xdr:sp macro="" textlink="">
      <xdr:nvSpPr>
        <xdr:cNvPr id="3" name="TextBox 2">
          <a:extLst>
            <a:ext uri="{FF2B5EF4-FFF2-40B4-BE49-F238E27FC236}">
              <a16:creationId xmlns:a16="http://schemas.microsoft.com/office/drawing/2014/main" id="{00000000-0008-0000-2C00-000003000000}"/>
            </a:ext>
          </a:extLst>
        </xdr:cNvPr>
        <xdr:cNvSpPr txBox="1"/>
      </xdr:nvSpPr>
      <xdr:spPr>
        <a:xfrm>
          <a:off x="7048500" y="914400"/>
          <a:ext cx="107632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h-TH" sz="1100"/>
            <a:t>ตรงตามหลักเกณฑ์ปกติของธนาคาร</a:t>
          </a:r>
        </a:p>
      </xdr:txBody>
    </xdr:sp>
    <xdr:clientData/>
  </xdr:twoCellAnchor>
  <xdr:twoCellAnchor>
    <xdr:from>
      <xdr:col>8</xdr:col>
      <xdr:colOff>47625</xdr:colOff>
      <xdr:row>12</xdr:row>
      <xdr:rowOff>0</xdr:rowOff>
    </xdr:from>
    <xdr:to>
      <xdr:col>8</xdr:col>
      <xdr:colOff>381000</xdr:colOff>
      <xdr:row>20</xdr:row>
      <xdr:rowOff>180975</xdr:rowOff>
    </xdr:to>
    <xdr:sp macro="" textlink="">
      <xdr:nvSpPr>
        <xdr:cNvPr id="4" name="Right Brace 3">
          <a:extLst>
            <a:ext uri="{FF2B5EF4-FFF2-40B4-BE49-F238E27FC236}">
              <a16:creationId xmlns:a16="http://schemas.microsoft.com/office/drawing/2014/main" id="{00000000-0008-0000-2C00-000004000000}"/>
            </a:ext>
          </a:extLst>
        </xdr:cNvPr>
        <xdr:cNvSpPr/>
      </xdr:nvSpPr>
      <xdr:spPr bwMode="auto">
        <a:xfrm>
          <a:off x="6753225" y="2314575"/>
          <a:ext cx="333375" cy="1704975"/>
        </a:xfrm>
        <a:prstGeom prst="rightBrace">
          <a:avLst/>
        </a:prstGeom>
        <a:solidFill>
          <a:srgbClr val="FFFFFF"/>
        </a:solidFill>
        <a:ln w="0" cap="rnd"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th-TH" sz="1100"/>
        </a:p>
      </xdr:txBody>
    </xdr:sp>
    <xdr:clientData/>
  </xdr:twoCellAnchor>
  <xdr:twoCellAnchor>
    <xdr:from>
      <xdr:col>8</xdr:col>
      <xdr:colOff>342900</xdr:colOff>
      <xdr:row>14</xdr:row>
      <xdr:rowOff>152400</xdr:rowOff>
    </xdr:from>
    <xdr:to>
      <xdr:col>10</xdr:col>
      <xdr:colOff>95250</xdr:colOff>
      <xdr:row>18</xdr:row>
      <xdr:rowOff>85725</xdr:rowOff>
    </xdr:to>
    <xdr:sp macro="" textlink="">
      <xdr:nvSpPr>
        <xdr:cNvPr id="5" name="TextBox 4">
          <a:extLst>
            <a:ext uri="{FF2B5EF4-FFF2-40B4-BE49-F238E27FC236}">
              <a16:creationId xmlns:a16="http://schemas.microsoft.com/office/drawing/2014/main" id="{00000000-0008-0000-2C00-000005000000}"/>
            </a:ext>
          </a:extLst>
        </xdr:cNvPr>
        <xdr:cNvSpPr txBox="1"/>
      </xdr:nvSpPr>
      <xdr:spPr>
        <a:xfrm>
          <a:off x="7048500" y="2847975"/>
          <a:ext cx="105727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h-TH" sz="1100"/>
            <a:t>ขออนุมัติสนับสนุนจากฝ่าย</a:t>
          </a:r>
          <a:r>
            <a:rPr lang="th-TH" sz="1100" baseline="0"/>
            <a:t> </a:t>
          </a:r>
          <a:r>
            <a:rPr lang="en-US" sz="1100" baseline="0"/>
            <a:t>Product</a:t>
          </a:r>
          <a:endParaRPr lang="th-TH"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38100</xdr:colOff>
      <xdr:row>2</xdr:row>
      <xdr:rowOff>0</xdr:rowOff>
    </xdr:from>
    <xdr:to>
      <xdr:col>8</xdr:col>
      <xdr:colOff>371475</xdr:colOff>
      <xdr:row>10</xdr:row>
      <xdr:rowOff>180975</xdr:rowOff>
    </xdr:to>
    <xdr:sp macro="" textlink="">
      <xdr:nvSpPr>
        <xdr:cNvPr id="2" name="Right Brace 1">
          <a:extLst>
            <a:ext uri="{FF2B5EF4-FFF2-40B4-BE49-F238E27FC236}">
              <a16:creationId xmlns:a16="http://schemas.microsoft.com/office/drawing/2014/main" id="{00000000-0008-0000-2D00-000002000000}"/>
            </a:ext>
          </a:extLst>
        </xdr:cNvPr>
        <xdr:cNvSpPr/>
      </xdr:nvSpPr>
      <xdr:spPr bwMode="auto">
        <a:xfrm>
          <a:off x="6743700" y="390525"/>
          <a:ext cx="333375" cy="1704975"/>
        </a:xfrm>
        <a:prstGeom prst="rightBrace">
          <a:avLst/>
        </a:prstGeom>
        <a:solidFill>
          <a:srgbClr val="FFFFFF"/>
        </a:solidFill>
        <a:ln w="0" cap="rnd"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th-TH" sz="1100"/>
        </a:p>
      </xdr:txBody>
    </xdr:sp>
    <xdr:clientData/>
  </xdr:twoCellAnchor>
  <xdr:twoCellAnchor>
    <xdr:from>
      <xdr:col>8</xdr:col>
      <xdr:colOff>342900</xdr:colOff>
      <xdr:row>4</xdr:row>
      <xdr:rowOff>142875</xdr:rowOff>
    </xdr:from>
    <xdr:to>
      <xdr:col>10</xdr:col>
      <xdr:colOff>114300</xdr:colOff>
      <xdr:row>8</xdr:row>
      <xdr:rowOff>76200</xdr:rowOff>
    </xdr:to>
    <xdr:sp macro="" textlink="">
      <xdr:nvSpPr>
        <xdr:cNvPr id="3" name="TextBox 2">
          <a:extLst>
            <a:ext uri="{FF2B5EF4-FFF2-40B4-BE49-F238E27FC236}">
              <a16:creationId xmlns:a16="http://schemas.microsoft.com/office/drawing/2014/main" id="{00000000-0008-0000-2D00-000003000000}"/>
            </a:ext>
          </a:extLst>
        </xdr:cNvPr>
        <xdr:cNvSpPr txBox="1"/>
      </xdr:nvSpPr>
      <xdr:spPr>
        <a:xfrm>
          <a:off x="7048500" y="914400"/>
          <a:ext cx="107632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h-TH" sz="1100"/>
            <a:t>ตรงตามหลักเกณฑ์ปกติของธนาคาร</a:t>
          </a:r>
        </a:p>
      </xdr:txBody>
    </xdr:sp>
    <xdr:clientData/>
  </xdr:twoCellAnchor>
  <xdr:twoCellAnchor>
    <xdr:from>
      <xdr:col>8</xdr:col>
      <xdr:colOff>47625</xdr:colOff>
      <xdr:row>12</xdr:row>
      <xdr:rowOff>0</xdr:rowOff>
    </xdr:from>
    <xdr:to>
      <xdr:col>8</xdr:col>
      <xdr:colOff>381000</xdr:colOff>
      <xdr:row>25</xdr:row>
      <xdr:rowOff>180975</xdr:rowOff>
    </xdr:to>
    <xdr:sp macro="" textlink="">
      <xdr:nvSpPr>
        <xdr:cNvPr id="4" name="Right Brace 3">
          <a:extLst>
            <a:ext uri="{FF2B5EF4-FFF2-40B4-BE49-F238E27FC236}">
              <a16:creationId xmlns:a16="http://schemas.microsoft.com/office/drawing/2014/main" id="{00000000-0008-0000-2D00-000004000000}"/>
            </a:ext>
          </a:extLst>
        </xdr:cNvPr>
        <xdr:cNvSpPr/>
      </xdr:nvSpPr>
      <xdr:spPr bwMode="auto">
        <a:xfrm>
          <a:off x="6753225" y="2314575"/>
          <a:ext cx="333375" cy="1704975"/>
        </a:xfrm>
        <a:prstGeom prst="rightBrace">
          <a:avLst/>
        </a:prstGeom>
        <a:solidFill>
          <a:srgbClr val="FFFFFF"/>
        </a:solidFill>
        <a:ln w="0" cap="rnd"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th-TH" sz="1100"/>
        </a:p>
      </xdr:txBody>
    </xdr:sp>
    <xdr:clientData/>
  </xdr:twoCellAnchor>
  <xdr:twoCellAnchor>
    <xdr:from>
      <xdr:col>8</xdr:col>
      <xdr:colOff>361951</xdr:colOff>
      <xdr:row>16</xdr:row>
      <xdr:rowOff>161925</xdr:rowOff>
    </xdr:from>
    <xdr:to>
      <xdr:col>10</xdr:col>
      <xdr:colOff>9526</xdr:colOff>
      <xdr:row>21</xdr:row>
      <xdr:rowOff>57150</xdr:rowOff>
    </xdr:to>
    <xdr:sp macro="" textlink="">
      <xdr:nvSpPr>
        <xdr:cNvPr id="5" name="TextBox 4">
          <a:extLst>
            <a:ext uri="{FF2B5EF4-FFF2-40B4-BE49-F238E27FC236}">
              <a16:creationId xmlns:a16="http://schemas.microsoft.com/office/drawing/2014/main" id="{00000000-0008-0000-2D00-000005000000}"/>
            </a:ext>
          </a:extLst>
        </xdr:cNvPr>
        <xdr:cNvSpPr txBox="1"/>
      </xdr:nvSpPr>
      <xdr:spPr>
        <a:xfrm>
          <a:off x="7010401" y="3238500"/>
          <a:ext cx="952500"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h-TH" sz="1100">
              <a:solidFill>
                <a:schemeClr val="dk1"/>
              </a:solidFill>
              <a:effectLst/>
              <a:latin typeface="+mn-lt"/>
              <a:ea typeface="+mn-ea"/>
              <a:cs typeface="+mn-cs"/>
            </a:rPr>
            <a:t>ตรงตามหลักเกณฑ์ปกติของธนาคาร</a:t>
          </a:r>
          <a:endParaRPr lang="th-TH">
            <a:effectLst/>
          </a:endParaRPr>
        </a:p>
      </xdr:txBody>
    </xdr:sp>
    <xdr:clientData/>
  </xdr:twoCellAnchor>
  <xdr:twoCellAnchor>
    <xdr:from>
      <xdr:col>15</xdr:col>
      <xdr:colOff>438150</xdr:colOff>
      <xdr:row>10</xdr:row>
      <xdr:rowOff>57150</xdr:rowOff>
    </xdr:from>
    <xdr:to>
      <xdr:col>15</xdr:col>
      <xdr:colOff>571500</xdr:colOff>
      <xdr:row>12</xdr:row>
      <xdr:rowOff>152400</xdr:rowOff>
    </xdr:to>
    <xdr:sp macro="" textlink="">
      <xdr:nvSpPr>
        <xdr:cNvPr id="6" name="Right Brace 5">
          <a:extLst>
            <a:ext uri="{FF2B5EF4-FFF2-40B4-BE49-F238E27FC236}">
              <a16:creationId xmlns:a16="http://schemas.microsoft.com/office/drawing/2014/main" id="{00000000-0008-0000-2D00-000006000000}"/>
            </a:ext>
          </a:extLst>
        </xdr:cNvPr>
        <xdr:cNvSpPr/>
      </xdr:nvSpPr>
      <xdr:spPr bwMode="auto">
        <a:xfrm>
          <a:off x="12030075" y="1971675"/>
          <a:ext cx="133350" cy="495300"/>
        </a:xfrm>
        <a:prstGeom prst="rightBrace">
          <a:avLst/>
        </a:prstGeom>
        <a:solidFill>
          <a:srgbClr val="FFFFFF"/>
        </a:solidFill>
        <a:ln w="0" cap="rnd"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th-TH" sz="1100"/>
        </a:p>
      </xdr:txBody>
    </xdr:sp>
    <xdr:clientData/>
  </xdr:twoCellAnchor>
  <xdr:twoCellAnchor>
    <xdr:from>
      <xdr:col>15</xdr:col>
      <xdr:colOff>609600</xdr:colOff>
      <xdr:row>9</xdr:row>
      <xdr:rowOff>180975</xdr:rowOff>
    </xdr:from>
    <xdr:to>
      <xdr:col>17</xdr:col>
      <xdr:colOff>9525</xdr:colOff>
      <xdr:row>13</xdr:row>
      <xdr:rowOff>38100</xdr:rowOff>
    </xdr:to>
    <xdr:sp macro="" textlink="">
      <xdr:nvSpPr>
        <xdr:cNvPr id="7" name="TextBox 6">
          <a:extLst>
            <a:ext uri="{FF2B5EF4-FFF2-40B4-BE49-F238E27FC236}">
              <a16:creationId xmlns:a16="http://schemas.microsoft.com/office/drawing/2014/main" id="{00000000-0008-0000-2D00-000007000000}"/>
            </a:ext>
          </a:extLst>
        </xdr:cNvPr>
        <xdr:cNvSpPr txBox="1"/>
      </xdr:nvSpPr>
      <xdr:spPr>
        <a:xfrm>
          <a:off x="12201525" y="1905000"/>
          <a:ext cx="107632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1100"/>
            <a:t>ประมาณ</a:t>
          </a:r>
        </a:p>
        <a:p>
          <a:pPr algn="ctr"/>
          <a:r>
            <a:rPr lang="th-TH" sz="1100"/>
            <a:t>15,810 บาท</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38100</xdr:colOff>
      <xdr:row>2</xdr:row>
      <xdr:rowOff>0</xdr:rowOff>
    </xdr:from>
    <xdr:to>
      <xdr:col>8</xdr:col>
      <xdr:colOff>371475</xdr:colOff>
      <xdr:row>17</xdr:row>
      <xdr:rowOff>9525</xdr:rowOff>
    </xdr:to>
    <xdr:sp macro="" textlink="">
      <xdr:nvSpPr>
        <xdr:cNvPr id="2" name="Right Brace 1">
          <a:extLst>
            <a:ext uri="{FF2B5EF4-FFF2-40B4-BE49-F238E27FC236}">
              <a16:creationId xmlns:a16="http://schemas.microsoft.com/office/drawing/2014/main" id="{00000000-0008-0000-2E00-000002000000}"/>
            </a:ext>
          </a:extLst>
        </xdr:cNvPr>
        <xdr:cNvSpPr/>
      </xdr:nvSpPr>
      <xdr:spPr bwMode="auto">
        <a:xfrm>
          <a:off x="6886575" y="390525"/>
          <a:ext cx="333375" cy="2876550"/>
        </a:xfrm>
        <a:prstGeom prst="rightBrace">
          <a:avLst/>
        </a:prstGeom>
        <a:solidFill>
          <a:srgbClr val="FFFFFF"/>
        </a:solidFill>
        <a:ln w="0" cap="rnd"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th-TH" sz="1100"/>
        </a:p>
      </xdr:txBody>
    </xdr:sp>
    <xdr:clientData/>
  </xdr:twoCellAnchor>
  <xdr:twoCellAnchor>
    <xdr:from>
      <xdr:col>8</xdr:col>
      <xdr:colOff>381000</xdr:colOff>
      <xdr:row>7</xdr:row>
      <xdr:rowOff>161925</xdr:rowOff>
    </xdr:from>
    <xdr:to>
      <xdr:col>10</xdr:col>
      <xdr:colOff>152400</xdr:colOff>
      <xdr:row>11</xdr:row>
      <xdr:rowOff>95250</xdr:rowOff>
    </xdr:to>
    <xdr:sp macro="" textlink="">
      <xdr:nvSpPr>
        <xdr:cNvPr id="3" name="TextBox 2">
          <a:extLst>
            <a:ext uri="{FF2B5EF4-FFF2-40B4-BE49-F238E27FC236}">
              <a16:creationId xmlns:a16="http://schemas.microsoft.com/office/drawing/2014/main" id="{00000000-0008-0000-2E00-000003000000}"/>
            </a:ext>
          </a:extLst>
        </xdr:cNvPr>
        <xdr:cNvSpPr txBox="1"/>
      </xdr:nvSpPr>
      <xdr:spPr>
        <a:xfrm>
          <a:off x="7229475" y="1504950"/>
          <a:ext cx="107632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h-TH" sz="1100"/>
            <a:t>ตรงตามหลักเกณฑ์ปกติของธนาคาร</a:t>
          </a:r>
        </a:p>
      </xdr:txBody>
    </xdr:sp>
    <xdr:clientData/>
  </xdr:twoCellAnchor>
  <xdr:twoCellAnchor>
    <xdr:from>
      <xdr:col>15</xdr:col>
      <xdr:colOff>438150</xdr:colOff>
      <xdr:row>10</xdr:row>
      <xdr:rowOff>57150</xdr:rowOff>
    </xdr:from>
    <xdr:to>
      <xdr:col>15</xdr:col>
      <xdr:colOff>571500</xdr:colOff>
      <xdr:row>12</xdr:row>
      <xdr:rowOff>152400</xdr:rowOff>
    </xdr:to>
    <xdr:sp macro="" textlink="">
      <xdr:nvSpPr>
        <xdr:cNvPr id="6" name="Right Brace 5">
          <a:extLst>
            <a:ext uri="{FF2B5EF4-FFF2-40B4-BE49-F238E27FC236}">
              <a16:creationId xmlns:a16="http://schemas.microsoft.com/office/drawing/2014/main" id="{00000000-0008-0000-2E00-000006000000}"/>
            </a:ext>
          </a:extLst>
        </xdr:cNvPr>
        <xdr:cNvSpPr/>
      </xdr:nvSpPr>
      <xdr:spPr bwMode="auto">
        <a:xfrm>
          <a:off x="12230100" y="1971675"/>
          <a:ext cx="133350" cy="495300"/>
        </a:xfrm>
        <a:prstGeom prst="rightBrace">
          <a:avLst/>
        </a:prstGeom>
        <a:solidFill>
          <a:srgbClr val="FFFFFF"/>
        </a:solidFill>
        <a:ln w="0" cap="rnd"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th-TH" sz="1100"/>
        </a:p>
      </xdr:txBody>
    </xdr:sp>
    <xdr:clientData/>
  </xdr:twoCellAnchor>
  <xdr:twoCellAnchor>
    <xdr:from>
      <xdr:col>15</xdr:col>
      <xdr:colOff>609600</xdr:colOff>
      <xdr:row>9</xdr:row>
      <xdr:rowOff>142875</xdr:rowOff>
    </xdr:from>
    <xdr:to>
      <xdr:col>17</xdr:col>
      <xdr:colOff>9525</xdr:colOff>
      <xdr:row>12</xdr:row>
      <xdr:rowOff>133350</xdr:rowOff>
    </xdr:to>
    <xdr:sp macro="" textlink="">
      <xdr:nvSpPr>
        <xdr:cNvPr id="7" name="TextBox 6">
          <a:extLst>
            <a:ext uri="{FF2B5EF4-FFF2-40B4-BE49-F238E27FC236}">
              <a16:creationId xmlns:a16="http://schemas.microsoft.com/office/drawing/2014/main" id="{00000000-0008-0000-2E00-000007000000}"/>
            </a:ext>
          </a:extLst>
        </xdr:cNvPr>
        <xdr:cNvSpPr txBox="1"/>
      </xdr:nvSpPr>
      <xdr:spPr>
        <a:xfrm>
          <a:off x="12401550" y="1866900"/>
          <a:ext cx="1076325"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1100"/>
            <a:t>ประมาณ</a:t>
          </a:r>
        </a:p>
        <a:p>
          <a:pPr algn="ctr"/>
          <a:r>
            <a:rPr lang="th-TH" sz="1100"/>
            <a:t>43,810 บาท</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38100</xdr:colOff>
      <xdr:row>2</xdr:row>
      <xdr:rowOff>0</xdr:rowOff>
    </xdr:from>
    <xdr:to>
      <xdr:col>8</xdr:col>
      <xdr:colOff>371475</xdr:colOff>
      <xdr:row>10</xdr:row>
      <xdr:rowOff>180975</xdr:rowOff>
    </xdr:to>
    <xdr:sp macro="" textlink="">
      <xdr:nvSpPr>
        <xdr:cNvPr id="2" name="Right Brace 1">
          <a:extLst>
            <a:ext uri="{FF2B5EF4-FFF2-40B4-BE49-F238E27FC236}">
              <a16:creationId xmlns:a16="http://schemas.microsoft.com/office/drawing/2014/main" id="{00000000-0008-0000-2F00-000002000000}"/>
            </a:ext>
          </a:extLst>
        </xdr:cNvPr>
        <xdr:cNvSpPr/>
      </xdr:nvSpPr>
      <xdr:spPr bwMode="auto">
        <a:xfrm>
          <a:off x="6743700" y="390525"/>
          <a:ext cx="333375" cy="1704975"/>
        </a:xfrm>
        <a:prstGeom prst="rightBrace">
          <a:avLst/>
        </a:prstGeom>
        <a:solidFill>
          <a:srgbClr val="FFFFFF"/>
        </a:solidFill>
        <a:ln w="0" cap="rnd"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th-TH" sz="1100"/>
        </a:p>
      </xdr:txBody>
    </xdr:sp>
    <xdr:clientData/>
  </xdr:twoCellAnchor>
  <xdr:twoCellAnchor>
    <xdr:from>
      <xdr:col>8</xdr:col>
      <xdr:colOff>342900</xdr:colOff>
      <xdr:row>4</xdr:row>
      <xdr:rowOff>142875</xdr:rowOff>
    </xdr:from>
    <xdr:to>
      <xdr:col>10</xdr:col>
      <xdr:colOff>114300</xdr:colOff>
      <xdr:row>8</xdr:row>
      <xdr:rowOff>76200</xdr:rowOff>
    </xdr:to>
    <xdr:sp macro="" textlink="">
      <xdr:nvSpPr>
        <xdr:cNvPr id="3" name="TextBox 2">
          <a:extLst>
            <a:ext uri="{FF2B5EF4-FFF2-40B4-BE49-F238E27FC236}">
              <a16:creationId xmlns:a16="http://schemas.microsoft.com/office/drawing/2014/main" id="{00000000-0008-0000-2F00-000003000000}"/>
            </a:ext>
          </a:extLst>
        </xdr:cNvPr>
        <xdr:cNvSpPr txBox="1"/>
      </xdr:nvSpPr>
      <xdr:spPr>
        <a:xfrm>
          <a:off x="7048500" y="914400"/>
          <a:ext cx="107632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h-TH" sz="1100"/>
            <a:t>ตรงตามหลักเกณฑ์ปกติของธนาคาร</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cuments%20and%20Settings/matinee.sae/Local%20Settings/Temporary%20Internet%20Files/Content.Outlook/PEX7U1K3/MRTA(&#3594;&#3656;&#3623;&#3618;&#3614;&#3637;&#3656;&#3609;&#3633;&#3609;)/MRTA(&#3594;&#3656;&#3623;&#3618;&#3614;&#3637;&#3656;&#3609;&#3633;&#3609;)_Run%20in%20notebook/In%20for%20delete/MRTA(TMO2551)-Premium-.xls" TargetMode="External"/><Relationship Id="rId1" Type="http://schemas.openxmlformats.org/officeDocument/2006/relationships/externalLinkPath" Target="/Documents%20and%20Settings/matinee.sae/Local%20Settings/Temporary%20Internet%20Files/Content.Outlook/PEX7U1K3/MRTA(&#3594;&#3656;&#3623;&#3618;&#3614;&#3637;&#3656;&#3609;&#3633;&#3609;)/MRTA(&#3594;&#3656;&#3623;&#3618;&#3614;&#3637;&#3656;&#3609;&#3633;&#3609;)_Run%20in%20notebook/In%20for%20delete/MRTA(TMO2551)-Premium-.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ept_RM/Quotation/CIMB/version%202011/CIMB_04Aug/03%20MRTA/STAN%20CIMB%20MRTA11-04-A%20V.3.0/Tatoo%20&amp;%20BP%20CIMB%20MRTA-11-04-A%20V.2.2.xls" TargetMode="External"/><Relationship Id="rId1" Type="http://schemas.openxmlformats.org/officeDocument/2006/relationships/externalLinkPath" Target="/Dept_RM/Quotation/CIMB/version%202011/CIMB_04Aug/03%20MRTA/STAN%20CIMB%20MRTA11-04-A%20V.3.0/Tatoo%20&amp;%20BP%20CIMB%20MRTA-11-04-A%20V.2.2.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p/Downloads/&#3648;&#3610;&#3637;&#3657;&#3618;&#3611;&#3619;&#3632;&#3585;&#3633;&#3609;%20&#3594;&#3634;&#3618;%20(1).xls" TargetMode="External"/><Relationship Id="rId1" Type="http://schemas.openxmlformats.org/officeDocument/2006/relationships/externalLinkPath" Target="/Users/hp/Downloads/&#3648;&#3610;&#3637;&#3657;&#3618;&#3611;&#3619;&#3632;&#3585;&#3633;&#3609;%20&#3594;&#3634;&#3618;%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me"/>
      <sheetName val="TMO40"/>
      <sheetName val="Prem_M"/>
      <sheetName val="Prem_F"/>
    </sheetNames>
    <sheetDataSet>
      <sheetData sheetId="0">
        <row r="3">
          <cell r="M3">
            <v>7</v>
          </cell>
        </row>
        <row r="4">
          <cell r="M4">
            <v>40</v>
          </cell>
          <cell r="R4">
            <v>122.68123204457277</v>
          </cell>
        </row>
        <row r="5">
          <cell r="M5">
            <v>30</v>
          </cell>
        </row>
        <row r="6">
          <cell r="M6">
            <v>0.1</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edit risk"/>
      <sheetName val="Stress Test"/>
      <sheetName val="cv"/>
      <sheetName val="cv-total"/>
      <sheetName val="assump-inforce"/>
      <sheetName val="cv-option-1 1-Gen"/>
      <sheetName val="inforce"/>
      <sheetName val="%UF"/>
      <sheetName val="surrender x1.5"/>
      <sheetName val="surrender"/>
      <sheetName val="Loading"/>
      <sheetName val="for TAN"/>
      <sheetName val="Cardif_Quotation_last"/>
      <sheetName val="Cardif_Quotation"/>
      <sheetName val="Tokyo_MRTA_Loan"/>
      <sheetName val="TCLAvsTokyo"/>
      <sheetName val="OIC_MRTA_bundling"/>
      <sheetName val="OIC_MRTA_Rebate"/>
      <sheetName val="OIC_MRTA_10%"/>
      <sheetName val="beepy"/>
      <sheetName val="beepy (1-Gen)"/>
      <sheetName val="beepy-export"/>
      <sheetName val="beepy-export(1-G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B6">
            <v>1.6198999999999999</v>
          </cell>
          <cell r="C6">
            <v>3.2591999999999999</v>
          </cell>
          <cell r="D6">
            <v>5.0537000000000001</v>
          </cell>
          <cell r="E6">
            <v>5.9363999999999999</v>
          </cell>
          <cell r="F6">
            <v>7.7406000000000006</v>
          </cell>
          <cell r="G6">
            <v>9.6903000000000006</v>
          </cell>
          <cell r="H6">
            <v>10.9222</v>
          </cell>
          <cell r="I6">
            <v>12.9398</v>
          </cell>
          <cell r="J6">
            <v>15.0253</v>
          </cell>
          <cell r="K6">
            <v>17.159300000000002</v>
          </cell>
          <cell r="L6">
            <v>19.351499999999998</v>
          </cell>
          <cell r="M6">
            <v>21.572799999999997</v>
          </cell>
          <cell r="N6">
            <v>23.823199999999996</v>
          </cell>
          <cell r="O6">
            <v>26.092999999999996</v>
          </cell>
          <cell r="P6">
            <v>28.3919</v>
          </cell>
          <cell r="Q6">
            <v>30.700499999999998</v>
          </cell>
          <cell r="R6">
            <v>33.028499999999994</v>
          </cell>
          <cell r="S6">
            <v>35.385599999999997</v>
          </cell>
          <cell r="T6">
            <v>37.752400000000002</v>
          </cell>
          <cell r="U6">
            <v>40.157999999999994</v>
          </cell>
          <cell r="V6">
            <v>42.582999999999998</v>
          </cell>
          <cell r="W6">
            <v>45.0565</v>
          </cell>
          <cell r="X6">
            <v>47.559100000000001</v>
          </cell>
          <cell r="Y6">
            <v>50.119900000000001</v>
          </cell>
          <cell r="Z6">
            <v>52.729199999999999</v>
          </cell>
          <cell r="AA6">
            <v>55.406399999999998</v>
          </cell>
          <cell r="AB6">
            <v>58.141799999999996</v>
          </cell>
          <cell r="AC6">
            <v>60.954799999999999</v>
          </cell>
          <cell r="AD6">
            <v>63.855099999999993</v>
          </cell>
          <cell r="AE6">
            <v>66.842699999999994</v>
          </cell>
        </row>
        <row r="7">
          <cell r="B7">
            <v>1.843</v>
          </cell>
          <cell r="C7">
            <v>3.6762999999999999</v>
          </cell>
          <cell r="D7">
            <v>5.6647999999999996</v>
          </cell>
          <cell r="E7">
            <v>6.6347999999999994</v>
          </cell>
          <cell r="F7">
            <v>8.6135999999999999</v>
          </cell>
          <cell r="G7">
            <v>10.718500000000001</v>
          </cell>
          <cell r="H7">
            <v>11.9795</v>
          </cell>
          <cell r="I7">
            <v>14.084399999999999</v>
          </cell>
          <cell r="J7">
            <v>16.237799999999996</v>
          </cell>
          <cell r="K7">
            <v>18.439700000000002</v>
          </cell>
          <cell r="L7">
            <v>20.670699999999997</v>
          </cell>
          <cell r="M7">
            <v>22.930800000000001</v>
          </cell>
          <cell r="N7">
            <v>25.210299999999997</v>
          </cell>
          <cell r="O7">
            <v>27.5092</v>
          </cell>
          <cell r="P7">
            <v>29.837199999999999</v>
          </cell>
          <cell r="Q7">
            <v>32.174900000000001</v>
          </cell>
          <cell r="R7">
            <v>34.541699999999999</v>
          </cell>
          <cell r="S7">
            <v>36.927900000000001</v>
          </cell>
          <cell r="T7">
            <v>39.343200000000003</v>
          </cell>
          <cell r="U7">
            <v>41.787599999999998</v>
          </cell>
          <cell r="V7">
            <v>44.270800000000001</v>
          </cell>
          <cell r="W7">
            <v>46.802500000000002</v>
          </cell>
          <cell r="X7">
            <v>49.382699999999993</v>
          </cell>
          <cell r="Y7">
            <v>52.021100000000004</v>
          </cell>
          <cell r="Z7">
            <v>54.727400000000003</v>
          </cell>
          <cell r="AA7">
            <v>57.491900000000001</v>
          </cell>
          <cell r="AB7">
            <v>60.343699999999998</v>
          </cell>
          <cell r="AC7">
            <v>63.282799999999995</v>
          </cell>
          <cell r="AD7">
            <v>66.309200000000004</v>
          </cell>
          <cell r="AE7">
            <v>69.422899999999998</v>
          </cell>
        </row>
        <row r="8">
          <cell r="B8">
            <v>2.0467</v>
          </cell>
          <cell r="C8">
            <v>4.0643000000000002</v>
          </cell>
          <cell r="D8">
            <v>6.2661999999999995</v>
          </cell>
          <cell r="E8">
            <v>7.3137999999999996</v>
          </cell>
          <cell r="F8">
            <v>9.4381000000000004</v>
          </cell>
          <cell r="G8">
            <v>11.649699999999999</v>
          </cell>
          <cell r="H8">
            <v>12.930099999999999</v>
          </cell>
          <cell r="I8">
            <v>15.0932</v>
          </cell>
          <cell r="J8">
            <v>17.295099999999998</v>
          </cell>
          <cell r="K8">
            <v>19.535799999999998</v>
          </cell>
          <cell r="L8">
            <v>21.7959</v>
          </cell>
          <cell r="M8">
            <v>24.085099999999997</v>
          </cell>
          <cell r="N8">
            <v>26.393699999999999</v>
          </cell>
          <cell r="O8">
            <v>28.721699999999998</v>
          </cell>
          <cell r="P8">
            <v>31.069099999999999</v>
          </cell>
          <cell r="Q8">
            <v>33.435899999999997</v>
          </cell>
          <cell r="R8">
            <v>35.831799999999994</v>
          </cell>
          <cell r="S8">
            <v>38.256799999999998</v>
          </cell>
          <cell r="T8">
            <v>40.720599999999997</v>
          </cell>
          <cell r="U8">
            <v>43.223199999999999</v>
          </cell>
          <cell r="V8">
            <v>45.774299999999997</v>
          </cell>
          <cell r="W8">
            <v>48.373899999999999</v>
          </cell>
          <cell r="X8">
            <v>51.041399999999996</v>
          </cell>
          <cell r="Y8">
            <v>53.767099999999999</v>
          </cell>
          <cell r="Z8">
            <v>56.570399999999999</v>
          </cell>
          <cell r="AA8">
            <v>59.451299999999996</v>
          </cell>
          <cell r="AB8">
            <v>62.429199999999994</v>
          </cell>
          <cell r="AC8">
            <v>65.494399999999999</v>
          </cell>
          <cell r="AD8">
            <v>68.656599999999997</v>
          </cell>
          <cell r="AE8">
            <v>71.9255</v>
          </cell>
        </row>
        <row r="9">
          <cell r="B9">
            <v>2.2309999999999999</v>
          </cell>
          <cell r="C9">
            <v>4.4717000000000002</v>
          </cell>
          <cell r="D9">
            <v>6.8869999999999996</v>
          </cell>
          <cell r="E9">
            <v>7.9637000000000002</v>
          </cell>
          <cell r="F9">
            <v>10.185</v>
          </cell>
          <cell r="G9">
            <v>12.464499999999999</v>
          </cell>
          <cell r="H9">
            <v>13.744899999999999</v>
          </cell>
          <cell r="I9">
            <v>15.946800000000001</v>
          </cell>
          <cell r="J9">
            <v>18.1875</v>
          </cell>
          <cell r="K9">
            <v>20.447599999999998</v>
          </cell>
          <cell r="L9">
            <v>22.736800000000002</v>
          </cell>
          <cell r="M9">
            <v>25.035699999999999</v>
          </cell>
          <cell r="N9">
            <v>27.363700000000001</v>
          </cell>
          <cell r="O9">
            <v>29.720800000000001</v>
          </cell>
          <cell r="P9">
            <v>32.087599999999995</v>
          </cell>
          <cell r="Q9">
            <v>34.493200000000002</v>
          </cell>
          <cell r="R9">
            <v>36.927900000000001</v>
          </cell>
          <cell r="S9">
            <v>39.401399999999995</v>
          </cell>
          <cell r="T9">
            <v>41.913699999999999</v>
          </cell>
          <cell r="U9">
            <v>44.484200000000001</v>
          </cell>
          <cell r="V9">
            <v>47.103200000000001</v>
          </cell>
          <cell r="W9">
            <v>49.790099999999995</v>
          </cell>
          <cell r="X9">
            <v>52.544899999999998</v>
          </cell>
          <cell r="Y9">
            <v>55.387</v>
          </cell>
          <cell r="Z9">
            <v>58.296999999999997</v>
          </cell>
          <cell r="AA9">
            <v>61.313699999999997</v>
          </cell>
          <cell r="AB9">
            <v>64.417699999999996</v>
          </cell>
          <cell r="AC9">
            <v>67.628399999999999</v>
          </cell>
          <cell r="AD9">
            <v>70.936099999999996</v>
          </cell>
          <cell r="AE9">
            <v>74.360199999999992</v>
          </cell>
        </row>
        <row r="10">
          <cell r="B10">
            <v>2.5219999999999998</v>
          </cell>
          <cell r="C10">
            <v>4.9567000000000005</v>
          </cell>
          <cell r="D10">
            <v>7.4981</v>
          </cell>
          <cell r="E10">
            <v>8.5650999999999993</v>
          </cell>
          <cell r="F10">
            <v>10.8446</v>
          </cell>
          <cell r="G10">
            <v>13.172599999999999</v>
          </cell>
          <cell r="H10">
            <v>14.4239</v>
          </cell>
          <cell r="I10">
            <v>16.654900000000001</v>
          </cell>
          <cell r="J10">
            <v>18.914999999999999</v>
          </cell>
          <cell r="K10">
            <v>21.194500000000001</v>
          </cell>
          <cell r="L10">
            <v>23.493399999999998</v>
          </cell>
          <cell r="M10">
            <v>25.811699999999998</v>
          </cell>
          <cell r="N10">
            <v>28.159099999999999</v>
          </cell>
          <cell r="O10">
            <v>30.535599999999999</v>
          </cell>
          <cell r="P10">
            <v>32.941200000000002</v>
          </cell>
          <cell r="Q10">
            <v>35.375900000000001</v>
          </cell>
          <cell r="R10">
            <v>37.859099999999998</v>
          </cell>
          <cell r="S10">
            <v>40.390799999999999</v>
          </cell>
          <cell r="T10">
            <v>42.970999999999997</v>
          </cell>
          <cell r="U10">
            <v>45.609400000000001</v>
          </cell>
          <cell r="V10">
            <v>48.3157</v>
          </cell>
          <cell r="W10">
            <v>51.099599999999995</v>
          </cell>
          <cell r="X10">
            <v>53.961100000000002</v>
          </cell>
          <cell r="Y10">
            <v>56.9099</v>
          </cell>
          <cell r="Z10">
            <v>59.9557</v>
          </cell>
          <cell r="AA10">
            <v>63.108200000000004</v>
          </cell>
          <cell r="AB10">
            <v>66.367400000000004</v>
          </cell>
          <cell r="AC10">
            <v>69.72359999999999</v>
          </cell>
          <cell r="AD10">
            <v>73.186499999999995</v>
          </cell>
          <cell r="AE10">
            <v>76.785199999999989</v>
          </cell>
        </row>
        <row r="11">
          <cell r="B11">
            <v>2.6480999999999999</v>
          </cell>
          <cell r="C11">
            <v>5.1700999999999997</v>
          </cell>
          <cell r="D11">
            <v>7.779399999999999</v>
          </cell>
          <cell r="E11">
            <v>8.8560999999999996</v>
          </cell>
          <cell r="F11">
            <v>11.1647</v>
          </cell>
          <cell r="G11">
            <v>13.521799999999999</v>
          </cell>
          <cell r="H11">
            <v>14.763400000000001</v>
          </cell>
          <cell r="I11">
            <v>17.004100000000001</v>
          </cell>
          <cell r="J11">
            <v>19.273900000000001</v>
          </cell>
          <cell r="K11">
            <v>21.563099999999999</v>
          </cell>
          <cell r="L11">
            <v>23.881399999999999</v>
          </cell>
          <cell r="M11">
            <v>26.219100000000001</v>
          </cell>
          <cell r="N11">
            <v>28.595600000000001</v>
          </cell>
          <cell r="O11">
            <v>31.001200000000001</v>
          </cell>
          <cell r="P11">
            <v>33.435899999999997</v>
          </cell>
          <cell r="Q11">
            <v>35.928799999999995</v>
          </cell>
          <cell r="R11">
            <v>38.460499999999996</v>
          </cell>
          <cell r="S11">
            <v>41.060099999999998</v>
          </cell>
          <cell r="T11">
            <v>43.7179</v>
          </cell>
          <cell r="U11">
            <v>46.443600000000004</v>
          </cell>
          <cell r="V11">
            <v>49.246900000000004</v>
          </cell>
          <cell r="W11">
            <v>52.137499999999996</v>
          </cell>
          <cell r="X11">
            <v>55.125099999999996</v>
          </cell>
          <cell r="Y11">
            <v>58.209699999999998</v>
          </cell>
          <cell r="Z11">
            <v>61.400999999999996</v>
          </cell>
          <cell r="AA11">
            <v>64.698999999999998</v>
          </cell>
          <cell r="AB11">
            <v>68.103699999999989</v>
          </cell>
          <cell r="AC11">
            <v>71.624800000000008</v>
          </cell>
          <cell r="AD11">
            <v>75.271999999999991</v>
          </cell>
          <cell r="AE11">
            <v>79.064700000000002</v>
          </cell>
        </row>
        <row r="12">
          <cell r="B12">
            <v>2.7256999999999998</v>
          </cell>
          <cell r="C12">
            <v>5.3155999999999999</v>
          </cell>
          <cell r="D12">
            <v>7.9734000000000007</v>
          </cell>
          <cell r="E12">
            <v>9.0404</v>
          </cell>
          <cell r="F12">
            <v>11.368400000000001</v>
          </cell>
          <cell r="G12">
            <v>13.735199999999999</v>
          </cell>
          <cell r="H12">
            <v>14.976799999999999</v>
          </cell>
          <cell r="I12">
            <v>17.2272</v>
          </cell>
          <cell r="J12">
            <v>19.506699999999999</v>
          </cell>
          <cell r="K12">
            <v>21.805599999999998</v>
          </cell>
          <cell r="L12">
            <v>24.1433</v>
          </cell>
          <cell r="M12">
            <v>26.510099999999998</v>
          </cell>
          <cell r="N12">
            <v>28.905999999999999</v>
          </cell>
          <cell r="O12">
            <v>31.3504</v>
          </cell>
          <cell r="P12">
            <v>33.843299999999999</v>
          </cell>
          <cell r="Q12">
            <v>36.384699999999995</v>
          </cell>
          <cell r="R12">
            <v>38.994</v>
          </cell>
          <cell r="S12">
            <v>41.661500000000004</v>
          </cell>
          <cell r="T12">
            <v>44.4163</v>
          </cell>
          <cell r="U12">
            <v>47.248699999999999</v>
          </cell>
          <cell r="V12">
            <v>50.158699999999996</v>
          </cell>
          <cell r="W12">
            <v>53.175399999999996</v>
          </cell>
          <cell r="X12">
            <v>56.2988</v>
          </cell>
          <cell r="Y12">
            <v>59.528899999999993</v>
          </cell>
          <cell r="Z12">
            <v>62.865700000000004</v>
          </cell>
          <cell r="AA12">
            <v>66.318899999999999</v>
          </cell>
          <cell r="AB12">
            <v>69.898200000000003</v>
          </cell>
          <cell r="AC12">
            <v>73.6036</v>
          </cell>
          <cell r="AD12">
            <v>77.454499999999996</v>
          </cell>
          <cell r="AE12">
            <v>81.470299999999995</v>
          </cell>
        </row>
        <row r="13">
          <cell r="B13">
            <v>2.7839</v>
          </cell>
          <cell r="C13">
            <v>5.4028999999999998</v>
          </cell>
          <cell r="D13">
            <v>8.0898000000000003</v>
          </cell>
          <cell r="E13">
            <v>9.1471</v>
          </cell>
          <cell r="F13">
            <v>11.494499999999999</v>
          </cell>
          <cell r="G13">
            <v>13.861299999999998</v>
          </cell>
          <cell r="H13">
            <v>15.1029</v>
          </cell>
          <cell r="I13">
            <v>17.363</v>
          </cell>
          <cell r="J13">
            <v>19.652200000000001</v>
          </cell>
          <cell r="K13">
            <v>21.970499999999998</v>
          </cell>
          <cell r="L13">
            <v>24.327599999999997</v>
          </cell>
          <cell r="M13">
            <v>26.723500000000001</v>
          </cell>
          <cell r="N13">
            <v>29.167899999999999</v>
          </cell>
          <cell r="O13">
            <v>31.660799999999998</v>
          </cell>
          <cell r="P13">
            <v>34.2119</v>
          </cell>
          <cell r="Q13">
            <v>36.821199999999997</v>
          </cell>
          <cell r="R13">
            <v>39.508099999999999</v>
          </cell>
          <cell r="S13">
            <v>42.272599999999997</v>
          </cell>
          <cell r="T13">
            <v>45.134099999999997</v>
          </cell>
          <cell r="U13">
            <v>48.0732</v>
          </cell>
          <cell r="V13">
            <v>51.119</v>
          </cell>
          <cell r="W13">
            <v>54.271500000000003</v>
          </cell>
          <cell r="X13">
            <v>57.540399999999998</v>
          </cell>
          <cell r="Y13">
            <v>60.925699999999999</v>
          </cell>
          <cell r="Z13">
            <v>64.427400000000006</v>
          </cell>
          <cell r="AA13">
            <v>68.055199999999999</v>
          </cell>
          <cell r="AB13">
            <v>71.81880000000001</v>
          </cell>
          <cell r="AC13">
            <v>75.7376</v>
          </cell>
          <cell r="AD13">
            <v>79.821300000000008</v>
          </cell>
          <cell r="AE13">
            <v>84.079599999999999</v>
          </cell>
        </row>
        <row r="14">
          <cell r="B14">
            <v>2.8033000000000001</v>
          </cell>
          <cell r="C14">
            <v>5.4513999999999996</v>
          </cell>
          <cell r="D14">
            <v>8.1479999999999997</v>
          </cell>
          <cell r="E14">
            <v>9.2052999999999994</v>
          </cell>
          <cell r="F14">
            <v>11.5527</v>
          </cell>
          <cell r="G14">
            <v>13.9292</v>
          </cell>
          <cell r="H14">
            <v>15.1708</v>
          </cell>
          <cell r="I14">
            <v>17.4406</v>
          </cell>
          <cell r="J14">
            <v>19.749199999999998</v>
          </cell>
          <cell r="K14">
            <v>22.096600000000002</v>
          </cell>
          <cell r="L14">
            <v>24.482799999999997</v>
          </cell>
          <cell r="M14">
            <v>26.9175</v>
          </cell>
          <cell r="N14">
            <v>29.410399999999999</v>
          </cell>
          <cell r="O14">
            <v>31.9712</v>
          </cell>
          <cell r="P14">
            <v>34.590199999999996</v>
          </cell>
          <cell r="Q14">
            <v>37.286799999999999</v>
          </cell>
          <cell r="R14">
            <v>40.070700000000002</v>
          </cell>
          <cell r="S14">
            <v>42.951599999999999</v>
          </cell>
          <cell r="T14">
            <v>45.919800000000002</v>
          </cell>
          <cell r="U14">
            <v>48.994699999999995</v>
          </cell>
          <cell r="V14">
            <v>52.176299999999998</v>
          </cell>
          <cell r="W14">
            <v>55.493699999999997</v>
          </cell>
          <cell r="X14">
            <v>58.9178</v>
          </cell>
          <cell r="Y14">
            <v>62.468000000000004</v>
          </cell>
          <cell r="Z14">
            <v>66.144300000000001</v>
          </cell>
          <cell r="AA14">
            <v>69.966099999999997</v>
          </cell>
          <cell r="AB14">
            <v>73.943100000000001</v>
          </cell>
          <cell r="AC14">
            <v>78.094700000000003</v>
          </cell>
          <cell r="AD14">
            <v>82.430599999999998</v>
          </cell>
          <cell r="AE14">
            <v>86.960499999999996</v>
          </cell>
        </row>
        <row r="15">
          <cell r="B15">
            <v>2.8227000000000002</v>
          </cell>
          <cell r="C15">
            <v>5.4707999999999997</v>
          </cell>
          <cell r="D15">
            <v>8.1673999999999989</v>
          </cell>
          <cell r="E15">
            <v>9.2247000000000003</v>
          </cell>
          <cell r="F15">
            <v>11.572099999999999</v>
          </cell>
          <cell r="G15">
            <v>13.958299999999999</v>
          </cell>
          <cell r="H15">
            <v>15.219299999999999</v>
          </cell>
          <cell r="I15">
            <v>17.508500000000002</v>
          </cell>
          <cell r="J15">
            <v>19.836499999999997</v>
          </cell>
          <cell r="K15">
            <v>22.2227</v>
          </cell>
          <cell r="L15">
            <v>24.6477</v>
          </cell>
          <cell r="M15">
            <v>27.140599999999999</v>
          </cell>
          <cell r="N15">
            <v>29.7014</v>
          </cell>
          <cell r="O15">
            <v>32.330099999999995</v>
          </cell>
          <cell r="P15">
            <v>35.036399999999993</v>
          </cell>
          <cell r="Q15">
            <v>37.839700000000001</v>
          </cell>
          <cell r="R15">
            <v>40.7303</v>
          </cell>
          <cell r="S15">
            <v>43.727599999999995</v>
          </cell>
          <cell r="T15">
            <v>46.831600000000002</v>
          </cell>
          <cell r="U15">
            <v>50.052</v>
          </cell>
          <cell r="V15">
            <v>53.398499999999999</v>
          </cell>
          <cell r="W15">
            <v>56.871099999999998</v>
          </cell>
          <cell r="X15">
            <v>60.469799999999999</v>
          </cell>
          <cell r="Y15">
            <v>64.204299999999989</v>
          </cell>
          <cell r="Z15">
            <v>68.074600000000004</v>
          </cell>
          <cell r="AA15">
            <v>72.119499999999988</v>
          </cell>
          <cell r="AB15">
            <v>76.329299999999989</v>
          </cell>
          <cell r="AC15">
            <v>80.742799999999988</v>
          </cell>
          <cell r="AD15">
            <v>85.35029999999999</v>
          </cell>
          <cell r="AE15">
            <v>90.190600000000003</v>
          </cell>
        </row>
        <row r="16">
          <cell r="B16">
            <v>2.8227000000000002</v>
          </cell>
          <cell r="C16">
            <v>5.4805000000000001</v>
          </cell>
          <cell r="D16">
            <v>8.1770999999999994</v>
          </cell>
          <cell r="E16">
            <v>9.2343999999999991</v>
          </cell>
          <cell r="F16">
            <v>11.6012</v>
          </cell>
          <cell r="G16">
            <v>13.9971</v>
          </cell>
          <cell r="H16">
            <v>15.267799999999999</v>
          </cell>
          <cell r="I16">
            <v>17.586099999999998</v>
          </cell>
          <cell r="J16">
            <v>19.962599999999998</v>
          </cell>
          <cell r="K16">
            <v>22.387599999999999</v>
          </cell>
          <cell r="L16">
            <v>24.870799999999999</v>
          </cell>
          <cell r="M16">
            <v>27.4316</v>
          </cell>
          <cell r="N16">
            <v>30.07</v>
          </cell>
          <cell r="O16">
            <v>32.785999999999994</v>
          </cell>
          <cell r="P16">
            <v>35.599000000000004</v>
          </cell>
          <cell r="Q16">
            <v>38.518700000000003</v>
          </cell>
          <cell r="R16">
            <v>41.535399999999996</v>
          </cell>
          <cell r="S16">
            <v>44.658799999999999</v>
          </cell>
          <cell r="T16">
            <v>47.917999999999999</v>
          </cell>
          <cell r="U16">
            <v>51.3033</v>
          </cell>
          <cell r="V16">
            <v>54.814699999999995</v>
          </cell>
          <cell r="W16">
            <v>58.4619</v>
          </cell>
          <cell r="X16">
            <v>62.244900000000001</v>
          </cell>
          <cell r="Y16">
            <v>66.183099999999996</v>
          </cell>
          <cell r="Z16">
            <v>70.276499999999999</v>
          </cell>
          <cell r="AA16">
            <v>74.563900000000004</v>
          </cell>
          <cell r="AB16">
            <v>79.045299999999997</v>
          </cell>
          <cell r="AC16">
            <v>83.730399999999989</v>
          </cell>
          <cell r="AD16">
            <v>88.658000000000001</v>
          </cell>
          <cell r="AE16">
            <v>93.828100000000006</v>
          </cell>
        </row>
        <row r="17">
          <cell r="B17">
            <v>2.8227000000000002</v>
          </cell>
          <cell r="C17">
            <v>5.4805000000000001</v>
          </cell>
          <cell r="D17">
            <v>8.1867999999999999</v>
          </cell>
          <cell r="E17">
            <v>9.2635000000000005</v>
          </cell>
          <cell r="F17">
            <v>11.64</v>
          </cell>
          <cell r="G17">
            <v>14.065</v>
          </cell>
          <cell r="H17">
            <v>15.3551</v>
          </cell>
          <cell r="I17">
            <v>17.712199999999999</v>
          </cell>
          <cell r="J17">
            <v>20.1372</v>
          </cell>
          <cell r="K17">
            <v>22.6204</v>
          </cell>
          <cell r="L17">
            <v>25.171499999999998</v>
          </cell>
          <cell r="M17">
            <v>27.819599999999998</v>
          </cell>
          <cell r="N17">
            <v>30.545299999999997</v>
          </cell>
          <cell r="O17">
            <v>33.377699999999997</v>
          </cell>
          <cell r="P17">
            <v>36.307099999999998</v>
          </cell>
          <cell r="Q17">
            <v>39.343200000000003</v>
          </cell>
          <cell r="R17">
            <v>42.505400000000002</v>
          </cell>
          <cell r="S17">
            <v>45.793700000000001</v>
          </cell>
          <cell r="T17">
            <v>49.217800000000004</v>
          </cell>
          <cell r="U17">
            <v>52.768000000000001</v>
          </cell>
          <cell r="V17">
            <v>56.463699999999996</v>
          </cell>
          <cell r="W17">
            <v>60.295199999999994</v>
          </cell>
          <cell r="X17">
            <v>64.281899999999993</v>
          </cell>
          <cell r="Y17">
            <v>68.452899999999985</v>
          </cell>
          <cell r="Z17">
            <v>72.79849999999999</v>
          </cell>
          <cell r="AA17">
            <v>77.347799999999992</v>
          </cell>
          <cell r="AB17">
            <v>82.120199999999997</v>
          </cell>
          <cell r="AC17">
            <v>87.135099999999994</v>
          </cell>
          <cell r="AD17">
            <v>92.402200000000008</v>
          </cell>
          <cell r="AE17">
            <v>97.950599999999994</v>
          </cell>
        </row>
        <row r="18">
          <cell r="B18">
            <v>2.8323999999999998</v>
          </cell>
          <cell r="C18">
            <v>5.4998999999999993</v>
          </cell>
          <cell r="D18">
            <v>8.2158999999999995</v>
          </cell>
          <cell r="E18">
            <v>9.3022999999999989</v>
          </cell>
          <cell r="F18">
            <v>11.7079</v>
          </cell>
          <cell r="G18">
            <v>14.161999999999999</v>
          </cell>
          <cell r="H18">
            <v>15.5006</v>
          </cell>
          <cell r="I18">
            <v>17.906200000000002</v>
          </cell>
          <cell r="J18">
            <v>20.3797</v>
          </cell>
          <cell r="K18">
            <v>22.940499999999997</v>
          </cell>
          <cell r="L18">
            <v>25.5886</v>
          </cell>
          <cell r="M18">
            <v>28.323999999999998</v>
          </cell>
          <cell r="N18">
            <v>31.1661</v>
          </cell>
          <cell r="O18">
            <v>34.114899999999999</v>
          </cell>
          <cell r="P18">
            <v>37.180099999999996</v>
          </cell>
          <cell r="Q18">
            <v>40.361699999999999</v>
          </cell>
          <cell r="R18">
            <v>43.679099999999998</v>
          </cell>
          <cell r="S18">
            <v>47.142000000000003</v>
          </cell>
          <cell r="T18">
            <v>50.740700000000004</v>
          </cell>
          <cell r="U18">
            <v>54.475199999999994</v>
          </cell>
          <cell r="V18">
            <v>58.355199999999996</v>
          </cell>
          <cell r="W18">
            <v>62.400099999999995</v>
          </cell>
          <cell r="X18">
            <v>66.629300000000001</v>
          </cell>
          <cell r="Y18">
            <v>71.0428</v>
          </cell>
          <cell r="Z18">
            <v>75.669700000000006</v>
          </cell>
          <cell r="AA18">
            <v>80.5197</v>
          </cell>
          <cell r="AB18">
            <v>85.621899999999997</v>
          </cell>
          <cell r="AC18">
            <v>90.98599999999999</v>
          </cell>
          <cell r="AD18">
            <v>96.631399999999999</v>
          </cell>
          <cell r="AE18">
            <v>102.5872</v>
          </cell>
        </row>
        <row r="19">
          <cell r="B19">
            <v>2.8421000000000003</v>
          </cell>
          <cell r="C19">
            <v>5.5289999999999999</v>
          </cell>
          <cell r="D19">
            <v>8.2740999999999989</v>
          </cell>
          <cell r="E19">
            <v>9.3798999999999992</v>
          </cell>
          <cell r="F19">
            <v>11.814599999999999</v>
          </cell>
          <cell r="G19">
            <v>14.326899999999998</v>
          </cell>
          <cell r="H19">
            <v>15.7043</v>
          </cell>
          <cell r="I19">
            <v>18.177799999999998</v>
          </cell>
          <cell r="J19">
            <v>20.728899999999999</v>
          </cell>
          <cell r="K19">
            <v>23.377000000000002</v>
          </cell>
          <cell r="L19">
            <v>26.1221</v>
          </cell>
          <cell r="M19">
            <v>28.9739</v>
          </cell>
          <cell r="N19">
            <v>31.9421</v>
          </cell>
          <cell r="O19">
            <v>35.026699999999998</v>
          </cell>
          <cell r="P19">
            <v>38.237400000000001</v>
          </cell>
          <cell r="Q19">
            <v>41.5839</v>
          </cell>
          <cell r="R19">
            <v>45.085599999999992</v>
          </cell>
          <cell r="S19">
            <v>48.723099999999995</v>
          </cell>
          <cell r="T19">
            <v>52.506100000000004</v>
          </cell>
          <cell r="U19">
            <v>56.434599999999996</v>
          </cell>
          <cell r="V19">
            <v>60.537699999999994</v>
          </cell>
          <cell r="W19">
            <v>64.825099999999992</v>
          </cell>
          <cell r="X19">
            <v>69.3065</v>
          </cell>
          <cell r="Y19">
            <v>74.010999999999996</v>
          </cell>
          <cell r="Z19">
            <v>78.938599999999994</v>
          </cell>
          <cell r="AA19">
            <v>84.118399999999994</v>
          </cell>
          <cell r="AB19">
            <v>89.579499999999996</v>
          </cell>
          <cell r="AC19">
            <v>95.331599999999995</v>
          </cell>
          <cell r="AD19">
            <v>101.4038</v>
          </cell>
          <cell r="AE19">
            <v>107.8155</v>
          </cell>
        </row>
        <row r="20">
          <cell r="B20">
            <v>2.8614999999999999</v>
          </cell>
          <cell r="C20">
            <v>5.5774999999999997</v>
          </cell>
          <cell r="D20">
            <v>8.3613999999999997</v>
          </cell>
          <cell r="E20">
            <v>9.4962999999999997</v>
          </cell>
          <cell r="F20">
            <v>11.989199999999999</v>
          </cell>
          <cell r="G20">
            <v>14.559699999999999</v>
          </cell>
          <cell r="H20">
            <v>15.9856</v>
          </cell>
          <cell r="I20">
            <v>18.5367</v>
          </cell>
          <cell r="J20">
            <v>21.184799999999999</v>
          </cell>
          <cell r="K20">
            <v>23.939599999999999</v>
          </cell>
          <cell r="L20">
            <v>26.801099999999998</v>
          </cell>
          <cell r="M20">
            <v>29.779</v>
          </cell>
          <cell r="N20">
            <v>32.892699999999998</v>
          </cell>
          <cell r="O20">
            <v>36.122799999999998</v>
          </cell>
          <cell r="P20">
            <v>39.508099999999999</v>
          </cell>
          <cell r="Q20">
            <v>43.038899999999998</v>
          </cell>
          <cell r="R20">
            <v>46.715199999999996</v>
          </cell>
          <cell r="S20">
            <v>50.536999999999999</v>
          </cell>
          <cell r="T20">
            <v>54.523699999999998</v>
          </cell>
          <cell r="U20">
            <v>58.684999999999995</v>
          </cell>
          <cell r="V20">
            <v>63.0306</v>
          </cell>
          <cell r="W20">
            <v>67.579899999999995</v>
          </cell>
          <cell r="X20">
            <v>72.3523</v>
          </cell>
          <cell r="Y20">
            <v>77.367199999999997</v>
          </cell>
          <cell r="Z20">
            <v>82.634299999999996</v>
          </cell>
          <cell r="AA20">
            <v>88.182699999999997</v>
          </cell>
          <cell r="AB20">
            <v>94.041499999999999</v>
          </cell>
          <cell r="AC20">
            <v>100.22039999999998</v>
          </cell>
          <cell r="AD20">
            <v>106.7582</v>
          </cell>
          <cell r="AE20">
            <v>113.684</v>
          </cell>
        </row>
        <row r="21">
          <cell r="B21">
            <v>2.9003000000000001</v>
          </cell>
          <cell r="C21">
            <v>5.6551</v>
          </cell>
          <cell r="D21">
            <v>8.4874999999999989</v>
          </cell>
          <cell r="E21">
            <v>9.6612000000000009</v>
          </cell>
          <cell r="F21">
            <v>12.222</v>
          </cell>
          <cell r="G21">
            <v>14.870099999999999</v>
          </cell>
          <cell r="H21">
            <v>16.354199999999999</v>
          </cell>
          <cell r="I21">
            <v>19.002299999999998</v>
          </cell>
          <cell r="J21">
            <v>21.7668</v>
          </cell>
          <cell r="K21">
            <v>24.637999999999998</v>
          </cell>
          <cell r="L21">
            <v>27.635299999999997</v>
          </cell>
          <cell r="M21">
            <v>30.758700000000001</v>
          </cell>
          <cell r="N21">
            <v>34.017899999999997</v>
          </cell>
          <cell r="O21">
            <v>37.432300000000005</v>
          </cell>
          <cell r="P21">
            <v>41.001899999999999</v>
          </cell>
          <cell r="Q21">
            <v>44.716999999999999</v>
          </cell>
          <cell r="R21">
            <v>48.587299999999999</v>
          </cell>
          <cell r="S21">
            <v>52.622499999999995</v>
          </cell>
          <cell r="T21">
            <v>56.832300000000004</v>
          </cell>
          <cell r="U21">
            <v>61.2361</v>
          </cell>
          <cell r="V21">
            <v>65.853300000000004</v>
          </cell>
          <cell r="W21">
            <v>70.693599999999989</v>
          </cell>
          <cell r="X21">
            <v>75.78609999999999</v>
          </cell>
          <cell r="Y21">
            <v>81.150199999999998</v>
          </cell>
          <cell r="Z21">
            <v>86.795600000000007</v>
          </cell>
          <cell r="AA21">
            <v>92.751400000000004</v>
          </cell>
          <cell r="AB21">
            <v>99.046700000000001</v>
          </cell>
          <cell r="AC21">
            <v>105.7106</v>
          </cell>
          <cell r="AD21">
            <v>112.7625</v>
          </cell>
          <cell r="AE21">
            <v>120.24119999999999</v>
          </cell>
        </row>
        <row r="22">
          <cell r="B22">
            <v>2.9487999999999999</v>
          </cell>
          <cell r="C22">
            <v>5.7618</v>
          </cell>
          <cell r="D22">
            <v>8.6717999999999993</v>
          </cell>
          <cell r="E22">
            <v>9.8842999999999996</v>
          </cell>
          <cell r="F22">
            <v>12.5227</v>
          </cell>
          <cell r="G22">
            <v>15.258100000000001</v>
          </cell>
          <cell r="H22">
            <v>16.819800000000001</v>
          </cell>
          <cell r="I22">
            <v>19.584299999999999</v>
          </cell>
          <cell r="J22">
            <v>22.474900000000002</v>
          </cell>
          <cell r="K22">
            <v>25.4819</v>
          </cell>
          <cell r="L22">
            <v>28.624700000000001</v>
          </cell>
          <cell r="M22">
            <v>31.912999999999997</v>
          </cell>
          <cell r="N22">
            <v>35.356500000000004</v>
          </cell>
          <cell r="O22">
            <v>38.955199999999998</v>
          </cell>
          <cell r="P22">
            <v>42.709099999999999</v>
          </cell>
          <cell r="Q22">
            <v>46.618200000000002</v>
          </cell>
          <cell r="R22">
            <v>50.701900000000002</v>
          </cell>
          <cell r="S22">
            <v>54.969900000000003</v>
          </cell>
          <cell r="T22">
            <v>59.431899999999999</v>
          </cell>
          <cell r="U22">
            <v>64.11699999999999</v>
          </cell>
          <cell r="V22">
            <v>69.034899999999993</v>
          </cell>
          <cell r="W22">
            <v>74.204999999999998</v>
          </cell>
          <cell r="X22">
            <v>79.656400000000005</v>
          </cell>
          <cell r="Y22">
            <v>85.398800000000008</v>
          </cell>
          <cell r="Z22">
            <v>91.461300000000008</v>
          </cell>
          <cell r="AA22">
            <v>97.863299999999995</v>
          </cell>
          <cell r="AB22">
            <v>104.6533</v>
          </cell>
          <cell r="AC22">
            <v>111.8313</v>
          </cell>
          <cell r="AD22">
            <v>119.4555</v>
          </cell>
          <cell r="AE22">
            <v>127.54530000000001</v>
          </cell>
        </row>
        <row r="23">
          <cell r="B23">
            <v>3.0166999999999997</v>
          </cell>
          <cell r="C23">
            <v>5.9072999999999993</v>
          </cell>
          <cell r="D23">
            <v>8.8948999999999998</v>
          </cell>
          <cell r="E23">
            <v>10.155900000000001</v>
          </cell>
          <cell r="F23">
            <v>12.901</v>
          </cell>
          <cell r="G23">
            <v>15.752799999999999</v>
          </cell>
          <cell r="H23">
            <v>17.401800000000001</v>
          </cell>
          <cell r="I23">
            <v>20.292400000000001</v>
          </cell>
          <cell r="J23">
            <v>23.3188</v>
          </cell>
          <cell r="K23">
            <v>26.481000000000002</v>
          </cell>
          <cell r="L23">
            <v>29.788699999999999</v>
          </cell>
          <cell r="M23">
            <v>33.251600000000003</v>
          </cell>
          <cell r="N23">
            <v>36.889099999999999</v>
          </cell>
          <cell r="O23">
            <v>40.681799999999996</v>
          </cell>
          <cell r="P23">
            <v>44.639400000000002</v>
          </cell>
          <cell r="Q23">
            <v>48.771599999999999</v>
          </cell>
          <cell r="R23">
            <v>53.088099999999997</v>
          </cell>
          <cell r="S23">
            <v>57.6083</v>
          </cell>
          <cell r="T23">
            <v>62.361300000000007</v>
          </cell>
          <cell r="U23">
            <v>67.347100000000012</v>
          </cell>
          <cell r="V23">
            <v>72.604499999999987</v>
          </cell>
          <cell r="W23">
            <v>78.133499999999998</v>
          </cell>
          <cell r="X23">
            <v>83.972899999999996</v>
          </cell>
          <cell r="Y23">
            <v>90.142099999999999</v>
          </cell>
          <cell r="Z23">
            <v>96.660499999999999</v>
          </cell>
          <cell r="AA23">
            <v>103.5766</v>
          </cell>
          <cell r="AB23">
            <v>110.89039999999999</v>
          </cell>
          <cell r="AC23">
            <v>118.6601</v>
          </cell>
          <cell r="AD23">
            <v>126.9051</v>
          </cell>
          <cell r="AE23">
            <v>135.66420000000002</v>
          </cell>
        </row>
        <row r="24">
          <cell r="B24">
            <v>3.1040000000000001</v>
          </cell>
          <cell r="C24">
            <v>6.0818999999999992</v>
          </cell>
          <cell r="D24">
            <v>9.1859000000000002</v>
          </cell>
          <cell r="E24">
            <v>10.505100000000001</v>
          </cell>
          <cell r="F24">
            <v>13.3569</v>
          </cell>
          <cell r="G24">
            <v>16.3445</v>
          </cell>
          <cell r="H24">
            <v>18.0808</v>
          </cell>
          <cell r="I24">
            <v>21.116899999999998</v>
          </cell>
          <cell r="J24">
            <v>24.298500000000001</v>
          </cell>
          <cell r="K24">
            <v>27.635299999999997</v>
          </cell>
          <cell r="L24">
            <v>31.127300000000002</v>
          </cell>
          <cell r="M24">
            <v>34.793899999999994</v>
          </cell>
          <cell r="N24">
            <v>38.625399999999999</v>
          </cell>
          <cell r="O24">
            <v>42.621799999999993</v>
          </cell>
          <cell r="P24">
            <v>46.802500000000002</v>
          </cell>
          <cell r="Q24">
            <v>51.167499999999997</v>
          </cell>
          <cell r="R24">
            <v>55.755599999999994</v>
          </cell>
          <cell r="S24">
            <v>60.566799999999994</v>
          </cell>
          <cell r="T24">
            <v>65.630199999999988</v>
          </cell>
          <cell r="U24">
            <v>70.955500000000001</v>
          </cell>
          <cell r="V24">
            <v>76.581500000000005</v>
          </cell>
          <cell r="W24">
            <v>82.517899999999997</v>
          </cell>
          <cell r="X24">
            <v>88.784099999999995</v>
          </cell>
          <cell r="Y24">
            <v>95.428599999999989</v>
          </cell>
          <cell r="Z24">
            <v>102.46109999999999</v>
          </cell>
          <cell r="AA24">
            <v>109.92039999999999</v>
          </cell>
          <cell r="AB24">
            <v>117.8356</v>
          </cell>
          <cell r="AC24">
            <v>126.23579999999998</v>
          </cell>
          <cell r="AD24">
            <v>135.17920000000001</v>
          </cell>
          <cell r="AE24">
            <v>144.66579999999999</v>
          </cell>
        </row>
        <row r="25">
          <cell r="B25">
            <v>3.2107000000000001</v>
          </cell>
          <cell r="C25">
            <v>6.3049999999999997</v>
          </cell>
          <cell r="D25">
            <v>9.5253999999999994</v>
          </cell>
          <cell r="E25">
            <v>10.9222</v>
          </cell>
          <cell r="F25">
            <v>13.909799999999999</v>
          </cell>
          <cell r="G25">
            <v>17.042899999999999</v>
          </cell>
          <cell r="H25">
            <v>18.876200000000001</v>
          </cell>
          <cell r="I25">
            <v>22.077200000000001</v>
          </cell>
          <cell r="J25">
            <v>25.433399999999999</v>
          </cell>
          <cell r="K25">
            <v>28.954499999999999</v>
          </cell>
          <cell r="L25">
            <v>32.650199999999998</v>
          </cell>
          <cell r="M25">
            <v>36.520499999999998</v>
          </cell>
          <cell r="N25">
            <v>40.555700000000002</v>
          </cell>
          <cell r="O25">
            <v>44.775199999999998</v>
          </cell>
          <cell r="P25">
            <v>49.198399999999999</v>
          </cell>
          <cell r="Q25">
            <v>53.844699999999996</v>
          </cell>
          <cell r="R25">
            <v>58.714100000000002</v>
          </cell>
          <cell r="S25">
            <v>63.855099999999993</v>
          </cell>
          <cell r="T25">
            <v>69.25800000000001</v>
          </cell>
          <cell r="U25">
            <v>74.971299999999999</v>
          </cell>
          <cell r="V25">
            <v>81.0047</v>
          </cell>
          <cell r="W25">
            <v>87.377600000000001</v>
          </cell>
          <cell r="X25">
            <v>94.138499999999993</v>
          </cell>
          <cell r="Y25">
            <v>101.2971</v>
          </cell>
          <cell r="Z25">
            <v>108.8922</v>
          </cell>
          <cell r="AA25">
            <v>116.95289999999999</v>
          </cell>
          <cell r="AB25">
            <v>125.5277</v>
          </cell>
          <cell r="AC25">
            <v>134.636</v>
          </cell>
          <cell r="AD25">
            <v>144.32629999999997</v>
          </cell>
          <cell r="AE25">
            <v>154.61799999999999</v>
          </cell>
        </row>
        <row r="26">
          <cell r="B26">
            <v>3.3465000000000003</v>
          </cell>
          <cell r="C26">
            <v>6.5668999999999995</v>
          </cell>
          <cell r="D26">
            <v>9.942499999999999</v>
          </cell>
          <cell r="E26">
            <v>11.4072</v>
          </cell>
          <cell r="F26">
            <v>14.549999999999999</v>
          </cell>
          <cell r="G26">
            <v>17.847999999999999</v>
          </cell>
          <cell r="H26">
            <v>19.787999999999997</v>
          </cell>
          <cell r="I26">
            <v>23.163599999999999</v>
          </cell>
          <cell r="J26">
            <v>26.713799999999999</v>
          </cell>
          <cell r="K26">
            <v>30.438599999999997</v>
          </cell>
          <cell r="L26">
            <v>34.347699999999996</v>
          </cell>
          <cell r="M26">
            <v>38.421700000000001</v>
          </cell>
          <cell r="N26">
            <v>42.689699999999995</v>
          </cell>
          <cell r="O26">
            <v>47.161399999999993</v>
          </cell>
          <cell r="P26">
            <v>51.856200000000001</v>
          </cell>
          <cell r="Q26">
            <v>56.793499999999995</v>
          </cell>
          <cell r="R26">
            <v>62.002400000000002</v>
          </cell>
          <cell r="S26">
            <v>67.492599999999996</v>
          </cell>
          <cell r="T26">
            <v>73.283499999999989</v>
          </cell>
          <cell r="U26">
            <v>79.413899999999998</v>
          </cell>
          <cell r="V26">
            <v>85.893499999999989</v>
          </cell>
          <cell r="W26">
            <v>92.770799999999994</v>
          </cell>
          <cell r="X26">
            <v>100.05550000000001</v>
          </cell>
          <cell r="Y26">
            <v>107.7961</v>
          </cell>
          <cell r="Z26">
            <v>116.01199999999999</v>
          </cell>
          <cell r="AA26">
            <v>124.74199999999999</v>
          </cell>
          <cell r="AB26">
            <v>134.03460000000001</v>
          </cell>
          <cell r="AC26">
            <v>143.91890000000001</v>
          </cell>
          <cell r="AD26">
            <v>154.42399999999998</v>
          </cell>
          <cell r="AE26">
            <v>0</v>
          </cell>
        </row>
        <row r="27">
          <cell r="B27">
            <v>3.492</v>
          </cell>
          <cell r="C27">
            <v>6.8675999999999995</v>
          </cell>
          <cell r="D27">
            <v>10.4178</v>
          </cell>
          <cell r="E27">
            <v>11.969799999999999</v>
          </cell>
          <cell r="F27">
            <v>15.2775</v>
          </cell>
          <cell r="G27">
            <v>18.750099999999996</v>
          </cell>
          <cell r="H27">
            <v>20.8065</v>
          </cell>
          <cell r="I27">
            <v>24.376099999999997</v>
          </cell>
          <cell r="J27">
            <v>28.139700000000001</v>
          </cell>
          <cell r="K27">
            <v>32.0779</v>
          </cell>
          <cell r="L27">
            <v>36.1907</v>
          </cell>
          <cell r="M27">
            <v>40.497500000000002</v>
          </cell>
          <cell r="N27">
            <v>45.017699999999998</v>
          </cell>
          <cell r="O27">
            <v>49.770699999999998</v>
          </cell>
          <cell r="P27">
            <v>54.7759</v>
          </cell>
          <cell r="Q27">
            <v>60.052699999999994</v>
          </cell>
          <cell r="R27">
            <v>65.620500000000007</v>
          </cell>
          <cell r="S27">
            <v>71.498699999999985</v>
          </cell>
          <cell r="T27">
            <v>77.726099999999988</v>
          </cell>
          <cell r="U27">
            <v>84.322100000000006</v>
          </cell>
          <cell r="V27">
            <v>91.306099999999986</v>
          </cell>
          <cell r="W27">
            <v>98.726600000000005</v>
          </cell>
          <cell r="X27">
            <v>106.60300000000001</v>
          </cell>
          <cell r="Y27">
            <v>114.97409999999999</v>
          </cell>
          <cell r="Z27">
            <v>123.87869999999999</v>
          </cell>
          <cell r="AA27">
            <v>133.35559999999998</v>
          </cell>
          <cell r="AB27">
            <v>143.43389999999999</v>
          </cell>
          <cell r="AC27">
            <v>154.14269999999999</v>
          </cell>
          <cell r="AD27">
            <v>0</v>
          </cell>
          <cell r="AE27">
            <v>0</v>
          </cell>
        </row>
        <row r="28">
          <cell r="B28">
            <v>3.6665999999999999</v>
          </cell>
          <cell r="C28">
            <v>7.2168000000000001</v>
          </cell>
          <cell r="D28">
            <v>10.951299999999998</v>
          </cell>
          <cell r="E28">
            <v>12.5906</v>
          </cell>
          <cell r="F28">
            <v>16.082599999999999</v>
          </cell>
          <cell r="G28">
            <v>19.758900000000001</v>
          </cell>
          <cell r="H28">
            <v>21.941400000000002</v>
          </cell>
          <cell r="I28">
            <v>25.734100000000002</v>
          </cell>
          <cell r="J28">
            <v>29.7014</v>
          </cell>
          <cell r="K28">
            <v>33.852999999999994</v>
          </cell>
          <cell r="L28">
            <v>38.208300000000001</v>
          </cell>
          <cell r="M28">
            <v>42.777000000000001</v>
          </cell>
          <cell r="N28">
            <v>47.578499999999998</v>
          </cell>
          <cell r="O28">
            <v>52.6419</v>
          </cell>
          <cell r="P28">
            <v>57.986600000000003</v>
          </cell>
          <cell r="Q28">
            <v>63.631999999999991</v>
          </cell>
          <cell r="R28">
            <v>69.607200000000006</v>
          </cell>
          <cell r="S28">
            <v>75.931600000000003</v>
          </cell>
          <cell r="T28">
            <v>82.624600000000001</v>
          </cell>
          <cell r="U28">
            <v>89.734700000000004</v>
          </cell>
          <cell r="V28">
            <v>97.281300000000002</v>
          </cell>
          <cell r="W28">
            <v>105.3032</v>
          </cell>
          <cell r="X28">
            <v>113.8295</v>
          </cell>
          <cell r="Y28">
            <v>122.9087</v>
          </cell>
          <cell r="Z28">
            <v>132.56019999999998</v>
          </cell>
          <cell r="AA28">
            <v>142.84219999999999</v>
          </cell>
          <cell r="AB28">
            <v>153.7741</v>
          </cell>
          <cell r="AC28">
            <v>0</v>
          </cell>
          <cell r="AD28">
            <v>0</v>
          </cell>
          <cell r="AE28">
            <v>0</v>
          </cell>
        </row>
        <row r="29">
          <cell r="B29">
            <v>3.8703000000000003</v>
          </cell>
          <cell r="C29">
            <v>7.6144999999999996</v>
          </cell>
          <cell r="D29">
            <v>11.542999999999999</v>
          </cell>
          <cell r="E29">
            <v>13.279299999999999</v>
          </cell>
          <cell r="F29">
            <v>16.965299999999999</v>
          </cell>
          <cell r="G29">
            <v>20.864700000000003</v>
          </cell>
          <cell r="H29">
            <v>23.192699999999999</v>
          </cell>
          <cell r="I29">
            <v>27.198799999999999</v>
          </cell>
          <cell r="J29">
            <v>31.3795</v>
          </cell>
          <cell r="K29">
            <v>35.773600000000002</v>
          </cell>
          <cell r="L29">
            <v>40.390799999999999</v>
          </cell>
          <cell r="M29">
            <v>45.250499999999995</v>
          </cell>
          <cell r="N29">
            <v>50.372099999999996</v>
          </cell>
          <cell r="O29">
            <v>55.784699999999994</v>
          </cell>
          <cell r="P29">
            <v>61.507699999999993</v>
          </cell>
          <cell r="Q29">
            <v>67.5702</v>
          </cell>
          <cell r="R29">
            <v>73.991600000000005</v>
          </cell>
          <cell r="S29">
            <v>80.801000000000002</v>
          </cell>
          <cell r="T29">
            <v>88.027500000000003</v>
          </cell>
          <cell r="U29">
            <v>95.700199999999995</v>
          </cell>
          <cell r="V29">
            <v>103.8676</v>
          </cell>
          <cell r="W29">
            <v>112.55880000000001</v>
          </cell>
          <cell r="X29">
            <v>121.80289999999999</v>
          </cell>
          <cell r="Y29">
            <v>131.64840000000001</v>
          </cell>
          <cell r="Z29">
            <v>142.13409999999999</v>
          </cell>
          <cell r="AA29">
            <v>153.28909999999999</v>
          </cell>
          <cell r="AB29">
            <v>0</v>
          </cell>
          <cell r="AC29">
            <v>0</v>
          </cell>
          <cell r="AD29">
            <v>0</v>
          </cell>
          <cell r="AE29">
            <v>0</v>
          </cell>
        </row>
        <row r="30">
          <cell r="B30">
            <v>4.0836999999999994</v>
          </cell>
          <cell r="C30">
            <v>8.0315999999999992</v>
          </cell>
          <cell r="D30">
            <v>12.183199999999999</v>
          </cell>
          <cell r="E30">
            <v>14.016499999999999</v>
          </cell>
          <cell r="F30">
            <v>17.945</v>
          </cell>
          <cell r="G30">
            <v>22.0869</v>
          </cell>
          <cell r="H30">
            <v>24.541</v>
          </cell>
          <cell r="I30">
            <v>28.760499999999997</v>
          </cell>
          <cell r="J30">
            <v>33.183700000000002</v>
          </cell>
          <cell r="K30">
            <v>37.839700000000001</v>
          </cell>
          <cell r="L30">
            <v>42.757599999999996</v>
          </cell>
          <cell r="M30">
            <v>47.937400000000004</v>
          </cell>
          <cell r="N30">
            <v>53.417899999999996</v>
          </cell>
          <cell r="O30">
            <v>59.218499999999999</v>
          </cell>
          <cell r="P30">
            <v>65.368300000000005</v>
          </cell>
          <cell r="Q30">
            <v>71.88669999999999</v>
          </cell>
          <cell r="R30">
            <v>78.802799999999991</v>
          </cell>
          <cell r="S30">
            <v>86.155399999999986</v>
          </cell>
          <cell r="T30">
            <v>93.963899999999995</v>
          </cell>
          <cell r="U30">
            <v>102.27679999999999</v>
          </cell>
          <cell r="V30">
            <v>111.1232</v>
          </cell>
          <cell r="W30">
            <v>120.55159999999999</v>
          </cell>
          <cell r="X30">
            <v>130.59109999999998</v>
          </cell>
          <cell r="Y30">
            <v>141.28049999999999</v>
          </cell>
          <cell r="Z30">
            <v>152.65859999999998</v>
          </cell>
          <cell r="AA30">
            <v>0</v>
          </cell>
          <cell r="AB30">
            <v>0</v>
          </cell>
          <cell r="AC30">
            <v>0</v>
          </cell>
          <cell r="AD30">
            <v>0</v>
          </cell>
          <cell r="AE30">
            <v>0</v>
          </cell>
        </row>
        <row r="31">
          <cell r="B31">
            <v>4.2873999999999999</v>
          </cell>
          <cell r="C31">
            <v>8.458400000000001</v>
          </cell>
          <cell r="D31">
            <v>12.8622</v>
          </cell>
          <cell r="E31">
            <v>14.831299999999999</v>
          </cell>
          <cell r="F31">
            <v>19.002299999999998</v>
          </cell>
          <cell r="G31">
            <v>23.377000000000002</v>
          </cell>
          <cell r="H31">
            <v>25.9572</v>
          </cell>
          <cell r="I31">
            <v>30.4192</v>
          </cell>
          <cell r="J31">
            <v>35.123699999999999</v>
          </cell>
          <cell r="K31">
            <v>40.080399999999997</v>
          </cell>
          <cell r="L31">
            <v>45.328099999999999</v>
          </cell>
          <cell r="M31">
            <v>50.8765</v>
          </cell>
          <cell r="N31">
            <v>56.7547</v>
          </cell>
          <cell r="O31">
            <v>62.991799999999998</v>
          </cell>
          <cell r="P31">
            <v>69.607200000000006</v>
          </cell>
          <cell r="Q31">
            <v>76.63</v>
          </cell>
          <cell r="R31">
            <v>84.108699999999985</v>
          </cell>
          <cell r="S31">
            <v>92.052999999999997</v>
          </cell>
          <cell r="T31">
            <v>100.51139999999999</v>
          </cell>
          <cell r="U31">
            <v>109.5227</v>
          </cell>
          <cell r="V31">
            <v>119.12569999999999</v>
          </cell>
          <cell r="W31">
            <v>129.35920000000002</v>
          </cell>
          <cell r="X31">
            <v>140.262</v>
          </cell>
          <cell r="Y31">
            <v>151.87289999999999</v>
          </cell>
          <cell r="Z31">
            <v>0</v>
          </cell>
          <cell r="AA31">
            <v>0</v>
          </cell>
          <cell r="AB31">
            <v>0</v>
          </cell>
          <cell r="AC31">
            <v>0</v>
          </cell>
          <cell r="AD31">
            <v>0</v>
          </cell>
          <cell r="AE31">
            <v>0</v>
          </cell>
        </row>
        <row r="32">
          <cell r="B32">
            <v>4.5590000000000002</v>
          </cell>
          <cell r="C32">
            <v>8.9918999999999993</v>
          </cell>
          <cell r="D32">
            <v>13.677</v>
          </cell>
          <cell r="E32">
            <v>15.781899999999998</v>
          </cell>
          <cell r="F32">
            <v>20.185699999999997</v>
          </cell>
          <cell r="G32">
            <v>24.7835</v>
          </cell>
          <cell r="H32">
            <v>27.5092</v>
          </cell>
          <cell r="I32">
            <v>32.252499999999998</v>
          </cell>
          <cell r="J32">
            <v>37.257699999999993</v>
          </cell>
          <cell r="K32">
            <v>42.563600000000001</v>
          </cell>
          <cell r="L32">
            <v>48.179900000000004</v>
          </cell>
          <cell r="M32">
            <v>54.1357</v>
          </cell>
          <cell r="N32">
            <v>60.460099999999997</v>
          </cell>
          <cell r="O32">
            <v>67.172499999999999</v>
          </cell>
          <cell r="P32">
            <v>74.311700000000002</v>
          </cell>
          <cell r="Q32">
            <v>81.90679999999999</v>
          </cell>
          <cell r="R32">
            <v>89.986899999999991</v>
          </cell>
          <cell r="S32">
            <v>98.600499999999997</v>
          </cell>
          <cell r="T32">
            <v>107.77669999999999</v>
          </cell>
          <cell r="U32">
            <v>117.56399999999999</v>
          </cell>
          <cell r="V32">
            <v>128.00120000000001</v>
          </cell>
          <cell r="W32">
            <v>139.11739999999998</v>
          </cell>
          <cell r="X32">
            <v>150.97079999999997</v>
          </cell>
          <cell r="Y32">
            <v>0</v>
          </cell>
          <cell r="Z32">
            <v>0</v>
          </cell>
          <cell r="AA32">
            <v>0</v>
          </cell>
          <cell r="AB32">
            <v>0</v>
          </cell>
          <cell r="AC32">
            <v>0</v>
          </cell>
          <cell r="AD32">
            <v>0</v>
          </cell>
          <cell r="AE32">
            <v>0</v>
          </cell>
        </row>
        <row r="33">
          <cell r="B33">
            <v>4.8499999999999996</v>
          </cell>
          <cell r="C33">
            <v>9.5738999999999983</v>
          </cell>
          <cell r="D33">
            <v>14.5694</v>
          </cell>
          <cell r="E33">
            <v>16.751899999999999</v>
          </cell>
          <cell r="F33">
            <v>21.378799999999998</v>
          </cell>
          <cell r="G33">
            <v>26.257899999999999</v>
          </cell>
          <cell r="H33">
            <v>29.158199999999997</v>
          </cell>
          <cell r="I33">
            <v>34.221600000000002</v>
          </cell>
          <cell r="J33">
            <v>39.575999999999993</v>
          </cell>
          <cell r="K33">
            <v>45.260199999999998</v>
          </cell>
          <cell r="L33">
            <v>51.293599999999998</v>
          </cell>
          <cell r="M33">
            <v>57.705300000000001</v>
          </cell>
          <cell r="N33">
            <v>64.514700000000005</v>
          </cell>
          <cell r="O33">
            <v>71.770299999999992</v>
          </cell>
          <cell r="P33">
            <v>79.491500000000002</v>
          </cell>
          <cell r="Q33">
            <v>87.717100000000002</v>
          </cell>
          <cell r="R33">
            <v>96.476199999999992</v>
          </cell>
          <cell r="S33">
            <v>105.827</v>
          </cell>
          <cell r="T33">
            <v>115.79859999999999</v>
          </cell>
          <cell r="U33">
            <v>126.4395</v>
          </cell>
          <cell r="V33">
            <v>137.77879999999999</v>
          </cell>
          <cell r="W33">
            <v>149.86500000000001</v>
          </cell>
          <cell r="X33">
            <v>0</v>
          </cell>
          <cell r="Y33">
            <v>0</v>
          </cell>
          <cell r="Z33">
            <v>0</v>
          </cell>
          <cell r="AA33">
            <v>0</v>
          </cell>
          <cell r="AB33">
            <v>0</v>
          </cell>
          <cell r="AC33">
            <v>0</v>
          </cell>
          <cell r="AD33">
            <v>0</v>
          </cell>
          <cell r="AE33">
            <v>0</v>
          </cell>
        </row>
        <row r="34">
          <cell r="B34">
            <v>5.1700999999999997</v>
          </cell>
          <cell r="C34">
            <v>10.2044</v>
          </cell>
          <cell r="D34">
            <v>15.4521</v>
          </cell>
          <cell r="E34">
            <v>17.721899999999998</v>
          </cell>
          <cell r="F34">
            <v>22.6204</v>
          </cell>
          <cell r="G34">
            <v>27.809900000000003</v>
          </cell>
          <cell r="H34">
            <v>30.923599999999997</v>
          </cell>
          <cell r="I34">
            <v>36.336199999999998</v>
          </cell>
          <cell r="J34">
            <v>42.088299999999997</v>
          </cell>
          <cell r="K34">
            <v>48.199299999999994</v>
          </cell>
          <cell r="L34">
            <v>54.698299999999996</v>
          </cell>
          <cell r="M34">
            <v>61.614400000000003</v>
          </cell>
          <cell r="N34">
            <v>68.986400000000003</v>
          </cell>
          <cell r="O34">
            <v>76.833699999999993</v>
          </cell>
          <cell r="P34">
            <v>85.195099999999996</v>
          </cell>
          <cell r="Q34">
            <v>94.119100000000003</v>
          </cell>
          <cell r="R34">
            <v>103.6348</v>
          </cell>
          <cell r="S34">
            <v>113.8004</v>
          </cell>
          <cell r="T34">
            <v>124.645</v>
          </cell>
          <cell r="U34">
            <v>136.21710000000002</v>
          </cell>
          <cell r="V34">
            <v>148.55549999999999</v>
          </cell>
          <cell r="W34">
            <v>0</v>
          </cell>
          <cell r="X34">
            <v>0</v>
          </cell>
          <cell r="Y34">
            <v>0</v>
          </cell>
          <cell r="Z34">
            <v>0</v>
          </cell>
          <cell r="AA34">
            <v>0</v>
          </cell>
          <cell r="AB34">
            <v>0</v>
          </cell>
          <cell r="AC34">
            <v>0</v>
          </cell>
          <cell r="AD34">
            <v>0</v>
          </cell>
          <cell r="AE34">
            <v>0</v>
          </cell>
        </row>
        <row r="35">
          <cell r="B35">
            <v>5.5193000000000003</v>
          </cell>
          <cell r="C35">
            <v>10.766999999999999</v>
          </cell>
          <cell r="D35">
            <v>16.2669</v>
          </cell>
          <cell r="E35">
            <v>18.682200000000002</v>
          </cell>
          <cell r="F35">
            <v>23.910499999999999</v>
          </cell>
          <cell r="G35">
            <v>29.4589</v>
          </cell>
          <cell r="H35">
            <v>32.824800000000003</v>
          </cell>
          <cell r="I35">
            <v>38.644800000000004</v>
          </cell>
          <cell r="J35">
            <v>44.833399999999997</v>
          </cell>
          <cell r="K35">
            <v>51.419699999999999</v>
          </cell>
          <cell r="L35">
            <v>58.442499999999995</v>
          </cell>
          <cell r="M35">
            <v>65.930899999999994</v>
          </cell>
          <cell r="N35">
            <v>73.904299999999992</v>
          </cell>
          <cell r="O35">
            <v>82.411199999999994</v>
          </cell>
          <cell r="P35">
            <v>91.500099999999989</v>
          </cell>
          <cell r="Q35">
            <v>101.20009999999999</v>
          </cell>
          <cell r="R35">
            <v>111.55</v>
          </cell>
          <cell r="S35">
            <v>122.608</v>
          </cell>
          <cell r="T35">
            <v>134.41289999999998</v>
          </cell>
          <cell r="U35">
            <v>147.0035</v>
          </cell>
          <cell r="V35">
            <v>0</v>
          </cell>
          <cell r="W35">
            <v>0</v>
          </cell>
          <cell r="X35">
            <v>0</v>
          </cell>
          <cell r="Y35">
            <v>0</v>
          </cell>
          <cell r="Z35">
            <v>0</v>
          </cell>
          <cell r="AA35">
            <v>0</v>
          </cell>
          <cell r="AB35">
            <v>0</v>
          </cell>
          <cell r="AC35">
            <v>0</v>
          </cell>
          <cell r="AD35">
            <v>0</v>
          </cell>
          <cell r="AE35">
            <v>0</v>
          </cell>
        </row>
        <row r="36">
          <cell r="B36">
            <v>5.6454000000000004</v>
          </cell>
          <cell r="C36">
            <v>11.154999999999999</v>
          </cell>
          <cell r="D36">
            <v>17.004100000000001</v>
          </cell>
          <cell r="E36">
            <v>19.661899999999999</v>
          </cell>
          <cell r="F36">
            <v>25.258799999999997</v>
          </cell>
          <cell r="G36">
            <v>31.224299999999996</v>
          </cell>
          <cell r="H36">
            <v>34.8812</v>
          </cell>
          <cell r="I36">
            <v>41.1571</v>
          </cell>
          <cell r="J36">
            <v>47.840400000000002</v>
          </cell>
          <cell r="K36">
            <v>54.969900000000003</v>
          </cell>
          <cell r="L36">
            <v>62.5747</v>
          </cell>
          <cell r="M36">
            <v>70.683900000000008</v>
          </cell>
          <cell r="N36">
            <v>79.345999999999989</v>
          </cell>
          <cell r="O36">
            <v>88.590099999999993</v>
          </cell>
          <cell r="P36">
            <v>98.474399999999989</v>
          </cell>
          <cell r="Q36">
            <v>109.02800000000001</v>
          </cell>
          <cell r="R36">
            <v>120.3091</v>
          </cell>
          <cell r="S36">
            <v>132.35649999999998</v>
          </cell>
          <cell r="T36">
            <v>145.19929999999999</v>
          </cell>
          <cell r="U36">
            <v>0</v>
          </cell>
          <cell r="V36">
            <v>0</v>
          </cell>
          <cell r="W36">
            <v>0</v>
          </cell>
          <cell r="X36">
            <v>0</v>
          </cell>
          <cell r="Y36">
            <v>0</v>
          </cell>
          <cell r="Z36">
            <v>0</v>
          </cell>
          <cell r="AA36">
            <v>0</v>
          </cell>
          <cell r="AB36">
            <v>0</v>
          </cell>
          <cell r="AC36">
            <v>0</v>
          </cell>
          <cell r="AD36">
            <v>0</v>
          </cell>
          <cell r="AE36">
            <v>0</v>
          </cell>
        </row>
        <row r="37">
          <cell r="B37">
            <v>6.0528000000000004</v>
          </cell>
          <cell r="C37">
            <v>11.960100000000001</v>
          </cell>
          <cell r="D37">
            <v>18.245699999999999</v>
          </cell>
          <cell r="E37">
            <v>21.0975</v>
          </cell>
          <cell r="F37">
            <v>27.130899999999997</v>
          </cell>
          <cell r="G37">
            <v>33.552300000000002</v>
          </cell>
          <cell r="H37">
            <v>37.509900000000002</v>
          </cell>
          <cell r="I37">
            <v>44.299900000000001</v>
          </cell>
          <cell r="J37">
            <v>51.536099999999998</v>
          </cell>
          <cell r="K37">
            <v>59.257300000000001</v>
          </cell>
          <cell r="L37">
            <v>67.502300000000005</v>
          </cell>
          <cell r="M37">
            <v>76.309899999999999</v>
          </cell>
          <cell r="N37">
            <v>85.7286</v>
          </cell>
          <cell r="O37">
            <v>95.797200000000004</v>
          </cell>
          <cell r="P37">
            <v>106.55449999999999</v>
          </cell>
          <cell r="Q37">
            <v>118.05869999999999</v>
          </cell>
          <cell r="R37">
            <v>130.3486</v>
          </cell>
          <cell r="S37">
            <v>143.46299999999999</v>
          </cell>
          <cell r="T37">
            <v>0</v>
          </cell>
          <cell r="U37">
            <v>0</v>
          </cell>
          <cell r="V37">
            <v>0</v>
          </cell>
          <cell r="W37">
            <v>0</v>
          </cell>
          <cell r="X37">
            <v>0</v>
          </cell>
          <cell r="Y37">
            <v>0</v>
          </cell>
          <cell r="Z37">
            <v>0</v>
          </cell>
          <cell r="AA37">
            <v>0</v>
          </cell>
          <cell r="AB37">
            <v>0</v>
          </cell>
          <cell r="AC37">
            <v>0</v>
          </cell>
          <cell r="AD37">
            <v>0</v>
          </cell>
          <cell r="AE37">
            <v>0</v>
          </cell>
        </row>
        <row r="38">
          <cell r="B38">
            <v>6.4989999999999997</v>
          </cell>
          <cell r="C38">
            <v>12.8428</v>
          </cell>
          <cell r="D38">
            <v>19.6037</v>
          </cell>
          <cell r="E38">
            <v>22.688300000000002</v>
          </cell>
          <cell r="F38">
            <v>29.196999999999999</v>
          </cell>
          <cell r="G38">
            <v>36.1325</v>
          </cell>
          <cell r="H38">
            <v>40.439299999999996</v>
          </cell>
          <cell r="I38">
            <v>47.782199999999996</v>
          </cell>
          <cell r="J38">
            <v>55.6295</v>
          </cell>
          <cell r="K38">
            <v>64.02</v>
          </cell>
          <cell r="L38">
            <v>72.982799999999997</v>
          </cell>
          <cell r="M38">
            <v>82.566400000000002</v>
          </cell>
          <cell r="N38">
            <v>92.819299999999998</v>
          </cell>
          <cell r="O38">
            <v>103.78999999999999</v>
          </cell>
          <cell r="P38">
            <v>115.52699999999999</v>
          </cell>
          <cell r="Q38">
            <v>128.05940000000001</v>
          </cell>
          <cell r="R38">
            <v>141.44539999999998</v>
          </cell>
          <cell r="S38">
            <v>0</v>
          </cell>
          <cell r="T38">
            <v>0</v>
          </cell>
          <cell r="U38">
            <v>0</v>
          </cell>
          <cell r="V38">
            <v>0</v>
          </cell>
          <cell r="W38">
            <v>0</v>
          </cell>
          <cell r="X38">
            <v>0</v>
          </cell>
          <cell r="Y38">
            <v>0</v>
          </cell>
          <cell r="Z38">
            <v>0</v>
          </cell>
          <cell r="AA38">
            <v>0</v>
          </cell>
          <cell r="AB38">
            <v>0</v>
          </cell>
          <cell r="AC38">
            <v>0</v>
          </cell>
          <cell r="AD38">
            <v>0</v>
          </cell>
          <cell r="AE38">
            <v>0</v>
          </cell>
        </row>
        <row r="39">
          <cell r="B39">
            <v>6.9936999999999996</v>
          </cell>
          <cell r="C39">
            <v>13.8225</v>
          </cell>
          <cell r="D39">
            <v>21.116899999999998</v>
          </cell>
          <cell r="E39">
            <v>24.463399999999996</v>
          </cell>
          <cell r="F39">
            <v>31.495899999999999</v>
          </cell>
          <cell r="G39">
            <v>39.013399999999997</v>
          </cell>
          <cell r="H39">
            <v>43.688800000000001</v>
          </cell>
          <cell r="I39">
            <v>51.662199999999999</v>
          </cell>
          <cell r="J39">
            <v>60.188499999999998</v>
          </cell>
          <cell r="K39">
            <v>69.316199999999995</v>
          </cell>
          <cell r="L39">
            <v>79.074399999999997</v>
          </cell>
          <cell r="M39">
            <v>89.521299999999997</v>
          </cell>
          <cell r="N39">
            <v>100.7054</v>
          </cell>
          <cell r="O39">
            <v>112.67519999999999</v>
          </cell>
          <cell r="P39">
            <v>125.4695</v>
          </cell>
          <cell r="Q39">
            <v>139.13679999999999</v>
          </cell>
          <cell r="R39">
            <v>0</v>
          </cell>
          <cell r="S39">
            <v>0</v>
          </cell>
          <cell r="T39">
            <v>0</v>
          </cell>
          <cell r="U39">
            <v>0</v>
          </cell>
          <cell r="V39">
            <v>0</v>
          </cell>
          <cell r="W39">
            <v>0</v>
          </cell>
          <cell r="X39">
            <v>0</v>
          </cell>
          <cell r="Y39">
            <v>0</v>
          </cell>
          <cell r="Z39">
            <v>0</v>
          </cell>
          <cell r="AA39">
            <v>0</v>
          </cell>
          <cell r="AB39">
            <v>0</v>
          </cell>
          <cell r="AC39">
            <v>0</v>
          </cell>
          <cell r="AD39">
            <v>0</v>
          </cell>
          <cell r="AE39">
            <v>0</v>
          </cell>
        </row>
        <row r="40">
          <cell r="B40">
            <v>7.5368999999999993</v>
          </cell>
          <cell r="C40">
            <v>14.9186</v>
          </cell>
          <cell r="D40">
            <v>22.8047</v>
          </cell>
          <cell r="E40">
            <v>26.432500000000001</v>
          </cell>
          <cell r="F40">
            <v>34.056699999999999</v>
          </cell>
          <cell r="G40">
            <v>42.214400000000005</v>
          </cell>
          <cell r="H40">
            <v>47.306899999999999</v>
          </cell>
          <cell r="I40">
            <v>55.978699999999996</v>
          </cell>
          <cell r="J40">
            <v>65.271300000000011</v>
          </cell>
          <cell r="K40">
            <v>75.213800000000006</v>
          </cell>
          <cell r="L40">
            <v>85.864399999999989</v>
          </cell>
          <cell r="M40">
            <v>97.261899999999997</v>
          </cell>
          <cell r="N40">
            <v>109.4742</v>
          </cell>
          <cell r="O40">
            <v>122.5401</v>
          </cell>
          <cell r="P40">
            <v>136.4984</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row>
        <row r="41">
          <cell r="B41">
            <v>8.1479999999999997</v>
          </cell>
          <cell r="C41">
            <v>16.140799999999999</v>
          </cell>
          <cell r="D41">
            <v>24.686499999999999</v>
          </cell>
          <cell r="E41">
            <v>28.634399999999999</v>
          </cell>
          <cell r="F41">
            <v>36.918199999999999</v>
          </cell>
          <cell r="G41">
            <v>45.793700000000001</v>
          </cell>
          <cell r="H41">
            <v>51.351799999999997</v>
          </cell>
          <cell r="I41">
            <v>60.799599999999998</v>
          </cell>
          <cell r="J41">
            <v>70.936099999999996</v>
          </cell>
          <cell r="K41">
            <v>81.790399999999991</v>
          </cell>
          <cell r="L41">
            <v>93.420699999999997</v>
          </cell>
          <cell r="M41">
            <v>105.8852</v>
          </cell>
          <cell r="N41">
            <v>119.22269999999999</v>
          </cell>
          <cell r="O41">
            <v>133.47199999999998</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row>
        <row r="42">
          <cell r="B42">
            <v>8.8366999999999987</v>
          </cell>
          <cell r="C42">
            <v>17.508500000000002</v>
          </cell>
          <cell r="D42">
            <v>26.791399999999999</v>
          </cell>
          <cell r="E42">
            <v>31.088499999999996</v>
          </cell>
          <cell r="F42">
            <v>40.119199999999999</v>
          </cell>
          <cell r="G42">
            <v>49.790099999999995</v>
          </cell>
          <cell r="H42">
            <v>55.862300000000005</v>
          </cell>
          <cell r="I42">
            <v>66.183099999999996</v>
          </cell>
          <cell r="J42">
            <v>77.260500000000008</v>
          </cell>
          <cell r="K42">
            <v>89.123599999999996</v>
          </cell>
          <cell r="L42">
            <v>101.85</v>
          </cell>
          <cell r="M42">
            <v>115.4688</v>
          </cell>
          <cell r="N42">
            <v>130.03819999999999</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row>
        <row r="43">
          <cell r="B43">
            <v>9.6029999999999998</v>
          </cell>
          <cell r="C43">
            <v>19.0411</v>
          </cell>
          <cell r="D43">
            <v>29.148499999999999</v>
          </cell>
          <cell r="E43">
            <v>33.843299999999999</v>
          </cell>
          <cell r="F43">
            <v>43.698499999999996</v>
          </cell>
          <cell r="G43">
            <v>54.261799999999994</v>
          </cell>
          <cell r="H43">
            <v>60.906299999999995</v>
          </cell>
          <cell r="I43">
            <v>72.197100000000006</v>
          </cell>
          <cell r="J43">
            <v>84.312399999999997</v>
          </cell>
          <cell r="K43">
            <v>97.310399999999987</v>
          </cell>
          <cell r="L43">
            <v>111.2299</v>
          </cell>
          <cell r="M43">
            <v>126.11940000000001</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row>
        <row r="44">
          <cell r="B44">
            <v>10.466299999999999</v>
          </cell>
          <cell r="C44">
            <v>20.7483</v>
          </cell>
          <cell r="D44">
            <v>31.796600000000002</v>
          </cell>
          <cell r="E44">
            <v>36.927900000000001</v>
          </cell>
          <cell r="F44">
            <v>47.704599999999999</v>
          </cell>
          <cell r="G44">
            <v>59.257300000000001</v>
          </cell>
          <cell r="H44">
            <v>66.551699999999997</v>
          </cell>
          <cell r="I44">
            <v>78.928899999999999</v>
          </cell>
          <cell r="J44">
            <v>92.198499999999996</v>
          </cell>
          <cell r="K44">
            <v>106.4284</v>
          </cell>
          <cell r="L44">
            <v>121.6574</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row>
        <row r="45">
          <cell r="B45">
            <v>11.436299999999999</v>
          </cell>
          <cell r="C45">
            <v>22.678599999999999</v>
          </cell>
          <cell r="D45">
            <v>34.755099999999999</v>
          </cell>
          <cell r="E45">
            <v>40.390799999999999</v>
          </cell>
          <cell r="F45">
            <v>52.185999999999993</v>
          </cell>
          <cell r="G45">
            <v>64.863900000000001</v>
          </cell>
          <cell r="H45">
            <v>72.866399999999999</v>
          </cell>
          <cell r="I45">
            <v>86.436700000000002</v>
          </cell>
          <cell r="J45">
            <v>100.9867</v>
          </cell>
          <cell r="K45">
            <v>116.56489999999999</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row>
        <row r="46">
          <cell r="B46">
            <v>12.513</v>
          </cell>
          <cell r="C46">
            <v>24.832000000000001</v>
          </cell>
          <cell r="D46">
            <v>38.072499999999998</v>
          </cell>
          <cell r="E46">
            <v>44.261099999999999</v>
          </cell>
          <cell r="F46">
            <v>57.210599999999992</v>
          </cell>
          <cell r="G46">
            <v>71.130099999999999</v>
          </cell>
          <cell r="H46">
            <v>79.927999999999997</v>
          </cell>
          <cell r="I46">
            <v>94.827200000000005</v>
          </cell>
          <cell r="J46">
            <v>110.774</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row>
        <row r="47">
          <cell r="B47">
            <v>13.735199999999999</v>
          </cell>
          <cell r="C47">
            <v>27.257000000000001</v>
          </cell>
          <cell r="D47">
            <v>41.807000000000002</v>
          </cell>
          <cell r="E47">
            <v>48.616399999999999</v>
          </cell>
          <cell r="F47">
            <v>62.855999999999995</v>
          </cell>
          <cell r="G47">
            <v>78.162599999999998</v>
          </cell>
          <cell r="H47">
            <v>87.833500000000001</v>
          </cell>
          <cell r="I47">
            <v>104.1683</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row>
        <row r="48">
          <cell r="B48">
            <v>15.1029</v>
          </cell>
          <cell r="C48">
            <v>29.982699999999998</v>
          </cell>
          <cell r="D48">
            <v>46.007100000000001</v>
          </cell>
          <cell r="E48">
            <v>53.505199999999995</v>
          </cell>
          <cell r="F48">
            <v>69.190100000000001</v>
          </cell>
          <cell r="G48">
            <v>86.019600000000011</v>
          </cell>
          <cell r="H48">
            <v>96.631399999999999</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row>
        <row r="49">
          <cell r="B49">
            <v>16.654900000000001</v>
          </cell>
          <cell r="C49">
            <v>33.067300000000003</v>
          </cell>
          <cell r="D49">
            <v>50.730999999999995</v>
          </cell>
          <cell r="E49">
            <v>59.005099999999999</v>
          </cell>
          <cell r="F49">
            <v>76.280799999999999</v>
          </cell>
          <cell r="G49">
            <v>94.788399999999996</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row>
        <row r="50">
          <cell r="B50">
            <v>18.4009</v>
          </cell>
          <cell r="C50">
            <v>36.530199999999994</v>
          </cell>
          <cell r="D50">
            <v>56.046599999999998</v>
          </cell>
          <cell r="E50">
            <v>65.154899999999998</v>
          </cell>
          <cell r="F50">
            <v>84.176599999999993</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row>
        <row r="57">
          <cell r="B57">
            <v>0.76629999999999998</v>
          </cell>
          <cell r="C57">
            <v>1.5132000000000001</v>
          </cell>
          <cell r="D57">
            <v>2.2891999999999997</v>
          </cell>
          <cell r="E57">
            <v>2.3862000000000001</v>
          </cell>
          <cell r="F57">
            <v>3.0457999999999998</v>
          </cell>
          <cell r="G57">
            <v>3.7345000000000002</v>
          </cell>
          <cell r="H57">
            <v>4.1224999999999996</v>
          </cell>
          <cell r="I57">
            <v>4.8111999999999995</v>
          </cell>
          <cell r="J57">
            <v>5.5193000000000003</v>
          </cell>
          <cell r="K57">
            <v>6.2468000000000004</v>
          </cell>
          <cell r="L57">
            <v>6.984</v>
          </cell>
          <cell r="M57">
            <v>7.7406000000000006</v>
          </cell>
          <cell r="N57">
            <v>8.5068999999999999</v>
          </cell>
          <cell r="O57">
            <v>9.3022999999999989</v>
          </cell>
          <cell r="P57">
            <v>10.0977</v>
          </cell>
          <cell r="Q57">
            <v>10.9222</v>
          </cell>
          <cell r="R57">
            <v>11.7661</v>
          </cell>
          <cell r="S57">
            <v>12.6197</v>
          </cell>
          <cell r="T57">
            <v>13.5121</v>
          </cell>
          <cell r="U57">
            <v>14.4239</v>
          </cell>
          <cell r="V57">
            <v>15.3551</v>
          </cell>
          <cell r="W57">
            <v>16.325099999999999</v>
          </cell>
          <cell r="X57">
            <v>17.324199999999998</v>
          </cell>
          <cell r="Y57">
            <v>18.352399999999999</v>
          </cell>
          <cell r="Z57">
            <v>19.409700000000001</v>
          </cell>
          <cell r="AA57">
            <v>20.505800000000001</v>
          </cell>
          <cell r="AB57">
            <v>21.621299999999998</v>
          </cell>
          <cell r="AC57">
            <v>22.775600000000001</v>
          </cell>
          <cell r="AD57">
            <v>23.968700000000002</v>
          </cell>
          <cell r="AE57">
            <v>25.200600000000001</v>
          </cell>
        </row>
        <row r="58">
          <cell r="B58">
            <v>0.80509999999999993</v>
          </cell>
          <cell r="C58">
            <v>1.5810999999999999</v>
          </cell>
          <cell r="D58">
            <v>2.3862000000000001</v>
          </cell>
          <cell r="E58">
            <v>2.4928999999999997</v>
          </cell>
          <cell r="F58">
            <v>3.1815999999999995</v>
          </cell>
          <cell r="G58">
            <v>3.8993999999999995</v>
          </cell>
          <cell r="H58">
            <v>4.3068</v>
          </cell>
          <cell r="I58">
            <v>5.0148999999999999</v>
          </cell>
          <cell r="J58">
            <v>5.7327000000000004</v>
          </cell>
          <cell r="K58">
            <v>6.4795999999999996</v>
          </cell>
          <cell r="L58">
            <v>7.2362000000000002</v>
          </cell>
          <cell r="M58">
            <v>8.0024999999999995</v>
          </cell>
          <cell r="N58">
            <v>8.7979000000000003</v>
          </cell>
          <cell r="O58">
            <v>9.6029999999999998</v>
          </cell>
          <cell r="P58">
            <v>10.4178</v>
          </cell>
          <cell r="Q58">
            <v>11.261699999999999</v>
          </cell>
          <cell r="R58">
            <v>12.134699999999999</v>
          </cell>
          <cell r="S58">
            <v>13.027099999999999</v>
          </cell>
          <cell r="T58">
            <v>13.938899999999999</v>
          </cell>
          <cell r="U58">
            <v>14.8895</v>
          </cell>
          <cell r="V58">
            <v>15.859500000000001</v>
          </cell>
          <cell r="W58">
            <v>16.868300000000001</v>
          </cell>
          <cell r="X58">
            <v>17.906200000000002</v>
          </cell>
          <cell r="Y58">
            <v>18.982900000000001</v>
          </cell>
          <cell r="Z58">
            <v>20.088699999999999</v>
          </cell>
          <cell r="AA58">
            <v>21.223599999999998</v>
          </cell>
          <cell r="AB58">
            <v>22.387599999999999</v>
          </cell>
          <cell r="AC58">
            <v>23.600099999999998</v>
          </cell>
          <cell r="AD58">
            <v>24.841699999999999</v>
          </cell>
          <cell r="AE58">
            <v>26.131800000000002</v>
          </cell>
        </row>
        <row r="59">
          <cell r="B59">
            <v>0.84389999999999998</v>
          </cell>
          <cell r="C59">
            <v>1.6393</v>
          </cell>
          <cell r="D59">
            <v>2.4928999999999997</v>
          </cell>
          <cell r="E59">
            <v>2.6092999999999997</v>
          </cell>
          <cell r="F59">
            <v>3.3173999999999997</v>
          </cell>
          <cell r="G59">
            <v>4.0643000000000002</v>
          </cell>
          <cell r="H59">
            <v>4.4717000000000002</v>
          </cell>
          <cell r="I59">
            <v>5.1992000000000003</v>
          </cell>
          <cell r="J59">
            <v>5.9363999999999999</v>
          </cell>
          <cell r="K59">
            <v>6.6930000000000005</v>
          </cell>
          <cell r="L59">
            <v>7.4690000000000003</v>
          </cell>
          <cell r="M59">
            <v>8.2546999999999997</v>
          </cell>
          <cell r="N59">
            <v>9.0597999999999992</v>
          </cell>
          <cell r="O59">
            <v>9.8842999999999996</v>
          </cell>
          <cell r="P59">
            <v>10.7379</v>
          </cell>
          <cell r="Q59">
            <v>11.6012</v>
          </cell>
          <cell r="R59">
            <v>12.503299999999999</v>
          </cell>
          <cell r="S59">
            <v>13.424799999999999</v>
          </cell>
          <cell r="T59">
            <v>14.375399999999999</v>
          </cell>
          <cell r="U59">
            <v>15.364799999999999</v>
          </cell>
          <cell r="V59">
            <v>16.3736</v>
          </cell>
          <cell r="W59">
            <v>17.430899999999998</v>
          </cell>
          <cell r="X59">
            <v>18.507599999999996</v>
          </cell>
          <cell r="Y59">
            <v>19.6328</v>
          </cell>
          <cell r="Z59">
            <v>20.7774</v>
          </cell>
          <cell r="AA59">
            <v>21.960799999999999</v>
          </cell>
          <cell r="AB59">
            <v>23.182999999999996</v>
          </cell>
          <cell r="AC59">
            <v>24.443999999999999</v>
          </cell>
          <cell r="AD59">
            <v>25.753499999999999</v>
          </cell>
          <cell r="AE59">
            <v>27.111499999999999</v>
          </cell>
        </row>
        <row r="60">
          <cell r="B60">
            <v>0.873</v>
          </cell>
          <cell r="C60">
            <v>1.7168999999999999</v>
          </cell>
          <cell r="D60">
            <v>2.6190000000000002</v>
          </cell>
          <cell r="E60">
            <v>2.7256999999999998</v>
          </cell>
          <cell r="F60">
            <v>3.4628999999999999</v>
          </cell>
          <cell r="G60">
            <v>4.2194999999999991</v>
          </cell>
          <cell r="H60">
            <v>4.6366000000000005</v>
          </cell>
          <cell r="I60">
            <v>5.3738000000000001</v>
          </cell>
          <cell r="J60">
            <v>6.1303999999999998</v>
          </cell>
          <cell r="K60">
            <v>6.9063999999999997</v>
          </cell>
          <cell r="L60">
            <v>7.6920999999999999</v>
          </cell>
          <cell r="M60">
            <v>8.4971999999999994</v>
          </cell>
          <cell r="N60">
            <v>9.3216999999999999</v>
          </cell>
          <cell r="O60">
            <v>10.1753</v>
          </cell>
          <cell r="P60">
            <v>11.048300000000001</v>
          </cell>
          <cell r="Q60">
            <v>11.9407</v>
          </cell>
          <cell r="R60">
            <v>12.8719</v>
          </cell>
          <cell r="S60">
            <v>13.8322</v>
          </cell>
          <cell r="T60">
            <v>14.821599999999998</v>
          </cell>
          <cell r="U60">
            <v>15.8498</v>
          </cell>
          <cell r="V60">
            <v>16.9071</v>
          </cell>
          <cell r="W60">
            <v>18.0032</v>
          </cell>
          <cell r="X60">
            <v>19.138100000000001</v>
          </cell>
          <cell r="Y60">
            <v>20.302099999999999</v>
          </cell>
          <cell r="Z60">
            <v>21.495200000000001</v>
          </cell>
          <cell r="AA60">
            <v>22.736800000000002</v>
          </cell>
          <cell r="AB60">
            <v>24.017200000000003</v>
          </cell>
          <cell r="AC60">
            <v>25.3461</v>
          </cell>
          <cell r="AD60">
            <v>26.723500000000001</v>
          </cell>
          <cell r="AE60">
            <v>28.159099999999999</v>
          </cell>
        </row>
        <row r="61">
          <cell r="B61">
            <v>0.94089999999999996</v>
          </cell>
          <cell r="C61">
            <v>1.8332999999999999</v>
          </cell>
          <cell r="D61">
            <v>2.7547999999999999</v>
          </cell>
          <cell r="E61">
            <v>2.8517999999999999</v>
          </cell>
          <cell r="F61">
            <v>3.5987</v>
          </cell>
          <cell r="G61">
            <v>4.3746999999999998</v>
          </cell>
          <cell r="H61">
            <v>4.7918000000000003</v>
          </cell>
          <cell r="I61">
            <v>5.5484</v>
          </cell>
          <cell r="J61">
            <v>6.3146999999999993</v>
          </cell>
          <cell r="K61">
            <v>7.1004000000000005</v>
          </cell>
          <cell r="L61">
            <v>7.9055</v>
          </cell>
          <cell r="M61">
            <v>8.73</v>
          </cell>
          <cell r="N61">
            <v>9.5836000000000006</v>
          </cell>
          <cell r="O61">
            <v>10.4566</v>
          </cell>
          <cell r="P61">
            <v>11.358700000000001</v>
          </cell>
          <cell r="Q61">
            <v>12.2996</v>
          </cell>
          <cell r="R61">
            <v>13.2599</v>
          </cell>
          <cell r="S61">
            <v>14.258999999999999</v>
          </cell>
          <cell r="T61">
            <v>15.296899999999999</v>
          </cell>
          <cell r="U61">
            <v>16.363900000000001</v>
          </cell>
          <cell r="V61">
            <v>17.4697</v>
          </cell>
          <cell r="W61">
            <v>18.6143</v>
          </cell>
          <cell r="X61">
            <v>19.787999999999997</v>
          </cell>
          <cell r="Y61">
            <v>21.000499999999999</v>
          </cell>
          <cell r="Z61">
            <v>22.251799999999999</v>
          </cell>
          <cell r="AA61">
            <v>23.551600000000001</v>
          </cell>
          <cell r="AB61">
            <v>24.899900000000002</v>
          </cell>
          <cell r="AC61">
            <v>26.296699999999998</v>
          </cell>
          <cell r="AD61">
            <v>27.7517</v>
          </cell>
          <cell r="AE61">
            <v>29.284300000000002</v>
          </cell>
        </row>
        <row r="62">
          <cell r="B62">
            <v>0.96029999999999993</v>
          </cell>
          <cell r="C62">
            <v>1.8720999999999999</v>
          </cell>
          <cell r="D62">
            <v>2.8129999999999997</v>
          </cell>
          <cell r="E62">
            <v>2.91</v>
          </cell>
          <cell r="F62">
            <v>3.6762999999999999</v>
          </cell>
          <cell r="G62">
            <v>4.4619999999999997</v>
          </cell>
          <cell r="H62">
            <v>4.8984999999999994</v>
          </cell>
          <cell r="I62">
            <v>5.6551</v>
          </cell>
          <cell r="J62">
            <v>6.4407999999999994</v>
          </cell>
          <cell r="K62">
            <v>7.2458999999999998</v>
          </cell>
          <cell r="L62">
            <v>8.0703999999999994</v>
          </cell>
          <cell r="M62">
            <v>8.9239999999999995</v>
          </cell>
          <cell r="N62">
            <v>9.7969999999999988</v>
          </cell>
          <cell r="O62">
            <v>10.6991</v>
          </cell>
          <cell r="P62">
            <v>11.64</v>
          </cell>
          <cell r="Q62">
            <v>12.61</v>
          </cell>
          <cell r="R62">
            <v>13.618799999999998</v>
          </cell>
          <cell r="S62">
            <v>14.656699999999999</v>
          </cell>
          <cell r="T62">
            <v>15.733399999999998</v>
          </cell>
          <cell r="U62">
            <v>16.858599999999999</v>
          </cell>
          <cell r="V62">
            <v>18.0032</v>
          </cell>
          <cell r="W62">
            <v>19.196299999999997</v>
          </cell>
          <cell r="X62">
            <v>20.418500000000002</v>
          </cell>
          <cell r="Y62">
            <v>21.6892</v>
          </cell>
          <cell r="Z62">
            <v>23.008399999999998</v>
          </cell>
          <cell r="AA62">
            <v>24.366399999999999</v>
          </cell>
          <cell r="AB62">
            <v>25.792300000000001</v>
          </cell>
          <cell r="AC62">
            <v>27.2667</v>
          </cell>
          <cell r="AD62">
            <v>28.8187</v>
          </cell>
          <cell r="AE62">
            <v>30.457999999999998</v>
          </cell>
        </row>
        <row r="63">
          <cell r="B63">
            <v>0.97970000000000002</v>
          </cell>
          <cell r="C63">
            <v>1.9108999999999998</v>
          </cell>
          <cell r="D63">
            <v>2.8712</v>
          </cell>
          <cell r="E63">
            <v>2.9681999999999999</v>
          </cell>
          <cell r="F63">
            <v>3.7538999999999998</v>
          </cell>
          <cell r="G63">
            <v>4.5493000000000006</v>
          </cell>
          <cell r="H63">
            <v>4.9857999999999993</v>
          </cell>
          <cell r="I63">
            <v>5.7618</v>
          </cell>
          <cell r="J63">
            <v>6.5668999999999995</v>
          </cell>
          <cell r="K63">
            <v>7.3914</v>
          </cell>
          <cell r="L63">
            <v>8.2353000000000005</v>
          </cell>
          <cell r="M63">
            <v>9.1180000000000003</v>
          </cell>
          <cell r="N63">
            <v>10.020099999999999</v>
          </cell>
          <cell r="O63">
            <v>10.961</v>
          </cell>
          <cell r="P63">
            <v>11.9407</v>
          </cell>
          <cell r="Q63">
            <v>12.949499999999999</v>
          </cell>
          <cell r="R63">
            <v>13.9971</v>
          </cell>
          <cell r="S63">
            <v>15.083500000000001</v>
          </cell>
          <cell r="T63">
            <v>16.218399999999999</v>
          </cell>
          <cell r="U63">
            <v>17.382400000000001</v>
          </cell>
          <cell r="V63">
            <v>18.575499999999998</v>
          </cell>
          <cell r="W63">
            <v>19.8171</v>
          </cell>
          <cell r="X63">
            <v>21.107200000000002</v>
          </cell>
          <cell r="Y63">
            <v>22.4361</v>
          </cell>
          <cell r="Z63">
            <v>23.813500000000001</v>
          </cell>
          <cell r="AA63">
            <v>25.258799999999997</v>
          </cell>
          <cell r="AB63">
            <v>26.7623</v>
          </cell>
          <cell r="AC63">
            <v>28.3337</v>
          </cell>
          <cell r="AD63">
            <v>29.9924</v>
          </cell>
          <cell r="AE63">
            <v>31.748099999999997</v>
          </cell>
        </row>
        <row r="64">
          <cell r="B64">
            <v>0.99909999999999999</v>
          </cell>
          <cell r="C64">
            <v>1.9496999999999998</v>
          </cell>
          <cell r="D64">
            <v>2.9293999999999998</v>
          </cell>
          <cell r="E64">
            <v>3.0264000000000002</v>
          </cell>
          <cell r="F64">
            <v>3.8121</v>
          </cell>
          <cell r="G64">
            <v>4.6268999999999991</v>
          </cell>
          <cell r="H64">
            <v>5.0731000000000002</v>
          </cell>
          <cell r="I64">
            <v>5.8685</v>
          </cell>
          <cell r="J64">
            <v>6.6930000000000005</v>
          </cell>
          <cell r="K64">
            <v>7.5368999999999993</v>
          </cell>
          <cell r="L64">
            <v>8.4195999999999991</v>
          </cell>
          <cell r="M64">
            <v>9.3216999999999999</v>
          </cell>
          <cell r="N64">
            <v>10.2723</v>
          </cell>
          <cell r="O64">
            <v>11.251999999999999</v>
          </cell>
          <cell r="P64">
            <v>12.2705</v>
          </cell>
          <cell r="Q64">
            <v>13.3278</v>
          </cell>
          <cell r="R64">
            <v>14.4239</v>
          </cell>
          <cell r="S64">
            <v>15.558799999999998</v>
          </cell>
          <cell r="T64">
            <v>16.732499999999998</v>
          </cell>
          <cell r="U64">
            <v>17.945</v>
          </cell>
          <cell r="V64">
            <v>19.196299999999997</v>
          </cell>
          <cell r="W64">
            <v>20.496099999999998</v>
          </cell>
          <cell r="X64">
            <v>21.8444</v>
          </cell>
          <cell r="Y64">
            <v>23.241199999999999</v>
          </cell>
          <cell r="Z64">
            <v>24.696200000000001</v>
          </cell>
          <cell r="AA64">
            <v>26.2288</v>
          </cell>
          <cell r="AB64">
            <v>27.8293</v>
          </cell>
          <cell r="AC64">
            <v>29.507400000000001</v>
          </cell>
          <cell r="AD64">
            <v>31.292199999999998</v>
          </cell>
          <cell r="AE64">
            <v>33.193399999999997</v>
          </cell>
        </row>
        <row r="65">
          <cell r="B65">
            <v>1.0185</v>
          </cell>
          <cell r="C65">
            <v>1.9884999999999997</v>
          </cell>
          <cell r="D65">
            <v>2.9778999999999995</v>
          </cell>
          <cell r="E65">
            <v>3.0749</v>
          </cell>
          <cell r="F65">
            <v>3.88</v>
          </cell>
          <cell r="G65">
            <v>4.7141999999999999</v>
          </cell>
          <cell r="H65">
            <v>5.1700999999999997</v>
          </cell>
          <cell r="I65">
            <v>5.9848999999999997</v>
          </cell>
          <cell r="J65">
            <v>6.8288000000000002</v>
          </cell>
          <cell r="K65">
            <v>7.7115</v>
          </cell>
          <cell r="L65">
            <v>8.6135999999999999</v>
          </cell>
          <cell r="M65">
            <v>9.5641999999999996</v>
          </cell>
          <cell r="N65">
            <v>10.543899999999999</v>
          </cell>
          <cell r="O65">
            <v>11.572099999999999</v>
          </cell>
          <cell r="P65">
            <v>12.629399999999999</v>
          </cell>
          <cell r="Q65">
            <v>13.735199999999999</v>
          </cell>
          <cell r="R65">
            <v>14.879799999999999</v>
          </cell>
          <cell r="S65">
            <v>16.072900000000001</v>
          </cell>
          <cell r="T65">
            <v>17.295099999999998</v>
          </cell>
          <cell r="U65">
            <v>18.565799999999999</v>
          </cell>
          <cell r="V65">
            <v>19.875299999999999</v>
          </cell>
          <cell r="W65">
            <v>21.2333</v>
          </cell>
          <cell r="X65">
            <v>22.6495</v>
          </cell>
          <cell r="Y65">
            <v>24.133599999999998</v>
          </cell>
          <cell r="Z65">
            <v>25.675899999999999</v>
          </cell>
          <cell r="AA65">
            <v>27.2958</v>
          </cell>
          <cell r="AB65">
            <v>29.012699999999999</v>
          </cell>
          <cell r="AC65">
            <v>30.8169</v>
          </cell>
          <cell r="AD65">
            <v>32.747199999999999</v>
          </cell>
          <cell r="AE65">
            <v>34.813299999999998</v>
          </cell>
        </row>
        <row r="66">
          <cell r="B66">
            <v>1.0379</v>
          </cell>
          <cell r="C66">
            <v>2.0175999999999998</v>
          </cell>
          <cell r="D66">
            <v>3.0264000000000002</v>
          </cell>
          <cell r="E66">
            <v>3.1234000000000002</v>
          </cell>
          <cell r="F66">
            <v>3.9479000000000002</v>
          </cell>
          <cell r="G66">
            <v>4.8014999999999999</v>
          </cell>
          <cell r="H66">
            <v>5.2670999999999992</v>
          </cell>
          <cell r="I66">
            <v>6.1109999999999998</v>
          </cell>
          <cell r="J66">
            <v>6.9936999999999996</v>
          </cell>
          <cell r="K66">
            <v>7.8958000000000004</v>
          </cell>
          <cell r="L66">
            <v>8.8463999999999992</v>
          </cell>
          <cell r="M66">
            <v>9.8358000000000008</v>
          </cell>
          <cell r="N66">
            <v>10.863999999999999</v>
          </cell>
          <cell r="O66">
            <v>11.931000000000001</v>
          </cell>
          <cell r="P66">
            <v>13.046499999999998</v>
          </cell>
          <cell r="Q66">
            <v>14.200800000000001</v>
          </cell>
          <cell r="R66">
            <v>15.393899999999999</v>
          </cell>
          <cell r="S66">
            <v>16.635499999999997</v>
          </cell>
          <cell r="T66">
            <v>17.906200000000002</v>
          </cell>
          <cell r="U66">
            <v>19.235099999999999</v>
          </cell>
          <cell r="V66">
            <v>20.612500000000001</v>
          </cell>
          <cell r="W66">
            <v>22.048099999999998</v>
          </cell>
          <cell r="X66">
            <v>23.541899999999998</v>
          </cell>
          <cell r="Y66">
            <v>25.113299999999999</v>
          </cell>
          <cell r="Z66">
            <v>26.7623</v>
          </cell>
          <cell r="AA66">
            <v>28.4986</v>
          </cell>
          <cell r="AB66">
            <v>30.331899999999997</v>
          </cell>
          <cell r="AC66">
            <v>32.2913</v>
          </cell>
          <cell r="AD66">
            <v>34.386500000000005</v>
          </cell>
          <cell r="AE66">
            <v>36.646599999999999</v>
          </cell>
        </row>
        <row r="67">
          <cell r="B67">
            <v>1.0476000000000001</v>
          </cell>
          <cell r="C67">
            <v>2.0467</v>
          </cell>
          <cell r="D67">
            <v>3.0749</v>
          </cell>
          <cell r="E67">
            <v>3.1815999999999995</v>
          </cell>
          <cell r="F67">
            <v>4.0255000000000001</v>
          </cell>
          <cell r="G67">
            <v>4.8984999999999994</v>
          </cell>
          <cell r="H67">
            <v>5.3931999999999993</v>
          </cell>
          <cell r="I67">
            <v>6.2661999999999995</v>
          </cell>
          <cell r="J67">
            <v>7.1779999999999999</v>
          </cell>
          <cell r="K67">
            <v>8.1286000000000005</v>
          </cell>
          <cell r="L67">
            <v>9.1180000000000003</v>
          </cell>
          <cell r="M67">
            <v>10.1462</v>
          </cell>
          <cell r="N67">
            <v>11.222899999999999</v>
          </cell>
          <cell r="O67">
            <v>12.348100000000001</v>
          </cell>
          <cell r="P67">
            <v>13.5121</v>
          </cell>
          <cell r="Q67">
            <v>14.7149</v>
          </cell>
          <cell r="R67">
            <v>15.956499999999998</v>
          </cell>
          <cell r="S67">
            <v>17.2563</v>
          </cell>
          <cell r="T67">
            <v>18.594900000000003</v>
          </cell>
          <cell r="U67">
            <v>19.981999999999999</v>
          </cell>
          <cell r="V67">
            <v>21.437000000000001</v>
          </cell>
          <cell r="W67">
            <v>22.950199999999999</v>
          </cell>
          <cell r="X67">
            <v>24.541</v>
          </cell>
          <cell r="Y67">
            <v>26.209399999999999</v>
          </cell>
          <cell r="Z67">
            <v>27.965099999999996</v>
          </cell>
          <cell r="AA67">
            <v>29.837199999999999</v>
          </cell>
          <cell r="AB67">
            <v>31.825700000000001</v>
          </cell>
          <cell r="AC67">
            <v>33.959699999999998</v>
          </cell>
          <cell r="AD67">
            <v>36.248899999999999</v>
          </cell>
          <cell r="AE67">
            <v>38.732099999999996</v>
          </cell>
        </row>
        <row r="68">
          <cell r="B68">
            <v>1.0669999999999999</v>
          </cell>
          <cell r="C68">
            <v>2.0854999999999997</v>
          </cell>
          <cell r="D68">
            <v>3.1330999999999998</v>
          </cell>
          <cell r="E68">
            <v>3.2494999999999998</v>
          </cell>
          <cell r="F68">
            <v>4.1224999999999996</v>
          </cell>
          <cell r="G68">
            <v>5.0245999999999995</v>
          </cell>
          <cell r="H68">
            <v>5.5386999999999995</v>
          </cell>
          <cell r="I68">
            <v>6.4504999999999999</v>
          </cell>
          <cell r="J68">
            <v>7.4010999999999996</v>
          </cell>
          <cell r="K68">
            <v>8.3904999999999994</v>
          </cell>
          <cell r="L68">
            <v>9.4283999999999999</v>
          </cell>
          <cell r="M68">
            <v>10.514799999999999</v>
          </cell>
          <cell r="N68">
            <v>11.64</v>
          </cell>
          <cell r="O68">
            <v>12.813700000000001</v>
          </cell>
          <cell r="P68">
            <v>14.026200000000001</v>
          </cell>
          <cell r="Q68">
            <v>15.2775</v>
          </cell>
          <cell r="R68">
            <v>16.587</v>
          </cell>
          <cell r="S68">
            <v>17.935299999999998</v>
          </cell>
          <cell r="T68">
            <v>19.341799999999999</v>
          </cell>
          <cell r="U68">
            <v>20.816199999999998</v>
          </cell>
          <cell r="V68">
            <v>22.348799999999997</v>
          </cell>
          <cell r="W68">
            <v>23.949300000000001</v>
          </cell>
          <cell r="X68">
            <v>25.646799999999999</v>
          </cell>
          <cell r="Y68">
            <v>27.4316</v>
          </cell>
          <cell r="Z68">
            <v>29.3231</v>
          </cell>
          <cell r="AA68">
            <v>31.3504</v>
          </cell>
          <cell r="AB68">
            <v>33.513499999999993</v>
          </cell>
          <cell r="AC68">
            <v>35.851199999999999</v>
          </cell>
          <cell r="AD68">
            <v>38.373200000000004</v>
          </cell>
          <cell r="AE68">
            <v>41.108600000000003</v>
          </cell>
        </row>
        <row r="69">
          <cell r="B69">
            <v>1.0960999999999999</v>
          </cell>
          <cell r="C69">
            <v>2.1339999999999999</v>
          </cell>
          <cell r="D69">
            <v>3.2107000000000001</v>
          </cell>
          <cell r="E69">
            <v>3.3367999999999998</v>
          </cell>
          <cell r="F69">
            <v>4.2389000000000001</v>
          </cell>
          <cell r="G69">
            <v>5.1700999999999997</v>
          </cell>
          <cell r="H69">
            <v>5.7132999999999994</v>
          </cell>
          <cell r="I69">
            <v>6.6735999999999995</v>
          </cell>
          <cell r="J69">
            <v>7.6630000000000003</v>
          </cell>
          <cell r="K69">
            <v>8.7105999999999995</v>
          </cell>
          <cell r="L69">
            <v>9.7969999999999988</v>
          </cell>
          <cell r="M69">
            <v>10.9222</v>
          </cell>
          <cell r="N69">
            <v>12.105600000000001</v>
          </cell>
          <cell r="O69">
            <v>13.3278</v>
          </cell>
          <cell r="P69">
            <v>14.5985</v>
          </cell>
          <cell r="Q69">
            <v>15.907999999999998</v>
          </cell>
          <cell r="R69">
            <v>17.275699999999997</v>
          </cell>
          <cell r="S69">
            <v>18.701599999999999</v>
          </cell>
          <cell r="T69">
            <v>20.185699999999997</v>
          </cell>
          <cell r="U69">
            <v>21.727999999999998</v>
          </cell>
          <cell r="V69">
            <v>23.357599999999998</v>
          </cell>
          <cell r="W69">
            <v>25.0745</v>
          </cell>
          <cell r="X69">
            <v>26.888399999999997</v>
          </cell>
          <cell r="Y69">
            <v>28.808999999999997</v>
          </cell>
          <cell r="Z69">
            <v>30.865400000000001</v>
          </cell>
          <cell r="AA69">
            <v>33.067300000000003</v>
          </cell>
          <cell r="AB69">
            <v>35.434100000000001</v>
          </cell>
          <cell r="AC69">
            <v>38.004599999999996</v>
          </cell>
          <cell r="AD69">
            <v>40.788499999999999</v>
          </cell>
          <cell r="AE69">
            <v>43.824599999999997</v>
          </cell>
        </row>
        <row r="70">
          <cell r="B70">
            <v>1.1154999999999999</v>
          </cell>
          <cell r="C70">
            <v>2.1921999999999997</v>
          </cell>
          <cell r="D70">
            <v>3.3077000000000001</v>
          </cell>
          <cell r="E70">
            <v>3.4434999999999998</v>
          </cell>
          <cell r="F70">
            <v>4.3746999999999998</v>
          </cell>
          <cell r="G70">
            <v>5.3641000000000005</v>
          </cell>
          <cell r="H70">
            <v>5.9363999999999999</v>
          </cell>
          <cell r="I70">
            <v>6.9355000000000002</v>
          </cell>
          <cell r="J70">
            <v>7.9734000000000007</v>
          </cell>
          <cell r="K70">
            <v>9.0694999999999997</v>
          </cell>
          <cell r="L70">
            <v>10.2044</v>
          </cell>
          <cell r="M70">
            <v>11.3878</v>
          </cell>
          <cell r="N70">
            <v>12.629399999999999</v>
          </cell>
          <cell r="O70">
            <v>13.9001</v>
          </cell>
          <cell r="P70">
            <v>15.228999999999999</v>
          </cell>
          <cell r="Q70">
            <v>16.606400000000001</v>
          </cell>
          <cell r="R70">
            <v>18.042000000000002</v>
          </cell>
          <cell r="S70">
            <v>19.535799999999998</v>
          </cell>
          <cell r="T70">
            <v>21.107200000000002</v>
          </cell>
          <cell r="U70">
            <v>22.7562</v>
          </cell>
          <cell r="V70">
            <v>24.4925</v>
          </cell>
          <cell r="W70">
            <v>26.325800000000001</v>
          </cell>
          <cell r="X70">
            <v>28.275499999999997</v>
          </cell>
          <cell r="Y70">
            <v>30.361000000000001</v>
          </cell>
          <cell r="Z70">
            <v>32.601700000000001</v>
          </cell>
          <cell r="AA70">
            <v>35.007300000000001</v>
          </cell>
          <cell r="AB70">
            <v>37.626300000000001</v>
          </cell>
          <cell r="AC70">
            <v>40.4587</v>
          </cell>
          <cell r="AD70">
            <v>43.543300000000002</v>
          </cell>
          <cell r="AE70">
            <v>46.918899999999994</v>
          </cell>
        </row>
        <row r="71">
          <cell r="B71">
            <v>1.1542999999999999</v>
          </cell>
          <cell r="C71">
            <v>2.2697999999999996</v>
          </cell>
          <cell r="D71">
            <v>3.4240999999999997</v>
          </cell>
          <cell r="E71">
            <v>3.5695999999999999</v>
          </cell>
          <cell r="F71">
            <v>4.5493000000000006</v>
          </cell>
          <cell r="G71">
            <v>5.5871999999999993</v>
          </cell>
          <cell r="H71">
            <v>6.1886000000000001</v>
          </cell>
          <cell r="I71">
            <v>7.2362000000000002</v>
          </cell>
          <cell r="J71">
            <v>8.3323</v>
          </cell>
          <cell r="K71">
            <v>9.4768999999999988</v>
          </cell>
          <cell r="L71">
            <v>10.67</v>
          </cell>
          <cell r="M71">
            <v>11.911599999999998</v>
          </cell>
          <cell r="N71">
            <v>13.192</v>
          </cell>
          <cell r="O71">
            <v>14.5306</v>
          </cell>
          <cell r="P71">
            <v>15.9177</v>
          </cell>
          <cell r="Q71">
            <v>17.363</v>
          </cell>
          <cell r="R71">
            <v>18.876200000000001</v>
          </cell>
          <cell r="S71">
            <v>20.467000000000002</v>
          </cell>
          <cell r="T71">
            <v>22.135400000000001</v>
          </cell>
          <cell r="U71">
            <v>23.891099999999998</v>
          </cell>
          <cell r="V71">
            <v>25.753499999999999</v>
          </cell>
          <cell r="W71">
            <v>27.732299999999999</v>
          </cell>
          <cell r="X71">
            <v>29.846899999999998</v>
          </cell>
          <cell r="Y71">
            <v>32.116700000000002</v>
          </cell>
          <cell r="Z71">
            <v>34.570799999999998</v>
          </cell>
          <cell r="AA71">
            <v>37.2286</v>
          </cell>
          <cell r="AB71">
            <v>40.109499999999997</v>
          </cell>
          <cell r="AC71">
            <v>43.252300000000005</v>
          </cell>
          <cell r="AD71">
            <v>46.686100000000003</v>
          </cell>
          <cell r="AE71">
            <v>50.44</v>
          </cell>
        </row>
        <row r="72">
          <cell r="B72">
            <v>1.2027999999999999</v>
          </cell>
          <cell r="C72">
            <v>2.3571</v>
          </cell>
          <cell r="D72">
            <v>3.5695999999999999</v>
          </cell>
          <cell r="E72">
            <v>3.7247999999999997</v>
          </cell>
          <cell r="F72">
            <v>4.7626999999999997</v>
          </cell>
          <cell r="G72">
            <v>5.8393999999999995</v>
          </cell>
          <cell r="H72">
            <v>6.4699</v>
          </cell>
          <cell r="I72">
            <v>7.5756999999999994</v>
          </cell>
          <cell r="J72">
            <v>8.7202999999999999</v>
          </cell>
          <cell r="K72">
            <v>9.9230999999999998</v>
          </cell>
          <cell r="L72">
            <v>11.1647</v>
          </cell>
          <cell r="M72">
            <v>12.464499999999999</v>
          </cell>
          <cell r="N72">
            <v>13.803100000000001</v>
          </cell>
          <cell r="O72">
            <v>15.2096</v>
          </cell>
          <cell r="P72">
            <v>16.6646</v>
          </cell>
          <cell r="Q72">
            <v>18.197200000000002</v>
          </cell>
          <cell r="R72">
            <v>19.797699999999999</v>
          </cell>
          <cell r="S72">
            <v>21.485499999999998</v>
          </cell>
          <cell r="T72">
            <v>23.2606</v>
          </cell>
          <cell r="U72">
            <v>25.142400000000002</v>
          </cell>
          <cell r="V72">
            <v>27.150299999999998</v>
          </cell>
          <cell r="W72">
            <v>29.303699999999999</v>
          </cell>
          <cell r="X72">
            <v>31.612300000000001</v>
          </cell>
          <cell r="Y72">
            <v>34.095499999999994</v>
          </cell>
          <cell r="Z72">
            <v>36.8018</v>
          </cell>
          <cell r="AA72">
            <v>39.740899999999996</v>
          </cell>
          <cell r="AB72">
            <v>42.941900000000004</v>
          </cell>
          <cell r="AC72">
            <v>46.433899999999994</v>
          </cell>
          <cell r="AD72">
            <v>50.255699999999997</v>
          </cell>
          <cell r="AE72">
            <v>54.426699999999997</v>
          </cell>
        </row>
        <row r="73">
          <cell r="B73">
            <v>1.2513000000000001</v>
          </cell>
          <cell r="C73">
            <v>2.4638</v>
          </cell>
          <cell r="D73">
            <v>3.7441999999999998</v>
          </cell>
          <cell r="E73">
            <v>3.9091</v>
          </cell>
          <cell r="F73">
            <v>4.9857999999999993</v>
          </cell>
          <cell r="G73">
            <v>6.1206999999999994</v>
          </cell>
          <cell r="H73">
            <v>6.79</v>
          </cell>
          <cell r="I73">
            <v>7.9442999999999993</v>
          </cell>
          <cell r="J73">
            <v>9.1471</v>
          </cell>
          <cell r="K73">
            <v>10.398400000000001</v>
          </cell>
          <cell r="L73">
            <v>11.6982</v>
          </cell>
          <cell r="M73">
            <v>13.0562</v>
          </cell>
          <cell r="N73">
            <v>14.4627</v>
          </cell>
          <cell r="O73">
            <v>15.937099999999999</v>
          </cell>
          <cell r="P73">
            <v>17.479399999999998</v>
          </cell>
          <cell r="Q73">
            <v>19.099299999999999</v>
          </cell>
          <cell r="R73">
            <v>20.796800000000001</v>
          </cell>
          <cell r="S73">
            <v>22.600999999999999</v>
          </cell>
          <cell r="T73">
            <v>24.502200000000002</v>
          </cell>
          <cell r="U73">
            <v>26.539199999999997</v>
          </cell>
          <cell r="V73">
            <v>28.721699999999998</v>
          </cell>
          <cell r="W73">
            <v>31.059400000000004</v>
          </cell>
          <cell r="X73">
            <v>33.591100000000004</v>
          </cell>
          <cell r="Y73">
            <v>36.3459</v>
          </cell>
          <cell r="Z73">
            <v>39.333499999999994</v>
          </cell>
          <cell r="AA73">
            <v>42.592699999999994</v>
          </cell>
          <cell r="AB73">
            <v>46.1526</v>
          </cell>
          <cell r="AC73">
            <v>50.042300000000004</v>
          </cell>
          <cell r="AD73">
            <v>54.300599999999996</v>
          </cell>
          <cell r="AE73">
            <v>58.946899999999999</v>
          </cell>
        </row>
        <row r="74">
          <cell r="B74">
            <v>1.3192000000000002</v>
          </cell>
          <cell r="C74">
            <v>2.5898999999999996</v>
          </cell>
          <cell r="D74">
            <v>3.9284999999999997</v>
          </cell>
          <cell r="E74">
            <v>4.1031000000000004</v>
          </cell>
          <cell r="F74">
            <v>5.2380000000000004</v>
          </cell>
          <cell r="G74">
            <v>6.4310999999999998</v>
          </cell>
          <cell r="H74">
            <v>7.1294999999999993</v>
          </cell>
          <cell r="I74">
            <v>8.3419999999999987</v>
          </cell>
          <cell r="J74">
            <v>9.593300000000001</v>
          </cell>
          <cell r="K74">
            <v>10.902799999999999</v>
          </cell>
          <cell r="L74">
            <v>12.2608</v>
          </cell>
          <cell r="M74">
            <v>13.677</v>
          </cell>
          <cell r="N74">
            <v>15.161100000000001</v>
          </cell>
          <cell r="O74">
            <v>16.713100000000001</v>
          </cell>
          <cell r="P74">
            <v>18.352399999999999</v>
          </cell>
          <cell r="Q74">
            <v>20.069300000000002</v>
          </cell>
          <cell r="R74">
            <v>21.892900000000001</v>
          </cell>
          <cell r="S74">
            <v>23.823199999999996</v>
          </cell>
          <cell r="T74">
            <v>25.889300000000002</v>
          </cell>
          <cell r="U74">
            <v>28.091200000000001</v>
          </cell>
          <cell r="V74">
            <v>30.477399999999999</v>
          </cell>
          <cell r="W74">
            <v>33.047899999999998</v>
          </cell>
          <cell r="X74">
            <v>35.841500000000003</v>
          </cell>
          <cell r="Y74">
            <v>38.877599999999994</v>
          </cell>
          <cell r="Z74">
            <v>42.195</v>
          </cell>
          <cell r="AA74">
            <v>45.822800000000001</v>
          </cell>
          <cell r="AB74">
            <v>49.790099999999995</v>
          </cell>
          <cell r="AC74">
            <v>54.125999999999998</v>
          </cell>
          <cell r="AD74">
            <v>58.869299999999996</v>
          </cell>
          <cell r="AE74">
            <v>64.039400000000001</v>
          </cell>
        </row>
        <row r="75">
          <cell r="B75">
            <v>1.3871</v>
          </cell>
          <cell r="C75">
            <v>2.7256999999999998</v>
          </cell>
          <cell r="D75">
            <v>4.1322000000000001</v>
          </cell>
          <cell r="E75">
            <v>4.3165000000000004</v>
          </cell>
          <cell r="F75">
            <v>5.5095999999999998</v>
          </cell>
          <cell r="G75">
            <v>6.7511999999999999</v>
          </cell>
          <cell r="H75">
            <v>7.4883999999999995</v>
          </cell>
          <cell r="I75">
            <v>8.7493999999999996</v>
          </cell>
          <cell r="J75">
            <v>10.0589</v>
          </cell>
          <cell r="K75">
            <v>11.426599999999999</v>
          </cell>
          <cell r="L75">
            <v>12.852499999999999</v>
          </cell>
          <cell r="M75">
            <v>14.346299999999999</v>
          </cell>
          <cell r="N75">
            <v>15.907999999999998</v>
          </cell>
          <cell r="O75">
            <v>17.557000000000002</v>
          </cell>
          <cell r="P75">
            <v>19.293299999999999</v>
          </cell>
          <cell r="Q75">
            <v>21.136299999999999</v>
          </cell>
          <cell r="R75">
            <v>23.085999999999999</v>
          </cell>
          <cell r="S75">
            <v>25.1812</v>
          </cell>
          <cell r="T75">
            <v>27.421899999999997</v>
          </cell>
          <cell r="U75">
            <v>29.837199999999999</v>
          </cell>
          <cell r="V75">
            <v>32.4465</v>
          </cell>
          <cell r="W75">
            <v>35.288600000000002</v>
          </cell>
          <cell r="X75">
            <v>38.382899999999999</v>
          </cell>
          <cell r="Y75">
            <v>41.758499999999998</v>
          </cell>
          <cell r="Z75">
            <v>45.4542</v>
          </cell>
          <cell r="AA75">
            <v>49.499099999999999</v>
          </cell>
          <cell r="AB75">
            <v>53.912599999999998</v>
          </cell>
          <cell r="AC75">
            <v>58.752899999999997</v>
          </cell>
          <cell r="AD75">
            <v>64.02</v>
          </cell>
          <cell r="AE75">
            <v>69.78179999999999</v>
          </cell>
        </row>
        <row r="76">
          <cell r="B76">
            <v>1.4550000000000001</v>
          </cell>
          <cell r="C76">
            <v>2.8614999999999999</v>
          </cell>
          <cell r="D76">
            <v>4.3358999999999996</v>
          </cell>
          <cell r="E76">
            <v>4.5298999999999996</v>
          </cell>
          <cell r="F76">
            <v>5.7812000000000001</v>
          </cell>
          <cell r="G76">
            <v>7.0906999999999991</v>
          </cell>
          <cell r="H76">
            <v>7.8472999999999997</v>
          </cell>
          <cell r="I76">
            <v>9.1664999999999992</v>
          </cell>
          <cell r="J76">
            <v>10.534199999999998</v>
          </cell>
          <cell r="K76">
            <v>11.969799999999999</v>
          </cell>
          <cell r="L76">
            <v>13.4733</v>
          </cell>
          <cell r="M76">
            <v>15.044699999999999</v>
          </cell>
          <cell r="N76">
            <v>16.703399999999998</v>
          </cell>
          <cell r="O76">
            <v>18.459099999999999</v>
          </cell>
          <cell r="P76">
            <v>20.3215</v>
          </cell>
          <cell r="Q76">
            <v>22.300299999999996</v>
          </cell>
          <cell r="R76">
            <v>24.414899999999999</v>
          </cell>
          <cell r="S76">
            <v>26.684699999999999</v>
          </cell>
          <cell r="T76">
            <v>29.1388</v>
          </cell>
          <cell r="U76">
            <v>31.786900000000003</v>
          </cell>
          <cell r="V76">
            <v>34.677500000000002</v>
          </cell>
          <cell r="W76">
            <v>37.820300000000003</v>
          </cell>
          <cell r="X76">
            <v>41.263799999999996</v>
          </cell>
          <cell r="Y76">
            <v>45.0274</v>
          </cell>
          <cell r="Z76">
            <v>49.149900000000002</v>
          </cell>
          <cell r="AA76">
            <v>53.650700000000001</v>
          </cell>
          <cell r="AB76">
            <v>58.578299999999999</v>
          </cell>
          <cell r="AC76">
            <v>63.961799999999997</v>
          </cell>
          <cell r="AD76">
            <v>69.830299999999994</v>
          </cell>
          <cell r="AE76">
            <v>76.2226</v>
          </cell>
        </row>
        <row r="77">
          <cell r="B77">
            <v>1.5326</v>
          </cell>
          <cell r="C77">
            <v>3.0070000000000001</v>
          </cell>
          <cell r="D77">
            <v>4.5590000000000002</v>
          </cell>
          <cell r="E77">
            <v>4.7530000000000001</v>
          </cell>
          <cell r="F77">
            <v>6.0625</v>
          </cell>
          <cell r="G77">
            <v>7.4302000000000001</v>
          </cell>
          <cell r="H77">
            <v>8.2158999999999995</v>
          </cell>
          <cell r="I77">
            <v>9.593300000000001</v>
          </cell>
          <cell r="J77">
            <v>11.028899999999998</v>
          </cell>
          <cell r="K77">
            <v>12.5421</v>
          </cell>
          <cell r="L77">
            <v>14.123200000000001</v>
          </cell>
          <cell r="M77">
            <v>15.801299999999999</v>
          </cell>
          <cell r="N77">
            <v>17.566699999999997</v>
          </cell>
          <cell r="O77">
            <v>19.448499999999999</v>
          </cell>
          <cell r="P77">
            <v>21.4467</v>
          </cell>
          <cell r="Q77">
            <v>23.590399999999999</v>
          </cell>
          <cell r="R77">
            <v>25.889300000000002</v>
          </cell>
          <cell r="S77">
            <v>28.382200000000001</v>
          </cell>
          <cell r="T77">
            <v>31.078799999999998</v>
          </cell>
          <cell r="U77">
            <v>34.008200000000002</v>
          </cell>
          <cell r="V77">
            <v>37.209199999999996</v>
          </cell>
          <cell r="W77">
            <v>40.710899999999995</v>
          </cell>
          <cell r="X77">
            <v>44.542400000000001</v>
          </cell>
          <cell r="Y77">
            <v>48.7425</v>
          </cell>
          <cell r="Z77">
            <v>53.340299999999999</v>
          </cell>
          <cell r="AA77">
            <v>58.364899999999999</v>
          </cell>
          <cell r="AB77">
            <v>63.845399999999991</v>
          </cell>
          <cell r="AC77">
            <v>69.84</v>
          </cell>
          <cell r="AD77">
            <v>76.358400000000003</v>
          </cell>
          <cell r="AE77">
            <v>0</v>
          </cell>
        </row>
        <row r="78">
          <cell r="B78">
            <v>1.6004999999999998</v>
          </cell>
          <cell r="C78">
            <v>3.1524999999999999</v>
          </cell>
          <cell r="D78">
            <v>4.7820999999999998</v>
          </cell>
          <cell r="E78">
            <v>4.9857999999999993</v>
          </cell>
          <cell r="F78">
            <v>6.3534999999999995</v>
          </cell>
          <cell r="G78">
            <v>7.7696999999999994</v>
          </cell>
          <cell r="H78">
            <v>8.594199999999999</v>
          </cell>
          <cell r="I78">
            <v>10.0298</v>
          </cell>
          <cell r="J78">
            <v>11.5527</v>
          </cell>
          <cell r="K78">
            <v>13.1435</v>
          </cell>
          <cell r="L78">
            <v>14.831299999999999</v>
          </cell>
          <cell r="M78">
            <v>16.616099999999999</v>
          </cell>
          <cell r="N78">
            <v>18.507599999999996</v>
          </cell>
          <cell r="O78">
            <v>20.5349</v>
          </cell>
          <cell r="P78">
            <v>22.697999999999997</v>
          </cell>
          <cell r="Q78">
            <v>25.035699999999999</v>
          </cell>
          <cell r="R78">
            <v>27.557700000000001</v>
          </cell>
          <cell r="S78">
            <v>30.302799999999998</v>
          </cell>
          <cell r="T78">
            <v>33.280700000000003</v>
          </cell>
          <cell r="U78">
            <v>36.539900000000003</v>
          </cell>
          <cell r="V78">
            <v>40.109499999999997</v>
          </cell>
          <cell r="W78">
            <v>44.008899999999997</v>
          </cell>
          <cell r="X78">
            <v>48.2866</v>
          </cell>
          <cell r="Y78">
            <v>52.971699999999998</v>
          </cell>
          <cell r="Z78">
            <v>58.093299999999999</v>
          </cell>
          <cell r="AA78">
            <v>63.690199999999997</v>
          </cell>
          <cell r="AB78">
            <v>69.801199999999994</v>
          </cell>
          <cell r="AC78">
            <v>76.455399999999997</v>
          </cell>
          <cell r="AD78">
            <v>0</v>
          </cell>
          <cell r="AE78">
            <v>0</v>
          </cell>
        </row>
        <row r="79">
          <cell r="B79">
            <v>1.6780999999999999</v>
          </cell>
          <cell r="C79">
            <v>3.3077000000000001</v>
          </cell>
          <cell r="D79">
            <v>5.0052000000000003</v>
          </cell>
          <cell r="E79">
            <v>5.2185999999999995</v>
          </cell>
          <cell r="F79">
            <v>6.6347999999999994</v>
          </cell>
          <cell r="G79">
            <v>8.1188999999999982</v>
          </cell>
          <cell r="H79">
            <v>8.9821999999999989</v>
          </cell>
          <cell r="I79">
            <v>10.505100000000001</v>
          </cell>
          <cell r="J79">
            <v>12.105600000000001</v>
          </cell>
          <cell r="K79">
            <v>13.803100000000001</v>
          </cell>
          <cell r="L79">
            <v>15.597599999999998</v>
          </cell>
          <cell r="M79">
            <v>17.518199999999997</v>
          </cell>
          <cell r="N79">
            <v>19.564900000000002</v>
          </cell>
          <cell r="O79">
            <v>21.757099999999998</v>
          </cell>
          <cell r="P79">
            <v>24.123899999999999</v>
          </cell>
          <cell r="Q79">
            <v>26.684699999999999</v>
          </cell>
          <cell r="R79">
            <v>29.468599999999999</v>
          </cell>
          <cell r="S79">
            <v>32.494999999999997</v>
          </cell>
          <cell r="T79">
            <v>35.812400000000004</v>
          </cell>
          <cell r="U79">
            <v>39.440199999999997</v>
          </cell>
          <cell r="V79">
            <v>43.417199999999994</v>
          </cell>
          <cell r="W79">
            <v>47.782199999999996</v>
          </cell>
          <cell r="X79">
            <v>52.554600000000001</v>
          </cell>
          <cell r="Y79">
            <v>57.782899999999998</v>
          </cell>
          <cell r="Z79">
            <v>63.486499999999999</v>
          </cell>
          <cell r="AA79">
            <v>69.72359999999999</v>
          </cell>
          <cell r="AB79">
            <v>76.513599999999997</v>
          </cell>
          <cell r="AC79">
            <v>0</v>
          </cell>
          <cell r="AD79">
            <v>0</v>
          </cell>
          <cell r="AE79">
            <v>0</v>
          </cell>
        </row>
        <row r="80">
          <cell r="B80">
            <v>1.7654000000000001</v>
          </cell>
          <cell r="C80">
            <v>3.4628999999999999</v>
          </cell>
          <cell r="D80">
            <v>5.2282999999999999</v>
          </cell>
          <cell r="E80">
            <v>5.4417</v>
          </cell>
          <cell r="F80">
            <v>6.9161000000000001</v>
          </cell>
          <cell r="G80">
            <v>8.4778000000000002</v>
          </cell>
          <cell r="H80">
            <v>9.3992999999999984</v>
          </cell>
          <cell r="I80">
            <v>11.009499999999999</v>
          </cell>
          <cell r="J80">
            <v>12.716699999999999</v>
          </cell>
          <cell r="K80">
            <v>14.5306</v>
          </cell>
          <cell r="L80">
            <v>16.460899999999999</v>
          </cell>
          <cell r="M80">
            <v>18.5367</v>
          </cell>
          <cell r="N80">
            <v>20.757999999999999</v>
          </cell>
          <cell r="O80">
            <v>23.1539</v>
          </cell>
          <cell r="P80">
            <v>25.753499999999999</v>
          </cell>
          <cell r="Q80">
            <v>28.5762</v>
          </cell>
          <cell r="R80">
            <v>31.660799999999998</v>
          </cell>
          <cell r="S80">
            <v>35.036399999999993</v>
          </cell>
          <cell r="T80">
            <v>38.732099999999996</v>
          </cell>
          <cell r="U80">
            <v>42.777000000000001</v>
          </cell>
          <cell r="V80">
            <v>47.2196</v>
          </cell>
          <cell r="W80">
            <v>52.088999999999999</v>
          </cell>
          <cell r="X80">
            <v>57.423999999999999</v>
          </cell>
          <cell r="Y80">
            <v>63.244</v>
          </cell>
          <cell r="Z80">
            <v>69.607200000000006</v>
          </cell>
          <cell r="AA80">
            <v>76.533000000000001</v>
          </cell>
          <cell r="AB80">
            <v>0</v>
          </cell>
          <cell r="AC80">
            <v>0</v>
          </cell>
          <cell r="AD80">
            <v>0</v>
          </cell>
          <cell r="AE80">
            <v>0</v>
          </cell>
        </row>
        <row r="81">
          <cell r="B81">
            <v>1.8526999999999998</v>
          </cell>
          <cell r="C81">
            <v>3.6084000000000001</v>
          </cell>
          <cell r="D81">
            <v>5.4319999999999995</v>
          </cell>
          <cell r="E81">
            <v>5.6551</v>
          </cell>
          <cell r="F81">
            <v>7.2168000000000001</v>
          </cell>
          <cell r="G81">
            <v>8.8658000000000001</v>
          </cell>
          <cell r="H81">
            <v>9.8552</v>
          </cell>
          <cell r="I81">
            <v>11.572099999999999</v>
          </cell>
          <cell r="J81">
            <v>13.4054</v>
          </cell>
          <cell r="K81">
            <v>15.3551</v>
          </cell>
          <cell r="L81">
            <v>17.4406</v>
          </cell>
          <cell r="M81">
            <v>19.690999999999999</v>
          </cell>
          <cell r="N81">
            <v>22.125699999999998</v>
          </cell>
          <cell r="O81">
            <v>24.764099999999999</v>
          </cell>
          <cell r="P81">
            <v>27.635299999999997</v>
          </cell>
          <cell r="Q81">
            <v>30.7684</v>
          </cell>
          <cell r="R81">
            <v>34.202199999999998</v>
          </cell>
          <cell r="S81">
            <v>37.965800000000002</v>
          </cell>
          <cell r="T81">
            <v>42.088299999999997</v>
          </cell>
          <cell r="U81">
            <v>46.618200000000002</v>
          </cell>
          <cell r="V81">
            <v>51.584600000000002</v>
          </cell>
          <cell r="W81">
            <v>57.016599999999997</v>
          </cell>
          <cell r="X81">
            <v>62.962699999999998</v>
          </cell>
          <cell r="Y81">
            <v>69.451999999999998</v>
          </cell>
          <cell r="Z81">
            <v>76.523299999999992</v>
          </cell>
          <cell r="AA81">
            <v>0</v>
          </cell>
          <cell r="AB81">
            <v>0</v>
          </cell>
          <cell r="AC81">
            <v>0</v>
          </cell>
          <cell r="AD81">
            <v>0</v>
          </cell>
          <cell r="AE81">
            <v>0</v>
          </cell>
        </row>
        <row r="82">
          <cell r="B82">
            <v>1.8817999999999999</v>
          </cell>
          <cell r="C82">
            <v>3.6957</v>
          </cell>
          <cell r="D82">
            <v>5.6162999999999998</v>
          </cell>
          <cell r="E82">
            <v>5.8879000000000001</v>
          </cell>
          <cell r="F82">
            <v>7.5368999999999993</v>
          </cell>
          <cell r="G82">
            <v>9.2926000000000002</v>
          </cell>
          <cell r="H82">
            <v>10.359599999999999</v>
          </cell>
          <cell r="I82">
            <v>12.2026</v>
          </cell>
          <cell r="J82">
            <v>14.1717</v>
          </cell>
          <cell r="K82">
            <v>16.286299999999997</v>
          </cell>
          <cell r="L82">
            <v>18.565799999999999</v>
          </cell>
          <cell r="M82">
            <v>21.029599999999999</v>
          </cell>
          <cell r="N82">
            <v>23.706800000000001</v>
          </cell>
          <cell r="O82">
            <v>26.6265</v>
          </cell>
          <cell r="P82">
            <v>29.817799999999998</v>
          </cell>
          <cell r="Q82">
            <v>33.309800000000003</v>
          </cell>
          <cell r="R82">
            <v>37.141300000000001</v>
          </cell>
          <cell r="S82">
            <v>41.351100000000002</v>
          </cell>
          <cell r="T82">
            <v>45.968299999999999</v>
          </cell>
          <cell r="U82">
            <v>51.031700000000001</v>
          </cell>
          <cell r="V82">
            <v>56.570399999999999</v>
          </cell>
          <cell r="W82">
            <v>62.632899999999992</v>
          </cell>
          <cell r="X82">
            <v>69.25800000000001</v>
          </cell>
          <cell r="Y82">
            <v>76.474800000000002</v>
          </cell>
          <cell r="Z82">
            <v>0</v>
          </cell>
          <cell r="AA82">
            <v>0</v>
          </cell>
          <cell r="AB82">
            <v>0</v>
          </cell>
          <cell r="AC82">
            <v>0</v>
          </cell>
          <cell r="AD82">
            <v>0</v>
          </cell>
          <cell r="AE82">
            <v>0</v>
          </cell>
        </row>
        <row r="83">
          <cell r="B83">
            <v>1.9787999999999999</v>
          </cell>
          <cell r="C83">
            <v>3.9091</v>
          </cell>
          <cell r="D83">
            <v>5.9460999999999995</v>
          </cell>
          <cell r="E83">
            <v>6.2370999999999999</v>
          </cell>
          <cell r="F83">
            <v>8.0024999999999995</v>
          </cell>
          <cell r="G83">
            <v>9.8745999999999992</v>
          </cell>
          <cell r="H83">
            <v>11.028899999999998</v>
          </cell>
          <cell r="I83">
            <v>13.0174</v>
          </cell>
          <cell r="J83">
            <v>15.161100000000001</v>
          </cell>
          <cell r="K83">
            <v>17.46</v>
          </cell>
          <cell r="L83">
            <v>19.962599999999998</v>
          </cell>
          <cell r="M83">
            <v>22.678599999999999</v>
          </cell>
          <cell r="N83">
            <v>25.646799999999999</v>
          </cell>
          <cell r="O83">
            <v>28.886600000000001</v>
          </cell>
          <cell r="P83">
            <v>32.4465</v>
          </cell>
          <cell r="Q83">
            <v>36.3459</v>
          </cell>
          <cell r="R83">
            <v>40.643000000000001</v>
          </cell>
          <cell r="S83">
            <v>45.347499999999997</v>
          </cell>
          <cell r="T83">
            <v>50.507899999999999</v>
          </cell>
          <cell r="U83">
            <v>56.162999999999997</v>
          </cell>
          <cell r="V83">
            <v>62.351599999999998</v>
          </cell>
          <cell r="W83">
            <v>69.112499999999997</v>
          </cell>
          <cell r="X83">
            <v>76.474800000000002</v>
          </cell>
          <cell r="Y83">
            <v>0</v>
          </cell>
          <cell r="Z83">
            <v>0</v>
          </cell>
          <cell r="AA83">
            <v>0</v>
          </cell>
          <cell r="AB83">
            <v>0</v>
          </cell>
          <cell r="AC83">
            <v>0</v>
          </cell>
          <cell r="AD83">
            <v>0</v>
          </cell>
          <cell r="AE83">
            <v>0</v>
          </cell>
        </row>
        <row r="84">
          <cell r="B84">
            <v>2.1048999999999998</v>
          </cell>
          <cell r="C84">
            <v>4.1418999999999997</v>
          </cell>
          <cell r="D84">
            <v>6.3146999999999993</v>
          </cell>
          <cell r="E84">
            <v>6.6250999999999998</v>
          </cell>
          <cell r="F84">
            <v>8.5165999999999986</v>
          </cell>
          <cell r="G84">
            <v>10.534199999999998</v>
          </cell>
          <cell r="H84">
            <v>11.795199999999999</v>
          </cell>
          <cell r="I84">
            <v>13.958299999999999</v>
          </cell>
          <cell r="J84">
            <v>16.295999999999999</v>
          </cell>
          <cell r="K84">
            <v>18.8277</v>
          </cell>
          <cell r="L84">
            <v>21.5825</v>
          </cell>
          <cell r="M84">
            <v>24.5992</v>
          </cell>
          <cell r="N84">
            <v>27.897200000000002</v>
          </cell>
          <cell r="O84">
            <v>31.524999999999999</v>
          </cell>
          <cell r="P84">
            <v>35.502000000000002</v>
          </cell>
          <cell r="Q84">
            <v>39.8767</v>
          </cell>
          <cell r="R84">
            <v>44.678200000000004</v>
          </cell>
          <cell r="S84">
            <v>49.945300000000003</v>
          </cell>
          <cell r="T84">
            <v>55.716799999999999</v>
          </cell>
          <cell r="U84">
            <v>62.031500000000001</v>
          </cell>
          <cell r="V84">
            <v>68.928200000000004</v>
          </cell>
          <cell r="W84">
            <v>76.445700000000002</v>
          </cell>
          <cell r="X84">
            <v>0</v>
          </cell>
          <cell r="Y84">
            <v>0</v>
          </cell>
          <cell r="Z84">
            <v>0</v>
          </cell>
          <cell r="AA84">
            <v>0</v>
          </cell>
          <cell r="AB84">
            <v>0</v>
          </cell>
          <cell r="AC84">
            <v>0</v>
          </cell>
          <cell r="AD84">
            <v>0</v>
          </cell>
          <cell r="AE84">
            <v>0</v>
          </cell>
        </row>
        <row r="85">
          <cell r="B85">
            <v>2.2309999999999999</v>
          </cell>
          <cell r="C85">
            <v>4.4135</v>
          </cell>
          <cell r="D85">
            <v>6.7317999999999998</v>
          </cell>
          <cell r="E85">
            <v>7.0809999999999995</v>
          </cell>
          <cell r="F85">
            <v>9.1180000000000003</v>
          </cell>
          <cell r="G85">
            <v>11.3005</v>
          </cell>
          <cell r="H85">
            <v>12.6876</v>
          </cell>
          <cell r="I85">
            <v>15.054399999999999</v>
          </cell>
          <cell r="J85">
            <v>17.6249</v>
          </cell>
          <cell r="K85">
            <v>20.418500000000002</v>
          </cell>
          <cell r="L85">
            <v>23.483699999999999</v>
          </cell>
          <cell r="M85">
            <v>26.849599999999999</v>
          </cell>
          <cell r="N85">
            <v>30.535599999999999</v>
          </cell>
          <cell r="O85">
            <v>34.590199999999996</v>
          </cell>
          <cell r="P85">
            <v>39.052199999999999</v>
          </cell>
          <cell r="Q85">
            <v>43.950699999999998</v>
          </cell>
          <cell r="R85">
            <v>49.3245</v>
          </cell>
          <cell r="S85">
            <v>55.212400000000002</v>
          </cell>
          <cell r="T85">
            <v>61.653199999999998</v>
          </cell>
          <cell r="U85">
            <v>68.695399999999992</v>
          </cell>
          <cell r="V85">
            <v>76.377799999999993</v>
          </cell>
          <cell r="W85">
            <v>0</v>
          </cell>
          <cell r="X85">
            <v>0</v>
          </cell>
          <cell r="Y85">
            <v>0</v>
          </cell>
          <cell r="Z85">
            <v>0</v>
          </cell>
          <cell r="AA85">
            <v>0</v>
          </cell>
          <cell r="AB85">
            <v>0</v>
          </cell>
          <cell r="AC85">
            <v>0</v>
          </cell>
          <cell r="AD85">
            <v>0</v>
          </cell>
          <cell r="AE85">
            <v>0</v>
          </cell>
        </row>
        <row r="86">
          <cell r="B86">
            <v>2.3862000000000001</v>
          </cell>
          <cell r="C86">
            <v>4.7141999999999999</v>
          </cell>
          <cell r="D86">
            <v>7.2070999999999996</v>
          </cell>
          <cell r="E86">
            <v>7.5950999999999995</v>
          </cell>
          <cell r="F86">
            <v>9.8066999999999993</v>
          </cell>
          <cell r="G86">
            <v>12.1929</v>
          </cell>
          <cell r="H86">
            <v>13.7255</v>
          </cell>
          <cell r="I86">
            <v>16.325099999999999</v>
          </cell>
          <cell r="J86">
            <v>19.1769</v>
          </cell>
          <cell r="K86">
            <v>22.290600000000001</v>
          </cell>
          <cell r="L86">
            <v>25.714700000000001</v>
          </cell>
          <cell r="M86">
            <v>29.468599999999999</v>
          </cell>
          <cell r="N86">
            <v>33.610499999999995</v>
          </cell>
          <cell r="O86">
            <v>38.150099999999995</v>
          </cell>
          <cell r="P86">
            <v>43.155300000000004</v>
          </cell>
          <cell r="Q86">
            <v>48.635799999999996</v>
          </cell>
          <cell r="R86">
            <v>54.649799999999999</v>
          </cell>
          <cell r="S86">
            <v>61.226399999999998</v>
          </cell>
          <cell r="T86">
            <v>68.414100000000005</v>
          </cell>
          <cell r="U86">
            <v>76.2517</v>
          </cell>
          <cell r="V86">
            <v>0</v>
          </cell>
          <cell r="W86">
            <v>0</v>
          </cell>
          <cell r="X86">
            <v>0</v>
          </cell>
          <cell r="Y86">
            <v>0</v>
          </cell>
          <cell r="Z86">
            <v>0</v>
          </cell>
          <cell r="AA86">
            <v>0</v>
          </cell>
          <cell r="AB86">
            <v>0</v>
          </cell>
          <cell r="AC86">
            <v>0</v>
          </cell>
          <cell r="AD86">
            <v>0</v>
          </cell>
          <cell r="AE86">
            <v>0</v>
          </cell>
        </row>
        <row r="87">
          <cell r="B87">
            <v>2.5608</v>
          </cell>
          <cell r="C87">
            <v>5.0731000000000002</v>
          </cell>
          <cell r="D87">
            <v>7.7696999999999994</v>
          </cell>
          <cell r="E87">
            <v>8.2062000000000008</v>
          </cell>
          <cell r="F87">
            <v>10.621499999999999</v>
          </cell>
          <cell r="G87">
            <v>13.240500000000001</v>
          </cell>
          <cell r="H87">
            <v>14.947699999999999</v>
          </cell>
          <cell r="I87">
            <v>17.8383</v>
          </cell>
          <cell r="J87">
            <v>21.010200000000001</v>
          </cell>
          <cell r="K87">
            <v>24.4925</v>
          </cell>
          <cell r="L87">
            <v>28.323999999999998</v>
          </cell>
          <cell r="M87">
            <v>32.543499999999995</v>
          </cell>
          <cell r="N87">
            <v>37.180099999999996</v>
          </cell>
          <cell r="O87">
            <v>42.282299999999999</v>
          </cell>
          <cell r="P87">
            <v>47.879199999999997</v>
          </cell>
          <cell r="Q87">
            <v>54.019299999999994</v>
          </cell>
          <cell r="R87">
            <v>60.741399999999999</v>
          </cell>
          <cell r="S87">
            <v>68.074600000000004</v>
          </cell>
          <cell r="T87">
            <v>76.077100000000002</v>
          </cell>
          <cell r="U87">
            <v>0</v>
          </cell>
          <cell r="V87">
            <v>0</v>
          </cell>
          <cell r="W87">
            <v>0</v>
          </cell>
          <cell r="X87">
            <v>0</v>
          </cell>
          <cell r="Y87">
            <v>0</v>
          </cell>
          <cell r="Z87">
            <v>0</v>
          </cell>
          <cell r="AA87">
            <v>0</v>
          </cell>
          <cell r="AB87">
            <v>0</v>
          </cell>
          <cell r="AC87">
            <v>0</v>
          </cell>
          <cell r="AD87">
            <v>0</v>
          </cell>
          <cell r="AE87">
            <v>0</v>
          </cell>
        </row>
        <row r="88">
          <cell r="B88">
            <v>2.7645</v>
          </cell>
          <cell r="C88">
            <v>5.4805000000000001</v>
          </cell>
          <cell r="D88">
            <v>8.4195999999999991</v>
          </cell>
          <cell r="E88">
            <v>8.9239999999999995</v>
          </cell>
          <cell r="F88">
            <v>11.581799999999999</v>
          </cell>
          <cell r="G88">
            <v>14.482099999999999</v>
          </cell>
          <cell r="H88">
            <v>16.392999999999997</v>
          </cell>
          <cell r="I88">
            <v>19.623100000000001</v>
          </cell>
          <cell r="J88">
            <v>23.173300000000001</v>
          </cell>
          <cell r="K88">
            <v>27.072700000000001</v>
          </cell>
          <cell r="L88">
            <v>31.3795</v>
          </cell>
          <cell r="M88">
            <v>36.113099999999996</v>
          </cell>
          <cell r="N88">
            <v>41.322000000000003</v>
          </cell>
          <cell r="O88">
            <v>47.045000000000002</v>
          </cell>
          <cell r="P88">
            <v>53.311199999999999</v>
          </cell>
          <cell r="Q88">
            <v>60.1691</v>
          </cell>
          <cell r="R88">
            <v>67.667200000000008</v>
          </cell>
          <cell r="S88">
            <v>75.834600000000009</v>
          </cell>
          <cell r="T88">
            <v>0</v>
          </cell>
          <cell r="U88">
            <v>0</v>
          </cell>
          <cell r="V88">
            <v>0</v>
          </cell>
          <cell r="W88">
            <v>0</v>
          </cell>
          <cell r="X88">
            <v>0</v>
          </cell>
          <cell r="Y88">
            <v>0</v>
          </cell>
          <cell r="Z88">
            <v>0</v>
          </cell>
          <cell r="AA88">
            <v>0</v>
          </cell>
          <cell r="AB88">
            <v>0</v>
          </cell>
          <cell r="AC88">
            <v>0</v>
          </cell>
          <cell r="AD88">
            <v>0</v>
          </cell>
          <cell r="AE88">
            <v>0</v>
          </cell>
        </row>
        <row r="89">
          <cell r="B89">
            <v>3.0070000000000001</v>
          </cell>
          <cell r="C89">
            <v>5.9752000000000001</v>
          </cell>
          <cell r="D89">
            <v>9.1956000000000007</v>
          </cell>
          <cell r="E89">
            <v>9.7775999999999996</v>
          </cell>
          <cell r="F89">
            <v>12.716699999999999</v>
          </cell>
          <cell r="G89">
            <v>15.946800000000001</v>
          </cell>
          <cell r="H89">
            <v>18.100200000000001</v>
          </cell>
          <cell r="I89">
            <v>21.718299999999999</v>
          </cell>
          <cell r="J89">
            <v>25.704999999999998</v>
          </cell>
          <cell r="K89">
            <v>30.0991</v>
          </cell>
          <cell r="L89">
            <v>34.939399999999999</v>
          </cell>
          <cell r="M89">
            <v>40.254999999999995</v>
          </cell>
          <cell r="N89">
            <v>46.0944</v>
          </cell>
          <cell r="O89">
            <v>52.496399999999994</v>
          </cell>
          <cell r="P89">
            <v>59.509500000000003</v>
          </cell>
          <cell r="Q89">
            <v>67.16279999999999</v>
          </cell>
          <cell r="R89">
            <v>75.514499999999998</v>
          </cell>
          <cell r="S89">
            <v>0</v>
          </cell>
          <cell r="T89">
            <v>0</v>
          </cell>
          <cell r="U89">
            <v>0</v>
          </cell>
          <cell r="V89">
            <v>0</v>
          </cell>
          <cell r="W89">
            <v>0</v>
          </cell>
          <cell r="X89">
            <v>0</v>
          </cell>
          <cell r="Y89">
            <v>0</v>
          </cell>
          <cell r="Z89">
            <v>0</v>
          </cell>
          <cell r="AA89">
            <v>0</v>
          </cell>
          <cell r="AB89">
            <v>0</v>
          </cell>
          <cell r="AC89">
            <v>0</v>
          </cell>
          <cell r="AD89">
            <v>0</v>
          </cell>
          <cell r="AE89">
            <v>0</v>
          </cell>
        </row>
        <row r="90">
          <cell r="B90">
            <v>3.2883</v>
          </cell>
          <cell r="C90">
            <v>6.5571999999999999</v>
          </cell>
          <cell r="D90">
            <v>10.126799999999999</v>
          </cell>
          <cell r="E90">
            <v>10.786399999999999</v>
          </cell>
          <cell r="F90">
            <v>14.0747</v>
          </cell>
          <cell r="G90">
            <v>17.692799999999998</v>
          </cell>
          <cell r="H90">
            <v>20.117799999999999</v>
          </cell>
          <cell r="I90">
            <v>24.191800000000001</v>
          </cell>
          <cell r="J90">
            <v>28.673199999999998</v>
          </cell>
          <cell r="K90">
            <v>33.620199999999997</v>
          </cell>
          <cell r="L90">
            <v>39.052199999999999</v>
          </cell>
          <cell r="M90">
            <v>45.017699999999998</v>
          </cell>
          <cell r="N90">
            <v>51.565199999999997</v>
          </cell>
          <cell r="O90">
            <v>58.723799999999997</v>
          </cell>
          <cell r="P90">
            <v>66.541999999999987</v>
          </cell>
          <cell r="Q90">
            <v>75.078000000000003</v>
          </cell>
          <cell r="R90">
            <v>0</v>
          </cell>
          <cell r="S90">
            <v>0</v>
          </cell>
          <cell r="T90">
            <v>0</v>
          </cell>
          <cell r="U90">
            <v>0</v>
          </cell>
          <cell r="V90">
            <v>0</v>
          </cell>
          <cell r="W90">
            <v>0</v>
          </cell>
          <cell r="X90">
            <v>0</v>
          </cell>
          <cell r="Y90">
            <v>0</v>
          </cell>
          <cell r="Z90">
            <v>0</v>
          </cell>
          <cell r="AA90">
            <v>0</v>
          </cell>
          <cell r="AB90">
            <v>0</v>
          </cell>
          <cell r="AC90">
            <v>0</v>
          </cell>
          <cell r="AD90">
            <v>0</v>
          </cell>
          <cell r="AE90">
            <v>0</v>
          </cell>
        </row>
        <row r="91">
          <cell r="B91">
            <v>3.6374999999999997</v>
          </cell>
          <cell r="C91">
            <v>7.2652999999999999</v>
          </cell>
          <cell r="D91">
            <v>11.2326</v>
          </cell>
          <cell r="E91">
            <v>11.989199999999999</v>
          </cell>
          <cell r="F91">
            <v>15.6752</v>
          </cell>
          <cell r="G91">
            <v>19.7395</v>
          </cell>
          <cell r="H91">
            <v>22.494299999999999</v>
          </cell>
          <cell r="I91">
            <v>27.072700000000001</v>
          </cell>
          <cell r="J91">
            <v>32.126399999999997</v>
          </cell>
          <cell r="K91">
            <v>37.6845</v>
          </cell>
          <cell r="L91">
            <v>43.7761</v>
          </cell>
          <cell r="M91">
            <v>50.469099999999997</v>
          </cell>
          <cell r="N91">
            <v>57.782899999999998</v>
          </cell>
          <cell r="O91">
            <v>65.775700000000001</v>
          </cell>
          <cell r="P91">
            <v>74.495999999999995</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row>
        <row r="92">
          <cell r="B92">
            <v>4.0449000000000002</v>
          </cell>
          <cell r="C92">
            <v>8.0898000000000003</v>
          </cell>
          <cell r="D92">
            <v>12.5421</v>
          </cell>
          <cell r="E92">
            <v>13.415099999999999</v>
          </cell>
          <cell r="F92">
            <v>17.566699999999997</v>
          </cell>
          <cell r="G92">
            <v>22.145099999999999</v>
          </cell>
          <cell r="H92">
            <v>25.249100000000002</v>
          </cell>
          <cell r="I92">
            <v>30.409500000000001</v>
          </cell>
          <cell r="J92">
            <v>36.093699999999998</v>
          </cell>
          <cell r="K92">
            <v>42.330799999999996</v>
          </cell>
          <cell r="L92">
            <v>49.1693</v>
          </cell>
          <cell r="M92">
            <v>56.647999999999996</v>
          </cell>
          <cell r="N92">
            <v>64.815399999999997</v>
          </cell>
          <cell r="O92">
            <v>73.729700000000008</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row>
        <row r="93">
          <cell r="B93">
            <v>4.5298999999999996</v>
          </cell>
          <cell r="C93">
            <v>9.0694999999999997</v>
          </cell>
          <cell r="D93">
            <v>14.0747</v>
          </cell>
          <cell r="E93">
            <v>15.073799999999999</v>
          </cell>
          <cell r="F93">
            <v>19.758900000000001</v>
          </cell>
          <cell r="G93">
            <v>24.928999999999998</v>
          </cell>
          <cell r="H93">
            <v>28.430699999999998</v>
          </cell>
          <cell r="I93">
            <v>34.241</v>
          </cell>
          <cell r="J93">
            <v>40.623600000000003</v>
          </cell>
          <cell r="K93">
            <v>47.6173</v>
          </cell>
          <cell r="L93">
            <v>55.260899999999999</v>
          </cell>
          <cell r="M93">
            <v>63.612599999999993</v>
          </cell>
          <cell r="N93">
            <v>72.7209</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row>
        <row r="94">
          <cell r="B94">
            <v>5.0925000000000002</v>
          </cell>
          <cell r="C94">
            <v>10.214099999999998</v>
          </cell>
          <cell r="D94">
            <v>15.869199999999999</v>
          </cell>
          <cell r="E94">
            <v>17.004100000000001</v>
          </cell>
          <cell r="F94">
            <v>22.290600000000001</v>
          </cell>
          <cell r="G94">
            <v>28.110599999999998</v>
          </cell>
          <cell r="H94">
            <v>32.058499999999995</v>
          </cell>
          <cell r="I94">
            <v>38.586599999999997</v>
          </cell>
          <cell r="J94">
            <v>45.735499999999995</v>
          </cell>
          <cell r="K94">
            <v>53.563399999999994</v>
          </cell>
          <cell r="L94">
            <v>62.099399999999996</v>
          </cell>
          <cell r="M94">
            <v>71.421099999999996</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row>
        <row r="95">
          <cell r="B95">
            <v>5.7520999999999995</v>
          </cell>
          <cell r="C95">
            <v>11.542999999999999</v>
          </cell>
          <cell r="D95">
            <v>17.925599999999999</v>
          </cell>
          <cell r="E95">
            <v>19.206</v>
          </cell>
          <cell r="F95">
            <v>25.171499999999998</v>
          </cell>
          <cell r="G95">
            <v>31.7287</v>
          </cell>
          <cell r="H95">
            <v>36.151900000000005</v>
          </cell>
          <cell r="I95">
            <v>43.465699999999998</v>
          </cell>
          <cell r="J95">
            <v>51.477899999999998</v>
          </cell>
          <cell r="K95">
            <v>60.217599999999997</v>
          </cell>
          <cell r="L95">
            <v>69.743000000000009</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row>
        <row r="96">
          <cell r="B96">
            <v>6.5087000000000002</v>
          </cell>
          <cell r="C96">
            <v>13.0562</v>
          </cell>
          <cell r="D96">
            <v>20.273</v>
          </cell>
          <cell r="E96">
            <v>21.708599999999997</v>
          </cell>
          <cell r="F96">
            <v>28.420999999999999</v>
          </cell>
          <cell r="G96">
            <v>35.792999999999999</v>
          </cell>
          <cell r="H96">
            <v>40.7303</v>
          </cell>
          <cell r="I96">
            <v>48.926799999999993</v>
          </cell>
          <cell r="J96">
            <v>57.870199999999997</v>
          </cell>
          <cell r="K96">
            <v>67.61869999999999</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row>
        <row r="97">
          <cell r="B97">
            <v>7.3622999999999994</v>
          </cell>
          <cell r="C97">
            <v>14.763400000000001</v>
          </cell>
          <cell r="D97">
            <v>22.9114</v>
          </cell>
          <cell r="E97">
            <v>24.511900000000001</v>
          </cell>
          <cell r="F97">
            <v>32.058499999999995</v>
          </cell>
          <cell r="G97">
            <v>40.322899999999997</v>
          </cell>
          <cell r="H97">
            <v>45.832499999999996</v>
          </cell>
          <cell r="I97">
            <v>54.989299999999993</v>
          </cell>
          <cell r="J97">
            <v>64.960899999999995</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row>
        <row r="98">
          <cell r="B98">
            <v>8.3323</v>
          </cell>
          <cell r="C98">
            <v>16.683999999999997</v>
          </cell>
          <cell r="D98">
            <v>25.850499999999997</v>
          </cell>
          <cell r="E98">
            <v>27.625599999999999</v>
          </cell>
          <cell r="F98">
            <v>36.093699999999998</v>
          </cell>
          <cell r="G98">
            <v>45.347499999999997</v>
          </cell>
          <cell r="H98">
            <v>51.4876</v>
          </cell>
          <cell r="I98">
            <v>61.701699999999995</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row>
        <row r="99">
          <cell r="B99">
            <v>9.3992999999999984</v>
          </cell>
          <cell r="C99">
            <v>18.808299999999999</v>
          </cell>
          <cell r="D99">
            <v>29.119399999999999</v>
          </cell>
          <cell r="E99">
            <v>31.078799999999998</v>
          </cell>
          <cell r="F99">
            <v>40.565399999999997</v>
          </cell>
          <cell r="G99">
            <v>50.905599999999993</v>
          </cell>
          <cell r="H99">
            <v>57.734400000000001</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row>
        <row r="100">
          <cell r="B100">
            <v>10.582699999999999</v>
          </cell>
          <cell r="C100">
            <v>21.165399999999998</v>
          </cell>
          <cell r="D100">
            <v>32.737499999999997</v>
          </cell>
          <cell r="E100">
            <v>34.900599999999997</v>
          </cell>
          <cell r="F100">
            <v>45.502699999999997</v>
          </cell>
          <cell r="G100">
            <v>57.055399999999999</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row>
        <row r="101">
          <cell r="B101">
            <v>11.892199999999999</v>
          </cell>
          <cell r="C101">
            <v>23.765000000000001</v>
          </cell>
          <cell r="D101">
            <v>36.733899999999998</v>
          </cell>
          <cell r="E101">
            <v>39.129800000000003</v>
          </cell>
          <cell r="F101">
            <v>50.973499999999994</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row>
      </sheetData>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IC_MRTA_bundling"/>
      <sheetName val="ป้อนข้อมูล Over Draft Credit"/>
      <sheetName val="รายละเอียด"/>
      <sheetName val="ป้อนข้อมูล Mortgage Protection"/>
      <sheetName val="SA 10%"/>
      <sheetName val="ตารางทุนประกันภัยลดลง"/>
      <sheetName val="จำนวนเงินความคุ้มครอง"/>
      <sheetName val="ใบนำเสนอ Mortgage Protection"/>
      <sheetName val="โรงพยาบาลคู่สัญญา"/>
      <sheetName val="ขั้นตอนการตรวจสุขภาพ คู่สัญญา"/>
      <sheetName val="ขั้นตอนการตรวจสุขภาพ รพ.ทั่วไป"/>
      <sheetName val="ค่าตรวจสุขภาพ"/>
      <sheetName val="UW"/>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6">
          <cell r="C6" t="str">
            <v xml:space="preserve">Med = ตรวจสุขภาพตามแบบฟอร์มบริษัทโดยแพทย์ </v>
          </cell>
          <cell r="D6" t="str">
            <v xml:space="preserve">Med = ตรวจสุขภาพตามแบบฟอร์มบริษัทโดยแพทย์ </v>
          </cell>
          <cell r="E6" t="str">
            <v xml:space="preserve">Med = ตรวจสุขภาพตามแบบฟอร์มบริษัทโดยแพทย์ </v>
          </cell>
        </row>
        <row r="7">
          <cell r="C7" t="str">
            <v>MU = ตรวจปัสสาวะสมบูรณ์แบบ</v>
          </cell>
          <cell r="D7" t="str">
            <v>MU = ตรวจปัสสาวะสมบูรณ์แบบ</v>
          </cell>
          <cell r="E7" t="str">
            <v>MU = ตรวจปัสสาวะสมบูรณ์แบบ</v>
          </cell>
        </row>
        <row r="8">
          <cell r="C8" t="str">
            <v>Anti-HIV = ตรวจเลือด Anti-HIV</v>
          </cell>
          <cell r="D8" t="str">
            <v>Anti-HIV = ตรวจเลือด Anti-HIV</v>
          </cell>
          <cell r="E8" t="str">
            <v>Anti-HIV = ตรวจเลือด Anti-HIV</v>
          </cell>
        </row>
        <row r="9">
          <cell r="C9" t="str">
            <v>CXR = เอ็กซเรย์ทรวงอก</v>
          </cell>
          <cell r="D9" t="str">
            <v>CXR = เอ็กซเรย์ทรวงอก</v>
          </cell>
          <cell r="E9" t="str">
            <v>CXR = เอ็กซเรย์ทรวงอก</v>
          </cell>
        </row>
        <row r="10">
          <cell r="C10" t="str">
            <v>Blood2=ตรวจเลือด CBC, FBS, Cholesterol, HDL, Triglyceride, Creatinine, Uric Acid, SGOT, SGPT, Alkaline Phosphatase, HBsAg (ถ้าผลHBsAgเป็นบวก ขอให้ตรวจ Alpha-fetoproteinเพิ่ม, Gamma GT, ESR and BUN), *ต้องงดอาหาร และเครื่องดื่ม ก่อนไปรับการตรวจสุขภาพ 8 ชั่วโมง</v>
          </cell>
          <cell r="D10" t="str">
            <v>Blood2=ตรวจเลือด CBC, FBS, Cholesterol, HDL, Triglyceride, Creatinine, Uric Acid, SGOT, SGPT, Alkaline Phosphatase, HBsAg (ถ้าผลHBsAgเป็นบวก ขอให้ตรวจ Alpha-fetoproteinเพิ่ม, Gamma GT, ESR and BUN), *ต้องงดอาหาร และเครื่องดื่ม ก่อนไปรับการตรวจสุขภาพ 8 ชั่วโมง</v>
          </cell>
          <cell r="E10" t="str">
            <v>Blood2=ตรวจเลือด CBC, FBS, Cholesterol, HDL, Triglyceride, Creatinine, Uric Acid, SGOT, SGPT, Alkaline Phosphatase, HBsAg (ถ้าผลHBsAgเป็นบวก ขอให้ตรวจ Alpha-fetoproteinเพิ่ม, Gamma GT, ESR and BUN), *ต้องงดอาหาร และเครื่องดื่ม ก่อนไปรับการตรวจสุขภาพ 8 ชั่วโมง</v>
          </cell>
        </row>
        <row r="11">
          <cell r="C11" t="str">
            <v>EKG=ตรวจคลื่นหัวใจขณะพัก</v>
          </cell>
          <cell r="D11" t="str">
            <v>EST=ตรวจคลื่นไฟฟ้าหัวใจขณะออกกำลัง</v>
          </cell>
          <cell r="E11" t="str">
            <v>EST=ตรวจคลื่นไฟฟ้าหัวใจขณะออกกำลัง</v>
          </cell>
        </row>
        <row r="12">
          <cell r="C12" t="str">
            <v>Bank Statement</v>
          </cell>
          <cell r="D12" t="str">
            <v>Bank Statement</v>
          </cell>
          <cell r="E12" t="str">
            <v>Bank Statement</v>
          </cell>
        </row>
        <row r="13">
          <cell r="C13" t="str">
            <v>LAQ=แบบสอบถามวงเงินสูง</v>
          </cell>
          <cell r="D13" t="str">
            <v>LAQ=แบบสอบถามวงเงินสูง</v>
          </cell>
          <cell r="E13" t="str">
            <v>LAQ=แบบสอบถามวงเงินสูง</v>
          </cell>
        </row>
        <row r="14">
          <cell r="C14" t="str">
            <v>หมายเหตุ : ต้องงดอาหาร และเครื่องดื่ม ก่อนไปรับการตรวจสุขภาพ 8 ชั่วโมง</v>
          </cell>
          <cell r="D14" t="str">
            <v>หมายเหตุ : ต้องงดอาหาร และเครื่องดื่ม ก่อนไปรับการตรวจสุขภาพ 8 ชั่วโมง</v>
          </cell>
          <cell r="E14" t="str">
            <v>หมายเหตุ : ต้องงดอาหาร และเครื่องดื่ม ก่อนไปรับการตรวจสุขภาพ 8 ชั่วโมง</v>
          </cell>
        </row>
        <row r="15">
          <cell r="C15" t="str">
            <v>option1</v>
          </cell>
          <cell r="D15" t="str">
            <v>option1</v>
          </cell>
          <cell r="E15" t="str">
            <v>option2</v>
          </cell>
        </row>
        <row r="16">
          <cell r="C16" t="str">
            <v>option2</v>
          </cell>
          <cell r="D16" t="str">
            <v>option2</v>
          </cell>
          <cell r="E16" t="str">
            <v>option3</v>
          </cell>
        </row>
        <row r="17">
          <cell r="C17" t="str">
            <v>option3</v>
          </cell>
          <cell r="D17" t="str">
            <v>option3</v>
          </cell>
          <cell r="E17" t="str">
            <v>option4</v>
          </cell>
        </row>
        <row r="18">
          <cell r="C18" t="str">
            <v>option4</v>
          </cell>
          <cell r="D18" t="str">
            <v>option4</v>
          </cell>
          <cell r="E18" t="str">
            <v>option5</v>
          </cell>
        </row>
        <row r="19">
          <cell r="C19" t="str">
            <v>option5</v>
          </cell>
          <cell r="D19" t="str">
            <v>option5</v>
          </cell>
          <cell r="E19" t="str">
            <v>option6</v>
          </cell>
        </row>
        <row r="20">
          <cell r="C20" t="str">
            <v>option6</v>
          </cell>
          <cell r="D20" t="str">
            <v>option6-1</v>
          </cell>
          <cell r="E20" t="str">
            <v>option7</v>
          </cell>
        </row>
      </sheetData>
    </sheetDataSet>
  </externalBook>
</externalLink>
</file>

<file path=xl/theme/theme1.xml><?xml version="1.0" encoding="utf-8"?>
<a:theme xmlns:a="http://schemas.openxmlformats.org/drawingml/2006/main" name="ชุดรูปแบบของ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ln>
          <a:headEnd type="none" w="med" len="med"/>
          <a:tailEnd type="none" w="med" len="med"/>
        </a:ln>
      </a:spPr>
      <a:bodyPr vertOverflow="clip" horzOverflow="clip" wrap="square" lIns="18288" tIns="0" rIns="0" bIns="0" rtlCol="0" anchor="ctr" upright="1"/>
      <a:lstStyle>
        <a:defPPr algn="ctr">
          <a:defRPr sz="1100" b="1" cap="none" spc="0">
            <a:ln w="0">
              <a:noFill/>
            </a:ln>
            <a:solidFill>
              <a:schemeClr val="bg1"/>
            </a:solidFill>
            <a:effectLst>
              <a:outerShdw blurRad="38100" dist="19050" dir="2700000" algn="tl" rotWithShape="0">
                <a:schemeClr val="dk1">
                  <a:alpha val="40000"/>
                </a:schemeClr>
              </a:outerShdw>
            </a:effectLst>
          </a:defRPr>
        </a:defPPr>
      </a:lstStyle>
      <a:style>
        <a:lnRef idx="2">
          <a:schemeClr val="accent5">
            <a:shade val="50000"/>
          </a:schemeClr>
        </a:lnRef>
        <a:fillRef idx="1">
          <a:schemeClr val="accent5"/>
        </a:fillRef>
        <a:effectRef idx="0">
          <a:schemeClr val="accent5"/>
        </a:effectRef>
        <a:fontRef idx="minor">
          <a:schemeClr val="lt1"/>
        </a:fontRef>
      </a:style>
    </a:spDef>
    <a:lnDef>
      <a:spPr bwMode="auto">
        <a:xfrm>
          <a:off x="0" y="0"/>
          <a:ext cx="1" cy="1"/>
        </a:xfrm>
        <a:custGeom>
          <a:avLst/>
          <a:gdLst/>
          <a:ahLst/>
          <a:cxnLst/>
          <a:rect l="0" t="0" r="0" b="0"/>
          <a:pathLst/>
        </a:custGeom>
        <a:solidFill>
          <a:srgbClr val="FFFFFF"/>
        </a:solidFill>
        <a:ln w="0" cap="rnd"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8" Type="http://schemas.openxmlformats.org/officeDocument/2006/relationships/hyperlink" Target="https://www.ddproperty.com/listing/9461338" TargetMode="External"/><Relationship Id="rId13" Type="http://schemas.openxmlformats.org/officeDocument/2006/relationships/hyperlink" Target="https://th.zmyhome.com/property/H61027" TargetMode="External"/><Relationship Id="rId3" Type="http://schemas.openxmlformats.org/officeDocument/2006/relationships/hyperlink" Target="https://th.trovit.com/baan/listing/%E0%B8%9A%E0%B8%B2%E0%B8%99%E0%B9%80%E0%B8%94%E0%B8%A2%E0%B8%A7-%E0%B8%A8%E0%B8%A0%E0%B8%B2%E0%B8%A5%E0%B8%A2-%E0%B8%81%E0%B8%B2%E0%B8%A3%E0%B9%80%E0%B8%94%E0%B8%99%E0%B8%A7%E0%B8%A5%E0%B8%A5-%E0%B8%A7%E0%B8%87%E0%B9%81%E0%B8%AB%E0%B8%A7%E0%B8%99%E0%B8%A5%E0%B8%B3%E0%B8%A5%E0%B8%81%E0%B8%81%E0%B8%B2-%E0%B8%9E%E0%B8%A3%E0%B8%AD%E0%B8%A1%E0%B8%AD%E0%B8%A2.fa3f37a7-2742-46c6-a969-7f5f63e7c072" TargetMode="External"/><Relationship Id="rId7" Type="http://schemas.openxmlformats.org/officeDocument/2006/relationships/hyperlink" Target="https://www.ddproperty.com/listing/8039263" TargetMode="External"/><Relationship Id="rId12" Type="http://schemas.openxmlformats.org/officeDocument/2006/relationships/hyperlink" Target="https://th.zmyhome.com/property/H94748" TargetMode="External"/><Relationship Id="rId2" Type="http://schemas.openxmlformats.org/officeDocument/2006/relationships/hyperlink" Target="https://bit.ly/3d9ahWO" TargetMode="External"/><Relationship Id="rId1" Type="http://schemas.openxmlformats.org/officeDocument/2006/relationships/hyperlink" Target="https://th.trovit.com/baan/listing/%E0%B8%82%E0%B8%B2%E0%B8%A2%E0%B8%9A%E0%B8%B2%E0%B8%99%E0%B9%80%E0%B8%94%E0%B8%A2%E0%B8%A7-%E0%B8%AB%E0%B8%A1%E0%B8%9A%E0%B8%B2%E0%B8%99%E0%B8%A8%E0%B8%A0%E0%B8%B2%E0%B8%A5%E0%B8%A2%E0%B8%81%E0%B8%B2%E0%B8%A3%E0%B9%80%E0%B8%94%E0%B8%99%E0%B8%A7%E0%B8%A5%E0%B8%A5-%E0%B8%AD%E0%B8%A5%E0%B8%B3%E0%B8%A5%E0%B8%81%E0%B8%81%E0%B8%B2-%E0%B8%88%E0%B8%9B%E0%B8%97%E0%B8%A1%E0%B8%98%E0%B8%B2%E0%B8%99-518-%E0%B8%95%E0%B8%A3%E0%B8%A7.57927d81-a41e-435c-bd4e-59ff040ad71f" TargetMode="External"/><Relationship Id="rId6" Type="http://schemas.openxmlformats.org/officeDocument/2006/relationships/hyperlink" Target="https://www.baania.com/listing/%E0%B8%82%E0%B8%B2%E0%B8%A2%E0%B8%9A%E0%B9%89%E0%B8%B2%E0%B8%99-%E0%B9%83%E0%B8%99%E0%B9%82%E0%B8%84%E0%B8%A3%E0%B8%87%E0%B8%81%E0%B8%B2%E0%B8%A3-%E0%B8%A8%E0%B8%B8%E0%B8%A0%E0%B8%B2%E0%B8%A5%E0%B8%B1%E0%B8%A2-%E0%B8%81%E0%B8%B2%E0%B8%A3%E0%B9%8C%E0%B9%80%E0%B8%94%E0%B9%89%E0%B8%99%E0%B8%A7%E0%B8%B4%E0%B8%A5%E0%B8%A5%E0%B9%8C-%E0%B8%A7%E0%B8%87%E0%B9%81%E0%B8%AB%E0%B8%A7%E0%B8%99-%E0%B8%A5%E0%B8%B3%E0%B8%A5%E0%B8%B9%E0%B8%81%E0%B8%81%E0%B8%B2-%E0%B8%84%E0%B8%A5%E0%B8%AD%E0%B8%87-5-%E0%B8%95-%E0%B8%9A%E0%B8%B6%E0%B8%87%E0%B8%84%E0%B8%B3%E0%B8%9E%E0%B8%A3%E0%B9%89%E0%B8%AD%E0%B8%A2-%E0%B8%AD-%E0%B8%A5%E0%B8%B3%E0%B8%A5%E0%B8%B9%E0%B8%81%E0%B8%81%E0%B8%B2-%E0%B8%88-%E0%B8%9B%E0%B8%97%E0%B8%B8%E0%B8%A1%E0%B8%98%E0%B8%B2%E0%B8%99%E0%B8%B5-60354f4d1bb6160013cfaeb9" TargetMode="External"/><Relationship Id="rId11" Type="http://schemas.openxmlformats.org/officeDocument/2006/relationships/hyperlink" Target="https://www.adplanproperty.com/property/4119/%E0%B8%82%E0%B8%B2%E0%B8%A2%E0%B8%9A%E0%B9%89%E0%B8%B2%E0%B8%99%E0%B9%80%E0%B8%94%E0%B8%B5%E0%B9%88%E0%B8%A2%E0%B8%A7-2-%E0%B8%8A%E0%B8%B1%E0%B9%89%E0%B8%99-%E0%B9%82%E0%B8%84%E0%B8%A3%E0%B8%87%E0%B8%81%E0%B8%B2%E0%B8%A3%E0%B8%A8%E0%B8%B8%E0%B8%A0%E0%B8%B2%E0%B8%A5%E0%B8%B1%E0%B8%A2-%E0%B8%81%E0%B8%B2%E0%B8%A3%E0%B9%8C%E0%B9%80%E0%B8%94%E0%B9%89%E0%B8%99%E0%B8%97%E0%B9%8C%E0%B8%A7%E0%B8%B4%E0%B8%A5%E0%B8%A5%E0%B9%8C-%E0%B8%AA%E0%B9%84%E0%B8%95%E0%B8%A5%E0%B9%8C%E0%B8%A3%E0%B8%B5%E0%B8%AA%E0%B8%AD%E0%B8%A3%E0%B9%8C%E0%B8%97-%E0%B8%AB%E0%B8%A5%E0%B8%B1%E0%B8%87%E0%B8%A3%E0%B8%B4%E0%B8%A1%E0%B8%95%E0%B8%B4%E0%B8%94%E0%B8%AA%E0%B8%A7%E0%B8%99-%E0%B9%82%E0%B8%97%E0%B8%A3-086-569-9692.html" TargetMode="External"/><Relationship Id="rId5" Type="http://schemas.openxmlformats.org/officeDocument/2006/relationships/hyperlink" Target="https://www.baania.com/listing/%E0%B8%82%E0%B8%B2%E0%B8%A2-%E0%B8%9A%E0%B9%89%E0%B8%B2%E0%B8%99-%E0%B9%83%E0%B8%99%E0%B9%82%E0%B8%84%E0%B8%A3%E0%B8%87%E0%B8%81%E0%B8%B2%E0%B8%A3-%E0%B8%A8%E0%B8%B8%E0%B8%A0%E0%B8%B2%E0%B8%A5%E0%B8%B1%E0%B8%A2-%E0%B8%81%E0%B8%B2%E0%B8%A3%E0%B9%8C%E0%B9%80%E0%B8%94%E0%B9%89%E0%B8%99%E0%B8%A7%E0%B8%B4%E0%B8%A5%E0%B8%A5%E0%B9%8C-%E0%B8%A7%E0%B8%87%E0%B9%81%E0%B8%AB%E0%B8%A7%E0%B8%99-%E0%B8%A5%E0%B8%B3%E0%B8%A5%E0%B8%B9%E0%B8%81%E0%B8%81%E0%B8%B2-%E0%B8%84%E0%B8%A5%E0%B8%AD%E0%B8%87-5-%E0%B8%95%E0%B8%B3%E0%B8%9A%E0%B8%A5%E0%B8%9A%E0%B8%B6%E0%B8%87%E0%B8%84%E0%B8%B3%E0%B8%9E%E0%B8%A3%E0%B9%89%E0%B8%AD%E0%B8%A2-%E0%B8%AD%E0%B8%B3%E0%B9%80%E0%B8%A0%E0%B8%AD%E0%B8%A5%E0%B8%B3%E0%B8%A5%E0%B8%B9%E0%B8%81%E0%B8%81%E0%B8%B2-%E0%B8%88%E0%B8%B1%E0%B8%87%E0%B8%AB%E0%B8%A7%E0%B8%B1%E0%B8%94%E0%B8%9B%E0%B8%97%E0%B8%B8%E0%B8%A1%E0%B8%98%E0%B8%B2%E0%B8%99%E0%B8%B5-615194158805e40013c3b91a" TargetMode="External"/><Relationship Id="rId10" Type="http://schemas.openxmlformats.org/officeDocument/2006/relationships/hyperlink" Target="https://www.interhome.co.th/propertydetail.php?propcode=s38713" TargetMode="External"/><Relationship Id="rId4" Type="http://schemas.openxmlformats.org/officeDocument/2006/relationships/hyperlink" Target="https://www.baania.com/listing/%E0%B8%82%E0%B8%B2%E0%B8%A2%E0%B8%9A%E0%B9%89%E0%B8%B2%E0%B8%99%E0%B9%80%E0%B8%94%E0%B8%B5%E0%B9%88%E0%B8%A2%E0%B8%A7%E0%B8%AB%E0%B8%A5%E0%B8%B1%E0%B8%87%E0%B8%A1%E0%B8%B8%E0%B8%A1-%E0%B8%AB%E0%B8%A1%E0%B8%B9%E0%B9%88%E0%B8%9A%E0%B9%89%E0%B8%B2%E0%B8%99%E0%B8%A8%E0%B8%B8%E0%B8%A0%E0%B8%B2%E0%B8%A5%E0%B8%B1%E0%B8%A2-%E0%B8%81%E0%B8%B2%E0%B8%A3%E0%B9%8C%E0%B9%80%E0%B8%94%E0%B9%89%E0%B8%99%E0%B8%A7%E0%B8%B4%E0%B8%A5%E0%B8%A5%E0%B9%8C-%E0%B8%A5%E0%B8%B3%E0%B8%A5%E0%B8%B9%E0%B8%81%E0%B8%81%E0%B8%B2-%E0%B8%84%E0%B8%A5%E0%B8%AD%E0%B8%87-5-%E0%B8%9B%E0%B8%97%E0%B8%B8%E0%B8%A1%E0%B8%98%E0%B8%B2%E0%B8%99%E0%B8%B5-619082610b071e001a22b183" TargetMode="External"/><Relationship Id="rId9" Type="http://schemas.openxmlformats.org/officeDocument/2006/relationships/hyperlink" Target="https://www.interhome.co.th/propertydetail.php?propcode=42728&amp;gclid=Cj0KCQiA6NOPBhCPARIsAHAy2zCdaxIjb8th3sQGDhE-LrHHTDWxfrjpae3rhe8euuhmUrOW3VziAdIaAsuVEALw_wcB"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8.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9.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0.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1.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X293"/>
  <sheetViews>
    <sheetView showGridLines="0" topLeftCell="A4" zoomScaleNormal="100" workbookViewId="0">
      <selection activeCell="J8" sqref="J8"/>
    </sheetView>
  </sheetViews>
  <sheetFormatPr defaultColWidth="7.8984375" defaultRowHeight="9.9499999999999993" customHeight="1"/>
  <cols>
    <col min="1" max="1" width="1.3984375" style="1" customWidth="1"/>
    <col min="2" max="2" width="17.796875" style="1" customWidth="1"/>
    <col min="3" max="3" width="15.296875" style="1" customWidth="1"/>
    <col min="4" max="4" width="16.296875" style="1" customWidth="1"/>
    <col min="5" max="5" width="9.296875" style="1" customWidth="1"/>
    <col min="6" max="6" width="12.59765625" style="1" customWidth="1"/>
    <col min="7" max="7" width="5.3984375" style="1" bestFit="1" customWidth="1"/>
    <col min="8" max="8" width="15.69921875" style="1" bestFit="1" customWidth="1"/>
    <col min="9" max="9" width="10.8984375" style="1" customWidth="1"/>
    <col min="10" max="10" width="12.69921875" style="1" customWidth="1"/>
    <col min="11" max="11" width="18.3984375" style="1" customWidth="1"/>
    <col min="12" max="12" width="23.796875" style="1" hidden="1" customWidth="1"/>
    <col min="13" max="13" width="7.8984375" style="504" hidden="1" customWidth="1"/>
    <col min="14" max="20" width="7.8984375" style="1" hidden="1" customWidth="1"/>
    <col min="21" max="21" width="10" style="1" hidden="1" customWidth="1"/>
    <col min="22" max="22" width="7.8984375" style="1" hidden="1" customWidth="1"/>
    <col min="23" max="23" width="14.3984375" style="1" customWidth="1"/>
    <col min="24" max="24" width="9.09765625" style="1" customWidth="1"/>
    <col min="25" max="25" width="9.8984375" style="1" bestFit="1" customWidth="1"/>
    <col min="26" max="26" width="9.296875" style="1" bestFit="1" customWidth="1"/>
    <col min="27" max="27" width="8.19921875" style="1" bestFit="1" customWidth="1"/>
    <col min="28" max="28" width="8.19921875" style="1" customWidth="1"/>
    <col min="29" max="53" width="7.8984375" style="1" customWidth="1"/>
    <col min="54" max="258" width="7.5" style="1" customWidth="1"/>
  </cols>
  <sheetData>
    <row r="1" spans="1:53" ht="24" customHeight="1">
      <c r="A1" s="2"/>
      <c r="B1" s="520" t="s">
        <v>0</v>
      </c>
      <c r="C1" s="521" t="s">
        <v>1</v>
      </c>
      <c r="D1" s="522"/>
      <c r="E1" s="522"/>
      <c r="F1" s="522"/>
      <c r="G1" s="522"/>
      <c r="H1" s="522"/>
      <c r="I1" s="522"/>
      <c r="J1" s="523"/>
      <c r="K1" s="523"/>
      <c r="L1" s="3" t="s">
        <v>234</v>
      </c>
      <c r="M1" s="495"/>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4"/>
    </row>
    <row r="2" spans="1:53" ht="8.1" customHeight="1" thickBot="1">
      <c r="A2" s="338"/>
      <c r="B2" s="524"/>
      <c r="C2" s="524"/>
      <c r="D2" s="524"/>
      <c r="E2" s="524"/>
      <c r="F2" s="524"/>
      <c r="G2" s="524"/>
      <c r="H2" s="524"/>
      <c r="I2" s="524"/>
      <c r="J2" s="525"/>
      <c r="K2" s="524"/>
      <c r="L2" s="5"/>
      <c r="M2" s="496"/>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6"/>
    </row>
    <row r="3" spans="1:53" ht="15" customHeight="1" thickBot="1">
      <c r="A3" s="676"/>
      <c r="B3" s="1802" t="s">
        <v>171</v>
      </c>
      <c r="C3" s="1803"/>
      <c r="D3" s="1803"/>
      <c r="E3" s="1803"/>
      <c r="F3" s="1803"/>
      <c r="G3" s="1803"/>
      <c r="H3" s="1803"/>
      <c r="I3" s="1803"/>
      <c r="J3" s="1803"/>
      <c r="K3" s="1804"/>
      <c r="M3" s="505" t="s">
        <v>235</v>
      </c>
      <c r="N3" s="506">
        <v>20637</v>
      </c>
      <c r="O3" s="506">
        <v>20668</v>
      </c>
      <c r="P3" s="506">
        <v>20699</v>
      </c>
      <c r="Q3" s="506">
        <v>20729</v>
      </c>
      <c r="R3" s="506">
        <v>20760</v>
      </c>
      <c r="S3" s="506">
        <v>20790</v>
      </c>
      <c r="T3" s="506">
        <v>20821</v>
      </c>
      <c r="U3" s="1" t="s">
        <v>272</v>
      </c>
      <c r="V3" s="632">
        <f>'eBHomeLoan - Table 1'!N4</f>
        <v>281</v>
      </c>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6"/>
    </row>
    <row r="4" spans="1:53" ht="15" customHeight="1">
      <c r="A4" s="339"/>
      <c r="B4" s="526" t="s">
        <v>2</v>
      </c>
      <c r="C4" s="527" t="s">
        <v>142</v>
      </c>
      <c r="D4" s="527" t="s">
        <v>143</v>
      </c>
      <c r="E4" s="527" t="s">
        <v>149</v>
      </c>
      <c r="F4" s="527" t="s">
        <v>153</v>
      </c>
      <c r="G4" s="527" t="s">
        <v>494</v>
      </c>
      <c r="H4" s="527" t="s">
        <v>144</v>
      </c>
      <c r="I4" s="527" t="s">
        <v>145</v>
      </c>
      <c r="J4" s="527" t="s">
        <v>146</v>
      </c>
      <c r="K4" s="528" t="s">
        <v>428</v>
      </c>
      <c r="L4" s="5" t="s">
        <v>236</v>
      </c>
      <c r="M4" s="508">
        <v>17330</v>
      </c>
      <c r="N4" s="507">
        <v>17330</v>
      </c>
      <c r="O4" s="507"/>
      <c r="P4" s="507">
        <v>17330</v>
      </c>
      <c r="Q4" s="507">
        <v>17330</v>
      </c>
      <c r="R4" s="507">
        <v>17330</v>
      </c>
      <c r="S4" s="507"/>
      <c r="T4" s="507">
        <v>18460</v>
      </c>
      <c r="U4" s="496" t="s">
        <v>271</v>
      </c>
      <c r="V4" s="631">
        <f>'eBHomeLoan - Table 1'!O4-'eBHomeLoan - Table 1'!G4</f>
        <v>2228808.9000000022</v>
      </c>
      <c r="W4" s="5"/>
      <c r="X4" s="5"/>
      <c r="Y4" s="5"/>
      <c r="Z4" s="639"/>
      <c r="AA4" s="5"/>
      <c r="AB4" s="639"/>
      <c r="AC4" s="5"/>
      <c r="AD4" s="5"/>
      <c r="AE4" s="5"/>
      <c r="AF4" s="5"/>
      <c r="AG4" s="5"/>
      <c r="AH4" s="5"/>
      <c r="AI4" s="5"/>
      <c r="AJ4" s="5"/>
      <c r="AK4" s="5"/>
      <c r="AL4" s="5"/>
      <c r="AM4" s="5"/>
      <c r="AN4" s="5"/>
      <c r="AO4" s="5"/>
      <c r="AP4" s="5"/>
      <c r="AQ4" s="5"/>
      <c r="AR4" s="5"/>
      <c r="AS4" s="5"/>
      <c r="AT4" s="5"/>
      <c r="AU4" s="5"/>
      <c r="AV4" s="5"/>
      <c r="AW4" s="5"/>
      <c r="AX4" s="5"/>
      <c r="AY4" s="5"/>
      <c r="AZ4" s="5"/>
      <c r="BA4" s="6"/>
    </row>
    <row r="5" spans="1:53" ht="15" customHeight="1">
      <c r="A5" s="339"/>
      <c r="B5" s="364" t="s">
        <v>139</v>
      </c>
      <c r="C5" s="515">
        <v>30</v>
      </c>
      <c r="D5" s="516" t="s">
        <v>148</v>
      </c>
      <c r="E5" s="536">
        <f>IF(C5&lt;=35,30,65-C5)</f>
        <v>30</v>
      </c>
      <c r="F5" s="516">
        <v>10</v>
      </c>
      <c r="G5" s="1009">
        <v>55.5</v>
      </c>
      <c r="H5" s="516">
        <f>K5</f>
        <v>2500000</v>
      </c>
      <c r="I5" s="534">
        <f>G5*H5/1000</f>
        <v>138750</v>
      </c>
      <c r="J5" s="7" t="str">
        <f>65-IF(MIN(C5:C7)&lt;=35,35,MIN(C5:C7))&amp;" ปี"</f>
        <v>30 ปี</v>
      </c>
      <c r="K5" s="1820">
        <v>2500000</v>
      </c>
      <c r="L5" s="5" t="s">
        <v>237</v>
      </c>
      <c r="M5" s="508">
        <f>SUM(N5:T5)/6</f>
        <v>55</v>
      </c>
      <c r="N5" s="507">
        <v>120</v>
      </c>
      <c r="O5" s="507"/>
      <c r="P5" s="507">
        <v>120</v>
      </c>
      <c r="Q5" s="507">
        <v>90</v>
      </c>
      <c r="R5" s="507"/>
      <c r="S5" s="507"/>
      <c r="T5" s="507"/>
      <c r="U5" s="1" t="s">
        <v>273</v>
      </c>
      <c r="V5" s="1">
        <v>3200</v>
      </c>
      <c r="W5" s="5"/>
      <c r="X5" s="5"/>
      <c r="Y5" s="5"/>
      <c r="Z5" s="507"/>
      <c r="AA5" s="507"/>
      <c r="AB5" s="513"/>
      <c r="AC5" s="5"/>
      <c r="AD5" s="5"/>
      <c r="AE5" s="5"/>
      <c r="AF5" s="5"/>
      <c r="AG5" s="5"/>
      <c r="AH5" s="5"/>
      <c r="AI5" s="5"/>
      <c r="AJ5" s="5"/>
      <c r="AK5" s="5"/>
      <c r="AL5" s="5"/>
      <c r="AM5" s="5"/>
      <c r="AN5" s="5"/>
      <c r="AO5" s="5"/>
      <c r="AP5" s="5"/>
      <c r="AQ5" s="5"/>
      <c r="AR5" s="5"/>
      <c r="AS5" s="5"/>
      <c r="AT5" s="5"/>
      <c r="AU5" s="5"/>
      <c r="AV5" s="5"/>
      <c r="AW5" s="5"/>
      <c r="AX5" s="5"/>
      <c r="AY5" s="5"/>
      <c r="AZ5" s="5"/>
      <c r="BA5" s="6"/>
    </row>
    <row r="6" spans="1:53" ht="15" customHeight="1">
      <c r="A6" s="339"/>
      <c r="B6" s="364" t="s">
        <v>140</v>
      </c>
      <c r="C6" s="515">
        <v>43</v>
      </c>
      <c r="D6" s="516" t="s">
        <v>147</v>
      </c>
      <c r="E6" s="536">
        <f>IF(C6&lt;=35,30,65-C6)</f>
        <v>22</v>
      </c>
      <c r="F6" s="516">
        <v>10</v>
      </c>
      <c r="G6" s="1010"/>
      <c r="H6" s="517"/>
      <c r="I6" s="534"/>
      <c r="J6" s="7" t="s">
        <v>172</v>
      </c>
      <c r="K6" s="1821"/>
      <c r="L6" s="5" t="s">
        <v>238</v>
      </c>
      <c r="M6" s="508">
        <f>SUM(N6:T6)/6</f>
        <v>198.33333333333334</v>
      </c>
      <c r="N6" s="507">
        <v>649</v>
      </c>
      <c r="O6" s="507"/>
      <c r="P6" s="507">
        <v>541</v>
      </c>
      <c r="Q6" s="507"/>
      <c r="R6" s="507"/>
      <c r="S6" s="507"/>
      <c r="T6" s="507"/>
      <c r="U6" s="5" t="s">
        <v>274</v>
      </c>
      <c r="V6" s="507">
        <f>K8*1/100</f>
        <v>26387.5</v>
      </c>
      <c r="W6" s="631"/>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6"/>
    </row>
    <row r="7" spans="1:53" ht="15" customHeight="1">
      <c r="A7" s="339"/>
      <c r="B7" s="364" t="s">
        <v>141</v>
      </c>
      <c r="C7" s="515">
        <v>43</v>
      </c>
      <c r="D7" s="516" t="s">
        <v>147</v>
      </c>
      <c r="E7" s="536">
        <f>IF(C7&lt;=35,30,65-C7)</f>
        <v>22</v>
      </c>
      <c r="F7" s="516">
        <v>10</v>
      </c>
      <c r="G7" s="1011"/>
      <c r="H7" s="519" t="s">
        <v>462</v>
      </c>
      <c r="I7" s="535"/>
      <c r="J7" s="530">
        <f>คีย์ข้อมูล!G15</f>
        <v>35</v>
      </c>
      <c r="K7" s="1822"/>
      <c r="L7" s="5" t="s">
        <v>239</v>
      </c>
      <c r="M7" s="508">
        <f>SUM(N7:S7)/12</f>
        <v>2888.3333333333335</v>
      </c>
      <c r="N7" s="507">
        <v>17330</v>
      </c>
      <c r="O7" s="507"/>
      <c r="P7" s="507"/>
      <c r="Q7" s="507"/>
      <c r="R7" s="507"/>
      <c r="S7" s="507">
        <v>17330</v>
      </c>
      <c r="T7" s="507"/>
      <c r="U7" s="5" t="s">
        <v>275</v>
      </c>
      <c r="V7" s="624">
        <f>V4+V5+V6</f>
        <v>2258396.4000000022</v>
      </c>
      <c r="W7" s="695"/>
      <c r="X7" s="496"/>
      <c r="Y7" s="496"/>
      <c r="Z7" s="5"/>
      <c r="AA7" s="5"/>
      <c r="AB7" s="5"/>
      <c r="AC7" s="5"/>
      <c r="AD7" s="5"/>
      <c r="AE7" s="5"/>
      <c r="AF7" s="5"/>
      <c r="AG7" s="5"/>
      <c r="AH7" s="5"/>
      <c r="AI7" s="5"/>
      <c r="AJ7" s="5"/>
      <c r="AK7" s="5"/>
      <c r="AL7" s="5"/>
      <c r="AM7" s="5"/>
      <c r="AN7" s="5"/>
      <c r="AO7" s="5"/>
      <c r="AP7" s="5"/>
      <c r="AQ7" s="5"/>
      <c r="AR7" s="5"/>
      <c r="AS7" s="5"/>
      <c r="AT7" s="5"/>
      <c r="AU7" s="5"/>
      <c r="AV7" s="5"/>
      <c r="AW7" s="5"/>
      <c r="AX7" s="5"/>
      <c r="AY7" s="5"/>
      <c r="AZ7" s="5"/>
      <c r="BA7" s="6"/>
    </row>
    <row r="8" spans="1:53" ht="15" customHeight="1">
      <c r="A8" s="339"/>
      <c r="B8" s="883" t="s">
        <v>465</v>
      </c>
      <c r="C8" s="884" t="s">
        <v>426</v>
      </c>
      <c r="D8" s="884" t="s">
        <v>463</v>
      </c>
      <c r="E8" s="885" t="s">
        <v>468</v>
      </c>
      <c r="F8" s="886" t="s">
        <v>302</v>
      </c>
      <c r="G8" s="1008"/>
      <c r="H8" s="94" t="s">
        <v>154</v>
      </c>
      <c r="I8" s="529">
        <f>SUM(I5:I7)</f>
        <v>138750</v>
      </c>
      <c r="J8" s="7" t="s">
        <v>150</v>
      </c>
      <c r="K8" s="366">
        <f>K5+I8</f>
        <v>2638750</v>
      </c>
      <c r="L8" s="5" t="s">
        <v>240</v>
      </c>
      <c r="M8" s="508">
        <f>SUM(N8:S8)/6</f>
        <v>50</v>
      </c>
      <c r="N8" s="507"/>
      <c r="O8" s="507"/>
      <c r="P8" s="507"/>
      <c r="Q8" s="507">
        <v>300</v>
      </c>
      <c r="R8" s="507"/>
      <c r="S8" s="507"/>
      <c r="T8" s="507"/>
      <c r="U8" s="5"/>
      <c r="V8" s="5"/>
      <c r="W8" s="875"/>
      <c r="X8" s="87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6"/>
    </row>
    <row r="9" spans="1:53" ht="15" customHeight="1">
      <c r="A9" s="339"/>
      <c r="B9" s="883" t="s">
        <v>464</v>
      </c>
      <c r="C9" s="887">
        <v>3376000</v>
      </c>
      <c r="D9" s="887">
        <v>4500000</v>
      </c>
      <c r="E9" s="888">
        <v>23700</v>
      </c>
      <c r="F9" s="889">
        <f>C9/D9</f>
        <v>0.75022222222222223</v>
      </c>
      <c r="G9" s="996"/>
      <c r="H9" s="337"/>
      <c r="I9" s="337"/>
      <c r="J9" s="544"/>
      <c r="K9" s="696">
        <f>K8/D16</f>
        <v>0.58638888888888885</v>
      </c>
      <c r="L9" s="5" t="s">
        <v>241</v>
      </c>
      <c r="M9" s="508">
        <f>SUM(N9:S9)/6</f>
        <v>150</v>
      </c>
      <c r="N9" s="507"/>
      <c r="O9" s="507"/>
      <c r="P9" s="507"/>
      <c r="Q9" s="507"/>
      <c r="R9" s="507">
        <v>600</v>
      </c>
      <c r="S9" s="507">
        <v>300</v>
      </c>
      <c r="T9" s="507"/>
      <c r="U9" s="5"/>
      <c r="V9" s="5"/>
      <c r="W9" s="496"/>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6"/>
    </row>
    <row r="10" spans="1:53" ht="15" hidden="1" customHeight="1">
      <c r="A10" s="339"/>
      <c r="B10" s="584" t="s">
        <v>174</v>
      </c>
      <c r="C10" s="360" t="s">
        <v>142</v>
      </c>
      <c r="D10" s="360" t="s">
        <v>143</v>
      </c>
      <c r="E10" s="360" t="s">
        <v>149</v>
      </c>
      <c r="F10" s="360" t="s">
        <v>153</v>
      </c>
      <c r="G10" s="360"/>
      <c r="H10" s="7" t="s">
        <v>144</v>
      </c>
      <c r="I10" s="7" t="s">
        <v>145</v>
      </c>
      <c r="J10" s="7" t="s">
        <v>146</v>
      </c>
      <c r="K10" s="528" t="s">
        <v>429</v>
      </c>
      <c r="L10" s="5" t="s">
        <v>242</v>
      </c>
      <c r="M10" s="508">
        <f>SUM(N10:S10)/6</f>
        <v>100</v>
      </c>
      <c r="N10" s="507"/>
      <c r="O10" s="507"/>
      <c r="P10" s="507"/>
      <c r="Q10" s="507"/>
      <c r="R10" s="507">
        <v>300</v>
      </c>
      <c r="S10" s="507">
        <v>300</v>
      </c>
      <c r="T10" s="507"/>
      <c r="U10" s="496" t="s">
        <v>271</v>
      </c>
      <c r="V10" s="631">
        <f>'eBMortgageLoan - Table 1'!O4-'eBMortgageLoan - Table 1'!G4</f>
        <v>0</v>
      </c>
      <c r="W10" s="5"/>
      <c r="X10" s="507"/>
      <c r="Y10" s="507"/>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6"/>
    </row>
    <row r="11" spans="1:53" ht="15" hidden="1" customHeight="1">
      <c r="A11" s="339"/>
      <c r="B11" s="364" t="s">
        <v>139</v>
      </c>
      <c r="C11" s="515">
        <f>C5</f>
        <v>30</v>
      </c>
      <c r="D11" s="516" t="str">
        <f>D5</f>
        <v>หญิง</v>
      </c>
      <c r="E11" s="536">
        <f>IF(C11=" "," ",IF(B10=I81,IF(C11&lt;=50,15,65-C11),IF(C11&lt;=35,30,65-C11)))</f>
        <v>30</v>
      </c>
      <c r="F11" s="516">
        <v>10</v>
      </c>
      <c r="G11" s="516"/>
      <c r="H11" s="538">
        <f>K11*70/100</f>
        <v>0</v>
      </c>
      <c r="I11" s="534">
        <f>IF(ISERROR(IF(D11="ชาย",(HLOOKUP(F11,OIC_MRTA_bundling!$5:$46,VLOOKUP(C11,OIC_MRTA_bundling!$A$4:$AF$46,32,0),0)*H11),IF(D11="หญิง",(HLOOKUP(F11,OIC_MRTA_bundling!$52:$93,VLOOKUP(C11,OIC_MRTA_bundling!$A$52:$AF$93,32,0),0)*H11))))=TRUE,"",IF(D11="ชาย",(HLOOKUP(F11,OIC_MRTA_bundling!$5:$46,VLOOKUP(C11,OIC_MRTA_bundling!$A$4:$AF$46,32,0),0)*H11),IF(D11="หญิง",(HLOOKUP(F11,OIC_MRTA_bundling!$52:$93,VLOOKUP(C11,OIC_MRTA_bundling!$A$52:$AF$93,32,0),0)*H11))))</f>
        <v>0</v>
      </c>
      <c r="J11" s="7" t="str">
        <f>65-IF(MIN(C11:C13)&lt;=35,35,MIN(C11:C13))&amp;" ปี"</f>
        <v>30 ปี</v>
      </c>
      <c r="K11" s="1820">
        <v>0</v>
      </c>
      <c r="L11" s="5" t="s">
        <v>243</v>
      </c>
      <c r="M11" s="508">
        <v>10000</v>
      </c>
      <c r="N11" s="507">
        <v>10000</v>
      </c>
      <c r="O11" s="507">
        <v>10000</v>
      </c>
      <c r="P11" s="507">
        <v>10000</v>
      </c>
      <c r="Q11" s="507">
        <v>10000</v>
      </c>
      <c r="R11" s="507">
        <v>10000</v>
      </c>
      <c r="S11" s="507">
        <v>10000</v>
      </c>
      <c r="T11" s="507"/>
      <c r="U11" s="1" t="s">
        <v>272</v>
      </c>
      <c r="V11" s="632">
        <f>'eBMortgageLoan - Table 1'!N4</f>
        <v>0</v>
      </c>
      <c r="W11" s="5"/>
      <c r="X11" s="507"/>
      <c r="Y11" s="507"/>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6"/>
    </row>
    <row r="12" spans="1:53" ht="15" hidden="1" customHeight="1">
      <c r="A12" s="339"/>
      <c r="B12" s="364" t="s">
        <v>140</v>
      </c>
      <c r="C12" s="515"/>
      <c r="D12" s="516"/>
      <c r="E12" s="536"/>
      <c r="F12" s="516"/>
      <c r="G12" s="516"/>
      <c r="H12" s="538"/>
      <c r="I12" s="534"/>
      <c r="J12" s="7" t="s">
        <v>173</v>
      </c>
      <c r="K12" s="1821"/>
      <c r="L12" s="5" t="s">
        <v>244</v>
      </c>
      <c r="M12" s="508">
        <f>N12/12</f>
        <v>5117.75</v>
      </c>
      <c r="N12" s="507">
        <v>61413</v>
      </c>
      <c r="O12" s="507"/>
      <c r="P12" s="507"/>
      <c r="Q12" s="507"/>
      <c r="R12" s="507"/>
      <c r="S12" s="507"/>
      <c r="T12" s="507"/>
      <c r="U12" s="5"/>
      <c r="V12" s="5"/>
      <c r="W12" s="5"/>
      <c r="X12" s="507"/>
      <c r="Y12" s="507"/>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6"/>
    </row>
    <row r="13" spans="1:53" ht="15" hidden="1" customHeight="1">
      <c r="A13" s="339"/>
      <c r="B13" s="364" t="s">
        <v>141</v>
      </c>
      <c r="C13" s="518"/>
      <c r="D13" s="519"/>
      <c r="E13" s="537"/>
      <c r="F13" s="519"/>
      <c r="G13" s="882"/>
      <c r="H13" s="539"/>
      <c r="I13" s="535"/>
      <c r="J13" s="530">
        <v>26</v>
      </c>
      <c r="K13" s="1822"/>
      <c r="L13" s="5" t="s">
        <v>245</v>
      </c>
      <c r="M13" s="508">
        <f>SUM(N13:S13)/6</f>
        <v>5664.166666666667</v>
      </c>
      <c r="N13" s="507">
        <v>6090</v>
      </c>
      <c r="O13" s="507">
        <v>6822</v>
      </c>
      <c r="P13" s="507">
        <v>5771</v>
      </c>
      <c r="Q13" s="507">
        <v>5825</v>
      </c>
      <c r="R13" s="507">
        <v>6089</v>
      </c>
      <c r="S13" s="507">
        <v>3388</v>
      </c>
      <c r="T13" s="507"/>
      <c r="U13" s="5"/>
      <c r="V13" s="624"/>
      <c r="W13" s="631"/>
      <c r="X13" s="507"/>
      <c r="Y13" s="507"/>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6"/>
    </row>
    <row r="14" spans="1:53" ht="15" hidden="1" customHeight="1">
      <c r="A14" s="339"/>
      <c r="B14" s="637" t="s">
        <v>466</v>
      </c>
      <c r="C14" s="814" t="s">
        <v>401</v>
      </c>
      <c r="D14" s="679"/>
      <c r="E14" s="391" t="s">
        <v>235</v>
      </c>
      <c r="F14" s="391"/>
      <c r="G14" s="391"/>
      <c r="H14" s="7" t="s">
        <v>154</v>
      </c>
      <c r="I14" s="529">
        <f>IF(C19="เงินกู้ปกติ , No MRTA",0,(SUM(I11:I13)))</f>
        <v>0</v>
      </c>
      <c r="J14" s="7" t="s">
        <v>150</v>
      </c>
      <c r="K14" s="366">
        <f>K11+I14</f>
        <v>0</v>
      </c>
      <c r="L14" s="5" t="s">
        <v>178</v>
      </c>
      <c r="M14" s="508">
        <f>SUM(M4:M13)</f>
        <v>41553.583333333328</v>
      </c>
      <c r="N14" s="507"/>
      <c r="O14" s="507"/>
      <c r="P14" s="507"/>
      <c r="Q14" s="507"/>
      <c r="R14" s="507"/>
      <c r="S14" s="507"/>
      <c r="T14" s="507"/>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6"/>
    </row>
    <row r="15" spans="1:53" ht="15" customHeight="1">
      <c r="A15" s="339"/>
      <c r="B15" s="637" t="s">
        <v>466</v>
      </c>
      <c r="C15" s="814" t="s">
        <v>401</v>
      </c>
      <c r="D15" s="679"/>
      <c r="E15" s="391" t="s">
        <v>235</v>
      </c>
      <c r="F15" s="391"/>
      <c r="G15" s="391"/>
      <c r="H15" s="340"/>
      <c r="I15" s="340"/>
      <c r="J15" s="340"/>
      <c r="K15" s="696"/>
      <c r="L15" s="5"/>
      <c r="M15" s="508"/>
      <c r="N15" s="507"/>
      <c r="O15" s="507"/>
      <c r="P15" s="507"/>
      <c r="Q15" s="507"/>
      <c r="R15" s="507"/>
      <c r="S15" s="507"/>
      <c r="T15" s="507"/>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6"/>
    </row>
    <row r="16" spans="1:53" ht="15" customHeight="1">
      <c r="A16" s="339"/>
      <c r="B16" s="365" t="s">
        <v>467</v>
      </c>
      <c r="C16" s="389"/>
      <c r="D16" s="881">
        <v>4500000</v>
      </c>
      <c r="E16" s="389" t="s">
        <v>236</v>
      </c>
      <c r="F16" s="390">
        <v>53000</v>
      </c>
      <c r="G16" s="390"/>
      <c r="H16" s="340"/>
      <c r="I16" s="340"/>
      <c r="J16" s="340"/>
      <c r="K16" s="696"/>
      <c r="L16" s="756"/>
      <c r="M16" s="757"/>
      <c r="N16" s="757"/>
      <c r="O16" s="757"/>
      <c r="P16" s="757"/>
      <c r="Q16" s="757"/>
      <c r="R16" s="757"/>
      <c r="S16" s="757"/>
      <c r="T16" s="757"/>
      <c r="U16" s="756"/>
      <c r="V16" s="756"/>
      <c r="W16" s="5"/>
      <c r="X16" s="631"/>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6"/>
    </row>
    <row r="17" spans="1:97" ht="15" customHeight="1">
      <c r="A17" s="339"/>
      <c r="B17" s="1813" t="s">
        <v>176</v>
      </c>
      <c r="C17" s="1814"/>
      <c r="D17" s="1815"/>
      <c r="E17" s="389" t="s">
        <v>404</v>
      </c>
      <c r="F17" s="389">
        <v>0</v>
      </c>
      <c r="G17" s="389"/>
      <c r="H17" s="1816" t="s">
        <v>169</v>
      </c>
      <c r="I17" s="1817"/>
      <c r="J17" s="1818" t="s">
        <v>168</v>
      </c>
      <c r="K17" s="1819"/>
      <c r="L17" s="5"/>
      <c r="M17" s="507"/>
      <c r="N17" s="507"/>
      <c r="O17" s="507"/>
      <c r="P17" s="507"/>
      <c r="Q17" s="507"/>
      <c r="R17" s="507"/>
      <c r="S17" s="507"/>
      <c r="T17" s="507"/>
      <c r="U17" s="624"/>
      <c r="V17" s="5"/>
      <c r="W17" s="749"/>
      <c r="X17" s="631"/>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6"/>
    </row>
    <row r="18" spans="1:97" ht="15" customHeight="1">
      <c r="A18" s="339"/>
      <c r="B18" s="549" t="s">
        <v>2</v>
      </c>
      <c r="C18" s="1805" t="s">
        <v>83</v>
      </c>
      <c r="D18" s="1806"/>
      <c r="E18" s="389"/>
      <c r="F18" s="494">
        <v>0</v>
      </c>
      <c r="G18" s="494"/>
      <c r="H18" s="638" t="s">
        <v>160</v>
      </c>
      <c r="I18" s="531">
        <f>F19</f>
        <v>53000</v>
      </c>
      <c r="J18" s="360" t="s">
        <v>2</v>
      </c>
      <c r="K18" s="382">
        <f>K5</f>
        <v>2500000</v>
      </c>
      <c r="L18" s="5"/>
      <c r="M18" s="507"/>
      <c r="N18" s="507"/>
      <c r="O18" s="507"/>
      <c r="P18" s="507"/>
      <c r="Q18" s="507"/>
      <c r="R18" s="507"/>
      <c r="S18" s="507"/>
      <c r="T18" s="507"/>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6"/>
    </row>
    <row r="19" spans="1:97" ht="15" customHeight="1">
      <c r="A19" s="339"/>
      <c r="B19" s="549" t="s">
        <v>4</v>
      </c>
      <c r="C19" s="1807" t="s">
        <v>5</v>
      </c>
      <c r="D19" s="1808"/>
      <c r="E19" s="680" t="s">
        <v>178</v>
      </c>
      <c r="F19" s="681">
        <f>SUM(F16:F18)</f>
        <v>53000</v>
      </c>
      <c r="G19" s="681"/>
      <c r="H19" s="638" t="s">
        <v>159</v>
      </c>
      <c r="I19" s="532">
        <f>F32</f>
        <v>23000</v>
      </c>
      <c r="J19" s="7" t="s">
        <v>4</v>
      </c>
      <c r="K19" s="383">
        <f>K11</f>
        <v>0</v>
      </c>
      <c r="L19" s="5"/>
      <c r="M19" s="507"/>
      <c r="N19" s="507"/>
      <c r="O19" s="507"/>
      <c r="P19" s="507"/>
      <c r="Q19" s="507"/>
      <c r="R19" s="507"/>
      <c r="S19" s="507"/>
      <c r="T19" s="507"/>
      <c r="U19" s="5"/>
      <c r="V19" s="5"/>
      <c r="W19" s="624"/>
      <c r="X19" s="636"/>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6"/>
    </row>
    <row r="20" spans="1:97" ht="15" customHeight="1">
      <c r="A20" s="339"/>
      <c r="B20" s="810" t="s">
        <v>469</v>
      </c>
      <c r="C20" s="890" t="s">
        <v>479</v>
      </c>
      <c r="D20" s="892" t="s">
        <v>472</v>
      </c>
      <c r="E20" s="391" t="s">
        <v>246</v>
      </c>
      <c r="F20" s="389"/>
      <c r="G20" s="389"/>
      <c r="H20" s="638" t="s">
        <v>167</v>
      </c>
      <c r="I20" s="533" t="s">
        <v>163</v>
      </c>
      <c r="J20" s="7" t="s">
        <v>145</v>
      </c>
      <c r="K20" s="383">
        <f>I8+I14</f>
        <v>138750</v>
      </c>
      <c r="L20" s="5"/>
      <c r="M20" s="496"/>
      <c r="N20" s="5"/>
      <c r="O20" s="5"/>
      <c r="P20" s="5"/>
      <c r="Q20" s="5"/>
      <c r="R20" s="5"/>
      <c r="S20" s="5"/>
      <c r="T20" s="5"/>
      <c r="U20" s="5"/>
      <c r="V20" s="5"/>
      <c r="W20" s="624"/>
      <c r="X20" s="636"/>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6"/>
    </row>
    <row r="21" spans="1:97" ht="15" customHeight="1">
      <c r="A21" s="339"/>
      <c r="B21" s="543" t="s">
        <v>470</v>
      </c>
      <c r="C21" s="542">
        <v>54700</v>
      </c>
      <c r="D21" s="492"/>
      <c r="E21" s="389" t="s">
        <v>159</v>
      </c>
      <c r="F21" s="389">
        <v>23000</v>
      </c>
      <c r="G21" s="389"/>
      <c r="H21" s="638" t="s">
        <v>161</v>
      </c>
      <c r="I21" s="357">
        <f>'ตารางผ่อนวงเงินที่ 1'!F24</f>
        <v>6530</v>
      </c>
      <c r="J21" s="7" t="s">
        <v>150</v>
      </c>
      <c r="K21" s="383">
        <f>K18+K19+K20</f>
        <v>2638750</v>
      </c>
      <c r="L21" s="5"/>
      <c r="M21" s="496"/>
      <c r="N21" s="5"/>
      <c r="O21" s="5"/>
      <c r="P21" s="5"/>
      <c r="Q21" s="5"/>
      <c r="R21" s="5"/>
      <c r="S21" s="5"/>
      <c r="T21" s="5"/>
      <c r="U21" s="5"/>
      <c r="V21" s="5"/>
      <c r="W21" s="631"/>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6"/>
    </row>
    <row r="22" spans="1:97" ht="15" customHeight="1" thickBot="1">
      <c r="A22" s="339"/>
      <c r="B22" s="880" t="s">
        <v>471</v>
      </c>
      <c r="C22" s="891">
        <v>5.7500000000000002E-2</v>
      </c>
      <c r="D22" s="811"/>
      <c r="E22" s="389" t="s">
        <v>461</v>
      </c>
      <c r="F22" s="493">
        <v>0</v>
      </c>
      <c r="G22" s="493"/>
      <c r="H22" s="638" t="s">
        <v>268</v>
      </c>
      <c r="I22" s="1015">
        <v>0</v>
      </c>
      <c r="J22" s="359" t="s">
        <v>170</v>
      </c>
      <c r="K22" s="384">
        <f>I21+I22</f>
        <v>6530</v>
      </c>
      <c r="L22" s="5"/>
      <c r="M22" s="496"/>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6"/>
      <c r="CS22" s="1">
        <f>16000*80/100</f>
        <v>12800</v>
      </c>
    </row>
    <row r="23" spans="1:97" ht="15" customHeight="1">
      <c r="A23" s="339"/>
      <c r="B23" s="812"/>
      <c r="C23" s="852"/>
      <c r="D23" s="633"/>
      <c r="E23" s="625"/>
      <c r="F23" s="390">
        <v>0</v>
      </c>
      <c r="G23" s="390"/>
      <c r="H23" s="1016" t="s">
        <v>497</v>
      </c>
      <c r="I23" s="1018">
        <f>(I19+I21+I22)/I18</f>
        <v>0.55716981132075472</v>
      </c>
      <c r="J23" s="358" t="s">
        <v>302</v>
      </c>
      <c r="K23" s="758">
        <f>(K5+K11)/D16</f>
        <v>0.55555555555555558</v>
      </c>
      <c r="L23" s="5"/>
      <c r="M23" s="496"/>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6"/>
    </row>
    <row r="24" spans="1:97" ht="15" customHeight="1" thickBot="1">
      <c r="A24" s="339"/>
      <c r="B24" s="813"/>
      <c r="C24" s="851"/>
      <c r="D24" s="633"/>
      <c r="E24" s="389" t="s">
        <v>178</v>
      </c>
      <c r="F24" s="620">
        <f>SUM(F21:F23)</f>
        <v>23000</v>
      </c>
      <c r="G24" s="620"/>
      <c r="H24" s="1017" t="s">
        <v>496</v>
      </c>
      <c r="I24" s="1019">
        <f>F19-K22-I19</f>
        <v>23470</v>
      </c>
      <c r="J24" s="634" t="s">
        <v>270</v>
      </c>
      <c r="K24" s="696">
        <f>K21/D16</f>
        <v>0.58638888888888885</v>
      </c>
      <c r="L24" s="5"/>
      <c r="M24" s="496"/>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6"/>
    </row>
    <row r="25" spans="1:97" ht="15" customHeight="1">
      <c r="A25" s="339"/>
      <c r="B25" s="813"/>
      <c r="C25" s="850"/>
      <c r="D25" s="626"/>
      <c r="E25" s="336"/>
      <c r="F25" s="336"/>
      <c r="G25" s="336"/>
      <c r="H25" s="340"/>
      <c r="I25" s="340"/>
      <c r="J25" s="355"/>
      <c r="K25" s="367"/>
      <c r="L25" s="5"/>
      <c r="M25" s="496"/>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6"/>
    </row>
    <row r="26" spans="1:97" ht="15" customHeight="1">
      <c r="A26" s="339"/>
      <c r="B26" s="815"/>
      <c r="C26" s="816"/>
      <c r="D26" s="547"/>
      <c r="E26" s="336"/>
      <c r="F26" s="336"/>
      <c r="G26" s="336"/>
      <c r="H26" s="340"/>
      <c r="I26" s="340"/>
      <c r="J26" s="355"/>
      <c r="K26" s="367"/>
      <c r="L26" s="5"/>
      <c r="M26" s="496"/>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6"/>
    </row>
    <row r="27" spans="1:97" ht="15" hidden="1" customHeight="1">
      <c r="A27" s="339"/>
      <c r="B27" s="546"/>
      <c r="C27" s="547"/>
      <c r="D27" s="547"/>
      <c r="E27" s="336"/>
      <c r="F27" s="336"/>
      <c r="G27" s="336"/>
      <c r="H27" s="340"/>
      <c r="I27" s="340"/>
      <c r="J27" s="355"/>
      <c r="K27" s="367"/>
      <c r="L27" s="5"/>
      <c r="M27" s="496"/>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6"/>
    </row>
    <row r="28" spans="1:97" ht="15" hidden="1" customHeight="1">
      <c r="A28" s="339"/>
      <c r="B28" s="546"/>
      <c r="C28" s="547"/>
      <c r="D28" s="547"/>
      <c r="E28" s="336"/>
      <c r="F28" s="336"/>
      <c r="G28" s="336"/>
      <c r="H28" s="340"/>
      <c r="I28" s="340"/>
      <c r="J28" s="355"/>
      <c r="K28" s="367"/>
      <c r="L28" s="5"/>
      <c r="M28" s="496"/>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6"/>
    </row>
    <row r="29" spans="1:97" ht="15" hidden="1" customHeight="1">
      <c r="A29" s="339"/>
      <c r="B29" s="546"/>
      <c r="C29" s="547"/>
      <c r="D29" s="547"/>
      <c r="E29" s="336"/>
      <c r="F29" s="336"/>
      <c r="G29" s="336"/>
      <c r="H29" s="340"/>
      <c r="I29" s="340"/>
      <c r="J29" s="355"/>
      <c r="K29" s="367"/>
      <c r="L29" s="5"/>
      <c r="M29" s="496"/>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6"/>
    </row>
    <row r="30" spans="1:97" ht="15" hidden="1" customHeight="1">
      <c r="A30" s="339"/>
      <c r="B30" s="546"/>
      <c r="C30" s="547"/>
      <c r="D30" s="547"/>
      <c r="E30" s="336"/>
      <c r="F30" s="336"/>
      <c r="G30" s="336"/>
      <c r="H30" s="340"/>
      <c r="I30" s="340"/>
      <c r="J30" s="355"/>
      <c r="K30" s="367"/>
      <c r="L30" s="5"/>
      <c r="M30" s="496"/>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6"/>
    </row>
    <row r="31" spans="1:97" ht="15" hidden="1" customHeight="1">
      <c r="A31" s="339"/>
      <c r="B31" s="546"/>
      <c r="C31" s="547"/>
      <c r="D31" s="547"/>
      <c r="E31" s="336"/>
      <c r="F31" s="336"/>
      <c r="G31" s="336"/>
      <c r="H31" s="340"/>
      <c r="I31" s="340"/>
      <c r="J31" s="355"/>
      <c r="K31" s="367"/>
      <c r="L31" s="5"/>
      <c r="M31" s="496"/>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6"/>
    </row>
    <row r="32" spans="1:97" ht="15" hidden="1" customHeight="1">
      <c r="A32" s="339"/>
      <c r="B32" s="546"/>
      <c r="C32" s="548"/>
      <c r="D32" s="547"/>
      <c r="E32" s="544" t="s">
        <v>178</v>
      </c>
      <c r="F32" s="390">
        <f>SUM(F21:F23)</f>
        <v>23000</v>
      </c>
      <c r="G32" s="390"/>
      <c r="H32" s="340"/>
      <c r="I32" s="340"/>
      <c r="J32" s="355"/>
      <c r="K32" s="367"/>
      <c r="L32" s="5"/>
      <c r="M32" s="496"/>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6"/>
    </row>
    <row r="33" spans="1:53" ht="15" hidden="1" customHeight="1">
      <c r="A33" s="341"/>
      <c r="B33" s="585" t="s">
        <v>2</v>
      </c>
      <c r="C33" s="586" t="str">
        <f>C18</f>
        <v>ลูกค้า Re-Finance II , No MRTA  (waive all fees)</v>
      </c>
      <c r="D33" s="587"/>
      <c r="E33" s="7" t="s">
        <v>264</v>
      </c>
      <c r="F33" s="8" t="str">
        <f>C19</f>
        <v>เงินกู้ปกติ , MRTA</v>
      </c>
      <c r="G33" s="997"/>
      <c r="H33" s="9"/>
      <c r="I33" s="556" t="s">
        <v>6</v>
      </c>
      <c r="J33" s="557"/>
      <c r="K33" s="558"/>
      <c r="L33" s="5"/>
      <c r="M33" s="496"/>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6"/>
    </row>
    <row r="34" spans="1:53" ht="15" hidden="1" customHeight="1">
      <c r="A34" s="341"/>
      <c r="B34" s="588" t="s">
        <v>7</v>
      </c>
      <c r="C34" s="589">
        <f>K8</f>
        <v>2638750</v>
      </c>
      <c r="D34" s="590"/>
      <c r="E34" s="11" t="s">
        <v>8</v>
      </c>
      <c r="F34" s="12">
        <f>K14</f>
        <v>0</v>
      </c>
      <c r="G34" s="998"/>
      <c r="H34" s="13"/>
      <c r="I34" s="559" t="s">
        <v>8</v>
      </c>
      <c r="J34" s="560">
        <v>0</v>
      </c>
      <c r="K34" s="561"/>
      <c r="L34" s="5"/>
      <c r="M34" s="496"/>
      <c r="N34" s="5"/>
      <c r="O34" s="5"/>
      <c r="P34" s="5"/>
      <c r="Q34" s="5"/>
      <c r="R34" s="5"/>
      <c r="S34" s="5"/>
      <c r="T34" s="5"/>
      <c r="U34" s="5"/>
      <c r="V34" s="5"/>
      <c r="W34" s="635"/>
      <c r="X34" s="63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6"/>
    </row>
    <row r="35" spans="1:53" ht="15" hidden="1" customHeight="1">
      <c r="A35" s="341"/>
      <c r="B35" s="588" t="s">
        <v>9</v>
      </c>
      <c r="C35" s="589">
        <f>J7</f>
        <v>35</v>
      </c>
      <c r="D35" s="591"/>
      <c r="E35" s="11" t="s">
        <v>10</v>
      </c>
      <c r="F35" s="12">
        <f>J13</f>
        <v>26</v>
      </c>
      <c r="G35" s="999"/>
      <c r="H35" s="14"/>
      <c r="I35" s="552"/>
      <c r="J35" s="562" t="s">
        <v>11</v>
      </c>
      <c r="K35" s="563" t="s">
        <v>12</v>
      </c>
      <c r="L35" s="5"/>
      <c r="M35" s="496"/>
      <c r="N35" s="5"/>
      <c r="O35" s="5"/>
      <c r="P35" s="5"/>
      <c r="Q35" s="5"/>
      <c r="R35" s="5"/>
      <c r="S35" s="5"/>
      <c r="T35" s="5"/>
      <c r="U35" s="5"/>
      <c r="V35" s="5"/>
      <c r="W35" s="63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6"/>
    </row>
    <row r="36" spans="1:53" ht="15" hidden="1" customHeight="1">
      <c r="A36" s="341"/>
      <c r="B36" s="592"/>
      <c r="C36" s="593" t="s">
        <v>13</v>
      </c>
      <c r="D36" s="594"/>
      <c r="E36" s="15"/>
      <c r="F36" s="16" t="s">
        <v>13</v>
      </c>
      <c r="G36" s="1000"/>
      <c r="H36" s="17"/>
      <c r="I36" s="554"/>
      <c r="J36" s="564" t="s">
        <v>13</v>
      </c>
      <c r="K36" s="565" t="s">
        <v>13</v>
      </c>
      <c r="L36" s="5"/>
      <c r="M36" s="496"/>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6"/>
    </row>
    <row r="37" spans="1:53" ht="15" hidden="1" customHeight="1">
      <c r="A37" s="341"/>
      <c r="B37" s="595">
        <f>VLOOKUP($C$33,$L$79:$AY$98,AH$76,FALSE)</f>
        <v>420</v>
      </c>
      <c r="C37" s="628" t="s">
        <v>276</v>
      </c>
      <c r="D37" s="596">
        <v>3.4000000000000002E-2</v>
      </c>
      <c r="E37" s="18">
        <f>VLOOKUP($F$33,$L$104:$AW$108,AH$76,FALSE)</f>
        <v>420</v>
      </c>
      <c r="F37" s="599" t="s">
        <v>250</v>
      </c>
      <c r="G37" s="1001"/>
      <c r="H37" s="19">
        <v>6.9000000000000006E-2</v>
      </c>
      <c r="I37" s="552"/>
      <c r="J37" s="566">
        <f>$J$40</f>
        <v>0.08</v>
      </c>
      <c r="K37" s="567">
        <f>$J$40+0.5%</f>
        <v>8.5000000000000006E-2</v>
      </c>
      <c r="L37" s="5"/>
      <c r="M37" s="496"/>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6"/>
    </row>
    <row r="38" spans="1:53" ht="15" hidden="1" customHeight="1">
      <c r="A38" s="341"/>
      <c r="B38" s="595" t="str">
        <f>VLOOKUP($C$33,$L$79:$AY$98,AI$76,FALSE)</f>
        <v>ปีที่ 1</v>
      </c>
      <c r="C38" s="629" t="s">
        <v>277</v>
      </c>
      <c r="D38" s="597">
        <v>5.3999999999999999E-2</v>
      </c>
      <c r="E38" s="18" t="str">
        <f>VLOOKUP($F$33,$L$104:$AW$108,AI$76,FALSE)</f>
        <v>ปีที่ 1</v>
      </c>
      <c r="F38" s="600" t="str">
        <f>VLOOKUP($F$33,$L$104:$AW$108,AN$76,FALSE)</f>
        <v>MLR-1.25%</v>
      </c>
      <c r="G38" s="1002"/>
      <c r="H38" s="491">
        <f>VLOOKUP($F$33,$L$104:$AW$108,AS$76,FALSE)</f>
        <v>7.9000000000000001E-2</v>
      </c>
      <c r="I38" s="554"/>
      <c r="J38" s="550"/>
      <c r="K38" s="568"/>
      <c r="L38" s="5"/>
      <c r="M38" s="496"/>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6"/>
    </row>
    <row r="39" spans="1:53" ht="15" hidden="1" customHeight="1">
      <c r="A39" s="341"/>
      <c r="B39" s="595" t="str">
        <f>VLOOKUP($C$33,$L$79:$AY$98,AJ$76,FALSE)</f>
        <v>ปีที่ 2</v>
      </c>
      <c r="C39" s="629" t="s">
        <v>277</v>
      </c>
      <c r="D39" s="597">
        <v>5.3999999999999999E-2</v>
      </c>
      <c r="E39" s="18" t="str">
        <f>VLOOKUP($F$33,$L$104:$AW$108,AJ$76,FALSE)</f>
        <v xml:space="preserve"> </v>
      </c>
      <c r="F39" s="600">
        <f>VLOOKUP($F$33,$L$104:$AW$108,AO$76,FALSE)</f>
        <v>-1</v>
      </c>
      <c r="G39" s="1002"/>
      <c r="H39" s="491">
        <f>VLOOKUP($F$33,$L$104:$AW$108,AT$76,FALSE)</f>
        <v>7.9000000000000001E-2</v>
      </c>
      <c r="I39" s="552"/>
      <c r="J39" s="569" t="s">
        <v>14</v>
      </c>
      <c r="K39" s="570" t="s">
        <v>15</v>
      </c>
      <c r="L39" s="5"/>
      <c r="M39" s="496"/>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6"/>
    </row>
    <row r="40" spans="1:53" ht="15" hidden="1" customHeight="1">
      <c r="A40" s="341"/>
      <c r="B40" s="595" t="str">
        <f>VLOOKUP($C$33,$L$79:$AY$98,AK$76,FALSE)</f>
        <v>ปีที่ 3</v>
      </c>
      <c r="C40" s="621" t="str">
        <f>VLOOKUP($C$33,$L$79:$AY$98,AP$76,FALSE)</f>
        <v>MLR-1.25%</v>
      </c>
      <c r="D40" s="622">
        <f>VLOOKUP($C$33,$L$79:$AY$98,AU$76,FALSE)</f>
        <v>7.9000000000000001E-2</v>
      </c>
      <c r="E40" s="18" t="str">
        <f>VLOOKUP($F$33,$L$104:$AW$108,AK$76,FALSE)</f>
        <v xml:space="preserve"> </v>
      </c>
      <c r="F40" s="600">
        <f>VLOOKUP($F$33,$L$104:$AW$108,AP$76,FALSE)</f>
        <v>-1</v>
      </c>
      <c r="G40" s="1002"/>
      <c r="H40" s="491">
        <f>VLOOKUP($F$33,$L$104:$AW$108,AU$76,FALSE)</f>
        <v>7.9000000000000001E-2</v>
      </c>
      <c r="I40" s="571" t="s">
        <v>16</v>
      </c>
      <c r="J40" s="572">
        <v>0.08</v>
      </c>
      <c r="K40" s="573"/>
      <c r="L40" s="5"/>
      <c r="M40" s="496"/>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6"/>
    </row>
    <row r="41" spans="1:53" ht="15" hidden="1" customHeight="1">
      <c r="A41" s="341"/>
      <c r="B41" s="595" t="str">
        <f>VLOOKUP($C$33,$L$79:$AY$98,AL$76,FALSE)</f>
        <v xml:space="preserve"> </v>
      </c>
      <c r="C41" s="630" t="s">
        <v>278</v>
      </c>
      <c r="D41" s="598">
        <v>6.4000000000000001E-2</v>
      </c>
      <c r="E41" s="18" t="str">
        <f>VLOOKUP($F$33,$L$104:$AW$108,AL$76,FALSE)</f>
        <v xml:space="preserve"> </v>
      </c>
      <c r="F41" s="601" t="s">
        <v>279</v>
      </c>
      <c r="G41" s="1003"/>
      <c r="H41" s="21">
        <f>D44-0.75%</f>
        <v>7.1500000000000008E-2</v>
      </c>
      <c r="I41" s="554"/>
      <c r="J41" s="553"/>
      <c r="K41" s="574"/>
      <c r="L41" s="5"/>
      <c r="M41" s="496"/>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6"/>
    </row>
    <row r="42" spans="1:53" ht="15" hidden="1" customHeight="1">
      <c r="A42" s="341"/>
      <c r="B42" s="368"/>
      <c r="C42" s="23" t="s">
        <v>17</v>
      </c>
      <c r="D42" s="627" t="str">
        <f>VLOOKUP($C$33,$L$79:$AY$98,38,FALSE)</f>
        <v>N</v>
      </c>
      <c r="E42" s="24"/>
      <c r="F42" s="25"/>
      <c r="G42" s="25"/>
      <c r="H42" s="26" t="s">
        <v>18</v>
      </c>
      <c r="I42" s="575"/>
      <c r="J42" s="576" t="s">
        <v>18</v>
      </c>
      <c r="K42" s="577" t="s">
        <v>18</v>
      </c>
      <c r="L42" s="5"/>
      <c r="M42" s="496"/>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6"/>
    </row>
    <row r="43" spans="1:53" ht="9.9499999999999993" hidden="1" customHeight="1">
      <c r="A43" s="341"/>
      <c r="B43" s="368"/>
      <c r="C43" s="27"/>
      <c r="D43" s="28" t="str">
        <f>VLOOKUP($C$33,$L$79:$AY$98,39,FALSE)</f>
        <v>Y</v>
      </c>
      <c r="E43" s="24"/>
      <c r="F43" s="29"/>
      <c r="G43" s="29"/>
      <c r="H43" s="30"/>
      <c r="I43" s="575"/>
      <c r="J43" s="578"/>
      <c r="K43" s="579"/>
      <c r="L43" s="5"/>
      <c r="M43" s="496"/>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6"/>
    </row>
    <row r="44" spans="1:53" ht="15" hidden="1" customHeight="1">
      <c r="A44" s="341"/>
      <c r="B44" s="368"/>
      <c r="C44" s="31" t="s">
        <v>251</v>
      </c>
      <c r="D44" s="32">
        <v>7.9000000000000001E-2</v>
      </c>
      <c r="E44" s="514"/>
      <c r="F44" s="33"/>
      <c r="G44" s="33"/>
      <c r="H44" s="34">
        <f>'eBMortgageLoan - Table 1'!$M$4</f>
        <v>0</v>
      </c>
      <c r="I44" s="580"/>
      <c r="J44" s="551">
        <f>ROUNDUP(J34*(J37/12),-1)</f>
        <v>0</v>
      </c>
      <c r="K44" s="581">
        <f>ROUNDUP(J34*(K37/12),-1)</f>
        <v>0</v>
      </c>
      <c r="L44" s="5"/>
      <c r="M44" s="496"/>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6"/>
    </row>
    <row r="45" spans="1:53" ht="15" hidden="1" customHeight="1">
      <c r="A45" s="341"/>
      <c r="B45" s="369"/>
      <c r="C45" s="36"/>
      <c r="D45" s="37"/>
      <c r="E45" s="38"/>
      <c r="F45" s="39"/>
      <c r="G45" s="39"/>
      <c r="H45" s="20"/>
      <c r="I45" s="555"/>
      <c r="J45" s="582"/>
      <c r="K45" s="583"/>
      <c r="L45" s="5"/>
      <c r="M45" s="496"/>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6"/>
    </row>
    <row r="46" spans="1:53" ht="15" hidden="1" customHeight="1">
      <c r="A46" s="341"/>
      <c r="B46" s="370"/>
      <c r="C46" s="25"/>
      <c r="D46" s="25"/>
      <c r="E46" s="25"/>
      <c r="F46" s="25"/>
      <c r="G46" s="25"/>
      <c r="H46" s="25"/>
      <c r="I46" s="25"/>
      <c r="J46" s="40"/>
      <c r="K46" s="342"/>
      <c r="L46" s="5"/>
      <c r="M46" s="496"/>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6"/>
    </row>
    <row r="47" spans="1:53" ht="15" hidden="1" customHeight="1">
      <c r="A47" s="341"/>
      <c r="B47" s="369"/>
      <c r="C47" s="42"/>
      <c r="D47" s="42"/>
      <c r="E47" s="42"/>
      <c r="F47" s="42"/>
      <c r="G47" s="42"/>
      <c r="H47" s="41"/>
      <c r="I47" s="41"/>
      <c r="J47" s="41"/>
      <c r="K47" s="343"/>
      <c r="L47" s="5"/>
      <c r="M47" s="496"/>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6"/>
    </row>
    <row r="48" spans="1:53" ht="15" hidden="1" customHeight="1">
      <c r="A48" s="345"/>
      <c r="B48" s="1809" t="s">
        <v>19</v>
      </c>
      <c r="C48" s="1796"/>
      <c r="D48" s="1795" t="s">
        <v>20</v>
      </c>
      <c r="E48" s="1796"/>
      <c r="F48" s="1795" t="s">
        <v>21</v>
      </c>
      <c r="G48" s="1811"/>
      <c r="H48" s="1796"/>
      <c r="I48" s="1795" t="s">
        <v>22</v>
      </c>
      <c r="J48" s="1796"/>
      <c r="K48" s="344"/>
      <c r="L48" s="46"/>
      <c r="M48" s="497"/>
      <c r="N48" s="46"/>
      <c r="O48" s="5"/>
      <c r="P48" s="5"/>
      <c r="Q48" s="5"/>
      <c r="R48" s="5"/>
      <c r="S48" s="5"/>
      <c r="T48" s="5"/>
      <c r="U48" s="5"/>
      <c r="V48" s="5"/>
      <c r="W48" s="5"/>
      <c r="X48" s="5"/>
      <c r="Y48" s="5"/>
      <c r="Z48" s="5"/>
      <c r="AA48" s="5"/>
      <c r="AB48" s="5"/>
      <c r="AC48" s="46"/>
      <c r="AD48" s="46"/>
      <c r="AE48" s="5"/>
      <c r="AF48" s="5"/>
      <c r="AG48" s="5"/>
      <c r="AH48" s="46"/>
      <c r="AI48" s="46"/>
      <c r="AJ48" s="5"/>
      <c r="AK48" s="5"/>
      <c r="AL48" s="5"/>
      <c r="AM48" s="5"/>
      <c r="AN48" s="5"/>
      <c r="AO48" s="5"/>
      <c r="AP48" s="5"/>
      <c r="AQ48" s="5"/>
      <c r="AR48" s="5"/>
      <c r="AS48" s="5"/>
      <c r="AT48" s="5"/>
      <c r="AU48" s="5"/>
      <c r="AV48" s="5"/>
      <c r="AW48" s="5"/>
      <c r="AX48" s="5"/>
      <c r="AY48" s="5"/>
      <c r="AZ48" s="5"/>
      <c r="BA48" s="6"/>
    </row>
    <row r="49" spans="1:53" ht="15" hidden="1" customHeight="1">
      <c r="A49" s="345"/>
      <c r="B49" s="1810" t="s">
        <v>23</v>
      </c>
      <c r="C49" s="1798"/>
      <c r="D49" s="1797" t="s">
        <v>24</v>
      </c>
      <c r="E49" s="1798"/>
      <c r="F49" s="1797" t="s">
        <v>25</v>
      </c>
      <c r="G49" s="1812"/>
      <c r="H49" s="1798"/>
      <c r="I49" s="1797" t="s">
        <v>25</v>
      </c>
      <c r="J49" s="1798"/>
      <c r="K49" s="344"/>
      <c r="L49" s="46"/>
      <c r="M49" s="497"/>
      <c r="N49" s="46"/>
      <c r="O49" s="5"/>
      <c r="P49" s="5"/>
      <c r="Q49" s="5"/>
      <c r="R49" s="5"/>
      <c r="S49" s="5"/>
      <c r="T49" s="5"/>
      <c r="U49" s="5"/>
      <c r="V49" s="5"/>
      <c r="W49" s="5"/>
      <c r="X49" s="5"/>
      <c r="Y49" s="5"/>
      <c r="Z49" s="5"/>
      <c r="AA49" s="5"/>
      <c r="AB49" s="5"/>
      <c r="AC49" s="46"/>
      <c r="AD49" s="46"/>
      <c r="AE49" s="5"/>
      <c r="AF49" s="5"/>
      <c r="AG49" s="5"/>
      <c r="AH49" s="46"/>
      <c r="AI49" s="46"/>
      <c r="AJ49" s="5"/>
      <c r="AK49" s="5"/>
      <c r="AL49" s="5"/>
      <c r="AM49" s="5"/>
      <c r="AN49" s="5"/>
      <c r="AO49" s="5"/>
      <c r="AP49" s="5"/>
      <c r="AQ49" s="5"/>
      <c r="AR49" s="5"/>
      <c r="AS49" s="5"/>
      <c r="AT49" s="5"/>
      <c r="AU49" s="5"/>
      <c r="AV49" s="5"/>
      <c r="AW49" s="5"/>
      <c r="AX49" s="5"/>
      <c r="AY49" s="5"/>
      <c r="AZ49" s="5"/>
      <c r="BA49" s="6"/>
    </row>
    <row r="50" spans="1:53" ht="15" hidden="1" customHeight="1">
      <c r="A50" s="345"/>
      <c r="B50" s="1799" t="s">
        <v>265</v>
      </c>
      <c r="C50" s="1794"/>
      <c r="D50" s="1792" t="s">
        <v>266</v>
      </c>
      <c r="E50" s="1794"/>
      <c r="F50" s="1792" t="s">
        <v>267</v>
      </c>
      <c r="G50" s="1793"/>
      <c r="H50" s="1794"/>
      <c r="I50" s="1792" t="s">
        <v>266</v>
      </c>
      <c r="J50" s="1794"/>
      <c r="K50" s="344"/>
      <c r="L50" s="46"/>
      <c r="M50" s="497"/>
      <c r="N50" s="46"/>
      <c r="O50" s="5"/>
      <c r="P50" s="5"/>
      <c r="Q50" s="5"/>
      <c r="R50" s="5"/>
      <c r="S50" s="5"/>
      <c r="T50" s="5"/>
      <c r="U50" s="5"/>
      <c r="V50" s="5"/>
      <c r="W50" s="5"/>
      <c r="X50" s="5"/>
      <c r="Y50" s="5"/>
      <c r="Z50" s="5"/>
      <c r="AA50" s="5"/>
      <c r="AB50" s="5"/>
      <c r="AC50" s="46"/>
      <c r="AD50" s="46"/>
      <c r="AE50" s="5"/>
      <c r="AF50" s="5"/>
      <c r="AG50" s="5"/>
      <c r="AH50" s="46"/>
      <c r="AI50" s="46"/>
      <c r="AJ50" s="5"/>
      <c r="AK50" s="5"/>
      <c r="AL50" s="5"/>
      <c r="AM50" s="5"/>
      <c r="AN50" s="5"/>
      <c r="AO50" s="5"/>
      <c r="AP50" s="5"/>
      <c r="AQ50" s="5"/>
      <c r="AR50" s="5"/>
      <c r="AS50" s="5"/>
      <c r="AT50" s="5"/>
      <c r="AU50" s="5"/>
      <c r="AV50" s="5"/>
      <c r="AW50" s="5"/>
      <c r="AX50" s="5"/>
      <c r="AY50" s="5"/>
      <c r="AZ50" s="5"/>
      <c r="BA50" s="6"/>
    </row>
    <row r="51" spans="1:53" ht="15" hidden="1" customHeight="1">
      <c r="A51" s="345"/>
      <c r="B51" s="1800" t="s">
        <v>18</v>
      </c>
      <c r="C51" s="1801"/>
      <c r="D51" s="602"/>
      <c r="E51" s="603"/>
      <c r="F51" s="602"/>
      <c r="G51" s="1004"/>
      <c r="H51" s="604"/>
      <c r="I51" s="602"/>
      <c r="J51" s="603"/>
      <c r="K51" s="344"/>
      <c r="L51" s="46"/>
      <c r="M51" s="497"/>
      <c r="N51" s="46"/>
      <c r="O51" s="5"/>
      <c r="P51" s="5"/>
      <c r="Q51" s="5"/>
      <c r="R51" s="5"/>
      <c r="S51" s="5"/>
      <c r="T51" s="5"/>
      <c r="U51" s="5"/>
      <c r="V51" s="5"/>
      <c r="W51" s="5"/>
      <c r="X51" s="513"/>
      <c r="Y51" s="5"/>
      <c r="Z51" s="5"/>
      <c r="AA51" s="5"/>
      <c r="AB51" s="5"/>
      <c r="AC51" s="46"/>
      <c r="AD51" s="46"/>
      <c r="AE51" s="5"/>
      <c r="AF51" s="5"/>
      <c r="AG51" s="5"/>
      <c r="AH51" s="46"/>
      <c r="AI51" s="46"/>
      <c r="AJ51" s="5"/>
      <c r="AK51" s="5"/>
      <c r="AL51" s="5"/>
      <c r="AM51" s="5"/>
      <c r="AN51" s="5"/>
      <c r="AO51" s="5"/>
      <c r="AP51" s="5"/>
      <c r="AQ51" s="5"/>
      <c r="AR51" s="5"/>
      <c r="AS51" s="5"/>
      <c r="AT51" s="5"/>
      <c r="AU51" s="5"/>
      <c r="AV51" s="5"/>
      <c r="AW51" s="5"/>
      <c r="AX51" s="5"/>
      <c r="AY51" s="5"/>
      <c r="AZ51" s="5"/>
      <c r="BA51" s="6"/>
    </row>
    <row r="52" spans="1:53" ht="15" hidden="1" customHeight="1">
      <c r="A52" s="345"/>
      <c r="B52" s="605"/>
      <c r="C52" s="589">
        <f>IF(LEFT($C$33,8)="Mortgage"," ",'eBHomeLoan - Table 1'!$M$4)</f>
        <v>17340</v>
      </c>
      <c r="D52" s="606" t="s">
        <v>29</v>
      </c>
      <c r="E52" s="623" t="str">
        <f>IF($D$42="N"," ",'eBHomeLoan - Table 1'!$M$14)</f>
        <v xml:space="preserve"> </v>
      </c>
      <c r="F52" s="606" t="s">
        <v>30</v>
      </c>
      <c r="G52" s="608"/>
      <c r="H52" s="623">
        <f>IF(LEFT($C$33,8)="Mortgage"," ",'eBHomeLoan - Table 1'!$M$9)</f>
        <v>14040</v>
      </c>
      <c r="I52" s="606" t="s">
        <v>29</v>
      </c>
      <c r="J52" s="623">
        <f>'eBHomeLoan - Table 1'!M14</f>
        <v>7620</v>
      </c>
      <c r="K52" s="344"/>
      <c r="L52" s="46"/>
      <c r="M52" s="497"/>
      <c r="N52" s="46"/>
      <c r="O52" s="5"/>
      <c r="P52" s="5"/>
      <c r="Q52" s="5"/>
      <c r="R52" s="5"/>
      <c r="S52" s="5"/>
      <c r="T52" s="5"/>
      <c r="U52" s="5"/>
      <c r="V52" s="5"/>
      <c r="W52" s="5"/>
      <c r="X52" s="5"/>
      <c r="Y52" s="5"/>
      <c r="Z52" s="5"/>
      <c r="AA52" s="5"/>
      <c r="AB52" s="5"/>
      <c r="AC52" s="46"/>
      <c r="AD52" s="46"/>
      <c r="AE52" s="5"/>
      <c r="AF52" s="5"/>
      <c r="AG52" s="5"/>
      <c r="AH52" s="46"/>
      <c r="AI52" s="46"/>
      <c r="AJ52" s="5"/>
      <c r="AK52" s="5"/>
      <c r="AL52" s="5"/>
      <c r="AM52" s="5"/>
      <c r="AN52" s="5"/>
      <c r="AO52" s="5"/>
      <c r="AP52" s="5"/>
      <c r="AQ52" s="5"/>
      <c r="AR52" s="5"/>
      <c r="AS52" s="5"/>
      <c r="AT52" s="5"/>
      <c r="AU52" s="5"/>
      <c r="AV52" s="5"/>
      <c r="AW52" s="5"/>
      <c r="AX52" s="5"/>
      <c r="AY52" s="5"/>
      <c r="AZ52" s="5"/>
      <c r="BA52" s="6"/>
    </row>
    <row r="53" spans="1:53" ht="15" hidden="1" customHeight="1">
      <c r="A53" s="345"/>
      <c r="B53" s="592"/>
      <c r="C53" s="607"/>
      <c r="D53" s="608" t="s">
        <v>31</v>
      </c>
      <c r="E53" s="623" t="str">
        <f>IF($D$42="N"," ",'eBHomeLoan - Table 1'!$M$5)</f>
        <v xml:space="preserve"> </v>
      </c>
      <c r="F53" s="608" t="s">
        <v>32</v>
      </c>
      <c r="G53" s="608"/>
      <c r="H53" s="623">
        <f>IF(LEFT($C$33,8)="Mortgage"," ",'eBHomeLoan - Table 1'!$M$10)</f>
        <v>15440</v>
      </c>
      <c r="I53" s="608" t="s">
        <v>33</v>
      </c>
      <c r="J53" s="623">
        <f>'eBHomeLoan - Table 1'!M15</f>
        <v>14130</v>
      </c>
      <c r="K53" s="344"/>
      <c r="L53" s="46"/>
      <c r="M53" s="497"/>
      <c r="N53" s="46"/>
      <c r="O53" s="5"/>
      <c r="P53" s="5"/>
      <c r="Q53" s="5"/>
      <c r="R53" s="5"/>
      <c r="S53" s="5"/>
      <c r="T53" s="5"/>
      <c r="U53" s="5"/>
      <c r="V53" s="5"/>
      <c r="W53" s="5"/>
      <c r="X53" s="5"/>
      <c r="Y53" s="5"/>
      <c r="Z53" s="5"/>
      <c r="AA53" s="5"/>
      <c r="AB53" s="5"/>
      <c r="AC53" s="46"/>
      <c r="AD53" s="46"/>
      <c r="AE53" s="5"/>
      <c r="AF53" s="5"/>
      <c r="AG53" s="5"/>
      <c r="AH53" s="46"/>
      <c r="AI53" s="46"/>
      <c r="AJ53" s="5"/>
      <c r="AK53" s="5"/>
      <c r="AL53" s="5"/>
      <c r="AM53" s="5"/>
      <c r="AN53" s="5"/>
      <c r="AO53" s="5"/>
      <c r="AP53" s="5"/>
      <c r="AQ53" s="5"/>
      <c r="AR53" s="5"/>
      <c r="AS53" s="5"/>
      <c r="AT53" s="5"/>
      <c r="AU53" s="5"/>
      <c r="AV53" s="5"/>
      <c r="AW53" s="5"/>
      <c r="AX53" s="5"/>
      <c r="AY53" s="5"/>
      <c r="AZ53" s="5"/>
      <c r="BA53" s="6"/>
    </row>
    <row r="54" spans="1:53" ht="15" hidden="1" customHeight="1">
      <c r="A54" s="345"/>
      <c r="B54" s="609"/>
      <c r="C54" s="610"/>
      <c r="D54" s="611"/>
      <c r="E54" s="612"/>
      <c r="F54" s="608" t="s">
        <v>34</v>
      </c>
      <c r="G54" s="608"/>
      <c r="H54" s="623">
        <f>IF(LEFT($C$33,8)="Mortgage"," ",'eBHomeLoan - Table 1'!$M$11)</f>
        <v>18400</v>
      </c>
      <c r="I54" s="608" t="s">
        <v>35</v>
      </c>
      <c r="J54" s="623">
        <f>'eBHomeLoan - Table 1'!M16</f>
        <v>15540</v>
      </c>
      <c r="K54" s="344"/>
      <c r="L54" s="46"/>
      <c r="M54" s="497"/>
      <c r="N54" s="46"/>
      <c r="O54" s="5"/>
      <c r="P54" s="5"/>
      <c r="Q54" s="5"/>
      <c r="R54" s="5"/>
      <c r="S54" s="5"/>
      <c r="T54" s="5"/>
      <c r="U54" s="5"/>
      <c r="V54" s="5"/>
      <c r="W54" s="5"/>
      <c r="X54" s="5"/>
      <c r="Y54" s="5"/>
      <c r="Z54" s="5"/>
      <c r="AA54" s="5"/>
      <c r="AB54" s="5"/>
      <c r="AC54" s="46"/>
      <c r="AD54" s="46"/>
      <c r="AE54" s="5"/>
      <c r="AF54" s="5"/>
      <c r="AG54" s="5"/>
      <c r="AH54" s="46"/>
      <c r="AI54" s="46"/>
      <c r="AJ54" s="5"/>
      <c r="AK54" s="5"/>
      <c r="AL54" s="5"/>
      <c r="AM54" s="5"/>
      <c r="AN54" s="5"/>
      <c r="AO54" s="5"/>
      <c r="AP54" s="5"/>
      <c r="AQ54" s="5"/>
      <c r="AR54" s="5"/>
      <c r="AS54" s="5"/>
      <c r="AT54" s="5"/>
      <c r="AU54" s="5"/>
      <c r="AV54" s="5"/>
      <c r="AW54" s="5"/>
      <c r="AX54" s="5"/>
      <c r="AY54" s="5"/>
      <c r="AZ54" s="5"/>
      <c r="BA54" s="6"/>
    </row>
    <row r="55" spans="1:53" ht="15" hidden="1" customHeight="1">
      <c r="A55" s="345"/>
      <c r="B55" s="613"/>
      <c r="C55" s="614"/>
      <c r="D55" s="615"/>
      <c r="E55" s="616"/>
      <c r="F55" s="617"/>
      <c r="G55" s="1005"/>
      <c r="H55" s="618"/>
      <c r="I55" s="619" t="s">
        <v>36</v>
      </c>
      <c r="J55" s="623">
        <f>'eBHomeLoan - Table 1'!M17</f>
        <v>18490</v>
      </c>
      <c r="K55" s="344"/>
      <c r="L55" s="46"/>
      <c r="M55" s="497"/>
      <c r="N55" s="46"/>
      <c r="O55" s="5"/>
      <c r="P55" s="5"/>
      <c r="Q55" s="5"/>
      <c r="R55" s="5"/>
      <c r="S55" s="5"/>
      <c r="T55" s="5"/>
      <c r="U55" s="5"/>
      <c r="V55" s="5"/>
      <c r="W55" s="5"/>
      <c r="X55" s="5"/>
      <c r="Y55" s="5"/>
      <c r="Z55" s="5"/>
      <c r="AA55" s="5"/>
      <c r="AB55" s="5"/>
      <c r="AC55" s="46"/>
      <c r="AD55" s="46"/>
      <c r="AE55" s="5"/>
      <c r="AF55" s="5"/>
      <c r="AG55" s="5"/>
      <c r="AH55" s="46"/>
      <c r="AI55" s="46"/>
      <c r="AJ55" s="5"/>
      <c r="AK55" s="5"/>
      <c r="AL55" s="5"/>
      <c r="AM55" s="5"/>
      <c r="AN55" s="5"/>
      <c r="AO55" s="5"/>
      <c r="AP55" s="5"/>
      <c r="AQ55" s="5"/>
      <c r="AR55" s="5"/>
      <c r="AS55" s="5"/>
      <c r="AT55" s="5"/>
      <c r="AU55" s="5"/>
      <c r="AV55" s="5"/>
      <c r="AW55" s="5"/>
      <c r="AX55" s="5"/>
      <c r="AY55" s="5"/>
      <c r="AZ55" s="5"/>
      <c r="BA55" s="6"/>
    </row>
    <row r="56" spans="1:53" ht="9.9499999999999993" hidden="1" customHeight="1">
      <c r="A56" s="345"/>
      <c r="B56" s="376"/>
      <c r="C56" s="63"/>
      <c r="D56" s="63"/>
      <c r="E56" s="63"/>
      <c r="F56" s="63"/>
      <c r="G56" s="63"/>
      <c r="H56" s="63"/>
      <c r="I56" s="63"/>
      <c r="J56" s="63"/>
      <c r="K56" s="346"/>
      <c r="L56" s="46"/>
      <c r="M56" s="497"/>
      <c r="N56" s="46"/>
      <c r="O56" s="5"/>
      <c r="P56" s="5"/>
      <c r="Q56" s="5"/>
      <c r="R56" s="5"/>
      <c r="S56" s="5"/>
      <c r="T56" s="5"/>
      <c r="U56" s="5"/>
      <c r="V56" s="5"/>
      <c r="W56" s="5"/>
      <c r="X56" s="5"/>
      <c r="Y56" s="5"/>
      <c r="Z56" s="5"/>
      <c r="AA56" s="5"/>
      <c r="AB56" s="5"/>
      <c r="AC56" s="46"/>
      <c r="AD56" s="46"/>
      <c r="AE56" s="5"/>
      <c r="AF56" s="5"/>
      <c r="AG56" s="5"/>
      <c r="AH56" s="46"/>
      <c r="AI56" s="46"/>
      <c r="AJ56" s="5"/>
      <c r="AK56" s="5"/>
      <c r="AL56" s="5"/>
      <c r="AM56" s="5"/>
      <c r="AN56" s="5"/>
      <c r="AO56" s="5"/>
      <c r="AP56" s="5"/>
      <c r="AQ56" s="5"/>
      <c r="AR56" s="5"/>
      <c r="AS56" s="5"/>
      <c r="AT56" s="5"/>
      <c r="AU56" s="5"/>
      <c r="AV56" s="5"/>
      <c r="AW56" s="5"/>
      <c r="AX56" s="5"/>
      <c r="AY56" s="5"/>
      <c r="AZ56" s="5"/>
      <c r="BA56" s="6"/>
    </row>
    <row r="57" spans="1:53" ht="9.9499999999999993" hidden="1" customHeight="1">
      <c r="A57" s="345"/>
      <c r="B57" s="377"/>
      <c r="C57" s="64"/>
      <c r="D57" s="64"/>
      <c r="E57" s="64"/>
      <c r="F57" s="64"/>
      <c r="G57" s="64"/>
      <c r="H57" s="64"/>
      <c r="I57" s="64"/>
      <c r="J57" s="64"/>
      <c r="K57" s="346"/>
      <c r="L57" s="5"/>
      <c r="M57" s="496"/>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6"/>
    </row>
    <row r="58" spans="1:53" ht="9.9499999999999993" hidden="1" customHeight="1">
      <c r="A58" s="345"/>
      <c r="B58" s="371" t="s">
        <v>19</v>
      </c>
      <c r="C58" s="44"/>
      <c r="D58" s="43" t="s">
        <v>20</v>
      </c>
      <c r="E58" s="45"/>
      <c r="F58" s="43" t="s">
        <v>21</v>
      </c>
      <c r="G58" s="43"/>
      <c r="H58" s="44"/>
      <c r="I58" s="43" t="s">
        <v>22</v>
      </c>
      <c r="J58" s="44"/>
      <c r="K58" s="344"/>
      <c r="L58" s="5"/>
      <c r="M58" s="496"/>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6"/>
    </row>
    <row r="59" spans="1:53" ht="9.9499999999999993" hidden="1" customHeight="1">
      <c r="A59" s="345"/>
      <c r="B59" s="372" t="s">
        <v>23</v>
      </c>
      <c r="C59" s="48"/>
      <c r="D59" s="47" t="s">
        <v>24</v>
      </c>
      <c r="E59" s="48"/>
      <c r="F59" s="47" t="s">
        <v>25</v>
      </c>
      <c r="G59" s="47"/>
      <c r="H59" s="48"/>
      <c r="I59" s="47" t="s">
        <v>25</v>
      </c>
      <c r="J59" s="48"/>
      <c r="K59" s="344"/>
      <c r="L59" s="5"/>
      <c r="M59" s="496"/>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6"/>
    </row>
    <row r="60" spans="1:53" ht="9.9499999999999993" hidden="1" customHeight="1">
      <c r="A60" s="345"/>
      <c r="B60" s="373" t="s">
        <v>26</v>
      </c>
      <c r="C60" s="50"/>
      <c r="D60" s="51" t="s">
        <v>27</v>
      </c>
      <c r="E60" s="50"/>
      <c r="F60" s="49" t="s">
        <v>28</v>
      </c>
      <c r="G60" s="49"/>
      <c r="H60" s="50"/>
      <c r="I60" s="51" t="s">
        <v>27</v>
      </c>
      <c r="J60" s="50"/>
      <c r="K60" s="344"/>
      <c r="L60" s="5"/>
      <c r="M60" s="496"/>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6"/>
    </row>
    <row r="61" spans="1:53" ht="9.9499999999999993" hidden="1" customHeight="1">
      <c r="A61" s="345"/>
      <c r="B61" s="374" t="s">
        <v>18</v>
      </c>
      <c r="C61" s="52"/>
      <c r="D61" s="53"/>
      <c r="E61" s="54"/>
      <c r="F61" s="53"/>
      <c r="G61" s="1006"/>
      <c r="H61" s="52"/>
      <c r="I61" s="53"/>
      <c r="J61" s="54"/>
      <c r="K61" s="344"/>
      <c r="L61" s="5"/>
      <c r="M61" s="496"/>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6"/>
    </row>
    <row r="62" spans="1:53" ht="9.9499999999999993" hidden="1" customHeight="1">
      <c r="A62" s="345"/>
      <c r="B62" s="375"/>
      <c r="C62" s="65">
        <f>IF(LEFT($C$33,8)="Mortgage"," ",'eBMortgageLoan - Table 1'!$M$4)</f>
        <v>0</v>
      </c>
      <c r="D62" s="55" t="s">
        <v>29</v>
      </c>
      <c r="E62" s="66">
        <f>IF(LEFT($C$33,8)="Mortgage"," ",'eBMortgageLoan - Table 1'!$M$14)</f>
        <v>0</v>
      </c>
      <c r="F62" s="55" t="s">
        <v>30</v>
      </c>
      <c r="G62" s="56"/>
      <c r="H62" s="66">
        <f>IF(LEFT($C$33,8)="Mortgage"," ",'eBMortgageLoan - Table 1'!$M$9)</f>
        <v>0</v>
      </c>
      <c r="I62" s="55" t="s">
        <v>29</v>
      </c>
      <c r="J62" s="66">
        <f>IF(LEFT($C$33,8)="Mortgage"," ",'eBMortgageLoan - Table 1'!$M$14)</f>
        <v>0</v>
      </c>
      <c r="K62" s="344"/>
      <c r="L62" s="5"/>
      <c r="M62" s="496"/>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6"/>
    </row>
    <row r="63" spans="1:53" ht="9.9499999999999993" hidden="1" customHeight="1">
      <c r="A63" s="345"/>
      <c r="B63" s="368"/>
      <c r="C63" s="22"/>
      <c r="D63" s="56" t="s">
        <v>31</v>
      </c>
      <c r="E63" s="67">
        <f>IF(LEFT($C$33,8)="Mortgage"," ",'eBMortgageLoan - Table 1'!$M$5)</f>
        <v>0</v>
      </c>
      <c r="F63" s="56" t="s">
        <v>32</v>
      </c>
      <c r="G63" s="56"/>
      <c r="H63" s="68">
        <f>IF(LEFT($C$33,8)="Mortgage"," ",'eBMortgageLoan - Table 1'!$M$10)</f>
        <v>0</v>
      </c>
      <c r="I63" s="56" t="s">
        <v>33</v>
      </c>
      <c r="J63" s="68">
        <f>IF(LEFT($C$33,8)="Mortgage"," ",'eBMortgageLoan - Table 1'!$M$15)</f>
        <v>0</v>
      </c>
      <c r="K63" s="344"/>
      <c r="L63" s="5"/>
      <c r="M63" s="496"/>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6"/>
    </row>
    <row r="64" spans="1:53" ht="9.9499999999999993" hidden="1" customHeight="1">
      <c r="A64" s="345"/>
      <c r="B64" s="341"/>
      <c r="C64" s="57"/>
      <c r="D64" s="15"/>
      <c r="E64" s="69"/>
      <c r="F64" s="56" t="s">
        <v>34</v>
      </c>
      <c r="G64" s="56"/>
      <c r="H64" s="67">
        <f>IF(LEFT($C$33,8)="Mortgage"," ",'eBMortgageLoan - Table 1'!$M$11)</f>
        <v>0</v>
      </c>
      <c r="I64" s="56" t="s">
        <v>35</v>
      </c>
      <c r="J64" s="68">
        <f>IF(LEFT($C$33,8)="Mortgage"," ",'eBMortgageLoan - Table 1'!$M$16)</f>
        <v>0</v>
      </c>
      <c r="K64" s="344"/>
      <c r="L64" s="5"/>
      <c r="M64" s="496"/>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6"/>
    </row>
    <row r="65" spans="1:53" ht="9.9499999999999993" hidden="1" customHeight="1">
      <c r="A65" s="345"/>
      <c r="B65" s="369"/>
      <c r="C65" s="58"/>
      <c r="D65" s="59"/>
      <c r="E65" s="60"/>
      <c r="F65" s="35"/>
      <c r="G65" s="41"/>
      <c r="H65" s="61"/>
      <c r="I65" s="62" t="s">
        <v>36</v>
      </c>
      <c r="J65" s="67">
        <f>IF(LEFT($C$33,8)="Mortgage"," ",'eBMortgageLoan - Table 1'!$M$17)</f>
        <v>0</v>
      </c>
      <c r="K65" s="344"/>
      <c r="L65" s="5"/>
      <c r="M65" s="496"/>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6"/>
    </row>
    <row r="66" spans="1:53" ht="15" hidden="1" customHeight="1">
      <c r="A66" s="95"/>
      <c r="B66" s="378"/>
      <c r="C66" s="70"/>
      <c r="D66" s="70"/>
      <c r="E66" s="70"/>
      <c r="F66" s="70"/>
      <c r="G66" s="70"/>
      <c r="H66" s="70"/>
      <c r="I66" s="70"/>
      <c r="J66" s="70"/>
      <c r="K66" s="347"/>
      <c r="L66" s="5"/>
      <c r="M66" s="496"/>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6"/>
    </row>
    <row r="67" spans="1:53" ht="15" hidden="1" customHeight="1">
      <c r="A67" s="385"/>
      <c r="B67" s="379" t="s">
        <v>37</v>
      </c>
      <c r="C67" s="71"/>
      <c r="D67" s="72"/>
      <c r="E67" s="72"/>
      <c r="F67" s="71"/>
      <c r="G67" s="72"/>
      <c r="H67" s="73"/>
      <c r="I67" s="73"/>
      <c r="J67" s="74"/>
      <c r="K67" s="348"/>
      <c r="L67" s="75"/>
      <c r="M67" s="498"/>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5"/>
      <c r="AY67" s="5"/>
      <c r="AZ67" s="5"/>
      <c r="BA67" s="6"/>
    </row>
    <row r="68" spans="1:53" ht="12" hidden="1" customHeight="1">
      <c r="A68" s="349"/>
      <c r="B68" s="380" t="s">
        <v>38</v>
      </c>
      <c r="C68" s="77">
        <f>ROUNDUP(2500*1.07,0)</f>
        <v>2675</v>
      </c>
      <c r="D68" s="78"/>
      <c r="E68" s="79" t="s">
        <v>39</v>
      </c>
      <c r="F68" s="80">
        <f>ROUNDUP(MAX(IF($C$34*0.1%&lt;1500,1500,$C$34*0.1%),IF(SUM($F$34,$J$34)=0,0,IF(SUM($F$34,$J$34)*0.2%&lt;2500,2500,IF(SUM($F$34,$J$34)*0.2%&gt;10000,10000,SUM($F$34,$J$34)*0.2%)))),0)</f>
        <v>2639</v>
      </c>
      <c r="G68" s="1007"/>
      <c r="H68" s="78"/>
      <c r="I68" s="76" t="s">
        <v>40</v>
      </c>
      <c r="J68" s="77">
        <f>SUM(ROUNDUP($C$34*0.05%,0),ROUNDUP($F$34*0.05%,0),ROUNDUP($J$34*0.05%,0))</f>
        <v>1320</v>
      </c>
      <c r="K68" s="350"/>
      <c r="L68" s="5"/>
      <c r="M68" s="496"/>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6"/>
    </row>
    <row r="69" spans="1:53" ht="12" hidden="1" customHeight="1">
      <c r="A69" s="349"/>
      <c r="B69" s="381"/>
      <c r="C69" s="81"/>
      <c r="D69" s="82"/>
      <c r="E69" s="75"/>
      <c r="F69" s="83"/>
      <c r="G69" s="75"/>
      <c r="H69" s="84"/>
      <c r="I69" s="85" t="s">
        <v>41</v>
      </c>
      <c r="J69" s="86">
        <f>SUM($C$68,$J$68)</f>
        <v>3995</v>
      </c>
      <c r="K69" s="350"/>
      <c r="L69" s="46"/>
      <c r="M69" s="497"/>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5"/>
      <c r="AY69" s="5"/>
      <c r="AZ69" s="5"/>
      <c r="BA69" s="6"/>
    </row>
    <row r="70" spans="1:53" ht="15" hidden="1" customHeight="1" thickBot="1">
      <c r="A70" s="95"/>
      <c r="B70" s="351"/>
      <c r="C70" s="352"/>
      <c r="D70" s="352"/>
      <c r="E70" s="352"/>
      <c r="F70" s="352"/>
      <c r="G70" s="352"/>
      <c r="H70" s="352"/>
      <c r="I70" s="352"/>
      <c r="J70" s="353"/>
      <c r="K70" s="354"/>
      <c r="L70" s="5"/>
      <c r="M70" s="496"/>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6"/>
    </row>
    <row r="71" spans="1:53" ht="11.1" hidden="1" customHeight="1">
      <c r="A71" s="87"/>
      <c r="B71" s="682"/>
      <c r="C71" s="5"/>
      <c r="D71" s="5"/>
      <c r="E71" s="5"/>
      <c r="F71" s="5"/>
      <c r="G71" s="5"/>
      <c r="H71" s="5"/>
      <c r="I71" s="5"/>
      <c r="J71" s="5"/>
      <c r="K71" s="683"/>
      <c r="L71" s="5"/>
      <c r="M71" s="496"/>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6"/>
    </row>
    <row r="72" spans="1:53" ht="9.9499999999999993" hidden="1" customHeight="1">
      <c r="A72" s="87"/>
      <c r="B72" s="684" t="s">
        <v>42</v>
      </c>
      <c r="C72" s="5"/>
      <c r="D72" s="5"/>
      <c r="E72" s="5"/>
      <c r="F72" s="5"/>
      <c r="G72" s="5"/>
      <c r="H72" s="5"/>
      <c r="I72" s="5"/>
      <c r="J72" s="5"/>
      <c r="K72" s="683"/>
      <c r="L72" s="5"/>
      <c r="M72" s="496"/>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6"/>
    </row>
    <row r="73" spans="1:53" ht="9.9499999999999993" hidden="1" customHeight="1">
      <c r="A73" s="87"/>
      <c r="B73" s="684" t="s">
        <v>43</v>
      </c>
      <c r="C73" s="5"/>
      <c r="D73" s="5"/>
      <c r="E73" s="5"/>
      <c r="F73" s="5"/>
      <c r="G73" s="5"/>
      <c r="H73" s="5"/>
      <c r="I73" s="5"/>
      <c r="J73" s="5"/>
      <c r="K73" s="683"/>
      <c r="L73" s="5"/>
      <c r="M73" s="496"/>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6"/>
    </row>
    <row r="74" spans="1:53" ht="9.9499999999999993" hidden="1" customHeight="1">
      <c r="A74" s="87"/>
      <c r="B74" s="684" t="s">
        <v>44</v>
      </c>
      <c r="C74" s="5"/>
      <c r="D74" s="5"/>
      <c r="E74" s="5"/>
      <c r="F74" s="5"/>
      <c r="G74" s="5"/>
      <c r="H74" s="5"/>
      <c r="I74" s="5"/>
      <c r="J74" s="5"/>
      <c r="K74" s="683"/>
      <c r="L74" s="5"/>
      <c r="M74" s="496"/>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6"/>
    </row>
    <row r="75" spans="1:53" ht="9.9499999999999993" hidden="1" customHeight="1">
      <c r="A75" s="87"/>
      <c r="B75" s="684" t="s">
        <v>45</v>
      </c>
      <c r="C75" s="5"/>
      <c r="D75" s="5"/>
      <c r="E75" s="5"/>
      <c r="F75" s="5"/>
      <c r="G75" s="5"/>
      <c r="H75" s="5"/>
      <c r="I75" s="5"/>
      <c r="J75" s="5"/>
      <c r="K75" s="683"/>
      <c r="L75" s="5"/>
      <c r="M75" s="496"/>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6"/>
    </row>
    <row r="76" spans="1:53" ht="9.75" hidden="1" customHeight="1">
      <c r="A76" s="87"/>
      <c r="B76" s="684" t="s">
        <v>46</v>
      </c>
      <c r="C76" s="5"/>
      <c r="D76" s="5"/>
      <c r="E76" s="5"/>
      <c r="F76" s="5"/>
      <c r="G76" s="5"/>
      <c r="H76" s="5"/>
      <c r="I76" s="5"/>
      <c r="J76" s="5"/>
      <c r="K76" s="683"/>
      <c r="L76" s="88">
        <v>1</v>
      </c>
      <c r="M76" s="499">
        <v>2</v>
      </c>
      <c r="N76" s="88">
        <v>3</v>
      </c>
      <c r="O76" s="88">
        <v>4</v>
      </c>
      <c r="P76" s="88">
        <v>5</v>
      </c>
      <c r="Q76" s="88">
        <v>6</v>
      </c>
      <c r="R76" s="88">
        <v>7</v>
      </c>
      <c r="S76" s="88">
        <v>8</v>
      </c>
      <c r="T76" s="88">
        <v>9</v>
      </c>
      <c r="U76" s="88">
        <v>10</v>
      </c>
      <c r="V76" s="88">
        <v>11</v>
      </c>
      <c r="W76" s="88"/>
      <c r="X76" s="88"/>
      <c r="Y76" s="88"/>
      <c r="Z76" s="88"/>
      <c r="AA76" s="88">
        <v>16</v>
      </c>
      <c r="AB76" s="88"/>
      <c r="AC76" s="88">
        <v>17</v>
      </c>
      <c r="AD76" s="88">
        <v>18</v>
      </c>
      <c r="AE76" s="88">
        <v>19</v>
      </c>
      <c r="AF76" s="88">
        <v>20</v>
      </c>
      <c r="AG76" s="88">
        <v>21</v>
      </c>
      <c r="AH76" s="88">
        <v>22</v>
      </c>
      <c r="AI76" s="88">
        <v>23</v>
      </c>
      <c r="AJ76" s="88">
        <v>24</v>
      </c>
      <c r="AK76" s="88">
        <v>25</v>
      </c>
      <c r="AL76" s="88">
        <v>26</v>
      </c>
      <c r="AM76" s="88">
        <v>27</v>
      </c>
      <c r="AN76" s="88">
        <v>28</v>
      </c>
      <c r="AO76" s="88">
        <v>29</v>
      </c>
      <c r="AP76" s="88">
        <v>30</v>
      </c>
      <c r="AQ76" s="88">
        <v>31</v>
      </c>
      <c r="AR76" s="88">
        <v>32</v>
      </c>
      <c r="AS76" s="88">
        <v>33</v>
      </c>
      <c r="AT76" s="88">
        <v>34</v>
      </c>
      <c r="AU76" s="88">
        <v>35</v>
      </c>
      <c r="AV76" s="88">
        <v>36</v>
      </c>
      <c r="AW76" s="88">
        <v>37</v>
      </c>
      <c r="AX76" s="89">
        <v>38</v>
      </c>
      <c r="AY76" s="89">
        <v>39</v>
      </c>
      <c r="AZ76" s="5"/>
      <c r="BA76" s="6"/>
    </row>
    <row r="77" spans="1:53" ht="12" hidden="1" customHeight="1">
      <c r="A77" s="87"/>
      <c r="B77" s="682"/>
      <c r="C77" s="5"/>
      <c r="D77" s="5"/>
      <c r="E77" s="5"/>
      <c r="F77" s="5"/>
      <c r="G77" s="5"/>
      <c r="H77" s="5"/>
      <c r="I77" s="5"/>
      <c r="J77" s="5"/>
      <c r="K77" s="685" t="s">
        <v>147</v>
      </c>
      <c r="L77" s="677" t="s">
        <v>47</v>
      </c>
      <c r="M77" s="500" t="s">
        <v>48</v>
      </c>
      <c r="N77" s="91"/>
      <c r="O77" s="91"/>
      <c r="P77" s="91"/>
      <c r="Q77" s="92"/>
      <c r="R77" s="90" t="s">
        <v>49</v>
      </c>
      <c r="S77" s="91"/>
      <c r="T77" s="91"/>
      <c r="U77" s="91"/>
      <c r="V77" s="92"/>
      <c r="W77" s="90"/>
      <c r="X77" s="91"/>
      <c r="Y77" s="91"/>
      <c r="Z77" s="91"/>
      <c r="AA77" s="92"/>
      <c r="AB77" s="91"/>
      <c r="AC77" s="90" t="s">
        <v>51</v>
      </c>
      <c r="AD77" s="91"/>
      <c r="AE77" s="91"/>
      <c r="AF77" s="91"/>
      <c r="AG77" s="92"/>
      <c r="AH77" s="90" t="s">
        <v>52</v>
      </c>
      <c r="AI77" s="91"/>
      <c r="AJ77" s="91"/>
      <c r="AK77" s="91"/>
      <c r="AL77" s="92"/>
      <c r="AM77" s="90" t="s">
        <v>49</v>
      </c>
      <c r="AN77" s="91"/>
      <c r="AO77" s="91"/>
      <c r="AP77" s="91"/>
      <c r="AQ77" s="92"/>
      <c r="AR77" s="90" t="s">
        <v>50</v>
      </c>
      <c r="AS77" s="91"/>
      <c r="AT77" s="91"/>
      <c r="AU77" s="91"/>
      <c r="AV77" s="91"/>
      <c r="AW77" s="91"/>
      <c r="AX77" s="5"/>
      <c r="AY77" s="5"/>
      <c r="AZ77" s="5"/>
      <c r="BA77" s="6"/>
    </row>
    <row r="78" spans="1:53" ht="9.9499999999999993" hidden="1" customHeight="1">
      <c r="A78" s="87"/>
      <c r="B78" s="682"/>
      <c r="C78" s="5"/>
      <c r="D78" s="5"/>
      <c r="E78" s="5"/>
      <c r="F78" s="5"/>
      <c r="G78" s="5"/>
      <c r="H78" s="5"/>
      <c r="I78" s="5"/>
      <c r="J78" s="5"/>
      <c r="K78" s="685" t="s">
        <v>148</v>
      </c>
      <c r="L78" s="94" t="s">
        <v>53</v>
      </c>
      <c r="M78" s="501" t="s">
        <v>54</v>
      </c>
      <c r="N78" s="93" t="s">
        <v>55</v>
      </c>
      <c r="O78" s="93" t="s">
        <v>56</v>
      </c>
      <c r="P78" s="93" t="s">
        <v>57</v>
      </c>
      <c r="Q78" s="94" t="s">
        <v>58</v>
      </c>
      <c r="R78" s="10" t="s">
        <v>54</v>
      </c>
      <c r="S78" s="93" t="s">
        <v>55</v>
      </c>
      <c r="T78" s="93" t="s">
        <v>56</v>
      </c>
      <c r="U78" s="93" t="s">
        <v>57</v>
      </c>
      <c r="V78" s="94" t="s">
        <v>58</v>
      </c>
      <c r="W78" s="10"/>
      <c r="X78" s="93"/>
      <c r="Y78" s="93"/>
      <c r="Z78" s="93"/>
      <c r="AA78" s="94" t="s">
        <v>58</v>
      </c>
      <c r="AB78" s="93"/>
      <c r="AC78" s="10" t="s">
        <v>54</v>
      </c>
      <c r="AD78" s="93" t="s">
        <v>55</v>
      </c>
      <c r="AE78" s="93" t="s">
        <v>56</v>
      </c>
      <c r="AF78" s="93" t="s">
        <v>57</v>
      </c>
      <c r="AG78" s="94" t="s">
        <v>58</v>
      </c>
      <c r="AH78" s="10" t="s">
        <v>54</v>
      </c>
      <c r="AI78" s="93" t="s">
        <v>55</v>
      </c>
      <c r="AJ78" s="93" t="s">
        <v>56</v>
      </c>
      <c r="AK78" s="93" t="s">
        <v>57</v>
      </c>
      <c r="AL78" s="94" t="s">
        <v>58</v>
      </c>
      <c r="AM78" s="10" t="s">
        <v>54</v>
      </c>
      <c r="AN78" s="93" t="s">
        <v>55</v>
      </c>
      <c r="AO78" s="93" t="s">
        <v>56</v>
      </c>
      <c r="AP78" s="93" t="s">
        <v>57</v>
      </c>
      <c r="AQ78" s="94" t="s">
        <v>58</v>
      </c>
      <c r="AR78" s="10" t="s">
        <v>54</v>
      </c>
      <c r="AS78" s="93" t="s">
        <v>55</v>
      </c>
      <c r="AT78" s="93" t="s">
        <v>56</v>
      </c>
      <c r="AU78" s="93" t="s">
        <v>57</v>
      </c>
      <c r="AV78" s="94" t="s">
        <v>58</v>
      </c>
      <c r="AW78" s="7" t="s">
        <v>59</v>
      </c>
      <c r="AX78" s="7" t="s">
        <v>59</v>
      </c>
      <c r="AY78" s="7" t="s">
        <v>59</v>
      </c>
      <c r="AZ78" s="5"/>
      <c r="BA78" s="6"/>
    </row>
    <row r="79" spans="1:53" ht="9.9499999999999993" hidden="1" customHeight="1">
      <c r="A79" s="87"/>
      <c r="B79" s="682"/>
      <c r="C79" s="5"/>
      <c r="D79" s="5"/>
      <c r="E79" s="5"/>
      <c r="F79" s="5"/>
      <c r="G79" s="5"/>
      <c r="H79" s="5"/>
      <c r="I79" s="5"/>
      <c r="J79" s="5"/>
      <c r="K79" s="683"/>
      <c r="L79" s="100" t="s">
        <v>3</v>
      </c>
      <c r="M79" s="502">
        <v>12</v>
      </c>
      <c r="N79" s="95"/>
      <c r="O79" s="95"/>
      <c r="P79" s="95"/>
      <c r="Q79" s="96">
        <f t="shared" ref="Q79:Q96" si="0">420-SUM(M79:P79)</f>
        <v>408</v>
      </c>
      <c r="R79" s="97" t="s">
        <v>60</v>
      </c>
      <c r="S79" s="98" t="s">
        <v>60</v>
      </c>
      <c r="T79" s="99"/>
      <c r="U79" s="99"/>
      <c r="V79" s="100" t="s">
        <v>61</v>
      </c>
      <c r="W79" s="101"/>
      <c r="X79" s="102"/>
      <c r="Y79" s="102"/>
      <c r="Z79" s="102"/>
      <c r="AA79" s="103">
        <v>-5.0000000000000001E-3</v>
      </c>
      <c r="AB79" s="102"/>
      <c r="AC79" s="104">
        <f>SUM($M79:M79)</f>
        <v>12</v>
      </c>
      <c r="AD79" s="105">
        <f>SUM($M79:N79)</f>
        <v>12</v>
      </c>
      <c r="AE79" s="105">
        <f>SUM($M79:O79)</f>
        <v>12</v>
      </c>
      <c r="AF79" s="105">
        <f>SUM($M79:P79)</f>
        <v>12</v>
      </c>
      <c r="AG79" s="96">
        <f>SUM($M79:Q79)</f>
        <v>420</v>
      </c>
      <c r="AH79" s="106" t="s">
        <v>62</v>
      </c>
      <c r="AI79" s="107" t="s">
        <v>63</v>
      </c>
      <c r="AJ79" s="107" t="s">
        <v>63</v>
      </c>
      <c r="AK79" s="107" t="s">
        <v>63</v>
      </c>
      <c r="AL79" s="108" t="s">
        <v>64</v>
      </c>
      <c r="AM79" s="106" t="s">
        <v>65</v>
      </c>
      <c r="AN79" s="105">
        <v>-1</v>
      </c>
      <c r="AO79" s="105">
        <v>-1</v>
      </c>
      <c r="AP79" s="105">
        <v>-1</v>
      </c>
      <c r="AQ79" s="108" t="s">
        <v>66</v>
      </c>
      <c r="AR79" s="109">
        <f t="shared" ref="AR79:AR96" si="1">IF(R79="FR",W79,$D$44+W79)</f>
        <v>0</v>
      </c>
      <c r="AS79" s="110">
        <f t="shared" ref="AS79:AS96" si="2">IF(N79=0,AR79,IF(S79="FR",X79,$D$44+X79))</f>
        <v>0</v>
      </c>
      <c r="AT79" s="110">
        <f t="shared" ref="AT79:AT96" si="3">IF(O79=0,AS79,IF(T79="FR",Y79,$D$44+Y79))</f>
        <v>0</v>
      </c>
      <c r="AU79" s="110">
        <f t="shared" ref="AU79:AU96" si="4">IF(P79=0,AT79,IF(U79="FR",Z79,$D$44+Z79))</f>
        <v>0</v>
      </c>
      <c r="AV79" s="111">
        <f t="shared" ref="AV79:AV96" si="5">IF(Q79=0,AU79,IF(V79="FR",AA79,$D$44+AA79))</f>
        <v>7.3999999999999996E-2</v>
      </c>
      <c r="AW79" s="112" t="str">
        <f t="shared" ref="AW79:AW96" si="6">IF(M79&gt;=12,IF(R79="FR","Y","N"),IF(AND(R79="FR",S79="FR"),"Y","N"))</f>
        <v>Y</v>
      </c>
      <c r="AX79" s="113" t="s">
        <v>67</v>
      </c>
      <c r="AY79" s="114" t="str">
        <f t="shared" ref="AY79:AY85" si="7">IF(M79&gt;=12,IF(R79="FR","Y","N"),IF(AND(R79="MLR",S79="MLR"),"Y","N"))</f>
        <v>Y</v>
      </c>
      <c r="AZ79" s="5"/>
      <c r="BA79" s="6"/>
    </row>
    <row r="80" spans="1:53" ht="9.9499999999999993" hidden="1" customHeight="1">
      <c r="A80" s="87"/>
      <c r="B80" s="682"/>
      <c r="C80" s="5"/>
      <c r="D80" s="5"/>
      <c r="E80" s="5"/>
      <c r="F80" s="5"/>
      <c r="G80" s="5"/>
      <c r="H80" s="5"/>
      <c r="I80" s="5"/>
      <c r="J80" s="5"/>
      <c r="K80" s="683"/>
      <c r="L80" s="100" t="s">
        <v>68</v>
      </c>
      <c r="M80" s="502">
        <v>12</v>
      </c>
      <c r="N80" s="95"/>
      <c r="O80" s="95"/>
      <c r="P80" s="95"/>
      <c r="Q80" s="96">
        <f t="shared" si="0"/>
        <v>408</v>
      </c>
      <c r="R80" s="97" t="s">
        <v>60</v>
      </c>
      <c r="S80" s="98" t="s">
        <v>60</v>
      </c>
      <c r="T80" s="99"/>
      <c r="U80" s="99"/>
      <c r="V80" s="100" t="s">
        <v>61</v>
      </c>
      <c r="W80" s="101"/>
      <c r="X80" s="102"/>
      <c r="Y80" s="102"/>
      <c r="Z80" s="102"/>
      <c r="AA80" s="103">
        <v>-5.0000000000000001E-3</v>
      </c>
      <c r="AB80" s="102"/>
      <c r="AC80" s="104">
        <f>SUM($M80:M80)</f>
        <v>12</v>
      </c>
      <c r="AD80" s="105">
        <f>SUM($M80:N80)</f>
        <v>12</v>
      </c>
      <c r="AE80" s="105">
        <f>SUM($M80:O80)</f>
        <v>12</v>
      </c>
      <c r="AF80" s="105">
        <f>SUM($M80:P80)</f>
        <v>12</v>
      </c>
      <c r="AG80" s="96">
        <f>SUM($M80:Q80)</f>
        <v>420</v>
      </c>
      <c r="AH80" s="106" t="s">
        <v>62</v>
      </c>
      <c r="AI80" s="107" t="s">
        <v>63</v>
      </c>
      <c r="AJ80" s="107" t="s">
        <v>63</v>
      </c>
      <c r="AK80" s="107" t="s">
        <v>63</v>
      </c>
      <c r="AL80" s="108" t="s">
        <v>64</v>
      </c>
      <c r="AM80" s="106" t="s">
        <v>65</v>
      </c>
      <c r="AN80" s="105">
        <v>-1</v>
      </c>
      <c r="AO80" s="105">
        <v>-1</v>
      </c>
      <c r="AP80" s="105">
        <v>-1</v>
      </c>
      <c r="AQ80" s="108" t="s">
        <v>66</v>
      </c>
      <c r="AR80" s="109">
        <f t="shared" si="1"/>
        <v>0</v>
      </c>
      <c r="AS80" s="110">
        <f t="shared" si="2"/>
        <v>0</v>
      </c>
      <c r="AT80" s="110">
        <f t="shared" si="3"/>
        <v>0</v>
      </c>
      <c r="AU80" s="110">
        <f t="shared" si="4"/>
        <v>0</v>
      </c>
      <c r="AV80" s="111">
        <f t="shared" si="5"/>
        <v>7.3999999999999996E-2</v>
      </c>
      <c r="AW80" s="112" t="str">
        <f t="shared" si="6"/>
        <v>Y</v>
      </c>
      <c r="AX80" s="113" t="s">
        <v>67</v>
      </c>
      <c r="AY80" s="114" t="str">
        <f t="shared" si="7"/>
        <v>Y</v>
      </c>
      <c r="AZ80" s="5"/>
      <c r="BA80" s="6"/>
    </row>
    <row r="81" spans="1:53" ht="9.9499999999999993" hidden="1" customHeight="1">
      <c r="A81" s="87"/>
      <c r="B81" s="682"/>
      <c r="C81" s="5"/>
      <c r="D81" s="5"/>
      <c r="E81" s="5"/>
      <c r="F81" s="5"/>
      <c r="G81" s="5"/>
      <c r="H81" s="5"/>
      <c r="I81" s="5" t="s">
        <v>175</v>
      </c>
      <c r="J81" s="5" t="s">
        <v>162</v>
      </c>
      <c r="K81" s="685" t="s">
        <v>162</v>
      </c>
      <c r="L81" s="100" t="s">
        <v>69</v>
      </c>
      <c r="M81" s="502">
        <v>6</v>
      </c>
      <c r="N81" s="95">
        <v>6</v>
      </c>
      <c r="O81" s="95">
        <v>12</v>
      </c>
      <c r="P81" s="95">
        <v>12</v>
      </c>
      <c r="Q81" s="96">
        <f t="shared" si="0"/>
        <v>384</v>
      </c>
      <c r="R81" s="97" t="s">
        <v>60</v>
      </c>
      <c r="S81" s="98" t="s">
        <v>61</v>
      </c>
      <c r="T81" s="98" t="s">
        <v>61</v>
      </c>
      <c r="U81" s="98" t="s">
        <v>61</v>
      </c>
      <c r="V81" s="100" t="s">
        <v>61</v>
      </c>
      <c r="W81" s="101"/>
      <c r="X81" s="102"/>
      <c r="Y81" s="102"/>
      <c r="Z81" s="102"/>
      <c r="AA81" s="103">
        <v>-1.4999999999999999E-2</v>
      </c>
      <c r="AB81" s="102"/>
      <c r="AC81" s="104">
        <f>SUM($M81:M81)</f>
        <v>6</v>
      </c>
      <c r="AD81" s="105">
        <f>SUM($M81:N81)</f>
        <v>12</v>
      </c>
      <c r="AE81" s="105">
        <f>SUM($M81:O81)</f>
        <v>24</v>
      </c>
      <c r="AF81" s="105">
        <f>SUM($M81:P81)</f>
        <v>36</v>
      </c>
      <c r="AG81" s="96">
        <f>SUM($M81:Q81)</f>
        <v>420</v>
      </c>
      <c r="AH81" s="106" t="s">
        <v>70</v>
      </c>
      <c r="AI81" s="107" t="s">
        <v>71</v>
      </c>
      <c r="AJ81" s="107" t="s">
        <v>72</v>
      </c>
      <c r="AK81" s="107" t="s">
        <v>73</v>
      </c>
      <c r="AL81" s="108" t="s">
        <v>74</v>
      </c>
      <c r="AM81" s="106" t="s">
        <v>65</v>
      </c>
      <c r="AN81" s="107" t="s">
        <v>75</v>
      </c>
      <c r="AO81" s="107" t="s">
        <v>76</v>
      </c>
      <c r="AP81" s="107" t="s">
        <v>77</v>
      </c>
      <c r="AQ81" s="108" t="s">
        <v>78</v>
      </c>
      <c r="AR81" s="109">
        <f t="shared" si="1"/>
        <v>0</v>
      </c>
      <c r="AS81" s="110">
        <f t="shared" si="2"/>
        <v>7.9000000000000001E-2</v>
      </c>
      <c r="AT81" s="110">
        <f t="shared" si="3"/>
        <v>7.9000000000000001E-2</v>
      </c>
      <c r="AU81" s="110">
        <f t="shared" si="4"/>
        <v>7.9000000000000001E-2</v>
      </c>
      <c r="AV81" s="111">
        <f t="shared" si="5"/>
        <v>6.4000000000000001E-2</v>
      </c>
      <c r="AW81" s="112" t="str">
        <f t="shared" si="6"/>
        <v>N</v>
      </c>
      <c r="AX81" s="113" t="str">
        <f>IF(M81&gt;=12,IF(S81="MLR","Y","N"),IF(OR(R81="MLR",S81="MLR"),"Y","N"))</f>
        <v>Y</v>
      </c>
      <c r="AY81" s="114" t="str">
        <f t="shared" si="7"/>
        <v>N</v>
      </c>
      <c r="AZ81" s="5"/>
      <c r="BA81" s="6"/>
    </row>
    <row r="82" spans="1:53" ht="9.9499999999999993" hidden="1" customHeight="1">
      <c r="A82" s="87"/>
      <c r="B82" s="682"/>
      <c r="C82" s="5"/>
      <c r="D82" s="5"/>
      <c r="E82" s="5"/>
      <c r="F82" s="5"/>
      <c r="G82" s="5"/>
      <c r="H82" s="5"/>
      <c r="I82" s="5" t="s">
        <v>174</v>
      </c>
      <c r="J82" s="5" t="s">
        <v>163</v>
      </c>
      <c r="K82" s="683" t="str">
        <f>B49</f>
        <v>ผ่อนเท่ากันทุกเดือน Flat Rate</v>
      </c>
      <c r="L82" s="100" t="s">
        <v>79</v>
      </c>
      <c r="M82" s="502">
        <v>6</v>
      </c>
      <c r="N82" s="95">
        <v>6</v>
      </c>
      <c r="O82" s="95">
        <v>12</v>
      </c>
      <c r="P82" s="95">
        <v>12</v>
      </c>
      <c r="Q82" s="96">
        <f t="shared" si="0"/>
        <v>384</v>
      </c>
      <c r="R82" s="97" t="s">
        <v>60</v>
      </c>
      <c r="S82" s="98" t="s">
        <v>61</v>
      </c>
      <c r="T82" s="98" t="s">
        <v>61</v>
      </c>
      <c r="U82" s="98" t="s">
        <v>61</v>
      </c>
      <c r="V82" s="100" t="s">
        <v>61</v>
      </c>
      <c r="W82" s="101"/>
      <c r="X82" s="102"/>
      <c r="Y82" s="102"/>
      <c r="Z82" s="102"/>
      <c r="AA82" s="103">
        <v>-1.4999999999999999E-2</v>
      </c>
      <c r="AB82" s="102"/>
      <c r="AC82" s="104">
        <f>SUM($M82:M82)</f>
        <v>6</v>
      </c>
      <c r="AD82" s="105">
        <f>SUM($M82:N82)</f>
        <v>12</v>
      </c>
      <c r="AE82" s="105">
        <f>SUM($M82:O82)</f>
        <v>24</v>
      </c>
      <c r="AF82" s="105">
        <f>SUM($M82:P82)</f>
        <v>36</v>
      </c>
      <c r="AG82" s="96">
        <f>SUM($M82:Q82)</f>
        <v>420</v>
      </c>
      <c r="AH82" s="106" t="s">
        <v>70</v>
      </c>
      <c r="AI82" s="107" t="s">
        <v>71</v>
      </c>
      <c r="AJ82" s="107" t="s">
        <v>72</v>
      </c>
      <c r="AK82" s="107" t="s">
        <v>73</v>
      </c>
      <c r="AL82" s="108" t="s">
        <v>74</v>
      </c>
      <c r="AM82" s="106" t="s">
        <v>65</v>
      </c>
      <c r="AN82" s="107" t="s">
        <v>75</v>
      </c>
      <c r="AO82" s="107" t="s">
        <v>76</v>
      </c>
      <c r="AP82" s="107" t="s">
        <v>77</v>
      </c>
      <c r="AQ82" s="108" t="s">
        <v>78</v>
      </c>
      <c r="AR82" s="109">
        <f t="shared" si="1"/>
        <v>0</v>
      </c>
      <c r="AS82" s="110">
        <f t="shared" si="2"/>
        <v>7.9000000000000001E-2</v>
      </c>
      <c r="AT82" s="110">
        <f t="shared" si="3"/>
        <v>7.9000000000000001E-2</v>
      </c>
      <c r="AU82" s="110">
        <f t="shared" si="4"/>
        <v>7.9000000000000001E-2</v>
      </c>
      <c r="AV82" s="111">
        <f t="shared" si="5"/>
        <v>6.4000000000000001E-2</v>
      </c>
      <c r="AW82" s="112" t="str">
        <f t="shared" si="6"/>
        <v>N</v>
      </c>
      <c r="AX82" s="113" t="str">
        <f>IF(M82&gt;=12,IF(S82="MLR","Y","N"),IF(OR(R82="MLR",S82="MLR"),"Y","N"))</f>
        <v>Y</v>
      </c>
      <c r="AY82" s="114" t="str">
        <f t="shared" si="7"/>
        <v>N</v>
      </c>
      <c r="AZ82" s="5"/>
      <c r="BA82" s="6"/>
    </row>
    <row r="83" spans="1:53" ht="9.9499999999999993" hidden="1" customHeight="1">
      <c r="A83" s="87"/>
      <c r="B83" s="682"/>
      <c r="C83" s="5"/>
      <c r="D83" s="5"/>
      <c r="E83" s="5"/>
      <c r="F83" s="5"/>
      <c r="G83" s="5"/>
      <c r="H83" s="5"/>
      <c r="I83" s="5"/>
      <c r="J83" s="5" t="s">
        <v>164</v>
      </c>
      <c r="K83" s="683" t="str">
        <f>D49</f>
        <v>ผ่อนเท่ากันทุกเดือน  Flat Rate</v>
      </c>
      <c r="L83" s="100" t="s">
        <v>80</v>
      </c>
      <c r="M83" s="502">
        <v>12</v>
      </c>
      <c r="N83" s="95">
        <v>12</v>
      </c>
      <c r="O83" s="95">
        <v>12</v>
      </c>
      <c r="P83" s="95"/>
      <c r="Q83" s="96">
        <f t="shared" si="0"/>
        <v>384</v>
      </c>
      <c r="R83" s="97" t="s">
        <v>61</v>
      </c>
      <c r="S83" s="98" t="s">
        <v>61</v>
      </c>
      <c r="T83" s="98" t="s">
        <v>61</v>
      </c>
      <c r="U83" s="99"/>
      <c r="V83" s="100" t="s">
        <v>61</v>
      </c>
      <c r="W83" s="101"/>
      <c r="X83" s="102"/>
      <c r="Y83" s="102"/>
      <c r="Z83" s="102"/>
      <c r="AA83" s="103">
        <v>-0.01</v>
      </c>
      <c r="AB83" s="102"/>
      <c r="AC83" s="104">
        <f>SUM($M83:M83)</f>
        <v>12</v>
      </c>
      <c r="AD83" s="105">
        <f>SUM($M83:N83)</f>
        <v>24</v>
      </c>
      <c r="AE83" s="105">
        <f>SUM($M83:O83)</f>
        <v>36</v>
      </c>
      <c r="AF83" s="105">
        <f>SUM($M83:P83)</f>
        <v>36</v>
      </c>
      <c r="AG83" s="96">
        <f>SUM($M83:Q83)</f>
        <v>420</v>
      </c>
      <c r="AH83" s="106" t="s">
        <v>62</v>
      </c>
      <c r="AI83" s="107" t="s">
        <v>72</v>
      </c>
      <c r="AJ83" s="107" t="s">
        <v>73</v>
      </c>
      <c r="AK83" s="107" t="s">
        <v>63</v>
      </c>
      <c r="AL83" s="108" t="s">
        <v>74</v>
      </c>
      <c r="AM83" s="106" t="s">
        <v>81</v>
      </c>
      <c r="AN83" s="107" t="s">
        <v>78</v>
      </c>
      <c r="AO83" s="107" t="s">
        <v>78</v>
      </c>
      <c r="AP83" s="105">
        <v>-1</v>
      </c>
      <c r="AQ83" s="108" t="s">
        <v>82</v>
      </c>
      <c r="AR83" s="109">
        <f t="shared" si="1"/>
        <v>7.9000000000000001E-2</v>
      </c>
      <c r="AS83" s="110">
        <f t="shared" si="2"/>
        <v>7.9000000000000001E-2</v>
      </c>
      <c r="AT83" s="110">
        <f t="shared" si="3"/>
        <v>7.9000000000000001E-2</v>
      </c>
      <c r="AU83" s="110">
        <f t="shared" si="4"/>
        <v>7.9000000000000001E-2</v>
      </c>
      <c r="AV83" s="111">
        <f t="shared" si="5"/>
        <v>6.9000000000000006E-2</v>
      </c>
      <c r="AW83" s="112" t="str">
        <f t="shared" si="6"/>
        <v>N</v>
      </c>
      <c r="AX83" s="113" t="str">
        <f>IF(M83&gt;=12,IF(S83="MLR","Y","N"),IF(OR(R83="MLR",S83="MLR"),"Y","N"))</f>
        <v>Y</v>
      </c>
      <c r="AY83" s="114" t="str">
        <f t="shared" si="7"/>
        <v>N</v>
      </c>
      <c r="AZ83" s="5"/>
      <c r="BA83" s="6"/>
    </row>
    <row r="84" spans="1:53" ht="9.9499999999999993" hidden="1" customHeight="1">
      <c r="A84" s="87"/>
      <c r="B84" s="682"/>
      <c r="C84" s="5"/>
      <c r="D84" s="5"/>
      <c r="E84" s="5"/>
      <c r="F84" s="5"/>
      <c r="G84" s="5"/>
      <c r="H84" s="5"/>
      <c r="I84" s="5"/>
      <c r="J84" s="5" t="s">
        <v>165</v>
      </c>
      <c r="K84" s="683" t="str">
        <f>F49</f>
        <v>ผ่อนแบบขั้นบันได Step Rate</v>
      </c>
      <c r="L84" s="100" t="s">
        <v>83</v>
      </c>
      <c r="M84" s="502">
        <v>12</v>
      </c>
      <c r="N84" s="95">
        <v>12</v>
      </c>
      <c r="O84" s="95">
        <v>12</v>
      </c>
      <c r="P84" s="95"/>
      <c r="Q84" s="96">
        <f t="shared" si="0"/>
        <v>384</v>
      </c>
      <c r="R84" s="97" t="s">
        <v>61</v>
      </c>
      <c r="S84" s="98" t="s">
        <v>61</v>
      </c>
      <c r="T84" s="98" t="s">
        <v>61</v>
      </c>
      <c r="U84" s="99"/>
      <c r="V84" s="100" t="s">
        <v>61</v>
      </c>
      <c r="W84" s="101"/>
      <c r="X84" s="102"/>
      <c r="Y84" s="102"/>
      <c r="Z84" s="102"/>
      <c r="AA84" s="103">
        <v>-0.01</v>
      </c>
      <c r="AB84" s="102"/>
      <c r="AC84" s="104">
        <f>SUM($M84:M84)</f>
        <v>12</v>
      </c>
      <c r="AD84" s="105">
        <f>SUM($M84:N84)</f>
        <v>24</v>
      </c>
      <c r="AE84" s="105">
        <f>SUM($M84:O84)</f>
        <v>36</v>
      </c>
      <c r="AF84" s="105">
        <f>SUM($M84:P84)</f>
        <v>36</v>
      </c>
      <c r="AG84" s="96">
        <f>SUM($M84:Q84)</f>
        <v>420</v>
      </c>
      <c r="AH84" s="106" t="s">
        <v>62</v>
      </c>
      <c r="AI84" s="107" t="s">
        <v>72</v>
      </c>
      <c r="AJ84" s="107" t="s">
        <v>73</v>
      </c>
      <c r="AK84" s="107" t="s">
        <v>63</v>
      </c>
      <c r="AL84" s="108" t="s">
        <v>74</v>
      </c>
      <c r="AM84" s="106" t="s">
        <v>84</v>
      </c>
      <c r="AN84" s="107" t="s">
        <v>78</v>
      </c>
      <c r="AO84" s="107" t="s">
        <v>85</v>
      </c>
      <c r="AP84" s="105">
        <v>-1</v>
      </c>
      <c r="AQ84" s="108" t="s">
        <v>82</v>
      </c>
      <c r="AR84" s="109">
        <f t="shared" si="1"/>
        <v>7.9000000000000001E-2</v>
      </c>
      <c r="AS84" s="110">
        <f t="shared" si="2"/>
        <v>7.9000000000000001E-2</v>
      </c>
      <c r="AT84" s="110">
        <f t="shared" si="3"/>
        <v>7.9000000000000001E-2</v>
      </c>
      <c r="AU84" s="110">
        <f t="shared" si="4"/>
        <v>7.9000000000000001E-2</v>
      </c>
      <c r="AV84" s="111">
        <f t="shared" si="5"/>
        <v>6.9000000000000006E-2</v>
      </c>
      <c r="AW84" s="112" t="str">
        <f t="shared" si="6"/>
        <v>N</v>
      </c>
      <c r="AX84" s="113" t="str">
        <f>IF(M84&gt;=12,IF(S84="MLR","Y","N"),IF(OR(R84="MLR",S84="MLR"),"Y","N"))</f>
        <v>Y</v>
      </c>
      <c r="AY84" s="114" t="str">
        <f t="shared" si="7"/>
        <v>N</v>
      </c>
      <c r="AZ84" s="5"/>
      <c r="BA84" s="6"/>
    </row>
    <row r="85" spans="1:53" ht="9.9499999999999993" hidden="1" customHeight="1">
      <c r="A85" s="87"/>
      <c r="B85" s="682"/>
      <c r="C85" s="5"/>
      <c r="D85" s="5"/>
      <c r="E85" s="5"/>
      <c r="F85" s="5"/>
      <c r="G85" s="5"/>
      <c r="H85" s="5"/>
      <c r="I85" s="5"/>
      <c r="J85" s="5" t="s">
        <v>166</v>
      </c>
      <c r="K85" s="683" t="str">
        <f>I49</f>
        <v>ผ่อนแบบขั้นบันได Step Rate</v>
      </c>
      <c r="L85" s="100" t="s">
        <v>86</v>
      </c>
      <c r="M85" s="502">
        <v>6</v>
      </c>
      <c r="N85" s="95">
        <v>6</v>
      </c>
      <c r="O85" s="95"/>
      <c r="P85" s="95"/>
      <c r="Q85" s="96">
        <f t="shared" si="0"/>
        <v>408</v>
      </c>
      <c r="R85" s="97" t="s">
        <v>60</v>
      </c>
      <c r="S85" s="98" t="s">
        <v>61</v>
      </c>
      <c r="T85" s="99"/>
      <c r="U85" s="99"/>
      <c r="V85" s="100" t="s">
        <v>61</v>
      </c>
      <c r="W85" s="101"/>
      <c r="X85" s="102"/>
      <c r="Y85" s="102"/>
      <c r="Z85" s="102"/>
      <c r="AA85" s="103">
        <v>-1.4999999999999999E-2</v>
      </c>
      <c r="AB85" s="102"/>
      <c r="AC85" s="104">
        <f>SUM($M85:M85)</f>
        <v>6</v>
      </c>
      <c r="AD85" s="105">
        <f>SUM($M85:N85)</f>
        <v>12</v>
      </c>
      <c r="AE85" s="105">
        <f>SUM($M85:O85)</f>
        <v>12</v>
      </c>
      <c r="AF85" s="105">
        <f>SUM($M85:P85)</f>
        <v>12</v>
      </c>
      <c r="AG85" s="96">
        <f>SUM($M85:Q85)</f>
        <v>420</v>
      </c>
      <c r="AH85" s="106" t="s">
        <v>70</v>
      </c>
      <c r="AI85" s="107" t="s">
        <v>71</v>
      </c>
      <c r="AJ85" s="107" t="s">
        <v>63</v>
      </c>
      <c r="AK85" s="107" t="s">
        <v>63</v>
      </c>
      <c r="AL85" s="108" t="s">
        <v>64</v>
      </c>
      <c r="AM85" s="106" t="s">
        <v>65</v>
      </c>
      <c r="AN85" s="107" t="s">
        <v>76</v>
      </c>
      <c r="AO85" s="105">
        <v>-1</v>
      </c>
      <c r="AP85" s="105">
        <v>-1</v>
      </c>
      <c r="AQ85" s="108" t="s">
        <v>78</v>
      </c>
      <c r="AR85" s="109">
        <f t="shared" si="1"/>
        <v>0</v>
      </c>
      <c r="AS85" s="110">
        <f t="shared" si="2"/>
        <v>7.9000000000000001E-2</v>
      </c>
      <c r="AT85" s="110">
        <f t="shared" si="3"/>
        <v>7.9000000000000001E-2</v>
      </c>
      <c r="AU85" s="110">
        <f t="shared" si="4"/>
        <v>7.9000000000000001E-2</v>
      </c>
      <c r="AV85" s="111">
        <f t="shared" si="5"/>
        <v>6.4000000000000001E-2</v>
      </c>
      <c r="AW85" s="112" t="str">
        <f t="shared" si="6"/>
        <v>N</v>
      </c>
      <c r="AX85" s="113" t="s">
        <v>87</v>
      </c>
      <c r="AY85" s="114" t="str">
        <f t="shared" si="7"/>
        <v>N</v>
      </c>
      <c r="AZ85" s="5"/>
      <c r="BA85" s="6"/>
    </row>
    <row r="86" spans="1:53" ht="9.9499999999999993" hidden="1" customHeight="1">
      <c r="A86" s="87"/>
      <c r="B86" s="682"/>
      <c r="C86" s="5"/>
      <c r="D86" s="5"/>
      <c r="E86" s="5"/>
      <c r="F86" s="5"/>
      <c r="G86" s="5"/>
      <c r="H86" s="5"/>
      <c r="I86" s="5"/>
      <c r="J86" s="5"/>
      <c r="K86" s="683"/>
      <c r="L86" s="100" t="s">
        <v>88</v>
      </c>
      <c r="M86" s="502">
        <v>11</v>
      </c>
      <c r="N86" s="95">
        <v>1</v>
      </c>
      <c r="O86" s="95"/>
      <c r="P86" s="95"/>
      <c r="Q86" s="96">
        <f t="shared" si="0"/>
        <v>408</v>
      </c>
      <c r="R86" s="97" t="s">
        <v>60</v>
      </c>
      <c r="S86" s="98" t="s">
        <v>61</v>
      </c>
      <c r="T86" s="99"/>
      <c r="U86" s="99"/>
      <c r="V86" s="100" t="s">
        <v>61</v>
      </c>
      <c r="W86" s="101"/>
      <c r="X86" s="102"/>
      <c r="Y86" s="102"/>
      <c r="Z86" s="102"/>
      <c r="AA86" s="103">
        <v>-1.4999999999999999E-2</v>
      </c>
      <c r="AB86" s="102"/>
      <c r="AC86" s="104">
        <f>SUM($M86:M86)</f>
        <v>11</v>
      </c>
      <c r="AD86" s="105">
        <f>SUM($M86:N86)</f>
        <v>12</v>
      </c>
      <c r="AE86" s="105">
        <f>SUM($M86:O86)</f>
        <v>12</v>
      </c>
      <c r="AF86" s="105">
        <f>SUM($M86:P86)</f>
        <v>12</v>
      </c>
      <c r="AG86" s="96">
        <f>SUM($M86:Q86)</f>
        <v>420</v>
      </c>
      <c r="AH86" s="106" t="s">
        <v>89</v>
      </c>
      <c r="AI86" s="107" t="s">
        <v>90</v>
      </c>
      <c r="AJ86" s="107" t="s">
        <v>63</v>
      </c>
      <c r="AK86" s="107" t="s">
        <v>63</v>
      </c>
      <c r="AL86" s="108" t="s">
        <v>64</v>
      </c>
      <c r="AM86" s="106" t="s">
        <v>65</v>
      </c>
      <c r="AN86" s="107" t="s">
        <v>78</v>
      </c>
      <c r="AO86" s="105">
        <v>-1</v>
      </c>
      <c r="AP86" s="105">
        <v>-1</v>
      </c>
      <c r="AQ86" s="108" t="s">
        <v>78</v>
      </c>
      <c r="AR86" s="109">
        <f t="shared" si="1"/>
        <v>0</v>
      </c>
      <c r="AS86" s="110">
        <f t="shared" si="2"/>
        <v>7.9000000000000001E-2</v>
      </c>
      <c r="AT86" s="110">
        <f t="shared" si="3"/>
        <v>7.9000000000000001E-2</v>
      </c>
      <c r="AU86" s="110">
        <f t="shared" si="4"/>
        <v>7.9000000000000001E-2</v>
      </c>
      <c r="AV86" s="111">
        <f t="shared" si="5"/>
        <v>6.4000000000000001E-2</v>
      </c>
      <c r="AW86" s="112" t="str">
        <f t="shared" si="6"/>
        <v>N</v>
      </c>
      <c r="AX86" s="113" t="str">
        <f t="shared" ref="AX86:AX96" si="8">IF(M86&gt;=12,IF(S86="MLR","Y","N"),IF(OR(R86="MLR",S86="MLR"),"Y","N"))</f>
        <v>Y</v>
      </c>
      <c r="AY86" s="114" t="s">
        <v>67</v>
      </c>
      <c r="AZ86" s="5"/>
      <c r="BA86" s="6"/>
    </row>
    <row r="87" spans="1:53" ht="9.9499999999999993" hidden="1" customHeight="1">
      <c r="A87" s="87"/>
      <c r="B87" s="682"/>
      <c r="C87" s="5"/>
      <c r="D87" s="5"/>
      <c r="E87" s="5"/>
      <c r="F87" s="5"/>
      <c r="G87" s="5"/>
      <c r="H87" s="5"/>
      <c r="I87" s="5"/>
      <c r="J87" s="5"/>
      <c r="K87" s="683"/>
      <c r="L87" s="100" t="s">
        <v>91</v>
      </c>
      <c r="M87" s="502">
        <v>12</v>
      </c>
      <c r="N87" s="95">
        <v>12</v>
      </c>
      <c r="O87" s="95">
        <v>12</v>
      </c>
      <c r="P87" s="95"/>
      <c r="Q87" s="96">
        <f t="shared" si="0"/>
        <v>384</v>
      </c>
      <c r="R87" s="97" t="s">
        <v>61</v>
      </c>
      <c r="S87" s="98" t="s">
        <v>61</v>
      </c>
      <c r="T87" s="98" t="s">
        <v>61</v>
      </c>
      <c r="U87" s="99"/>
      <c r="V87" s="100" t="s">
        <v>61</v>
      </c>
      <c r="W87" s="101"/>
      <c r="X87" s="102"/>
      <c r="Y87" s="102"/>
      <c r="Z87" s="102"/>
      <c r="AA87" s="103">
        <v>-1.4999999999999999E-2</v>
      </c>
      <c r="AB87" s="102"/>
      <c r="AC87" s="104">
        <f>SUM($M87:M87)</f>
        <v>12</v>
      </c>
      <c r="AD87" s="105">
        <f>SUM($M87:N87)</f>
        <v>24</v>
      </c>
      <c r="AE87" s="105">
        <f>SUM($M87:O87)</f>
        <v>36</v>
      </c>
      <c r="AF87" s="105">
        <f>SUM($M87:P87)</f>
        <v>36</v>
      </c>
      <c r="AG87" s="96">
        <f>SUM($M87:Q87)</f>
        <v>420</v>
      </c>
      <c r="AH87" s="106" t="s">
        <v>62</v>
      </c>
      <c r="AI87" s="107" t="s">
        <v>72</v>
      </c>
      <c r="AJ87" s="107" t="s">
        <v>73</v>
      </c>
      <c r="AK87" s="107" t="s">
        <v>63</v>
      </c>
      <c r="AL87" s="108" t="s">
        <v>74</v>
      </c>
      <c r="AM87" s="106" t="s">
        <v>81</v>
      </c>
      <c r="AN87" s="107" t="s">
        <v>75</v>
      </c>
      <c r="AO87" s="107" t="s">
        <v>76</v>
      </c>
      <c r="AP87" s="105">
        <v>-1</v>
      </c>
      <c r="AQ87" s="108" t="s">
        <v>78</v>
      </c>
      <c r="AR87" s="109">
        <f t="shared" si="1"/>
        <v>7.9000000000000001E-2</v>
      </c>
      <c r="AS87" s="110">
        <f t="shared" si="2"/>
        <v>7.9000000000000001E-2</v>
      </c>
      <c r="AT87" s="110">
        <f t="shared" si="3"/>
        <v>7.9000000000000001E-2</v>
      </c>
      <c r="AU87" s="110">
        <f t="shared" si="4"/>
        <v>7.9000000000000001E-2</v>
      </c>
      <c r="AV87" s="111">
        <f t="shared" si="5"/>
        <v>6.4000000000000001E-2</v>
      </c>
      <c r="AW87" s="112" t="str">
        <f t="shared" si="6"/>
        <v>N</v>
      </c>
      <c r="AX87" s="113" t="str">
        <f t="shared" si="8"/>
        <v>Y</v>
      </c>
      <c r="AY87" s="114" t="s">
        <v>67</v>
      </c>
      <c r="AZ87" s="5"/>
      <c r="BA87" s="6"/>
    </row>
    <row r="88" spans="1:53" ht="9.9499999999999993" hidden="1" customHeight="1">
      <c r="A88" s="87"/>
      <c r="B88" s="682"/>
      <c r="C88" s="5"/>
      <c r="D88" s="5"/>
      <c r="E88" s="5"/>
      <c r="F88" s="5"/>
      <c r="G88" s="5"/>
      <c r="H88" s="5"/>
      <c r="I88" s="5"/>
      <c r="J88" s="5"/>
      <c r="K88" s="683"/>
      <c r="L88" s="100" t="s">
        <v>92</v>
      </c>
      <c r="M88" s="502">
        <v>12</v>
      </c>
      <c r="N88" s="95">
        <v>12</v>
      </c>
      <c r="O88" s="95"/>
      <c r="P88" s="95"/>
      <c r="Q88" s="96">
        <f t="shared" si="0"/>
        <v>396</v>
      </c>
      <c r="R88" s="97" t="s">
        <v>61</v>
      </c>
      <c r="S88" s="98" t="s">
        <v>61</v>
      </c>
      <c r="T88" s="99"/>
      <c r="U88" s="99"/>
      <c r="V88" s="100" t="s">
        <v>61</v>
      </c>
      <c r="W88" s="101"/>
      <c r="X88" s="102"/>
      <c r="Y88" s="102"/>
      <c r="Z88" s="102"/>
      <c r="AA88" s="103">
        <v>-1.4999999999999999E-2</v>
      </c>
      <c r="AB88" s="102"/>
      <c r="AC88" s="104">
        <f>SUM($M88:M88)</f>
        <v>12</v>
      </c>
      <c r="AD88" s="105">
        <f>SUM($M88:N88)</f>
        <v>24</v>
      </c>
      <c r="AE88" s="105">
        <f>SUM($M88:O88)</f>
        <v>24</v>
      </c>
      <c r="AF88" s="105">
        <f>SUM($M88:P88)</f>
        <v>24</v>
      </c>
      <c r="AG88" s="96">
        <f>SUM($M88:Q88)</f>
        <v>420</v>
      </c>
      <c r="AH88" s="106" t="s">
        <v>62</v>
      </c>
      <c r="AI88" s="107" t="s">
        <v>72</v>
      </c>
      <c r="AJ88" s="107" t="s">
        <v>63</v>
      </c>
      <c r="AK88" s="107" t="s">
        <v>63</v>
      </c>
      <c r="AL88" s="108" t="s">
        <v>93</v>
      </c>
      <c r="AM88" s="106" t="s">
        <v>81</v>
      </c>
      <c r="AN88" s="107" t="s">
        <v>76</v>
      </c>
      <c r="AO88" s="105">
        <v>-1</v>
      </c>
      <c r="AP88" s="105">
        <v>-1</v>
      </c>
      <c r="AQ88" s="108" t="s">
        <v>78</v>
      </c>
      <c r="AR88" s="109">
        <f t="shared" si="1"/>
        <v>7.9000000000000001E-2</v>
      </c>
      <c r="AS88" s="110">
        <f t="shared" si="2"/>
        <v>7.9000000000000001E-2</v>
      </c>
      <c r="AT88" s="110">
        <f t="shared" si="3"/>
        <v>7.9000000000000001E-2</v>
      </c>
      <c r="AU88" s="110">
        <f t="shared" si="4"/>
        <v>7.9000000000000001E-2</v>
      </c>
      <c r="AV88" s="111">
        <f t="shared" si="5"/>
        <v>6.4000000000000001E-2</v>
      </c>
      <c r="AW88" s="112" t="str">
        <f t="shared" si="6"/>
        <v>N</v>
      </c>
      <c r="AX88" s="113" t="str">
        <f t="shared" si="8"/>
        <v>Y</v>
      </c>
      <c r="AY88" s="114" t="s">
        <v>67</v>
      </c>
      <c r="AZ88" s="5"/>
      <c r="BA88" s="6"/>
    </row>
    <row r="89" spans="1:53" ht="9.9499999999999993" hidden="1" customHeight="1">
      <c r="A89" s="87"/>
      <c r="B89" s="682"/>
      <c r="C89" s="5"/>
      <c r="D89" s="5"/>
      <c r="E89" s="5"/>
      <c r="F89" s="5"/>
      <c r="G89" s="5"/>
      <c r="H89" s="5"/>
      <c r="I89" s="5"/>
      <c r="J89" s="5"/>
      <c r="K89" s="683"/>
      <c r="L89" s="678"/>
      <c r="M89" s="502"/>
      <c r="N89" s="95"/>
      <c r="O89" s="95"/>
      <c r="P89" s="95"/>
      <c r="Q89" s="96">
        <f t="shared" si="0"/>
        <v>420</v>
      </c>
      <c r="R89" s="115"/>
      <c r="S89" s="99"/>
      <c r="T89" s="99"/>
      <c r="U89" s="99"/>
      <c r="V89" s="116"/>
      <c r="W89" s="101"/>
      <c r="X89" s="102"/>
      <c r="Y89" s="102"/>
      <c r="Z89" s="102"/>
      <c r="AA89" s="103"/>
      <c r="AB89" s="102"/>
      <c r="AC89" s="104">
        <f>SUM($M89:M89)</f>
        <v>0</v>
      </c>
      <c r="AD89" s="105">
        <f>SUM($M89:N89)</f>
        <v>0</v>
      </c>
      <c r="AE89" s="105">
        <f>SUM($M89:O89)</f>
        <v>0</v>
      </c>
      <c r="AF89" s="105">
        <f>SUM($M89:P89)</f>
        <v>0</v>
      </c>
      <c r="AG89" s="96">
        <f>SUM($M89:Q89)</f>
        <v>420</v>
      </c>
      <c r="AH89" s="106" t="s">
        <v>94</v>
      </c>
      <c r="AI89" s="107" t="s">
        <v>63</v>
      </c>
      <c r="AJ89" s="107" t="s">
        <v>63</v>
      </c>
      <c r="AK89" s="107" t="s">
        <v>63</v>
      </c>
      <c r="AL89" s="108" t="s">
        <v>95</v>
      </c>
      <c r="AM89" s="104">
        <v>-1</v>
      </c>
      <c r="AN89" s="105">
        <v>-1</v>
      </c>
      <c r="AO89" s="105">
        <v>-1</v>
      </c>
      <c r="AP89" s="105">
        <v>-1</v>
      </c>
      <c r="AQ89" s="96"/>
      <c r="AR89" s="109">
        <f t="shared" si="1"/>
        <v>7.9000000000000001E-2</v>
      </c>
      <c r="AS89" s="110">
        <f t="shared" si="2"/>
        <v>7.9000000000000001E-2</v>
      </c>
      <c r="AT89" s="110">
        <f t="shared" si="3"/>
        <v>7.9000000000000001E-2</v>
      </c>
      <c r="AU89" s="110">
        <f t="shared" si="4"/>
        <v>7.9000000000000001E-2</v>
      </c>
      <c r="AV89" s="111">
        <f t="shared" si="5"/>
        <v>7.9000000000000001E-2</v>
      </c>
      <c r="AW89" s="112" t="str">
        <f t="shared" si="6"/>
        <v>N</v>
      </c>
      <c r="AX89" s="113" t="str">
        <f t="shared" si="8"/>
        <v>N</v>
      </c>
      <c r="AY89" s="114" t="str">
        <f t="shared" ref="AY89:AY96" si="9">IF(M89&gt;=12,IF(R89="FR","Y","N"),IF(AND(R89="MLR",S89="MLR"),"Y","N"))</f>
        <v>N</v>
      </c>
      <c r="AZ89" s="5"/>
      <c r="BA89" s="6"/>
    </row>
    <row r="90" spans="1:53" ht="9.9499999999999993" hidden="1" customHeight="1">
      <c r="A90" s="87"/>
      <c r="B90" s="682"/>
      <c r="C90" s="5"/>
      <c r="D90" s="5"/>
      <c r="E90" s="5"/>
      <c r="F90" s="5"/>
      <c r="G90" s="5"/>
      <c r="H90" s="5"/>
      <c r="I90" s="5"/>
      <c r="J90" s="5"/>
      <c r="K90" s="683"/>
      <c r="L90" s="678"/>
      <c r="M90" s="502"/>
      <c r="N90" s="95"/>
      <c r="O90" s="95"/>
      <c r="P90" s="95"/>
      <c r="Q90" s="96">
        <f t="shared" si="0"/>
        <v>420</v>
      </c>
      <c r="R90" s="115"/>
      <c r="S90" s="99"/>
      <c r="T90" s="99"/>
      <c r="U90" s="99"/>
      <c r="V90" s="116"/>
      <c r="W90" s="101"/>
      <c r="X90" s="102"/>
      <c r="Y90" s="102"/>
      <c r="Z90" s="102"/>
      <c r="AA90" s="103"/>
      <c r="AB90" s="102"/>
      <c r="AC90" s="104">
        <f>SUM($M90:M90)</f>
        <v>0</v>
      </c>
      <c r="AD90" s="105">
        <f>SUM($M90:N90)</f>
        <v>0</v>
      </c>
      <c r="AE90" s="105">
        <f>SUM($M90:O90)</f>
        <v>0</v>
      </c>
      <c r="AF90" s="105">
        <f>SUM($M90:P90)</f>
        <v>0</v>
      </c>
      <c r="AG90" s="96">
        <f>SUM($M90:Q90)</f>
        <v>420</v>
      </c>
      <c r="AH90" s="106" t="s">
        <v>94</v>
      </c>
      <c r="AI90" s="107" t="s">
        <v>63</v>
      </c>
      <c r="AJ90" s="107" t="s">
        <v>63</v>
      </c>
      <c r="AK90" s="107" t="s">
        <v>63</v>
      </c>
      <c r="AL90" s="108" t="s">
        <v>95</v>
      </c>
      <c r="AM90" s="104">
        <v>-1</v>
      </c>
      <c r="AN90" s="105">
        <v>-1</v>
      </c>
      <c r="AO90" s="105">
        <v>-1</v>
      </c>
      <c r="AP90" s="105">
        <v>-1</v>
      </c>
      <c r="AQ90" s="96"/>
      <c r="AR90" s="109">
        <f t="shared" si="1"/>
        <v>7.9000000000000001E-2</v>
      </c>
      <c r="AS90" s="110">
        <f t="shared" si="2"/>
        <v>7.9000000000000001E-2</v>
      </c>
      <c r="AT90" s="110">
        <f t="shared" si="3"/>
        <v>7.9000000000000001E-2</v>
      </c>
      <c r="AU90" s="110">
        <f t="shared" si="4"/>
        <v>7.9000000000000001E-2</v>
      </c>
      <c r="AV90" s="111">
        <f t="shared" si="5"/>
        <v>7.9000000000000001E-2</v>
      </c>
      <c r="AW90" s="112" t="str">
        <f t="shared" si="6"/>
        <v>N</v>
      </c>
      <c r="AX90" s="113" t="str">
        <f t="shared" si="8"/>
        <v>N</v>
      </c>
      <c r="AY90" s="114" t="str">
        <f t="shared" si="9"/>
        <v>N</v>
      </c>
      <c r="AZ90" s="5"/>
      <c r="BA90" s="6"/>
    </row>
    <row r="91" spans="1:53" ht="9.9499999999999993" hidden="1" customHeight="1">
      <c r="A91" s="87"/>
      <c r="B91" s="682"/>
      <c r="C91" s="5"/>
      <c r="D91" s="5"/>
      <c r="E91" s="5"/>
      <c r="F91" s="5"/>
      <c r="G91" s="5"/>
      <c r="H91" s="5"/>
      <c r="I91" s="5"/>
      <c r="J91" s="5"/>
      <c r="K91" s="683"/>
      <c r="L91" s="678"/>
      <c r="M91" s="502"/>
      <c r="N91" s="95"/>
      <c r="O91" s="95"/>
      <c r="P91" s="95"/>
      <c r="Q91" s="96">
        <f t="shared" si="0"/>
        <v>420</v>
      </c>
      <c r="R91" s="115"/>
      <c r="S91" s="99"/>
      <c r="T91" s="99"/>
      <c r="U91" s="99"/>
      <c r="V91" s="116"/>
      <c r="W91" s="101"/>
      <c r="X91" s="102"/>
      <c r="Y91" s="102"/>
      <c r="Z91" s="102"/>
      <c r="AA91" s="103"/>
      <c r="AB91" s="102"/>
      <c r="AC91" s="104">
        <f>SUM($M91:M91)</f>
        <v>0</v>
      </c>
      <c r="AD91" s="105">
        <f>SUM($M91:N91)</f>
        <v>0</v>
      </c>
      <c r="AE91" s="105">
        <f>SUM($M91:O91)</f>
        <v>0</v>
      </c>
      <c r="AF91" s="105">
        <f>SUM($M91:P91)</f>
        <v>0</v>
      </c>
      <c r="AG91" s="96">
        <f>SUM($M91:Q91)</f>
        <v>420</v>
      </c>
      <c r="AH91" s="106" t="s">
        <v>94</v>
      </c>
      <c r="AI91" s="107" t="s">
        <v>63</v>
      </c>
      <c r="AJ91" s="107" t="s">
        <v>63</v>
      </c>
      <c r="AK91" s="107" t="s">
        <v>63</v>
      </c>
      <c r="AL91" s="108" t="s">
        <v>95</v>
      </c>
      <c r="AM91" s="104">
        <v>-1</v>
      </c>
      <c r="AN91" s="105">
        <v>-1</v>
      </c>
      <c r="AO91" s="105">
        <v>-1</v>
      </c>
      <c r="AP91" s="105">
        <v>-1</v>
      </c>
      <c r="AQ91" s="96"/>
      <c r="AR91" s="109">
        <f t="shared" si="1"/>
        <v>7.9000000000000001E-2</v>
      </c>
      <c r="AS91" s="110">
        <f t="shared" si="2"/>
        <v>7.9000000000000001E-2</v>
      </c>
      <c r="AT91" s="110">
        <f t="shared" si="3"/>
        <v>7.9000000000000001E-2</v>
      </c>
      <c r="AU91" s="110">
        <f t="shared" si="4"/>
        <v>7.9000000000000001E-2</v>
      </c>
      <c r="AV91" s="111">
        <f t="shared" si="5"/>
        <v>7.9000000000000001E-2</v>
      </c>
      <c r="AW91" s="112" t="str">
        <f t="shared" si="6"/>
        <v>N</v>
      </c>
      <c r="AX91" s="113" t="str">
        <f t="shared" si="8"/>
        <v>N</v>
      </c>
      <c r="AY91" s="114" t="str">
        <f t="shared" si="9"/>
        <v>N</v>
      </c>
      <c r="AZ91" s="5"/>
      <c r="BA91" s="6"/>
    </row>
    <row r="92" spans="1:53" ht="9.9499999999999993" hidden="1" customHeight="1">
      <c r="A92" s="87"/>
      <c r="B92" s="682"/>
      <c r="C92" s="5"/>
      <c r="D92" s="5"/>
      <c r="E92" s="5"/>
      <c r="F92" s="5"/>
      <c r="G92" s="5"/>
      <c r="H92" s="5"/>
      <c r="I92" s="5"/>
      <c r="J92" s="5"/>
      <c r="K92" s="683"/>
      <c r="L92" s="678"/>
      <c r="M92" s="502"/>
      <c r="N92" s="95"/>
      <c r="O92" s="95"/>
      <c r="P92" s="95"/>
      <c r="Q92" s="96">
        <f t="shared" si="0"/>
        <v>420</v>
      </c>
      <c r="R92" s="115"/>
      <c r="S92" s="99"/>
      <c r="T92" s="99"/>
      <c r="U92" s="99"/>
      <c r="V92" s="116"/>
      <c r="W92" s="101"/>
      <c r="X92" s="102"/>
      <c r="Y92" s="102"/>
      <c r="Z92" s="102"/>
      <c r="AA92" s="103"/>
      <c r="AB92" s="102"/>
      <c r="AC92" s="104">
        <f>SUM($M92:M92)</f>
        <v>0</v>
      </c>
      <c r="AD92" s="105">
        <f>SUM($M92:N92)</f>
        <v>0</v>
      </c>
      <c r="AE92" s="105">
        <f>SUM($M92:O92)</f>
        <v>0</v>
      </c>
      <c r="AF92" s="105">
        <f>SUM($M92:P92)</f>
        <v>0</v>
      </c>
      <c r="AG92" s="96">
        <f>SUM($M92:Q92)</f>
        <v>420</v>
      </c>
      <c r="AH92" s="106" t="s">
        <v>94</v>
      </c>
      <c r="AI92" s="107" t="s">
        <v>63</v>
      </c>
      <c r="AJ92" s="107" t="s">
        <v>63</v>
      </c>
      <c r="AK92" s="107" t="s">
        <v>63</v>
      </c>
      <c r="AL92" s="108" t="s">
        <v>95</v>
      </c>
      <c r="AM92" s="104">
        <v>-1</v>
      </c>
      <c r="AN92" s="105">
        <v>-1</v>
      </c>
      <c r="AO92" s="105">
        <v>-1</v>
      </c>
      <c r="AP92" s="105">
        <v>-1</v>
      </c>
      <c r="AQ92" s="96"/>
      <c r="AR92" s="109">
        <f t="shared" si="1"/>
        <v>7.9000000000000001E-2</v>
      </c>
      <c r="AS92" s="110">
        <f t="shared" si="2"/>
        <v>7.9000000000000001E-2</v>
      </c>
      <c r="AT92" s="110">
        <f t="shared" si="3"/>
        <v>7.9000000000000001E-2</v>
      </c>
      <c r="AU92" s="110">
        <f t="shared" si="4"/>
        <v>7.9000000000000001E-2</v>
      </c>
      <c r="AV92" s="111">
        <f t="shared" si="5"/>
        <v>7.9000000000000001E-2</v>
      </c>
      <c r="AW92" s="112" t="str">
        <f t="shared" si="6"/>
        <v>N</v>
      </c>
      <c r="AX92" s="113" t="str">
        <f t="shared" si="8"/>
        <v>N</v>
      </c>
      <c r="AY92" s="114" t="str">
        <f t="shared" si="9"/>
        <v>N</v>
      </c>
      <c r="AZ92" s="5"/>
      <c r="BA92" s="6"/>
    </row>
    <row r="93" spans="1:53" ht="9.9499999999999993" hidden="1" customHeight="1">
      <c r="A93" s="87"/>
      <c r="B93" s="682"/>
      <c r="C93" s="5"/>
      <c r="D93" s="5"/>
      <c r="E93" s="5"/>
      <c r="F93" s="5"/>
      <c r="G93" s="5"/>
      <c r="H93" s="5"/>
      <c r="I93" s="5"/>
      <c r="J93" s="5"/>
      <c r="K93" s="683"/>
      <c r="L93" s="678"/>
      <c r="M93" s="502"/>
      <c r="N93" s="95"/>
      <c r="O93" s="95"/>
      <c r="P93" s="95"/>
      <c r="Q93" s="96">
        <f t="shared" si="0"/>
        <v>420</v>
      </c>
      <c r="R93" s="115"/>
      <c r="S93" s="99"/>
      <c r="T93" s="99"/>
      <c r="U93" s="99"/>
      <c r="V93" s="116"/>
      <c r="W93" s="101"/>
      <c r="X93" s="102"/>
      <c r="Y93" s="102"/>
      <c r="Z93" s="102"/>
      <c r="AA93" s="103"/>
      <c r="AB93" s="102"/>
      <c r="AC93" s="104">
        <f>SUM($M93:M93)</f>
        <v>0</v>
      </c>
      <c r="AD93" s="105">
        <f>SUM($M93:N93)</f>
        <v>0</v>
      </c>
      <c r="AE93" s="105">
        <f>SUM($M93:O93)</f>
        <v>0</v>
      </c>
      <c r="AF93" s="105">
        <f>SUM($M93:P93)</f>
        <v>0</v>
      </c>
      <c r="AG93" s="96">
        <f>SUM($M93:Q93)</f>
        <v>420</v>
      </c>
      <c r="AH93" s="106" t="s">
        <v>94</v>
      </c>
      <c r="AI93" s="107" t="s">
        <v>63</v>
      </c>
      <c r="AJ93" s="107" t="s">
        <v>63</v>
      </c>
      <c r="AK93" s="107" t="s">
        <v>63</v>
      </c>
      <c r="AL93" s="108" t="s">
        <v>95</v>
      </c>
      <c r="AM93" s="104">
        <v>-1</v>
      </c>
      <c r="AN93" s="105">
        <v>-1</v>
      </c>
      <c r="AO93" s="105">
        <v>-1</v>
      </c>
      <c r="AP93" s="105">
        <v>-1</v>
      </c>
      <c r="AQ93" s="96"/>
      <c r="AR93" s="109">
        <f t="shared" si="1"/>
        <v>7.9000000000000001E-2</v>
      </c>
      <c r="AS93" s="110">
        <f t="shared" si="2"/>
        <v>7.9000000000000001E-2</v>
      </c>
      <c r="AT93" s="110">
        <f t="shared" si="3"/>
        <v>7.9000000000000001E-2</v>
      </c>
      <c r="AU93" s="110">
        <f t="shared" si="4"/>
        <v>7.9000000000000001E-2</v>
      </c>
      <c r="AV93" s="111">
        <f t="shared" si="5"/>
        <v>7.9000000000000001E-2</v>
      </c>
      <c r="AW93" s="112" t="str">
        <f t="shared" si="6"/>
        <v>N</v>
      </c>
      <c r="AX93" s="113" t="str">
        <f t="shared" si="8"/>
        <v>N</v>
      </c>
      <c r="AY93" s="114" t="str">
        <f t="shared" si="9"/>
        <v>N</v>
      </c>
      <c r="AZ93" s="5"/>
      <c r="BA93" s="6"/>
    </row>
    <row r="94" spans="1:53" ht="9.9499999999999993" hidden="1" customHeight="1">
      <c r="A94" s="87"/>
      <c r="B94" s="682"/>
      <c r="C94" s="5"/>
      <c r="D94" s="5"/>
      <c r="E94" s="5"/>
      <c r="F94" s="5"/>
      <c r="G94" s="5"/>
      <c r="H94" s="5"/>
      <c r="I94" s="5"/>
      <c r="J94" s="5"/>
      <c r="K94" s="683"/>
      <c r="L94" s="678"/>
      <c r="M94" s="502"/>
      <c r="N94" s="95"/>
      <c r="O94" s="95"/>
      <c r="P94" s="95"/>
      <c r="Q94" s="96">
        <f t="shared" si="0"/>
        <v>420</v>
      </c>
      <c r="R94" s="115"/>
      <c r="S94" s="99"/>
      <c r="T94" s="99"/>
      <c r="U94" s="99"/>
      <c r="V94" s="116"/>
      <c r="W94" s="101"/>
      <c r="X94" s="102"/>
      <c r="Y94" s="102"/>
      <c r="Z94" s="102"/>
      <c r="AA94" s="103"/>
      <c r="AB94" s="102"/>
      <c r="AC94" s="104">
        <f>SUM($M94:M94)</f>
        <v>0</v>
      </c>
      <c r="AD94" s="105">
        <f>SUM($M94:N94)</f>
        <v>0</v>
      </c>
      <c r="AE94" s="105">
        <f>SUM($M94:O94)</f>
        <v>0</v>
      </c>
      <c r="AF94" s="105">
        <f>SUM($M94:P94)</f>
        <v>0</v>
      </c>
      <c r="AG94" s="96">
        <f>SUM($M94:Q94)</f>
        <v>420</v>
      </c>
      <c r="AH94" s="106" t="s">
        <v>94</v>
      </c>
      <c r="AI94" s="107" t="s">
        <v>63</v>
      </c>
      <c r="AJ94" s="107" t="s">
        <v>63</v>
      </c>
      <c r="AK94" s="107" t="s">
        <v>63</v>
      </c>
      <c r="AL94" s="108" t="s">
        <v>95</v>
      </c>
      <c r="AM94" s="104">
        <v>-1</v>
      </c>
      <c r="AN94" s="105">
        <v>-1</v>
      </c>
      <c r="AO94" s="105">
        <v>-1</v>
      </c>
      <c r="AP94" s="105">
        <v>-1</v>
      </c>
      <c r="AQ94" s="96"/>
      <c r="AR94" s="109">
        <f t="shared" si="1"/>
        <v>7.9000000000000001E-2</v>
      </c>
      <c r="AS94" s="110">
        <f t="shared" si="2"/>
        <v>7.9000000000000001E-2</v>
      </c>
      <c r="AT94" s="110">
        <f t="shared" si="3"/>
        <v>7.9000000000000001E-2</v>
      </c>
      <c r="AU94" s="110">
        <f t="shared" si="4"/>
        <v>7.9000000000000001E-2</v>
      </c>
      <c r="AV94" s="111">
        <f t="shared" si="5"/>
        <v>7.9000000000000001E-2</v>
      </c>
      <c r="AW94" s="112" t="str">
        <f t="shared" si="6"/>
        <v>N</v>
      </c>
      <c r="AX94" s="113" t="str">
        <f t="shared" si="8"/>
        <v>N</v>
      </c>
      <c r="AY94" s="114" t="str">
        <f t="shared" si="9"/>
        <v>N</v>
      </c>
      <c r="AZ94" s="5"/>
      <c r="BA94" s="6"/>
    </row>
    <row r="95" spans="1:53" ht="9.9499999999999993" hidden="1" customHeight="1">
      <c r="A95" s="87"/>
      <c r="B95" s="682"/>
      <c r="C95" s="5"/>
      <c r="D95" s="5"/>
      <c r="E95" s="5"/>
      <c r="F95" s="5"/>
      <c r="G95" s="5"/>
      <c r="H95" s="5"/>
      <c r="I95" s="5"/>
      <c r="J95" s="5"/>
      <c r="K95" s="683"/>
      <c r="L95" s="678"/>
      <c r="M95" s="502"/>
      <c r="N95" s="95"/>
      <c r="O95" s="95"/>
      <c r="P95" s="95"/>
      <c r="Q95" s="96">
        <f t="shared" si="0"/>
        <v>420</v>
      </c>
      <c r="R95" s="115"/>
      <c r="S95" s="99"/>
      <c r="T95" s="99"/>
      <c r="U95" s="99"/>
      <c r="V95" s="116"/>
      <c r="W95" s="101"/>
      <c r="X95" s="102"/>
      <c r="Y95" s="102"/>
      <c r="Z95" s="102"/>
      <c r="AA95" s="103"/>
      <c r="AB95" s="102"/>
      <c r="AC95" s="104">
        <f>SUM($M95:M95)</f>
        <v>0</v>
      </c>
      <c r="AD95" s="105">
        <f>SUM($M95:N95)</f>
        <v>0</v>
      </c>
      <c r="AE95" s="105">
        <f>SUM($M95:O95)</f>
        <v>0</v>
      </c>
      <c r="AF95" s="105">
        <f>SUM($M95:P95)</f>
        <v>0</v>
      </c>
      <c r="AG95" s="96">
        <f>SUM($M95:Q95)</f>
        <v>420</v>
      </c>
      <c r="AH95" s="106" t="s">
        <v>94</v>
      </c>
      <c r="AI95" s="107" t="s">
        <v>63</v>
      </c>
      <c r="AJ95" s="107" t="s">
        <v>63</v>
      </c>
      <c r="AK95" s="107" t="s">
        <v>63</v>
      </c>
      <c r="AL95" s="108" t="s">
        <v>95</v>
      </c>
      <c r="AM95" s="104">
        <v>-1</v>
      </c>
      <c r="AN95" s="105">
        <v>-1</v>
      </c>
      <c r="AO95" s="105">
        <v>-1</v>
      </c>
      <c r="AP95" s="105">
        <v>-1</v>
      </c>
      <c r="AQ95" s="96"/>
      <c r="AR95" s="109">
        <f t="shared" si="1"/>
        <v>7.9000000000000001E-2</v>
      </c>
      <c r="AS95" s="110">
        <f t="shared" si="2"/>
        <v>7.9000000000000001E-2</v>
      </c>
      <c r="AT95" s="110">
        <f t="shared" si="3"/>
        <v>7.9000000000000001E-2</v>
      </c>
      <c r="AU95" s="110">
        <f t="shared" si="4"/>
        <v>7.9000000000000001E-2</v>
      </c>
      <c r="AV95" s="111">
        <f t="shared" si="5"/>
        <v>7.9000000000000001E-2</v>
      </c>
      <c r="AW95" s="112" t="str">
        <f t="shared" si="6"/>
        <v>N</v>
      </c>
      <c r="AX95" s="113" t="str">
        <f t="shared" si="8"/>
        <v>N</v>
      </c>
      <c r="AY95" s="114" t="str">
        <f t="shared" si="9"/>
        <v>N</v>
      </c>
      <c r="AZ95" s="5"/>
      <c r="BA95" s="6"/>
    </row>
    <row r="96" spans="1:53" ht="9.9499999999999993" hidden="1" customHeight="1">
      <c r="A96" s="87"/>
      <c r="B96" s="682"/>
      <c r="C96" s="5"/>
      <c r="D96" s="5"/>
      <c r="E96" s="5"/>
      <c r="F96" s="5"/>
      <c r="G96" s="5"/>
      <c r="H96" s="5"/>
      <c r="I96" s="5"/>
      <c r="J96" s="5"/>
      <c r="K96" s="683"/>
      <c r="L96" s="678"/>
      <c r="M96" s="502"/>
      <c r="N96" s="95"/>
      <c r="O96" s="95"/>
      <c r="P96" s="95"/>
      <c r="Q96" s="96">
        <f t="shared" si="0"/>
        <v>420</v>
      </c>
      <c r="R96" s="115"/>
      <c r="S96" s="99"/>
      <c r="T96" s="99"/>
      <c r="U96" s="99"/>
      <c r="V96" s="116"/>
      <c r="W96" s="101"/>
      <c r="X96" s="102"/>
      <c r="Y96" s="102"/>
      <c r="Z96" s="102"/>
      <c r="AA96" s="103"/>
      <c r="AB96" s="102"/>
      <c r="AC96" s="104">
        <f>SUM($M96:M96)</f>
        <v>0</v>
      </c>
      <c r="AD96" s="105">
        <f>SUM($M96:N96)</f>
        <v>0</v>
      </c>
      <c r="AE96" s="105">
        <f>SUM($M96:O96)</f>
        <v>0</v>
      </c>
      <c r="AF96" s="105">
        <f>SUM($M96:P96)</f>
        <v>0</v>
      </c>
      <c r="AG96" s="96">
        <f>SUM($M96:Q96)</f>
        <v>420</v>
      </c>
      <c r="AH96" s="106" t="s">
        <v>94</v>
      </c>
      <c r="AI96" s="107" t="s">
        <v>63</v>
      </c>
      <c r="AJ96" s="107" t="s">
        <v>63</v>
      </c>
      <c r="AK96" s="107" t="s">
        <v>63</v>
      </c>
      <c r="AL96" s="108" t="s">
        <v>95</v>
      </c>
      <c r="AM96" s="104">
        <v>-1</v>
      </c>
      <c r="AN96" s="105">
        <v>-1</v>
      </c>
      <c r="AO96" s="105">
        <v>-1</v>
      </c>
      <c r="AP96" s="105">
        <v>-1</v>
      </c>
      <c r="AQ96" s="96"/>
      <c r="AR96" s="109">
        <f t="shared" si="1"/>
        <v>7.9000000000000001E-2</v>
      </c>
      <c r="AS96" s="110">
        <f t="shared" si="2"/>
        <v>7.9000000000000001E-2</v>
      </c>
      <c r="AT96" s="110">
        <f t="shared" si="3"/>
        <v>7.9000000000000001E-2</v>
      </c>
      <c r="AU96" s="110">
        <f t="shared" si="4"/>
        <v>7.9000000000000001E-2</v>
      </c>
      <c r="AV96" s="111">
        <f t="shared" si="5"/>
        <v>7.9000000000000001E-2</v>
      </c>
      <c r="AW96" s="112" t="str">
        <f t="shared" si="6"/>
        <v>N</v>
      </c>
      <c r="AX96" s="113" t="str">
        <f t="shared" si="8"/>
        <v>N</v>
      </c>
      <c r="AY96" s="114" t="str">
        <f t="shared" si="9"/>
        <v>N</v>
      </c>
      <c r="AZ96" s="5"/>
      <c r="BA96" s="6"/>
    </row>
    <row r="97" spans="1:53" ht="9.9499999999999993" hidden="1" customHeight="1">
      <c r="A97" s="87"/>
      <c r="B97" s="682"/>
      <c r="C97" s="5"/>
      <c r="D97" s="5"/>
      <c r="E97" s="5"/>
      <c r="F97" s="5"/>
      <c r="G97" s="5"/>
      <c r="H97" s="5"/>
      <c r="I97" s="5"/>
      <c r="J97" s="5"/>
      <c r="K97" s="683"/>
      <c r="L97" s="678"/>
      <c r="M97" s="502"/>
      <c r="N97" s="95"/>
      <c r="O97" s="95"/>
      <c r="P97" s="95"/>
      <c r="Q97" s="96"/>
      <c r="R97" s="115"/>
      <c r="S97" s="99"/>
      <c r="T97" s="99"/>
      <c r="U97" s="99"/>
      <c r="V97" s="116"/>
      <c r="W97" s="101"/>
      <c r="X97" s="102"/>
      <c r="Y97" s="102"/>
      <c r="Z97" s="102"/>
      <c r="AA97" s="103"/>
      <c r="AB97" s="102"/>
      <c r="AC97" s="104"/>
      <c r="AD97" s="105"/>
      <c r="AE97" s="105"/>
      <c r="AF97" s="105"/>
      <c r="AG97" s="96"/>
      <c r="AH97" s="104"/>
      <c r="AI97" s="105"/>
      <c r="AJ97" s="105"/>
      <c r="AK97" s="105"/>
      <c r="AL97" s="96"/>
      <c r="AM97" s="104"/>
      <c r="AN97" s="105"/>
      <c r="AO97" s="105"/>
      <c r="AP97" s="105"/>
      <c r="AQ97" s="96"/>
      <c r="AR97" s="109"/>
      <c r="AS97" s="110"/>
      <c r="AT97" s="110"/>
      <c r="AU97" s="110"/>
      <c r="AV97" s="111"/>
      <c r="AW97" s="117"/>
      <c r="AX97" s="5"/>
      <c r="AY97" s="5"/>
      <c r="AZ97" s="5"/>
      <c r="BA97" s="6"/>
    </row>
    <row r="98" spans="1:53" ht="9.9499999999999993" hidden="1" customHeight="1">
      <c r="A98" s="87"/>
      <c r="B98" s="682"/>
      <c r="C98" s="5"/>
      <c r="D98" s="5"/>
      <c r="E98" s="5"/>
      <c r="F98" s="5"/>
      <c r="G98" s="5"/>
      <c r="H98" s="5"/>
      <c r="I98" s="5"/>
      <c r="J98" s="5"/>
      <c r="K98" s="683"/>
      <c r="L98" s="60"/>
      <c r="M98" s="503"/>
      <c r="N98" s="42"/>
      <c r="O98" s="42"/>
      <c r="P98" s="42"/>
      <c r="Q98" s="118"/>
      <c r="R98" s="119"/>
      <c r="S98" s="120"/>
      <c r="T98" s="120"/>
      <c r="U98" s="120"/>
      <c r="V98" s="121"/>
      <c r="W98" s="122"/>
      <c r="X98" s="123"/>
      <c r="Y98" s="123"/>
      <c r="Z98" s="123"/>
      <c r="AA98" s="124"/>
      <c r="AB98" s="123"/>
      <c r="AC98" s="125"/>
      <c r="AD98" s="126"/>
      <c r="AE98" s="126"/>
      <c r="AF98" s="126"/>
      <c r="AG98" s="118"/>
      <c r="AH98" s="125"/>
      <c r="AI98" s="126"/>
      <c r="AJ98" s="126"/>
      <c r="AK98" s="126"/>
      <c r="AL98" s="118"/>
      <c r="AM98" s="125"/>
      <c r="AN98" s="126"/>
      <c r="AO98" s="126"/>
      <c r="AP98" s="126"/>
      <c r="AQ98" s="118"/>
      <c r="AR98" s="127"/>
      <c r="AS98" s="128"/>
      <c r="AT98" s="128"/>
      <c r="AU98" s="128"/>
      <c r="AV98" s="129"/>
      <c r="AW98" s="130"/>
      <c r="AX98" s="5"/>
      <c r="AY98" s="5"/>
      <c r="AZ98" s="5"/>
      <c r="BA98" s="6"/>
    </row>
    <row r="99" spans="1:53" ht="9.9499999999999993" hidden="1" customHeight="1">
      <c r="A99" s="87"/>
      <c r="B99" s="682"/>
      <c r="C99" s="5"/>
      <c r="D99" s="5"/>
      <c r="E99" s="5"/>
      <c r="F99" s="5"/>
      <c r="G99" s="5"/>
      <c r="H99" s="5"/>
      <c r="I99" s="5"/>
      <c r="J99" s="5"/>
      <c r="K99" s="683"/>
      <c r="L99" s="5"/>
      <c r="M99" s="496"/>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6"/>
    </row>
    <row r="100" spans="1:53" ht="9.9499999999999993" hidden="1" customHeight="1">
      <c r="A100" s="87"/>
      <c r="B100" s="682"/>
      <c r="C100" s="5"/>
      <c r="D100" s="5"/>
      <c r="E100" s="5"/>
      <c r="F100" s="5"/>
      <c r="G100" s="5"/>
      <c r="H100" s="5"/>
      <c r="I100" s="5"/>
      <c r="J100" s="5"/>
      <c r="K100" s="683"/>
      <c r="L100" s="5"/>
      <c r="M100" s="496"/>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6"/>
    </row>
    <row r="101" spans="1:53" ht="9.9499999999999993" hidden="1" customHeight="1">
      <c r="A101" s="87"/>
      <c r="B101" s="682"/>
      <c r="C101" s="5"/>
      <c r="D101" s="5"/>
      <c r="E101" s="5"/>
      <c r="F101" s="5"/>
      <c r="G101" s="5"/>
      <c r="H101" s="5"/>
      <c r="I101" s="5"/>
      <c r="J101" s="5"/>
      <c r="K101" s="683"/>
      <c r="L101" s="88">
        <v>1</v>
      </c>
      <c r="M101" s="499">
        <v>2</v>
      </c>
      <c r="N101" s="88">
        <v>3</v>
      </c>
      <c r="O101" s="88">
        <v>4</v>
      </c>
      <c r="P101" s="88">
        <v>5</v>
      </c>
      <c r="Q101" s="88">
        <v>6</v>
      </c>
      <c r="R101" s="88">
        <v>7</v>
      </c>
      <c r="S101" s="88">
        <v>8</v>
      </c>
      <c r="T101" s="88">
        <v>9</v>
      </c>
      <c r="U101" s="88">
        <v>10</v>
      </c>
      <c r="V101" s="88">
        <v>11</v>
      </c>
      <c r="W101" s="88"/>
      <c r="X101" s="88"/>
      <c r="Y101" s="88"/>
      <c r="Z101" s="88"/>
      <c r="AA101" s="88">
        <v>16</v>
      </c>
      <c r="AB101" s="88"/>
      <c r="AC101" s="88">
        <v>17</v>
      </c>
      <c r="AD101" s="88">
        <v>18</v>
      </c>
      <c r="AE101" s="88">
        <v>19</v>
      </c>
      <c r="AF101" s="88">
        <v>20</v>
      </c>
      <c r="AG101" s="88">
        <v>21</v>
      </c>
      <c r="AH101" s="88">
        <v>22</v>
      </c>
      <c r="AI101" s="88">
        <v>23</v>
      </c>
      <c r="AJ101" s="88">
        <v>24</v>
      </c>
      <c r="AK101" s="88">
        <v>25</v>
      </c>
      <c r="AL101" s="88">
        <v>26</v>
      </c>
      <c r="AM101" s="88">
        <v>27</v>
      </c>
      <c r="AN101" s="88">
        <v>28</v>
      </c>
      <c r="AO101" s="88">
        <v>29</v>
      </c>
      <c r="AP101" s="88">
        <v>30</v>
      </c>
      <c r="AQ101" s="88">
        <v>31</v>
      </c>
      <c r="AR101" s="88">
        <v>32</v>
      </c>
      <c r="AS101" s="88">
        <v>33</v>
      </c>
      <c r="AT101" s="88">
        <v>34</v>
      </c>
      <c r="AU101" s="88">
        <v>35</v>
      </c>
      <c r="AV101" s="88">
        <v>36</v>
      </c>
      <c r="AW101" s="88">
        <v>37</v>
      </c>
      <c r="AX101" s="5"/>
      <c r="AY101" s="5"/>
      <c r="AZ101" s="5"/>
      <c r="BA101" s="6"/>
    </row>
    <row r="102" spans="1:53" ht="12" hidden="1" customHeight="1">
      <c r="A102" s="87"/>
      <c r="B102" s="682"/>
      <c r="C102" s="5"/>
      <c r="D102" s="5"/>
      <c r="E102" s="5"/>
      <c r="F102" s="5"/>
      <c r="G102" s="5"/>
      <c r="H102" s="5"/>
      <c r="I102" s="5"/>
      <c r="J102" s="5"/>
      <c r="K102" s="683"/>
      <c r="L102" s="677" t="s">
        <v>96</v>
      </c>
      <c r="M102" s="500" t="s">
        <v>48</v>
      </c>
      <c r="N102" s="91"/>
      <c r="O102" s="91"/>
      <c r="P102" s="91"/>
      <c r="Q102" s="92"/>
      <c r="R102" s="90" t="s">
        <v>49</v>
      </c>
      <c r="S102" s="91"/>
      <c r="T102" s="91"/>
      <c r="U102" s="91"/>
      <c r="V102" s="92"/>
      <c r="W102" s="90"/>
      <c r="X102" s="91"/>
      <c r="Y102" s="91"/>
      <c r="Z102" s="91"/>
      <c r="AA102" s="92"/>
      <c r="AB102" s="91"/>
      <c r="AC102" s="90" t="s">
        <v>51</v>
      </c>
      <c r="AD102" s="91"/>
      <c r="AE102" s="91"/>
      <c r="AF102" s="91"/>
      <c r="AG102" s="92"/>
      <c r="AH102" s="90" t="s">
        <v>52</v>
      </c>
      <c r="AI102" s="91"/>
      <c r="AJ102" s="91"/>
      <c r="AK102" s="91"/>
      <c r="AL102" s="92"/>
      <c r="AM102" s="90" t="s">
        <v>49</v>
      </c>
      <c r="AN102" s="91"/>
      <c r="AO102" s="91"/>
      <c r="AP102" s="91"/>
      <c r="AQ102" s="92"/>
      <c r="AR102" s="90" t="s">
        <v>50</v>
      </c>
      <c r="AS102" s="91"/>
      <c r="AT102" s="91"/>
      <c r="AU102" s="91"/>
      <c r="AV102" s="91"/>
      <c r="AW102" s="91"/>
      <c r="AX102" s="5"/>
      <c r="AY102" s="5"/>
      <c r="AZ102" s="5"/>
      <c r="BA102" s="6"/>
    </row>
    <row r="103" spans="1:53" ht="9.9499999999999993" hidden="1" customHeight="1">
      <c r="A103" s="87"/>
      <c r="B103" s="682"/>
      <c r="C103" s="5"/>
      <c r="D103" s="5"/>
      <c r="E103" s="5"/>
      <c r="F103" s="5"/>
      <c r="G103" s="5"/>
      <c r="H103" s="5"/>
      <c r="I103" s="5"/>
      <c r="J103" s="5"/>
      <c r="K103" s="683"/>
      <c r="L103" s="94" t="s">
        <v>53</v>
      </c>
      <c r="M103" s="501" t="s">
        <v>54</v>
      </c>
      <c r="N103" s="93" t="s">
        <v>55</v>
      </c>
      <c r="O103" s="93" t="s">
        <v>56</v>
      </c>
      <c r="P103" s="93" t="s">
        <v>57</v>
      </c>
      <c r="Q103" s="94" t="s">
        <v>58</v>
      </c>
      <c r="R103" s="10" t="s">
        <v>54</v>
      </c>
      <c r="S103" s="93" t="s">
        <v>55</v>
      </c>
      <c r="T103" s="93" t="s">
        <v>56</v>
      </c>
      <c r="U103" s="93" t="s">
        <v>57</v>
      </c>
      <c r="V103" s="94" t="s">
        <v>58</v>
      </c>
      <c r="W103" s="10"/>
      <c r="X103" s="93"/>
      <c r="Y103" s="93"/>
      <c r="Z103" s="93"/>
      <c r="AA103" s="94" t="s">
        <v>58</v>
      </c>
      <c r="AB103" s="93"/>
      <c r="AC103" s="10" t="s">
        <v>54</v>
      </c>
      <c r="AD103" s="93" t="s">
        <v>55</v>
      </c>
      <c r="AE103" s="93" t="s">
        <v>56</v>
      </c>
      <c r="AF103" s="93" t="s">
        <v>57</v>
      </c>
      <c r="AG103" s="94" t="s">
        <v>58</v>
      </c>
      <c r="AH103" s="10" t="s">
        <v>54</v>
      </c>
      <c r="AI103" s="93" t="s">
        <v>55</v>
      </c>
      <c r="AJ103" s="93" t="s">
        <v>56</v>
      </c>
      <c r="AK103" s="93" t="s">
        <v>57</v>
      </c>
      <c r="AL103" s="94" t="s">
        <v>58</v>
      </c>
      <c r="AM103" s="10" t="s">
        <v>54</v>
      </c>
      <c r="AN103" s="93" t="s">
        <v>55</v>
      </c>
      <c r="AO103" s="93" t="s">
        <v>56</v>
      </c>
      <c r="AP103" s="93" t="s">
        <v>57</v>
      </c>
      <c r="AQ103" s="94" t="s">
        <v>58</v>
      </c>
      <c r="AR103" s="10" t="s">
        <v>54</v>
      </c>
      <c r="AS103" s="93" t="s">
        <v>55</v>
      </c>
      <c r="AT103" s="93" t="s">
        <v>56</v>
      </c>
      <c r="AU103" s="93" t="s">
        <v>57</v>
      </c>
      <c r="AV103" s="94" t="s">
        <v>58</v>
      </c>
      <c r="AW103" s="7" t="s">
        <v>59</v>
      </c>
      <c r="AX103" s="5"/>
      <c r="AY103" s="5"/>
      <c r="AZ103" s="5"/>
      <c r="BA103" s="6"/>
    </row>
    <row r="104" spans="1:53" ht="9.9499999999999993" hidden="1" customHeight="1">
      <c r="A104" s="87"/>
      <c r="B104" s="682"/>
      <c r="C104" s="5"/>
      <c r="D104" s="5"/>
      <c r="E104" s="5"/>
      <c r="F104" s="5"/>
      <c r="G104" s="5"/>
      <c r="H104" s="5"/>
      <c r="I104" s="5"/>
      <c r="J104" s="5"/>
      <c r="K104" s="683"/>
      <c r="L104" s="100" t="s">
        <v>5</v>
      </c>
      <c r="M104" s="502">
        <v>12</v>
      </c>
      <c r="N104" s="95"/>
      <c r="O104" s="95"/>
      <c r="P104" s="95"/>
      <c r="Q104" s="96">
        <f>420-SUM(M104:P104)</f>
        <v>408</v>
      </c>
      <c r="R104" s="97" t="s">
        <v>61</v>
      </c>
      <c r="S104" s="99"/>
      <c r="T104" s="99"/>
      <c r="U104" s="99"/>
      <c r="V104" s="100" t="s">
        <v>61</v>
      </c>
      <c r="W104" s="101"/>
      <c r="X104" s="102"/>
      <c r="Y104" s="102"/>
      <c r="Z104" s="102"/>
      <c r="AA104" s="103"/>
      <c r="AB104" s="102"/>
      <c r="AC104" s="104">
        <f>SUM($M104:M104)</f>
        <v>12</v>
      </c>
      <c r="AD104" s="105">
        <f>SUM($M104:N104)</f>
        <v>12</v>
      </c>
      <c r="AE104" s="105">
        <f>SUM($M104:O104)</f>
        <v>12</v>
      </c>
      <c r="AF104" s="105">
        <f>SUM($M104:P104)</f>
        <v>12</v>
      </c>
      <c r="AG104" s="96">
        <f>SUM($M104:Q104)</f>
        <v>420</v>
      </c>
      <c r="AH104" s="106" t="s">
        <v>62</v>
      </c>
      <c r="AI104" s="107" t="s">
        <v>63</v>
      </c>
      <c r="AJ104" s="107" t="s">
        <v>63</v>
      </c>
      <c r="AK104" s="107" t="s">
        <v>63</v>
      </c>
      <c r="AL104" s="108" t="s">
        <v>64</v>
      </c>
      <c r="AM104" s="106" t="s">
        <v>85</v>
      </c>
      <c r="AN104" s="105">
        <v>-1</v>
      </c>
      <c r="AO104" s="105">
        <v>-1</v>
      </c>
      <c r="AP104" s="105">
        <v>-1</v>
      </c>
      <c r="AQ104" s="108" t="s">
        <v>61</v>
      </c>
      <c r="AR104" s="109">
        <f>IF(R104="FR",W104,$D$44+W104)</f>
        <v>7.9000000000000001E-2</v>
      </c>
      <c r="AS104" s="110">
        <f t="shared" ref="AS104:AV105" si="10">IF(N104=0,AR104,IF(S104="FR",X104,$D$44+X104))</f>
        <v>7.9000000000000001E-2</v>
      </c>
      <c r="AT104" s="110">
        <f t="shared" si="10"/>
        <v>7.9000000000000001E-2</v>
      </c>
      <c r="AU104" s="110">
        <f t="shared" si="10"/>
        <v>7.9000000000000001E-2</v>
      </c>
      <c r="AV104" s="111">
        <f t="shared" si="10"/>
        <v>7.9000000000000001E-2</v>
      </c>
      <c r="AW104" s="112" t="str">
        <f>IF(M104&gt;=12,IF(R104="FR","Y","N"),IF(AND(R104="FR",S104="FR"),"Y","N"))</f>
        <v>N</v>
      </c>
      <c r="AX104" s="5"/>
      <c r="AY104" s="5"/>
      <c r="AZ104" s="5"/>
      <c r="BA104" s="6"/>
    </row>
    <row r="105" spans="1:53" ht="9.9499999999999993" hidden="1" customHeight="1">
      <c r="A105" s="87"/>
      <c r="B105" s="682"/>
      <c r="C105" s="5"/>
      <c r="D105" s="5"/>
      <c r="E105" s="5"/>
      <c r="F105" s="5"/>
      <c r="G105" s="5"/>
      <c r="H105" s="5"/>
      <c r="I105" s="5"/>
      <c r="J105" s="5"/>
      <c r="K105" s="683"/>
      <c r="L105" s="100" t="s">
        <v>97</v>
      </c>
      <c r="M105" s="502">
        <v>12</v>
      </c>
      <c r="N105" s="95"/>
      <c r="O105" s="95"/>
      <c r="P105" s="95"/>
      <c r="Q105" s="96">
        <f>420-SUM(M105:P105)</f>
        <v>408</v>
      </c>
      <c r="R105" s="97" t="s">
        <v>61</v>
      </c>
      <c r="S105" s="99"/>
      <c r="T105" s="99"/>
      <c r="U105" s="99"/>
      <c r="V105" s="100" t="s">
        <v>61</v>
      </c>
      <c r="W105" s="101"/>
      <c r="X105" s="102"/>
      <c r="Y105" s="102"/>
      <c r="Z105" s="102"/>
      <c r="AA105" s="103"/>
      <c r="AB105" s="102"/>
      <c r="AC105" s="104">
        <v>12</v>
      </c>
      <c r="AD105" s="105">
        <v>12</v>
      </c>
      <c r="AE105" s="105">
        <v>12</v>
      </c>
      <c r="AF105" s="105">
        <v>12</v>
      </c>
      <c r="AG105" s="96">
        <f>SUM($M105:Q105)</f>
        <v>420</v>
      </c>
      <c r="AH105" s="106" t="s">
        <v>62</v>
      </c>
      <c r="AI105" s="105"/>
      <c r="AJ105" s="105"/>
      <c r="AK105" s="105"/>
      <c r="AL105" s="108" t="s">
        <v>64</v>
      </c>
      <c r="AM105" s="106" t="s">
        <v>66</v>
      </c>
      <c r="AN105" s="105">
        <v>-1</v>
      </c>
      <c r="AO105" s="105">
        <v>-1</v>
      </c>
      <c r="AP105" s="105">
        <v>-1</v>
      </c>
      <c r="AQ105" s="108" t="s">
        <v>61</v>
      </c>
      <c r="AR105" s="109">
        <f>IF(R105="FR",W105,$D$44+W105)</f>
        <v>7.9000000000000001E-2</v>
      </c>
      <c r="AS105" s="110">
        <f t="shared" si="10"/>
        <v>7.9000000000000001E-2</v>
      </c>
      <c r="AT105" s="110">
        <f t="shared" si="10"/>
        <v>7.9000000000000001E-2</v>
      </c>
      <c r="AU105" s="110">
        <f t="shared" si="10"/>
        <v>7.9000000000000001E-2</v>
      </c>
      <c r="AV105" s="111">
        <f t="shared" si="10"/>
        <v>7.9000000000000001E-2</v>
      </c>
      <c r="AW105" s="112" t="str">
        <f>IF(M105&gt;=12,IF(R105="FR","Y","N"),IF(AND(R105="FR",S105="FR"),"Y","N"))</f>
        <v>N</v>
      </c>
      <c r="AX105" s="5"/>
      <c r="AY105" s="5"/>
      <c r="AZ105" s="5"/>
      <c r="BA105" s="6"/>
    </row>
    <row r="106" spans="1:53" ht="9.9499999999999993" hidden="1" customHeight="1">
      <c r="A106" s="87"/>
      <c r="B106" s="682"/>
      <c r="C106" s="5"/>
      <c r="D106" s="5"/>
      <c r="E106" s="5"/>
      <c r="F106" s="5"/>
      <c r="G106" s="5"/>
      <c r="H106" s="5"/>
      <c r="I106" s="5"/>
      <c r="J106" s="5"/>
      <c r="K106" s="683"/>
      <c r="L106" s="100" t="s">
        <v>98</v>
      </c>
      <c r="M106" s="502">
        <v>12</v>
      </c>
      <c r="N106" s="95">
        <v>12</v>
      </c>
      <c r="O106" s="95">
        <v>12</v>
      </c>
      <c r="P106" s="95"/>
      <c r="Q106" s="96">
        <f>420-SUM(M106:P106)</f>
        <v>384</v>
      </c>
      <c r="R106" s="97" t="s">
        <v>61</v>
      </c>
      <c r="S106" s="98" t="s">
        <v>61</v>
      </c>
      <c r="T106" s="98" t="s">
        <v>61</v>
      </c>
      <c r="U106" s="99"/>
      <c r="V106" s="100"/>
      <c r="W106" s="101"/>
      <c r="X106" s="102"/>
      <c r="Y106" s="102"/>
      <c r="Z106" s="102"/>
      <c r="AA106" s="103"/>
      <c r="AB106" s="102"/>
      <c r="AC106" s="104"/>
      <c r="AD106" s="105"/>
      <c r="AE106" s="105"/>
      <c r="AF106" s="105"/>
      <c r="AG106" s="96"/>
      <c r="AH106" s="106"/>
      <c r="AI106" s="107"/>
      <c r="AJ106" s="107"/>
      <c r="AK106" s="107"/>
      <c r="AL106" s="108"/>
      <c r="AM106" s="106"/>
      <c r="AN106" s="107"/>
      <c r="AO106" s="107"/>
      <c r="AP106" s="105"/>
      <c r="AQ106" s="108"/>
      <c r="AR106" s="109"/>
      <c r="AS106" s="110"/>
      <c r="AT106" s="110"/>
      <c r="AU106" s="110"/>
      <c r="AV106" s="111"/>
      <c r="AW106" s="112"/>
      <c r="AX106" s="5"/>
      <c r="AY106" s="5"/>
      <c r="AZ106" s="5"/>
      <c r="BA106" s="6"/>
    </row>
    <row r="107" spans="1:53" ht="9.9499999999999993" hidden="1" customHeight="1">
      <c r="A107" s="87"/>
      <c r="B107" s="682"/>
      <c r="C107" s="5"/>
      <c r="D107" s="5"/>
      <c r="E107" s="5"/>
      <c r="F107" s="5"/>
      <c r="G107" s="5"/>
      <c r="H107" s="5"/>
      <c r="I107" s="5"/>
      <c r="J107" s="5"/>
      <c r="K107" s="683"/>
      <c r="L107" s="100" t="s">
        <v>99</v>
      </c>
      <c r="M107" s="502">
        <v>12</v>
      </c>
      <c r="N107" s="95">
        <v>12</v>
      </c>
      <c r="O107" s="95">
        <v>12</v>
      </c>
      <c r="P107" s="95"/>
      <c r="Q107" s="96">
        <f>420-SUM(M107:P107)</f>
        <v>384</v>
      </c>
      <c r="R107" s="97" t="s">
        <v>61</v>
      </c>
      <c r="S107" s="98" t="s">
        <v>61</v>
      </c>
      <c r="T107" s="98" t="s">
        <v>61</v>
      </c>
      <c r="U107" s="99"/>
      <c r="V107" s="100"/>
      <c r="W107" s="101"/>
      <c r="X107" s="102"/>
      <c r="Y107" s="102"/>
      <c r="Z107" s="102"/>
      <c r="AA107" s="103"/>
      <c r="AB107" s="102"/>
      <c r="AC107" s="104"/>
      <c r="AD107" s="105"/>
      <c r="AE107" s="105"/>
      <c r="AF107" s="105"/>
      <c r="AG107" s="96"/>
      <c r="AH107" s="106"/>
      <c r="AI107" s="107"/>
      <c r="AJ107" s="107"/>
      <c r="AK107" s="107"/>
      <c r="AL107" s="108"/>
      <c r="AM107" s="106"/>
      <c r="AN107" s="107"/>
      <c r="AO107" s="107"/>
      <c r="AP107" s="105"/>
      <c r="AQ107" s="108"/>
      <c r="AR107" s="109"/>
      <c r="AS107" s="110"/>
      <c r="AT107" s="110"/>
      <c r="AU107" s="110"/>
      <c r="AV107" s="111"/>
      <c r="AW107" s="112"/>
      <c r="AX107" s="5"/>
      <c r="AY107" s="5"/>
      <c r="AZ107" s="5"/>
      <c r="BA107" s="6"/>
    </row>
    <row r="108" spans="1:53" ht="10.5" hidden="1" customHeight="1">
      <c r="A108" s="131"/>
      <c r="B108" s="686"/>
      <c r="C108" s="132"/>
      <c r="D108" s="132"/>
      <c r="E108" s="132"/>
      <c r="F108" s="132"/>
      <c r="G108" s="132"/>
      <c r="H108" s="132"/>
      <c r="I108" s="132"/>
      <c r="J108" s="132"/>
      <c r="K108" s="687"/>
      <c r="L108" s="60"/>
      <c r="M108" s="503"/>
      <c r="N108" s="42"/>
      <c r="O108" s="42"/>
      <c r="P108" s="42"/>
      <c r="Q108" s="118"/>
      <c r="R108" s="119"/>
      <c r="S108" s="120"/>
      <c r="T108" s="120"/>
      <c r="U108" s="120"/>
      <c r="V108" s="121"/>
      <c r="W108" s="122"/>
      <c r="X108" s="123"/>
      <c r="Y108" s="123"/>
      <c r="Z108" s="123"/>
      <c r="AA108" s="124"/>
      <c r="AB108" s="123"/>
      <c r="AC108" s="125"/>
      <c r="AD108" s="126"/>
      <c r="AE108" s="126"/>
      <c r="AF108" s="126"/>
      <c r="AG108" s="118"/>
      <c r="AH108" s="125"/>
      <c r="AI108" s="126"/>
      <c r="AJ108" s="126"/>
      <c r="AK108" s="126"/>
      <c r="AL108" s="118"/>
      <c r="AM108" s="125"/>
      <c r="AN108" s="126"/>
      <c r="AO108" s="126"/>
      <c r="AP108" s="126"/>
      <c r="AQ108" s="118"/>
      <c r="AR108" s="127"/>
      <c r="AS108" s="128"/>
      <c r="AT108" s="128"/>
      <c r="AU108" s="128"/>
      <c r="AV108" s="129"/>
      <c r="AW108" s="130"/>
      <c r="AX108" s="132"/>
      <c r="AY108" s="132"/>
      <c r="AZ108" s="132"/>
      <c r="BA108" s="133"/>
    </row>
    <row r="109" spans="1:53" ht="9.9499999999999993" hidden="1" customHeight="1">
      <c r="B109" s="688"/>
      <c r="C109" s="340"/>
      <c r="D109" s="340"/>
      <c r="E109" s="340"/>
      <c r="F109" s="340"/>
      <c r="G109" s="340"/>
      <c r="H109" s="340"/>
      <c r="I109" s="340"/>
      <c r="J109" s="340"/>
      <c r="K109" s="689"/>
    </row>
    <row r="110" spans="1:53" ht="9.9499999999999993" hidden="1" customHeight="1">
      <c r="B110" s="688"/>
      <c r="C110" s="340"/>
      <c r="D110" s="340"/>
      <c r="E110" s="340"/>
      <c r="F110" s="340"/>
      <c r="G110" s="340"/>
      <c r="H110" s="340"/>
      <c r="I110" s="340"/>
      <c r="J110" s="340"/>
      <c r="K110" s="689"/>
    </row>
    <row r="111" spans="1:53" ht="9.9499999999999993" hidden="1" customHeight="1">
      <c r="B111" s="688"/>
      <c r="C111" s="340"/>
      <c r="D111" s="340"/>
      <c r="E111" s="340"/>
      <c r="F111" s="340"/>
      <c r="G111" s="340"/>
      <c r="H111" s="340"/>
      <c r="I111" s="340"/>
      <c r="J111" s="340"/>
      <c r="K111" s="689"/>
    </row>
    <row r="112" spans="1:53" ht="9.9499999999999993" hidden="1" customHeight="1">
      <c r="B112" s="688"/>
      <c r="C112" s="340"/>
      <c r="D112" s="340"/>
      <c r="E112" s="340"/>
      <c r="F112" s="340"/>
      <c r="G112" s="340"/>
      <c r="H112" s="340"/>
      <c r="I112" s="340"/>
      <c r="J112" s="340"/>
      <c r="K112" s="689"/>
    </row>
    <row r="113" spans="2:11" ht="9.9499999999999993" hidden="1" customHeight="1">
      <c r="B113" s="688"/>
      <c r="C113" s="340"/>
      <c r="D113" s="340"/>
      <c r="E113" s="340"/>
      <c r="F113" s="340"/>
      <c r="G113" s="340"/>
      <c r="H113" s="340"/>
      <c r="I113" s="340"/>
      <c r="J113" s="340"/>
      <c r="K113" s="689"/>
    </row>
    <row r="114" spans="2:11" ht="9.9499999999999993" hidden="1" customHeight="1">
      <c r="B114" s="688"/>
      <c r="C114" s="340"/>
      <c r="D114" s="340"/>
      <c r="E114" s="340"/>
      <c r="F114" s="340"/>
      <c r="G114" s="340"/>
      <c r="H114" s="340"/>
      <c r="I114" s="340"/>
      <c r="J114" s="340"/>
      <c r="K114" s="689"/>
    </row>
    <row r="115" spans="2:11" ht="9.9499999999999993" hidden="1" customHeight="1">
      <c r="B115" s="688"/>
      <c r="C115" s="340"/>
      <c r="D115" s="340"/>
      <c r="E115" s="340"/>
      <c r="F115" s="340"/>
      <c r="G115" s="340"/>
      <c r="H115" s="340"/>
      <c r="I115" s="340"/>
      <c r="J115" s="340"/>
      <c r="K115" s="689"/>
    </row>
    <row r="116" spans="2:11" ht="9.9499999999999993" hidden="1" customHeight="1">
      <c r="B116" s="688"/>
      <c r="C116" s="340"/>
      <c r="D116" s="340"/>
      <c r="E116" s="340"/>
      <c r="F116" s="340"/>
      <c r="G116" s="340"/>
      <c r="H116" s="340"/>
      <c r="I116" s="340"/>
      <c r="J116" s="340"/>
      <c r="K116" s="689"/>
    </row>
    <row r="117" spans="2:11" ht="9.9499999999999993" hidden="1" customHeight="1">
      <c r="B117" s="688"/>
      <c r="C117" s="340"/>
      <c r="D117" s="340"/>
      <c r="E117" s="340"/>
      <c r="F117" s="340"/>
      <c r="G117" s="340"/>
      <c r="H117" s="340"/>
      <c r="I117" s="340"/>
      <c r="J117" s="340"/>
      <c r="K117" s="689"/>
    </row>
    <row r="118" spans="2:11" ht="9.9499999999999993" hidden="1" customHeight="1">
      <c r="B118" s="688"/>
      <c r="C118" s="340"/>
      <c r="D118" s="340"/>
      <c r="E118" s="340"/>
      <c r="F118" s="340"/>
      <c r="G118" s="340"/>
      <c r="H118" s="340"/>
      <c r="I118" s="340"/>
      <c r="J118" s="340"/>
      <c r="K118" s="689"/>
    </row>
    <row r="119" spans="2:11" ht="9.9499999999999993" hidden="1" customHeight="1">
      <c r="B119" s="688"/>
      <c r="C119" s="340"/>
      <c r="D119" s="340"/>
      <c r="E119" s="340"/>
      <c r="F119" s="340"/>
      <c r="G119" s="340"/>
      <c r="H119" s="340"/>
      <c r="I119" s="340"/>
      <c r="J119" s="340"/>
      <c r="K119" s="689"/>
    </row>
    <row r="120" spans="2:11" ht="9.9499999999999993" hidden="1" customHeight="1">
      <c r="B120" s="688"/>
      <c r="C120" s="340"/>
      <c r="D120" s="340"/>
      <c r="E120" s="340"/>
      <c r="F120" s="340"/>
      <c r="G120" s="340"/>
      <c r="H120" s="340"/>
      <c r="I120" s="340"/>
      <c r="J120" s="340"/>
      <c r="K120" s="689"/>
    </row>
    <row r="121" spans="2:11" ht="9.9499999999999993" hidden="1" customHeight="1">
      <c r="B121" s="688"/>
      <c r="C121" s="340"/>
      <c r="D121" s="340"/>
      <c r="E121" s="340"/>
      <c r="F121" s="340"/>
      <c r="G121" s="340"/>
      <c r="H121" s="340"/>
      <c r="I121" s="340"/>
      <c r="J121" s="340"/>
      <c r="K121" s="689"/>
    </row>
    <row r="122" spans="2:11" ht="9.9499999999999993" hidden="1" customHeight="1">
      <c r="B122" s="688"/>
      <c r="C122" s="340"/>
      <c r="D122" s="340"/>
      <c r="E122" s="340"/>
      <c r="F122" s="340"/>
      <c r="G122" s="340"/>
      <c r="H122" s="340"/>
      <c r="I122" s="340"/>
      <c r="J122" s="340"/>
      <c r="K122" s="689"/>
    </row>
    <row r="123" spans="2:11" ht="9.9499999999999993" hidden="1" customHeight="1">
      <c r="B123" s="688"/>
      <c r="C123" s="340"/>
      <c r="D123" s="340"/>
      <c r="E123" s="340"/>
      <c r="F123" s="340"/>
      <c r="G123" s="340"/>
      <c r="H123" s="340"/>
      <c r="I123" s="340"/>
      <c r="J123" s="340"/>
      <c r="K123" s="689"/>
    </row>
    <row r="124" spans="2:11" ht="9.9499999999999993" hidden="1" customHeight="1">
      <c r="B124" s="688"/>
      <c r="C124" s="340"/>
      <c r="D124" s="340"/>
      <c r="E124" s="340"/>
      <c r="F124" s="340"/>
      <c r="G124" s="340"/>
      <c r="H124" s="340"/>
      <c r="I124" s="340"/>
      <c r="J124" s="340"/>
      <c r="K124" s="689"/>
    </row>
    <row r="125" spans="2:11" ht="9.9499999999999993" hidden="1" customHeight="1">
      <c r="B125" s="688"/>
      <c r="C125" s="340"/>
      <c r="D125" s="340"/>
      <c r="E125" s="340"/>
      <c r="F125" s="340"/>
      <c r="G125" s="340"/>
      <c r="H125" s="340"/>
      <c r="I125" s="340"/>
      <c r="J125" s="340"/>
      <c r="K125" s="689"/>
    </row>
    <row r="126" spans="2:11" ht="9.9499999999999993" hidden="1" customHeight="1">
      <c r="B126" s="688"/>
      <c r="C126" s="340"/>
      <c r="D126" s="340"/>
      <c r="E126" s="340"/>
      <c r="F126" s="340"/>
      <c r="G126" s="340"/>
      <c r="H126" s="340"/>
      <c r="I126" s="340"/>
      <c r="J126" s="340"/>
      <c r="K126" s="689"/>
    </row>
    <row r="127" spans="2:11" ht="9.9499999999999993" hidden="1" customHeight="1">
      <c r="B127" s="688"/>
      <c r="C127" s="340"/>
      <c r="D127" s="340"/>
      <c r="E127" s="340"/>
      <c r="F127" s="340"/>
      <c r="G127" s="340"/>
      <c r="H127" s="340"/>
      <c r="I127" s="340"/>
      <c r="J127" s="340"/>
      <c r="K127" s="689"/>
    </row>
    <row r="128" spans="2:11" ht="9.9499999999999993" hidden="1" customHeight="1">
      <c r="B128" s="688"/>
      <c r="C128" s="340"/>
      <c r="D128" s="340"/>
      <c r="E128" s="340"/>
      <c r="F128" s="340"/>
      <c r="G128" s="340"/>
      <c r="H128" s="340"/>
      <c r="I128" s="340"/>
      <c r="J128" s="340"/>
      <c r="K128" s="689"/>
    </row>
    <row r="129" spans="2:11" ht="9.9499999999999993" hidden="1" customHeight="1">
      <c r="B129" s="688"/>
      <c r="C129" s="340"/>
      <c r="D129" s="340"/>
      <c r="E129" s="340"/>
      <c r="F129" s="340"/>
      <c r="G129" s="340"/>
      <c r="H129" s="340"/>
      <c r="I129" s="340"/>
      <c r="J129" s="340"/>
      <c r="K129" s="689"/>
    </row>
    <row r="130" spans="2:11" ht="9.9499999999999993" hidden="1" customHeight="1">
      <c r="B130" s="688"/>
      <c r="C130" s="340"/>
      <c r="D130" s="340"/>
      <c r="E130" s="340"/>
      <c r="F130" s="340"/>
      <c r="G130" s="340"/>
      <c r="H130" s="340"/>
      <c r="I130" s="340"/>
      <c r="J130" s="340"/>
      <c r="K130" s="689"/>
    </row>
    <row r="131" spans="2:11" ht="9.9499999999999993" hidden="1" customHeight="1">
      <c r="B131" s="688"/>
      <c r="C131" s="340"/>
      <c r="D131" s="340"/>
      <c r="E131" s="340"/>
      <c r="F131" s="340"/>
      <c r="G131" s="340"/>
      <c r="H131" s="340"/>
      <c r="I131" s="340"/>
      <c r="J131" s="340"/>
      <c r="K131" s="689"/>
    </row>
    <row r="132" spans="2:11" ht="9.9499999999999993" hidden="1" customHeight="1">
      <c r="B132" s="688"/>
      <c r="C132" s="340"/>
      <c r="D132" s="340"/>
      <c r="E132" s="340"/>
      <c r="F132" s="340"/>
      <c r="G132" s="340"/>
      <c r="H132" s="340"/>
      <c r="I132" s="340"/>
      <c r="J132" s="340"/>
      <c r="K132" s="689"/>
    </row>
    <row r="133" spans="2:11" ht="9.9499999999999993" hidden="1" customHeight="1">
      <c r="B133" s="688"/>
      <c r="C133" s="340"/>
      <c r="D133" s="340"/>
      <c r="E133" s="340"/>
      <c r="F133" s="340"/>
      <c r="G133" s="340"/>
      <c r="H133" s="340"/>
      <c r="I133" s="340"/>
      <c r="J133" s="340"/>
      <c r="K133" s="689"/>
    </row>
    <row r="134" spans="2:11" ht="9.9499999999999993" hidden="1" customHeight="1">
      <c r="B134" s="688"/>
      <c r="C134" s="340"/>
      <c r="D134" s="340"/>
      <c r="E134" s="340"/>
      <c r="F134" s="340"/>
      <c r="G134" s="340"/>
      <c r="H134" s="340"/>
      <c r="I134" s="340"/>
      <c r="J134" s="340"/>
      <c r="K134" s="689"/>
    </row>
    <row r="135" spans="2:11" ht="9.9499999999999993" hidden="1" customHeight="1">
      <c r="B135" s="688"/>
      <c r="C135" s="340"/>
      <c r="D135" s="340"/>
      <c r="E135" s="340"/>
      <c r="F135" s="340"/>
      <c r="G135" s="340"/>
      <c r="H135" s="340"/>
      <c r="I135" s="340"/>
      <c r="J135" s="340"/>
      <c r="K135" s="689"/>
    </row>
    <row r="136" spans="2:11" ht="9.9499999999999993" hidden="1" customHeight="1">
      <c r="B136" s="688"/>
      <c r="C136" s="340"/>
      <c r="D136" s="340"/>
      <c r="E136" s="340"/>
      <c r="F136" s="340"/>
      <c r="G136" s="340"/>
      <c r="H136" s="340"/>
      <c r="I136" s="340"/>
      <c r="J136" s="340"/>
      <c r="K136" s="689"/>
    </row>
    <row r="137" spans="2:11" ht="9.9499999999999993" hidden="1" customHeight="1">
      <c r="B137" s="688"/>
      <c r="C137" s="340"/>
      <c r="D137" s="340"/>
      <c r="E137" s="340"/>
      <c r="F137" s="340"/>
      <c r="G137" s="340"/>
      <c r="H137" s="340"/>
      <c r="I137" s="340"/>
      <c r="J137" s="340"/>
      <c r="K137" s="689"/>
    </row>
    <row r="138" spans="2:11" ht="9.9499999999999993" hidden="1" customHeight="1">
      <c r="B138" s="688"/>
      <c r="C138" s="340"/>
      <c r="D138" s="340"/>
      <c r="E138" s="340"/>
      <c r="F138" s="340"/>
      <c r="G138" s="340"/>
      <c r="H138" s="340"/>
      <c r="I138" s="340"/>
      <c r="J138" s="340"/>
      <c r="K138" s="689"/>
    </row>
    <row r="139" spans="2:11" ht="9.9499999999999993" hidden="1" customHeight="1">
      <c r="B139" s="688"/>
      <c r="C139" s="340"/>
      <c r="D139" s="340"/>
      <c r="E139" s="340"/>
      <c r="F139" s="340"/>
      <c r="G139" s="340"/>
      <c r="H139" s="340"/>
      <c r="I139" s="340"/>
      <c r="J139" s="340"/>
      <c r="K139" s="689"/>
    </row>
    <row r="140" spans="2:11" ht="9.9499999999999993" hidden="1" customHeight="1">
      <c r="B140" s="688"/>
      <c r="C140" s="340"/>
      <c r="D140" s="340"/>
      <c r="E140" s="340"/>
      <c r="F140" s="340"/>
      <c r="G140" s="340"/>
      <c r="H140" s="340"/>
      <c r="I140" s="340"/>
      <c r="J140" s="340"/>
      <c r="K140" s="689"/>
    </row>
    <row r="141" spans="2:11" ht="9.9499999999999993" hidden="1" customHeight="1">
      <c r="B141" s="688"/>
      <c r="C141" s="340"/>
      <c r="D141" s="340"/>
      <c r="E141" s="340"/>
      <c r="F141" s="340"/>
      <c r="G141" s="340"/>
      <c r="H141" s="340"/>
      <c r="I141" s="340"/>
      <c r="J141" s="340"/>
      <c r="K141" s="689"/>
    </row>
    <row r="142" spans="2:11" ht="9.9499999999999993" hidden="1" customHeight="1">
      <c r="B142" s="688"/>
      <c r="C142" s="340"/>
      <c r="D142" s="340"/>
      <c r="E142" s="340"/>
      <c r="F142" s="340"/>
      <c r="G142" s="340"/>
      <c r="H142" s="340"/>
      <c r="I142" s="340"/>
      <c r="J142" s="340"/>
      <c r="K142" s="689"/>
    </row>
    <row r="143" spans="2:11" ht="9.9499999999999993" hidden="1" customHeight="1">
      <c r="B143" s="688"/>
      <c r="C143" s="340"/>
      <c r="D143" s="340"/>
      <c r="E143" s="340"/>
      <c r="F143" s="340"/>
      <c r="G143" s="340"/>
      <c r="H143" s="340"/>
      <c r="I143" s="340"/>
      <c r="J143" s="340"/>
      <c r="K143" s="689"/>
    </row>
    <row r="144" spans="2:11" ht="9.9499999999999993" hidden="1" customHeight="1">
      <c r="B144" s="688"/>
      <c r="C144" s="340"/>
      <c r="D144" s="340"/>
      <c r="E144" s="340"/>
      <c r="F144" s="340"/>
      <c r="G144" s="340"/>
      <c r="H144" s="340"/>
      <c r="I144" s="340"/>
      <c r="J144" s="340"/>
      <c r="K144" s="689"/>
    </row>
    <row r="145" spans="2:11" ht="9.9499999999999993" hidden="1" customHeight="1">
      <c r="B145" s="688"/>
      <c r="C145" s="340"/>
      <c r="D145" s="340"/>
      <c r="E145" s="340"/>
      <c r="F145" s="340"/>
      <c r="G145" s="340"/>
      <c r="H145" s="340"/>
      <c r="I145" s="340"/>
      <c r="J145" s="340"/>
      <c r="K145" s="689"/>
    </row>
    <row r="146" spans="2:11" ht="9.9499999999999993" hidden="1" customHeight="1">
      <c r="B146" s="688"/>
      <c r="C146" s="340"/>
      <c r="D146" s="340"/>
      <c r="E146" s="340"/>
      <c r="F146" s="340"/>
      <c r="G146" s="340"/>
      <c r="H146" s="340"/>
      <c r="I146" s="340"/>
      <c r="J146" s="340"/>
      <c r="K146" s="689"/>
    </row>
    <row r="147" spans="2:11" ht="9.9499999999999993" hidden="1" customHeight="1">
      <c r="B147" s="688"/>
      <c r="C147" s="340"/>
      <c r="D147" s="340"/>
      <c r="E147" s="340"/>
      <c r="F147" s="340"/>
      <c r="G147" s="340"/>
      <c r="H147" s="340"/>
      <c r="I147" s="340"/>
      <c r="J147" s="340"/>
      <c r="K147" s="689"/>
    </row>
    <row r="148" spans="2:11" ht="9.9499999999999993" hidden="1" customHeight="1">
      <c r="B148" s="688"/>
      <c r="C148" s="340"/>
      <c r="D148" s="340"/>
      <c r="E148" s="340"/>
      <c r="F148" s="340"/>
      <c r="G148" s="340"/>
      <c r="H148" s="340"/>
      <c r="I148" s="340"/>
      <c r="J148" s="340"/>
      <c r="K148" s="689"/>
    </row>
    <row r="149" spans="2:11" ht="9.9499999999999993" hidden="1" customHeight="1">
      <c r="B149" s="688"/>
      <c r="C149" s="340"/>
      <c r="D149" s="340"/>
      <c r="E149" s="340"/>
      <c r="F149" s="340"/>
      <c r="G149" s="340"/>
      <c r="H149" s="340"/>
      <c r="I149" s="340"/>
      <c r="J149" s="340"/>
      <c r="K149" s="689"/>
    </row>
    <row r="150" spans="2:11" ht="9.9499999999999993" hidden="1" customHeight="1">
      <c r="B150" s="688"/>
      <c r="C150" s="340"/>
      <c r="D150" s="340"/>
      <c r="E150" s="340"/>
      <c r="F150" s="340"/>
      <c r="G150" s="340"/>
      <c r="H150" s="340"/>
      <c r="I150" s="340"/>
      <c r="J150" s="340"/>
      <c r="K150" s="689"/>
    </row>
    <row r="151" spans="2:11" ht="9.9499999999999993" hidden="1" customHeight="1">
      <c r="B151" s="688"/>
      <c r="C151" s="340"/>
      <c r="D151" s="340"/>
      <c r="E151" s="340"/>
      <c r="F151" s="340"/>
      <c r="G151" s="340"/>
      <c r="H151" s="340"/>
      <c r="I151" s="340"/>
      <c r="J151" s="340"/>
      <c r="K151" s="689"/>
    </row>
    <row r="152" spans="2:11" ht="9.9499999999999993" hidden="1" customHeight="1">
      <c r="B152" s="688"/>
      <c r="C152" s="340"/>
      <c r="D152" s="340"/>
      <c r="E152" s="340"/>
      <c r="F152" s="340"/>
      <c r="G152" s="340"/>
      <c r="H152" s="340"/>
      <c r="I152" s="340"/>
      <c r="J152" s="340"/>
      <c r="K152" s="689"/>
    </row>
    <row r="153" spans="2:11" ht="9.9499999999999993" hidden="1" customHeight="1">
      <c r="B153" s="688"/>
      <c r="C153" s="340"/>
      <c r="D153" s="340"/>
      <c r="E153" s="340"/>
      <c r="F153" s="340"/>
      <c r="G153" s="340"/>
      <c r="H153" s="340"/>
      <c r="I153" s="340"/>
      <c r="J153" s="340"/>
      <c r="K153" s="689"/>
    </row>
    <row r="154" spans="2:11" ht="9.9499999999999993" hidden="1" customHeight="1">
      <c r="B154" s="688"/>
      <c r="C154" s="340"/>
      <c r="D154" s="340"/>
      <c r="E154" s="340"/>
      <c r="F154" s="340"/>
      <c r="G154" s="340"/>
      <c r="H154" s="340"/>
      <c r="I154" s="340"/>
      <c r="J154" s="340"/>
      <c r="K154" s="689"/>
    </row>
    <row r="155" spans="2:11" ht="9.9499999999999993" hidden="1" customHeight="1">
      <c r="B155" s="688"/>
      <c r="C155" s="340"/>
      <c r="D155" s="340"/>
      <c r="E155" s="340"/>
      <c r="F155" s="340"/>
      <c r="G155" s="340"/>
      <c r="H155" s="340"/>
      <c r="I155" s="340"/>
      <c r="J155" s="340"/>
      <c r="K155" s="689"/>
    </row>
    <row r="156" spans="2:11" ht="9.9499999999999993" hidden="1" customHeight="1">
      <c r="B156" s="688"/>
      <c r="C156" s="340"/>
      <c r="D156" s="340"/>
      <c r="E156" s="340"/>
      <c r="F156" s="340"/>
      <c r="G156" s="340"/>
      <c r="H156" s="340"/>
      <c r="I156" s="340"/>
      <c r="J156" s="340"/>
      <c r="K156" s="689"/>
    </row>
    <row r="157" spans="2:11" ht="9.9499999999999993" hidden="1" customHeight="1">
      <c r="B157" s="688"/>
      <c r="C157" s="340"/>
      <c r="D157" s="340"/>
      <c r="E157" s="340"/>
      <c r="F157" s="340"/>
      <c r="G157" s="340"/>
      <c r="H157" s="340"/>
      <c r="I157" s="340"/>
      <c r="J157" s="340"/>
      <c r="K157" s="689"/>
    </row>
    <row r="158" spans="2:11" ht="9.9499999999999993" hidden="1" customHeight="1">
      <c r="B158" s="688"/>
      <c r="C158" s="340"/>
      <c r="D158" s="340"/>
      <c r="E158" s="340"/>
      <c r="F158" s="340"/>
      <c r="G158" s="340"/>
      <c r="H158" s="340"/>
      <c r="I158" s="340"/>
      <c r="J158" s="340"/>
      <c r="K158" s="689"/>
    </row>
    <row r="159" spans="2:11" ht="9.9499999999999993" hidden="1" customHeight="1">
      <c r="B159" s="688"/>
      <c r="C159" s="340"/>
      <c r="D159" s="340"/>
      <c r="E159" s="340"/>
      <c r="F159" s="340"/>
      <c r="G159" s="340"/>
      <c r="H159" s="340"/>
      <c r="I159" s="340"/>
      <c r="J159" s="340"/>
      <c r="K159" s="689"/>
    </row>
    <row r="160" spans="2:11" ht="9.9499999999999993" hidden="1" customHeight="1">
      <c r="B160" s="688"/>
      <c r="C160" s="340"/>
      <c r="D160" s="340"/>
      <c r="E160" s="340"/>
      <c r="F160" s="340"/>
      <c r="G160" s="340"/>
      <c r="H160" s="340"/>
      <c r="I160" s="340"/>
      <c r="J160" s="340"/>
      <c r="K160" s="689"/>
    </row>
    <row r="161" spans="2:11" ht="9.9499999999999993" hidden="1" customHeight="1">
      <c r="B161" s="688"/>
      <c r="C161" s="340"/>
      <c r="D161" s="340"/>
      <c r="E161" s="340"/>
      <c r="F161" s="340"/>
      <c r="G161" s="340"/>
      <c r="H161" s="340"/>
      <c r="I161" s="340"/>
      <c r="J161" s="340"/>
      <c r="K161" s="689"/>
    </row>
    <row r="162" spans="2:11" ht="9.9499999999999993" hidden="1" customHeight="1">
      <c r="B162" s="688"/>
      <c r="C162" s="340"/>
      <c r="D162" s="340"/>
      <c r="E162" s="340"/>
      <c r="F162" s="340"/>
      <c r="G162" s="340"/>
      <c r="H162" s="340"/>
      <c r="I162" s="340"/>
      <c r="J162" s="340"/>
      <c r="K162" s="689"/>
    </row>
    <row r="163" spans="2:11" ht="9.9499999999999993" hidden="1" customHeight="1">
      <c r="B163" s="688"/>
      <c r="C163" s="340"/>
      <c r="D163" s="340"/>
      <c r="E163" s="340"/>
      <c r="F163" s="340"/>
      <c r="G163" s="340"/>
      <c r="H163" s="340"/>
      <c r="I163" s="340"/>
      <c r="J163" s="340"/>
      <c r="K163" s="689"/>
    </row>
    <row r="164" spans="2:11" ht="9.9499999999999993" hidden="1" customHeight="1">
      <c r="B164" s="688"/>
      <c r="C164" s="340"/>
      <c r="D164" s="340"/>
      <c r="E164" s="340"/>
      <c r="F164" s="340"/>
      <c r="G164" s="340"/>
      <c r="H164" s="340"/>
      <c r="I164" s="340"/>
      <c r="J164" s="340"/>
      <c r="K164" s="689"/>
    </row>
    <row r="165" spans="2:11" ht="9.9499999999999993" hidden="1" customHeight="1">
      <c r="B165" s="688"/>
      <c r="C165" s="340"/>
      <c r="D165" s="340"/>
      <c r="E165" s="340"/>
      <c r="F165" s="340"/>
      <c r="G165" s="340"/>
      <c r="H165" s="340"/>
      <c r="I165" s="340"/>
      <c r="J165" s="340"/>
      <c r="K165" s="689"/>
    </row>
    <row r="166" spans="2:11" ht="9.9499999999999993" hidden="1" customHeight="1">
      <c r="B166" s="688"/>
      <c r="C166" s="340"/>
      <c r="D166" s="340"/>
      <c r="E166" s="340"/>
      <c r="F166" s="340"/>
      <c r="G166" s="340"/>
      <c r="H166" s="340"/>
      <c r="I166" s="340"/>
      <c r="J166" s="340"/>
      <c r="K166" s="689"/>
    </row>
    <row r="167" spans="2:11" ht="9.9499999999999993" hidden="1" customHeight="1">
      <c r="B167" s="688"/>
      <c r="C167" s="340"/>
      <c r="D167" s="340"/>
      <c r="E167" s="340"/>
      <c r="F167" s="340"/>
      <c r="G167" s="340"/>
      <c r="H167" s="340"/>
      <c r="I167" s="340"/>
      <c r="J167" s="340"/>
      <c r="K167" s="689"/>
    </row>
    <row r="168" spans="2:11" ht="9.9499999999999993" hidden="1" customHeight="1">
      <c r="B168" s="688"/>
      <c r="C168" s="340"/>
      <c r="D168" s="340"/>
      <c r="E168" s="340"/>
      <c r="F168" s="340"/>
      <c r="G168" s="340"/>
      <c r="H168" s="340"/>
      <c r="I168" s="340"/>
      <c r="J168" s="340"/>
      <c r="K168" s="689"/>
    </row>
    <row r="169" spans="2:11" ht="9.9499999999999993" hidden="1" customHeight="1">
      <c r="B169" s="688"/>
      <c r="C169" s="340"/>
      <c r="D169" s="340"/>
      <c r="E169" s="340"/>
      <c r="F169" s="340"/>
      <c r="G169" s="340"/>
      <c r="H169" s="340"/>
      <c r="I169" s="340"/>
      <c r="J169" s="340"/>
      <c r="K169" s="689"/>
    </row>
    <row r="170" spans="2:11" ht="9.9499999999999993" hidden="1" customHeight="1">
      <c r="B170" s="688"/>
      <c r="C170" s="340"/>
      <c r="D170" s="340"/>
      <c r="E170" s="340"/>
      <c r="F170" s="340"/>
      <c r="G170" s="340"/>
      <c r="H170" s="340"/>
      <c r="I170" s="340"/>
      <c r="J170" s="340"/>
      <c r="K170" s="689"/>
    </row>
    <row r="171" spans="2:11" ht="9.9499999999999993" hidden="1" customHeight="1">
      <c r="B171" s="688"/>
      <c r="C171" s="340"/>
      <c r="D171" s="340"/>
      <c r="E171" s="340"/>
      <c r="F171" s="340"/>
      <c r="G171" s="340"/>
      <c r="H171" s="340"/>
      <c r="I171" s="340"/>
      <c r="J171" s="340"/>
      <c r="K171" s="689"/>
    </row>
    <row r="172" spans="2:11" ht="9.9499999999999993" hidden="1" customHeight="1">
      <c r="B172" s="688"/>
      <c r="C172" s="340"/>
      <c r="D172" s="340"/>
      <c r="E172" s="340"/>
      <c r="F172" s="340"/>
      <c r="G172" s="340"/>
      <c r="H172" s="340"/>
      <c r="I172" s="340"/>
      <c r="J172" s="340"/>
      <c r="K172" s="689"/>
    </row>
    <row r="173" spans="2:11" ht="9.9499999999999993" hidden="1" customHeight="1">
      <c r="B173" s="688"/>
      <c r="C173" s="340"/>
      <c r="D173" s="340"/>
      <c r="E173" s="340"/>
      <c r="F173" s="340"/>
      <c r="G173" s="340"/>
      <c r="H173" s="340"/>
      <c r="I173" s="340"/>
      <c r="J173" s="340"/>
      <c r="K173" s="689"/>
    </row>
    <row r="174" spans="2:11" ht="9.9499999999999993" hidden="1" customHeight="1">
      <c r="B174" s="688"/>
      <c r="C174" s="340"/>
      <c r="D174" s="340"/>
      <c r="E174" s="340"/>
      <c r="F174" s="340"/>
      <c r="G174" s="340"/>
      <c r="H174" s="340"/>
      <c r="I174" s="340"/>
      <c r="J174" s="340"/>
      <c r="K174" s="689"/>
    </row>
    <row r="175" spans="2:11" ht="9.9499999999999993" hidden="1" customHeight="1">
      <c r="B175" s="688"/>
      <c r="C175" s="340"/>
      <c r="D175" s="340"/>
      <c r="E175" s="340"/>
      <c r="F175" s="340"/>
      <c r="G175" s="340"/>
      <c r="H175" s="340"/>
      <c r="I175" s="340"/>
      <c r="J175" s="340"/>
      <c r="K175" s="689"/>
    </row>
    <row r="176" spans="2:11" ht="9.9499999999999993" hidden="1" customHeight="1">
      <c r="B176" s="688"/>
      <c r="C176" s="340"/>
      <c r="D176" s="340"/>
      <c r="E176" s="340"/>
      <c r="F176" s="340"/>
      <c r="G176" s="340"/>
      <c r="H176" s="340"/>
      <c r="I176" s="340"/>
      <c r="J176" s="340"/>
      <c r="K176" s="689"/>
    </row>
    <row r="177" spans="2:26" ht="9.9499999999999993" hidden="1" customHeight="1">
      <c r="B177" s="688"/>
      <c r="C177" s="340"/>
      <c r="D177" s="340"/>
      <c r="E177" s="340"/>
      <c r="F177" s="340"/>
      <c r="G177" s="340"/>
      <c r="H177" s="340"/>
      <c r="I177" s="340"/>
      <c r="J177" s="340"/>
      <c r="K177" s="689"/>
    </row>
    <row r="178" spans="2:26" ht="9.9499999999999993" hidden="1" customHeight="1">
      <c r="B178" s="688"/>
      <c r="C178" s="340"/>
      <c r="D178" s="340"/>
      <c r="E178" s="340"/>
      <c r="F178" s="340"/>
      <c r="G178" s="340"/>
      <c r="H178" s="340"/>
      <c r="I178" s="340"/>
      <c r="J178" s="340"/>
      <c r="K178" s="689"/>
    </row>
    <row r="179" spans="2:26" ht="9.9499999999999993" hidden="1" customHeight="1">
      <c r="B179" s="688"/>
      <c r="C179" s="340"/>
      <c r="D179" s="340"/>
      <c r="E179" s="340"/>
      <c r="F179" s="340"/>
      <c r="G179" s="340"/>
      <c r="H179" s="340"/>
      <c r="I179" s="340"/>
      <c r="J179" s="340"/>
      <c r="K179" s="689"/>
    </row>
    <row r="180" spans="2:26" ht="9.9499999999999993" hidden="1" customHeight="1">
      <c r="B180" s="688"/>
      <c r="C180" s="340"/>
      <c r="D180" s="340"/>
      <c r="E180" s="340"/>
      <c r="F180" s="340"/>
      <c r="G180" s="340"/>
      <c r="H180" s="340"/>
      <c r="I180" s="340"/>
      <c r="J180" s="340"/>
      <c r="K180" s="689"/>
    </row>
    <row r="181" spans="2:26" ht="9.9499999999999993" hidden="1" customHeight="1">
      <c r="B181" s="688"/>
      <c r="C181" s="340"/>
      <c r="D181" s="340"/>
      <c r="E181" s="340"/>
      <c r="F181" s="340"/>
      <c r="G181" s="340"/>
      <c r="H181" s="340"/>
      <c r="I181" s="340"/>
      <c r="J181" s="340"/>
      <c r="K181" s="689"/>
    </row>
    <row r="182" spans="2:26" ht="15.75" hidden="1" thickBot="1">
      <c r="B182" s="688"/>
      <c r="C182" s="340"/>
      <c r="D182" s="340"/>
      <c r="E182" s="340"/>
      <c r="F182" s="340"/>
      <c r="G182" s="340"/>
      <c r="H182" s="5" t="s">
        <v>377</v>
      </c>
      <c r="I182" s="639" t="s">
        <v>380</v>
      </c>
      <c r="J182" s="639" t="s">
        <v>285</v>
      </c>
      <c r="K182" s="696"/>
      <c r="X182" s="504"/>
      <c r="Y182" s="504"/>
    </row>
    <row r="183" spans="2:26" ht="15" hidden="1" customHeight="1" thickBot="1">
      <c r="B183" s="688"/>
      <c r="C183" s="340"/>
      <c r="D183" s="750"/>
      <c r="E183" s="1791"/>
      <c r="F183" s="1791"/>
      <c r="G183" s="750"/>
      <c r="H183" s="764" t="s">
        <v>375</v>
      </c>
      <c r="I183" s="765">
        <v>1600000</v>
      </c>
      <c r="J183" s="766">
        <v>1400000</v>
      </c>
      <c r="K183" s="689"/>
      <c r="X183" s="504"/>
      <c r="Y183" s="504"/>
    </row>
    <row r="184" spans="2:26" ht="15" hidden="1" customHeight="1">
      <c r="B184" s="688"/>
      <c r="C184" s="340"/>
      <c r="D184" s="751"/>
      <c r="E184" s="751"/>
      <c r="F184" s="752"/>
      <c r="G184" s="752"/>
      <c r="H184" s="759" t="s">
        <v>376</v>
      </c>
      <c r="I184" s="760">
        <v>0</v>
      </c>
      <c r="J184" s="761">
        <v>0</v>
      </c>
      <c r="K184" s="689"/>
      <c r="X184" s="504"/>
      <c r="Y184" s="504"/>
    </row>
    <row r="185" spans="2:26" ht="15" hidden="1" customHeight="1" thickBot="1">
      <c r="B185" s="688"/>
      <c r="C185" s="340"/>
      <c r="D185" s="635"/>
      <c r="E185" s="635"/>
      <c r="F185" s="635"/>
      <c r="G185" s="635"/>
      <c r="H185" s="692" t="s">
        <v>379</v>
      </c>
      <c r="I185" s="762"/>
      <c r="J185" s="763">
        <v>30000</v>
      </c>
      <c r="K185" s="689"/>
      <c r="Y185" s="754"/>
    </row>
    <row r="186" spans="2:26" ht="15" hidden="1" customHeight="1" thickBot="1">
      <c r="B186" s="688"/>
      <c r="C186" s="340"/>
      <c r="D186" s="639"/>
      <c r="E186" s="639"/>
      <c r="F186" s="752"/>
      <c r="G186" s="752"/>
      <c r="H186" s="767" t="s">
        <v>378</v>
      </c>
      <c r="I186" s="768"/>
      <c r="J186" s="769">
        <f>J183+J184+J185</f>
        <v>1430000</v>
      </c>
      <c r="K186" s="689"/>
      <c r="Y186" s="754"/>
    </row>
    <row r="187" spans="2:26" ht="15" customHeight="1">
      <c r="B187" s="817"/>
      <c r="C187" s="851"/>
      <c r="D187" s="635"/>
      <c r="E187" s="635"/>
      <c r="F187" s="635"/>
      <c r="G187" s="635"/>
      <c r="H187" s="635"/>
      <c r="I187" s="340"/>
      <c r="J187" s="340"/>
      <c r="K187" s="689"/>
      <c r="Y187" s="504"/>
      <c r="Z187" s="755"/>
    </row>
    <row r="188" spans="2:26" ht="15" customHeight="1" thickBot="1">
      <c r="B188" s="692"/>
      <c r="C188" s="693"/>
      <c r="D188" s="853"/>
      <c r="E188" s="693"/>
      <c r="F188" s="693"/>
      <c r="G188" s="693"/>
      <c r="H188" s="693"/>
      <c r="I188" s="693"/>
      <c r="J188" s="693"/>
      <c r="K188" s="694"/>
      <c r="Y188" s="754"/>
    </row>
    <row r="189" spans="2:26" ht="15" customHeight="1"/>
    <row r="190" spans="2:26" ht="15" customHeight="1"/>
    <row r="191" spans="2:26" ht="15" customHeight="1"/>
    <row r="192" spans="2:26"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spans="2:2" ht="15" customHeight="1"/>
    <row r="226" spans="2:2" ht="15" customHeight="1"/>
    <row r="227" spans="2:2" ht="15" customHeight="1">
      <c r="B227" s="1" t="s">
        <v>145</v>
      </c>
    </row>
    <row r="228" spans="2:2" ht="15" customHeight="1">
      <c r="B228" s="1" t="s">
        <v>301</v>
      </c>
    </row>
    <row r="229" spans="2:2" ht="15" customHeight="1"/>
    <row r="230" spans="2:2" ht="15" customHeight="1"/>
    <row r="231" spans="2:2" ht="15" customHeight="1"/>
    <row r="232" spans="2:2" ht="15" customHeight="1"/>
    <row r="233" spans="2:2" ht="15" customHeight="1"/>
    <row r="234" spans="2:2" ht="15" customHeight="1"/>
    <row r="235" spans="2:2" ht="15" customHeight="1"/>
    <row r="236" spans="2:2" ht="15" customHeight="1"/>
    <row r="237" spans="2:2" ht="15" customHeight="1"/>
    <row r="238" spans="2:2" ht="15" customHeight="1"/>
    <row r="239" spans="2:2" ht="15" customHeight="1"/>
    <row r="240" spans="2:2"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sheetData>
  <dataConsolidate/>
  <mergeCells count="22">
    <mergeCell ref="B3:K3"/>
    <mergeCell ref="C18:D18"/>
    <mergeCell ref="C19:D19"/>
    <mergeCell ref="B48:C48"/>
    <mergeCell ref="B49:C49"/>
    <mergeCell ref="F48:H48"/>
    <mergeCell ref="F49:H49"/>
    <mergeCell ref="B17:D17"/>
    <mergeCell ref="H17:I17"/>
    <mergeCell ref="J17:K17"/>
    <mergeCell ref="K5:K7"/>
    <mergeCell ref="K11:K13"/>
    <mergeCell ref="B50:C50"/>
    <mergeCell ref="B51:C51"/>
    <mergeCell ref="D48:E48"/>
    <mergeCell ref="D49:E49"/>
    <mergeCell ref="D50:E50"/>
    <mergeCell ref="E183:F183"/>
    <mergeCell ref="F50:H50"/>
    <mergeCell ref="I48:J48"/>
    <mergeCell ref="I49:J49"/>
    <mergeCell ref="I50:J50"/>
  </mergeCells>
  <conditionalFormatting sqref="C37:C41 F37:G41">
    <cfRule type="cellIs" dxfId="13" priority="1" stopIfTrue="1" operator="equal">
      <formula>-1</formula>
    </cfRule>
  </conditionalFormatting>
  <dataValidations count="5">
    <dataValidation type="list" allowBlank="1" showErrorMessage="1" promptTitle="เลือกรูปแบบการชำระ" prompt="เลือกรูปแบบการชำระ" sqref="I20" xr:uid="{00000000-0002-0000-0000-000000000000}">
      <formula1>$J$82:$J$85</formula1>
    </dataValidation>
    <dataValidation type="list" allowBlank="1" showInputMessage="1" showErrorMessage="1" sqref="C33 C18" xr:uid="{00000000-0002-0000-0000-000001000000}">
      <formula1>$L$79:$L$88</formula1>
    </dataValidation>
    <dataValidation type="list" allowBlank="1" showInputMessage="1" showErrorMessage="1" sqref="F33:G33 C19" xr:uid="{00000000-0002-0000-0000-000002000000}">
      <formula1>$L$104:$L$107</formula1>
    </dataValidation>
    <dataValidation type="list" allowBlank="1" showInputMessage="1" showErrorMessage="1" sqref="D11:D13 D5:D7" xr:uid="{00000000-0002-0000-0000-000003000000}">
      <formula1>$K$77:$K$78</formula1>
    </dataValidation>
    <dataValidation type="list" allowBlank="1" showInputMessage="1" showErrorMessage="1" prompt="เลือกรูปแบบ Mortgage_x000a_Mortgage Top up สูงสุด 30 ปี_x000a_Mortgage ปกติ สูงสุด 15 ปี" sqref="B10" xr:uid="{00000000-0002-0000-0000-000004000000}">
      <formula1>$I$81:$I$82</formula1>
    </dataValidation>
  </dataValidations>
  <printOptions horizontalCentered="1" verticalCentered="1"/>
  <pageMargins left="0" right="0" top="0" bottom="0" header="0" footer="0"/>
  <pageSetup paperSize="9" scale="14" orientation="landscape" r:id="rId1"/>
  <headerFooter alignWithMargins="0">
    <oddFooter>&amp;"Helvetica,Regular"&amp;11&amp;P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392"/>
  <sheetViews>
    <sheetView showGridLines="0" topLeftCell="A20" zoomScale="70" zoomScaleNormal="70" workbookViewId="0">
      <selection activeCell="Y23" sqref="Y23"/>
    </sheetView>
  </sheetViews>
  <sheetFormatPr defaultColWidth="7.8984375" defaultRowHeight="21" customHeight="1"/>
  <cols>
    <col min="1" max="1" width="6.296875" style="1" bestFit="1" customWidth="1"/>
    <col min="2" max="2" width="7.8984375" style="1" customWidth="1"/>
    <col min="3" max="3" width="3.09765625" style="1" bestFit="1" customWidth="1"/>
    <col min="4" max="4" width="4.8984375" style="1" customWidth="1"/>
    <col min="5" max="5" width="11.8984375" style="1" bestFit="1" customWidth="1"/>
    <col min="6" max="6" width="11.8984375" style="1" customWidth="1"/>
    <col min="7" max="7" width="10.59765625" style="1" customWidth="1"/>
    <col min="8" max="8" width="10.69921875" style="1" bestFit="1" customWidth="1"/>
    <col min="9" max="9" width="21.296875" style="1" hidden="1" customWidth="1"/>
    <col min="10" max="10" width="11.69921875" style="402" hidden="1" customWidth="1"/>
    <col min="11" max="12" width="11.8984375" style="1" hidden="1" customWidth="1"/>
    <col min="13" max="14" width="10" style="1" hidden="1" customWidth="1"/>
    <col min="15" max="16" width="11.8984375" style="1" hidden="1" customWidth="1"/>
    <col min="17" max="17" width="10.19921875" style="1" hidden="1" customWidth="1"/>
    <col min="18" max="18" width="9.8984375" style="1" hidden="1" customWidth="1"/>
    <col min="19" max="19" width="8.59765625" style="1" hidden="1" customWidth="1"/>
    <col min="20" max="20" width="11.8984375" style="1" hidden="1" customWidth="1"/>
    <col min="21" max="21" width="4.8984375" style="1" hidden="1" customWidth="1"/>
    <col min="22" max="22" width="7.8984375" style="1" hidden="1" customWidth="1"/>
    <col min="23" max="23" width="9.296875" style="1" hidden="1" customWidth="1"/>
    <col min="24" max="24" width="7.8984375" style="1" hidden="1" customWidth="1"/>
    <col min="25" max="256" width="7.5" style="1" customWidth="1"/>
  </cols>
  <sheetData>
    <row r="1" spans="1:24" ht="27" hidden="1" customHeight="1" thickBot="1">
      <c r="A1" s="134"/>
      <c r="B1" s="134"/>
      <c r="C1" s="134"/>
      <c r="D1" s="135" t="str">
        <f>"ตารางคำนวณ "&amp;'Secured - Table 1'!$C$33</f>
        <v>ตารางคำนวณ ลูกค้า Re-Finance II , No MRTA  (waive all fees)</v>
      </c>
      <c r="E1" s="136"/>
      <c r="F1" s="136"/>
      <c r="G1" s="136"/>
      <c r="H1" s="136"/>
      <c r="I1" s="136"/>
      <c r="J1" s="392"/>
      <c r="K1" s="136"/>
      <c r="L1" s="136"/>
      <c r="M1" s="136"/>
      <c r="N1" s="136"/>
      <c r="O1" s="136"/>
      <c r="P1" s="137"/>
      <c r="Q1" s="134"/>
      <c r="R1" s="134"/>
      <c r="S1" s="134"/>
      <c r="T1" s="134"/>
      <c r="U1" s="134"/>
      <c r="V1" s="134"/>
      <c r="W1" s="134"/>
      <c r="X1" s="134"/>
    </row>
    <row r="2" spans="1:24" ht="9" hidden="1" customHeight="1" thickBot="1">
      <c r="A2" s="134"/>
      <c r="B2" s="134"/>
      <c r="C2" s="134"/>
      <c r="D2" s="134"/>
      <c r="E2" s="138"/>
      <c r="F2" s="139"/>
      <c r="G2" s="134"/>
      <c r="H2" s="138"/>
      <c r="I2" s="139"/>
      <c r="J2" s="393"/>
      <c r="K2" s="138"/>
      <c r="L2" s="139"/>
      <c r="M2" s="134"/>
      <c r="N2" s="134"/>
      <c r="O2" s="134"/>
      <c r="P2" s="134"/>
      <c r="Q2" s="134"/>
      <c r="R2" s="134"/>
      <c r="S2" s="134"/>
      <c r="T2" s="134"/>
      <c r="U2" s="134"/>
      <c r="V2" s="134"/>
      <c r="W2" s="134"/>
      <c r="X2" s="134"/>
    </row>
    <row r="3" spans="1:24" ht="36" hidden="1" customHeight="1">
      <c r="A3" s="134"/>
      <c r="B3" s="134"/>
      <c r="C3" s="134"/>
      <c r="D3" s="140"/>
      <c r="E3" s="141"/>
      <c r="F3" s="142"/>
      <c r="G3" s="143" t="s">
        <v>100</v>
      </c>
      <c r="H3" s="144" t="s">
        <v>101</v>
      </c>
      <c r="I3" s="144" t="s">
        <v>102</v>
      </c>
      <c r="J3" s="394" t="s">
        <v>103</v>
      </c>
      <c r="K3" s="145" t="s">
        <v>104</v>
      </c>
      <c r="L3" s="146" t="s">
        <v>105</v>
      </c>
      <c r="M3" s="143" t="s">
        <v>106</v>
      </c>
      <c r="N3" s="144" t="s">
        <v>107</v>
      </c>
      <c r="O3" s="144" t="s">
        <v>108</v>
      </c>
      <c r="P3" s="147" t="s">
        <v>109</v>
      </c>
      <c r="Q3" s="134"/>
      <c r="R3" s="134"/>
      <c r="S3" s="134"/>
      <c r="T3" s="134"/>
      <c r="U3" s="134"/>
      <c r="V3" s="134"/>
      <c r="W3" s="134"/>
      <c r="X3" s="134"/>
    </row>
    <row r="4" spans="1:24" ht="18" hidden="1" customHeight="1">
      <c r="A4" s="134"/>
      <c r="B4" s="134"/>
      <c r="C4" s="134"/>
      <c r="D4" s="148" t="s">
        <v>110</v>
      </c>
      <c r="E4" s="149"/>
      <c r="F4" s="150"/>
      <c r="G4" s="151">
        <f>'Secured - Table 1'!$C$34</f>
        <v>2638750</v>
      </c>
      <c r="H4" s="152"/>
      <c r="I4" s="152">
        <f>'Secured - Table 1'!$C$35*12</f>
        <v>420</v>
      </c>
      <c r="J4" s="395">
        <f>($J$7*$C$7+$J$8*$C$8+$J$9*$C$9+$J$10*$C$10+$J$11*('Secured - Table 1'!$C$35*12-SUM($C$7:$C$10)))/('Secured - Table 1'!$C$35*12)</f>
        <v>6.257142857142857E-2</v>
      </c>
      <c r="K4" s="154">
        <f>IF(OR($G$7=0,$I$8=0),0,PMT($J4/12,$I4,-$G4))</f>
        <v>15504.286962582544</v>
      </c>
      <c r="L4" s="155"/>
      <c r="M4" s="156">
        <f>IF(OR($G$7=0,$I$8=0),0,ROUNDUP(PMT(($J4+1%)/12,$I4,-$G4),-1))</f>
        <v>17340</v>
      </c>
      <c r="N4" s="157">
        <f>IF(OR($G$7=0,$I$8=0),0,370-COUNTIF(G23:G392,0))</f>
        <v>281</v>
      </c>
      <c r="O4" s="158">
        <f>SUM(H23:H392)</f>
        <v>4867558.9000000022</v>
      </c>
      <c r="P4" s="159">
        <f>IF(OR($G$7=0,$I$8=0),0,SUM(F23:F58))</f>
        <v>352143.89</v>
      </c>
      <c r="Q4" s="160">
        <f>O4+3200+3310</f>
        <v>4874068.9000000022</v>
      </c>
      <c r="R4" s="161"/>
      <c r="S4" s="134"/>
      <c r="T4" s="134"/>
      <c r="U4" s="134"/>
      <c r="V4" s="134"/>
      <c r="W4" s="134"/>
      <c r="X4" s="134"/>
    </row>
    <row r="5" spans="1:24" ht="18" hidden="1" customHeight="1">
      <c r="A5" s="134"/>
      <c r="B5" s="134"/>
      <c r="C5" s="134"/>
      <c r="D5" s="162" t="s">
        <v>111</v>
      </c>
      <c r="E5" s="163"/>
      <c r="F5" s="164"/>
      <c r="G5" s="165">
        <f>'Secured - Table 1'!$C$34</f>
        <v>2638750</v>
      </c>
      <c r="H5" s="166"/>
      <c r="I5" s="166">
        <f>I4-12</f>
        <v>408</v>
      </c>
      <c r="J5" s="396">
        <f>($J$7*$C$7+$J$8*$C$8+$J$9*$C$9+$J$10*$C$10+$J$11*('Secured - Table 1'!$C$35*12-SUM($C$7:$C$10)))/('Secured - Table 1'!$C$35*12)</f>
        <v>6.257142857142857E-2</v>
      </c>
      <c r="K5" s="168">
        <f>IF(OR($G$7=0,$I$8=0),0,PMT($J5/12,$I5,-$G5))</f>
        <v>15631.962306327694</v>
      </c>
      <c r="L5" s="169"/>
      <c r="M5" s="170">
        <f>IF(OR($G$7=0,$I$8=0),0,ROUNDUP(PMT(($J5+1%)/12,$I5,-$G5),-1))</f>
        <v>17450</v>
      </c>
      <c r="N5" s="171">
        <f>IF(OR($G$7=0,$I$8=0),0,370-COUNTIF(K35:K392,0))</f>
        <v>307</v>
      </c>
      <c r="O5" s="172">
        <f>SUM(L23:L392)</f>
        <v>5230710.9199999953</v>
      </c>
      <c r="P5" s="173">
        <f>IF(OR($G$7=0,$I$8=0),0,SUM(J23:J58))</f>
        <v>367317.39000000007</v>
      </c>
      <c r="Q5" s="134"/>
      <c r="R5" s="161"/>
      <c r="S5" s="134"/>
      <c r="T5" s="134"/>
      <c r="U5" s="134"/>
      <c r="V5" s="134"/>
      <c r="W5" s="134"/>
      <c r="X5" s="134"/>
    </row>
    <row r="6" spans="1:24" ht="18" hidden="1" customHeight="1">
      <c r="A6" s="134"/>
      <c r="B6" s="134"/>
      <c r="C6" s="134"/>
      <c r="D6" s="174" t="s">
        <v>112</v>
      </c>
      <c r="E6" s="175"/>
      <c r="F6" s="176"/>
      <c r="G6" s="151"/>
      <c r="H6" s="177"/>
      <c r="I6" s="152"/>
      <c r="J6" s="395"/>
      <c r="K6" s="154"/>
      <c r="L6" s="178"/>
      <c r="M6" s="179"/>
      <c r="N6" s="180"/>
      <c r="O6" s="152"/>
      <c r="P6" s="181"/>
      <c r="Q6" s="134"/>
      <c r="R6" s="182"/>
      <c r="S6" s="134"/>
      <c r="T6" s="134"/>
      <c r="U6" s="134"/>
      <c r="V6" s="134"/>
      <c r="W6" s="183"/>
      <c r="X6" s="134"/>
    </row>
    <row r="7" spans="1:24" ht="18" hidden="1" customHeight="1" thickBot="1">
      <c r="A7" s="151">
        <v>0</v>
      </c>
      <c r="B7" s="403">
        <f>J7</f>
        <v>3.4000000000000002E-2</v>
      </c>
      <c r="C7" s="185">
        <f>VLOOKUP('Secured - Table 1'!$C$33,'Secured - Table 1'!$L$79:$AY$98,'Secured - Table 1'!M$76,FALSE)</f>
        <v>12</v>
      </c>
      <c r="D7" s="186"/>
      <c r="E7" s="187">
        <f>'Secured - Table 1'!B37</f>
        <v>420</v>
      </c>
      <c r="F7" s="188" t="str">
        <f>'Secured - Table 1'!C37</f>
        <v>MRR-4.50%</v>
      </c>
      <c r="G7" s="189">
        <f>'Secured - Table 1'!$C$34</f>
        <v>2638750</v>
      </c>
      <c r="H7" s="190"/>
      <c r="I7" s="191">
        <f>'Secured - Table 1'!$C$35*12</f>
        <v>420</v>
      </c>
      <c r="J7" s="397">
        <f>'Secured - Table 1'!D37</f>
        <v>3.4000000000000002E-2</v>
      </c>
      <c r="K7" s="193">
        <f>IF(OR($G$7=0,$I$8=0),0,PMT($J7/12,$I7,-$G7))</f>
        <v>10753.372053751404</v>
      </c>
      <c r="L7" s="194"/>
      <c r="M7" s="195"/>
      <c r="N7" s="196"/>
      <c r="O7" s="191"/>
      <c r="P7" s="197"/>
      <c r="Q7" s="134"/>
      <c r="R7" s="198"/>
      <c r="S7" s="134"/>
      <c r="T7" s="134"/>
      <c r="U7" s="134"/>
      <c r="V7" s="134"/>
      <c r="W7" s="134"/>
      <c r="X7" s="134"/>
    </row>
    <row r="8" spans="1:24" ht="18" hidden="1" customHeight="1">
      <c r="A8" s="189">
        <f>SUM(C$7:C7)+1</f>
        <v>13</v>
      </c>
      <c r="B8" s="404">
        <f>J8</f>
        <v>5.3999999999999999E-2</v>
      </c>
      <c r="C8" s="185">
        <f>VLOOKUP('Secured - Table 1'!$C$33,'Secured - Table 1'!$L$79:$AY$98,'Secured - Table 1'!N$76,FALSE)</f>
        <v>12</v>
      </c>
      <c r="D8" s="186"/>
      <c r="E8" s="187" t="str">
        <f>'Secured - Table 1'!B38</f>
        <v>ปีที่ 1</v>
      </c>
      <c r="F8" s="188" t="str">
        <f>'Secured - Table 1'!C38</f>
        <v>MRR-2.50%</v>
      </c>
      <c r="G8" s="189">
        <f>VLOOKUP(A8,$D$22:$T$392,10,FALSE)</f>
        <v>2558748.4400000004</v>
      </c>
      <c r="H8" s="190"/>
      <c r="I8" s="191">
        <f>I7-C7</f>
        <v>408</v>
      </c>
      <c r="J8" s="397">
        <f>'Secured - Table 1'!D38</f>
        <v>5.3999999999999999E-2</v>
      </c>
      <c r="K8" s="193">
        <f>IF(OR($G$7=0,$I$8=0),0,PMT($J8/12,$I8,-$G8))</f>
        <v>13709.409783579626</v>
      </c>
      <c r="L8" s="194"/>
      <c r="M8" s="195"/>
      <c r="N8" s="196"/>
      <c r="O8" s="191"/>
      <c r="P8" s="197"/>
      <c r="Q8" s="200" t="str">
        <f>$V$20</f>
        <v>% ปรับปรุงค่างวดแบบขั้นบันได</v>
      </c>
      <c r="R8" s="201" t="s">
        <v>113</v>
      </c>
      <c r="S8" s="202" t="s">
        <v>114</v>
      </c>
      <c r="T8" s="134"/>
      <c r="U8" s="134"/>
      <c r="V8" s="134"/>
      <c r="W8" s="134"/>
      <c r="X8" s="134"/>
    </row>
    <row r="9" spans="1:24" ht="18" hidden="1" customHeight="1">
      <c r="A9" s="189">
        <f>SUM(C$7:C8)+1</f>
        <v>25</v>
      </c>
      <c r="B9" s="404">
        <f>J9</f>
        <v>5.3999999999999999E-2</v>
      </c>
      <c r="C9" s="185">
        <f>VLOOKUP('Secured - Table 1'!$C$33,'Secured - Table 1'!$L$79:$AY$98,'Secured - Table 1'!O$76,FALSE)</f>
        <v>12</v>
      </c>
      <c r="D9" s="186"/>
      <c r="E9" s="187" t="str">
        <f>'Secured - Table 1'!B39</f>
        <v>ปีที่ 2</v>
      </c>
      <c r="F9" s="188" t="str">
        <f>'Secured - Table 1'!C39</f>
        <v>MRR-2.50%</v>
      </c>
      <c r="G9" s="189">
        <f>VLOOKUP(A9,$D$22:$T$392,10,FALSE)</f>
        <v>2527679.3900000006</v>
      </c>
      <c r="H9" s="190"/>
      <c r="I9" s="191">
        <f>I8-C8</f>
        <v>396</v>
      </c>
      <c r="J9" s="397">
        <f>'Secured - Table 1'!D39</f>
        <v>5.3999999999999999E-2</v>
      </c>
      <c r="K9" s="193">
        <f>IF(OR($G$7=0,$I$8=0),0,PMT($J9/12,$I9,-$G9))</f>
        <v>13687.388366822464</v>
      </c>
      <c r="L9" s="203" t="s">
        <v>115</v>
      </c>
      <c r="M9" s="204">
        <f>ROUNDUP($M10/$Q9,-1)</f>
        <v>14040</v>
      </c>
      <c r="N9" s="196"/>
      <c r="O9" s="191"/>
      <c r="P9" s="197"/>
      <c r="Q9" s="205">
        <v>1.1000000000000001</v>
      </c>
      <c r="R9" s="206"/>
      <c r="S9" s="197"/>
      <c r="T9" s="134"/>
      <c r="U9" s="134"/>
      <c r="V9" s="134"/>
      <c r="W9" s="134"/>
      <c r="X9" s="134"/>
    </row>
    <row r="10" spans="1:24" ht="18" hidden="1" customHeight="1">
      <c r="A10" s="189">
        <f>SUM(C$7:C9)+1</f>
        <v>37</v>
      </c>
      <c r="B10" s="404">
        <f>J10</f>
        <v>7.9000000000000001E-2</v>
      </c>
      <c r="C10" s="185">
        <f>VLOOKUP('Secured - Table 1'!$C$33,'Secured - Table 1'!$L$79:$AY$98,'Secured - Table 1'!P$76,FALSE)</f>
        <v>0</v>
      </c>
      <c r="D10" s="186"/>
      <c r="E10" s="187" t="str">
        <f>'Secured - Table 1'!B40</f>
        <v>ปีที่ 3</v>
      </c>
      <c r="F10" s="188" t="str">
        <f>'Secured - Table 1'!C40</f>
        <v>MLR-1.25%</v>
      </c>
      <c r="G10" s="189">
        <f>VLOOKUP(A10,$D$22:$T$392,10,FALSE)</f>
        <v>2477668.35</v>
      </c>
      <c r="H10" s="190"/>
      <c r="I10" s="191">
        <f>I9-C9</f>
        <v>384</v>
      </c>
      <c r="J10" s="397">
        <f>'Secured - Table 1'!D40</f>
        <v>7.9000000000000001E-2</v>
      </c>
      <c r="K10" s="193">
        <f>IF(OR($G$7=0,$I$8=0),0,PMT($J10/12,$I10,-$G10))</f>
        <v>17738.99610663499</v>
      </c>
      <c r="L10" s="203" t="s">
        <v>116</v>
      </c>
      <c r="M10" s="204">
        <f>ROUNDUP($M$4*$Q10,-1)</f>
        <v>15440</v>
      </c>
      <c r="N10" s="196"/>
      <c r="O10" s="191"/>
      <c r="P10" s="197"/>
      <c r="Q10" s="207">
        <f>IF(OR($G$7=0,$I$8=0),0,VLOOKUP($I$8/12,$V$22:$X$52,2))</f>
        <v>0.89</v>
      </c>
      <c r="R10" s="206">
        <f>IF(M9=0,0,M10/M9)</f>
        <v>1.0997150997150997</v>
      </c>
      <c r="S10" s="197">
        <f>M10-M9</f>
        <v>1400</v>
      </c>
      <c r="T10" s="134"/>
      <c r="U10" s="134"/>
      <c r="V10" s="134"/>
      <c r="W10" s="134"/>
      <c r="X10" s="134"/>
    </row>
    <row r="11" spans="1:24" ht="18" hidden="1" customHeight="1" thickBot="1">
      <c r="A11" s="165">
        <f>SUM(C$7:C10)+1</f>
        <v>37</v>
      </c>
      <c r="B11" s="405">
        <f>J11</f>
        <v>6.4000000000000001E-2</v>
      </c>
      <c r="C11" s="134"/>
      <c r="D11" s="209"/>
      <c r="E11" s="210" t="str">
        <f>'Secured - Table 1'!B41</f>
        <v xml:space="preserve"> </v>
      </c>
      <c r="F11" s="211" t="str">
        <f>'Secured - Table 1'!C41</f>
        <v>MRR-1.50%</v>
      </c>
      <c r="G11" s="212">
        <f>VLOOKUP(A11,$D$22:$T$392,10,FALSE)</f>
        <v>2477668.35</v>
      </c>
      <c r="H11" s="213"/>
      <c r="I11" s="214">
        <f>I10-C10</f>
        <v>384</v>
      </c>
      <c r="J11" s="398">
        <f>'Secured - Table 1'!D41</f>
        <v>6.4000000000000001E-2</v>
      </c>
      <c r="K11" s="216">
        <f>IF(OR($G$7=0,$I$8=0),0,PMT($J11/12,$I11,-$G11))</f>
        <v>15183.475105923106</v>
      </c>
      <c r="L11" s="217" t="s">
        <v>117</v>
      </c>
      <c r="M11" s="218">
        <f>IF(OR($G$7=0,$I$8=0),0,ROUNDUP(PMT($J$11/12,$N$4-48,-$M$71),-1))</f>
        <v>18400</v>
      </c>
      <c r="N11" s="219">
        <f>IF(OR($G$7=0,$I$8=0),0,370-COUNTIF(O23:O392,0))</f>
        <v>281</v>
      </c>
      <c r="O11" s="214">
        <f>SUM(P23:P392)</f>
        <v>4994720</v>
      </c>
      <c r="P11" s="220">
        <f>IF(OR($G$7=0,$I$8=0),0,SUM(N23:N58))</f>
        <v>361158.35</v>
      </c>
      <c r="Q11" s="221"/>
      <c r="R11" s="222">
        <f>IF(M10=0,0,M11/M10)</f>
        <v>1.1917098445595855</v>
      </c>
      <c r="S11" s="223">
        <f>M11-M10</f>
        <v>2960</v>
      </c>
      <c r="T11" s="134"/>
      <c r="U11" s="134"/>
      <c r="V11" s="134"/>
      <c r="W11" s="134"/>
      <c r="X11" s="134"/>
    </row>
    <row r="12" spans="1:24" ht="18" hidden="1" customHeight="1">
      <c r="A12" s="134"/>
      <c r="B12" s="134"/>
      <c r="C12" s="134"/>
      <c r="D12" s="224" t="s">
        <v>118</v>
      </c>
      <c r="E12" s="225"/>
      <c r="F12" s="226"/>
      <c r="G12" s="227"/>
      <c r="H12" s="228"/>
      <c r="I12" s="229"/>
      <c r="J12" s="399"/>
      <c r="K12" s="231"/>
      <c r="L12" s="232"/>
      <c r="M12" s="233"/>
      <c r="N12" s="234"/>
      <c r="O12" s="229"/>
      <c r="P12" s="235"/>
      <c r="Q12" s="134"/>
      <c r="R12" s="134"/>
      <c r="S12" s="134"/>
      <c r="T12" s="134"/>
      <c r="U12" s="134"/>
      <c r="V12" s="134"/>
      <c r="W12" s="134"/>
      <c r="X12" s="134"/>
    </row>
    <row r="13" spans="1:24" ht="18" hidden="1" customHeight="1" thickBot="1">
      <c r="A13" s="151">
        <f t="shared" ref="A13:C16" si="0">A7</f>
        <v>0</v>
      </c>
      <c r="B13" s="403">
        <f t="shared" si="0"/>
        <v>3.4000000000000002E-2</v>
      </c>
      <c r="C13" s="185">
        <f t="shared" si="0"/>
        <v>12</v>
      </c>
      <c r="D13" s="186"/>
      <c r="E13" s="187">
        <f t="shared" ref="E13:F17" si="1">E7</f>
        <v>420</v>
      </c>
      <c r="F13" s="188" t="str">
        <f t="shared" si="1"/>
        <v>MRR-4.50%</v>
      </c>
      <c r="G13" s="189">
        <f>'Secured - Table 1'!$C$34</f>
        <v>2638750</v>
      </c>
      <c r="H13" s="190"/>
      <c r="I13" s="191">
        <f>'Secured - Table 1'!$C$35*12</f>
        <v>420</v>
      </c>
      <c r="J13" s="397">
        <f>J7</f>
        <v>3.4000000000000002E-2</v>
      </c>
      <c r="K13" s="236">
        <f>IF(OR($G$7=0,$I$8=0),0,$G13*IF($C$13&lt;12,$J$14,$J13)*31/365)</f>
        <v>7619.8424657534242</v>
      </c>
      <c r="L13" s="194"/>
      <c r="M13" s="195"/>
      <c r="N13" s="196"/>
      <c r="O13" s="191"/>
      <c r="P13" s="197"/>
      <c r="Q13" s="134"/>
      <c r="R13" s="134"/>
      <c r="S13" s="134"/>
      <c r="T13" s="134"/>
      <c r="U13" s="134"/>
      <c r="V13" s="134"/>
      <c r="W13" s="134"/>
      <c r="X13" s="134"/>
    </row>
    <row r="14" spans="1:24" ht="18" hidden="1" customHeight="1">
      <c r="A14" s="189">
        <f t="shared" si="0"/>
        <v>13</v>
      </c>
      <c r="B14" s="404">
        <f t="shared" si="0"/>
        <v>5.3999999999999999E-2</v>
      </c>
      <c r="C14" s="185">
        <f t="shared" si="0"/>
        <v>12</v>
      </c>
      <c r="D14" s="186"/>
      <c r="E14" s="187" t="str">
        <f t="shared" si="1"/>
        <v>ปีที่ 1</v>
      </c>
      <c r="F14" s="188" t="str">
        <f t="shared" si="1"/>
        <v>MRR-2.50%</v>
      </c>
      <c r="G14" s="189">
        <f>VLOOKUP(A14,$D$22:$T$392,14,FALSE)</f>
        <v>2637000.3899999992</v>
      </c>
      <c r="H14" s="190"/>
      <c r="I14" s="191">
        <f>I8</f>
        <v>408</v>
      </c>
      <c r="J14" s="397">
        <f>J8</f>
        <v>5.3999999999999999E-2</v>
      </c>
      <c r="K14" s="237">
        <f>IF(OR($G$7=0,$I$8=0),0,IF($C$13&lt;12,K13,PMT($J14/12,$I14,-$G14)))</f>
        <v>14128.672588841626</v>
      </c>
      <c r="L14" s="203" t="s">
        <v>119</v>
      </c>
      <c r="M14" s="204">
        <f>ROUNDUP($K13,-1)</f>
        <v>7620</v>
      </c>
      <c r="N14" s="196"/>
      <c r="O14" s="191"/>
      <c r="P14" s="197"/>
      <c r="Q14" s="200" t="str">
        <f>$V$20</f>
        <v>% ปรับปรุงค่างวดแบบขั้นบันได</v>
      </c>
      <c r="R14" s="201" t="s">
        <v>113</v>
      </c>
      <c r="S14" s="202" t="s">
        <v>114</v>
      </c>
      <c r="T14" s="134"/>
      <c r="U14" s="134"/>
      <c r="V14" s="134"/>
      <c r="W14" s="134"/>
      <c r="X14" s="134"/>
    </row>
    <row r="15" spans="1:24" ht="18" hidden="1" customHeight="1">
      <c r="A15" s="189">
        <f t="shared" si="0"/>
        <v>25</v>
      </c>
      <c r="B15" s="404">
        <f t="shared" si="0"/>
        <v>5.3999999999999999E-2</v>
      </c>
      <c r="C15" s="185">
        <f t="shared" si="0"/>
        <v>12</v>
      </c>
      <c r="D15" s="186"/>
      <c r="E15" s="187" t="str">
        <f t="shared" si="1"/>
        <v>ปีที่ 2</v>
      </c>
      <c r="F15" s="188" t="str">
        <f t="shared" si="1"/>
        <v>MRR-2.50%</v>
      </c>
      <c r="G15" s="189">
        <f>VLOOKUP(A15,$D$22:$T$392,14,FALSE)</f>
        <v>2609155.9599999995</v>
      </c>
      <c r="H15" s="190"/>
      <c r="I15" s="191">
        <f>I9</f>
        <v>396</v>
      </c>
      <c r="J15" s="397">
        <f>J9</f>
        <v>5.3999999999999999E-2</v>
      </c>
      <c r="K15" s="193">
        <f>IF(OR($G$7=0,$I$8=0),0,PMT($J15/12,$I15,-$G15))</f>
        <v>14128.584137456408</v>
      </c>
      <c r="L15" s="203" t="s">
        <v>120</v>
      </c>
      <c r="M15" s="204">
        <f>ROUNDUP($M16/$Q15,-1)</f>
        <v>14130</v>
      </c>
      <c r="N15" s="196"/>
      <c r="O15" s="191"/>
      <c r="P15" s="197"/>
      <c r="Q15" s="205">
        <v>1.1000000000000001</v>
      </c>
      <c r="R15" s="206"/>
      <c r="S15" s="197"/>
      <c r="T15" s="134"/>
      <c r="U15" s="134"/>
      <c r="V15" s="134"/>
      <c r="W15" s="134"/>
      <c r="X15" s="134"/>
    </row>
    <row r="16" spans="1:24" ht="18" hidden="1" customHeight="1">
      <c r="A16" s="189">
        <f t="shared" si="0"/>
        <v>37</v>
      </c>
      <c r="B16" s="404">
        <f t="shared" si="0"/>
        <v>7.9000000000000001E-2</v>
      </c>
      <c r="C16" s="185">
        <f t="shared" si="0"/>
        <v>0</v>
      </c>
      <c r="D16" s="186"/>
      <c r="E16" s="187" t="str">
        <f t="shared" si="1"/>
        <v>ปีที่ 3</v>
      </c>
      <c r="F16" s="188" t="str">
        <f t="shared" si="1"/>
        <v>MLR-1.25%</v>
      </c>
      <c r="G16" s="189">
        <f>VLOOKUP(A16,$D$22:$T$392,14,FALSE)</f>
        <v>2579770.1500000004</v>
      </c>
      <c r="H16" s="190"/>
      <c r="I16" s="191">
        <f>I10</f>
        <v>384</v>
      </c>
      <c r="J16" s="397">
        <f>J10</f>
        <v>7.9000000000000001E-2</v>
      </c>
      <c r="K16" s="193">
        <f>IF(OR($G$7=0,$I$8=0),0,PMT($J16/12,$I16,-$G16))</f>
        <v>18469.99928253641</v>
      </c>
      <c r="L16" s="203" t="s">
        <v>121</v>
      </c>
      <c r="M16" s="204">
        <f>ROUNDUP($M$5*$Q16,-1)</f>
        <v>15540</v>
      </c>
      <c r="N16" s="196"/>
      <c r="O16" s="191"/>
      <c r="P16" s="197"/>
      <c r="Q16" s="207">
        <f>IF(OR($G$7=0,$I$8=0),0,VLOOKUP($I$8/12,$V$22:$X$52,3))</f>
        <v>0.89</v>
      </c>
      <c r="R16" s="206">
        <f>IF(M15=0,0,M16/M15)</f>
        <v>1.0997876857749469</v>
      </c>
      <c r="S16" s="197">
        <f>M16-M15</f>
        <v>1410</v>
      </c>
      <c r="T16" s="134"/>
      <c r="U16" s="134"/>
      <c r="V16" s="134"/>
      <c r="W16" s="134"/>
      <c r="X16" s="134"/>
    </row>
    <row r="17" spans="1:24" ht="18" hidden="1" customHeight="1" thickBot="1">
      <c r="A17" s="165">
        <f>A11</f>
        <v>37</v>
      </c>
      <c r="B17" s="405">
        <f>B11</f>
        <v>6.4000000000000001E-2</v>
      </c>
      <c r="C17" s="134"/>
      <c r="D17" s="238"/>
      <c r="E17" s="239" t="str">
        <f t="shared" si="1"/>
        <v xml:space="preserve"> </v>
      </c>
      <c r="F17" s="240" t="str">
        <f t="shared" si="1"/>
        <v>MRR-1.50%</v>
      </c>
      <c r="G17" s="241">
        <f>VLOOKUP(A17,$D$22:$T$392,14,FALSE)</f>
        <v>2579770.1500000004</v>
      </c>
      <c r="H17" s="242"/>
      <c r="I17" s="243">
        <f>I11</f>
        <v>384</v>
      </c>
      <c r="J17" s="400">
        <f>J11</f>
        <v>6.4000000000000001E-2</v>
      </c>
      <c r="K17" s="245">
        <f>IF(OR($G$7=0,$I$8=0),0,PMT($J17/12,$I17,-$G17))</f>
        <v>15809.168265610901</v>
      </c>
      <c r="L17" s="246" t="s">
        <v>122</v>
      </c>
      <c r="M17" s="247">
        <f>IF(OR($G$7=0,$I$8=0),0,ROUNDUP(PMT($J17/12,$N$5-60,-$Q$83),-1))</f>
        <v>18490</v>
      </c>
      <c r="N17" s="248">
        <f>IF(OR($G$7=0,$I$8=0),0,370-COUNTIF(S23:S392,0))</f>
        <v>307</v>
      </c>
      <c r="O17" s="243">
        <f>SUM(T23:T392)</f>
        <v>5367842.04</v>
      </c>
      <c r="P17" s="223">
        <f>IF(OR($G$7=0,$I$8=0),0,SUM(R23:R58))</f>
        <v>371580.15</v>
      </c>
      <c r="Q17" s="249"/>
      <c r="R17" s="222">
        <f>IF(M16=0,0,M17/M16)</f>
        <v>1.1898326898326899</v>
      </c>
      <c r="S17" s="223">
        <f>M17-M16</f>
        <v>2950</v>
      </c>
      <c r="T17" s="134"/>
      <c r="U17" s="134"/>
      <c r="V17" s="134"/>
      <c r="W17" s="134"/>
      <c r="X17" s="134"/>
    </row>
    <row r="18" spans="1:24" ht="12.95" hidden="1" customHeight="1">
      <c r="A18" s="134"/>
      <c r="B18" s="134"/>
      <c r="C18" s="134"/>
      <c r="D18" s="134"/>
      <c r="E18" s="134"/>
      <c r="F18" s="134"/>
      <c r="G18" s="134"/>
      <c r="H18" s="134"/>
      <c r="I18" s="134"/>
      <c r="J18" s="393"/>
      <c r="K18" s="134"/>
      <c r="L18" s="134"/>
      <c r="M18" s="134"/>
      <c r="N18" s="134"/>
      <c r="O18" s="134"/>
      <c r="P18" s="134"/>
      <c r="Q18" s="134"/>
      <c r="R18" s="134"/>
      <c r="S18" s="134"/>
      <c r="T18" s="134"/>
      <c r="U18" s="134"/>
      <c r="V18" s="134"/>
      <c r="W18" s="134"/>
      <c r="X18" s="134"/>
    </row>
    <row r="19" spans="1:24" ht="12.95" hidden="1" customHeight="1" thickBot="1">
      <c r="A19" s="134"/>
      <c r="B19" s="134"/>
      <c r="C19" s="134"/>
      <c r="D19" s="134"/>
      <c r="E19" s="134"/>
      <c r="F19" s="134"/>
      <c r="G19" s="134"/>
      <c r="H19" s="134"/>
      <c r="I19" s="134"/>
      <c r="J19" s="393"/>
      <c r="K19" s="134"/>
      <c r="L19" s="134"/>
      <c r="M19" s="134"/>
      <c r="N19" s="134"/>
      <c r="O19" s="134"/>
      <c r="P19" s="134"/>
      <c r="Q19" s="134"/>
      <c r="R19" s="134"/>
      <c r="S19" s="134"/>
      <c r="T19" s="134"/>
      <c r="U19" s="134"/>
      <c r="V19" s="134"/>
      <c r="W19" s="134"/>
      <c r="X19" s="134"/>
    </row>
    <row r="20" spans="1:24" ht="18" customHeight="1">
      <c r="A20" s="250"/>
      <c r="B20" s="251"/>
      <c r="C20" s="252"/>
      <c r="D20" s="253"/>
      <c r="E20" s="1823" t="str">
        <f>D4</f>
        <v>1. แบบคงที่</v>
      </c>
      <c r="F20" s="1824"/>
      <c r="G20" s="1824"/>
      <c r="H20" s="1825"/>
      <c r="I20" s="1826" t="str">
        <f>D5</f>
        <v>2. แบบคงที่ มี Grace Period</v>
      </c>
      <c r="J20" s="1824"/>
      <c r="K20" s="1824"/>
      <c r="L20" s="1827"/>
      <c r="M20" s="1823" t="str">
        <f>D6</f>
        <v>3. แบบขั้นบันได</v>
      </c>
      <c r="N20" s="1824"/>
      <c r="O20" s="1824"/>
      <c r="P20" s="1825"/>
      <c r="Q20" s="1826" t="str">
        <f>D12</f>
        <v>4. แบบขั้นบันได มี Grace Period</v>
      </c>
      <c r="R20" s="1824"/>
      <c r="S20" s="1824"/>
      <c r="T20" s="1827"/>
      <c r="U20" s="134"/>
      <c r="V20" s="261" t="s">
        <v>123</v>
      </c>
      <c r="W20" s="262"/>
      <c r="X20" s="263"/>
    </row>
    <row r="21" spans="1:24" ht="36.950000000000003" customHeight="1">
      <c r="A21" s="264" t="s">
        <v>124</v>
      </c>
      <c r="B21" s="265" t="s">
        <v>125</v>
      </c>
      <c r="C21" s="266" t="s">
        <v>126</v>
      </c>
      <c r="D21" s="267" t="s">
        <v>127</v>
      </c>
      <c r="E21" s="268" t="s">
        <v>128</v>
      </c>
      <c r="F21" s="269" t="s">
        <v>129</v>
      </c>
      <c r="G21" s="269" t="s">
        <v>130</v>
      </c>
      <c r="H21" s="270" t="s">
        <v>131</v>
      </c>
      <c r="I21" s="271" t="s">
        <v>128</v>
      </c>
      <c r="J21" s="401" t="s">
        <v>129</v>
      </c>
      <c r="K21" s="269" t="s">
        <v>130</v>
      </c>
      <c r="L21" s="272" t="s">
        <v>131</v>
      </c>
      <c r="M21" s="268" t="s">
        <v>128</v>
      </c>
      <c r="N21" s="269" t="s">
        <v>129</v>
      </c>
      <c r="O21" s="269" t="s">
        <v>130</v>
      </c>
      <c r="P21" s="270" t="s">
        <v>131</v>
      </c>
      <c r="Q21" s="271" t="s">
        <v>128</v>
      </c>
      <c r="R21" s="269" t="s">
        <v>129</v>
      </c>
      <c r="S21" s="269" t="s">
        <v>130</v>
      </c>
      <c r="T21" s="272" t="s">
        <v>131</v>
      </c>
      <c r="U21" s="134"/>
      <c r="V21" s="273" t="s">
        <v>132</v>
      </c>
      <c r="W21" s="274" t="s">
        <v>133</v>
      </c>
      <c r="X21" s="275" t="s">
        <v>134</v>
      </c>
    </row>
    <row r="22" spans="1:24" ht="15" customHeight="1">
      <c r="A22" s="276"/>
      <c r="B22" s="277"/>
      <c r="C22" s="181">
        <v>0</v>
      </c>
      <c r="D22" s="278">
        <v>0</v>
      </c>
      <c r="E22" s="279"/>
      <c r="F22" s="280"/>
      <c r="G22" s="280"/>
      <c r="H22" s="281">
        <f>-$G$7</f>
        <v>-2638750</v>
      </c>
      <c r="I22" s="282"/>
      <c r="J22" s="509"/>
      <c r="K22" s="280"/>
      <c r="L22" s="283">
        <f>-$G$7</f>
        <v>-2638750</v>
      </c>
      <c r="M22" s="279"/>
      <c r="N22" s="280"/>
      <c r="O22" s="284"/>
      <c r="P22" s="281">
        <f>-$G$7</f>
        <v>-2638750</v>
      </c>
      <c r="Q22" s="282"/>
      <c r="R22" s="280"/>
      <c r="S22" s="284"/>
      <c r="T22" s="283">
        <f>-$G$7</f>
        <v>-2638750</v>
      </c>
      <c r="U22" s="134"/>
      <c r="V22" s="285">
        <v>0</v>
      </c>
      <c r="W22" s="286">
        <v>1</v>
      </c>
      <c r="X22" s="287">
        <v>1.03</v>
      </c>
    </row>
    <row r="23" spans="1:24" ht="15" customHeight="1">
      <c r="A23" s="409">
        <f t="shared" ref="A23:A86" si="2">VLOOKUP(D23,$A$7:$B$11,2)</f>
        <v>3.4000000000000002E-2</v>
      </c>
      <c r="B23" s="406">
        <f t="shared" ref="B23:B86" si="3">A23/12</f>
        <v>2.8333333333333335E-3</v>
      </c>
      <c r="C23" s="197">
        <f t="shared" ref="C23:C86" si="4">INT((D23+11)/12)</f>
        <v>1</v>
      </c>
      <c r="D23" s="290">
        <v>1</v>
      </c>
      <c r="E23" s="291">
        <f>$G$7</f>
        <v>2638750</v>
      </c>
      <c r="F23" s="292">
        <f t="shared" ref="F23:F86" si="5">ROUND(E23*$B23,2)</f>
        <v>7476.46</v>
      </c>
      <c r="G23" s="292">
        <f t="shared" ref="G23:G86" si="6">IF(E23&lt;H23,E23,H23-F23)</f>
        <v>9863.5400000000009</v>
      </c>
      <c r="H23" s="293">
        <f t="shared" ref="H23:H86" si="7">IF(E23&lt;$M$4,E23+F23,$M$4)</f>
        <v>17340</v>
      </c>
      <c r="I23" s="294">
        <f>$G$7</f>
        <v>2638750</v>
      </c>
      <c r="J23" s="510">
        <f t="shared" ref="J23:J86" si="8">ROUND(I23*$B23,2)</f>
        <v>7476.46</v>
      </c>
      <c r="K23" s="292">
        <f t="shared" ref="K23:K86" si="9">IF(I23&lt;L23,I23,L23-J23)</f>
        <v>143.53999999999996</v>
      </c>
      <c r="L23" s="295">
        <f t="shared" ref="L23:L34" si="10">IF(I23&lt;$M$14,I23+J23,$M$14)</f>
        <v>7620</v>
      </c>
      <c r="M23" s="291">
        <f>$G$7</f>
        <v>2638750</v>
      </c>
      <c r="N23" s="292">
        <f t="shared" ref="N23:N86" si="11">ROUND(M23*$B23,2)</f>
        <v>7476.46</v>
      </c>
      <c r="O23" s="292">
        <f t="shared" ref="O23:O86" si="12">IF(M23&lt;P23,M23,P23-N23)</f>
        <v>6563.54</v>
      </c>
      <c r="P23" s="296">
        <f t="shared" ref="P23:P46" si="13">IF(M23&lt;$M$9,M23+N23,$M$9)</f>
        <v>14040</v>
      </c>
      <c r="Q23" s="294">
        <f>$G$7</f>
        <v>2638750</v>
      </c>
      <c r="R23" s="292">
        <f t="shared" ref="R23:R86" si="14">ROUND(Q23*$B23,2)</f>
        <v>7476.46</v>
      </c>
      <c r="S23" s="292">
        <f t="shared" ref="S23:S86" si="15">IF(Q23&lt;T23,Q23,T23-R23)</f>
        <v>143.53999999999996</v>
      </c>
      <c r="T23" s="295">
        <f t="shared" ref="T23:T34" si="16">IF(Q23&lt;$M$14,Q23+R23,$M$14)</f>
        <v>7620</v>
      </c>
      <c r="U23" s="134"/>
      <c r="V23" s="297">
        <v>1</v>
      </c>
      <c r="W23" s="298">
        <v>1</v>
      </c>
      <c r="X23" s="299">
        <v>1.03</v>
      </c>
    </row>
    <row r="24" spans="1:24" ht="15" customHeight="1">
      <c r="A24" s="409">
        <f t="shared" si="2"/>
        <v>3.4000000000000002E-2</v>
      </c>
      <c r="B24" s="406">
        <f t="shared" si="3"/>
        <v>2.8333333333333335E-3</v>
      </c>
      <c r="C24" s="197">
        <f t="shared" si="4"/>
        <v>1</v>
      </c>
      <c r="D24" s="290">
        <v>2</v>
      </c>
      <c r="E24" s="300">
        <f t="shared" ref="E24:E87" si="17">IF(E23&lt;H23,0,E23-G23)</f>
        <v>2628886.46</v>
      </c>
      <c r="F24" s="292">
        <f t="shared" si="5"/>
        <v>7448.51</v>
      </c>
      <c r="G24" s="292">
        <f t="shared" si="6"/>
        <v>9891.49</v>
      </c>
      <c r="H24" s="293">
        <f t="shared" si="7"/>
        <v>17340</v>
      </c>
      <c r="I24" s="301">
        <f t="shared" ref="I24:I87" si="18">IF(I23&lt;L23,0,I23-K23)</f>
        <v>2638606.46</v>
      </c>
      <c r="J24" s="510">
        <f t="shared" si="8"/>
        <v>7476.05</v>
      </c>
      <c r="K24" s="292">
        <f t="shared" si="9"/>
        <v>143.94999999999982</v>
      </c>
      <c r="L24" s="295">
        <f t="shared" si="10"/>
        <v>7620</v>
      </c>
      <c r="M24" s="300">
        <f t="shared" ref="M24:M87" si="19">IF(M23&lt;P23,0,M23-O23)</f>
        <v>2632186.46</v>
      </c>
      <c r="N24" s="292">
        <f t="shared" si="11"/>
        <v>7457.86</v>
      </c>
      <c r="O24" s="292">
        <f t="shared" si="12"/>
        <v>6582.14</v>
      </c>
      <c r="P24" s="296">
        <f t="shared" si="13"/>
        <v>14040</v>
      </c>
      <c r="Q24" s="301">
        <f t="shared" ref="Q24:Q87" si="20">IF(Q23&lt;T23,0,Q23-S23)</f>
        <v>2638606.46</v>
      </c>
      <c r="R24" s="292">
        <f t="shared" si="14"/>
        <v>7476.05</v>
      </c>
      <c r="S24" s="292">
        <f t="shared" si="15"/>
        <v>143.94999999999982</v>
      </c>
      <c r="T24" s="295">
        <f t="shared" si="16"/>
        <v>7620</v>
      </c>
      <c r="U24" s="134"/>
      <c r="V24" s="297">
        <v>2</v>
      </c>
      <c r="W24" s="298">
        <v>1</v>
      </c>
      <c r="X24" s="299">
        <v>1.03</v>
      </c>
    </row>
    <row r="25" spans="1:24" ht="15" customHeight="1">
      <c r="A25" s="409">
        <f t="shared" si="2"/>
        <v>3.4000000000000002E-2</v>
      </c>
      <c r="B25" s="406">
        <f t="shared" si="3"/>
        <v>2.8333333333333335E-3</v>
      </c>
      <c r="C25" s="197">
        <f t="shared" si="4"/>
        <v>1</v>
      </c>
      <c r="D25" s="290">
        <v>3</v>
      </c>
      <c r="E25" s="300">
        <f t="shared" si="17"/>
        <v>2618994.9699999997</v>
      </c>
      <c r="F25" s="292">
        <f t="shared" si="5"/>
        <v>7420.49</v>
      </c>
      <c r="G25" s="292">
        <f t="shared" si="6"/>
        <v>9919.51</v>
      </c>
      <c r="H25" s="293">
        <f t="shared" si="7"/>
        <v>17340</v>
      </c>
      <c r="I25" s="301">
        <f t="shared" si="18"/>
        <v>2638462.5099999998</v>
      </c>
      <c r="J25" s="510">
        <f t="shared" si="8"/>
        <v>7475.64</v>
      </c>
      <c r="K25" s="292">
        <f t="shared" si="9"/>
        <v>144.35999999999967</v>
      </c>
      <c r="L25" s="295">
        <f t="shared" si="10"/>
        <v>7620</v>
      </c>
      <c r="M25" s="300">
        <f t="shared" si="19"/>
        <v>2625604.3199999998</v>
      </c>
      <c r="N25" s="292">
        <f t="shared" si="11"/>
        <v>7439.21</v>
      </c>
      <c r="O25" s="292">
        <f t="shared" si="12"/>
        <v>6600.79</v>
      </c>
      <c r="P25" s="296">
        <f t="shared" si="13"/>
        <v>14040</v>
      </c>
      <c r="Q25" s="301">
        <f t="shared" si="20"/>
        <v>2638462.5099999998</v>
      </c>
      <c r="R25" s="292">
        <f t="shared" si="14"/>
        <v>7475.64</v>
      </c>
      <c r="S25" s="292">
        <f t="shared" si="15"/>
        <v>144.35999999999967</v>
      </c>
      <c r="T25" s="295">
        <f t="shared" si="16"/>
        <v>7620</v>
      </c>
      <c r="U25" s="134"/>
      <c r="V25" s="297">
        <v>3</v>
      </c>
      <c r="W25" s="298">
        <v>1</v>
      </c>
      <c r="X25" s="299">
        <v>1.03</v>
      </c>
    </row>
    <row r="26" spans="1:24" ht="15" customHeight="1">
      <c r="A26" s="409">
        <f t="shared" si="2"/>
        <v>3.4000000000000002E-2</v>
      </c>
      <c r="B26" s="406">
        <f t="shared" si="3"/>
        <v>2.8333333333333335E-3</v>
      </c>
      <c r="C26" s="197">
        <f t="shared" si="4"/>
        <v>1</v>
      </c>
      <c r="D26" s="290">
        <v>4</v>
      </c>
      <c r="E26" s="300">
        <f t="shared" si="17"/>
        <v>2609075.46</v>
      </c>
      <c r="F26" s="292">
        <f t="shared" si="5"/>
        <v>7392.38</v>
      </c>
      <c r="G26" s="292">
        <f t="shared" si="6"/>
        <v>9947.619999999999</v>
      </c>
      <c r="H26" s="293">
        <f t="shared" si="7"/>
        <v>17340</v>
      </c>
      <c r="I26" s="301">
        <f t="shared" si="18"/>
        <v>2638318.15</v>
      </c>
      <c r="J26" s="510">
        <f t="shared" si="8"/>
        <v>7475.23</v>
      </c>
      <c r="K26" s="292">
        <f t="shared" si="9"/>
        <v>144.77000000000044</v>
      </c>
      <c r="L26" s="295">
        <f t="shared" si="10"/>
        <v>7620</v>
      </c>
      <c r="M26" s="300">
        <f t="shared" si="19"/>
        <v>2619003.5299999998</v>
      </c>
      <c r="N26" s="292">
        <f t="shared" si="11"/>
        <v>7420.51</v>
      </c>
      <c r="O26" s="292">
        <f t="shared" si="12"/>
        <v>6619.49</v>
      </c>
      <c r="P26" s="296">
        <f t="shared" si="13"/>
        <v>14040</v>
      </c>
      <c r="Q26" s="301">
        <f t="shared" si="20"/>
        <v>2638318.15</v>
      </c>
      <c r="R26" s="292">
        <f t="shared" si="14"/>
        <v>7475.23</v>
      </c>
      <c r="S26" s="292">
        <f t="shared" si="15"/>
        <v>144.77000000000044</v>
      </c>
      <c r="T26" s="295">
        <f t="shared" si="16"/>
        <v>7620</v>
      </c>
      <c r="U26" s="134"/>
      <c r="V26" s="297">
        <v>4</v>
      </c>
      <c r="W26" s="298">
        <v>1</v>
      </c>
      <c r="X26" s="299">
        <v>1.03</v>
      </c>
    </row>
    <row r="27" spans="1:24" ht="15" customHeight="1">
      <c r="A27" s="409">
        <f t="shared" si="2"/>
        <v>3.4000000000000002E-2</v>
      </c>
      <c r="B27" s="406">
        <f t="shared" si="3"/>
        <v>2.8333333333333335E-3</v>
      </c>
      <c r="C27" s="197">
        <f t="shared" si="4"/>
        <v>1</v>
      </c>
      <c r="D27" s="290">
        <v>5</v>
      </c>
      <c r="E27" s="300">
        <f t="shared" si="17"/>
        <v>2599127.84</v>
      </c>
      <c r="F27" s="292">
        <f t="shared" si="5"/>
        <v>7364.2</v>
      </c>
      <c r="G27" s="292">
        <f t="shared" si="6"/>
        <v>9975.7999999999993</v>
      </c>
      <c r="H27" s="293">
        <f t="shared" si="7"/>
        <v>17340</v>
      </c>
      <c r="I27" s="301">
        <f t="shared" si="18"/>
        <v>2638173.38</v>
      </c>
      <c r="J27" s="510">
        <f t="shared" si="8"/>
        <v>7474.82</v>
      </c>
      <c r="K27" s="292">
        <f t="shared" si="9"/>
        <v>145.18000000000029</v>
      </c>
      <c r="L27" s="295">
        <f t="shared" si="10"/>
        <v>7620</v>
      </c>
      <c r="M27" s="300">
        <f t="shared" si="19"/>
        <v>2612384.0399999996</v>
      </c>
      <c r="N27" s="292">
        <f t="shared" si="11"/>
        <v>7401.75</v>
      </c>
      <c r="O27" s="292">
        <f t="shared" si="12"/>
        <v>6638.25</v>
      </c>
      <c r="P27" s="296">
        <f t="shared" si="13"/>
        <v>14040</v>
      </c>
      <c r="Q27" s="301">
        <f t="shared" si="20"/>
        <v>2638173.38</v>
      </c>
      <c r="R27" s="292">
        <f t="shared" si="14"/>
        <v>7474.82</v>
      </c>
      <c r="S27" s="292">
        <f t="shared" si="15"/>
        <v>145.18000000000029</v>
      </c>
      <c r="T27" s="295">
        <f t="shared" si="16"/>
        <v>7620</v>
      </c>
      <c r="U27" s="134"/>
      <c r="V27" s="297">
        <v>5</v>
      </c>
      <c r="W27" s="298">
        <v>1</v>
      </c>
      <c r="X27" s="299">
        <v>1.03</v>
      </c>
    </row>
    <row r="28" spans="1:24" ht="15" customHeight="1">
      <c r="A28" s="409">
        <f t="shared" si="2"/>
        <v>3.4000000000000002E-2</v>
      </c>
      <c r="B28" s="406">
        <f t="shared" si="3"/>
        <v>2.8333333333333335E-3</v>
      </c>
      <c r="C28" s="197">
        <f t="shared" si="4"/>
        <v>1</v>
      </c>
      <c r="D28" s="290">
        <v>6</v>
      </c>
      <c r="E28" s="300">
        <f t="shared" si="17"/>
        <v>2589152.04</v>
      </c>
      <c r="F28" s="292">
        <f t="shared" si="5"/>
        <v>7335.93</v>
      </c>
      <c r="G28" s="292">
        <f t="shared" si="6"/>
        <v>10004.07</v>
      </c>
      <c r="H28" s="293">
        <f t="shared" si="7"/>
        <v>17340</v>
      </c>
      <c r="I28" s="301">
        <f t="shared" si="18"/>
        <v>2638028.1999999997</v>
      </c>
      <c r="J28" s="510">
        <f t="shared" si="8"/>
        <v>7474.41</v>
      </c>
      <c r="K28" s="292">
        <f t="shared" si="9"/>
        <v>145.59000000000015</v>
      </c>
      <c r="L28" s="295">
        <f t="shared" si="10"/>
        <v>7620</v>
      </c>
      <c r="M28" s="300">
        <f t="shared" si="19"/>
        <v>2605745.7899999996</v>
      </c>
      <c r="N28" s="292">
        <f t="shared" si="11"/>
        <v>7382.95</v>
      </c>
      <c r="O28" s="292">
        <f t="shared" si="12"/>
        <v>6657.05</v>
      </c>
      <c r="P28" s="296">
        <f t="shared" si="13"/>
        <v>14040</v>
      </c>
      <c r="Q28" s="301">
        <f t="shared" si="20"/>
        <v>2638028.1999999997</v>
      </c>
      <c r="R28" s="292">
        <f t="shared" si="14"/>
        <v>7474.41</v>
      </c>
      <c r="S28" s="292">
        <f t="shared" si="15"/>
        <v>145.59000000000015</v>
      </c>
      <c r="T28" s="295">
        <f t="shared" si="16"/>
        <v>7620</v>
      </c>
      <c r="U28" s="134"/>
      <c r="V28" s="297">
        <v>6</v>
      </c>
      <c r="W28" s="298">
        <v>1</v>
      </c>
      <c r="X28" s="299">
        <v>1.03</v>
      </c>
    </row>
    <row r="29" spans="1:24" ht="15" customHeight="1">
      <c r="A29" s="409">
        <f t="shared" si="2"/>
        <v>3.4000000000000002E-2</v>
      </c>
      <c r="B29" s="406">
        <f t="shared" si="3"/>
        <v>2.8333333333333335E-3</v>
      </c>
      <c r="C29" s="197">
        <f t="shared" si="4"/>
        <v>1</v>
      </c>
      <c r="D29" s="290">
        <v>7</v>
      </c>
      <c r="E29" s="300">
        <f t="shared" si="17"/>
        <v>2579147.9700000002</v>
      </c>
      <c r="F29" s="292">
        <f t="shared" si="5"/>
        <v>7307.59</v>
      </c>
      <c r="G29" s="292">
        <f t="shared" si="6"/>
        <v>10032.41</v>
      </c>
      <c r="H29" s="293">
        <f t="shared" si="7"/>
        <v>17340</v>
      </c>
      <c r="I29" s="301">
        <f t="shared" si="18"/>
        <v>2637882.61</v>
      </c>
      <c r="J29" s="510">
        <f t="shared" si="8"/>
        <v>7474</v>
      </c>
      <c r="K29" s="292">
        <f t="shared" si="9"/>
        <v>146</v>
      </c>
      <c r="L29" s="295">
        <f t="shared" si="10"/>
        <v>7620</v>
      </c>
      <c r="M29" s="300">
        <f t="shared" si="19"/>
        <v>2599088.7399999998</v>
      </c>
      <c r="N29" s="292">
        <f t="shared" si="11"/>
        <v>7364.08</v>
      </c>
      <c r="O29" s="292">
        <f t="shared" si="12"/>
        <v>6675.92</v>
      </c>
      <c r="P29" s="296">
        <f t="shared" si="13"/>
        <v>14040</v>
      </c>
      <c r="Q29" s="301">
        <f t="shared" si="20"/>
        <v>2637882.61</v>
      </c>
      <c r="R29" s="292">
        <f t="shared" si="14"/>
        <v>7474</v>
      </c>
      <c r="S29" s="292">
        <f t="shared" si="15"/>
        <v>146</v>
      </c>
      <c r="T29" s="295">
        <f t="shared" si="16"/>
        <v>7620</v>
      </c>
      <c r="U29" s="134"/>
      <c r="V29" s="297">
        <v>7</v>
      </c>
      <c r="W29" s="298">
        <v>0.98</v>
      </c>
      <c r="X29" s="299">
        <v>1</v>
      </c>
    </row>
    <row r="30" spans="1:24" ht="15" customHeight="1">
      <c r="A30" s="409">
        <f t="shared" si="2"/>
        <v>3.4000000000000002E-2</v>
      </c>
      <c r="B30" s="406">
        <f t="shared" si="3"/>
        <v>2.8333333333333335E-3</v>
      </c>
      <c r="C30" s="197">
        <f t="shared" si="4"/>
        <v>1</v>
      </c>
      <c r="D30" s="290">
        <v>8</v>
      </c>
      <c r="E30" s="300">
        <f t="shared" si="17"/>
        <v>2569115.56</v>
      </c>
      <c r="F30" s="292">
        <f t="shared" si="5"/>
        <v>7279.16</v>
      </c>
      <c r="G30" s="292">
        <f t="shared" si="6"/>
        <v>10060.84</v>
      </c>
      <c r="H30" s="293">
        <f t="shared" si="7"/>
        <v>17340</v>
      </c>
      <c r="I30" s="301">
        <f t="shared" si="18"/>
        <v>2637736.61</v>
      </c>
      <c r="J30" s="510">
        <f t="shared" si="8"/>
        <v>7473.59</v>
      </c>
      <c r="K30" s="292">
        <f t="shared" si="9"/>
        <v>146.40999999999985</v>
      </c>
      <c r="L30" s="295">
        <f t="shared" si="10"/>
        <v>7620</v>
      </c>
      <c r="M30" s="300">
        <f t="shared" si="19"/>
        <v>2592412.8199999998</v>
      </c>
      <c r="N30" s="292">
        <f t="shared" si="11"/>
        <v>7345.17</v>
      </c>
      <c r="O30" s="292">
        <f t="shared" si="12"/>
        <v>6694.83</v>
      </c>
      <c r="P30" s="296">
        <f t="shared" si="13"/>
        <v>14040</v>
      </c>
      <c r="Q30" s="301">
        <f t="shared" si="20"/>
        <v>2637736.61</v>
      </c>
      <c r="R30" s="292">
        <f t="shared" si="14"/>
        <v>7473.59</v>
      </c>
      <c r="S30" s="292">
        <f t="shared" si="15"/>
        <v>146.40999999999985</v>
      </c>
      <c r="T30" s="295">
        <f t="shared" si="16"/>
        <v>7620</v>
      </c>
      <c r="U30" s="134"/>
      <c r="V30" s="297">
        <v>8</v>
      </c>
      <c r="W30" s="298">
        <v>0.96</v>
      </c>
      <c r="X30" s="299">
        <v>0.98</v>
      </c>
    </row>
    <row r="31" spans="1:24" ht="15" customHeight="1">
      <c r="A31" s="409">
        <f t="shared" si="2"/>
        <v>3.4000000000000002E-2</v>
      </c>
      <c r="B31" s="406">
        <f t="shared" si="3"/>
        <v>2.8333333333333335E-3</v>
      </c>
      <c r="C31" s="197">
        <f t="shared" si="4"/>
        <v>1</v>
      </c>
      <c r="D31" s="290">
        <v>9</v>
      </c>
      <c r="E31" s="300">
        <f t="shared" si="17"/>
        <v>2559054.7200000002</v>
      </c>
      <c r="F31" s="292">
        <f t="shared" si="5"/>
        <v>7250.66</v>
      </c>
      <c r="G31" s="292">
        <f t="shared" si="6"/>
        <v>10089.34</v>
      </c>
      <c r="H31" s="293">
        <f t="shared" si="7"/>
        <v>17340</v>
      </c>
      <c r="I31" s="301">
        <f t="shared" si="18"/>
        <v>2637590.1999999997</v>
      </c>
      <c r="J31" s="510">
        <f t="shared" si="8"/>
        <v>7473.17</v>
      </c>
      <c r="K31" s="292">
        <f t="shared" si="9"/>
        <v>146.82999999999993</v>
      </c>
      <c r="L31" s="295">
        <f t="shared" si="10"/>
        <v>7620</v>
      </c>
      <c r="M31" s="300">
        <f t="shared" si="19"/>
        <v>2585717.9899999998</v>
      </c>
      <c r="N31" s="292">
        <f t="shared" si="11"/>
        <v>7326.2</v>
      </c>
      <c r="O31" s="292">
        <f t="shared" si="12"/>
        <v>6713.8</v>
      </c>
      <c r="P31" s="296">
        <f t="shared" si="13"/>
        <v>14040</v>
      </c>
      <c r="Q31" s="301">
        <f t="shared" si="20"/>
        <v>2637590.1999999997</v>
      </c>
      <c r="R31" s="292">
        <f t="shared" si="14"/>
        <v>7473.17</v>
      </c>
      <c r="S31" s="292">
        <f t="shared" si="15"/>
        <v>146.82999999999993</v>
      </c>
      <c r="T31" s="295">
        <f t="shared" si="16"/>
        <v>7620</v>
      </c>
      <c r="U31" s="134"/>
      <c r="V31" s="297">
        <v>9</v>
      </c>
      <c r="W31" s="298">
        <v>0.95</v>
      </c>
      <c r="X31" s="299">
        <v>0.96</v>
      </c>
    </row>
    <row r="32" spans="1:24" ht="15" customHeight="1">
      <c r="A32" s="409">
        <f t="shared" si="2"/>
        <v>3.4000000000000002E-2</v>
      </c>
      <c r="B32" s="406">
        <f t="shared" si="3"/>
        <v>2.8333333333333335E-3</v>
      </c>
      <c r="C32" s="197">
        <f t="shared" si="4"/>
        <v>1</v>
      </c>
      <c r="D32" s="290">
        <v>10</v>
      </c>
      <c r="E32" s="300">
        <f t="shared" si="17"/>
        <v>2548965.3800000004</v>
      </c>
      <c r="F32" s="292">
        <f t="shared" si="5"/>
        <v>7222.07</v>
      </c>
      <c r="G32" s="292">
        <f t="shared" si="6"/>
        <v>10117.93</v>
      </c>
      <c r="H32" s="293">
        <f t="shared" si="7"/>
        <v>17340</v>
      </c>
      <c r="I32" s="301">
        <f t="shared" si="18"/>
        <v>2637443.3699999996</v>
      </c>
      <c r="J32" s="510">
        <f t="shared" si="8"/>
        <v>7472.76</v>
      </c>
      <c r="K32" s="292">
        <f t="shared" si="9"/>
        <v>147.23999999999978</v>
      </c>
      <c r="L32" s="295">
        <f t="shared" si="10"/>
        <v>7620</v>
      </c>
      <c r="M32" s="300">
        <f t="shared" si="19"/>
        <v>2579004.19</v>
      </c>
      <c r="N32" s="292">
        <f t="shared" si="11"/>
        <v>7307.18</v>
      </c>
      <c r="O32" s="292">
        <f t="shared" si="12"/>
        <v>6732.82</v>
      </c>
      <c r="P32" s="296">
        <f t="shared" si="13"/>
        <v>14040</v>
      </c>
      <c r="Q32" s="301">
        <f t="shared" si="20"/>
        <v>2637443.3699999996</v>
      </c>
      <c r="R32" s="292">
        <f t="shared" si="14"/>
        <v>7472.76</v>
      </c>
      <c r="S32" s="292">
        <f t="shared" si="15"/>
        <v>147.23999999999978</v>
      </c>
      <c r="T32" s="295">
        <f t="shared" si="16"/>
        <v>7620</v>
      </c>
      <c r="U32" s="134"/>
      <c r="V32" s="297">
        <v>10</v>
      </c>
      <c r="W32" s="298">
        <v>0.94</v>
      </c>
      <c r="X32" s="299">
        <v>0.95</v>
      </c>
    </row>
    <row r="33" spans="1:30" ht="15" customHeight="1">
      <c r="A33" s="409">
        <f t="shared" si="2"/>
        <v>3.4000000000000002E-2</v>
      </c>
      <c r="B33" s="406">
        <f t="shared" si="3"/>
        <v>2.8333333333333335E-3</v>
      </c>
      <c r="C33" s="197">
        <f t="shared" si="4"/>
        <v>1</v>
      </c>
      <c r="D33" s="290">
        <v>11</v>
      </c>
      <c r="E33" s="300">
        <f t="shared" si="17"/>
        <v>2538847.4500000002</v>
      </c>
      <c r="F33" s="292">
        <f t="shared" si="5"/>
        <v>7193.4</v>
      </c>
      <c r="G33" s="292">
        <f t="shared" si="6"/>
        <v>10146.6</v>
      </c>
      <c r="H33" s="293">
        <f t="shared" si="7"/>
        <v>17340</v>
      </c>
      <c r="I33" s="301">
        <f t="shared" si="18"/>
        <v>2637296.1299999994</v>
      </c>
      <c r="J33" s="510">
        <f t="shared" si="8"/>
        <v>7472.34</v>
      </c>
      <c r="K33" s="292">
        <f t="shared" si="9"/>
        <v>147.65999999999985</v>
      </c>
      <c r="L33" s="295">
        <f t="shared" si="10"/>
        <v>7620</v>
      </c>
      <c r="M33" s="300">
        <f t="shared" si="19"/>
        <v>2572271.37</v>
      </c>
      <c r="N33" s="292">
        <f t="shared" si="11"/>
        <v>7288.1</v>
      </c>
      <c r="O33" s="292">
        <f t="shared" si="12"/>
        <v>6751.9</v>
      </c>
      <c r="P33" s="296">
        <f t="shared" si="13"/>
        <v>14040</v>
      </c>
      <c r="Q33" s="301">
        <f t="shared" si="20"/>
        <v>2637296.1299999994</v>
      </c>
      <c r="R33" s="292">
        <f t="shared" si="14"/>
        <v>7472.34</v>
      </c>
      <c r="S33" s="292">
        <f t="shared" si="15"/>
        <v>147.65999999999985</v>
      </c>
      <c r="T33" s="295">
        <f t="shared" si="16"/>
        <v>7620</v>
      </c>
      <c r="U33" s="134"/>
      <c r="V33" s="297">
        <v>11</v>
      </c>
      <c r="W33" s="298">
        <v>0.93</v>
      </c>
      <c r="X33" s="299">
        <v>0.94</v>
      </c>
    </row>
    <row r="34" spans="1:30" ht="15" customHeight="1">
      <c r="A34" s="410">
        <f t="shared" si="2"/>
        <v>3.4000000000000002E-2</v>
      </c>
      <c r="B34" s="407">
        <f t="shared" si="3"/>
        <v>2.8333333333333335E-3</v>
      </c>
      <c r="C34" s="223">
        <f t="shared" si="4"/>
        <v>1</v>
      </c>
      <c r="D34" s="304">
        <v>12</v>
      </c>
      <c r="E34" s="305">
        <f t="shared" si="17"/>
        <v>2528700.85</v>
      </c>
      <c r="F34" s="306">
        <f t="shared" si="5"/>
        <v>7164.65</v>
      </c>
      <c r="G34" s="306">
        <f t="shared" si="6"/>
        <v>10175.35</v>
      </c>
      <c r="H34" s="307">
        <f t="shared" si="7"/>
        <v>17340</v>
      </c>
      <c r="I34" s="308">
        <f t="shared" si="18"/>
        <v>2637148.4699999993</v>
      </c>
      <c r="J34" s="511">
        <f t="shared" si="8"/>
        <v>7471.92</v>
      </c>
      <c r="K34" s="306">
        <f t="shared" si="9"/>
        <v>148.07999999999993</v>
      </c>
      <c r="L34" s="309">
        <f t="shared" si="10"/>
        <v>7620</v>
      </c>
      <c r="M34" s="305">
        <f t="shared" si="19"/>
        <v>2565519.4700000002</v>
      </c>
      <c r="N34" s="306">
        <f t="shared" si="11"/>
        <v>7268.97</v>
      </c>
      <c r="O34" s="306">
        <f t="shared" si="12"/>
        <v>6771.03</v>
      </c>
      <c r="P34" s="310">
        <f t="shared" si="13"/>
        <v>14040</v>
      </c>
      <c r="Q34" s="308">
        <f t="shared" si="20"/>
        <v>2637148.4699999993</v>
      </c>
      <c r="R34" s="306">
        <f t="shared" si="14"/>
        <v>7471.92</v>
      </c>
      <c r="S34" s="306">
        <f t="shared" si="15"/>
        <v>148.07999999999993</v>
      </c>
      <c r="T34" s="309">
        <f t="shared" si="16"/>
        <v>7620</v>
      </c>
      <c r="U34" s="134"/>
      <c r="V34" s="297">
        <v>12</v>
      </c>
      <c r="W34" s="298">
        <v>0.93</v>
      </c>
      <c r="X34" s="299">
        <v>0.93</v>
      </c>
    </row>
    <row r="35" spans="1:30" ht="15" customHeight="1">
      <c r="A35" s="411">
        <f t="shared" si="2"/>
        <v>5.3999999999999999E-2</v>
      </c>
      <c r="B35" s="408">
        <f t="shared" si="3"/>
        <v>4.4999999999999997E-3</v>
      </c>
      <c r="C35" s="252">
        <f t="shared" si="4"/>
        <v>2</v>
      </c>
      <c r="D35" s="313">
        <v>13</v>
      </c>
      <c r="E35" s="314">
        <f t="shared" si="17"/>
        <v>2518525.5</v>
      </c>
      <c r="F35" s="315">
        <f t="shared" si="5"/>
        <v>11333.36</v>
      </c>
      <c r="G35" s="315">
        <f t="shared" si="6"/>
        <v>6006.6399999999994</v>
      </c>
      <c r="H35" s="316">
        <f t="shared" si="7"/>
        <v>17340</v>
      </c>
      <c r="I35" s="317">
        <f t="shared" si="18"/>
        <v>2637000.3899999992</v>
      </c>
      <c r="J35" s="512">
        <f t="shared" si="8"/>
        <v>11866.5</v>
      </c>
      <c r="K35" s="315">
        <f t="shared" si="9"/>
        <v>5583.5</v>
      </c>
      <c r="L35" s="318">
        <f t="shared" ref="L35:L98" si="21">IF(I35&lt;$M$5,I35+J35,$M$5)</f>
        <v>17450</v>
      </c>
      <c r="M35" s="314">
        <f t="shared" si="19"/>
        <v>2558748.4400000004</v>
      </c>
      <c r="N35" s="315">
        <f t="shared" si="11"/>
        <v>11514.37</v>
      </c>
      <c r="O35" s="315">
        <f t="shared" si="12"/>
        <v>2525.6299999999992</v>
      </c>
      <c r="P35" s="319">
        <f t="shared" si="13"/>
        <v>14040</v>
      </c>
      <c r="Q35" s="317">
        <f t="shared" si="20"/>
        <v>2637000.3899999992</v>
      </c>
      <c r="R35" s="315">
        <f t="shared" si="14"/>
        <v>11866.5</v>
      </c>
      <c r="S35" s="315">
        <f t="shared" si="15"/>
        <v>2263.5</v>
      </c>
      <c r="T35" s="320">
        <f t="shared" ref="T35:T58" si="22">IF(Q35&lt;$M$15,Q35+R35,$M$15)</f>
        <v>14130</v>
      </c>
      <c r="U35" s="134"/>
      <c r="V35" s="297">
        <v>13</v>
      </c>
      <c r="W35" s="298">
        <v>0.92</v>
      </c>
      <c r="X35" s="299">
        <v>0.93</v>
      </c>
    </row>
    <row r="36" spans="1:30" ht="15" customHeight="1">
      <c r="A36" s="409">
        <f t="shared" si="2"/>
        <v>5.3999999999999999E-2</v>
      </c>
      <c r="B36" s="406">
        <f t="shared" si="3"/>
        <v>4.4999999999999997E-3</v>
      </c>
      <c r="C36" s="197">
        <f t="shared" si="4"/>
        <v>2</v>
      </c>
      <c r="D36" s="290">
        <v>14</v>
      </c>
      <c r="E36" s="300">
        <f t="shared" si="17"/>
        <v>2512518.86</v>
      </c>
      <c r="F36" s="292">
        <f t="shared" si="5"/>
        <v>11306.33</v>
      </c>
      <c r="G36" s="292">
        <f t="shared" si="6"/>
        <v>6033.67</v>
      </c>
      <c r="H36" s="293">
        <f t="shared" si="7"/>
        <v>17340</v>
      </c>
      <c r="I36" s="301">
        <f t="shared" si="18"/>
        <v>2631416.8899999992</v>
      </c>
      <c r="J36" s="510">
        <f t="shared" si="8"/>
        <v>11841.38</v>
      </c>
      <c r="K36" s="292">
        <f t="shared" si="9"/>
        <v>5608.6200000000008</v>
      </c>
      <c r="L36" s="321">
        <f t="shared" si="21"/>
        <v>17450</v>
      </c>
      <c r="M36" s="300">
        <f t="shared" si="19"/>
        <v>2556222.8100000005</v>
      </c>
      <c r="N36" s="292">
        <f t="shared" si="11"/>
        <v>11503</v>
      </c>
      <c r="O36" s="292">
        <f t="shared" si="12"/>
        <v>2537</v>
      </c>
      <c r="P36" s="296">
        <f t="shared" si="13"/>
        <v>14040</v>
      </c>
      <c r="Q36" s="301">
        <f t="shared" si="20"/>
        <v>2634736.8899999992</v>
      </c>
      <c r="R36" s="292">
        <f t="shared" si="14"/>
        <v>11856.32</v>
      </c>
      <c r="S36" s="292">
        <f t="shared" si="15"/>
        <v>2273.6800000000003</v>
      </c>
      <c r="T36" s="322">
        <f t="shared" si="22"/>
        <v>14130</v>
      </c>
      <c r="U36" s="134"/>
      <c r="V36" s="297">
        <v>14</v>
      </c>
      <c r="W36" s="298">
        <v>0.92</v>
      </c>
      <c r="X36" s="299">
        <v>0.92</v>
      </c>
    </row>
    <row r="37" spans="1:30" ht="15" customHeight="1">
      <c r="A37" s="409">
        <f t="shared" si="2"/>
        <v>5.3999999999999999E-2</v>
      </c>
      <c r="B37" s="406">
        <f t="shared" si="3"/>
        <v>4.4999999999999997E-3</v>
      </c>
      <c r="C37" s="197">
        <f t="shared" si="4"/>
        <v>2</v>
      </c>
      <c r="D37" s="290">
        <v>15</v>
      </c>
      <c r="E37" s="300">
        <f t="shared" si="17"/>
        <v>2506485.19</v>
      </c>
      <c r="F37" s="292">
        <f t="shared" si="5"/>
        <v>11279.18</v>
      </c>
      <c r="G37" s="292">
        <f t="shared" si="6"/>
        <v>6060.82</v>
      </c>
      <c r="H37" s="293">
        <f t="shared" si="7"/>
        <v>17340</v>
      </c>
      <c r="I37" s="301">
        <f t="shared" si="18"/>
        <v>2625808.2699999991</v>
      </c>
      <c r="J37" s="510">
        <f t="shared" si="8"/>
        <v>11816.14</v>
      </c>
      <c r="K37" s="292">
        <f t="shared" si="9"/>
        <v>5633.8600000000006</v>
      </c>
      <c r="L37" s="321">
        <f t="shared" si="21"/>
        <v>17450</v>
      </c>
      <c r="M37" s="300">
        <f t="shared" si="19"/>
        <v>2553685.8100000005</v>
      </c>
      <c r="N37" s="292">
        <f t="shared" si="11"/>
        <v>11491.59</v>
      </c>
      <c r="O37" s="292">
        <f t="shared" si="12"/>
        <v>2548.41</v>
      </c>
      <c r="P37" s="296">
        <f t="shared" si="13"/>
        <v>14040</v>
      </c>
      <c r="Q37" s="301">
        <f t="shared" si="20"/>
        <v>2632463.209999999</v>
      </c>
      <c r="R37" s="292">
        <f t="shared" si="14"/>
        <v>11846.08</v>
      </c>
      <c r="S37" s="292">
        <f t="shared" si="15"/>
        <v>2283.92</v>
      </c>
      <c r="T37" s="322">
        <f t="shared" si="22"/>
        <v>14130</v>
      </c>
      <c r="U37" s="134"/>
      <c r="V37" s="297">
        <v>15</v>
      </c>
      <c r="W37" s="298">
        <v>0.91</v>
      </c>
      <c r="X37" s="299">
        <v>0.92</v>
      </c>
    </row>
    <row r="38" spans="1:30" ht="15" customHeight="1">
      <c r="A38" s="409">
        <f t="shared" si="2"/>
        <v>5.3999999999999999E-2</v>
      </c>
      <c r="B38" s="406">
        <f t="shared" si="3"/>
        <v>4.4999999999999997E-3</v>
      </c>
      <c r="C38" s="197">
        <f t="shared" si="4"/>
        <v>2</v>
      </c>
      <c r="D38" s="290">
        <v>16</v>
      </c>
      <c r="E38" s="300">
        <f t="shared" si="17"/>
        <v>2500424.37</v>
      </c>
      <c r="F38" s="292">
        <f t="shared" si="5"/>
        <v>11251.91</v>
      </c>
      <c r="G38" s="292">
        <f t="shared" si="6"/>
        <v>6088.09</v>
      </c>
      <c r="H38" s="293">
        <f t="shared" si="7"/>
        <v>17340</v>
      </c>
      <c r="I38" s="301">
        <f t="shared" si="18"/>
        <v>2620174.4099999992</v>
      </c>
      <c r="J38" s="510">
        <f t="shared" si="8"/>
        <v>11790.78</v>
      </c>
      <c r="K38" s="292">
        <f t="shared" si="9"/>
        <v>5659.2199999999993</v>
      </c>
      <c r="L38" s="321">
        <f t="shared" si="21"/>
        <v>17450</v>
      </c>
      <c r="M38" s="300">
        <f t="shared" si="19"/>
        <v>2551137.4000000004</v>
      </c>
      <c r="N38" s="292">
        <f t="shared" si="11"/>
        <v>11480.12</v>
      </c>
      <c r="O38" s="292">
        <f t="shared" si="12"/>
        <v>2559.8799999999992</v>
      </c>
      <c r="P38" s="296">
        <f t="shared" si="13"/>
        <v>14040</v>
      </c>
      <c r="Q38" s="301">
        <f t="shared" si="20"/>
        <v>2630179.2899999991</v>
      </c>
      <c r="R38" s="292">
        <f t="shared" si="14"/>
        <v>11835.81</v>
      </c>
      <c r="S38" s="292">
        <f t="shared" si="15"/>
        <v>2294.1900000000005</v>
      </c>
      <c r="T38" s="322">
        <f t="shared" si="22"/>
        <v>14130</v>
      </c>
      <c r="U38" s="134"/>
      <c r="V38" s="297">
        <v>16</v>
      </c>
      <c r="W38" s="298">
        <v>0.91</v>
      </c>
      <c r="X38" s="299">
        <v>0.91</v>
      </c>
    </row>
    <row r="39" spans="1:30" ht="15" customHeight="1">
      <c r="A39" s="409">
        <f t="shared" si="2"/>
        <v>5.3999999999999999E-2</v>
      </c>
      <c r="B39" s="406">
        <f t="shared" si="3"/>
        <v>4.4999999999999997E-3</v>
      </c>
      <c r="C39" s="197">
        <f t="shared" si="4"/>
        <v>2</v>
      </c>
      <c r="D39" s="290">
        <v>17</v>
      </c>
      <c r="E39" s="300">
        <f t="shared" si="17"/>
        <v>2494336.2800000003</v>
      </c>
      <c r="F39" s="292">
        <f t="shared" si="5"/>
        <v>11224.51</v>
      </c>
      <c r="G39" s="292">
        <f t="shared" si="6"/>
        <v>6115.49</v>
      </c>
      <c r="H39" s="293">
        <f t="shared" si="7"/>
        <v>17340</v>
      </c>
      <c r="I39" s="301">
        <f t="shared" si="18"/>
        <v>2614515.189999999</v>
      </c>
      <c r="J39" s="510">
        <f t="shared" si="8"/>
        <v>11765.32</v>
      </c>
      <c r="K39" s="292">
        <f t="shared" si="9"/>
        <v>5684.68</v>
      </c>
      <c r="L39" s="321">
        <f t="shared" si="21"/>
        <v>17450</v>
      </c>
      <c r="M39" s="300">
        <f t="shared" si="19"/>
        <v>2548577.5200000005</v>
      </c>
      <c r="N39" s="292">
        <f t="shared" si="11"/>
        <v>11468.6</v>
      </c>
      <c r="O39" s="292">
        <f t="shared" si="12"/>
        <v>2571.3999999999996</v>
      </c>
      <c r="P39" s="296">
        <f t="shared" si="13"/>
        <v>14040</v>
      </c>
      <c r="Q39" s="301">
        <f t="shared" si="20"/>
        <v>2627885.0999999992</v>
      </c>
      <c r="R39" s="292">
        <f t="shared" si="14"/>
        <v>11825.48</v>
      </c>
      <c r="S39" s="292">
        <f t="shared" si="15"/>
        <v>2304.5200000000004</v>
      </c>
      <c r="T39" s="322">
        <f t="shared" si="22"/>
        <v>14130</v>
      </c>
      <c r="U39" s="134"/>
      <c r="V39" s="297">
        <v>17</v>
      </c>
      <c r="W39" s="298">
        <v>0.91</v>
      </c>
      <c r="X39" s="299">
        <v>0.91</v>
      </c>
      <c r="AD39" s="1" t="s">
        <v>287</v>
      </c>
    </row>
    <row r="40" spans="1:30" ht="15" customHeight="1">
      <c r="A40" s="409">
        <f t="shared" si="2"/>
        <v>5.3999999999999999E-2</v>
      </c>
      <c r="B40" s="406">
        <f t="shared" si="3"/>
        <v>4.4999999999999997E-3</v>
      </c>
      <c r="C40" s="197">
        <f t="shared" si="4"/>
        <v>2</v>
      </c>
      <c r="D40" s="290">
        <v>18</v>
      </c>
      <c r="E40" s="300">
        <f t="shared" si="17"/>
        <v>2488220.79</v>
      </c>
      <c r="F40" s="292">
        <f t="shared" si="5"/>
        <v>11196.99</v>
      </c>
      <c r="G40" s="292">
        <f t="shared" si="6"/>
        <v>6143.01</v>
      </c>
      <c r="H40" s="293">
        <f t="shared" si="7"/>
        <v>17340</v>
      </c>
      <c r="I40" s="301">
        <f t="shared" si="18"/>
        <v>2608830.5099999988</v>
      </c>
      <c r="J40" s="510">
        <f t="shared" si="8"/>
        <v>11739.74</v>
      </c>
      <c r="K40" s="292">
        <f t="shared" si="9"/>
        <v>5710.26</v>
      </c>
      <c r="L40" s="321">
        <f t="shared" si="21"/>
        <v>17450</v>
      </c>
      <c r="M40" s="300">
        <f t="shared" si="19"/>
        <v>2546006.1200000006</v>
      </c>
      <c r="N40" s="292">
        <f t="shared" si="11"/>
        <v>11457.03</v>
      </c>
      <c r="O40" s="292">
        <f t="shared" si="12"/>
        <v>2582.9699999999993</v>
      </c>
      <c r="P40" s="296">
        <f t="shared" si="13"/>
        <v>14040</v>
      </c>
      <c r="Q40" s="301">
        <f t="shared" si="20"/>
        <v>2625580.5799999991</v>
      </c>
      <c r="R40" s="292">
        <f t="shared" si="14"/>
        <v>11815.11</v>
      </c>
      <c r="S40" s="292">
        <f t="shared" si="15"/>
        <v>2314.8899999999994</v>
      </c>
      <c r="T40" s="322">
        <f t="shared" si="22"/>
        <v>14130</v>
      </c>
      <c r="U40" s="134"/>
      <c r="V40" s="297">
        <v>18</v>
      </c>
      <c r="W40" s="298">
        <v>0.9</v>
      </c>
      <c r="X40" s="299">
        <v>0.91</v>
      </c>
    </row>
    <row r="41" spans="1:30" ht="15" customHeight="1">
      <c r="A41" s="409">
        <f t="shared" si="2"/>
        <v>5.3999999999999999E-2</v>
      </c>
      <c r="B41" s="406">
        <f t="shared" si="3"/>
        <v>4.4999999999999997E-3</v>
      </c>
      <c r="C41" s="197">
        <f t="shared" si="4"/>
        <v>2</v>
      </c>
      <c r="D41" s="290">
        <v>19</v>
      </c>
      <c r="E41" s="300">
        <f t="shared" si="17"/>
        <v>2482077.7800000003</v>
      </c>
      <c r="F41" s="292">
        <f t="shared" si="5"/>
        <v>11169.35</v>
      </c>
      <c r="G41" s="292">
        <f t="shared" si="6"/>
        <v>6170.65</v>
      </c>
      <c r="H41" s="293">
        <f t="shared" si="7"/>
        <v>17340</v>
      </c>
      <c r="I41" s="301">
        <f t="shared" si="18"/>
        <v>2603120.2499999991</v>
      </c>
      <c r="J41" s="510">
        <f t="shared" si="8"/>
        <v>11714.04</v>
      </c>
      <c r="K41" s="292">
        <f t="shared" si="9"/>
        <v>5735.9599999999991</v>
      </c>
      <c r="L41" s="321">
        <f t="shared" si="21"/>
        <v>17450</v>
      </c>
      <c r="M41" s="300">
        <f t="shared" si="19"/>
        <v>2543423.1500000004</v>
      </c>
      <c r="N41" s="292">
        <f t="shared" si="11"/>
        <v>11445.4</v>
      </c>
      <c r="O41" s="292">
        <f t="shared" si="12"/>
        <v>2594.6000000000004</v>
      </c>
      <c r="P41" s="296">
        <f t="shared" si="13"/>
        <v>14040</v>
      </c>
      <c r="Q41" s="301">
        <f t="shared" si="20"/>
        <v>2623265.689999999</v>
      </c>
      <c r="R41" s="292">
        <f t="shared" si="14"/>
        <v>11804.7</v>
      </c>
      <c r="S41" s="292">
        <f t="shared" si="15"/>
        <v>2325.2999999999993</v>
      </c>
      <c r="T41" s="322">
        <f t="shared" si="22"/>
        <v>14130</v>
      </c>
      <c r="U41" s="134"/>
      <c r="V41" s="297">
        <v>19</v>
      </c>
      <c r="W41" s="298">
        <v>0.9</v>
      </c>
      <c r="X41" s="299">
        <v>0.9</v>
      </c>
    </row>
    <row r="42" spans="1:30" ht="15" customHeight="1">
      <c r="A42" s="409">
        <f t="shared" si="2"/>
        <v>5.3999999999999999E-2</v>
      </c>
      <c r="B42" s="406">
        <f t="shared" si="3"/>
        <v>4.4999999999999997E-3</v>
      </c>
      <c r="C42" s="197">
        <f t="shared" si="4"/>
        <v>2</v>
      </c>
      <c r="D42" s="290">
        <v>20</v>
      </c>
      <c r="E42" s="300">
        <f t="shared" si="17"/>
        <v>2475907.1300000004</v>
      </c>
      <c r="F42" s="292">
        <f t="shared" si="5"/>
        <v>11141.58</v>
      </c>
      <c r="G42" s="292">
        <f t="shared" si="6"/>
        <v>6198.42</v>
      </c>
      <c r="H42" s="293">
        <f t="shared" si="7"/>
        <v>17340</v>
      </c>
      <c r="I42" s="301">
        <f t="shared" si="18"/>
        <v>2597384.2899999991</v>
      </c>
      <c r="J42" s="510">
        <f t="shared" si="8"/>
        <v>11688.23</v>
      </c>
      <c r="K42" s="292">
        <f t="shared" si="9"/>
        <v>5761.77</v>
      </c>
      <c r="L42" s="321">
        <f t="shared" si="21"/>
        <v>17450</v>
      </c>
      <c r="M42" s="300">
        <f t="shared" si="19"/>
        <v>2540828.5500000003</v>
      </c>
      <c r="N42" s="292">
        <f t="shared" si="11"/>
        <v>11433.73</v>
      </c>
      <c r="O42" s="292">
        <f t="shared" si="12"/>
        <v>2606.2700000000004</v>
      </c>
      <c r="P42" s="296">
        <f t="shared" si="13"/>
        <v>14040</v>
      </c>
      <c r="Q42" s="301">
        <f t="shared" si="20"/>
        <v>2620940.3899999992</v>
      </c>
      <c r="R42" s="292">
        <f t="shared" si="14"/>
        <v>11794.23</v>
      </c>
      <c r="S42" s="292">
        <f t="shared" si="15"/>
        <v>2335.7700000000004</v>
      </c>
      <c r="T42" s="322">
        <f t="shared" si="22"/>
        <v>14130</v>
      </c>
      <c r="U42" s="134"/>
      <c r="V42" s="297">
        <v>20</v>
      </c>
      <c r="W42" s="298">
        <v>0.9</v>
      </c>
      <c r="X42" s="299">
        <v>0.9</v>
      </c>
    </row>
    <row r="43" spans="1:30" ht="15" customHeight="1">
      <c r="A43" s="409">
        <f t="shared" si="2"/>
        <v>5.3999999999999999E-2</v>
      </c>
      <c r="B43" s="406">
        <f t="shared" si="3"/>
        <v>4.4999999999999997E-3</v>
      </c>
      <c r="C43" s="197">
        <f t="shared" si="4"/>
        <v>2</v>
      </c>
      <c r="D43" s="290">
        <v>21</v>
      </c>
      <c r="E43" s="300">
        <f t="shared" si="17"/>
        <v>2469708.7100000004</v>
      </c>
      <c r="F43" s="292">
        <f t="shared" si="5"/>
        <v>11113.69</v>
      </c>
      <c r="G43" s="292">
        <f t="shared" si="6"/>
        <v>6226.3099999999995</v>
      </c>
      <c r="H43" s="293">
        <f t="shared" si="7"/>
        <v>17340</v>
      </c>
      <c r="I43" s="301">
        <f t="shared" si="18"/>
        <v>2591622.5199999991</v>
      </c>
      <c r="J43" s="510">
        <f t="shared" si="8"/>
        <v>11662.3</v>
      </c>
      <c r="K43" s="292">
        <f t="shared" si="9"/>
        <v>5787.7000000000007</v>
      </c>
      <c r="L43" s="321">
        <f t="shared" si="21"/>
        <v>17450</v>
      </c>
      <c r="M43" s="300">
        <f t="shared" si="19"/>
        <v>2538222.2800000003</v>
      </c>
      <c r="N43" s="292">
        <f t="shared" si="11"/>
        <v>11422</v>
      </c>
      <c r="O43" s="292">
        <f t="shared" si="12"/>
        <v>2618</v>
      </c>
      <c r="P43" s="296">
        <f t="shared" si="13"/>
        <v>14040</v>
      </c>
      <c r="Q43" s="301">
        <f t="shared" si="20"/>
        <v>2618604.6199999992</v>
      </c>
      <c r="R43" s="292">
        <f t="shared" si="14"/>
        <v>11783.72</v>
      </c>
      <c r="S43" s="292">
        <f t="shared" si="15"/>
        <v>2346.2800000000007</v>
      </c>
      <c r="T43" s="322">
        <f t="shared" si="22"/>
        <v>14130</v>
      </c>
      <c r="U43" s="134"/>
      <c r="V43" s="297">
        <v>21</v>
      </c>
      <c r="W43" s="298">
        <v>0.9</v>
      </c>
      <c r="X43" s="299">
        <v>0.9</v>
      </c>
    </row>
    <row r="44" spans="1:30" ht="15" customHeight="1">
      <c r="A44" s="409">
        <f t="shared" si="2"/>
        <v>5.3999999999999999E-2</v>
      </c>
      <c r="B44" s="406">
        <f t="shared" si="3"/>
        <v>4.4999999999999997E-3</v>
      </c>
      <c r="C44" s="197">
        <f t="shared" si="4"/>
        <v>2</v>
      </c>
      <c r="D44" s="290">
        <v>22</v>
      </c>
      <c r="E44" s="300">
        <f t="shared" si="17"/>
        <v>2463482.4000000004</v>
      </c>
      <c r="F44" s="292">
        <f t="shared" si="5"/>
        <v>11085.67</v>
      </c>
      <c r="G44" s="292">
        <f t="shared" si="6"/>
        <v>6254.33</v>
      </c>
      <c r="H44" s="293">
        <f t="shared" si="7"/>
        <v>17340</v>
      </c>
      <c r="I44" s="301">
        <f t="shared" si="18"/>
        <v>2585834.8199999989</v>
      </c>
      <c r="J44" s="510">
        <f t="shared" si="8"/>
        <v>11636.26</v>
      </c>
      <c r="K44" s="292">
        <f t="shared" si="9"/>
        <v>5813.74</v>
      </c>
      <c r="L44" s="321">
        <f t="shared" si="21"/>
        <v>17450</v>
      </c>
      <c r="M44" s="300">
        <f t="shared" si="19"/>
        <v>2535604.2800000003</v>
      </c>
      <c r="N44" s="292">
        <f t="shared" si="11"/>
        <v>11410.22</v>
      </c>
      <c r="O44" s="292">
        <f t="shared" si="12"/>
        <v>2629.7800000000007</v>
      </c>
      <c r="P44" s="296">
        <f t="shared" si="13"/>
        <v>14040</v>
      </c>
      <c r="Q44" s="301">
        <f t="shared" si="20"/>
        <v>2616258.3399999994</v>
      </c>
      <c r="R44" s="292">
        <f t="shared" si="14"/>
        <v>11773.16</v>
      </c>
      <c r="S44" s="292">
        <f t="shared" si="15"/>
        <v>2356.84</v>
      </c>
      <c r="T44" s="322">
        <f t="shared" si="22"/>
        <v>14130</v>
      </c>
      <c r="U44" s="134"/>
      <c r="V44" s="297">
        <v>22</v>
      </c>
      <c r="W44" s="298">
        <v>0.9</v>
      </c>
      <c r="X44" s="299">
        <v>0.9</v>
      </c>
    </row>
    <row r="45" spans="1:30" ht="15" customHeight="1">
      <c r="A45" s="409">
        <f t="shared" si="2"/>
        <v>5.3999999999999999E-2</v>
      </c>
      <c r="B45" s="406">
        <f t="shared" si="3"/>
        <v>4.4999999999999997E-3</v>
      </c>
      <c r="C45" s="197">
        <f t="shared" si="4"/>
        <v>2</v>
      </c>
      <c r="D45" s="290">
        <v>23</v>
      </c>
      <c r="E45" s="300">
        <f t="shared" si="17"/>
        <v>2457228.0700000003</v>
      </c>
      <c r="F45" s="292">
        <f t="shared" si="5"/>
        <v>11057.53</v>
      </c>
      <c r="G45" s="292">
        <f t="shared" si="6"/>
        <v>6282.4699999999993</v>
      </c>
      <c r="H45" s="293">
        <f t="shared" si="7"/>
        <v>17340</v>
      </c>
      <c r="I45" s="301">
        <f t="shared" si="18"/>
        <v>2580021.0799999987</v>
      </c>
      <c r="J45" s="510">
        <f t="shared" si="8"/>
        <v>11610.09</v>
      </c>
      <c r="K45" s="292">
        <f t="shared" si="9"/>
        <v>5839.91</v>
      </c>
      <c r="L45" s="321">
        <f t="shared" si="21"/>
        <v>17450</v>
      </c>
      <c r="M45" s="300">
        <f t="shared" si="19"/>
        <v>2532974.5000000005</v>
      </c>
      <c r="N45" s="292">
        <f t="shared" si="11"/>
        <v>11398.39</v>
      </c>
      <c r="O45" s="292">
        <f t="shared" si="12"/>
        <v>2641.6100000000006</v>
      </c>
      <c r="P45" s="296">
        <f t="shared" si="13"/>
        <v>14040</v>
      </c>
      <c r="Q45" s="301">
        <f t="shared" si="20"/>
        <v>2613901.4999999995</v>
      </c>
      <c r="R45" s="292">
        <f t="shared" si="14"/>
        <v>11762.56</v>
      </c>
      <c r="S45" s="292">
        <f t="shared" si="15"/>
        <v>2367.4400000000005</v>
      </c>
      <c r="T45" s="322">
        <f t="shared" si="22"/>
        <v>14130</v>
      </c>
      <c r="U45" s="134"/>
      <c r="V45" s="297">
        <v>23</v>
      </c>
      <c r="W45" s="298">
        <v>0.9</v>
      </c>
      <c r="X45" s="299">
        <v>0.9</v>
      </c>
    </row>
    <row r="46" spans="1:30" ht="15" customHeight="1">
      <c r="A46" s="410">
        <f t="shared" si="2"/>
        <v>5.3999999999999999E-2</v>
      </c>
      <c r="B46" s="407">
        <f t="shared" si="3"/>
        <v>4.4999999999999997E-3</v>
      </c>
      <c r="C46" s="223">
        <f t="shared" si="4"/>
        <v>2</v>
      </c>
      <c r="D46" s="304">
        <v>24</v>
      </c>
      <c r="E46" s="305">
        <f t="shared" si="17"/>
        <v>2450945.6</v>
      </c>
      <c r="F46" s="306">
        <f t="shared" si="5"/>
        <v>11029.26</v>
      </c>
      <c r="G46" s="306">
        <f t="shared" si="6"/>
        <v>6310.74</v>
      </c>
      <c r="H46" s="307">
        <f t="shared" si="7"/>
        <v>17340</v>
      </c>
      <c r="I46" s="308">
        <f t="shared" si="18"/>
        <v>2574181.1699999985</v>
      </c>
      <c r="J46" s="511">
        <f t="shared" si="8"/>
        <v>11583.82</v>
      </c>
      <c r="K46" s="306">
        <f t="shared" si="9"/>
        <v>5866.18</v>
      </c>
      <c r="L46" s="323">
        <f t="shared" si="21"/>
        <v>17450</v>
      </c>
      <c r="M46" s="305">
        <f t="shared" si="19"/>
        <v>2530332.8900000006</v>
      </c>
      <c r="N46" s="306">
        <f t="shared" si="11"/>
        <v>11386.5</v>
      </c>
      <c r="O46" s="306">
        <f t="shared" si="12"/>
        <v>2653.5</v>
      </c>
      <c r="P46" s="310">
        <f t="shared" si="13"/>
        <v>14040</v>
      </c>
      <c r="Q46" s="308">
        <f t="shared" si="20"/>
        <v>2611534.0599999996</v>
      </c>
      <c r="R46" s="306">
        <f t="shared" si="14"/>
        <v>11751.9</v>
      </c>
      <c r="S46" s="306">
        <f t="shared" si="15"/>
        <v>2378.1000000000004</v>
      </c>
      <c r="T46" s="324">
        <f t="shared" si="22"/>
        <v>14130</v>
      </c>
      <c r="U46" s="134"/>
      <c r="V46" s="297">
        <v>24</v>
      </c>
      <c r="W46" s="298">
        <v>0.89</v>
      </c>
      <c r="X46" s="299">
        <v>0.9</v>
      </c>
    </row>
    <row r="47" spans="1:30" ht="15" customHeight="1">
      <c r="A47" s="411">
        <f t="shared" si="2"/>
        <v>5.3999999999999999E-2</v>
      </c>
      <c r="B47" s="408">
        <f t="shared" si="3"/>
        <v>4.4999999999999997E-3</v>
      </c>
      <c r="C47" s="252">
        <f t="shared" si="4"/>
        <v>3</v>
      </c>
      <c r="D47" s="313">
        <v>25</v>
      </c>
      <c r="E47" s="314">
        <f t="shared" si="17"/>
        <v>2444634.86</v>
      </c>
      <c r="F47" s="315">
        <f t="shared" si="5"/>
        <v>11000.86</v>
      </c>
      <c r="G47" s="315">
        <f t="shared" si="6"/>
        <v>6339.1399999999994</v>
      </c>
      <c r="H47" s="316">
        <f t="shared" si="7"/>
        <v>17340</v>
      </c>
      <c r="I47" s="317">
        <f t="shared" si="18"/>
        <v>2568314.9899999984</v>
      </c>
      <c r="J47" s="512">
        <f t="shared" si="8"/>
        <v>11557.42</v>
      </c>
      <c r="K47" s="315">
        <f t="shared" si="9"/>
        <v>5892.58</v>
      </c>
      <c r="L47" s="318">
        <f t="shared" si="21"/>
        <v>17450</v>
      </c>
      <c r="M47" s="314">
        <f t="shared" si="19"/>
        <v>2527679.3900000006</v>
      </c>
      <c r="N47" s="315">
        <f t="shared" si="11"/>
        <v>11374.56</v>
      </c>
      <c r="O47" s="315">
        <f t="shared" si="12"/>
        <v>4065.4400000000005</v>
      </c>
      <c r="P47" s="325">
        <f t="shared" ref="P47:P70" si="23">IF(M47&lt;$M$10,M47+N47,$M$10)</f>
        <v>15440</v>
      </c>
      <c r="Q47" s="317">
        <f t="shared" si="20"/>
        <v>2609155.9599999995</v>
      </c>
      <c r="R47" s="315">
        <f t="shared" si="14"/>
        <v>11741.2</v>
      </c>
      <c r="S47" s="315">
        <f t="shared" si="15"/>
        <v>2388.7999999999993</v>
      </c>
      <c r="T47" s="320">
        <f t="shared" si="22"/>
        <v>14130</v>
      </c>
      <c r="U47" s="134"/>
      <c r="V47" s="297">
        <v>25</v>
      </c>
      <c r="W47" s="298">
        <v>0.89</v>
      </c>
      <c r="X47" s="299">
        <v>0.89</v>
      </c>
    </row>
    <row r="48" spans="1:30" ht="15" customHeight="1">
      <c r="A48" s="409">
        <f t="shared" si="2"/>
        <v>5.3999999999999999E-2</v>
      </c>
      <c r="B48" s="406">
        <f t="shared" si="3"/>
        <v>4.4999999999999997E-3</v>
      </c>
      <c r="C48" s="197">
        <f t="shared" si="4"/>
        <v>3</v>
      </c>
      <c r="D48" s="290">
        <v>26</v>
      </c>
      <c r="E48" s="300">
        <f t="shared" si="17"/>
        <v>2438295.7199999997</v>
      </c>
      <c r="F48" s="292">
        <f t="shared" si="5"/>
        <v>10972.33</v>
      </c>
      <c r="G48" s="292">
        <f t="shared" si="6"/>
        <v>6367.67</v>
      </c>
      <c r="H48" s="293">
        <f t="shared" si="7"/>
        <v>17340</v>
      </c>
      <c r="I48" s="301">
        <f t="shared" si="18"/>
        <v>2562422.4099999983</v>
      </c>
      <c r="J48" s="510">
        <f t="shared" si="8"/>
        <v>11530.9</v>
      </c>
      <c r="K48" s="292">
        <f t="shared" si="9"/>
        <v>5919.1</v>
      </c>
      <c r="L48" s="321">
        <f t="shared" si="21"/>
        <v>17450</v>
      </c>
      <c r="M48" s="300">
        <f t="shared" si="19"/>
        <v>2523613.9500000007</v>
      </c>
      <c r="N48" s="292">
        <f t="shared" si="11"/>
        <v>11356.26</v>
      </c>
      <c r="O48" s="292">
        <f t="shared" si="12"/>
        <v>4083.74</v>
      </c>
      <c r="P48" s="326">
        <f t="shared" si="23"/>
        <v>15440</v>
      </c>
      <c r="Q48" s="301">
        <f t="shared" si="20"/>
        <v>2606767.1599999997</v>
      </c>
      <c r="R48" s="292">
        <f t="shared" si="14"/>
        <v>11730.45</v>
      </c>
      <c r="S48" s="292">
        <f t="shared" si="15"/>
        <v>2399.5499999999993</v>
      </c>
      <c r="T48" s="322">
        <f t="shared" si="22"/>
        <v>14130</v>
      </c>
      <c r="U48" s="134"/>
      <c r="V48" s="297">
        <v>26</v>
      </c>
      <c r="W48" s="298">
        <v>0.89</v>
      </c>
      <c r="X48" s="299">
        <v>0.89</v>
      </c>
    </row>
    <row r="49" spans="1:24" ht="15" customHeight="1">
      <c r="A49" s="409">
        <f t="shared" si="2"/>
        <v>5.3999999999999999E-2</v>
      </c>
      <c r="B49" s="406">
        <f t="shared" si="3"/>
        <v>4.4999999999999997E-3</v>
      </c>
      <c r="C49" s="197">
        <f t="shared" si="4"/>
        <v>3</v>
      </c>
      <c r="D49" s="290">
        <v>27</v>
      </c>
      <c r="E49" s="300">
        <f t="shared" si="17"/>
        <v>2431928.0499999998</v>
      </c>
      <c r="F49" s="292">
        <f t="shared" si="5"/>
        <v>10943.68</v>
      </c>
      <c r="G49" s="292">
        <f t="shared" si="6"/>
        <v>6396.32</v>
      </c>
      <c r="H49" s="293">
        <f t="shared" si="7"/>
        <v>17340</v>
      </c>
      <c r="I49" s="301">
        <f t="shared" si="18"/>
        <v>2556503.3099999982</v>
      </c>
      <c r="J49" s="510">
        <f t="shared" si="8"/>
        <v>11504.26</v>
      </c>
      <c r="K49" s="292">
        <f t="shared" si="9"/>
        <v>5945.74</v>
      </c>
      <c r="L49" s="321">
        <f t="shared" si="21"/>
        <v>17450</v>
      </c>
      <c r="M49" s="300">
        <f t="shared" si="19"/>
        <v>2519530.2100000004</v>
      </c>
      <c r="N49" s="292">
        <f t="shared" si="11"/>
        <v>11337.89</v>
      </c>
      <c r="O49" s="292">
        <f t="shared" si="12"/>
        <v>4102.1100000000006</v>
      </c>
      <c r="P49" s="326">
        <f t="shared" si="23"/>
        <v>15440</v>
      </c>
      <c r="Q49" s="301">
        <f t="shared" si="20"/>
        <v>2604367.61</v>
      </c>
      <c r="R49" s="292">
        <f t="shared" si="14"/>
        <v>11719.65</v>
      </c>
      <c r="S49" s="292">
        <f t="shared" si="15"/>
        <v>2410.3500000000004</v>
      </c>
      <c r="T49" s="322">
        <f t="shared" si="22"/>
        <v>14130</v>
      </c>
      <c r="U49" s="134"/>
      <c r="V49" s="297">
        <v>27</v>
      </c>
      <c r="W49" s="298">
        <v>0.89</v>
      </c>
      <c r="X49" s="299">
        <v>0.89</v>
      </c>
    </row>
    <row r="50" spans="1:24" ht="15" customHeight="1">
      <c r="A50" s="409">
        <f t="shared" si="2"/>
        <v>5.3999999999999999E-2</v>
      </c>
      <c r="B50" s="406">
        <f t="shared" si="3"/>
        <v>4.4999999999999997E-3</v>
      </c>
      <c r="C50" s="197">
        <f t="shared" si="4"/>
        <v>3</v>
      </c>
      <c r="D50" s="290">
        <v>28</v>
      </c>
      <c r="E50" s="300">
        <f t="shared" si="17"/>
        <v>2425531.73</v>
      </c>
      <c r="F50" s="292">
        <f t="shared" si="5"/>
        <v>10914.89</v>
      </c>
      <c r="G50" s="292">
        <f t="shared" si="6"/>
        <v>6425.1100000000006</v>
      </c>
      <c r="H50" s="293">
        <f t="shared" si="7"/>
        <v>17340</v>
      </c>
      <c r="I50" s="301">
        <f t="shared" si="18"/>
        <v>2550557.569999998</v>
      </c>
      <c r="J50" s="510">
        <f t="shared" si="8"/>
        <v>11477.51</v>
      </c>
      <c r="K50" s="292">
        <f t="shared" si="9"/>
        <v>5972.49</v>
      </c>
      <c r="L50" s="321">
        <f t="shared" si="21"/>
        <v>17450</v>
      </c>
      <c r="M50" s="300">
        <f t="shared" si="19"/>
        <v>2515428.1000000006</v>
      </c>
      <c r="N50" s="292">
        <f t="shared" si="11"/>
        <v>11319.43</v>
      </c>
      <c r="O50" s="292">
        <f t="shared" si="12"/>
        <v>4120.57</v>
      </c>
      <c r="P50" s="326">
        <f t="shared" si="23"/>
        <v>15440</v>
      </c>
      <c r="Q50" s="301">
        <f t="shared" si="20"/>
        <v>2601957.2599999998</v>
      </c>
      <c r="R50" s="292">
        <f t="shared" si="14"/>
        <v>11708.81</v>
      </c>
      <c r="S50" s="292">
        <f t="shared" si="15"/>
        <v>2421.1900000000005</v>
      </c>
      <c r="T50" s="322">
        <f t="shared" si="22"/>
        <v>14130</v>
      </c>
      <c r="U50" s="134"/>
      <c r="V50" s="297">
        <v>28</v>
      </c>
      <c r="W50" s="298">
        <v>0.89</v>
      </c>
      <c r="X50" s="299">
        <v>0.89</v>
      </c>
    </row>
    <row r="51" spans="1:24" ht="15" customHeight="1">
      <c r="A51" s="409">
        <f t="shared" si="2"/>
        <v>5.3999999999999999E-2</v>
      </c>
      <c r="B51" s="406">
        <f t="shared" si="3"/>
        <v>4.4999999999999997E-3</v>
      </c>
      <c r="C51" s="197">
        <f t="shared" si="4"/>
        <v>3</v>
      </c>
      <c r="D51" s="290">
        <v>29</v>
      </c>
      <c r="E51" s="300">
        <f t="shared" si="17"/>
        <v>2419106.62</v>
      </c>
      <c r="F51" s="292">
        <f t="shared" si="5"/>
        <v>10885.98</v>
      </c>
      <c r="G51" s="292">
        <f t="shared" si="6"/>
        <v>6454.02</v>
      </c>
      <c r="H51" s="293">
        <f t="shared" si="7"/>
        <v>17340</v>
      </c>
      <c r="I51" s="301">
        <f t="shared" si="18"/>
        <v>2544585.0799999977</v>
      </c>
      <c r="J51" s="510">
        <f t="shared" si="8"/>
        <v>11450.63</v>
      </c>
      <c r="K51" s="292">
        <f t="shared" si="9"/>
        <v>5999.3700000000008</v>
      </c>
      <c r="L51" s="321">
        <f t="shared" si="21"/>
        <v>17450</v>
      </c>
      <c r="M51" s="300">
        <f t="shared" si="19"/>
        <v>2511307.5300000007</v>
      </c>
      <c r="N51" s="292">
        <f t="shared" si="11"/>
        <v>11300.88</v>
      </c>
      <c r="O51" s="292">
        <f t="shared" si="12"/>
        <v>4139.1200000000008</v>
      </c>
      <c r="P51" s="326">
        <f t="shared" si="23"/>
        <v>15440</v>
      </c>
      <c r="Q51" s="301">
        <f t="shared" si="20"/>
        <v>2599536.0699999998</v>
      </c>
      <c r="R51" s="292">
        <f t="shared" si="14"/>
        <v>11697.91</v>
      </c>
      <c r="S51" s="292">
        <f t="shared" si="15"/>
        <v>2432.09</v>
      </c>
      <c r="T51" s="322">
        <f t="shared" si="22"/>
        <v>14130</v>
      </c>
      <c r="U51" s="134"/>
      <c r="V51" s="297">
        <v>29</v>
      </c>
      <c r="W51" s="298">
        <v>0.89</v>
      </c>
      <c r="X51" s="299">
        <v>0.89</v>
      </c>
    </row>
    <row r="52" spans="1:24" ht="15" customHeight="1">
      <c r="A52" s="409">
        <f t="shared" si="2"/>
        <v>5.3999999999999999E-2</v>
      </c>
      <c r="B52" s="406">
        <f t="shared" si="3"/>
        <v>4.4999999999999997E-3</v>
      </c>
      <c r="C52" s="197">
        <f t="shared" si="4"/>
        <v>3</v>
      </c>
      <c r="D52" s="290">
        <v>30</v>
      </c>
      <c r="E52" s="300">
        <f t="shared" si="17"/>
        <v>2412652.6</v>
      </c>
      <c r="F52" s="292">
        <f t="shared" si="5"/>
        <v>10856.94</v>
      </c>
      <c r="G52" s="292">
        <f t="shared" si="6"/>
        <v>6483.0599999999995</v>
      </c>
      <c r="H52" s="293">
        <f t="shared" si="7"/>
        <v>17340</v>
      </c>
      <c r="I52" s="301">
        <f t="shared" si="18"/>
        <v>2538585.7099999976</v>
      </c>
      <c r="J52" s="510">
        <f t="shared" si="8"/>
        <v>11423.64</v>
      </c>
      <c r="K52" s="292">
        <f t="shared" si="9"/>
        <v>6026.3600000000006</v>
      </c>
      <c r="L52" s="321">
        <f t="shared" si="21"/>
        <v>17450</v>
      </c>
      <c r="M52" s="300">
        <f t="shared" si="19"/>
        <v>2507168.4100000006</v>
      </c>
      <c r="N52" s="292">
        <f t="shared" si="11"/>
        <v>11282.26</v>
      </c>
      <c r="O52" s="292">
        <f t="shared" si="12"/>
        <v>4157.74</v>
      </c>
      <c r="P52" s="326">
        <f t="shared" si="23"/>
        <v>15440</v>
      </c>
      <c r="Q52" s="301">
        <f t="shared" si="20"/>
        <v>2597103.98</v>
      </c>
      <c r="R52" s="292">
        <f t="shared" si="14"/>
        <v>11686.97</v>
      </c>
      <c r="S52" s="292">
        <f t="shared" si="15"/>
        <v>2443.0300000000007</v>
      </c>
      <c r="T52" s="322">
        <f t="shared" si="22"/>
        <v>14130</v>
      </c>
      <c r="U52" s="134"/>
      <c r="V52" s="327">
        <v>30</v>
      </c>
      <c r="W52" s="328">
        <v>0.89</v>
      </c>
      <c r="X52" s="329">
        <v>0.89</v>
      </c>
    </row>
    <row r="53" spans="1:24" ht="15" customHeight="1">
      <c r="A53" s="409">
        <f t="shared" si="2"/>
        <v>5.3999999999999999E-2</v>
      </c>
      <c r="B53" s="406">
        <f t="shared" si="3"/>
        <v>4.4999999999999997E-3</v>
      </c>
      <c r="C53" s="197">
        <f t="shared" si="4"/>
        <v>3</v>
      </c>
      <c r="D53" s="290">
        <v>31</v>
      </c>
      <c r="E53" s="300">
        <f t="shared" si="17"/>
        <v>2406169.54</v>
      </c>
      <c r="F53" s="292">
        <f t="shared" si="5"/>
        <v>10827.76</v>
      </c>
      <c r="G53" s="292">
        <f t="shared" si="6"/>
        <v>6512.24</v>
      </c>
      <c r="H53" s="293">
        <f t="shared" si="7"/>
        <v>17340</v>
      </c>
      <c r="I53" s="301">
        <f t="shared" si="18"/>
        <v>2532559.3499999978</v>
      </c>
      <c r="J53" s="510">
        <f t="shared" si="8"/>
        <v>11396.52</v>
      </c>
      <c r="K53" s="292">
        <f t="shared" si="9"/>
        <v>6053.48</v>
      </c>
      <c r="L53" s="321">
        <f t="shared" si="21"/>
        <v>17450</v>
      </c>
      <c r="M53" s="300">
        <f t="shared" si="19"/>
        <v>2503010.6700000004</v>
      </c>
      <c r="N53" s="292">
        <f t="shared" si="11"/>
        <v>11263.55</v>
      </c>
      <c r="O53" s="292">
        <f t="shared" si="12"/>
        <v>4176.4500000000007</v>
      </c>
      <c r="P53" s="326">
        <f t="shared" si="23"/>
        <v>15440</v>
      </c>
      <c r="Q53" s="301">
        <f t="shared" si="20"/>
        <v>2594660.9500000002</v>
      </c>
      <c r="R53" s="292">
        <f t="shared" si="14"/>
        <v>11675.97</v>
      </c>
      <c r="S53" s="292">
        <f t="shared" si="15"/>
        <v>2454.0300000000007</v>
      </c>
      <c r="T53" s="322">
        <f t="shared" si="22"/>
        <v>14130</v>
      </c>
      <c r="U53" s="134"/>
      <c r="V53" s="134"/>
      <c r="W53" s="134"/>
      <c r="X53" s="134"/>
    </row>
    <row r="54" spans="1:24" ht="15" customHeight="1">
      <c r="A54" s="409">
        <f t="shared" si="2"/>
        <v>5.3999999999999999E-2</v>
      </c>
      <c r="B54" s="406">
        <f t="shared" si="3"/>
        <v>4.4999999999999997E-3</v>
      </c>
      <c r="C54" s="197">
        <f t="shared" si="4"/>
        <v>3</v>
      </c>
      <c r="D54" s="290">
        <v>32</v>
      </c>
      <c r="E54" s="300">
        <f t="shared" si="17"/>
        <v>2399657.2999999998</v>
      </c>
      <c r="F54" s="292">
        <f t="shared" si="5"/>
        <v>10798.46</v>
      </c>
      <c r="G54" s="292">
        <f t="shared" si="6"/>
        <v>6541.5400000000009</v>
      </c>
      <c r="H54" s="293">
        <f t="shared" si="7"/>
        <v>17340</v>
      </c>
      <c r="I54" s="301">
        <f t="shared" si="18"/>
        <v>2526505.8699999978</v>
      </c>
      <c r="J54" s="510">
        <f t="shared" si="8"/>
        <v>11369.28</v>
      </c>
      <c r="K54" s="292">
        <f t="shared" si="9"/>
        <v>6080.7199999999993</v>
      </c>
      <c r="L54" s="321">
        <f t="shared" si="21"/>
        <v>17450</v>
      </c>
      <c r="M54" s="300">
        <f t="shared" si="19"/>
        <v>2498834.2200000002</v>
      </c>
      <c r="N54" s="292">
        <f t="shared" si="11"/>
        <v>11244.75</v>
      </c>
      <c r="O54" s="292">
        <f t="shared" si="12"/>
        <v>4195.25</v>
      </c>
      <c r="P54" s="326">
        <f t="shared" si="23"/>
        <v>15440</v>
      </c>
      <c r="Q54" s="301">
        <f t="shared" si="20"/>
        <v>2592206.9200000004</v>
      </c>
      <c r="R54" s="292">
        <f t="shared" si="14"/>
        <v>11664.93</v>
      </c>
      <c r="S54" s="292">
        <f t="shared" si="15"/>
        <v>2465.0699999999997</v>
      </c>
      <c r="T54" s="322">
        <f t="shared" si="22"/>
        <v>14130</v>
      </c>
      <c r="U54" s="134"/>
      <c r="V54" s="134"/>
      <c r="W54" s="134"/>
      <c r="X54" s="134"/>
    </row>
    <row r="55" spans="1:24" ht="15" customHeight="1">
      <c r="A55" s="409">
        <f t="shared" si="2"/>
        <v>5.3999999999999999E-2</v>
      </c>
      <c r="B55" s="406">
        <f t="shared" si="3"/>
        <v>4.4999999999999997E-3</v>
      </c>
      <c r="C55" s="197">
        <f t="shared" si="4"/>
        <v>3</v>
      </c>
      <c r="D55" s="290">
        <v>33</v>
      </c>
      <c r="E55" s="300">
        <f t="shared" si="17"/>
        <v>2393115.7599999998</v>
      </c>
      <c r="F55" s="292">
        <f t="shared" si="5"/>
        <v>10769.02</v>
      </c>
      <c r="G55" s="292">
        <f t="shared" si="6"/>
        <v>6570.98</v>
      </c>
      <c r="H55" s="293">
        <f t="shared" si="7"/>
        <v>17340</v>
      </c>
      <c r="I55" s="301">
        <f t="shared" si="18"/>
        <v>2520425.1499999976</v>
      </c>
      <c r="J55" s="510">
        <f t="shared" si="8"/>
        <v>11341.91</v>
      </c>
      <c r="K55" s="292">
        <f t="shared" si="9"/>
        <v>6108.09</v>
      </c>
      <c r="L55" s="321">
        <f t="shared" si="21"/>
        <v>17450</v>
      </c>
      <c r="M55" s="300">
        <f t="shared" si="19"/>
        <v>2494638.9700000002</v>
      </c>
      <c r="N55" s="292">
        <f t="shared" si="11"/>
        <v>11225.88</v>
      </c>
      <c r="O55" s="292">
        <f t="shared" si="12"/>
        <v>4214.1200000000008</v>
      </c>
      <c r="P55" s="326">
        <f t="shared" si="23"/>
        <v>15440</v>
      </c>
      <c r="Q55" s="301">
        <f t="shared" si="20"/>
        <v>2589741.8500000006</v>
      </c>
      <c r="R55" s="292">
        <f t="shared" si="14"/>
        <v>11653.84</v>
      </c>
      <c r="S55" s="292">
        <f t="shared" si="15"/>
        <v>2476.16</v>
      </c>
      <c r="T55" s="322">
        <f t="shared" si="22"/>
        <v>14130</v>
      </c>
      <c r="U55" s="134"/>
      <c r="V55" s="134"/>
      <c r="W55" s="134"/>
      <c r="X55" s="134"/>
    </row>
    <row r="56" spans="1:24" ht="15" customHeight="1">
      <c r="A56" s="409">
        <f t="shared" si="2"/>
        <v>5.3999999999999999E-2</v>
      </c>
      <c r="B56" s="406">
        <f t="shared" si="3"/>
        <v>4.4999999999999997E-3</v>
      </c>
      <c r="C56" s="197">
        <f t="shared" si="4"/>
        <v>3</v>
      </c>
      <c r="D56" s="290">
        <v>34</v>
      </c>
      <c r="E56" s="300">
        <f t="shared" si="17"/>
        <v>2386544.7799999998</v>
      </c>
      <c r="F56" s="292">
        <f t="shared" si="5"/>
        <v>10739.45</v>
      </c>
      <c r="G56" s="292">
        <f t="shared" si="6"/>
        <v>6600.5499999999993</v>
      </c>
      <c r="H56" s="293">
        <f t="shared" si="7"/>
        <v>17340</v>
      </c>
      <c r="I56" s="301">
        <f t="shared" si="18"/>
        <v>2514317.0599999977</v>
      </c>
      <c r="J56" s="510">
        <f t="shared" si="8"/>
        <v>11314.43</v>
      </c>
      <c r="K56" s="292">
        <f t="shared" si="9"/>
        <v>6135.57</v>
      </c>
      <c r="L56" s="321">
        <f t="shared" si="21"/>
        <v>17450</v>
      </c>
      <c r="M56" s="300">
        <f t="shared" si="19"/>
        <v>2490424.85</v>
      </c>
      <c r="N56" s="292">
        <f t="shared" si="11"/>
        <v>11206.91</v>
      </c>
      <c r="O56" s="292">
        <f t="shared" si="12"/>
        <v>4233.09</v>
      </c>
      <c r="P56" s="326">
        <f t="shared" si="23"/>
        <v>15440</v>
      </c>
      <c r="Q56" s="301">
        <f t="shared" si="20"/>
        <v>2587265.6900000004</v>
      </c>
      <c r="R56" s="292">
        <f t="shared" si="14"/>
        <v>11642.7</v>
      </c>
      <c r="S56" s="292">
        <f t="shared" si="15"/>
        <v>2487.2999999999993</v>
      </c>
      <c r="T56" s="322">
        <f t="shared" si="22"/>
        <v>14130</v>
      </c>
      <c r="U56" s="134"/>
      <c r="V56" s="134"/>
      <c r="W56" s="134"/>
      <c r="X56" s="134"/>
    </row>
    <row r="57" spans="1:24" ht="15" customHeight="1">
      <c r="A57" s="409">
        <f t="shared" si="2"/>
        <v>5.3999999999999999E-2</v>
      </c>
      <c r="B57" s="406">
        <f t="shared" si="3"/>
        <v>4.4999999999999997E-3</v>
      </c>
      <c r="C57" s="197">
        <f t="shared" si="4"/>
        <v>3</v>
      </c>
      <c r="D57" s="290">
        <v>35</v>
      </c>
      <c r="E57" s="300">
        <f t="shared" si="17"/>
        <v>2379944.23</v>
      </c>
      <c r="F57" s="292">
        <f t="shared" si="5"/>
        <v>10709.75</v>
      </c>
      <c r="G57" s="292">
        <f t="shared" si="6"/>
        <v>6630.25</v>
      </c>
      <c r="H57" s="293">
        <f t="shared" si="7"/>
        <v>17340</v>
      </c>
      <c r="I57" s="301">
        <f t="shared" si="18"/>
        <v>2508181.4899999979</v>
      </c>
      <c r="J57" s="510">
        <f t="shared" si="8"/>
        <v>11286.82</v>
      </c>
      <c r="K57" s="292">
        <f t="shared" si="9"/>
        <v>6163.18</v>
      </c>
      <c r="L57" s="321">
        <f t="shared" si="21"/>
        <v>17450</v>
      </c>
      <c r="M57" s="300">
        <f t="shared" si="19"/>
        <v>2486191.7600000002</v>
      </c>
      <c r="N57" s="292">
        <f t="shared" si="11"/>
        <v>11187.86</v>
      </c>
      <c r="O57" s="292">
        <f t="shared" si="12"/>
        <v>4252.1399999999994</v>
      </c>
      <c r="P57" s="326">
        <f t="shared" si="23"/>
        <v>15440</v>
      </c>
      <c r="Q57" s="301">
        <f t="shared" si="20"/>
        <v>2584778.3900000006</v>
      </c>
      <c r="R57" s="292">
        <f t="shared" si="14"/>
        <v>11631.5</v>
      </c>
      <c r="S57" s="292">
        <f t="shared" si="15"/>
        <v>2498.5</v>
      </c>
      <c r="T57" s="322">
        <f t="shared" si="22"/>
        <v>14130</v>
      </c>
      <c r="U57" s="134"/>
      <c r="V57" s="134"/>
      <c r="W57" s="134"/>
      <c r="X57" s="134"/>
    </row>
    <row r="58" spans="1:24" ht="15" customHeight="1">
      <c r="A58" s="410">
        <f t="shared" si="2"/>
        <v>5.3999999999999999E-2</v>
      </c>
      <c r="B58" s="407">
        <f t="shared" si="3"/>
        <v>4.4999999999999997E-3</v>
      </c>
      <c r="C58" s="223">
        <f t="shared" si="4"/>
        <v>3</v>
      </c>
      <c r="D58" s="304">
        <v>36</v>
      </c>
      <c r="E58" s="305">
        <f t="shared" si="17"/>
        <v>2373313.98</v>
      </c>
      <c r="F58" s="306">
        <f t="shared" si="5"/>
        <v>10679.91</v>
      </c>
      <c r="G58" s="306">
        <f t="shared" si="6"/>
        <v>6660.09</v>
      </c>
      <c r="H58" s="307">
        <f t="shared" si="7"/>
        <v>17340</v>
      </c>
      <c r="I58" s="308">
        <f t="shared" si="18"/>
        <v>2502018.3099999977</v>
      </c>
      <c r="J58" s="511">
        <f t="shared" si="8"/>
        <v>11259.08</v>
      </c>
      <c r="K58" s="306">
        <f t="shared" si="9"/>
        <v>6190.92</v>
      </c>
      <c r="L58" s="323">
        <f t="shared" si="21"/>
        <v>17450</v>
      </c>
      <c r="M58" s="305">
        <f t="shared" si="19"/>
        <v>2481939.62</v>
      </c>
      <c r="N58" s="306">
        <f t="shared" si="11"/>
        <v>11168.73</v>
      </c>
      <c r="O58" s="306">
        <f t="shared" si="12"/>
        <v>4271.2700000000004</v>
      </c>
      <c r="P58" s="330">
        <f t="shared" si="23"/>
        <v>15440</v>
      </c>
      <c r="Q58" s="308">
        <f t="shared" si="20"/>
        <v>2582279.8900000006</v>
      </c>
      <c r="R58" s="306">
        <f t="shared" si="14"/>
        <v>11620.26</v>
      </c>
      <c r="S58" s="306">
        <f t="shared" si="15"/>
        <v>2509.7399999999998</v>
      </c>
      <c r="T58" s="324">
        <f t="shared" si="22"/>
        <v>14130</v>
      </c>
      <c r="U58" s="134"/>
      <c r="V58" s="134"/>
      <c r="W58" s="134"/>
      <c r="X58" s="134"/>
    </row>
    <row r="59" spans="1:24" ht="15" customHeight="1">
      <c r="A59" s="411">
        <f t="shared" si="2"/>
        <v>6.4000000000000001E-2</v>
      </c>
      <c r="B59" s="408">
        <f t="shared" si="3"/>
        <v>5.3333333333333332E-3</v>
      </c>
      <c r="C59" s="252">
        <f t="shared" si="4"/>
        <v>4</v>
      </c>
      <c r="D59" s="313">
        <v>37</v>
      </c>
      <c r="E59" s="314">
        <f t="shared" si="17"/>
        <v>2366653.89</v>
      </c>
      <c r="F59" s="315">
        <f t="shared" si="5"/>
        <v>12622.15</v>
      </c>
      <c r="G59" s="315">
        <f t="shared" si="6"/>
        <v>4717.8500000000004</v>
      </c>
      <c r="H59" s="316">
        <f t="shared" si="7"/>
        <v>17340</v>
      </c>
      <c r="I59" s="317">
        <f t="shared" si="18"/>
        <v>2495827.3899999978</v>
      </c>
      <c r="J59" s="512">
        <f t="shared" si="8"/>
        <v>13311.08</v>
      </c>
      <c r="K59" s="315">
        <f t="shared" si="9"/>
        <v>4138.92</v>
      </c>
      <c r="L59" s="318">
        <f t="shared" si="21"/>
        <v>17450</v>
      </c>
      <c r="M59" s="314">
        <f t="shared" si="19"/>
        <v>2477668.35</v>
      </c>
      <c r="N59" s="315">
        <f t="shared" si="11"/>
        <v>13214.23</v>
      </c>
      <c r="O59" s="315">
        <f t="shared" si="12"/>
        <v>2225.7700000000004</v>
      </c>
      <c r="P59" s="325">
        <f t="shared" si="23"/>
        <v>15440</v>
      </c>
      <c r="Q59" s="317">
        <f t="shared" si="20"/>
        <v>2579770.1500000004</v>
      </c>
      <c r="R59" s="315">
        <f t="shared" si="14"/>
        <v>13758.77</v>
      </c>
      <c r="S59" s="315">
        <f t="shared" si="15"/>
        <v>1781.2299999999996</v>
      </c>
      <c r="T59" s="331">
        <f t="shared" ref="T59:T82" si="24">IF(Q59&lt;$M$16,Q59+R59,$M$16)</f>
        <v>15540</v>
      </c>
      <c r="U59" s="134"/>
      <c r="V59" s="134"/>
      <c r="W59" s="134"/>
      <c r="X59" s="134"/>
    </row>
    <row r="60" spans="1:24" ht="15" customHeight="1">
      <c r="A60" s="409">
        <f t="shared" si="2"/>
        <v>6.4000000000000001E-2</v>
      </c>
      <c r="B60" s="406">
        <f t="shared" si="3"/>
        <v>5.3333333333333332E-3</v>
      </c>
      <c r="C60" s="197">
        <f t="shared" si="4"/>
        <v>4</v>
      </c>
      <c r="D60" s="290">
        <v>38</v>
      </c>
      <c r="E60" s="300">
        <f t="shared" si="17"/>
        <v>2361936.04</v>
      </c>
      <c r="F60" s="292">
        <f t="shared" si="5"/>
        <v>12596.99</v>
      </c>
      <c r="G60" s="292">
        <f t="shared" si="6"/>
        <v>4743.01</v>
      </c>
      <c r="H60" s="293">
        <f t="shared" si="7"/>
        <v>17340</v>
      </c>
      <c r="I60" s="301">
        <f t="shared" si="18"/>
        <v>2491688.4699999979</v>
      </c>
      <c r="J60" s="510">
        <f t="shared" si="8"/>
        <v>13289.01</v>
      </c>
      <c r="K60" s="292">
        <f t="shared" si="9"/>
        <v>4160.99</v>
      </c>
      <c r="L60" s="321">
        <f t="shared" si="21"/>
        <v>17450</v>
      </c>
      <c r="M60" s="300">
        <f t="shared" si="19"/>
        <v>2475442.58</v>
      </c>
      <c r="N60" s="292">
        <f t="shared" si="11"/>
        <v>13202.36</v>
      </c>
      <c r="O60" s="292">
        <f t="shared" si="12"/>
        <v>2237.6399999999994</v>
      </c>
      <c r="P60" s="326">
        <f t="shared" si="23"/>
        <v>15440</v>
      </c>
      <c r="Q60" s="301">
        <f t="shared" si="20"/>
        <v>2577988.9200000004</v>
      </c>
      <c r="R60" s="292">
        <f t="shared" si="14"/>
        <v>13749.27</v>
      </c>
      <c r="S60" s="292">
        <f t="shared" si="15"/>
        <v>1790.7299999999996</v>
      </c>
      <c r="T60" s="332">
        <f t="shared" si="24"/>
        <v>15540</v>
      </c>
      <c r="U60" s="134"/>
      <c r="V60" s="134"/>
      <c r="W60" s="134"/>
      <c r="X60" s="134"/>
    </row>
    <row r="61" spans="1:24" ht="15" customHeight="1">
      <c r="A61" s="409">
        <f t="shared" si="2"/>
        <v>6.4000000000000001E-2</v>
      </c>
      <c r="B61" s="406">
        <f t="shared" si="3"/>
        <v>5.3333333333333332E-3</v>
      </c>
      <c r="C61" s="197">
        <f t="shared" si="4"/>
        <v>4</v>
      </c>
      <c r="D61" s="290">
        <v>39</v>
      </c>
      <c r="E61" s="300">
        <f t="shared" si="17"/>
        <v>2357193.0300000003</v>
      </c>
      <c r="F61" s="292">
        <f t="shared" si="5"/>
        <v>12571.7</v>
      </c>
      <c r="G61" s="292">
        <f t="shared" si="6"/>
        <v>4768.2999999999993</v>
      </c>
      <c r="H61" s="293">
        <f t="shared" si="7"/>
        <v>17340</v>
      </c>
      <c r="I61" s="301">
        <f t="shared" si="18"/>
        <v>2487527.4799999977</v>
      </c>
      <c r="J61" s="510">
        <f t="shared" si="8"/>
        <v>13266.81</v>
      </c>
      <c r="K61" s="292">
        <f t="shared" si="9"/>
        <v>4183.1900000000005</v>
      </c>
      <c r="L61" s="321">
        <f t="shared" si="21"/>
        <v>17450</v>
      </c>
      <c r="M61" s="300">
        <f t="shared" si="19"/>
        <v>2473204.94</v>
      </c>
      <c r="N61" s="292">
        <f t="shared" si="11"/>
        <v>13190.43</v>
      </c>
      <c r="O61" s="292">
        <f t="shared" si="12"/>
        <v>2249.5699999999997</v>
      </c>
      <c r="P61" s="326">
        <f t="shared" si="23"/>
        <v>15440</v>
      </c>
      <c r="Q61" s="301">
        <f t="shared" si="20"/>
        <v>2576198.1900000004</v>
      </c>
      <c r="R61" s="292">
        <f t="shared" si="14"/>
        <v>13739.72</v>
      </c>
      <c r="S61" s="292">
        <f t="shared" si="15"/>
        <v>1800.2800000000007</v>
      </c>
      <c r="T61" s="332">
        <f t="shared" si="24"/>
        <v>15540</v>
      </c>
      <c r="U61" s="134"/>
      <c r="V61" s="134"/>
      <c r="W61" s="134"/>
      <c r="X61" s="134"/>
    </row>
    <row r="62" spans="1:24" ht="15" customHeight="1">
      <c r="A62" s="409">
        <f t="shared" si="2"/>
        <v>6.4000000000000001E-2</v>
      </c>
      <c r="B62" s="406">
        <f t="shared" si="3"/>
        <v>5.3333333333333332E-3</v>
      </c>
      <c r="C62" s="197">
        <f t="shared" si="4"/>
        <v>4</v>
      </c>
      <c r="D62" s="290">
        <v>40</v>
      </c>
      <c r="E62" s="300">
        <f t="shared" si="17"/>
        <v>2352424.7300000004</v>
      </c>
      <c r="F62" s="292">
        <f t="shared" si="5"/>
        <v>12546.27</v>
      </c>
      <c r="G62" s="292">
        <f t="shared" si="6"/>
        <v>4793.7299999999996</v>
      </c>
      <c r="H62" s="293">
        <f t="shared" si="7"/>
        <v>17340</v>
      </c>
      <c r="I62" s="301">
        <f t="shared" si="18"/>
        <v>2483344.2899999977</v>
      </c>
      <c r="J62" s="510">
        <f t="shared" si="8"/>
        <v>13244.5</v>
      </c>
      <c r="K62" s="292">
        <f t="shared" si="9"/>
        <v>4205.5</v>
      </c>
      <c r="L62" s="321">
        <f t="shared" si="21"/>
        <v>17450</v>
      </c>
      <c r="M62" s="300">
        <f t="shared" si="19"/>
        <v>2470955.37</v>
      </c>
      <c r="N62" s="292">
        <f t="shared" si="11"/>
        <v>13178.43</v>
      </c>
      <c r="O62" s="292">
        <f t="shared" si="12"/>
        <v>2261.5699999999997</v>
      </c>
      <c r="P62" s="326">
        <f t="shared" si="23"/>
        <v>15440</v>
      </c>
      <c r="Q62" s="301">
        <f t="shared" si="20"/>
        <v>2574397.9100000006</v>
      </c>
      <c r="R62" s="292">
        <f t="shared" si="14"/>
        <v>13730.12</v>
      </c>
      <c r="S62" s="292">
        <f t="shared" si="15"/>
        <v>1809.8799999999992</v>
      </c>
      <c r="T62" s="332">
        <f t="shared" si="24"/>
        <v>15540</v>
      </c>
      <c r="U62" s="134"/>
      <c r="V62" s="134"/>
      <c r="W62" s="134"/>
      <c r="X62" s="134"/>
    </row>
    <row r="63" spans="1:24" ht="15" customHeight="1">
      <c r="A63" s="409">
        <f t="shared" si="2"/>
        <v>6.4000000000000001E-2</v>
      </c>
      <c r="B63" s="406">
        <f t="shared" si="3"/>
        <v>5.3333333333333332E-3</v>
      </c>
      <c r="C63" s="197">
        <f t="shared" si="4"/>
        <v>4</v>
      </c>
      <c r="D63" s="290">
        <v>41</v>
      </c>
      <c r="E63" s="300">
        <f t="shared" si="17"/>
        <v>2347631.0000000005</v>
      </c>
      <c r="F63" s="292">
        <f t="shared" si="5"/>
        <v>12520.7</v>
      </c>
      <c r="G63" s="292">
        <f t="shared" si="6"/>
        <v>4819.2999999999993</v>
      </c>
      <c r="H63" s="293">
        <f t="shared" si="7"/>
        <v>17340</v>
      </c>
      <c r="I63" s="301">
        <f t="shared" si="18"/>
        <v>2479138.7899999977</v>
      </c>
      <c r="J63" s="510">
        <f t="shared" si="8"/>
        <v>13222.07</v>
      </c>
      <c r="K63" s="292">
        <f t="shared" si="9"/>
        <v>4227.93</v>
      </c>
      <c r="L63" s="321">
        <f t="shared" si="21"/>
        <v>17450</v>
      </c>
      <c r="M63" s="300">
        <f t="shared" si="19"/>
        <v>2468693.8000000003</v>
      </c>
      <c r="N63" s="292">
        <f t="shared" si="11"/>
        <v>13166.37</v>
      </c>
      <c r="O63" s="292">
        <f t="shared" si="12"/>
        <v>2273.6299999999992</v>
      </c>
      <c r="P63" s="326">
        <f t="shared" si="23"/>
        <v>15440</v>
      </c>
      <c r="Q63" s="301">
        <f t="shared" si="20"/>
        <v>2572588.0300000007</v>
      </c>
      <c r="R63" s="292">
        <f t="shared" si="14"/>
        <v>13720.47</v>
      </c>
      <c r="S63" s="292">
        <f t="shared" si="15"/>
        <v>1819.5300000000007</v>
      </c>
      <c r="T63" s="332">
        <f t="shared" si="24"/>
        <v>15540</v>
      </c>
      <c r="U63" s="134"/>
      <c r="V63" s="134"/>
      <c r="W63" s="134"/>
      <c r="X63" s="134"/>
    </row>
    <row r="64" spans="1:24" ht="15" customHeight="1">
      <c r="A64" s="409">
        <f t="shared" si="2"/>
        <v>6.4000000000000001E-2</v>
      </c>
      <c r="B64" s="406">
        <f t="shared" si="3"/>
        <v>5.3333333333333332E-3</v>
      </c>
      <c r="C64" s="197">
        <f t="shared" si="4"/>
        <v>4</v>
      </c>
      <c r="D64" s="290">
        <v>42</v>
      </c>
      <c r="E64" s="300">
        <f t="shared" si="17"/>
        <v>2342811.7000000007</v>
      </c>
      <c r="F64" s="292">
        <f t="shared" si="5"/>
        <v>12495</v>
      </c>
      <c r="G64" s="292">
        <f t="shared" si="6"/>
        <v>4845</v>
      </c>
      <c r="H64" s="293">
        <f t="shared" si="7"/>
        <v>17340</v>
      </c>
      <c r="I64" s="301">
        <f t="shared" si="18"/>
        <v>2474910.8599999975</v>
      </c>
      <c r="J64" s="510">
        <f t="shared" si="8"/>
        <v>13199.52</v>
      </c>
      <c r="K64" s="292">
        <f t="shared" si="9"/>
        <v>4250.4799999999996</v>
      </c>
      <c r="L64" s="321">
        <f t="shared" si="21"/>
        <v>17450</v>
      </c>
      <c r="M64" s="300">
        <f t="shared" si="19"/>
        <v>2466420.1700000004</v>
      </c>
      <c r="N64" s="292">
        <f t="shared" si="11"/>
        <v>13154.24</v>
      </c>
      <c r="O64" s="292">
        <f t="shared" si="12"/>
        <v>2285.7600000000002</v>
      </c>
      <c r="P64" s="326">
        <f t="shared" si="23"/>
        <v>15440</v>
      </c>
      <c r="Q64" s="301">
        <f t="shared" si="20"/>
        <v>2570768.5000000009</v>
      </c>
      <c r="R64" s="292">
        <f t="shared" si="14"/>
        <v>13710.77</v>
      </c>
      <c r="S64" s="292">
        <f t="shared" si="15"/>
        <v>1829.2299999999996</v>
      </c>
      <c r="T64" s="332">
        <f t="shared" si="24"/>
        <v>15540</v>
      </c>
      <c r="U64" s="134"/>
      <c r="V64" s="134"/>
      <c r="W64" s="134"/>
      <c r="X64" s="134"/>
    </row>
    <row r="65" spans="1:24" ht="15" customHeight="1">
      <c r="A65" s="409">
        <f t="shared" si="2"/>
        <v>6.4000000000000001E-2</v>
      </c>
      <c r="B65" s="406">
        <f t="shared" si="3"/>
        <v>5.3333333333333332E-3</v>
      </c>
      <c r="C65" s="197">
        <f t="shared" si="4"/>
        <v>4</v>
      </c>
      <c r="D65" s="290">
        <v>43</v>
      </c>
      <c r="E65" s="300">
        <f t="shared" si="17"/>
        <v>2337966.7000000007</v>
      </c>
      <c r="F65" s="292">
        <f t="shared" si="5"/>
        <v>12469.16</v>
      </c>
      <c r="G65" s="292">
        <f t="shared" si="6"/>
        <v>4870.84</v>
      </c>
      <c r="H65" s="293">
        <f t="shared" si="7"/>
        <v>17340</v>
      </c>
      <c r="I65" s="301">
        <f t="shared" si="18"/>
        <v>2470660.3799999976</v>
      </c>
      <c r="J65" s="510">
        <f t="shared" si="8"/>
        <v>13176.86</v>
      </c>
      <c r="K65" s="292">
        <f t="shared" si="9"/>
        <v>4273.1399999999994</v>
      </c>
      <c r="L65" s="321">
        <f t="shared" si="21"/>
        <v>17450</v>
      </c>
      <c r="M65" s="300">
        <f t="shared" si="19"/>
        <v>2464134.4100000006</v>
      </c>
      <c r="N65" s="292">
        <f t="shared" si="11"/>
        <v>13142.05</v>
      </c>
      <c r="O65" s="292">
        <f t="shared" si="12"/>
        <v>2297.9500000000007</v>
      </c>
      <c r="P65" s="326">
        <f t="shared" si="23"/>
        <v>15440</v>
      </c>
      <c r="Q65" s="301">
        <f t="shared" si="20"/>
        <v>2568939.2700000009</v>
      </c>
      <c r="R65" s="292">
        <f t="shared" si="14"/>
        <v>13701.01</v>
      </c>
      <c r="S65" s="292">
        <f t="shared" si="15"/>
        <v>1838.9899999999998</v>
      </c>
      <c r="T65" s="332">
        <f t="shared" si="24"/>
        <v>15540</v>
      </c>
      <c r="U65" s="134"/>
      <c r="V65" s="134"/>
      <c r="W65" s="134"/>
      <c r="X65" s="134"/>
    </row>
    <row r="66" spans="1:24" ht="15" customHeight="1">
      <c r="A66" s="409">
        <f t="shared" si="2"/>
        <v>6.4000000000000001E-2</v>
      </c>
      <c r="B66" s="406">
        <f t="shared" si="3"/>
        <v>5.3333333333333332E-3</v>
      </c>
      <c r="C66" s="197">
        <f t="shared" si="4"/>
        <v>4</v>
      </c>
      <c r="D66" s="290">
        <v>44</v>
      </c>
      <c r="E66" s="300">
        <f t="shared" si="17"/>
        <v>2333095.8600000008</v>
      </c>
      <c r="F66" s="292">
        <f t="shared" si="5"/>
        <v>12443.18</v>
      </c>
      <c r="G66" s="292">
        <f t="shared" si="6"/>
        <v>4896.82</v>
      </c>
      <c r="H66" s="293">
        <f t="shared" si="7"/>
        <v>17340</v>
      </c>
      <c r="I66" s="301">
        <f t="shared" si="18"/>
        <v>2466387.2399999974</v>
      </c>
      <c r="J66" s="510">
        <f t="shared" si="8"/>
        <v>13154.07</v>
      </c>
      <c r="K66" s="292">
        <f t="shared" si="9"/>
        <v>4295.93</v>
      </c>
      <c r="L66" s="321">
        <f t="shared" si="21"/>
        <v>17450</v>
      </c>
      <c r="M66" s="300">
        <f t="shared" si="19"/>
        <v>2461836.4600000004</v>
      </c>
      <c r="N66" s="292">
        <f t="shared" si="11"/>
        <v>13129.79</v>
      </c>
      <c r="O66" s="292">
        <f t="shared" si="12"/>
        <v>2310.2099999999991</v>
      </c>
      <c r="P66" s="326">
        <f t="shared" si="23"/>
        <v>15440</v>
      </c>
      <c r="Q66" s="301">
        <f t="shared" si="20"/>
        <v>2567100.2800000007</v>
      </c>
      <c r="R66" s="292">
        <f t="shared" si="14"/>
        <v>13691.2</v>
      </c>
      <c r="S66" s="292">
        <f t="shared" si="15"/>
        <v>1848.7999999999993</v>
      </c>
      <c r="T66" s="332">
        <f t="shared" si="24"/>
        <v>15540</v>
      </c>
      <c r="U66" s="134"/>
      <c r="V66" s="134"/>
      <c r="W66" s="134"/>
      <c r="X66" s="134"/>
    </row>
    <row r="67" spans="1:24" ht="15" customHeight="1">
      <c r="A67" s="409">
        <f t="shared" si="2"/>
        <v>6.4000000000000001E-2</v>
      </c>
      <c r="B67" s="406">
        <f t="shared" si="3"/>
        <v>5.3333333333333332E-3</v>
      </c>
      <c r="C67" s="197">
        <f t="shared" si="4"/>
        <v>4</v>
      </c>
      <c r="D67" s="290">
        <v>45</v>
      </c>
      <c r="E67" s="300">
        <f t="shared" si="17"/>
        <v>2328199.040000001</v>
      </c>
      <c r="F67" s="292">
        <f t="shared" si="5"/>
        <v>12417.06</v>
      </c>
      <c r="G67" s="292">
        <f t="shared" si="6"/>
        <v>4922.9400000000005</v>
      </c>
      <c r="H67" s="293">
        <f t="shared" si="7"/>
        <v>17340</v>
      </c>
      <c r="I67" s="301">
        <f t="shared" si="18"/>
        <v>2462091.3099999973</v>
      </c>
      <c r="J67" s="510">
        <f t="shared" si="8"/>
        <v>13131.15</v>
      </c>
      <c r="K67" s="292">
        <f t="shared" si="9"/>
        <v>4318.8500000000004</v>
      </c>
      <c r="L67" s="321">
        <f t="shared" si="21"/>
        <v>17450</v>
      </c>
      <c r="M67" s="300">
        <f t="shared" si="19"/>
        <v>2459526.2500000005</v>
      </c>
      <c r="N67" s="292">
        <f t="shared" si="11"/>
        <v>13117.47</v>
      </c>
      <c r="O67" s="292">
        <f t="shared" si="12"/>
        <v>2322.5300000000007</v>
      </c>
      <c r="P67" s="326">
        <f t="shared" si="23"/>
        <v>15440</v>
      </c>
      <c r="Q67" s="301">
        <f t="shared" si="20"/>
        <v>2565251.4800000009</v>
      </c>
      <c r="R67" s="292">
        <f t="shared" si="14"/>
        <v>13681.34</v>
      </c>
      <c r="S67" s="292">
        <f t="shared" si="15"/>
        <v>1858.6599999999999</v>
      </c>
      <c r="T67" s="332">
        <f t="shared" si="24"/>
        <v>15540</v>
      </c>
      <c r="U67" s="134"/>
      <c r="V67" s="134"/>
      <c r="W67" s="134"/>
      <c r="X67" s="134"/>
    </row>
    <row r="68" spans="1:24" ht="15" customHeight="1">
      <c r="A68" s="409">
        <f t="shared" si="2"/>
        <v>6.4000000000000001E-2</v>
      </c>
      <c r="B68" s="406">
        <f t="shared" si="3"/>
        <v>5.3333333333333332E-3</v>
      </c>
      <c r="C68" s="197">
        <f t="shared" si="4"/>
        <v>4</v>
      </c>
      <c r="D68" s="290">
        <v>46</v>
      </c>
      <c r="E68" s="300">
        <f t="shared" si="17"/>
        <v>2323276.100000001</v>
      </c>
      <c r="F68" s="292">
        <f t="shared" si="5"/>
        <v>12390.81</v>
      </c>
      <c r="G68" s="292">
        <f t="shared" si="6"/>
        <v>4949.1900000000005</v>
      </c>
      <c r="H68" s="293">
        <f t="shared" si="7"/>
        <v>17340</v>
      </c>
      <c r="I68" s="301">
        <f t="shared" si="18"/>
        <v>2457772.4599999972</v>
      </c>
      <c r="J68" s="510">
        <f t="shared" si="8"/>
        <v>13108.12</v>
      </c>
      <c r="K68" s="292">
        <f t="shared" si="9"/>
        <v>4341.8799999999992</v>
      </c>
      <c r="L68" s="321">
        <f t="shared" si="21"/>
        <v>17450</v>
      </c>
      <c r="M68" s="300">
        <f t="shared" si="19"/>
        <v>2457203.7200000007</v>
      </c>
      <c r="N68" s="292">
        <f t="shared" si="11"/>
        <v>13105.09</v>
      </c>
      <c r="O68" s="292">
        <f t="shared" si="12"/>
        <v>2334.91</v>
      </c>
      <c r="P68" s="326">
        <f t="shared" si="23"/>
        <v>15440</v>
      </c>
      <c r="Q68" s="301">
        <f t="shared" si="20"/>
        <v>2563392.8200000008</v>
      </c>
      <c r="R68" s="292">
        <f t="shared" si="14"/>
        <v>13671.43</v>
      </c>
      <c r="S68" s="292">
        <f t="shared" si="15"/>
        <v>1868.5699999999997</v>
      </c>
      <c r="T68" s="332">
        <f t="shared" si="24"/>
        <v>15540</v>
      </c>
      <c r="U68" s="134"/>
      <c r="V68" s="134"/>
      <c r="W68" s="134"/>
      <c r="X68" s="134"/>
    </row>
    <row r="69" spans="1:24" ht="15" customHeight="1">
      <c r="A69" s="409">
        <f t="shared" si="2"/>
        <v>6.4000000000000001E-2</v>
      </c>
      <c r="B69" s="406">
        <f t="shared" si="3"/>
        <v>5.3333333333333332E-3</v>
      </c>
      <c r="C69" s="197">
        <f t="shared" si="4"/>
        <v>4</v>
      </c>
      <c r="D69" s="290">
        <v>47</v>
      </c>
      <c r="E69" s="300">
        <f t="shared" si="17"/>
        <v>2318326.9100000011</v>
      </c>
      <c r="F69" s="292">
        <f t="shared" si="5"/>
        <v>12364.41</v>
      </c>
      <c r="G69" s="292">
        <f t="shared" si="6"/>
        <v>4975.59</v>
      </c>
      <c r="H69" s="293">
        <f t="shared" si="7"/>
        <v>17340</v>
      </c>
      <c r="I69" s="301">
        <f t="shared" si="18"/>
        <v>2453430.5799999973</v>
      </c>
      <c r="J69" s="510">
        <f t="shared" si="8"/>
        <v>13084.96</v>
      </c>
      <c r="K69" s="292">
        <f t="shared" si="9"/>
        <v>4365.0400000000009</v>
      </c>
      <c r="L69" s="321">
        <f t="shared" si="21"/>
        <v>17450</v>
      </c>
      <c r="M69" s="300">
        <f t="shared" si="19"/>
        <v>2454868.8100000005</v>
      </c>
      <c r="N69" s="292">
        <f t="shared" si="11"/>
        <v>13092.63</v>
      </c>
      <c r="O69" s="292">
        <f t="shared" si="12"/>
        <v>2347.3700000000008</v>
      </c>
      <c r="P69" s="326">
        <f t="shared" si="23"/>
        <v>15440</v>
      </c>
      <c r="Q69" s="301">
        <f t="shared" si="20"/>
        <v>2561524.2500000009</v>
      </c>
      <c r="R69" s="292">
        <f t="shared" si="14"/>
        <v>13661.46</v>
      </c>
      <c r="S69" s="292">
        <f t="shared" si="15"/>
        <v>1878.5400000000009</v>
      </c>
      <c r="T69" s="332">
        <f t="shared" si="24"/>
        <v>15540</v>
      </c>
      <c r="U69" s="134"/>
      <c r="V69" s="134"/>
      <c r="W69" s="134"/>
      <c r="X69" s="134"/>
    </row>
    <row r="70" spans="1:24" ht="15" customHeight="1">
      <c r="A70" s="410">
        <f t="shared" si="2"/>
        <v>6.4000000000000001E-2</v>
      </c>
      <c r="B70" s="407">
        <f t="shared" si="3"/>
        <v>5.3333333333333332E-3</v>
      </c>
      <c r="C70" s="223">
        <f t="shared" si="4"/>
        <v>4</v>
      </c>
      <c r="D70" s="304">
        <v>48</v>
      </c>
      <c r="E70" s="305">
        <f t="shared" si="17"/>
        <v>2313351.3200000012</v>
      </c>
      <c r="F70" s="306">
        <f t="shared" si="5"/>
        <v>12337.87</v>
      </c>
      <c r="G70" s="306">
        <f t="shared" si="6"/>
        <v>5002.1299999999992</v>
      </c>
      <c r="H70" s="307">
        <f t="shared" si="7"/>
        <v>17340</v>
      </c>
      <c r="I70" s="308">
        <f t="shared" si="18"/>
        <v>2449065.5399999972</v>
      </c>
      <c r="J70" s="511">
        <f t="shared" si="8"/>
        <v>13061.68</v>
      </c>
      <c r="K70" s="306">
        <f t="shared" si="9"/>
        <v>4388.32</v>
      </c>
      <c r="L70" s="323">
        <f t="shared" si="21"/>
        <v>17450</v>
      </c>
      <c r="M70" s="305">
        <f t="shared" si="19"/>
        <v>2452521.4400000004</v>
      </c>
      <c r="N70" s="306">
        <f t="shared" si="11"/>
        <v>13080.11</v>
      </c>
      <c r="O70" s="306">
        <f t="shared" si="12"/>
        <v>2359.8899999999994</v>
      </c>
      <c r="P70" s="330">
        <f t="shared" si="23"/>
        <v>15440</v>
      </c>
      <c r="Q70" s="308">
        <f t="shared" si="20"/>
        <v>2559645.7100000009</v>
      </c>
      <c r="R70" s="306">
        <f t="shared" si="14"/>
        <v>13651.44</v>
      </c>
      <c r="S70" s="306">
        <f t="shared" si="15"/>
        <v>1888.5599999999995</v>
      </c>
      <c r="T70" s="333">
        <f t="shared" si="24"/>
        <v>15540</v>
      </c>
      <c r="U70" s="134"/>
      <c r="V70" s="134"/>
      <c r="W70" s="134"/>
      <c r="X70" s="134"/>
    </row>
    <row r="71" spans="1:24" ht="15" customHeight="1">
      <c r="A71" s="411">
        <f t="shared" si="2"/>
        <v>6.4000000000000001E-2</v>
      </c>
      <c r="B71" s="408">
        <f t="shared" si="3"/>
        <v>5.3333333333333332E-3</v>
      </c>
      <c r="C71" s="252">
        <f t="shared" si="4"/>
        <v>5</v>
      </c>
      <c r="D71" s="313">
        <v>49</v>
      </c>
      <c r="E71" s="314">
        <f t="shared" si="17"/>
        <v>2308349.1900000013</v>
      </c>
      <c r="F71" s="315">
        <f t="shared" si="5"/>
        <v>12311.2</v>
      </c>
      <c r="G71" s="315">
        <f t="shared" si="6"/>
        <v>5028.7999999999993</v>
      </c>
      <c r="H71" s="316">
        <f t="shared" si="7"/>
        <v>17340</v>
      </c>
      <c r="I71" s="317">
        <f t="shared" si="18"/>
        <v>2444677.2199999974</v>
      </c>
      <c r="J71" s="512">
        <f t="shared" si="8"/>
        <v>13038.28</v>
      </c>
      <c r="K71" s="315">
        <f t="shared" si="9"/>
        <v>4411.7199999999993</v>
      </c>
      <c r="L71" s="318">
        <f t="shared" si="21"/>
        <v>17450</v>
      </c>
      <c r="M71" s="314">
        <f t="shared" si="19"/>
        <v>2450161.5500000003</v>
      </c>
      <c r="N71" s="315">
        <f t="shared" si="11"/>
        <v>13067.53</v>
      </c>
      <c r="O71" s="315">
        <f t="shared" si="12"/>
        <v>5332.4699999999993</v>
      </c>
      <c r="P71" s="316">
        <f t="shared" ref="P71:P134" si="25">IF(M71&lt;$M$10,M71+N71,$M$11)</f>
        <v>18400</v>
      </c>
      <c r="Q71" s="317">
        <f t="shared" si="20"/>
        <v>2557757.1500000008</v>
      </c>
      <c r="R71" s="315">
        <f t="shared" si="14"/>
        <v>13641.37</v>
      </c>
      <c r="S71" s="315">
        <f t="shared" si="15"/>
        <v>1898.6299999999992</v>
      </c>
      <c r="T71" s="331">
        <f t="shared" si="24"/>
        <v>15540</v>
      </c>
      <c r="U71" s="134"/>
      <c r="V71" s="134"/>
      <c r="W71" s="134"/>
      <c r="X71" s="134"/>
    </row>
    <row r="72" spans="1:24" ht="15" customHeight="1">
      <c r="A72" s="409">
        <f t="shared" si="2"/>
        <v>6.4000000000000001E-2</v>
      </c>
      <c r="B72" s="406">
        <f t="shared" si="3"/>
        <v>5.3333333333333332E-3</v>
      </c>
      <c r="C72" s="197">
        <f t="shared" si="4"/>
        <v>5</v>
      </c>
      <c r="D72" s="290">
        <v>50</v>
      </c>
      <c r="E72" s="300">
        <f t="shared" si="17"/>
        <v>2303320.3900000015</v>
      </c>
      <c r="F72" s="292">
        <f t="shared" si="5"/>
        <v>12284.38</v>
      </c>
      <c r="G72" s="292">
        <f t="shared" si="6"/>
        <v>5055.6200000000008</v>
      </c>
      <c r="H72" s="293">
        <f t="shared" si="7"/>
        <v>17340</v>
      </c>
      <c r="I72" s="301">
        <f t="shared" si="18"/>
        <v>2440265.4999999972</v>
      </c>
      <c r="J72" s="510">
        <f t="shared" si="8"/>
        <v>13014.75</v>
      </c>
      <c r="K72" s="292">
        <f t="shared" si="9"/>
        <v>4435.25</v>
      </c>
      <c r="L72" s="321">
        <f t="shared" si="21"/>
        <v>17450</v>
      </c>
      <c r="M72" s="300">
        <f t="shared" si="19"/>
        <v>2444829.08</v>
      </c>
      <c r="N72" s="292">
        <f t="shared" si="11"/>
        <v>13039.09</v>
      </c>
      <c r="O72" s="292">
        <f t="shared" si="12"/>
        <v>5360.91</v>
      </c>
      <c r="P72" s="293">
        <f t="shared" si="25"/>
        <v>18400</v>
      </c>
      <c r="Q72" s="301">
        <f t="shared" si="20"/>
        <v>2555858.5200000009</v>
      </c>
      <c r="R72" s="292">
        <f t="shared" si="14"/>
        <v>13631.25</v>
      </c>
      <c r="S72" s="292">
        <f t="shared" si="15"/>
        <v>1908.75</v>
      </c>
      <c r="T72" s="332">
        <f t="shared" si="24"/>
        <v>15540</v>
      </c>
      <c r="U72" s="134"/>
      <c r="V72" s="134"/>
      <c r="W72" s="134"/>
      <c r="X72" s="134"/>
    </row>
    <row r="73" spans="1:24" ht="15" customHeight="1">
      <c r="A73" s="409">
        <f t="shared" si="2"/>
        <v>6.4000000000000001E-2</v>
      </c>
      <c r="B73" s="406">
        <f t="shared" si="3"/>
        <v>5.3333333333333332E-3</v>
      </c>
      <c r="C73" s="197">
        <f t="shared" si="4"/>
        <v>5</v>
      </c>
      <c r="D73" s="290">
        <v>51</v>
      </c>
      <c r="E73" s="300">
        <f t="shared" si="17"/>
        <v>2298264.7700000014</v>
      </c>
      <c r="F73" s="292">
        <f t="shared" si="5"/>
        <v>12257.41</v>
      </c>
      <c r="G73" s="292">
        <f t="shared" si="6"/>
        <v>5082.59</v>
      </c>
      <c r="H73" s="293">
        <f t="shared" si="7"/>
        <v>17340</v>
      </c>
      <c r="I73" s="301">
        <f t="shared" si="18"/>
        <v>2435830.2499999972</v>
      </c>
      <c r="J73" s="510">
        <f t="shared" si="8"/>
        <v>12991.09</v>
      </c>
      <c r="K73" s="292">
        <f t="shared" si="9"/>
        <v>4458.91</v>
      </c>
      <c r="L73" s="321">
        <f t="shared" si="21"/>
        <v>17450</v>
      </c>
      <c r="M73" s="300">
        <f t="shared" si="19"/>
        <v>2439468.17</v>
      </c>
      <c r="N73" s="292">
        <f t="shared" si="11"/>
        <v>13010.5</v>
      </c>
      <c r="O73" s="292">
        <f t="shared" si="12"/>
        <v>5389.5</v>
      </c>
      <c r="P73" s="293">
        <f t="shared" si="25"/>
        <v>18400</v>
      </c>
      <c r="Q73" s="301">
        <f t="shared" si="20"/>
        <v>2553949.7700000009</v>
      </c>
      <c r="R73" s="292">
        <f t="shared" si="14"/>
        <v>13621.07</v>
      </c>
      <c r="S73" s="292">
        <f t="shared" si="15"/>
        <v>1918.9300000000003</v>
      </c>
      <c r="T73" s="332">
        <f t="shared" si="24"/>
        <v>15540</v>
      </c>
      <c r="U73" s="134"/>
      <c r="V73" s="134"/>
      <c r="W73" s="134"/>
      <c r="X73" s="134"/>
    </row>
    <row r="74" spans="1:24" ht="15" customHeight="1">
      <c r="A74" s="409">
        <f t="shared" si="2"/>
        <v>6.4000000000000001E-2</v>
      </c>
      <c r="B74" s="406">
        <f t="shared" si="3"/>
        <v>5.3333333333333332E-3</v>
      </c>
      <c r="C74" s="197">
        <f t="shared" si="4"/>
        <v>5</v>
      </c>
      <c r="D74" s="290">
        <v>52</v>
      </c>
      <c r="E74" s="300">
        <f t="shared" si="17"/>
        <v>2293182.1800000016</v>
      </c>
      <c r="F74" s="292">
        <f t="shared" si="5"/>
        <v>12230.3</v>
      </c>
      <c r="G74" s="292">
        <f t="shared" si="6"/>
        <v>5109.7000000000007</v>
      </c>
      <c r="H74" s="293">
        <f t="shared" si="7"/>
        <v>17340</v>
      </c>
      <c r="I74" s="301">
        <f t="shared" si="18"/>
        <v>2431371.3399999971</v>
      </c>
      <c r="J74" s="510">
        <f t="shared" si="8"/>
        <v>12967.31</v>
      </c>
      <c r="K74" s="292">
        <f t="shared" si="9"/>
        <v>4482.6900000000005</v>
      </c>
      <c r="L74" s="321">
        <f t="shared" si="21"/>
        <v>17450</v>
      </c>
      <c r="M74" s="300">
        <f t="shared" si="19"/>
        <v>2434078.67</v>
      </c>
      <c r="N74" s="292">
        <f t="shared" si="11"/>
        <v>12981.75</v>
      </c>
      <c r="O74" s="292">
        <f t="shared" si="12"/>
        <v>5418.25</v>
      </c>
      <c r="P74" s="293">
        <f t="shared" si="25"/>
        <v>18400</v>
      </c>
      <c r="Q74" s="301">
        <f t="shared" si="20"/>
        <v>2552030.8400000008</v>
      </c>
      <c r="R74" s="292">
        <f t="shared" si="14"/>
        <v>13610.83</v>
      </c>
      <c r="S74" s="292">
        <f t="shared" si="15"/>
        <v>1929.17</v>
      </c>
      <c r="T74" s="332">
        <f t="shared" si="24"/>
        <v>15540</v>
      </c>
      <c r="U74" s="134"/>
      <c r="V74" s="134"/>
      <c r="W74" s="134"/>
      <c r="X74" s="134"/>
    </row>
    <row r="75" spans="1:24" ht="15" customHeight="1">
      <c r="A75" s="409">
        <f t="shared" si="2"/>
        <v>6.4000000000000001E-2</v>
      </c>
      <c r="B75" s="406">
        <f t="shared" si="3"/>
        <v>5.3333333333333332E-3</v>
      </c>
      <c r="C75" s="197">
        <f t="shared" si="4"/>
        <v>5</v>
      </c>
      <c r="D75" s="290">
        <v>53</v>
      </c>
      <c r="E75" s="300">
        <f t="shared" si="17"/>
        <v>2288072.4800000014</v>
      </c>
      <c r="F75" s="292">
        <f t="shared" si="5"/>
        <v>12203.05</v>
      </c>
      <c r="G75" s="292">
        <f t="shared" si="6"/>
        <v>5136.9500000000007</v>
      </c>
      <c r="H75" s="293">
        <f t="shared" si="7"/>
        <v>17340</v>
      </c>
      <c r="I75" s="301">
        <f t="shared" si="18"/>
        <v>2426888.6499999971</v>
      </c>
      <c r="J75" s="510">
        <f t="shared" si="8"/>
        <v>12943.41</v>
      </c>
      <c r="K75" s="292">
        <f t="shared" si="9"/>
        <v>4506.59</v>
      </c>
      <c r="L75" s="321">
        <f t="shared" si="21"/>
        <v>17450</v>
      </c>
      <c r="M75" s="300">
        <f t="shared" si="19"/>
        <v>2428660.42</v>
      </c>
      <c r="N75" s="292">
        <f t="shared" si="11"/>
        <v>12952.86</v>
      </c>
      <c r="O75" s="292">
        <f t="shared" si="12"/>
        <v>5447.1399999999994</v>
      </c>
      <c r="P75" s="293">
        <f t="shared" si="25"/>
        <v>18400</v>
      </c>
      <c r="Q75" s="301">
        <f t="shared" si="20"/>
        <v>2550101.6700000009</v>
      </c>
      <c r="R75" s="292">
        <f t="shared" si="14"/>
        <v>13600.54</v>
      </c>
      <c r="S75" s="292">
        <f t="shared" si="15"/>
        <v>1939.4599999999991</v>
      </c>
      <c r="T75" s="332">
        <f t="shared" si="24"/>
        <v>15540</v>
      </c>
      <c r="U75" s="134"/>
      <c r="V75" s="134"/>
      <c r="W75" s="134"/>
      <c r="X75" s="134"/>
    </row>
    <row r="76" spans="1:24" ht="15" customHeight="1">
      <c r="A76" s="409">
        <f t="shared" si="2"/>
        <v>6.4000000000000001E-2</v>
      </c>
      <c r="B76" s="406">
        <f t="shared" si="3"/>
        <v>5.3333333333333332E-3</v>
      </c>
      <c r="C76" s="197">
        <f t="shared" si="4"/>
        <v>5</v>
      </c>
      <c r="D76" s="290">
        <v>54</v>
      </c>
      <c r="E76" s="300">
        <f t="shared" si="17"/>
        <v>2282935.5300000012</v>
      </c>
      <c r="F76" s="292">
        <f t="shared" si="5"/>
        <v>12175.66</v>
      </c>
      <c r="G76" s="292">
        <f t="shared" si="6"/>
        <v>5164.34</v>
      </c>
      <c r="H76" s="293">
        <f t="shared" si="7"/>
        <v>17340</v>
      </c>
      <c r="I76" s="301">
        <f t="shared" si="18"/>
        <v>2422382.0599999973</v>
      </c>
      <c r="J76" s="510">
        <f t="shared" si="8"/>
        <v>12919.37</v>
      </c>
      <c r="K76" s="292">
        <f t="shared" si="9"/>
        <v>4530.6299999999992</v>
      </c>
      <c r="L76" s="321">
        <f t="shared" si="21"/>
        <v>17450</v>
      </c>
      <c r="M76" s="300">
        <f t="shared" si="19"/>
        <v>2423213.2799999998</v>
      </c>
      <c r="N76" s="292">
        <f t="shared" si="11"/>
        <v>12923.8</v>
      </c>
      <c r="O76" s="292">
        <f t="shared" si="12"/>
        <v>5476.2000000000007</v>
      </c>
      <c r="P76" s="293">
        <f t="shared" si="25"/>
        <v>18400</v>
      </c>
      <c r="Q76" s="301">
        <f t="shared" si="20"/>
        <v>2548162.2100000009</v>
      </c>
      <c r="R76" s="292">
        <f t="shared" si="14"/>
        <v>13590.2</v>
      </c>
      <c r="S76" s="292">
        <f t="shared" si="15"/>
        <v>1949.7999999999993</v>
      </c>
      <c r="T76" s="332">
        <f t="shared" si="24"/>
        <v>15540</v>
      </c>
      <c r="U76" s="134"/>
      <c r="V76" s="134"/>
      <c r="W76" s="134"/>
      <c r="X76" s="134"/>
    </row>
    <row r="77" spans="1:24" ht="15" customHeight="1">
      <c r="A77" s="409">
        <f t="shared" si="2"/>
        <v>6.4000000000000001E-2</v>
      </c>
      <c r="B77" s="406">
        <f t="shared" si="3"/>
        <v>5.3333333333333332E-3</v>
      </c>
      <c r="C77" s="197">
        <f t="shared" si="4"/>
        <v>5</v>
      </c>
      <c r="D77" s="290">
        <v>55</v>
      </c>
      <c r="E77" s="300">
        <f t="shared" si="17"/>
        <v>2277771.1900000013</v>
      </c>
      <c r="F77" s="292">
        <f t="shared" si="5"/>
        <v>12148.11</v>
      </c>
      <c r="G77" s="292">
        <f t="shared" si="6"/>
        <v>5191.8899999999994</v>
      </c>
      <c r="H77" s="293">
        <f t="shared" si="7"/>
        <v>17340</v>
      </c>
      <c r="I77" s="301">
        <f t="shared" si="18"/>
        <v>2417851.4299999974</v>
      </c>
      <c r="J77" s="510">
        <f t="shared" si="8"/>
        <v>12895.21</v>
      </c>
      <c r="K77" s="292">
        <f t="shared" si="9"/>
        <v>4554.7900000000009</v>
      </c>
      <c r="L77" s="321">
        <f t="shared" si="21"/>
        <v>17450</v>
      </c>
      <c r="M77" s="300">
        <f t="shared" si="19"/>
        <v>2417737.0799999996</v>
      </c>
      <c r="N77" s="292">
        <f t="shared" si="11"/>
        <v>12894.6</v>
      </c>
      <c r="O77" s="292">
        <f t="shared" si="12"/>
        <v>5505.4</v>
      </c>
      <c r="P77" s="293">
        <f t="shared" si="25"/>
        <v>18400</v>
      </c>
      <c r="Q77" s="301">
        <f t="shared" si="20"/>
        <v>2546212.4100000011</v>
      </c>
      <c r="R77" s="292">
        <f t="shared" si="14"/>
        <v>13579.8</v>
      </c>
      <c r="S77" s="292">
        <f t="shared" si="15"/>
        <v>1960.2000000000007</v>
      </c>
      <c r="T77" s="332">
        <f t="shared" si="24"/>
        <v>15540</v>
      </c>
      <c r="U77" s="134"/>
      <c r="V77" s="134"/>
      <c r="W77" s="134"/>
      <c r="X77" s="134"/>
    </row>
    <row r="78" spans="1:24" ht="15" customHeight="1">
      <c r="A78" s="409">
        <f t="shared" si="2"/>
        <v>6.4000000000000001E-2</v>
      </c>
      <c r="B78" s="406">
        <f t="shared" si="3"/>
        <v>5.3333333333333332E-3</v>
      </c>
      <c r="C78" s="197">
        <f t="shared" si="4"/>
        <v>5</v>
      </c>
      <c r="D78" s="290">
        <v>56</v>
      </c>
      <c r="E78" s="300">
        <f t="shared" si="17"/>
        <v>2272579.3000000012</v>
      </c>
      <c r="F78" s="292">
        <f t="shared" si="5"/>
        <v>12120.42</v>
      </c>
      <c r="G78" s="292">
        <f t="shared" si="6"/>
        <v>5219.58</v>
      </c>
      <c r="H78" s="293">
        <f t="shared" si="7"/>
        <v>17340</v>
      </c>
      <c r="I78" s="301">
        <f t="shared" si="18"/>
        <v>2413296.6399999973</v>
      </c>
      <c r="J78" s="510">
        <f t="shared" si="8"/>
        <v>12870.92</v>
      </c>
      <c r="K78" s="292">
        <f t="shared" si="9"/>
        <v>4579.08</v>
      </c>
      <c r="L78" s="321">
        <f t="shared" si="21"/>
        <v>17450</v>
      </c>
      <c r="M78" s="300">
        <f t="shared" si="19"/>
        <v>2412231.6799999997</v>
      </c>
      <c r="N78" s="292">
        <f t="shared" si="11"/>
        <v>12865.24</v>
      </c>
      <c r="O78" s="292">
        <f t="shared" si="12"/>
        <v>5534.76</v>
      </c>
      <c r="P78" s="293">
        <f t="shared" si="25"/>
        <v>18400</v>
      </c>
      <c r="Q78" s="301">
        <f t="shared" si="20"/>
        <v>2544252.2100000009</v>
      </c>
      <c r="R78" s="292">
        <f t="shared" si="14"/>
        <v>13569.35</v>
      </c>
      <c r="S78" s="292">
        <f t="shared" si="15"/>
        <v>1970.6499999999996</v>
      </c>
      <c r="T78" s="332">
        <f t="shared" si="24"/>
        <v>15540</v>
      </c>
      <c r="U78" s="134"/>
      <c r="V78" s="134"/>
      <c r="W78" s="134"/>
      <c r="X78" s="134"/>
    </row>
    <row r="79" spans="1:24" ht="15" customHeight="1">
      <c r="A79" s="409">
        <f t="shared" si="2"/>
        <v>6.4000000000000001E-2</v>
      </c>
      <c r="B79" s="406">
        <f t="shared" si="3"/>
        <v>5.3333333333333332E-3</v>
      </c>
      <c r="C79" s="197">
        <f t="shared" si="4"/>
        <v>5</v>
      </c>
      <c r="D79" s="290">
        <v>57</v>
      </c>
      <c r="E79" s="300">
        <f t="shared" si="17"/>
        <v>2267359.7200000011</v>
      </c>
      <c r="F79" s="292">
        <f t="shared" si="5"/>
        <v>12092.59</v>
      </c>
      <c r="G79" s="292">
        <f t="shared" si="6"/>
        <v>5247.41</v>
      </c>
      <c r="H79" s="293">
        <f t="shared" si="7"/>
        <v>17340</v>
      </c>
      <c r="I79" s="301">
        <f t="shared" si="18"/>
        <v>2408717.5599999973</v>
      </c>
      <c r="J79" s="510">
        <f t="shared" si="8"/>
        <v>12846.49</v>
      </c>
      <c r="K79" s="292">
        <f t="shared" si="9"/>
        <v>4603.51</v>
      </c>
      <c r="L79" s="321">
        <f t="shared" si="21"/>
        <v>17450</v>
      </c>
      <c r="M79" s="300">
        <f t="shared" si="19"/>
        <v>2406696.92</v>
      </c>
      <c r="N79" s="292">
        <f t="shared" si="11"/>
        <v>12835.72</v>
      </c>
      <c r="O79" s="292">
        <f t="shared" si="12"/>
        <v>5564.2800000000007</v>
      </c>
      <c r="P79" s="293">
        <f t="shared" si="25"/>
        <v>18400</v>
      </c>
      <c r="Q79" s="301">
        <f t="shared" si="20"/>
        <v>2542281.560000001</v>
      </c>
      <c r="R79" s="292">
        <f t="shared" si="14"/>
        <v>13558.83</v>
      </c>
      <c r="S79" s="292">
        <f t="shared" si="15"/>
        <v>1981.17</v>
      </c>
      <c r="T79" s="332">
        <f t="shared" si="24"/>
        <v>15540</v>
      </c>
      <c r="U79" s="134"/>
      <c r="V79" s="134"/>
      <c r="W79" s="134"/>
      <c r="X79" s="134"/>
    </row>
    <row r="80" spans="1:24" ht="15" customHeight="1">
      <c r="A80" s="409">
        <f t="shared" si="2"/>
        <v>6.4000000000000001E-2</v>
      </c>
      <c r="B80" s="406">
        <f t="shared" si="3"/>
        <v>5.3333333333333332E-3</v>
      </c>
      <c r="C80" s="197">
        <f t="shared" si="4"/>
        <v>5</v>
      </c>
      <c r="D80" s="290">
        <v>58</v>
      </c>
      <c r="E80" s="300">
        <f t="shared" si="17"/>
        <v>2262112.310000001</v>
      </c>
      <c r="F80" s="292">
        <f t="shared" si="5"/>
        <v>12064.6</v>
      </c>
      <c r="G80" s="292">
        <f t="shared" si="6"/>
        <v>5275.4</v>
      </c>
      <c r="H80" s="293">
        <f t="shared" si="7"/>
        <v>17340</v>
      </c>
      <c r="I80" s="301">
        <f t="shared" si="18"/>
        <v>2404114.0499999975</v>
      </c>
      <c r="J80" s="510">
        <f t="shared" si="8"/>
        <v>12821.94</v>
      </c>
      <c r="K80" s="292">
        <f t="shared" si="9"/>
        <v>4628.0599999999995</v>
      </c>
      <c r="L80" s="321">
        <f t="shared" si="21"/>
        <v>17450</v>
      </c>
      <c r="M80" s="300">
        <f t="shared" si="19"/>
        <v>2401132.64</v>
      </c>
      <c r="N80" s="292">
        <f t="shared" si="11"/>
        <v>12806.04</v>
      </c>
      <c r="O80" s="292">
        <f t="shared" si="12"/>
        <v>5593.9599999999991</v>
      </c>
      <c r="P80" s="293">
        <f t="shared" si="25"/>
        <v>18400</v>
      </c>
      <c r="Q80" s="301">
        <f t="shared" si="20"/>
        <v>2540300.3900000011</v>
      </c>
      <c r="R80" s="292">
        <f t="shared" si="14"/>
        <v>13548.27</v>
      </c>
      <c r="S80" s="292">
        <f t="shared" si="15"/>
        <v>1991.7299999999996</v>
      </c>
      <c r="T80" s="332">
        <f t="shared" si="24"/>
        <v>15540</v>
      </c>
      <c r="U80" s="134"/>
      <c r="V80" s="134"/>
      <c r="W80" s="134"/>
      <c r="X80" s="134"/>
    </row>
    <row r="81" spans="1:24" ht="15" customHeight="1">
      <c r="A81" s="409">
        <f t="shared" si="2"/>
        <v>6.4000000000000001E-2</v>
      </c>
      <c r="B81" s="406">
        <f t="shared" si="3"/>
        <v>5.3333333333333332E-3</v>
      </c>
      <c r="C81" s="197">
        <f t="shared" si="4"/>
        <v>5</v>
      </c>
      <c r="D81" s="290">
        <v>59</v>
      </c>
      <c r="E81" s="300">
        <f t="shared" si="17"/>
        <v>2256836.9100000011</v>
      </c>
      <c r="F81" s="292">
        <f t="shared" si="5"/>
        <v>12036.46</v>
      </c>
      <c r="G81" s="292">
        <f t="shared" si="6"/>
        <v>5303.5400000000009</v>
      </c>
      <c r="H81" s="293">
        <f t="shared" si="7"/>
        <v>17340</v>
      </c>
      <c r="I81" s="301">
        <f t="shared" si="18"/>
        <v>2399485.9899999974</v>
      </c>
      <c r="J81" s="510">
        <f t="shared" si="8"/>
        <v>12797.26</v>
      </c>
      <c r="K81" s="292">
        <f t="shared" si="9"/>
        <v>4652.74</v>
      </c>
      <c r="L81" s="321">
        <f t="shared" si="21"/>
        <v>17450</v>
      </c>
      <c r="M81" s="300">
        <f t="shared" si="19"/>
        <v>2395538.6800000002</v>
      </c>
      <c r="N81" s="292">
        <f t="shared" si="11"/>
        <v>12776.21</v>
      </c>
      <c r="O81" s="292">
        <f t="shared" si="12"/>
        <v>5623.7900000000009</v>
      </c>
      <c r="P81" s="293">
        <f t="shared" si="25"/>
        <v>18400</v>
      </c>
      <c r="Q81" s="301">
        <f t="shared" si="20"/>
        <v>2538308.6600000011</v>
      </c>
      <c r="R81" s="292">
        <f t="shared" si="14"/>
        <v>13537.65</v>
      </c>
      <c r="S81" s="292">
        <f t="shared" si="15"/>
        <v>2002.3500000000004</v>
      </c>
      <c r="T81" s="332">
        <f t="shared" si="24"/>
        <v>15540</v>
      </c>
      <c r="U81" s="134"/>
      <c r="V81" s="134"/>
      <c r="W81" s="134"/>
      <c r="X81" s="134"/>
    </row>
    <row r="82" spans="1:24" ht="15" customHeight="1">
      <c r="A82" s="410">
        <f t="shared" si="2"/>
        <v>6.4000000000000001E-2</v>
      </c>
      <c r="B82" s="407">
        <f t="shared" si="3"/>
        <v>5.3333333333333332E-3</v>
      </c>
      <c r="C82" s="223">
        <f t="shared" si="4"/>
        <v>5</v>
      </c>
      <c r="D82" s="304">
        <v>60</v>
      </c>
      <c r="E82" s="305">
        <f t="shared" si="17"/>
        <v>2251533.370000001</v>
      </c>
      <c r="F82" s="306">
        <f t="shared" si="5"/>
        <v>12008.18</v>
      </c>
      <c r="G82" s="306">
        <f t="shared" si="6"/>
        <v>5331.82</v>
      </c>
      <c r="H82" s="307">
        <f t="shared" si="7"/>
        <v>17340</v>
      </c>
      <c r="I82" s="308">
        <f t="shared" si="18"/>
        <v>2394833.2499999972</v>
      </c>
      <c r="J82" s="511">
        <f t="shared" si="8"/>
        <v>12772.44</v>
      </c>
      <c r="K82" s="306">
        <f t="shared" si="9"/>
        <v>4677.5599999999995</v>
      </c>
      <c r="L82" s="323">
        <f t="shared" si="21"/>
        <v>17450</v>
      </c>
      <c r="M82" s="305">
        <f t="shared" si="19"/>
        <v>2389914.89</v>
      </c>
      <c r="N82" s="306">
        <f t="shared" si="11"/>
        <v>12746.21</v>
      </c>
      <c r="O82" s="306">
        <f t="shared" si="12"/>
        <v>5653.7900000000009</v>
      </c>
      <c r="P82" s="307">
        <f t="shared" si="25"/>
        <v>18400</v>
      </c>
      <c r="Q82" s="308">
        <f t="shared" si="20"/>
        <v>2536306.310000001</v>
      </c>
      <c r="R82" s="306">
        <f t="shared" si="14"/>
        <v>13526.97</v>
      </c>
      <c r="S82" s="306">
        <f t="shared" si="15"/>
        <v>2013.0300000000007</v>
      </c>
      <c r="T82" s="333">
        <f t="shared" si="24"/>
        <v>15540</v>
      </c>
      <c r="U82" s="134"/>
      <c r="V82" s="134"/>
      <c r="W82" s="134"/>
      <c r="X82" s="134"/>
    </row>
    <row r="83" spans="1:24" ht="15" customHeight="1">
      <c r="A83" s="411">
        <f t="shared" si="2"/>
        <v>6.4000000000000001E-2</v>
      </c>
      <c r="B83" s="408">
        <f t="shared" si="3"/>
        <v>5.3333333333333332E-3</v>
      </c>
      <c r="C83" s="252">
        <f t="shared" si="4"/>
        <v>6</v>
      </c>
      <c r="D83" s="313">
        <v>61</v>
      </c>
      <c r="E83" s="314">
        <f t="shared" si="17"/>
        <v>2246201.5500000012</v>
      </c>
      <c r="F83" s="315">
        <f t="shared" si="5"/>
        <v>11979.74</v>
      </c>
      <c r="G83" s="315">
        <f t="shared" si="6"/>
        <v>5360.26</v>
      </c>
      <c r="H83" s="316">
        <f t="shared" si="7"/>
        <v>17340</v>
      </c>
      <c r="I83" s="317">
        <f t="shared" si="18"/>
        <v>2390155.6899999972</v>
      </c>
      <c r="J83" s="512">
        <f t="shared" si="8"/>
        <v>12747.5</v>
      </c>
      <c r="K83" s="315">
        <f t="shared" si="9"/>
        <v>4702.5</v>
      </c>
      <c r="L83" s="318">
        <f t="shared" si="21"/>
        <v>17450</v>
      </c>
      <c r="M83" s="314">
        <f t="shared" si="19"/>
        <v>2384261.1</v>
      </c>
      <c r="N83" s="315">
        <f t="shared" si="11"/>
        <v>12716.06</v>
      </c>
      <c r="O83" s="315">
        <f t="shared" si="12"/>
        <v>5683.9400000000005</v>
      </c>
      <c r="P83" s="316">
        <f t="shared" si="25"/>
        <v>18400</v>
      </c>
      <c r="Q83" s="317">
        <f t="shared" si="20"/>
        <v>2534293.2800000012</v>
      </c>
      <c r="R83" s="315">
        <f t="shared" si="14"/>
        <v>13516.23</v>
      </c>
      <c r="S83" s="315">
        <f t="shared" si="15"/>
        <v>4973.7700000000004</v>
      </c>
      <c r="T83" s="318">
        <f t="shared" ref="T83:T146" si="26">IF(Q83&lt;$M$17,Q83+R83,$M$17)</f>
        <v>18490</v>
      </c>
      <c r="U83" s="134"/>
      <c r="V83" s="134"/>
      <c r="W83" s="134"/>
      <c r="X83" s="134"/>
    </row>
    <row r="84" spans="1:24" ht="15" customHeight="1">
      <c r="A84" s="409">
        <f t="shared" si="2"/>
        <v>6.4000000000000001E-2</v>
      </c>
      <c r="B84" s="406">
        <f t="shared" si="3"/>
        <v>5.3333333333333332E-3</v>
      </c>
      <c r="C84" s="197">
        <f t="shared" si="4"/>
        <v>6</v>
      </c>
      <c r="D84" s="290">
        <v>62</v>
      </c>
      <c r="E84" s="300">
        <f t="shared" si="17"/>
        <v>2240841.2900000014</v>
      </c>
      <c r="F84" s="292">
        <f t="shared" si="5"/>
        <v>11951.15</v>
      </c>
      <c r="G84" s="292">
        <f t="shared" si="6"/>
        <v>5388.85</v>
      </c>
      <c r="H84" s="293">
        <f t="shared" si="7"/>
        <v>17340</v>
      </c>
      <c r="I84" s="301">
        <f t="shared" si="18"/>
        <v>2385453.1899999972</v>
      </c>
      <c r="J84" s="510">
        <f t="shared" si="8"/>
        <v>12722.42</v>
      </c>
      <c r="K84" s="292">
        <f t="shared" si="9"/>
        <v>4727.58</v>
      </c>
      <c r="L84" s="321">
        <f t="shared" si="21"/>
        <v>17450</v>
      </c>
      <c r="M84" s="300">
        <f t="shared" si="19"/>
        <v>2378577.16</v>
      </c>
      <c r="N84" s="292">
        <f t="shared" si="11"/>
        <v>12685.74</v>
      </c>
      <c r="O84" s="292">
        <f t="shared" si="12"/>
        <v>5714.26</v>
      </c>
      <c r="P84" s="293">
        <f t="shared" si="25"/>
        <v>18400</v>
      </c>
      <c r="Q84" s="301">
        <f t="shared" si="20"/>
        <v>2529319.5100000012</v>
      </c>
      <c r="R84" s="292">
        <f t="shared" si="14"/>
        <v>13489.7</v>
      </c>
      <c r="S84" s="292">
        <f t="shared" si="15"/>
        <v>5000.2999999999993</v>
      </c>
      <c r="T84" s="321">
        <f t="shared" si="26"/>
        <v>18490</v>
      </c>
      <c r="U84" s="134"/>
      <c r="V84" s="134"/>
      <c r="W84" s="134"/>
      <c r="X84" s="134"/>
    </row>
    <row r="85" spans="1:24" ht="15" customHeight="1">
      <c r="A85" s="409">
        <f t="shared" si="2"/>
        <v>6.4000000000000001E-2</v>
      </c>
      <c r="B85" s="406">
        <f t="shared" si="3"/>
        <v>5.3333333333333332E-3</v>
      </c>
      <c r="C85" s="197">
        <f t="shared" si="4"/>
        <v>6</v>
      </c>
      <c r="D85" s="290">
        <v>63</v>
      </c>
      <c r="E85" s="300">
        <f t="shared" si="17"/>
        <v>2235452.4400000013</v>
      </c>
      <c r="F85" s="292">
        <f t="shared" si="5"/>
        <v>11922.41</v>
      </c>
      <c r="G85" s="292">
        <f t="shared" si="6"/>
        <v>5417.59</v>
      </c>
      <c r="H85" s="293">
        <f t="shared" si="7"/>
        <v>17340</v>
      </c>
      <c r="I85" s="301">
        <f t="shared" si="18"/>
        <v>2380725.6099999971</v>
      </c>
      <c r="J85" s="510">
        <f t="shared" si="8"/>
        <v>12697.2</v>
      </c>
      <c r="K85" s="292">
        <f t="shared" si="9"/>
        <v>4752.7999999999993</v>
      </c>
      <c r="L85" s="321">
        <f t="shared" si="21"/>
        <v>17450</v>
      </c>
      <c r="M85" s="300">
        <f t="shared" si="19"/>
        <v>2372862.9000000004</v>
      </c>
      <c r="N85" s="292">
        <f t="shared" si="11"/>
        <v>12655.27</v>
      </c>
      <c r="O85" s="292">
        <f t="shared" si="12"/>
        <v>5744.73</v>
      </c>
      <c r="P85" s="293">
        <f t="shared" si="25"/>
        <v>18400</v>
      </c>
      <c r="Q85" s="301">
        <f t="shared" si="20"/>
        <v>2524319.2100000014</v>
      </c>
      <c r="R85" s="292">
        <f t="shared" si="14"/>
        <v>13463.04</v>
      </c>
      <c r="S85" s="292">
        <f t="shared" si="15"/>
        <v>5026.9599999999991</v>
      </c>
      <c r="T85" s="321">
        <f t="shared" si="26"/>
        <v>18490</v>
      </c>
      <c r="U85" s="134"/>
      <c r="V85" s="134"/>
      <c r="W85" s="134"/>
      <c r="X85" s="134"/>
    </row>
    <row r="86" spans="1:24" ht="15" customHeight="1">
      <c r="A86" s="409">
        <f t="shared" si="2"/>
        <v>6.4000000000000001E-2</v>
      </c>
      <c r="B86" s="406">
        <f t="shared" si="3"/>
        <v>5.3333333333333332E-3</v>
      </c>
      <c r="C86" s="197">
        <f t="shared" si="4"/>
        <v>6</v>
      </c>
      <c r="D86" s="290">
        <v>64</v>
      </c>
      <c r="E86" s="300">
        <f t="shared" si="17"/>
        <v>2230034.8500000015</v>
      </c>
      <c r="F86" s="292">
        <f t="shared" si="5"/>
        <v>11893.52</v>
      </c>
      <c r="G86" s="292">
        <f t="shared" si="6"/>
        <v>5446.48</v>
      </c>
      <c r="H86" s="293">
        <f t="shared" si="7"/>
        <v>17340</v>
      </c>
      <c r="I86" s="301">
        <f t="shared" si="18"/>
        <v>2375972.8099999973</v>
      </c>
      <c r="J86" s="510">
        <f t="shared" si="8"/>
        <v>12671.85</v>
      </c>
      <c r="K86" s="292">
        <f t="shared" si="9"/>
        <v>4778.1499999999996</v>
      </c>
      <c r="L86" s="321">
        <f t="shared" si="21"/>
        <v>17450</v>
      </c>
      <c r="M86" s="300">
        <f t="shared" si="19"/>
        <v>2367118.1700000004</v>
      </c>
      <c r="N86" s="292">
        <f t="shared" si="11"/>
        <v>12624.63</v>
      </c>
      <c r="O86" s="292">
        <f t="shared" si="12"/>
        <v>5775.3700000000008</v>
      </c>
      <c r="P86" s="293">
        <f t="shared" si="25"/>
        <v>18400</v>
      </c>
      <c r="Q86" s="301">
        <f t="shared" si="20"/>
        <v>2519292.2500000014</v>
      </c>
      <c r="R86" s="292">
        <f t="shared" si="14"/>
        <v>13436.23</v>
      </c>
      <c r="S86" s="292">
        <f t="shared" si="15"/>
        <v>5053.7700000000004</v>
      </c>
      <c r="T86" s="321">
        <f t="shared" si="26"/>
        <v>18490</v>
      </c>
      <c r="U86" s="134"/>
      <c r="V86" s="134"/>
      <c r="W86" s="134"/>
      <c r="X86" s="134"/>
    </row>
    <row r="87" spans="1:24" ht="15" customHeight="1">
      <c r="A87" s="409">
        <f t="shared" ref="A87:A150" si="27">VLOOKUP(D87,$A$7:$B$11,2)</f>
        <v>6.4000000000000001E-2</v>
      </c>
      <c r="B87" s="406">
        <f t="shared" ref="B87:B150" si="28">A87/12</f>
        <v>5.3333333333333332E-3</v>
      </c>
      <c r="C87" s="197">
        <f t="shared" ref="C87:C150" si="29">INT((D87+11)/12)</f>
        <v>6</v>
      </c>
      <c r="D87" s="290">
        <v>65</v>
      </c>
      <c r="E87" s="300">
        <f t="shared" si="17"/>
        <v>2224588.3700000015</v>
      </c>
      <c r="F87" s="292">
        <f t="shared" ref="F87:F150" si="30">ROUND(E87*$B87,2)</f>
        <v>11864.47</v>
      </c>
      <c r="G87" s="292">
        <f t="shared" ref="G87:G150" si="31">IF(E87&lt;H87,E87,H87-F87)</f>
        <v>5475.5300000000007</v>
      </c>
      <c r="H87" s="293">
        <f t="shared" ref="H87:H150" si="32">IF(E87&lt;$M$4,E87+F87,$M$4)</f>
        <v>17340</v>
      </c>
      <c r="I87" s="301">
        <f t="shared" si="18"/>
        <v>2371194.6599999974</v>
      </c>
      <c r="J87" s="510">
        <f t="shared" ref="J87:J150" si="33">ROUND(I87*$B87,2)</f>
        <v>12646.37</v>
      </c>
      <c r="K87" s="292">
        <f t="shared" ref="K87:K150" si="34">IF(I87&lt;L87,I87,L87-J87)</f>
        <v>4803.6299999999992</v>
      </c>
      <c r="L87" s="321">
        <f t="shared" si="21"/>
        <v>17450</v>
      </c>
      <c r="M87" s="300">
        <f t="shared" si="19"/>
        <v>2361342.8000000003</v>
      </c>
      <c r="N87" s="292">
        <f t="shared" ref="N87:N150" si="35">ROUND(M87*$B87,2)</f>
        <v>12593.83</v>
      </c>
      <c r="O87" s="292">
        <f t="shared" ref="O87:O150" si="36">IF(M87&lt;P87,M87,P87-N87)</f>
        <v>5806.17</v>
      </c>
      <c r="P87" s="293">
        <f t="shared" si="25"/>
        <v>18400</v>
      </c>
      <c r="Q87" s="301">
        <f t="shared" si="20"/>
        <v>2514238.4800000014</v>
      </c>
      <c r="R87" s="292">
        <f t="shared" ref="R87:R150" si="37">ROUND(Q87*$B87,2)</f>
        <v>13409.27</v>
      </c>
      <c r="S87" s="292">
        <f t="shared" ref="S87:S150" si="38">IF(Q87&lt;T87,Q87,T87-R87)</f>
        <v>5080.7299999999996</v>
      </c>
      <c r="T87" s="321">
        <f t="shared" si="26"/>
        <v>18490</v>
      </c>
      <c r="U87" s="134"/>
      <c r="V87" s="134"/>
      <c r="W87" s="134"/>
      <c r="X87" s="134"/>
    </row>
    <row r="88" spans="1:24" ht="15" customHeight="1">
      <c r="A88" s="409">
        <f t="shared" si="27"/>
        <v>6.4000000000000001E-2</v>
      </c>
      <c r="B88" s="406">
        <f t="shared" si="28"/>
        <v>5.3333333333333332E-3</v>
      </c>
      <c r="C88" s="197">
        <f t="shared" si="29"/>
        <v>6</v>
      </c>
      <c r="D88" s="290">
        <v>66</v>
      </c>
      <c r="E88" s="300">
        <f t="shared" ref="E88:E151" si="39">IF(E87&lt;H87,0,E87-G87)</f>
        <v>2219112.8400000017</v>
      </c>
      <c r="F88" s="292">
        <f t="shared" si="30"/>
        <v>11835.27</v>
      </c>
      <c r="G88" s="292">
        <f t="shared" si="31"/>
        <v>5504.73</v>
      </c>
      <c r="H88" s="293">
        <f t="shared" si="32"/>
        <v>17340</v>
      </c>
      <c r="I88" s="301">
        <f t="shared" ref="I88:I151" si="40">IF(I87&lt;L87,0,I87-K87)</f>
        <v>2366391.0299999975</v>
      </c>
      <c r="J88" s="510">
        <f t="shared" si="33"/>
        <v>12620.75</v>
      </c>
      <c r="K88" s="292">
        <f t="shared" si="34"/>
        <v>4829.25</v>
      </c>
      <c r="L88" s="321">
        <f t="shared" si="21"/>
        <v>17450</v>
      </c>
      <c r="M88" s="300">
        <f t="shared" ref="M88:M151" si="41">IF(M87&lt;P87,0,M87-O87)</f>
        <v>2355536.6300000004</v>
      </c>
      <c r="N88" s="292">
        <f t="shared" si="35"/>
        <v>12562.86</v>
      </c>
      <c r="O88" s="292">
        <f t="shared" si="36"/>
        <v>5837.1399999999994</v>
      </c>
      <c r="P88" s="293">
        <f t="shared" si="25"/>
        <v>18400</v>
      </c>
      <c r="Q88" s="301">
        <f t="shared" ref="Q88:Q151" si="42">IF(Q87&lt;T87,0,Q87-S87)</f>
        <v>2509157.7500000014</v>
      </c>
      <c r="R88" s="292">
        <f t="shared" si="37"/>
        <v>13382.17</v>
      </c>
      <c r="S88" s="292">
        <f t="shared" si="38"/>
        <v>5107.83</v>
      </c>
      <c r="T88" s="321">
        <f t="shared" si="26"/>
        <v>18490</v>
      </c>
      <c r="U88" s="134"/>
      <c r="V88" s="134"/>
      <c r="W88" s="134"/>
      <c r="X88" s="134"/>
    </row>
    <row r="89" spans="1:24" ht="15" customHeight="1">
      <c r="A89" s="409">
        <f t="shared" si="27"/>
        <v>6.4000000000000001E-2</v>
      </c>
      <c r="B89" s="406">
        <f t="shared" si="28"/>
        <v>5.3333333333333332E-3</v>
      </c>
      <c r="C89" s="197">
        <f t="shared" si="29"/>
        <v>6</v>
      </c>
      <c r="D89" s="290">
        <v>67</v>
      </c>
      <c r="E89" s="300">
        <f t="shared" si="39"/>
        <v>2213608.1100000017</v>
      </c>
      <c r="F89" s="292">
        <f t="shared" si="30"/>
        <v>11805.91</v>
      </c>
      <c r="G89" s="292">
        <f t="shared" si="31"/>
        <v>5534.09</v>
      </c>
      <c r="H89" s="293">
        <f t="shared" si="32"/>
        <v>17340</v>
      </c>
      <c r="I89" s="301">
        <f t="shared" si="40"/>
        <v>2361561.7799999975</v>
      </c>
      <c r="J89" s="510">
        <f t="shared" si="33"/>
        <v>12595</v>
      </c>
      <c r="K89" s="292">
        <f t="shared" si="34"/>
        <v>4855</v>
      </c>
      <c r="L89" s="321">
        <f t="shared" si="21"/>
        <v>17450</v>
      </c>
      <c r="M89" s="300">
        <f t="shared" si="41"/>
        <v>2349699.4900000002</v>
      </c>
      <c r="N89" s="292">
        <f t="shared" si="35"/>
        <v>12531.73</v>
      </c>
      <c r="O89" s="292">
        <f t="shared" si="36"/>
        <v>5868.27</v>
      </c>
      <c r="P89" s="293">
        <f t="shared" si="25"/>
        <v>18400</v>
      </c>
      <c r="Q89" s="301">
        <f t="shared" si="42"/>
        <v>2504049.9200000013</v>
      </c>
      <c r="R89" s="292">
        <f t="shared" si="37"/>
        <v>13354.93</v>
      </c>
      <c r="S89" s="292">
        <f t="shared" si="38"/>
        <v>5135.07</v>
      </c>
      <c r="T89" s="321">
        <f t="shared" si="26"/>
        <v>18490</v>
      </c>
      <c r="U89" s="134"/>
      <c r="V89" s="134"/>
      <c r="W89" s="134"/>
      <c r="X89" s="134"/>
    </row>
    <row r="90" spans="1:24" ht="15" customHeight="1">
      <c r="A90" s="409">
        <f t="shared" si="27"/>
        <v>6.4000000000000001E-2</v>
      </c>
      <c r="B90" s="406">
        <f t="shared" si="28"/>
        <v>5.3333333333333332E-3</v>
      </c>
      <c r="C90" s="197">
        <f t="shared" si="29"/>
        <v>6</v>
      </c>
      <c r="D90" s="290">
        <v>68</v>
      </c>
      <c r="E90" s="300">
        <f t="shared" si="39"/>
        <v>2208074.0200000019</v>
      </c>
      <c r="F90" s="292">
        <f t="shared" si="30"/>
        <v>11776.39</v>
      </c>
      <c r="G90" s="292">
        <f t="shared" si="31"/>
        <v>5563.6100000000006</v>
      </c>
      <c r="H90" s="293">
        <f t="shared" si="32"/>
        <v>17340</v>
      </c>
      <c r="I90" s="301">
        <f t="shared" si="40"/>
        <v>2356706.7799999975</v>
      </c>
      <c r="J90" s="510">
        <f t="shared" si="33"/>
        <v>12569.1</v>
      </c>
      <c r="K90" s="292">
        <f t="shared" si="34"/>
        <v>4880.8999999999996</v>
      </c>
      <c r="L90" s="321">
        <f t="shared" si="21"/>
        <v>17450</v>
      </c>
      <c r="M90" s="300">
        <f t="shared" si="41"/>
        <v>2343831.2200000002</v>
      </c>
      <c r="N90" s="292">
        <f t="shared" si="35"/>
        <v>12500.43</v>
      </c>
      <c r="O90" s="292">
        <f t="shared" si="36"/>
        <v>5899.57</v>
      </c>
      <c r="P90" s="293">
        <f t="shared" si="25"/>
        <v>18400</v>
      </c>
      <c r="Q90" s="301">
        <f t="shared" si="42"/>
        <v>2498914.8500000015</v>
      </c>
      <c r="R90" s="292">
        <f t="shared" si="37"/>
        <v>13327.55</v>
      </c>
      <c r="S90" s="292">
        <f t="shared" si="38"/>
        <v>5162.4500000000007</v>
      </c>
      <c r="T90" s="321">
        <f t="shared" si="26"/>
        <v>18490</v>
      </c>
      <c r="U90" s="134"/>
      <c r="V90" s="134"/>
      <c r="W90" s="134"/>
      <c r="X90" s="134"/>
    </row>
    <row r="91" spans="1:24" ht="15" customHeight="1">
      <c r="A91" s="409">
        <f t="shared" si="27"/>
        <v>6.4000000000000001E-2</v>
      </c>
      <c r="B91" s="406">
        <f t="shared" si="28"/>
        <v>5.3333333333333332E-3</v>
      </c>
      <c r="C91" s="197">
        <f t="shared" si="29"/>
        <v>6</v>
      </c>
      <c r="D91" s="290">
        <v>69</v>
      </c>
      <c r="E91" s="300">
        <f t="shared" si="39"/>
        <v>2202510.410000002</v>
      </c>
      <c r="F91" s="292">
        <f t="shared" si="30"/>
        <v>11746.72</v>
      </c>
      <c r="G91" s="292">
        <f t="shared" si="31"/>
        <v>5593.2800000000007</v>
      </c>
      <c r="H91" s="293">
        <f t="shared" si="32"/>
        <v>17340</v>
      </c>
      <c r="I91" s="301">
        <f t="shared" si="40"/>
        <v>2351825.8799999976</v>
      </c>
      <c r="J91" s="510">
        <f t="shared" si="33"/>
        <v>12543.07</v>
      </c>
      <c r="K91" s="292">
        <f t="shared" si="34"/>
        <v>4906.93</v>
      </c>
      <c r="L91" s="321">
        <f t="shared" si="21"/>
        <v>17450</v>
      </c>
      <c r="M91" s="300">
        <f t="shared" si="41"/>
        <v>2337931.6500000004</v>
      </c>
      <c r="N91" s="292">
        <f t="shared" si="35"/>
        <v>12468.97</v>
      </c>
      <c r="O91" s="292">
        <f t="shared" si="36"/>
        <v>5931.0300000000007</v>
      </c>
      <c r="P91" s="293">
        <f t="shared" si="25"/>
        <v>18400</v>
      </c>
      <c r="Q91" s="301">
        <f t="shared" si="42"/>
        <v>2493752.4000000013</v>
      </c>
      <c r="R91" s="292">
        <f t="shared" si="37"/>
        <v>13300.01</v>
      </c>
      <c r="S91" s="292">
        <f t="shared" si="38"/>
        <v>5189.99</v>
      </c>
      <c r="T91" s="321">
        <f t="shared" si="26"/>
        <v>18490</v>
      </c>
      <c r="U91" s="134"/>
      <c r="V91" s="134"/>
      <c r="W91" s="134"/>
      <c r="X91" s="134"/>
    </row>
    <row r="92" spans="1:24" ht="15" customHeight="1">
      <c r="A92" s="409">
        <f t="shared" si="27"/>
        <v>6.4000000000000001E-2</v>
      </c>
      <c r="B92" s="406">
        <f t="shared" si="28"/>
        <v>5.3333333333333332E-3</v>
      </c>
      <c r="C92" s="197">
        <f t="shared" si="29"/>
        <v>6</v>
      </c>
      <c r="D92" s="290">
        <v>70</v>
      </c>
      <c r="E92" s="300">
        <f t="shared" si="39"/>
        <v>2196917.1300000022</v>
      </c>
      <c r="F92" s="292">
        <f t="shared" si="30"/>
        <v>11716.89</v>
      </c>
      <c r="G92" s="292">
        <f t="shared" si="31"/>
        <v>5623.1100000000006</v>
      </c>
      <c r="H92" s="293">
        <f t="shared" si="32"/>
        <v>17340</v>
      </c>
      <c r="I92" s="301">
        <f t="shared" si="40"/>
        <v>2346918.9499999974</v>
      </c>
      <c r="J92" s="510">
        <f t="shared" si="33"/>
        <v>12516.9</v>
      </c>
      <c r="K92" s="292">
        <f t="shared" si="34"/>
        <v>4933.1000000000004</v>
      </c>
      <c r="L92" s="321">
        <f t="shared" si="21"/>
        <v>17450</v>
      </c>
      <c r="M92" s="300">
        <f t="shared" si="41"/>
        <v>2332000.6200000006</v>
      </c>
      <c r="N92" s="292">
        <f t="shared" si="35"/>
        <v>12437.34</v>
      </c>
      <c r="O92" s="292">
        <f t="shared" si="36"/>
        <v>5962.66</v>
      </c>
      <c r="P92" s="293">
        <f t="shared" si="25"/>
        <v>18400</v>
      </c>
      <c r="Q92" s="301">
        <f t="shared" si="42"/>
        <v>2488562.4100000011</v>
      </c>
      <c r="R92" s="292">
        <f t="shared" si="37"/>
        <v>13272.33</v>
      </c>
      <c r="S92" s="292">
        <f t="shared" si="38"/>
        <v>5217.67</v>
      </c>
      <c r="T92" s="321">
        <f t="shared" si="26"/>
        <v>18490</v>
      </c>
      <c r="U92" s="134"/>
      <c r="V92" s="134"/>
      <c r="W92" s="134"/>
      <c r="X92" s="134"/>
    </row>
    <row r="93" spans="1:24" ht="15" customHeight="1">
      <c r="A93" s="409">
        <f t="shared" si="27"/>
        <v>6.4000000000000001E-2</v>
      </c>
      <c r="B93" s="406">
        <f t="shared" si="28"/>
        <v>5.3333333333333332E-3</v>
      </c>
      <c r="C93" s="197">
        <f t="shared" si="29"/>
        <v>6</v>
      </c>
      <c r="D93" s="290">
        <v>71</v>
      </c>
      <c r="E93" s="300">
        <f t="shared" si="39"/>
        <v>2191294.0200000023</v>
      </c>
      <c r="F93" s="292">
        <f t="shared" si="30"/>
        <v>11686.9</v>
      </c>
      <c r="G93" s="292">
        <f t="shared" si="31"/>
        <v>5653.1</v>
      </c>
      <c r="H93" s="293">
        <f t="shared" si="32"/>
        <v>17340</v>
      </c>
      <c r="I93" s="301">
        <f t="shared" si="40"/>
        <v>2341985.8499999973</v>
      </c>
      <c r="J93" s="510">
        <f t="shared" si="33"/>
        <v>12490.59</v>
      </c>
      <c r="K93" s="292">
        <f t="shared" si="34"/>
        <v>4959.41</v>
      </c>
      <c r="L93" s="321">
        <f t="shared" si="21"/>
        <v>17450</v>
      </c>
      <c r="M93" s="300">
        <f t="shared" si="41"/>
        <v>2326037.9600000004</v>
      </c>
      <c r="N93" s="292">
        <f t="shared" si="35"/>
        <v>12405.54</v>
      </c>
      <c r="O93" s="292">
        <f t="shared" si="36"/>
        <v>5994.4599999999991</v>
      </c>
      <c r="P93" s="293">
        <f t="shared" si="25"/>
        <v>18400</v>
      </c>
      <c r="Q93" s="301">
        <f t="shared" si="42"/>
        <v>2483344.7400000012</v>
      </c>
      <c r="R93" s="292">
        <f t="shared" si="37"/>
        <v>13244.51</v>
      </c>
      <c r="S93" s="292">
        <f t="shared" si="38"/>
        <v>5245.49</v>
      </c>
      <c r="T93" s="321">
        <f t="shared" si="26"/>
        <v>18490</v>
      </c>
      <c r="U93" s="134"/>
      <c r="V93" s="134"/>
      <c r="W93" s="134"/>
      <c r="X93" s="134"/>
    </row>
    <row r="94" spans="1:24" ht="15" customHeight="1">
      <c r="A94" s="409">
        <f t="shared" si="27"/>
        <v>6.4000000000000001E-2</v>
      </c>
      <c r="B94" s="406">
        <f t="shared" si="28"/>
        <v>5.3333333333333332E-3</v>
      </c>
      <c r="C94" s="197">
        <f t="shared" si="29"/>
        <v>6</v>
      </c>
      <c r="D94" s="290">
        <v>72</v>
      </c>
      <c r="E94" s="300">
        <f t="shared" si="39"/>
        <v>2185640.9200000023</v>
      </c>
      <c r="F94" s="292">
        <f t="shared" si="30"/>
        <v>11656.75</v>
      </c>
      <c r="G94" s="292">
        <f t="shared" si="31"/>
        <v>5683.25</v>
      </c>
      <c r="H94" s="293">
        <f t="shared" si="32"/>
        <v>17340</v>
      </c>
      <c r="I94" s="301">
        <f t="shared" si="40"/>
        <v>2337026.4399999972</v>
      </c>
      <c r="J94" s="510">
        <f t="shared" si="33"/>
        <v>12464.14</v>
      </c>
      <c r="K94" s="292">
        <f t="shared" si="34"/>
        <v>4985.8600000000006</v>
      </c>
      <c r="L94" s="321">
        <f t="shared" si="21"/>
        <v>17450</v>
      </c>
      <c r="M94" s="300">
        <f t="shared" si="41"/>
        <v>2320043.5000000005</v>
      </c>
      <c r="N94" s="292">
        <f t="shared" si="35"/>
        <v>12373.57</v>
      </c>
      <c r="O94" s="292">
        <f t="shared" si="36"/>
        <v>6026.43</v>
      </c>
      <c r="P94" s="293">
        <f t="shared" si="25"/>
        <v>18400</v>
      </c>
      <c r="Q94" s="301">
        <f t="shared" si="42"/>
        <v>2478099.2500000009</v>
      </c>
      <c r="R94" s="292">
        <f t="shared" si="37"/>
        <v>13216.53</v>
      </c>
      <c r="S94" s="292">
        <f t="shared" si="38"/>
        <v>5273.4699999999993</v>
      </c>
      <c r="T94" s="321">
        <f t="shared" si="26"/>
        <v>18490</v>
      </c>
      <c r="U94" s="134"/>
      <c r="V94" s="134"/>
      <c r="W94" s="134"/>
      <c r="X94" s="134"/>
    </row>
    <row r="95" spans="1:24" ht="15" customHeight="1">
      <c r="A95" s="409">
        <f t="shared" si="27"/>
        <v>6.4000000000000001E-2</v>
      </c>
      <c r="B95" s="406">
        <f t="shared" si="28"/>
        <v>5.3333333333333332E-3</v>
      </c>
      <c r="C95" s="197">
        <f t="shared" si="29"/>
        <v>7</v>
      </c>
      <c r="D95" s="290">
        <v>73</v>
      </c>
      <c r="E95" s="300">
        <f t="shared" si="39"/>
        <v>2179957.6700000023</v>
      </c>
      <c r="F95" s="292">
        <f t="shared" si="30"/>
        <v>11626.44</v>
      </c>
      <c r="G95" s="292">
        <f t="shared" si="31"/>
        <v>5713.5599999999995</v>
      </c>
      <c r="H95" s="293">
        <f t="shared" si="32"/>
        <v>17340</v>
      </c>
      <c r="I95" s="301">
        <f t="shared" si="40"/>
        <v>2332040.5799999973</v>
      </c>
      <c r="J95" s="510">
        <f t="shared" si="33"/>
        <v>12437.55</v>
      </c>
      <c r="K95" s="292">
        <f t="shared" si="34"/>
        <v>5012.4500000000007</v>
      </c>
      <c r="L95" s="321">
        <f t="shared" si="21"/>
        <v>17450</v>
      </c>
      <c r="M95" s="300">
        <f t="shared" si="41"/>
        <v>2314017.0700000003</v>
      </c>
      <c r="N95" s="292">
        <f t="shared" si="35"/>
        <v>12341.42</v>
      </c>
      <c r="O95" s="292">
        <f t="shared" si="36"/>
        <v>6058.58</v>
      </c>
      <c r="P95" s="293">
        <f t="shared" si="25"/>
        <v>18400</v>
      </c>
      <c r="Q95" s="301">
        <f t="shared" si="42"/>
        <v>2472825.7800000007</v>
      </c>
      <c r="R95" s="292">
        <f t="shared" si="37"/>
        <v>13188.4</v>
      </c>
      <c r="S95" s="292">
        <f t="shared" si="38"/>
        <v>5301.6</v>
      </c>
      <c r="T95" s="321">
        <f t="shared" si="26"/>
        <v>18490</v>
      </c>
      <c r="U95" s="134"/>
      <c r="V95" s="134"/>
      <c r="W95" s="134"/>
      <c r="X95" s="134"/>
    </row>
    <row r="96" spans="1:24" ht="15" customHeight="1">
      <c r="A96" s="409">
        <f t="shared" si="27"/>
        <v>6.4000000000000001E-2</v>
      </c>
      <c r="B96" s="406">
        <f t="shared" si="28"/>
        <v>5.3333333333333332E-3</v>
      </c>
      <c r="C96" s="197">
        <f t="shared" si="29"/>
        <v>7</v>
      </c>
      <c r="D96" s="290">
        <v>74</v>
      </c>
      <c r="E96" s="300">
        <f t="shared" si="39"/>
        <v>2174244.1100000022</v>
      </c>
      <c r="F96" s="292">
        <f t="shared" si="30"/>
        <v>11595.97</v>
      </c>
      <c r="G96" s="292">
        <f t="shared" si="31"/>
        <v>5744.0300000000007</v>
      </c>
      <c r="H96" s="293">
        <f t="shared" si="32"/>
        <v>17340</v>
      </c>
      <c r="I96" s="301">
        <f t="shared" si="40"/>
        <v>2327028.1299999971</v>
      </c>
      <c r="J96" s="510">
        <f t="shared" si="33"/>
        <v>12410.82</v>
      </c>
      <c r="K96" s="292">
        <f t="shared" si="34"/>
        <v>5039.18</v>
      </c>
      <c r="L96" s="321">
        <f t="shared" si="21"/>
        <v>17450</v>
      </c>
      <c r="M96" s="300">
        <f t="shared" si="41"/>
        <v>2307958.4900000002</v>
      </c>
      <c r="N96" s="292">
        <f t="shared" si="35"/>
        <v>12309.11</v>
      </c>
      <c r="O96" s="292">
        <f t="shared" si="36"/>
        <v>6090.8899999999994</v>
      </c>
      <c r="P96" s="293">
        <f t="shared" si="25"/>
        <v>18400</v>
      </c>
      <c r="Q96" s="301">
        <f t="shared" si="42"/>
        <v>2467524.1800000006</v>
      </c>
      <c r="R96" s="292">
        <f t="shared" si="37"/>
        <v>13160.13</v>
      </c>
      <c r="S96" s="292">
        <f t="shared" si="38"/>
        <v>5329.8700000000008</v>
      </c>
      <c r="T96" s="321">
        <f t="shared" si="26"/>
        <v>18490</v>
      </c>
      <c r="U96" s="134"/>
      <c r="V96" s="134"/>
      <c r="W96" s="134"/>
      <c r="X96" s="134"/>
    </row>
    <row r="97" spans="1:24" ht="15" customHeight="1">
      <c r="A97" s="409">
        <f t="shared" si="27"/>
        <v>6.4000000000000001E-2</v>
      </c>
      <c r="B97" s="406">
        <f t="shared" si="28"/>
        <v>5.3333333333333332E-3</v>
      </c>
      <c r="C97" s="197">
        <f t="shared" si="29"/>
        <v>7</v>
      </c>
      <c r="D97" s="290">
        <v>75</v>
      </c>
      <c r="E97" s="300">
        <f t="shared" si="39"/>
        <v>2168500.0800000024</v>
      </c>
      <c r="F97" s="292">
        <f t="shared" si="30"/>
        <v>11565.33</v>
      </c>
      <c r="G97" s="292">
        <f t="shared" si="31"/>
        <v>5774.67</v>
      </c>
      <c r="H97" s="293">
        <f t="shared" si="32"/>
        <v>17340</v>
      </c>
      <c r="I97" s="301">
        <f t="shared" si="40"/>
        <v>2321988.9499999969</v>
      </c>
      <c r="J97" s="510">
        <f t="shared" si="33"/>
        <v>12383.94</v>
      </c>
      <c r="K97" s="292">
        <f t="shared" si="34"/>
        <v>5066.0599999999995</v>
      </c>
      <c r="L97" s="321">
        <f t="shared" si="21"/>
        <v>17450</v>
      </c>
      <c r="M97" s="300">
        <f t="shared" si="41"/>
        <v>2301867.6</v>
      </c>
      <c r="N97" s="292">
        <f t="shared" si="35"/>
        <v>12276.63</v>
      </c>
      <c r="O97" s="292">
        <f t="shared" si="36"/>
        <v>6123.3700000000008</v>
      </c>
      <c r="P97" s="293">
        <f t="shared" si="25"/>
        <v>18400</v>
      </c>
      <c r="Q97" s="301">
        <f t="shared" si="42"/>
        <v>2462194.3100000005</v>
      </c>
      <c r="R97" s="292">
        <f t="shared" si="37"/>
        <v>13131.7</v>
      </c>
      <c r="S97" s="292">
        <f t="shared" si="38"/>
        <v>5358.2999999999993</v>
      </c>
      <c r="T97" s="321">
        <f t="shared" si="26"/>
        <v>18490</v>
      </c>
      <c r="U97" s="134"/>
      <c r="V97" s="134"/>
      <c r="W97" s="134"/>
      <c r="X97" s="134"/>
    </row>
    <row r="98" spans="1:24" ht="15" customHeight="1">
      <c r="A98" s="409">
        <f t="shared" si="27"/>
        <v>6.4000000000000001E-2</v>
      </c>
      <c r="B98" s="406">
        <f t="shared" si="28"/>
        <v>5.3333333333333332E-3</v>
      </c>
      <c r="C98" s="197">
        <f t="shared" si="29"/>
        <v>7</v>
      </c>
      <c r="D98" s="290">
        <v>76</v>
      </c>
      <c r="E98" s="300">
        <f t="shared" si="39"/>
        <v>2162725.4100000025</v>
      </c>
      <c r="F98" s="292">
        <f t="shared" si="30"/>
        <v>11534.54</v>
      </c>
      <c r="G98" s="292">
        <f t="shared" si="31"/>
        <v>5805.4599999999991</v>
      </c>
      <c r="H98" s="293">
        <f t="shared" si="32"/>
        <v>17340</v>
      </c>
      <c r="I98" s="301">
        <f t="shared" si="40"/>
        <v>2316922.8899999969</v>
      </c>
      <c r="J98" s="510">
        <f t="shared" si="33"/>
        <v>12356.92</v>
      </c>
      <c r="K98" s="292">
        <f t="shared" si="34"/>
        <v>5093.08</v>
      </c>
      <c r="L98" s="321">
        <f t="shared" si="21"/>
        <v>17450</v>
      </c>
      <c r="M98" s="300">
        <f t="shared" si="41"/>
        <v>2295744.23</v>
      </c>
      <c r="N98" s="292">
        <f t="shared" si="35"/>
        <v>12243.97</v>
      </c>
      <c r="O98" s="292">
        <f t="shared" si="36"/>
        <v>6156.0300000000007</v>
      </c>
      <c r="P98" s="293">
        <f t="shared" si="25"/>
        <v>18400</v>
      </c>
      <c r="Q98" s="301">
        <f t="shared" si="42"/>
        <v>2456836.0100000007</v>
      </c>
      <c r="R98" s="292">
        <f t="shared" si="37"/>
        <v>13103.13</v>
      </c>
      <c r="S98" s="292">
        <f t="shared" si="38"/>
        <v>5386.8700000000008</v>
      </c>
      <c r="T98" s="321">
        <f t="shared" si="26"/>
        <v>18490</v>
      </c>
      <c r="U98" s="134"/>
      <c r="V98" s="134"/>
      <c r="W98" s="134"/>
      <c r="X98" s="134"/>
    </row>
    <row r="99" spans="1:24" ht="15" customHeight="1">
      <c r="A99" s="409">
        <f t="shared" si="27"/>
        <v>6.4000000000000001E-2</v>
      </c>
      <c r="B99" s="406">
        <f t="shared" si="28"/>
        <v>5.3333333333333332E-3</v>
      </c>
      <c r="C99" s="197">
        <f t="shared" si="29"/>
        <v>7</v>
      </c>
      <c r="D99" s="290">
        <v>77</v>
      </c>
      <c r="E99" s="300">
        <f t="shared" si="39"/>
        <v>2156919.9500000025</v>
      </c>
      <c r="F99" s="292">
        <f t="shared" si="30"/>
        <v>11503.57</v>
      </c>
      <c r="G99" s="292">
        <f t="shared" si="31"/>
        <v>5836.43</v>
      </c>
      <c r="H99" s="293">
        <f t="shared" si="32"/>
        <v>17340</v>
      </c>
      <c r="I99" s="301">
        <f t="shared" si="40"/>
        <v>2311829.8099999968</v>
      </c>
      <c r="J99" s="510">
        <f t="shared" si="33"/>
        <v>12329.76</v>
      </c>
      <c r="K99" s="292">
        <f t="shared" si="34"/>
        <v>5120.24</v>
      </c>
      <c r="L99" s="321">
        <f t="shared" ref="L99:L162" si="43">IF(I99&lt;$M$5,I99+J99,$M$5)</f>
        <v>17450</v>
      </c>
      <c r="M99" s="300">
        <f t="shared" si="41"/>
        <v>2289588.2000000002</v>
      </c>
      <c r="N99" s="292">
        <f t="shared" si="35"/>
        <v>12211.14</v>
      </c>
      <c r="O99" s="292">
        <f t="shared" si="36"/>
        <v>6188.8600000000006</v>
      </c>
      <c r="P99" s="293">
        <f t="shared" si="25"/>
        <v>18400</v>
      </c>
      <c r="Q99" s="301">
        <f t="shared" si="42"/>
        <v>2451449.1400000006</v>
      </c>
      <c r="R99" s="292">
        <f t="shared" si="37"/>
        <v>13074.4</v>
      </c>
      <c r="S99" s="292">
        <f t="shared" si="38"/>
        <v>5415.6</v>
      </c>
      <c r="T99" s="321">
        <f t="shared" si="26"/>
        <v>18490</v>
      </c>
      <c r="U99" s="134"/>
      <c r="V99" s="134"/>
      <c r="W99" s="134"/>
      <c r="X99" s="134"/>
    </row>
    <row r="100" spans="1:24" ht="15" customHeight="1">
      <c r="A100" s="409">
        <f t="shared" si="27"/>
        <v>6.4000000000000001E-2</v>
      </c>
      <c r="B100" s="406">
        <f t="shared" si="28"/>
        <v>5.3333333333333332E-3</v>
      </c>
      <c r="C100" s="197">
        <f t="shared" si="29"/>
        <v>7</v>
      </c>
      <c r="D100" s="290">
        <v>78</v>
      </c>
      <c r="E100" s="300">
        <f t="shared" si="39"/>
        <v>2151083.5200000023</v>
      </c>
      <c r="F100" s="292">
        <f t="shared" si="30"/>
        <v>11472.45</v>
      </c>
      <c r="G100" s="292">
        <f t="shared" si="31"/>
        <v>5867.5499999999993</v>
      </c>
      <c r="H100" s="293">
        <f t="shared" si="32"/>
        <v>17340</v>
      </c>
      <c r="I100" s="301">
        <f t="shared" si="40"/>
        <v>2306709.5699999966</v>
      </c>
      <c r="J100" s="510">
        <f t="shared" si="33"/>
        <v>12302.45</v>
      </c>
      <c r="K100" s="292">
        <f t="shared" si="34"/>
        <v>5147.5499999999993</v>
      </c>
      <c r="L100" s="321">
        <f t="shared" si="43"/>
        <v>17450</v>
      </c>
      <c r="M100" s="300">
        <f t="shared" si="41"/>
        <v>2283399.3400000003</v>
      </c>
      <c r="N100" s="292">
        <f t="shared" si="35"/>
        <v>12178.13</v>
      </c>
      <c r="O100" s="292">
        <f t="shared" si="36"/>
        <v>6221.8700000000008</v>
      </c>
      <c r="P100" s="293">
        <f t="shared" si="25"/>
        <v>18400</v>
      </c>
      <c r="Q100" s="301">
        <f t="shared" si="42"/>
        <v>2446033.5400000005</v>
      </c>
      <c r="R100" s="292">
        <f t="shared" si="37"/>
        <v>13045.51</v>
      </c>
      <c r="S100" s="292">
        <f t="shared" si="38"/>
        <v>5444.49</v>
      </c>
      <c r="T100" s="321">
        <f t="shared" si="26"/>
        <v>18490</v>
      </c>
      <c r="U100" s="134"/>
      <c r="V100" s="134"/>
      <c r="W100" s="134"/>
      <c r="X100" s="134"/>
    </row>
    <row r="101" spans="1:24" ht="15" customHeight="1">
      <c r="A101" s="409">
        <f t="shared" si="27"/>
        <v>6.4000000000000001E-2</v>
      </c>
      <c r="B101" s="406">
        <f t="shared" si="28"/>
        <v>5.3333333333333332E-3</v>
      </c>
      <c r="C101" s="197">
        <f t="shared" si="29"/>
        <v>7</v>
      </c>
      <c r="D101" s="290">
        <v>79</v>
      </c>
      <c r="E101" s="300">
        <f t="shared" si="39"/>
        <v>2145215.9700000025</v>
      </c>
      <c r="F101" s="292">
        <f t="shared" si="30"/>
        <v>11441.15</v>
      </c>
      <c r="G101" s="292">
        <f t="shared" si="31"/>
        <v>5898.85</v>
      </c>
      <c r="H101" s="293">
        <f t="shared" si="32"/>
        <v>17340</v>
      </c>
      <c r="I101" s="301">
        <f t="shared" si="40"/>
        <v>2301562.0199999968</v>
      </c>
      <c r="J101" s="510">
        <f t="shared" si="33"/>
        <v>12275</v>
      </c>
      <c r="K101" s="292">
        <f t="shared" si="34"/>
        <v>5175</v>
      </c>
      <c r="L101" s="321">
        <f t="shared" si="43"/>
        <v>17450</v>
      </c>
      <c r="M101" s="300">
        <f t="shared" si="41"/>
        <v>2277177.4700000002</v>
      </c>
      <c r="N101" s="292">
        <f t="shared" si="35"/>
        <v>12144.95</v>
      </c>
      <c r="O101" s="292">
        <f t="shared" si="36"/>
        <v>6255.0499999999993</v>
      </c>
      <c r="P101" s="293">
        <f t="shared" si="25"/>
        <v>18400</v>
      </c>
      <c r="Q101" s="301">
        <f t="shared" si="42"/>
        <v>2440589.0500000003</v>
      </c>
      <c r="R101" s="292">
        <f t="shared" si="37"/>
        <v>13016.47</v>
      </c>
      <c r="S101" s="292">
        <f t="shared" si="38"/>
        <v>5473.5300000000007</v>
      </c>
      <c r="T101" s="321">
        <f t="shared" si="26"/>
        <v>18490</v>
      </c>
      <c r="U101" s="134"/>
      <c r="V101" s="134"/>
      <c r="W101" s="134"/>
      <c r="X101" s="134"/>
    </row>
    <row r="102" spans="1:24" ht="15" customHeight="1">
      <c r="A102" s="409">
        <f t="shared" si="27"/>
        <v>6.4000000000000001E-2</v>
      </c>
      <c r="B102" s="406">
        <f t="shared" si="28"/>
        <v>5.3333333333333332E-3</v>
      </c>
      <c r="C102" s="197">
        <f t="shared" si="29"/>
        <v>7</v>
      </c>
      <c r="D102" s="290">
        <v>80</v>
      </c>
      <c r="E102" s="300">
        <f t="shared" si="39"/>
        <v>2139317.1200000024</v>
      </c>
      <c r="F102" s="292">
        <f t="shared" si="30"/>
        <v>11409.69</v>
      </c>
      <c r="G102" s="292">
        <f t="shared" si="31"/>
        <v>5930.3099999999995</v>
      </c>
      <c r="H102" s="293">
        <f t="shared" si="32"/>
        <v>17340</v>
      </c>
      <c r="I102" s="301">
        <f t="shared" si="40"/>
        <v>2296387.0199999968</v>
      </c>
      <c r="J102" s="510">
        <f t="shared" si="33"/>
        <v>12247.4</v>
      </c>
      <c r="K102" s="292">
        <f t="shared" si="34"/>
        <v>5202.6000000000004</v>
      </c>
      <c r="L102" s="321">
        <f t="shared" si="43"/>
        <v>17450</v>
      </c>
      <c r="M102" s="300">
        <f t="shared" si="41"/>
        <v>2270922.4200000004</v>
      </c>
      <c r="N102" s="292">
        <f t="shared" si="35"/>
        <v>12111.59</v>
      </c>
      <c r="O102" s="292">
        <f t="shared" si="36"/>
        <v>6288.41</v>
      </c>
      <c r="P102" s="293">
        <f t="shared" si="25"/>
        <v>18400</v>
      </c>
      <c r="Q102" s="301">
        <f t="shared" si="42"/>
        <v>2435115.5200000005</v>
      </c>
      <c r="R102" s="292">
        <f t="shared" si="37"/>
        <v>12987.28</v>
      </c>
      <c r="S102" s="292">
        <f t="shared" si="38"/>
        <v>5502.7199999999993</v>
      </c>
      <c r="T102" s="321">
        <f t="shared" si="26"/>
        <v>18490</v>
      </c>
      <c r="U102" s="134"/>
      <c r="V102" s="134"/>
      <c r="W102" s="134"/>
      <c r="X102" s="134"/>
    </row>
    <row r="103" spans="1:24" ht="15" customHeight="1">
      <c r="A103" s="409">
        <f t="shared" si="27"/>
        <v>6.4000000000000001E-2</v>
      </c>
      <c r="B103" s="406">
        <f t="shared" si="28"/>
        <v>5.3333333333333332E-3</v>
      </c>
      <c r="C103" s="197">
        <f t="shared" si="29"/>
        <v>7</v>
      </c>
      <c r="D103" s="290">
        <v>81</v>
      </c>
      <c r="E103" s="300">
        <f t="shared" si="39"/>
        <v>2133386.8100000024</v>
      </c>
      <c r="F103" s="292">
        <f t="shared" si="30"/>
        <v>11378.06</v>
      </c>
      <c r="G103" s="292">
        <f t="shared" si="31"/>
        <v>5961.9400000000005</v>
      </c>
      <c r="H103" s="293">
        <f t="shared" si="32"/>
        <v>17340</v>
      </c>
      <c r="I103" s="301">
        <f t="shared" si="40"/>
        <v>2291184.4199999967</v>
      </c>
      <c r="J103" s="510">
        <f t="shared" si="33"/>
        <v>12219.65</v>
      </c>
      <c r="K103" s="292">
        <f t="shared" si="34"/>
        <v>5230.3500000000004</v>
      </c>
      <c r="L103" s="321">
        <f t="shared" si="43"/>
        <v>17450</v>
      </c>
      <c r="M103" s="300">
        <f t="shared" si="41"/>
        <v>2264634.0100000002</v>
      </c>
      <c r="N103" s="292">
        <f t="shared" si="35"/>
        <v>12078.05</v>
      </c>
      <c r="O103" s="292">
        <f t="shared" si="36"/>
        <v>6321.9500000000007</v>
      </c>
      <c r="P103" s="293">
        <f t="shared" si="25"/>
        <v>18400</v>
      </c>
      <c r="Q103" s="301">
        <f t="shared" si="42"/>
        <v>2429612.8000000003</v>
      </c>
      <c r="R103" s="292">
        <f t="shared" si="37"/>
        <v>12957.93</v>
      </c>
      <c r="S103" s="292">
        <f t="shared" si="38"/>
        <v>5532.07</v>
      </c>
      <c r="T103" s="321">
        <f t="shared" si="26"/>
        <v>18490</v>
      </c>
      <c r="U103" s="134"/>
      <c r="V103" s="134"/>
      <c r="W103" s="134"/>
      <c r="X103" s="134"/>
    </row>
    <row r="104" spans="1:24" ht="15" customHeight="1">
      <c r="A104" s="409">
        <f t="shared" si="27"/>
        <v>6.4000000000000001E-2</v>
      </c>
      <c r="B104" s="406">
        <f t="shared" si="28"/>
        <v>5.3333333333333332E-3</v>
      </c>
      <c r="C104" s="197">
        <f t="shared" si="29"/>
        <v>7</v>
      </c>
      <c r="D104" s="290">
        <v>82</v>
      </c>
      <c r="E104" s="300">
        <f t="shared" si="39"/>
        <v>2127424.8700000024</v>
      </c>
      <c r="F104" s="292">
        <f t="shared" si="30"/>
        <v>11346.27</v>
      </c>
      <c r="G104" s="292">
        <f t="shared" si="31"/>
        <v>5993.73</v>
      </c>
      <c r="H104" s="293">
        <f t="shared" si="32"/>
        <v>17340</v>
      </c>
      <c r="I104" s="301">
        <f t="shared" si="40"/>
        <v>2285954.0699999966</v>
      </c>
      <c r="J104" s="510">
        <f t="shared" si="33"/>
        <v>12191.76</v>
      </c>
      <c r="K104" s="292">
        <f t="shared" si="34"/>
        <v>5258.24</v>
      </c>
      <c r="L104" s="321">
        <f t="shared" si="43"/>
        <v>17450</v>
      </c>
      <c r="M104" s="300">
        <f t="shared" si="41"/>
        <v>2258312.06</v>
      </c>
      <c r="N104" s="292">
        <f t="shared" si="35"/>
        <v>12044.33</v>
      </c>
      <c r="O104" s="292">
        <f t="shared" si="36"/>
        <v>6355.67</v>
      </c>
      <c r="P104" s="293">
        <f t="shared" si="25"/>
        <v>18400</v>
      </c>
      <c r="Q104" s="301">
        <f t="shared" si="42"/>
        <v>2424080.7300000004</v>
      </c>
      <c r="R104" s="292">
        <f t="shared" si="37"/>
        <v>12928.43</v>
      </c>
      <c r="S104" s="292">
        <f t="shared" si="38"/>
        <v>5561.57</v>
      </c>
      <c r="T104" s="321">
        <f t="shared" si="26"/>
        <v>18490</v>
      </c>
      <c r="U104" s="134"/>
      <c r="V104" s="134"/>
      <c r="W104" s="134"/>
      <c r="X104" s="134"/>
    </row>
    <row r="105" spans="1:24" ht="15" customHeight="1">
      <c r="A105" s="409">
        <f t="shared" si="27"/>
        <v>6.4000000000000001E-2</v>
      </c>
      <c r="B105" s="406">
        <f t="shared" si="28"/>
        <v>5.3333333333333332E-3</v>
      </c>
      <c r="C105" s="197">
        <f t="shared" si="29"/>
        <v>7</v>
      </c>
      <c r="D105" s="290">
        <v>83</v>
      </c>
      <c r="E105" s="300">
        <f t="shared" si="39"/>
        <v>2121431.1400000025</v>
      </c>
      <c r="F105" s="292">
        <f t="shared" si="30"/>
        <v>11314.3</v>
      </c>
      <c r="G105" s="292">
        <f t="shared" si="31"/>
        <v>6025.7000000000007</v>
      </c>
      <c r="H105" s="293">
        <f t="shared" si="32"/>
        <v>17340</v>
      </c>
      <c r="I105" s="301">
        <f t="shared" si="40"/>
        <v>2280695.8299999963</v>
      </c>
      <c r="J105" s="510">
        <f t="shared" si="33"/>
        <v>12163.71</v>
      </c>
      <c r="K105" s="292">
        <f t="shared" si="34"/>
        <v>5286.2900000000009</v>
      </c>
      <c r="L105" s="321">
        <f t="shared" si="43"/>
        <v>17450</v>
      </c>
      <c r="M105" s="300">
        <f t="shared" si="41"/>
        <v>2251956.39</v>
      </c>
      <c r="N105" s="292">
        <f t="shared" si="35"/>
        <v>12010.43</v>
      </c>
      <c r="O105" s="292">
        <f t="shared" si="36"/>
        <v>6389.57</v>
      </c>
      <c r="P105" s="293">
        <f t="shared" si="25"/>
        <v>18400</v>
      </c>
      <c r="Q105" s="301">
        <f t="shared" si="42"/>
        <v>2418519.1600000006</v>
      </c>
      <c r="R105" s="292">
        <f t="shared" si="37"/>
        <v>12898.77</v>
      </c>
      <c r="S105" s="292">
        <f t="shared" si="38"/>
        <v>5591.23</v>
      </c>
      <c r="T105" s="321">
        <f t="shared" si="26"/>
        <v>18490</v>
      </c>
      <c r="U105" s="134"/>
      <c r="V105" s="134"/>
      <c r="W105" s="134"/>
      <c r="X105" s="134"/>
    </row>
    <row r="106" spans="1:24" ht="15" customHeight="1">
      <c r="A106" s="409">
        <f t="shared" si="27"/>
        <v>6.4000000000000001E-2</v>
      </c>
      <c r="B106" s="406">
        <f t="shared" si="28"/>
        <v>5.3333333333333332E-3</v>
      </c>
      <c r="C106" s="197">
        <f t="shared" si="29"/>
        <v>7</v>
      </c>
      <c r="D106" s="290">
        <v>84</v>
      </c>
      <c r="E106" s="300">
        <f t="shared" si="39"/>
        <v>2115405.4400000023</v>
      </c>
      <c r="F106" s="292">
        <f t="shared" si="30"/>
        <v>11282.16</v>
      </c>
      <c r="G106" s="292">
        <f t="shared" si="31"/>
        <v>6057.84</v>
      </c>
      <c r="H106" s="293">
        <f t="shared" si="32"/>
        <v>17340</v>
      </c>
      <c r="I106" s="301">
        <f t="shared" si="40"/>
        <v>2275409.5399999963</v>
      </c>
      <c r="J106" s="510">
        <f t="shared" si="33"/>
        <v>12135.52</v>
      </c>
      <c r="K106" s="292">
        <f t="shared" si="34"/>
        <v>5314.48</v>
      </c>
      <c r="L106" s="321">
        <f t="shared" si="43"/>
        <v>17450</v>
      </c>
      <c r="M106" s="300">
        <f t="shared" si="41"/>
        <v>2245566.8200000003</v>
      </c>
      <c r="N106" s="292">
        <f t="shared" si="35"/>
        <v>11976.36</v>
      </c>
      <c r="O106" s="292">
        <f t="shared" si="36"/>
        <v>6423.6399999999994</v>
      </c>
      <c r="P106" s="293">
        <f t="shared" si="25"/>
        <v>18400</v>
      </c>
      <c r="Q106" s="301">
        <f t="shared" si="42"/>
        <v>2412927.9300000006</v>
      </c>
      <c r="R106" s="292">
        <f t="shared" si="37"/>
        <v>12868.95</v>
      </c>
      <c r="S106" s="292">
        <f t="shared" si="38"/>
        <v>5621.0499999999993</v>
      </c>
      <c r="T106" s="321">
        <f t="shared" si="26"/>
        <v>18490</v>
      </c>
      <c r="U106" s="134"/>
      <c r="V106" s="134"/>
      <c r="W106" s="134"/>
      <c r="X106" s="134"/>
    </row>
    <row r="107" spans="1:24" ht="15" customHeight="1">
      <c r="A107" s="409">
        <f t="shared" si="27"/>
        <v>6.4000000000000001E-2</v>
      </c>
      <c r="B107" s="406">
        <f t="shared" si="28"/>
        <v>5.3333333333333332E-3</v>
      </c>
      <c r="C107" s="197">
        <f t="shared" si="29"/>
        <v>8</v>
      </c>
      <c r="D107" s="290">
        <v>85</v>
      </c>
      <c r="E107" s="300">
        <f t="shared" si="39"/>
        <v>2109347.6000000024</v>
      </c>
      <c r="F107" s="292">
        <f t="shared" si="30"/>
        <v>11249.85</v>
      </c>
      <c r="G107" s="292">
        <f t="shared" si="31"/>
        <v>6090.15</v>
      </c>
      <c r="H107" s="293">
        <f t="shared" si="32"/>
        <v>17340</v>
      </c>
      <c r="I107" s="301">
        <f t="shared" si="40"/>
        <v>2270095.0599999963</v>
      </c>
      <c r="J107" s="510">
        <f t="shared" si="33"/>
        <v>12107.17</v>
      </c>
      <c r="K107" s="292">
        <f t="shared" si="34"/>
        <v>5342.83</v>
      </c>
      <c r="L107" s="321">
        <f t="shared" si="43"/>
        <v>17450</v>
      </c>
      <c r="M107" s="300">
        <f t="shared" si="41"/>
        <v>2239143.1800000002</v>
      </c>
      <c r="N107" s="292">
        <f t="shared" si="35"/>
        <v>11942.1</v>
      </c>
      <c r="O107" s="292">
        <f t="shared" si="36"/>
        <v>6457.9</v>
      </c>
      <c r="P107" s="293">
        <f t="shared" si="25"/>
        <v>18400</v>
      </c>
      <c r="Q107" s="301">
        <f t="shared" si="42"/>
        <v>2407306.8800000008</v>
      </c>
      <c r="R107" s="292">
        <f t="shared" si="37"/>
        <v>12838.97</v>
      </c>
      <c r="S107" s="292">
        <f t="shared" si="38"/>
        <v>5651.0300000000007</v>
      </c>
      <c r="T107" s="321">
        <f t="shared" si="26"/>
        <v>18490</v>
      </c>
      <c r="U107" s="134"/>
      <c r="V107" s="134"/>
      <c r="W107" s="134"/>
      <c r="X107" s="134"/>
    </row>
    <row r="108" spans="1:24" ht="15" customHeight="1">
      <c r="A108" s="409">
        <f t="shared" si="27"/>
        <v>6.4000000000000001E-2</v>
      </c>
      <c r="B108" s="406">
        <f t="shared" si="28"/>
        <v>5.3333333333333332E-3</v>
      </c>
      <c r="C108" s="197">
        <f t="shared" si="29"/>
        <v>8</v>
      </c>
      <c r="D108" s="290">
        <v>86</v>
      </c>
      <c r="E108" s="300">
        <f t="shared" si="39"/>
        <v>2103257.4500000025</v>
      </c>
      <c r="F108" s="292">
        <f t="shared" si="30"/>
        <v>11217.37</v>
      </c>
      <c r="G108" s="292">
        <f t="shared" si="31"/>
        <v>6122.6299999999992</v>
      </c>
      <c r="H108" s="293">
        <f t="shared" si="32"/>
        <v>17340</v>
      </c>
      <c r="I108" s="301">
        <f t="shared" si="40"/>
        <v>2264752.2299999963</v>
      </c>
      <c r="J108" s="510">
        <f t="shared" si="33"/>
        <v>12078.68</v>
      </c>
      <c r="K108" s="292">
        <f t="shared" si="34"/>
        <v>5371.32</v>
      </c>
      <c r="L108" s="321">
        <f t="shared" si="43"/>
        <v>17450</v>
      </c>
      <c r="M108" s="300">
        <f t="shared" si="41"/>
        <v>2232685.2800000003</v>
      </c>
      <c r="N108" s="292">
        <f t="shared" si="35"/>
        <v>11907.65</v>
      </c>
      <c r="O108" s="292">
        <f t="shared" si="36"/>
        <v>6492.35</v>
      </c>
      <c r="P108" s="293">
        <f t="shared" si="25"/>
        <v>18400</v>
      </c>
      <c r="Q108" s="301">
        <f t="shared" si="42"/>
        <v>2401655.850000001</v>
      </c>
      <c r="R108" s="292">
        <f t="shared" si="37"/>
        <v>12808.83</v>
      </c>
      <c r="S108" s="292">
        <f t="shared" si="38"/>
        <v>5681.17</v>
      </c>
      <c r="T108" s="321">
        <f t="shared" si="26"/>
        <v>18490</v>
      </c>
      <c r="U108" s="134"/>
      <c r="V108" s="134"/>
      <c r="W108" s="134"/>
      <c r="X108" s="134"/>
    </row>
    <row r="109" spans="1:24" ht="15" customHeight="1">
      <c r="A109" s="409">
        <f t="shared" si="27"/>
        <v>6.4000000000000001E-2</v>
      </c>
      <c r="B109" s="406">
        <f t="shared" si="28"/>
        <v>5.3333333333333332E-3</v>
      </c>
      <c r="C109" s="197">
        <f t="shared" si="29"/>
        <v>8</v>
      </c>
      <c r="D109" s="290">
        <v>87</v>
      </c>
      <c r="E109" s="300">
        <f t="shared" si="39"/>
        <v>2097134.8200000026</v>
      </c>
      <c r="F109" s="292">
        <f t="shared" si="30"/>
        <v>11184.72</v>
      </c>
      <c r="G109" s="292">
        <f t="shared" si="31"/>
        <v>6155.2800000000007</v>
      </c>
      <c r="H109" s="293">
        <f t="shared" si="32"/>
        <v>17340</v>
      </c>
      <c r="I109" s="301">
        <f t="shared" si="40"/>
        <v>2259380.9099999964</v>
      </c>
      <c r="J109" s="510">
        <f t="shared" si="33"/>
        <v>12050.03</v>
      </c>
      <c r="K109" s="292">
        <f t="shared" si="34"/>
        <v>5399.9699999999993</v>
      </c>
      <c r="L109" s="321">
        <f t="shared" si="43"/>
        <v>17450</v>
      </c>
      <c r="M109" s="300">
        <f t="shared" si="41"/>
        <v>2226192.9300000002</v>
      </c>
      <c r="N109" s="292">
        <f t="shared" si="35"/>
        <v>11873.03</v>
      </c>
      <c r="O109" s="292">
        <f t="shared" si="36"/>
        <v>6526.9699999999993</v>
      </c>
      <c r="P109" s="293">
        <f t="shared" si="25"/>
        <v>18400</v>
      </c>
      <c r="Q109" s="301">
        <f t="shared" si="42"/>
        <v>2395974.6800000011</v>
      </c>
      <c r="R109" s="292">
        <f t="shared" si="37"/>
        <v>12778.53</v>
      </c>
      <c r="S109" s="292">
        <f t="shared" si="38"/>
        <v>5711.4699999999993</v>
      </c>
      <c r="T109" s="321">
        <f t="shared" si="26"/>
        <v>18490</v>
      </c>
      <c r="U109" s="134"/>
      <c r="V109" s="134"/>
      <c r="W109" s="134"/>
      <c r="X109" s="134"/>
    </row>
    <row r="110" spans="1:24" ht="15" customHeight="1">
      <c r="A110" s="409">
        <f t="shared" si="27"/>
        <v>6.4000000000000001E-2</v>
      </c>
      <c r="B110" s="406">
        <f t="shared" si="28"/>
        <v>5.3333333333333332E-3</v>
      </c>
      <c r="C110" s="197">
        <f t="shared" si="29"/>
        <v>8</v>
      </c>
      <c r="D110" s="290">
        <v>88</v>
      </c>
      <c r="E110" s="300">
        <f t="shared" si="39"/>
        <v>2090979.5400000026</v>
      </c>
      <c r="F110" s="292">
        <f t="shared" si="30"/>
        <v>11151.89</v>
      </c>
      <c r="G110" s="292">
        <f t="shared" si="31"/>
        <v>6188.1100000000006</v>
      </c>
      <c r="H110" s="293">
        <f t="shared" si="32"/>
        <v>17340</v>
      </c>
      <c r="I110" s="301">
        <f t="shared" si="40"/>
        <v>2253980.9399999962</v>
      </c>
      <c r="J110" s="510">
        <f t="shared" si="33"/>
        <v>12021.23</v>
      </c>
      <c r="K110" s="292">
        <f t="shared" si="34"/>
        <v>5428.77</v>
      </c>
      <c r="L110" s="321">
        <f t="shared" si="43"/>
        <v>17450</v>
      </c>
      <c r="M110" s="300">
        <f t="shared" si="41"/>
        <v>2219665.96</v>
      </c>
      <c r="N110" s="292">
        <f t="shared" si="35"/>
        <v>11838.22</v>
      </c>
      <c r="O110" s="292">
        <f t="shared" si="36"/>
        <v>6561.7800000000007</v>
      </c>
      <c r="P110" s="293">
        <f t="shared" si="25"/>
        <v>18400</v>
      </c>
      <c r="Q110" s="301">
        <f t="shared" si="42"/>
        <v>2390263.2100000009</v>
      </c>
      <c r="R110" s="292">
        <f t="shared" si="37"/>
        <v>12748.07</v>
      </c>
      <c r="S110" s="292">
        <f t="shared" si="38"/>
        <v>5741.93</v>
      </c>
      <c r="T110" s="321">
        <f t="shared" si="26"/>
        <v>18490</v>
      </c>
      <c r="U110" s="134"/>
      <c r="V110" s="134"/>
      <c r="W110" s="134"/>
      <c r="X110" s="134"/>
    </row>
    <row r="111" spans="1:24" ht="15" customHeight="1">
      <c r="A111" s="409">
        <f t="shared" si="27"/>
        <v>6.4000000000000001E-2</v>
      </c>
      <c r="B111" s="406">
        <f t="shared" si="28"/>
        <v>5.3333333333333332E-3</v>
      </c>
      <c r="C111" s="197">
        <f t="shared" si="29"/>
        <v>8</v>
      </c>
      <c r="D111" s="290">
        <v>89</v>
      </c>
      <c r="E111" s="300">
        <f t="shared" si="39"/>
        <v>2084791.4300000025</v>
      </c>
      <c r="F111" s="292">
        <f t="shared" si="30"/>
        <v>11118.89</v>
      </c>
      <c r="G111" s="292">
        <f t="shared" si="31"/>
        <v>6221.1100000000006</v>
      </c>
      <c r="H111" s="293">
        <f t="shared" si="32"/>
        <v>17340</v>
      </c>
      <c r="I111" s="301">
        <f t="shared" si="40"/>
        <v>2248552.1699999962</v>
      </c>
      <c r="J111" s="510">
        <f t="shared" si="33"/>
        <v>11992.28</v>
      </c>
      <c r="K111" s="292">
        <f t="shared" si="34"/>
        <v>5457.7199999999993</v>
      </c>
      <c r="L111" s="321">
        <f t="shared" si="43"/>
        <v>17450</v>
      </c>
      <c r="M111" s="300">
        <f t="shared" si="41"/>
        <v>2213104.1800000002</v>
      </c>
      <c r="N111" s="292">
        <f t="shared" si="35"/>
        <v>11803.22</v>
      </c>
      <c r="O111" s="292">
        <f t="shared" si="36"/>
        <v>6596.7800000000007</v>
      </c>
      <c r="P111" s="293">
        <f t="shared" si="25"/>
        <v>18400</v>
      </c>
      <c r="Q111" s="301">
        <f t="shared" si="42"/>
        <v>2384521.2800000007</v>
      </c>
      <c r="R111" s="292">
        <f t="shared" si="37"/>
        <v>12717.45</v>
      </c>
      <c r="S111" s="292">
        <f t="shared" si="38"/>
        <v>5772.5499999999993</v>
      </c>
      <c r="T111" s="321">
        <f t="shared" si="26"/>
        <v>18490</v>
      </c>
      <c r="U111" s="134"/>
      <c r="V111" s="134"/>
      <c r="W111" s="134"/>
      <c r="X111" s="134"/>
    </row>
    <row r="112" spans="1:24" ht="15" customHeight="1">
      <c r="A112" s="409">
        <f t="shared" si="27"/>
        <v>6.4000000000000001E-2</v>
      </c>
      <c r="B112" s="406">
        <f t="shared" si="28"/>
        <v>5.3333333333333332E-3</v>
      </c>
      <c r="C112" s="197">
        <f t="shared" si="29"/>
        <v>8</v>
      </c>
      <c r="D112" s="290">
        <v>90</v>
      </c>
      <c r="E112" s="300">
        <f t="shared" si="39"/>
        <v>2078570.3200000024</v>
      </c>
      <c r="F112" s="292">
        <f t="shared" si="30"/>
        <v>11085.71</v>
      </c>
      <c r="G112" s="292">
        <f t="shared" si="31"/>
        <v>6254.2900000000009</v>
      </c>
      <c r="H112" s="293">
        <f t="shared" si="32"/>
        <v>17340</v>
      </c>
      <c r="I112" s="301">
        <f t="shared" si="40"/>
        <v>2243094.449999996</v>
      </c>
      <c r="J112" s="510">
        <f t="shared" si="33"/>
        <v>11963.17</v>
      </c>
      <c r="K112" s="292">
        <f t="shared" si="34"/>
        <v>5486.83</v>
      </c>
      <c r="L112" s="321">
        <f t="shared" si="43"/>
        <v>17450</v>
      </c>
      <c r="M112" s="300">
        <f t="shared" si="41"/>
        <v>2206507.4000000004</v>
      </c>
      <c r="N112" s="292">
        <f t="shared" si="35"/>
        <v>11768.04</v>
      </c>
      <c r="O112" s="292">
        <f t="shared" si="36"/>
        <v>6631.9599999999991</v>
      </c>
      <c r="P112" s="293">
        <f t="shared" si="25"/>
        <v>18400</v>
      </c>
      <c r="Q112" s="301">
        <f t="shared" si="42"/>
        <v>2378748.7300000009</v>
      </c>
      <c r="R112" s="292">
        <f t="shared" si="37"/>
        <v>12686.66</v>
      </c>
      <c r="S112" s="292">
        <f t="shared" si="38"/>
        <v>5803.34</v>
      </c>
      <c r="T112" s="321">
        <f t="shared" si="26"/>
        <v>18490</v>
      </c>
      <c r="U112" s="134"/>
      <c r="V112" s="134"/>
      <c r="W112" s="134"/>
      <c r="X112" s="134"/>
    </row>
    <row r="113" spans="1:24" ht="15" customHeight="1">
      <c r="A113" s="409">
        <f t="shared" si="27"/>
        <v>6.4000000000000001E-2</v>
      </c>
      <c r="B113" s="406">
        <f t="shared" si="28"/>
        <v>5.3333333333333332E-3</v>
      </c>
      <c r="C113" s="197">
        <f t="shared" si="29"/>
        <v>8</v>
      </c>
      <c r="D113" s="290">
        <v>91</v>
      </c>
      <c r="E113" s="300">
        <f t="shared" si="39"/>
        <v>2072316.0300000024</v>
      </c>
      <c r="F113" s="292">
        <f t="shared" si="30"/>
        <v>11052.35</v>
      </c>
      <c r="G113" s="292">
        <f t="shared" si="31"/>
        <v>6287.65</v>
      </c>
      <c r="H113" s="293">
        <f t="shared" si="32"/>
        <v>17340</v>
      </c>
      <c r="I113" s="301">
        <f t="shared" si="40"/>
        <v>2237607.6199999959</v>
      </c>
      <c r="J113" s="510">
        <f t="shared" si="33"/>
        <v>11933.91</v>
      </c>
      <c r="K113" s="292">
        <f t="shared" si="34"/>
        <v>5516.09</v>
      </c>
      <c r="L113" s="321">
        <f t="shared" si="43"/>
        <v>17450</v>
      </c>
      <c r="M113" s="300">
        <f t="shared" si="41"/>
        <v>2199875.4400000004</v>
      </c>
      <c r="N113" s="292">
        <f t="shared" si="35"/>
        <v>11732.67</v>
      </c>
      <c r="O113" s="292">
        <f t="shared" si="36"/>
        <v>6667.33</v>
      </c>
      <c r="P113" s="293">
        <f t="shared" si="25"/>
        <v>18400</v>
      </c>
      <c r="Q113" s="301">
        <f t="shared" si="42"/>
        <v>2372945.3900000011</v>
      </c>
      <c r="R113" s="292">
        <f t="shared" si="37"/>
        <v>12655.71</v>
      </c>
      <c r="S113" s="292">
        <f t="shared" si="38"/>
        <v>5834.2900000000009</v>
      </c>
      <c r="T113" s="321">
        <f t="shared" si="26"/>
        <v>18490</v>
      </c>
      <c r="U113" s="134"/>
      <c r="V113" s="134"/>
      <c r="W113" s="134"/>
      <c r="X113" s="134"/>
    </row>
    <row r="114" spans="1:24" ht="15" customHeight="1">
      <c r="A114" s="409">
        <f t="shared" si="27"/>
        <v>6.4000000000000001E-2</v>
      </c>
      <c r="B114" s="406">
        <f t="shared" si="28"/>
        <v>5.3333333333333332E-3</v>
      </c>
      <c r="C114" s="197">
        <f t="shared" si="29"/>
        <v>8</v>
      </c>
      <c r="D114" s="290">
        <v>92</v>
      </c>
      <c r="E114" s="300">
        <f t="shared" si="39"/>
        <v>2066028.3800000024</v>
      </c>
      <c r="F114" s="292">
        <f t="shared" si="30"/>
        <v>11018.82</v>
      </c>
      <c r="G114" s="292">
        <f t="shared" si="31"/>
        <v>6321.18</v>
      </c>
      <c r="H114" s="293">
        <f t="shared" si="32"/>
        <v>17340</v>
      </c>
      <c r="I114" s="301">
        <f t="shared" si="40"/>
        <v>2232091.5299999961</v>
      </c>
      <c r="J114" s="510">
        <f t="shared" si="33"/>
        <v>11904.49</v>
      </c>
      <c r="K114" s="292">
        <f t="shared" si="34"/>
        <v>5545.51</v>
      </c>
      <c r="L114" s="321">
        <f t="shared" si="43"/>
        <v>17450</v>
      </c>
      <c r="M114" s="300">
        <f t="shared" si="41"/>
        <v>2193208.1100000003</v>
      </c>
      <c r="N114" s="292">
        <f t="shared" si="35"/>
        <v>11697.11</v>
      </c>
      <c r="O114" s="292">
        <f t="shared" si="36"/>
        <v>6702.8899999999994</v>
      </c>
      <c r="P114" s="293">
        <f t="shared" si="25"/>
        <v>18400</v>
      </c>
      <c r="Q114" s="301">
        <f t="shared" si="42"/>
        <v>2367111.100000001</v>
      </c>
      <c r="R114" s="292">
        <f t="shared" si="37"/>
        <v>12624.59</v>
      </c>
      <c r="S114" s="292">
        <f t="shared" si="38"/>
        <v>5865.41</v>
      </c>
      <c r="T114" s="321">
        <f t="shared" si="26"/>
        <v>18490</v>
      </c>
      <c r="U114" s="134"/>
      <c r="V114" s="134"/>
      <c r="W114" s="134"/>
      <c r="X114" s="134"/>
    </row>
    <row r="115" spans="1:24" ht="15" customHeight="1">
      <c r="A115" s="409">
        <f t="shared" si="27"/>
        <v>6.4000000000000001E-2</v>
      </c>
      <c r="B115" s="406">
        <f t="shared" si="28"/>
        <v>5.3333333333333332E-3</v>
      </c>
      <c r="C115" s="197">
        <f t="shared" si="29"/>
        <v>8</v>
      </c>
      <c r="D115" s="290">
        <v>93</v>
      </c>
      <c r="E115" s="300">
        <f t="shared" si="39"/>
        <v>2059707.2000000025</v>
      </c>
      <c r="F115" s="292">
        <f t="shared" si="30"/>
        <v>10985.11</v>
      </c>
      <c r="G115" s="292">
        <f t="shared" si="31"/>
        <v>6354.8899999999994</v>
      </c>
      <c r="H115" s="293">
        <f t="shared" si="32"/>
        <v>17340</v>
      </c>
      <c r="I115" s="301">
        <f t="shared" si="40"/>
        <v>2226546.0199999963</v>
      </c>
      <c r="J115" s="510">
        <f t="shared" si="33"/>
        <v>11874.91</v>
      </c>
      <c r="K115" s="292">
        <f t="shared" si="34"/>
        <v>5575.09</v>
      </c>
      <c r="L115" s="321">
        <f t="shared" si="43"/>
        <v>17450</v>
      </c>
      <c r="M115" s="300">
        <f t="shared" si="41"/>
        <v>2186505.2200000002</v>
      </c>
      <c r="N115" s="292">
        <f t="shared" si="35"/>
        <v>11661.36</v>
      </c>
      <c r="O115" s="292">
        <f t="shared" si="36"/>
        <v>6738.6399999999994</v>
      </c>
      <c r="P115" s="293">
        <f t="shared" si="25"/>
        <v>18400</v>
      </c>
      <c r="Q115" s="301">
        <f t="shared" si="42"/>
        <v>2361245.6900000009</v>
      </c>
      <c r="R115" s="292">
        <f t="shared" si="37"/>
        <v>12593.31</v>
      </c>
      <c r="S115" s="292">
        <f t="shared" si="38"/>
        <v>5896.6900000000005</v>
      </c>
      <c r="T115" s="321">
        <f t="shared" si="26"/>
        <v>18490</v>
      </c>
      <c r="U115" s="134"/>
      <c r="V115" s="134"/>
      <c r="W115" s="134"/>
      <c r="X115" s="134"/>
    </row>
    <row r="116" spans="1:24" ht="15" customHeight="1">
      <c r="A116" s="409">
        <f t="shared" si="27"/>
        <v>6.4000000000000001E-2</v>
      </c>
      <c r="B116" s="406">
        <f t="shared" si="28"/>
        <v>5.3333333333333332E-3</v>
      </c>
      <c r="C116" s="197">
        <f t="shared" si="29"/>
        <v>8</v>
      </c>
      <c r="D116" s="290">
        <v>94</v>
      </c>
      <c r="E116" s="300">
        <f t="shared" si="39"/>
        <v>2053352.3100000026</v>
      </c>
      <c r="F116" s="292">
        <f t="shared" si="30"/>
        <v>10951.21</v>
      </c>
      <c r="G116" s="292">
        <f t="shared" si="31"/>
        <v>6388.7900000000009</v>
      </c>
      <c r="H116" s="293">
        <f t="shared" si="32"/>
        <v>17340</v>
      </c>
      <c r="I116" s="301">
        <f t="shared" si="40"/>
        <v>2220970.9299999964</v>
      </c>
      <c r="J116" s="510">
        <f t="shared" si="33"/>
        <v>11845.18</v>
      </c>
      <c r="K116" s="292">
        <f t="shared" si="34"/>
        <v>5604.82</v>
      </c>
      <c r="L116" s="321">
        <f t="shared" si="43"/>
        <v>17450</v>
      </c>
      <c r="M116" s="300">
        <f t="shared" si="41"/>
        <v>2179766.58</v>
      </c>
      <c r="N116" s="292">
        <f t="shared" si="35"/>
        <v>11625.42</v>
      </c>
      <c r="O116" s="292">
        <f t="shared" si="36"/>
        <v>6774.58</v>
      </c>
      <c r="P116" s="293">
        <f t="shared" si="25"/>
        <v>18400</v>
      </c>
      <c r="Q116" s="301">
        <f t="shared" si="42"/>
        <v>2355349.0000000009</v>
      </c>
      <c r="R116" s="292">
        <f t="shared" si="37"/>
        <v>12561.86</v>
      </c>
      <c r="S116" s="292">
        <f t="shared" si="38"/>
        <v>5928.1399999999994</v>
      </c>
      <c r="T116" s="321">
        <f t="shared" si="26"/>
        <v>18490</v>
      </c>
      <c r="U116" s="134"/>
      <c r="V116" s="134"/>
      <c r="W116" s="134"/>
      <c r="X116" s="134"/>
    </row>
    <row r="117" spans="1:24" ht="15" customHeight="1">
      <c r="A117" s="409">
        <f t="shared" si="27"/>
        <v>6.4000000000000001E-2</v>
      </c>
      <c r="B117" s="406">
        <f t="shared" si="28"/>
        <v>5.3333333333333332E-3</v>
      </c>
      <c r="C117" s="197">
        <f t="shared" si="29"/>
        <v>8</v>
      </c>
      <c r="D117" s="290">
        <v>95</v>
      </c>
      <c r="E117" s="300">
        <f t="shared" si="39"/>
        <v>2046963.5200000026</v>
      </c>
      <c r="F117" s="292">
        <f t="shared" si="30"/>
        <v>10917.14</v>
      </c>
      <c r="G117" s="292">
        <f t="shared" si="31"/>
        <v>6422.8600000000006</v>
      </c>
      <c r="H117" s="293">
        <f t="shared" si="32"/>
        <v>17340</v>
      </c>
      <c r="I117" s="301">
        <f t="shared" si="40"/>
        <v>2215366.1099999966</v>
      </c>
      <c r="J117" s="510">
        <f t="shared" si="33"/>
        <v>11815.29</v>
      </c>
      <c r="K117" s="292">
        <f t="shared" si="34"/>
        <v>5634.7099999999991</v>
      </c>
      <c r="L117" s="321">
        <f t="shared" si="43"/>
        <v>17450</v>
      </c>
      <c r="M117" s="300">
        <f t="shared" si="41"/>
        <v>2172992</v>
      </c>
      <c r="N117" s="292">
        <f t="shared" si="35"/>
        <v>11589.29</v>
      </c>
      <c r="O117" s="292">
        <f t="shared" si="36"/>
        <v>6810.7099999999991</v>
      </c>
      <c r="P117" s="293">
        <f t="shared" si="25"/>
        <v>18400</v>
      </c>
      <c r="Q117" s="301">
        <f t="shared" si="42"/>
        <v>2349420.8600000008</v>
      </c>
      <c r="R117" s="292">
        <f t="shared" si="37"/>
        <v>12530.24</v>
      </c>
      <c r="S117" s="292">
        <f t="shared" si="38"/>
        <v>5959.76</v>
      </c>
      <c r="T117" s="321">
        <f t="shared" si="26"/>
        <v>18490</v>
      </c>
      <c r="U117" s="134"/>
      <c r="V117" s="134"/>
      <c r="W117" s="134"/>
      <c r="X117" s="134"/>
    </row>
    <row r="118" spans="1:24" ht="15" customHeight="1">
      <c r="A118" s="409">
        <f t="shared" si="27"/>
        <v>6.4000000000000001E-2</v>
      </c>
      <c r="B118" s="406">
        <f t="shared" si="28"/>
        <v>5.3333333333333332E-3</v>
      </c>
      <c r="C118" s="197">
        <f t="shared" si="29"/>
        <v>8</v>
      </c>
      <c r="D118" s="290">
        <v>96</v>
      </c>
      <c r="E118" s="300">
        <f t="shared" si="39"/>
        <v>2040540.6600000025</v>
      </c>
      <c r="F118" s="292">
        <f t="shared" si="30"/>
        <v>10882.88</v>
      </c>
      <c r="G118" s="292">
        <f t="shared" si="31"/>
        <v>6457.1200000000008</v>
      </c>
      <c r="H118" s="293">
        <f t="shared" si="32"/>
        <v>17340</v>
      </c>
      <c r="I118" s="301">
        <f t="shared" si="40"/>
        <v>2209731.3999999966</v>
      </c>
      <c r="J118" s="510">
        <f t="shared" si="33"/>
        <v>11785.23</v>
      </c>
      <c r="K118" s="292">
        <f t="shared" si="34"/>
        <v>5664.77</v>
      </c>
      <c r="L118" s="321">
        <f t="shared" si="43"/>
        <v>17450</v>
      </c>
      <c r="M118" s="300">
        <f t="shared" si="41"/>
        <v>2166181.29</v>
      </c>
      <c r="N118" s="292">
        <f t="shared" si="35"/>
        <v>11552.97</v>
      </c>
      <c r="O118" s="292">
        <f t="shared" si="36"/>
        <v>6847.0300000000007</v>
      </c>
      <c r="P118" s="293">
        <f t="shared" si="25"/>
        <v>18400</v>
      </c>
      <c r="Q118" s="301">
        <f t="shared" si="42"/>
        <v>2343461.100000001</v>
      </c>
      <c r="R118" s="292">
        <f t="shared" si="37"/>
        <v>12498.46</v>
      </c>
      <c r="S118" s="292">
        <f t="shared" si="38"/>
        <v>5991.5400000000009</v>
      </c>
      <c r="T118" s="321">
        <f t="shared" si="26"/>
        <v>18490</v>
      </c>
      <c r="U118" s="134"/>
      <c r="V118" s="134"/>
      <c r="W118" s="134"/>
      <c r="X118" s="134"/>
    </row>
    <row r="119" spans="1:24" ht="15" customHeight="1">
      <c r="A119" s="409">
        <f t="shared" si="27"/>
        <v>6.4000000000000001E-2</v>
      </c>
      <c r="B119" s="406">
        <f t="shared" si="28"/>
        <v>5.3333333333333332E-3</v>
      </c>
      <c r="C119" s="197">
        <f t="shared" si="29"/>
        <v>9</v>
      </c>
      <c r="D119" s="290">
        <v>97</v>
      </c>
      <c r="E119" s="300">
        <f t="shared" si="39"/>
        <v>2034083.5400000024</v>
      </c>
      <c r="F119" s="292">
        <f t="shared" si="30"/>
        <v>10848.45</v>
      </c>
      <c r="G119" s="292">
        <f t="shared" si="31"/>
        <v>6491.5499999999993</v>
      </c>
      <c r="H119" s="293">
        <f t="shared" si="32"/>
        <v>17340</v>
      </c>
      <c r="I119" s="301">
        <f t="shared" si="40"/>
        <v>2204066.6299999966</v>
      </c>
      <c r="J119" s="510">
        <f t="shared" si="33"/>
        <v>11755.02</v>
      </c>
      <c r="K119" s="292">
        <f t="shared" si="34"/>
        <v>5694.98</v>
      </c>
      <c r="L119" s="321">
        <f t="shared" si="43"/>
        <v>17450</v>
      </c>
      <c r="M119" s="300">
        <f t="shared" si="41"/>
        <v>2159334.2600000002</v>
      </c>
      <c r="N119" s="292">
        <f t="shared" si="35"/>
        <v>11516.45</v>
      </c>
      <c r="O119" s="292">
        <f t="shared" si="36"/>
        <v>6883.5499999999993</v>
      </c>
      <c r="P119" s="293">
        <f t="shared" si="25"/>
        <v>18400</v>
      </c>
      <c r="Q119" s="301">
        <f t="shared" si="42"/>
        <v>2337469.560000001</v>
      </c>
      <c r="R119" s="292">
        <f t="shared" si="37"/>
        <v>12466.5</v>
      </c>
      <c r="S119" s="292">
        <f t="shared" si="38"/>
        <v>6023.5</v>
      </c>
      <c r="T119" s="321">
        <f t="shared" si="26"/>
        <v>18490</v>
      </c>
      <c r="U119" s="134"/>
      <c r="V119" s="134"/>
      <c r="W119" s="134"/>
      <c r="X119" s="134"/>
    </row>
    <row r="120" spans="1:24" ht="15" customHeight="1">
      <c r="A120" s="409">
        <f t="shared" si="27"/>
        <v>6.4000000000000001E-2</v>
      </c>
      <c r="B120" s="406">
        <f t="shared" si="28"/>
        <v>5.3333333333333332E-3</v>
      </c>
      <c r="C120" s="197">
        <f t="shared" si="29"/>
        <v>9</v>
      </c>
      <c r="D120" s="290">
        <v>98</v>
      </c>
      <c r="E120" s="300">
        <f t="shared" si="39"/>
        <v>2027591.9900000023</v>
      </c>
      <c r="F120" s="292">
        <f t="shared" si="30"/>
        <v>10813.82</v>
      </c>
      <c r="G120" s="292">
        <f t="shared" si="31"/>
        <v>6526.18</v>
      </c>
      <c r="H120" s="293">
        <f t="shared" si="32"/>
        <v>17340</v>
      </c>
      <c r="I120" s="301">
        <f t="shared" si="40"/>
        <v>2198371.6499999966</v>
      </c>
      <c r="J120" s="510">
        <f t="shared" si="33"/>
        <v>11724.65</v>
      </c>
      <c r="K120" s="292">
        <f t="shared" si="34"/>
        <v>5725.35</v>
      </c>
      <c r="L120" s="321">
        <f t="shared" si="43"/>
        <v>17450</v>
      </c>
      <c r="M120" s="300">
        <f t="shared" si="41"/>
        <v>2152450.7100000004</v>
      </c>
      <c r="N120" s="292">
        <f t="shared" si="35"/>
        <v>11479.74</v>
      </c>
      <c r="O120" s="292">
        <f t="shared" si="36"/>
        <v>6920.26</v>
      </c>
      <c r="P120" s="293">
        <f t="shared" si="25"/>
        <v>18400</v>
      </c>
      <c r="Q120" s="301">
        <f t="shared" si="42"/>
        <v>2331446.060000001</v>
      </c>
      <c r="R120" s="292">
        <f t="shared" si="37"/>
        <v>12434.38</v>
      </c>
      <c r="S120" s="292">
        <f t="shared" si="38"/>
        <v>6055.6200000000008</v>
      </c>
      <c r="T120" s="321">
        <f t="shared" si="26"/>
        <v>18490</v>
      </c>
      <c r="U120" s="134"/>
      <c r="V120" s="134"/>
      <c r="W120" s="134"/>
      <c r="X120" s="134"/>
    </row>
    <row r="121" spans="1:24" ht="15" customHeight="1">
      <c r="A121" s="409">
        <f t="shared" si="27"/>
        <v>6.4000000000000001E-2</v>
      </c>
      <c r="B121" s="406">
        <f t="shared" si="28"/>
        <v>5.3333333333333332E-3</v>
      </c>
      <c r="C121" s="197">
        <f t="shared" si="29"/>
        <v>9</v>
      </c>
      <c r="D121" s="290">
        <v>99</v>
      </c>
      <c r="E121" s="300">
        <f t="shared" si="39"/>
        <v>2021065.8100000024</v>
      </c>
      <c r="F121" s="292">
        <f t="shared" si="30"/>
        <v>10779.02</v>
      </c>
      <c r="G121" s="292">
        <f t="shared" si="31"/>
        <v>6560.98</v>
      </c>
      <c r="H121" s="293">
        <f t="shared" si="32"/>
        <v>17340</v>
      </c>
      <c r="I121" s="301">
        <f t="shared" si="40"/>
        <v>2192646.2999999966</v>
      </c>
      <c r="J121" s="510">
        <f t="shared" si="33"/>
        <v>11694.11</v>
      </c>
      <c r="K121" s="292">
        <f t="shared" si="34"/>
        <v>5755.8899999999994</v>
      </c>
      <c r="L121" s="321">
        <f t="shared" si="43"/>
        <v>17450</v>
      </c>
      <c r="M121" s="300">
        <f t="shared" si="41"/>
        <v>2145530.4500000007</v>
      </c>
      <c r="N121" s="292">
        <f t="shared" si="35"/>
        <v>11442.83</v>
      </c>
      <c r="O121" s="292">
        <f t="shared" si="36"/>
        <v>6957.17</v>
      </c>
      <c r="P121" s="293">
        <f t="shared" si="25"/>
        <v>18400</v>
      </c>
      <c r="Q121" s="301">
        <f t="shared" si="42"/>
        <v>2325390.4400000009</v>
      </c>
      <c r="R121" s="292">
        <f t="shared" si="37"/>
        <v>12402.08</v>
      </c>
      <c r="S121" s="292">
        <f t="shared" si="38"/>
        <v>6087.92</v>
      </c>
      <c r="T121" s="321">
        <f t="shared" si="26"/>
        <v>18490</v>
      </c>
      <c r="U121" s="134"/>
      <c r="V121" s="134"/>
      <c r="W121" s="134"/>
      <c r="X121" s="134"/>
    </row>
    <row r="122" spans="1:24" ht="15" customHeight="1">
      <c r="A122" s="409">
        <f t="shared" si="27"/>
        <v>6.4000000000000001E-2</v>
      </c>
      <c r="B122" s="406">
        <f t="shared" si="28"/>
        <v>5.3333333333333332E-3</v>
      </c>
      <c r="C122" s="197">
        <f t="shared" si="29"/>
        <v>9</v>
      </c>
      <c r="D122" s="290">
        <v>100</v>
      </c>
      <c r="E122" s="300">
        <f t="shared" si="39"/>
        <v>2014504.8300000024</v>
      </c>
      <c r="F122" s="292">
        <f t="shared" si="30"/>
        <v>10744.03</v>
      </c>
      <c r="G122" s="292">
        <f t="shared" si="31"/>
        <v>6595.9699999999993</v>
      </c>
      <c r="H122" s="293">
        <f t="shared" si="32"/>
        <v>17340</v>
      </c>
      <c r="I122" s="301">
        <f t="shared" si="40"/>
        <v>2186890.4099999964</v>
      </c>
      <c r="J122" s="510">
        <f t="shared" si="33"/>
        <v>11663.42</v>
      </c>
      <c r="K122" s="292">
        <f t="shared" si="34"/>
        <v>5786.58</v>
      </c>
      <c r="L122" s="321">
        <f t="shared" si="43"/>
        <v>17450</v>
      </c>
      <c r="M122" s="300">
        <f t="shared" si="41"/>
        <v>2138573.2800000007</v>
      </c>
      <c r="N122" s="292">
        <f t="shared" si="35"/>
        <v>11405.72</v>
      </c>
      <c r="O122" s="292">
        <f t="shared" si="36"/>
        <v>6994.2800000000007</v>
      </c>
      <c r="P122" s="293">
        <f t="shared" si="25"/>
        <v>18400</v>
      </c>
      <c r="Q122" s="301">
        <f t="shared" si="42"/>
        <v>2319302.5200000009</v>
      </c>
      <c r="R122" s="292">
        <f t="shared" si="37"/>
        <v>12369.61</v>
      </c>
      <c r="S122" s="292">
        <f t="shared" si="38"/>
        <v>6120.3899999999994</v>
      </c>
      <c r="T122" s="321">
        <f t="shared" si="26"/>
        <v>18490</v>
      </c>
      <c r="U122" s="134"/>
      <c r="V122" s="134"/>
      <c r="W122" s="134"/>
      <c r="X122" s="134"/>
    </row>
    <row r="123" spans="1:24" ht="15" customHeight="1">
      <c r="A123" s="409">
        <f t="shared" si="27"/>
        <v>6.4000000000000001E-2</v>
      </c>
      <c r="B123" s="406">
        <f t="shared" si="28"/>
        <v>5.3333333333333332E-3</v>
      </c>
      <c r="C123" s="197">
        <f t="shared" si="29"/>
        <v>9</v>
      </c>
      <c r="D123" s="290">
        <v>101</v>
      </c>
      <c r="E123" s="300">
        <f t="shared" si="39"/>
        <v>2007908.8600000024</v>
      </c>
      <c r="F123" s="292">
        <f t="shared" si="30"/>
        <v>10708.85</v>
      </c>
      <c r="G123" s="292">
        <f t="shared" si="31"/>
        <v>6631.15</v>
      </c>
      <c r="H123" s="293">
        <f t="shared" si="32"/>
        <v>17340</v>
      </c>
      <c r="I123" s="301">
        <f t="shared" si="40"/>
        <v>2181103.8299999963</v>
      </c>
      <c r="J123" s="510">
        <f t="shared" si="33"/>
        <v>11632.55</v>
      </c>
      <c r="K123" s="292">
        <f t="shared" si="34"/>
        <v>5817.4500000000007</v>
      </c>
      <c r="L123" s="321">
        <f t="shared" si="43"/>
        <v>17450</v>
      </c>
      <c r="M123" s="300">
        <f t="shared" si="41"/>
        <v>2131579.0000000009</v>
      </c>
      <c r="N123" s="292">
        <f t="shared" si="35"/>
        <v>11368.42</v>
      </c>
      <c r="O123" s="292">
        <f t="shared" si="36"/>
        <v>7031.58</v>
      </c>
      <c r="P123" s="293">
        <f t="shared" si="25"/>
        <v>18400</v>
      </c>
      <c r="Q123" s="301">
        <f t="shared" si="42"/>
        <v>2313182.1300000008</v>
      </c>
      <c r="R123" s="292">
        <f t="shared" si="37"/>
        <v>12336.97</v>
      </c>
      <c r="S123" s="292">
        <f t="shared" si="38"/>
        <v>6153.0300000000007</v>
      </c>
      <c r="T123" s="321">
        <f t="shared" si="26"/>
        <v>18490</v>
      </c>
      <c r="U123" s="134"/>
      <c r="V123" s="134"/>
      <c r="W123" s="134"/>
      <c r="X123" s="134"/>
    </row>
    <row r="124" spans="1:24" ht="15" customHeight="1">
      <c r="A124" s="409">
        <f t="shared" si="27"/>
        <v>6.4000000000000001E-2</v>
      </c>
      <c r="B124" s="406">
        <f t="shared" si="28"/>
        <v>5.3333333333333332E-3</v>
      </c>
      <c r="C124" s="197">
        <f t="shared" si="29"/>
        <v>9</v>
      </c>
      <c r="D124" s="290">
        <v>102</v>
      </c>
      <c r="E124" s="300">
        <f t="shared" si="39"/>
        <v>2001277.7100000025</v>
      </c>
      <c r="F124" s="292">
        <f t="shared" si="30"/>
        <v>10673.48</v>
      </c>
      <c r="G124" s="292">
        <f t="shared" si="31"/>
        <v>6666.52</v>
      </c>
      <c r="H124" s="293">
        <f t="shared" si="32"/>
        <v>17340</v>
      </c>
      <c r="I124" s="301">
        <f t="shared" si="40"/>
        <v>2175286.3799999962</v>
      </c>
      <c r="J124" s="510">
        <f t="shared" si="33"/>
        <v>11601.53</v>
      </c>
      <c r="K124" s="292">
        <f t="shared" si="34"/>
        <v>5848.4699999999993</v>
      </c>
      <c r="L124" s="321">
        <f t="shared" si="43"/>
        <v>17450</v>
      </c>
      <c r="M124" s="300">
        <f t="shared" si="41"/>
        <v>2124547.4200000009</v>
      </c>
      <c r="N124" s="292">
        <f t="shared" si="35"/>
        <v>11330.92</v>
      </c>
      <c r="O124" s="292">
        <f t="shared" si="36"/>
        <v>7069.08</v>
      </c>
      <c r="P124" s="293">
        <f t="shared" si="25"/>
        <v>18400</v>
      </c>
      <c r="Q124" s="301">
        <f t="shared" si="42"/>
        <v>2307029.100000001</v>
      </c>
      <c r="R124" s="292">
        <f t="shared" si="37"/>
        <v>12304.16</v>
      </c>
      <c r="S124" s="292">
        <f t="shared" si="38"/>
        <v>6185.84</v>
      </c>
      <c r="T124" s="321">
        <f t="shared" si="26"/>
        <v>18490</v>
      </c>
      <c r="U124" s="134"/>
      <c r="V124" s="134"/>
      <c r="W124" s="134"/>
      <c r="X124" s="134"/>
    </row>
    <row r="125" spans="1:24" ht="15" customHeight="1">
      <c r="A125" s="409">
        <f t="shared" si="27"/>
        <v>6.4000000000000001E-2</v>
      </c>
      <c r="B125" s="406">
        <f t="shared" si="28"/>
        <v>5.3333333333333332E-3</v>
      </c>
      <c r="C125" s="197">
        <f t="shared" si="29"/>
        <v>9</v>
      </c>
      <c r="D125" s="290">
        <v>103</v>
      </c>
      <c r="E125" s="300">
        <f t="shared" si="39"/>
        <v>1994611.1900000025</v>
      </c>
      <c r="F125" s="292">
        <f t="shared" si="30"/>
        <v>10637.93</v>
      </c>
      <c r="G125" s="292">
        <f t="shared" si="31"/>
        <v>6702.07</v>
      </c>
      <c r="H125" s="293">
        <f t="shared" si="32"/>
        <v>17340</v>
      </c>
      <c r="I125" s="301">
        <f t="shared" si="40"/>
        <v>2169437.909999996</v>
      </c>
      <c r="J125" s="510">
        <f t="shared" si="33"/>
        <v>11570.34</v>
      </c>
      <c r="K125" s="292">
        <f t="shared" si="34"/>
        <v>5879.66</v>
      </c>
      <c r="L125" s="321">
        <f t="shared" si="43"/>
        <v>17450</v>
      </c>
      <c r="M125" s="300">
        <f t="shared" si="41"/>
        <v>2117478.3400000008</v>
      </c>
      <c r="N125" s="292">
        <f t="shared" si="35"/>
        <v>11293.22</v>
      </c>
      <c r="O125" s="292">
        <f t="shared" si="36"/>
        <v>7106.7800000000007</v>
      </c>
      <c r="P125" s="293">
        <f t="shared" si="25"/>
        <v>18400</v>
      </c>
      <c r="Q125" s="301">
        <f t="shared" si="42"/>
        <v>2300843.2600000012</v>
      </c>
      <c r="R125" s="292">
        <f t="shared" si="37"/>
        <v>12271.16</v>
      </c>
      <c r="S125" s="292">
        <f t="shared" si="38"/>
        <v>6218.84</v>
      </c>
      <c r="T125" s="321">
        <f t="shared" si="26"/>
        <v>18490</v>
      </c>
      <c r="U125" s="134"/>
      <c r="V125" s="134"/>
      <c r="W125" s="134"/>
      <c r="X125" s="134"/>
    </row>
    <row r="126" spans="1:24" ht="15" customHeight="1">
      <c r="A126" s="409">
        <f t="shared" si="27"/>
        <v>6.4000000000000001E-2</v>
      </c>
      <c r="B126" s="406">
        <f t="shared" si="28"/>
        <v>5.3333333333333332E-3</v>
      </c>
      <c r="C126" s="197">
        <f t="shared" si="29"/>
        <v>9</v>
      </c>
      <c r="D126" s="290">
        <v>104</v>
      </c>
      <c r="E126" s="300">
        <f t="shared" si="39"/>
        <v>1987909.1200000024</v>
      </c>
      <c r="F126" s="292">
        <f t="shared" si="30"/>
        <v>10602.18</v>
      </c>
      <c r="G126" s="292">
        <f t="shared" si="31"/>
        <v>6737.82</v>
      </c>
      <c r="H126" s="293">
        <f t="shared" si="32"/>
        <v>17340</v>
      </c>
      <c r="I126" s="301">
        <f t="shared" si="40"/>
        <v>2163558.2499999958</v>
      </c>
      <c r="J126" s="510">
        <f t="shared" si="33"/>
        <v>11538.98</v>
      </c>
      <c r="K126" s="292">
        <f t="shared" si="34"/>
        <v>5911.02</v>
      </c>
      <c r="L126" s="321">
        <f t="shared" si="43"/>
        <v>17450</v>
      </c>
      <c r="M126" s="300">
        <f t="shared" si="41"/>
        <v>2110371.560000001</v>
      </c>
      <c r="N126" s="292">
        <f t="shared" si="35"/>
        <v>11255.31</v>
      </c>
      <c r="O126" s="292">
        <f t="shared" si="36"/>
        <v>7144.6900000000005</v>
      </c>
      <c r="P126" s="293">
        <f t="shared" si="25"/>
        <v>18400</v>
      </c>
      <c r="Q126" s="301">
        <f t="shared" si="42"/>
        <v>2294624.4200000013</v>
      </c>
      <c r="R126" s="292">
        <f t="shared" si="37"/>
        <v>12238</v>
      </c>
      <c r="S126" s="292">
        <f t="shared" si="38"/>
        <v>6252</v>
      </c>
      <c r="T126" s="321">
        <f t="shared" si="26"/>
        <v>18490</v>
      </c>
      <c r="U126" s="134"/>
      <c r="V126" s="134"/>
      <c r="W126" s="134"/>
      <c r="X126" s="134"/>
    </row>
    <row r="127" spans="1:24" ht="15" customHeight="1">
      <c r="A127" s="409">
        <f t="shared" si="27"/>
        <v>6.4000000000000001E-2</v>
      </c>
      <c r="B127" s="406">
        <f t="shared" si="28"/>
        <v>5.3333333333333332E-3</v>
      </c>
      <c r="C127" s="197">
        <f t="shared" si="29"/>
        <v>9</v>
      </c>
      <c r="D127" s="290">
        <v>105</v>
      </c>
      <c r="E127" s="300">
        <f t="shared" si="39"/>
        <v>1981171.3000000024</v>
      </c>
      <c r="F127" s="292">
        <f t="shared" si="30"/>
        <v>10566.25</v>
      </c>
      <c r="G127" s="292">
        <f t="shared" si="31"/>
        <v>6773.75</v>
      </c>
      <c r="H127" s="293">
        <f t="shared" si="32"/>
        <v>17340</v>
      </c>
      <c r="I127" s="301">
        <f t="shared" si="40"/>
        <v>2157647.2299999958</v>
      </c>
      <c r="J127" s="510">
        <f t="shared" si="33"/>
        <v>11507.45</v>
      </c>
      <c r="K127" s="292">
        <f t="shared" si="34"/>
        <v>5942.5499999999993</v>
      </c>
      <c r="L127" s="321">
        <f t="shared" si="43"/>
        <v>17450</v>
      </c>
      <c r="M127" s="300">
        <f t="shared" si="41"/>
        <v>2103226.870000001</v>
      </c>
      <c r="N127" s="292">
        <f t="shared" si="35"/>
        <v>11217.21</v>
      </c>
      <c r="O127" s="292">
        <f t="shared" si="36"/>
        <v>7182.7900000000009</v>
      </c>
      <c r="P127" s="293">
        <f t="shared" si="25"/>
        <v>18400</v>
      </c>
      <c r="Q127" s="301">
        <f t="shared" si="42"/>
        <v>2288372.4200000013</v>
      </c>
      <c r="R127" s="292">
        <f t="shared" si="37"/>
        <v>12204.65</v>
      </c>
      <c r="S127" s="292">
        <f t="shared" si="38"/>
        <v>6285.35</v>
      </c>
      <c r="T127" s="321">
        <f t="shared" si="26"/>
        <v>18490</v>
      </c>
      <c r="U127" s="134"/>
      <c r="V127" s="134"/>
      <c r="W127" s="134"/>
      <c r="X127" s="134"/>
    </row>
    <row r="128" spans="1:24" ht="15" customHeight="1">
      <c r="A128" s="409">
        <f t="shared" si="27"/>
        <v>6.4000000000000001E-2</v>
      </c>
      <c r="B128" s="406">
        <f t="shared" si="28"/>
        <v>5.3333333333333332E-3</v>
      </c>
      <c r="C128" s="197">
        <f t="shared" si="29"/>
        <v>9</v>
      </c>
      <c r="D128" s="290">
        <v>106</v>
      </c>
      <c r="E128" s="300">
        <f t="shared" si="39"/>
        <v>1974397.5500000024</v>
      </c>
      <c r="F128" s="292">
        <f t="shared" si="30"/>
        <v>10530.12</v>
      </c>
      <c r="G128" s="292">
        <f t="shared" si="31"/>
        <v>6809.8799999999992</v>
      </c>
      <c r="H128" s="293">
        <f t="shared" si="32"/>
        <v>17340</v>
      </c>
      <c r="I128" s="301">
        <f t="shared" si="40"/>
        <v>2151704.679999996</v>
      </c>
      <c r="J128" s="510">
        <f t="shared" si="33"/>
        <v>11475.76</v>
      </c>
      <c r="K128" s="292">
        <f t="shared" si="34"/>
        <v>5974.24</v>
      </c>
      <c r="L128" s="321">
        <f t="shared" si="43"/>
        <v>17450</v>
      </c>
      <c r="M128" s="300">
        <f t="shared" si="41"/>
        <v>2096044.080000001</v>
      </c>
      <c r="N128" s="292">
        <f t="shared" si="35"/>
        <v>11178.9</v>
      </c>
      <c r="O128" s="292">
        <f t="shared" si="36"/>
        <v>7221.1</v>
      </c>
      <c r="P128" s="293">
        <f t="shared" si="25"/>
        <v>18400</v>
      </c>
      <c r="Q128" s="301">
        <f t="shared" si="42"/>
        <v>2282087.0700000012</v>
      </c>
      <c r="R128" s="292">
        <f t="shared" si="37"/>
        <v>12171.13</v>
      </c>
      <c r="S128" s="292">
        <f t="shared" si="38"/>
        <v>6318.8700000000008</v>
      </c>
      <c r="T128" s="321">
        <f t="shared" si="26"/>
        <v>18490</v>
      </c>
      <c r="U128" s="134"/>
      <c r="V128" s="134"/>
      <c r="W128" s="134"/>
      <c r="X128" s="134"/>
    </row>
    <row r="129" spans="1:24" ht="15" customHeight="1">
      <c r="A129" s="409">
        <f t="shared" si="27"/>
        <v>6.4000000000000001E-2</v>
      </c>
      <c r="B129" s="406">
        <f t="shared" si="28"/>
        <v>5.3333333333333332E-3</v>
      </c>
      <c r="C129" s="197">
        <f t="shared" si="29"/>
        <v>9</v>
      </c>
      <c r="D129" s="290">
        <v>107</v>
      </c>
      <c r="E129" s="300">
        <f t="shared" si="39"/>
        <v>1967587.6700000025</v>
      </c>
      <c r="F129" s="292">
        <f t="shared" si="30"/>
        <v>10493.8</v>
      </c>
      <c r="G129" s="292">
        <f t="shared" si="31"/>
        <v>6846.2000000000007</v>
      </c>
      <c r="H129" s="293">
        <f t="shared" si="32"/>
        <v>17340</v>
      </c>
      <c r="I129" s="301">
        <f t="shared" si="40"/>
        <v>2145730.4399999958</v>
      </c>
      <c r="J129" s="510">
        <f t="shared" si="33"/>
        <v>11443.9</v>
      </c>
      <c r="K129" s="292">
        <f t="shared" si="34"/>
        <v>6006.1</v>
      </c>
      <c r="L129" s="321">
        <f t="shared" si="43"/>
        <v>17450</v>
      </c>
      <c r="M129" s="300">
        <f t="shared" si="41"/>
        <v>2088822.9800000009</v>
      </c>
      <c r="N129" s="292">
        <f t="shared" si="35"/>
        <v>11140.39</v>
      </c>
      <c r="O129" s="292">
        <f t="shared" si="36"/>
        <v>7259.6100000000006</v>
      </c>
      <c r="P129" s="293">
        <f t="shared" si="25"/>
        <v>18400</v>
      </c>
      <c r="Q129" s="301">
        <f t="shared" si="42"/>
        <v>2275768.2000000011</v>
      </c>
      <c r="R129" s="292">
        <f t="shared" si="37"/>
        <v>12137.43</v>
      </c>
      <c r="S129" s="292">
        <f t="shared" si="38"/>
        <v>6352.57</v>
      </c>
      <c r="T129" s="321">
        <f t="shared" si="26"/>
        <v>18490</v>
      </c>
      <c r="U129" s="134"/>
      <c r="V129" s="134"/>
      <c r="W129" s="134"/>
      <c r="X129" s="134"/>
    </row>
    <row r="130" spans="1:24" ht="15" customHeight="1">
      <c r="A130" s="409">
        <f t="shared" si="27"/>
        <v>6.4000000000000001E-2</v>
      </c>
      <c r="B130" s="406">
        <f t="shared" si="28"/>
        <v>5.3333333333333332E-3</v>
      </c>
      <c r="C130" s="197">
        <f t="shared" si="29"/>
        <v>9</v>
      </c>
      <c r="D130" s="290">
        <v>108</v>
      </c>
      <c r="E130" s="300">
        <f t="shared" si="39"/>
        <v>1960741.4700000025</v>
      </c>
      <c r="F130" s="292">
        <f t="shared" si="30"/>
        <v>10457.290000000001</v>
      </c>
      <c r="G130" s="292">
        <f t="shared" si="31"/>
        <v>6882.7099999999991</v>
      </c>
      <c r="H130" s="293">
        <f t="shared" si="32"/>
        <v>17340</v>
      </c>
      <c r="I130" s="301">
        <f t="shared" si="40"/>
        <v>2139724.3399999957</v>
      </c>
      <c r="J130" s="510">
        <f t="shared" si="33"/>
        <v>11411.86</v>
      </c>
      <c r="K130" s="292">
        <f t="shared" si="34"/>
        <v>6038.1399999999994</v>
      </c>
      <c r="L130" s="321">
        <f t="shared" si="43"/>
        <v>17450</v>
      </c>
      <c r="M130" s="300">
        <f t="shared" si="41"/>
        <v>2081563.3700000008</v>
      </c>
      <c r="N130" s="292">
        <f t="shared" si="35"/>
        <v>11101.67</v>
      </c>
      <c r="O130" s="292">
        <f t="shared" si="36"/>
        <v>7298.33</v>
      </c>
      <c r="P130" s="293">
        <f t="shared" si="25"/>
        <v>18400</v>
      </c>
      <c r="Q130" s="301">
        <f t="shared" si="42"/>
        <v>2269415.6300000013</v>
      </c>
      <c r="R130" s="292">
        <f t="shared" si="37"/>
        <v>12103.55</v>
      </c>
      <c r="S130" s="292">
        <f t="shared" si="38"/>
        <v>6386.4500000000007</v>
      </c>
      <c r="T130" s="321">
        <f t="shared" si="26"/>
        <v>18490</v>
      </c>
      <c r="U130" s="134"/>
      <c r="V130" s="134"/>
      <c r="W130" s="134"/>
      <c r="X130" s="134"/>
    </row>
    <row r="131" spans="1:24" ht="15" customHeight="1">
      <c r="A131" s="409">
        <f t="shared" si="27"/>
        <v>6.4000000000000001E-2</v>
      </c>
      <c r="B131" s="406">
        <f t="shared" si="28"/>
        <v>5.3333333333333332E-3</v>
      </c>
      <c r="C131" s="197">
        <f t="shared" si="29"/>
        <v>10</v>
      </c>
      <c r="D131" s="290">
        <v>109</v>
      </c>
      <c r="E131" s="300">
        <f t="shared" si="39"/>
        <v>1953858.7600000026</v>
      </c>
      <c r="F131" s="292">
        <f t="shared" si="30"/>
        <v>10420.58</v>
      </c>
      <c r="G131" s="292">
        <f t="shared" si="31"/>
        <v>6919.42</v>
      </c>
      <c r="H131" s="293">
        <f t="shared" si="32"/>
        <v>17340</v>
      </c>
      <c r="I131" s="301">
        <f t="shared" si="40"/>
        <v>2133686.1999999955</v>
      </c>
      <c r="J131" s="510">
        <f t="shared" si="33"/>
        <v>11379.66</v>
      </c>
      <c r="K131" s="292">
        <f t="shared" si="34"/>
        <v>6070.34</v>
      </c>
      <c r="L131" s="321">
        <f t="shared" si="43"/>
        <v>17450</v>
      </c>
      <c r="M131" s="300">
        <f t="shared" si="41"/>
        <v>2074265.0400000007</v>
      </c>
      <c r="N131" s="292">
        <f t="shared" si="35"/>
        <v>11062.75</v>
      </c>
      <c r="O131" s="292">
        <f t="shared" si="36"/>
        <v>7337.25</v>
      </c>
      <c r="P131" s="293">
        <f t="shared" si="25"/>
        <v>18400</v>
      </c>
      <c r="Q131" s="301">
        <f t="shared" si="42"/>
        <v>2263029.1800000011</v>
      </c>
      <c r="R131" s="292">
        <f t="shared" si="37"/>
        <v>12069.49</v>
      </c>
      <c r="S131" s="292">
        <f t="shared" si="38"/>
        <v>6420.51</v>
      </c>
      <c r="T131" s="321">
        <f t="shared" si="26"/>
        <v>18490</v>
      </c>
      <c r="U131" s="134"/>
      <c r="V131" s="134"/>
      <c r="W131" s="134"/>
      <c r="X131" s="134"/>
    </row>
    <row r="132" spans="1:24" ht="15" customHeight="1">
      <c r="A132" s="409">
        <f t="shared" si="27"/>
        <v>6.4000000000000001E-2</v>
      </c>
      <c r="B132" s="406">
        <f t="shared" si="28"/>
        <v>5.3333333333333332E-3</v>
      </c>
      <c r="C132" s="197">
        <f t="shared" si="29"/>
        <v>10</v>
      </c>
      <c r="D132" s="290">
        <v>110</v>
      </c>
      <c r="E132" s="300">
        <f t="shared" si="39"/>
        <v>1946939.3400000026</v>
      </c>
      <c r="F132" s="292">
        <f t="shared" si="30"/>
        <v>10383.68</v>
      </c>
      <c r="G132" s="292">
        <f t="shared" si="31"/>
        <v>6956.32</v>
      </c>
      <c r="H132" s="293">
        <f t="shared" si="32"/>
        <v>17340</v>
      </c>
      <c r="I132" s="301">
        <f t="shared" si="40"/>
        <v>2127615.8599999957</v>
      </c>
      <c r="J132" s="510">
        <f t="shared" si="33"/>
        <v>11347.28</v>
      </c>
      <c r="K132" s="292">
        <f t="shared" si="34"/>
        <v>6102.7199999999993</v>
      </c>
      <c r="L132" s="321">
        <f t="shared" si="43"/>
        <v>17450</v>
      </c>
      <c r="M132" s="300">
        <f t="shared" si="41"/>
        <v>2066927.7900000007</v>
      </c>
      <c r="N132" s="292">
        <f t="shared" si="35"/>
        <v>11023.61</v>
      </c>
      <c r="O132" s="292">
        <f t="shared" si="36"/>
        <v>7376.3899999999994</v>
      </c>
      <c r="P132" s="293">
        <f t="shared" si="25"/>
        <v>18400</v>
      </c>
      <c r="Q132" s="301">
        <f t="shared" si="42"/>
        <v>2256608.6700000013</v>
      </c>
      <c r="R132" s="292">
        <f t="shared" si="37"/>
        <v>12035.25</v>
      </c>
      <c r="S132" s="292">
        <f t="shared" si="38"/>
        <v>6454.75</v>
      </c>
      <c r="T132" s="321">
        <f t="shared" si="26"/>
        <v>18490</v>
      </c>
      <c r="U132" s="134"/>
      <c r="V132" s="134"/>
      <c r="W132" s="134"/>
      <c r="X132" s="134"/>
    </row>
    <row r="133" spans="1:24" ht="15" customHeight="1">
      <c r="A133" s="409">
        <f t="shared" si="27"/>
        <v>6.4000000000000001E-2</v>
      </c>
      <c r="B133" s="406">
        <f t="shared" si="28"/>
        <v>5.3333333333333332E-3</v>
      </c>
      <c r="C133" s="197">
        <f t="shared" si="29"/>
        <v>10</v>
      </c>
      <c r="D133" s="290">
        <v>111</v>
      </c>
      <c r="E133" s="300">
        <f t="shared" si="39"/>
        <v>1939983.0200000026</v>
      </c>
      <c r="F133" s="292">
        <f t="shared" si="30"/>
        <v>10346.58</v>
      </c>
      <c r="G133" s="292">
        <f t="shared" si="31"/>
        <v>6993.42</v>
      </c>
      <c r="H133" s="293">
        <f t="shared" si="32"/>
        <v>17340</v>
      </c>
      <c r="I133" s="301">
        <f t="shared" si="40"/>
        <v>2121513.1399999955</v>
      </c>
      <c r="J133" s="510">
        <f t="shared" si="33"/>
        <v>11314.74</v>
      </c>
      <c r="K133" s="292">
        <f t="shared" si="34"/>
        <v>6135.26</v>
      </c>
      <c r="L133" s="321">
        <f t="shared" si="43"/>
        <v>17450</v>
      </c>
      <c r="M133" s="300">
        <f t="shared" si="41"/>
        <v>2059551.4000000008</v>
      </c>
      <c r="N133" s="292">
        <f t="shared" si="35"/>
        <v>10984.27</v>
      </c>
      <c r="O133" s="292">
        <f t="shared" si="36"/>
        <v>7415.73</v>
      </c>
      <c r="P133" s="293">
        <f t="shared" si="25"/>
        <v>18400</v>
      </c>
      <c r="Q133" s="301">
        <f t="shared" si="42"/>
        <v>2250153.9200000013</v>
      </c>
      <c r="R133" s="292">
        <f t="shared" si="37"/>
        <v>12000.82</v>
      </c>
      <c r="S133" s="292">
        <f t="shared" si="38"/>
        <v>6489.18</v>
      </c>
      <c r="T133" s="321">
        <f t="shared" si="26"/>
        <v>18490</v>
      </c>
      <c r="U133" s="134"/>
      <c r="V133" s="134"/>
      <c r="W133" s="134"/>
      <c r="X133" s="134"/>
    </row>
    <row r="134" spans="1:24" ht="15" customHeight="1">
      <c r="A134" s="409">
        <f t="shared" si="27"/>
        <v>6.4000000000000001E-2</v>
      </c>
      <c r="B134" s="406">
        <f t="shared" si="28"/>
        <v>5.3333333333333332E-3</v>
      </c>
      <c r="C134" s="197">
        <f t="shared" si="29"/>
        <v>10</v>
      </c>
      <c r="D134" s="290">
        <v>112</v>
      </c>
      <c r="E134" s="300">
        <f t="shared" si="39"/>
        <v>1932989.6000000027</v>
      </c>
      <c r="F134" s="292">
        <f t="shared" si="30"/>
        <v>10309.280000000001</v>
      </c>
      <c r="G134" s="292">
        <f t="shared" si="31"/>
        <v>7030.7199999999993</v>
      </c>
      <c r="H134" s="293">
        <f t="shared" si="32"/>
        <v>17340</v>
      </c>
      <c r="I134" s="301">
        <f t="shared" si="40"/>
        <v>2115377.8799999957</v>
      </c>
      <c r="J134" s="510">
        <f t="shared" si="33"/>
        <v>11282.02</v>
      </c>
      <c r="K134" s="292">
        <f t="shared" si="34"/>
        <v>6167.98</v>
      </c>
      <c r="L134" s="321">
        <f t="shared" si="43"/>
        <v>17450</v>
      </c>
      <c r="M134" s="300">
        <f t="shared" si="41"/>
        <v>2052135.6700000009</v>
      </c>
      <c r="N134" s="292">
        <f t="shared" si="35"/>
        <v>10944.72</v>
      </c>
      <c r="O134" s="292">
        <f t="shared" si="36"/>
        <v>7455.2800000000007</v>
      </c>
      <c r="P134" s="293">
        <f t="shared" si="25"/>
        <v>18400</v>
      </c>
      <c r="Q134" s="301">
        <f t="shared" si="42"/>
        <v>2243664.7400000012</v>
      </c>
      <c r="R134" s="292">
        <f t="shared" si="37"/>
        <v>11966.21</v>
      </c>
      <c r="S134" s="292">
        <f t="shared" si="38"/>
        <v>6523.7900000000009</v>
      </c>
      <c r="T134" s="321">
        <f t="shared" si="26"/>
        <v>18490</v>
      </c>
      <c r="U134" s="134"/>
      <c r="V134" s="134"/>
      <c r="W134" s="134"/>
      <c r="X134" s="134"/>
    </row>
    <row r="135" spans="1:24" ht="15" customHeight="1">
      <c r="A135" s="409">
        <f t="shared" si="27"/>
        <v>6.4000000000000001E-2</v>
      </c>
      <c r="B135" s="406">
        <f t="shared" si="28"/>
        <v>5.3333333333333332E-3</v>
      </c>
      <c r="C135" s="197">
        <f t="shared" si="29"/>
        <v>10</v>
      </c>
      <c r="D135" s="290">
        <v>113</v>
      </c>
      <c r="E135" s="300">
        <f t="shared" si="39"/>
        <v>1925958.8800000027</v>
      </c>
      <c r="F135" s="292">
        <f t="shared" si="30"/>
        <v>10271.780000000001</v>
      </c>
      <c r="G135" s="292">
        <f t="shared" si="31"/>
        <v>7068.2199999999993</v>
      </c>
      <c r="H135" s="293">
        <f t="shared" si="32"/>
        <v>17340</v>
      </c>
      <c r="I135" s="301">
        <f t="shared" si="40"/>
        <v>2109209.8999999957</v>
      </c>
      <c r="J135" s="510">
        <f t="shared" si="33"/>
        <v>11249.12</v>
      </c>
      <c r="K135" s="292">
        <f t="shared" si="34"/>
        <v>6200.8799999999992</v>
      </c>
      <c r="L135" s="321">
        <f t="shared" si="43"/>
        <v>17450</v>
      </c>
      <c r="M135" s="300">
        <f t="shared" si="41"/>
        <v>2044680.3900000008</v>
      </c>
      <c r="N135" s="292">
        <f t="shared" si="35"/>
        <v>10904.96</v>
      </c>
      <c r="O135" s="292">
        <f t="shared" si="36"/>
        <v>7495.0400000000009</v>
      </c>
      <c r="P135" s="293">
        <f t="shared" ref="P135:P198" si="44">IF(M135&lt;$M$10,M135+N135,$M$11)</f>
        <v>18400</v>
      </c>
      <c r="Q135" s="301">
        <f t="shared" si="42"/>
        <v>2237140.9500000011</v>
      </c>
      <c r="R135" s="292">
        <f t="shared" si="37"/>
        <v>11931.42</v>
      </c>
      <c r="S135" s="292">
        <f t="shared" si="38"/>
        <v>6558.58</v>
      </c>
      <c r="T135" s="321">
        <f t="shared" si="26"/>
        <v>18490</v>
      </c>
      <c r="U135" s="134"/>
      <c r="V135" s="134"/>
      <c r="W135" s="134"/>
      <c r="X135" s="134"/>
    </row>
    <row r="136" spans="1:24" ht="15" customHeight="1">
      <c r="A136" s="409">
        <f t="shared" si="27"/>
        <v>6.4000000000000001E-2</v>
      </c>
      <c r="B136" s="406">
        <f t="shared" si="28"/>
        <v>5.3333333333333332E-3</v>
      </c>
      <c r="C136" s="197">
        <f t="shared" si="29"/>
        <v>10</v>
      </c>
      <c r="D136" s="290">
        <v>114</v>
      </c>
      <c r="E136" s="300">
        <f t="shared" si="39"/>
        <v>1918890.6600000027</v>
      </c>
      <c r="F136" s="292">
        <f t="shared" si="30"/>
        <v>10234.08</v>
      </c>
      <c r="G136" s="292">
        <f t="shared" si="31"/>
        <v>7105.92</v>
      </c>
      <c r="H136" s="293">
        <f t="shared" si="32"/>
        <v>17340</v>
      </c>
      <c r="I136" s="301">
        <f t="shared" si="40"/>
        <v>2103009.0199999958</v>
      </c>
      <c r="J136" s="510">
        <f t="shared" si="33"/>
        <v>11216.05</v>
      </c>
      <c r="K136" s="292">
        <f t="shared" si="34"/>
        <v>6233.9500000000007</v>
      </c>
      <c r="L136" s="321">
        <f t="shared" si="43"/>
        <v>17450</v>
      </c>
      <c r="M136" s="300">
        <f t="shared" si="41"/>
        <v>2037185.3500000008</v>
      </c>
      <c r="N136" s="292">
        <f t="shared" si="35"/>
        <v>10864.99</v>
      </c>
      <c r="O136" s="292">
        <f t="shared" si="36"/>
        <v>7535.01</v>
      </c>
      <c r="P136" s="293">
        <f t="shared" si="44"/>
        <v>18400</v>
      </c>
      <c r="Q136" s="301">
        <f t="shared" si="42"/>
        <v>2230582.370000001</v>
      </c>
      <c r="R136" s="292">
        <f t="shared" si="37"/>
        <v>11896.44</v>
      </c>
      <c r="S136" s="292">
        <f t="shared" si="38"/>
        <v>6593.5599999999995</v>
      </c>
      <c r="T136" s="321">
        <f t="shared" si="26"/>
        <v>18490</v>
      </c>
      <c r="U136" s="134"/>
      <c r="V136" s="134"/>
      <c r="W136" s="134"/>
      <c r="X136" s="134"/>
    </row>
    <row r="137" spans="1:24" ht="15" customHeight="1">
      <c r="A137" s="409">
        <f t="shared" si="27"/>
        <v>6.4000000000000001E-2</v>
      </c>
      <c r="B137" s="406">
        <f t="shared" si="28"/>
        <v>5.3333333333333332E-3</v>
      </c>
      <c r="C137" s="197">
        <f t="shared" si="29"/>
        <v>10</v>
      </c>
      <c r="D137" s="290">
        <v>115</v>
      </c>
      <c r="E137" s="300">
        <f t="shared" si="39"/>
        <v>1911784.7400000028</v>
      </c>
      <c r="F137" s="292">
        <f t="shared" si="30"/>
        <v>10196.19</v>
      </c>
      <c r="G137" s="292">
        <f t="shared" si="31"/>
        <v>7143.8099999999995</v>
      </c>
      <c r="H137" s="293">
        <f t="shared" si="32"/>
        <v>17340</v>
      </c>
      <c r="I137" s="301">
        <f t="shared" si="40"/>
        <v>2096775.0699999959</v>
      </c>
      <c r="J137" s="510">
        <f t="shared" si="33"/>
        <v>11182.8</v>
      </c>
      <c r="K137" s="292">
        <f t="shared" si="34"/>
        <v>6267.2000000000007</v>
      </c>
      <c r="L137" s="321">
        <f t="shared" si="43"/>
        <v>17450</v>
      </c>
      <c r="M137" s="300">
        <f t="shared" si="41"/>
        <v>2029650.3400000008</v>
      </c>
      <c r="N137" s="292">
        <f t="shared" si="35"/>
        <v>10824.8</v>
      </c>
      <c r="O137" s="292">
        <f t="shared" si="36"/>
        <v>7575.2000000000007</v>
      </c>
      <c r="P137" s="293">
        <f t="shared" si="44"/>
        <v>18400</v>
      </c>
      <c r="Q137" s="301">
        <f t="shared" si="42"/>
        <v>2223988.810000001</v>
      </c>
      <c r="R137" s="292">
        <f t="shared" si="37"/>
        <v>11861.27</v>
      </c>
      <c r="S137" s="292">
        <f t="shared" si="38"/>
        <v>6628.73</v>
      </c>
      <c r="T137" s="321">
        <f t="shared" si="26"/>
        <v>18490</v>
      </c>
      <c r="U137" s="134"/>
      <c r="V137" s="134"/>
      <c r="W137" s="134"/>
      <c r="X137" s="134"/>
    </row>
    <row r="138" spans="1:24" ht="15" customHeight="1">
      <c r="A138" s="409">
        <f t="shared" si="27"/>
        <v>6.4000000000000001E-2</v>
      </c>
      <c r="B138" s="406">
        <f t="shared" si="28"/>
        <v>5.3333333333333332E-3</v>
      </c>
      <c r="C138" s="197">
        <f t="shared" si="29"/>
        <v>10</v>
      </c>
      <c r="D138" s="290">
        <v>116</v>
      </c>
      <c r="E138" s="300">
        <f t="shared" si="39"/>
        <v>1904640.9300000027</v>
      </c>
      <c r="F138" s="292">
        <f t="shared" si="30"/>
        <v>10158.08</v>
      </c>
      <c r="G138" s="292">
        <f t="shared" si="31"/>
        <v>7181.92</v>
      </c>
      <c r="H138" s="293">
        <f t="shared" si="32"/>
        <v>17340</v>
      </c>
      <c r="I138" s="301">
        <f t="shared" si="40"/>
        <v>2090507.8699999959</v>
      </c>
      <c r="J138" s="510">
        <f t="shared" si="33"/>
        <v>11149.38</v>
      </c>
      <c r="K138" s="292">
        <f t="shared" si="34"/>
        <v>6300.6200000000008</v>
      </c>
      <c r="L138" s="321">
        <f t="shared" si="43"/>
        <v>17450</v>
      </c>
      <c r="M138" s="300">
        <f t="shared" si="41"/>
        <v>2022075.1400000008</v>
      </c>
      <c r="N138" s="292">
        <f t="shared" si="35"/>
        <v>10784.4</v>
      </c>
      <c r="O138" s="292">
        <f t="shared" si="36"/>
        <v>7615.6</v>
      </c>
      <c r="P138" s="293">
        <f t="shared" si="44"/>
        <v>18400</v>
      </c>
      <c r="Q138" s="301">
        <f t="shared" si="42"/>
        <v>2217360.080000001</v>
      </c>
      <c r="R138" s="292">
        <f t="shared" si="37"/>
        <v>11825.92</v>
      </c>
      <c r="S138" s="292">
        <f t="shared" si="38"/>
        <v>6664.08</v>
      </c>
      <c r="T138" s="321">
        <f t="shared" si="26"/>
        <v>18490</v>
      </c>
      <c r="U138" s="134"/>
      <c r="V138" s="134"/>
      <c r="W138" s="134"/>
      <c r="X138" s="134"/>
    </row>
    <row r="139" spans="1:24" ht="15" customHeight="1">
      <c r="A139" s="409">
        <f t="shared" si="27"/>
        <v>6.4000000000000001E-2</v>
      </c>
      <c r="B139" s="406">
        <f t="shared" si="28"/>
        <v>5.3333333333333332E-3</v>
      </c>
      <c r="C139" s="197">
        <f t="shared" si="29"/>
        <v>10</v>
      </c>
      <c r="D139" s="290">
        <v>117</v>
      </c>
      <c r="E139" s="300">
        <f t="shared" si="39"/>
        <v>1897459.0100000028</v>
      </c>
      <c r="F139" s="292">
        <f t="shared" si="30"/>
        <v>10119.780000000001</v>
      </c>
      <c r="G139" s="292">
        <f t="shared" si="31"/>
        <v>7220.2199999999993</v>
      </c>
      <c r="H139" s="293">
        <f t="shared" si="32"/>
        <v>17340</v>
      </c>
      <c r="I139" s="301">
        <f t="shared" si="40"/>
        <v>2084207.2499999958</v>
      </c>
      <c r="J139" s="510">
        <f t="shared" si="33"/>
        <v>11115.77</v>
      </c>
      <c r="K139" s="292">
        <f t="shared" si="34"/>
        <v>6334.23</v>
      </c>
      <c r="L139" s="321">
        <f t="shared" si="43"/>
        <v>17450</v>
      </c>
      <c r="M139" s="300">
        <f t="shared" si="41"/>
        <v>2014459.5400000007</v>
      </c>
      <c r="N139" s="292">
        <f t="shared" si="35"/>
        <v>10743.78</v>
      </c>
      <c r="O139" s="292">
        <f t="shared" si="36"/>
        <v>7656.2199999999993</v>
      </c>
      <c r="P139" s="293">
        <f t="shared" si="44"/>
        <v>18400</v>
      </c>
      <c r="Q139" s="301">
        <f t="shared" si="42"/>
        <v>2210696.0000000009</v>
      </c>
      <c r="R139" s="292">
        <f t="shared" si="37"/>
        <v>11790.38</v>
      </c>
      <c r="S139" s="292">
        <f t="shared" si="38"/>
        <v>6699.6200000000008</v>
      </c>
      <c r="T139" s="321">
        <f t="shared" si="26"/>
        <v>18490</v>
      </c>
      <c r="U139" s="134"/>
      <c r="V139" s="134"/>
      <c r="W139" s="134"/>
      <c r="X139" s="134"/>
    </row>
    <row r="140" spans="1:24" ht="15" customHeight="1">
      <c r="A140" s="409">
        <f t="shared" si="27"/>
        <v>6.4000000000000001E-2</v>
      </c>
      <c r="B140" s="406">
        <f t="shared" si="28"/>
        <v>5.3333333333333332E-3</v>
      </c>
      <c r="C140" s="197">
        <f t="shared" si="29"/>
        <v>10</v>
      </c>
      <c r="D140" s="290">
        <v>118</v>
      </c>
      <c r="E140" s="300">
        <f t="shared" si="39"/>
        <v>1890238.7900000028</v>
      </c>
      <c r="F140" s="292">
        <f t="shared" si="30"/>
        <v>10081.27</v>
      </c>
      <c r="G140" s="292">
        <f t="shared" si="31"/>
        <v>7258.73</v>
      </c>
      <c r="H140" s="293">
        <f t="shared" si="32"/>
        <v>17340</v>
      </c>
      <c r="I140" s="301">
        <f t="shared" si="40"/>
        <v>2077873.0199999958</v>
      </c>
      <c r="J140" s="510">
        <f t="shared" si="33"/>
        <v>11081.99</v>
      </c>
      <c r="K140" s="292">
        <f t="shared" si="34"/>
        <v>6368.01</v>
      </c>
      <c r="L140" s="321">
        <f t="shared" si="43"/>
        <v>17450</v>
      </c>
      <c r="M140" s="300">
        <f t="shared" si="41"/>
        <v>2006803.3200000008</v>
      </c>
      <c r="N140" s="292">
        <f t="shared" si="35"/>
        <v>10702.95</v>
      </c>
      <c r="O140" s="292">
        <f t="shared" si="36"/>
        <v>7697.0499999999993</v>
      </c>
      <c r="P140" s="293">
        <f t="shared" si="44"/>
        <v>18400</v>
      </c>
      <c r="Q140" s="301">
        <f t="shared" si="42"/>
        <v>2203996.3800000008</v>
      </c>
      <c r="R140" s="292">
        <f t="shared" si="37"/>
        <v>11754.65</v>
      </c>
      <c r="S140" s="292">
        <f t="shared" si="38"/>
        <v>6735.35</v>
      </c>
      <c r="T140" s="321">
        <f t="shared" si="26"/>
        <v>18490</v>
      </c>
      <c r="U140" s="134"/>
      <c r="V140" s="134"/>
      <c r="W140" s="134"/>
      <c r="X140" s="134"/>
    </row>
    <row r="141" spans="1:24" ht="15" customHeight="1">
      <c r="A141" s="409">
        <f t="shared" si="27"/>
        <v>6.4000000000000001E-2</v>
      </c>
      <c r="B141" s="406">
        <f t="shared" si="28"/>
        <v>5.3333333333333332E-3</v>
      </c>
      <c r="C141" s="197">
        <f t="shared" si="29"/>
        <v>10</v>
      </c>
      <c r="D141" s="290">
        <v>119</v>
      </c>
      <c r="E141" s="300">
        <f t="shared" si="39"/>
        <v>1882980.0600000028</v>
      </c>
      <c r="F141" s="292">
        <f t="shared" si="30"/>
        <v>10042.56</v>
      </c>
      <c r="G141" s="292">
        <f t="shared" si="31"/>
        <v>7297.4400000000005</v>
      </c>
      <c r="H141" s="293">
        <f t="shared" si="32"/>
        <v>17340</v>
      </c>
      <c r="I141" s="301">
        <f t="shared" si="40"/>
        <v>2071505.0099999958</v>
      </c>
      <c r="J141" s="510">
        <f t="shared" si="33"/>
        <v>11048.03</v>
      </c>
      <c r="K141" s="292">
        <f t="shared" si="34"/>
        <v>6401.9699999999993</v>
      </c>
      <c r="L141" s="321">
        <f t="shared" si="43"/>
        <v>17450</v>
      </c>
      <c r="M141" s="300">
        <f t="shared" si="41"/>
        <v>1999106.2700000007</v>
      </c>
      <c r="N141" s="292">
        <f t="shared" si="35"/>
        <v>10661.9</v>
      </c>
      <c r="O141" s="292">
        <f t="shared" si="36"/>
        <v>7738.1</v>
      </c>
      <c r="P141" s="293">
        <f t="shared" si="44"/>
        <v>18400</v>
      </c>
      <c r="Q141" s="301">
        <f t="shared" si="42"/>
        <v>2197261.0300000007</v>
      </c>
      <c r="R141" s="292">
        <f t="shared" si="37"/>
        <v>11718.73</v>
      </c>
      <c r="S141" s="292">
        <f t="shared" si="38"/>
        <v>6771.27</v>
      </c>
      <c r="T141" s="321">
        <f t="shared" si="26"/>
        <v>18490</v>
      </c>
      <c r="U141" s="134"/>
      <c r="V141" s="134"/>
      <c r="W141" s="134"/>
      <c r="X141" s="134"/>
    </row>
    <row r="142" spans="1:24" ht="15" customHeight="1">
      <c r="A142" s="409">
        <f t="shared" si="27"/>
        <v>6.4000000000000001E-2</v>
      </c>
      <c r="B142" s="406">
        <f t="shared" si="28"/>
        <v>5.3333333333333332E-3</v>
      </c>
      <c r="C142" s="197">
        <f t="shared" si="29"/>
        <v>10</v>
      </c>
      <c r="D142" s="290">
        <v>120</v>
      </c>
      <c r="E142" s="300">
        <f t="shared" si="39"/>
        <v>1875682.6200000029</v>
      </c>
      <c r="F142" s="292">
        <f t="shared" si="30"/>
        <v>10003.64</v>
      </c>
      <c r="G142" s="292">
        <f t="shared" si="31"/>
        <v>7336.3600000000006</v>
      </c>
      <c r="H142" s="293">
        <f t="shared" si="32"/>
        <v>17340</v>
      </c>
      <c r="I142" s="301">
        <f t="shared" si="40"/>
        <v>2065103.0399999958</v>
      </c>
      <c r="J142" s="510">
        <f t="shared" si="33"/>
        <v>11013.88</v>
      </c>
      <c r="K142" s="292">
        <f t="shared" si="34"/>
        <v>6436.1200000000008</v>
      </c>
      <c r="L142" s="321">
        <f t="shared" si="43"/>
        <v>17450</v>
      </c>
      <c r="M142" s="300">
        <f t="shared" si="41"/>
        <v>1991368.1700000006</v>
      </c>
      <c r="N142" s="292">
        <f t="shared" si="35"/>
        <v>10620.63</v>
      </c>
      <c r="O142" s="292">
        <f t="shared" si="36"/>
        <v>7779.3700000000008</v>
      </c>
      <c r="P142" s="293">
        <f t="shared" si="44"/>
        <v>18400</v>
      </c>
      <c r="Q142" s="301">
        <f t="shared" si="42"/>
        <v>2190489.7600000007</v>
      </c>
      <c r="R142" s="292">
        <f t="shared" si="37"/>
        <v>11682.61</v>
      </c>
      <c r="S142" s="292">
        <f t="shared" si="38"/>
        <v>6807.3899999999994</v>
      </c>
      <c r="T142" s="321">
        <f t="shared" si="26"/>
        <v>18490</v>
      </c>
      <c r="U142" s="134"/>
      <c r="V142" s="134"/>
      <c r="W142" s="134"/>
      <c r="X142" s="134"/>
    </row>
    <row r="143" spans="1:24" ht="15" customHeight="1">
      <c r="A143" s="409">
        <f t="shared" si="27"/>
        <v>6.4000000000000001E-2</v>
      </c>
      <c r="B143" s="406">
        <f t="shared" si="28"/>
        <v>5.3333333333333332E-3</v>
      </c>
      <c r="C143" s="197">
        <f t="shared" si="29"/>
        <v>11</v>
      </c>
      <c r="D143" s="290">
        <v>121</v>
      </c>
      <c r="E143" s="300">
        <f t="shared" si="39"/>
        <v>1868346.2600000028</v>
      </c>
      <c r="F143" s="292">
        <f t="shared" si="30"/>
        <v>9964.51</v>
      </c>
      <c r="G143" s="292">
        <f t="shared" si="31"/>
        <v>7375.49</v>
      </c>
      <c r="H143" s="293">
        <f t="shared" si="32"/>
        <v>17340</v>
      </c>
      <c r="I143" s="301">
        <f t="shared" si="40"/>
        <v>2058666.9199999957</v>
      </c>
      <c r="J143" s="510">
        <f t="shared" si="33"/>
        <v>10979.56</v>
      </c>
      <c r="K143" s="292">
        <f t="shared" si="34"/>
        <v>6470.4400000000005</v>
      </c>
      <c r="L143" s="321">
        <f t="shared" si="43"/>
        <v>17450</v>
      </c>
      <c r="M143" s="300">
        <f t="shared" si="41"/>
        <v>1983588.8000000005</v>
      </c>
      <c r="N143" s="292">
        <f t="shared" si="35"/>
        <v>10579.14</v>
      </c>
      <c r="O143" s="292">
        <f t="shared" si="36"/>
        <v>7820.8600000000006</v>
      </c>
      <c r="P143" s="293">
        <f t="shared" si="44"/>
        <v>18400</v>
      </c>
      <c r="Q143" s="301">
        <f t="shared" si="42"/>
        <v>2183682.3700000006</v>
      </c>
      <c r="R143" s="292">
        <f t="shared" si="37"/>
        <v>11646.31</v>
      </c>
      <c r="S143" s="292">
        <f t="shared" si="38"/>
        <v>6843.6900000000005</v>
      </c>
      <c r="T143" s="321">
        <f t="shared" si="26"/>
        <v>18490</v>
      </c>
      <c r="U143" s="134"/>
      <c r="V143" s="134"/>
      <c r="W143" s="134"/>
      <c r="X143" s="134"/>
    </row>
    <row r="144" spans="1:24" ht="15" customHeight="1">
      <c r="A144" s="409">
        <f t="shared" si="27"/>
        <v>6.4000000000000001E-2</v>
      </c>
      <c r="B144" s="406">
        <f t="shared" si="28"/>
        <v>5.3333333333333332E-3</v>
      </c>
      <c r="C144" s="197">
        <f t="shared" si="29"/>
        <v>11</v>
      </c>
      <c r="D144" s="290">
        <v>122</v>
      </c>
      <c r="E144" s="300">
        <f t="shared" si="39"/>
        <v>1860970.7700000028</v>
      </c>
      <c r="F144" s="292">
        <f t="shared" si="30"/>
        <v>9925.18</v>
      </c>
      <c r="G144" s="292">
        <f t="shared" si="31"/>
        <v>7414.82</v>
      </c>
      <c r="H144" s="293">
        <f t="shared" si="32"/>
        <v>17340</v>
      </c>
      <c r="I144" s="301">
        <f t="shared" si="40"/>
        <v>2052196.4799999958</v>
      </c>
      <c r="J144" s="510">
        <f t="shared" si="33"/>
        <v>10945.05</v>
      </c>
      <c r="K144" s="292">
        <f t="shared" si="34"/>
        <v>6504.9500000000007</v>
      </c>
      <c r="L144" s="321">
        <f t="shared" si="43"/>
        <v>17450</v>
      </c>
      <c r="M144" s="300">
        <f t="shared" si="41"/>
        <v>1975767.9400000004</v>
      </c>
      <c r="N144" s="292">
        <f t="shared" si="35"/>
        <v>10537.43</v>
      </c>
      <c r="O144" s="292">
        <f t="shared" si="36"/>
        <v>7862.57</v>
      </c>
      <c r="P144" s="293">
        <f t="shared" si="44"/>
        <v>18400</v>
      </c>
      <c r="Q144" s="301">
        <f t="shared" si="42"/>
        <v>2176838.6800000006</v>
      </c>
      <c r="R144" s="292">
        <f t="shared" si="37"/>
        <v>11609.81</v>
      </c>
      <c r="S144" s="292">
        <f t="shared" si="38"/>
        <v>6880.1900000000005</v>
      </c>
      <c r="T144" s="321">
        <f t="shared" si="26"/>
        <v>18490</v>
      </c>
      <c r="U144" s="134"/>
      <c r="V144" s="134"/>
      <c r="W144" s="134"/>
      <c r="X144" s="134"/>
    </row>
    <row r="145" spans="1:24" ht="15" customHeight="1">
      <c r="A145" s="409">
        <f t="shared" si="27"/>
        <v>6.4000000000000001E-2</v>
      </c>
      <c r="B145" s="406">
        <f t="shared" si="28"/>
        <v>5.3333333333333332E-3</v>
      </c>
      <c r="C145" s="197">
        <f t="shared" si="29"/>
        <v>11</v>
      </c>
      <c r="D145" s="290">
        <v>123</v>
      </c>
      <c r="E145" s="300">
        <f t="shared" si="39"/>
        <v>1853555.9500000027</v>
      </c>
      <c r="F145" s="292">
        <f t="shared" si="30"/>
        <v>9885.6299999999992</v>
      </c>
      <c r="G145" s="292">
        <f t="shared" si="31"/>
        <v>7454.3700000000008</v>
      </c>
      <c r="H145" s="293">
        <f t="shared" si="32"/>
        <v>17340</v>
      </c>
      <c r="I145" s="301">
        <f t="shared" si="40"/>
        <v>2045691.5299999958</v>
      </c>
      <c r="J145" s="510">
        <f t="shared" si="33"/>
        <v>10910.35</v>
      </c>
      <c r="K145" s="292">
        <f t="shared" si="34"/>
        <v>6539.65</v>
      </c>
      <c r="L145" s="321">
        <f t="shared" si="43"/>
        <v>17450</v>
      </c>
      <c r="M145" s="300">
        <f t="shared" si="41"/>
        <v>1967905.3700000003</v>
      </c>
      <c r="N145" s="292">
        <f t="shared" si="35"/>
        <v>10495.5</v>
      </c>
      <c r="O145" s="292">
        <f t="shared" si="36"/>
        <v>7904.5</v>
      </c>
      <c r="P145" s="293">
        <f t="shared" si="44"/>
        <v>18400</v>
      </c>
      <c r="Q145" s="301">
        <f t="shared" si="42"/>
        <v>2169958.4900000007</v>
      </c>
      <c r="R145" s="292">
        <f t="shared" si="37"/>
        <v>11573.11</v>
      </c>
      <c r="S145" s="292">
        <f t="shared" si="38"/>
        <v>6916.8899999999994</v>
      </c>
      <c r="T145" s="321">
        <f t="shared" si="26"/>
        <v>18490</v>
      </c>
      <c r="U145" s="134"/>
      <c r="V145" s="134"/>
      <c r="W145" s="134"/>
      <c r="X145" s="134"/>
    </row>
    <row r="146" spans="1:24" ht="15" customHeight="1">
      <c r="A146" s="409">
        <f t="shared" si="27"/>
        <v>6.4000000000000001E-2</v>
      </c>
      <c r="B146" s="406">
        <f t="shared" si="28"/>
        <v>5.3333333333333332E-3</v>
      </c>
      <c r="C146" s="197">
        <f t="shared" si="29"/>
        <v>11</v>
      </c>
      <c r="D146" s="290">
        <v>124</v>
      </c>
      <c r="E146" s="300">
        <f t="shared" si="39"/>
        <v>1846101.5800000026</v>
      </c>
      <c r="F146" s="292">
        <f t="shared" si="30"/>
        <v>9845.8799999999992</v>
      </c>
      <c r="G146" s="292">
        <f t="shared" si="31"/>
        <v>7494.1200000000008</v>
      </c>
      <c r="H146" s="293">
        <f t="shared" si="32"/>
        <v>17340</v>
      </c>
      <c r="I146" s="301">
        <f t="shared" si="40"/>
        <v>2039151.8799999959</v>
      </c>
      <c r="J146" s="510">
        <f t="shared" si="33"/>
        <v>10875.48</v>
      </c>
      <c r="K146" s="292">
        <f t="shared" si="34"/>
        <v>6574.52</v>
      </c>
      <c r="L146" s="321">
        <f t="shared" si="43"/>
        <v>17450</v>
      </c>
      <c r="M146" s="300">
        <f t="shared" si="41"/>
        <v>1960000.8700000003</v>
      </c>
      <c r="N146" s="292">
        <f t="shared" si="35"/>
        <v>10453.34</v>
      </c>
      <c r="O146" s="292">
        <f t="shared" si="36"/>
        <v>7946.66</v>
      </c>
      <c r="P146" s="293">
        <f t="shared" si="44"/>
        <v>18400</v>
      </c>
      <c r="Q146" s="301">
        <f t="shared" si="42"/>
        <v>2163041.6000000006</v>
      </c>
      <c r="R146" s="292">
        <f t="shared" si="37"/>
        <v>11536.22</v>
      </c>
      <c r="S146" s="292">
        <f t="shared" si="38"/>
        <v>6953.7800000000007</v>
      </c>
      <c r="T146" s="321">
        <f t="shared" si="26"/>
        <v>18490</v>
      </c>
      <c r="U146" s="134"/>
      <c r="V146" s="134"/>
      <c r="W146" s="134"/>
      <c r="X146" s="134"/>
    </row>
    <row r="147" spans="1:24" ht="15" customHeight="1">
      <c r="A147" s="409">
        <f t="shared" si="27"/>
        <v>6.4000000000000001E-2</v>
      </c>
      <c r="B147" s="406">
        <f t="shared" si="28"/>
        <v>5.3333333333333332E-3</v>
      </c>
      <c r="C147" s="197">
        <f t="shared" si="29"/>
        <v>11</v>
      </c>
      <c r="D147" s="290">
        <v>125</v>
      </c>
      <c r="E147" s="300">
        <f t="shared" si="39"/>
        <v>1838607.4600000025</v>
      </c>
      <c r="F147" s="292">
        <f t="shared" si="30"/>
        <v>9805.91</v>
      </c>
      <c r="G147" s="292">
        <f t="shared" si="31"/>
        <v>7534.09</v>
      </c>
      <c r="H147" s="293">
        <f t="shared" si="32"/>
        <v>17340</v>
      </c>
      <c r="I147" s="301">
        <f t="shared" si="40"/>
        <v>2032577.3599999959</v>
      </c>
      <c r="J147" s="510">
        <f t="shared" si="33"/>
        <v>10840.41</v>
      </c>
      <c r="K147" s="292">
        <f t="shared" si="34"/>
        <v>6609.59</v>
      </c>
      <c r="L147" s="321">
        <f t="shared" si="43"/>
        <v>17450</v>
      </c>
      <c r="M147" s="300">
        <f t="shared" si="41"/>
        <v>1952054.2100000004</v>
      </c>
      <c r="N147" s="292">
        <f t="shared" si="35"/>
        <v>10410.959999999999</v>
      </c>
      <c r="O147" s="292">
        <f t="shared" si="36"/>
        <v>7989.0400000000009</v>
      </c>
      <c r="P147" s="293">
        <f t="shared" si="44"/>
        <v>18400</v>
      </c>
      <c r="Q147" s="301">
        <f t="shared" si="42"/>
        <v>2156087.8200000008</v>
      </c>
      <c r="R147" s="292">
        <f t="shared" si="37"/>
        <v>11499.14</v>
      </c>
      <c r="S147" s="292">
        <f t="shared" si="38"/>
        <v>6990.8600000000006</v>
      </c>
      <c r="T147" s="321">
        <f t="shared" ref="T147:T210" si="45">IF(Q147&lt;$M$17,Q147+R147,$M$17)</f>
        <v>18490</v>
      </c>
      <c r="U147" s="134"/>
      <c r="V147" s="134"/>
      <c r="W147" s="134"/>
      <c r="X147" s="134"/>
    </row>
    <row r="148" spans="1:24" ht="15" customHeight="1">
      <c r="A148" s="409">
        <f t="shared" si="27"/>
        <v>6.4000000000000001E-2</v>
      </c>
      <c r="B148" s="406">
        <f t="shared" si="28"/>
        <v>5.3333333333333332E-3</v>
      </c>
      <c r="C148" s="197">
        <f t="shared" si="29"/>
        <v>11</v>
      </c>
      <c r="D148" s="290">
        <v>126</v>
      </c>
      <c r="E148" s="300">
        <f t="shared" si="39"/>
        <v>1831073.3700000024</v>
      </c>
      <c r="F148" s="292">
        <f t="shared" si="30"/>
        <v>9765.7199999999993</v>
      </c>
      <c r="G148" s="292">
        <f t="shared" si="31"/>
        <v>7574.2800000000007</v>
      </c>
      <c r="H148" s="293">
        <f t="shared" si="32"/>
        <v>17340</v>
      </c>
      <c r="I148" s="301">
        <f t="shared" si="40"/>
        <v>2025967.7699999958</v>
      </c>
      <c r="J148" s="510">
        <f t="shared" si="33"/>
        <v>10805.16</v>
      </c>
      <c r="K148" s="292">
        <f t="shared" si="34"/>
        <v>6644.84</v>
      </c>
      <c r="L148" s="321">
        <f t="shared" si="43"/>
        <v>17450</v>
      </c>
      <c r="M148" s="300">
        <f t="shared" si="41"/>
        <v>1944065.1700000004</v>
      </c>
      <c r="N148" s="292">
        <f t="shared" si="35"/>
        <v>10368.35</v>
      </c>
      <c r="O148" s="292">
        <f t="shared" si="36"/>
        <v>8031.65</v>
      </c>
      <c r="P148" s="293">
        <f t="shared" si="44"/>
        <v>18400</v>
      </c>
      <c r="Q148" s="301">
        <f t="shared" si="42"/>
        <v>2149096.9600000009</v>
      </c>
      <c r="R148" s="292">
        <f t="shared" si="37"/>
        <v>11461.85</v>
      </c>
      <c r="S148" s="292">
        <f t="shared" si="38"/>
        <v>7028.15</v>
      </c>
      <c r="T148" s="321">
        <f t="shared" si="45"/>
        <v>18490</v>
      </c>
      <c r="U148" s="134"/>
      <c r="V148" s="134"/>
      <c r="W148" s="134"/>
      <c r="X148" s="134"/>
    </row>
    <row r="149" spans="1:24" ht="15" customHeight="1">
      <c r="A149" s="409">
        <f t="shared" si="27"/>
        <v>6.4000000000000001E-2</v>
      </c>
      <c r="B149" s="406">
        <f t="shared" si="28"/>
        <v>5.3333333333333332E-3</v>
      </c>
      <c r="C149" s="197">
        <f t="shared" si="29"/>
        <v>11</v>
      </c>
      <c r="D149" s="290">
        <v>127</v>
      </c>
      <c r="E149" s="300">
        <f t="shared" si="39"/>
        <v>1823499.0900000024</v>
      </c>
      <c r="F149" s="292">
        <f t="shared" si="30"/>
        <v>9725.33</v>
      </c>
      <c r="G149" s="292">
        <f t="shared" si="31"/>
        <v>7614.67</v>
      </c>
      <c r="H149" s="293">
        <f t="shared" si="32"/>
        <v>17340</v>
      </c>
      <c r="I149" s="301">
        <f t="shared" si="40"/>
        <v>2019322.9299999957</v>
      </c>
      <c r="J149" s="510">
        <f t="shared" si="33"/>
        <v>10769.72</v>
      </c>
      <c r="K149" s="292">
        <f t="shared" si="34"/>
        <v>6680.2800000000007</v>
      </c>
      <c r="L149" s="321">
        <f t="shared" si="43"/>
        <v>17450</v>
      </c>
      <c r="M149" s="300">
        <f t="shared" si="41"/>
        <v>1936033.5200000005</v>
      </c>
      <c r="N149" s="292">
        <f t="shared" si="35"/>
        <v>10325.51</v>
      </c>
      <c r="O149" s="292">
        <f t="shared" si="36"/>
        <v>8074.49</v>
      </c>
      <c r="P149" s="293">
        <f t="shared" si="44"/>
        <v>18400</v>
      </c>
      <c r="Q149" s="301">
        <f t="shared" si="42"/>
        <v>2142068.810000001</v>
      </c>
      <c r="R149" s="292">
        <f t="shared" si="37"/>
        <v>11424.37</v>
      </c>
      <c r="S149" s="292">
        <f t="shared" si="38"/>
        <v>7065.6299999999992</v>
      </c>
      <c r="T149" s="321">
        <f t="shared" si="45"/>
        <v>18490</v>
      </c>
      <c r="U149" s="134"/>
      <c r="V149" s="134"/>
      <c r="W149" s="134"/>
      <c r="X149" s="134"/>
    </row>
    <row r="150" spans="1:24" ht="15" customHeight="1">
      <c r="A150" s="409">
        <f t="shared" si="27"/>
        <v>6.4000000000000001E-2</v>
      </c>
      <c r="B150" s="406">
        <f t="shared" si="28"/>
        <v>5.3333333333333332E-3</v>
      </c>
      <c r="C150" s="197">
        <f t="shared" si="29"/>
        <v>11</v>
      </c>
      <c r="D150" s="290">
        <v>128</v>
      </c>
      <c r="E150" s="300">
        <f t="shared" si="39"/>
        <v>1815884.4200000025</v>
      </c>
      <c r="F150" s="292">
        <f t="shared" si="30"/>
        <v>9684.7199999999993</v>
      </c>
      <c r="G150" s="292">
        <f t="shared" si="31"/>
        <v>7655.2800000000007</v>
      </c>
      <c r="H150" s="293">
        <f t="shared" si="32"/>
        <v>17340</v>
      </c>
      <c r="I150" s="301">
        <f t="shared" si="40"/>
        <v>2012642.6499999957</v>
      </c>
      <c r="J150" s="510">
        <f t="shared" si="33"/>
        <v>10734.09</v>
      </c>
      <c r="K150" s="292">
        <f t="shared" si="34"/>
        <v>6715.91</v>
      </c>
      <c r="L150" s="321">
        <f t="shared" si="43"/>
        <v>17450</v>
      </c>
      <c r="M150" s="300">
        <f t="shared" si="41"/>
        <v>1927959.0300000005</v>
      </c>
      <c r="N150" s="292">
        <f t="shared" si="35"/>
        <v>10282.450000000001</v>
      </c>
      <c r="O150" s="292">
        <f t="shared" si="36"/>
        <v>8117.5499999999993</v>
      </c>
      <c r="P150" s="293">
        <f t="shared" si="44"/>
        <v>18400</v>
      </c>
      <c r="Q150" s="301">
        <f t="shared" si="42"/>
        <v>2135003.1800000011</v>
      </c>
      <c r="R150" s="292">
        <f t="shared" si="37"/>
        <v>11386.68</v>
      </c>
      <c r="S150" s="292">
        <f t="shared" si="38"/>
        <v>7103.32</v>
      </c>
      <c r="T150" s="321">
        <f t="shared" si="45"/>
        <v>18490</v>
      </c>
      <c r="U150" s="134"/>
      <c r="V150" s="134"/>
      <c r="W150" s="134"/>
      <c r="X150" s="134"/>
    </row>
    <row r="151" spans="1:24" ht="15" customHeight="1">
      <c r="A151" s="409">
        <f t="shared" ref="A151:A214" si="46">VLOOKUP(D151,$A$7:$B$11,2)</f>
        <v>6.4000000000000001E-2</v>
      </c>
      <c r="B151" s="406">
        <f t="shared" ref="B151:B214" si="47">A151/12</f>
        <v>5.3333333333333332E-3</v>
      </c>
      <c r="C151" s="197">
        <f t="shared" ref="C151:C214" si="48">INT((D151+11)/12)</f>
        <v>11</v>
      </c>
      <c r="D151" s="290">
        <v>129</v>
      </c>
      <c r="E151" s="300">
        <f t="shared" si="39"/>
        <v>1808229.1400000025</v>
      </c>
      <c r="F151" s="292">
        <f t="shared" ref="F151:F214" si="49">ROUND(E151*$B151,2)</f>
        <v>9643.89</v>
      </c>
      <c r="G151" s="292">
        <f t="shared" ref="G151:G214" si="50">IF(E151&lt;H151,E151,H151-F151)</f>
        <v>7696.1100000000006</v>
      </c>
      <c r="H151" s="293">
        <f t="shared" ref="H151:H214" si="51">IF(E151&lt;$M$4,E151+F151,$M$4)</f>
        <v>17340</v>
      </c>
      <c r="I151" s="301">
        <f t="shared" si="40"/>
        <v>2005926.7399999958</v>
      </c>
      <c r="J151" s="510">
        <f t="shared" ref="J151:J214" si="52">ROUND(I151*$B151,2)</f>
        <v>10698.28</v>
      </c>
      <c r="K151" s="292">
        <f t="shared" ref="K151:K214" si="53">IF(I151&lt;L151,I151,L151-J151)</f>
        <v>6751.7199999999993</v>
      </c>
      <c r="L151" s="321">
        <f t="shared" si="43"/>
        <v>17450</v>
      </c>
      <c r="M151" s="300">
        <f t="shared" si="41"/>
        <v>1919841.4800000004</v>
      </c>
      <c r="N151" s="292">
        <f t="shared" ref="N151:N214" si="54">ROUND(M151*$B151,2)</f>
        <v>10239.15</v>
      </c>
      <c r="O151" s="292">
        <f t="shared" ref="O151:O214" si="55">IF(M151&lt;P151,M151,P151-N151)</f>
        <v>8160.85</v>
      </c>
      <c r="P151" s="293">
        <f t="shared" si="44"/>
        <v>18400</v>
      </c>
      <c r="Q151" s="301">
        <f t="shared" si="42"/>
        <v>2127899.8600000013</v>
      </c>
      <c r="R151" s="292">
        <f t="shared" ref="R151:R214" si="56">ROUND(Q151*$B151,2)</f>
        <v>11348.8</v>
      </c>
      <c r="S151" s="292">
        <f t="shared" ref="S151:S214" si="57">IF(Q151&lt;T151,Q151,T151-R151)</f>
        <v>7141.2000000000007</v>
      </c>
      <c r="T151" s="321">
        <f t="shared" si="45"/>
        <v>18490</v>
      </c>
      <c r="U151" s="134"/>
      <c r="V151" s="134"/>
      <c r="W151" s="134"/>
      <c r="X151" s="134"/>
    </row>
    <row r="152" spans="1:24" ht="15" customHeight="1">
      <c r="A152" s="409">
        <f t="shared" si="46"/>
        <v>6.4000000000000001E-2</v>
      </c>
      <c r="B152" s="406">
        <f t="shared" si="47"/>
        <v>5.3333333333333332E-3</v>
      </c>
      <c r="C152" s="197">
        <f t="shared" si="48"/>
        <v>11</v>
      </c>
      <c r="D152" s="290">
        <v>130</v>
      </c>
      <c r="E152" s="300">
        <f t="shared" ref="E152:E215" si="58">IF(E151&lt;H151,0,E151-G151)</f>
        <v>1800533.0300000024</v>
      </c>
      <c r="F152" s="292">
        <f t="shared" si="49"/>
        <v>9602.84</v>
      </c>
      <c r="G152" s="292">
        <f t="shared" si="50"/>
        <v>7737.16</v>
      </c>
      <c r="H152" s="293">
        <f t="shared" si="51"/>
        <v>17340</v>
      </c>
      <c r="I152" s="301">
        <f t="shared" ref="I152:I215" si="59">IF(I151&lt;L151,0,I151-K151)</f>
        <v>1999175.0199999958</v>
      </c>
      <c r="J152" s="510">
        <f t="shared" si="52"/>
        <v>10662.27</v>
      </c>
      <c r="K152" s="292">
        <f t="shared" si="53"/>
        <v>6787.73</v>
      </c>
      <c r="L152" s="321">
        <f t="shared" si="43"/>
        <v>17450</v>
      </c>
      <c r="M152" s="300">
        <f t="shared" ref="M152:M215" si="60">IF(M151&lt;P151,0,M151-O151)</f>
        <v>1911680.6300000004</v>
      </c>
      <c r="N152" s="292">
        <f t="shared" si="54"/>
        <v>10195.629999999999</v>
      </c>
      <c r="O152" s="292">
        <f t="shared" si="55"/>
        <v>8204.3700000000008</v>
      </c>
      <c r="P152" s="293">
        <f t="shared" si="44"/>
        <v>18400</v>
      </c>
      <c r="Q152" s="301">
        <f t="shared" ref="Q152:Q215" si="61">IF(Q151&lt;T151,0,Q151-S151)</f>
        <v>2120758.6600000011</v>
      </c>
      <c r="R152" s="292">
        <f t="shared" si="56"/>
        <v>11310.71</v>
      </c>
      <c r="S152" s="292">
        <f t="shared" si="57"/>
        <v>7179.2900000000009</v>
      </c>
      <c r="T152" s="321">
        <f t="shared" si="45"/>
        <v>18490</v>
      </c>
      <c r="U152" s="134"/>
      <c r="V152" s="134"/>
      <c r="W152" s="134"/>
      <c r="X152" s="134"/>
    </row>
    <row r="153" spans="1:24" ht="15" customHeight="1">
      <c r="A153" s="409">
        <f t="shared" si="46"/>
        <v>6.4000000000000001E-2</v>
      </c>
      <c r="B153" s="406">
        <f t="shared" si="47"/>
        <v>5.3333333333333332E-3</v>
      </c>
      <c r="C153" s="197">
        <f t="shared" si="48"/>
        <v>11</v>
      </c>
      <c r="D153" s="290">
        <v>131</v>
      </c>
      <c r="E153" s="300">
        <f t="shared" si="58"/>
        <v>1792795.8700000024</v>
      </c>
      <c r="F153" s="292">
        <f t="shared" si="49"/>
        <v>9561.58</v>
      </c>
      <c r="G153" s="292">
        <f t="shared" si="50"/>
        <v>7778.42</v>
      </c>
      <c r="H153" s="293">
        <f t="shared" si="51"/>
        <v>17340</v>
      </c>
      <c r="I153" s="301">
        <f t="shared" si="59"/>
        <v>1992387.2899999958</v>
      </c>
      <c r="J153" s="510">
        <f t="shared" si="52"/>
        <v>10626.07</v>
      </c>
      <c r="K153" s="292">
        <f t="shared" si="53"/>
        <v>6823.93</v>
      </c>
      <c r="L153" s="321">
        <f t="shared" si="43"/>
        <v>17450</v>
      </c>
      <c r="M153" s="300">
        <f t="shared" si="60"/>
        <v>1903476.2600000002</v>
      </c>
      <c r="N153" s="292">
        <f t="shared" si="54"/>
        <v>10151.870000000001</v>
      </c>
      <c r="O153" s="292">
        <f t="shared" si="55"/>
        <v>8248.1299999999992</v>
      </c>
      <c r="P153" s="293">
        <f t="shared" si="44"/>
        <v>18400</v>
      </c>
      <c r="Q153" s="301">
        <f t="shared" si="61"/>
        <v>2113579.370000001</v>
      </c>
      <c r="R153" s="292">
        <f t="shared" si="56"/>
        <v>11272.42</v>
      </c>
      <c r="S153" s="292">
        <f t="shared" si="57"/>
        <v>7217.58</v>
      </c>
      <c r="T153" s="321">
        <f t="shared" si="45"/>
        <v>18490</v>
      </c>
      <c r="U153" s="134"/>
      <c r="V153" s="134"/>
      <c r="W153" s="134"/>
      <c r="X153" s="134"/>
    </row>
    <row r="154" spans="1:24" ht="15" customHeight="1">
      <c r="A154" s="409">
        <f t="shared" si="46"/>
        <v>6.4000000000000001E-2</v>
      </c>
      <c r="B154" s="406">
        <f t="shared" si="47"/>
        <v>5.3333333333333332E-3</v>
      </c>
      <c r="C154" s="197">
        <f t="shared" si="48"/>
        <v>11</v>
      </c>
      <c r="D154" s="290">
        <v>132</v>
      </c>
      <c r="E154" s="300">
        <f t="shared" si="58"/>
        <v>1785017.4500000025</v>
      </c>
      <c r="F154" s="292">
        <f t="shared" si="49"/>
        <v>9520.09</v>
      </c>
      <c r="G154" s="292">
        <f t="shared" si="50"/>
        <v>7819.91</v>
      </c>
      <c r="H154" s="293">
        <f t="shared" si="51"/>
        <v>17340</v>
      </c>
      <c r="I154" s="301">
        <f t="shared" si="59"/>
        <v>1985563.3599999959</v>
      </c>
      <c r="J154" s="510">
        <f t="shared" si="52"/>
        <v>10589.67</v>
      </c>
      <c r="K154" s="292">
        <f t="shared" si="53"/>
        <v>6860.33</v>
      </c>
      <c r="L154" s="321">
        <f t="shared" si="43"/>
        <v>17450</v>
      </c>
      <c r="M154" s="300">
        <f t="shared" si="60"/>
        <v>1895228.1300000004</v>
      </c>
      <c r="N154" s="292">
        <f t="shared" si="54"/>
        <v>10107.879999999999</v>
      </c>
      <c r="O154" s="292">
        <f t="shared" si="55"/>
        <v>8292.1200000000008</v>
      </c>
      <c r="P154" s="293">
        <f t="shared" si="44"/>
        <v>18400</v>
      </c>
      <c r="Q154" s="301">
        <f t="shared" si="61"/>
        <v>2106361.790000001</v>
      </c>
      <c r="R154" s="292">
        <f t="shared" si="56"/>
        <v>11233.93</v>
      </c>
      <c r="S154" s="292">
        <f t="shared" si="57"/>
        <v>7256.07</v>
      </c>
      <c r="T154" s="321">
        <f t="shared" si="45"/>
        <v>18490</v>
      </c>
      <c r="U154" s="134"/>
      <c r="V154" s="134"/>
      <c r="W154" s="134"/>
      <c r="X154" s="134"/>
    </row>
    <row r="155" spans="1:24" ht="15" customHeight="1">
      <c r="A155" s="409">
        <f t="shared" si="46"/>
        <v>6.4000000000000001E-2</v>
      </c>
      <c r="B155" s="406">
        <f t="shared" si="47"/>
        <v>5.3333333333333332E-3</v>
      </c>
      <c r="C155" s="197">
        <f t="shared" si="48"/>
        <v>12</v>
      </c>
      <c r="D155" s="290">
        <v>133</v>
      </c>
      <c r="E155" s="300">
        <f t="shared" si="58"/>
        <v>1777197.5400000026</v>
      </c>
      <c r="F155" s="292">
        <f t="shared" si="49"/>
        <v>9478.39</v>
      </c>
      <c r="G155" s="292">
        <f t="shared" si="50"/>
        <v>7861.6100000000006</v>
      </c>
      <c r="H155" s="293">
        <f t="shared" si="51"/>
        <v>17340</v>
      </c>
      <c r="I155" s="301">
        <f t="shared" si="59"/>
        <v>1978703.0299999958</v>
      </c>
      <c r="J155" s="510">
        <f t="shared" si="52"/>
        <v>10553.08</v>
      </c>
      <c r="K155" s="292">
        <f t="shared" si="53"/>
        <v>6896.92</v>
      </c>
      <c r="L155" s="321">
        <f t="shared" si="43"/>
        <v>17450</v>
      </c>
      <c r="M155" s="300">
        <f t="shared" si="60"/>
        <v>1886936.0100000002</v>
      </c>
      <c r="N155" s="292">
        <f t="shared" si="54"/>
        <v>10063.66</v>
      </c>
      <c r="O155" s="292">
        <f t="shared" si="55"/>
        <v>8336.34</v>
      </c>
      <c r="P155" s="293">
        <f t="shared" si="44"/>
        <v>18400</v>
      </c>
      <c r="Q155" s="301">
        <f t="shared" si="61"/>
        <v>2099105.7200000011</v>
      </c>
      <c r="R155" s="292">
        <f t="shared" si="56"/>
        <v>11195.23</v>
      </c>
      <c r="S155" s="292">
        <f t="shared" si="57"/>
        <v>7294.77</v>
      </c>
      <c r="T155" s="321">
        <f t="shared" si="45"/>
        <v>18490</v>
      </c>
      <c r="U155" s="134"/>
      <c r="V155" s="134"/>
      <c r="W155" s="134"/>
      <c r="X155" s="134"/>
    </row>
    <row r="156" spans="1:24" ht="15" customHeight="1">
      <c r="A156" s="409">
        <f t="shared" si="46"/>
        <v>6.4000000000000001E-2</v>
      </c>
      <c r="B156" s="406">
        <f t="shared" si="47"/>
        <v>5.3333333333333332E-3</v>
      </c>
      <c r="C156" s="197">
        <f t="shared" si="48"/>
        <v>12</v>
      </c>
      <c r="D156" s="290">
        <v>134</v>
      </c>
      <c r="E156" s="300">
        <f t="shared" si="58"/>
        <v>1769335.9300000025</v>
      </c>
      <c r="F156" s="292">
        <f t="shared" si="49"/>
        <v>9436.4599999999991</v>
      </c>
      <c r="G156" s="292">
        <f t="shared" si="50"/>
        <v>7903.5400000000009</v>
      </c>
      <c r="H156" s="293">
        <f t="shared" si="51"/>
        <v>17340</v>
      </c>
      <c r="I156" s="301">
        <f t="shared" si="59"/>
        <v>1971806.1099999959</v>
      </c>
      <c r="J156" s="510">
        <f t="shared" si="52"/>
        <v>10516.3</v>
      </c>
      <c r="K156" s="292">
        <f t="shared" si="53"/>
        <v>6933.7000000000007</v>
      </c>
      <c r="L156" s="321">
        <f t="shared" si="43"/>
        <v>17450</v>
      </c>
      <c r="M156" s="300">
        <f t="shared" si="60"/>
        <v>1878599.6700000002</v>
      </c>
      <c r="N156" s="292">
        <f t="shared" si="54"/>
        <v>10019.200000000001</v>
      </c>
      <c r="O156" s="292">
        <f t="shared" si="55"/>
        <v>8380.7999999999993</v>
      </c>
      <c r="P156" s="293">
        <f t="shared" si="44"/>
        <v>18400</v>
      </c>
      <c r="Q156" s="301">
        <f t="shared" si="61"/>
        <v>2091810.9500000011</v>
      </c>
      <c r="R156" s="292">
        <f t="shared" si="56"/>
        <v>11156.33</v>
      </c>
      <c r="S156" s="292">
        <f t="shared" si="57"/>
        <v>7333.67</v>
      </c>
      <c r="T156" s="321">
        <f t="shared" si="45"/>
        <v>18490</v>
      </c>
      <c r="U156" s="134"/>
      <c r="V156" s="134"/>
      <c r="W156" s="134"/>
      <c r="X156" s="134"/>
    </row>
    <row r="157" spans="1:24" ht="15" customHeight="1">
      <c r="A157" s="409">
        <f t="shared" si="46"/>
        <v>6.4000000000000001E-2</v>
      </c>
      <c r="B157" s="406">
        <f t="shared" si="47"/>
        <v>5.3333333333333332E-3</v>
      </c>
      <c r="C157" s="197">
        <f t="shared" si="48"/>
        <v>12</v>
      </c>
      <c r="D157" s="290">
        <v>135</v>
      </c>
      <c r="E157" s="300">
        <f t="shared" si="58"/>
        <v>1761432.3900000025</v>
      </c>
      <c r="F157" s="292">
        <f t="shared" si="49"/>
        <v>9394.31</v>
      </c>
      <c r="G157" s="292">
        <f t="shared" si="50"/>
        <v>7945.6900000000005</v>
      </c>
      <c r="H157" s="293">
        <f t="shared" si="51"/>
        <v>17340</v>
      </c>
      <c r="I157" s="301">
        <f t="shared" si="59"/>
        <v>1964872.409999996</v>
      </c>
      <c r="J157" s="510">
        <f t="shared" si="52"/>
        <v>10479.32</v>
      </c>
      <c r="K157" s="292">
        <f t="shared" si="53"/>
        <v>6970.68</v>
      </c>
      <c r="L157" s="321">
        <f t="shared" si="43"/>
        <v>17450</v>
      </c>
      <c r="M157" s="300">
        <f t="shared" si="60"/>
        <v>1870218.87</v>
      </c>
      <c r="N157" s="292">
        <f t="shared" si="54"/>
        <v>9974.5</v>
      </c>
      <c r="O157" s="292">
        <f t="shared" si="55"/>
        <v>8425.5</v>
      </c>
      <c r="P157" s="293">
        <f t="shared" si="44"/>
        <v>18400</v>
      </c>
      <c r="Q157" s="301">
        <f t="shared" si="61"/>
        <v>2084477.2800000012</v>
      </c>
      <c r="R157" s="292">
        <f t="shared" si="56"/>
        <v>11117.21</v>
      </c>
      <c r="S157" s="292">
        <f t="shared" si="57"/>
        <v>7372.7900000000009</v>
      </c>
      <c r="T157" s="321">
        <f t="shared" si="45"/>
        <v>18490</v>
      </c>
      <c r="U157" s="134"/>
      <c r="V157" s="134"/>
      <c r="W157" s="134"/>
      <c r="X157" s="134"/>
    </row>
    <row r="158" spans="1:24" ht="15" customHeight="1">
      <c r="A158" s="409">
        <f t="shared" si="46"/>
        <v>6.4000000000000001E-2</v>
      </c>
      <c r="B158" s="406">
        <f t="shared" si="47"/>
        <v>5.3333333333333332E-3</v>
      </c>
      <c r="C158" s="197">
        <f t="shared" si="48"/>
        <v>12</v>
      </c>
      <c r="D158" s="290">
        <v>136</v>
      </c>
      <c r="E158" s="300">
        <f t="shared" si="58"/>
        <v>1753486.7000000025</v>
      </c>
      <c r="F158" s="292">
        <f t="shared" si="49"/>
        <v>9351.93</v>
      </c>
      <c r="G158" s="292">
        <f t="shared" si="50"/>
        <v>7988.07</v>
      </c>
      <c r="H158" s="293">
        <f t="shared" si="51"/>
        <v>17340</v>
      </c>
      <c r="I158" s="301">
        <f t="shared" si="59"/>
        <v>1957901.729999996</v>
      </c>
      <c r="J158" s="510">
        <f t="shared" si="52"/>
        <v>10442.14</v>
      </c>
      <c r="K158" s="292">
        <f t="shared" si="53"/>
        <v>7007.8600000000006</v>
      </c>
      <c r="L158" s="321">
        <f t="shared" si="43"/>
        <v>17450</v>
      </c>
      <c r="M158" s="300">
        <f t="shared" si="60"/>
        <v>1861793.37</v>
      </c>
      <c r="N158" s="292">
        <f t="shared" si="54"/>
        <v>9929.56</v>
      </c>
      <c r="O158" s="292">
        <f t="shared" si="55"/>
        <v>8470.44</v>
      </c>
      <c r="P158" s="293">
        <f t="shared" si="44"/>
        <v>18400</v>
      </c>
      <c r="Q158" s="301">
        <f t="shared" si="61"/>
        <v>2077104.4900000012</v>
      </c>
      <c r="R158" s="292">
        <f t="shared" si="56"/>
        <v>11077.89</v>
      </c>
      <c r="S158" s="292">
        <f t="shared" si="57"/>
        <v>7412.1100000000006</v>
      </c>
      <c r="T158" s="321">
        <f t="shared" si="45"/>
        <v>18490</v>
      </c>
      <c r="U158" s="134"/>
      <c r="V158" s="134"/>
      <c r="W158" s="134"/>
      <c r="X158" s="134"/>
    </row>
    <row r="159" spans="1:24" ht="15" customHeight="1">
      <c r="A159" s="409">
        <f t="shared" si="46"/>
        <v>6.4000000000000001E-2</v>
      </c>
      <c r="B159" s="406">
        <f t="shared" si="47"/>
        <v>5.3333333333333332E-3</v>
      </c>
      <c r="C159" s="197">
        <f t="shared" si="48"/>
        <v>12</v>
      </c>
      <c r="D159" s="290">
        <v>137</v>
      </c>
      <c r="E159" s="300">
        <f t="shared" si="58"/>
        <v>1745498.6300000024</v>
      </c>
      <c r="F159" s="292">
        <f t="shared" si="49"/>
        <v>9309.33</v>
      </c>
      <c r="G159" s="292">
        <f t="shared" si="50"/>
        <v>8030.67</v>
      </c>
      <c r="H159" s="293">
        <f t="shared" si="51"/>
        <v>17340</v>
      </c>
      <c r="I159" s="301">
        <f t="shared" si="59"/>
        <v>1950893.8699999959</v>
      </c>
      <c r="J159" s="510">
        <f t="shared" si="52"/>
        <v>10404.77</v>
      </c>
      <c r="K159" s="292">
        <f t="shared" si="53"/>
        <v>7045.23</v>
      </c>
      <c r="L159" s="321">
        <f t="shared" si="43"/>
        <v>17450</v>
      </c>
      <c r="M159" s="300">
        <f t="shared" si="60"/>
        <v>1853322.9300000002</v>
      </c>
      <c r="N159" s="292">
        <f t="shared" si="54"/>
        <v>9884.39</v>
      </c>
      <c r="O159" s="292">
        <f t="shared" si="55"/>
        <v>8515.61</v>
      </c>
      <c r="P159" s="293">
        <f t="shared" si="44"/>
        <v>18400</v>
      </c>
      <c r="Q159" s="301">
        <f t="shared" si="61"/>
        <v>2069692.3800000011</v>
      </c>
      <c r="R159" s="292">
        <f t="shared" si="56"/>
        <v>11038.36</v>
      </c>
      <c r="S159" s="292">
        <f t="shared" si="57"/>
        <v>7451.6399999999994</v>
      </c>
      <c r="T159" s="321">
        <f t="shared" si="45"/>
        <v>18490</v>
      </c>
      <c r="U159" s="134"/>
      <c r="V159" s="134"/>
      <c r="W159" s="134"/>
      <c r="X159" s="134"/>
    </row>
    <row r="160" spans="1:24" ht="15" customHeight="1">
      <c r="A160" s="409">
        <f t="shared" si="46"/>
        <v>6.4000000000000001E-2</v>
      </c>
      <c r="B160" s="406">
        <f t="shared" si="47"/>
        <v>5.3333333333333332E-3</v>
      </c>
      <c r="C160" s="197">
        <f t="shared" si="48"/>
        <v>12</v>
      </c>
      <c r="D160" s="290">
        <v>138</v>
      </c>
      <c r="E160" s="300">
        <f t="shared" si="58"/>
        <v>1737467.9600000025</v>
      </c>
      <c r="F160" s="292">
        <f t="shared" si="49"/>
        <v>9266.5</v>
      </c>
      <c r="G160" s="292">
        <f t="shared" si="50"/>
        <v>8073.5</v>
      </c>
      <c r="H160" s="293">
        <f t="shared" si="51"/>
        <v>17340</v>
      </c>
      <c r="I160" s="301">
        <f t="shared" si="59"/>
        <v>1943848.6399999959</v>
      </c>
      <c r="J160" s="510">
        <f t="shared" si="52"/>
        <v>10367.19</v>
      </c>
      <c r="K160" s="292">
        <f t="shared" si="53"/>
        <v>7082.8099999999995</v>
      </c>
      <c r="L160" s="321">
        <f t="shared" si="43"/>
        <v>17450</v>
      </c>
      <c r="M160" s="300">
        <f t="shared" si="60"/>
        <v>1844807.32</v>
      </c>
      <c r="N160" s="292">
        <f t="shared" si="54"/>
        <v>9838.9699999999993</v>
      </c>
      <c r="O160" s="292">
        <f t="shared" si="55"/>
        <v>8561.0300000000007</v>
      </c>
      <c r="P160" s="293">
        <f t="shared" si="44"/>
        <v>18400</v>
      </c>
      <c r="Q160" s="301">
        <f t="shared" si="61"/>
        <v>2062240.7400000012</v>
      </c>
      <c r="R160" s="292">
        <f t="shared" si="56"/>
        <v>10998.62</v>
      </c>
      <c r="S160" s="292">
        <f t="shared" si="57"/>
        <v>7491.3799999999992</v>
      </c>
      <c r="T160" s="321">
        <f t="shared" si="45"/>
        <v>18490</v>
      </c>
      <c r="U160" s="134"/>
      <c r="V160" s="134"/>
      <c r="W160" s="134"/>
      <c r="X160" s="134"/>
    </row>
    <row r="161" spans="1:24" ht="15" customHeight="1">
      <c r="A161" s="409">
        <f t="shared" si="46"/>
        <v>6.4000000000000001E-2</v>
      </c>
      <c r="B161" s="406">
        <f t="shared" si="47"/>
        <v>5.3333333333333332E-3</v>
      </c>
      <c r="C161" s="197">
        <f t="shared" si="48"/>
        <v>12</v>
      </c>
      <c r="D161" s="290">
        <v>139</v>
      </c>
      <c r="E161" s="300">
        <f t="shared" si="58"/>
        <v>1729394.4600000025</v>
      </c>
      <c r="F161" s="292">
        <f t="shared" si="49"/>
        <v>9223.44</v>
      </c>
      <c r="G161" s="292">
        <f t="shared" si="50"/>
        <v>8116.5599999999995</v>
      </c>
      <c r="H161" s="293">
        <f t="shared" si="51"/>
        <v>17340</v>
      </c>
      <c r="I161" s="301">
        <f t="shared" si="59"/>
        <v>1936765.8299999959</v>
      </c>
      <c r="J161" s="510">
        <f t="shared" si="52"/>
        <v>10329.42</v>
      </c>
      <c r="K161" s="292">
        <f t="shared" si="53"/>
        <v>7120.58</v>
      </c>
      <c r="L161" s="321">
        <f t="shared" si="43"/>
        <v>17450</v>
      </c>
      <c r="M161" s="300">
        <f t="shared" si="60"/>
        <v>1836246.29</v>
      </c>
      <c r="N161" s="292">
        <f t="shared" si="54"/>
        <v>9793.31</v>
      </c>
      <c r="O161" s="292">
        <f t="shared" si="55"/>
        <v>8606.69</v>
      </c>
      <c r="P161" s="293">
        <f t="shared" si="44"/>
        <v>18400</v>
      </c>
      <c r="Q161" s="301">
        <f t="shared" si="61"/>
        <v>2054749.3600000013</v>
      </c>
      <c r="R161" s="292">
        <f t="shared" si="56"/>
        <v>10958.66</v>
      </c>
      <c r="S161" s="292">
        <f t="shared" si="57"/>
        <v>7531.34</v>
      </c>
      <c r="T161" s="321">
        <f t="shared" si="45"/>
        <v>18490</v>
      </c>
      <c r="U161" s="134"/>
      <c r="V161" s="134"/>
      <c r="W161" s="134"/>
      <c r="X161" s="134"/>
    </row>
    <row r="162" spans="1:24" ht="15" customHeight="1">
      <c r="A162" s="409">
        <f t="shared" si="46"/>
        <v>6.4000000000000001E-2</v>
      </c>
      <c r="B162" s="406">
        <f t="shared" si="47"/>
        <v>5.3333333333333332E-3</v>
      </c>
      <c r="C162" s="197">
        <f t="shared" si="48"/>
        <v>12</v>
      </c>
      <c r="D162" s="290">
        <v>140</v>
      </c>
      <c r="E162" s="300">
        <f t="shared" si="58"/>
        <v>1721277.9000000025</v>
      </c>
      <c r="F162" s="292">
        <f t="shared" si="49"/>
        <v>9180.15</v>
      </c>
      <c r="G162" s="292">
        <f t="shared" si="50"/>
        <v>8159.85</v>
      </c>
      <c r="H162" s="293">
        <f t="shared" si="51"/>
        <v>17340</v>
      </c>
      <c r="I162" s="301">
        <f t="shared" si="59"/>
        <v>1929645.2499999958</v>
      </c>
      <c r="J162" s="510">
        <f t="shared" si="52"/>
        <v>10291.44</v>
      </c>
      <c r="K162" s="292">
        <f t="shared" si="53"/>
        <v>7158.5599999999995</v>
      </c>
      <c r="L162" s="321">
        <f t="shared" si="43"/>
        <v>17450</v>
      </c>
      <c r="M162" s="300">
        <f t="shared" si="60"/>
        <v>1827639.6</v>
      </c>
      <c r="N162" s="292">
        <f t="shared" si="54"/>
        <v>9747.41</v>
      </c>
      <c r="O162" s="292">
        <f t="shared" si="55"/>
        <v>8652.59</v>
      </c>
      <c r="P162" s="293">
        <f t="shared" si="44"/>
        <v>18400</v>
      </c>
      <c r="Q162" s="301">
        <f t="shared" si="61"/>
        <v>2047218.0200000012</v>
      </c>
      <c r="R162" s="292">
        <f t="shared" si="56"/>
        <v>10918.5</v>
      </c>
      <c r="S162" s="292">
        <f t="shared" si="57"/>
        <v>7571.5</v>
      </c>
      <c r="T162" s="321">
        <f t="shared" si="45"/>
        <v>18490</v>
      </c>
      <c r="U162" s="134"/>
      <c r="V162" s="134"/>
      <c r="W162" s="134"/>
      <c r="X162" s="134"/>
    </row>
    <row r="163" spans="1:24" ht="15" customHeight="1">
      <c r="A163" s="409">
        <f t="shared" si="46"/>
        <v>6.4000000000000001E-2</v>
      </c>
      <c r="B163" s="406">
        <f t="shared" si="47"/>
        <v>5.3333333333333332E-3</v>
      </c>
      <c r="C163" s="197">
        <f t="shared" si="48"/>
        <v>12</v>
      </c>
      <c r="D163" s="290">
        <v>141</v>
      </c>
      <c r="E163" s="300">
        <f t="shared" si="58"/>
        <v>1713118.0500000024</v>
      </c>
      <c r="F163" s="292">
        <f t="shared" si="49"/>
        <v>9136.6299999999992</v>
      </c>
      <c r="G163" s="292">
        <f t="shared" si="50"/>
        <v>8203.3700000000008</v>
      </c>
      <c r="H163" s="293">
        <f t="shared" si="51"/>
        <v>17340</v>
      </c>
      <c r="I163" s="301">
        <f t="shared" si="59"/>
        <v>1922486.6899999958</v>
      </c>
      <c r="J163" s="510">
        <f t="shared" si="52"/>
        <v>10253.26</v>
      </c>
      <c r="K163" s="292">
        <f t="shared" si="53"/>
        <v>7196.74</v>
      </c>
      <c r="L163" s="321">
        <f t="shared" ref="L163:L226" si="62">IF(I163&lt;$M$5,I163+J163,$M$5)</f>
        <v>17450</v>
      </c>
      <c r="M163" s="300">
        <f t="shared" si="60"/>
        <v>1818987.01</v>
      </c>
      <c r="N163" s="292">
        <f t="shared" si="54"/>
        <v>9701.26</v>
      </c>
      <c r="O163" s="292">
        <f t="shared" si="55"/>
        <v>8698.74</v>
      </c>
      <c r="P163" s="293">
        <f t="shared" si="44"/>
        <v>18400</v>
      </c>
      <c r="Q163" s="301">
        <f t="shared" si="61"/>
        <v>2039646.5200000012</v>
      </c>
      <c r="R163" s="292">
        <f t="shared" si="56"/>
        <v>10878.11</v>
      </c>
      <c r="S163" s="292">
        <f t="shared" si="57"/>
        <v>7611.8899999999994</v>
      </c>
      <c r="T163" s="321">
        <f t="shared" si="45"/>
        <v>18490</v>
      </c>
      <c r="U163" s="134"/>
      <c r="V163" s="134"/>
      <c r="W163" s="134"/>
      <c r="X163" s="134"/>
    </row>
    <row r="164" spans="1:24" ht="15" customHeight="1">
      <c r="A164" s="409">
        <f t="shared" si="46"/>
        <v>6.4000000000000001E-2</v>
      </c>
      <c r="B164" s="406">
        <f t="shared" si="47"/>
        <v>5.3333333333333332E-3</v>
      </c>
      <c r="C164" s="197">
        <f t="shared" si="48"/>
        <v>12</v>
      </c>
      <c r="D164" s="290">
        <v>142</v>
      </c>
      <c r="E164" s="300">
        <f t="shared" si="58"/>
        <v>1704914.6800000023</v>
      </c>
      <c r="F164" s="292">
        <f t="shared" si="49"/>
        <v>9092.8799999999992</v>
      </c>
      <c r="G164" s="292">
        <f t="shared" si="50"/>
        <v>8247.1200000000008</v>
      </c>
      <c r="H164" s="293">
        <f t="shared" si="51"/>
        <v>17340</v>
      </c>
      <c r="I164" s="301">
        <f t="shared" si="59"/>
        <v>1915289.9499999958</v>
      </c>
      <c r="J164" s="510">
        <f t="shared" si="52"/>
        <v>10214.879999999999</v>
      </c>
      <c r="K164" s="292">
        <f t="shared" si="53"/>
        <v>7235.1200000000008</v>
      </c>
      <c r="L164" s="321">
        <f t="shared" si="62"/>
        <v>17450</v>
      </c>
      <c r="M164" s="300">
        <f t="shared" si="60"/>
        <v>1810288.27</v>
      </c>
      <c r="N164" s="292">
        <f t="shared" si="54"/>
        <v>9654.8700000000008</v>
      </c>
      <c r="O164" s="292">
        <f t="shared" si="55"/>
        <v>8745.1299999999992</v>
      </c>
      <c r="P164" s="293">
        <f t="shared" si="44"/>
        <v>18400</v>
      </c>
      <c r="Q164" s="301">
        <f t="shared" si="61"/>
        <v>2032034.6300000013</v>
      </c>
      <c r="R164" s="292">
        <f t="shared" si="56"/>
        <v>10837.52</v>
      </c>
      <c r="S164" s="292">
        <f t="shared" si="57"/>
        <v>7652.48</v>
      </c>
      <c r="T164" s="321">
        <f t="shared" si="45"/>
        <v>18490</v>
      </c>
      <c r="U164" s="134"/>
      <c r="V164" s="134"/>
      <c r="W164" s="134"/>
      <c r="X164" s="134"/>
    </row>
    <row r="165" spans="1:24" ht="15" customHeight="1">
      <c r="A165" s="409">
        <f t="shared" si="46"/>
        <v>6.4000000000000001E-2</v>
      </c>
      <c r="B165" s="406">
        <f t="shared" si="47"/>
        <v>5.3333333333333332E-3</v>
      </c>
      <c r="C165" s="197">
        <f t="shared" si="48"/>
        <v>12</v>
      </c>
      <c r="D165" s="290">
        <v>143</v>
      </c>
      <c r="E165" s="300">
        <f t="shared" si="58"/>
        <v>1696667.5600000022</v>
      </c>
      <c r="F165" s="292">
        <f t="shared" si="49"/>
        <v>9048.89</v>
      </c>
      <c r="G165" s="292">
        <f t="shared" si="50"/>
        <v>8291.11</v>
      </c>
      <c r="H165" s="293">
        <f t="shared" si="51"/>
        <v>17340</v>
      </c>
      <c r="I165" s="301">
        <f t="shared" si="59"/>
        <v>1908054.8299999957</v>
      </c>
      <c r="J165" s="510">
        <f t="shared" si="52"/>
        <v>10176.290000000001</v>
      </c>
      <c r="K165" s="292">
        <f t="shared" si="53"/>
        <v>7273.7099999999991</v>
      </c>
      <c r="L165" s="321">
        <f t="shared" si="62"/>
        <v>17450</v>
      </c>
      <c r="M165" s="300">
        <f t="shared" si="60"/>
        <v>1801543.1400000001</v>
      </c>
      <c r="N165" s="292">
        <f t="shared" si="54"/>
        <v>9608.23</v>
      </c>
      <c r="O165" s="292">
        <f t="shared" si="55"/>
        <v>8791.77</v>
      </c>
      <c r="P165" s="293">
        <f t="shared" si="44"/>
        <v>18400</v>
      </c>
      <c r="Q165" s="301">
        <f t="shared" si="61"/>
        <v>2024382.1500000013</v>
      </c>
      <c r="R165" s="292">
        <f t="shared" si="56"/>
        <v>10796.7</v>
      </c>
      <c r="S165" s="292">
        <f t="shared" si="57"/>
        <v>7693.2999999999993</v>
      </c>
      <c r="T165" s="321">
        <f t="shared" si="45"/>
        <v>18490</v>
      </c>
      <c r="U165" s="134"/>
      <c r="V165" s="134"/>
      <c r="W165" s="134"/>
      <c r="X165" s="134"/>
    </row>
    <row r="166" spans="1:24" ht="15" customHeight="1">
      <c r="A166" s="409">
        <f t="shared" si="46"/>
        <v>6.4000000000000001E-2</v>
      </c>
      <c r="B166" s="406">
        <f t="shared" si="47"/>
        <v>5.3333333333333332E-3</v>
      </c>
      <c r="C166" s="197">
        <f t="shared" si="48"/>
        <v>12</v>
      </c>
      <c r="D166" s="290">
        <v>144</v>
      </c>
      <c r="E166" s="300">
        <f t="shared" si="58"/>
        <v>1688376.450000002</v>
      </c>
      <c r="F166" s="292">
        <f t="shared" si="49"/>
        <v>9004.67</v>
      </c>
      <c r="G166" s="292">
        <f t="shared" si="50"/>
        <v>8335.33</v>
      </c>
      <c r="H166" s="293">
        <f t="shared" si="51"/>
        <v>17340</v>
      </c>
      <c r="I166" s="301">
        <f t="shared" si="59"/>
        <v>1900781.1199999957</v>
      </c>
      <c r="J166" s="510">
        <f t="shared" si="52"/>
        <v>10137.5</v>
      </c>
      <c r="K166" s="292">
        <f t="shared" si="53"/>
        <v>7312.5</v>
      </c>
      <c r="L166" s="321">
        <f t="shared" si="62"/>
        <v>17450</v>
      </c>
      <c r="M166" s="300">
        <f t="shared" si="60"/>
        <v>1792751.37</v>
      </c>
      <c r="N166" s="292">
        <f t="shared" si="54"/>
        <v>9561.34</v>
      </c>
      <c r="O166" s="292">
        <f t="shared" si="55"/>
        <v>8838.66</v>
      </c>
      <c r="P166" s="293">
        <f t="shared" si="44"/>
        <v>18400</v>
      </c>
      <c r="Q166" s="301">
        <f t="shared" si="61"/>
        <v>2016688.8500000013</v>
      </c>
      <c r="R166" s="292">
        <f t="shared" si="56"/>
        <v>10755.67</v>
      </c>
      <c r="S166" s="292">
        <f t="shared" si="57"/>
        <v>7734.33</v>
      </c>
      <c r="T166" s="321">
        <f t="shared" si="45"/>
        <v>18490</v>
      </c>
      <c r="U166" s="134"/>
      <c r="V166" s="134"/>
      <c r="W166" s="134"/>
      <c r="X166" s="134"/>
    </row>
    <row r="167" spans="1:24" ht="15" customHeight="1">
      <c r="A167" s="409">
        <f t="shared" si="46"/>
        <v>6.4000000000000001E-2</v>
      </c>
      <c r="B167" s="406">
        <f t="shared" si="47"/>
        <v>5.3333333333333332E-3</v>
      </c>
      <c r="C167" s="197">
        <f t="shared" si="48"/>
        <v>13</v>
      </c>
      <c r="D167" s="290">
        <v>145</v>
      </c>
      <c r="E167" s="300">
        <f t="shared" si="58"/>
        <v>1680041.120000002</v>
      </c>
      <c r="F167" s="292">
        <f t="shared" si="49"/>
        <v>8960.2199999999993</v>
      </c>
      <c r="G167" s="292">
        <f t="shared" si="50"/>
        <v>8379.7800000000007</v>
      </c>
      <c r="H167" s="293">
        <f t="shared" si="51"/>
        <v>17340</v>
      </c>
      <c r="I167" s="301">
        <f t="shared" si="59"/>
        <v>1893468.6199999957</v>
      </c>
      <c r="J167" s="510">
        <f t="shared" si="52"/>
        <v>10098.5</v>
      </c>
      <c r="K167" s="292">
        <f t="shared" si="53"/>
        <v>7351.5</v>
      </c>
      <c r="L167" s="321">
        <f t="shared" si="62"/>
        <v>17450</v>
      </c>
      <c r="M167" s="300">
        <f t="shared" si="60"/>
        <v>1783912.7100000002</v>
      </c>
      <c r="N167" s="292">
        <f t="shared" si="54"/>
        <v>9514.2000000000007</v>
      </c>
      <c r="O167" s="292">
        <f t="shared" si="55"/>
        <v>8885.7999999999993</v>
      </c>
      <c r="P167" s="293">
        <f t="shared" si="44"/>
        <v>18400</v>
      </c>
      <c r="Q167" s="301">
        <f t="shared" si="61"/>
        <v>2008954.5200000012</v>
      </c>
      <c r="R167" s="292">
        <f t="shared" si="56"/>
        <v>10714.42</v>
      </c>
      <c r="S167" s="292">
        <f t="shared" si="57"/>
        <v>7775.58</v>
      </c>
      <c r="T167" s="321">
        <f t="shared" si="45"/>
        <v>18490</v>
      </c>
      <c r="U167" s="134"/>
      <c r="V167" s="134"/>
      <c r="W167" s="134"/>
      <c r="X167" s="134"/>
    </row>
    <row r="168" spans="1:24" ht="15" customHeight="1">
      <c r="A168" s="409">
        <f t="shared" si="46"/>
        <v>6.4000000000000001E-2</v>
      </c>
      <c r="B168" s="406">
        <f t="shared" si="47"/>
        <v>5.3333333333333332E-3</v>
      </c>
      <c r="C168" s="197">
        <f t="shared" si="48"/>
        <v>13</v>
      </c>
      <c r="D168" s="290">
        <v>146</v>
      </c>
      <c r="E168" s="300">
        <f t="shared" si="58"/>
        <v>1671661.3400000019</v>
      </c>
      <c r="F168" s="292">
        <f t="shared" si="49"/>
        <v>8915.5300000000007</v>
      </c>
      <c r="G168" s="292">
        <f t="shared" si="50"/>
        <v>8424.4699999999993</v>
      </c>
      <c r="H168" s="293">
        <f t="shared" si="51"/>
        <v>17340</v>
      </c>
      <c r="I168" s="301">
        <f t="shared" si="59"/>
        <v>1886117.1199999957</v>
      </c>
      <c r="J168" s="510">
        <f t="shared" si="52"/>
        <v>10059.290000000001</v>
      </c>
      <c r="K168" s="292">
        <f t="shared" si="53"/>
        <v>7390.7099999999991</v>
      </c>
      <c r="L168" s="321">
        <f t="shared" si="62"/>
        <v>17450</v>
      </c>
      <c r="M168" s="300">
        <f t="shared" si="60"/>
        <v>1775026.9100000001</v>
      </c>
      <c r="N168" s="292">
        <f t="shared" si="54"/>
        <v>9466.81</v>
      </c>
      <c r="O168" s="292">
        <f t="shared" si="55"/>
        <v>8933.19</v>
      </c>
      <c r="P168" s="293">
        <f t="shared" si="44"/>
        <v>18400</v>
      </c>
      <c r="Q168" s="301">
        <f t="shared" si="61"/>
        <v>2001178.9400000011</v>
      </c>
      <c r="R168" s="292">
        <f t="shared" si="56"/>
        <v>10672.95</v>
      </c>
      <c r="S168" s="292">
        <f t="shared" si="57"/>
        <v>7817.0499999999993</v>
      </c>
      <c r="T168" s="321">
        <f t="shared" si="45"/>
        <v>18490</v>
      </c>
      <c r="U168" s="134"/>
      <c r="V168" s="134"/>
      <c r="W168" s="134"/>
      <c r="X168" s="134"/>
    </row>
    <row r="169" spans="1:24" ht="15" customHeight="1">
      <c r="A169" s="409">
        <f t="shared" si="46"/>
        <v>6.4000000000000001E-2</v>
      </c>
      <c r="B169" s="406">
        <f t="shared" si="47"/>
        <v>5.3333333333333332E-3</v>
      </c>
      <c r="C169" s="197">
        <f t="shared" si="48"/>
        <v>13</v>
      </c>
      <c r="D169" s="290">
        <v>147</v>
      </c>
      <c r="E169" s="300">
        <f t="shared" si="58"/>
        <v>1663236.870000002</v>
      </c>
      <c r="F169" s="292">
        <f t="shared" si="49"/>
        <v>8870.6</v>
      </c>
      <c r="G169" s="292">
        <f t="shared" si="50"/>
        <v>8469.4</v>
      </c>
      <c r="H169" s="293">
        <f t="shared" si="51"/>
        <v>17340</v>
      </c>
      <c r="I169" s="301">
        <f t="shared" si="59"/>
        <v>1878726.4099999957</v>
      </c>
      <c r="J169" s="510">
        <f t="shared" si="52"/>
        <v>10019.870000000001</v>
      </c>
      <c r="K169" s="292">
        <f t="shared" si="53"/>
        <v>7430.1299999999992</v>
      </c>
      <c r="L169" s="321">
        <f t="shared" si="62"/>
        <v>17450</v>
      </c>
      <c r="M169" s="300">
        <f t="shared" si="60"/>
        <v>1766093.7200000002</v>
      </c>
      <c r="N169" s="292">
        <f t="shared" si="54"/>
        <v>9419.17</v>
      </c>
      <c r="O169" s="292">
        <f t="shared" si="55"/>
        <v>8980.83</v>
      </c>
      <c r="P169" s="293">
        <f t="shared" si="44"/>
        <v>18400</v>
      </c>
      <c r="Q169" s="301">
        <f t="shared" si="61"/>
        <v>1993361.8900000011</v>
      </c>
      <c r="R169" s="292">
        <f t="shared" si="56"/>
        <v>10631.26</v>
      </c>
      <c r="S169" s="292">
        <f t="shared" si="57"/>
        <v>7858.74</v>
      </c>
      <c r="T169" s="321">
        <f t="shared" si="45"/>
        <v>18490</v>
      </c>
      <c r="U169" s="134"/>
      <c r="V169" s="134"/>
      <c r="W169" s="134"/>
      <c r="X169" s="134"/>
    </row>
    <row r="170" spans="1:24" ht="15" customHeight="1">
      <c r="A170" s="409">
        <f t="shared" si="46"/>
        <v>6.4000000000000001E-2</v>
      </c>
      <c r="B170" s="406">
        <f t="shared" si="47"/>
        <v>5.3333333333333332E-3</v>
      </c>
      <c r="C170" s="197">
        <f t="shared" si="48"/>
        <v>13</v>
      </c>
      <c r="D170" s="290">
        <v>148</v>
      </c>
      <c r="E170" s="300">
        <f t="shared" si="58"/>
        <v>1654767.4700000021</v>
      </c>
      <c r="F170" s="292">
        <f t="shared" si="49"/>
        <v>8825.43</v>
      </c>
      <c r="G170" s="292">
        <f t="shared" si="50"/>
        <v>8514.57</v>
      </c>
      <c r="H170" s="293">
        <f t="shared" si="51"/>
        <v>17340</v>
      </c>
      <c r="I170" s="301">
        <f t="shared" si="59"/>
        <v>1871296.2799999958</v>
      </c>
      <c r="J170" s="510">
        <f t="shared" si="52"/>
        <v>9980.25</v>
      </c>
      <c r="K170" s="292">
        <f t="shared" si="53"/>
        <v>7469.75</v>
      </c>
      <c r="L170" s="321">
        <f t="shared" si="62"/>
        <v>17450</v>
      </c>
      <c r="M170" s="300">
        <f t="shared" si="60"/>
        <v>1757112.8900000001</v>
      </c>
      <c r="N170" s="292">
        <f t="shared" si="54"/>
        <v>9371.27</v>
      </c>
      <c r="O170" s="292">
        <f t="shared" si="55"/>
        <v>9028.73</v>
      </c>
      <c r="P170" s="293">
        <f t="shared" si="44"/>
        <v>18400</v>
      </c>
      <c r="Q170" s="301">
        <f t="shared" si="61"/>
        <v>1985503.1500000011</v>
      </c>
      <c r="R170" s="292">
        <f t="shared" si="56"/>
        <v>10589.35</v>
      </c>
      <c r="S170" s="292">
        <f t="shared" si="57"/>
        <v>7900.65</v>
      </c>
      <c r="T170" s="321">
        <f t="shared" si="45"/>
        <v>18490</v>
      </c>
      <c r="U170" s="134"/>
      <c r="V170" s="134"/>
      <c r="W170" s="134"/>
      <c r="X170" s="134"/>
    </row>
    <row r="171" spans="1:24" ht="15" customHeight="1">
      <c r="A171" s="409">
        <f t="shared" si="46"/>
        <v>6.4000000000000001E-2</v>
      </c>
      <c r="B171" s="406">
        <f t="shared" si="47"/>
        <v>5.3333333333333332E-3</v>
      </c>
      <c r="C171" s="197">
        <f t="shared" si="48"/>
        <v>13</v>
      </c>
      <c r="D171" s="290">
        <v>149</v>
      </c>
      <c r="E171" s="300">
        <f t="shared" si="58"/>
        <v>1646252.900000002</v>
      </c>
      <c r="F171" s="292">
        <f t="shared" si="49"/>
        <v>8780.02</v>
      </c>
      <c r="G171" s="292">
        <f t="shared" si="50"/>
        <v>8559.98</v>
      </c>
      <c r="H171" s="293">
        <f t="shared" si="51"/>
        <v>17340</v>
      </c>
      <c r="I171" s="301">
        <f t="shared" si="59"/>
        <v>1863826.5299999958</v>
      </c>
      <c r="J171" s="510">
        <f t="shared" si="52"/>
        <v>9940.41</v>
      </c>
      <c r="K171" s="292">
        <f t="shared" si="53"/>
        <v>7509.59</v>
      </c>
      <c r="L171" s="321">
        <f t="shared" si="62"/>
        <v>17450</v>
      </c>
      <c r="M171" s="300">
        <f t="shared" si="60"/>
        <v>1748084.1600000001</v>
      </c>
      <c r="N171" s="292">
        <f t="shared" si="54"/>
        <v>9323.1200000000008</v>
      </c>
      <c r="O171" s="292">
        <f t="shared" si="55"/>
        <v>9076.8799999999992</v>
      </c>
      <c r="P171" s="293">
        <f t="shared" si="44"/>
        <v>18400</v>
      </c>
      <c r="Q171" s="301">
        <f t="shared" si="61"/>
        <v>1977602.5000000012</v>
      </c>
      <c r="R171" s="292">
        <f t="shared" si="56"/>
        <v>10547.21</v>
      </c>
      <c r="S171" s="292">
        <f t="shared" si="57"/>
        <v>7942.7900000000009</v>
      </c>
      <c r="T171" s="321">
        <f t="shared" si="45"/>
        <v>18490</v>
      </c>
      <c r="U171" s="134"/>
      <c r="V171" s="134"/>
      <c r="W171" s="134"/>
      <c r="X171" s="134"/>
    </row>
    <row r="172" spans="1:24" ht="15" customHeight="1">
      <c r="A172" s="409">
        <f t="shared" si="46"/>
        <v>6.4000000000000001E-2</v>
      </c>
      <c r="B172" s="406">
        <f t="shared" si="47"/>
        <v>5.3333333333333332E-3</v>
      </c>
      <c r="C172" s="197">
        <f t="shared" si="48"/>
        <v>13</v>
      </c>
      <c r="D172" s="290">
        <v>150</v>
      </c>
      <c r="E172" s="300">
        <f t="shared" si="58"/>
        <v>1637692.920000002</v>
      </c>
      <c r="F172" s="292">
        <f t="shared" si="49"/>
        <v>8734.36</v>
      </c>
      <c r="G172" s="292">
        <f t="shared" si="50"/>
        <v>8605.64</v>
      </c>
      <c r="H172" s="293">
        <f t="shared" si="51"/>
        <v>17340</v>
      </c>
      <c r="I172" s="301">
        <f t="shared" si="59"/>
        <v>1856316.9399999958</v>
      </c>
      <c r="J172" s="510">
        <f t="shared" si="52"/>
        <v>9900.36</v>
      </c>
      <c r="K172" s="292">
        <f t="shared" si="53"/>
        <v>7549.6399999999994</v>
      </c>
      <c r="L172" s="321">
        <f t="shared" si="62"/>
        <v>17450</v>
      </c>
      <c r="M172" s="300">
        <f t="shared" si="60"/>
        <v>1739007.2800000003</v>
      </c>
      <c r="N172" s="292">
        <f t="shared" si="54"/>
        <v>9274.7099999999991</v>
      </c>
      <c r="O172" s="292">
        <f t="shared" si="55"/>
        <v>9125.2900000000009</v>
      </c>
      <c r="P172" s="293">
        <f t="shared" si="44"/>
        <v>18400</v>
      </c>
      <c r="Q172" s="301">
        <f t="shared" si="61"/>
        <v>1969659.7100000011</v>
      </c>
      <c r="R172" s="292">
        <f t="shared" si="56"/>
        <v>10504.85</v>
      </c>
      <c r="S172" s="292">
        <f t="shared" si="57"/>
        <v>7985.15</v>
      </c>
      <c r="T172" s="321">
        <f t="shared" si="45"/>
        <v>18490</v>
      </c>
      <c r="U172" s="134"/>
      <c r="V172" s="134"/>
      <c r="W172" s="134"/>
      <c r="X172" s="134"/>
    </row>
    <row r="173" spans="1:24" ht="15" customHeight="1">
      <c r="A173" s="409">
        <f t="shared" si="46"/>
        <v>6.4000000000000001E-2</v>
      </c>
      <c r="B173" s="406">
        <f t="shared" si="47"/>
        <v>5.3333333333333332E-3</v>
      </c>
      <c r="C173" s="197">
        <f t="shared" si="48"/>
        <v>13</v>
      </c>
      <c r="D173" s="290">
        <v>151</v>
      </c>
      <c r="E173" s="300">
        <f t="shared" si="58"/>
        <v>1629087.2800000021</v>
      </c>
      <c r="F173" s="292">
        <f t="shared" si="49"/>
        <v>8688.4699999999993</v>
      </c>
      <c r="G173" s="292">
        <f t="shared" si="50"/>
        <v>8651.5300000000007</v>
      </c>
      <c r="H173" s="293">
        <f t="shared" si="51"/>
        <v>17340</v>
      </c>
      <c r="I173" s="301">
        <f t="shared" si="59"/>
        <v>1848767.2999999959</v>
      </c>
      <c r="J173" s="510">
        <f t="shared" si="52"/>
        <v>9860.09</v>
      </c>
      <c r="K173" s="292">
        <f t="shared" si="53"/>
        <v>7589.91</v>
      </c>
      <c r="L173" s="321">
        <f t="shared" si="62"/>
        <v>17450</v>
      </c>
      <c r="M173" s="300">
        <f t="shared" si="60"/>
        <v>1729881.9900000002</v>
      </c>
      <c r="N173" s="292">
        <f t="shared" si="54"/>
        <v>9226.0400000000009</v>
      </c>
      <c r="O173" s="292">
        <f t="shared" si="55"/>
        <v>9173.9599999999991</v>
      </c>
      <c r="P173" s="293">
        <f t="shared" si="44"/>
        <v>18400</v>
      </c>
      <c r="Q173" s="301">
        <f t="shared" si="61"/>
        <v>1961674.5600000012</v>
      </c>
      <c r="R173" s="292">
        <f t="shared" si="56"/>
        <v>10462.26</v>
      </c>
      <c r="S173" s="292">
        <f t="shared" si="57"/>
        <v>8027.74</v>
      </c>
      <c r="T173" s="321">
        <f t="shared" si="45"/>
        <v>18490</v>
      </c>
      <c r="U173" s="134"/>
      <c r="V173" s="134"/>
      <c r="W173" s="134"/>
      <c r="X173" s="134"/>
    </row>
    <row r="174" spans="1:24" ht="15" customHeight="1">
      <c r="A174" s="409">
        <f t="shared" si="46"/>
        <v>6.4000000000000001E-2</v>
      </c>
      <c r="B174" s="406">
        <f t="shared" si="47"/>
        <v>5.3333333333333332E-3</v>
      </c>
      <c r="C174" s="197">
        <f t="shared" si="48"/>
        <v>13</v>
      </c>
      <c r="D174" s="290">
        <v>152</v>
      </c>
      <c r="E174" s="300">
        <f t="shared" si="58"/>
        <v>1620435.7500000021</v>
      </c>
      <c r="F174" s="292">
        <f t="shared" si="49"/>
        <v>8642.32</v>
      </c>
      <c r="G174" s="292">
        <f t="shared" si="50"/>
        <v>8697.68</v>
      </c>
      <c r="H174" s="293">
        <f t="shared" si="51"/>
        <v>17340</v>
      </c>
      <c r="I174" s="301">
        <f t="shared" si="59"/>
        <v>1841177.3899999959</v>
      </c>
      <c r="J174" s="510">
        <f t="shared" si="52"/>
        <v>9819.61</v>
      </c>
      <c r="K174" s="292">
        <f t="shared" si="53"/>
        <v>7630.3899999999994</v>
      </c>
      <c r="L174" s="321">
        <f t="shared" si="62"/>
        <v>17450</v>
      </c>
      <c r="M174" s="300">
        <f t="shared" si="60"/>
        <v>1720708.0300000003</v>
      </c>
      <c r="N174" s="292">
        <f t="shared" si="54"/>
        <v>9177.11</v>
      </c>
      <c r="O174" s="292">
        <f t="shared" si="55"/>
        <v>9222.89</v>
      </c>
      <c r="P174" s="293">
        <f t="shared" si="44"/>
        <v>18400</v>
      </c>
      <c r="Q174" s="301">
        <f t="shared" si="61"/>
        <v>1953646.8200000012</v>
      </c>
      <c r="R174" s="292">
        <f t="shared" si="56"/>
        <v>10419.450000000001</v>
      </c>
      <c r="S174" s="292">
        <f t="shared" si="57"/>
        <v>8070.5499999999993</v>
      </c>
      <c r="T174" s="321">
        <f t="shared" si="45"/>
        <v>18490</v>
      </c>
      <c r="U174" s="134"/>
      <c r="V174" s="134"/>
      <c r="W174" s="134"/>
      <c r="X174" s="134"/>
    </row>
    <row r="175" spans="1:24" ht="15" customHeight="1">
      <c r="A175" s="409">
        <f t="shared" si="46"/>
        <v>6.4000000000000001E-2</v>
      </c>
      <c r="B175" s="406">
        <f t="shared" si="47"/>
        <v>5.3333333333333332E-3</v>
      </c>
      <c r="C175" s="197">
        <f t="shared" si="48"/>
        <v>13</v>
      </c>
      <c r="D175" s="290">
        <v>153</v>
      </c>
      <c r="E175" s="300">
        <f t="shared" si="58"/>
        <v>1611738.0700000022</v>
      </c>
      <c r="F175" s="292">
        <f t="shared" si="49"/>
        <v>8595.94</v>
      </c>
      <c r="G175" s="292">
        <f t="shared" si="50"/>
        <v>8744.06</v>
      </c>
      <c r="H175" s="293">
        <f t="shared" si="51"/>
        <v>17340</v>
      </c>
      <c r="I175" s="301">
        <f t="shared" si="59"/>
        <v>1833546.999999996</v>
      </c>
      <c r="J175" s="510">
        <f t="shared" si="52"/>
        <v>9778.92</v>
      </c>
      <c r="K175" s="292">
        <f t="shared" si="53"/>
        <v>7671.08</v>
      </c>
      <c r="L175" s="321">
        <f t="shared" si="62"/>
        <v>17450</v>
      </c>
      <c r="M175" s="300">
        <f t="shared" si="60"/>
        <v>1711485.1400000004</v>
      </c>
      <c r="N175" s="292">
        <f t="shared" si="54"/>
        <v>9127.92</v>
      </c>
      <c r="O175" s="292">
        <f t="shared" si="55"/>
        <v>9272.08</v>
      </c>
      <c r="P175" s="293">
        <f t="shared" si="44"/>
        <v>18400</v>
      </c>
      <c r="Q175" s="301">
        <f t="shared" si="61"/>
        <v>1945576.2700000012</v>
      </c>
      <c r="R175" s="292">
        <f t="shared" si="56"/>
        <v>10376.41</v>
      </c>
      <c r="S175" s="292">
        <f t="shared" si="57"/>
        <v>8113.59</v>
      </c>
      <c r="T175" s="321">
        <f t="shared" si="45"/>
        <v>18490</v>
      </c>
      <c r="U175" s="134"/>
      <c r="V175" s="134"/>
      <c r="W175" s="134"/>
      <c r="X175" s="134"/>
    </row>
    <row r="176" spans="1:24" ht="15" customHeight="1">
      <c r="A176" s="409">
        <f t="shared" si="46"/>
        <v>6.4000000000000001E-2</v>
      </c>
      <c r="B176" s="406">
        <f t="shared" si="47"/>
        <v>5.3333333333333332E-3</v>
      </c>
      <c r="C176" s="197">
        <f t="shared" si="48"/>
        <v>13</v>
      </c>
      <c r="D176" s="290">
        <v>154</v>
      </c>
      <c r="E176" s="300">
        <f t="shared" si="58"/>
        <v>1602994.0100000021</v>
      </c>
      <c r="F176" s="292">
        <f t="shared" si="49"/>
        <v>8549.2999999999993</v>
      </c>
      <c r="G176" s="292">
        <f t="shared" si="50"/>
        <v>8790.7000000000007</v>
      </c>
      <c r="H176" s="293">
        <f t="shared" si="51"/>
        <v>17340</v>
      </c>
      <c r="I176" s="301">
        <f t="shared" si="59"/>
        <v>1825875.919999996</v>
      </c>
      <c r="J176" s="510">
        <f t="shared" si="52"/>
        <v>9738</v>
      </c>
      <c r="K176" s="292">
        <f t="shared" si="53"/>
        <v>7712</v>
      </c>
      <c r="L176" s="321">
        <f t="shared" si="62"/>
        <v>17450</v>
      </c>
      <c r="M176" s="300">
        <f t="shared" si="60"/>
        <v>1702213.0600000003</v>
      </c>
      <c r="N176" s="292">
        <f t="shared" si="54"/>
        <v>9078.4699999999993</v>
      </c>
      <c r="O176" s="292">
        <f t="shared" si="55"/>
        <v>9321.5300000000007</v>
      </c>
      <c r="P176" s="293">
        <f t="shared" si="44"/>
        <v>18400</v>
      </c>
      <c r="Q176" s="301">
        <f t="shared" si="61"/>
        <v>1937462.6800000011</v>
      </c>
      <c r="R176" s="292">
        <f t="shared" si="56"/>
        <v>10333.129999999999</v>
      </c>
      <c r="S176" s="292">
        <f t="shared" si="57"/>
        <v>8156.8700000000008</v>
      </c>
      <c r="T176" s="321">
        <f t="shared" si="45"/>
        <v>18490</v>
      </c>
      <c r="U176" s="134"/>
      <c r="V176" s="134"/>
      <c r="W176" s="134"/>
      <c r="X176" s="134"/>
    </row>
    <row r="177" spans="1:24" ht="15" customHeight="1">
      <c r="A177" s="409">
        <f t="shared" si="46"/>
        <v>6.4000000000000001E-2</v>
      </c>
      <c r="B177" s="406">
        <f t="shared" si="47"/>
        <v>5.3333333333333332E-3</v>
      </c>
      <c r="C177" s="197">
        <f t="shared" si="48"/>
        <v>13</v>
      </c>
      <c r="D177" s="290">
        <v>155</v>
      </c>
      <c r="E177" s="300">
        <f t="shared" si="58"/>
        <v>1594203.3100000022</v>
      </c>
      <c r="F177" s="292">
        <f t="shared" si="49"/>
        <v>8502.42</v>
      </c>
      <c r="G177" s="292">
        <f t="shared" si="50"/>
        <v>8837.58</v>
      </c>
      <c r="H177" s="293">
        <f t="shared" si="51"/>
        <v>17340</v>
      </c>
      <c r="I177" s="301">
        <f t="shared" si="59"/>
        <v>1818163.919999996</v>
      </c>
      <c r="J177" s="510">
        <f t="shared" si="52"/>
        <v>9696.8700000000008</v>
      </c>
      <c r="K177" s="292">
        <f t="shared" si="53"/>
        <v>7753.1299999999992</v>
      </c>
      <c r="L177" s="321">
        <f t="shared" si="62"/>
        <v>17450</v>
      </c>
      <c r="M177" s="300">
        <f t="shared" si="60"/>
        <v>1692891.5300000003</v>
      </c>
      <c r="N177" s="292">
        <f t="shared" si="54"/>
        <v>9028.75</v>
      </c>
      <c r="O177" s="292">
        <f t="shared" si="55"/>
        <v>9371.25</v>
      </c>
      <c r="P177" s="293">
        <f t="shared" si="44"/>
        <v>18400</v>
      </c>
      <c r="Q177" s="301">
        <f t="shared" si="61"/>
        <v>1929305.810000001</v>
      </c>
      <c r="R177" s="292">
        <f t="shared" si="56"/>
        <v>10289.629999999999</v>
      </c>
      <c r="S177" s="292">
        <f t="shared" si="57"/>
        <v>8200.3700000000008</v>
      </c>
      <c r="T177" s="321">
        <f t="shared" si="45"/>
        <v>18490</v>
      </c>
      <c r="U177" s="134"/>
      <c r="V177" s="134"/>
      <c r="W177" s="134"/>
      <c r="X177" s="134"/>
    </row>
    <row r="178" spans="1:24" ht="15" customHeight="1">
      <c r="A178" s="409">
        <f t="shared" si="46"/>
        <v>6.4000000000000001E-2</v>
      </c>
      <c r="B178" s="406">
        <f t="shared" si="47"/>
        <v>5.3333333333333332E-3</v>
      </c>
      <c r="C178" s="197">
        <f t="shared" si="48"/>
        <v>13</v>
      </c>
      <c r="D178" s="290">
        <v>156</v>
      </c>
      <c r="E178" s="300">
        <f t="shared" si="58"/>
        <v>1585365.7300000021</v>
      </c>
      <c r="F178" s="292">
        <f t="shared" si="49"/>
        <v>8455.2800000000007</v>
      </c>
      <c r="G178" s="292">
        <f t="shared" si="50"/>
        <v>8884.7199999999993</v>
      </c>
      <c r="H178" s="293">
        <f t="shared" si="51"/>
        <v>17340</v>
      </c>
      <c r="I178" s="301">
        <f t="shared" si="59"/>
        <v>1810410.7899999961</v>
      </c>
      <c r="J178" s="510">
        <f t="shared" si="52"/>
        <v>9655.52</v>
      </c>
      <c r="K178" s="292">
        <f t="shared" si="53"/>
        <v>7794.48</v>
      </c>
      <c r="L178" s="321">
        <f t="shared" si="62"/>
        <v>17450</v>
      </c>
      <c r="M178" s="300">
        <f t="shared" si="60"/>
        <v>1683520.2800000003</v>
      </c>
      <c r="N178" s="292">
        <f t="shared" si="54"/>
        <v>8978.77</v>
      </c>
      <c r="O178" s="292">
        <f t="shared" si="55"/>
        <v>9421.23</v>
      </c>
      <c r="P178" s="293">
        <f t="shared" si="44"/>
        <v>18400</v>
      </c>
      <c r="Q178" s="301">
        <f t="shared" si="61"/>
        <v>1921105.4400000009</v>
      </c>
      <c r="R178" s="292">
        <f t="shared" si="56"/>
        <v>10245.9</v>
      </c>
      <c r="S178" s="292">
        <f t="shared" si="57"/>
        <v>8244.1</v>
      </c>
      <c r="T178" s="321">
        <f t="shared" si="45"/>
        <v>18490</v>
      </c>
      <c r="U178" s="134"/>
      <c r="V178" s="134"/>
      <c r="W178" s="134"/>
      <c r="X178" s="134"/>
    </row>
    <row r="179" spans="1:24" ht="15" customHeight="1">
      <c r="A179" s="409">
        <f t="shared" si="46"/>
        <v>6.4000000000000001E-2</v>
      </c>
      <c r="B179" s="406">
        <f t="shared" si="47"/>
        <v>5.3333333333333332E-3</v>
      </c>
      <c r="C179" s="197">
        <f t="shared" si="48"/>
        <v>14</v>
      </c>
      <c r="D179" s="290">
        <v>157</v>
      </c>
      <c r="E179" s="300">
        <f t="shared" si="58"/>
        <v>1576481.0100000021</v>
      </c>
      <c r="F179" s="292">
        <f t="shared" si="49"/>
        <v>8407.9</v>
      </c>
      <c r="G179" s="292">
        <f t="shared" si="50"/>
        <v>8932.1</v>
      </c>
      <c r="H179" s="293">
        <f t="shared" si="51"/>
        <v>17340</v>
      </c>
      <c r="I179" s="301">
        <f t="shared" si="59"/>
        <v>1802616.3099999961</v>
      </c>
      <c r="J179" s="510">
        <f t="shared" si="52"/>
        <v>9613.9500000000007</v>
      </c>
      <c r="K179" s="292">
        <f t="shared" si="53"/>
        <v>7836.0499999999993</v>
      </c>
      <c r="L179" s="321">
        <f t="shared" si="62"/>
        <v>17450</v>
      </c>
      <c r="M179" s="300">
        <f t="shared" si="60"/>
        <v>1674099.0500000003</v>
      </c>
      <c r="N179" s="292">
        <f t="shared" si="54"/>
        <v>8928.5300000000007</v>
      </c>
      <c r="O179" s="292">
        <f t="shared" si="55"/>
        <v>9471.4699999999993</v>
      </c>
      <c r="P179" s="293">
        <f t="shared" si="44"/>
        <v>18400</v>
      </c>
      <c r="Q179" s="301">
        <f t="shared" si="61"/>
        <v>1912861.3400000008</v>
      </c>
      <c r="R179" s="292">
        <f t="shared" si="56"/>
        <v>10201.93</v>
      </c>
      <c r="S179" s="292">
        <f t="shared" si="57"/>
        <v>8288.07</v>
      </c>
      <c r="T179" s="321">
        <f t="shared" si="45"/>
        <v>18490</v>
      </c>
      <c r="U179" s="134"/>
      <c r="V179" s="134"/>
      <c r="W179" s="134"/>
      <c r="X179" s="134"/>
    </row>
    <row r="180" spans="1:24" ht="15" customHeight="1">
      <c r="A180" s="409">
        <f t="shared" si="46"/>
        <v>6.4000000000000001E-2</v>
      </c>
      <c r="B180" s="406">
        <f t="shared" si="47"/>
        <v>5.3333333333333332E-3</v>
      </c>
      <c r="C180" s="197">
        <f t="shared" si="48"/>
        <v>14</v>
      </c>
      <c r="D180" s="290">
        <v>158</v>
      </c>
      <c r="E180" s="300">
        <f t="shared" si="58"/>
        <v>1567548.910000002</v>
      </c>
      <c r="F180" s="292">
        <f t="shared" si="49"/>
        <v>8360.26</v>
      </c>
      <c r="G180" s="292">
        <f t="shared" si="50"/>
        <v>8979.74</v>
      </c>
      <c r="H180" s="293">
        <f t="shared" si="51"/>
        <v>17340</v>
      </c>
      <c r="I180" s="301">
        <f t="shared" si="59"/>
        <v>1794780.2599999961</v>
      </c>
      <c r="J180" s="510">
        <f t="shared" si="52"/>
        <v>9572.16</v>
      </c>
      <c r="K180" s="292">
        <f t="shared" si="53"/>
        <v>7877.84</v>
      </c>
      <c r="L180" s="321">
        <f t="shared" si="62"/>
        <v>17450</v>
      </c>
      <c r="M180" s="300">
        <f t="shared" si="60"/>
        <v>1664627.5800000003</v>
      </c>
      <c r="N180" s="292">
        <f t="shared" si="54"/>
        <v>8878.01</v>
      </c>
      <c r="O180" s="292">
        <f t="shared" si="55"/>
        <v>9521.99</v>
      </c>
      <c r="P180" s="293">
        <f t="shared" si="44"/>
        <v>18400</v>
      </c>
      <c r="Q180" s="301">
        <f t="shared" si="61"/>
        <v>1904573.2700000007</v>
      </c>
      <c r="R180" s="292">
        <f t="shared" si="56"/>
        <v>10157.719999999999</v>
      </c>
      <c r="S180" s="292">
        <f t="shared" si="57"/>
        <v>8332.2800000000007</v>
      </c>
      <c r="T180" s="321">
        <f t="shared" si="45"/>
        <v>18490</v>
      </c>
      <c r="U180" s="134"/>
      <c r="V180" s="134"/>
      <c r="W180" s="134"/>
      <c r="X180" s="134"/>
    </row>
    <row r="181" spans="1:24" ht="15" customHeight="1">
      <c r="A181" s="409">
        <f t="shared" si="46"/>
        <v>6.4000000000000001E-2</v>
      </c>
      <c r="B181" s="406">
        <f t="shared" si="47"/>
        <v>5.3333333333333332E-3</v>
      </c>
      <c r="C181" s="197">
        <f t="shared" si="48"/>
        <v>14</v>
      </c>
      <c r="D181" s="290">
        <v>159</v>
      </c>
      <c r="E181" s="300">
        <f t="shared" si="58"/>
        <v>1558569.170000002</v>
      </c>
      <c r="F181" s="292">
        <f t="shared" si="49"/>
        <v>8312.3700000000008</v>
      </c>
      <c r="G181" s="292">
        <f t="shared" si="50"/>
        <v>9027.6299999999992</v>
      </c>
      <c r="H181" s="293">
        <f t="shared" si="51"/>
        <v>17340</v>
      </c>
      <c r="I181" s="301">
        <f t="shared" si="59"/>
        <v>1786902.419999996</v>
      </c>
      <c r="J181" s="510">
        <f t="shared" si="52"/>
        <v>9530.15</v>
      </c>
      <c r="K181" s="292">
        <f t="shared" si="53"/>
        <v>7919.85</v>
      </c>
      <c r="L181" s="321">
        <f t="shared" si="62"/>
        <v>17450</v>
      </c>
      <c r="M181" s="300">
        <f t="shared" si="60"/>
        <v>1655105.5900000003</v>
      </c>
      <c r="N181" s="292">
        <f t="shared" si="54"/>
        <v>8827.23</v>
      </c>
      <c r="O181" s="292">
        <f t="shared" si="55"/>
        <v>9572.77</v>
      </c>
      <c r="P181" s="293">
        <f t="shared" si="44"/>
        <v>18400</v>
      </c>
      <c r="Q181" s="301">
        <f t="shared" si="61"/>
        <v>1896240.9900000007</v>
      </c>
      <c r="R181" s="292">
        <f t="shared" si="56"/>
        <v>10113.290000000001</v>
      </c>
      <c r="S181" s="292">
        <f t="shared" si="57"/>
        <v>8376.7099999999991</v>
      </c>
      <c r="T181" s="321">
        <f t="shared" si="45"/>
        <v>18490</v>
      </c>
      <c r="U181" s="134"/>
      <c r="V181" s="134"/>
      <c r="W181" s="134"/>
      <c r="X181" s="134"/>
    </row>
    <row r="182" spans="1:24" ht="15" customHeight="1">
      <c r="A182" s="409">
        <f t="shared" si="46"/>
        <v>6.4000000000000001E-2</v>
      </c>
      <c r="B182" s="406">
        <f t="shared" si="47"/>
        <v>5.3333333333333332E-3</v>
      </c>
      <c r="C182" s="197">
        <f t="shared" si="48"/>
        <v>14</v>
      </c>
      <c r="D182" s="290">
        <v>160</v>
      </c>
      <c r="E182" s="300">
        <f t="shared" si="58"/>
        <v>1549541.5400000021</v>
      </c>
      <c r="F182" s="292">
        <f t="shared" si="49"/>
        <v>8264.2199999999993</v>
      </c>
      <c r="G182" s="292">
        <f t="shared" si="50"/>
        <v>9075.7800000000007</v>
      </c>
      <c r="H182" s="293">
        <f t="shared" si="51"/>
        <v>17340</v>
      </c>
      <c r="I182" s="301">
        <f t="shared" si="59"/>
        <v>1778982.5699999959</v>
      </c>
      <c r="J182" s="510">
        <f t="shared" si="52"/>
        <v>9487.91</v>
      </c>
      <c r="K182" s="292">
        <f t="shared" si="53"/>
        <v>7962.09</v>
      </c>
      <c r="L182" s="321">
        <f t="shared" si="62"/>
        <v>17450</v>
      </c>
      <c r="M182" s="300">
        <f t="shared" si="60"/>
        <v>1645532.8200000003</v>
      </c>
      <c r="N182" s="292">
        <f t="shared" si="54"/>
        <v>8776.18</v>
      </c>
      <c r="O182" s="292">
        <f t="shared" si="55"/>
        <v>9623.82</v>
      </c>
      <c r="P182" s="293">
        <f t="shared" si="44"/>
        <v>18400</v>
      </c>
      <c r="Q182" s="301">
        <f t="shared" si="61"/>
        <v>1887864.2800000007</v>
      </c>
      <c r="R182" s="292">
        <f t="shared" si="56"/>
        <v>10068.61</v>
      </c>
      <c r="S182" s="292">
        <f t="shared" si="57"/>
        <v>8421.39</v>
      </c>
      <c r="T182" s="321">
        <f t="shared" si="45"/>
        <v>18490</v>
      </c>
      <c r="U182" s="134"/>
      <c r="V182" s="134"/>
      <c r="W182" s="134"/>
      <c r="X182" s="134"/>
    </row>
    <row r="183" spans="1:24" ht="15" customHeight="1">
      <c r="A183" s="409">
        <f t="shared" si="46"/>
        <v>6.4000000000000001E-2</v>
      </c>
      <c r="B183" s="406">
        <f t="shared" si="47"/>
        <v>5.3333333333333332E-3</v>
      </c>
      <c r="C183" s="197">
        <f t="shared" si="48"/>
        <v>14</v>
      </c>
      <c r="D183" s="290">
        <v>161</v>
      </c>
      <c r="E183" s="300">
        <f t="shared" si="58"/>
        <v>1540465.7600000021</v>
      </c>
      <c r="F183" s="292">
        <f t="shared" si="49"/>
        <v>8215.82</v>
      </c>
      <c r="G183" s="292">
        <f t="shared" si="50"/>
        <v>9124.18</v>
      </c>
      <c r="H183" s="293">
        <f t="shared" si="51"/>
        <v>17340</v>
      </c>
      <c r="I183" s="301">
        <f t="shared" si="59"/>
        <v>1771020.4799999958</v>
      </c>
      <c r="J183" s="510">
        <f t="shared" si="52"/>
        <v>9445.44</v>
      </c>
      <c r="K183" s="292">
        <f t="shared" si="53"/>
        <v>8004.5599999999995</v>
      </c>
      <c r="L183" s="321">
        <f t="shared" si="62"/>
        <v>17450</v>
      </c>
      <c r="M183" s="300">
        <f t="shared" si="60"/>
        <v>1635909.0000000002</v>
      </c>
      <c r="N183" s="292">
        <f t="shared" si="54"/>
        <v>8724.85</v>
      </c>
      <c r="O183" s="292">
        <f t="shared" si="55"/>
        <v>9675.15</v>
      </c>
      <c r="P183" s="293">
        <f t="shared" si="44"/>
        <v>18400</v>
      </c>
      <c r="Q183" s="301">
        <f t="shared" si="61"/>
        <v>1879442.8900000008</v>
      </c>
      <c r="R183" s="292">
        <f t="shared" si="56"/>
        <v>10023.700000000001</v>
      </c>
      <c r="S183" s="292">
        <f t="shared" si="57"/>
        <v>8466.2999999999993</v>
      </c>
      <c r="T183" s="321">
        <f t="shared" si="45"/>
        <v>18490</v>
      </c>
      <c r="U183" s="134"/>
      <c r="V183" s="134"/>
      <c r="W183" s="134"/>
      <c r="X183" s="134"/>
    </row>
    <row r="184" spans="1:24" ht="15" customHeight="1">
      <c r="A184" s="409">
        <f t="shared" si="46"/>
        <v>6.4000000000000001E-2</v>
      </c>
      <c r="B184" s="406">
        <f t="shared" si="47"/>
        <v>5.3333333333333332E-3</v>
      </c>
      <c r="C184" s="197">
        <f t="shared" si="48"/>
        <v>14</v>
      </c>
      <c r="D184" s="290">
        <v>162</v>
      </c>
      <c r="E184" s="300">
        <f t="shared" si="58"/>
        <v>1531341.5800000022</v>
      </c>
      <c r="F184" s="292">
        <f t="shared" si="49"/>
        <v>8167.16</v>
      </c>
      <c r="G184" s="292">
        <f t="shared" si="50"/>
        <v>9172.84</v>
      </c>
      <c r="H184" s="293">
        <f t="shared" si="51"/>
        <v>17340</v>
      </c>
      <c r="I184" s="301">
        <f t="shared" si="59"/>
        <v>1763015.9199999957</v>
      </c>
      <c r="J184" s="510">
        <f t="shared" si="52"/>
        <v>9402.75</v>
      </c>
      <c r="K184" s="292">
        <f t="shared" si="53"/>
        <v>8047.25</v>
      </c>
      <c r="L184" s="321">
        <f t="shared" si="62"/>
        <v>17450</v>
      </c>
      <c r="M184" s="300">
        <f t="shared" si="60"/>
        <v>1626233.8500000003</v>
      </c>
      <c r="N184" s="292">
        <f t="shared" si="54"/>
        <v>8673.25</v>
      </c>
      <c r="O184" s="292">
        <f t="shared" si="55"/>
        <v>9726.75</v>
      </c>
      <c r="P184" s="293">
        <f t="shared" si="44"/>
        <v>18400</v>
      </c>
      <c r="Q184" s="301">
        <f t="shared" si="61"/>
        <v>1870976.5900000008</v>
      </c>
      <c r="R184" s="292">
        <f t="shared" si="56"/>
        <v>9978.5400000000009</v>
      </c>
      <c r="S184" s="292">
        <f t="shared" si="57"/>
        <v>8511.4599999999991</v>
      </c>
      <c r="T184" s="321">
        <f t="shared" si="45"/>
        <v>18490</v>
      </c>
      <c r="U184" s="134"/>
      <c r="V184" s="134"/>
      <c r="W184" s="134"/>
      <c r="X184" s="134"/>
    </row>
    <row r="185" spans="1:24" ht="15" customHeight="1">
      <c r="A185" s="409">
        <f t="shared" si="46"/>
        <v>6.4000000000000001E-2</v>
      </c>
      <c r="B185" s="406">
        <f t="shared" si="47"/>
        <v>5.3333333333333332E-3</v>
      </c>
      <c r="C185" s="197">
        <f t="shared" si="48"/>
        <v>14</v>
      </c>
      <c r="D185" s="290">
        <v>163</v>
      </c>
      <c r="E185" s="300">
        <f t="shared" si="58"/>
        <v>1522168.7400000021</v>
      </c>
      <c r="F185" s="292">
        <f t="shared" si="49"/>
        <v>8118.23</v>
      </c>
      <c r="G185" s="292">
        <f t="shared" si="50"/>
        <v>9221.77</v>
      </c>
      <c r="H185" s="293">
        <f t="shared" si="51"/>
        <v>17340</v>
      </c>
      <c r="I185" s="301">
        <f t="shared" si="59"/>
        <v>1754968.6699999957</v>
      </c>
      <c r="J185" s="510">
        <f t="shared" si="52"/>
        <v>9359.83</v>
      </c>
      <c r="K185" s="292">
        <f t="shared" si="53"/>
        <v>8090.17</v>
      </c>
      <c r="L185" s="321">
        <f t="shared" si="62"/>
        <v>17450</v>
      </c>
      <c r="M185" s="300">
        <f t="shared" si="60"/>
        <v>1616507.1000000003</v>
      </c>
      <c r="N185" s="292">
        <f t="shared" si="54"/>
        <v>8621.3700000000008</v>
      </c>
      <c r="O185" s="292">
        <f t="shared" si="55"/>
        <v>9778.6299999999992</v>
      </c>
      <c r="P185" s="293">
        <f t="shared" si="44"/>
        <v>18400</v>
      </c>
      <c r="Q185" s="301">
        <f t="shared" si="61"/>
        <v>1862465.1300000008</v>
      </c>
      <c r="R185" s="292">
        <f t="shared" si="56"/>
        <v>9933.15</v>
      </c>
      <c r="S185" s="292">
        <f t="shared" si="57"/>
        <v>8556.85</v>
      </c>
      <c r="T185" s="321">
        <f t="shared" si="45"/>
        <v>18490</v>
      </c>
      <c r="U185" s="134"/>
      <c r="V185" s="134"/>
      <c r="W185" s="134"/>
      <c r="X185" s="134"/>
    </row>
    <row r="186" spans="1:24" ht="15" customHeight="1">
      <c r="A186" s="409">
        <f t="shared" si="46"/>
        <v>6.4000000000000001E-2</v>
      </c>
      <c r="B186" s="406">
        <f t="shared" si="47"/>
        <v>5.3333333333333332E-3</v>
      </c>
      <c r="C186" s="197">
        <f t="shared" si="48"/>
        <v>14</v>
      </c>
      <c r="D186" s="290">
        <v>164</v>
      </c>
      <c r="E186" s="300">
        <f t="shared" si="58"/>
        <v>1512946.9700000021</v>
      </c>
      <c r="F186" s="292">
        <f t="shared" si="49"/>
        <v>8069.05</v>
      </c>
      <c r="G186" s="292">
        <f t="shared" si="50"/>
        <v>9270.9500000000007</v>
      </c>
      <c r="H186" s="293">
        <f t="shared" si="51"/>
        <v>17340</v>
      </c>
      <c r="I186" s="301">
        <f t="shared" si="59"/>
        <v>1746878.4999999958</v>
      </c>
      <c r="J186" s="510">
        <f t="shared" si="52"/>
        <v>9316.69</v>
      </c>
      <c r="K186" s="292">
        <f t="shared" si="53"/>
        <v>8133.3099999999995</v>
      </c>
      <c r="L186" s="321">
        <f t="shared" si="62"/>
        <v>17450</v>
      </c>
      <c r="M186" s="300">
        <f t="shared" si="60"/>
        <v>1606728.4700000004</v>
      </c>
      <c r="N186" s="292">
        <f t="shared" si="54"/>
        <v>8569.2199999999993</v>
      </c>
      <c r="O186" s="292">
        <f t="shared" si="55"/>
        <v>9830.7800000000007</v>
      </c>
      <c r="P186" s="293">
        <f t="shared" si="44"/>
        <v>18400</v>
      </c>
      <c r="Q186" s="301">
        <f t="shared" si="61"/>
        <v>1853908.2800000007</v>
      </c>
      <c r="R186" s="292">
        <f t="shared" si="56"/>
        <v>9887.51</v>
      </c>
      <c r="S186" s="292">
        <f t="shared" si="57"/>
        <v>8602.49</v>
      </c>
      <c r="T186" s="321">
        <f t="shared" si="45"/>
        <v>18490</v>
      </c>
      <c r="U186" s="134"/>
      <c r="V186" s="134"/>
      <c r="W186" s="134"/>
      <c r="X186" s="134"/>
    </row>
    <row r="187" spans="1:24" ht="15" customHeight="1">
      <c r="A187" s="409">
        <f t="shared" si="46"/>
        <v>6.4000000000000001E-2</v>
      </c>
      <c r="B187" s="406">
        <f t="shared" si="47"/>
        <v>5.3333333333333332E-3</v>
      </c>
      <c r="C187" s="197">
        <f t="shared" si="48"/>
        <v>14</v>
      </c>
      <c r="D187" s="290">
        <v>165</v>
      </c>
      <c r="E187" s="300">
        <f t="shared" si="58"/>
        <v>1503676.0200000021</v>
      </c>
      <c r="F187" s="292">
        <f t="shared" si="49"/>
        <v>8019.61</v>
      </c>
      <c r="G187" s="292">
        <f t="shared" si="50"/>
        <v>9320.39</v>
      </c>
      <c r="H187" s="293">
        <f t="shared" si="51"/>
        <v>17340</v>
      </c>
      <c r="I187" s="301">
        <f t="shared" si="59"/>
        <v>1738745.1899999958</v>
      </c>
      <c r="J187" s="510">
        <f t="shared" si="52"/>
        <v>9273.31</v>
      </c>
      <c r="K187" s="292">
        <f t="shared" si="53"/>
        <v>8176.6900000000005</v>
      </c>
      <c r="L187" s="321">
        <f t="shared" si="62"/>
        <v>17450</v>
      </c>
      <c r="M187" s="300">
        <f t="shared" si="60"/>
        <v>1596897.6900000004</v>
      </c>
      <c r="N187" s="292">
        <f t="shared" si="54"/>
        <v>8516.7900000000009</v>
      </c>
      <c r="O187" s="292">
        <f t="shared" si="55"/>
        <v>9883.2099999999991</v>
      </c>
      <c r="P187" s="293">
        <f t="shared" si="44"/>
        <v>18400</v>
      </c>
      <c r="Q187" s="301">
        <f t="shared" si="61"/>
        <v>1845305.7900000007</v>
      </c>
      <c r="R187" s="292">
        <f t="shared" si="56"/>
        <v>9841.6299999999992</v>
      </c>
      <c r="S187" s="292">
        <f t="shared" si="57"/>
        <v>8648.3700000000008</v>
      </c>
      <c r="T187" s="321">
        <f t="shared" si="45"/>
        <v>18490</v>
      </c>
      <c r="U187" s="134"/>
      <c r="V187" s="134"/>
      <c r="W187" s="134"/>
      <c r="X187" s="134"/>
    </row>
    <row r="188" spans="1:24" ht="15" customHeight="1">
      <c r="A188" s="409">
        <f t="shared" si="46"/>
        <v>6.4000000000000001E-2</v>
      </c>
      <c r="B188" s="406">
        <f t="shared" si="47"/>
        <v>5.3333333333333332E-3</v>
      </c>
      <c r="C188" s="197">
        <f t="shared" si="48"/>
        <v>14</v>
      </c>
      <c r="D188" s="290">
        <v>166</v>
      </c>
      <c r="E188" s="300">
        <f t="shared" si="58"/>
        <v>1494355.6300000022</v>
      </c>
      <c r="F188" s="292">
        <f t="shared" si="49"/>
        <v>7969.9</v>
      </c>
      <c r="G188" s="292">
        <f t="shared" si="50"/>
        <v>9370.1</v>
      </c>
      <c r="H188" s="293">
        <f t="shared" si="51"/>
        <v>17340</v>
      </c>
      <c r="I188" s="301">
        <f t="shared" si="59"/>
        <v>1730568.4999999958</v>
      </c>
      <c r="J188" s="510">
        <f t="shared" si="52"/>
        <v>9229.7000000000007</v>
      </c>
      <c r="K188" s="292">
        <f t="shared" si="53"/>
        <v>8220.2999999999993</v>
      </c>
      <c r="L188" s="321">
        <f t="shared" si="62"/>
        <v>17450</v>
      </c>
      <c r="M188" s="300">
        <f t="shared" si="60"/>
        <v>1587014.4800000004</v>
      </c>
      <c r="N188" s="292">
        <f t="shared" si="54"/>
        <v>8464.08</v>
      </c>
      <c r="O188" s="292">
        <f t="shared" si="55"/>
        <v>9935.92</v>
      </c>
      <c r="P188" s="293">
        <f t="shared" si="44"/>
        <v>18400</v>
      </c>
      <c r="Q188" s="301">
        <f t="shared" si="61"/>
        <v>1836657.4200000006</v>
      </c>
      <c r="R188" s="292">
        <f t="shared" si="56"/>
        <v>9795.51</v>
      </c>
      <c r="S188" s="292">
        <f t="shared" si="57"/>
        <v>8694.49</v>
      </c>
      <c r="T188" s="321">
        <f t="shared" si="45"/>
        <v>18490</v>
      </c>
      <c r="U188" s="134"/>
      <c r="V188" s="134"/>
      <c r="W188" s="134"/>
      <c r="X188" s="134"/>
    </row>
    <row r="189" spans="1:24" ht="15" customHeight="1">
      <c r="A189" s="409">
        <f t="shared" si="46"/>
        <v>6.4000000000000001E-2</v>
      </c>
      <c r="B189" s="406">
        <f t="shared" si="47"/>
        <v>5.3333333333333332E-3</v>
      </c>
      <c r="C189" s="197">
        <f t="shared" si="48"/>
        <v>14</v>
      </c>
      <c r="D189" s="290">
        <v>167</v>
      </c>
      <c r="E189" s="300">
        <f t="shared" si="58"/>
        <v>1484985.5300000021</v>
      </c>
      <c r="F189" s="292">
        <f t="shared" si="49"/>
        <v>7919.92</v>
      </c>
      <c r="G189" s="292">
        <f t="shared" si="50"/>
        <v>9420.08</v>
      </c>
      <c r="H189" s="293">
        <f t="shared" si="51"/>
        <v>17340</v>
      </c>
      <c r="I189" s="301">
        <f t="shared" si="59"/>
        <v>1722348.1999999958</v>
      </c>
      <c r="J189" s="510">
        <f t="shared" si="52"/>
        <v>9185.86</v>
      </c>
      <c r="K189" s="292">
        <f t="shared" si="53"/>
        <v>8264.14</v>
      </c>
      <c r="L189" s="321">
        <f t="shared" si="62"/>
        <v>17450</v>
      </c>
      <c r="M189" s="300">
        <f t="shared" si="60"/>
        <v>1577078.5600000005</v>
      </c>
      <c r="N189" s="292">
        <f t="shared" si="54"/>
        <v>8411.09</v>
      </c>
      <c r="O189" s="292">
        <f t="shared" si="55"/>
        <v>9988.91</v>
      </c>
      <c r="P189" s="293">
        <f t="shared" si="44"/>
        <v>18400</v>
      </c>
      <c r="Q189" s="301">
        <f t="shared" si="61"/>
        <v>1827962.9300000006</v>
      </c>
      <c r="R189" s="292">
        <f t="shared" si="56"/>
        <v>9749.14</v>
      </c>
      <c r="S189" s="292">
        <f t="shared" si="57"/>
        <v>8740.86</v>
      </c>
      <c r="T189" s="321">
        <f t="shared" si="45"/>
        <v>18490</v>
      </c>
      <c r="U189" s="134"/>
      <c r="V189" s="134"/>
      <c r="W189" s="134"/>
      <c r="X189" s="134"/>
    </row>
    <row r="190" spans="1:24" ht="15" customHeight="1">
      <c r="A190" s="409">
        <f t="shared" si="46"/>
        <v>6.4000000000000001E-2</v>
      </c>
      <c r="B190" s="406">
        <f t="shared" si="47"/>
        <v>5.3333333333333332E-3</v>
      </c>
      <c r="C190" s="197">
        <f t="shared" si="48"/>
        <v>14</v>
      </c>
      <c r="D190" s="290">
        <v>168</v>
      </c>
      <c r="E190" s="300">
        <f t="shared" si="58"/>
        <v>1475565.450000002</v>
      </c>
      <c r="F190" s="292">
        <f t="shared" si="49"/>
        <v>7869.68</v>
      </c>
      <c r="G190" s="292">
        <f t="shared" si="50"/>
        <v>9470.32</v>
      </c>
      <c r="H190" s="293">
        <f t="shared" si="51"/>
        <v>17340</v>
      </c>
      <c r="I190" s="301">
        <f t="shared" si="59"/>
        <v>1714084.0599999959</v>
      </c>
      <c r="J190" s="510">
        <f t="shared" si="52"/>
        <v>9141.7800000000007</v>
      </c>
      <c r="K190" s="292">
        <f t="shared" si="53"/>
        <v>8308.2199999999993</v>
      </c>
      <c r="L190" s="321">
        <f t="shared" si="62"/>
        <v>17450</v>
      </c>
      <c r="M190" s="300">
        <f t="shared" si="60"/>
        <v>1567089.6500000006</v>
      </c>
      <c r="N190" s="292">
        <f t="shared" si="54"/>
        <v>8357.81</v>
      </c>
      <c r="O190" s="292">
        <f t="shared" si="55"/>
        <v>10042.19</v>
      </c>
      <c r="P190" s="293">
        <f t="shared" si="44"/>
        <v>18400</v>
      </c>
      <c r="Q190" s="301">
        <f t="shared" si="61"/>
        <v>1819222.0700000005</v>
      </c>
      <c r="R190" s="292">
        <f t="shared" si="56"/>
        <v>9702.52</v>
      </c>
      <c r="S190" s="292">
        <f t="shared" si="57"/>
        <v>8787.48</v>
      </c>
      <c r="T190" s="321">
        <f t="shared" si="45"/>
        <v>18490</v>
      </c>
      <c r="U190" s="134"/>
      <c r="V190" s="134"/>
      <c r="W190" s="134"/>
      <c r="X190" s="134"/>
    </row>
    <row r="191" spans="1:24" ht="15" customHeight="1">
      <c r="A191" s="409">
        <f t="shared" si="46"/>
        <v>6.4000000000000001E-2</v>
      </c>
      <c r="B191" s="406">
        <f t="shared" si="47"/>
        <v>5.3333333333333332E-3</v>
      </c>
      <c r="C191" s="197">
        <f t="shared" si="48"/>
        <v>15</v>
      </c>
      <c r="D191" s="290">
        <v>169</v>
      </c>
      <c r="E191" s="300">
        <f t="shared" si="58"/>
        <v>1466095.130000002</v>
      </c>
      <c r="F191" s="292">
        <f t="shared" si="49"/>
        <v>7819.17</v>
      </c>
      <c r="G191" s="292">
        <f t="shared" si="50"/>
        <v>9520.83</v>
      </c>
      <c r="H191" s="293">
        <f t="shared" si="51"/>
        <v>17340</v>
      </c>
      <c r="I191" s="301">
        <f t="shared" si="59"/>
        <v>1705775.8399999959</v>
      </c>
      <c r="J191" s="510">
        <f t="shared" si="52"/>
        <v>9097.4699999999993</v>
      </c>
      <c r="K191" s="292">
        <f t="shared" si="53"/>
        <v>8352.5300000000007</v>
      </c>
      <c r="L191" s="321">
        <f t="shared" si="62"/>
        <v>17450</v>
      </c>
      <c r="M191" s="300">
        <f t="shared" si="60"/>
        <v>1557047.4600000007</v>
      </c>
      <c r="N191" s="292">
        <f t="shared" si="54"/>
        <v>8304.25</v>
      </c>
      <c r="O191" s="292">
        <f t="shared" si="55"/>
        <v>10095.75</v>
      </c>
      <c r="P191" s="293">
        <f t="shared" si="44"/>
        <v>18400</v>
      </c>
      <c r="Q191" s="301">
        <f t="shared" si="61"/>
        <v>1810434.5900000005</v>
      </c>
      <c r="R191" s="292">
        <f t="shared" si="56"/>
        <v>9655.65</v>
      </c>
      <c r="S191" s="292">
        <f t="shared" si="57"/>
        <v>8834.35</v>
      </c>
      <c r="T191" s="321">
        <f t="shared" si="45"/>
        <v>18490</v>
      </c>
      <c r="U191" s="134"/>
      <c r="V191" s="134"/>
      <c r="W191" s="134"/>
      <c r="X191" s="134"/>
    </row>
    <row r="192" spans="1:24" ht="15" customHeight="1">
      <c r="A192" s="409">
        <f t="shared" si="46"/>
        <v>6.4000000000000001E-2</v>
      </c>
      <c r="B192" s="406">
        <f t="shared" si="47"/>
        <v>5.3333333333333332E-3</v>
      </c>
      <c r="C192" s="197">
        <f t="shared" si="48"/>
        <v>15</v>
      </c>
      <c r="D192" s="290">
        <v>170</v>
      </c>
      <c r="E192" s="300">
        <f t="shared" si="58"/>
        <v>1456574.3000000019</v>
      </c>
      <c r="F192" s="292">
        <f t="shared" si="49"/>
        <v>7768.4</v>
      </c>
      <c r="G192" s="292">
        <f t="shared" si="50"/>
        <v>9571.6</v>
      </c>
      <c r="H192" s="293">
        <f t="shared" si="51"/>
        <v>17340</v>
      </c>
      <c r="I192" s="301">
        <f t="shared" si="59"/>
        <v>1697423.3099999959</v>
      </c>
      <c r="J192" s="510">
        <f t="shared" si="52"/>
        <v>9052.92</v>
      </c>
      <c r="K192" s="292">
        <f t="shared" si="53"/>
        <v>8397.08</v>
      </c>
      <c r="L192" s="321">
        <f t="shared" si="62"/>
        <v>17450</v>
      </c>
      <c r="M192" s="300">
        <f t="shared" si="60"/>
        <v>1546951.7100000007</v>
      </c>
      <c r="N192" s="292">
        <f t="shared" si="54"/>
        <v>8250.41</v>
      </c>
      <c r="O192" s="292">
        <f t="shared" si="55"/>
        <v>10149.59</v>
      </c>
      <c r="P192" s="293">
        <f t="shared" si="44"/>
        <v>18400</v>
      </c>
      <c r="Q192" s="301">
        <f t="shared" si="61"/>
        <v>1801600.2400000005</v>
      </c>
      <c r="R192" s="292">
        <f t="shared" si="56"/>
        <v>9608.5300000000007</v>
      </c>
      <c r="S192" s="292">
        <f t="shared" si="57"/>
        <v>8881.4699999999993</v>
      </c>
      <c r="T192" s="321">
        <f t="shared" si="45"/>
        <v>18490</v>
      </c>
      <c r="U192" s="134"/>
      <c r="V192" s="134"/>
      <c r="W192" s="134"/>
      <c r="X192" s="134"/>
    </row>
    <row r="193" spans="1:24" ht="15" customHeight="1">
      <c r="A193" s="409">
        <f t="shared" si="46"/>
        <v>6.4000000000000001E-2</v>
      </c>
      <c r="B193" s="406">
        <f t="shared" si="47"/>
        <v>5.3333333333333332E-3</v>
      </c>
      <c r="C193" s="197">
        <f t="shared" si="48"/>
        <v>15</v>
      </c>
      <c r="D193" s="290">
        <v>171</v>
      </c>
      <c r="E193" s="300">
        <f t="shared" si="58"/>
        <v>1447002.7000000018</v>
      </c>
      <c r="F193" s="292">
        <f t="shared" si="49"/>
        <v>7717.35</v>
      </c>
      <c r="G193" s="292">
        <f t="shared" si="50"/>
        <v>9622.65</v>
      </c>
      <c r="H193" s="293">
        <f t="shared" si="51"/>
        <v>17340</v>
      </c>
      <c r="I193" s="301">
        <f t="shared" si="59"/>
        <v>1689026.2299999958</v>
      </c>
      <c r="J193" s="510">
        <f t="shared" si="52"/>
        <v>9008.14</v>
      </c>
      <c r="K193" s="292">
        <f t="shared" si="53"/>
        <v>8441.86</v>
      </c>
      <c r="L193" s="321">
        <f t="shared" si="62"/>
        <v>17450</v>
      </c>
      <c r="M193" s="300">
        <f t="shared" si="60"/>
        <v>1536802.1200000006</v>
      </c>
      <c r="N193" s="292">
        <f t="shared" si="54"/>
        <v>8196.2800000000007</v>
      </c>
      <c r="O193" s="292">
        <f t="shared" si="55"/>
        <v>10203.719999999999</v>
      </c>
      <c r="P193" s="293">
        <f t="shared" si="44"/>
        <v>18400</v>
      </c>
      <c r="Q193" s="301">
        <f t="shared" si="61"/>
        <v>1792718.7700000005</v>
      </c>
      <c r="R193" s="292">
        <f t="shared" si="56"/>
        <v>9561.17</v>
      </c>
      <c r="S193" s="292">
        <f t="shared" si="57"/>
        <v>8928.83</v>
      </c>
      <c r="T193" s="321">
        <f t="shared" si="45"/>
        <v>18490</v>
      </c>
      <c r="U193" s="134"/>
      <c r="V193" s="134"/>
      <c r="W193" s="134"/>
      <c r="X193" s="134"/>
    </row>
    <row r="194" spans="1:24" ht="15" customHeight="1">
      <c r="A194" s="409">
        <f t="shared" si="46"/>
        <v>6.4000000000000001E-2</v>
      </c>
      <c r="B194" s="406">
        <f t="shared" si="47"/>
        <v>5.3333333333333332E-3</v>
      </c>
      <c r="C194" s="197">
        <f t="shared" si="48"/>
        <v>15</v>
      </c>
      <c r="D194" s="290">
        <v>172</v>
      </c>
      <c r="E194" s="300">
        <f t="shared" si="58"/>
        <v>1437380.0500000019</v>
      </c>
      <c r="F194" s="292">
        <f t="shared" si="49"/>
        <v>7666.03</v>
      </c>
      <c r="G194" s="292">
        <f t="shared" si="50"/>
        <v>9673.9700000000012</v>
      </c>
      <c r="H194" s="293">
        <f t="shared" si="51"/>
        <v>17340</v>
      </c>
      <c r="I194" s="301">
        <f t="shared" si="59"/>
        <v>1680584.3699999957</v>
      </c>
      <c r="J194" s="510">
        <f t="shared" si="52"/>
        <v>8963.1200000000008</v>
      </c>
      <c r="K194" s="292">
        <f t="shared" si="53"/>
        <v>8486.8799999999992</v>
      </c>
      <c r="L194" s="321">
        <f t="shared" si="62"/>
        <v>17450</v>
      </c>
      <c r="M194" s="300">
        <f t="shared" si="60"/>
        <v>1526598.4000000006</v>
      </c>
      <c r="N194" s="292">
        <f t="shared" si="54"/>
        <v>8141.86</v>
      </c>
      <c r="O194" s="292">
        <f t="shared" si="55"/>
        <v>10258.14</v>
      </c>
      <c r="P194" s="293">
        <f t="shared" si="44"/>
        <v>18400</v>
      </c>
      <c r="Q194" s="301">
        <f t="shared" si="61"/>
        <v>1783789.9400000004</v>
      </c>
      <c r="R194" s="292">
        <f t="shared" si="56"/>
        <v>9513.5499999999993</v>
      </c>
      <c r="S194" s="292">
        <f t="shared" si="57"/>
        <v>8976.4500000000007</v>
      </c>
      <c r="T194" s="321">
        <f t="shared" si="45"/>
        <v>18490</v>
      </c>
      <c r="U194" s="134"/>
      <c r="V194" s="134"/>
      <c r="W194" s="134"/>
      <c r="X194" s="134"/>
    </row>
    <row r="195" spans="1:24" ht="15" customHeight="1">
      <c r="A195" s="409">
        <f t="shared" si="46"/>
        <v>6.4000000000000001E-2</v>
      </c>
      <c r="B195" s="406">
        <f t="shared" si="47"/>
        <v>5.3333333333333332E-3</v>
      </c>
      <c r="C195" s="197">
        <f t="shared" si="48"/>
        <v>15</v>
      </c>
      <c r="D195" s="290">
        <v>173</v>
      </c>
      <c r="E195" s="300">
        <f t="shared" si="58"/>
        <v>1427706.0800000019</v>
      </c>
      <c r="F195" s="292">
        <f t="shared" si="49"/>
        <v>7614.43</v>
      </c>
      <c r="G195" s="292">
        <f t="shared" si="50"/>
        <v>9725.57</v>
      </c>
      <c r="H195" s="293">
        <f t="shared" si="51"/>
        <v>17340</v>
      </c>
      <c r="I195" s="301">
        <f t="shared" si="59"/>
        <v>1672097.4899999958</v>
      </c>
      <c r="J195" s="510">
        <f t="shared" si="52"/>
        <v>8917.85</v>
      </c>
      <c r="K195" s="292">
        <f t="shared" si="53"/>
        <v>8532.15</v>
      </c>
      <c r="L195" s="321">
        <f t="shared" si="62"/>
        <v>17450</v>
      </c>
      <c r="M195" s="300">
        <f t="shared" si="60"/>
        <v>1516340.2600000007</v>
      </c>
      <c r="N195" s="292">
        <f t="shared" si="54"/>
        <v>8087.15</v>
      </c>
      <c r="O195" s="292">
        <f t="shared" si="55"/>
        <v>10312.85</v>
      </c>
      <c r="P195" s="293">
        <f t="shared" si="44"/>
        <v>18400</v>
      </c>
      <c r="Q195" s="301">
        <f t="shared" si="61"/>
        <v>1774813.4900000005</v>
      </c>
      <c r="R195" s="292">
        <f t="shared" si="56"/>
        <v>9465.67</v>
      </c>
      <c r="S195" s="292">
        <f t="shared" si="57"/>
        <v>9024.33</v>
      </c>
      <c r="T195" s="321">
        <f t="shared" si="45"/>
        <v>18490</v>
      </c>
      <c r="U195" s="134"/>
      <c r="V195" s="134"/>
      <c r="W195" s="134"/>
      <c r="X195" s="134"/>
    </row>
    <row r="196" spans="1:24" ht="15" customHeight="1">
      <c r="A196" s="409">
        <f t="shared" si="46"/>
        <v>6.4000000000000001E-2</v>
      </c>
      <c r="B196" s="406">
        <f t="shared" si="47"/>
        <v>5.3333333333333332E-3</v>
      </c>
      <c r="C196" s="197">
        <f t="shared" si="48"/>
        <v>15</v>
      </c>
      <c r="D196" s="290">
        <v>174</v>
      </c>
      <c r="E196" s="300">
        <f t="shared" si="58"/>
        <v>1417980.5100000019</v>
      </c>
      <c r="F196" s="292">
        <f t="shared" si="49"/>
        <v>7562.56</v>
      </c>
      <c r="G196" s="292">
        <f t="shared" si="50"/>
        <v>9777.4399999999987</v>
      </c>
      <c r="H196" s="293">
        <f t="shared" si="51"/>
        <v>17340</v>
      </c>
      <c r="I196" s="301">
        <f t="shared" si="59"/>
        <v>1663565.3399999959</v>
      </c>
      <c r="J196" s="510">
        <f t="shared" si="52"/>
        <v>8872.35</v>
      </c>
      <c r="K196" s="292">
        <f t="shared" si="53"/>
        <v>8577.65</v>
      </c>
      <c r="L196" s="321">
        <f t="shared" si="62"/>
        <v>17450</v>
      </c>
      <c r="M196" s="300">
        <f t="shared" si="60"/>
        <v>1506027.4100000006</v>
      </c>
      <c r="N196" s="292">
        <f t="shared" si="54"/>
        <v>8032.15</v>
      </c>
      <c r="O196" s="292">
        <f t="shared" si="55"/>
        <v>10367.85</v>
      </c>
      <c r="P196" s="293">
        <f t="shared" si="44"/>
        <v>18400</v>
      </c>
      <c r="Q196" s="301">
        <f t="shared" si="61"/>
        <v>1765789.1600000004</v>
      </c>
      <c r="R196" s="292">
        <f t="shared" si="56"/>
        <v>9417.5400000000009</v>
      </c>
      <c r="S196" s="292">
        <f t="shared" si="57"/>
        <v>9072.4599999999991</v>
      </c>
      <c r="T196" s="321">
        <f t="shared" si="45"/>
        <v>18490</v>
      </c>
      <c r="U196" s="134"/>
      <c r="V196" s="134"/>
      <c r="W196" s="134"/>
      <c r="X196" s="134"/>
    </row>
    <row r="197" spans="1:24" ht="15" customHeight="1">
      <c r="A197" s="409">
        <f t="shared" si="46"/>
        <v>6.4000000000000001E-2</v>
      </c>
      <c r="B197" s="406">
        <f t="shared" si="47"/>
        <v>5.3333333333333332E-3</v>
      </c>
      <c r="C197" s="197">
        <f t="shared" si="48"/>
        <v>15</v>
      </c>
      <c r="D197" s="290">
        <v>175</v>
      </c>
      <c r="E197" s="300">
        <f t="shared" si="58"/>
        <v>1408203.0700000019</v>
      </c>
      <c r="F197" s="292">
        <f t="shared" si="49"/>
        <v>7510.42</v>
      </c>
      <c r="G197" s="292">
        <f t="shared" si="50"/>
        <v>9829.58</v>
      </c>
      <c r="H197" s="293">
        <f t="shared" si="51"/>
        <v>17340</v>
      </c>
      <c r="I197" s="301">
        <f t="shared" si="59"/>
        <v>1654987.689999996</v>
      </c>
      <c r="J197" s="510">
        <f t="shared" si="52"/>
        <v>8826.6</v>
      </c>
      <c r="K197" s="292">
        <f t="shared" si="53"/>
        <v>8623.4</v>
      </c>
      <c r="L197" s="321">
        <f t="shared" si="62"/>
        <v>17450</v>
      </c>
      <c r="M197" s="300">
        <f t="shared" si="60"/>
        <v>1495659.5600000005</v>
      </c>
      <c r="N197" s="292">
        <f t="shared" si="54"/>
        <v>7976.85</v>
      </c>
      <c r="O197" s="292">
        <f t="shared" si="55"/>
        <v>10423.15</v>
      </c>
      <c r="P197" s="293">
        <f t="shared" si="44"/>
        <v>18400</v>
      </c>
      <c r="Q197" s="301">
        <f t="shared" si="61"/>
        <v>1756716.7000000004</v>
      </c>
      <c r="R197" s="292">
        <f t="shared" si="56"/>
        <v>9369.16</v>
      </c>
      <c r="S197" s="292">
        <f t="shared" si="57"/>
        <v>9120.84</v>
      </c>
      <c r="T197" s="321">
        <f t="shared" si="45"/>
        <v>18490</v>
      </c>
      <c r="U197" s="134"/>
      <c r="V197" s="134"/>
      <c r="W197" s="134"/>
      <c r="X197" s="134"/>
    </row>
    <row r="198" spans="1:24" ht="15" customHeight="1">
      <c r="A198" s="409">
        <f t="shared" si="46"/>
        <v>6.4000000000000001E-2</v>
      </c>
      <c r="B198" s="406">
        <f t="shared" si="47"/>
        <v>5.3333333333333332E-3</v>
      </c>
      <c r="C198" s="197">
        <f t="shared" si="48"/>
        <v>15</v>
      </c>
      <c r="D198" s="290">
        <v>176</v>
      </c>
      <c r="E198" s="300">
        <f t="shared" si="58"/>
        <v>1398373.4900000019</v>
      </c>
      <c r="F198" s="292">
        <f t="shared" si="49"/>
        <v>7457.99</v>
      </c>
      <c r="G198" s="292">
        <f t="shared" si="50"/>
        <v>9882.01</v>
      </c>
      <c r="H198" s="293">
        <f t="shared" si="51"/>
        <v>17340</v>
      </c>
      <c r="I198" s="301">
        <f t="shared" si="59"/>
        <v>1646364.2899999961</v>
      </c>
      <c r="J198" s="510">
        <f t="shared" si="52"/>
        <v>8780.61</v>
      </c>
      <c r="K198" s="292">
        <f t="shared" si="53"/>
        <v>8669.39</v>
      </c>
      <c r="L198" s="321">
        <f t="shared" si="62"/>
        <v>17450</v>
      </c>
      <c r="M198" s="300">
        <f t="shared" si="60"/>
        <v>1485236.4100000006</v>
      </c>
      <c r="N198" s="292">
        <f t="shared" si="54"/>
        <v>7921.26</v>
      </c>
      <c r="O198" s="292">
        <f t="shared" si="55"/>
        <v>10478.74</v>
      </c>
      <c r="P198" s="293">
        <f t="shared" si="44"/>
        <v>18400</v>
      </c>
      <c r="Q198" s="301">
        <f t="shared" si="61"/>
        <v>1747595.8600000003</v>
      </c>
      <c r="R198" s="292">
        <f t="shared" si="56"/>
        <v>9320.51</v>
      </c>
      <c r="S198" s="292">
        <f t="shared" si="57"/>
        <v>9169.49</v>
      </c>
      <c r="T198" s="321">
        <f t="shared" si="45"/>
        <v>18490</v>
      </c>
      <c r="U198" s="134"/>
      <c r="V198" s="134"/>
      <c r="W198" s="134"/>
      <c r="X198" s="134"/>
    </row>
    <row r="199" spans="1:24" ht="15" customHeight="1">
      <c r="A199" s="409">
        <f t="shared" si="46"/>
        <v>6.4000000000000001E-2</v>
      </c>
      <c r="B199" s="406">
        <f t="shared" si="47"/>
        <v>5.3333333333333332E-3</v>
      </c>
      <c r="C199" s="197">
        <f t="shared" si="48"/>
        <v>15</v>
      </c>
      <c r="D199" s="290">
        <v>177</v>
      </c>
      <c r="E199" s="300">
        <f t="shared" si="58"/>
        <v>1388491.4800000018</v>
      </c>
      <c r="F199" s="292">
        <f t="shared" si="49"/>
        <v>7405.29</v>
      </c>
      <c r="G199" s="292">
        <f t="shared" si="50"/>
        <v>9934.7099999999991</v>
      </c>
      <c r="H199" s="293">
        <f t="shared" si="51"/>
        <v>17340</v>
      </c>
      <c r="I199" s="301">
        <f t="shared" si="59"/>
        <v>1637694.8999999962</v>
      </c>
      <c r="J199" s="510">
        <f t="shared" si="52"/>
        <v>8734.3700000000008</v>
      </c>
      <c r="K199" s="292">
        <f t="shared" si="53"/>
        <v>8715.6299999999992</v>
      </c>
      <c r="L199" s="321">
        <f t="shared" si="62"/>
        <v>17450</v>
      </c>
      <c r="M199" s="300">
        <f t="shared" si="60"/>
        <v>1474757.6700000006</v>
      </c>
      <c r="N199" s="292">
        <f t="shared" si="54"/>
        <v>7865.37</v>
      </c>
      <c r="O199" s="292">
        <f t="shared" si="55"/>
        <v>10534.630000000001</v>
      </c>
      <c r="P199" s="293">
        <f t="shared" ref="P199:P262" si="63">IF(M199&lt;$M$10,M199+N199,$M$11)</f>
        <v>18400</v>
      </c>
      <c r="Q199" s="301">
        <f t="shared" si="61"/>
        <v>1738426.3700000003</v>
      </c>
      <c r="R199" s="292">
        <f t="shared" si="56"/>
        <v>9271.61</v>
      </c>
      <c r="S199" s="292">
        <f t="shared" si="57"/>
        <v>9218.39</v>
      </c>
      <c r="T199" s="321">
        <f t="shared" si="45"/>
        <v>18490</v>
      </c>
      <c r="U199" s="134"/>
      <c r="V199" s="134"/>
      <c r="W199" s="134"/>
      <c r="X199" s="134"/>
    </row>
    <row r="200" spans="1:24" ht="15" customHeight="1">
      <c r="A200" s="409">
        <f t="shared" si="46"/>
        <v>6.4000000000000001E-2</v>
      </c>
      <c r="B200" s="406">
        <f t="shared" si="47"/>
        <v>5.3333333333333332E-3</v>
      </c>
      <c r="C200" s="197">
        <f t="shared" si="48"/>
        <v>15</v>
      </c>
      <c r="D200" s="290">
        <v>178</v>
      </c>
      <c r="E200" s="300">
        <f t="shared" si="58"/>
        <v>1378556.7700000019</v>
      </c>
      <c r="F200" s="292">
        <f t="shared" si="49"/>
        <v>7352.3</v>
      </c>
      <c r="G200" s="292">
        <f t="shared" si="50"/>
        <v>9987.7000000000007</v>
      </c>
      <c r="H200" s="293">
        <f t="shared" si="51"/>
        <v>17340</v>
      </c>
      <c r="I200" s="301">
        <f t="shared" si="59"/>
        <v>1628979.2699999963</v>
      </c>
      <c r="J200" s="510">
        <f t="shared" si="52"/>
        <v>8687.89</v>
      </c>
      <c r="K200" s="292">
        <f t="shared" si="53"/>
        <v>8762.11</v>
      </c>
      <c r="L200" s="321">
        <f t="shared" si="62"/>
        <v>17450</v>
      </c>
      <c r="M200" s="300">
        <f t="shared" si="60"/>
        <v>1464223.0400000007</v>
      </c>
      <c r="N200" s="292">
        <f t="shared" si="54"/>
        <v>7809.19</v>
      </c>
      <c r="O200" s="292">
        <f t="shared" si="55"/>
        <v>10590.810000000001</v>
      </c>
      <c r="P200" s="293">
        <f t="shared" si="63"/>
        <v>18400</v>
      </c>
      <c r="Q200" s="301">
        <f t="shared" si="61"/>
        <v>1729207.9800000004</v>
      </c>
      <c r="R200" s="292">
        <f t="shared" si="56"/>
        <v>9222.44</v>
      </c>
      <c r="S200" s="292">
        <f t="shared" si="57"/>
        <v>9267.56</v>
      </c>
      <c r="T200" s="321">
        <f t="shared" si="45"/>
        <v>18490</v>
      </c>
      <c r="U200" s="134"/>
      <c r="V200" s="134"/>
      <c r="W200" s="134"/>
      <c r="X200" s="134"/>
    </row>
    <row r="201" spans="1:24" ht="15" customHeight="1">
      <c r="A201" s="409">
        <f t="shared" si="46"/>
        <v>6.4000000000000001E-2</v>
      </c>
      <c r="B201" s="406">
        <f t="shared" si="47"/>
        <v>5.3333333333333332E-3</v>
      </c>
      <c r="C201" s="197">
        <f t="shared" si="48"/>
        <v>15</v>
      </c>
      <c r="D201" s="290">
        <v>179</v>
      </c>
      <c r="E201" s="300">
        <f t="shared" si="58"/>
        <v>1368569.0700000019</v>
      </c>
      <c r="F201" s="292">
        <f t="shared" si="49"/>
        <v>7299.04</v>
      </c>
      <c r="G201" s="292">
        <f t="shared" si="50"/>
        <v>10040.959999999999</v>
      </c>
      <c r="H201" s="293">
        <f t="shared" si="51"/>
        <v>17340</v>
      </c>
      <c r="I201" s="301">
        <f t="shared" si="59"/>
        <v>1620217.1599999962</v>
      </c>
      <c r="J201" s="510">
        <f t="shared" si="52"/>
        <v>8641.16</v>
      </c>
      <c r="K201" s="292">
        <f t="shared" si="53"/>
        <v>8808.84</v>
      </c>
      <c r="L201" s="321">
        <f t="shared" si="62"/>
        <v>17450</v>
      </c>
      <c r="M201" s="300">
        <f t="shared" si="60"/>
        <v>1453632.2300000007</v>
      </c>
      <c r="N201" s="292">
        <f t="shared" si="54"/>
        <v>7752.71</v>
      </c>
      <c r="O201" s="292">
        <f t="shared" si="55"/>
        <v>10647.29</v>
      </c>
      <c r="P201" s="293">
        <f t="shared" si="63"/>
        <v>18400</v>
      </c>
      <c r="Q201" s="301">
        <f t="shared" si="61"/>
        <v>1719940.4200000004</v>
      </c>
      <c r="R201" s="292">
        <f t="shared" si="56"/>
        <v>9173.02</v>
      </c>
      <c r="S201" s="292">
        <f t="shared" si="57"/>
        <v>9316.98</v>
      </c>
      <c r="T201" s="321">
        <f t="shared" si="45"/>
        <v>18490</v>
      </c>
      <c r="U201" s="134"/>
      <c r="V201" s="134"/>
      <c r="W201" s="134"/>
      <c r="X201" s="134"/>
    </row>
    <row r="202" spans="1:24" ht="15" customHeight="1">
      <c r="A202" s="409">
        <f t="shared" si="46"/>
        <v>6.4000000000000001E-2</v>
      </c>
      <c r="B202" s="406">
        <f t="shared" si="47"/>
        <v>5.3333333333333332E-3</v>
      </c>
      <c r="C202" s="197">
        <f t="shared" si="48"/>
        <v>15</v>
      </c>
      <c r="D202" s="290">
        <v>180</v>
      </c>
      <c r="E202" s="300">
        <f t="shared" si="58"/>
        <v>1358528.110000002</v>
      </c>
      <c r="F202" s="292">
        <f t="shared" si="49"/>
        <v>7245.48</v>
      </c>
      <c r="G202" s="292">
        <f t="shared" si="50"/>
        <v>10094.52</v>
      </c>
      <c r="H202" s="293">
        <f t="shared" si="51"/>
        <v>17340</v>
      </c>
      <c r="I202" s="301">
        <f t="shared" si="59"/>
        <v>1611408.3199999961</v>
      </c>
      <c r="J202" s="510">
        <f t="shared" si="52"/>
        <v>8594.18</v>
      </c>
      <c r="K202" s="292">
        <f t="shared" si="53"/>
        <v>8855.82</v>
      </c>
      <c r="L202" s="321">
        <f t="shared" si="62"/>
        <v>17450</v>
      </c>
      <c r="M202" s="300">
        <f t="shared" si="60"/>
        <v>1442984.9400000006</v>
      </c>
      <c r="N202" s="292">
        <f t="shared" si="54"/>
        <v>7695.92</v>
      </c>
      <c r="O202" s="292">
        <f t="shared" si="55"/>
        <v>10704.08</v>
      </c>
      <c r="P202" s="293">
        <f t="shared" si="63"/>
        <v>18400</v>
      </c>
      <c r="Q202" s="301">
        <f t="shared" si="61"/>
        <v>1710623.4400000004</v>
      </c>
      <c r="R202" s="292">
        <f t="shared" si="56"/>
        <v>9123.33</v>
      </c>
      <c r="S202" s="292">
        <f t="shared" si="57"/>
        <v>9366.67</v>
      </c>
      <c r="T202" s="321">
        <f t="shared" si="45"/>
        <v>18490</v>
      </c>
      <c r="U202" s="134"/>
      <c r="V202" s="134"/>
      <c r="W202" s="134"/>
      <c r="X202" s="134"/>
    </row>
    <row r="203" spans="1:24" ht="15" customHeight="1">
      <c r="A203" s="409">
        <f t="shared" si="46"/>
        <v>6.4000000000000001E-2</v>
      </c>
      <c r="B203" s="406">
        <f t="shared" si="47"/>
        <v>5.3333333333333332E-3</v>
      </c>
      <c r="C203" s="197">
        <f t="shared" si="48"/>
        <v>16</v>
      </c>
      <c r="D203" s="290">
        <v>181</v>
      </c>
      <c r="E203" s="300">
        <f t="shared" si="58"/>
        <v>1348433.5900000019</v>
      </c>
      <c r="F203" s="292">
        <f t="shared" si="49"/>
        <v>7191.65</v>
      </c>
      <c r="G203" s="292">
        <f t="shared" si="50"/>
        <v>10148.35</v>
      </c>
      <c r="H203" s="293">
        <f t="shared" si="51"/>
        <v>17340</v>
      </c>
      <c r="I203" s="301">
        <f t="shared" si="59"/>
        <v>1602552.499999996</v>
      </c>
      <c r="J203" s="510">
        <f t="shared" si="52"/>
        <v>8546.9500000000007</v>
      </c>
      <c r="K203" s="292">
        <f t="shared" si="53"/>
        <v>8903.0499999999993</v>
      </c>
      <c r="L203" s="321">
        <f t="shared" si="62"/>
        <v>17450</v>
      </c>
      <c r="M203" s="300">
        <f t="shared" si="60"/>
        <v>1432280.8600000006</v>
      </c>
      <c r="N203" s="292">
        <f t="shared" si="54"/>
        <v>7638.83</v>
      </c>
      <c r="O203" s="292">
        <f t="shared" si="55"/>
        <v>10761.17</v>
      </c>
      <c r="P203" s="293">
        <f t="shared" si="63"/>
        <v>18400</v>
      </c>
      <c r="Q203" s="301">
        <f t="shared" si="61"/>
        <v>1701256.7700000005</v>
      </c>
      <c r="R203" s="292">
        <f t="shared" si="56"/>
        <v>9073.3700000000008</v>
      </c>
      <c r="S203" s="292">
        <f t="shared" si="57"/>
        <v>9416.6299999999992</v>
      </c>
      <c r="T203" s="321">
        <f t="shared" si="45"/>
        <v>18490</v>
      </c>
      <c r="U203" s="134"/>
      <c r="V203" s="134"/>
      <c r="W203" s="134"/>
      <c r="X203" s="134"/>
    </row>
    <row r="204" spans="1:24" ht="15" customHeight="1">
      <c r="A204" s="409">
        <f t="shared" si="46"/>
        <v>6.4000000000000001E-2</v>
      </c>
      <c r="B204" s="406">
        <f t="shared" si="47"/>
        <v>5.3333333333333332E-3</v>
      </c>
      <c r="C204" s="197">
        <f t="shared" si="48"/>
        <v>16</v>
      </c>
      <c r="D204" s="290">
        <v>182</v>
      </c>
      <c r="E204" s="300">
        <f t="shared" si="58"/>
        <v>1338285.2400000019</v>
      </c>
      <c r="F204" s="292">
        <f t="shared" si="49"/>
        <v>7137.52</v>
      </c>
      <c r="G204" s="292">
        <f t="shared" si="50"/>
        <v>10202.48</v>
      </c>
      <c r="H204" s="293">
        <f t="shared" si="51"/>
        <v>17340</v>
      </c>
      <c r="I204" s="301">
        <f t="shared" si="59"/>
        <v>1593649.449999996</v>
      </c>
      <c r="J204" s="510">
        <f t="shared" si="52"/>
        <v>8499.4599999999991</v>
      </c>
      <c r="K204" s="292">
        <f t="shared" si="53"/>
        <v>8950.5400000000009</v>
      </c>
      <c r="L204" s="321">
        <f t="shared" si="62"/>
        <v>17450</v>
      </c>
      <c r="M204" s="300">
        <f t="shared" si="60"/>
        <v>1421519.6900000006</v>
      </c>
      <c r="N204" s="292">
        <f t="shared" si="54"/>
        <v>7581.44</v>
      </c>
      <c r="O204" s="292">
        <f t="shared" si="55"/>
        <v>10818.560000000001</v>
      </c>
      <c r="P204" s="293">
        <f t="shared" si="63"/>
        <v>18400</v>
      </c>
      <c r="Q204" s="301">
        <f t="shared" si="61"/>
        <v>1691840.1400000006</v>
      </c>
      <c r="R204" s="292">
        <f t="shared" si="56"/>
        <v>9023.15</v>
      </c>
      <c r="S204" s="292">
        <f t="shared" si="57"/>
        <v>9466.85</v>
      </c>
      <c r="T204" s="321">
        <f t="shared" si="45"/>
        <v>18490</v>
      </c>
      <c r="U204" s="134"/>
      <c r="V204" s="134"/>
      <c r="W204" s="134"/>
      <c r="X204" s="134"/>
    </row>
    <row r="205" spans="1:24" ht="15" customHeight="1">
      <c r="A205" s="409">
        <f t="shared" si="46"/>
        <v>6.4000000000000001E-2</v>
      </c>
      <c r="B205" s="406">
        <f t="shared" si="47"/>
        <v>5.3333333333333332E-3</v>
      </c>
      <c r="C205" s="197">
        <f t="shared" si="48"/>
        <v>16</v>
      </c>
      <c r="D205" s="290">
        <v>183</v>
      </c>
      <c r="E205" s="300">
        <f t="shared" si="58"/>
        <v>1328082.7600000019</v>
      </c>
      <c r="F205" s="292">
        <f t="shared" si="49"/>
        <v>7083.11</v>
      </c>
      <c r="G205" s="292">
        <f t="shared" si="50"/>
        <v>10256.89</v>
      </c>
      <c r="H205" s="293">
        <f t="shared" si="51"/>
        <v>17340</v>
      </c>
      <c r="I205" s="301">
        <f t="shared" si="59"/>
        <v>1584698.909999996</v>
      </c>
      <c r="J205" s="510">
        <f t="shared" si="52"/>
        <v>8451.73</v>
      </c>
      <c r="K205" s="292">
        <f t="shared" si="53"/>
        <v>8998.27</v>
      </c>
      <c r="L205" s="321">
        <f t="shared" si="62"/>
        <v>17450</v>
      </c>
      <c r="M205" s="300">
        <f t="shared" si="60"/>
        <v>1410701.1300000006</v>
      </c>
      <c r="N205" s="292">
        <f t="shared" si="54"/>
        <v>7523.74</v>
      </c>
      <c r="O205" s="292">
        <f t="shared" si="55"/>
        <v>10876.26</v>
      </c>
      <c r="P205" s="293">
        <f t="shared" si="63"/>
        <v>18400</v>
      </c>
      <c r="Q205" s="301">
        <f t="shared" si="61"/>
        <v>1682373.2900000005</v>
      </c>
      <c r="R205" s="292">
        <f t="shared" si="56"/>
        <v>8972.66</v>
      </c>
      <c r="S205" s="292">
        <f t="shared" si="57"/>
        <v>9517.34</v>
      </c>
      <c r="T205" s="321">
        <f t="shared" si="45"/>
        <v>18490</v>
      </c>
      <c r="U205" s="134"/>
      <c r="V205" s="134"/>
      <c r="W205" s="134"/>
      <c r="X205" s="134"/>
    </row>
    <row r="206" spans="1:24" ht="15" customHeight="1">
      <c r="A206" s="409">
        <f t="shared" si="46"/>
        <v>6.4000000000000001E-2</v>
      </c>
      <c r="B206" s="406">
        <f t="shared" si="47"/>
        <v>5.3333333333333332E-3</v>
      </c>
      <c r="C206" s="197">
        <f t="shared" si="48"/>
        <v>16</v>
      </c>
      <c r="D206" s="290">
        <v>184</v>
      </c>
      <c r="E206" s="300">
        <f t="shared" si="58"/>
        <v>1317825.870000002</v>
      </c>
      <c r="F206" s="292">
        <f t="shared" si="49"/>
        <v>7028.4</v>
      </c>
      <c r="G206" s="292">
        <f t="shared" si="50"/>
        <v>10311.6</v>
      </c>
      <c r="H206" s="293">
        <f t="shared" si="51"/>
        <v>17340</v>
      </c>
      <c r="I206" s="301">
        <f t="shared" si="59"/>
        <v>1575700.6399999959</v>
      </c>
      <c r="J206" s="510">
        <f t="shared" si="52"/>
        <v>8403.74</v>
      </c>
      <c r="K206" s="292">
        <f t="shared" si="53"/>
        <v>9046.26</v>
      </c>
      <c r="L206" s="321">
        <f t="shared" si="62"/>
        <v>17450</v>
      </c>
      <c r="M206" s="300">
        <f t="shared" si="60"/>
        <v>1399824.8700000006</v>
      </c>
      <c r="N206" s="292">
        <f t="shared" si="54"/>
        <v>7465.73</v>
      </c>
      <c r="O206" s="292">
        <f t="shared" si="55"/>
        <v>10934.27</v>
      </c>
      <c r="P206" s="293">
        <f t="shared" si="63"/>
        <v>18400</v>
      </c>
      <c r="Q206" s="301">
        <f t="shared" si="61"/>
        <v>1672855.9500000004</v>
      </c>
      <c r="R206" s="292">
        <f t="shared" si="56"/>
        <v>8921.9</v>
      </c>
      <c r="S206" s="292">
        <f t="shared" si="57"/>
        <v>9568.1</v>
      </c>
      <c r="T206" s="321">
        <f t="shared" si="45"/>
        <v>18490</v>
      </c>
      <c r="U206" s="134"/>
      <c r="V206" s="134"/>
      <c r="W206" s="134"/>
      <c r="X206" s="134"/>
    </row>
    <row r="207" spans="1:24" ht="15" customHeight="1">
      <c r="A207" s="409">
        <f t="shared" si="46"/>
        <v>6.4000000000000001E-2</v>
      </c>
      <c r="B207" s="406">
        <f t="shared" si="47"/>
        <v>5.3333333333333332E-3</v>
      </c>
      <c r="C207" s="197">
        <f t="shared" si="48"/>
        <v>16</v>
      </c>
      <c r="D207" s="290">
        <v>185</v>
      </c>
      <c r="E207" s="300">
        <f t="shared" si="58"/>
        <v>1307514.2700000019</v>
      </c>
      <c r="F207" s="292">
        <f t="shared" si="49"/>
        <v>6973.41</v>
      </c>
      <c r="G207" s="292">
        <f t="shared" si="50"/>
        <v>10366.59</v>
      </c>
      <c r="H207" s="293">
        <f t="shared" si="51"/>
        <v>17340</v>
      </c>
      <c r="I207" s="301">
        <f t="shared" si="59"/>
        <v>1566654.3799999959</v>
      </c>
      <c r="J207" s="510">
        <f t="shared" si="52"/>
        <v>8355.49</v>
      </c>
      <c r="K207" s="292">
        <f t="shared" si="53"/>
        <v>9094.51</v>
      </c>
      <c r="L207" s="321">
        <f t="shared" si="62"/>
        <v>17450</v>
      </c>
      <c r="M207" s="300">
        <f t="shared" si="60"/>
        <v>1388890.6000000006</v>
      </c>
      <c r="N207" s="292">
        <f t="shared" si="54"/>
        <v>7407.42</v>
      </c>
      <c r="O207" s="292">
        <f t="shared" si="55"/>
        <v>10992.58</v>
      </c>
      <c r="P207" s="293">
        <f t="shared" si="63"/>
        <v>18400</v>
      </c>
      <c r="Q207" s="301">
        <f t="shared" si="61"/>
        <v>1663287.8500000003</v>
      </c>
      <c r="R207" s="292">
        <f t="shared" si="56"/>
        <v>8870.8700000000008</v>
      </c>
      <c r="S207" s="292">
        <f t="shared" si="57"/>
        <v>9619.1299999999992</v>
      </c>
      <c r="T207" s="321">
        <f t="shared" si="45"/>
        <v>18490</v>
      </c>
      <c r="U207" s="134"/>
      <c r="V207" s="134"/>
      <c r="W207" s="134"/>
      <c r="X207" s="134"/>
    </row>
    <row r="208" spans="1:24" ht="15" customHeight="1">
      <c r="A208" s="409">
        <f t="shared" si="46"/>
        <v>6.4000000000000001E-2</v>
      </c>
      <c r="B208" s="406">
        <f t="shared" si="47"/>
        <v>5.3333333333333332E-3</v>
      </c>
      <c r="C208" s="197">
        <f t="shared" si="48"/>
        <v>16</v>
      </c>
      <c r="D208" s="290">
        <v>186</v>
      </c>
      <c r="E208" s="300">
        <f t="shared" si="58"/>
        <v>1297147.6800000018</v>
      </c>
      <c r="F208" s="292">
        <f t="shared" si="49"/>
        <v>6918.12</v>
      </c>
      <c r="G208" s="292">
        <f t="shared" si="50"/>
        <v>10421.880000000001</v>
      </c>
      <c r="H208" s="293">
        <f t="shared" si="51"/>
        <v>17340</v>
      </c>
      <c r="I208" s="301">
        <f t="shared" si="59"/>
        <v>1557559.8699999959</v>
      </c>
      <c r="J208" s="510">
        <f t="shared" si="52"/>
        <v>8306.99</v>
      </c>
      <c r="K208" s="292">
        <f t="shared" si="53"/>
        <v>9143.01</v>
      </c>
      <c r="L208" s="321">
        <f t="shared" si="62"/>
        <v>17450</v>
      </c>
      <c r="M208" s="300">
        <f t="shared" si="60"/>
        <v>1377898.0200000005</v>
      </c>
      <c r="N208" s="292">
        <f t="shared" si="54"/>
        <v>7348.79</v>
      </c>
      <c r="O208" s="292">
        <f t="shared" si="55"/>
        <v>11051.21</v>
      </c>
      <c r="P208" s="293">
        <f t="shared" si="63"/>
        <v>18400</v>
      </c>
      <c r="Q208" s="301">
        <f t="shared" si="61"/>
        <v>1653668.7200000004</v>
      </c>
      <c r="R208" s="292">
        <f t="shared" si="56"/>
        <v>8819.57</v>
      </c>
      <c r="S208" s="292">
        <f t="shared" si="57"/>
        <v>9670.43</v>
      </c>
      <c r="T208" s="321">
        <f t="shared" si="45"/>
        <v>18490</v>
      </c>
      <c r="U208" s="134"/>
      <c r="V208" s="134"/>
      <c r="W208" s="134"/>
      <c r="X208" s="134"/>
    </row>
    <row r="209" spans="1:24" ht="15" customHeight="1">
      <c r="A209" s="409">
        <f t="shared" si="46"/>
        <v>6.4000000000000001E-2</v>
      </c>
      <c r="B209" s="406">
        <f t="shared" si="47"/>
        <v>5.3333333333333332E-3</v>
      </c>
      <c r="C209" s="197">
        <f t="shared" si="48"/>
        <v>16</v>
      </c>
      <c r="D209" s="290">
        <v>187</v>
      </c>
      <c r="E209" s="300">
        <f t="shared" si="58"/>
        <v>1286725.8000000019</v>
      </c>
      <c r="F209" s="292">
        <f t="shared" si="49"/>
        <v>6862.54</v>
      </c>
      <c r="G209" s="292">
        <f t="shared" si="50"/>
        <v>10477.459999999999</v>
      </c>
      <c r="H209" s="293">
        <f t="shared" si="51"/>
        <v>17340</v>
      </c>
      <c r="I209" s="301">
        <f t="shared" si="59"/>
        <v>1548416.8599999959</v>
      </c>
      <c r="J209" s="510">
        <f t="shared" si="52"/>
        <v>8258.2199999999993</v>
      </c>
      <c r="K209" s="292">
        <f t="shared" si="53"/>
        <v>9191.7800000000007</v>
      </c>
      <c r="L209" s="321">
        <f t="shared" si="62"/>
        <v>17450</v>
      </c>
      <c r="M209" s="300">
        <f t="shared" si="60"/>
        <v>1366846.8100000005</v>
      </c>
      <c r="N209" s="292">
        <f t="shared" si="54"/>
        <v>7289.85</v>
      </c>
      <c r="O209" s="292">
        <f t="shared" si="55"/>
        <v>11110.15</v>
      </c>
      <c r="P209" s="293">
        <f t="shared" si="63"/>
        <v>18400</v>
      </c>
      <c r="Q209" s="301">
        <f t="shared" si="61"/>
        <v>1643998.2900000005</v>
      </c>
      <c r="R209" s="292">
        <f t="shared" si="56"/>
        <v>8767.99</v>
      </c>
      <c r="S209" s="292">
        <f t="shared" si="57"/>
        <v>9722.01</v>
      </c>
      <c r="T209" s="321">
        <f t="shared" si="45"/>
        <v>18490</v>
      </c>
      <c r="U209" s="134"/>
      <c r="V209" s="134"/>
      <c r="W209" s="134"/>
      <c r="X209" s="134"/>
    </row>
    <row r="210" spans="1:24" ht="15" customHeight="1">
      <c r="A210" s="409">
        <f t="shared" si="46"/>
        <v>6.4000000000000001E-2</v>
      </c>
      <c r="B210" s="406">
        <f t="shared" si="47"/>
        <v>5.3333333333333332E-3</v>
      </c>
      <c r="C210" s="197">
        <f t="shared" si="48"/>
        <v>16</v>
      </c>
      <c r="D210" s="290">
        <v>188</v>
      </c>
      <c r="E210" s="300">
        <f t="shared" si="58"/>
        <v>1276248.3400000019</v>
      </c>
      <c r="F210" s="292">
        <f t="shared" si="49"/>
        <v>6806.66</v>
      </c>
      <c r="G210" s="292">
        <f t="shared" si="50"/>
        <v>10533.34</v>
      </c>
      <c r="H210" s="293">
        <f t="shared" si="51"/>
        <v>17340</v>
      </c>
      <c r="I210" s="301">
        <f t="shared" si="59"/>
        <v>1539225.0799999959</v>
      </c>
      <c r="J210" s="510">
        <f t="shared" si="52"/>
        <v>8209.2000000000007</v>
      </c>
      <c r="K210" s="292">
        <f t="shared" si="53"/>
        <v>9240.7999999999993</v>
      </c>
      <c r="L210" s="321">
        <f t="shared" si="62"/>
        <v>17450</v>
      </c>
      <c r="M210" s="300">
        <f t="shared" si="60"/>
        <v>1355736.6600000006</v>
      </c>
      <c r="N210" s="292">
        <f t="shared" si="54"/>
        <v>7230.6</v>
      </c>
      <c r="O210" s="292">
        <f t="shared" si="55"/>
        <v>11169.4</v>
      </c>
      <c r="P210" s="293">
        <f t="shared" si="63"/>
        <v>18400</v>
      </c>
      <c r="Q210" s="301">
        <f t="shared" si="61"/>
        <v>1634276.2800000005</v>
      </c>
      <c r="R210" s="292">
        <f t="shared" si="56"/>
        <v>8716.14</v>
      </c>
      <c r="S210" s="292">
        <f t="shared" si="57"/>
        <v>9773.86</v>
      </c>
      <c r="T210" s="321">
        <f t="shared" si="45"/>
        <v>18490</v>
      </c>
      <c r="U210" s="134"/>
      <c r="V210" s="134"/>
      <c r="W210" s="134"/>
      <c r="X210" s="134"/>
    </row>
    <row r="211" spans="1:24" ht="15" customHeight="1">
      <c r="A211" s="409">
        <f t="shared" si="46"/>
        <v>6.4000000000000001E-2</v>
      </c>
      <c r="B211" s="406">
        <f t="shared" si="47"/>
        <v>5.3333333333333332E-3</v>
      </c>
      <c r="C211" s="197">
        <f t="shared" si="48"/>
        <v>16</v>
      </c>
      <c r="D211" s="290">
        <v>189</v>
      </c>
      <c r="E211" s="300">
        <f t="shared" si="58"/>
        <v>1265715.0000000019</v>
      </c>
      <c r="F211" s="292">
        <f t="shared" si="49"/>
        <v>6750.48</v>
      </c>
      <c r="G211" s="292">
        <f t="shared" si="50"/>
        <v>10589.52</v>
      </c>
      <c r="H211" s="293">
        <f t="shared" si="51"/>
        <v>17340</v>
      </c>
      <c r="I211" s="301">
        <f t="shared" si="59"/>
        <v>1529984.2799999958</v>
      </c>
      <c r="J211" s="510">
        <f t="shared" si="52"/>
        <v>8159.92</v>
      </c>
      <c r="K211" s="292">
        <f t="shared" si="53"/>
        <v>9290.08</v>
      </c>
      <c r="L211" s="321">
        <f t="shared" si="62"/>
        <v>17450</v>
      </c>
      <c r="M211" s="300">
        <f t="shared" si="60"/>
        <v>1344567.2600000007</v>
      </c>
      <c r="N211" s="292">
        <f t="shared" si="54"/>
        <v>7171.03</v>
      </c>
      <c r="O211" s="292">
        <f t="shared" si="55"/>
        <v>11228.970000000001</v>
      </c>
      <c r="P211" s="293">
        <f t="shared" si="63"/>
        <v>18400</v>
      </c>
      <c r="Q211" s="301">
        <f t="shared" si="61"/>
        <v>1624502.4200000004</v>
      </c>
      <c r="R211" s="292">
        <f t="shared" si="56"/>
        <v>8664.01</v>
      </c>
      <c r="S211" s="292">
        <f t="shared" si="57"/>
        <v>9825.99</v>
      </c>
      <c r="T211" s="321">
        <f t="shared" ref="T211:T274" si="64">IF(Q211&lt;$M$17,Q211+R211,$M$17)</f>
        <v>18490</v>
      </c>
      <c r="U211" s="134"/>
      <c r="V211" s="134"/>
      <c r="W211" s="134"/>
      <c r="X211" s="134"/>
    </row>
    <row r="212" spans="1:24" ht="15" customHeight="1">
      <c r="A212" s="409">
        <f t="shared" si="46"/>
        <v>6.4000000000000001E-2</v>
      </c>
      <c r="B212" s="406">
        <f t="shared" si="47"/>
        <v>5.3333333333333332E-3</v>
      </c>
      <c r="C212" s="197">
        <f t="shared" si="48"/>
        <v>16</v>
      </c>
      <c r="D212" s="290">
        <v>190</v>
      </c>
      <c r="E212" s="300">
        <f t="shared" si="58"/>
        <v>1255125.4800000018</v>
      </c>
      <c r="F212" s="292">
        <f t="shared" si="49"/>
        <v>6694</v>
      </c>
      <c r="G212" s="292">
        <f t="shared" si="50"/>
        <v>10646</v>
      </c>
      <c r="H212" s="293">
        <f t="shared" si="51"/>
        <v>17340</v>
      </c>
      <c r="I212" s="301">
        <f t="shared" si="59"/>
        <v>1520694.1999999958</v>
      </c>
      <c r="J212" s="510">
        <f t="shared" si="52"/>
        <v>8110.37</v>
      </c>
      <c r="K212" s="292">
        <f t="shared" si="53"/>
        <v>9339.630000000001</v>
      </c>
      <c r="L212" s="321">
        <f t="shared" si="62"/>
        <v>17450</v>
      </c>
      <c r="M212" s="300">
        <f t="shared" si="60"/>
        <v>1333338.2900000007</v>
      </c>
      <c r="N212" s="292">
        <f t="shared" si="54"/>
        <v>7111.14</v>
      </c>
      <c r="O212" s="292">
        <f t="shared" si="55"/>
        <v>11288.86</v>
      </c>
      <c r="P212" s="293">
        <f t="shared" si="63"/>
        <v>18400</v>
      </c>
      <c r="Q212" s="301">
        <f t="shared" si="61"/>
        <v>1614676.4300000004</v>
      </c>
      <c r="R212" s="292">
        <f t="shared" si="56"/>
        <v>8611.61</v>
      </c>
      <c r="S212" s="292">
        <f t="shared" si="57"/>
        <v>9878.39</v>
      </c>
      <c r="T212" s="321">
        <f t="shared" si="64"/>
        <v>18490</v>
      </c>
      <c r="U212" s="134"/>
      <c r="V212" s="134"/>
      <c r="W212" s="134"/>
      <c r="X212" s="134"/>
    </row>
    <row r="213" spans="1:24" ht="15" customHeight="1">
      <c r="A213" s="409">
        <f t="shared" si="46"/>
        <v>6.4000000000000001E-2</v>
      </c>
      <c r="B213" s="406">
        <f t="shared" si="47"/>
        <v>5.3333333333333332E-3</v>
      </c>
      <c r="C213" s="197">
        <f t="shared" si="48"/>
        <v>16</v>
      </c>
      <c r="D213" s="290">
        <v>191</v>
      </c>
      <c r="E213" s="300">
        <f t="shared" si="58"/>
        <v>1244479.4800000018</v>
      </c>
      <c r="F213" s="292">
        <f t="shared" si="49"/>
        <v>6637.22</v>
      </c>
      <c r="G213" s="292">
        <f t="shared" si="50"/>
        <v>10702.779999999999</v>
      </c>
      <c r="H213" s="293">
        <f t="shared" si="51"/>
        <v>17340</v>
      </c>
      <c r="I213" s="301">
        <f t="shared" si="59"/>
        <v>1511354.5699999959</v>
      </c>
      <c r="J213" s="510">
        <f t="shared" si="52"/>
        <v>8060.56</v>
      </c>
      <c r="K213" s="292">
        <f t="shared" si="53"/>
        <v>9389.4399999999987</v>
      </c>
      <c r="L213" s="321">
        <f t="shared" si="62"/>
        <v>17450</v>
      </c>
      <c r="M213" s="300">
        <f t="shared" si="60"/>
        <v>1322049.4300000006</v>
      </c>
      <c r="N213" s="292">
        <f t="shared" si="54"/>
        <v>7050.93</v>
      </c>
      <c r="O213" s="292">
        <f t="shared" si="55"/>
        <v>11349.07</v>
      </c>
      <c r="P213" s="293">
        <f t="shared" si="63"/>
        <v>18400</v>
      </c>
      <c r="Q213" s="301">
        <f t="shared" si="61"/>
        <v>1604798.0400000005</v>
      </c>
      <c r="R213" s="292">
        <f t="shared" si="56"/>
        <v>8558.92</v>
      </c>
      <c r="S213" s="292">
        <f t="shared" si="57"/>
        <v>9931.08</v>
      </c>
      <c r="T213" s="321">
        <f t="shared" si="64"/>
        <v>18490</v>
      </c>
      <c r="U213" s="134"/>
      <c r="V213" s="134"/>
      <c r="W213" s="134"/>
      <c r="X213" s="134"/>
    </row>
    <row r="214" spans="1:24" ht="15" customHeight="1">
      <c r="A214" s="409">
        <f t="shared" si="46"/>
        <v>6.4000000000000001E-2</v>
      </c>
      <c r="B214" s="406">
        <f t="shared" si="47"/>
        <v>5.3333333333333332E-3</v>
      </c>
      <c r="C214" s="197">
        <f t="shared" si="48"/>
        <v>16</v>
      </c>
      <c r="D214" s="290">
        <v>192</v>
      </c>
      <c r="E214" s="300">
        <f t="shared" si="58"/>
        <v>1233776.7000000018</v>
      </c>
      <c r="F214" s="292">
        <f t="shared" si="49"/>
        <v>6580.14</v>
      </c>
      <c r="G214" s="292">
        <f t="shared" si="50"/>
        <v>10759.86</v>
      </c>
      <c r="H214" s="293">
        <f t="shared" si="51"/>
        <v>17340</v>
      </c>
      <c r="I214" s="301">
        <f t="shared" si="59"/>
        <v>1501965.1299999959</v>
      </c>
      <c r="J214" s="510">
        <f t="shared" si="52"/>
        <v>8010.48</v>
      </c>
      <c r="K214" s="292">
        <f t="shared" si="53"/>
        <v>9439.52</v>
      </c>
      <c r="L214" s="321">
        <f t="shared" si="62"/>
        <v>17450</v>
      </c>
      <c r="M214" s="300">
        <f t="shared" si="60"/>
        <v>1310700.3600000006</v>
      </c>
      <c r="N214" s="292">
        <f t="shared" si="54"/>
        <v>6990.4</v>
      </c>
      <c r="O214" s="292">
        <f t="shared" si="55"/>
        <v>11409.6</v>
      </c>
      <c r="P214" s="293">
        <f t="shared" si="63"/>
        <v>18400</v>
      </c>
      <c r="Q214" s="301">
        <f t="shared" si="61"/>
        <v>1594866.9600000004</v>
      </c>
      <c r="R214" s="292">
        <f t="shared" si="56"/>
        <v>8505.9599999999991</v>
      </c>
      <c r="S214" s="292">
        <f t="shared" si="57"/>
        <v>9984.0400000000009</v>
      </c>
      <c r="T214" s="321">
        <f t="shared" si="64"/>
        <v>18490</v>
      </c>
      <c r="U214" s="134"/>
      <c r="V214" s="134"/>
      <c r="W214" s="134"/>
      <c r="X214" s="134"/>
    </row>
    <row r="215" spans="1:24" ht="15" customHeight="1">
      <c r="A215" s="409">
        <f t="shared" ref="A215:A278" si="65">VLOOKUP(D215,$A$7:$B$11,2)</f>
        <v>6.4000000000000001E-2</v>
      </c>
      <c r="B215" s="406">
        <f t="shared" ref="B215:B278" si="66">A215/12</f>
        <v>5.3333333333333332E-3</v>
      </c>
      <c r="C215" s="197">
        <f t="shared" ref="C215:C278" si="67">INT((D215+11)/12)</f>
        <v>17</v>
      </c>
      <c r="D215" s="290">
        <v>193</v>
      </c>
      <c r="E215" s="300">
        <f t="shared" si="58"/>
        <v>1223016.8400000017</v>
      </c>
      <c r="F215" s="292">
        <f t="shared" ref="F215:F278" si="68">ROUND(E215*$B215,2)</f>
        <v>6522.76</v>
      </c>
      <c r="G215" s="292">
        <f t="shared" ref="G215:G278" si="69">IF(E215&lt;H215,E215,H215-F215)</f>
        <v>10817.24</v>
      </c>
      <c r="H215" s="293">
        <f t="shared" ref="H215:H278" si="70">IF(E215&lt;$M$4,E215+F215,$M$4)</f>
        <v>17340</v>
      </c>
      <c r="I215" s="301">
        <f t="shared" si="59"/>
        <v>1492525.6099999959</v>
      </c>
      <c r="J215" s="510">
        <f t="shared" ref="J215:J278" si="71">ROUND(I215*$B215,2)</f>
        <v>7960.14</v>
      </c>
      <c r="K215" s="292">
        <f t="shared" ref="K215:K278" si="72">IF(I215&lt;L215,I215,L215-J215)</f>
        <v>9489.86</v>
      </c>
      <c r="L215" s="321">
        <f t="shared" si="62"/>
        <v>17450</v>
      </c>
      <c r="M215" s="300">
        <f t="shared" si="60"/>
        <v>1299290.7600000005</v>
      </c>
      <c r="N215" s="292">
        <f t="shared" ref="N215:N278" si="73">ROUND(M215*$B215,2)</f>
        <v>6929.55</v>
      </c>
      <c r="O215" s="292">
        <f t="shared" ref="O215:O278" si="74">IF(M215&lt;P215,M215,P215-N215)</f>
        <v>11470.45</v>
      </c>
      <c r="P215" s="293">
        <f t="shared" si="63"/>
        <v>18400</v>
      </c>
      <c r="Q215" s="301">
        <f t="shared" si="61"/>
        <v>1584882.9200000004</v>
      </c>
      <c r="R215" s="292">
        <f t="shared" ref="R215:R278" si="75">ROUND(Q215*$B215,2)</f>
        <v>8452.7099999999991</v>
      </c>
      <c r="S215" s="292">
        <f t="shared" ref="S215:S278" si="76">IF(Q215&lt;T215,Q215,T215-R215)</f>
        <v>10037.290000000001</v>
      </c>
      <c r="T215" s="321">
        <f t="shared" si="64"/>
        <v>18490</v>
      </c>
      <c r="U215" s="134"/>
      <c r="V215" s="134"/>
      <c r="W215" s="134"/>
      <c r="X215" s="134"/>
    </row>
    <row r="216" spans="1:24" ht="15" customHeight="1">
      <c r="A216" s="409">
        <f t="shared" si="65"/>
        <v>6.4000000000000001E-2</v>
      </c>
      <c r="B216" s="406">
        <f t="shared" si="66"/>
        <v>5.3333333333333332E-3</v>
      </c>
      <c r="C216" s="197">
        <f t="shared" si="67"/>
        <v>17</v>
      </c>
      <c r="D216" s="290">
        <v>194</v>
      </c>
      <c r="E216" s="300">
        <f t="shared" ref="E216:E279" si="77">IF(E215&lt;H215,0,E215-G215)</f>
        <v>1212199.6000000017</v>
      </c>
      <c r="F216" s="292">
        <f t="shared" si="68"/>
        <v>6465.06</v>
      </c>
      <c r="G216" s="292">
        <f t="shared" si="69"/>
        <v>10874.939999999999</v>
      </c>
      <c r="H216" s="293">
        <f t="shared" si="70"/>
        <v>17340</v>
      </c>
      <c r="I216" s="301">
        <f t="shared" ref="I216:I279" si="78">IF(I215&lt;L215,0,I215-K215)</f>
        <v>1483035.7499999958</v>
      </c>
      <c r="J216" s="510">
        <f t="shared" si="71"/>
        <v>7909.52</v>
      </c>
      <c r="K216" s="292">
        <f t="shared" si="72"/>
        <v>9540.48</v>
      </c>
      <c r="L216" s="321">
        <f t="shared" si="62"/>
        <v>17450</v>
      </c>
      <c r="M216" s="300">
        <f t="shared" ref="M216:M279" si="79">IF(M215&lt;P215,0,M215-O215)</f>
        <v>1287820.3100000005</v>
      </c>
      <c r="N216" s="292">
        <f t="shared" si="73"/>
        <v>6868.37</v>
      </c>
      <c r="O216" s="292">
        <f t="shared" si="74"/>
        <v>11531.630000000001</v>
      </c>
      <c r="P216" s="293">
        <f t="shared" si="63"/>
        <v>18400</v>
      </c>
      <c r="Q216" s="301">
        <f t="shared" ref="Q216:Q279" si="80">IF(Q215&lt;T215,0,Q215-S215)</f>
        <v>1574845.6300000004</v>
      </c>
      <c r="R216" s="292">
        <f t="shared" si="75"/>
        <v>8399.18</v>
      </c>
      <c r="S216" s="292">
        <f t="shared" si="76"/>
        <v>10090.82</v>
      </c>
      <c r="T216" s="321">
        <f t="shared" si="64"/>
        <v>18490</v>
      </c>
      <c r="U216" s="134"/>
      <c r="V216" s="134"/>
      <c r="W216" s="134"/>
      <c r="X216" s="134"/>
    </row>
    <row r="217" spans="1:24" ht="15" customHeight="1">
      <c r="A217" s="409">
        <f t="shared" si="65"/>
        <v>6.4000000000000001E-2</v>
      </c>
      <c r="B217" s="406">
        <f t="shared" si="66"/>
        <v>5.3333333333333332E-3</v>
      </c>
      <c r="C217" s="197">
        <f t="shared" si="67"/>
        <v>17</v>
      </c>
      <c r="D217" s="290">
        <v>195</v>
      </c>
      <c r="E217" s="300">
        <f t="shared" si="77"/>
        <v>1201324.6600000018</v>
      </c>
      <c r="F217" s="292">
        <f t="shared" si="68"/>
        <v>6407.06</v>
      </c>
      <c r="G217" s="292">
        <f t="shared" si="69"/>
        <v>10932.939999999999</v>
      </c>
      <c r="H217" s="293">
        <f t="shared" si="70"/>
        <v>17340</v>
      </c>
      <c r="I217" s="301">
        <f t="shared" si="78"/>
        <v>1473495.2699999958</v>
      </c>
      <c r="J217" s="510">
        <f t="shared" si="71"/>
        <v>7858.64</v>
      </c>
      <c r="K217" s="292">
        <f t="shared" si="72"/>
        <v>9591.36</v>
      </c>
      <c r="L217" s="321">
        <f t="shared" si="62"/>
        <v>17450</v>
      </c>
      <c r="M217" s="300">
        <f t="shared" si="79"/>
        <v>1276288.6800000006</v>
      </c>
      <c r="N217" s="292">
        <f t="shared" si="73"/>
        <v>6806.87</v>
      </c>
      <c r="O217" s="292">
        <f t="shared" si="74"/>
        <v>11593.130000000001</v>
      </c>
      <c r="P217" s="293">
        <f t="shared" si="63"/>
        <v>18400</v>
      </c>
      <c r="Q217" s="301">
        <f t="shared" si="80"/>
        <v>1564754.8100000003</v>
      </c>
      <c r="R217" s="292">
        <f t="shared" si="75"/>
        <v>8345.36</v>
      </c>
      <c r="S217" s="292">
        <f t="shared" si="76"/>
        <v>10144.64</v>
      </c>
      <c r="T217" s="321">
        <f t="shared" si="64"/>
        <v>18490</v>
      </c>
      <c r="U217" s="134"/>
      <c r="V217" s="134"/>
      <c r="W217" s="134"/>
      <c r="X217" s="134"/>
    </row>
    <row r="218" spans="1:24" ht="15" customHeight="1">
      <c r="A218" s="409">
        <f t="shared" si="65"/>
        <v>6.4000000000000001E-2</v>
      </c>
      <c r="B218" s="406">
        <f t="shared" si="66"/>
        <v>5.3333333333333332E-3</v>
      </c>
      <c r="C218" s="197">
        <f t="shared" si="67"/>
        <v>17</v>
      </c>
      <c r="D218" s="290">
        <v>196</v>
      </c>
      <c r="E218" s="300">
        <f t="shared" si="77"/>
        <v>1190391.7200000018</v>
      </c>
      <c r="F218" s="292">
        <f t="shared" si="68"/>
        <v>6348.76</v>
      </c>
      <c r="G218" s="292">
        <f t="shared" si="69"/>
        <v>10991.24</v>
      </c>
      <c r="H218" s="293">
        <f t="shared" si="70"/>
        <v>17340</v>
      </c>
      <c r="I218" s="301">
        <f t="shared" si="78"/>
        <v>1463903.9099999957</v>
      </c>
      <c r="J218" s="510">
        <f t="shared" si="71"/>
        <v>7807.49</v>
      </c>
      <c r="K218" s="292">
        <f t="shared" si="72"/>
        <v>9642.51</v>
      </c>
      <c r="L218" s="321">
        <f t="shared" si="62"/>
        <v>17450</v>
      </c>
      <c r="M218" s="300">
        <f t="shared" si="79"/>
        <v>1264695.5500000007</v>
      </c>
      <c r="N218" s="292">
        <f t="shared" si="73"/>
        <v>6745.04</v>
      </c>
      <c r="O218" s="292">
        <f t="shared" si="74"/>
        <v>11654.96</v>
      </c>
      <c r="P218" s="293">
        <f t="shared" si="63"/>
        <v>18400</v>
      </c>
      <c r="Q218" s="301">
        <f t="shared" si="80"/>
        <v>1554610.1700000004</v>
      </c>
      <c r="R218" s="292">
        <f t="shared" si="75"/>
        <v>8291.25</v>
      </c>
      <c r="S218" s="292">
        <f t="shared" si="76"/>
        <v>10198.75</v>
      </c>
      <c r="T218" s="321">
        <f t="shared" si="64"/>
        <v>18490</v>
      </c>
      <c r="U218" s="134"/>
      <c r="V218" s="134"/>
      <c r="W218" s="134"/>
      <c r="X218" s="134"/>
    </row>
    <row r="219" spans="1:24" ht="15" customHeight="1">
      <c r="A219" s="409">
        <f t="shared" si="65"/>
        <v>6.4000000000000001E-2</v>
      </c>
      <c r="B219" s="406">
        <f t="shared" si="66"/>
        <v>5.3333333333333332E-3</v>
      </c>
      <c r="C219" s="197">
        <f t="shared" si="67"/>
        <v>17</v>
      </c>
      <c r="D219" s="290">
        <v>197</v>
      </c>
      <c r="E219" s="300">
        <f t="shared" si="77"/>
        <v>1179400.4800000018</v>
      </c>
      <c r="F219" s="292">
        <f t="shared" si="68"/>
        <v>6290.14</v>
      </c>
      <c r="G219" s="292">
        <f t="shared" si="69"/>
        <v>11049.86</v>
      </c>
      <c r="H219" s="293">
        <f t="shared" si="70"/>
        <v>17340</v>
      </c>
      <c r="I219" s="301">
        <f t="shared" si="78"/>
        <v>1454261.3999999957</v>
      </c>
      <c r="J219" s="510">
        <f t="shared" si="71"/>
        <v>7756.06</v>
      </c>
      <c r="K219" s="292">
        <f t="shared" si="72"/>
        <v>9693.9399999999987</v>
      </c>
      <c r="L219" s="321">
        <f t="shared" si="62"/>
        <v>17450</v>
      </c>
      <c r="M219" s="300">
        <f t="shared" si="79"/>
        <v>1253040.5900000008</v>
      </c>
      <c r="N219" s="292">
        <f t="shared" si="73"/>
        <v>6682.88</v>
      </c>
      <c r="O219" s="292">
        <f t="shared" si="74"/>
        <v>11717.119999999999</v>
      </c>
      <c r="P219" s="293">
        <f t="shared" si="63"/>
        <v>18400</v>
      </c>
      <c r="Q219" s="301">
        <f t="shared" si="80"/>
        <v>1544411.4200000004</v>
      </c>
      <c r="R219" s="292">
        <f t="shared" si="75"/>
        <v>8236.86</v>
      </c>
      <c r="S219" s="292">
        <f t="shared" si="76"/>
        <v>10253.14</v>
      </c>
      <c r="T219" s="321">
        <f t="shared" si="64"/>
        <v>18490</v>
      </c>
      <c r="U219" s="134"/>
      <c r="V219" s="134"/>
      <c r="W219" s="134"/>
      <c r="X219" s="134"/>
    </row>
    <row r="220" spans="1:24" ht="15" customHeight="1">
      <c r="A220" s="409">
        <f t="shared" si="65"/>
        <v>6.4000000000000001E-2</v>
      </c>
      <c r="B220" s="406">
        <f t="shared" si="66"/>
        <v>5.3333333333333332E-3</v>
      </c>
      <c r="C220" s="197">
        <f t="shared" si="67"/>
        <v>17</v>
      </c>
      <c r="D220" s="290">
        <v>198</v>
      </c>
      <c r="E220" s="300">
        <f t="shared" si="77"/>
        <v>1168350.6200000017</v>
      </c>
      <c r="F220" s="292">
        <f t="shared" si="68"/>
        <v>6231.2</v>
      </c>
      <c r="G220" s="292">
        <f t="shared" si="69"/>
        <v>11108.8</v>
      </c>
      <c r="H220" s="293">
        <f t="shared" si="70"/>
        <v>17340</v>
      </c>
      <c r="I220" s="301">
        <f t="shared" si="78"/>
        <v>1444567.4599999958</v>
      </c>
      <c r="J220" s="510">
        <f t="shared" si="71"/>
        <v>7704.36</v>
      </c>
      <c r="K220" s="292">
        <f t="shared" si="72"/>
        <v>9745.64</v>
      </c>
      <c r="L220" s="321">
        <f t="shared" si="62"/>
        <v>17450</v>
      </c>
      <c r="M220" s="300">
        <f t="shared" si="79"/>
        <v>1241323.4700000007</v>
      </c>
      <c r="N220" s="292">
        <f t="shared" si="73"/>
        <v>6620.39</v>
      </c>
      <c r="O220" s="292">
        <f t="shared" si="74"/>
        <v>11779.61</v>
      </c>
      <c r="P220" s="293">
        <f t="shared" si="63"/>
        <v>18400</v>
      </c>
      <c r="Q220" s="301">
        <f t="shared" si="80"/>
        <v>1534158.2800000005</v>
      </c>
      <c r="R220" s="292">
        <f t="shared" si="75"/>
        <v>8182.18</v>
      </c>
      <c r="S220" s="292">
        <f t="shared" si="76"/>
        <v>10307.82</v>
      </c>
      <c r="T220" s="321">
        <f t="shared" si="64"/>
        <v>18490</v>
      </c>
      <c r="U220" s="134"/>
      <c r="V220" s="134"/>
      <c r="W220" s="134"/>
      <c r="X220" s="134"/>
    </row>
    <row r="221" spans="1:24" ht="15" customHeight="1">
      <c r="A221" s="409">
        <f t="shared" si="65"/>
        <v>6.4000000000000001E-2</v>
      </c>
      <c r="B221" s="406">
        <f t="shared" si="66"/>
        <v>5.3333333333333332E-3</v>
      </c>
      <c r="C221" s="197">
        <f t="shared" si="67"/>
        <v>17</v>
      </c>
      <c r="D221" s="290">
        <v>199</v>
      </c>
      <c r="E221" s="300">
        <f t="shared" si="77"/>
        <v>1157241.8200000017</v>
      </c>
      <c r="F221" s="292">
        <f t="shared" si="68"/>
        <v>6171.96</v>
      </c>
      <c r="G221" s="292">
        <f t="shared" si="69"/>
        <v>11168.04</v>
      </c>
      <c r="H221" s="293">
        <f t="shared" si="70"/>
        <v>17340</v>
      </c>
      <c r="I221" s="301">
        <f t="shared" si="78"/>
        <v>1434821.8199999959</v>
      </c>
      <c r="J221" s="510">
        <f t="shared" si="71"/>
        <v>7652.38</v>
      </c>
      <c r="K221" s="292">
        <f t="shared" si="72"/>
        <v>9797.619999999999</v>
      </c>
      <c r="L221" s="321">
        <f t="shared" si="62"/>
        <v>17450</v>
      </c>
      <c r="M221" s="300">
        <f t="shared" si="79"/>
        <v>1229543.8600000006</v>
      </c>
      <c r="N221" s="292">
        <f t="shared" si="73"/>
        <v>6557.57</v>
      </c>
      <c r="O221" s="292">
        <f t="shared" si="74"/>
        <v>11842.43</v>
      </c>
      <c r="P221" s="293">
        <f t="shared" si="63"/>
        <v>18400</v>
      </c>
      <c r="Q221" s="301">
        <f t="shared" si="80"/>
        <v>1523850.4600000004</v>
      </c>
      <c r="R221" s="292">
        <f t="shared" si="75"/>
        <v>8127.2</v>
      </c>
      <c r="S221" s="292">
        <f t="shared" si="76"/>
        <v>10362.799999999999</v>
      </c>
      <c r="T221" s="321">
        <f t="shared" si="64"/>
        <v>18490</v>
      </c>
      <c r="U221" s="134"/>
      <c r="V221" s="134"/>
      <c r="W221" s="134"/>
      <c r="X221" s="134"/>
    </row>
    <row r="222" spans="1:24" ht="15" customHeight="1">
      <c r="A222" s="409">
        <f t="shared" si="65"/>
        <v>6.4000000000000001E-2</v>
      </c>
      <c r="B222" s="406">
        <f t="shared" si="66"/>
        <v>5.3333333333333332E-3</v>
      </c>
      <c r="C222" s="197">
        <f t="shared" si="67"/>
        <v>17</v>
      </c>
      <c r="D222" s="290">
        <v>200</v>
      </c>
      <c r="E222" s="300">
        <f t="shared" si="77"/>
        <v>1146073.7800000017</v>
      </c>
      <c r="F222" s="292">
        <f t="shared" si="68"/>
        <v>6112.39</v>
      </c>
      <c r="G222" s="292">
        <f t="shared" si="69"/>
        <v>11227.61</v>
      </c>
      <c r="H222" s="293">
        <f t="shared" si="70"/>
        <v>17340</v>
      </c>
      <c r="I222" s="301">
        <f t="shared" si="78"/>
        <v>1425024.1999999958</v>
      </c>
      <c r="J222" s="510">
        <f t="shared" si="71"/>
        <v>7600.13</v>
      </c>
      <c r="K222" s="292">
        <f t="shared" si="72"/>
        <v>9849.869999999999</v>
      </c>
      <c r="L222" s="321">
        <f t="shared" si="62"/>
        <v>17450</v>
      </c>
      <c r="M222" s="300">
        <f t="shared" si="79"/>
        <v>1217701.4300000006</v>
      </c>
      <c r="N222" s="292">
        <f t="shared" si="73"/>
        <v>6494.41</v>
      </c>
      <c r="O222" s="292">
        <f t="shared" si="74"/>
        <v>11905.59</v>
      </c>
      <c r="P222" s="293">
        <f t="shared" si="63"/>
        <v>18400</v>
      </c>
      <c r="Q222" s="301">
        <f t="shared" si="80"/>
        <v>1513487.6600000004</v>
      </c>
      <c r="R222" s="292">
        <f t="shared" si="75"/>
        <v>8071.93</v>
      </c>
      <c r="S222" s="292">
        <f t="shared" si="76"/>
        <v>10418.07</v>
      </c>
      <c r="T222" s="321">
        <f t="shared" si="64"/>
        <v>18490</v>
      </c>
      <c r="U222" s="134"/>
      <c r="V222" s="134"/>
      <c r="W222" s="134"/>
      <c r="X222" s="134"/>
    </row>
    <row r="223" spans="1:24" ht="15" customHeight="1">
      <c r="A223" s="409">
        <f t="shared" si="65"/>
        <v>6.4000000000000001E-2</v>
      </c>
      <c r="B223" s="406">
        <f t="shared" si="66"/>
        <v>5.3333333333333332E-3</v>
      </c>
      <c r="C223" s="197">
        <f t="shared" si="67"/>
        <v>17</v>
      </c>
      <c r="D223" s="290">
        <v>201</v>
      </c>
      <c r="E223" s="300">
        <f t="shared" si="77"/>
        <v>1134846.1700000016</v>
      </c>
      <c r="F223" s="292">
        <f t="shared" si="68"/>
        <v>6052.51</v>
      </c>
      <c r="G223" s="292">
        <f t="shared" si="69"/>
        <v>11287.49</v>
      </c>
      <c r="H223" s="293">
        <f t="shared" si="70"/>
        <v>17340</v>
      </c>
      <c r="I223" s="301">
        <f t="shared" si="78"/>
        <v>1415174.3299999957</v>
      </c>
      <c r="J223" s="510">
        <f t="shared" si="71"/>
        <v>7547.6</v>
      </c>
      <c r="K223" s="292">
        <f t="shared" si="72"/>
        <v>9902.4</v>
      </c>
      <c r="L223" s="321">
        <f t="shared" si="62"/>
        <v>17450</v>
      </c>
      <c r="M223" s="300">
        <f t="shared" si="79"/>
        <v>1205795.8400000005</v>
      </c>
      <c r="N223" s="292">
        <f t="shared" si="73"/>
        <v>6430.91</v>
      </c>
      <c r="O223" s="292">
        <f t="shared" si="74"/>
        <v>11969.09</v>
      </c>
      <c r="P223" s="293">
        <f t="shared" si="63"/>
        <v>18400</v>
      </c>
      <c r="Q223" s="301">
        <f t="shared" si="80"/>
        <v>1503069.5900000003</v>
      </c>
      <c r="R223" s="292">
        <f t="shared" si="75"/>
        <v>8016.37</v>
      </c>
      <c r="S223" s="292">
        <f t="shared" si="76"/>
        <v>10473.630000000001</v>
      </c>
      <c r="T223" s="321">
        <f t="shared" si="64"/>
        <v>18490</v>
      </c>
      <c r="U223" s="134"/>
      <c r="V223" s="134"/>
      <c r="W223" s="134"/>
      <c r="X223" s="134"/>
    </row>
    <row r="224" spans="1:24" ht="15" customHeight="1">
      <c r="A224" s="409">
        <f t="shared" si="65"/>
        <v>6.4000000000000001E-2</v>
      </c>
      <c r="B224" s="406">
        <f t="shared" si="66"/>
        <v>5.3333333333333332E-3</v>
      </c>
      <c r="C224" s="197">
        <f t="shared" si="67"/>
        <v>17</v>
      </c>
      <c r="D224" s="290">
        <v>202</v>
      </c>
      <c r="E224" s="300">
        <f t="shared" si="77"/>
        <v>1123558.6800000016</v>
      </c>
      <c r="F224" s="292">
        <f t="shared" si="68"/>
        <v>5992.31</v>
      </c>
      <c r="G224" s="292">
        <f t="shared" si="69"/>
        <v>11347.689999999999</v>
      </c>
      <c r="H224" s="293">
        <f t="shared" si="70"/>
        <v>17340</v>
      </c>
      <c r="I224" s="301">
        <f t="shared" si="78"/>
        <v>1405271.9299999957</v>
      </c>
      <c r="J224" s="510">
        <f t="shared" si="71"/>
        <v>7494.78</v>
      </c>
      <c r="K224" s="292">
        <f t="shared" si="72"/>
        <v>9955.2200000000012</v>
      </c>
      <c r="L224" s="321">
        <f t="shared" si="62"/>
        <v>17450</v>
      </c>
      <c r="M224" s="300">
        <f t="shared" si="79"/>
        <v>1193826.7500000005</v>
      </c>
      <c r="N224" s="292">
        <f t="shared" si="73"/>
        <v>6367.08</v>
      </c>
      <c r="O224" s="292">
        <f t="shared" si="74"/>
        <v>12032.92</v>
      </c>
      <c r="P224" s="293">
        <f t="shared" si="63"/>
        <v>18400</v>
      </c>
      <c r="Q224" s="301">
        <f t="shared" si="80"/>
        <v>1492595.9600000004</v>
      </c>
      <c r="R224" s="292">
        <f t="shared" si="75"/>
        <v>7960.51</v>
      </c>
      <c r="S224" s="292">
        <f t="shared" si="76"/>
        <v>10529.49</v>
      </c>
      <c r="T224" s="321">
        <f t="shared" si="64"/>
        <v>18490</v>
      </c>
      <c r="U224" s="134"/>
      <c r="V224" s="134"/>
      <c r="W224" s="134"/>
      <c r="X224" s="134"/>
    </row>
    <row r="225" spans="1:24" ht="15" customHeight="1">
      <c r="A225" s="409">
        <f t="shared" si="65"/>
        <v>6.4000000000000001E-2</v>
      </c>
      <c r="B225" s="406">
        <f t="shared" si="66"/>
        <v>5.3333333333333332E-3</v>
      </c>
      <c r="C225" s="197">
        <f t="shared" si="67"/>
        <v>17</v>
      </c>
      <c r="D225" s="290">
        <v>203</v>
      </c>
      <c r="E225" s="300">
        <f t="shared" si="77"/>
        <v>1112210.9900000016</v>
      </c>
      <c r="F225" s="292">
        <f t="shared" si="68"/>
        <v>5931.79</v>
      </c>
      <c r="G225" s="292">
        <f t="shared" si="69"/>
        <v>11408.21</v>
      </c>
      <c r="H225" s="293">
        <f t="shared" si="70"/>
        <v>17340</v>
      </c>
      <c r="I225" s="301">
        <f t="shared" si="78"/>
        <v>1395316.7099999958</v>
      </c>
      <c r="J225" s="510">
        <f t="shared" si="71"/>
        <v>7441.69</v>
      </c>
      <c r="K225" s="292">
        <f t="shared" si="72"/>
        <v>10008.310000000001</v>
      </c>
      <c r="L225" s="321">
        <f t="shared" si="62"/>
        <v>17450</v>
      </c>
      <c r="M225" s="300">
        <f t="shared" si="79"/>
        <v>1181793.8300000005</v>
      </c>
      <c r="N225" s="292">
        <f t="shared" si="73"/>
        <v>6302.9</v>
      </c>
      <c r="O225" s="292">
        <f t="shared" si="74"/>
        <v>12097.1</v>
      </c>
      <c r="P225" s="293">
        <f t="shared" si="63"/>
        <v>18400</v>
      </c>
      <c r="Q225" s="301">
        <f t="shared" si="80"/>
        <v>1482066.4700000004</v>
      </c>
      <c r="R225" s="292">
        <f t="shared" si="75"/>
        <v>7904.35</v>
      </c>
      <c r="S225" s="292">
        <f t="shared" si="76"/>
        <v>10585.65</v>
      </c>
      <c r="T225" s="321">
        <f t="shared" si="64"/>
        <v>18490</v>
      </c>
      <c r="U225" s="134"/>
      <c r="V225" s="134"/>
      <c r="W225" s="134"/>
      <c r="X225" s="134"/>
    </row>
    <row r="226" spans="1:24" ht="15" customHeight="1">
      <c r="A226" s="409">
        <f t="shared" si="65"/>
        <v>6.4000000000000001E-2</v>
      </c>
      <c r="B226" s="406">
        <f t="shared" si="66"/>
        <v>5.3333333333333332E-3</v>
      </c>
      <c r="C226" s="197">
        <f t="shared" si="67"/>
        <v>17</v>
      </c>
      <c r="D226" s="290">
        <v>204</v>
      </c>
      <c r="E226" s="300">
        <f t="shared" si="77"/>
        <v>1100802.7800000017</v>
      </c>
      <c r="F226" s="292">
        <f t="shared" si="68"/>
        <v>5870.95</v>
      </c>
      <c r="G226" s="292">
        <f t="shared" si="69"/>
        <v>11469.05</v>
      </c>
      <c r="H226" s="293">
        <f t="shared" si="70"/>
        <v>17340</v>
      </c>
      <c r="I226" s="301">
        <f t="shared" si="78"/>
        <v>1385308.3999999957</v>
      </c>
      <c r="J226" s="510">
        <f t="shared" si="71"/>
        <v>7388.31</v>
      </c>
      <c r="K226" s="292">
        <f t="shared" si="72"/>
        <v>10061.689999999999</v>
      </c>
      <c r="L226" s="321">
        <f t="shared" si="62"/>
        <v>17450</v>
      </c>
      <c r="M226" s="300">
        <f t="shared" si="79"/>
        <v>1169696.7300000004</v>
      </c>
      <c r="N226" s="292">
        <f t="shared" si="73"/>
        <v>6238.38</v>
      </c>
      <c r="O226" s="292">
        <f t="shared" si="74"/>
        <v>12161.619999999999</v>
      </c>
      <c r="P226" s="293">
        <f t="shared" si="63"/>
        <v>18400</v>
      </c>
      <c r="Q226" s="301">
        <f t="shared" si="80"/>
        <v>1471480.8200000005</v>
      </c>
      <c r="R226" s="292">
        <f t="shared" si="75"/>
        <v>7847.9</v>
      </c>
      <c r="S226" s="292">
        <f t="shared" si="76"/>
        <v>10642.1</v>
      </c>
      <c r="T226" s="321">
        <f t="shared" si="64"/>
        <v>18490</v>
      </c>
      <c r="U226" s="134"/>
      <c r="V226" s="134"/>
      <c r="W226" s="134"/>
      <c r="X226" s="134"/>
    </row>
    <row r="227" spans="1:24" ht="15" customHeight="1">
      <c r="A227" s="409">
        <f t="shared" si="65"/>
        <v>6.4000000000000001E-2</v>
      </c>
      <c r="B227" s="406">
        <f t="shared" si="66"/>
        <v>5.3333333333333332E-3</v>
      </c>
      <c r="C227" s="197">
        <f t="shared" si="67"/>
        <v>18</v>
      </c>
      <c r="D227" s="290">
        <v>205</v>
      </c>
      <c r="E227" s="300">
        <f t="shared" si="77"/>
        <v>1089333.7300000016</v>
      </c>
      <c r="F227" s="292">
        <f t="shared" si="68"/>
        <v>5809.78</v>
      </c>
      <c r="G227" s="292">
        <f t="shared" si="69"/>
        <v>11530.220000000001</v>
      </c>
      <c r="H227" s="293">
        <f t="shared" si="70"/>
        <v>17340</v>
      </c>
      <c r="I227" s="301">
        <f t="shared" si="78"/>
        <v>1375246.7099999958</v>
      </c>
      <c r="J227" s="510">
        <f t="shared" si="71"/>
        <v>7334.65</v>
      </c>
      <c r="K227" s="292">
        <f t="shared" si="72"/>
        <v>10115.35</v>
      </c>
      <c r="L227" s="321">
        <f t="shared" ref="L227:L290" si="81">IF(I227&lt;$M$5,I227+J227,$M$5)</f>
        <v>17450</v>
      </c>
      <c r="M227" s="300">
        <f t="shared" si="79"/>
        <v>1157535.1100000003</v>
      </c>
      <c r="N227" s="292">
        <f t="shared" si="73"/>
        <v>6173.52</v>
      </c>
      <c r="O227" s="292">
        <f t="shared" si="74"/>
        <v>12226.48</v>
      </c>
      <c r="P227" s="293">
        <f t="shared" si="63"/>
        <v>18400</v>
      </c>
      <c r="Q227" s="301">
        <f t="shared" si="80"/>
        <v>1460838.7200000004</v>
      </c>
      <c r="R227" s="292">
        <f t="shared" si="75"/>
        <v>7791.14</v>
      </c>
      <c r="S227" s="292">
        <f t="shared" si="76"/>
        <v>10698.86</v>
      </c>
      <c r="T227" s="321">
        <f t="shared" si="64"/>
        <v>18490</v>
      </c>
      <c r="U227" s="134"/>
      <c r="V227" s="134"/>
      <c r="W227" s="134"/>
      <c r="X227" s="134"/>
    </row>
    <row r="228" spans="1:24" ht="15" customHeight="1">
      <c r="A228" s="409">
        <f t="shared" si="65"/>
        <v>6.4000000000000001E-2</v>
      </c>
      <c r="B228" s="406">
        <f t="shared" si="66"/>
        <v>5.3333333333333332E-3</v>
      </c>
      <c r="C228" s="197">
        <f t="shared" si="67"/>
        <v>18</v>
      </c>
      <c r="D228" s="290">
        <v>206</v>
      </c>
      <c r="E228" s="300">
        <f t="shared" si="77"/>
        <v>1077803.5100000016</v>
      </c>
      <c r="F228" s="292">
        <f t="shared" si="68"/>
        <v>5748.29</v>
      </c>
      <c r="G228" s="292">
        <f t="shared" si="69"/>
        <v>11591.71</v>
      </c>
      <c r="H228" s="293">
        <f t="shared" si="70"/>
        <v>17340</v>
      </c>
      <c r="I228" s="301">
        <f t="shared" si="78"/>
        <v>1365131.3599999957</v>
      </c>
      <c r="J228" s="510">
        <f t="shared" si="71"/>
        <v>7280.7</v>
      </c>
      <c r="K228" s="292">
        <f t="shared" si="72"/>
        <v>10169.299999999999</v>
      </c>
      <c r="L228" s="321">
        <f t="shared" si="81"/>
        <v>17450</v>
      </c>
      <c r="M228" s="300">
        <f t="shared" si="79"/>
        <v>1145308.6300000004</v>
      </c>
      <c r="N228" s="292">
        <f t="shared" si="73"/>
        <v>6108.31</v>
      </c>
      <c r="O228" s="292">
        <f t="shared" si="74"/>
        <v>12291.689999999999</v>
      </c>
      <c r="P228" s="293">
        <f t="shared" si="63"/>
        <v>18400</v>
      </c>
      <c r="Q228" s="301">
        <f t="shared" si="80"/>
        <v>1450139.8600000003</v>
      </c>
      <c r="R228" s="292">
        <f t="shared" si="75"/>
        <v>7734.08</v>
      </c>
      <c r="S228" s="292">
        <f t="shared" si="76"/>
        <v>10755.92</v>
      </c>
      <c r="T228" s="321">
        <f t="shared" si="64"/>
        <v>18490</v>
      </c>
      <c r="U228" s="134"/>
      <c r="V228" s="134"/>
      <c r="W228" s="134"/>
      <c r="X228" s="134"/>
    </row>
    <row r="229" spans="1:24" ht="15" customHeight="1">
      <c r="A229" s="409">
        <f t="shared" si="65"/>
        <v>6.4000000000000001E-2</v>
      </c>
      <c r="B229" s="406">
        <f t="shared" si="66"/>
        <v>5.3333333333333332E-3</v>
      </c>
      <c r="C229" s="197">
        <f t="shared" si="67"/>
        <v>18</v>
      </c>
      <c r="D229" s="290">
        <v>207</v>
      </c>
      <c r="E229" s="300">
        <f t="shared" si="77"/>
        <v>1066211.8000000017</v>
      </c>
      <c r="F229" s="292">
        <f t="shared" si="68"/>
        <v>5686.46</v>
      </c>
      <c r="G229" s="292">
        <f t="shared" si="69"/>
        <v>11653.54</v>
      </c>
      <c r="H229" s="293">
        <f t="shared" si="70"/>
        <v>17340</v>
      </c>
      <c r="I229" s="301">
        <f t="shared" si="78"/>
        <v>1354962.0599999956</v>
      </c>
      <c r="J229" s="510">
        <f t="shared" si="71"/>
        <v>7226.46</v>
      </c>
      <c r="K229" s="292">
        <f t="shared" si="72"/>
        <v>10223.540000000001</v>
      </c>
      <c r="L229" s="321">
        <f t="shared" si="81"/>
        <v>17450</v>
      </c>
      <c r="M229" s="300">
        <f t="shared" si="79"/>
        <v>1133016.9400000004</v>
      </c>
      <c r="N229" s="292">
        <f t="shared" si="73"/>
        <v>6042.76</v>
      </c>
      <c r="O229" s="292">
        <f t="shared" si="74"/>
        <v>12357.24</v>
      </c>
      <c r="P229" s="293">
        <f t="shared" si="63"/>
        <v>18400</v>
      </c>
      <c r="Q229" s="301">
        <f t="shared" si="80"/>
        <v>1439383.9400000004</v>
      </c>
      <c r="R229" s="292">
        <f t="shared" si="75"/>
        <v>7676.71</v>
      </c>
      <c r="S229" s="292">
        <f t="shared" si="76"/>
        <v>10813.29</v>
      </c>
      <c r="T229" s="321">
        <f t="shared" si="64"/>
        <v>18490</v>
      </c>
      <c r="U229" s="134"/>
      <c r="V229" s="134"/>
      <c r="W229" s="134"/>
      <c r="X229" s="134"/>
    </row>
    <row r="230" spans="1:24" ht="15" customHeight="1">
      <c r="A230" s="409">
        <f t="shared" si="65"/>
        <v>6.4000000000000001E-2</v>
      </c>
      <c r="B230" s="406">
        <f t="shared" si="66"/>
        <v>5.3333333333333332E-3</v>
      </c>
      <c r="C230" s="197">
        <f t="shared" si="67"/>
        <v>18</v>
      </c>
      <c r="D230" s="290">
        <v>208</v>
      </c>
      <c r="E230" s="300">
        <f t="shared" si="77"/>
        <v>1054558.2600000016</v>
      </c>
      <c r="F230" s="292">
        <f t="shared" si="68"/>
        <v>5624.31</v>
      </c>
      <c r="G230" s="292">
        <f t="shared" si="69"/>
        <v>11715.689999999999</v>
      </c>
      <c r="H230" s="293">
        <f t="shared" si="70"/>
        <v>17340</v>
      </c>
      <c r="I230" s="301">
        <f t="shared" si="78"/>
        <v>1344738.5199999956</v>
      </c>
      <c r="J230" s="510">
        <f t="shared" si="71"/>
        <v>7171.94</v>
      </c>
      <c r="K230" s="292">
        <f t="shared" si="72"/>
        <v>10278.060000000001</v>
      </c>
      <c r="L230" s="321">
        <f t="shared" si="81"/>
        <v>17450</v>
      </c>
      <c r="M230" s="300">
        <f t="shared" si="79"/>
        <v>1120659.7000000004</v>
      </c>
      <c r="N230" s="292">
        <f t="shared" si="73"/>
        <v>5976.85</v>
      </c>
      <c r="O230" s="292">
        <f t="shared" si="74"/>
        <v>12423.15</v>
      </c>
      <c r="P230" s="293">
        <f t="shared" si="63"/>
        <v>18400</v>
      </c>
      <c r="Q230" s="301">
        <f t="shared" si="80"/>
        <v>1428570.6500000004</v>
      </c>
      <c r="R230" s="292">
        <f t="shared" si="75"/>
        <v>7619.04</v>
      </c>
      <c r="S230" s="292">
        <f t="shared" si="76"/>
        <v>10870.96</v>
      </c>
      <c r="T230" s="321">
        <f t="shared" si="64"/>
        <v>18490</v>
      </c>
      <c r="U230" s="134"/>
      <c r="V230" s="134"/>
      <c r="W230" s="134"/>
      <c r="X230" s="134"/>
    </row>
    <row r="231" spans="1:24" ht="15" customHeight="1">
      <c r="A231" s="409">
        <f t="shared" si="65"/>
        <v>6.4000000000000001E-2</v>
      </c>
      <c r="B231" s="406">
        <f t="shared" si="66"/>
        <v>5.3333333333333332E-3</v>
      </c>
      <c r="C231" s="197">
        <f t="shared" si="67"/>
        <v>18</v>
      </c>
      <c r="D231" s="290">
        <v>209</v>
      </c>
      <c r="E231" s="300">
        <f t="shared" si="77"/>
        <v>1042842.5700000017</v>
      </c>
      <c r="F231" s="292">
        <f t="shared" si="68"/>
        <v>5561.83</v>
      </c>
      <c r="G231" s="292">
        <f t="shared" si="69"/>
        <v>11778.17</v>
      </c>
      <c r="H231" s="293">
        <f t="shared" si="70"/>
        <v>17340</v>
      </c>
      <c r="I231" s="301">
        <f t="shared" si="78"/>
        <v>1334460.4599999955</v>
      </c>
      <c r="J231" s="510">
        <f t="shared" si="71"/>
        <v>7117.12</v>
      </c>
      <c r="K231" s="292">
        <f t="shared" si="72"/>
        <v>10332.880000000001</v>
      </c>
      <c r="L231" s="321">
        <f t="shared" si="81"/>
        <v>17450</v>
      </c>
      <c r="M231" s="300">
        <f t="shared" si="79"/>
        <v>1108236.5500000005</v>
      </c>
      <c r="N231" s="292">
        <f t="shared" si="73"/>
        <v>5910.59</v>
      </c>
      <c r="O231" s="292">
        <f t="shared" si="74"/>
        <v>12489.41</v>
      </c>
      <c r="P231" s="293">
        <f t="shared" si="63"/>
        <v>18400</v>
      </c>
      <c r="Q231" s="301">
        <f t="shared" si="80"/>
        <v>1417699.6900000004</v>
      </c>
      <c r="R231" s="292">
        <f t="shared" si="75"/>
        <v>7561.07</v>
      </c>
      <c r="S231" s="292">
        <f t="shared" si="76"/>
        <v>10928.93</v>
      </c>
      <c r="T231" s="321">
        <f t="shared" si="64"/>
        <v>18490</v>
      </c>
      <c r="U231" s="134"/>
      <c r="V231" s="134"/>
      <c r="W231" s="134"/>
      <c r="X231" s="134"/>
    </row>
    <row r="232" spans="1:24" ht="15" customHeight="1">
      <c r="A232" s="409">
        <f t="shared" si="65"/>
        <v>6.4000000000000001E-2</v>
      </c>
      <c r="B232" s="406">
        <f t="shared" si="66"/>
        <v>5.3333333333333332E-3</v>
      </c>
      <c r="C232" s="197">
        <f t="shared" si="67"/>
        <v>18</v>
      </c>
      <c r="D232" s="290">
        <v>210</v>
      </c>
      <c r="E232" s="300">
        <f t="shared" si="77"/>
        <v>1031064.4000000017</v>
      </c>
      <c r="F232" s="292">
        <f t="shared" si="68"/>
        <v>5499.01</v>
      </c>
      <c r="G232" s="292">
        <f t="shared" si="69"/>
        <v>11840.99</v>
      </c>
      <c r="H232" s="293">
        <f t="shared" si="70"/>
        <v>17340</v>
      </c>
      <c r="I232" s="301">
        <f t="shared" si="78"/>
        <v>1324127.5799999957</v>
      </c>
      <c r="J232" s="510">
        <f t="shared" si="71"/>
        <v>7062.01</v>
      </c>
      <c r="K232" s="292">
        <f t="shared" si="72"/>
        <v>10387.99</v>
      </c>
      <c r="L232" s="321">
        <f t="shared" si="81"/>
        <v>17450</v>
      </c>
      <c r="M232" s="300">
        <f t="shared" si="79"/>
        <v>1095747.1400000006</v>
      </c>
      <c r="N232" s="292">
        <f t="shared" si="73"/>
        <v>5843.98</v>
      </c>
      <c r="O232" s="292">
        <f t="shared" si="74"/>
        <v>12556.02</v>
      </c>
      <c r="P232" s="293">
        <f t="shared" si="63"/>
        <v>18400</v>
      </c>
      <c r="Q232" s="301">
        <f t="shared" si="80"/>
        <v>1406770.7600000005</v>
      </c>
      <c r="R232" s="292">
        <f t="shared" si="75"/>
        <v>7502.78</v>
      </c>
      <c r="S232" s="292">
        <f t="shared" si="76"/>
        <v>10987.220000000001</v>
      </c>
      <c r="T232" s="321">
        <f t="shared" si="64"/>
        <v>18490</v>
      </c>
      <c r="U232" s="134"/>
      <c r="V232" s="134"/>
      <c r="W232" s="134"/>
      <c r="X232" s="134"/>
    </row>
    <row r="233" spans="1:24" ht="15" customHeight="1">
      <c r="A233" s="409">
        <f t="shared" si="65"/>
        <v>6.4000000000000001E-2</v>
      </c>
      <c r="B233" s="406">
        <f t="shared" si="66"/>
        <v>5.3333333333333332E-3</v>
      </c>
      <c r="C233" s="197">
        <f t="shared" si="67"/>
        <v>18</v>
      </c>
      <c r="D233" s="290">
        <v>211</v>
      </c>
      <c r="E233" s="300">
        <f t="shared" si="77"/>
        <v>1019223.4100000017</v>
      </c>
      <c r="F233" s="292">
        <f t="shared" si="68"/>
        <v>5435.86</v>
      </c>
      <c r="G233" s="292">
        <f t="shared" si="69"/>
        <v>11904.14</v>
      </c>
      <c r="H233" s="293">
        <f t="shared" si="70"/>
        <v>17340</v>
      </c>
      <c r="I233" s="301">
        <f t="shared" si="78"/>
        <v>1313739.5899999957</v>
      </c>
      <c r="J233" s="510">
        <f t="shared" si="71"/>
        <v>7006.61</v>
      </c>
      <c r="K233" s="292">
        <f t="shared" si="72"/>
        <v>10443.39</v>
      </c>
      <c r="L233" s="321">
        <f t="shared" si="81"/>
        <v>17450</v>
      </c>
      <c r="M233" s="300">
        <f t="shared" si="79"/>
        <v>1083191.1200000006</v>
      </c>
      <c r="N233" s="292">
        <f t="shared" si="73"/>
        <v>5777.02</v>
      </c>
      <c r="O233" s="292">
        <f t="shared" si="74"/>
        <v>12622.98</v>
      </c>
      <c r="P233" s="293">
        <f t="shared" si="63"/>
        <v>18400</v>
      </c>
      <c r="Q233" s="301">
        <f t="shared" si="80"/>
        <v>1395783.5400000005</v>
      </c>
      <c r="R233" s="292">
        <f t="shared" si="75"/>
        <v>7444.18</v>
      </c>
      <c r="S233" s="292">
        <f t="shared" si="76"/>
        <v>11045.82</v>
      </c>
      <c r="T233" s="321">
        <f t="shared" si="64"/>
        <v>18490</v>
      </c>
      <c r="U233" s="134"/>
      <c r="V233" s="134"/>
      <c r="W233" s="134"/>
      <c r="X233" s="134"/>
    </row>
    <row r="234" spans="1:24" ht="15" customHeight="1">
      <c r="A234" s="409">
        <f t="shared" si="65"/>
        <v>6.4000000000000001E-2</v>
      </c>
      <c r="B234" s="406">
        <f t="shared" si="66"/>
        <v>5.3333333333333332E-3</v>
      </c>
      <c r="C234" s="197">
        <f t="shared" si="67"/>
        <v>18</v>
      </c>
      <c r="D234" s="290">
        <v>212</v>
      </c>
      <c r="E234" s="300">
        <f t="shared" si="77"/>
        <v>1007319.2700000016</v>
      </c>
      <c r="F234" s="292">
        <f t="shared" si="68"/>
        <v>5372.37</v>
      </c>
      <c r="G234" s="292">
        <f t="shared" si="69"/>
        <v>11967.630000000001</v>
      </c>
      <c r="H234" s="293">
        <f t="shared" si="70"/>
        <v>17340</v>
      </c>
      <c r="I234" s="301">
        <f t="shared" si="78"/>
        <v>1303296.1999999958</v>
      </c>
      <c r="J234" s="510">
        <f t="shared" si="71"/>
        <v>6950.91</v>
      </c>
      <c r="K234" s="292">
        <f t="shared" si="72"/>
        <v>10499.09</v>
      </c>
      <c r="L234" s="321">
        <f t="shared" si="81"/>
        <v>17450</v>
      </c>
      <c r="M234" s="300">
        <f t="shared" si="79"/>
        <v>1070568.1400000006</v>
      </c>
      <c r="N234" s="292">
        <f t="shared" si="73"/>
        <v>5709.7</v>
      </c>
      <c r="O234" s="292">
        <f t="shared" si="74"/>
        <v>12690.3</v>
      </c>
      <c r="P234" s="293">
        <f t="shared" si="63"/>
        <v>18400</v>
      </c>
      <c r="Q234" s="301">
        <f t="shared" si="80"/>
        <v>1384737.7200000004</v>
      </c>
      <c r="R234" s="292">
        <f t="shared" si="75"/>
        <v>7385.27</v>
      </c>
      <c r="S234" s="292">
        <f t="shared" si="76"/>
        <v>11104.73</v>
      </c>
      <c r="T234" s="321">
        <f t="shared" si="64"/>
        <v>18490</v>
      </c>
      <c r="U234" s="134"/>
      <c r="V234" s="134"/>
      <c r="W234" s="134"/>
      <c r="X234" s="134"/>
    </row>
    <row r="235" spans="1:24" ht="15" customHeight="1">
      <c r="A235" s="409">
        <f t="shared" si="65"/>
        <v>6.4000000000000001E-2</v>
      </c>
      <c r="B235" s="406">
        <f t="shared" si="66"/>
        <v>5.3333333333333332E-3</v>
      </c>
      <c r="C235" s="197">
        <f t="shared" si="67"/>
        <v>18</v>
      </c>
      <c r="D235" s="290">
        <v>213</v>
      </c>
      <c r="E235" s="300">
        <f t="shared" si="77"/>
        <v>995351.64000000164</v>
      </c>
      <c r="F235" s="292">
        <f t="shared" si="68"/>
        <v>5308.54</v>
      </c>
      <c r="G235" s="292">
        <f t="shared" si="69"/>
        <v>12031.46</v>
      </c>
      <c r="H235" s="293">
        <f t="shared" si="70"/>
        <v>17340</v>
      </c>
      <c r="I235" s="301">
        <f t="shared" si="78"/>
        <v>1292797.1099999957</v>
      </c>
      <c r="J235" s="510">
        <f t="shared" si="71"/>
        <v>6894.92</v>
      </c>
      <c r="K235" s="292">
        <f t="shared" si="72"/>
        <v>10555.08</v>
      </c>
      <c r="L235" s="321">
        <f t="shared" si="81"/>
        <v>17450</v>
      </c>
      <c r="M235" s="300">
        <f t="shared" si="79"/>
        <v>1057877.8400000005</v>
      </c>
      <c r="N235" s="292">
        <f t="shared" si="73"/>
        <v>5642.02</v>
      </c>
      <c r="O235" s="292">
        <f t="shared" si="74"/>
        <v>12757.98</v>
      </c>
      <c r="P235" s="293">
        <f t="shared" si="63"/>
        <v>18400</v>
      </c>
      <c r="Q235" s="301">
        <f t="shared" si="80"/>
        <v>1373632.9900000005</v>
      </c>
      <c r="R235" s="292">
        <f t="shared" si="75"/>
        <v>7326.04</v>
      </c>
      <c r="S235" s="292">
        <f t="shared" si="76"/>
        <v>11163.96</v>
      </c>
      <c r="T235" s="321">
        <f t="shared" si="64"/>
        <v>18490</v>
      </c>
      <c r="U235" s="134"/>
      <c r="V235" s="134"/>
      <c r="W235" s="134"/>
      <c r="X235" s="134"/>
    </row>
    <row r="236" spans="1:24" ht="15" customHeight="1">
      <c r="A236" s="409">
        <f t="shared" si="65"/>
        <v>6.4000000000000001E-2</v>
      </c>
      <c r="B236" s="406">
        <f t="shared" si="66"/>
        <v>5.3333333333333332E-3</v>
      </c>
      <c r="C236" s="197">
        <f t="shared" si="67"/>
        <v>18</v>
      </c>
      <c r="D236" s="290">
        <v>214</v>
      </c>
      <c r="E236" s="300">
        <f t="shared" si="77"/>
        <v>983320.18000000168</v>
      </c>
      <c r="F236" s="292">
        <f t="shared" si="68"/>
        <v>5244.37</v>
      </c>
      <c r="G236" s="292">
        <f t="shared" si="69"/>
        <v>12095.630000000001</v>
      </c>
      <c r="H236" s="293">
        <f t="shared" si="70"/>
        <v>17340</v>
      </c>
      <c r="I236" s="301">
        <f t="shared" si="78"/>
        <v>1282242.0299999956</v>
      </c>
      <c r="J236" s="510">
        <f t="shared" si="71"/>
        <v>6838.62</v>
      </c>
      <c r="K236" s="292">
        <f t="shared" si="72"/>
        <v>10611.380000000001</v>
      </c>
      <c r="L236" s="321">
        <f t="shared" si="81"/>
        <v>17450</v>
      </c>
      <c r="M236" s="300">
        <f t="shared" si="79"/>
        <v>1045119.8600000006</v>
      </c>
      <c r="N236" s="292">
        <f t="shared" si="73"/>
        <v>5573.97</v>
      </c>
      <c r="O236" s="292">
        <f t="shared" si="74"/>
        <v>12826.029999999999</v>
      </c>
      <c r="P236" s="293">
        <f t="shared" si="63"/>
        <v>18400</v>
      </c>
      <c r="Q236" s="301">
        <f t="shared" si="80"/>
        <v>1362469.0300000005</v>
      </c>
      <c r="R236" s="292">
        <f t="shared" si="75"/>
        <v>7266.5</v>
      </c>
      <c r="S236" s="292">
        <f t="shared" si="76"/>
        <v>11223.5</v>
      </c>
      <c r="T236" s="321">
        <f t="shared" si="64"/>
        <v>18490</v>
      </c>
      <c r="U236" s="134"/>
      <c r="V236" s="134"/>
      <c r="W236" s="134"/>
      <c r="X236" s="134"/>
    </row>
    <row r="237" spans="1:24" ht="15" customHeight="1">
      <c r="A237" s="409">
        <f t="shared" si="65"/>
        <v>6.4000000000000001E-2</v>
      </c>
      <c r="B237" s="406">
        <f t="shared" si="66"/>
        <v>5.3333333333333332E-3</v>
      </c>
      <c r="C237" s="197">
        <f t="shared" si="67"/>
        <v>18</v>
      </c>
      <c r="D237" s="290">
        <v>215</v>
      </c>
      <c r="E237" s="300">
        <f t="shared" si="77"/>
        <v>971224.55000000168</v>
      </c>
      <c r="F237" s="292">
        <f t="shared" si="68"/>
        <v>5179.8599999999997</v>
      </c>
      <c r="G237" s="292">
        <f t="shared" si="69"/>
        <v>12160.14</v>
      </c>
      <c r="H237" s="293">
        <f t="shared" si="70"/>
        <v>17340</v>
      </c>
      <c r="I237" s="301">
        <f t="shared" si="78"/>
        <v>1271630.6499999957</v>
      </c>
      <c r="J237" s="510">
        <f t="shared" si="71"/>
        <v>6782.03</v>
      </c>
      <c r="K237" s="292">
        <f t="shared" si="72"/>
        <v>10667.970000000001</v>
      </c>
      <c r="L237" s="321">
        <f t="shared" si="81"/>
        <v>17450</v>
      </c>
      <c r="M237" s="300">
        <f t="shared" si="79"/>
        <v>1032293.8300000005</v>
      </c>
      <c r="N237" s="292">
        <f t="shared" si="73"/>
        <v>5505.57</v>
      </c>
      <c r="O237" s="292">
        <f t="shared" si="74"/>
        <v>12894.43</v>
      </c>
      <c r="P237" s="293">
        <f t="shared" si="63"/>
        <v>18400</v>
      </c>
      <c r="Q237" s="301">
        <f t="shared" si="80"/>
        <v>1351245.5300000005</v>
      </c>
      <c r="R237" s="292">
        <f t="shared" si="75"/>
        <v>7206.64</v>
      </c>
      <c r="S237" s="292">
        <f t="shared" si="76"/>
        <v>11283.36</v>
      </c>
      <c r="T237" s="321">
        <f t="shared" si="64"/>
        <v>18490</v>
      </c>
      <c r="U237" s="134"/>
      <c r="V237" s="134"/>
      <c r="W237" s="134"/>
      <c r="X237" s="134"/>
    </row>
    <row r="238" spans="1:24" ht="15" customHeight="1">
      <c r="A238" s="409">
        <f t="shared" si="65"/>
        <v>6.4000000000000001E-2</v>
      </c>
      <c r="B238" s="406">
        <f t="shared" si="66"/>
        <v>5.3333333333333332E-3</v>
      </c>
      <c r="C238" s="197">
        <f t="shared" si="67"/>
        <v>18</v>
      </c>
      <c r="D238" s="290">
        <v>216</v>
      </c>
      <c r="E238" s="300">
        <f t="shared" si="77"/>
        <v>959064.41000000166</v>
      </c>
      <c r="F238" s="292">
        <f t="shared" si="68"/>
        <v>5115.01</v>
      </c>
      <c r="G238" s="292">
        <f t="shared" si="69"/>
        <v>12224.99</v>
      </c>
      <c r="H238" s="293">
        <f t="shared" si="70"/>
        <v>17340</v>
      </c>
      <c r="I238" s="301">
        <f t="shared" si="78"/>
        <v>1260962.6799999957</v>
      </c>
      <c r="J238" s="510">
        <f t="shared" si="71"/>
        <v>6725.13</v>
      </c>
      <c r="K238" s="292">
        <f t="shared" si="72"/>
        <v>10724.869999999999</v>
      </c>
      <c r="L238" s="321">
        <f t="shared" si="81"/>
        <v>17450</v>
      </c>
      <c r="M238" s="300">
        <f t="shared" si="79"/>
        <v>1019399.4000000005</v>
      </c>
      <c r="N238" s="292">
        <f t="shared" si="73"/>
        <v>5436.8</v>
      </c>
      <c r="O238" s="292">
        <f t="shared" si="74"/>
        <v>12963.2</v>
      </c>
      <c r="P238" s="293">
        <f t="shared" si="63"/>
        <v>18400</v>
      </c>
      <c r="Q238" s="301">
        <f t="shared" si="80"/>
        <v>1339962.1700000004</v>
      </c>
      <c r="R238" s="292">
        <f t="shared" si="75"/>
        <v>7146.46</v>
      </c>
      <c r="S238" s="292">
        <f t="shared" si="76"/>
        <v>11343.54</v>
      </c>
      <c r="T238" s="321">
        <f t="shared" si="64"/>
        <v>18490</v>
      </c>
      <c r="U238" s="134"/>
      <c r="V238" s="134"/>
      <c r="W238" s="134"/>
      <c r="X238" s="134"/>
    </row>
    <row r="239" spans="1:24" ht="15" customHeight="1">
      <c r="A239" s="409">
        <f t="shared" si="65"/>
        <v>6.4000000000000001E-2</v>
      </c>
      <c r="B239" s="406">
        <f t="shared" si="66"/>
        <v>5.3333333333333332E-3</v>
      </c>
      <c r="C239" s="197">
        <f t="shared" si="67"/>
        <v>19</v>
      </c>
      <c r="D239" s="290">
        <v>217</v>
      </c>
      <c r="E239" s="300">
        <f t="shared" si="77"/>
        <v>946839.42000000167</v>
      </c>
      <c r="F239" s="292">
        <f t="shared" si="68"/>
        <v>5049.8100000000004</v>
      </c>
      <c r="G239" s="292">
        <f t="shared" si="69"/>
        <v>12290.189999999999</v>
      </c>
      <c r="H239" s="293">
        <f t="shared" si="70"/>
        <v>17340</v>
      </c>
      <c r="I239" s="301">
        <f t="shared" si="78"/>
        <v>1250237.8099999956</v>
      </c>
      <c r="J239" s="510">
        <f t="shared" si="71"/>
        <v>6667.93</v>
      </c>
      <c r="K239" s="292">
        <f t="shared" si="72"/>
        <v>10782.07</v>
      </c>
      <c r="L239" s="321">
        <f t="shared" si="81"/>
        <v>17450</v>
      </c>
      <c r="M239" s="300">
        <f t="shared" si="79"/>
        <v>1006436.2000000005</v>
      </c>
      <c r="N239" s="292">
        <f t="shared" si="73"/>
        <v>5367.66</v>
      </c>
      <c r="O239" s="292">
        <f t="shared" si="74"/>
        <v>13032.34</v>
      </c>
      <c r="P239" s="293">
        <f t="shared" si="63"/>
        <v>18400</v>
      </c>
      <c r="Q239" s="301">
        <f t="shared" si="80"/>
        <v>1328618.6300000004</v>
      </c>
      <c r="R239" s="292">
        <f t="shared" si="75"/>
        <v>7085.97</v>
      </c>
      <c r="S239" s="292">
        <f t="shared" si="76"/>
        <v>11404.029999999999</v>
      </c>
      <c r="T239" s="321">
        <f t="shared" si="64"/>
        <v>18490</v>
      </c>
      <c r="U239" s="134"/>
      <c r="V239" s="134"/>
      <c r="W239" s="134"/>
      <c r="X239" s="134"/>
    </row>
    <row r="240" spans="1:24" ht="15" customHeight="1">
      <c r="A240" s="409">
        <f t="shared" si="65"/>
        <v>6.4000000000000001E-2</v>
      </c>
      <c r="B240" s="406">
        <f t="shared" si="66"/>
        <v>5.3333333333333332E-3</v>
      </c>
      <c r="C240" s="197">
        <f t="shared" si="67"/>
        <v>19</v>
      </c>
      <c r="D240" s="290">
        <v>218</v>
      </c>
      <c r="E240" s="300">
        <f t="shared" si="77"/>
        <v>934549.23000000173</v>
      </c>
      <c r="F240" s="292">
        <f t="shared" si="68"/>
        <v>4984.26</v>
      </c>
      <c r="G240" s="292">
        <f t="shared" si="69"/>
        <v>12355.74</v>
      </c>
      <c r="H240" s="293">
        <f t="shared" si="70"/>
        <v>17340</v>
      </c>
      <c r="I240" s="301">
        <f t="shared" si="78"/>
        <v>1239455.7399999956</v>
      </c>
      <c r="J240" s="510">
        <f t="shared" si="71"/>
        <v>6610.43</v>
      </c>
      <c r="K240" s="292">
        <f t="shared" si="72"/>
        <v>10839.57</v>
      </c>
      <c r="L240" s="321">
        <f t="shared" si="81"/>
        <v>17450</v>
      </c>
      <c r="M240" s="300">
        <f t="shared" si="79"/>
        <v>993403.86000000057</v>
      </c>
      <c r="N240" s="292">
        <f t="shared" si="73"/>
        <v>5298.15</v>
      </c>
      <c r="O240" s="292">
        <f t="shared" si="74"/>
        <v>13101.85</v>
      </c>
      <c r="P240" s="293">
        <f t="shared" si="63"/>
        <v>18400</v>
      </c>
      <c r="Q240" s="301">
        <f t="shared" si="80"/>
        <v>1317214.6000000003</v>
      </c>
      <c r="R240" s="292">
        <f t="shared" si="75"/>
        <v>7025.14</v>
      </c>
      <c r="S240" s="292">
        <f t="shared" si="76"/>
        <v>11464.86</v>
      </c>
      <c r="T240" s="321">
        <f t="shared" si="64"/>
        <v>18490</v>
      </c>
      <c r="U240" s="134"/>
      <c r="V240" s="134"/>
      <c r="W240" s="134"/>
      <c r="X240" s="134"/>
    </row>
    <row r="241" spans="1:24" ht="15" customHeight="1">
      <c r="A241" s="409">
        <f t="shared" si="65"/>
        <v>6.4000000000000001E-2</v>
      </c>
      <c r="B241" s="406">
        <f t="shared" si="66"/>
        <v>5.3333333333333332E-3</v>
      </c>
      <c r="C241" s="197">
        <f t="shared" si="67"/>
        <v>19</v>
      </c>
      <c r="D241" s="290">
        <v>219</v>
      </c>
      <c r="E241" s="300">
        <f t="shared" si="77"/>
        <v>922193.49000000174</v>
      </c>
      <c r="F241" s="292">
        <f t="shared" si="68"/>
        <v>4918.37</v>
      </c>
      <c r="G241" s="292">
        <f t="shared" si="69"/>
        <v>12421.630000000001</v>
      </c>
      <c r="H241" s="293">
        <f t="shared" si="70"/>
        <v>17340</v>
      </c>
      <c r="I241" s="301">
        <f t="shared" si="78"/>
        <v>1228616.1699999955</v>
      </c>
      <c r="J241" s="510">
        <f t="shared" si="71"/>
        <v>6552.62</v>
      </c>
      <c r="K241" s="292">
        <f t="shared" si="72"/>
        <v>10897.380000000001</v>
      </c>
      <c r="L241" s="321">
        <f t="shared" si="81"/>
        <v>17450</v>
      </c>
      <c r="M241" s="300">
        <f t="shared" si="79"/>
        <v>980302.01000000059</v>
      </c>
      <c r="N241" s="292">
        <f t="shared" si="73"/>
        <v>5228.28</v>
      </c>
      <c r="O241" s="292">
        <f t="shared" si="74"/>
        <v>13171.720000000001</v>
      </c>
      <c r="P241" s="293">
        <f t="shared" si="63"/>
        <v>18400</v>
      </c>
      <c r="Q241" s="301">
        <f t="shared" si="80"/>
        <v>1305749.7400000002</v>
      </c>
      <c r="R241" s="292">
        <f t="shared" si="75"/>
        <v>6964</v>
      </c>
      <c r="S241" s="292">
        <f t="shared" si="76"/>
        <v>11526</v>
      </c>
      <c r="T241" s="321">
        <f t="shared" si="64"/>
        <v>18490</v>
      </c>
      <c r="U241" s="134"/>
      <c r="V241" s="134"/>
      <c r="W241" s="134"/>
      <c r="X241" s="134"/>
    </row>
    <row r="242" spans="1:24" ht="15" customHeight="1">
      <c r="A242" s="409">
        <f t="shared" si="65"/>
        <v>6.4000000000000001E-2</v>
      </c>
      <c r="B242" s="406">
        <f t="shared" si="66"/>
        <v>5.3333333333333332E-3</v>
      </c>
      <c r="C242" s="197">
        <f t="shared" si="67"/>
        <v>19</v>
      </c>
      <c r="D242" s="290">
        <v>220</v>
      </c>
      <c r="E242" s="300">
        <f t="shared" si="77"/>
        <v>909771.86000000173</v>
      </c>
      <c r="F242" s="292">
        <f t="shared" si="68"/>
        <v>4852.12</v>
      </c>
      <c r="G242" s="292">
        <f t="shared" si="69"/>
        <v>12487.880000000001</v>
      </c>
      <c r="H242" s="293">
        <f t="shared" si="70"/>
        <v>17340</v>
      </c>
      <c r="I242" s="301">
        <f t="shared" si="78"/>
        <v>1217718.7899999956</v>
      </c>
      <c r="J242" s="510">
        <f t="shared" si="71"/>
        <v>6494.5</v>
      </c>
      <c r="K242" s="292">
        <f t="shared" si="72"/>
        <v>10955.5</v>
      </c>
      <c r="L242" s="321">
        <f t="shared" si="81"/>
        <v>17450</v>
      </c>
      <c r="M242" s="300">
        <f t="shared" si="79"/>
        <v>967130.29000000062</v>
      </c>
      <c r="N242" s="292">
        <f t="shared" si="73"/>
        <v>5158.03</v>
      </c>
      <c r="O242" s="292">
        <f t="shared" si="74"/>
        <v>13241.970000000001</v>
      </c>
      <c r="P242" s="293">
        <f t="shared" si="63"/>
        <v>18400</v>
      </c>
      <c r="Q242" s="301">
        <f t="shared" si="80"/>
        <v>1294223.7400000002</v>
      </c>
      <c r="R242" s="292">
        <f t="shared" si="75"/>
        <v>6902.53</v>
      </c>
      <c r="S242" s="292">
        <f t="shared" si="76"/>
        <v>11587.470000000001</v>
      </c>
      <c r="T242" s="321">
        <f t="shared" si="64"/>
        <v>18490</v>
      </c>
      <c r="U242" s="134"/>
      <c r="V242" s="134"/>
      <c r="W242" s="134"/>
      <c r="X242" s="134"/>
    </row>
    <row r="243" spans="1:24" ht="15" customHeight="1">
      <c r="A243" s="409">
        <f t="shared" si="65"/>
        <v>6.4000000000000001E-2</v>
      </c>
      <c r="B243" s="406">
        <f t="shared" si="66"/>
        <v>5.3333333333333332E-3</v>
      </c>
      <c r="C243" s="197">
        <f t="shared" si="67"/>
        <v>19</v>
      </c>
      <c r="D243" s="290">
        <v>221</v>
      </c>
      <c r="E243" s="300">
        <f t="shared" si="77"/>
        <v>897283.98000000173</v>
      </c>
      <c r="F243" s="292">
        <f t="shared" si="68"/>
        <v>4785.51</v>
      </c>
      <c r="G243" s="292">
        <f t="shared" si="69"/>
        <v>12554.49</v>
      </c>
      <c r="H243" s="293">
        <f t="shared" si="70"/>
        <v>17340</v>
      </c>
      <c r="I243" s="301">
        <f t="shared" si="78"/>
        <v>1206763.2899999956</v>
      </c>
      <c r="J243" s="510">
        <f t="shared" si="71"/>
        <v>6436.07</v>
      </c>
      <c r="K243" s="292">
        <f t="shared" si="72"/>
        <v>11013.93</v>
      </c>
      <c r="L243" s="321">
        <f t="shared" si="81"/>
        <v>17450</v>
      </c>
      <c r="M243" s="300">
        <f t="shared" si="79"/>
        <v>953888.32000000065</v>
      </c>
      <c r="N243" s="292">
        <f t="shared" si="73"/>
        <v>5087.3999999999996</v>
      </c>
      <c r="O243" s="292">
        <f t="shared" si="74"/>
        <v>13312.6</v>
      </c>
      <c r="P243" s="293">
        <f t="shared" si="63"/>
        <v>18400</v>
      </c>
      <c r="Q243" s="301">
        <f t="shared" si="80"/>
        <v>1282636.2700000003</v>
      </c>
      <c r="R243" s="292">
        <f t="shared" si="75"/>
        <v>6840.73</v>
      </c>
      <c r="S243" s="292">
        <f t="shared" si="76"/>
        <v>11649.27</v>
      </c>
      <c r="T243" s="321">
        <f t="shared" si="64"/>
        <v>18490</v>
      </c>
      <c r="U243" s="134"/>
      <c r="V243" s="134"/>
      <c r="W243" s="134"/>
      <c r="X243" s="134"/>
    </row>
    <row r="244" spans="1:24" ht="15" customHeight="1">
      <c r="A244" s="409">
        <f t="shared" si="65"/>
        <v>6.4000000000000001E-2</v>
      </c>
      <c r="B244" s="406">
        <f t="shared" si="66"/>
        <v>5.3333333333333332E-3</v>
      </c>
      <c r="C244" s="197">
        <f t="shared" si="67"/>
        <v>19</v>
      </c>
      <c r="D244" s="290">
        <v>222</v>
      </c>
      <c r="E244" s="300">
        <f t="shared" si="77"/>
        <v>884729.49000000174</v>
      </c>
      <c r="F244" s="292">
        <f t="shared" si="68"/>
        <v>4718.5600000000004</v>
      </c>
      <c r="G244" s="292">
        <f t="shared" si="69"/>
        <v>12621.439999999999</v>
      </c>
      <c r="H244" s="293">
        <f t="shared" si="70"/>
        <v>17340</v>
      </c>
      <c r="I244" s="301">
        <f t="shared" si="78"/>
        <v>1195749.3599999957</v>
      </c>
      <c r="J244" s="510">
        <f t="shared" si="71"/>
        <v>6377.33</v>
      </c>
      <c r="K244" s="292">
        <f t="shared" si="72"/>
        <v>11072.67</v>
      </c>
      <c r="L244" s="321">
        <f t="shared" si="81"/>
        <v>17450</v>
      </c>
      <c r="M244" s="300">
        <f t="shared" si="79"/>
        <v>940575.72000000067</v>
      </c>
      <c r="N244" s="292">
        <f t="shared" si="73"/>
        <v>5016.3999999999996</v>
      </c>
      <c r="O244" s="292">
        <f t="shared" si="74"/>
        <v>13383.6</v>
      </c>
      <c r="P244" s="293">
        <f t="shared" si="63"/>
        <v>18400</v>
      </c>
      <c r="Q244" s="301">
        <f t="shared" si="80"/>
        <v>1270987.0000000002</v>
      </c>
      <c r="R244" s="292">
        <f t="shared" si="75"/>
        <v>6778.6</v>
      </c>
      <c r="S244" s="292">
        <f t="shared" si="76"/>
        <v>11711.4</v>
      </c>
      <c r="T244" s="321">
        <f t="shared" si="64"/>
        <v>18490</v>
      </c>
      <c r="U244" s="134"/>
      <c r="V244" s="134"/>
      <c r="W244" s="134"/>
      <c r="X244" s="134"/>
    </row>
    <row r="245" spans="1:24" ht="15" customHeight="1">
      <c r="A245" s="409">
        <f t="shared" si="65"/>
        <v>6.4000000000000001E-2</v>
      </c>
      <c r="B245" s="406">
        <f t="shared" si="66"/>
        <v>5.3333333333333332E-3</v>
      </c>
      <c r="C245" s="197">
        <f t="shared" si="67"/>
        <v>19</v>
      </c>
      <c r="D245" s="290">
        <v>223</v>
      </c>
      <c r="E245" s="300">
        <f t="shared" si="77"/>
        <v>872108.05000000179</v>
      </c>
      <c r="F245" s="292">
        <f t="shared" si="68"/>
        <v>4651.24</v>
      </c>
      <c r="G245" s="292">
        <f t="shared" si="69"/>
        <v>12688.76</v>
      </c>
      <c r="H245" s="293">
        <f t="shared" si="70"/>
        <v>17340</v>
      </c>
      <c r="I245" s="301">
        <f t="shared" si="78"/>
        <v>1184676.6899999958</v>
      </c>
      <c r="J245" s="510">
        <f t="shared" si="71"/>
        <v>6318.28</v>
      </c>
      <c r="K245" s="292">
        <f t="shared" si="72"/>
        <v>11131.720000000001</v>
      </c>
      <c r="L245" s="321">
        <f t="shared" si="81"/>
        <v>17450</v>
      </c>
      <c r="M245" s="300">
        <f t="shared" si="79"/>
        <v>927192.12000000069</v>
      </c>
      <c r="N245" s="292">
        <f t="shared" si="73"/>
        <v>4945.0200000000004</v>
      </c>
      <c r="O245" s="292">
        <f t="shared" si="74"/>
        <v>13454.98</v>
      </c>
      <c r="P245" s="293">
        <f t="shared" si="63"/>
        <v>18400</v>
      </c>
      <c r="Q245" s="301">
        <f t="shared" si="80"/>
        <v>1259275.6000000003</v>
      </c>
      <c r="R245" s="292">
        <f t="shared" si="75"/>
        <v>6716.14</v>
      </c>
      <c r="S245" s="292">
        <f t="shared" si="76"/>
        <v>11773.86</v>
      </c>
      <c r="T245" s="321">
        <f t="shared" si="64"/>
        <v>18490</v>
      </c>
      <c r="U245" s="134"/>
      <c r="V245" s="134"/>
      <c r="W245" s="134"/>
      <c r="X245" s="134"/>
    </row>
    <row r="246" spans="1:24" ht="15" customHeight="1">
      <c r="A246" s="409">
        <f t="shared" si="65"/>
        <v>6.4000000000000001E-2</v>
      </c>
      <c r="B246" s="406">
        <f t="shared" si="66"/>
        <v>5.3333333333333332E-3</v>
      </c>
      <c r="C246" s="197">
        <f t="shared" si="67"/>
        <v>19</v>
      </c>
      <c r="D246" s="290">
        <v>224</v>
      </c>
      <c r="E246" s="300">
        <f t="shared" si="77"/>
        <v>859419.29000000178</v>
      </c>
      <c r="F246" s="292">
        <f t="shared" si="68"/>
        <v>4583.57</v>
      </c>
      <c r="G246" s="292">
        <f t="shared" si="69"/>
        <v>12756.43</v>
      </c>
      <c r="H246" s="293">
        <f t="shared" si="70"/>
        <v>17340</v>
      </c>
      <c r="I246" s="301">
        <f t="shared" si="78"/>
        <v>1173544.9699999958</v>
      </c>
      <c r="J246" s="510">
        <f t="shared" si="71"/>
        <v>6258.91</v>
      </c>
      <c r="K246" s="292">
        <f t="shared" si="72"/>
        <v>11191.09</v>
      </c>
      <c r="L246" s="321">
        <f t="shared" si="81"/>
        <v>17450</v>
      </c>
      <c r="M246" s="300">
        <f t="shared" si="79"/>
        <v>913737.14000000071</v>
      </c>
      <c r="N246" s="292">
        <f t="shared" si="73"/>
        <v>4873.26</v>
      </c>
      <c r="O246" s="292">
        <f t="shared" si="74"/>
        <v>13526.74</v>
      </c>
      <c r="P246" s="293">
        <f t="shared" si="63"/>
        <v>18400</v>
      </c>
      <c r="Q246" s="301">
        <f t="shared" si="80"/>
        <v>1247501.7400000002</v>
      </c>
      <c r="R246" s="292">
        <f t="shared" si="75"/>
        <v>6653.34</v>
      </c>
      <c r="S246" s="292">
        <f t="shared" si="76"/>
        <v>11836.66</v>
      </c>
      <c r="T246" s="321">
        <f t="shared" si="64"/>
        <v>18490</v>
      </c>
      <c r="U246" s="134"/>
      <c r="V246" s="134"/>
      <c r="W246" s="134"/>
      <c r="X246" s="134"/>
    </row>
    <row r="247" spans="1:24" ht="15" customHeight="1">
      <c r="A247" s="409">
        <f t="shared" si="65"/>
        <v>6.4000000000000001E-2</v>
      </c>
      <c r="B247" s="406">
        <f t="shared" si="66"/>
        <v>5.3333333333333332E-3</v>
      </c>
      <c r="C247" s="197">
        <f t="shared" si="67"/>
        <v>19</v>
      </c>
      <c r="D247" s="290">
        <v>225</v>
      </c>
      <c r="E247" s="300">
        <f t="shared" si="77"/>
        <v>846662.86000000173</v>
      </c>
      <c r="F247" s="292">
        <f t="shared" si="68"/>
        <v>4515.54</v>
      </c>
      <c r="G247" s="292">
        <f t="shared" si="69"/>
        <v>12824.46</v>
      </c>
      <c r="H247" s="293">
        <f t="shared" si="70"/>
        <v>17340</v>
      </c>
      <c r="I247" s="301">
        <f t="shared" si="78"/>
        <v>1162353.8799999957</v>
      </c>
      <c r="J247" s="510">
        <f t="shared" si="71"/>
        <v>6199.22</v>
      </c>
      <c r="K247" s="292">
        <f t="shared" si="72"/>
        <v>11250.779999999999</v>
      </c>
      <c r="L247" s="321">
        <f t="shared" si="81"/>
        <v>17450</v>
      </c>
      <c r="M247" s="300">
        <f t="shared" si="79"/>
        <v>900210.40000000072</v>
      </c>
      <c r="N247" s="292">
        <f t="shared" si="73"/>
        <v>4801.12</v>
      </c>
      <c r="O247" s="292">
        <f t="shared" si="74"/>
        <v>13598.880000000001</v>
      </c>
      <c r="P247" s="293">
        <f t="shared" si="63"/>
        <v>18400</v>
      </c>
      <c r="Q247" s="301">
        <f t="shared" si="80"/>
        <v>1235665.0800000003</v>
      </c>
      <c r="R247" s="292">
        <f t="shared" si="75"/>
        <v>6590.21</v>
      </c>
      <c r="S247" s="292">
        <f t="shared" si="76"/>
        <v>11899.79</v>
      </c>
      <c r="T247" s="321">
        <f t="shared" si="64"/>
        <v>18490</v>
      </c>
      <c r="U247" s="134"/>
      <c r="V247" s="134"/>
      <c r="W247" s="134"/>
      <c r="X247" s="134"/>
    </row>
    <row r="248" spans="1:24" ht="15" customHeight="1">
      <c r="A248" s="409">
        <f t="shared" si="65"/>
        <v>6.4000000000000001E-2</v>
      </c>
      <c r="B248" s="406">
        <f t="shared" si="66"/>
        <v>5.3333333333333332E-3</v>
      </c>
      <c r="C248" s="197">
        <f t="shared" si="67"/>
        <v>19</v>
      </c>
      <c r="D248" s="290">
        <v>226</v>
      </c>
      <c r="E248" s="300">
        <f t="shared" si="77"/>
        <v>833838.40000000177</v>
      </c>
      <c r="F248" s="292">
        <f t="shared" si="68"/>
        <v>4447.1400000000003</v>
      </c>
      <c r="G248" s="292">
        <f t="shared" si="69"/>
        <v>12892.86</v>
      </c>
      <c r="H248" s="293">
        <f t="shared" si="70"/>
        <v>17340</v>
      </c>
      <c r="I248" s="301">
        <f t="shared" si="78"/>
        <v>1151103.0999999957</v>
      </c>
      <c r="J248" s="510">
        <f t="shared" si="71"/>
        <v>6139.22</v>
      </c>
      <c r="K248" s="292">
        <f t="shared" si="72"/>
        <v>11310.779999999999</v>
      </c>
      <c r="L248" s="321">
        <f t="shared" si="81"/>
        <v>17450</v>
      </c>
      <c r="M248" s="300">
        <f t="shared" si="79"/>
        <v>886611.52000000072</v>
      </c>
      <c r="N248" s="292">
        <f t="shared" si="73"/>
        <v>4728.59</v>
      </c>
      <c r="O248" s="292">
        <f t="shared" si="74"/>
        <v>13671.41</v>
      </c>
      <c r="P248" s="293">
        <f t="shared" si="63"/>
        <v>18400</v>
      </c>
      <c r="Q248" s="301">
        <f t="shared" si="80"/>
        <v>1223765.2900000003</v>
      </c>
      <c r="R248" s="292">
        <f t="shared" si="75"/>
        <v>6526.75</v>
      </c>
      <c r="S248" s="292">
        <f t="shared" si="76"/>
        <v>11963.25</v>
      </c>
      <c r="T248" s="321">
        <f t="shared" si="64"/>
        <v>18490</v>
      </c>
      <c r="U248" s="134"/>
      <c r="V248" s="134"/>
      <c r="W248" s="134"/>
      <c r="X248" s="134"/>
    </row>
    <row r="249" spans="1:24" ht="15" customHeight="1">
      <c r="A249" s="409">
        <f t="shared" si="65"/>
        <v>6.4000000000000001E-2</v>
      </c>
      <c r="B249" s="406">
        <f t="shared" si="66"/>
        <v>5.3333333333333332E-3</v>
      </c>
      <c r="C249" s="197">
        <f t="shared" si="67"/>
        <v>19</v>
      </c>
      <c r="D249" s="290">
        <v>227</v>
      </c>
      <c r="E249" s="300">
        <f t="shared" si="77"/>
        <v>820945.54000000178</v>
      </c>
      <c r="F249" s="292">
        <f t="shared" si="68"/>
        <v>4378.38</v>
      </c>
      <c r="G249" s="292">
        <f t="shared" si="69"/>
        <v>12961.619999999999</v>
      </c>
      <c r="H249" s="293">
        <f t="shared" si="70"/>
        <v>17340</v>
      </c>
      <c r="I249" s="301">
        <f t="shared" si="78"/>
        <v>1139792.3199999956</v>
      </c>
      <c r="J249" s="510">
        <f t="shared" si="71"/>
        <v>6078.89</v>
      </c>
      <c r="K249" s="292">
        <f t="shared" si="72"/>
        <v>11371.11</v>
      </c>
      <c r="L249" s="321">
        <f t="shared" si="81"/>
        <v>17450</v>
      </c>
      <c r="M249" s="300">
        <f t="shared" si="79"/>
        <v>872940.11000000068</v>
      </c>
      <c r="N249" s="292">
        <f t="shared" si="73"/>
        <v>4655.68</v>
      </c>
      <c r="O249" s="292">
        <f t="shared" si="74"/>
        <v>13744.32</v>
      </c>
      <c r="P249" s="293">
        <f t="shared" si="63"/>
        <v>18400</v>
      </c>
      <c r="Q249" s="301">
        <f t="shared" si="80"/>
        <v>1211802.0400000003</v>
      </c>
      <c r="R249" s="292">
        <f t="shared" si="75"/>
        <v>6462.94</v>
      </c>
      <c r="S249" s="292">
        <f t="shared" si="76"/>
        <v>12027.060000000001</v>
      </c>
      <c r="T249" s="321">
        <f t="shared" si="64"/>
        <v>18490</v>
      </c>
      <c r="U249" s="134"/>
      <c r="V249" s="134"/>
      <c r="W249" s="134"/>
      <c r="X249" s="134"/>
    </row>
    <row r="250" spans="1:24" ht="15" customHeight="1">
      <c r="A250" s="409">
        <f t="shared" si="65"/>
        <v>6.4000000000000001E-2</v>
      </c>
      <c r="B250" s="406">
        <f t="shared" si="66"/>
        <v>5.3333333333333332E-3</v>
      </c>
      <c r="C250" s="197">
        <f t="shared" si="67"/>
        <v>19</v>
      </c>
      <c r="D250" s="290">
        <v>228</v>
      </c>
      <c r="E250" s="300">
        <f t="shared" si="77"/>
        <v>807983.92000000179</v>
      </c>
      <c r="F250" s="292">
        <f t="shared" si="68"/>
        <v>4309.25</v>
      </c>
      <c r="G250" s="292">
        <f t="shared" si="69"/>
        <v>13030.75</v>
      </c>
      <c r="H250" s="293">
        <f t="shared" si="70"/>
        <v>17340</v>
      </c>
      <c r="I250" s="301">
        <f t="shared" si="78"/>
        <v>1128421.2099999955</v>
      </c>
      <c r="J250" s="510">
        <f t="shared" si="71"/>
        <v>6018.25</v>
      </c>
      <c r="K250" s="292">
        <f t="shared" si="72"/>
        <v>11431.75</v>
      </c>
      <c r="L250" s="321">
        <f t="shared" si="81"/>
        <v>17450</v>
      </c>
      <c r="M250" s="300">
        <f t="shared" si="79"/>
        <v>859195.79000000074</v>
      </c>
      <c r="N250" s="292">
        <f t="shared" si="73"/>
        <v>4582.38</v>
      </c>
      <c r="O250" s="292">
        <f t="shared" si="74"/>
        <v>13817.619999999999</v>
      </c>
      <c r="P250" s="293">
        <f t="shared" si="63"/>
        <v>18400</v>
      </c>
      <c r="Q250" s="301">
        <f t="shared" si="80"/>
        <v>1199774.9800000002</v>
      </c>
      <c r="R250" s="292">
        <f t="shared" si="75"/>
        <v>6398.8</v>
      </c>
      <c r="S250" s="292">
        <f t="shared" si="76"/>
        <v>12091.2</v>
      </c>
      <c r="T250" s="321">
        <f t="shared" si="64"/>
        <v>18490</v>
      </c>
      <c r="U250" s="134"/>
      <c r="V250" s="134"/>
      <c r="W250" s="134"/>
      <c r="X250" s="134"/>
    </row>
    <row r="251" spans="1:24" ht="15" customHeight="1">
      <c r="A251" s="409">
        <f t="shared" si="65"/>
        <v>6.4000000000000001E-2</v>
      </c>
      <c r="B251" s="406">
        <f t="shared" si="66"/>
        <v>5.3333333333333332E-3</v>
      </c>
      <c r="C251" s="197">
        <f t="shared" si="67"/>
        <v>20</v>
      </c>
      <c r="D251" s="290">
        <v>229</v>
      </c>
      <c r="E251" s="300">
        <f t="shared" si="77"/>
        <v>794953.17000000179</v>
      </c>
      <c r="F251" s="292">
        <f t="shared" si="68"/>
        <v>4239.75</v>
      </c>
      <c r="G251" s="292">
        <f t="shared" si="69"/>
        <v>13100.25</v>
      </c>
      <c r="H251" s="293">
        <f t="shared" si="70"/>
        <v>17340</v>
      </c>
      <c r="I251" s="301">
        <f t="shared" si="78"/>
        <v>1116989.4599999955</v>
      </c>
      <c r="J251" s="510">
        <f t="shared" si="71"/>
        <v>5957.28</v>
      </c>
      <c r="K251" s="292">
        <f t="shared" si="72"/>
        <v>11492.720000000001</v>
      </c>
      <c r="L251" s="321">
        <f t="shared" si="81"/>
        <v>17450</v>
      </c>
      <c r="M251" s="300">
        <f t="shared" si="79"/>
        <v>845378.17000000074</v>
      </c>
      <c r="N251" s="292">
        <f t="shared" si="73"/>
        <v>4508.68</v>
      </c>
      <c r="O251" s="292">
        <f t="shared" si="74"/>
        <v>13891.32</v>
      </c>
      <c r="P251" s="293">
        <f t="shared" si="63"/>
        <v>18400</v>
      </c>
      <c r="Q251" s="301">
        <f t="shared" si="80"/>
        <v>1187683.7800000003</v>
      </c>
      <c r="R251" s="292">
        <f t="shared" si="75"/>
        <v>6334.31</v>
      </c>
      <c r="S251" s="292">
        <f t="shared" si="76"/>
        <v>12155.689999999999</v>
      </c>
      <c r="T251" s="321">
        <f t="shared" si="64"/>
        <v>18490</v>
      </c>
      <c r="U251" s="134"/>
      <c r="V251" s="134"/>
      <c r="W251" s="134"/>
      <c r="X251" s="134"/>
    </row>
    <row r="252" spans="1:24" ht="15" customHeight="1">
      <c r="A252" s="409">
        <f t="shared" si="65"/>
        <v>6.4000000000000001E-2</v>
      </c>
      <c r="B252" s="406">
        <f t="shared" si="66"/>
        <v>5.3333333333333332E-3</v>
      </c>
      <c r="C252" s="197">
        <f t="shared" si="67"/>
        <v>20</v>
      </c>
      <c r="D252" s="290">
        <v>230</v>
      </c>
      <c r="E252" s="300">
        <f t="shared" si="77"/>
        <v>781852.92000000179</v>
      </c>
      <c r="F252" s="292">
        <f t="shared" si="68"/>
        <v>4169.88</v>
      </c>
      <c r="G252" s="292">
        <f t="shared" si="69"/>
        <v>13170.119999999999</v>
      </c>
      <c r="H252" s="293">
        <f t="shared" si="70"/>
        <v>17340</v>
      </c>
      <c r="I252" s="301">
        <f t="shared" si="78"/>
        <v>1105496.7399999956</v>
      </c>
      <c r="J252" s="510">
        <f t="shared" si="71"/>
        <v>5895.98</v>
      </c>
      <c r="K252" s="292">
        <f t="shared" si="72"/>
        <v>11554.02</v>
      </c>
      <c r="L252" s="321">
        <f t="shared" si="81"/>
        <v>17450</v>
      </c>
      <c r="M252" s="300">
        <f t="shared" si="79"/>
        <v>831486.85000000079</v>
      </c>
      <c r="N252" s="292">
        <f t="shared" si="73"/>
        <v>4434.6000000000004</v>
      </c>
      <c r="O252" s="292">
        <f t="shared" si="74"/>
        <v>13965.4</v>
      </c>
      <c r="P252" s="293">
        <f t="shared" si="63"/>
        <v>18400</v>
      </c>
      <c r="Q252" s="301">
        <f t="shared" si="80"/>
        <v>1175528.0900000003</v>
      </c>
      <c r="R252" s="292">
        <f t="shared" si="75"/>
        <v>6269.48</v>
      </c>
      <c r="S252" s="292">
        <f t="shared" si="76"/>
        <v>12220.52</v>
      </c>
      <c r="T252" s="321">
        <f t="shared" si="64"/>
        <v>18490</v>
      </c>
      <c r="U252" s="134"/>
      <c r="V252" s="134"/>
      <c r="W252" s="134"/>
      <c r="X252" s="134"/>
    </row>
    <row r="253" spans="1:24" ht="15" customHeight="1">
      <c r="A253" s="409">
        <f t="shared" si="65"/>
        <v>6.4000000000000001E-2</v>
      </c>
      <c r="B253" s="406">
        <f t="shared" si="66"/>
        <v>5.3333333333333332E-3</v>
      </c>
      <c r="C253" s="197">
        <f t="shared" si="67"/>
        <v>20</v>
      </c>
      <c r="D253" s="290">
        <v>231</v>
      </c>
      <c r="E253" s="300">
        <f t="shared" si="77"/>
        <v>768682.80000000179</v>
      </c>
      <c r="F253" s="292">
        <f t="shared" si="68"/>
        <v>4099.6400000000003</v>
      </c>
      <c r="G253" s="292">
        <f t="shared" si="69"/>
        <v>13240.36</v>
      </c>
      <c r="H253" s="293">
        <f t="shared" si="70"/>
        <v>17340</v>
      </c>
      <c r="I253" s="301">
        <f t="shared" si="78"/>
        <v>1093942.7199999955</v>
      </c>
      <c r="J253" s="510">
        <f t="shared" si="71"/>
        <v>5834.36</v>
      </c>
      <c r="K253" s="292">
        <f t="shared" si="72"/>
        <v>11615.64</v>
      </c>
      <c r="L253" s="321">
        <f t="shared" si="81"/>
        <v>17450</v>
      </c>
      <c r="M253" s="300">
        <f t="shared" si="79"/>
        <v>817521.45000000077</v>
      </c>
      <c r="N253" s="292">
        <f t="shared" si="73"/>
        <v>4360.1099999999997</v>
      </c>
      <c r="O253" s="292">
        <f t="shared" si="74"/>
        <v>14039.89</v>
      </c>
      <c r="P253" s="293">
        <f t="shared" si="63"/>
        <v>18400</v>
      </c>
      <c r="Q253" s="301">
        <f t="shared" si="80"/>
        <v>1163307.5700000003</v>
      </c>
      <c r="R253" s="292">
        <f t="shared" si="75"/>
        <v>6204.31</v>
      </c>
      <c r="S253" s="292">
        <f t="shared" si="76"/>
        <v>12285.689999999999</v>
      </c>
      <c r="T253" s="321">
        <f t="shared" si="64"/>
        <v>18490</v>
      </c>
      <c r="U253" s="134"/>
      <c r="V253" s="134"/>
      <c r="W253" s="134"/>
      <c r="X253" s="134"/>
    </row>
    <row r="254" spans="1:24" ht="15" customHeight="1">
      <c r="A254" s="409">
        <f t="shared" si="65"/>
        <v>6.4000000000000001E-2</v>
      </c>
      <c r="B254" s="406">
        <f t="shared" si="66"/>
        <v>5.3333333333333332E-3</v>
      </c>
      <c r="C254" s="197">
        <f t="shared" si="67"/>
        <v>20</v>
      </c>
      <c r="D254" s="290">
        <v>232</v>
      </c>
      <c r="E254" s="300">
        <f t="shared" si="77"/>
        <v>755442.44000000181</v>
      </c>
      <c r="F254" s="292">
        <f t="shared" si="68"/>
        <v>4029.03</v>
      </c>
      <c r="G254" s="292">
        <f t="shared" si="69"/>
        <v>13310.97</v>
      </c>
      <c r="H254" s="293">
        <f t="shared" si="70"/>
        <v>17340</v>
      </c>
      <c r="I254" s="301">
        <f t="shared" si="78"/>
        <v>1082327.0799999957</v>
      </c>
      <c r="J254" s="510">
        <f t="shared" si="71"/>
        <v>5772.41</v>
      </c>
      <c r="K254" s="292">
        <f t="shared" si="72"/>
        <v>11677.59</v>
      </c>
      <c r="L254" s="321">
        <f t="shared" si="81"/>
        <v>17450</v>
      </c>
      <c r="M254" s="300">
        <f t="shared" si="79"/>
        <v>803481.56000000075</v>
      </c>
      <c r="N254" s="292">
        <f t="shared" si="73"/>
        <v>4285.2299999999996</v>
      </c>
      <c r="O254" s="292">
        <f t="shared" si="74"/>
        <v>14114.77</v>
      </c>
      <c r="P254" s="293">
        <f t="shared" si="63"/>
        <v>18400</v>
      </c>
      <c r="Q254" s="301">
        <f t="shared" si="80"/>
        <v>1151021.8800000004</v>
      </c>
      <c r="R254" s="292">
        <f t="shared" si="75"/>
        <v>6138.78</v>
      </c>
      <c r="S254" s="292">
        <f t="shared" si="76"/>
        <v>12351.220000000001</v>
      </c>
      <c r="T254" s="321">
        <f t="shared" si="64"/>
        <v>18490</v>
      </c>
      <c r="U254" s="134"/>
      <c r="V254" s="134"/>
      <c r="W254" s="134"/>
      <c r="X254" s="134"/>
    </row>
    <row r="255" spans="1:24" ht="15" customHeight="1">
      <c r="A255" s="409">
        <f t="shared" si="65"/>
        <v>6.4000000000000001E-2</v>
      </c>
      <c r="B255" s="406">
        <f t="shared" si="66"/>
        <v>5.3333333333333332E-3</v>
      </c>
      <c r="C255" s="197">
        <f t="shared" si="67"/>
        <v>20</v>
      </c>
      <c r="D255" s="290">
        <v>233</v>
      </c>
      <c r="E255" s="300">
        <f t="shared" si="77"/>
        <v>742131.47000000183</v>
      </c>
      <c r="F255" s="292">
        <f t="shared" si="68"/>
        <v>3958.03</v>
      </c>
      <c r="G255" s="292">
        <f t="shared" si="69"/>
        <v>13381.97</v>
      </c>
      <c r="H255" s="293">
        <f t="shared" si="70"/>
        <v>17340</v>
      </c>
      <c r="I255" s="301">
        <f t="shared" si="78"/>
        <v>1070649.4899999956</v>
      </c>
      <c r="J255" s="510">
        <f t="shared" si="71"/>
        <v>5710.13</v>
      </c>
      <c r="K255" s="292">
        <f t="shared" si="72"/>
        <v>11739.869999999999</v>
      </c>
      <c r="L255" s="321">
        <f t="shared" si="81"/>
        <v>17450</v>
      </c>
      <c r="M255" s="300">
        <f t="shared" si="79"/>
        <v>789366.79000000074</v>
      </c>
      <c r="N255" s="292">
        <f t="shared" si="73"/>
        <v>4209.96</v>
      </c>
      <c r="O255" s="292">
        <f t="shared" si="74"/>
        <v>14190.04</v>
      </c>
      <c r="P255" s="293">
        <f t="shared" si="63"/>
        <v>18400</v>
      </c>
      <c r="Q255" s="301">
        <f t="shared" si="80"/>
        <v>1138670.6600000004</v>
      </c>
      <c r="R255" s="292">
        <f t="shared" si="75"/>
        <v>6072.91</v>
      </c>
      <c r="S255" s="292">
        <f t="shared" si="76"/>
        <v>12417.09</v>
      </c>
      <c r="T255" s="321">
        <f t="shared" si="64"/>
        <v>18490</v>
      </c>
      <c r="U255" s="134"/>
      <c r="V255" s="134"/>
      <c r="W255" s="134"/>
      <c r="X255" s="134"/>
    </row>
    <row r="256" spans="1:24" ht="15" customHeight="1">
      <c r="A256" s="409">
        <f t="shared" si="65"/>
        <v>6.4000000000000001E-2</v>
      </c>
      <c r="B256" s="406">
        <f t="shared" si="66"/>
        <v>5.3333333333333332E-3</v>
      </c>
      <c r="C256" s="197">
        <f t="shared" si="67"/>
        <v>20</v>
      </c>
      <c r="D256" s="290">
        <v>234</v>
      </c>
      <c r="E256" s="300">
        <f t="shared" si="77"/>
        <v>728749.50000000186</v>
      </c>
      <c r="F256" s="292">
        <f t="shared" si="68"/>
        <v>3886.66</v>
      </c>
      <c r="G256" s="292">
        <f t="shared" si="69"/>
        <v>13453.34</v>
      </c>
      <c r="H256" s="293">
        <f t="shared" si="70"/>
        <v>17340</v>
      </c>
      <c r="I256" s="301">
        <f t="shared" si="78"/>
        <v>1058909.6199999955</v>
      </c>
      <c r="J256" s="510">
        <f t="shared" si="71"/>
        <v>5647.52</v>
      </c>
      <c r="K256" s="292">
        <f t="shared" si="72"/>
        <v>11802.48</v>
      </c>
      <c r="L256" s="321">
        <f t="shared" si="81"/>
        <v>17450</v>
      </c>
      <c r="M256" s="300">
        <f t="shared" si="79"/>
        <v>775176.7500000007</v>
      </c>
      <c r="N256" s="292">
        <f t="shared" si="73"/>
        <v>4134.28</v>
      </c>
      <c r="O256" s="292">
        <f t="shared" si="74"/>
        <v>14265.720000000001</v>
      </c>
      <c r="P256" s="293">
        <f t="shared" si="63"/>
        <v>18400</v>
      </c>
      <c r="Q256" s="301">
        <f t="shared" si="80"/>
        <v>1126253.5700000003</v>
      </c>
      <c r="R256" s="292">
        <f t="shared" si="75"/>
        <v>6006.69</v>
      </c>
      <c r="S256" s="292">
        <f t="shared" si="76"/>
        <v>12483.310000000001</v>
      </c>
      <c r="T256" s="321">
        <f t="shared" si="64"/>
        <v>18490</v>
      </c>
      <c r="U256" s="134"/>
      <c r="V256" s="134"/>
      <c r="W256" s="134"/>
      <c r="X256" s="134"/>
    </row>
    <row r="257" spans="1:24" ht="15" customHeight="1">
      <c r="A257" s="409">
        <f t="shared" si="65"/>
        <v>6.4000000000000001E-2</v>
      </c>
      <c r="B257" s="406">
        <f t="shared" si="66"/>
        <v>5.3333333333333332E-3</v>
      </c>
      <c r="C257" s="197">
        <f t="shared" si="67"/>
        <v>20</v>
      </c>
      <c r="D257" s="290">
        <v>235</v>
      </c>
      <c r="E257" s="300">
        <f t="shared" si="77"/>
        <v>715296.1600000019</v>
      </c>
      <c r="F257" s="292">
        <f t="shared" si="68"/>
        <v>3814.91</v>
      </c>
      <c r="G257" s="292">
        <f t="shared" si="69"/>
        <v>13525.09</v>
      </c>
      <c r="H257" s="293">
        <f t="shared" si="70"/>
        <v>17340</v>
      </c>
      <c r="I257" s="301">
        <f t="shared" si="78"/>
        <v>1047107.1399999955</v>
      </c>
      <c r="J257" s="510">
        <f t="shared" si="71"/>
        <v>5584.57</v>
      </c>
      <c r="K257" s="292">
        <f t="shared" si="72"/>
        <v>11865.43</v>
      </c>
      <c r="L257" s="321">
        <f t="shared" si="81"/>
        <v>17450</v>
      </c>
      <c r="M257" s="300">
        <f t="shared" si="79"/>
        <v>760911.03000000073</v>
      </c>
      <c r="N257" s="292">
        <f t="shared" si="73"/>
        <v>4058.19</v>
      </c>
      <c r="O257" s="292">
        <f t="shared" si="74"/>
        <v>14341.81</v>
      </c>
      <c r="P257" s="293">
        <f t="shared" si="63"/>
        <v>18400</v>
      </c>
      <c r="Q257" s="301">
        <f t="shared" si="80"/>
        <v>1113770.2600000002</v>
      </c>
      <c r="R257" s="292">
        <f t="shared" si="75"/>
        <v>5940.11</v>
      </c>
      <c r="S257" s="292">
        <f t="shared" si="76"/>
        <v>12549.89</v>
      </c>
      <c r="T257" s="321">
        <f t="shared" si="64"/>
        <v>18490</v>
      </c>
      <c r="U257" s="134"/>
      <c r="V257" s="134"/>
      <c r="W257" s="134"/>
      <c r="X257" s="134"/>
    </row>
    <row r="258" spans="1:24" ht="15" customHeight="1">
      <c r="A258" s="409">
        <f t="shared" si="65"/>
        <v>6.4000000000000001E-2</v>
      </c>
      <c r="B258" s="406">
        <f t="shared" si="66"/>
        <v>5.3333333333333332E-3</v>
      </c>
      <c r="C258" s="197">
        <f t="shared" si="67"/>
        <v>20</v>
      </c>
      <c r="D258" s="290">
        <v>236</v>
      </c>
      <c r="E258" s="300">
        <f t="shared" si="77"/>
        <v>701771.07000000193</v>
      </c>
      <c r="F258" s="292">
        <f t="shared" si="68"/>
        <v>3742.78</v>
      </c>
      <c r="G258" s="292">
        <f t="shared" si="69"/>
        <v>13597.22</v>
      </c>
      <c r="H258" s="293">
        <f t="shared" si="70"/>
        <v>17340</v>
      </c>
      <c r="I258" s="301">
        <f t="shared" si="78"/>
        <v>1035241.7099999954</v>
      </c>
      <c r="J258" s="510">
        <f t="shared" si="71"/>
        <v>5521.29</v>
      </c>
      <c r="K258" s="292">
        <f t="shared" si="72"/>
        <v>11928.71</v>
      </c>
      <c r="L258" s="321">
        <f t="shared" si="81"/>
        <v>17450</v>
      </c>
      <c r="M258" s="300">
        <f t="shared" si="79"/>
        <v>746569.22000000067</v>
      </c>
      <c r="N258" s="292">
        <f t="shared" si="73"/>
        <v>3981.7</v>
      </c>
      <c r="O258" s="292">
        <f t="shared" si="74"/>
        <v>14418.3</v>
      </c>
      <c r="P258" s="293">
        <f t="shared" si="63"/>
        <v>18400</v>
      </c>
      <c r="Q258" s="301">
        <f t="shared" si="80"/>
        <v>1101220.3700000003</v>
      </c>
      <c r="R258" s="292">
        <f t="shared" si="75"/>
        <v>5873.18</v>
      </c>
      <c r="S258" s="292">
        <f t="shared" si="76"/>
        <v>12616.82</v>
      </c>
      <c r="T258" s="321">
        <f t="shared" si="64"/>
        <v>18490</v>
      </c>
      <c r="U258" s="134"/>
      <c r="V258" s="134"/>
      <c r="W258" s="134"/>
      <c r="X258" s="134"/>
    </row>
    <row r="259" spans="1:24" ht="15" customHeight="1">
      <c r="A259" s="409">
        <f t="shared" si="65"/>
        <v>6.4000000000000001E-2</v>
      </c>
      <c r="B259" s="406">
        <f t="shared" si="66"/>
        <v>5.3333333333333332E-3</v>
      </c>
      <c r="C259" s="197">
        <f t="shared" si="67"/>
        <v>20</v>
      </c>
      <c r="D259" s="290">
        <v>237</v>
      </c>
      <c r="E259" s="300">
        <f t="shared" si="77"/>
        <v>688173.85000000196</v>
      </c>
      <c r="F259" s="292">
        <f t="shared" si="68"/>
        <v>3670.26</v>
      </c>
      <c r="G259" s="292">
        <f t="shared" si="69"/>
        <v>13669.74</v>
      </c>
      <c r="H259" s="293">
        <f t="shared" si="70"/>
        <v>17340</v>
      </c>
      <c r="I259" s="301">
        <f t="shared" si="78"/>
        <v>1023312.9999999955</v>
      </c>
      <c r="J259" s="510">
        <f t="shared" si="71"/>
        <v>5457.67</v>
      </c>
      <c r="K259" s="292">
        <f t="shared" si="72"/>
        <v>11992.33</v>
      </c>
      <c r="L259" s="321">
        <f t="shared" si="81"/>
        <v>17450</v>
      </c>
      <c r="M259" s="300">
        <f t="shared" si="79"/>
        <v>732150.92000000062</v>
      </c>
      <c r="N259" s="292">
        <f t="shared" si="73"/>
        <v>3904.8</v>
      </c>
      <c r="O259" s="292">
        <f t="shared" si="74"/>
        <v>14495.2</v>
      </c>
      <c r="P259" s="293">
        <f t="shared" si="63"/>
        <v>18400</v>
      </c>
      <c r="Q259" s="301">
        <f t="shared" si="80"/>
        <v>1088603.5500000003</v>
      </c>
      <c r="R259" s="292">
        <f t="shared" si="75"/>
        <v>5805.89</v>
      </c>
      <c r="S259" s="292">
        <f t="shared" si="76"/>
        <v>12684.11</v>
      </c>
      <c r="T259" s="321">
        <f t="shared" si="64"/>
        <v>18490</v>
      </c>
      <c r="U259" s="134"/>
      <c r="V259" s="134"/>
      <c r="W259" s="134"/>
      <c r="X259" s="134"/>
    </row>
    <row r="260" spans="1:24" ht="15" customHeight="1">
      <c r="A260" s="409">
        <f t="shared" si="65"/>
        <v>6.4000000000000001E-2</v>
      </c>
      <c r="B260" s="406">
        <f t="shared" si="66"/>
        <v>5.3333333333333332E-3</v>
      </c>
      <c r="C260" s="197">
        <f t="shared" si="67"/>
        <v>20</v>
      </c>
      <c r="D260" s="290">
        <v>238</v>
      </c>
      <c r="E260" s="300">
        <f t="shared" si="77"/>
        <v>674504.11000000197</v>
      </c>
      <c r="F260" s="292">
        <f t="shared" si="68"/>
        <v>3597.36</v>
      </c>
      <c r="G260" s="292">
        <f t="shared" si="69"/>
        <v>13742.64</v>
      </c>
      <c r="H260" s="293">
        <f t="shared" si="70"/>
        <v>17340</v>
      </c>
      <c r="I260" s="301">
        <f t="shared" si="78"/>
        <v>1011320.6699999955</v>
      </c>
      <c r="J260" s="510">
        <f t="shared" si="71"/>
        <v>5393.71</v>
      </c>
      <c r="K260" s="292">
        <f t="shared" si="72"/>
        <v>12056.29</v>
      </c>
      <c r="L260" s="321">
        <f t="shared" si="81"/>
        <v>17450</v>
      </c>
      <c r="M260" s="300">
        <f t="shared" si="79"/>
        <v>717655.72000000067</v>
      </c>
      <c r="N260" s="292">
        <f t="shared" si="73"/>
        <v>3827.5</v>
      </c>
      <c r="O260" s="292">
        <f t="shared" si="74"/>
        <v>14572.5</v>
      </c>
      <c r="P260" s="293">
        <f t="shared" si="63"/>
        <v>18400</v>
      </c>
      <c r="Q260" s="301">
        <f t="shared" si="80"/>
        <v>1075919.4400000002</v>
      </c>
      <c r="R260" s="292">
        <f t="shared" si="75"/>
        <v>5738.24</v>
      </c>
      <c r="S260" s="292">
        <f t="shared" si="76"/>
        <v>12751.76</v>
      </c>
      <c r="T260" s="321">
        <f t="shared" si="64"/>
        <v>18490</v>
      </c>
      <c r="U260" s="134"/>
      <c r="V260" s="134"/>
      <c r="W260" s="134"/>
      <c r="X260" s="134"/>
    </row>
    <row r="261" spans="1:24" ht="15" customHeight="1">
      <c r="A261" s="409">
        <f t="shared" si="65"/>
        <v>6.4000000000000001E-2</v>
      </c>
      <c r="B261" s="406">
        <f t="shared" si="66"/>
        <v>5.3333333333333332E-3</v>
      </c>
      <c r="C261" s="197">
        <f t="shared" si="67"/>
        <v>20</v>
      </c>
      <c r="D261" s="290">
        <v>239</v>
      </c>
      <c r="E261" s="300">
        <f t="shared" si="77"/>
        <v>660761.47000000195</v>
      </c>
      <c r="F261" s="292">
        <f t="shared" si="68"/>
        <v>3524.06</v>
      </c>
      <c r="G261" s="292">
        <f t="shared" si="69"/>
        <v>13815.94</v>
      </c>
      <c r="H261" s="293">
        <f t="shared" si="70"/>
        <v>17340</v>
      </c>
      <c r="I261" s="301">
        <f t="shared" si="78"/>
        <v>999264.37999999546</v>
      </c>
      <c r="J261" s="510">
        <f t="shared" si="71"/>
        <v>5329.41</v>
      </c>
      <c r="K261" s="292">
        <f t="shared" si="72"/>
        <v>12120.59</v>
      </c>
      <c r="L261" s="321">
        <f t="shared" si="81"/>
        <v>17450</v>
      </c>
      <c r="M261" s="300">
        <f t="shared" si="79"/>
        <v>703083.22000000067</v>
      </c>
      <c r="N261" s="292">
        <f t="shared" si="73"/>
        <v>3749.78</v>
      </c>
      <c r="O261" s="292">
        <f t="shared" si="74"/>
        <v>14650.22</v>
      </c>
      <c r="P261" s="293">
        <f t="shared" si="63"/>
        <v>18400</v>
      </c>
      <c r="Q261" s="301">
        <f t="shared" si="80"/>
        <v>1063167.6800000002</v>
      </c>
      <c r="R261" s="292">
        <f t="shared" si="75"/>
        <v>5670.23</v>
      </c>
      <c r="S261" s="292">
        <f t="shared" si="76"/>
        <v>12819.77</v>
      </c>
      <c r="T261" s="321">
        <f t="shared" si="64"/>
        <v>18490</v>
      </c>
      <c r="U261" s="134"/>
      <c r="V261" s="134"/>
      <c r="W261" s="134"/>
      <c r="X261" s="134"/>
    </row>
    <row r="262" spans="1:24" ht="15" customHeight="1">
      <c r="A262" s="409">
        <f t="shared" si="65"/>
        <v>6.4000000000000001E-2</v>
      </c>
      <c r="B262" s="406">
        <f t="shared" si="66"/>
        <v>5.3333333333333332E-3</v>
      </c>
      <c r="C262" s="197">
        <f t="shared" si="67"/>
        <v>20</v>
      </c>
      <c r="D262" s="290">
        <v>240</v>
      </c>
      <c r="E262" s="300">
        <f t="shared" si="77"/>
        <v>646945.53000000201</v>
      </c>
      <c r="F262" s="292">
        <f t="shared" si="68"/>
        <v>3450.38</v>
      </c>
      <c r="G262" s="292">
        <f t="shared" si="69"/>
        <v>13889.619999999999</v>
      </c>
      <c r="H262" s="293">
        <f t="shared" si="70"/>
        <v>17340</v>
      </c>
      <c r="I262" s="301">
        <f t="shared" si="78"/>
        <v>987143.7899999955</v>
      </c>
      <c r="J262" s="510">
        <f t="shared" si="71"/>
        <v>5264.77</v>
      </c>
      <c r="K262" s="292">
        <f t="shared" si="72"/>
        <v>12185.23</v>
      </c>
      <c r="L262" s="321">
        <f t="shared" si="81"/>
        <v>17450</v>
      </c>
      <c r="M262" s="300">
        <f t="shared" si="79"/>
        <v>688433.0000000007</v>
      </c>
      <c r="N262" s="292">
        <f t="shared" si="73"/>
        <v>3671.64</v>
      </c>
      <c r="O262" s="292">
        <f t="shared" si="74"/>
        <v>14728.36</v>
      </c>
      <c r="P262" s="293">
        <f t="shared" si="63"/>
        <v>18400</v>
      </c>
      <c r="Q262" s="301">
        <f t="shared" si="80"/>
        <v>1050347.9100000001</v>
      </c>
      <c r="R262" s="292">
        <f t="shared" si="75"/>
        <v>5601.86</v>
      </c>
      <c r="S262" s="292">
        <f t="shared" si="76"/>
        <v>12888.14</v>
      </c>
      <c r="T262" s="321">
        <f t="shared" si="64"/>
        <v>18490</v>
      </c>
      <c r="U262" s="134"/>
      <c r="V262" s="134"/>
      <c r="W262" s="134"/>
      <c r="X262" s="134"/>
    </row>
    <row r="263" spans="1:24" ht="15" customHeight="1">
      <c r="A263" s="409">
        <f t="shared" si="65"/>
        <v>6.4000000000000001E-2</v>
      </c>
      <c r="B263" s="406">
        <f t="shared" si="66"/>
        <v>5.3333333333333332E-3</v>
      </c>
      <c r="C263" s="197">
        <f t="shared" si="67"/>
        <v>21</v>
      </c>
      <c r="D263" s="290">
        <v>241</v>
      </c>
      <c r="E263" s="300">
        <f t="shared" si="77"/>
        <v>633055.91000000201</v>
      </c>
      <c r="F263" s="292">
        <f t="shared" si="68"/>
        <v>3376.3</v>
      </c>
      <c r="G263" s="292">
        <f t="shared" si="69"/>
        <v>13963.7</v>
      </c>
      <c r="H263" s="293">
        <f t="shared" si="70"/>
        <v>17340</v>
      </c>
      <c r="I263" s="301">
        <f t="shared" si="78"/>
        <v>974958.55999999552</v>
      </c>
      <c r="J263" s="510">
        <f t="shared" si="71"/>
        <v>5199.78</v>
      </c>
      <c r="K263" s="292">
        <f t="shared" si="72"/>
        <v>12250.220000000001</v>
      </c>
      <c r="L263" s="321">
        <f t="shared" si="81"/>
        <v>17450</v>
      </c>
      <c r="M263" s="300">
        <f t="shared" si="79"/>
        <v>673704.64000000071</v>
      </c>
      <c r="N263" s="292">
        <f t="shared" si="73"/>
        <v>3593.09</v>
      </c>
      <c r="O263" s="292">
        <f t="shared" si="74"/>
        <v>14806.91</v>
      </c>
      <c r="P263" s="293">
        <f t="shared" ref="P263:P326" si="82">IF(M263&lt;$M$10,M263+N263,$M$11)</f>
        <v>18400</v>
      </c>
      <c r="Q263" s="301">
        <f t="shared" si="80"/>
        <v>1037459.7700000001</v>
      </c>
      <c r="R263" s="292">
        <f t="shared" si="75"/>
        <v>5533.12</v>
      </c>
      <c r="S263" s="292">
        <f t="shared" si="76"/>
        <v>12956.880000000001</v>
      </c>
      <c r="T263" s="321">
        <f t="shared" si="64"/>
        <v>18490</v>
      </c>
      <c r="U263" s="134"/>
      <c r="V263" s="134"/>
      <c r="W263" s="134"/>
      <c r="X263" s="134"/>
    </row>
    <row r="264" spans="1:24" ht="15" customHeight="1">
      <c r="A264" s="409">
        <f t="shared" si="65"/>
        <v>6.4000000000000001E-2</v>
      </c>
      <c r="B264" s="406">
        <f t="shared" si="66"/>
        <v>5.3333333333333332E-3</v>
      </c>
      <c r="C264" s="197">
        <f t="shared" si="67"/>
        <v>21</v>
      </c>
      <c r="D264" s="290">
        <v>242</v>
      </c>
      <c r="E264" s="300">
        <f t="shared" si="77"/>
        <v>619092.21000000206</v>
      </c>
      <c r="F264" s="292">
        <f t="shared" si="68"/>
        <v>3301.83</v>
      </c>
      <c r="G264" s="292">
        <f t="shared" si="69"/>
        <v>14038.17</v>
      </c>
      <c r="H264" s="293">
        <f t="shared" si="70"/>
        <v>17340</v>
      </c>
      <c r="I264" s="301">
        <f t="shared" si="78"/>
        <v>962708.33999999554</v>
      </c>
      <c r="J264" s="510">
        <f t="shared" si="71"/>
        <v>5134.4399999999996</v>
      </c>
      <c r="K264" s="292">
        <f t="shared" si="72"/>
        <v>12315.560000000001</v>
      </c>
      <c r="L264" s="321">
        <f t="shared" si="81"/>
        <v>17450</v>
      </c>
      <c r="M264" s="300">
        <f t="shared" si="79"/>
        <v>658897.73000000068</v>
      </c>
      <c r="N264" s="292">
        <f t="shared" si="73"/>
        <v>3514.12</v>
      </c>
      <c r="O264" s="292">
        <f t="shared" si="74"/>
        <v>14885.880000000001</v>
      </c>
      <c r="P264" s="293">
        <f t="shared" si="82"/>
        <v>18400</v>
      </c>
      <c r="Q264" s="301">
        <f t="shared" si="80"/>
        <v>1024502.8900000001</v>
      </c>
      <c r="R264" s="292">
        <f t="shared" si="75"/>
        <v>5464.02</v>
      </c>
      <c r="S264" s="292">
        <f t="shared" si="76"/>
        <v>13025.98</v>
      </c>
      <c r="T264" s="321">
        <f t="shared" si="64"/>
        <v>18490</v>
      </c>
      <c r="U264" s="134"/>
      <c r="V264" s="134"/>
      <c r="W264" s="134"/>
      <c r="X264" s="134"/>
    </row>
    <row r="265" spans="1:24" ht="15" customHeight="1">
      <c r="A265" s="409">
        <f t="shared" si="65"/>
        <v>6.4000000000000001E-2</v>
      </c>
      <c r="B265" s="406">
        <f t="shared" si="66"/>
        <v>5.3333333333333332E-3</v>
      </c>
      <c r="C265" s="197">
        <f t="shared" si="67"/>
        <v>21</v>
      </c>
      <c r="D265" s="290">
        <v>243</v>
      </c>
      <c r="E265" s="300">
        <f t="shared" si="77"/>
        <v>605054.04000000202</v>
      </c>
      <c r="F265" s="292">
        <f t="shared" si="68"/>
        <v>3226.95</v>
      </c>
      <c r="G265" s="292">
        <f t="shared" si="69"/>
        <v>14113.05</v>
      </c>
      <c r="H265" s="293">
        <f t="shared" si="70"/>
        <v>17340</v>
      </c>
      <c r="I265" s="301">
        <f t="shared" si="78"/>
        <v>950392.77999999549</v>
      </c>
      <c r="J265" s="510">
        <f t="shared" si="71"/>
        <v>5068.76</v>
      </c>
      <c r="K265" s="292">
        <f t="shared" si="72"/>
        <v>12381.24</v>
      </c>
      <c r="L265" s="321">
        <f t="shared" si="81"/>
        <v>17450</v>
      </c>
      <c r="M265" s="300">
        <f t="shared" si="79"/>
        <v>644011.85000000068</v>
      </c>
      <c r="N265" s="292">
        <f t="shared" si="73"/>
        <v>3434.73</v>
      </c>
      <c r="O265" s="292">
        <f t="shared" si="74"/>
        <v>14965.27</v>
      </c>
      <c r="P265" s="293">
        <f t="shared" si="82"/>
        <v>18400</v>
      </c>
      <c r="Q265" s="301">
        <f t="shared" si="80"/>
        <v>1011476.9100000001</v>
      </c>
      <c r="R265" s="292">
        <f t="shared" si="75"/>
        <v>5394.54</v>
      </c>
      <c r="S265" s="292">
        <f t="shared" si="76"/>
        <v>13095.46</v>
      </c>
      <c r="T265" s="321">
        <f t="shared" si="64"/>
        <v>18490</v>
      </c>
      <c r="U265" s="134"/>
      <c r="V265" s="134"/>
      <c r="W265" s="134"/>
      <c r="X265" s="134"/>
    </row>
    <row r="266" spans="1:24" ht="15" customHeight="1">
      <c r="A266" s="409">
        <f t="shared" si="65"/>
        <v>6.4000000000000001E-2</v>
      </c>
      <c r="B266" s="406">
        <f t="shared" si="66"/>
        <v>5.3333333333333332E-3</v>
      </c>
      <c r="C266" s="197">
        <f t="shared" si="67"/>
        <v>21</v>
      </c>
      <c r="D266" s="290">
        <v>244</v>
      </c>
      <c r="E266" s="300">
        <f t="shared" si="77"/>
        <v>590940.99000000197</v>
      </c>
      <c r="F266" s="292">
        <f t="shared" si="68"/>
        <v>3151.69</v>
      </c>
      <c r="G266" s="292">
        <f t="shared" si="69"/>
        <v>14188.31</v>
      </c>
      <c r="H266" s="293">
        <f t="shared" si="70"/>
        <v>17340</v>
      </c>
      <c r="I266" s="301">
        <f t="shared" si="78"/>
        <v>938011.5399999955</v>
      </c>
      <c r="J266" s="510">
        <f t="shared" si="71"/>
        <v>5002.7299999999996</v>
      </c>
      <c r="K266" s="292">
        <f t="shared" si="72"/>
        <v>12447.27</v>
      </c>
      <c r="L266" s="321">
        <f t="shared" si="81"/>
        <v>17450</v>
      </c>
      <c r="M266" s="300">
        <f t="shared" si="79"/>
        <v>629046.58000000066</v>
      </c>
      <c r="N266" s="292">
        <f t="shared" si="73"/>
        <v>3354.92</v>
      </c>
      <c r="O266" s="292">
        <f t="shared" si="74"/>
        <v>15045.08</v>
      </c>
      <c r="P266" s="293">
        <f t="shared" si="82"/>
        <v>18400</v>
      </c>
      <c r="Q266" s="301">
        <f t="shared" si="80"/>
        <v>998381.45000000019</v>
      </c>
      <c r="R266" s="292">
        <f t="shared" si="75"/>
        <v>5324.7</v>
      </c>
      <c r="S266" s="292">
        <f t="shared" si="76"/>
        <v>13165.3</v>
      </c>
      <c r="T266" s="321">
        <f t="shared" si="64"/>
        <v>18490</v>
      </c>
      <c r="U266" s="134"/>
      <c r="V266" s="134"/>
      <c r="W266" s="134"/>
      <c r="X266" s="134"/>
    </row>
    <row r="267" spans="1:24" ht="15" customHeight="1">
      <c r="A267" s="409">
        <f t="shared" si="65"/>
        <v>6.4000000000000001E-2</v>
      </c>
      <c r="B267" s="406">
        <f t="shared" si="66"/>
        <v>5.3333333333333332E-3</v>
      </c>
      <c r="C267" s="197">
        <f t="shared" si="67"/>
        <v>21</v>
      </c>
      <c r="D267" s="290">
        <v>245</v>
      </c>
      <c r="E267" s="300">
        <f t="shared" si="77"/>
        <v>576752.68000000191</v>
      </c>
      <c r="F267" s="292">
        <f t="shared" si="68"/>
        <v>3076.01</v>
      </c>
      <c r="G267" s="292">
        <f t="shared" si="69"/>
        <v>14263.99</v>
      </c>
      <c r="H267" s="293">
        <f t="shared" si="70"/>
        <v>17340</v>
      </c>
      <c r="I267" s="301">
        <f t="shared" si="78"/>
        <v>925564.26999999548</v>
      </c>
      <c r="J267" s="510">
        <f t="shared" si="71"/>
        <v>4936.34</v>
      </c>
      <c r="K267" s="292">
        <f t="shared" si="72"/>
        <v>12513.66</v>
      </c>
      <c r="L267" s="321">
        <f t="shared" si="81"/>
        <v>17450</v>
      </c>
      <c r="M267" s="300">
        <f t="shared" si="79"/>
        <v>614001.5000000007</v>
      </c>
      <c r="N267" s="292">
        <f t="shared" si="73"/>
        <v>3274.67</v>
      </c>
      <c r="O267" s="292">
        <f t="shared" si="74"/>
        <v>15125.33</v>
      </c>
      <c r="P267" s="293">
        <f t="shared" si="82"/>
        <v>18400</v>
      </c>
      <c r="Q267" s="301">
        <f t="shared" si="80"/>
        <v>985216.15000000014</v>
      </c>
      <c r="R267" s="292">
        <f t="shared" si="75"/>
        <v>5254.49</v>
      </c>
      <c r="S267" s="292">
        <f t="shared" si="76"/>
        <v>13235.51</v>
      </c>
      <c r="T267" s="321">
        <f t="shared" si="64"/>
        <v>18490</v>
      </c>
      <c r="U267" s="134"/>
      <c r="V267" s="134"/>
      <c r="W267" s="134"/>
      <c r="X267" s="134"/>
    </row>
    <row r="268" spans="1:24" ht="15" customHeight="1">
      <c r="A268" s="409">
        <f t="shared" si="65"/>
        <v>6.4000000000000001E-2</v>
      </c>
      <c r="B268" s="406">
        <f t="shared" si="66"/>
        <v>5.3333333333333332E-3</v>
      </c>
      <c r="C268" s="197">
        <f t="shared" si="67"/>
        <v>21</v>
      </c>
      <c r="D268" s="290">
        <v>246</v>
      </c>
      <c r="E268" s="300">
        <f t="shared" si="77"/>
        <v>562488.69000000192</v>
      </c>
      <c r="F268" s="292">
        <f t="shared" si="68"/>
        <v>2999.94</v>
      </c>
      <c r="G268" s="292">
        <f t="shared" si="69"/>
        <v>14340.06</v>
      </c>
      <c r="H268" s="293">
        <f t="shared" si="70"/>
        <v>17340</v>
      </c>
      <c r="I268" s="301">
        <f t="shared" si="78"/>
        <v>913050.60999999545</v>
      </c>
      <c r="J268" s="510">
        <f t="shared" si="71"/>
        <v>4869.6000000000004</v>
      </c>
      <c r="K268" s="292">
        <f t="shared" si="72"/>
        <v>12580.4</v>
      </c>
      <c r="L268" s="321">
        <f t="shared" si="81"/>
        <v>17450</v>
      </c>
      <c r="M268" s="300">
        <f t="shared" si="79"/>
        <v>598876.17000000074</v>
      </c>
      <c r="N268" s="292">
        <f t="shared" si="73"/>
        <v>3194.01</v>
      </c>
      <c r="O268" s="292">
        <f t="shared" si="74"/>
        <v>15205.99</v>
      </c>
      <c r="P268" s="293">
        <f t="shared" si="82"/>
        <v>18400</v>
      </c>
      <c r="Q268" s="301">
        <f t="shared" si="80"/>
        <v>971980.64000000013</v>
      </c>
      <c r="R268" s="292">
        <f t="shared" si="75"/>
        <v>5183.8999999999996</v>
      </c>
      <c r="S268" s="292">
        <f t="shared" si="76"/>
        <v>13306.1</v>
      </c>
      <c r="T268" s="321">
        <f t="shared" si="64"/>
        <v>18490</v>
      </c>
      <c r="U268" s="134"/>
      <c r="V268" s="134"/>
      <c r="W268" s="134"/>
      <c r="X268" s="134"/>
    </row>
    <row r="269" spans="1:24" ht="15" customHeight="1">
      <c r="A269" s="409">
        <f t="shared" si="65"/>
        <v>6.4000000000000001E-2</v>
      </c>
      <c r="B269" s="406">
        <f t="shared" si="66"/>
        <v>5.3333333333333332E-3</v>
      </c>
      <c r="C269" s="197">
        <f t="shared" si="67"/>
        <v>21</v>
      </c>
      <c r="D269" s="290">
        <v>247</v>
      </c>
      <c r="E269" s="300">
        <f t="shared" si="77"/>
        <v>548148.63000000187</v>
      </c>
      <c r="F269" s="292">
        <f t="shared" si="68"/>
        <v>2923.46</v>
      </c>
      <c r="G269" s="292">
        <f t="shared" si="69"/>
        <v>14416.54</v>
      </c>
      <c r="H269" s="293">
        <f t="shared" si="70"/>
        <v>17340</v>
      </c>
      <c r="I269" s="301">
        <f t="shared" si="78"/>
        <v>900470.20999999542</v>
      </c>
      <c r="J269" s="510">
        <f t="shared" si="71"/>
        <v>4802.51</v>
      </c>
      <c r="K269" s="292">
        <f t="shared" si="72"/>
        <v>12647.49</v>
      </c>
      <c r="L269" s="321">
        <f t="shared" si="81"/>
        <v>17450</v>
      </c>
      <c r="M269" s="300">
        <f t="shared" si="79"/>
        <v>583670.18000000075</v>
      </c>
      <c r="N269" s="292">
        <f t="shared" si="73"/>
        <v>3112.91</v>
      </c>
      <c r="O269" s="292">
        <f t="shared" si="74"/>
        <v>15287.09</v>
      </c>
      <c r="P269" s="293">
        <f t="shared" si="82"/>
        <v>18400</v>
      </c>
      <c r="Q269" s="301">
        <f t="shared" si="80"/>
        <v>958674.54000000015</v>
      </c>
      <c r="R269" s="292">
        <f t="shared" si="75"/>
        <v>5112.93</v>
      </c>
      <c r="S269" s="292">
        <f t="shared" si="76"/>
        <v>13377.07</v>
      </c>
      <c r="T269" s="321">
        <f t="shared" si="64"/>
        <v>18490</v>
      </c>
      <c r="U269" s="134"/>
      <c r="V269" s="134"/>
      <c r="W269" s="134"/>
      <c r="X269" s="134"/>
    </row>
    <row r="270" spans="1:24" ht="15" customHeight="1">
      <c r="A270" s="409">
        <f t="shared" si="65"/>
        <v>6.4000000000000001E-2</v>
      </c>
      <c r="B270" s="406">
        <f t="shared" si="66"/>
        <v>5.3333333333333332E-3</v>
      </c>
      <c r="C270" s="197">
        <f t="shared" si="67"/>
        <v>21</v>
      </c>
      <c r="D270" s="290">
        <v>248</v>
      </c>
      <c r="E270" s="300">
        <f t="shared" si="77"/>
        <v>533732.09000000183</v>
      </c>
      <c r="F270" s="292">
        <f t="shared" si="68"/>
        <v>2846.57</v>
      </c>
      <c r="G270" s="292">
        <f t="shared" si="69"/>
        <v>14493.43</v>
      </c>
      <c r="H270" s="293">
        <f t="shared" si="70"/>
        <v>17340</v>
      </c>
      <c r="I270" s="301">
        <f t="shared" si="78"/>
        <v>887822.71999999543</v>
      </c>
      <c r="J270" s="510">
        <f t="shared" si="71"/>
        <v>4735.05</v>
      </c>
      <c r="K270" s="292">
        <f t="shared" si="72"/>
        <v>12714.95</v>
      </c>
      <c r="L270" s="321">
        <f t="shared" si="81"/>
        <v>17450</v>
      </c>
      <c r="M270" s="300">
        <f t="shared" si="79"/>
        <v>568383.09000000078</v>
      </c>
      <c r="N270" s="292">
        <f t="shared" si="73"/>
        <v>3031.38</v>
      </c>
      <c r="O270" s="292">
        <f t="shared" si="74"/>
        <v>15368.619999999999</v>
      </c>
      <c r="P270" s="293">
        <f t="shared" si="82"/>
        <v>18400</v>
      </c>
      <c r="Q270" s="301">
        <f t="shared" si="80"/>
        <v>945297.4700000002</v>
      </c>
      <c r="R270" s="292">
        <f t="shared" si="75"/>
        <v>5041.59</v>
      </c>
      <c r="S270" s="292">
        <f t="shared" si="76"/>
        <v>13448.41</v>
      </c>
      <c r="T270" s="321">
        <f t="shared" si="64"/>
        <v>18490</v>
      </c>
      <c r="U270" s="134"/>
      <c r="V270" s="134"/>
      <c r="W270" s="134"/>
      <c r="X270" s="134"/>
    </row>
    <row r="271" spans="1:24" ht="15" customHeight="1">
      <c r="A271" s="409">
        <f t="shared" si="65"/>
        <v>6.4000000000000001E-2</v>
      </c>
      <c r="B271" s="406">
        <f t="shared" si="66"/>
        <v>5.3333333333333332E-3</v>
      </c>
      <c r="C271" s="197">
        <f t="shared" si="67"/>
        <v>21</v>
      </c>
      <c r="D271" s="290">
        <v>249</v>
      </c>
      <c r="E271" s="300">
        <f t="shared" si="77"/>
        <v>519238.66000000184</v>
      </c>
      <c r="F271" s="292">
        <f t="shared" si="68"/>
        <v>2769.27</v>
      </c>
      <c r="G271" s="292">
        <f t="shared" si="69"/>
        <v>14570.73</v>
      </c>
      <c r="H271" s="293">
        <f t="shared" si="70"/>
        <v>17340</v>
      </c>
      <c r="I271" s="301">
        <f t="shared" si="78"/>
        <v>875107.76999999548</v>
      </c>
      <c r="J271" s="510">
        <f t="shared" si="71"/>
        <v>4667.24</v>
      </c>
      <c r="K271" s="292">
        <f t="shared" si="72"/>
        <v>12782.76</v>
      </c>
      <c r="L271" s="321">
        <f t="shared" si="81"/>
        <v>17450</v>
      </c>
      <c r="M271" s="300">
        <f t="shared" si="79"/>
        <v>553014.47000000079</v>
      </c>
      <c r="N271" s="292">
        <f t="shared" si="73"/>
        <v>2949.41</v>
      </c>
      <c r="O271" s="292">
        <f t="shared" si="74"/>
        <v>15450.59</v>
      </c>
      <c r="P271" s="293">
        <f t="shared" si="82"/>
        <v>18400</v>
      </c>
      <c r="Q271" s="301">
        <f t="shared" si="80"/>
        <v>931849.06000000017</v>
      </c>
      <c r="R271" s="292">
        <f t="shared" si="75"/>
        <v>4969.8599999999997</v>
      </c>
      <c r="S271" s="292">
        <f t="shared" si="76"/>
        <v>13520.14</v>
      </c>
      <c r="T271" s="321">
        <f t="shared" si="64"/>
        <v>18490</v>
      </c>
      <c r="U271" s="134"/>
      <c r="V271" s="134"/>
      <c r="W271" s="134"/>
      <c r="X271" s="134"/>
    </row>
    <row r="272" spans="1:24" ht="15" customHeight="1">
      <c r="A272" s="409">
        <f t="shared" si="65"/>
        <v>6.4000000000000001E-2</v>
      </c>
      <c r="B272" s="406">
        <f t="shared" si="66"/>
        <v>5.3333333333333332E-3</v>
      </c>
      <c r="C272" s="197">
        <f t="shared" si="67"/>
        <v>21</v>
      </c>
      <c r="D272" s="290">
        <v>250</v>
      </c>
      <c r="E272" s="300">
        <f t="shared" si="77"/>
        <v>504667.93000000186</v>
      </c>
      <c r="F272" s="292">
        <f t="shared" si="68"/>
        <v>2691.56</v>
      </c>
      <c r="G272" s="292">
        <f t="shared" si="69"/>
        <v>14648.44</v>
      </c>
      <c r="H272" s="293">
        <f t="shared" si="70"/>
        <v>17340</v>
      </c>
      <c r="I272" s="301">
        <f t="shared" si="78"/>
        <v>862325.00999999547</v>
      </c>
      <c r="J272" s="510">
        <f t="shared" si="71"/>
        <v>4599.07</v>
      </c>
      <c r="K272" s="292">
        <f t="shared" si="72"/>
        <v>12850.93</v>
      </c>
      <c r="L272" s="321">
        <f t="shared" si="81"/>
        <v>17450</v>
      </c>
      <c r="M272" s="300">
        <f t="shared" si="79"/>
        <v>537563.88000000082</v>
      </c>
      <c r="N272" s="292">
        <f t="shared" si="73"/>
        <v>2867.01</v>
      </c>
      <c r="O272" s="292">
        <f t="shared" si="74"/>
        <v>15532.99</v>
      </c>
      <c r="P272" s="293">
        <f t="shared" si="82"/>
        <v>18400</v>
      </c>
      <c r="Q272" s="301">
        <f t="shared" si="80"/>
        <v>918328.92000000016</v>
      </c>
      <c r="R272" s="292">
        <f t="shared" si="75"/>
        <v>4897.75</v>
      </c>
      <c r="S272" s="292">
        <f t="shared" si="76"/>
        <v>13592.25</v>
      </c>
      <c r="T272" s="321">
        <f t="shared" si="64"/>
        <v>18490</v>
      </c>
      <c r="U272" s="134"/>
      <c r="V272" s="134"/>
      <c r="W272" s="134"/>
      <c r="X272" s="134"/>
    </row>
    <row r="273" spans="1:24" ht="15" customHeight="1">
      <c r="A273" s="409">
        <f t="shared" si="65"/>
        <v>6.4000000000000001E-2</v>
      </c>
      <c r="B273" s="406">
        <f t="shared" si="66"/>
        <v>5.3333333333333332E-3</v>
      </c>
      <c r="C273" s="197">
        <f t="shared" si="67"/>
        <v>21</v>
      </c>
      <c r="D273" s="290">
        <v>251</v>
      </c>
      <c r="E273" s="300">
        <f t="shared" si="77"/>
        <v>490019.49000000185</v>
      </c>
      <c r="F273" s="292">
        <f t="shared" si="68"/>
        <v>2613.44</v>
      </c>
      <c r="G273" s="292">
        <f t="shared" si="69"/>
        <v>14726.56</v>
      </c>
      <c r="H273" s="293">
        <f t="shared" si="70"/>
        <v>17340</v>
      </c>
      <c r="I273" s="301">
        <f t="shared" si="78"/>
        <v>849474.07999999542</v>
      </c>
      <c r="J273" s="510">
        <f t="shared" si="71"/>
        <v>4530.53</v>
      </c>
      <c r="K273" s="292">
        <f t="shared" si="72"/>
        <v>12919.470000000001</v>
      </c>
      <c r="L273" s="321">
        <f t="shared" si="81"/>
        <v>17450</v>
      </c>
      <c r="M273" s="300">
        <f t="shared" si="79"/>
        <v>522030.89000000083</v>
      </c>
      <c r="N273" s="292">
        <f t="shared" si="73"/>
        <v>2784.16</v>
      </c>
      <c r="O273" s="292">
        <f t="shared" si="74"/>
        <v>15615.84</v>
      </c>
      <c r="P273" s="293">
        <f t="shared" si="82"/>
        <v>18400</v>
      </c>
      <c r="Q273" s="301">
        <f t="shared" si="80"/>
        <v>904736.67000000016</v>
      </c>
      <c r="R273" s="292">
        <f t="shared" si="75"/>
        <v>4825.26</v>
      </c>
      <c r="S273" s="292">
        <f t="shared" si="76"/>
        <v>13664.74</v>
      </c>
      <c r="T273" s="321">
        <f t="shared" si="64"/>
        <v>18490</v>
      </c>
      <c r="U273" s="134"/>
      <c r="V273" s="134"/>
      <c r="W273" s="134"/>
      <c r="X273" s="134"/>
    </row>
    <row r="274" spans="1:24" ht="15" customHeight="1">
      <c r="A274" s="409">
        <f t="shared" si="65"/>
        <v>6.4000000000000001E-2</v>
      </c>
      <c r="B274" s="406">
        <f t="shared" si="66"/>
        <v>5.3333333333333332E-3</v>
      </c>
      <c r="C274" s="197">
        <f t="shared" si="67"/>
        <v>21</v>
      </c>
      <c r="D274" s="290">
        <v>252</v>
      </c>
      <c r="E274" s="300">
        <f t="shared" si="77"/>
        <v>475292.93000000186</v>
      </c>
      <c r="F274" s="292">
        <f t="shared" si="68"/>
        <v>2534.9</v>
      </c>
      <c r="G274" s="292">
        <f t="shared" si="69"/>
        <v>14805.1</v>
      </c>
      <c r="H274" s="293">
        <f t="shared" si="70"/>
        <v>17340</v>
      </c>
      <c r="I274" s="301">
        <f t="shared" si="78"/>
        <v>836554.60999999545</v>
      </c>
      <c r="J274" s="510">
        <f t="shared" si="71"/>
        <v>4461.62</v>
      </c>
      <c r="K274" s="292">
        <f t="shared" si="72"/>
        <v>12988.380000000001</v>
      </c>
      <c r="L274" s="321">
        <f t="shared" si="81"/>
        <v>17450</v>
      </c>
      <c r="M274" s="300">
        <f t="shared" si="79"/>
        <v>506415.0500000008</v>
      </c>
      <c r="N274" s="292">
        <f t="shared" si="73"/>
        <v>2700.88</v>
      </c>
      <c r="O274" s="292">
        <f t="shared" si="74"/>
        <v>15699.119999999999</v>
      </c>
      <c r="P274" s="293">
        <f t="shared" si="82"/>
        <v>18400</v>
      </c>
      <c r="Q274" s="301">
        <f t="shared" si="80"/>
        <v>891071.93000000017</v>
      </c>
      <c r="R274" s="292">
        <f t="shared" si="75"/>
        <v>4752.38</v>
      </c>
      <c r="S274" s="292">
        <f t="shared" si="76"/>
        <v>13737.619999999999</v>
      </c>
      <c r="T274" s="321">
        <f t="shared" si="64"/>
        <v>18490</v>
      </c>
      <c r="U274" s="134"/>
      <c r="V274" s="134"/>
      <c r="W274" s="134"/>
      <c r="X274" s="134"/>
    </row>
    <row r="275" spans="1:24" ht="15" customHeight="1">
      <c r="A275" s="409">
        <f t="shared" si="65"/>
        <v>6.4000000000000001E-2</v>
      </c>
      <c r="B275" s="406">
        <f t="shared" si="66"/>
        <v>5.3333333333333332E-3</v>
      </c>
      <c r="C275" s="197">
        <f t="shared" si="67"/>
        <v>22</v>
      </c>
      <c r="D275" s="290">
        <v>253</v>
      </c>
      <c r="E275" s="300">
        <f t="shared" si="77"/>
        <v>460487.83000000188</v>
      </c>
      <c r="F275" s="292">
        <f t="shared" si="68"/>
        <v>2455.94</v>
      </c>
      <c r="G275" s="292">
        <f t="shared" si="69"/>
        <v>14884.06</v>
      </c>
      <c r="H275" s="293">
        <f t="shared" si="70"/>
        <v>17340</v>
      </c>
      <c r="I275" s="301">
        <f t="shared" si="78"/>
        <v>823566.22999999544</v>
      </c>
      <c r="J275" s="510">
        <f t="shared" si="71"/>
        <v>4392.3500000000004</v>
      </c>
      <c r="K275" s="292">
        <f t="shared" si="72"/>
        <v>13057.65</v>
      </c>
      <c r="L275" s="321">
        <f t="shared" si="81"/>
        <v>17450</v>
      </c>
      <c r="M275" s="300">
        <f t="shared" si="79"/>
        <v>490715.93000000081</v>
      </c>
      <c r="N275" s="292">
        <f t="shared" si="73"/>
        <v>2617.15</v>
      </c>
      <c r="O275" s="292">
        <f t="shared" si="74"/>
        <v>15782.85</v>
      </c>
      <c r="P275" s="293">
        <f t="shared" si="82"/>
        <v>18400</v>
      </c>
      <c r="Q275" s="301">
        <f t="shared" si="80"/>
        <v>877334.31000000017</v>
      </c>
      <c r="R275" s="292">
        <f t="shared" si="75"/>
        <v>4679.12</v>
      </c>
      <c r="S275" s="292">
        <f t="shared" si="76"/>
        <v>13810.880000000001</v>
      </c>
      <c r="T275" s="321">
        <f t="shared" ref="T275:T338" si="83">IF(Q275&lt;$M$17,Q275+R275,$M$17)</f>
        <v>18490</v>
      </c>
      <c r="U275" s="134"/>
      <c r="V275" s="134"/>
      <c r="W275" s="134"/>
      <c r="X275" s="134"/>
    </row>
    <row r="276" spans="1:24" ht="15" customHeight="1">
      <c r="A276" s="409">
        <f t="shared" si="65"/>
        <v>6.4000000000000001E-2</v>
      </c>
      <c r="B276" s="406">
        <f t="shared" si="66"/>
        <v>5.3333333333333332E-3</v>
      </c>
      <c r="C276" s="197">
        <f t="shared" si="67"/>
        <v>22</v>
      </c>
      <c r="D276" s="290">
        <v>254</v>
      </c>
      <c r="E276" s="300">
        <f t="shared" si="77"/>
        <v>445603.77000000188</v>
      </c>
      <c r="F276" s="292">
        <f t="shared" si="68"/>
        <v>2376.5500000000002</v>
      </c>
      <c r="G276" s="292">
        <f t="shared" si="69"/>
        <v>14963.45</v>
      </c>
      <c r="H276" s="293">
        <f t="shared" si="70"/>
        <v>17340</v>
      </c>
      <c r="I276" s="301">
        <f t="shared" si="78"/>
        <v>810508.57999999542</v>
      </c>
      <c r="J276" s="510">
        <f t="shared" si="71"/>
        <v>4322.71</v>
      </c>
      <c r="K276" s="292">
        <f t="shared" si="72"/>
        <v>13127.29</v>
      </c>
      <c r="L276" s="321">
        <f t="shared" si="81"/>
        <v>17450</v>
      </c>
      <c r="M276" s="300">
        <f t="shared" si="79"/>
        <v>474933.08000000083</v>
      </c>
      <c r="N276" s="292">
        <f t="shared" si="73"/>
        <v>2532.98</v>
      </c>
      <c r="O276" s="292">
        <f t="shared" si="74"/>
        <v>15867.02</v>
      </c>
      <c r="P276" s="293">
        <f t="shared" si="82"/>
        <v>18400</v>
      </c>
      <c r="Q276" s="301">
        <f t="shared" si="80"/>
        <v>863523.43000000017</v>
      </c>
      <c r="R276" s="292">
        <f t="shared" si="75"/>
        <v>4605.46</v>
      </c>
      <c r="S276" s="292">
        <f t="shared" si="76"/>
        <v>13884.54</v>
      </c>
      <c r="T276" s="321">
        <f t="shared" si="83"/>
        <v>18490</v>
      </c>
      <c r="U276" s="134"/>
      <c r="V276" s="134"/>
      <c r="W276" s="134"/>
      <c r="X276" s="134"/>
    </row>
    <row r="277" spans="1:24" ht="15" customHeight="1">
      <c r="A277" s="409">
        <f t="shared" si="65"/>
        <v>6.4000000000000001E-2</v>
      </c>
      <c r="B277" s="406">
        <f t="shared" si="66"/>
        <v>5.3333333333333332E-3</v>
      </c>
      <c r="C277" s="197">
        <f t="shared" si="67"/>
        <v>22</v>
      </c>
      <c r="D277" s="290">
        <v>255</v>
      </c>
      <c r="E277" s="300">
        <f t="shared" si="77"/>
        <v>430640.32000000187</v>
      </c>
      <c r="F277" s="292">
        <f t="shared" si="68"/>
        <v>2296.75</v>
      </c>
      <c r="G277" s="292">
        <f t="shared" si="69"/>
        <v>15043.25</v>
      </c>
      <c r="H277" s="293">
        <f t="shared" si="70"/>
        <v>17340</v>
      </c>
      <c r="I277" s="301">
        <f t="shared" si="78"/>
        <v>797381.28999999538</v>
      </c>
      <c r="J277" s="510">
        <f t="shared" si="71"/>
        <v>4252.7</v>
      </c>
      <c r="K277" s="292">
        <f t="shared" si="72"/>
        <v>13197.3</v>
      </c>
      <c r="L277" s="321">
        <f t="shared" si="81"/>
        <v>17450</v>
      </c>
      <c r="M277" s="300">
        <f t="shared" si="79"/>
        <v>459066.06000000081</v>
      </c>
      <c r="N277" s="292">
        <f t="shared" si="73"/>
        <v>2448.35</v>
      </c>
      <c r="O277" s="292">
        <f t="shared" si="74"/>
        <v>15951.65</v>
      </c>
      <c r="P277" s="293">
        <f t="shared" si="82"/>
        <v>18400</v>
      </c>
      <c r="Q277" s="301">
        <f t="shared" si="80"/>
        <v>849638.89000000013</v>
      </c>
      <c r="R277" s="292">
        <f t="shared" si="75"/>
        <v>4531.41</v>
      </c>
      <c r="S277" s="292">
        <f t="shared" si="76"/>
        <v>13958.59</v>
      </c>
      <c r="T277" s="321">
        <f t="shared" si="83"/>
        <v>18490</v>
      </c>
      <c r="U277" s="134"/>
      <c r="V277" s="134"/>
      <c r="W277" s="134"/>
      <c r="X277" s="134"/>
    </row>
    <row r="278" spans="1:24" ht="15" customHeight="1">
      <c r="A278" s="409">
        <f t="shared" si="65"/>
        <v>6.4000000000000001E-2</v>
      </c>
      <c r="B278" s="406">
        <f t="shared" si="66"/>
        <v>5.3333333333333332E-3</v>
      </c>
      <c r="C278" s="197">
        <f t="shared" si="67"/>
        <v>22</v>
      </c>
      <c r="D278" s="290">
        <v>256</v>
      </c>
      <c r="E278" s="300">
        <f t="shared" si="77"/>
        <v>415597.07000000187</v>
      </c>
      <c r="F278" s="292">
        <f t="shared" si="68"/>
        <v>2216.52</v>
      </c>
      <c r="G278" s="292">
        <f t="shared" si="69"/>
        <v>15123.48</v>
      </c>
      <c r="H278" s="293">
        <f t="shared" si="70"/>
        <v>17340</v>
      </c>
      <c r="I278" s="301">
        <f t="shared" si="78"/>
        <v>784183.98999999533</v>
      </c>
      <c r="J278" s="510">
        <f t="shared" si="71"/>
        <v>4182.3100000000004</v>
      </c>
      <c r="K278" s="292">
        <f t="shared" si="72"/>
        <v>13267.689999999999</v>
      </c>
      <c r="L278" s="321">
        <f t="shared" si="81"/>
        <v>17450</v>
      </c>
      <c r="M278" s="300">
        <f t="shared" si="79"/>
        <v>443114.41000000079</v>
      </c>
      <c r="N278" s="292">
        <f t="shared" si="73"/>
        <v>2363.2800000000002</v>
      </c>
      <c r="O278" s="292">
        <f t="shared" si="74"/>
        <v>16036.72</v>
      </c>
      <c r="P278" s="293">
        <f t="shared" si="82"/>
        <v>18400</v>
      </c>
      <c r="Q278" s="301">
        <f t="shared" si="80"/>
        <v>835680.30000000016</v>
      </c>
      <c r="R278" s="292">
        <f t="shared" si="75"/>
        <v>4456.96</v>
      </c>
      <c r="S278" s="292">
        <f t="shared" si="76"/>
        <v>14033.04</v>
      </c>
      <c r="T278" s="321">
        <f t="shared" si="83"/>
        <v>18490</v>
      </c>
      <c r="U278" s="134"/>
      <c r="V278" s="134"/>
      <c r="W278" s="134"/>
      <c r="X278" s="134"/>
    </row>
    <row r="279" spans="1:24" ht="15" customHeight="1">
      <c r="A279" s="409">
        <f t="shared" ref="A279:A342" si="84">VLOOKUP(D279,$A$7:$B$11,2)</f>
        <v>6.4000000000000001E-2</v>
      </c>
      <c r="B279" s="406">
        <f t="shared" ref="B279:B342" si="85">A279/12</f>
        <v>5.3333333333333332E-3</v>
      </c>
      <c r="C279" s="197">
        <f t="shared" ref="C279:C342" si="86">INT((D279+11)/12)</f>
        <v>22</v>
      </c>
      <c r="D279" s="290">
        <v>257</v>
      </c>
      <c r="E279" s="300">
        <f t="shared" si="77"/>
        <v>400473.59000000189</v>
      </c>
      <c r="F279" s="292">
        <f t="shared" ref="F279:F342" si="87">ROUND(E279*$B279,2)</f>
        <v>2135.86</v>
      </c>
      <c r="G279" s="292">
        <f t="shared" ref="G279:G342" si="88">IF(E279&lt;H279,E279,H279-F279)</f>
        <v>15204.14</v>
      </c>
      <c r="H279" s="293">
        <f t="shared" ref="H279:H342" si="89">IF(E279&lt;$M$4,E279+F279,$M$4)</f>
        <v>17340</v>
      </c>
      <c r="I279" s="301">
        <f t="shared" si="78"/>
        <v>770916.29999999539</v>
      </c>
      <c r="J279" s="510">
        <f t="shared" ref="J279:J342" si="90">ROUND(I279*$B279,2)</f>
        <v>4111.55</v>
      </c>
      <c r="K279" s="292">
        <f t="shared" ref="K279:K342" si="91">IF(I279&lt;L279,I279,L279-J279)</f>
        <v>13338.45</v>
      </c>
      <c r="L279" s="321">
        <f t="shared" si="81"/>
        <v>17450</v>
      </c>
      <c r="M279" s="300">
        <f t="shared" si="79"/>
        <v>427077.69000000082</v>
      </c>
      <c r="N279" s="292">
        <f t="shared" ref="N279:N342" si="92">ROUND(M279*$B279,2)</f>
        <v>2277.75</v>
      </c>
      <c r="O279" s="292">
        <f t="shared" ref="O279:O342" si="93">IF(M279&lt;P279,M279,P279-N279)</f>
        <v>16122.25</v>
      </c>
      <c r="P279" s="293">
        <f t="shared" si="82"/>
        <v>18400</v>
      </c>
      <c r="Q279" s="301">
        <f t="shared" si="80"/>
        <v>821647.26000000013</v>
      </c>
      <c r="R279" s="292">
        <f t="shared" ref="R279:R342" si="94">ROUND(Q279*$B279,2)</f>
        <v>4382.12</v>
      </c>
      <c r="S279" s="292">
        <f t="shared" ref="S279:S342" si="95">IF(Q279&lt;T279,Q279,T279-R279)</f>
        <v>14107.880000000001</v>
      </c>
      <c r="T279" s="321">
        <f t="shared" si="83"/>
        <v>18490</v>
      </c>
      <c r="U279" s="134"/>
      <c r="V279" s="134"/>
      <c r="W279" s="134"/>
      <c r="X279" s="134"/>
    </row>
    <row r="280" spans="1:24" ht="15" customHeight="1">
      <c r="A280" s="409">
        <f t="shared" si="84"/>
        <v>6.4000000000000001E-2</v>
      </c>
      <c r="B280" s="406">
        <f t="shared" si="85"/>
        <v>5.3333333333333332E-3</v>
      </c>
      <c r="C280" s="197">
        <f t="shared" si="86"/>
        <v>22</v>
      </c>
      <c r="D280" s="290">
        <v>258</v>
      </c>
      <c r="E280" s="300">
        <f t="shared" ref="E280:E343" si="96">IF(E279&lt;H279,0,E279-G279)</f>
        <v>385269.45000000187</v>
      </c>
      <c r="F280" s="292">
        <f t="shared" si="87"/>
        <v>2054.77</v>
      </c>
      <c r="G280" s="292">
        <f t="shared" si="88"/>
        <v>15285.23</v>
      </c>
      <c r="H280" s="293">
        <f t="shared" si="89"/>
        <v>17340</v>
      </c>
      <c r="I280" s="301">
        <f t="shared" ref="I280:I343" si="97">IF(I279&lt;L279,0,I279-K279)</f>
        <v>757577.84999999544</v>
      </c>
      <c r="J280" s="510">
        <f t="shared" si="90"/>
        <v>4040.42</v>
      </c>
      <c r="K280" s="292">
        <f t="shared" si="91"/>
        <v>13409.58</v>
      </c>
      <c r="L280" s="321">
        <f t="shared" si="81"/>
        <v>17450</v>
      </c>
      <c r="M280" s="300">
        <f t="shared" ref="M280:M343" si="98">IF(M279&lt;P279,0,M279-O279)</f>
        <v>410955.44000000082</v>
      </c>
      <c r="N280" s="292">
        <f t="shared" si="92"/>
        <v>2191.7600000000002</v>
      </c>
      <c r="O280" s="292">
        <f t="shared" si="93"/>
        <v>16208.24</v>
      </c>
      <c r="P280" s="293">
        <f t="shared" si="82"/>
        <v>18400</v>
      </c>
      <c r="Q280" s="301">
        <f t="shared" ref="Q280:Q343" si="99">IF(Q279&lt;T279,0,Q279-S279)</f>
        <v>807539.38000000012</v>
      </c>
      <c r="R280" s="292">
        <f t="shared" si="94"/>
        <v>4306.88</v>
      </c>
      <c r="S280" s="292">
        <f t="shared" si="95"/>
        <v>14183.119999999999</v>
      </c>
      <c r="T280" s="321">
        <f t="shared" si="83"/>
        <v>18490</v>
      </c>
      <c r="U280" s="134"/>
      <c r="V280" s="134"/>
      <c r="W280" s="134"/>
      <c r="X280" s="134"/>
    </row>
    <row r="281" spans="1:24" ht="15" customHeight="1">
      <c r="A281" s="409">
        <f t="shared" si="84"/>
        <v>6.4000000000000001E-2</v>
      </c>
      <c r="B281" s="406">
        <f t="shared" si="85"/>
        <v>5.3333333333333332E-3</v>
      </c>
      <c r="C281" s="197">
        <f t="shared" si="86"/>
        <v>22</v>
      </c>
      <c r="D281" s="290">
        <v>259</v>
      </c>
      <c r="E281" s="300">
        <f t="shared" si="96"/>
        <v>369984.22000000189</v>
      </c>
      <c r="F281" s="292">
        <f t="shared" si="87"/>
        <v>1973.25</v>
      </c>
      <c r="G281" s="292">
        <f t="shared" si="88"/>
        <v>15366.75</v>
      </c>
      <c r="H281" s="293">
        <f t="shared" si="89"/>
        <v>17340</v>
      </c>
      <c r="I281" s="301">
        <f t="shared" si="97"/>
        <v>744168.26999999548</v>
      </c>
      <c r="J281" s="510">
        <f t="shared" si="90"/>
        <v>3968.9</v>
      </c>
      <c r="K281" s="292">
        <f t="shared" si="91"/>
        <v>13481.1</v>
      </c>
      <c r="L281" s="321">
        <f t="shared" si="81"/>
        <v>17450</v>
      </c>
      <c r="M281" s="300">
        <f t="shared" si="98"/>
        <v>394747.20000000083</v>
      </c>
      <c r="N281" s="292">
        <f t="shared" si="92"/>
        <v>2105.3200000000002</v>
      </c>
      <c r="O281" s="292">
        <f t="shared" si="93"/>
        <v>16294.68</v>
      </c>
      <c r="P281" s="293">
        <f t="shared" si="82"/>
        <v>18400</v>
      </c>
      <c r="Q281" s="301">
        <f t="shared" si="99"/>
        <v>793356.26000000013</v>
      </c>
      <c r="R281" s="292">
        <f t="shared" si="94"/>
        <v>4231.2299999999996</v>
      </c>
      <c r="S281" s="292">
        <f t="shared" si="95"/>
        <v>14258.77</v>
      </c>
      <c r="T281" s="321">
        <f t="shared" si="83"/>
        <v>18490</v>
      </c>
      <c r="U281" s="134"/>
      <c r="V281" s="134"/>
      <c r="W281" s="134"/>
      <c r="X281" s="134"/>
    </row>
    <row r="282" spans="1:24" ht="15" customHeight="1">
      <c r="A282" s="409">
        <f t="shared" si="84"/>
        <v>6.4000000000000001E-2</v>
      </c>
      <c r="B282" s="406">
        <f t="shared" si="85"/>
        <v>5.3333333333333332E-3</v>
      </c>
      <c r="C282" s="197">
        <f t="shared" si="86"/>
        <v>22</v>
      </c>
      <c r="D282" s="290">
        <v>260</v>
      </c>
      <c r="E282" s="300">
        <f t="shared" si="96"/>
        <v>354617.47000000189</v>
      </c>
      <c r="F282" s="292">
        <f t="shared" si="87"/>
        <v>1891.29</v>
      </c>
      <c r="G282" s="292">
        <f t="shared" si="88"/>
        <v>15448.71</v>
      </c>
      <c r="H282" s="293">
        <f t="shared" si="89"/>
        <v>17340</v>
      </c>
      <c r="I282" s="301">
        <f t="shared" si="97"/>
        <v>730687.1699999955</v>
      </c>
      <c r="J282" s="510">
        <f t="shared" si="90"/>
        <v>3897</v>
      </c>
      <c r="K282" s="292">
        <f t="shared" si="91"/>
        <v>13553</v>
      </c>
      <c r="L282" s="321">
        <f t="shared" si="81"/>
        <v>17450</v>
      </c>
      <c r="M282" s="300">
        <f t="shared" si="98"/>
        <v>378452.52000000083</v>
      </c>
      <c r="N282" s="292">
        <f t="shared" si="92"/>
        <v>2018.41</v>
      </c>
      <c r="O282" s="292">
        <f t="shared" si="93"/>
        <v>16381.59</v>
      </c>
      <c r="P282" s="293">
        <f t="shared" si="82"/>
        <v>18400</v>
      </c>
      <c r="Q282" s="301">
        <f t="shared" si="99"/>
        <v>779097.49000000011</v>
      </c>
      <c r="R282" s="292">
        <f t="shared" si="94"/>
        <v>4155.1899999999996</v>
      </c>
      <c r="S282" s="292">
        <f t="shared" si="95"/>
        <v>14334.810000000001</v>
      </c>
      <c r="T282" s="321">
        <f t="shared" si="83"/>
        <v>18490</v>
      </c>
      <c r="U282" s="134"/>
      <c r="V282" s="134"/>
      <c r="W282" s="134"/>
      <c r="X282" s="134"/>
    </row>
    <row r="283" spans="1:24" ht="15" customHeight="1">
      <c r="A283" s="409">
        <f t="shared" si="84"/>
        <v>6.4000000000000001E-2</v>
      </c>
      <c r="B283" s="406">
        <f t="shared" si="85"/>
        <v>5.3333333333333332E-3</v>
      </c>
      <c r="C283" s="197">
        <f t="shared" si="86"/>
        <v>22</v>
      </c>
      <c r="D283" s="290">
        <v>261</v>
      </c>
      <c r="E283" s="300">
        <f t="shared" si="96"/>
        <v>339168.76000000187</v>
      </c>
      <c r="F283" s="292">
        <f t="shared" si="87"/>
        <v>1808.9</v>
      </c>
      <c r="G283" s="292">
        <f t="shared" si="88"/>
        <v>15531.1</v>
      </c>
      <c r="H283" s="293">
        <f t="shared" si="89"/>
        <v>17340</v>
      </c>
      <c r="I283" s="301">
        <f t="shared" si="97"/>
        <v>717134.1699999955</v>
      </c>
      <c r="J283" s="510">
        <f t="shared" si="90"/>
        <v>3824.72</v>
      </c>
      <c r="K283" s="292">
        <f t="shared" si="91"/>
        <v>13625.28</v>
      </c>
      <c r="L283" s="321">
        <f t="shared" si="81"/>
        <v>17450</v>
      </c>
      <c r="M283" s="300">
        <f t="shared" si="98"/>
        <v>362070.93000000081</v>
      </c>
      <c r="N283" s="292">
        <f t="shared" si="92"/>
        <v>1931.04</v>
      </c>
      <c r="O283" s="292">
        <f t="shared" si="93"/>
        <v>16468.96</v>
      </c>
      <c r="P283" s="293">
        <f t="shared" si="82"/>
        <v>18400</v>
      </c>
      <c r="Q283" s="301">
        <f t="shared" si="99"/>
        <v>764762.68</v>
      </c>
      <c r="R283" s="292">
        <f t="shared" si="94"/>
        <v>4078.73</v>
      </c>
      <c r="S283" s="292">
        <f t="shared" si="95"/>
        <v>14411.27</v>
      </c>
      <c r="T283" s="321">
        <f t="shared" si="83"/>
        <v>18490</v>
      </c>
      <c r="U283" s="134"/>
      <c r="V283" s="134"/>
      <c r="W283" s="134"/>
      <c r="X283" s="134"/>
    </row>
    <row r="284" spans="1:24" ht="15" customHeight="1">
      <c r="A284" s="409">
        <f t="shared" si="84"/>
        <v>6.4000000000000001E-2</v>
      </c>
      <c r="B284" s="406">
        <f t="shared" si="85"/>
        <v>5.3333333333333332E-3</v>
      </c>
      <c r="C284" s="197">
        <f t="shared" si="86"/>
        <v>22</v>
      </c>
      <c r="D284" s="290">
        <v>262</v>
      </c>
      <c r="E284" s="300">
        <f t="shared" si="96"/>
        <v>323637.6600000019</v>
      </c>
      <c r="F284" s="292">
        <f t="shared" si="87"/>
        <v>1726.07</v>
      </c>
      <c r="G284" s="292">
        <f t="shared" si="88"/>
        <v>15613.93</v>
      </c>
      <c r="H284" s="293">
        <f t="shared" si="89"/>
        <v>17340</v>
      </c>
      <c r="I284" s="301">
        <f t="shared" si="97"/>
        <v>703508.88999999547</v>
      </c>
      <c r="J284" s="510">
        <f t="shared" si="90"/>
        <v>3752.05</v>
      </c>
      <c r="K284" s="292">
        <f t="shared" si="91"/>
        <v>13697.95</v>
      </c>
      <c r="L284" s="321">
        <f t="shared" si="81"/>
        <v>17450</v>
      </c>
      <c r="M284" s="300">
        <f t="shared" si="98"/>
        <v>345601.97000000079</v>
      </c>
      <c r="N284" s="292">
        <f t="shared" si="92"/>
        <v>1843.21</v>
      </c>
      <c r="O284" s="292">
        <f t="shared" si="93"/>
        <v>16556.79</v>
      </c>
      <c r="P284" s="293">
        <f t="shared" si="82"/>
        <v>18400</v>
      </c>
      <c r="Q284" s="301">
        <f t="shared" si="99"/>
        <v>750351.41</v>
      </c>
      <c r="R284" s="292">
        <f t="shared" si="94"/>
        <v>4001.87</v>
      </c>
      <c r="S284" s="292">
        <f t="shared" si="95"/>
        <v>14488.130000000001</v>
      </c>
      <c r="T284" s="321">
        <f t="shared" si="83"/>
        <v>18490</v>
      </c>
      <c r="U284" s="134"/>
      <c r="V284" s="134"/>
      <c r="W284" s="134"/>
      <c r="X284" s="134"/>
    </row>
    <row r="285" spans="1:24" ht="15" customHeight="1">
      <c r="A285" s="409">
        <f t="shared" si="84"/>
        <v>6.4000000000000001E-2</v>
      </c>
      <c r="B285" s="406">
        <f t="shared" si="85"/>
        <v>5.3333333333333332E-3</v>
      </c>
      <c r="C285" s="197">
        <f t="shared" si="86"/>
        <v>22</v>
      </c>
      <c r="D285" s="290">
        <v>263</v>
      </c>
      <c r="E285" s="300">
        <f t="shared" si="96"/>
        <v>308023.7300000019</v>
      </c>
      <c r="F285" s="292">
        <f t="shared" si="87"/>
        <v>1642.79</v>
      </c>
      <c r="G285" s="292">
        <f t="shared" si="88"/>
        <v>15697.21</v>
      </c>
      <c r="H285" s="293">
        <f t="shared" si="89"/>
        <v>17340</v>
      </c>
      <c r="I285" s="301">
        <f t="shared" si="97"/>
        <v>689810.93999999552</v>
      </c>
      <c r="J285" s="510">
        <f t="shared" si="90"/>
        <v>3678.99</v>
      </c>
      <c r="K285" s="292">
        <f t="shared" si="91"/>
        <v>13771.01</v>
      </c>
      <c r="L285" s="321">
        <f t="shared" si="81"/>
        <v>17450</v>
      </c>
      <c r="M285" s="300">
        <f t="shared" si="98"/>
        <v>329045.18000000081</v>
      </c>
      <c r="N285" s="292">
        <f t="shared" si="92"/>
        <v>1754.91</v>
      </c>
      <c r="O285" s="292">
        <f t="shared" si="93"/>
        <v>16645.09</v>
      </c>
      <c r="P285" s="293">
        <f t="shared" si="82"/>
        <v>18400</v>
      </c>
      <c r="Q285" s="301">
        <f t="shared" si="99"/>
        <v>735863.28</v>
      </c>
      <c r="R285" s="292">
        <f t="shared" si="94"/>
        <v>3924.6</v>
      </c>
      <c r="S285" s="292">
        <f t="shared" si="95"/>
        <v>14565.4</v>
      </c>
      <c r="T285" s="321">
        <f t="shared" si="83"/>
        <v>18490</v>
      </c>
      <c r="U285" s="134"/>
      <c r="V285" s="134"/>
      <c r="W285" s="134"/>
      <c r="X285" s="134"/>
    </row>
    <row r="286" spans="1:24" ht="15" customHeight="1">
      <c r="A286" s="409">
        <f t="shared" si="84"/>
        <v>6.4000000000000001E-2</v>
      </c>
      <c r="B286" s="406">
        <f t="shared" si="85"/>
        <v>5.3333333333333332E-3</v>
      </c>
      <c r="C286" s="197">
        <f t="shared" si="86"/>
        <v>22</v>
      </c>
      <c r="D286" s="290">
        <v>264</v>
      </c>
      <c r="E286" s="300">
        <f t="shared" si="96"/>
        <v>292326.52000000188</v>
      </c>
      <c r="F286" s="292">
        <f t="shared" si="87"/>
        <v>1559.07</v>
      </c>
      <c r="G286" s="292">
        <f t="shared" si="88"/>
        <v>15780.93</v>
      </c>
      <c r="H286" s="293">
        <f t="shared" si="89"/>
        <v>17340</v>
      </c>
      <c r="I286" s="301">
        <f t="shared" si="97"/>
        <v>676039.92999999551</v>
      </c>
      <c r="J286" s="510">
        <f t="shared" si="90"/>
        <v>3605.55</v>
      </c>
      <c r="K286" s="292">
        <f t="shared" si="91"/>
        <v>13844.45</v>
      </c>
      <c r="L286" s="321">
        <f t="shared" si="81"/>
        <v>17450</v>
      </c>
      <c r="M286" s="300">
        <f t="shared" si="98"/>
        <v>312400.09000000078</v>
      </c>
      <c r="N286" s="292">
        <f t="shared" si="92"/>
        <v>1666.13</v>
      </c>
      <c r="O286" s="292">
        <f t="shared" si="93"/>
        <v>16733.87</v>
      </c>
      <c r="P286" s="293">
        <f t="shared" si="82"/>
        <v>18400</v>
      </c>
      <c r="Q286" s="301">
        <f t="shared" si="99"/>
        <v>721297.88</v>
      </c>
      <c r="R286" s="292">
        <f t="shared" si="94"/>
        <v>3846.92</v>
      </c>
      <c r="S286" s="292">
        <f t="shared" si="95"/>
        <v>14643.08</v>
      </c>
      <c r="T286" s="321">
        <f t="shared" si="83"/>
        <v>18490</v>
      </c>
      <c r="U286" s="134"/>
      <c r="V286" s="134"/>
      <c r="W286" s="134"/>
      <c r="X286" s="134"/>
    </row>
    <row r="287" spans="1:24" ht="15" customHeight="1">
      <c r="A287" s="409">
        <f t="shared" si="84"/>
        <v>6.4000000000000001E-2</v>
      </c>
      <c r="B287" s="406">
        <f t="shared" si="85"/>
        <v>5.3333333333333332E-3</v>
      </c>
      <c r="C287" s="197">
        <f t="shared" si="86"/>
        <v>23</v>
      </c>
      <c r="D287" s="290">
        <v>265</v>
      </c>
      <c r="E287" s="300">
        <f t="shared" si="96"/>
        <v>276545.59000000189</v>
      </c>
      <c r="F287" s="292">
        <f t="shared" si="87"/>
        <v>1474.91</v>
      </c>
      <c r="G287" s="292">
        <f t="shared" si="88"/>
        <v>15865.09</v>
      </c>
      <c r="H287" s="293">
        <f t="shared" si="89"/>
        <v>17340</v>
      </c>
      <c r="I287" s="301">
        <f t="shared" si="97"/>
        <v>662195.47999999556</v>
      </c>
      <c r="J287" s="510">
        <f t="shared" si="90"/>
        <v>3531.71</v>
      </c>
      <c r="K287" s="292">
        <f t="shared" si="91"/>
        <v>13918.29</v>
      </c>
      <c r="L287" s="321">
        <f t="shared" si="81"/>
        <v>17450</v>
      </c>
      <c r="M287" s="300">
        <f t="shared" si="98"/>
        <v>295666.22000000079</v>
      </c>
      <c r="N287" s="292">
        <f t="shared" si="92"/>
        <v>1576.89</v>
      </c>
      <c r="O287" s="292">
        <f t="shared" si="93"/>
        <v>16823.11</v>
      </c>
      <c r="P287" s="293">
        <f t="shared" si="82"/>
        <v>18400</v>
      </c>
      <c r="Q287" s="301">
        <f t="shared" si="99"/>
        <v>706654.8</v>
      </c>
      <c r="R287" s="292">
        <f t="shared" si="94"/>
        <v>3768.83</v>
      </c>
      <c r="S287" s="292">
        <f t="shared" si="95"/>
        <v>14721.17</v>
      </c>
      <c r="T287" s="321">
        <f t="shared" si="83"/>
        <v>18490</v>
      </c>
      <c r="U287" s="134"/>
      <c r="V287" s="134"/>
      <c r="W287" s="134"/>
      <c r="X287" s="134"/>
    </row>
    <row r="288" spans="1:24" ht="15" customHeight="1">
      <c r="A288" s="409">
        <f t="shared" si="84"/>
        <v>6.4000000000000001E-2</v>
      </c>
      <c r="B288" s="406">
        <f t="shared" si="85"/>
        <v>5.3333333333333332E-3</v>
      </c>
      <c r="C288" s="197">
        <f t="shared" si="86"/>
        <v>23</v>
      </c>
      <c r="D288" s="290">
        <v>266</v>
      </c>
      <c r="E288" s="300">
        <f t="shared" si="96"/>
        <v>260680.50000000189</v>
      </c>
      <c r="F288" s="292">
        <f t="shared" si="87"/>
        <v>1390.3</v>
      </c>
      <c r="G288" s="292">
        <f t="shared" si="88"/>
        <v>15949.7</v>
      </c>
      <c r="H288" s="293">
        <f t="shared" si="89"/>
        <v>17340</v>
      </c>
      <c r="I288" s="301">
        <f t="shared" si="97"/>
        <v>648277.18999999552</v>
      </c>
      <c r="J288" s="510">
        <f t="shared" si="90"/>
        <v>3457.48</v>
      </c>
      <c r="K288" s="292">
        <f t="shared" si="91"/>
        <v>13992.52</v>
      </c>
      <c r="L288" s="321">
        <f t="shared" si="81"/>
        <v>17450</v>
      </c>
      <c r="M288" s="300">
        <f t="shared" si="98"/>
        <v>278843.1100000008</v>
      </c>
      <c r="N288" s="292">
        <f t="shared" si="92"/>
        <v>1487.16</v>
      </c>
      <c r="O288" s="292">
        <f t="shared" si="93"/>
        <v>16912.84</v>
      </c>
      <c r="P288" s="293">
        <f t="shared" si="82"/>
        <v>18400</v>
      </c>
      <c r="Q288" s="301">
        <f t="shared" si="99"/>
        <v>691933.63</v>
      </c>
      <c r="R288" s="292">
        <f t="shared" si="94"/>
        <v>3690.31</v>
      </c>
      <c r="S288" s="292">
        <f t="shared" si="95"/>
        <v>14799.69</v>
      </c>
      <c r="T288" s="321">
        <f t="shared" si="83"/>
        <v>18490</v>
      </c>
      <c r="U288" s="134"/>
      <c r="V288" s="134"/>
      <c r="W288" s="134"/>
      <c r="X288" s="134"/>
    </row>
    <row r="289" spans="1:24" ht="15" customHeight="1">
      <c r="A289" s="409">
        <f t="shared" si="84"/>
        <v>6.4000000000000001E-2</v>
      </c>
      <c r="B289" s="406">
        <f t="shared" si="85"/>
        <v>5.3333333333333332E-3</v>
      </c>
      <c r="C289" s="197">
        <f t="shared" si="86"/>
        <v>23</v>
      </c>
      <c r="D289" s="290">
        <v>267</v>
      </c>
      <c r="E289" s="300">
        <f t="shared" si="96"/>
        <v>244730.80000000188</v>
      </c>
      <c r="F289" s="292">
        <f t="shared" si="87"/>
        <v>1305.23</v>
      </c>
      <c r="G289" s="292">
        <f t="shared" si="88"/>
        <v>16034.77</v>
      </c>
      <c r="H289" s="293">
        <f t="shared" si="89"/>
        <v>17340</v>
      </c>
      <c r="I289" s="301">
        <f t="shared" si="97"/>
        <v>634284.6699999955</v>
      </c>
      <c r="J289" s="510">
        <f t="shared" si="90"/>
        <v>3382.85</v>
      </c>
      <c r="K289" s="292">
        <f t="shared" si="91"/>
        <v>14067.15</v>
      </c>
      <c r="L289" s="321">
        <f t="shared" si="81"/>
        <v>17450</v>
      </c>
      <c r="M289" s="300">
        <f t="shared" si="98"/>
        <v>261930.2700000008</v>
      </c>
      <c r="N289" s="292">
        <f t="shared" si="92"/>
        <v>1396.96</v>
      </c>
      <c r="O289" s="292">
        <f t="shared" si="93"/>
        <v>17003.04</v>
      </c>
      <c r="P289" s="293">
        <f t="shared" si="82"/>
        <v>18400</v>
      </c>
      <c r="Q289" s="301">
        <f t="shared" si="99"/>
        <v>677133.94000000006</v>
      </c>
      <c r="R289" s="292">
        <f t="shared" si="94"/>
        <v>3611.38</v>
      </c>
      <c r="S289" s="292">
        <f t="shared" si="95"/>
        <v>14878.619999999999</v>
      </c>
      <c r="T289" s="321">
        <f t="shared" si="83"/>
        <v>18490</v>
      </c>
      <c r="U289" s="134"/>
      <c r="V289" s="134"/>
      <c r="W289" s="134"/>
      <c r="X289" s="134"/>
    </row>
    <row r="290" spans="1:24" ht="15" customHeight="1">
      <c r="A290" s="409">
        <f t="shared" si="84"/>
        <v>6.4000000000000001E-2</v>
      </c>
      <c r="B290" s="406">
        <f t="shared" si="85"/>
        <v>5.3333333333333332E-3</v>
      </c>
      <c r="C290" s="197">
        <f t="shared" si="86"/>
        <v>23</v>
      </c>
      <c r="D290" s="290">
        <v>268</v>
      </c>
      <c r="E290" s="300">
        <f t="shared" si="96"/>
        <v>228696.03000000189</v>
      </c>
      <c r="F290" s="292">
        <f t="shared" si="87"/>
        <v>1219.71</v>
      </c>
      <c r="G290" s="292">
        <f t="shared" si="88"/>
        <v>16120.29</v>
      </c>
      <c r="H290" s="293">
        <f t="shared" si="89"/>
        <v>17340</v>
      </c>
      <c r="I290" s="301">
        <f t="shared" si="97"/>
        <v>620217.51999999548</v>
      </c>
      <c r="J290" s="510">
        <f t="shared" si="90"/>
        <v>3307.83</v>
      </c>
      <c r="K290" s="292">
        <f t="shared" si="91"/>
        <v>14142.17</v>
      </c>
      <c r="L290" s="321">
        <f t="shared" si="81"/>
        <v>17450</v>
      </c>
      <c r="M290" s="300">
        <f t="shared" si="98"/>
        <v>244927.2300000008</v>
      </c>
      <c r="N290" s="292">
        <f t="shared" si="92"/>
        <v>1306.28</v>
      </c>
      <c r="O290" s="292">
        <f t="shared" si="93"/>
        <v>17093.72</v>
      </c>
      <c r="P290" s="293">
        <f t="shared" si="82"/>
        <v>18400</v>
      </c>
      <c r="Q290" s="301">
        <f t="shared" si="99"/>
        <v>662255.32000000007</v>
      </c>
      <c r="R290" s="292">
        <f t="shared" si="94"/>
        <v>3532.03</v>
      </c>
      <c r="S290" s="292">
        <f t="shared" si="95"/>
        <v>14957.97</v>
      </c>
      <c r="T290" s="321">
        <f t="shared" si="83"/>
        <v>18490</v>
      </c>
      <c r="U290" s="134"/>
      <c r="V290" s="134"/>
      <c r="W290" s="134"/>
      <c r="X290" s="134"/>
    </row>
    <row r="291" spans="1:24" ht="15" customHeight="1">
      <c r="A291" s="409">
        <f t="shared" si="84"/>
        <v>6.4000000000000001E-2</v>
      </c>
      <c r="B291" s="406">
        <f t="shared" si="85"/>
        <v>5.3333333333333332E-3</v>
      </c>
      <c r="C291" s="197">
        <f t="shared" si="86"/>
        <v>23</v>
      </c>
      <c r="D291" s="290">
        <v>269</v>
      </c>
      <c r="E291" s="300">
        <f t="shared" si="96"/>
        <v>212575.74000000188</v>
      </c>
      <c r="F291" s="292">
        <f t="shared" si="87"/>
        <v>1133.74</v>
      </c>
      <c r="G291" s="292">
        <f t="shared" si="88"/>
        <v>16206.26</v>
      </c>
      <c r="H291" s="293">
        <f t="shared" si="89"/>
        <v>17340</v>
      </c>
      <c r="I291" s="301">
        <f t="shared" si="97"/>
        <v>606075.34999999544</v>
      </c>
      <c r="J291" s="510">
        <f t="shared" si="90"/>
        <v>3232.4</v>
      </c>
      <c r="K291" s="292">
        <f t="shared" si="91"/>
        <v>14217.6</v>
      </c>
      <c r="L291" s="321">
        <f t="shared" ref="L291:L354" si="100">IF(I291&lt;$M$5,I291+J291,$M$5)</f>
        <v>17450</v>
      </c>
      <c r="M291" s="300">
        <f t="shared" si="98"/>
        <v>227833.5100000008</v>
      </c>
      <c r="N291" s="292">
        <f t="shared" si="92"/>
        <v>1215.1099999999999</v>
      </c>
      <c r="O291" s="292">
        <f t="shared" si="93"/>
        <v>17184.89</v>
      </c>
      <c r="P291" s="293">
        <f t="shared" si="82"/>
        <v>18400</v>
      </c>
      <c r="Q291" s="301">
        <f t="shared" si="99"/>
        <v>647297.35000000009</v>
      </c>
      <c r="R291" s="292">
        <f t="shared" si="94"/>
        <v>3452.25</v>
      </c>
      <c r="S291" s="292">
        <f t="shared" si="95"/>
        <v>15037.75</v>
      </c>
      <c r="T291" s="321">
        <f t="shared" si="83"/>
        <v>18490</v>
      </c>
      <c r="U291" s="134"/>
      <c r="V291" s="134"/>
      <c r="W291" s="134"/>
      <c r="X291" s="134"/>
    </row>
    <row r="292" spans="1:24" ht="15" customHeight="1">
      <c r="A292" s="409">
        <f t="shared" si="84"/>
        <v>6.4000000000000001E-2</v>
      </c>
      <c r="B292" s="406">
        <f t="shared" si="85"/>
        <v>5.3333333333333332E-3</v>
      </c>
      <c r="C292" s="197">
        <f t="shared" si="86"/>
        <v>23</v>
      </c>
      <c r="D292" s="290">
        <v>270</v>
      </c>
      <c r="E292" s="300">
        <f t="shared" si="96"/>
        <v>196369.48000000187</v>
      </c>
      <c r="F292" s="292">
        <f t="shared" si="87"/>
        <v>1047.3</v>
      </c>
      <c r="G292" s="292">
        <f t="shared" si="88"/>
        <v>16292.7</v>
      </c>
      <c r="H292" s="293">
        <f t="shared" si="89"/>
        <v>17340</v>
      </c>
      <c r="I292" s="301">
        <f t="shared" si="97"/>
        <v>591857.74999999546</v>
      </c>
      <c r="J292" s="510">
        <f t="shared" si="90"/>
        <v>3156.57</v>
      </c>
      <c r="K292" s="292">
        <f t="shared" si="91"/>
        <v>14293.43</v>
      </c>
      <c r="L292" s="321">
        <f t="shared" si="100"/>
        <v>17450</v>
      </c>
      <c r="M292" s="300">
        <f t="shared" si="98"/>
        <v>210648.62000000081</v>
      </c>
      <c r="N292" s="292">
        <f t="shared" si="92"/>
        <v>1123.46</v>
      </c>
      <c r="O292" s="292">
        <f t="shared" si="93"/>
        <v>17276.54</v>
      </c>
      <c r="P292" s="293">
        <f t="shared" si="82"/>
        <v>18400</v>
      </c>
      <c r="Q292" s="301">
        <f t="shared" si="99"/>
        <v>632259.60000000009</v>
      </c>
      <c r="R292" s="292">
        <f t="shared" si="94"/>
        <v>3372.05</v>
      </c>
      <c r="S292" s="292">
        <f t="shared" si="95"/>
        <v>15117.95</v>
      </c>
      <c r="T292" s="321">
        <f t="shared" si="83"/>
        <v>18490</v>
      </c>
      <c r="U292" s="134"/>
      <c r="V292" s="134"/>
      <c r="W292" s="134"/>
      <c r="X292" s="134"/>
    </row>
    <row r="293" spans="1:24" ht="15" customHeight="1">
      <c r="A293" s="409">
        <f t="shared" si="84"/>
        <v>6.4000000000000001E-2</v>
      </c>
      <c r="B293" s="406">
        <f t="shared" si="85"/>
        <v>5.3333333333333332E-3</v>
      </c>
      <c r="C293" s="197">
        <f t="shared" si="86"/>
        <v>23</v>
      </c>
      <c r="D293" s="290">
        <v>271</v>
      </c>
      <c r="E293" s="300">
        <f t="shared" si="96"/>
        <v>180076.78000000186</v>
      </c>
      <c r="F293" s="292">
        <f t="shared" si="87"/>
        <v>960.41</v>
      </c>
      <c r="G293" s="292">
        <f t="shared" si="88"/>
        <v>16379.59</v>
      </c>
      <c r="H293" s="293">
        <f t="shared" si="89"/>
        <v>17340</v>
      </c>
      <c r="I293" s="301">
        <f t="shared" si="97"/>
        <v>577564.31999999541</v>
      </c>
      <c r="J293" s="510">
        <f t="shared" si="90"/>
        <v>3080.34</v>
      </c>
      <c r="K293" s="292">
        <f t="shared" si="91"/>
        <v>14369.66</v>
      </c>
      <c r="L293" s="321">
        <f t="shared" si="100"/>
        <v>17450</v>
      </c>
      <c r="M293" s="300">
        <f t="shared" si="98"/>
        <v>193372.0800000008</v>
      </c>
      <c r="N293" s="292">
        <f t="shared" si="92"/>
        <v>1031.32</v>
      </c>
      <c r="O293" s="292">
        <f t="shared" si="93"/>
        <v>17368.68</v>
      </c>
      <c r="P293" s="293">
        <f t="shared" si="82"/>
        <v>18400</v>
      </c>
      <c r="Q293" s="301">
        <f t="shared" si="99"/>
        <v>617141.65000000014</v>
      </c>
      <c r="R293" s="292">
        <f t="shared" si="94"/>
        <v>3291.42</v>
      </c>
      <c r="S293" s="292">
        <f t="shared" si="95"/>
        <v>15198.58</v>
      </c>
      <c r="T293" s="321">
        <f t="shared" si="83"/>
        <v>18490</v>
      </c>
      <c r="U293" s="134"/>
      <c r="V293" s="134"/>
      <c r="W293" s="134"/>
      <c r="X293" s="134"/>
    </row>
    <row r="294" spans="1:24" ht="15" customHeight="1">
      <c r="A294" s="409">
        <f t="shared" si="84"/>
        <v>6.4000000000000001E-2</v>
      </c>
      <c r="B294" s="406">
        <f t="shared" si="85"/>
        <v>5.3333333333333332E-3</v>
      </c>
      <c r="C294" s="197">
        <f t="shared" si="86"/>
        <v>23</v>
      </c>
      <c r="D294" s="290">
        <v>272</v>
      </c>
      <c r="E294" s="300">
        <f t="shared" si="96"/>
        <v>163697.19000000186</v>
      </c>
      <c r="F294" s="292">
        <f t="shared" si="87"/>
        <v>873.05</v>
      </c>
      <c r="G294" s="292">
        <f t="shared" si="88"/>
        <v>16466.95</v>
      </c>
      <c r="H294" s="293">
        <f t="shared" si="89"/>
        <v>17340</v>
      </c>
      <c r="I294" s="301">
        <f t="shared" si="97"/>
        <v>563194.65999999538</v>
      </c>
      <c r="J294" s="510">
        <f t="shared" si="90"/>
        <v>3003.7</v>
      </c>
      <c r="K294" s="292">
        <f t="shared" si="91"/>
        <v>14446.3</v>
      </c>
      <c r="L294" s="321">
        <f t="shared" si="100"/>
        <v>17450</v>
      </c>
      <c r="M294" s="300">
        <f t="shared" si="98"/>
        <v>176003.40000000081</v>
      </c>
      <c r="N294" s="292">
        <f t="shared" si="92"/>
        <v>938.68</v>
      </c>
      <c r="O294" s="292">
        <f t="shared" si="93"/>
        <v>17461.32</v>
      </c>
      <c r="P294" s="293">
        <f t="shared" si="82"/>
        <v>18400</v>
      </c>
      <c r="Q294" s="301">
        <f t="shared" si="99"/>
        <v>601943.07000000018</v>
      </c>
      <c r="R294" s="292">
        <f t="shared" si="94"/>
        <v>3210.36</v>
      </c>
      <c r="S294" s="292">
        <f t="shared" si="95"/>
        <v>15279.64</v>
      </c>
      <c r="T294" s="321">
        <f t="shared" si="83"/>
        <v>18490</v>
      </c>
      <c r="U294" s="134"/>
      <c r="V294" s="134"/>
      <c r="W294" s="134"/>
      <c r="X294" s="134"/>
    </row>
    <row r="295" spans="1:24" ht="15" customHeight="1">
      <c r="A295" s="409">
        <f t="shared" si="84"/>
        <v>6.4000000000000001E-2</v>
      </c>
      <c r="B295" s="406">
        <f t="shared" si="85"/>
        <v>5.3333333333333332E-3</v>
      </c>
      <c r="C295" s="197">
        <f t="shared" si="86"/>
        <v>23</v>
      </c>
      <c r="D295" s="290">
        <v>273</v>
      </c>
      <c r="E295" s="300">
        <f t="shared" si="96"/>
        <v>147230.24000000185</v>
      </c>
      <c r="F295" s="292">
        <f t="shared" si="87"/>
        <v>785.23</v>
      </c>
      <c r="G295" s="292">
        <f t="shared" si="88"/>
        <v>16554.77</v>
      </c>
      <c r="H295" s="293">
        <f t="shared" si="89"/>
        <v>17340</v>
      </c>
      <c r="I295" s="301">
        <f t="shared" si="97"/>
        <v>548748.35999999533</v>
      </c>
      <c r="J295" s="510">
        <f t="shared" si="90"/>
        <v>2926.66</v>
      </c>
      <c r="K295" s="292">
        <f t="shared" si="91"/>
        <v>14523.34</v>
      </c>
      <c r="L295" s="321">
        <f t="shared" si="100"/>
        <v>17450</v>
      </c>
      <c r="M295" s="300">
        <f t="shared" si="98"/>
        <v>158542.0800000008</v>
      </c>
      <c r="N295" s="292">
        <f t="shared" si="92"/>
        <v>845.56</v>
      </c>
      <c r="O295" s="292">
        <f t="shared" si="93"/>
        <v>17554.439999999999</v>
      </c>
      <c r="P295" s="293">
        <f t="shared" si="82"/>
        <v>18400</v>
      </c>
      <c r="Q295" s="301">
        <f t="shared" si="99"/>
        <v>586663.43000000017</v>
      </c>
      <c r="R295" s="292">
        <f t="shared" si="94"/>
        <v>3128.87</v>
      </c>
      <c r="S295" s="292">
        <f t="shared" si="95"/>
        <v>15361.130000000001</v>
      </c>
      <c r="T295" s="321">
        <f t="shared" si="83"/>
        <v>18490</v>
      </c>
      <c r="U295" s="134"/>
      <c r="V295" s="134"/>
      <c r="W295" s="134"/>
      <c r="X295" s="134"/>
    </row>
    <row r="296" spans="1:24" ht="15" customHeight="1">
      <c r="A296" s="409">
        <f t="shared" si="84"/>
        <v>6.4000000000000001E-2</v>
      </c>
      <c r="B296" s="406">
        <f t="shared" si="85"/>
        <v>5.3333333333333332E-3</v>
      </c>
      <c r="C296" s="197">
        <f t="shared" si="86"/>
        <v>23</v>
      </c>
      <c r="D296" s="290">
        <v>274</v>
      </c>
      <c r="E296" s="300">
        <f t="shared" si="96"/>
        <v>130675.47000000185</v>
      </c>
      <c r="F296" s="292">
        <f t="shared" si="87"/>
        <v>696.94</v>
      </c>
      <c r="G296" s="292">
        <f t="shared" si="88"/>
        <v>16643.060000000001</v>
      </c>
      <c r="H296" s="293">
        <f t="shared" si="89"/>
        <v>17340</v>
      </c>
      <c r="I296" s="301">
        <f t="shared" si="97"/>
        <v>534225.01999999536</v>
      </c>
      <c r="J296" s="510">
        <f t="shared" si="90"/>
        <v>2849.2</v>
      </c>
      <c r="K296" s="292">
        <f t="shared" si="91"/>
        <v>14600.8</v>
      </c>
      <c r="L296" s="321">
        <f t="shared" si="100"/>
        <v>17450</v>
      </c>
      <c r="M296" s="300">
        <f t="shared" si="98"/>
        <v>140987.6400000008</v>
      </c>
      <c r="N296" s="292">
        <f t="shared" si="92"/>
        <v>751.93</v>
      </c>
      <c r="O296" s="292">
        <f t="shared" si="93"/>
        <v>17648.07</v>
      </c>
      <c r="P296" s="293">
        <f t="shared" si="82"/>
        <v>18400</v>
      </c>
      <c r="Q296" s="301">
        <f t="shared" si="99"/>
        <v>571302.30000000016</v>
      </c>
      <c r="R296" s="292">
        <f t="shared" si="94"/>
        <v>3046.95</v>
      </c>
      <c r="S296" s="292">
        <f t="shared" si="95"/>
        <v>15443.05</v>
      </c>
      <c r="T296" s="321">
        <f t="shared" si="83"/>
        <v>18490</v>
      </c>
      <c r="U296" s="134"/>
      <c r="V296" s="134"/>
      <c r="W296" s="134"/>
      <c r="X296" s="134"/>
    </row>
    <row r="297" spans="1:24" ht="15" customHeight="1">
      <c r="A297" s="409">
        <f t="shared" si="84"/>
        <v>6.4000000000000001E-2</v>
      </c>
      <c r="B297" s="406">
        <f t="shared" si="85"/>
        <v>5.3333333333333332E-3</v>
      </c>
      <c r="C297" s="197">
        <f t="shared" si="86"/>
        <v>23</v>
      </c>
      <c r="D297" s="290">
        <v>275</v>
      </c>
      <c r="E297" s="300">
        <f t="shared" si="96"/>
        <v>114032.41000000185</v>
      </c>
      <c r="F297" s="292">
        <f t="shared" si="87"/>
        <v>608.16999999999996</v>
      </c>
      <c r="G297" s="292">
        <f t="shared" si="88"/>
        <v>16731.830000000002</v>
      </c>
      <c r="H297" s="293">
        <f t="shared" si="89"/>
        <v>17340</v>
      </c>
      <c r="I297" s="301">
        <f t="shared" si="97"/>
        <v>519624.21999999537</v>
      </c>
      <c r="J297" s="510">
        <f t="shared" si="90"/>
        <v>2771.33</v>
      </c>
      <c r="K297" s="292">
        <f t="shared" si="91"/>
        <v>14678.67</v>
      </c>
      <c r="L297" s="321">
        <f t="shared" si="100"/>
        <v>17450</v>
      </c>
      <c r="M297" s="300">
        <f t="shared" si="98"/>
        <v>123339.57000000079</v>
      </c>
      <c r="N297" s="292">
        <f t="shared" si="92"/>
        <v>657.81</v>
      </c>
      <c r="O297" s="292">
        <f t="shared" si="93"/>
        <v>17742.189999999999</v>
      </c>
      <c r="P297" s="293">
        <f t="shared" si="82"/>
        <v>18400</v>
      </c>
      <c r="Q297" s="301">
        <f t="shared" si="99"/>
        <v>555859.25000000012</v>
      </c>
      <c r="R297" s="292">
        <f t="shared" si="94"/>
        <v>2964.58</v>
      </c>
      <c r="S297" s="292">
        <f t="shared" si="95"/>
        <v>15525.42</v>
      </c>
      <c r="T297" s="321">
        <f t="shared" si="83"/>
        <v>18490</v>
      </c>
      <c r="U297" s="134"/>
      <c r="V297" s="134"/>
      <c r="W297" s="134"/>
      <c r="X297" s="134"/>
    </row>
    <row r="298" spans="1:24" ht="15" customHeight="1">
      <c r="A298" s="409">
        <f t="shared" si="84"/>
        <v>6.4000000000000001E-2</v>
      </c>
      <c r="B298" s="406">
        <f t="shared" si="85"/>
        <v>5.3333333333333332E-3</v>
      </c>
      <c r="C298" s="197">
        <f t="shared" si="86"/>
        <v>23</v>
      </c>
      <c r="D298" s="290">
        <v>276</v>
      </c>
      <c r="E298" s="300">
        <f t="shared" si="96"/>
        <v>97300.58000000185</v>
      </c>
      <c r="F298" s="292">
        <f t="shared" si="87"/>
        <v>518.94000000000005</v>
      </c>
      <c r="G298" s="292">
        <f t="shared" si="88"/>
        <v>16821.060000000001</v>
      </c>
      <c r="H298" s="293">
        <f t="shared" si="89"/>
        <v>17340</v>
      </c>
      <c r="I298" s="301">
        <f t="shared" si="97"/>
        <v>504945.54999999539</v>
      </c>
      <c r="J298" s="510">
        <f t="shared" si="90"/>
        <v>2693.04</v>
      </c>
      <c r="K298" s="292">
        <f t="shared" si="91"/>
        <v>14756.96</v>
      </c>
      <c r="L298" s="321">
        <f t="shared" si="100"/>
        <v>17450</v>
      </c>
      <c r="M298" s="300">
        <f t="shared" si="98"/>
        <v>105597.38000000079</v>
      </c>
      <c r="N298" s="292">
        <f t="shared" si="92"/>
        <v>563.19000000000005</v>
      </c>
      <c r="O298" s="292">
        <f t="shared" si="93"/>
        <v>17836.810000000001</v>
      </c>
      <c r="P298" s="293">
        <f t="shared" si="82"/>
        <v>18400</v>
      </c>
      <c r="Q298" s="301">
        <f t="shared" si="99"/>
        <v>540333.83000000007</v>
      </c>
      <c r="R298" s="292">
        <f t="shared" si="94"/>
        <v>2881.78</v>
      </c>
      <c r="S298" s="292">
        <f t="shared" si="95"/>
        <v>15608.22</v>
      </c>
      <c r="T298" s="321">
        <f t="shared" si="83"/>
        <v>18490</v>
      </c>
      <c r="U298" s="134"/>
      <c r="V298" s="134"/>
      <c r="W298" s="134"/>
      <c r="X298" s="134"/>
    </row>
    <row r="299" spans="1:24" ht="15" customHeight="1">
      <c r="A299" s="409">
        <f t="shared" si="84"/>
        <v>6.4000000000000001E-2</v>
      </c>
      <c r="B299" s="406">
        <f t="shared" si="85"/>
        <v>5.3333333333333332E-3</v>
      </c>
      <c r="C299" s="197">
        <f t="shared" si="86"/>
        <v>24</v>
      </c>
      <c r="D299" s="290">
        <v>277</v>
      </c>
      <c r="E299" s="300">
        <f t="shared" si="96"/>
        <v>80479.520000001852</v>
      </c>
      <c r="F299" s="292">
        <f t="shared" si="87"/>
        <v>429.22</v>
      </c>
      <c r="G299" s="292">
        <f t="shared" si="88"/>
        <v>16910.78</v>
      </c>
      <c r="H299" s="293">
        <f t="shared" si="89"/>
        <v>17340</v>
      </c>
      <c r="I299" s="301">
        <f t="shared" si="97"/>
        <v>490188.58999999537</v>
      </c>
      <c r="J299" s="510">
        <f t="shared" si="90"/>
        <v>2614.34</v>
      </c>
      <c r="K299" s="292">
        <f t="shared" si="91"/>
        <v>14835.66</v>
      </c>
      <c r="L299" s="321">
        <f t="shared" si="100"/>
        <v>17450</v>
      </c>
      <c r="M299" s="300">
        <f t="shared" si="98"/>
        <v>87760.570000000793</v>
      </c>
      <c r="N299" s="292">
        <f t="shared" si="92"/>
        <v>468.06</v>
      </c>
      <c r="O299" s="292">
        <f t="shared" si="93"/>
        <v>17931.939999999999</v>
      </c>
      <c r="P299" s="293">
        <f t="shared" si="82"/>
        <v>18400</v>
      </c>
      <c r="Q299" s="301">
        <f t="shared" si="99"/>
        <v>524725.6100000001</v>
      </c>
      <c r="R299" s="292">
        <f t="shared" si="94"/>
        <v>2798.54</v>
      </c>
      <c r="S299" s="292">
        <f t="shared" si="95"/>
        <v>15691.46</v>
      </c>
      <c r="T299" s="321">
        <f t="shared" si="83"/>
        <v>18490</v>
      </c>
      <c r="U299" s="134"/>
      <c r="V299" s="134"/>
      <c r="W299" s="134"/>
      <c r="X299" s="134"/>
    </row>
    <row r="300" spans="1:24" ht="15" customHeight="1">
      <c r="A300" s="409">
        <f t="shared" si="84"/>
        <v>6.4000000000000001E-2</v>
      </c>
      <c r="B300" s="406">
        <f t="shared" si="85"/>
        <v>5.3333333333333332E-3</v>
      </c>
      <c r="C300" s="197">
        <f t="shared" si="86"/>
        <v>24</v>
      </c>
      <c r="D300" s="290">
        <v>278</v>
      </c>
      <c r="E300" s="300">
        <f t="shared" si="96"/>
        <v>63568.740000001853</v>
      </c>
      <c r="F300" s="292">
        <f t="shared" si="87"/>
        <v>339.03</v>
      </c>
      <c r="G300" s="292">
        <f t="shared" si="88"/>
        <v>17000.97</v>
      </c>
      <c r="H300" s="293">
        <f t="shared" si="89"/>
        <v>17340</v>
      </c>
      <c r="I300" s="301">
        <f t="shared" si="97"/>
        <v>475352.92999999539</v>
      </c>
      <c r="J300" s="510">
        <f t="shared" si="90"/>
        <v>2535.2199999999998</v>
      </c>
      <c r="K300" s="292">
        <f t="shared" si="91"/>
        <v>14914.78</v>
      </c>
      <c r="L300" s="321">
        <f t="shared" si="100"/>
        <v>17450</v>
      </c>
      <c r="M300" s="300">
        <f t="shared" si="98"/>
        <v>69828.63000000079</v>
      </c>
      <c r="N300" s="292">
        <f t="shared" si="92"/>
        <v>372.42</v>
      </c>
      <c r="O300" s="292">
        <f t="shared" si="93"/>
        <v>18027.580000000002</v>
      </c>
      <c r="P300" s="293">
        <f t="shared" si="82"/>
        <v>18400</v>
      </c>
      <c r="Q300" s="301">
        <f t="shared" si="99"/>
        <v>509034.15000000008</v>
      </c>
      <c r="R300" s="292">
        <f t="shared" si="94"/>
        <v>2714.85</v>
      </c>
      <c r="S300" s="292">
        <f t="shared" si="95"/>
        <v>15775.15</v>
      </c>
      <c r="T300" s="321">
        <f t="shared" si="83"/>
        <v>18490</v>
      </c>
      <c r="U300" s="134"/>
      <c r="V300" s="134"/>
      <c r="W300" s="134"/>
      <c r="X300" s="134"/>
    </row>
    <row r="301" spans="1:24" ht="15" customHeight="1">
      <c r="A301" s="409">
        <f t="shared" si="84"/>
        <v>6.4000000000000001E-2</v>
      </c>
      <c r="B301" s="406">
        <f t="shared" si="85"/>
        <v>5.3333333333333332E-3</v>
      </c>
      <c r="C301" s="197">
        <f t="shared" si="86"/>
        <v>24</v>
      </c>
      <c r="D301" s="290">
        <v>279</v>
      </c>
      <c r="E301" s="300">
        <f t="shared" si="96"/>
        <v>46567.770000001852</v>
      </c>
      <c r="F301" s="292">
        <f t="shared" si="87"/>
        <v>248.36</v>
      </c>
      <c r="G301" s="292">
        <f t="shared" si="88"/>
        <v>17091.64</v>
      </c>
      <c r="H301" s="293">
        <f t="shared" si="89"/>
        <v>17340</v>
      </c>
      <c r="I301" s="301">
        <f t="shared" si="97"/>
        <v>460438.14999999537</v>
      </c>
      <c r="J301" s="510">
        <f t="shared" si="90"/>
        <v>2455.67</v>
      </c>
      <c r="K301" s="292">
        <f t="shared" si="91"/>
        <v>14994.33</v>
      </c>
      <c r="L301" s="321">
        <f t="shared" si="100"/>
        <v>17450</v>
      </c>
      <c r="M301" s="300">
        <f t="shared" si="98"/>
        <v>51801.050000000789</v>
      </c>
      <c r="N301" s="292">
        <f t="shared" si="92"/>
        <v>276.27</v>
      </c>
      <c r="O301" s="292">
        <f t="shared" si="93"/>
        <v>18123.73</v>
      </c>
      <c r="P301" s="293">
        <f t="shared" si="82"/>
        <v>18400</v>
      </c>
      <c r="Q301" s="301">
        <f t="shared" si="99"/>
        <v>493259.00000000006</v>
      </c>
      <c r="R301" s="292">
        <f t="shared" si="94"/>
        <v>2630.71</v>
      </c>
      <c r="S301" s="292">
        <f t="shared" si="95"/>
        <v>15859.29</v>
      </c>
      <c r="T301" s="321">
        <f t="shared" si="83"/>
        <v>18490</v>
      </c>
      <c r="U301" s="134"/>
      <c r="V301" s="134"/>
      <c r="W301" s="134"/>
      <c r="X301" s="134"/>
    </row>
    <row r="302" spans="1:24" ht="15" customHeight="1">
      <c r="A302" s="409">
        <f t="shared" si="84"/>
        <v>6.4000000000000001E-2</v>
      </c>
      <c r="B302" s="406">
        <f t="shared" si="85"/>
        <v>5.3333333333333332E-3</v>
      </c>
      <c r="C302" s="197">
        <f t="shared" si="86"/>
        <v>24</v>
      </c>
      <c r="D302" s="290">
        <v>280</v>
      </c>
      <c r="E302" s="300">
        <f t="shared" si="96"/>
        <v>29476.130000001853</v>
      </c>
      <c r="F302" s="292">
        <f t="shared" si="87"/>
        <v>157.21</v>
      </c>
      <c r="G302" s="292">
        <f t="shared" si="88"/>
        <v>17182.79</v>
      </c>
      <c r="H302" s="293">
        <f t="shared" si="89"/>
        <v>17340</v>
      </c>
      <c r="I302" s="301">
        <f t="shared" si="97"/>
        <v>445443.81999999535</v>
      </c>
      <c r="J302" s="510">
        <f t="shared" si="90"/>
        <v>2375.6999999999998</v>
      </c>
      <c r="K302" s="292">
        <f t="shared" si="91"/>
        <v>15074.3</v>
      </c>
      <c r="L302" s="321">
        <f t="shared" si="100"/>
        <v>17450</v>
      </c>
      <c r="M302" s="300">
        <f t="shared" si="98"/>
        <v>33677.320000000793</v>
      </c>
      <c r="N302" s="292">
        <f t="shared" si="92"/>
        <v>179.61</v>
      </c>
      <c r="O302" s="292">
        <f t="shared" si="93"/>
        <v>18220.39</v>
      </c>
      <c r="P302" s="293">
        <f t="shared" si="82"/>
        <v>18400</v>
      </c>
      <c r="Q302" s="301">
        <f t="shared" si="99"/>
        <v>477399.71000000008</v>
      </c>
      <c r="R302" s="292">
        <f t="shared" si="94"/>
        <v>2546.13</v>
      </c>
      <c r="S302" s="292">
        <f t="shared" si="95"/>
        <v>15943.869999999999</v>
      </c>
      <c r="T302" s="321">
        <f t="shared" si="83"/>
        <v>18490</v>
      </c>
      <c r="U302" s="134"/>
      <c r="V302" s="134"/>
      <c r="W302" s="134"/>
      <c r="X302" s="134"/>
    </row>
    <row r="303" spans="1:24" ht="15" customHeight="1">
      <c r="A303" s="409">
        <f t="shared" si="84"/>
        <v>6.4000000000000001E-2</v>
      </c>
      <c r="B303" s="406">
        <f t="shared" si="85"/>
        <v>5.3333333333333332E-3</v>
      </c>
      <c r="C303" s="197">
        <f t="shared" si="86"/>
        <v>24</v>
      </c>
      <c r="D303" s="290">
        <v>281</v>
      </c>
      <c r="E303" s="300">
        <f t="shared" si="96"/>
        <v>12293.340000001852</v>
      </c>
      <c r="F303" s="292">
        <f t="shared" si="87"/>
        <v>65.56</v>
      </c>
      <c r="G303" s="292">
        <f t="shared" si="88"/>
        <v>12293.340000001852</v>
      </c>
      <c r="H303" s="293">
        <f t="shared" si="89"/>
        <v>12358.900000001851</v>
      </c>
      <c r="I303" s="301">
        <f t="shared" si="97"/>
        <v>430369.51999999536</v>
      </c>
      <c r="J303" s="510">
        <f t="shared" si="90"/>
        <v>2295.3000000000002</v>
      </c>
      <c r="K303" s="292">
        <f t="shared" si="91"/>
        <v>15154.7</v>
      </c>
      <c r="L303" s="321">
        <f t="shared" si="100"/>
        <v>17450</v>
      </c>
      <c r="M303" s="300">
        <f t="shared" si="98"/>
        <v>15456.930000000793</v>
      </c>
      <c r="N303" s="292">
        <f t="shared" si="92"/>
        <v>82.44</v>
      </c>
      <c r="O303" s="292">
        <f t="shared" si="93"/>
        <v>15456.930000000793</v>
      </c>
      <c r="P303" s="293">
        <f t="shared" si="82"/>
        <v>18400</v>
      </c>
      <c r="Q303" s="301">
        <f t="shared" si="99"/>
        <v>461455.84000000008</v>
      </c>
      <c r="R303" s="292">
        <f t="shared" si="94"/>
        <v>2461.1</v>
      </c>
      <c r="S303" s="292">
        <f t="shared" si="95"/>
        <v>16028.9</v>
      </c>
      <c r="T303" s="321">
        <f t="shared" si="83"/>
        <v>18490</v>
      </c>
      <c r="U303" s="134"/>
      <c r="V303" s="134"/>
      <c r="W303" s="134"/>
      <c r="X303" s="134"/>
    </row>
    <row r="304" spans="1:24" ht="15" customHeight="1">
      <c r="A304" s="409">
        <f t="shared" si="84"/>
        <v>6.4000000000000001E-2</v>
      </c>
      <c r="B304" s="406">
        <f t="shared" si="85"/>
        <v>5.3333333333333332E-3</v>
      </c>
      <c r="C304" s="197">
        <f t="shared" si="86"/>
        <v>24</v>
      </c>
      <c r="D304" s="290">
        <v>282</v>
      </c>
      <c r="E304" s="300">
        <f t="shared" si="96"/>
        <v>0</v>
      </c>
      <c r="F304" s="292">
        <f t="shared" si="87"/>
        <v>0</v>
      </c>
      <c r="G304" s="292">
        <f t="shared" si="88"/>
        <v>0</v>
      </c>
      <c r="H304" s="293">
        <f t="shared" si="89"/>
        <v>0</v>
      </c>
      <c r="I304" s="301">
        <f t="shared" si="97"/>
        <v>415214.81999999535</v>
      </c>
      <c r="J304" s="510">
        <f t="shared" si="90"/>
        <v>2214.48</v>
      </c>
      <c r="K304" s="292">
        <f t="shared" si="91"/>
        <v>15235.52</v>
      </c>
      <c r="L304" s="321">
        <f t="shared" si="100"/>
        <v>17450</v>
      </c>
      <c r="M304" s="300">
        <f t="shared" si="98"/>
        <v>0</v>
      </c>
      <c r="N304" s="292">
        <f t="shared" si="92"/>
        <v>0</v>
      </c>
      <c r="O304" s="292">
        <f t="shared" si="93"/>
        <v>0</v>
      </c>
      <c r="P304" s="293">
        <f t="shared" si="82"/>
        <v>0</v>
      </c>
      <c r="Q304" s="301">
        <f t="shared" si="99"/>
        <v>445426.94000000006</v>
      </c>
      <c r="R304" s="292">
        <f t="shared" si="94"/>
        <v>2375.61</v>
      </c>
      <c r="S304" s="292">
        <f t="shared" si="95"/>
        <v>16114.39</v>
      </c>
      <c r="T304" s="321">
        <f t="shared" si="83"/>
        <v>18490</v>
      </c>
      <c r="U304" s="134"/>
      <c r="V304" s="134"/>
      <c r="W304" s="134"/>
      <c r="X304" s="134"/>
    </row>
    <row r="305" spans="1:24" ht="15" customHeight="1">
      <c r="A305" s="409">
        <f t="shared" si="84"/>
        <v>6.4000000000000001E-2</v>
      </c>
      <c r="B305" s="406">
        <f t="shared" si="85"/>
        <v>5.3333333333333332E-3</v>
      </c>
      <c r="C305" s="197">
        <f t="shared" si="86"/>
        <v>24</v>
      </c>
      <c r="D305" s="290">
        <v>283</v>
      </c>
      <c r="E305" s="300">
        <f t="shared" si="96"/>
        <v>0</v>
      </c>
      <c r="F305" s="292">
        <f t="shared" si="87"/>
        <v>0</v>
      </c>
      <c r="G305" s="292">
        <f t="shared" si="88"/>
        <v>0</v>
      </c>
      <c r="H305" s="293">
        <f t="shared" si="89"/>
        <v>0</v>
      </c>
      <c r="I305" s="301">
        <f t="shared" si="97"/>
        <v>399979.29999999533</v>
      </c>
      <c r="J305" s="510">
        <f t="shared" si="90"/>
        <v>2133.2199999999998</v>
      </c>
      <c r="K305" s="292">
        <f t="shared" si="91"/>
        <v>15316.78</v>
      </c>
      <c r="L305" s="321">
        <f t="shared" si="100"/>
        <v>17450</v>
      </c>
      <c r="M305" s="300">
        <f t="shared" si="98"/>
        <v>0</v>
      </c>
      <c r="N305" s="292">
        <f t="shared" si="92"/>
        <v>0</v>
      </c>
      <c r="O305" s="292">
        <f t="shared" si="93"/>
        <v>0</v>
      </c>
      <c r="P305" s="293">
        <f t="shared" si="82"/>
        <v>0</v>
      </c>
      <c r="Q305" s="301">
        <f t="shared" si="99"/>
        <v>429312.55000000005</v>
      </c>
      <c r="R305" s="292">
        <f t="shared" si="94"/>
        <v>2289.67</v>
      </c>
      <c r="S305" s="292">
        <f t="shared" si="95"/>
        <v>16200.33</v>
      </c>
      <c r="T305" s="321">
        <f t="shared" si="83"/>
        <v>18490</v>
      </c>
      <c r="U305" s="134"/>
      <c r="V305" s="134"/>
      <c r="W305" s="134"/>
      <c r="X305" s="134"/>
    </row>
    <row r="306" spans="1:24" ht="15" customHeight="1">
      <c r="A306" s="409">
        <f t="shared" si="84"/>
        <v>6.4000000000000001E-2</v>
      </c>
      <c r="B306" s="406">
        <f t="shared" si="85"/>
        <v>5.3333333333333332E-3</v>
      </c>
      <c r="C306" s="197">
        <f t="shared" si="86"/>
        <v>24</v>
      </c>
      <c r="D306" s="290">
        <v>284</v>
      </c>
      <c r="E306" s="300">
        <f t="shared" si="96"/>
        <v>0</v>
      </c>
      <c r="F306" s="292">
        <f t="shared" si="87"/>
        <v>0</v>
      </c>
      <c r="G306" s="292">
        <f t="shared" si="88"/>
        <v>0</v>
      </c>
      <c r="H306" s="293">
        <f t="shared" si="89"/>
        <v>0</v>
      </c>
      <c r="I306" s="301">
        <f t="shared" si="97"/>
        <v>384662.5199999953</v>
      </c>
      <c r="J306" s="510">
        <f t="shared" si="90"/>
        <v>2051.5300000000002</v>
      </c>
      <c r="K306" s="292">
        <f t="shared" si="91"/>
        <v>15398.47</v>
      </c>
      <c r="L306" s="321">
        <f t="shared" si="100"/>
        <v>17450</v>
      </c>
      <c r="M306" s="300">
        <f t="shared" si="98"/>
        <v>0</v>
      </c>
      <c r="N306" s="292">
        <f t="shared" si="92"/>
        <v>0</v>
      </c>
      <c r="O306" s="292">
        <f t="shared" si="93"/>
        <v>0</v>
      </c>
      <c r="P306" s="293">
        <f t="shared" si="82"/>
        <v>0</v>
      </c>
      <c r="Q306" s="301">
        <f t="shared" si="99"/>
        <v>413112.22000000003</v>
      </c>
      <c r="R306" s="292">
        <f t="shared" si="94"/>
        <v>2203.27</v>
      </c>
      <c r="S306" s="292">
        <f t="shared" si="95"/>
        <v>16286.73</v>
      </c>
      <c r="T306" s="321">
        <f t="shared" si="83"/>
        <v>18490</v>
      </c>
      <c r="U306" s="134"/>
      <c r="V306" s="134"/>
      <c r="W306" s="134"/>
      <c r="X306" s="134"/>
    </row>
    <row r="307" spans="1:24" ht="15" customHeight="1">
      <c r="A307" s="409">
        <f t="shared" si="84"/>
        <v>6.4000000000000001E-2</v>
      </c>
      <c r="B307" s="406">
        <f t="shared" si="85"/>
        <v>5.3333333333333332E-3</v>
      </c>
      <c r="C307" s="197">
        <f t="shared" si="86"/>
        <v>24</v>
      </c>
      <c r="D307" s="290">
        <v>285</v>
      </c>
      <c r="E307" s="300">
        <f t="shared" si="96"/>
        <v>0</v>
      </c>
      <c r="F307" s="292">
        <f t="shared" si="87"/>
        <v>0</v>
      </c>
      <c r="G307" s="292">
        <f t="shared" si="88"/>
        <v>0</v>
      </c>
      <c r="H307" s="293">
        <f t="shared" si="89"/>
        <v>0</v>
      </c>
      <c r="I307" s="301">
        <f t="shared" si="97"/>
        <v>369264.04999999533</v>
      </c>
      <c r="J307" s="510">
        <f t="shared" si="90"/>
        <v>1969.41</v>
      </c>
      <c r="K307" s="292">
        <f t="shared" si="91"/>
        <v>15480.59</v>
      </c>
      <c r="L307" s="321">
        <f t="shared" si="100"/>
        <v>17450</v>
      </c>
      <c r="M307" s="300">
        <f t="shared" si="98"/>
        <v>0</v>
      </c>
      <c r="N307" s="292">
        <f t="shared" si="92"/>
        <v>0</v>
      </c>
      <c r="O307" s="292">
        <f t="shared" si="93"/>
        <v>0</v>
      </c>
      <c r="P307" s="293">
        <f t="shared" si="82"/>
        <v>0</v>
      </c>
      <c r="Q307" s="301">
        <f t="shared" si="99"/>
        <v>396825.49000000005</v>
      </c>
      <c r="R307" s="292">
        <f t="shared" si="94"/>
        <v>2116.4</v>
      </c>
      <c r="S307" s="292">
        <f t="shared" si="95"/>
        <v>16373.6</v>
      </c>
      <c r="T307" s="321">
        <f t="shared" si="83"/>
        <v>18490</v>
      </c>
      <c r="U307" s="134"/>
      <c r="V307" s="134"/>
      <c r="W307" s="134"/>
      <c r="X307" s="134"/>
    </row>
    <row r="308" spans="1:24" ht="15" customHeight="1">
      <c r="A308" s="409">
        <f t="shared" si="84"/>
        <v>6.4000000000000001E-2</v>
      </c>
      <c r="B308" s="406">
        <f t="shared" si="85"/>
        <v>5.3333333333333332E-3</v>
      </c>
      <c r="C308" s="197">
        <f t="shared" si="86"/>
        <v>24</v>
      </c>
      <c r="D308" s="290">
        <v>286</v>
      </c>
      <c r="E308" s="300">
        <f t="shared" si="96"/>
        <v>0</v>
      </c>
      <c r="F308" s="292">
        <f t="shared" si="87"/>
        <v>0</v>
      </c>
      <c r="G308" s="292">
        <f t="shared" si="88"/>
        <v>0</v>
      </c>
      <c r="H308" s="293">
        <f t="shared" si="89"/>
        <v>0</v>
      </c>
      <c r="I308" s="301">
        <f t="shared" si="97"/>
        <v>353783.45999999531</v>
      </c>
      <c r="J308" s="510">
        <f t="shared" si="90"/>
        <v>1886.85</v>
      </c>
      <c r="K308" s="292">
        <f t="shared" si="91"/>
        <v>15563.15</v>
      </c>
      <c r="L308" s="321">
        <f t="shared" si="100"/>
        <v>17450</v>
      </c>
      <c r="M308" s="300">
        <f t="shared" si="98"/>
        <v>0</v>
      </c>
      <c r="N308" s="292">
        <f t="shared" si="92"/>
        <v>0</v>
      </c>
      <c r="O308" s="292">
        <f t="shared" si="93"/>
        <v>0</v>
      </c>
      <c r="P308" s="293">
        <f t="shared" si="82"/>
        <v>0</v>
      </c>
      <c r="Q308" s="301">
        <f t="shared" si="99"/>
        <v>380451.89000000007</v>
      </c>
      <c r="R308" s="292">
        <f t="shared" si="94"/>
        <v>2029.08</v>
      </c>
      <c r="S308" s="292">
        <f t="shared" si="95"/>
        <v>16460.919999999998</v>
      </c>
      <c r="T308" s="321">
        <f t="shared" si="83"/>
        <v>18490</v>
      </c>
      <c r="U308" s="134"/>
      <c r="V308" s="134"/>
      <c r="W308" s="134"/>
      <c r="X308" s="134"/>
    </row>
    <row r="309" spans="1:24" ht="15" customHeight="1">
      <c r="A309" s="409">
        <f t="shared" si="84"/>
        <v>6.4000000000000001E-2</v>
      </c>
      <c r="B309" s="406">
        <f t="shared" si="85"/>
        <v>5.3333333333333332E-3</v>
      </c>
      <c r="C309" s="197">
        <f t="shared" si="86"/>
        <v>24</v>
      </c>
      <c r="D309" s="290">
        <v>287</v>
      </c>
      <c r="E309" s="300">
        <f t="shared" si="96"/>
        <v>0</v>
      </c>
      <c r="F309" s="292">
        <f t="shared" si="87"/>
        <v>0</v>
      </c>
      <c r="G309" s="292">
        <f t="shared" si="88"/>
        <v>0</v>
      </c>
      <c r="H309" s="293">
        <f t="shared" si="89"/>
        <v>0</v>
      </c>
      <c r="I309" s="301">
        <f t="shared" si="97"/>
        <v>338220.30999999528</v>
      </c>
      <c r="J309" s="510">
        <f t="shared" si="90"/>
        <v>1803.84</v>
      </c>
      <c r="K309" s="292">
        <f t="shared" si="91"/>
        <v>15646.16</v>
      </c>
      <c r="L309" s="321">
        <f t="shared" si="100"/>
        <v>17450</v>
      </c>
      <c r="M309" s="300">
        <f t="shared" si="98"/>
        <v>0</v>
      </c>
      <c r="N309" s="292">
        <f t="shared" si="92"/>
        <v>0</v>
      </c>
      <c r="O309" s="292">
        <f t="shared" si="93"/>
        <v>0</v>
      </c>
      <c r="P309" s="293">
        <f t="shared" si="82"/>
        <v>0</v>
      </c>
      <c r="Q309" s="301">
        <f t="shared" si="99"/>
        <v>363990.97000000009</v>
      </c>
      <c r="R309" s="292">
        <f t="shared" si="94"/>
        <v>1941.29</v>
      </c>
      <c r="S309" s="292">
        <f t="shared" si="95"/>
        <v>16548.71</v>
      </c>
      <c r="T309" s="321">
        <f t="shared" si="83"/>
        <v>18490</v>
      </c>
      <c r="U309" s="134"/>
      <c r="V309" s="134"/>
      <c r="W309" s="134"/>
      <c r="X309" s="134"/>
    </row>
    <row r="310" spans="1:24" ht="15" customHeight="1">
      <c r="A310" s="409">
        <f t="shared" si="84"/>
        <v>6.4000000000000001E-2</v>
      </c>
      <c r="B310" s="406">
        <f t="shared" si="85"/>
        <v>5.3333333333333332E-3</v>
      </c>
      <c r="C310" s="197">
        <f t="shared" si="86"/>
        <v>24</v>
      </c>
      <c r="D310" s="290">
        <v>288</v>
      </c>
      <c r="E310" s="300">
        <f t="shared" si="96"/>
        <v>0</v>
      </c>
      <c r="F310" s="292">
        <f t="shared" si="87"/>
        <v>0</v>
      </c>
      <c r="G310" s="292">
        <f t="shared" si="88"/>
        <v>0</v>
      </c>
      <c r="H310" s="293">
        <f t="shared" si="89"/>
        <v>0</v>
      </c>
      <c r="I310" s="301">
        <f t="shared" si="97"/>
        <v>322574.14999999531</v>
      </c>
      <c r="J310" s="510">
        <f t="shared" si="90"/>
        <v>1720.4</v>
      </c>
      <c r="K310" s="292">
        <f t="shared" si="91"/>
        <v>15729.6</v>
      </c>
      <c r="L310" s="321">
        <f t="shared" si="100"/>
        <v>17450</v>
      </c>
      <c r="M310" s="300">
        <f t="shared" si="98"/>
        <v>0</v>
      </c>
      <c r="N310" s="292">
        <f t="shared" si="92"/>
        <v>0</v>
      </c>
      <c r="O310" s="292">
        <f t="shared" si="93"/>
        <v>0</v>
      </c>
      <c r="P310" s="293">
        <f t="shared" si="82"/>
        <v>0</v>
      </c>
      <c r="Q310" s="301">
        <f t="shared" si="99"/>
        <v>347442.26000000007</v>
      </c>
      <c r="R310" s="292">
        <f t="shared" si="94"/>
        <v>1853.03</v>
      </c>
      <c r="S310" s="292">
        <f t="shared" si="95"/>
        <v>16636.97</v>
      </c>
      <c r="T310" s="321">
        <f t="shared" si="83"/>
        <v>18490</v>
      </c>
      <c r="U310" s="134"/>
      <c r="V310" s="134"/>
      <c r="W310" s="134"/>
      <c r="X310" s="134"/>
    </row>
    <row r="311" spans="1:24" ht="15" customHeight="1">
      <c r="A311" s="409">
        <f t="shared" si="84"/>
        <v>6.4000000000000001E-2</v>
      </c>
      <c r="B311" s="406">
        <f t="shared" si="85"/>
        <v>5.3333333333333332E-3</v>
      </c>
      <c r="C311" s="197">
        <f t="shared" si="86"/>
        <v>25</v>
      </c>
      <c r="D311" s="290">
        <v>289</v>
      </c>
      <c r="E311" s="300">
        <f t="shared" si="96"/>
        <v>0</v>
      </c>
      <c r="F311" s="292">
        <f t="shared" si="87"/>
        <v>0</v>
      </c>
      <c r="G311" s="292">
        <f t="shared" si="88"/>
        <v>0</v>
      </c>
      <c r="H311" s="293">
        <f t="shared" si="89"/>
        <v>0</v>
      </c>
      <c r="I311" s="301">
        <f t="shared" si="97"/>
        <v>306844.54999999533</v>
      </c>
      <c r="J311" s="510">
        <f t="shared" si="90"/>
        <v>1636.5</v>
      </c>
      <c r="K311" s="292">
        <f t="shared" si="91"/>
        <v>15813.5</v>
      </c>
      <c r="L311" s="321">
        <f t="shared" si="100"/>
        <v>17450</v>
      </c>
      <c r="M311" s="300">
        <f t="shared" si="98"/>
        <v>0</v>
      </c>
      <c r="N311" s="292">
        <f t="shared" si="92"/>
        <v>0</v>
      </c>
      <c r="O311" s="292">
        <f t="shared" si="93"/>
        <v>0</v>
      </c>
      <c r="P311" s="293">
        <f t="shared" si="82"/>
        <v>0</v>
      </c>
      <c r="Q311" s="301">
        <f t="shared" si="99"/>
        <v>330805.29000000004</v>
      </c>
      <c r="R311" s="292">
        <f t="shared" si="94"/>
        <v>1764.29</v>
      </c>
      <c r="S311" s="292">
        <f t="shared" si="95"/>
        <v>16725.71</v>
      </c>
      <c r="T311" s="321">
        <f t="shared" si="83"/>
        <v>18490</v>
      </c>
      <c r="U311" s="134"/>
      <c r="V311" s="134"/>
      <c r="W311" s="134"/>
      <c r="X311" s="134"/>
    </row>
    <row r="312" spans="1:24" ht="15" customHeight="1">
      <c r="A312" s="409">
        <f t="shared" si="84"/>
        <v>6.4000000000000001E-2</v>
      </c>
      <c r="B312" s="406">
        <f t="shared" si="85"/>
        <v>5.3333333333333332E-3</v>
      </c>
      <c r="C312" s="197">
        <f t="shared" si="86"/>
        <v>25</v>
      </c>
      <c r="D312" s="290">
        <v>290</v>
      </c>
      <c r="E312" s="300">
        <f t="shared" si="96"/>
        <v>0</v>
      </c>
      <c r="F312" s="292">
        <f t="shared" si="87"/>
        <v>0</v>
      </c>
      <c r="G312" s="292">
        <f t="shared" si="88"/>
        <v>0</v>
      </c>
      <c r="H312" s="293">
        <f t="shared" si="89"/>
        <v>0</v>
      </c>
      <c r="I312" s="301">
        <f t="shared" si="97"/>
        <v>291031.04999999533</v>
      </c>
      <c r="J312" s="510">
        <f t="shared" si="90"/>
        <v>1552.17</v>
      </c>
      <c r="K312" s="292">
        <f t="shared" si="91"/>
        <v>15897.83</v>
      </c>
      <c r="L312" s="321">
        <f t="shared" si="100"/>
        <v>17450</v>
      </c>
      <c r="M312" s="300">
        <f t="shared" si="98"/>
        <v>0</v>
      </c>
      <c r="N312" s="292">
        <f t="shared" si="92"/>
        <v>0</v>
      </c>
      <c r="O312" s="292">
        <f t="shared" si="93"/>
        <v>0</v>
      </c>
      <c r="P312" s="293">
        <f t="shared" si="82"/>
        <v>0</v>
      </c>
      <c r="Q312" s="301">
        <f t="shared" si="99"/>
        <v>314079.58</v>
      </c>
      <c r="R312" s="292">
        <f t="shared" si="94"/>
        <v>1675.09</v>
      </c>
      <c r="S312" s="292">
        <f t="shared" si="95"/>
        <v>16814.91</v>
      </c>
      <c r="T312" s="321">
        <f t="shared" si="83"/>
        <v>18490</v>
      </c>
      <c r="U312" s="134"/>
      <c r="V312" s="134"/>
      <c r="W312" s="134"/>
      <c r="X312" s="134"/>
    </row>
    <row r="313" spans="1:24" ht="15" customHeight="1">
      <c r="A313" s="409">
        <f t="shared" si="84"/>
        <v>6.4000000000000001E-2</v>
      </c>
      <c r="B313" s="406">
        <f t="shared" si="85"/>
        <v>5.3333333333333332E-3</v>
      </c>
      <c r="C313" s="197">
        <f t="shared" si="86"/>
        <v>25</v>
      </c>
      <c r="D313" s="290">
        <v>291</v>
      </c>
      <c r="E313" s="300">
        <f t="shared" si="96"/>
        <v>0</v>
      </c>
      <c r="F313" s="292">
        <f t="shared" si="87"/>
        <v>0</v>
      </c>
      <c r="G313" s="292">
        <f t="shared" si="88"/>
        <v>0</v>
      </c>
      <c r="H313" s="293">
        <f t="shared" si="89"/>
        <v>0</v>
      </c>
      <c r="I313" s="301">
        <f t="shared" si="97"/>
        <v>275133.21999999532</v>
      </c>
      <c r="J313" s="510">
        <f t="shared" si="90"/>
        <v>1467.38</v>
      </c>
      <c r="K313" s="292">
        <f t="shared" si="91"/>
        <v>15982.619999999999</v>
      </c>
      <c r="L313" s="321">
        <f t="shared" si="100"/>
        <v>17450</v>
      </c>
      <c r="M313" s="300">
        <f t="shared" si="98"/>
        <v>0</v>
      </c>
      <c r="N313" s="292">
        <f t="shared" si="92"/>
        <v>0</v>
      </c>
      <c r="O313" s="292">
        <f t="shared" si="93"/>
        <v>0</v>
      </c>
      <c r="P313" s="293">
        <f t="shared" si="82"/>
        <v>0</v>
      </c>
      <c r="Q313" s="301">
        <f t="shared" si="99"/>
        <v>297264.67000000004</v>
      </c>
      <c r="R313" s="292">
        <f t="shared" si="94"/>
        <v>1585.41</v>
      </c>
      <c r="S313" s="292">
        <f t="shared" si="95"/>
        <v>16904.59</v>
      </c>
      <c r="T313" s="321">
        <f t="shared" si="83"/>
        <v>18490</v>
      </c>
      <c r="U313" s="134"/>
      <c r="V313" s="134"/>
      <c r="W313" s="134"/>
      <c r="X313" s="134"/>
    </row>
    <row r="314" spans="1:24" ht="15" customHeight="1">
      <c r="A314" s="409">
        <f t="shared" si="84"/>
        <v>6.4000000000000001E-2</v>
      </c>
      <c r="B314" s="406">
        <f t="shared" si="85"/>
        <v>5.3333333333333332E-3</v>
      </c>
      <c r="C314" s="197">
        <f t="shared" si="86"/>
        <v>25</v>
      </c>
      <c r="D314" s="290">
        <v>292</v>
      </c>
      <c r="E314" s="300">
        <f t="shared" si="96"/>
        <v>0</v>
      </c>
      <c r="F314" s="292">
        <f t="shared" si="87"/>
        <v>0</v>
      </c>
      <c r="G314" s="292">
        <f t="shared" si="88"/>
        <v>0</v>
      </c>
      <c r="H314" s="293">
        <f t="shared" si="89"/>
        <v>0</v>
      </c>
      <c r="I314" s="301">
        <f t="shared" si="97"/>
        <v>259150.59999999532</v>
      </c>
      <c r="J314" s="510">
        <f t="shared" si="90"/>
        <v>1382.14</v>
      </c>
      <c r="K314" s="292">
        <f t="shared" si="91"/>
        <v>16067.86</v>
      </c>
      <c r="L314" s="321">
        <f t="shared" si="100"/>
        <v>17450</v>
      </c>
      <c r="M314" s="300">
        <f t="shared" si="98"/>
        <v>0</v>
      </c>
      <c r="N314" s="292">
        <f t="shared" si="92"/>
        <v>0</v>
      </c>
      <c r="O314" s="292">
        <f t="shared" si="93"/>
        <v>0</v>
      </c>
      <c r="P314" s="293">
        <f t="shared" si="82"/>
        <v>0</v>
      </c>
      <c r="Q314" s="301">
        <f t="shared" si="99"/>
        <v>280360.08</v>
      </c>
      <c r="R314" s="292">
        <f t="shared" si="94"/>
        <v>1495.25</v>
      </c>
      <c r="S314" s="292">
        <f t="shared" si="95"/>
        <v>16994.75</v>
      </c>
      <c r="T314" s="321">
        <f t="shared" si="83"/>
        <v>18490</v>
      </c>
      <c r="U314" s="134"/>
      <c r="V314" s="134"/>
      <c r="W314" s="134"/>
      <c r="X314" s="134"/>
    </row>
    <row r="315" spans="1:24" ht="15" customHeight="1">
      <c r="A315" s="409">
        <f t="shared" si="84"/>
        <v>6.4000000000000001E-2</v>
      </c>
      <c r="B315" s="406">
        <f t="shared" si="85"/>
        <v>5.3333333333333332E-3</v>
      </c>
      <c r="C315" s="197">
        <f t="shared" si="86"/>
        <v>25</v>
      </c>
      <c r="D315" s="290">
        <v>293</v>
      </c>
      <c r="E315" s="300">
        <f t="shared" si="96"/>
        <v>0</v>
      </c>
      <c r="F315" s="292">
        <f t="shared" si="87"/>
        <v>0</v>
      </c>
      <c r="G315" s="292">
        <f t="shared" si="88"/>
        <v>0</v>
      </c>
      <c r="H315" s="293">
        <f t="shared" si="89"/>
        <v>0</v>
      </c>
      <c r="I315" s="301">
        <f t="shared" si="97"/>
        <v>243082.73999999533</v>
      </c>
      <c r="J315" s="510">
        <f t="shared" si="90"/>
        <v>1296.44</v>
      </c>
      <c r="K315" s="292">
        <f t="shared" si="91"/>
        <v>16153.56</v>
      </c>
      <c r="L315" s="321">
        <f t="shared" si="100"/>
        <v>17450</v>
      </c>
      <c r="M315" s="300">
        <f t="shared" si="98"/>
        <v>0</v>
      </c>
      <c r="N315" s="292">
        <f t="shared" si="92"/>
        <v>0</v>
      </c>
      <c r="O315" s="292">
        <f t="shared" si="93"/>
        <v>0</v>
      </c>
      <c r="P315" s="293">
        <f t="shared" si="82"/>
        <v>0</v>
      </c>
      <c r="Q315" s="301">
        <f t="shared" si="99"/>
        <v>263365.33</v>
      </c>
      <c r="R315" s="292">
        <f t="shared" si="94"/>
        <v>1404.62</v>
      </c>
      <c r="S315" s="292">
        <f t="shared" si="95"/>
        <v>17085.38</v>
      </c>
      <c r="T315" s="321">
        <f t="shared" si="83"/>
        <v>18490</v>
      </c>
      <c r="U315" s="134"/>
      <c r="V315" s="134"/>
      <c r="W315" s="134"/>
      <c r="X315" s="134"/>
    </row>
    <row r="316" spans="1:24" ht="15" customHeight="1">
      <c r="A316" s="409">
        <f t="shared" si="84"/>
        <v>6.4000000000000001E-2</v>
      </c>
      <c r="B316" s="406">
        <f t="shared" si="85"/>
        <v>5.3333333333333332E-3</v>
      </c>
      <c r="C316" s="197">
        <f t="shared" si="86"/>
        <v>25</v>
      </c>
      <c r="D316" s="290">
        <v>294</v>
      </c>
      <c r="E316" s="300">
        <f t="shared" si="96"/>
        <v>0</v>
      </c>
      <c r="F316" s="292">
        <f t="shared" si="87"/>
        <v>0</v>
      </c>
      <c r="G316" s="292">
        <f t="shared" si="88"/>
        <v>0</v>
      </c>
      <c r="H316" s="293">
        <f t="shared" si="89"/>
        <v>0</v>
      </c>
      <c r="I316" s="301">
        <f t="shared" si="97"/>
        <v>226929.17999999534</v>
      </c>
      <c r="J316" s="510">
        <f t="shared" si="90"/>
        <v>1210.29</v>
      </c>
      <c r="K316" s="292">
        <f t="shared" si="91"/>
        <v>16239.71</v>
      </c>
      <c r="L316" s="321">
        <f t="shared" si="100"/>
        <v>17450</v>
      </c>
      <c r="M316" s="300">
        <f t="shared" si="98"/>
        <v>0</v>
      </c>
      <c r="N316" s="292">
        <f t="shared" si="92"/>
        <v>0</v>
      </c>
      <c r="O316" s="292">
        <f t="shared" si="93"/>
        <v>0</v>
      </c>
      <c r="P316" s="293">
        <f t="shared" si="82"/>
        <v>0</v>
      </c>
      <c r="Q316" s="301">
        <f t="shared" si="99"/>
        <v>246279.95</v>
      </c>
      <c r="R316" s="292">
        <f t="shared" si="94"/>
        <v>1313.49</v>
      </c>
      <c r="S316" s="292">
        <f t="shared" si="95"/>
        <v>17176.509999999998</v>
      </c>
      <c r="T316" s="321">
        <f t="shared" si="83"/>
        <v>18490</v>
      </c>
      <c r="U316" s="134"/>
      <c r="V316" s="134"/>
      <c r="W316" s="134"/>
      <c r="X316" s="134"/>
    </row>
    <row r="317" spans="1:24" ht="15" customHeight="1">
      <c r="A317" s="409">
        <f t="shared" si="84"/>
        <v>6.4000000000000001E-2</v>
      </c>
      <c r="B317" s="406">
        <f t="shared" si="85"/>
        <v>5.3333333333333332E-3</v>
      </c>
      <c r="C317" s="197">
        <f t="shared" si="86"/>
        <v>25</v>
      </c>
      <c r="D317" s="290">
        <v>295</v>
      </c>
      <c r="E317" s="300">
        <f t="shared" si="96"/>
        <v>0</v>
      </c>
      <c r="F317" s="292">
        <f t="shared" si="87"/>
        <v>0</v>
      </c>
      <c r="G317" s="292">
        <f t="shared" si="88"/>
        <v>0</v>
      </c>
      <c r="H317" s="293">
        <f t="shared" si="89"/>
        <v>0</v>
      </c>
      <c r="I317" s="301">
        <f t="shared" si="97"/>
        <v>210689.46999999534</v>
      </c>
      <c r="J317" s="510">
        <f t="shared" si="90"/>
        <v>1123.68</v>
      </c>
      <c r="K317" s="292">
        <f t="shared" si="91"/>
        <v>16326.32</v>
      </c>
      <c r="L317" s="321">
        <f t="shared" si="100"/>
        <v>17450</v>
      </c>
      <c r="M317" s="300">
        <f t="shared" si="98"/>
        <v>0</v>
      </c>
      <c r="N317" s="292">
        <f t="shared" si="92"/>
        <v>0</v>
      </c>
      <c r="O317" s="292">
        <f t="shared" si="93"/>
        <v>0</v>
      </c>
      <c r="P317" s="293">
        <f t="shared" si="82"/>
        <v>0</v>
      </c>
      <c r="Q317" s="301">
        <f t="shared" si="99"/>
        <v>229103.44</v>
      </c>
      <c r="R317" s="292">
        <f t="shared" si="94"/>
        <v>1221.8900000000001</v>
      </c>
      <c r="S317" s="292">
        <f t="shared" si="95"/>
        <v>17268.11</v>
      </c>
      <c r="T317" s="321">
        <f t="shared" si="83"/>
        <v>18490</v>
      </c>
      <c r="U317" s="134"/>
      <c r="V317" s="134"/>
      <c r="W317" s="134"/>
      <c r="X317" s="134"/>
    </row>
    <row r="318" spans="1:24" ht="15" customHeight="1">
      <c r="A318" s="409">
        <f t="shared" si="84"/>
        <v>6.4000000000000001E-2</v>
      </c>
      <c r="B318" s="406">
        <f t="shared" si="85"/>
        <v>5.3333333333333332E-3</v>
      </c>
      <c r="C318" s="197">
        <f t="shared" si="86"/>
        <v>25</v>
      </c>
      <c r="D318" s="290">
        <v>296</v>
      </c>
      <c r="E318" s="300">
        <f t="shared" si="96"/>
        <v>0</v>
      </c>
      <c r="F318" s="292">
        <f t="shared" si="87"/>
        <v>0</v>
      </c>
      <c r="G318" s="292">
        <f t="shared" si="88"/>
        <v>0</v>
      </c>
      <c r="H318" s="293">
        <f t="shared" si="89"/>
        <v>0</v>
      </c>
      <c r="I318" s="301">
        <f t="shared" si="97"/>
        <v>194363.14999999534</v>
      </c>
      <c r="J318" s="510">
        <f t="shared" si="90"/>
        <v>1036.5999999999999</v>
      </c>
      <c r="K318" s="292">
        <f t="shared" si="91"/>
        <v>16413.400000000001</v>
      </c>
      <c r="L318" s="321">
        <f t="shared" si="100"/>
        <v>17450</v>
      </c>
      <c r="M318" s="300">
        <f t="shared" si="98"/>
        <v>0</v>
      </c>
      <c r="N318" s="292">
        <f t="shared" si="92"/>
        <v>0</v>
      </c>
      <c r="O318" s="292">
        <f t="shared" si="93"/>
        <v>0</v>
      </c>
      <c r="P318" s="293">
        <f t="shared" si="82"/>
        <v>0</v>
      </c>
      <c r="Q318" s="301">
        <f t="shared" si="99"/>
        <v>211835.33000000002</v>
      </c>
      <c r="R318" s="292">
        <f t="shared" si="94"/>
        <v>1129.79</v>
      </c>
      <c r="S318" s="292">
        <f t="shared" si="95"/>
        <v>17360.21</v>
      </c>
      <c r="T318" s="321">
        <f t="shared" si="83"/>
        <v>18490</v>
      </c>
      <c r="U318" s="134"/>
      <c r="V318" s="134"/>
      <c r="W318" s="134"/>
      <c r="X318" s="134"/>
    </row>
    <row r="319" spans="1:24" ht="15" customHeight="1">
      <c r="A319" s="409">
        <f t="shared" si="84"/>
        <v>6.4000000000000001E-2</v>
      </c>
      <c r="B319" s="406">
        <f t="shared" si="85"/>
        <v>5.3333333333333332E-3</v>
      </c>
      <c r="C319" s="197">
        <f t="shared" si="86"/>
        <v>25</v>
      </c>
      <c r="D319" s="290">
        <v>297</v>
      </c>
      <c r="E319" s="300">
        <f t="shared" si="96"/>
        <v>0</v>
      </c>
      <c r="F319" s="292">
        <f t="shared" si="87"/>
        <v>0</v>
      </c>
      <c r="G319" s="292">
        <f t="shared" si="88"/>
        <v>0</v>
      </c>
      <c r="H319" s="293">
        <f t="shared" si="89"/>
        <v>0</v>
      </c>
      <c r="I319" s="301">
        <f t="shared" si="97"/>
        <v>177949.74999999534</v>
      </c>
      <c r="J319" s="510">
        <f t="shared" si="90"/>
        <v>949.07</v>
      </c>
      <c r="K319" s="292">
        <f t="shared" si="91"/>
        <v>16500.93</v>
      </c>
      <c r="L319" s="321">
        <f t="shared" si="100"/>
        <v>17450</v>
      </c>
      <c r="M319" s="300">
        <f t="shared" si="98"/>
        <v>0</v>
      </c>
      <c r="N319" s="292">
        <f t="shared" si="92"/>
        <v>0</v>
      </c>
      <c r="O319" s="292">
        <f t="shared" si="93"/>
        <v>0</v>
      </c>
      <c r="P319" s="293">
        <f t="shared" si="82"/>
        <v>0</v>
      </c>
      <c r="Q319" s="301">
        <f t="shared" si="99"/>
        <v>194475.12000000002</v>
      </c>
      <c r="R319" s="292">
        <f t="shared" si="94"/>
        <v>1037.2</v>
      </c>
      <c r="S319" s="292">
        <f t="shared" si="95"/>
        <v>17452.8</v>
      </c>
      <c r="T319" s="321">
        <f t="shared" si="83"/>
        <v>18490</v>
      </c>
      <c r="U319" s="134"/>
      <c r="V319" s="134"/>
      <c r="W319" s="134"/>
      <c r="X319" s="134"/>
    </row>
    <row r="320" spans="1:24" ht="15" customHeight="1">
      <c r="A320" s="409">
        <f t="shared" si="84"/>
        <v>6.4000000000000001E-2</v>
      </c>
      <c r="B320" s="406">
        <f t="shared" si="85"/>
        <v>5.3333333333333332E-3</v>
      </c>
      <c r="C320" s="197">
        <f t="shared" si="86"/>
        <v>25</v>
      </c>
      <c r="D320" s="290">
        <v>298</v>
      </c>
      <c r="E320" s="300">
        <f t="shared" si="96"/>
        <v>0</v>
      </c>
      <c r="F320" s="292">
        <f t="shared" si="87"/>
        <v>0</v>
      </c>
      <c r="G320" s="292">
        <f t="shared" si="88"/>
        <v>0</v>
      </c>
      <c r="H320" s="293">
        <f t="shared" si="89"/>
        <v>0</v>
      </c>
      <c r="I320" s="301">
        <f t="shared" si="97"/>
        <v>161448.81999999535</v>
      </c>
      <c r="J320" s="510">
        <f t="shared" si="90"/>
        <v>861.06</v>
      </c>
      <c r="K320" s="292">
        <f t="shared" si="91"/>
        <v>16588.939999999999</v>
      </c>
      <c r="L320" s="321">
        <f t="shared" si="100"/>
        <v>17450</v>
      </c>
      <c r="M320" s="300">
        <f t="shared" si="98"/>
        <v>0</v>
      </c>
      <c r="N320" s="292">
        <f t="shared" si="92"/>
        <v>0</v>
      </c>
      <c r="O320" s="292">
        <f t="shared" si="93"/>
        <v>0</v>
      </c>
      <c r="P320" s="293">
        <f t="shared" si="82"/>
        <v>0</v>
      </c>
      <c r="Q320" s="301">
        <f t="shared" si="99"/>
        <v>177022.32000000004</v>
      </c>
      <c r="R320" s="292">
        <f t="shared" si="94"/>
        <v>944.12</v>
      </c>
      <c r="S320" s="292">
        <f t="shared" si="95"/>
        <v>17545.88</v>
      </c>
      <c r="T320" s="321">
        <f t="shared" si="83"/>
        <v>18490</v>
      </c>
      <c r="U320" s="134"/>
      <c r="V320" s="134"/>
      <c r="W320" s="134"/>
      <c r="X320" s="134"/>
    </row>
    <row r="321" spans="1:24" ht="15" customHeight="1">
      <c r="A321" s="409">
        <f t="shared" si="84"/>
        <v>6.4000000000000001E-2</v>
      </c>
      <c r="B321" s="406">
        <f t="shared" si="85"/>
        <v>5.3333333333333332E-3</v>
      </c>
      <c r="C321" s="197">
        <f t="shared" si="86"/>
        <v>25</v>
      </c>
      <c r="D321" s="290">
        <v>299</v>
      </c>
      <c r="E321" s="300">
        <f t="shared" si="96"/>
        <v>0</v>
      </c>
      <c r="F321" s="292">
        <f t="shared" si="87"/>
        <v>0</v>
      </c>
      <c r="G321" s="292">
        <f t="shared" si="88"/>
        <v>0</v>
      </c>
      <c r="H321" s="293">
        <f t="shared" si="89"/>
        <v>0</v>
      </c>
      <c r="I321" s="301">
        <f t="shared" si="97"/>
        <v>144859.87999999535</v>
      </c>
      <c r="J321" s="510">
        <f t="shared" si="90"/>
        <v>772.59</v>
      </c>
      <c r="K321" s="292">
        <f t="shared" si="91"/>
        <v>16677.41</v>
      </c>
      <c r="L321" s="321">
        <f t="shared" si="100"/>
        <v>17450</v>
      </c>
      <c r="M321" s="300">
        <f t="shared" si="98"/>
        <v>0</v>
      </c>
      <c r="N321" s="292">
        <f t="shared" si="92"/>
        <v>0</v>
      </c>
      <c r="O321" s="292">
        <f t="shared" si="93"/>
        <v>0</v>
      </c>
      <c r="P321" s="293">
        <f t="shared" si="82"/>
        <v>0</v>
      </c>
      <c r="Q321" s="301">
        <f t="shared" si="99"/>
        <v>159476.44000000003</v>
      </c>
      <c r="R321" s="292">
        <f t="shared" si="94"/>
        <v>850.54</v>
      </c>
      <c r="S321" s="292">
        <f t="shared" si="95"/>
        <v>17639.46</v>
      </c>
      <c r="T321" s="321">
        <f t="shared" si="83"/>
        <v>18490</v>
      </c>
      <c r="U321" s="134"/>
      <c r="V321" s="134"/>
      <c r="W321" s="134"/>
      <c r="X321" s="134"/>
    </row>
    <row r="322" spans="1:24" ht="15" customHeight="1">
      <c r="A322" s="409">
        <f t="shared" si="84"/>
        <v>6.4000000000000001E-2</v>
      </c>
      <c r="B322" s="406">
        <f t="shared" si="85"/>
        <v>5.3333333333333332E-3</v>
      </c>
      <c r="C322" s="197">
        <f t="shared" si="86"/>
        <v>25</v>
      </c>
      <c r="D322" s="290">
        <v>300</v>
      </c>
      <c r="E322" s="300">
        <f t="shared" si="96"/>
        <v>0</v>
      </c>
      <c r="F322" s="292">
        <f t="shared" si="87"/>
        <v>0</v>
      </c>
      <c r="G322" s="292">
        <f t="shared" si="88"/>
        <v>0</v>
      </c>
      <c r="H322" s="293">
        <f t="shared" si="89"/>
        <v>0</v>
      </c>
      <c r="I322" s="301">
        <f t="shared" si="97"/>
        <v>128182.46999999534</v>
      </c>
      <c r="J322" s="510">
        <f t="shared" si="90"/>
        <v>683.64</v>
      </c>
      <c r="K322" s="292">
        <f t="shared" si="91"/>
        <v>16766.36</v>
      </c>
      <c r="L322" s="321">
        <f t="shared" si="100"/>
        <v>17450</v>
      </c>
      <c r="M322" s="300">
        <f t="shared" si="98"/>
        <v>0</v>
      </c>
      <c r="N322" s="292">
        <f t="shared" si="92"/>
        <v>0</v>
      </c>
      <c r="O322" s="292">
        <f t="shared" si="93"/>
        <v>0</v>
      </c>
      <c r="P322" s="293">
        <f t="shared" si="82"/>
        <v>0</v>
      </c>
      <c r="Q322" s="301">
        <f t="shared" si="99"/>
        <v>141836.98000000004</v>
      </c>
      <c r="R322" s="292">
        <f t="shared" si="94"/>
        <v>756.46</v>
      </c>
      <c r="S322" s="292">
        <f t="shared" si="95"/>
        <v>17733.54</v>
      </c>
      <c r="T322" s="321">
        <f t="shared" si="83"/>
        <v>18490</v>
      </c>
      <c r="U322" s="134"/>
      <c r="V322" s="134"/>
      <c r="W322" s="134"/>
      <c r="X322" s="134"/>
    </row>
    <row r="323" spans="1:24" ht="15" customHeight="1">
      <c r="A323" s="409">
        <f t="shared" si="84"/>
        <v>6.4000000000000001E-2</v>
      </c>
      <c r="B323" s="406">
        <f t="shared" si="85"/>
        <v>5.3333333333333332E-3</v>
      </c>
      <c r="C323" s="197">
        <f t="shared" si="86"/>
        <v>26</v>
      </c>
      <c r="D323" s="290">
        <v>301</v>
      </c>
      <c r="E323" s="300">
        <f t="shared" si="96"/>
        <v>0</v>
      </c>
      <c r="F323" s="292">
        <f t="shared" si="87"/>
        <v>0</v>
      </c>
      <c r="G323" s="292">
        <f t="shared" si="88"/>
        <v>0</v>
      </c>
      <c r="H323" s="293">
        <f t="shared" si="89"/>
        <v>0</v>
      </c>
      <c r="I323" s="301">
        <f t="shared" si="97"/>
        <v>111416.10999999534</v>
      </c>
      <c r="J323" s="510">
        <f t="shared" si="90"/>
        <v>594.22</v>
      </c>
      <c r="K323" s="292">
        <f t="shared" si="91"/>
        <v>16855.78</v>
      </c>
      <c r="L323" s="321">
        <f t="shared" si="100"/>
        <v>17450</v>
      </c>
      <c r="M323" s="300">
        <f t="shared" si="98"/>
        <v>0</v>
      </c>
      <c r="N323" s="292">
        <f t="shared" si="92"/>
        <v>0</v>
      </c>
      <c r="O323" s="292">
        <f t="shared" si="93"/>
        <v>0</v>
      </c>
      <c r="P323" s="293">
        <f t="shared" si="82"/>
        <v>0</v>
      </c>
      <c r="Q323" s="301">
        <f t="shared" si="99"/>
        <v>124103.44000000003</v>
      </c>
      <c r="R323" s="292">
        <f t="shared" si="94"/>
        <v>661.89</v>
      </c>
      <c r="S323" s="292">
        <f t="shared" si="95"/>
        <v>17828.11</v>
      </c>
      <c r="T323" s="321">
        <f t="shared" si="83"/>
        <v>18490</v>
      </c>
      <c r="U323" s="134"/>
      <c r="V323" s="134"/>
      <c r="W323" s="134"/>
      <c r="X323" s="134"/>
    </row>
    <row r="324" spans="1:24" ht="15" customHeight="1">
      <c r="A324" s="409">
        <f t="shared" si="84"/>
        <v>6.4000000000000001E-2</v>
      </c>
      <c r="B324" s="406">
        <f t="shared" si="85"/>
        <v>5.3333333333333332E-3</v>
      </c>
      <c r="C324" s="197">
        <f t="shared" si="86"/>
        <v>26</v>
      </c>
      <c r="D324" s="290">
        <v>302</v>
      </c>
      <c r="E324" s="300">
        <f t="shared" si="96"/>
        <v>0</v>
      </c>
      <c r="F324" s="292">
        <f t="shared" si="87"/>
        <v>0</v>
      </c>
      <c r="G324" s="292">
        <f t="shared" si="88"/>
        <v>0</v>
      </c>
      <c r="H324" s="293">
        <f t="shared" si="89"/>
        <v>0</v>
      </c>
      <c r="I324" s="301">
        <f t="shared" si="97"/>
        <v>94560.329999995345</v>
      </c>
      <c r="J324" s="510">
        <f t="shared" si="90"/>
        <v>504.32</v>
      </c>
      <c r="K324" s="292">
        <f t="shared" si="91"/>
        <v>16945.68</v>
      </c>
      <c r="L324" s="321">
        <f t="shared" si="100"/>
        <v>17450</v>
      </c>
      <c r="M324" s="300">
        <f t="shared" si="98"/>
        <v>0</v>
      </c>
      <c r="N324" s="292">
        <f t="shared" si="92"/>
        <v>0</v>
      </c>
      <c r="O324" s="292">
        <f t="shared" si="93"/>
        <v>0</v>
      </c>
      <c r="P324" s="293">
        <f t="shared" si="82"/>
        <v>0</v>
      </c>
      <c r="Q324" s="301">
        <f t="shared" si="99"/>
        <v>106275.33000000003</v>
      </c>
      <c r="R324" s="292">
        <f t="shared" si="94"/>
        <v>566.79999999999995</v>
      </c>
      <c r="S324" s="292">
        <f t="shared" si="95"/>
        <v>17923.2</v>
      </c>
      <c r="T324" s="321">
        <f t="shared" si="83"/>
        <v>18490</v>
      </c>
      <c r="U324" s="134"/>
      <c r="V324" s="134"/>
      <c r="W324" s="134"/>
      <c r="X324" s="134"/>
    </row>
    <row r="325" spans="1:24" ht="15" customHeight="1">
      <c r="A325" s="409">
        <f t="shared" si="84"/>
        <v>6.4000000000000001E-2</v>
      </c>
      <c r="B325" s="406">
        <f t="shared" si="85"/>
        <v>5.3333333333333332E-3</v>
      </c>
      <c r="C325" s="197">
        <f t="shared" si="86"/>
        <v>26</v>
      </c>
      <c r="D325" s="290">
        <v>303</v>
      </c>
      <c r="E325" s="300">
        <f t="shared" si="96"/>
        <v>0</v>
      </c>
      <c r="F325" s="292">
        <f t="shared" si="87"/>
        <v>0</v>
      </c>
      <c r="G325" s="292">
        <f t="shared" si="88"/>
        <v>0</v>
      </c>
      <c r="H325" s="293">
        <f t="shared" si="89"/>
        <v>0</v>
      </c>
      <c r="I325" s="301">
        <f t="shared" si="97"/>
        <v>77614.649999995338</v>
      </c>
      <c r="J325" s="510">
        <f t="shared" si="90"/>
        <v>413.94</v>
      </c>
      <c r="K325" s="292">
        <f t="shared" si="91"/>
        <v>17036.060000000001</v>
      </c>
      <c r="L325" s="321">
        <f t="shared" si="100"/>
        <v>17450</v>
      </c>
      <c r="M325" s="300">
        <f t="shared" si="98"/>
        <v>0</v>
      </c>
      <c r="N325" s="292">
        <f t="shared" si="92"/>
        <v>0</v>
      </c>
      <c r="O325" s="292">
        <f t="shared" si="93"/>
        <v>0</v>
      </c>
      <c r="P325" s="293">
        <f t="shared" si="82"/>
        <v>0</v>
      </c>
      <c r="Q325" s="301">
        <f t="shared" si="99"/>
        <v>88352.130000000034</v>
      </c>
      <c r="R325" s="292">
        <f t="shared" si="94"/>
        <v>471.21</v>
      </c>
      <c r="S325" s="292">
        <f t="shared" si="95"/>
        <v>18018.79</v>
      </c>
      <c r="T325" s="321">
        <f t="shared" si="83"/>
        <v>18490</v>
      </c>
      <c r="U325" s="134"/>
      <c r="V325" s="134"/>
      <c r="W325" s="134"/>
      <c r="X325" s="134"/>
    </row>
    <row r="326" spans="1:24" ht="15" customHeight="1">
      <c r="A326" s="409">
        <f t="shared" si="84"/>
        <v>6.4000000000000001E-2</v>
      </c>
      <c r="B326" s="406">
        <f t="shared" si="85"/>
        <v>5.3333333333333332E-3</v>
      </c>
      <c r="C326" s="197">
        <f t="shared" si="86"/>
        <v>26</v>
      </c>
      <c r="D326" s="290">
        <v>304</v>
      </c>
      <c r="E326" s="300">
        <f t="shared" si="96"/>
        <v>0</v>
      </c>
      <c r="F326" s="292">
        <f t="shared" si="87"/>
        <v>0</v>
      </c>
      <c r="G326" s="292">
        <f t="shared" si="88"/>
        <v>0</v>
      </c>
      <c r="H326" s="293">
        <f t="shared" si="89"/>
        <v>0</v>
      </c>
      <c r="I326" s="301">
        <f t="shared" si="97"/>
        <v>60578.58999999534</v>
      </c>
      <c r="J326" s="510">
        <f t="shared" si="90"/>
        <v>323.08999999999997</v>
      </c>
      <c r="K326" s="292">
        <f t="shared" si="91"/>
        <v>17126.91</v>
      </c>
      <c r="L326" s="321">
        <f t="shared" si="100"/>
        <v>17450</v>
      </c>
      <c r="M326" s="300">
        <f t="shared" si="98"/>
        <v>0</v>
      </c>
      <c r="N326" s="292">
        <f t="shared" si="92"/>
        <v>0</v>
      </c>
      <c r="O326" s="292">
        <f t="shared" si="93"/>
        <v>0</v>
      </c>
      <c r="P326" s="293">
        <f t="shared" si="82"/>
        <v>0</v>
      </c>
      <c r="Q326" s="301">
        <f t="shared" si="99"/>
        <v>70333.340000000026</v>
      </c>
      <c r="R326" s="292">
        <f t="shared" si="94"/>
        <v>375.11</v>
      </c>
      <c r="S326" s="292">
        <f t="shared" si="95"/>
        <v>18114.89</v>
      </c>
      <c r="T326" s="321">
        <f t="shared" si="83"/>
        <v>18490</v>
      </c>
      <c r="U326" s="134"/>
      <c r="V326" s="134"/>
      <c r="W326" s="134"/>
      <c r="X326" s="134"/>
    </row>
    <row r="327" spans="1:24" ht="15" customHeight="1">
      <c r="A327" s="409">
        <f t="shared" si="84"/>
        <v>6.4000000000000001E-2</v>
      </c>
      <c r="B327" s="406">
        <f t="shared" si="85"/>
        <v>5.3333333333333332E-3</v>
      </c>
      <c r="C327" s="197">
        <f t="shared" si="86"/>
        <v>26</v>
      </c>
      <c r="D327" s="290">
        <v>305</v>
      </c>
      <c r="E327" s="300">
        <f t="shared" si="96"/>
        <v>0</v>
      </c>
      <c r="F327" s="292">
        <f t="shared" si="87"/>
        <v>0</v>
      </c>
      <c r="G327" s="292">
        <f t="shared" si="88"/>
        <v>0</v>
      </c>
      <c r="H327" s="293">
        <f t="shared" si="89"/>
        <v>0</v>
      </c>
      <c r="I327" s="301">
        <f t="shared" si="97"/>
        <v>43451.679999995336</v>
      </c>
      <c r="J327" s="510">
        <f t="shared" si="90"/>
        <v>231.74</v>
      </c>
      <c r="K327" s="292">
        <f t="shared" si="91"/>
        <v>17218.259999999998</v>
      </c>
      <c r="L327" s="321">
        <f t="shared" si="100"/>
        <v>17450</v>
      </c>
      <c r="M327" s="300">
        <f t="shared" si="98"/>
        <v>0</v>
      </c>
      <c r="N327" s="292">
        <f t="shared" si="92"/>
        <v>0</v>
      </c>
      <c r="O327" s="292">
        <f t="shared" si="93"/>
        <v>0</v>
      </c>
      <c r="P327" s="293">
        <f t="shared" ref="P327:P392" si="101">IF(M327&lt;$M$10,M327+N327,$M$11)</f>
        <v>0</v>
      </c>
      <c r="Q327" s="301">
        <f t="shared" si="99"/>
        <v>52218.450000000026</v>
      </c>
      <c r="R327" s="292">
        <f t="shared" si="94"/>
        <v>278.5</v>
      </c>
      <c r="S327" s="292">
        <f t="shared" si="95"/>
        <v>18211.5</v>
      </c>
      <c r="T327" s="321">
        <f t="shared" si="83"/>
        <v>18490</v>
      </c>
      <c r="U327" s="134"/>
      <c r="V327" s="134"/>
      <c r="W327" s="134"/>
      <c r="X327" s="134"/>
    </row>
    <row r="328" spans="1:24" ht="15" customHeight="1">
      <c r="A328" s="409">
        <f t="shared" si="84"/>
        <v>6.4000000000000001E-2</v>
      </c>
      <c r="B328" s="406">
        <f t="shared" si="85"/>
        <v>5.3333333333333332E-3</v>
      </c>
      <c r="C328" s="197">
        <f t="shared" si="86"/>
        <v>26</v>
      </c>
      <c r="D328" s="290">
        <v>306</v>
      </c>
      <c r="E328" s="300">
        <f t="shared" si="96"/>
        <v>0</v>
      </c>
      <c r="F328" s="292">
        <f t="shared" si="87"/>
        <v>0</v>
      </c>
      <c r="G328" s="292">
        <f t="shared" si="88"/>
        <v>0</v>
      </c>
      <c r="H328" s="293">
        <f t="shared" si="89"/>
        <v>0</v>
      </c>
      <c r="I328" s="301">
        <f t="shared" si="97"/>
        <v>26233.419999995338</v>
      </c>
      <c r="J328" s="510">
        <f t="shared" si="90"/>
        <v>139.91</v>
      </c>
      <c r="K328" s="292">
        <f t="shared" si="91"/>
        <v>17310.09</v>
      </c>
      <c r="L328" s="321">
        <f t="shared" si="100"/>
        <v>17450</v>
      </c>
      <c r="M328" s="300">
        <f t="shared" si="98"/>
        <v>0</v>
      </c>
      <c r="N328" s="292">
        <f t="shared" si="92"/>
        <v>0</v>
      </c>
      <c r="O328" s="292">
        <f t="shared" si="93"/>
        <v>0</v>
      </c>
      <c r="P328" s="293">
        <f t="shared" si="101"/>
        <v>0</v>
      </c>
      <c r="Q328" s="301">
        <f t="shared" si="99"/>
        <v>34006.950000000026</v>
      </c>
      <c r="R328" s="292">
        <f t="shared" si="94"/>
        <v>181.37</v>
      </c>
      <c r="S328" s="292">
        <f t="shared" si="95"/>
        <v>18308.63</v>
      </c>
      <c r="T328" s="321">
        <f t="shared" si="83"/>
        <v>18490</v>
      </c>
      <c r="U328" s="134"/>
      <c r="V328" s="134"/>
      <c r="W328" s="134"/>
      <c r="X328" s="134"/>
    </row>
    <row r="329" spans="1:24" ht="15" customHeight="1">
      <c r="A329" s="409">
        <f t="shared" si="84"/>
        <v>6.4000000000000001E-2</v>
      </c>
      <c r="B329" s="406">
        <f t="shared" si="85"/>
        <v>5.3333333333333332E-3</v>
      </c>
      <c r="C329" s="197">
        <f t="shared" si="86"/>
        <v>26</v>
      </c>
      <c r="D329" s="290">
        <v>307</v>
      </c>
      <c r="E329" s="300">
        <f t="shared" si="96"/>
        <v>0</v>
      </c>
      <c r="F329" s="292">
        <f t="shared" si="87"/>
        <v>0</v>
      </c>
      <c r="G329" s="292">
        <f t="shared" si="88"/>
        <v>0</v>
      </c>
      <c r="H329" s="293">
        <f t="shared" si="89"/>
        <v>0</v>
      </c>
      <c r="I329" s="301">
        <f t="shared" si="97"/>
        <v>8923.3299999953379</v>
      </c>
      <c r="J329" s="510">
        <f t="shared" si="90"/>
        <v>47.59</v>
      </c>
      <c r="K329" s="292">
        <f t="shared" si="91"/>
        <v>8923.3299999953379</v>
      </c>
      <c r="L329" s="321">
        <f t="shared" si="100"/>
        <v>8970.919999995338</v>
      </c>
      <c r="M329" s="300">
        <f t="shared" si="98"/>
        <v>0</v>
      </c>
      <c r="N329" s="292">
        <f t="shared" si="92"/>
        <v>0</v>
      </c>
      <c r="O329" s="292">
        <f t="shared" si="93"/>
        <v>0</v>
      </c>
      <c r="P329" s="293">
        <f t="shared" si="101"/>
        <v>0</v>
      </c>
      <c r="Q329" s="301">
        <f t="shared" si="99"/>
        <v>15698.320000000025</v>
      </c>
      <c r="R329" s="292">
        <f t="shared" si="94"/>
        <v>83.72</v>
      </c>
      <c r="S329" s="292">
        <f t="shared" si="95"/>
        <v>15698.320000000025</v>
      </c>
      <c r="T329" s="321">
        <f t="shared" si="83"/>
        <v>15782.040000000025</v>
      </c>
      <c r="U329" s="134"/>
      <c r="V329" s="134"/>
      <c r="W329" s="134"/>
      <c r="X329" s="134"/>
    </row>
    <row r="330" spans="1:24" ht="15" customHeight="1">
      <c r="A330" s="409">
        <f t="shared" si="84"/>
        <v>6.4000000000000001E-2</v>
      </c>
      <c r="B330" s="406">
        <f t="shared" si="85"/>
        <v>5.3333333333333332E-3</v>
      </c>
      <c r="C330" s="197">
        <f t="shared" si="86"/>
        <v>26</v>
      </c>
      <c r="D330" s="290">
        <v>308</v>
      </c>
      <c r="E330" s="300">
        <f t="shared" si="96"/>
        <v>0</v>
      </c>
      <c r="F330" s="292">
        <f t="shared" si="87"/>
        <v>0</v>
      </c>
      <c r="G330" s="292">
        <f t="shared" si="88"/>
        <v>0</v>
      </c>
      <c r="H330" s="293">
        <f t="shared" si="89"/>
        <v>0</v>
      </c>
      <c r="I330" s="301">
        <f t="shared" si="97"/>
        <v>0</v>
      </c>
      <c r="J330" s="510">
        <f t="shared" si="90"/>
        <v>0</v>
      </c>
      <c r="K330" s="292">
        <f t="shared" si="91"/>
        <v>0</v>
      </c>
      <c r="L330" s="321">
        <f t="shared" si="100"/>
        <v>0</v>
      </c>
      <c r="M330" s="300">
        <f t="shared" si="98"/>
        <v>0</v>
      </c>
      <c r="N330" s="292">
        <f t="shared" si="92"/>
        <v>0</v>
      </c>
      <c r="O330" s="292">
        <f t="shared" si="93"/>
        <v>0</v>
      </c>
      <c r="P330" s="293">
        <f t="shared" si="101"/>
        <v>0</v>
      </c>
      <c r="Q330" s="301">
        <f t="shared" si="99"/>
        <v>0</v>
      </c>
      <c r="R330" s="292">
        <f t="shared" si="94"/>
        <v>0</v>
      </c>
      <c r="S330" s="292">
        <f t="shared" si="95"/>
        <v>0</v>
      </c>
      <c r="T330" s="321">
        <f t="shared" si="83"/>
        <v>0</v>
      </c>
      <c r="U330" s="134"/>
      <c r="V330" s="134"/>
      <c r="W330" s="134"/>
      <c r="X330" s="134"/>
    </row>
    <row r="331" spans="1:24" ht="15" customHeight="1">
      <c r="A331" s="409">
        <f t="shared" si="84"/>
        <v>6.4000000000000001E-2</v>
      </c>
      <c r="B331" s="406">
        <f t="shared" si="85"/>
        <v>5.3333333333333332E-3</v>
      </c>
      <c r="C331" s="197">
        <f t="shared" si="86"/>
        <v>26</v>
      </c>
      <c r="D331" s="290">
        <v>309</v>
      </c>
      <c r="E331" s="300">
        <f t="shared" si="96"/>
        <v>0</v>
      </c>
      <c r="F331" s="292">
        <f t="shared" si="87"/>
        <v>0</v>
      </c>
      <c r="G331" s="292">
        <f t="shared" si="88"/>
        <v>0</v>
      </c>
      <c r="H331" s="293">
        <f t="shared" si="89"/>
        <v>0</v>
      </c>
      <c r="I331" s="301">
        <f t="shared" si="97"/>
        <v>0</v>
      </c>
      <c r="J331" s="510">
        <f t="shared" si="90"/>
        <v>0</v>
      </c>
      <c r="K331" s="292">
        <f t="shared" si="91"/>
        <v>0</v>
      </c>
      <c r="L331" s="321">
        <f t="shared" si="100"/>
        <v>0</v>
      </c>
      <c r="M331" s="300">
        <f t="shared" si="98"/>
        <v>0</v>
      </c>
      <c r="N331" s="292">
        <f t="shared" si="92"/>
        <v>0</v>
      </c>
      <c r="O331" s="292">
        <f t="shared" si="93"/>
        <v>0</v>
      </c>
      <c r="P331" s="293">
        <f t="shared" si="101"/>
        <v>0</v>
      </c>
      <c r="Q331" s="301">
        <f t="shared" si="99"/>
        <v>0</v>
      </c>
      <c r="R331" s="292">
        <f t="shared" si="94"/>
        <v>0</v>
      </c>
      <c r="S331" s="292">
        <f t="shared" si="95"/>
        <v>0</v>
      </c>
      <c r="T331" s="321">
        <f t="shared" si="83"/>
        <v>0</v>
      </c>
      <c r="U331" s="134"/>
      <c r="V331" s="134"/>
      <c r="W331" s="134"/>
      <c r="X331" s="134"/>
    </row>
    <row r="332" spans="1:24" ht="15" customHeight="1">
      <c r="A332" s="409">
        <f t="shared" si="84"/>
        <v>6.4000000000000001E-2</v>
      </c>
      <c r="B332" s="406">
        <f t="shared" si="85"/>
        <v>5.3333333333333332E-3</v>
      </c>
      <c r="C332" s="197">
        <f t="shared" si="86"/>
        <v>26</v>
      </c>
      <c r="D332" s="290">
        <v>310</v>
      </c>
      <c r="E332" s="300">
        <f t="shared" si="96"/>
        <v>0</v>
      </c>
      <c r="F332" s="292">
        <f t="shared" si="87"/>
        <v>0</v>
      </c>
      <c r="G332" s="292">
        <f t="shared" si="88"/>
        <v>0</v>
      </c>
      <c r="H332" s="293">
        <f t="shared" si="89"/>
        <v>0</v>
      </c>
      <c r="I332" s="301">
        <f t="shared" si="97"/>
        <v>0</v>
      </c>
      <c r="J332" s="510">
        <f t="shared" si="90"/>
        <v>0</v>
      </c>
      <c r="K332" s="292">
        <f t="shared" si="91"/>
        <v>0</v>
      </c>
      <c r="L332" s="321">
        <f t="shared" si="100"/>
        <v>0</v>
      </c>
      <c r="M332" s="300">
        <f t="shared" si="98"/>
        <v>0</v>
      </c>
      <c r="N332" s="292">
        <f t="shared" si="92"/>
        <v>0</v>
      </c>
      <c r="O332" s="292">
        <f t="shared" si="93"/>
        <v>0</v>
      </c>
      <c r="P332" s="293">
        <f t="shared" si="101"/>
        <v>0</v>
      </c>
      <c r="Q332" s="301">
        <f t="shared" si="99"/>
        <v>0</v>
      </c>
      <c r="R332" s="292">
        <f t="shared" si="94"/>
        <v>0</v>
      </c>
      <c r="S332" s="292">
        <f t="shared" si="95"/>
        <v>0</v>
      </c>
      <c r="T332" s="321">
        <f t="shared" si="83"/>
        <v>0</v>
      </c>
      <c r="U332" s="134"/>
      <c r="V332" s="134"/>
      <c r="W332" s="134"/>
      <c r="X332" s="134"/>
    </row>
    <row r="333" spans="1:24" ht="15" customHeight="1">
      <c r="A333" s="409">
        <f t="shared" si="84"/>
        <v>6.4000000000000001E-2</v>
      </c>
      <c r="B333" s="406">
        <f t="shared" si="85"/>
        <v>5.3333333333333332E-3</v>
      </c>
      <c r="C333" s="197">
        <f t="shared" si="86"/>
        <v>26</v>
      </c>
      <c r="D333" s="290">
        <v>311</v>
      </c>
      <c r="E333" s="300">
        <f t="shared" si="96"/>
        <v>0</v>
      </c>
      <c r="F333" s="292">
        <f t="shared" si="87"/>
        <v>0</v>
      </c>
      <c r="G333" s="292">
        <f t="shared" si="88"/>
        <v>0</v>
      </c>
      <c r="H333" s="293">
        <f t="shared" si="89"/>
        <v>0</v>
      </c>
      <c r="I333" s="301">
        <f t="shared" si="97"/>
        <v>0</v>
      </c>
      <c r="J333" s="510">
        <f t="shared" si="90"/>
        <v>0</v>
      </c>
      <c r="K333" s="292">
        <f t="shared" si="91"/>
        <v>0</v>
      </c>
      <c r="L333" s="321">
        <f t="shared" si="100"/>
        <v>0</v>
      </c>
      <c r="M333" s="300">
        <f t="shared" si="98"/>
        <v>0</v>
      </c>
      <c r="N333" s="292">
        <f t="shared" si="92"/>
        <v>0</v>
      </c>
      <c r="O333" s="292">
        <f t="shared" si="93"/>
        <v>0</v>
      </c>
      <c r="P333" s="293">
        <f t="shared" si="101"/>
        <v>0</v>
      </c>
      <c r="Q333" s="301">
        <f t="shared" si="99"/>
        <v>0</v>
      </c>
      <c r="R333" s="292">
        <f t="shared" si="94"/>
        <v>0</v>
      </c>
      <c r="S333" s="292">
        <f t="shared" si="95"/>
        <v>0</v>
      </c>
      <c r="T333" s="321">
        <f t="shared" si="83"/>
        <v>0</v>
      </c>
      <c r="U333" s="134"/>
      <c r="V333" s="134"/>
      <c r="W333" s="134"/>
      <c r="X333" s="134"/>
    </row>
    <row r="334" spans="1:24" ht="15" customHeight="1">
      <c r="A334" s="409">
        <f t="shared" si="84"/>
        <v>6.4000000000000001E-2</v>
      </c>
      <c r="B334" s="406">
        <f t="shared" si="85"/>
        <v>5.3333333333333332E-3</v>
      </c>
      <c r="C334" s="197">
        <f t="shared" si="86"/>
        <v>26</v>
      </c>
      <c r="D334" s="290">
        <v>312</v>
      </c>
      <c r="E334" s="300">
        <f t="shared" si="96"/>
        <v>0</v>
      </c>
      <c r="F334" s="292">
        <f t="shared" si="87"/>
        <v>0</v>
      </c>
      <c r="G334" s="292">
        <f t="shared" si="88"/>
        <v>0</v>
      </c>
      <c r="H334" s="293">
        <f t="shared" si="89"/>
        <v>0</v>
      </c>
      <c r="I334" s="301">
        <f t="shared" si="97"/>
        <v>0</v>
      </c>
      <c r="J334" s="510">
        <f t="shared" si="90"/>
        <v>0</v>
      </c>
      <c r="K334" s="292">
        <f t="shared" si="91"/>
        <v>0</v>
      </c>
      <c r="L334" s="321">
        <f t="shared" si="100"/>
        <v>0</v>
      </c>
      <c r="M334" s="300">
        <f t="shared" si="98"/>
        <v>0</v>
      </c>
      <c r="N334" s="292">
        <f t="shared" si="92"/>
        <v>0</v>
      </c>
      <c r="O334" s="292">
        <f t="shared" si="93"/>
        <v>0</v>
      </c>
      <c r="P334" s="293">
        <f t="shared" si="101"/>
        <v>0</v>
      </c>
      <c r="Q334" s="301">
        <f t="shared" si="99"/>
        <v>0</v>
      </c>
      <c r="R334" s="292">
        <f t="shared" si="94"/>
        <v>0</v>
      </c>
      <c r="S334" s="292">
        <f t="shared" si="95"/>
        <v>0</v>
      </c>
      <c r="T334" s="321">
        <f t="shared" si="83"/>
        <v>0</v>
      </c>
      <c r="U334" s="134"/>
      <c r="V334" s="134"/>
      <c r="W334" s="134"/>
      <c r="X334" s="134"/>
    </row>
    <row r="335" spans="1:24" ht="15" customHeight="1">
      <c r="A335" s="409">
        <f t="shared" si="84"/>
        <v>6.4000000000000001E-2</v>
      </c>
      <c r="B335" s="406">
        <f t="shared" si="85"/>
        <v>5.3333333333333332E-3</v>
      </c>
      <c r="C335" s="197">
        <f t="shared" si="86"/>
        <v>27</v>
      </c>
      <c r="D335" s="290">
        <v>313</v>
      </c>
      <c r="E335" s="300">
        <f t="shared" si="96"/>
        <v>0</v>
      </c>
      <c r="F335" s="292">
        <f t="shared" si="87"/>
        <v>0</v>
      </c>
      <c r="G335" s="292">
        <f t="shared" si="88"/>
        <v>0</v>
      </c>
      <c r="H335" s="293">
        <f t="shared" si="89"/>
        <v>0</v>
      </c>
      <c r="I335" s="301">
        <f t="shared" si="97"/>
        <v>0</v>
      </c>
      <c r="J335" s="510">
        <f t="shared" si="90"/>
        <v>0</v>
      </c>
      <c r="K335" s="292">
        <f t="shared" si="91"/>
        <v>0</v>
      </c>
      <c r="L335" s="321">
        <f t="shared" si="100"/>
        <v>0</v>
      </c>
      <c r="M335" s="300">
        <f t="shared" si="98"/>
        <v>0</v>
      </c>
      <c r="N335" s="292">
        <f t="shared" si="92"/>
        <v>0</v>
      </c>
      <c r="O335" s="292">
        <f t="shared" si="93"/>
        <v>0</v>
      </c>
      <c r="P335" s="293">
        <f t="shared" si="101"/>
        <v>0</v>
      </c>
      <c r="Q335" s="301">
        <f t="shared" si="99"/>
        <v>0</v>
      </c>
      <c r="R335" s="292">
        <f t="shared" si="94"/>
        <v>0</v>
      </c>
      <c r="S335" s="292">
        <f t="shared" si="95"/>
        <v>0</v>
      </c>
      <c r="T335" s="321">
        <f t="shared" si="83"/>
        <v>0</v>
      </c>
      <c r="U335" s="134"/>
      <c r="V335" s="134"/>
      <c r="W335" s="134"/>
      <c r="X335" s="134"/>
    </row>
    <row r="336" spans="1:24" ht="15" customHeight="1">
      <c r="A336" s="409">
        <f t="shared" si="84"/>
        <v>6.4000000000000001E-2</v>
      </c>
      <c r="B336" s="406">
        <f t="shared" si="85"/>
        <v>5.3333333333333332E-3</v>
      </c>
      <c r="C336" s="197">
        <f t="shared" si="86"/>
        <v>27</v>
      </c>
      <c r="D336" s="290">
        <v>314</v>
      </c>
      <c r="E336" s="300">
        <f t="shared" si="96"/>
        <v>0</v>
      </c>
      <c r="F336" s="292">
        <f t="shared" si="87"/>
        <v>0</v>
      </c>
      <c r="G336" s="292">
        <f t="shared" si="88"/>
        <v>0</v>
      </c>
      <c r="H336" s="293">
        <f t="shared" si="89"/>
        <v>0</v>
      </c>
      <c r="I336" s="301">
        <f t="shared" si="97"/>
        <v>0</v>
      </c>
      <c r="J336" s="510">
        <f t="shared" si="90"/>
        <v>0</v>
      </c>
      <c r="K336" s="292">
        <f t="shared" si="91"/>
        <v>0</v>
      </c>
      <c r="L336" s="321">
        <f t="shared" si="100"/>
        <v>0</v>
      </c>
      <c r="M336" s="300">
        <f t="shared" si="98"/>
        <v>0</v>
      </c>
      <c r="N336" s="292">
        <f t="shared" si="92"/>
        <v>0</v>
      </c>
      <c r="O336" s="292">
        <f t="shared" si="93"/>
        <v>0</v>
      </c>
      <c r="P336" s="293">
        <f t="shared" si="101"/>
        <v>0</v>
      </c>
      <c r="Q336" s="301">
        <f t="shared" si="99"/>
        <v>0</v>
      </c>
      <c r="R336" s="292">
        <f t="shared" si="94"/>
        <v>0</v>
      </c>
      <c r="S336" s="292">
        <f t="shared" si="95"/>
        <v>0</v>
      </c>
      <c r="T336" s="321">
        <f t="shared" si="83"/>
        <v>0</v>
      </c>
      <c r="U336" s="134"/>
      <c r="V336" s="134"/>
      <c r="W336" s="134"/>
      <c r="X336" s="134"/>
    </row>
    <row r="337" spans="1:24" ht="15" customHeight="1">
      <c r="A337" s="409">
        <f t="shared" si="84"/>
        <v>6.4000000000000001E-2</v>
      </c>
      <c r="B337" s="406">
        <f t="shared" si="85"/>
        <v>5.3333333333333332E-3</v>
      </c>
      <c r="C337" s="197">
        <f t="shared" si="86"/>
        <v>27</v>
      </c>
      <c r="D337" s="290">
        <v>315</v>
      </c>
      <c r="E337" s="300">
        <f t="shared" si="96"/>
        <v>0</v>
      </c>
      <c r="F337" s="292">
        <f t="shared" si="87"/>
        <v>0</v>
      </c>
      <c r="G337" s="292">
        <f t="shared" si="88"/>
        <v>0</v>
      </c>
      <c r="H337" s="293">
        <f t="shared" si="89"/>
        <v>0</v>
      </c>
      <c r="I337" s="301">
        <f t="shared" si="97"/>
        <v>0</v>
      </c>
      <c r="J337" s="510">
        <f t="shared" si="90"/>
        <v>0</v>
      </c>
      <c r="K337" s="292">
        <f t="shared" si="91"/>
        <v>0</v>
      </c>
      <c r="L337" s="321">
        <f t="shared" si="100"/>
        <v>0</v>
      </c>
      <c r="M337" s="300">
        <f t="shared" si="98"/>
        <v>0</v>
      </c>
      <c r="N337" s="292">
        <f t="shared" si="92"/>
        <v>0</v>
      </c>
      <c r="O337" s="292">
        <f t="shared" si="93"/>
        <v>0</v>
      </c>
      <c r="P337" s="293">
        <f t="shared" si="101"/>
        <v>0</v>
      </c>
      <c r="Q337" s="301">
        <f t="shared" si="99"/>
        <v>0</v>
      </c>
      <c r="R337" s="292">
        <f t="shared" si="94"/>
        <v>0</v>
      </c>
      <c r="S337" s="292">
        <f t="shared" si="95"/>
        <v>0</v>
      </c>
      <c r="T337" s="321">
        <f t="shared" si="83"/>
        <v>0</v>
      </c>
      <c r="U337" s="134"/>
      <c r="V337" s="134"/>
      <c r="W337" s="134"/>
      <c r="X337" s="134"/>
    </row>
    <row r="338" spans="1:24" ht="15" customHeight="1">
      <c r="A338" s="409">
        <f t="shared" si="84"/>
        <v>6.4000000000000001E-2</v>
      </c>
      <c r="B338" s="406">
        <f t="shared" si="85"/>
        <v>5.3333333333333332E-3</v>
      </c>
      <c r="C338" s="197">
        <f t="shared" si="86"/>
        <v>27</v>
      </c>
      <c r="D338" s="290">
        <v>316</v>
      </c>
      <c r="E338" s="300">
        <f t="shared" si="96"/>
        <v>0</v>
      </c>
      <c r="F338" s="292">
        <f t="shared" si="87"/>
        <v>0</v>
      </c>
      <c r="G338" s="292">
        <f t="shared" si="88"/>
        <v>0</v>
      </c>
      <c r="H338" s="293">
        <f t="shared" si="89"/>
        <v>0</v>
      </c>
      <c r="I338" s="301">
        <f t="shared" si="97"/>
        <v>0</v>
      </c>
      <c r="J338" s="510">
        <f t="shared" si="90"/>
        <v>0</v>
      </c>
      <c r="K338" s="292">
        <f t="shared" si="91"/>
        <v>0</v>
      </c>
      <c r="L338" s="321">
        <f t="shared" si="100"/>
        <v>0</v>
      </c>
      <c r="M338" s="300">
        <f t="shared" si="98"/>
        <v>0</v>
      </c>
      <c r="N338" s="292">
        <f t="shared" si="92"/>
        <v>0</v>
      </c>
      <c r="O338" s="292">
        <f t="shared" si="93"/>
        <v>0</v>
      </c>
      <c r="P338" s="293">
        <f t="shared" si="101"/>
        <v>0</v>
      </c>
      <c r="Q338" s="301">
        <f t="shared" si="99"/>
        <v>0</v>
      </c>
      <c r="R338" s="292">
        <f t="shared" si="94"/>
        <v>0</v>
      </c>
      <c r="S338" s="292">
        <f t="shared" si="95"/>
        <v>0</v>
      </c>
      <c r="T338" s="321">
        <f t="shared" si="83"/>
        <v>0</v>
      </c>
      <c r="U338" s="134"/>
      <c r="V338" s="134"/>
      <c r="W338" s="134"/>
      <c r="X338" s="134"/>
    </row>
    <row r="339" spans="1:24" ht="15" customHeight="1">
      <c r="A339" s="409">
        <f t="shared" si="84"/>
        <v>6.4000000000000001E-2</v>
      </c>
      <c r="B339" s="406">
        <f t="shared" si="85"/>
        <v>5.3333333333333332E-3</v>
      </c>
      <c r="C339" s="197">
        <f t="shared" si="86"/>
        <v>27</v>
      </c>
      <c r="D339" s="290">
        <v>317</v>
      </c>
      <c r="E339" s="300">
        <f t="shared" si="96"/>
        <v>0</v>
      </c>
      <c r="F339" s="292">
        <f t="shared" si="87"/>
        <v>0</v>
      </c>
      <c r="G339" s="292">
        <f t="shared" si="88"/>
        <v>0</v>
      </c>
      <c r="H339" s="293">
        <f t="shared" si="89"/>
        <v>0</v>
      </c>
      <c r="I339" s="301">
        <f t="shared" si="97"/>
        <v>0</v>
      </c>
      <c r="J339" s="510">
        <f t="shared" si="90"/>
        <v>0</v>
      </c>
      <c r="K339" s="292">
        <f t="shared" si="91"/>
        <v>0</v>
      </c>
      <c r="L339" s="321">
        <f t="shared" si="100"/>
        <v>0</v>
      </c>
      <c r="M339" s="300">
        <f t="shared" si="98"/>
        <v>0</v>
      </c>
      <c r="N339" s="292">
        <f t="shared" si="92"/>
        <v>0</v>
      </c>
      <c r="O339" s="292">
        <f t="shared" si="93"/>
        <v>0</v>
      </c>
      <c r="P339" s="293">
        <f t="shared" si="101"/>
        <v>0</v>
      </c>
      <c r="Q339" s="301">
        <f t="shared" si="99"/>
        <v>0</v>
      </c>
      <c r="R339" s="292">
        <f t="shared" si="94"/>
        <v>0</v>
      </c>
      <c r="S339" s="292">
        <f t="shared" si="95"/>
        <v>0</v>
      </c>
      <c r="T339" s="321">
        <f t="shared" ref="T339:T392" si="102">IF(Q339&lt;$M$17,Q339+R339,$M$17)</f>
        <v>0</v>
      </c>
      <c r="U339" s="134"/>
      <c r="V339" s="134"/>
      <c r="W339" s="134"/>
      <c r="X339" s="134"/>
    </row>
    <row r="340" spans="1:24" ht="15" customHeight="1">
      <c r="A340" s="409">
        <f t="shared" si="84"/>
        <v>6.4000000000000001E-2</v>
      </c>
      <c r="B340" s="406">
        <f t="shared" si="85"/>
        <v>5.3333333333333332E-3</v>
      </c>
      <c r="C340" s="197">
        <f t="shared" si="86"/>
        <v>27</v>
      </c>
      <c r="D340" s="290">
        <v>318</v>
      </c>
      <c r="E340" s="300">
        <f t="shared" si="96"/>
        <v>0</v>
      </c>
      <c r="F340" s="292">
        <f t="shared" si="87"/>
        <v>0</v>
      </c>
      <c r="G340" s="292">
        <f t="shared" si="88"/>
        <v>0</v>
      </c>
      <c r="H340" s="293">
        <f t="shared" si="89"/>
        <v>0</v>
      </c>
      <c r="I340" s="301">
        <f t="shared" si="97"/>
        <v>0</v>
      </c>
      <c r="J340" s="510">
        <f t="shared" si="90"/>
        <v>0</v>
      </c>
      <c r="K340" s="292">
        <f t="shared" si="91"/>
        <v>0</v>
      </c>
      <c r="L340" s="321">
        <f t="shared" si="100"/>
        <v>0</v>
      </c>
      <c r="M340" s="300">
        <f t="shared" si="98"/>
        <v>0</v>
      </c>
      <c r="N340" s="292">
        <f t="shared" si="92"/>
        <v>0</v>
      </c>
      <c r="O340" s="292">
        <f t="shared" si="93"/>
        <v>0</v>
      </c>
      <c r="P340" s="293">
        <f t="shared" si="101"/>
        <v>0</v>
      </c>
      <c r="Q340" s="301">
        <f t="shared" si="99"/>
        <v>0</v>
      </c>
      <c r="R340" s="292">
        <f t="shared" si="94"/>
        <v>0</v>
      </c>
      <c r="S340" s="292">
        <f t="shared" si="95"/>
        <v>0</v>
      </c>
      <c r="T340" s="321">
        <f t="shared" si="102"/>
        <v>0</v>
      </c>
      <c r="U340" s="134"/>
      <c r="V340" s="134"/>
      <c r="W340" s="134"/>
      <c r="X340" s="134"/>
    </row>
    <row r="341" spans="1:24" ht="15" customHeight="1">
      <c r="A341" s="409">
        <f t="shared" si="84"/>
        <v>6.4000000000000001E-2</v>
      </c>
      <c r="B341" s="406">
        <f t="shared" si="85"/>
        <v>5.3333333333333332E-3</v>
      </c>
      <c r="C341" s="197">
        <f t="shared" si="86"/>
        <v>27</v>
      </c>
      <c r="D341" s="290">
        <v>319</v>
      </c>
      <c r="E341" s="300">
        <f t="shared" si="96"/>
        <v>0</v>
      </c>
      <c r="F341" s="292">
        <f t="shared" si="87"/>
        <v>0</v>
      </c>
      <c r="G341" s="292">
        <f t="shared" si="88"/>
        <v>0</v>
      </c>
      <c r="H341" s="293">
        <f t="shared" si="89"/>
        <v>0</v>
      </c>
      <c r="I341" s="301">
        <f t="shared" si="97"/>
        <v>0</v>
      </c>
      <c r="J341" s="510">
        <f t="shared" si="90"/>
        <v>0</v>
      </c>
      <c r="K341" s="292">
        <f t="shared" si="91"/>
        <v>0</v>
      </c>
      <c r="L341" s="321">
        <f t="shared" si="100"/>
        <v>0</v>
      </c>
      <c r="M341" s="300">
        <f t="shared" si="98"/>
        <v>0</v>
      </c>
      <c r="N341" s="292">
        <f t="shared" si="92"/>
        <v>0</v>
      </c>
      <c r="O341" s="292">
        <f t="shared" si="93"/>
        <v>0</v>
      </c>
      <c r="P341" s="293">
        <f t="shared" si="101"/>
        <v>0</v>
      </c>
      <c r="Q341" s="301">
        <f t="shared" si="99"/>
        <v>0</v>
      </c>
      <c r="R341" s="292">
        <f t="shared" si="94"/>
        <v>0</v>
      </c>
      <c r="S341" s="292">
        <f t="shared" si="95"/>
        <v>0</v>
      </c>
      <c r="T341" s="321">
        <f t="shared" si="102"/>
        <v>0</v>
      </c>
      <c r="U341" s="134"/>
      <c r="V341" s="134"/>
      <c r="W341" s="134"/>
      <c r="X341" s="134"/>
    </row>
    <row r="342" spans="1:24" ht="15" customHeight="1">
      <c r="A342" s="409">
        <f t="shared" si="84"/>
        <v>6.4000000000000001E-2</v>
      </c>
      <c r="B342" s="406">
        <f t="shared" si="85"/>
        <v>5.3333333333333332E-3</v>
      </c>
      <c r="C342" s="197">
        <f t="shared" si="86"/>
        <v>27</v>
      </c>
      <c r="D342" s="290">
        <v>320</v>
      </c>
      <c r="E342" s="300">
        <f t="shared" si="96"/>
        <v>0</v>
      </c>
      <c r="F342" s="292">
        <f t="shared" si="87"/>
        <v>0</v>
      </c>
      <c r="G342" s="292">
        <f t="shared" si="88"/>
        <v>0</v>
      </c>
      <c r="H342" s="293">
        <f t="shared" si="89"/>
        <v>0</v>
      </c>
      <c r="I342" s="301">
        <f t="shared" si="97"/>
        <v>0</v>
      </c>
      <c r="J342" s="510">
        <f t="shared" si="90"/>
        <v>0</v>
      </c>
      <c r="K342" s="292">
        <f t="shared" si="91"/>
        <v>0</v>
      </c>
      <c r="L342" s="321">
        <f t="shared" si="100"/>
        <v>0</v>
      </c>
      <c r="M342" s="300">
        <f t="shared" si="98"/>
        <v>0</v>
      </c>
      <c r="N342" s="292">
        <f t="shared" si="92"/>
        <v>0</v>
      </c>
      <c r="O342" s="292">
        <f t="shared" si="93"/>
        <v>0</v>
      </c>
      <c r="P342" s="293">
        <f t="shared" si="101"/>
        <v>0</v>
      </c>
      <c r="Q342" s="301">
        <f t="shared" si="99"/>
        <v>0</v>
      </c>
      <c r="R342" s="292">
        <f t="shared" si="94"/>
        <v>0</v>
      </c>
      <c r="S342" s="292">
        <f t="shared" si="95"/>
        <v>0</v>
      </c>
      <c r="T342" s="321">
        <f t="shared" si="102"/>
        <v>0</v>
      </c>
      <c r="U342" s="134"/>
      <c r="V342" s="134"/>
      <c r="W342" s="134"/>
      <c r="X342" s="134"/>
    </row>
    <row r="343" spans="1:24" ht="15" customHeight="1">
      <c r="A343" s="409">
        <f t="shared" ref="A343:A392" si="103">VLOOKUP(D343,$A$7:$B$11,2)</f>
        <v>6.4000000000000001E-2</v>
      </c>
      <c r="B343" s="406">
        <f t="shared" ref="B343:B392" si="104">A343/12</f>
        <v>5.3333333333333332E-3</v>
      </c>
      <c r="C343" s="197">
        <f t="shared" ref="C343:C392" si="105">INT((D343+11)/12)</f>
        <v>27</v>
      </c>
      <c r="D343" s="290">
        <v>321</v>
      </c>
      <c r="E343" s="300">
        <f t="shared" si="96"/>
        <v>0</v>
      </c>
      <c r="F343" s="292">
        <f t="shared" ref="F343:F392" si="106">ROUND(E343*$B343,2)</f>
        <v>0</v>
      </c>
      <c r="G343" s="292">
        <f t="shared" ref="G343:G392" si="107">IF(E343&lt;H343,E343,H343-F343)</f>
        <v>0</v>
      </c>
      <c r="H343" s="293">
        <f t="shared" ref="H343:H392" si="108">IF(E343&lt;$M$4,E343+F343,$M$4)</f>
        <v>0</v>
      </c>
      <c r="I343" s="301">
        <f t="shared" si="97"/>
        <v>0</v>
      </c>
      <c r="J343" s="510">
        <f t="shared" ref="J343:J392" si="109">ROUND(I343*$B343,2)</f>
        <v>0</v>
      </c>
      <c r="K343" s="292">
        <f t="shared" ref="K343:K392" si="110">IF(I343&lt;L343,I343,L343-J343)</f>
        <v>0</v>
      </c>
      <c r="L343" s="321">
        <f t="shared" si="100"/>
        <v>0</v>
      </c>
      <c r="M343" s="300">
        <f t="shared" si="98"/>
        <v>0</v>
      </c>
      <c r="N343" s="292">
        <f t="shared" ref="N343:N392" si="111">ROUND(M343*$B343,2)</f>
        <v>0</v>
      </c>
      <c r="O343" s="292">
        <f t="shared" ref="O343:O392" si="112">IF(M343&lt;P343,M343,P343-N343)</f>
        <v>0</v>
      </c>
      <c r="P343" s="293">
        <f t="shared" si="101"/>
        <v>0</v>
      </c>
      <c r="Q343" s="301">
        <f t="shared" si="99"/>
        <v>0</v>
      </c>
      <c r="R343" s="292">
        <f t="shared" ref="R343:R392" si="113">ROUND(Q343*$B343,2)</f>
        <v>0</v>
      </c>
      <c r="S343" s="292">
        <f t="shared" ref="S343:S392" si="114">IF(Q343&lt;T343,Q343,T343-R343)</f>
        <v>0</v>
      </c>
      <c r="T343" s="321">
        <f t="shared" si="102"/>
        <v>0</v>
      </c>
      <c r="U343" s="134"/>
      <c r="V343" s="134"/>
      <c r="W343" s="134"/>
      <c r="X343" s="134"/>
    </row>
    <row r="344" spans="1:24" ht="15" customHeight="1">
      <c r="A344" s="409">
        <f t="shared" si="103"/>
        <v>6.4000000000000001E-2</v>
      </c>
      <c r="B344" s="406">
        <f t="shared" si="104"/>
        <v>5.3333333333333332E-3</v>
      </c>
      <c r="C344" s="197">
        <f t="shared" si="105"/>
        <v>27</v>
      </c>
      <c r="D344" s="290">
        <v>322</v>
      </c>
      <c r="E344" s="300">
        <f t="shared" ref="E344:E392" si="115">IF(E343&lt;H343,0,E343-G343)</f>
        <v>0</v>
      </c>
      <c r="F344" s="292">
        <f t="shared" si="106"/>
        <v>0</v>
      </c>
      <c r="G344" s="292">
        <f t="shared" si="107"/>
        <v>0</v>
      </c>
      <c r="H344" s="293">
        <f t="shared" si="108"/>
        <v>0</v>
      </c>
      <c r="I344" s="301">
        <f t="shared" ref="I344:I392" si="116">IF(I343&lt;L343,0,I343-K343)</f>
        <v>0</v>
      </c>
      <c r="J344" s="510">
        <f t="shared" si="109"/>
        <v>0</v>
      </c>
      <c r="K344" s="292">
        <f t="shared" si="110"/>
        <v>0</v>
      </c>
      <c r="L344" s="321">
        <f t="shared" si="100"/>
        <v>0</v>
      </c>
      <c r="M344" s="300">
        <f t="shared" ref="M344:M392" si="117">IF(M343&lt;P343,0,M343-O343)</f>
        <v>0</v>
      </c>
      <c r="N344" s="292">
        <f t="shared" si="111"/>
        <v>0</v>
      </c>
      <c r="O344" s="292">
        <f t="shared" si="112"/>
        <v>0</v>
      </c>
      <c r="P344" s="293">
        <f t="shared" si="101"/>
        <v>0</v>
      </c>
      <c r="Q344" s="301">
        <f t="shared" ref="Q344:Q392" si="118">IF(Q343&lt;T343,0,Q343-S343)</f>
        <v>0</v>
      </c>
      <c r="R344" s="292">
        <f t="shared" si="113"/>
        <v>0</v>
      </c>
      <c r="S344" s="292">
        <f t="shared" si="114"/>
        <v>0</v>
      </c>
      <c r="T344" s="321">
        <f t="shared" si="102"/>
        <v>0</v>
      </c>
      <c r="U344" s="134"/>
      <c r="V344" s="134"/>
      <c r="W344" s="134"/>
      <c r="X344" s="134"/>
    </row>
    <row r="345" spans="1:24" ht="15" customHeight="1">
      <c r="A345" s="409">
        <f t="shared" si="103"/>
        <v>6.4000000000000001E-2</v>
      </c>
      <c r="B345" s="406">
        <f t="shared" si="104"/>
        <v>5.3333333333333332E-3</v>
      </c>
      <c r="C345" s="197">
        <f t="shared" si="105"/>
        <v>27</v>
      </c>
      <c r="D345" s="290">
        <v>323</v>
      </c>
      <c r="E345" s="300">
        <f t="shared" si="115"/>
        <v>0</v>
      </c>
      <c r="F345" s="292">
        <f t="shared" si="106"/>
        <v>0</v>
      </c>
      <c r="G345" s="292">
        <f t="shared" si="107"/>
        <v>0</v>
      </c>
      <c r="H345" s="293">
        <f t="shared" si="108"/>
        <v>0</v>
      </c>
      <c r="I345" s="301">
        <f t="shared" si="116"/>
        <v>0</v>
      </c>
      <c r="J345" s="510">
        <f t="shared" si="109"/>
        <v>0</v>
      </c>
      <c r="K345" s="292">
        <f t="shared" si="110"/>
        <v>0</v>
      </c>
      <c r="L345" s="321">
        <f t="shared" si="100"/>
        <v>0</v>
      </c>
      <c r="M345" s="300">
        <f t="shared" si="117"/>
        <v>0</v>
      </c>
      <c r="N345" s="292">
        <f t="shared" si="111"/>
        <v>0</v>
      </c>
      <c r="O345" s="292">
        <f t="shared" si="112"/>
        <v>0</v>
      </c>
      <c r="P345" s="293">
        <f t="shared" si="101"/>
        <v>0</v>
      </c>
      <c r="Q345" s="301">
        <f t="shared" si="118"/>
        <v>0</v>
      </c>
      <c r="R345" s="292">
        <f t="shared" si="113"/>
        <v>0</v>
      </c>
      <c r="S345" s="292">
        <f t="shared" si="114"/>
        <v>0</v>
      </c>
      <c r="T345" s="321">
        <f t="shared" si="102"/>
        <v>0</v>
      </c>
      <c r="U345" s="134"/>
      <c r="V345" s="134"/>
      <c r="W345" s="134"/>
      <c r="X345" s="134"/>
    </row>
    <row r="346" spans="1:24" ht="15" customHeight="1">
      <c r="A346" s="409">
        <f t="shared" si="103"/>
        <v>6.4000000000000001E-2</v>
      </c>
      <c r="B346" s="406">
        <f t="shared" si="104"/>
        <v>5.3333333333333332E-3</v>
      </c>
      <c r="C346" s="197">
        <f t="shared" si="105"/>
        <v>27</v>
      </c>
      <c r="D346" s="290">
        <v>324</v>
      </c>
      <c r="E346" s="300">
        <f t="shared" si="115"/>
        <v>0</v>
      </c>
      <c r="F346" s="292">
        <f t="shared" si="106"/>
        <v>0</v>
      </c>
      <c r="G346" s="292">
        <f t="shared" si="107"/>
        <v>0</v>
      </c>
      <c r="H346" s="293">
        <f t="shared" si="108"/>
        <v>0</v>
      </c>
      <c r="I346" s="301">
        <f t="shared" si="116"/>
        <v>0</v>
      </c>
      <c r="J346" s="510">
        <f t="shared" si="109"/>
        <v>0</v>
      </c>
      <c r="K346" s="292">
        <f t="shared" si="110"/>
        <v>0</v>
      </c>
      <c r="L346" s="321">
        <f t="shared" si="100"/>
        <v>0</v>
      </c>
      <c r="M346" s="300">
        <f t="shared" si="117"/>
        <v>0</v>
      </c>
      <c r="N346" s="292">
        <f t="shared" si="111"/>
        <v>0</v>
      </c>
      <c r="O346" s="292">
        <f t="shared" si="112"/>
        <v>0</v>
      </c>
      <c r="P346" s="293">
        <f t="shared" si="101"/>
        <v>0</v>
      </c>
      <c r="Q346" s="301">
        <f t="shared" si="118"/>
        <v>0</v>
      </c>
      <c r="R346" s="292">
        <f t="shared" si="113"/>
        <v>0</v>
      </c>
      <c r="S346" s="292">
        <f t="shared" si="114"/>
        <v>0</v>
      </c>
      <c r="T346" s="321">
        <f t="shared" si="102"/>
        <v>0</v>
      </c>
      <c r="U346" s="134"/>
      <c r="V346" s="134"/>
      <c r="W346" s="134"/>
      <c r="X346" s="134"/>
    </row>
    <row r="347" spans="1:24" ht="15" customHeight="1">
      <c r="A347" s="409">
        <f t="shared" si="103"/>
        <v>6.4000000000000001E-2</v>
      </c>
      <c r="B347" s="406">
        <f t="shared" si="104"/>
        <v>5.3333333333333332E-3</v>
      </c>
      <c r="C347" s="197">
        <f t="shared" si="105"/>
        <v>28</v>
      </c>
      <c r="D347" s="290">
        <v>325</v>
      </c>
      <c r="E347" s="300">
        <f t="shared" si="115"/>
        <v>0</v>
      </c>
      <c r="F347" s="292">
        <f t="shared" si="106"/>
        <v>0</v>
      </c>
      <c r="G347" s="292">
        <f t="shared" si="107"/>
        <v>0</v>
      </c>
      <c r="H347" s="293">
        <f t="shared" si="108"/>
        <v>0</v>
      </c>
      <c r="I347" s="301">
        <f t="shared" si="116"/>
        <v>0</v>
      </c>
      <c r="J347" s="510">
        <f t="shared" si="109"/>
        <v>0</v>
      </c>
      <c r="K347" s="292">
        <f t="shared" si="110"/>
        <v>0</v>
      </c>
      <c r="L347" s="321">
        <f t="shared" si="100"/>
        <v>0</v>
      </c>
      <c r="M347" s="300">
        <f t="shared" si="117"/>
        <v>0</v>
      </c>
      <c r="N347" s="292">
        <f t="shared" si="111"/>
        <v>0</v>
      </c>
      <c r="O347" s="292">
        <f t="shared" si="112"/>
        <v>0</v>
      </c>
      <c r="P347" s="293">
        <f t="shared" si="101"/>
        <v>0</v>
      </c>
      <c r="Q347" s="301">
        <f t="shared" si="118"/>
        <v>0</v>
      </c>
      <c r="R347" s="292">
        <f t="shared" si="113"/>
        <v>0</v>
      </c>
      <c r="S347" s="292">
        <f t="shared" si="114"/>
        <v>0</v>
      </c>
      <c r="T347" s="321">
        <f t="shared" si="102"/>
        <v>0</v>
      </c>
      <c r="U347" s="134"/>
      <c r="V347" s="134"/>
      <c r="W347" s="134"/>
      <c r="X347" s="134"/>
    </row>
    <row r="348" spans="1:24" ht="15" customHeight="1">
      <c r="A348" s="409">
        <f t="shared" si="103"/>
        <v>6.4000000000000001E-2</v>
      </c>
      <c r="B348" s="406">
        <f t="shared" si="104"/>
        <v>5.3333333333333332E-3</v>
      </c>
      <c r="C348" s="197">
        <f t="shared" si="105"/>
        <v>28</v>
      </c>
      <c r="D348" s="290">
        <v>326</v>
      </c>
      <c r="E348" s="300">
        <f t="shared" si="115"/>
        <v>0</v>
      </c>
      <c r="F348" s="292">
        <f t="shared" si="106"/>
        <v>0</v>
      </c>
      <c r="G348" s="292">
        <f t="shared" si="107"/>
        <v>0</v>
      </c>
      <c r="H348" s="293">
        <f t="shared" si="108"/>
        <v>0</v>
      </c>
      <c r="I348" s="301">
        <f t="shared" si="116"/>
        <v>0</v>
      </c>
      <c r="J348" s="510">
        <f t="shared" si="109"/>
        <v>0</v>
      </c>
      <c r="K348" s="292">
        <f t="shared" si="110"/>
        <v>0</v>
      </c>
      <c r="L348" s="321">
        <f t="shared" si="100"/>
        <v>0</v>
      </c>
      <c r="M348" s="300">
        <f t="shared" si="117"/>
        <v>0</v>
      </c>
      <c r="N348" s="292">
        <f t="shared" si="111"/>
        <v>0</v>
      </c>
      <c r="O348" s="292">
        <f t="shared" si="112"/>
        <v>0</v>
      </c>
      <c r="P348" s="293">
        <f t="shared" si="101"/>
        <v>0</v>
      </c>
      <c r="Q348" s="301">
        <f t="shared" si="118"/>
        <v>0</v>
      </c>
      <c r="R348" s="292">
        <f t="shared" si="113"/>
        <v>0</v>
      </c>
      <c r="S348" s="292">
        <f t="shared" si="114"/>
        <v>0</v>
      </c>
      <c r="T348" s="321">
        <f t="shared" si="102"/>
        <v>0</v>
      </c>
      <c r="U348" s="134"/>
      <c r="V348" s="134"/>
      <c r="W348" s="134"/>
      <c r="X348" s="134"/>
    </row>
    <row r="349" spans="1:24" ht="15" customHeight="1">
      <c r="A349" s="409">
        <f t="shared" si="103"/>
        <v>6.4000000000000001E-2</v>
      </c>
      <c r="B349" s="406">
        <f t="shared" si="104"/>
        <v>5.3333333333333332E-3</v>
      </c>
      <c r="C349" s="197">
        <f t="shared" si="105"/>
        <v>28</v>
      </c>
      <c r="D349" s="290">
        <v>327</v>
      </c>
      <c r="E349" s="300">
        <f t="shared" si="115"/>
        <v>0</v>
      </c>
      <c r="F349" s="292">
        <f t="shared" si="106"/>
        <v>0</v>
      </c>
      <c r="G349" s="292">
        <f t="shared" si="107"/>
        <v>0</v>
      </c>
      <c r="H349" s="293">
        <f t="shared" si="108"/>
        <v>0</v>
      </c>
      <c r="I349" s="301">
        <f t="shared" si="116"/>
        <v>0</v>
      </c>
      <c r="J349" s="510">
        <f t="shared" si="109"/>
        <v>0</v>
      </c>
      <c r="K349" s="292">
        <f t="shared" si="110"/>
        <v>0</v>
      </c>
      <c r="L349" s="321">
        <f t="shared" si="100"/>
        <v>0</v>
      </c>
      <c r="M349" s="300">
        <f t="shared" si="117"/>
        <v>0</v>
      </c>
      <c r="N349" s="292">
        <f t="shared" si="111"/>
        <v>0</v>
      </c>
      <c r="O349" s="292">
        <f t="shared" si="112"/>
        <v>0</v>
      </c>
      <c r="P349" s="293">
        <f t="shared" si="101"/>
        <v>0</v>
      </c>
      <c r="Q349" s="301">
        <f t="shared" si="118"/>
        <v>0</v>
      </c>
      <c r="R349" s="292">
        <f t="shared" si="113"/>
        <v>0</v>
      </c>
      <c r="S349" s="292">
        <f t="shared" si="114"/>
        <v>0</v>
      </c>
      <c r="T349" s="321">
        <f t="shared" si="102"/>
        <v>0</v>
      </c>
      <c r="U349" s="134"/>
      <c r="V349" s="134"/>
      <c r="W349" s="134"/>
      <c r="X349" s="134"/>
    </row>
    <row r="350" spans="1:24" ht="15" customHeight="1">
      <c r="A350" s="409">
        <f t="shared" si="103"/>
        <v>6.4000000000000001E-2</v>
      </c>
      <c r="B350" s="406">
        <f t="shared" si="104"/>
        <v>5.3333333333333332E-3</v>
      </c>
      <c r="C350" s="197">
        <f t="shared" si="105"/>
        <v>28</v>
      </c>
      <c r="D350" s="290">
        <v>328</v>
      </c>
      <c r="E350" s="300">
        <f t="shared" si="115"/>
        <v>0</v>
      </c>
      <c r="F350" s="292">
        <f t="shared" si="106"/>
        <v>0</v>
      </c>
      <c r="G350" s="292">
        <f t="shared" si="107"/>
        <v>0</v>
      </c>
      <c r="H350" s="293">
        <f t="shared" si="108"/>
        <v>0</v>
      </c>
      <c r="I350" s="301">
        <f t="shared" si="116"/>
        <v>0</v>
      </c>
      <c r="J350" s="510">
        <f t="shared" si="109"/>
        <v>0</v>
      </c>
      <c r="K350" s="292">
        <f t="shared" si="110"/>
        <v>0</v>
      </c>
      <c r="L350" s="321">
        <f t="shared" si="100"/>
        <v>0</v>
      </c>
      <c r="M350" s="300">
        <f t="shared" si="117"/>
        <v>0</v>
      </c>
      <c r="N350" s="292">
        <f t="shared" si="111"/>
        <v>0</v>
      </c>
      <c r="O350" s="292">
        <f t="shared" si="112"/>
        <v>0</v>
      </c>
      <c r="P350" s="293">
        <f t="shared" si="101"/>
        <v>0</v>
      </c>
      <c r="Q350" s="301">
        <f t="shared" si="118"/>
        <v>0</v>
      </c>
      <c r="R350" s="292">
        <f t="shared" si="113"/>
        <v>0</v>
      </c>
      <c r="S350" s="292">
        <f t="shared" si="114"/>
        <v>0</v>
      </c>
      <c r="T350" s="321">
        <f t="shared" si="102"/>
        <v>0</v>
      </c>
      <c r="U350" s="134"/>
      <c r="V350" s="134"/>
      <c r="W350" s="134"/>
      <c r="X350" s="134"/>
    </row>
    <row r="351" spans="1:24" ht="15" customHeight="1">
      <c r="A351" s="409">
        <f t="shared" si="103"/>
        <v>6.4000000000000001E-2</v>
      </c>
      <c r="B351" s="406">
        <f t="shared" si="104"/>
        <v>5.3333333333333332E-3</v>
      </c>
      <c r="C351" s="197">
        <f t="shared" si="105"/>
        <v>28</v>
      </c>
      <c r="D351" s="290">
        <v>329</v>
      </c>
      <c r="E351" s="300">
        <f t="shared" si="115"/>
        <v>0</v>
      </c>
      <c r="F351" s="292">
        <f t="shared" si="106"/>
        <v>0</v>
      </c>
      <c r="G351" s="292">
        <f t="shared" si="107"/>
        <v>0</v>
      </c>
      <c r="H351" s="293">
        <f t="shared" si="108"/>
        <v>0</v>
      </c>
      <c r="I351" s="301">
        <f t="shared" si="116"/>
        <v>0</v>
      </c>
      <c r="J351" s="510">
        <f t="shared" si="109"/>
        <v>0</v>
      </c>
      <c r="K351" s="292">
        <f t="shared" si="110"/>
        <v>0</v>
      </c>
      <c r="L351" s="321">
        <f t="shared" si="100"/>
        <v>0</v>
      </c>
      <c r="M351" s="300">
        <f t="shared" si="117"/>
        <v>0</v>
      </c>
      <c r="N351" s="292">
        <f t="shared" si="111"/>
        <v>0</v>
      </c>
      <c r="O351" s="292">
        <f t="shared" si="112"/>
        <v>0</v>
      </c>
      <c r="P351" s="293">
        <f t="shared" si="101"/>
        <v>0</v>
      </c>
      <c r="Q351" s="301">
        <f t="shared" si="118"/>
        <v>0</v>
      </c>
      <c r="R351" s="292">
        <f t="shared" si="113"/>
        <v>0</v>
      </c>
      <c r="S351" s="292">
        <f t="shared" si="114"/>
        <v>0</v>
      </c>
      <c r="T351" s="321">
        <f t="shared" si="102"/>
        <v>0</v>
      </c>
      <c r="U351" s="134"/>
      <c r="V351" s="134"/>
      <c r="W351" s="134"/>
      <c r="X351" s="134"/>
    </row>
    <row r="352" spans="1:24" ht="15" customHeight="1">
      <c r="A352" s="409">
        <f t="shared" si="103"/>
        <v>6.4000000000000001E-2</v>
      </c>
      <c r="B352" s="406">
        <f t="shared" si="104"/>
        <v>5.3333333333333332E-3</v>
      </c>
      <c r="C352" s="197">
        <f t="shared" si="105"/>
        <v>28</v>
      </c>
      <c r="D352" s="290">
        <v>330</v>
      </c>
      <c r="E352" s="300">
        <f t="shared" si="115"/>
        <v>0</v>
      </c>
      <c r="F352" s="292">
        <f t="shared" si="106"/>
        <v>0</v>
      </c>
      <c r="G352" s="292">
        <f t="shared" si="107"/>
        <v>0</v>
      </c>
      <c r="H352" s="293">
        <f t="shared" si="108"/>
        <v>0</v>
      </c>
      <c r="I352" s="301">
        <f t="shared" si="116"/>
        <v>0</v>
      </c>
      <c r="J352" s="510">
        <f t="shared" si="109"/>
        <v>0</v>
      </c>
      <c r="K352" s="292">
        <f t="shared" si="110"/>
        <v>0</v>
      </c>
      <c r="L352" s="321">
        <f t="shared" si="100"/>
        <v>0</v>
      </c>
      <c r="M352" s="300">
        <f t="shared" si="117"/>
        <v>0</v>
      </c>
      <c r="N352" s="292">
        <f t="shared" si="111"/>
        <v>0</v>
      </c>
      <c r="O352" s="292">
        <f t="shared" si="112"/>
        <v>0</v>
      </c>
      <c r="P352" s="293">
        <f t="shared" si="101"/>
        <v>0</v>
      </c>
      <c r="Q352" s="301">
        <f t="shared" si="118"/>
        <v>0</v>
      </c>
      <c r="R352" s="292">
        <f t="shared" si="113"/>
        <v>0</v>
      </c>
      <c r="S352" s="292">
        <f t="shared" si="114"/>
        <v>0</v>
      </c>
      <c r="T352" s="321">
        <f t="shared" si="102"/>
        <v>0</v>
      </c>
      <c r="U352" s="134"/>
      <c r="V352" s="134"/>
      <c r="W352" s="134"/>
      <c r="X352" s="134"/>
    </row>
    <row r="353" spans="1:24" ht="15" customHeight="1">
      <c r="A353" s="409">
        <f t="shared" si="103"/>
        <v>6.4000000000000001E-2</v>
      </c>
      <c r="B353" s="406">
        <f t="shared" si="104"/>
        <v>5.3333333333333332E-3</v>
      </c>
      <c r="C353" s="197">
        <f t="shared" si="105"/>
        <v>28</v>
      </c>
      <c r="D353" s="290">
        <v>331</v>
      </c>
      <c r="E353" s="300">
        <f t="shared" si="115"/>
        <v>0</v>
      </c>
      <c r="F353" s="292">
        <f t="shared" si="106"/>
        <v>0</v>
      </c>
      <c r="G353" s="292">
        <f t="shared" si="107"/>
        <v>0</v>
      </c>
      <c r="H353" s="293">
        <f t="shared" si="108"/>
        <v>0</v>
      </c>
      <c r="I353" s="301">
        <f t="shared" si="116"/>
        <v>0</v>
      </c>
      <c r="J353" s="510">
        <f t="shared" si="109"/>
        <v>0</v>
      </c>
      <c r="K353" s="292">
        <f t="shared" si="110"/>
        <v>0</v>
      </c>
      <c r="L353" s="321">
        <f t="shared" si="100"/>
        <v>0</v>
      </c>
      <c r="M353" s="300">
        <f t="shared" si="117"/>
        <v>0</v>
      </c>
      <c r="N353" s="292">
        <f t="shared" si="111"/>
        <v>0</v>
      </c>
      <c r="O353" s="292">
        <f t="shared" si="112"/>
        <v>0</v>
      </c>
      <c r="P353" s="293">
        <f t="shared" si="101"/>
        <v>0</v>
      </c>
      <c r="Q353" s="301">
        <f t="shared" si="118"/>
        <v>0</v>
      </c>
      <c r="R353" s="292">
        <f t="shared" si="113"/>
        <v>0</v>
      </c>
      <c r="S353" s="292">
        <f t="shared" si="114"/>
        <v>0</v>
      </c>
      <c r="T353" s="321">
        <f t="shared" si="102"/>
        <v>0</v>
      </c>
      <c r="U353" s="134"/>
      <c r="V353" s="134"/>
      <c r="W353" s="134"/>
      <c r="X353" s="134"/>
    </row>
    <row r="354" spans="1:24" ht="15" customHeight="1">
      <c r="A354" s="409">
        <f t="shared" si="103"/>
        <v>6.4000000000000001E-2</v>
      </c>
      <c r="B354" s="406">
        <f t="shared" si="104"/>
        <v>5.3333333333333332E-3</v>
      </c>
      <c r="C354" s="197">
        <f t="shared" si="105"/>
        <v>28</v>
      </c>
      <c r="D354" s="290">
        <v>332</v>
      </c>
      <c r="E354" s="300">
        <f t="shared" si="115"/>
        <v>0</v>
      </c>
      <c r="F354" s="292">
        <f t="shared" si="106"/>
        <v>0</v>
      </c>
      <c r="G354" s="292">
        <f t="shared" si="107"/>
        <v>0</v>
      </c>
      <c r="H354" s="293">
        <f t="shared" si="108"/>
        <v>0</v>
      </c>
      <c r="I354" s="301">
        <f t="shared" si="116"/>
        <v>0</v>
      </c>
      <c r="J354" s="510">
        <f t="shared" si="109"/>
        <v>0</v>
      </c>
      <c r="K354" s="292">
        <f t="shared" si="110"/>
        <v>0</v>
      </c>
      <c r="L354" s="321">
        <f t="shared" si="100"/>
        <v>0</v>
      </c>
      <c r="M354" s="300">
        <f t="shared" si="117"/>
        <v>0</v>
      </c>
      <c r="N354" s="292">
        <f t="shared" si="111"/>
        <v>0</v>
      </c>
      <c r="O354" s="292">
        <f t="shared" si="112"/>
        <v>0</v>
      </c>
      <c r="P354" s="293">
        <f t="shared" si="101"/>
        <v>0</v>
      </c>
      <c r="Q354" s="301">
        <f t="shared" si="118"/>
        <v>0</v>
      </c>
      <c r="R354" s="292">
        <f t="shared" si="113"/>
        <v>0</v>
      </c>
      <c r="S354" s="292">
        <f t="shared" si="114"/>
        <v>0</v>
      </c>
      <c r="T354" s="321">
        <f t="shared" si="102"/>
        <v>0</v>
      </c>
      <c r="U354" s="134"/>
      <c r="V354" s="134"/>
      <c r="W354" s="134"/>
      <c r="X354" s="134"/>
    </row>
    <row r="355" spans="1:24" ht="15" customHeight="1">
      <c r="A355" s="409">
        <f t="shared" si="103"/>
        <v>6.4000000000000001E-2</v>
      </c>
      <c r="B355" s="406">
        <f t="shared" si="104"/>
        <v>5.3333333333333332E-3</v>
      </c>
      <c r="C355" s="197">
        <f t="shared" si="105"/>
        <v>28</v>
      </c>
      <c r="D355" s="290">
        <v>333</v>
      </c>
      <c r="E355" s="300">
        <f t="shared" si="115"/>
        <v>0</v>
      </c>
      <c r="F355" s="292">
        <f t="shared" si="106"/>
        <v>0</v>
      </c>
      <c r="G355" s="292">
        <f t="shared" si="107"/>
        <v>0</v>
      </c>
      <c r="H355" s="293">
        <f t="shared" si="108"/>
        <v>0</v>
      </c>
      <c r="I355" s="301">
        <f t="shared" si="116"/>
        <v>0</v>
      </c>
      <c r="J355" s="510">
        <f t="shared" si="109"/>
        <v>0</v>
      </c>
      <c r="K355" s="292">
        <f t="shared" si="110"/>
        <v>0</v>
      </c>
      <c r="L355" s="321">
        <f t="shared" ref="L355:L392" si="119">IF(I355&lt;$M$5,I355+J355,$M$5)</f>
        <v>0</v>
      </c>
      <c r="M355" s="300">
        <f t="shared" si="117"/>
        <v>0</v>
      </c>
      <c r="N355" s="292">
        <f t="shared" si="111"/>
        <v>0</v>
      </c>
      <c r="O355" s="292">
        <f t="shared" si="112"/>
        <v>0</v>
      </c>
      <c r="P355" s="293">
        <f t="shared" si="101"/>
        <v>0</v>
      </c>
      <c r="Q355" s="301">
        <f t="shared" si="118"/>
        <v>0</v>
      </c>
      <c r="R355" s="292">
        <f t="shared" si="113"/>
        <v>0</v>
      </c>
      <c r="S355" s="292">
        <f t="shared" si="114"/>
        <v>0</v>
      </c>
      <c r="T355" s="321">
        <f t="shared" si="102"/>
        <v>0</v>
      </c>
      <c r="U355" s="134"/>
      <c r="V355" s="134"/>
      <c r="W355" s="134"/>
      <c r="X355" s="134"/>
    </row>
    <row r="356" spans="1:24" ht="15" customHeight="1">
      <c r="A356" s="409">
        <f t="shared" si="103"/>
        <v>6.4000000000000001E-2</v>
      </c>
      <c r="B356" s="406">
        <f t="shared" si="104"/>
        <v>5.3333333333333332E-3</v>
      </c>
      <c r="C356" s="197">
        <f t="shared" si="105"/>
        <v>28</v>
      </c>
      <c r="D356" s="290">
        <v>334</v>
      </c>
      <c r="E356" s="300">
        <f t="shared" si="115"/>
        <v>0</v>
      </c>
      <c r="F356" s="292">
        <f t="shared" si="106"/>
        <v>0</v>
      </c>
      <c r="G356" s="292">
        <f t="shared" si="107"/>
        <v>0</v>
      </c>
      <c r="H356" s="293">
        <f t="shared" si="108"/>
        <v>0</v>
      </c>
      <c r="I356" s="301">
        <f t="shared" si="116"/>
        <v>0</v>
      </c>
      <c r="J356" s="510">
        <f t="shared" si="109"/>
        <v>0</v>
      </c>
      <c r="K356" s="292">
        <f t="shared" si="110"/>
        <v>0</v>
      </c>
      <c r="L356" s="321">
        <f t="shared" si="119"/>
        <v>0</v>
      </c>
      <c r="M356" s="300">
        <f t="shared" si="117"/>
        <v>0</v>
      </c>
      <c r="N356" s="292">
        <f t="shared" si="111"/>
        <v>0</v>
      </c>
      <c r="O356" s="292">
        <f t="shared" si="112"/>
        <v>0</v>
      </c>
      <c r="P356" s="293">
        <f t="shared" si="101"/>
        <v>0</v>
      </c>
      <c r="Q356" s="301">
        <f t="shared" si="118"/>
        <v>0</v>
      </c>
      <c r="R356" s="292">
        <f t="shared" si="113"/>
        <v>0</v>
      </c>
      <c r="S356" s="292">
        <f t="shared" si="114"/>
        <v>0</v>
      </c>
      <c r="T356" s="321">
        <f t="shared" si="102"/>
        <v>0</v>
      </c>
      <c r="U356" s="134"/>
      <c r="V356" s="134"/>
      <c r="W356" s="134"/>
      <c r="X356" s="134"/>
    </row>
    <row r="357" spans="1:24" ht="15" customHeight="1">
      <c r="A357" s="409">
        <f t="shared" si="103"/>
        <v>6.4000000000000001E-2</v>
      </c>
      <c r="B357" s="406">
        <f t="shared" si="104"/>
        <v>5.3333333333333332E-3</v>
      </c>
      <c r="C357" s="197">
        <f t="shared" si="105"/>
        <v>28</v>
      </c>
      <c r="D357" s="290">
        <v>335</v>
      </c>
      <c r="E357" s="300">
        <f t="shared" si="115"/>
        <v>0</v>
      </c>
      <c r="F357" s="292">
        <f t="shared" si="106"/>
        <v>0</v>
      </c>
      <c r="G357" s="292">
        <f t="shared" si="107"/>
        <v>0</v>
      </c>
      <c r="H357" s="293">
        <f t="shared" si="108"/>
        <v>0</v>
      </c>
      <c r="I357" s="301">
        <f t="shared" si="116"/>
        <v>0</v>
      </c>
      <c r="J357" s="510">
        <f t="shared" si="109"/>
        <v>0</v>
      </c>
      <c r="K357" s="292">
        <f t="shared" si="110"/>
        <v>0</v>
      </c>
      <c r="L357" s="321">
        <f t="shared" si="119"/>
        <v>0</v>
      </c>
      <c r="M357" s="300">
        <f t="shared" si="117"/>
        <v>0</v>
      </c>
      <c r="N357" s="292">
        <f t="shared" si="111"/>
        <v>0</v>
      </c>
      <c r="O357" s="292">
        <f t="shared" si="112"/>
        <v>0</v>
      </c>
      <c r="P357" s="293">
        <f t="shared" si="101"/>
        <v>0</v>
      </c>
      <c r="Q357" s="301">
        <f t="shared" si="118"/>
        <v>0</v>
      </c>
      <c r="R357" s="292">
        <f t="shared" si="113"/>
        <v>0</v>
      </c>
      <c r="S357" s="292">
        <f t="shared" si="114"/>
        <v>0</v>
      </c>
      <c r="T357" s="321">
        <f t="shared" si="102"/>
        <v>0</v>
      </c>
      <c r="U357" s="134"/>
      <c r="V357" s="134"/>
      <c r="W357" s="134"/>
      <c r="X357" s="134"/>
    </row>
    <row r="358" spans="1:24" ht="15" customHeight="1">
      <c r="A358" s="409">
        <f t="shared" si="103"/>
        <v>6.4000000000000001E-2</v>
      </c>
      <c r="B358" s="406">
        <f t="shared" si="104"/>
        <v>5.3333333333333332E-3</v>
      </c>
      <c r="C358" s="197">
        <f t="shared" si="105"/>
        <v>28</v>
      </c>
      <c r="D358" s="290">
        <v>336</v>
      </c>
      <c r="E358" s="300">
        <f t="shared" si="115"/>
        <v>0</v>
      </c>
      <c r="F358" s="292">
        <f t="shared" si="106"/>
        <v>0</v>
      </c>
      <c r="G358" s="292">
        <f t="shared" si="107"/>
        <v>0</v>
      </c>
      <c r="H358" s="293">
        <f t="shared" si="108"/>
        <v>0</v>
      </c>
      <c r="I358" s="301">
        <f t="shared" si="116"/>
        <v>0</v>
      </c>
      <c r="J358" s="510">
        <f t="shared" si="109"/>
        <v>0</v>
      </c>
      <c r="K358" s="292">
        <f t="shared" si="110"/>
        <v>0</v>
      </c>
      <c r="L358" s="321">
        <f t="shared" si="119"/>
        <v>0</v>
      </c>
      <c r="M358" s="300">
        <f t="shared" si="117"/>
        <v>0</v>
      </c>
      <c r="N358" s="292">
        <f t="shared" si="111"/>
        <v>0</v>
      </c>
      <c r="O358" s="292">
        <f t="shared" si="112"/>
        <v>0</v>
      </c>
      <c r="P358" s="293">
        <f t="shared" si="101"/>
        <v>0</v>
      </c>
      <c r="Q358" s="301">
        <f t="shared" si="118"/>
        <v>0</v>
      </c>
      <c r="R358" s="292">
        <f t="shared" si="113"/>
        <v>0</v>
      </c>
      <c r="S358" s="292">
        <f t="shared" si="114"/>
        <v>0</v>
      </c>
      <c r="T358" s="321">
        <f t="shared" si="102"/>
        <v>0</v>
      </c>
      <c r="U358" s="134"/>
      <c r="V358" s="134"/>
      <c r="W358" s="134"/>
      <c r="X358" s="134"/>
    </row>
    <row r="359" spans="1:24" ht="15" customHeight="1">
      <c r="A359" s="409">
        <f t="shared" si="103"/>
        <v>6.4000000000000001E-2</v>
      </c>
      <c r="B359" s="406">
        <f t="shared" si="104"/>
        <v>5.3333333333333332E-3</v>
      </c>
      <c r="C359" s="197">
        <f t="shared" si="105"/>
        <v>29</v>
      </c>
      <c r="D359" s="290">
        <v>337</v>
      </c>
      <c r="E359" s="300">
        <f t="shared" si="115"/>
        <v>0</v>
      </c>
      <c r="F359" s="292">
        <f t="shared" si="106"/>
        <v>0</v>
      </c>
      <c r="G359" s="292">
        <f t="shared" si="107"/>
        <v>0</v>
      </c>
      <c r="H359" s="293">
        <f t="shared" si="108"/>
        <v>0</v>
      </c>
      <c r="I359" s="301">
        <f t="shared" si="116"/>
        <v>0</v>
      </c>
      <c r="J359" s="510">
        <f t="shared" si="109"/>
        <v>0</v>
      </c>
      <c r="K359" s="292">
        <f t="shared" si="110"/>
        <v>0</v>
      </c>
      <c r="L359" s="321">
        <f t="shared" si="119"/>
        <v>0</v>
      </c>
      <c r="M359" s="300">
        <f t="shared" si="117"/>
        <v>0</v>
      </c>
      <c r="N359" s="292">
        <f t="shared" si="111"/>
        <v>0</v>
      </c>
      <c r="O359" s="292">
        <f t="shared" si="112"/>
        <v>0</v>
      </c>
      <c r="P359" s="293">
        <f t="shared" si="101"/>
        <v>0</v>
      </c>
      <c r="Q359" s="301">
        <f t="shared" si="118"/>
        <v>0</v>
      </c>
      <c r="R359" s="292">
        <f t="shared" si="113"/>
        <v>0</v>
      </c>
      <c r="S359" s="292">
        <f t="shared" si="114"/>
        <v>0</v>
      </c>
      <c r="T359" s="321">
        <f t="shared" si="102"/>
        <v>0</v>
      </c>
      <c r="U359" s="134"/>
      <c r="V359" s="134"/>
      <c r="W359" s="134"/>
      <c r="X359" s="134"/>
    </row>
    <row r="360" spans="1:24" ht="15" customHeight="1">
      <c r="A360" s="409">
        <f t="shared" si="103"/>
        <v>6.4000000000000001E-2</v>
      </c>
      <c r="B360" s="406">
        <f t="shared" si="104"/>
        <v>5.3333333333333332E-3</v>
      </c>
      <c r="C360" s="197">
        <f t="shared" si="105"/>
        <v>29</v>
      </c>
      <c r="D360" s="290">
        <v>338</v>
      </c>
      <c r="E360" s="300">
        <f t="shared" si="115"/>
        <v>0</v>
      </c>
      <c r="F360" s="292">
        <f t="shared" si="106"/>
        <v>0</v>
      </c>
      <c r="G360" s="292">
        <f t="shared" si="107"/>
        <v>0</v>
      </c>
      <c r="H360" s="293">
        <f t="shared" si="108"/>
        <v>0</v>
      </c>
      <c r="I360" s="301">
        <f t="shared" si="116"/>
        <v>0</v>
      </c>
      <c r="J360" s="510">
        <f t="shared" si="109"/>
        <v>0</v>
      </c>
      <c r="K360" s="292">
        <f t="shared" si="110"/>
        <v>0</v>
      </c>
      <c r="L360" s="321">
        <f t="shared" si="119"/>
        <v>0</v>
      </c>
      <c r="M360" s="300">
        <f t="shared" si="117"/>
        <v>0</v>
      </c>
      <c r="N360" s="292">
        <f t="shared" si="111"/>
        <v>0</v>
      </c>
      <c r="O360" s="292">
        <f t="shared" si="112"/>
        <v>0</v>
      </c>
      <c r="P360" s="293">
        <f t="shared" si="101"/>
        <v>0</v>
      </c>
      <c r="Q360" s="301">
        <f t="shared" si="118"/>
        <v>0</v>
      </c>
      <c r="R360" s="292">
        <f t="shared" si="113"/>
        <v>0</v>
      </c>
      <c r="S360" s="292">
        <f t="shared" si="114"/>
        <v>0</v>
      </c>
      <c r="T360" s="321">
        <f t="shared" si="102"/>
        <v>0</v>
      </c>
      <c r="U360" s="134"/>
      <c r="V360" s="134"/>
      <c r="W360" s="134"/>
      <c r="X360" s="134"/>
    </row>
    <row r="361" spans="1:24" ht="15" customHeight="1">
      <c r="A361" s="409">
        <f t="shared" si="103"/>
        <v>6.4000000000000001E-2</v>
      </c>
      <c r="B361" s="406">
        <f t="shared" si="104"/>
        <v>5.3333333333333332E-3</v>
      </c>
      <c r="C361" s="197">
        <f t="shared" si="105"/>
        <v>29</v>
      </c>
      <c r="D361" s="290">
        <v>339</v>
      </c>
      <c r="E361" s="300">
        <f t="shared" si="115"/>
        <v>0</v>
      </c>
      <c r="F361" s="292">
        <f t="shared" si="106"/>
        <v>0</v>
      </c>
      <c r="G361" s="292">
        <f t="shared" si="107"/>
        <v>0</v>
      </c>
      <c r="H361" s="293">
        <f t="shared" si="108"/>
        <v>0</v>
      </c>
      <c r="I361" s="301">
        <f t="shared" si="116"/>
        <v>0</v>
      </c>
      <c r="J361" s="510">
        <f t="shared" si="109"/>
        <v>0</v>
      </c>
      <c r="K361" s="292">
        <f t="shared" si="110"/>
        <v>0</v>
      </c>
      <c r="L361" s="321">
        <f t="shared" si="119"/>
        <v>0</v>
      </c>
      <c r="M361" s="300">
        <f t="shared" si="117"/>
        <v>0</v>
      </c>
      <c r="N361" s="292">
        <f t="shared" si="111"/>
        <v>0</v>
      </c>
      <c r="O361" s="292">
        <f t="shared" si="112"/>
        <v>0</v>
      </c>
      <c r="P361" s="293">
        <f t="shared" si="101"/>
        <v>0</v>
      </c>
      <c r="Q361" s="301">
        <f t="shared" si="118"/>
        <v>0</v>
      </c>
      <c r="R361" s="292">
        <f t="shared" si="113"/>
        <v>0</v>
      </c>
      <c r="S361" s="292">
        <f t="shared" si="114"/>
        <v>0</v>
      </c>
      <c r="T361" s="321">
        <f t="shared" si="102"/>
        <v>0</v>
      </c>
      <c r="U361" s="134"/>
      <c r="V361" s="134"/>
      <c r="W361" s="134"/>
      <c r="X361" s="134"/>
    </row>
    <row r="362" spans="1:24" ht="15" customHeight="1">
      <c r="A362" s="409">
        <f t="shared" si="103"/>
        <v>6.4000000000000001E-2</v>
      </c>
      <c r="B362" s="406">
        <f t="shared" si="104"/>
        <v>5.3333333333333332E-3</v>
      </c>
      <c r="C362" s="197">
        <f t="shared" si="105"/>
        <v>29</v>
      </c>
      <c r="D362" s="290">
        <v>340</v>
      </c>
      <c r="E362" s="300">
        <f t="shared" si="115"/>
        <v>0</v>
      </c>
      <c r="F362" s="292">
        <f t="shared" si="106"/>
        <v>0</v>
      </c>
      <c r="G362" s="292">
        <f t="shared" si="107"/>
        <v>0</v>
      </c>
      <c r="H362" s="293">
        <f t="shared" si="108"/>
        <v>0</v>
      </c>
      <c r="I362" s="301">
        <f t="shared" si="116"/>
        <v>0</v>
      </c>
      <c r="J362" s="510">
        <f t="shared" si="109"/>
        <v>0</v>
      </c>
      <c r="K362" s="292">
        <f t="shared" si="110"/>
        <v>0</v>
      </c>
      <c r="L362" s="321">
        <f t="shared" si="119"/>
        <v>0</v>
      </c>
      <c r="M362" s="300">
        <f t="shared" si="117"/>
        <v>0</v>
      </c>
      <c r="N362" s="292">
        <f t="shared" si="111"/>
        <v>0</v>
      </c>
      <c r="O362" s="292">
        <f t="shared" si="112"/>
        <v>0</v>
      </c>
      <c r="P362" s="293">
        <f t="shared" si="101"/>
        <v>0</v>
      </c>
      <c r="Q362" s="301">
        <f t="shared" si="118"/>
        <v>0</v>
      </c>
      <c r="R362" s="292">
        <f t="shared" si="113"/>
        <v>0</v>
      </c>
      <c r="S362" s="292">
        <f t="shared" si="114"/>
        <v>0</v>
      </c>
      <c r="T362" s="321">
        <f t="shared" si="102"/>
        <v>0</v>
      </c>
      <c r="U362" s="134"/>
      <c r="V362" s="134"/>
      <c r="W362" s="134"/>
      <c r="X362" s="134"/>
    </row>
    <row r="363" spans="1:24" ht="15" customHeight="1">
      <c r="A363" s="409">
        <f t="shared" si="103"/>
        <v>6.4000000000000001E-2</v>
      </c>
      <c r="B363" s="406">
        <f t="shared" si="104"/>
        <v>5.3333333333333332E-3</v>
      </c>
      <c r="C363" s="197">
        <f t="shared" si="105"/>
        <v>29</v>
      </c>
      <c r="D363" s="290">
        <v>341</v>
      </c>
      <c r="E363" s="300">
        <f t="shared" si="115"/>
        <v>0</v>
      </c>
      <c r="F363" s="292">
        <f t="shared" si="106"/>
        <v>0</v>
      </c>
      <c r="G363" s="292">
        <f t="shared" si="107"/>
        <v>0</v>
      </c>
      <c r="H363" s="293">
        <f t="shared" si="108"/>
        <v>0</v>
      </c>
      <c r="I363" s="301">
        <f t="shared" si="116"/>
        <v>0</v>
      </c>
      <c r="J363" s="510">
        <f t="shared" si="109"/>
        <v>0</v>
      </c>
      <c r="K363" s="292">
        <f t="shared" si="110"/>
        <v>0</v>
      </c>
      <c r="L363" s="321">
        <f t="shared" si="119"/>
        <v>0</v>
      </c>
      <c r="M363" s="300">
        <f t="shared" si="117"/>
        <v>0</v>
      </c>
      <c r="N363" s="292">
        <f t="shared" si="111"/>
        <v>0</v>
      </c>
      <c r="O363" s="292">
        <f t="shared" si="112"/>
        <v>0</v>
      </c>
      <c r="P363" s="293">
        <f t="shared" si="101"/>
        <v>0</v>
      </c>
      <c r="Q363" s="301">
        <f t="shared" si="118"/>
        <v>0</v>
      </c>
      <c r="R363" s="292">
        <f t="shared" si="113"/>
        <v>0</v>
      </c>
      <c r="S363" s="292">
        <f t="shared" si="114"/>
        <v>0</v>
      </c>
      <c r="T363" s="321">
        <f t="shared" si="102"/>
        <v>0</v>
      </c>
      <c r="U363" s="134"/>
      <c r="V363" s="134"/>
      <c r="W363" s="134"/>
      <c r="X363" s="134"/>
    </row>
    <row r="364" spans="1:24" ht="15" customHeight="1">
      <c r="A364" s="409">
        <f t="shared" si="103"/>
        <v>6.4000000000000001E-2</v>
      </c>
      <c r="B364" s="406">
        <f t="shared" si="104"/>
        <v>5.3333333333333332E-3</v>
      </c>
      <c r="C364" s="197">
        <f t="shared" si="105"/>
        <v>29</v>
      </c>
      <c r="D364" s="290">
        <v>342</v>
      </c>
      <c r="E364" s="300">
        <f t="shared" si="115"/>
        <v>0</v>
      </c>
      <c r="F364" s="292">
        <f t="shared" si="106"/>
        <v>0</v>
      </c>
      <c r="G364" s="292">
        <f t="shared" si="107"/>
        <v>0</v>
      </c>
      <c r="H364" s="293">
        <f t="shared" si="108"/>
        <v>0</v>
      </c>
      <c r="I364" s="301">
        <f t="shared" si="116"/>
        <v>0</v>
      </c>
      <c r="J364" s="510">
        <f t="shared" si="109"/>
        <v>0</v>
      </c>
      <c r="K364" s="292">
        <f t="shared" si="110"/>
        <v>0</v>
      </c>
      <c r="L364" s="321">
        <f t="shared" si="119"/>
        <v>0</v>
      </c>
      <c r="M364" s="300">
        <f t="shared" si="117"/>
        <v>0</v>
      </c>
      <c r="N364" s="292">
        <f t="shared" si="111"/>
        <v>0</v>
      </c>
      <c r="O364" s="292">
        <f t="shared" si="112"/>
        <v>0</v>
      </c>
      <c r="P364" s="293">
        <f t="shared" si="101"/>
        <v>0</v>
      </c>
      <c r="Q364" s="301">
        <f t="shared" si="118"/>
        <v>0</v>
      </c>
      <c r="R364" s="292">
        <f t="shared" si="113"/>
        <v>0</v>
      </c>
      <c r="S364" s="292">
        <f t="shared" si="114"/>
        <v>0</v>
      </c>
      <c r="T364" s="321">
        <f t="shared" si="102"/>
        <v>0</v>
      </c>
      <c r="U364" s="134"/>
      <c r="V364" s="134"/>
      <c r="W364" s="134"/>
      <c r="X364" s="134"/>
    </row>
    <row r="365" spans="1:24" ht="15" customHeight="1">
      <c r="A365" s="409">
        <f t="shared" si="103"/>
        <v>6.4000000000000001E-2</v>
      </c>
      <c r="B365" s="406">
        <f t="shared" si="104"/>
        <v>5.3333333333333332E-3</v>
      </c>
      <c r="C365" s="197">
        <f t="shared" si="105"/>
        <v>29</v>
      </c>
      <c r="D365" s="290">
        <v>343</v>
      </c>
      <c r="E365" s="300">
        <f t="shared" si="115"/>
        <v>0</v>
      </c>
      <c r="F365" s="292">
        <f t="shared" si="106"/>
        <v>0</v>
      </c>
      <c r="G365" s="292">
        <f t="shared" si="107"/>
        <v>0</v>
      </c>
      <c r="H365" s="293">
        <f t="shared" si="108"/>
        <v>0</v>
      </c>
      <c r="I365" s="301">
        <f t="shared" si="116"/>
        <v>0</v>
      </c>
      <c r="J365" s="510">
        <f t="shared" si="109"/>
        <v>0</v>
      </c>
      <c r="K365" s="292">
        <f t="shared" si="110"/>
        <v>0</v>
      </c>
      <c r="L365" s="321">
        <f t="shared" si="119"/>
        <v>0</v>
      </c>
      <c r="M365" s="300">
        <f t="shared" si="117"/>
        <v>0</v>
      </c>
      <c r="N365" s="292">
        <f t="shared" si="111"/>
        <v>0</v>
      </c>
      <c r="O365" s="292">
        <f t="shared" si="112"/>
        <v>0</v>
      </c>
      <c r="P365" s="293">
        <f t="shared" si="101"/>
        <v>0</v>
      </c>
      <c r="Q365" s="301">
        <f t="shared" si="118"/>
        <v>0</v>
      </c>
      <c r="R365" s="292">
        <f t="shared" si="113"/>
        <v>0</v>
      </c>
      <c r="S365" s="292">
        <f t="shared" si="114"/>
        <v>0</v>
      </c>
      <c r="T365" s="321">
        <f t="shared" si="102"/>
        <v>0</v>
      </c>
      <c r="U365" s="134"/>
      <c r="V365" s="134"/>
      <c r="W365" s="134"/>
      <c r="X365" s="134"/>
    </row>
    <row r="366" spans="1:24" ht="15" customHeight="1">
      <c r="A366" s="409">
        <f t="shared" si="103"/>
        <v>6.4000000000000001E-2</v>
      </c>
      <c r="B366" s="406">
        <f t="shared" si="104"/>
        <v>5.3333333333333332E-3</v>
      </c>
      <c r="C366" s="197">
        <f t="shared" si="105"/>
        <v>29</v>
      </c>
      <c r="D366" s="290">
        <v>344</v>
      </c>
      <c r="E366" s="300">
        <f t="shared" si="115"/>
        <v>0</v>
      </c>
      <c r="F366" s="292">
        <f t="shared" si="106"/>
        <v>0</v>
      </c>
      <c r="G366" s="292">
        <f t="shared" si="107"/>
        <v>0</v>
      </c>
      <c r="H366" s="293">
        <f t="shared" si="108"/>
        <v>0</v>
      </c>
      <c r="I366" s="301">
        <f t="shared" si="116"/>
        <v>0</v>
      </c>
      <c r="J366" s="510">
        <f t="shared" si="109"/>
        <v>0</v>
      </c>
      <c r="K366" s="292">
        <f t="shared" si="110"/>
        <v>0</v>
      </c>
      <c r="L366" s="321">
        <f t="shared" si="119"/>
        <v>0</v>
      </c>
      <c r="M366" s="300">
        <f t="shared" si="117"/>
        <v>0</v>
      </c>
      <c r="N366" s="292">
        <f t="shared" si="111"/>
        <v>0</v>
      </c>
      <c r="O366" s="292">
        <f t="shared" si="112"/>
        <v>0</v>
      </c>
      <c r="P366" s="293">
        <f t="shared" si="101"/>
        <v>0</v>
      </c>
      <c r="Q366" s="301">
        <f t="shared" si="118"/>
        <v>0</v>
      </c>
      <c r="R366" s="292">
        <f t="shared" si="113"/>
        <v>0</v>
      </c>
      <c r="S366" s="292">
        <f t="shared" si="114"/>
        <v>0</v>
      </c>
      <c r="T366" s="321">
        <f t="shared" si="102"/>
        <v>0</v>
      </c>
      <c r="U366" s="134"/>
      <c r="V366" s="134"/>
      <c r="W366" s="134"/>
      <c r="X366" s="134"/>
    </row>
    <row r="367" spans="1:24" ht="15" customHeight="1">
      <c r="A367" s="409">
        <f t="shared" si="103"/>
        <v>6.4000000000000001E-2</v>
      </c>
      <c r="B367" s="406">
        <f t="shared" si="104"/>
        <v>5.3333333333333332E-3</v>
      </c>
      <c r="C367" s="197">
        <f t="shared" si="105"/>
        <v>29</v>
      </c>
      <c r="D367" s="290">
        <v>345</v>
      </c>
      <c r="E367" s="300">
        <f t="shared" si="115"/>
        <v>0</v>
      </c>
      <c r="F367" s="292">
        <f t="shared" si="106"/>
        <v>0</v>
      </c>
      <c r="G367" s="292">
        <f t="shared" si="107"/>
        <v>0</v>
      </c>
      <c r="H367" s="293">
        <f t="shared" si="108"/>
        <v>0</v>
      </c>
      <c r="I367" s="301">
        <f t="shared" si="116"/>
        <v>0</v>
      </c>
      <c r="J367" s="510">
        <f t="shared" si="109"/>
        <v>0</v>
      </c>
      <c r="K367" s="292">
        <f t="shared" si="110"/>
        <v>0</v>
      </c>
      <c r="L367" s="321">
        <f t="shared" si="119"/>
        <v>0</v>
      </c>
      <c r="M367" s="300">
        <f t="shared" si="117"/>
        <v>0</v>
      </c>
      <c r="N367" s="292">
        <f t="shared" si="111"/>
        <v>0</v>
      </c>
      <c r="O367" s="292">
        <f t="shared" si="112"/>
        <v>0</v>
      </c>
      <c r="P367" s="293">
        <f t="shared" si="101"/>
        <v>0</v>
      </c>
      <c r="Q367" s="301">
        <f t="shared" si="118"/>
        <v>0</v>
      </c>
      <c r="R367" s="292">
        <f t="shared" si="113"/>
        <v>0</v>
      </c>
      <c r="S367" s="292">
        <f t="shared" si="114"/>
        <v>0</v>
      </c>
      <c r="T367" s="321">
        <f t="shared" si="102"/>
        <v>0</v>
      </c>
      <c r="U367" s="134"/>
      <c r="V367" s="134"/>
      <c r="W367" s="134"/>
      <c r="X367" s="134"/>
    </row>
    <row r="368" spans="1:24" ht="15" customHeight="1">
      <c r="A368" s="409">
        <f t="shared" si="103"/>
        <v>6.4000000000000001E-2</v>
      </c>
      <c r="B368" s="406">
        <f t="shared" si="104"/>
        <v>5.3333333333333332E-3</v>
      </c>
      <c r="C368" s="197">
        <f t="shared" si="105"/>
        <v>29</v>
      </c>
      <c r="D368" s="290">
        <v>346</v>
      </c>
      <c r="E368" s="300">
        <f t="shared" si="115"/>
        <v>0</v>
      </c>
      <c r="F368" s="292">
        <f t="shared" si="106"/>
        <v>0</v>
      </c>
      <c r="G368" s="292">
        <f t="shared" si="107"/>
        <v>0</v>
      </c>
      <c r="H368" s="293">
        <f t="shared" si="108"/>
        <v>0</v>
      </c>
      <c r="I368" s="301">
        <f t="shared" si="116"/>
        <v>0</v>
      </c>
      <c r="J368" s="510">
        <f t="shared" si="109"/>
        <v>0</v>
      </c>
      <c r="K368" s="292">
        <f t="shared" si="110"/>
        <v>0</v>
      </c>
      <c r="L368" s="321">
        <f t="shared" si="119"/>
        <v>0</v>
      </c>
      <c r="M368" s="300">
        <f t="shared" si="117"/>
        <v>0</v>
      </c>
      <c r="N368" s="292">
        <f t="shared" si="111"/>
        <v>0</v>
      </c>
      <c r="O368" s="292">
        <f t="shared" si="112"/>
        <v>0</v>
      </c>
      <c r="P368" s="293">
        <f t="shared" si="101"/>
        <v>0</v>
      </c>
      <c r="Q368" s="301">
        <f t="shared" si="118"/>
        <v>0</v>
      </c>
      <c r="R368" s="292">
        <f t="shared" si="113"/>
        <v>0</v>
      </c>
      <c r="S368" s="292">
        <f t="shared" si="114"/>
        <v>0</v>
      </c>
      <c r="T368" s="321">
        <f t="shared" si="102"/>
        <v>0</v>
      </c>
      <c r="U368" s="134"/>
      <c r="V368" s="134"/>
      <c r="W368" s="134"/>
      <c r="X368" s="134"/>
    </row>
    <row r="369" spans="1:24" ht="15" customHeight="1">
      <c r="A369" s="409">
        <f t="shared" si="103"/>
        <v>6.4000000000000001E-2</v>
      </c>
      <c r="B369" s="406">
        <f t="shared" si="104"/>
        <v>5.3333333333333332E-3</v>
      </c>
      <c r="C369" s="197">
        <f t="shared" si="105"/>
        <v>29</v>
      </c>
      <c r="D369" s="290">
        <v>347</v>
      </c>
      <c r="E369" s="300">
        <f t="shared" si="115"/>
        <v>0</v>
      </c>
      <c r="F369" s="292">
        <f t="shared" si="106"/>
        <v>0</v>
      </c>
      <c r="G369" s="292">
        <f t="shared" si="107"/>
        <v>0</v>
      </c>
      <c r="H369" s="293">
        <f t="shared" si="108"/>
        <v>0</v>
      </c>
      <c r="I369" s="301">
        <f t="shared" si="116"/>
        <v>0</v>
      </c>
      <c r="J369" s="510">
        <f t="shared" si="109"/>
        <v>0</v>
      </c>
      <c r="K369" s="292">
        <f t="shared" si="110"/>
        <v>0</v>
      </c>
      <c r="L369" s="321">
        <f t="shared" si="119"/>
        <v>0</v>
      </c>
      <c r="M369" s="300">
        <f t="shared" si="117"/>
        <v>0</v>
      </c>
      <c r="N369" s="292">
        <f t="shared" si="111"/>
        <v>0</v>
      </c>
      <c r="O369" s="292">
        <f t="shared" si="112"/>
        <v>0</v>
      </c>
      <c r="P369" s="293">
        <f t="shared" si="101"/>
        <v>0</v>
      </c>
      <c r="Q369" s="301">
        <f t="shared" si="118"/>
        <v>0</v>
      </c>
      <c r="R369" s="292">
        <f t="shared" si="113"/>
        <v>0</v>
      </c>
      <c r="S369" s="292">
        <f t="shared" si="114"/>
        <v>0</v>
      </c>
      <c r="T369" s="321">
        <f t="shared" si="102"/>
        <v>0</v>
      </c>
      <c r="U369" s="134"/>
      <c r="V369" s="134"/>
      <c r="W369" s="134"/>
      <c r="X369" s="134"/>
    </row>
    <row r="370" spans="1:24" ht="15" customHeight="1">
      <c r="A370" s="409">
        <f t="shared" si="103"/>
        <v>6.4000000000000001E-2</v>
      </c>
      <c r="B370" s="406">
        <f t="shared" si="104"/>
        <v>5.3333333333333332E-3</v>
      </c>
      <c r="C370" s="197">
        <f t="shared" si="105"/>
        <v>29</v>
      </c>
      <c r="D370" s="290">
        <v>348</v>
      </c>
      <c r="E370" s="300">
        <f t="shared" si="115"/>
        <v>0</v>
      </c>
      <c r="F370" s="292">
        <f t="shared" si="106"/>
        <v>0</v>
      </c>
      <c r="G370" s="292">
        <f t="shared" si="107"/>
        <v>0</v>
      </c>
      <c r="H370" s="293">
        <f t="shared" si="108"/>
        <v>0</v>
      </c>
      <c r="I370" s="301">
        <f t="shared" si="116"/>
        <v>0</v>
      </c>
      <c r="J370" s="510">
        <f t="shared" si="109"/>
        <v>0</v>
      </c>
      <c r="K370" s="292">
        <f t="shared" si="110"/>
        <v>0</v>
      </c>
      <c r="L370" s="321">
        <f t="shared" si="119"/>
        <v>0</v>
      </c>
      <c r="M370" s="300">
        <f t="shared" si="117"/>
        <v>0</v>
      </c>
      <c r="N370" s="292">
        <f t="shared" si="111"/>
        <v>0</v>
      </c>
      <c r="O370" s="292">
        <f t="shared" si="112"/>
        <v>0</v>
      </c>
      <c r="P370" s="293">
        <f t="shared" si="101"/>
        <v>0</v>
      </c>
      <c r="Q370" s="301">
        <f t="shared" si="118"/>
        <v>0</v>
      </c>
      <c r="R370" s="292">
        <f t="shared" si="113"/>
        <v>0</v>
      </c>
      <c r="S370" s="292">
        <f t="shared" si="114"/>
        <v>0</v>
      </c>
      <c r="T370" s="321">
        <f t="shared" si="102"/>
        <v>0</v>
      </c>
      <c r="U370" s="134"/>
      <c r="V370" s="134"/>
      <c r="W370" s="134"/>
      <c r="X370" s="134"/>
    </row>
    <row r="371" spans="1:24" ht="15" customHeight="1">
      <c r="A371" s="409">
        <f t="shared" si="103"/>
        <v>6.4000000000000001E-2</v>
      </c>
      <c r="B371" s="406">
        <f t="shared" si="104"/>
        <v>5.3333333333333332E-3</v>
      </c>
      <c r="C371" s="197">
        <f t="shared" si="105"/>
        <v>30</v>
      </c>
      <c r="D371" s="290">
        <v>349</v>
      </c>
      <c r="E371" s="300">
        <f t="shared" si="115"/>
        <v>0</v>
      </c>
      <c r="F371" s="292">
        <f t="shared" si="106"/>
        <v>0</v>
      </c>
      <c r="G371" s="292">
        <f t="shared" si="107"/>
        <v>0</v>
      </c>
      <c r="H371" s="293">
        <f t="shared" si="108"/>
        <v>0</v>
      </c>
      <c r="I371" s="301">
        <f t="shared" si="116"/>
        <v>0</v>
      </c>
      <c r="J371" s="510">
        <f t="shared" si="109"/>
        <v>0</v>
      </c>
      <c r="K371" s="292">
        <f t="shared" si="110"/>
        <v>0</v>
      </c>
      <c r="L371" s="321">
        <f t="shared" si="119"/>
        <v>0</v>
      </c>
      <c r="M371" s="300">
        <f t="shared" si="117"/>
        <v>0</v>
      </c>
      <c r="N371" s="292">
        <f t="shared" si="111"/>
        <v>0</v>
      </c>
      <c r="O371" s="292">
        <f t="shared" si="112"/>
        <v>0</v>
      </c>
      <c r="P371" s="293">
        <f t="shared" si="101"/>
        <v>0</v>
      </c>
      <c r="Q371" s="301">
        <f t="shared" si="118"/>
        <v>0</v>
      </c>
      <c r="R371" s="292">
        <f t="shared" si="113"/>
        <v>0</v>
      </c>
      <c r="S371" s="292">
        <f t="shared" si="114"/>
        <v>0</v>
      </c>
      <c r="T371" s="321">
        <f t="shared" si="102"/>
        <v>0</v>
      </c>
      <c r="U371" s="134"/>
      <c r="V371" s="134"/>
      <c r="W371" s="134"/>
      <c r="X371" s="134"/>
    </row>
    <row r="372" spans="1:24" ht="15" customHeight="1">
      <c r="A372" s="409">
        <f t="shared" si="103"/>
        <v>6.4000000000000001E-2</v>
      </c>
      <c r="B372" s="406">
        <f t="shared" si="104"/>
        <v>5.3333333333333332E-3</v>
      </c>
      <c r="C372" s="197">
        <f t="shared" si="105"/>
        <v>30</v>
      </c>
      <c r="D372" s="290">
        <v>350</v>
      </c>
      <c r="E372" s="300">
        <f t="shared" si="115"/>
        <v>0</v>
      </c>
      <c r="F372" s="292">
        <f t="shared" si="106"/>
        <v>0</v>
      </c>
      <c r="G372" s="292">
        <f t="shared" si="107"/>
        <v>0</v>
      </c>
      <c r="H372" s="293">
        <f t="shared" si="108"/>
        <v>0</v>
      </c>
      <c r="I372" s="301">
        <f t="shared" si="116"/>
        <v>0</v>
      </c>
      <c r="J372" s="510">
        <f t="shared" si="109"/>
        <v>0</v>
      </c>
      <c r="K372" s="292">
        <f t="shared" si="110"/>
        <v>0</v>
      </c>
      <c r="L372" s="321">
        <f t="shared" si="119"/>
        <v>0</v>
      </c>
      <c r="M372" s="300">
        <f t="shared" si="117"/>
        <v>0</v>
      </c>
      <c r="N372" s="292">
        <f t="shared" si="111"/>
        <v>0</v>
      </c>
      <c r="O372" s="292">
        <f t="shared" si="112"/>
        <v>0</v>
      </c>
      <c r="P372" s="293">
        <f t="shared" si="101"/>
        <v>0</v>
      </c>
      <c r="Q372" s="301">
        <f t="shared" si="118"/>
        <v>0</v>
      </c>
      <c r="R372" s="292">
        <f t="shared" si="113"/>
        <v>0</v>
      </c>
      <c r="S372" s="292">
        <f t="shared" si="114"/>
        <v>0</v>
      </c>
      <c r="T372" s="321">
        <f t="shared" si="102"/>
        <v>0</v>
      </c>
      <c r="U372" s="134"/>
      <c r="V372" s="134"/>
      <c r="W372" s="134"/>
      <c r="X372" s="134"/>
    </row>
    <row r="373" spans="1:24" ht="15" customHeight="1">
      <c r="A373" s="409">
        <f t="shared" si="103"/>
        <v>6.4000000000000001E-2</v>
      </c>
      <c r="B373" s="406">
        <f t="shared" si="104"/>
        <v>5.3333333333333332E-3</v>
      </c>
      <c r="C373" s="197">
        <f t="shared" si="105"/>
        <v>30</v>
      </c>
      <c r="D373" s="290">
        <v>351</v>
      </c>
      <c r="E373" s="300">
        <f t="shared" si="115"/>
        <v>0</v>
      </c>
      <c r="F373" s="292">
        <f t="shared" si="106"/>
        <v>0</v>
      </c>
      <c r="G373" s="292">
        <f t="shared" si="107"/>
        <v>0</v>
      </c>
      <c r="H373" s="293">
        <f t="shared" si="108"/>
        <v>0</v>
      </c>
      <c r="I373" s="301">
        <f t="shared" si="116"/>
        <v>0</v>
      </c>
      <c r="J373" s="510">
        <f t="shared" si="109"/>
        <v>0</v>
      </c>
      <c r="K373" s="292">
        <f t="shared" si="110"/>
        <v>0</v>
      </c>
      <c r="L373" s="321">
        <f t="shared" si="119"/>
        <v>0</v>
      </c>
      <c r="M373" s="300">
        <f t="shared" si="117"/>
        <v>0</v>
      </c>
      <c r="N373" s="292">
        <f t="shared" si="111"/>
        <v>0</v>
      </c>
      <c r="O373" s="292">
        <f t="shared" si="112"/>
        <v>0</v>
      </c>
      <c r="P373" s="293">
        <f t="shared" si="101"/>
        <v>0</v>
      </c>
      <c r="Q373" s="301">
        <f t="shared" si="118"/>
        <v>0</v>
      </c>
      <c r="R373" s="292">
        <f t="shared" si="113"/>
        <v>0</v>
      </c>
      <c r="S373" s="292">
        <f t="shared" si="114"/>
        <v>0</v>
      </c>
      <c r="T373" s="321">
        <f t="shared" si="102"/>
        <v>0</v>
      </c>
      <c r="U373" s="134"/>
      <c r="V373" s="134"/>
      <c r="W373" s="134"/>
      <c r="X373" s="134"/>
    </row>
    <row r="374" spans="1:24" ht="15" customHeight="1">
      <c r="A374" s="409">
        <f t="shared" si="103"/>
        <v>6.4000000000000001E-2</v>
      </c>
      <c r="B374" s="406">
        <f t="shared" si="104"/>
        <v>5.3333333333333332E-3</v>
      </c>
      <c r="C374" s="197">
        <f t="shared" si="105"/>
        <v>30</v>
      </c>
      <c r="D374" s="290">
        <v>352</v>
      </c>
      <c r="E374" s="300">
        <f t="shared" si="115"/>
        <v>0</v>
      </c>
      <c r="F374" s="292">
        <f t="shared" si="106"/>
        <v>0</v>
      </c>
      <c r="G374" s="292">
        <f t="shared" si="107"/>
        <v>0</v>
      </c>
      <c r="H374" s="293">
        <f t="shared" si="108"/>
        <v>0</v>
      </c>
      <c r="I374" s="301">
        <f t="shared" si="116"/>
        <v>0</v>
      </c>
      <c r="J374" s="510">
        <f t="shared" si="109"/>
        <v>0</v>
      </c>
      <c r="K374" s="292">
        <f t="shared" si="110"/>
        <v>0</v>
      </c>
      <c r="L374" s="321">
        <f t="shared" si="119"/>
        <v>0</v>
      </c>
      <c r="M374" s="300">
        <f t="shared" si="117"/>
        <v>0</v>
      </c>
      <c r="N374" s="292">
        <f t="shared" si="111"/>
        <v>0</v>
      </c>
      <c r="O374" s="292">
        <f t="shared" si="112"/>
        <v>0</v>
      </c>
      <c r="P374" s="293">
        <f t="shared" si="101"/>
        <v>0</v>
      </c>
      <c r="Q374" s="301">
        <f t="shared" si="118"/>
        <v>0</v>
      </c>
      <c r="R374" s="292">
        <f t="shared" si="113"/>
        <v>0</v>
      </c>
      <c r="S374" s="292">
        <f t="shared" si="114"/>
        <v>0</v>
      </c>
      <c r="T374" s="321">
        <f t="shared" si="102"/>
        <v>0</v>
      </c>
      <c r="U374" s="134"/>
      <c r="V374" s="134"/>
      <c r="W374" s="134"/>
      <c r="X374" s="134"/>
    </row>
    <row r="375" spans="1:24" ht="15" customHeight="1">
      <c r="A375" s="409">
        <f t="shared" si="103"/>
        <v>6.4000000000000001E-2</v>
      </c>
      <c r="B375" s="406">
        <f t="shared" si="104"/>
        <v>5.3333333333333332E-3</v>
      </c>
      <c r="C375" s="197">
        <f t="shared" si="105"/>
        <v>30</v>
      </c>
      <c r="D375" s="290">
        <v>353</v>
      </c>
      <c r="E375" s="300">
        <f t="shared" si="115"/>
        <v>0</v>
      </c>
      <c r="F375" s="292">
        <f t="shared" si="106"/>
        <v>0</v>
      </c>
      <c r="G375" s="292">
        <f t="shared" si="107"/>
        <v>0</v>
      </c>
      <c r="H375" s="293">
        <f t="shared" si="108"/>
        <v>0</v>
      </c>
      <c r="I375" s="301">
        <f t="shared" si="116"/>
        <v>0</v>
      </c>
      <c r="J375" s="510">
        <f t="shared" si="109"/>
        <v>0</v>
      </c>
      <c r="K375" s="292">
        <f t="shared" si="110"/>
        <v>0</v>
      </c>
      <c r="L375" s="321">
        <f t="shared" si="119"/>
        <v>0</v>
      </c>
      <c r="M375" s="300">
        <f t="shared" si="117"/>
        <v>0</v>
      </c>
      <c r="N375" s="292">
        <f t="shared" si="111"/>
        <v>0</v>
      </c>
      <c r="O375" s="292">
        <f t="shared" si="112"/>
        <v>0</v>
      </c>
      <c r="P375" s="293">
        <f t="shared" si="101"/>
        <v>0</v>
      </c>
      <c r="Q375" s="301">
        <f t="shared" si="118"/>
        <v>0</v>
      </c>
      <c r="R375" s="292">
        <f t="shared" si="113"/>
        <v>0</v>
      </c>
      <c r="S375" s="292">
        <f t="shared" si="114"/>
        <v>0</v>
      </c>
      <c r="T375" s="321">
        <f t="shared" si="102"/>
        <v>0</v>
      </c>
      <c r="U375" s="134"/>
      <c r="V375" s="134"/>
      <c r="W375" s="134"/>
      <c r="X375" s="134"/>
    </row>
    <row r="376" spans="1:24" ht="15" customHeight="1">
      <c r="A376" s="409">
        <f t="shared" si="103"/>
        <v>6.4000000000000001E-2</v>
      </c>
      <c r="B376" s="406">
        <f t="shared" si="104"/>
        <v>5.3333333333333332E-3</v>
      </c>
      <c r="C376" s="197">
        <f t="shared" si="105"/>
        <v>30</v>
      </c>
      <c r="D376" s="290">
        <v>354</v>
      </c>
      <c r="E376" s="300">
        <f t="shared" si="115"/>
        <v>0</v>
      </c>
      <c r="F376" s="292">
        <f t="shared" si="106"/>
        <v>0</v>
      </c>
      <c r="G376" s="292">
        <f t="shared" si="107"/>
        <v>0</v>
      </c>
      <c r="H376" s="293">
        <f t="shared" si="108"/>
        <v>0</v>
      </c>
      <c r="I376" s="301">
        <f t="shared" si="116"/>
        <v>0</v>
      </c>
      <c r="J376" s="510">
        <f t="shared" si="109"/>
        <v>0</v>
      </c>
      <c r="K376" s="292">
        <f t="shared" si="110"/>
        <v>0</v>
      </c>
      <c r="L376" s="321">
        <f t="shared" si="119"/>
        <v>0</v>
      </c>
      <c r="M376" s="300">
        <f t="shared" si="117"/>
        <v>0</v>
      </c>
      <c r="N376" s="292">
        <f t="shared" si="111"/>
        <v>0</v>
      </c>
      <c r="O376" s="292">
        <f t="shared" si="112"/>
        <v>0</v>
      </c>
      <c r="P376" s="293">
        <f t="shared" si="101"/>
        <v>0</v>
      </c>
      <c r="Q376" s="301">
        <f t="shared" si="118"/>
        <v>0</v>
      </c>
      <c r="R376" s="292">
        <f t="shared" si="113"/>
        <v>0</v>
      </c>
      <c r="S376" s="292">
        <f t="shared" si="114"/>
        <v>0</v>
      </c>
      <c r="T376" s="321">
        <f t="shared" si="102"/>
        <v>0</v>
      </c>
      <c r="U376" s="134"/>
      <c r="V376" s="134"/>
      <c r="W376" s="134"/>
      <c r="X376" s="134"/>
    </row>
    <row r="377" spans="1:24" ht="15" customHeight="1">
      <c r="A377" s="409">
        <f t="shared" si="103"/>
        <v>6.4000000000000001E-2</v>
      </c>
      <c r="B377" s="406">
        <f t="shared" si="104"/>
        <v>5.3333333333333332E-3</v>
      </c>
      <c r="C377" s="197">
        <f t="shared" si="105"/>
        <v>30</v>
      </c>
      <c r="D377" s="290">
        <v>355</v>
      </c>
      <c r="E377" s="300">
        <f t="shared" si="115"/>
        <v>0</v>
      </c>
      <c r="F377" s="292">
        <f t="shared" si="106"/>
        <v>0</v>
      </c>
      <c r="G377" s="292">
        <f t="shared" si="107"/>
        <v>0</v>
      </c>
      <c r="H377" s="293">
        <f t="shared" si="108"/>
        <v>0</v>
      </c>
      <c r="I377" s="301">
        <f t="shared" si="116"/>
        <v>0</v>
      </c>
      <c r="J377" s="510">
        <f t="shared" si="109"/>
        <v>0</v>
      </c>
      <c r="K377" s="292">
        <f t="shared" si="110"/>
        <v>0</v>
      </c>
      <c r="L377" s="321">
        <f t="shared" si="119"/>
        <v>0</v>
      </c>
      <c r="M377" s="300">
        <f t="shared" si="117"/>
        <v>0</v>
      </c>
      <c r="N377" s="292">
        <f t="shared" si="111"/>
        <v>0</v>
      </c>
      <c r="O377" s="292">
        <f t="shared" si="112"/>
        <v>0</v>
      </c>
      <c r="P377" s="293">
        <f t="shared" si="101"/>
        <v>0</v>
      </c>
      <c r="Q377" s="301">
        <f t="shared" si="118"/>
        <v>0</v>
      </c>
      <c r="R377" s="292">
        <f t="shared" si="113"/>
        <v>0</v>
      </c>
      <c r="S377" s="292">
        <f t="shared" si="114"/>
        <v>0</v>
      </c>
      <c r="T377" s="321">
        <f t="shared" si="102"/>
        <v>0</v>
      </c>
      <c r="U377" s="134"/>
      <c r="V377" s="134"/>
      <c r="W377" s="134"/>
      <c r="X377" s="134"/>
    </row>
    <row r="378" spans="1:24" ht="15" customHeight="1">
      <c r="A378" s="409">
        <f t="shared" si="103"/>
        <v>6.4000000000000001E-2</v>
      </c>
      <c r="B378" s="406">
        <f t="shared" si="104"/>
        <v>5.3333333333333332E-3</v>
      </c>
      <c r="C378" s="197">
        <f t="shared" si="105"/>
        <v>30</v>
      </c>
      <c r="D378" s="290">
        <v>356</v>
      </c>
      <c r="E378" s="300">
        <f t="shared" si="115"/>
        <v>0</v>
      </c>
      <c r="F378" s="292">
        <f t="shared" si="106"/>
        <v>0</v>
      </c>
      <c r="G378" s="292">
        <f t="shared" si="107"/>
        <v>0</v>
      </c>
      <c r="H378" s="293">
        <f t="shared" si="108"/>
        <v>0</v>
      </c>
      <c r="I378" s="301">
        <f t="shared" si="116"/>
        <v>0</v>
      </c>
      <c r="J378" s="510">
        <f t="shared" si="109"/>
        <v>0</v>
      </c>
      <c r="K378" s="292">
        <f t="shared" si="110"/>
        <v>0</v>
      </c>
      <c r="L378" s="321">
        <f t="shared" si="119"/>
        <v>0</v>
      </c>
      <c r="M378" s="300">
        <f t="shared" si="117"/>
        <v>0</v>
      </c>
      <c r="N378" s="292">
        <f t="shared" si="111"/>
        <v>0</v>
      </c>
      <c r="O378" s="292">
        <f t="shared" si="112"/>
        <v>0</v>
      </c>
      <c r="P378" s="293">
        <f t="shared" si="101"/>
        <v>0</v>
      </c>
      <c r="Q378" s="301">
        <f t="shared" si="118"/>
        <v>0</v>
      </c>
      <c r="R378" s="292">
        <f t="shared" si="113"/>
        <v>0</v>
      </c>
      <c r="S378" s="292">
        <f t="shared" si="114"/>
        <v>0</v>
      </c>
      <c r="T378" s="321">
        <f t="shared" si="102"/>
        <v>0</v>
      </c>
      <c r="U378" s="134"/>
      <c r="V378" s="134"/>
      <c r="W378" s="134"/>
      <c r="X378" s="134"/>
    </row>
    <row r="379" spans="1:24" ht="15" customHeight="1">
      <c r="A379" s="409">
        <f t="shared" si="103"/>
        <v>6.4000000000000001E-2</v>
      </c>
      <c r="B379" s="406">
        <f t="shared" si="104"/>
        <v>5.3333333333333332E-3</v>
      </c>
      <c r="C379" s="197">
        <f t="shared" si="105"/>
        <v>30</v>
      </c>
      <c r="D379" s="290">
        <v>357</v>
      </c>
      <c r="E379" s="300">
        <f t="shared" si="115"/>
        <v>0</v>
      </c>
      <c r="F379" s="292">
        <f t="shared" si="106"/>
        <v>0</v>
      </c>
      <c r="G379" s="292">
        <f t="shared" si="107"/>
        <v>0</v>
      </c>
      <c r="H379" s="293">
        <f t="shared" si="108"/>
        <v>0</v>
      </c>
      <c r="I379" s="301">
        <f t="shared" si="116"/>
        <v>0</v>
      </c>
      <c r="J379" s="510">
        <f t="shared" si="109"/>
        <v>0</v>
      </c>
      <c r="K379" s="292">
        <f t="shared" si="110"/>
        <v>0</v>
      </c>
      <c r="L379" s="321">
        <f t="shared" si="119"/>
        <v>0</v>
      </c>
      <c r="M379" s="300">
        <f t="shared" si="117"/>
        <v>0</v>
      </c>
      <c r="N379" s="292">
        <f t="shared" si="111"/>
        <v>0</v>
      </c>
      <c r="O379" s="292">
        <f t="shared" si="112"/>
        <v>0</v>
      </c>
      <c r="P379" s="293">
        <f t="shared" si="101"/>
        <v>0</v>
      </c>
      <c r="Q379" s="301">
        <f t="shared" si="118"/>
        <v>0</v>
      </c>
      <c r="R379" s="292">
        <f t="shared" si="113"/>
        <v>0</v>
      </c>
      <c r="S379" s="292">
        <f t="shared" si="114"/>
        <v>0</v>
      </c>
      <c r="T379" s="321">
        <f t="shared" si="102"/>
        <v>0</v>
      </c>
      <c r="U379" s="134"/>
      <c r="V379" s="134"/>
      <c r="W379" s="134"/>
      <c r="X379" s="134"/>
    </row>
    <row r="380" spans="1:24" ht="15" customHeight="1">
      <c r="A380" s="409">
        <f t="shared" si="103"/>
        <v>6.4000000000000001E-2</v>
      </c>
      <c r="B380" s="406">
        <f t="shared" si="104"/>
        <v>5.3333333333333332E-3</v>
      </c>
      <c r="C380" s="197">
        <f t="shared" si="105"/>
        <v>30</v>
      </c>
      <c r="D380" s="290">
        <v>358</v>
      </c>
      <c r="E380" s="300">
        <f t="shared" si="115"/>
        <v>0</v>
      </c>
      <c r="F380" s="292">
        <f t="shared" si="106"/>
        <v>0</v>
      </c>
      <c r="G380" s="292">
        <f t="shared" si="107"/>
        <v>0</v>
      </c>
      <c r="H380" s="293">
        <f t="shared" si="108"/>
        <v>0</v>
      </c>
      <c r="I380" s="301">
        <f t="shared" si="116"/>
        <v>0</v>
      </c>
      <c r="J380" s="510">
        <f t="shared" si="109"/>
        <v>0</v>
      </c>
      <c r="K380" s="292">
        <f t="shared" si="110"/>
        <v>0</v>
      </c>
      <c r="L380" s="321">
        <f t="shared" si="119"/>
        <v>0</v>
      </c>
      <c r="M380" s="300">
        <f t="shared" si="117"/>
        <v>0</v>
      </c>
      <c r="N380" s="292">
        <f t="shared" si="111"/>
        <v>0</v>
      </c>
      <c r="O380" s="292">
        <f t="shared" si="112"/>
        <v>0</v>
      </c>
      <c r="P380" s="293">
        <f t="shared" si="101"/>
        <v>0</v>
      </c>
      <c r="Q380" s="301">
        <f t="shared" si="118"/>
        <v>0</v>
      </c>
      <c r="R380" s="292">
        <f t="shared" si="113"/>
        <v>0</v>
      </c>
      <c r="S380" s="292">
        <f t="shared" si="114"/>
        <v>0</v>
      </c>
      <c r="T380" s="321">
        <f t="shared" si="102"/>
        <v>0</v>
      </c>
      <c r="U380" s="134"/>
      <c r="V380" s="134"/>
      <c r="W380" s="134"/>
      <c r="X380" s="134"/>
    </row>
    <row r="381" spans="1:24" ht="15" customHeight="1">
      <c r="A381" s="409">
        <f t="shared" si="103"/>
        <v>6.4000000000000001E-2</v>
      </c>
      <c r="B381" s="406">
        <f t="shared" si="104"/>
        <v>5.3333333333333332E-3</v>
      </c>
      <c r="C381" s="197">
        <f t="shared" si="105"/>
        <v>30</v>
      </c>
      <c r="D381" s="290">
        <v>359</v>
      </c>
      <c r="E381" s="300">
        <f t="shared" si="115"/>
        <v>0</v>
      </c>
      <c r="F381" s="292">
        <f t="shared" si="106"/>
        <v>0</v>
      </c>
      <c r="G381" s="292">
        <f t="shared" si="107"/>
        <v>0</v>
      </c>
      <c r="H381" s="293">
        <f t="shared" si="108"/>
        <v>0</v>
      </c>
      <c r="I381" s="301">
        <f t="shared" si="116"/>
        <v>0</v>
      </c>
      <c r="J381" s="510">
        <f t="shared" si="109"/>
        <v>0</v>
      </c>
      <c r="K381" s="292">
        <f t="shared" si="110"/>
        <v>0</v>
      </c>
      <c r="L381" s="321">
        <f t="shared" si="119"/>
        <v>0</v>
      </c>
      <c r="M381" s="300">
        <f t="shared" si="117"/>
        <v>0</v>
      </c>
      <c r="N381" s="292">
        <f t="shared" si="111"/>
        <v>0</v>
      </c>
      <c r="O381" s="292">
        <f t="shared" si="112"/>
        <v>0</v>
      </c>
      <c r="P381" s="293">
        <f t="shared" si="101"/>
        <v>0</v>
      </c>
      <c r="Q381" s="301">
        <f t="shared" si="118"/>
        <v>0</v>
      </c>
      <c r="R381" s="292">
        <f t="shared" si="113"/>
        <v>0</v>
      </c>
      <c r="S381" s="292">
        <f t="shared" si="114"/>
        <v>0</v>
      </c>
      <c r="T381" s="321">
        <f t="shared" si="102"/>
        <v>0</v>
      </c>
      <c r="U381" s="134"/>
      <c r="V381" s="134"/>
      <c r="W381" s="134"/>
      <c r="X381" s="134"/>
    </row>
    <row r="382" spans="1:24" ht="15" customHeight="1">
      <c r="A382" s="410">
        <f t="shared" si="103"/>
        <v>6.4000000000000001E-2</v>
      </c>
      <c r="B382" s="407">
        <f t="shared" si="104"/>
        <v>5.3333333333333332E-3</v>
      </c>
      <c r="C382" s="223">
        <f t="shared" si="105"/>
        <v>30</v>
      </c>
      <c r="D382" s="304">
        <v>360</v>
      </c>
      <c r="E382" s="305">
        <f t="shared" si="115"/>
        <v>0</v>
      </c>
      <c r="F382" s="306">
        <f t="shared" si="106"/>
        <v>0</v>
      </c>
      <c r="G382" s="306">
        <f t="shared" si="107"/>
        <v>0</v>
      </c>
      <c r="H382" s="307">
        <f t="shared" si="108"/>
        <v>0</v>
      </c>
      <c r="I382" s="308">
        <f t="shared" si="116"/>
        <v>0</v>
      </c>
      <c r="J382" s="511">
        <f t="shared" si="109"/>
        <v>0</v>
      </c>
      <c r="K382" s="306">
        <f t="shared" si="110"/>
        <v>0</v>
      </c>
      <c r="L382" s="323">
        <f t="shared" si="119"/>
        <v>0</v>
      </c>
      <c r="M382" s="305">
        <f t="shared" si="117"/>
        <v>0</v>
      </c>
      <c r="N382" s="306">
        <f t="shared" si="111"/>
        <v>0</v>
      </c>
      <c r="O382" s="306">
        <f t="shared" si="112"/>
        <v>0</v>
      </c>
      <c r="P382" s="307">
        <f t="shared" si="101"/>
        <v>0</v>
      </c>
      <c r="Q382" s="308">
        <f t="shared" si="118"/>
        <v>0</v>
      </c>
      <c r="R382" s="306">
        <f t="shared" si="113"/>
        <v>0</v>
      </c>
      <c r="S382" s="306">
        <f t="shared" si="114"/>
        <v>0</v>
      </c>
      <c r="T382" s="323">
        <f t="shared" si="102"/>
        <v>0</v>
      </c>
      <c r="U382" s="134"/>
      <c r="V382" s="134"/>
      <c r="W382" s="134"/>
      <c r="X382" s="134"/>
    </row>
    <row r="383" spans="1:24" ht="15" customHeight="1">
      <c r="A383" s="411">
        <f t="shared" si="103"/>
        <v>6.4000000000000001E-2</v>
      </c>
      <c r="B383" s="408">
        <f t="shared" si="104"/>
        <v>5.3333333333333332E-3</v>
      </c>
      <c r="C383" s="252">
        <f t="shared" si="105"/>
        <v>31</v>
      </c>
      <c r="D383" s="313">
        <v>361</v>
      </c>
      <c r="E383" s="314">
        <f t="shared" si="115"/>
        <v>0</v>
      </c>
      <c r="F383" s="315">
        <f t="shared" si="106"/>
        <v>0</v>
      </c>
      <c r="G383" s="315">
        <f t="shared" si="107"/>
        <v>0</v>
      </c>
      <c r="H383" s="316">
        <f t="shared" si="108"/>
        <v>0</v>
      </c>
      <c r="I383" s="317">
        <f t="shared" si="116"/>
        <v>0</v>
      </c>
      <c r="J383" s="512">
        <f t="shared" si="109"/>
        <v>0</v>
      </c>
      <c r="K383" s="315">
        <f t="shared" si="110"/>
        <v>0</v>
      </c>
      <c r="L383" s="318">
        <f t="shared" si="119"/>
        <v>0</v>
      </c>
      <c r="M383" s="314">
        <f t="shared" si="117"/>
        <v>0</v>
      </c>
      <c r="N383" s="315">
        <f t="shared" si="111"/>
        <v>0</v>
      </c>
      <c r="O383" s="315">
        <f t="shared" si="112"/>
        <v>0</v>
      </c>
      <c r="P383" s="316">
        <f t="shared" si="101"/>
        <v>0</v>
      </c>
      <c r="Q383" s="317">
        <f t="shared" si="118"/>
        <v>0</v>
      </c>
      <c r="R383" s="315">
        <f t="shared" si="113"/>
        <v>0</v>
      </c>
      <c r="S383" s="315">
        <f t="shared" si="114"/>
        <v>0</v>
      </c>
      <c r="T383" s="318">
        <f t="shared" si="102"/>
        <v>0</v>
      </c>
      <c r="U383" s="134"/>
      <c r="V383" s="134"/>
      <c r="W383" s="134"/>
      <c r="X383" s="134"/>
    </row>
    <row r="384" spans="1:24" ht="15" customHeight="1">
      <c r="A384" s="409">
        <f t="shared" si="103"/>
        <v>6.4000000000000001E-2</v>
      </c>
      <c r="B384" s="406">
        <f t="shared" si="104"/>
        <v>5.3333333333333332E-3</v>
      </c>
      <c r="C384" s="197">
        <f t="shared" si="105"/>
        <v>31</v>
      </c>
      <c r="D384" s="290">
        <v>362</v>
      </c>
      <c r="E384" s="300">
        <f t="shared" si="115"/>
        <v>0</v>
      </c>
      <c r="F384" s="292">
        <f t="shared" si="106"/>
        <v>0</v>
      </c>
      <c r="G384" s="292">
        <f t="shared" si="107"/>
        <v>0</v>
      </c>
      <c r="H384" s="293">
        <f t="shared" si="108"/>
        <v>0</v>
      </c>
      <c r="I384" s="301">
        <f t="shared" si="116"/>
        <v>0</v>
      </c>
      <c r="J384" s="510">
        <f t="shared" si="109"/>
        <v>0</v>
      </c>
      <c r="K384" s="292">
        <f t="shared" si="110"/>
        <v>0</v>
      </c>
      <c r="L384" s="321">
        <f t="shared" si="119"/>
        <v>0</v>
      </c>
      <c r="M384" s="300">
        <f t="shared" si="117"/>
        <v>0</v>
      </c>
      <c r="N384" s="292">
        <f t="shared" si="111"/>
        <v>0</v>
      </c>
      <c r="O384" s="292">
        <f t="shared" si="112"/>
        <v>0</v>
      </c>
      <c r="P384" s="293">
        <f t="shared" si="101"/>
        <v>0</v>
      </c>
      <c r="Q384" s="301">
        <f t="shared" si="118"/>
        <v>0</v>
      </c>
      <c r="R384" s="292">
        <f t="shared" si="113"/>
        <v>0</v>
      </c>
      <c r="S384" s="292">
        <f t="shared" si="114"/>
        <v>0</v>
      </c>
      <c r="T384" s="321">
        <f t="shared" si="102"/>
        <v>0</v>
      </c>
      <c r="U384" s="134"/>
      <c r="V384" s="134"/>
      <c r="W384" s="134"/>
      <c r="X384" s="134"/>
    </row>
    <row r="385" spans="1:24" ht="15" customHeight="1">
      <c r="A385" s="409">
        <f t="shared" si="103"/>
        <v>6.4000000000000001E-2</v>
      </c>
      <c r="B385" s="406">
        <f t="shared" si="104"/>
        <v>5.3333333333333332E-3</v>
      </c>
      <c r="C385" s="197">
        <f t="shared" si="105"/>
        <v>31</v>
      </c>
      <c r="D385" s="290">
        <v>363</v>
      </c>
      <c r="E385" s="300">
        <f t="shared" si="115"/>
        <v>0</v>
      </c>
      <c r="F385" s="292">
        <f t="shared" si="106"/>
        <v>0</v>
      </c>
      <c r="G385" s="292">
        <f t="shared" si="107"/>
        <v>0</v>
      </c>
      <c r="H385" s="293">
        <f t="shared" si="108"/>
        <v>0</v>
      </c>
      <c r="I385" s="301">
        <f t="shared" si="116"/>
        <v>0</v>
      </c>
      <c r="J385" s="510">
        <f t="shared" si="109"/>
        <v>0</v>
      </c>
      <c r="K385" s="292">
        <f t="shared" si="110"/>
        <v>0</v>
      </c>
      <c r="L385" s="321">
        <f t="shared" si="119"/>
        <v>0</v>
      </c>
      <c r="M385" s="300">
        <f t="shared" si="117"/>
        <v>0</v>
      </c>
      <c r="N385" s="292">
        <f t="shared" si="111"/>
        <v>0</v>
      </c>
      <c r="O385" s="292">
        <f t="shared" si="112"/>
        <v>0</v>
      </c>
      <c r="P385" s="293">
        <f t="shared" si="101"/>
        <v>0</v>
      </c>
      <c r="Q385" s="301">
        <f t="shared" si="118"/>
        <v>0</v>
      </c>
      <c r="R385" s="292">
        <f t="shared" si="113"/>
        <v>0</v>
      </c>
      <c r="S385" s="292">
        <f t="shared" si="114"/>
        <v>0</v>
      </c>
      <c r="T385" s="321">
        <f t="shared" si="102"/>
        <v>0</v>
      </c>
      <c r="U385" s="134"/>
      <c r="V385" s="134"/>
      <c r="W385" s="134"/>
      <c r="X385" s="134"/>
    </row>
    <row r="386" spans="1:24" ht="15" customHeight="1">
      <c r="A386" s="409">
        <f t="shared" si="103"/>
        <v>6.4000000000000001E-2</v>
      </c>
      <c r="B386" s="406">
        <f t="shared" si="104"/>
        <v>5.3333333333333332E-3</v>
      </c>
      <c r="C386" s="197">
        <f t="shared" si="105"/>
        <v>31</v>
      </c>
      <c r="D386" s="290">
        <v>364</v>
      </c>
      <c r="E386" s="300">
        <f t="shared" si="115"/>
        <v>0</v>
      </c>
      <c r="F386" s="292">
        <f t="shared" si="106"/>
        <v>0</v>
      </c>
      <c r="G386" s="292">
        <f t="shared" si="107"/>
        <v>0</v>
      </c>
      <c r="H386" s="293">
        <f t="shared" si="108"/>
        <v>0</v>
      </c>
      <c r="I386" s="301">
        <f t="shared" si="116"/>
        <v>0</v>
      </c>
      <c r="J386" s="510">
        <f t="shared" si="109"/>
        <v>0</v>
      </c>
      <c r="K386" s="292">
        <f t="shared" si="110"/>
        <v>0</v>
      </c>
      <c r="L386" s="321">
        <f t="shared" si="119"/>
        <v>0</v>
      </c>
      <c r="M386" s="300">
        <f t="shared" si="117"/>
        <v>0</v>
      </c>
      <c r="N386" s="292">
        <f t="shared" si="111"/>
        <v>0</v>
      </c>
      <c r="O386" s="292">
        <f t="shared" si="112"/>
        <v>0</v>
      </c>
      <c r="P386" s="293">
        <f t="shared" si="101"/>
        <v>0</v>
      </c>
      <c r="Q386" s="301">
        <f t="shared" si="118"/>
        <v>0</v>
      </c>
      <c r="R386" s="292">
        <f t="shared" si="113"/>
        <v>0</v>
      </c>
      <c r="S386" s="292">
        <f t="shared" si="114"/>
        <v>0</v>
      </c>
      <c r="T386" s="321">
        <f t="shared" si="102"/>
        <v>0</v>
      </c>
      <c r="U386" s="134"/>
      <c r="V386" s="134"/>
      <c r="W386" s="134"/>
      <c r="X386" s="134"/>
    </row>
    <row r="387" spans="1:24" ht="15" customHeight="1">
      <c r="A387" s="409">
        <f t="shared" si="103"/>
        <v>6.4000000000000001E-2</v>
      </c>
      <c r="B387" s="406">
        <f t="shared" si="104"/>
        <v>5.3333333333333332E-3</v>
      </c>
      <c r="C387" s="197">
        <f t="shared" si="105"/>
        <v>31</v>
      </c>
      <c r="D387" s="290">
        <v>365</v>
      </c>
      <c r="E387" s="300">
        <f t="shared" si="115"/>
        <v>0</v>
      </c>
      <c r="F387" s="292">
        <f t="shared" si="106"/>
        <v>0</v>
      </c>
      <c r="G387" s="292">
        <f t="shared" si="107"/>
        <v>0</v>
      </c>
      <c r="H387" s="293">
        <f t="shared" si="108"/>
        <v>0</v>
      </c>
      <c r="I387" s="301">
        <f t="shared" si="116"/>
        <v>0</v>
      </c>
      <c r="J387" s="510">
        <f t="shared" si="109"/>
        <v>0</v>
      </c>
      <c r="K387" s="292">
        <f t="shared" si="110"/>
        <v>0</v>
      </c>
      <c r="L387" s="321">
        <f t="shared" si="119"/>
        <v>0</v>
      </c>
      <c r="M387" s="300">
        <f t="shared" si="117"/>
        <v>0</v>
      </c>
      <c r="N387" s="292">
        <f t="shared" si="111"/>
        <v>0</v>
      </c>
      <c r="O387" s="292">
        <f t="shared" si="112"/>
        <v>0</v>
      </c>
      <c r="P387" s="293">
        <f t="shared" si="101"/>
        <v>0</v>
      </c>
      <c r="Q387" s="301">
        <f t="shared" si="118"/>
        <v>0</v>
      </c>
      <c r="R387" s="292">
        <f t="shared" si="113"/>
        <v>0</v>
      </c>
      <c r="S387" s="292">
        <f t="shared" si="114"/>
        <v>0</v>
      </c>
      <c r="T387" s="321">
        <f t="shared" si="102"/>
        <v>0</v>
      </c>
      <c r="U387" s="134"/>
      <c r="V387" s="134"/>
      <c r="W387" s="134"/>
      <c r="X387" s="134"/>
    </row>
    <row r="388" spans="1:24" ht="15" customHeight="1">
      <c r="A388" s="409">
        <f t="shared" si="103"/>
        <v>6.4000000000000001E-2</v>
      </c>
      <c r="B388" s="406">
        <f t="shared" si="104"/>
        <v>5.3333333333333332E-3</v>
      </c>
      <c r="C388" s="197">
        <f t="shared" si="105"/>
        <v>31</v>
      </c>
      <c r="D388" s="290">
        <v>366</v>
      </c>
      <c r="E388" s="300">
        <f t="shared" si="115"/>
        <v>0</v>
      </c>
      <c r="F388" s="292">
        <f t="shared" si="106"/>
        <v>0</v>
      </c>
      <c r="G388" s="292">
        <f t="shared" si="107"/>
        <v>0</v>
      </c>
      <c r="H388" s="293">
        <f t="shared" si="108"/>
        <v>0</v>
      </c>
      <c r="I388" s="301">
        <f t="shared" si="116"/>
        <v>0</v>
      </c>
      <c r="J388" s="510">
        <f t="shared" si="109"/>
        <v>0</v>
      </c>
      <c r="K388" s="292">
        <f t="shared" si="110"/>
        <v>0</v>
      </c>
      <c r="L388" s="321">
        <f t="shared" si="119"/>
        <v>0</v>
      </c>
      <c r="M388" s="300">
        <f t="shared" si="117"/>
        <v>0</v>
      </c>
      <c r="N388" s="292">
        <f t="shared" si="111"/>
        <v>0</v>
      </c>
      <c r="O388" s="292">
        <f t="shared" si="112"/>
        <v>0</v>
      </c>
      <c r="P388" s="293">
        <f t="shared" si="101"/>
        <v>0</v>
      </c>
      <c r="Q388" s="301">
        <f t="shared" si="118"/>
        <v>0</v>
      </c>
      <c r="R388" s="292">
        <f t="shared" si="113"/>
        <v>0</v>
      </c>
      <c r="S388" s="292">
        <f t="shared" si="114"/>
        <v>0</v>
      </c>
      <c r="T388" s="321">
        <f t="shared" si="102"/>
        <v>0</v>
      </c>
      <c r="U388" s="134"/>
      <c r="V388" s="134"/>
      <c r="W388" s="134"/>
      <c r="X388" s="134"/>
    </row>
    <row r="389" spans="1:24" ht="15" customHeight="1">
      <c r="A389" s="409">
        <f t="shared" si="103"/>
        <v>6.4000000000000001E-2</v>
      </c>
      <c r="B389" s="406">
        <f t="shared" si="104"/>
        <v>5.3333333333333332E-3</v>
      </c>
      <c r="C389" s="197">
        <f t="shared" si="105"/>
        <v>31</v>
      </c>
      <c r="D389" s="290">
        <v>367</v>
      </c>
      <c r="E389" s="300">
        <f t="shared" si="115"/>
        <v>0</v>
      </c>
      <c r="F389" s="292">
        <f t="shared" si="106"/>
        <v>0</v>
      </c>
      <c r="G389" s="292">
        <f t="shared" si="107"/>
        <v>0</v>
      </c>
      <c r="H389" s="293">
        <f t="shared" si="108"/>
        <v>0</v>
      </c>
      <c r="I389" s="301">
        <f t="shared" si="116"/>
        <v>0</v>
      </c>
      <c r="J389" s="510">
        <f t="shared" si="109"/>
        <v>0</v>
      </c>
      <c r="K389" s="292">
        <f t="shared" si="110"/>
        <v>0</v>
      </c>
      <c r="L389" s="321">
        <f t="shared" si="119"/>
        <v>0</v>
      </c>
      <c r="M389" s="300">
        <f t="shared" si="117"/>
        <v>0</v>
      </c>
      <c r="N389" s="292">
        <f t="shared" si="111"/>
        <v>0</v>
      </c>
      <c r="O389" s="292">
        <f t="shared" si="112"/>
        <v>0</v>
      </c>
      <c r="P389" s="293">
        <f t="shared" si="101"/>
        <v>0</v>
      </c>
      <c r="Q389" s="301">
        <f t="shared" si="118"/>
        <v>0</v>
      </c>
      <c r="R389" s="292">
        <f t="shared" si="113"/>
        <v>0</v>
      </c>
      <c r="S389" s="292">
        <f t="shared" si="114"/>
        <v>0</v>
      </c>
      <c r="T389" s="321">
        <f t="shared" si="102"/>
        <v>0</v>
      </c>
      <c r="U389" s="134"/>
      <c r="V389" s="134"/>
      <c r="W389" s="134"/>
      <c r="X389" s="134"/>
    </row>
    <row r="390" spans="1:24" ht="15" customHeight="1">
      <c r="A390" s="409">
        <f t="shared" si="103"/>
        <v>6.4000000000000001E-2</v>
      </c>
      <c r="B390" s="406">
        <f t="shared" si="104"/>
        <v>5.3333333333333332E-3</v>
      </c>
      <c r="C390" s="197">
        <f t="shared" si="105"/>
        <v>31</v>
      </c>
      <c r="D390" s="290">
        <v>368</v>
      </c>
      <c r="E390" s="300">
        <f t="shared" si="115"/>
        <v>0</v>
      </c>
      <c r="F390" s="292">
        <f t="shared" si="106"/>
        <v>0</v>
      </c>
      <c r="G390" s="292">
        <f t="shared" si="107"/>
        <v>0</v>
      </c>
      <c r="H390" s="293">
        <f t="shared" si="108"/>
        <v>0</v>
      </c>
      <c r="I390" s="301">
        <f t="shared" si="116"/>
        <v>0</v>
      </c>
      <c r="J390" s="510">
        <f t="shared" si="109"/>
        <v>0</v>
      </c>
      <c r="K390" s="292">
        <f t="shared" si="110"/>
        <v>0</v>
      </c>
      <c r="L390" s="321">
        <f t="shared" si="119"/>
        <v>0</v>
      </c>
      <c r="M390" s="300">
        <f t="shared" si="117"/>
        <v>0</v>
      </c>
      <c r="N390" s="292">
        <f t="shared" si="111"/>
        <v>0</v>
      </c>
      <c r="O390" s="292">
        <f t="shared" si="112"/>
        <v>0</v>
      </c>
      <c r="P390" s="293">
        <f t="shared" si="101"/>
        <v>0</v>
      </c>
      <c r="Q390" s="301">
        <f t="shared" si="118"/>
        <v>0</v>
      </c>
      <c r="R390" s="292">
        <f t="shared" si="113"/>
        <v>0</v>
      </c>
      <c r="S390" s="292">
        <f t="shared" si="114"/>
        <v>0</v>
      </c>
      <c r="T390" s="321">
        <f t="shared" si="102"/>
        <v>0</v>
      </c>
      <c r="U390" s="134"/>
      <c r="V390" s="134"/>
      <c r="W390" s="134"/>
      <c r="X390" s="134"/>
    </row>
    <row r="391" spans="1:24" ht="15" customHeight="1">
      <c r="A391" s="409">
        <f t="shared" si="103"/>
        <v>6.4000000000000001E-2</v>
      </c>
      <c r="B391" s="406">
        <f t="shared" si="104"/>
        <v>5.3333333333333332E-3</v>
      </c>
      <c r="C391" s="197">
        <f t="shared" si="105"/>
        <v>31</v>
      </c>
      <c r="D391" s="290">
        <v>369</v>
      </c>
      <c r="E391" s="300">
        <f t="shared" si="115"/>
        <v>0</v>
      </c>
      <c r="F391" s="292">
        <f t="shared" si="106"/>
        <v>0</v>
      </c>
      <c r="G391" s="292">
        <f t="shared" si="107"/>
        <v>0</v>
      </c>
      <c r="H391" s="293">
        <f t="shared" si="108"/>
        <v>0</v>
      </c>
      <c r="I391" s="301">
        <f t="shared" si="116"/>
        <v>0</v>
      </c>
      <c r="J391" s="510">
        <f t="shared" si="109"/>
        <v>0</v>
      </c>
      <c r="K391" s="292">
        <f t="shared" si="110"/>
        <v>0</v>
      </c>
      <c r="L391" s="321">
        <f t="shared" si="119"/>
        <v>0</v>
      </c>
      <c r="M391" s="300">
        <f t="shared" si="117"/>
        <v>0</v>
      </c>
      <c r="N391" s="292">
        <f t="shared" si="111"/>
        <v>0</v>
      </c>
      <c r="O391" s="292">
        <f t="shared" si="112"/>
        <v>0</v>
      </c>
      <c r="P391" s="293">
        <f t="shared" si="101"/>
        <v>0</v>
      </c>
      <c r="Q391" s="301">
        <f t="shared" si="118"/>
        <v>0</v>
      </c>
      <c r="R391" s="292">
        <f t="shared" si="113"/>
        <v>0</v>
      </c>
      <c r="S391" s="292">
        <f t="shared" si="114"/>
        <v>0</v>
      </c>
      <c r="T391" s="321">
        <f t="shared" si="102"/>
        <v>0</v>
      </c>
      <c r="U391" s="134"/>
      <c r="V391" s="134"/>
      <c r="W391" s="134"/>
      <c r="X391" s="134"/>
    </row>
    <row r="392" spans="1:24" ht="15" customHeight="1">
      <c r="A392" s="410">
        <f t="shared" si="103"/>
        <v>6.4000000000000001E-2</v>
      </c>
      <c r="B392" s="407">
        <f t="shared" si="104"/>
        <v>5.3333333333333332E-3</v>
      </c>
      <c r="C392" s="223">
        <f t="shared" si="105"/>
        <v>31</v>
      </c>
      <c r="D392" s="304">
        <v>370</v>
      </c>
      <c r="E392" s="305">
        <f t="shared" si="115"/>
        <v>0</v>
      </c>
      <c r="F392" s="306">
        <f t="shared" si="106"/>
        <v>0</v>
      </c>
      <c r="G392" s="306">
        <f t="shared" si="107"/>
        <v>0</v>
      </c>
      <c r="H392" s="307">
        <f t="shared" si="108"/>
        <v>0</v>
      </c>
      <c r="I392" s="308">
        <f t="shared" si="116"/>
        <v>0</v>
      </c>
      <c r="J392" s="511">
        <f t="shared" si="109"/>
        <v>0</v>
      </c>
      <c r="K392" s="306">
        <f t="shared" si="110"/>
        <v>0</v>
      </c>
      <c r="L392" s="323">
        <f t="shared" si="119"/>
        <v>0</v>
      </c>
      <c r="M392" s="305">
        <f t="shared" si="117"/>
        <v>0</v>
      </c>
      <c r="N392" s="306">
        <f t="shared" si="111"/>
        <v>0</v>
      </c>
      <c r="O392" s="306">
        <f t="shared" si="112"/>
        <v>0</v>
      </c>
      <c r="P392" s="307">
        <f t="shared" si="101"/>
        <v>0</v>
      </c>
      <c r="Q392" s="308">
        <f t="shared" si="118"/>
        <v>0</v>
      </c>
      <c r="R392" s="306">
        <f t="shared" si="113"/>
        <v>0</v>
      </c>
      <c r="S392" s="306">
        <f t="shared" si="114"/>
        <v>0</v>
      </c>
      <c r="T392" s="323">
        <f t="shared" si="102"/>
        <v>0</v>
      </c>
      <c r="U392" s="134"/>
      <c r="V392" s="134"/>
      <c r="W392" s="134"/>
      <c r="X392" s="134"/>
    </row>
  </sheetData>
  <mergeCells count="4">
    <mergeCell ref="E20:H20"/>
    <mergeCell ref="I20:L20"/>
    <mergeCell ref="M20:P20"/>
    <mergeCell ref="Q20:T20"/>
  </mergeCells>
  <conditionalFormatting sqref="F7:F11 F13:F17">
    <cfRule type="cellIs" dxfId="12" priority="1" stopIfTrue="1" operator="equal">
      <formula>-1</formula>
    </cfRule>
  </conditionalFormatting>
  <printOptions horizontalCentered="1" verticalCentered="1"/>
  <pageMargins left="0" right="0" top="0" bottom="0" header="0" footer="0"/>
  <pageSetup paperSize="9" orientation="portrait" horizontalDpi="1200" verticalDpi="2048" r:id="rId1"/>
  <headerFooter alignWithMargins="0">
    <oddFooter>&amp;"Helvetica,Regular"&amp;11&amp;P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election activeCell="D8" sqref="A7:D8"/>
    </sheetView>
  </sheetViews>
  <sheetFormatPr defaultRowHeight="15"/>
  <cols>
    <col min="2" max="2" width="11.3984375" bestFit="1" customWidth="1"/>
  </cols>
  <sheetData>
    <row r="1" spans="1:4">
      <c r="A1" t="s">
        <v>209</v>
      </c>
      <c r="B1" t="s">
        <v>247</v>
      </c>
      <c r="C1" t="s">
        <v>248</v>
      </c>
      <c r="D1" t="s">
        <v>249</v>
      </c>
    </row>
    <row r="2" spans="1:4">
      <c r="B2">
        <v>204000</v>
      </c>
      <c r="C2">
        <v>7480</v>
      </c>
      <c r="D2" s="540">
        <f>C2/B2</f>
        <v>3.6666666666666667E-2</v>
      </c>
    </row>
    <row r="3" spans="1:4">
      <c r="B3">
        <v>50000</v>
      </c>
      <c r="C3">
        <f>B3/10</f>
        <v>5000</v>
      </c>
      <c r="D3" s="540">
        <f>C3/B3</f>
        <v>0.1</v>
      </c>
    </row>
    <row r="4" spans="1:4">
      <c r="B4">
        <v>2600000</v>
      </c>
      <c r="C4">
        <v>19000</v>
      </c>
      <c r="D4" s="541">
        <f>C4/B4</f>
        <v>7.3076923076923076E-3</v>
      </c>
    </row>
    <row r="6" spans="1:4">
      <c r="B6">
        <v>250000</v>
      </c>
      <c r="C6">
        <f>B6*5%</f>
        <v>12500</v>
      </c>
    </row>
    <row r="7" spans="1:4">
      <c r="B7">
        <v>50000</v>
      </c>
      <c r="C7">
        <v>5000</v>
      </c>
    </row>
    <row r="8" spans="1:4">
      <c r="B8">
        <v>30000</v>
      </c>
      <c r="C8">
        <v>3000</v>
      </c>
    </row>
    <row r="9" spans="1:4">
      <c r="A9">
        <v>100000</v>
      </c>
      <c r="B9">
        <v>30000</v>
      </c>
      <c r="C9">
        <v>3000</v>
      </c>
    </row>
    <row r="10" spans="1:4">
      <c r="C10">
        <f>SUM(C6:C9)</f>
        <v>23500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workbookViewId="0">
      <selection activeCell="E2" sqref="E2"/>
    </sheetView>
  </sheetViews>
  <sheetFormatPr defaultRowHeight="15"/>
  <cols>
    <col min="1" max="1" width="19.8984375" bestFit="1" customWidth="1"/>
    <col min="2" max="2" width="10.3984375" bestFit="1" customWidth="1"/>
    <col min="4" max="4" width="11.3984375" bestFit="1" customWidth="1"/>
    <col min="5" max="5" width="10.3984375" bestFit="1" customWidth="1"/>
  </cols>
  <sheetData>
    <row r="1" spans="1:10">
      <c r="A1" s="7" t="s">
        <v>156</v>
      </c>
      <c r="B1" s="362">
        <v>0.751</v>
      </c>
      <c r="C1" s="356" t="s">
        <v>157</v>
      </c>
      <c r="E1" t="s">
        <v>139</v>
      </c>
      <c r="G1" t="s">
        <v>177</v>
      </c>
    </row>
    <row r="2" spans="1:10">
      <c r="A2" s="7" t="s">
        <v>155</v>
      </c>
      <c r="B2" s="361">
        <v>46500</v>
      </c>
      <c r="C2" s="356" t="s">
        <v>151</v>
      </c>
      <c r="E2" s="386">
        <v>8000</v>
      </c>
      <c r="G2">
        <v>15000</v>
      </c>
      <c r="J2">
        <v>36000</v>
      </c>
    </row>
    <row r="3" spans="1:10">
      <c r="A3" s="7" t="s">
        <v>158</v>
      </c>
      <c r="B3" s="361">
        <v>18820</v>
      </c>
      <c r="C3" s="356" t="s">
        <v>151</v>
      </c>
      <c r="E3" s="386">
        <v>13000</v>
      </c>
      <c r="G3">
        <v>10000</v>
      </c>
    </row>
    <row r="4" spans="1:10">
      <c r="A4" s="7" t="s">
        <v>159</v>
      </c>
      <c r="B4" s="363">
        <f>(B1*B2)-B3</f>
        <v>16101.5</v>
      </c>
      <c r="C4" s="356"/>
      <c r="E4" s="386">
        <v>500</v>
      </c>
    </row>
    <row r="5" spans="1:10">
      <c r="E5" s="386">
        <f>SUM(E2:E4)</f>
        <v>21500</v>
      </c>
      <c r="G5">
        <f>SUM(G2:G4)</f>
        <v>25000</v>
      </c>
    </row>
    <row r="6" spans="1:10">
      <c r="C6" t="s">
        <v>178</v>
      </c>
      <c r="D6" s="387">
        <f>E5+G5</f>
        <v>46500</v>
      </c>
      <c r="E6" s="386"/>
    </row>
    <row r="8" spans="1:10">
      <c r="E8">
        <v>6000</v>
      </c>
    </row>
    <row r="9" spans="1:10" ht="19.5">
      <c r="D9" s="388">
        <v>18820</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392"/>
  <sheetViews>
    <sheetView showGridLines="0" zoomScale="70" zoomScaleNormal="70" workbookViewId="0">
      <selection activeCell="M4" sqref="M4"/>
    </sheetView>
  </sheetViews>
  <sheetFormatPr defaultColWidth="7.8984375" defaultRowHeight="21" customHeight="1"/>
  <cols>
    <col min="1" max="1" width="5.69921875" style="1" customWidth="1"/>
    <col min="2" max="2" width="8.19921875" style="1" customWidth="1"/>
    <col min="3" max="3" width="5.69921875" style="1" customWidth="1"/>
    <col min="4" max="4" width="4.8984375" style="1" customWidth="1"/>
    <col min="5" max="7" width="10" style="1" customWidth="1"/>
    <col min="8" max="8" width="11.8984375" style="1" customWidth="1"/>
    <col min="9" max="10" width="10" style="1" customWidth="1"/>
    <col min="11" max="12" width="11.8984375" style="1" customWidth="1"/>
    <col min="13" max="14" width="10" style="1" customWidth="1"/>
    <col min="15" max="16" width="11.8984375" style="1" customWidth="1"/>
    <col min="17" max="17" width="10.19921875" style="1" customWidth="1"/>
    <col min="18" max="18" width="9.8984375" style="1" customWidth="1"/>
    <col min="19" max="19" width="8.59765625" style="1" customWidth="1"/>
    <col min="20" max="20" width="11.8984375" style="1" customWidth="1"/>
    <col min="21" max="21" width="4.8984375" style="1" customWidth="1"/>
    <col min="22" max="22" width="7.8984375" style="1" customWidth="1"/>
    <col min="23" max="23" width="9.296875" style="1" customWidth="1"/>
    <col min="24" max="24" width="7.8984375" style="1" customWidth="1"/>
    <col min="25" max="256" width="7.5" style="1" customWidth="1"/>
  </cols>
  <sheetData>
    <row r="1" spans="1:24" ht="27" customHeight="1">
      <c r="A1" s="134"/>
      <c r="B1" s="134"/>
      <c r="C1" s="134"/>
      <c r="D1" s="135" t="str">
        <f>"ตารางคำนวณ "&amp;'Secured - Table 1'!$F$33</f>
        <v>ตารางคำนวณ เงินกู้ปกติ , MRTA</v>
      </c>
      <c r="E1" s="136"/>
      <c r="F1" s="136"/>
      <c r="G1" s="136"/>
      <c r="H1" s="136"/>
      <c r="I1" s="136"/>
      <c r="J1" s="136"/>
      <c r="K1" s="136"/>
      <c r="L1" s="136"/>
      <c r="M1" s="136"/>
      <c r="N1" s="136"/>
      <c r="O1" s="136"/>
      <c r="P1" s="137"/>
      <c r="Q1" s="134"/>
      <c r="R1" s="134"/>
      <c r="S1" s="134"/>
      <c r="T1" s="134"/>
      <c r="U1" s="134"/>
      <c r="V1" s="134"/>
      <c r="W1" s="134"/>
      <c r="X1" s="134"/>
    </row>
    <row r="2" spans="1:24" ht="9" customHeight="1">
      <c r="A2" s="134"/>
      <c r="B2" s="134"/>
      <c r="C2" s="134"/>
      <c r="D2" s="134"/>
      <c r="E2" s="138"/>
      <c r="F2" s="139"/>
      <c r="G2" s="134"/>
      <c r="H2" s="138"/>
      <c r="I2" s="139"/>
      <c r="J2" s="134"/>
      <c r="K2" s="138"/>
      <c r="L2" s="139"/>
      <c r="M2" s="134"/>
      <c r="N2" s="134"/>
      <c r="O2" s="134"/>
      <c r="P2" s="134"/>
      <c r="Q2" s="134"/>
      <c r="R2" s="134"/>
      <c r="S2" s="134"/>
      <c r="T2" s="134"/>
      <c r="U2" s="134"/>
      <c r="V2" s="134"/>
      <c r="W2" s="134"/>
      <c r="X2" s="134"/>
    </row>
    <row r="3" spans="1:24" ht="36" customHeight="1">
      <c r="A3" s="134"/>
      <c r="B3" s="134"/>
      <c r="C3" s="134"/>
      <c r="D3" s="140"/>
      <c r="E3" s="141"/>
      <c r="F3" s="142"/>
      <c r="G3" s="143" t="s">
        <v>100</v>
      </c>
      <c r="H3" s="144" t="s">
        <v>101</v>
      </c>
      <c r="I3" s="144" t="s">
        <v>102</v>
      </c>
      <c r="J3" s="144" t="s">
        <v>103</v>
      </c>
      <c r="K3" s="145" t="s">
        <v>104</v>
      </c>
      <c r="L3" s="146" t="s">
        <v>105</v>
      </c>
      <c r="M3" s="143" t="s">
        <v>106</v>
      </c>
      <c r="N3" s="144" t="s">
        <v>107</v>
      </c>
      <c r="O3" s="144" t="s">
        <v>108</v>
      </c>
      <c r="P3" s="147" t="s">
        <v>109</v>
      </c>
      <c r="Q3" s="134"/>
      <c r="R3" s="134"/>
      <c r="S3" s="134"/>
      <c r="T3" s="134"/>
      <c r="U3" s="134"/>
      <c r="V3" s="134"/>
      <c r="W3" s="134"/>
      <c r="X3" s="134"/>
    </row>
    <row r="4" spans="1:24" ht="18" customHeight="1">
      <c r="A4" s="134"/>
      <c r="B4" s="134"/>
      <c r="C4" s="134"/>
      <c r="D4" s="148" t="s">
        <v>110</v>
      </c>
      <c r="E4" s="149"/>
      <c r="F4" s="150"/>
      <c r="G4" s="151">
        <f>'Secured - Table 1'!$F$34</f>
        <v>0</v>
      </c>
      <c r="H4" s="152"/>
      <c r="I4" s="152">
        <f>'Secured - Table 1'!$F$35*12</f>
        <v>312</v>
      </c>
      <c r="J4" s="153">
        <f>($J$7*$C$7+$J$8*$C$8+$J$9*$C$9+$J$10*$C$10+$J$11*('Secured - Table 1'!$F$35*12-SUM($C$7:$C$10)))/('Secured - Table 1'!$F$35*12)</f>
        <v>7.1403846153846165E-2</v>
      </c>
      <c r="K4" s="154">
        <f>IF(OR($G$7=0,$I$8=0),0,PMT($J4/12,$I4,-$G4))</f>
        <v>0</v>
      </c>
      <c r="L4" s="155"/>
      <c r="M4" s="156">
        <f>IF(OR($G$7=0,$I$8=0),0,ROUNDUP(PMT(($J4+1%)/12,$I4,-$G4),-1))</f>
        <v>0</v>
      </c>
      <c r="N4" s="157">
        <f>IF(OR($G$7=0,$I$8=0),0,370-COUNTIF(G23:G392,0))</f>
        <v>0</v>
      </c>
      <c r="O4" s="158">
        <f>SUM(H23:H392)</f>
        <v>0</v>
      </c>
      <c r="P4" s="159">
        <f>IF(OR($G$7=0,$I$8=0),0,SUM(F23:F58))</f>
        <v>0</v>
      </c>
      <c r="Q4" s="160"/>
      <c r="R4" s="161"/>
      <c r="S4" s="134"/>
      <c r="T4" s="134"/>
      <c r="U4" s="134"/>
      <c r="V4" s="134"/>
      <c r="W4" s="134"/>
      <c r="X4" s="134"/>
    </row>
    <row r="5" spans="1:24" ht="18" customHeight="1">
      <c r="A5" s="134"/>
      <c r="B5" s="134"/>
      <c r="C5" s="134"/>
      <c r="D5" s="162" t="s">
        <v>111</v>
      </c>
      <c r="E5" s="163"/>
      <c r="F5" s="164"/>
      <c r="G5" s="165">
        <f>'Secured - Table 1'!$F$34</f>
        <v>0</v>
      </c>
      <c r="H5" s="166"/>
      <c r="I5" s="166">
        <f>I4-12</f>
        <v>300</v>
      </c>
      <c r="J5" s="167">
        <f>($J$7*$C$7+$J$8*$C$8+$J$9*$C$9+$J$10*$C$10+$J$11*('Secured - Table 1'!$F$35*12-SUM($C$7:$C$10)))/('Secured - Table 1'!$F$35*12)</f>
        <v>7.1403846153846165E-2</v>
      </c>
      <c r="K5" s="168">
        <f>IF(OR($G$7=0,$I$8=0),0,PMT($J5/12,$I5,-$G5))</f>
        <v>0</v>
      </c>
      <c r="L5" s="169"/>
      <c r="M5" s="170">
        <f>IF(OR($G$7=0,$I$8=0),0,ROUNDUP(PMT(($J5+1%)/12,$I5,-$G5),-1))</f>
        <v>0</v>
      </c>
      <c r="N5" s="171">
        <f>IF(OR($G$7=0,$I$8=0),0,370-COUNTIF(K35:K392,0))</f>
        <v>0</v>
      </c>
      <c r="O5" s="172">
        <f>SUM(L23:L392)</f>
        <v>0</v>
      </c>
      <c r="P5" s="173">
        <f>IF(OR($G$7=0,$I$8=0),0,SUM(J23:J58))</f>
        <v>0</v>
      </c>
      <c r="Q5" s="134"/>
      <c r="R5" s="161"/>
      <c r="S5" s="134"/>
      <c r="T5" s="134"/>
      <c r="U5" s="134"/>
      <c r="V5" s="134"/>
      <c r="W5" s="134"/>
      <c r="X5" s="134"/>
    </row>
    <row r="6" spans="1:24" ht="18" customHeight="1">
      <c r="A6" s="134"/>
      <c r="B6" s="134"/>
      <c r="C6" s="134"/>
      <c r="D6" s="174" t="s">
        <v>112</v>
      </c>
      <c r="E6" s="175"/>
      <c r="F6" s="176"/>
      <c r="G6" s="151"/>
      <c r="H6" s="177"/>
      <c r="I6" s="152"/>
      <c r="J6" s="153"/>
      <c r="K6" s="154"/>
      <c r="L6" s="178"/>
      <c r="M6" s="179"/>
      <c r="N6" s="180"/>
      <c r="O6" s="152"/>
      <c r="P6" s="181"/>
      <c r="Q6" s="134"/>
      <c r="R6" s="182"/>
      <c r="S6" s="134"/>
      <c r="T6" s="134"/>
      <c r="U6" s="134"/>
      <c r="V6" s="134"/>
      <c r="W6" s="183"/>
      <c r="X6" s="134"/>
    </row>
    <row r="7" spans="1:24" ht="18" customHeight="1">
      <c r="A7" s="151">
        <v>0</v>
      </c>
      <c r="B7" s="184">
        <f>J7</f>
        <v>6.9000000000000006E-2</v>
      </c>
      <c r="C7" s="185">
        <f>VLOOKUP('Secured - Table 1'!$F$33,'Secured - Table 1'!$L$104:$AW$108,'Secured - Table 1'!M$76,FALSE)</f>
        <v>12</v>
      </c>
      <c r="D7" s="186"/>
      <c r="E7" s="187">
        <f>'Secured - Table 1'!E37</f>
        <v>420</v>
      </c>
      <c r="F7" s="188" t="str">
        <f>'Secured - Table 1'!F37</f>
        <v>MRR-2.00%</v>
      </c>
      <c r="G7" s="189">
        <f>'Secured - Table 1'!$F$34</f>
        <v>0</v>
      </c>
      <c r="H7" s="190"/>
      <c r="I7" s="191">
        <f>'Secured - Table 1'!$F$35*12</f>
        <v>312</v>
      </c>
      <c r="J7" s="192">
        <f>'Secured - Table 1'!H37</f>
        <v>6.9000000000000006E-2</v>
      </c>
      <c r="K7" s="193">
        <f>IF(OR($G$7=0,$I$8=0),0,PMT($J7/12,$I7,-$G7))</f>
        <v>0</v>
      </c>
      <c r="L7" s="194"/>
      <c r="M7" s="195"/>
      <c r="N7" s="196"/>
      <c r="O7" s="191"/>
      <c r="P7" s="197"/>
      <c r="Q7" s="134"/>
      <c r="R7" s="198"/>
      <c r="S7" s="134"/>
      <c r="T7" s="134"/>
      <c r="U7" s="134"/>
      <c r="V7" s="134"/>
      <c r="W7" s="134"/>
      <c r="X7" s="134"/>
    </row>
    <row r="8" spans="1:24" ht="18" customHeight="1">
      <c r="A8" s="189">
        <f>SUM(C$7:C7)+1</f>
        <v>13</v>
      </c>
      <c r="B8" s="199">
        <f>J8</f>
        <v>7.9000000000000001E-2</v>
      </c>
      <c r="C8" s="185">
        <f>VLOOKUP('Secured - Table 1'!$F$33,'Secured - Table 1'!$L$104:$AW$108,'Secured - Table 1'!N$76,FALSE)</f>
        <v>0</v>
      </c>
      <c r="D8" s="186"/>
      <c r="E8" s="187" t="str">
        <f>'Secured - Table 1'!E38</f>
        <v>ปีที่ 1</v>
      </c>
      <c r="F8" s="188" t="str">
        <f>'Secured - Table 1'!F38</f>
        <v>MLR-1.25%</v>
      </c>
      <c r="G8" s="189">
        <f>VLOOKUP(A8,$D$22:$T$392,10,FALSE)</f>
        <v>0</v>
      </c>
      <c r="H8" s="190"/>
      <c r="I8" s="191">
        <f>I7-C7</f>
        <v>300</v>
      </c>
      <c r="J8" s="192">
        <f>'Secured - Table 1'!H38</f>
        <v>7.9000000000000001E-2</v>
      </c>
      <c r="K8" s="193">
        <f>IF(OR($G$7=0,$I$8=0),0,PMT($J8/12,$I8,-$G8))</f>
        <v>0</v>
      </c>
      <c r="L8" s="194"/>
      <c r="M8" s="195"/>
      <c r="N8" s="196"/>
      <c r="O8" s="191"/>
      <c r="P8" s="197"/>
      <c r="Q8" s="200" t="str">
        <f>$V$20</f>
        <v>% ปรับปรุงค่างวดแบบขั้นบันได</v>
      </c>
      <c r="R8" s="201" t="s">
        <v>113</v>
      </c>
      <c r="S8" s="202" t="s">
        <v>114</v>
      </c>
      <c r="T8" s="134"/>
      <c r="U8" s="134"/>
      <c r="V8" s="134"/>
      <c r="W8" s="134"/>
      <c r="X8" s="134"/>
    </row>
    <row r="9" spans="1:24" ht="18" customHeight="1">
      <c r="A9" s="189">
        <f>SUM(C$7:C8)+1</f>
        <v>13</v>
      </c>
      <c r="B9" s="199">
        <f>J9</f>
        <v>7.9000000000000001E-2</v>
      </c>
      <c r="C9" s="185">
        <f>VLOOKUP('Secured - Table 1'!$F$33,'Secured - Table 1'!$L$104:$AW$108,'Secured - Table 1'!O$76,FALSE)</f>
        <v>0</v>
      </c>
      <c r="D9" s="186"/>
      <c r="E9" s="187" t="str">
        <f>'Secured - Table 1'!E39</f>
        <v xml:space="preserve"> </v>
      </c>
      <c r="F9" s="188">
        <f>'Secured - Table 1'!F39</f>
        <v>-1</v>
      </c>
      <c r="G9" s="189">
        <f>VLOOKUP(A9,$D$22:$T$392,10,FALSE)</f>
        <v>0</v>
      </c>
      <c r="H9" s="190"/>
      <c r="I9" s="191">
        <f>I8-C8</f>
        <v>300</v>
      </c>
      <c r="J9" s="192">
        <f>'Secured - Table 1'!H39</f>
        <v>7.9000000000000001E-2</v>
      </c>
      <c r="K9" s="193">
        <f>IF(OR($G$7=0,$I$8=0),0,PMT($J9/12,$I9,-$G9))</f>
        <v>0</v>
      </c>
      <c r="L9" s="203" t="s">
        <v>115</v>
      </c>
      <c r="M9" s="204">
        <f>ROUNDUP($M10/$Q9,-1)</f>
        <v>0</v>
      </c>
      <c r="N9" s="196"/>
      <c r="O9" s="191"/>
      <c r="P9" s="197"/>
      <c r="Q9" s="205">
        <v>1.1000000000000001</v>
      </c>
      <c r="R9" s="206"/>
      <c r="S9" s="197"/>
      <c r="T9" s="134"/>
      <c r="U9" s="134"/>
      <c r="V9" s="134"/>
      <c r="W9" s="134"/>
      <c r="X9" s="134"/>
    </row>
    <row r="10" spans="1:24" ht="18" customHeight="1">
      <c r="A10" s="189">
        <f>SUM(C$7:C9)+1</f>
        <v>13</v>
      </c>
      <c r="B10" s="199">
        <f>J10</f>
        <v>7.9000000000000001E-2</v>
      </c>
      <c r="C10" s="185">
        <f>VLOOKUP('Secured - Table 1'!$F$33,'Secured - Table 1'!$L$104:$AW$108,'Secured - Table 1'!P$76,FALSE)</f>
        <v>0</v>
      </c>
      <c r="D10" s="186"/>
      <c r="E10" s="187" t="str">
        <f>'Secured - Table 1'!E40</f>
        <v xml:space="preserve"> </v>
      </c>
      <c r="F10" s="188">
        <f>'Secured - Table 1'!F40</f>
        <v>-1</v>
      </c>
      <c r="G10" s="189">
        <f>VLOOKUP(A10,$D$22:$T$392,10,FALSE)</f>
        <v>0</v>
      </c>
      <c r="H10" s="190"/>
      <c r="I10" s="191">
        <f>I9-C9</f>
        <v>300</v>
      </c>
      <c r="J10" s="192">
        <f>'Secured - Table 1'!H40</f>
        <v>7.9000000000000001E-2</v>
      </c>
      <c r="K10" s="193">
        <f>IF(OR($G$7=0,$I$8=0),0,PMT($J10/12,$I10,-$G10))</f>
        <v>0</v>
      </c>
      <c r="L10" s="203" t="s">
        <v>116</v>
      </c>
      <c r="M10" s="204">
        <f>ROUNDUP($M$4*$Q10,-1)</f>
        <v>0</v>
      </c>
      <c r="N10" s="196"/>
      <c r="O10" s="191"/>
      <c r="P10" s="197"/>
      <c r="Q10" s="207">
        <f>IF(OR($G$7=0,$I$8=0),0,VLOOKUP($I$8/12,$V$22:$X$52,2))</f>
        <v>0</v>
      </c>
      <c r="R10" s="206">
        <f>IF(M9=0,0,M10/M9)</f>
        <v>0</v>
      </c>
      <c r="S10" s="197">
        <f>M10-M9</f>
        <v>0</v>
      </c>
      <c r="T10" s="134"/>
      <c r="U10" s="134"/>
      <c r="V10" s="134"/>
      <c r="W10" s="134"/>
      <c r="X10" s="134"/>
    </row>
    <row r="11" spans="1:24" ht="18" customHeight="1">
      <c r="A11" s="165">
        <f>SUM(C$7:C10)+1</f>
        <v>13</v>
      </c>
      <c r="B11" s="208">
        <f>J11</f>
        <v>7.1500000000000008E-2</v>
      </c>
      <c r="C11" s="134"/>
      <c r="D11" s="209"/>
      <c r="E11" s="210" t="str">
        <f>'Secured - Table 1'!E41</f>
        <v xml:space="preserve"> </v>
      </c>
      <c r="F11" s="211" t="str">
        <f>'Secured - Table 1'!F41</f>
        <v>MRR-0.75%</v>
      </c>
      <c r="G11" s="212">
        <f>VLOOKUP(A11,$D$22:$T$392,10,FALSE)</f>
        <v>0</v>
      </c>
      <c r="H11" s="213"/>
      <c r="I11" s="214">
        <f>I10-C10</f>
        <v>300</v>
      </c>
      <c r="J11" s="215">
        <f>'Secured - Table 1'!H41</f>
        <v>7.1500000000000008E-2</v>
      </c>
      <c r="K11" s="216">
        <f>IF(OR($G$7=0,$I$8=0),0,PMT($J11/12,$I11,-$G11))</f>
        <v>0</v>
      </c>
      <c r="L11" s="217" t="s">
        <v>117</v>
      </c>
      <c r="M11" s="218">
        <f>IF(OR($G$7=0,$I$8=0),0,ROUNDUP(PMT($J$11/12,$N$4-48,-$M$71),-1))</f>
        <v>0</v>
      </c>
      <c r="N11" s="219">
        <f>IF(OR($G$7=0,$I$8=0),0,370-COUNTIF(O23:O392,0))</f>
        <v>0</v>
      </c>
      <c r="O11" s="214">
        <f>SUM(P23:P392)</f>
        <v>0</v>
      </c>
      <c r="P11" s="220">
        <f>IF(OR($G$7=0,$I$8=0),0,SUM(N23:N58))</f>
        <v>0</v>
      </c>
      <c r="Q11" s="221"/>
      <c r="R11" s="222">
        <f>IF(M10=0,0,M11/M10)</f>
        <v>0</v>
      </c>
      <c r="S11" s="223">
        <f>M11-M10</f>
        <v>0</v>
      </c>
      <c r="T11" s="134"/>
      <c r="U11" s="134"/>
      <c r="V11" s="134"/>
      <c r="W11" s="134"/>
      <c r="X11" s="134"/>
    </row>
    <row r="12" spans="1:24" ht="18" customHeight="1">
      <c r="A12" s="134"/>
      <c r="B12" s="134"/>
      <c r="C12" s="134"/>
      <c r="D12" s="224" t="s">
        <v>118</v>
      </c>
      <c r="E12" s="225"/>
      <c r="F12" s="226"/>
      <c r="G12" s="227"/>
      <c r="H12" s="228"/>
      <c r="I12" s="229"/>
      <c r="J12" s="230"/>
      <c r="K12" s="231"/>
      <c r="L12" s="232"/>
      <c r="M12" s="233"/>
      <c r="N12" s="234"/>
      <c r="O12" s="229"/>
      <c r="P12" s="235"/>
      <c r="Q12" s="134"/>
      <c r="R12" s="134"/>
      <c r="S12" s="134"/>
      <c r="T12" s="134"/>
      <c r="U12" s="134"/>
      <c r="V12" s="134"/>
      <c r="W12" s="134"/>
      <c r="X12" s="134"/>
    </row>
    <row r="13" spans="1:24" ht="18" customHeight="1">
      <c r="A13" s="151">
        <f t="shared" ref="A13:C16" si="0">A7</f>
        <v>0</v>
      </c>
      <c r="B13" s="184">
        <f t="shared" si="0"/>
        <v>6.9000000000000006E-2</v>
      </c>
      <c r="C13" s="185">
        <f t="shared" si="0"/>
        <v>12</v>
      </c>
      <c r="D13" s="186"/>
      <c r="E13" s="187">
        <f t="shared" ref="E13:F17" si="1">E7</f>
        <v>420</v>
      </c>
      <c r="F13" s="188" t="str">
        <f t="shared" si="1"/>
        <v>MRR-2.00%</v>
      </c>
      <c r="G13" s="189">
        <f>'Secured - Table 1'!$F$34</f>
        <v>0</v>
      </c>
      <c r="H13" s="190"/>
      <c r="I13" s="191">
        <f>'Secured - Table 1'!$F$35*12</f>
        <v>312</v>
      </c>
      <c r="J13" s="192">
        <f>J7</f>
        <v>6.9000000000000006E-2</v>
      </c>
      <c r="K13" s="236">
        <f>IF(OR($G$7=0,$I$8=0),0,$G13*IF($C$13&lt;12,$J$14,$J13)*31/365)</f>
        <v>0</v>
      </c>
      <c r="L13" s="194"/>
      <c r="M13" s="195"/>
      <c r="N13" s="196"/>
      <c r="O13" s="191"/>
      <c r="P13" s="197"/>
      <c r="Q13" s="134"/>
      <c r="R13" s="134"/>
      <c r="S13" s="134"/>
      <c r="T13" s="134"/>
      <c r="U13" s="134"/>
      <c r="V13" s="134"/>
      <c r="W13" s="134"/>
      <c r="X13" s="134"/>
    </row>
    <row r="14" spans="1:24" ht="18" customHeight="1">
      <c r="A14" s="189">
        <f t="shared" si="0"/>
        <v>13</v>
      </c>
      <c r="B14" s="199">
        <f t="shared" si="0"/>
        <v>7.9000000000000001E-2</v>
      </c>
      <c r="C14" s="185">
        <f t="shared" si="0"/>
        <v>0</v>
      </c>
      <c r="D14" s="186"/>
      <c r="E14" s="187" t="str">
        <f t="shared" si="1"/>
        <v>ปีที่ 1</v>
      </c>
      <c r="F14" s="188" t="str">
        <f t="shared" si="1"/>
        <v>MLR-1.25%</v>
      </c>
      <c r="G14" s="189">
        <f>VLOOKUP(A14,$D$22:$T$392,14,FALSE)</f>
        <v>0</v>
      </c>
      <c r="H14" s="190"/>
      <c r="I14" s="191">
        <f>I8</f>
        <v>300</v>
      </c>
      <c r="J14" s="192">
        <f>J8</f>
        <v>7.9000000000000001E-2</v>
      </c>
      <c r="K14" s="237">
        <f>IF(OR($G$7=0,$I$8=0),0,IF($C$13&lt;12,K13,PMT($J14/12,$I14,-$G14)))</f>
        <v>0</v>
      </c>
      <c r="L14" s="203" t="s">
        <v>119</v>
      </c>
      <c r="M14" s="204">
        <f>ROUNDUP($K13,-1)</f>
        <v>0</v>
      </c>
      <c r="N14" s="196"/>
      <c r="O14" s="191"/>
      <c r="P14" s="197"/>
      <c r="Q14" s="200" t="str">
        <f>$V$20</f>
        <v>% ปรับปรุงค่างวดแบบขั้นบันได</v>
      </c>
      <c r="R14" s="201" t="s">
        <v>113</v>
      </c>
      <c r="S14" s="202" t="s">
        <v>114</v>
      </c>
      <c r="T14" s="134"/>
      <c r="U14" s="134"/>
      <c r="V14" s="134"/>
      <c r="W14" s="134"/>
      <c r="X14" s="134"/>
    </row>
    <row r="15" spans="1:24" ht="18" customHeight="1">
      <c r="A15" s="189">
        <f t="shared" si="0"/>
        <v>13</v>
      </c>
      <c r="B15" s="199">
        <f t="shared" si="0"/>
        <v>7.9000000000000001E-2</v>
      </c>
      <c r="C15" s="185">
        <f t="shared" si="0"/>
        <v>0</v>
      </c>
      <c r="D15" s="186"/>
      <c r="E15" s="187" t="str">
        <f t="shared" si="1"/>
        <v xml:space="preserve"> </v>
      </c>
      <c r="F15" s="188">
        <f t="shared" si="1"/>
        <v>-1</v>
      </c>
      <c r="G15" s="189">
        <f>VLOOKUP(A15,$D$22:$T$392,14,FALSE)</f>
        <v>0</v>
      </c>
      <c r="H15" s="190"/>
      <c r="I15" s="191">
        <f>I9</f>
        <v>300</v>
      </c>
      <c r="J15" s="192">
        <f>J9</f>
        <v>7.9000000000000001E-2</v>
      </c>
      <c r="K15" s="193">
        <f>IF(OR($G$7=0,$I$8=0),0,PMT($J15/12,$I15,-$G15))</f>
        <v>0</v>
      </c>
      <c r="L15" s="203" t="s">
        <v>120</v>
      </c>
      <c r="M15" s="204">
        <f>ROUNDUP($M16/$Q15,-1)</f>
        <v>0</v>
      </c>
      <c r="N15" s="196"/>
      <c r="O15" s="191"/>
      <c r="P15" s="197"/>
      <c r="Q15" s="205">
        <v>1.1000000000000001</v>
      </c>
      <c r="R15" s="206"/>
      <c r="S15" s="197"/>
      <c r="T15" s="134"/>
      <c r="U15" s="134"/>
      <c r="V15" s="134"/>
      <c r="W15" s="134"/>
      <c r="X15" s="134"/>
    </row>
    <row r="16" spans="1:24" ht="18" customHeight="1">
      <c r="A16" s="189">
        <f t="shared" si="0"/>
        <v>13</v>
      </c>
      <c r="B16" s="199">
        <f t="shared" si="0"/>
        <v>7.9000000000000001E-2</v>
      </c>
      <c r="C16" s="185">
        <f t="shared" si="0"/>
        <v>0</v>
      </c>
      <c r="D16" s="186"/>
      <c r="E16" s="187" t="str">
        <f t="shared" si="1"/>
        <v xml:space="preserve"> </v>
      </c>
      <c r="F16" s="188">
        <f t="shared" si="1"/>
        <v>-1</v>
      </c>
      <c r="G16" s="189">
        <f>VLOOKUP(A16,$D$22:$T$392,14,FALSE)</f>
        <v>0</v>
      </c>
      <c r="H16" s="190"/>
      <c r="I16" s="191">
        <f>I10</f>
        <v>300</v>
      </c>
      <c r="J16" s="192">
        <f>J10</f>
        <v>7.9000000000000001E-2</v>
      </c>
      <c r="K16" s="193">
        <f>IF(OR($G$7=0,$I$8=0),0,PMT($J16/12,$I16,-$G16))</f>
        <v>0</v>
      </c>
      <c r="L16" s="203" t="s">
        <v>121</v>
      </c>
      <c r="M16" s="204">
        <f>ROUNDUP($M$5*$Q16,-1)</f>
        <v>0</v>
      </c>
      <c r="N16" s="196"/>
      <c r="O16" s="191"/>
      <c r="P16" s="197"/>
      <c r="Q16" s="207">
        <f>IF(OR($G$7=0,$I$8=0),0,VLOOKUP($I$8/12,$V$22:$X$52,3))</f>
        <v>0</v>
      </c>
      <c r="R16" s="206">
        <f>IF(M15=0,0,M16/M15)</f>
        <v>0</v>
      </c>
      <c r="S16" s="197">
        <f>M16-M15</f>
        <v>0</v>
      </c>
      <c r="T16" s="134"/>
      <c r="U16" s="134"/>
      <c r="V16" s="134"/>
      <c r="W16" s="134"/>
      <c r="X16" s="134"/>
    </row>
    <row r="17" spans="1:24" ht="18" customHeight="1">
      <c r="A17" s="165">
        <f>A11</f>
        <v>13</v>
      </c>
      <c r="B17" s="208">
        <f>B11</f>
        <v>7.1500000000000008E-2</v>
      </c>
      <c r="C17" s="134"/>
      <c r="D17" s="238"/>
      <c r="E17" s="239" t="str">
        <f t="shared" si="1"/>
        <v xml:space="preserve"> </v>
      </c>
      <c r="F17" s="240" t="str">
        <f t="shared" si="1"/>
        <v>MRR-0.75%</v>
      </c>
      <c r="G17" s="241">
        <f>VLOOKUP(A17,$D$22:$T$392,14,FALSE)</f>
        <v>0</v>
      </c>
      <c r="H17" s="242"/>
      <c r="I17" s="243">
        <f>I11</f>
        <v>300</v>
      </c>
      <c r="J17" s="244">
        <f>J11</f>
        <v>7.1500000000000008E-2</v>
      </c>
      <c r="K17" s="245">
        <f>IF(OR($G$7=0,$I$8=0),0,PMT($J17/12,$I17,-$G17))</f>
        <v>0</v>
      </c>
      <c r="L17" s="246" t="s">
        <v>122</v>
      </c>
      <c r="M17" s="247">
        <f>IF(OR($G$7=0,$I$8=0),0,ROUNDUP(PMT($J17/12,$N$5-60,-$Q$83),-1))</f>
        <v>0</v>
      </c>
      <c r="N17" s="248">
        <f>IF(OR($G$7=0,$I$8=0),0,370-COUNTIF(S23:S392,0))</f>
        <v>0</v>
      </c>
      <c r="O17" s="243">
        <f>SUM(T23:T392)</f>
        <v>0</v>
      </c>
      <c r="P17" s="223">
        <f>IF(OR($G$7=0,$I$8=0),0,SUM(R23:R58))</f>
        <v>0</v>
      </c>
      <c r="Q17" s="249"/>
      <c r="R17" s="222">
        <f>IF(M16=0,0,M17/M16)</f>
        <v>0</v>
      </c>
      <c r="S17" s="223">
        <f>M17-M16</f>
        <v>0</v>
      </c>
      <c r="T17" s="134"/>
      <c r="U17" s="134"/>
      <c r="V17" s="134"/>
      <c r="W17" s="134"/>
      <c r="X17" s="134"/>
    </row>
    <row r="18" spans="1:24" ht="12.95" customHeight="1">
      <c r="A18" s="134"/>
      <c r="B18" s="134"/>
      <c r="C18" s="134"/>
      <c r="D18" s="134"/>
      <c r="E18" s="134"/>
      <c r="F18" s="134"/>
      <c r="G18" s="134"/>
      <c r="H18" s="134"/>
      <c r="I18" s="134"/>
      <c r="J18" s="134"/>
      <c r="K18" s="134"/>
      <c r="L18" s="134"/>
      <c r="M18" s="134"/>
      <c r="N18" s="134"/>
      <c r="O18" s="134"/>
      <c r="P18" s="134"/>
      <c r="Q18" s="134"/>
      <c r="R18" s="134"/>
      <c r="S18" s="134"/>
      <c r="T18" s="134"/>
      <c r="U18" s="134"/>
      <c r="V18" s="134"/>
      <c r="W18" s="134"/>
      <c r="X18" s="134"/>
    </row>
    <row r="19" spans="1:24" ht="12.95" customHeight="1">
      <c r="A19" s="134"/>
      <c r="B19" s="134"/>
      <c r="C19" s="134"/>
      <c r="D19" s="134"/>
      <c r="E19" s="134"/>
      <c r="F19" s="134"/>
      <c r="G19" s="134"/>
      <c r="H19" s="134"/>
      <c r="I19" s="134"/>
      <c r="J19" s="134"/>
      <c r="K19" s="134"/>
      <c r="L19" s="134"/>
      <c r="M19" s="134"/>
      <c r="N19" s="134"/>
      <c r="O19" s="134"/>
      <c r="P19" s="134"/>
      <c r="Q19" s="134"/>
      <c r="R19" s="134"/>
      <c r="S19" s="134"/>
      <c r="T19" s="134"/>
      <c r="U19" s="134"/>
      <c r="V19" s="134"/>
      <c r="W19" s="134"/>
      <c r="X19" s="134"/>
    </row>
    <row r="20" spans="1:24" ht="18" customHeight="1">
      <c r="A20" s="250"/>
      <c r="B20" s="251"/>
      <c r="C20" s="252"/>
      <c r="D20" s="253"/>
      <c r="E20" s="254" t="str">
        <f>D4</f>
        <v>1. แบบคงที่</v>
      </c>
      <c r="F20" s="255"/>
      <c r="G20" s="255"/>
      <c r="H20" s="256"/>
      <c r="I20" s="257" t="str">
        <f>D5</f>
        <v>2. แบบคงที่ มี Grace Period</v>
      </c>
      <c r="J20" s="255"/>
      <c r="K20" s="255"/>
      <c r="L20" s="258"/>
      <c r="M20" s="254" t="str">
        <f>D6</f>
        <v>3. แบบขั้นบันได</v>
      </c>
      <c r="N20" s="255"/>
      <c r="O20" s="259"/>
      <c r="P20" s="260"/>
      <c r="Q20" s="257" t="str">
        <f>D12</f>
        <v>4. แบบขั้นบันได มี Grace Period</v>
      </c>
      <c r="R20" s="255"/>
      <c r="S20" s="259"/>
      <c r="T20" s="258"/>
      <c r="U20" s="134"/>
      <c r="V20" s="261" t="s">
        <v>123</v>
      </c>
      <c r="W20" s="262"/>
      <c r="X20" s="263"/>
    </row>
    <row r="21" spans="1:24" ht="36.950000000000003" customHeight="1">
      <c r="A21" s="264" t="s">
        <v>124</v>
      </c>
      <c r="B21" s="265" t="s">
        <v>125</v>
      </c>
      <c r="C21" s="266" t="s">
        <v>126</v>
      </c>
      <c r="D21" s="267" t="s">
        <v>127</v>
      </c>
      <c r="E21" s="268" t="s">
        <v>128</v>
      </c>
      <c r="F21" s="269" t="s">
        <v>129</v>
      </c>
      <c r="G21" s="269" t="s">
        <v>130</v>
      </c>
      <c r="H21" s="270" t="s">
        <v>131</v>
      </c>
      <c r="I21" s="271" t="s">
        <v>128</v>
      </c>
      <c r="J21" s="269" t="s">
        <v>129</v>
      </c>
      <c r="K21" s="269" t="s">
        <v>130</v>
      </c>
      <c r="L21" s="272" t="s">
        <v>131</v>
      </c>
      <c r="M21" s="268" t="s">
        <v>128</v>
      </c>
      <c r="N21" s="269" t="s">
        <v>129</v>
      </c>
      <c r="O21" s="269" t="s">
        <v>130</v>
      </c>
      <c r="P21" s="270" t="s">
        <v>131</v>
      </c>
      <c r="Q21" s="271" t="s">
        <v>128</v>
      </c>
      <c r="R21" s="269" t="s">
        <v>129</v>
      </c>
      <c r="S21" s="269" t="s">
        <v>130</v>
      </c>
      <c r="T21" s="272" t="s">
        <v>131</v>
      </c>
      <c r="U21" s="134"/>
      <c r="V21" s="273" t="s">
        <v>132</v>
      </c>
      <c r="W21" s="274" t="s">
        <v>133</v>
      </c>
      <c r="X21" s="275" t="s">
        <v>134</v>
      </c>
    </row>
    <row r="22" spans="1:24" ht="15" customHeight="1">
      <c r="A22" s="276"/>
      <c r="B22" s="277"/>
      <c r="C22" s="181">
        <v>0</v>
      </c>
      <c r="D22" s="278">
        <v>0</v>
      </c>
      <c r="E22" s="279"/>
      <c r="F22" s="280"/>
      <c r="G22" s="280"/>
      <c r="H22" s="281">
        <f>-$G$7</f>
        <v>0</v>
      </c>
      <c r="I22" s="282"/>
      <c r="J22" s="280"/>
      <c r="K22" s="280"/>
      <c r="L22" s="283">
        <f>-$G$7</f>
        <v>0</v>
      </c>
      <c r="M22" s="279"/>
      <c r="N22" s="280"/>
      <c r="O22" s="284"/>
      <c r="P22" s="281">
        <f>-$G$7</f>
        <v>0</v>
      </c>
      <c r="Q22" s="282"/>
      <c r="R22" s="280"/>
      <c r="S22" s="284"/>
      <c r="T22" s="283">
        <f>-$G$7</f>
        <v>0</v>
      </c>
      <c r="U22" s="134"/>
      <c r="V22" s="285">
        <v>0</v>
      </c>
      <c r="W22" s="286">
        <v>1</v>
      </c>
      <c r="X22" s="287">
        <v>1.03</v>
      </c>
    </row>
    <row r="23" spans="1:24" ht="15" customHeight="1">
      <c r="A23" s="288">
        <f t="shared" ref="A23:A86" si="2">VLOOKUP(D23,$A$7:$B$11,2)</f>
        <v>6.9000000000000006E-2</v>
      </c>
      <c r="B23" s="289">
        <f t="shared" ref="B23:B86" si="3">A23/12</f>
        <v>5.7500000000000008E-3</v>
      </c>
      <c r="C23" s="197">
        <f t="shared" ref="C23:C86" si="4">INT((D23+11)/12)</f>
        <v>1</v>
      </c>
      <c r="D23" s="290">
        <v>1</v>
      </c>
      <c r="E23" s="291">
        <f>$G$7</f>
        <v>0</v>
      </c>
      <c r="F23" s="292">
        <f t="shared" ref="F23:F86" si="5">ROUND(E23*$B23,2)</f>
        <v>0</v>
      </c>
      <c r="G23" s="292">
        <f t="shared" ref="G23:G86" si="6">IF(E23&lt;H23,E23,H23-F23)</f>
        <v>0</v>
      </c>
      <c r="H23" s="293">
        <f t="shared" ref="H23:H86" si="7">IF(E23&lt;$M$4,E23+F23,$M$4)</f>
        <v>0</v>
      </c>
      <c r="I23" s="294">
        <f>$G$7</f>
        <v>0</v>
      </c>
      <c r="J23" s="292">
        <f t="shared" ref="J23:J86" si="8">ROUND(I23*$B23,2)</f>
        <v>0</v>
      </c>
      <c r="K23" s="292">
        <f t="shared" ref="K23:K86" si="9">IF(I23&lt;L23,I23,L23-J23)</f>
        <v>0</v>
      </c>
      <c r="L23" s="295">
        <f t="shared" ref="L23:L34" si="10">IF(I23&lt;$M$14,I23+J23,$M$14)</f>
        <v>0</v>
      </c>
      <c r="M23" s="291">
        <f>$G$7</f>
        <v>0</v>
      </c>
      <c r="N23" s="292">
        <f t="shared" ref="N23:N86" si="11">ROUND(M23*$B23,2)</f>
        <v>0</v>
      </c>
      <c r="O23" s="292">
        <f t="shared" ref="O23:O86" si="12">IF(M23&lt;P23,M23,P23-N23)</f>
        <v>0</v>
      </c>
      <c r="P23" s="296">
        <f t="shared" ref="P23:P46" si="13">IF(M23&lt;$M$9,M23+N23,$M$9)</f>
        <v>0</v>
      </c>
      <c r="Q23" s="294">
        <f>$G$7</f>
        <v>0</v>
      </c>
      <c r="R23" s="292">
        <f t="shared" ref="R23:R86" si="14">ROUND(Q23*$B23,2)</f>
        <v>0</v>
      </c>
      <c r="S23" s="292">
        <f t="shared" ref="S23:S86" si="15">IF(Q23&lt;T23,Q23,T23-R23)</f>
        <v>0</v>
      </c>
      <c r="T23" s="295">
        <f t="shared" ref="T23:T34" si="16">IF(Q23&lt;$M$14,Q23+R23,$M$14)</f>
        <v>0</v>
      </c>
      <c r="U23" s="134"/>
      <c r="V23" s="297">
        <v>1</v>
      </c>
      <c r="W23" s="298">
        <v>1</v>
      </c>
      <c r="X23" s="299">
        <v>1.03</v>
      </c>
    </row>
    <row r="24" spans="1:24" ht="15" customHeight="1">
      <c r="A24" s="288">
        <f t="shared" si="2"/>
        <v>6.9000000000000006E-2</v>
      </c>
      <c r="B24" s="289">
        <f t="shared" si="3"/>
        <v>5.7500000000000008E-3</v>
      </c>
      <c r="C24" s="197">
        <f t="shared" si="4"/>
        <v>1</v>
      </c>
      <c r="D24" s="290">
        <v>2</v>
      </c>
      <c r="E24" s="300">
        <f t="shared" ref="E24:E87" si="17">IF(E23&lt;H23,0,E23-G23)</f>
        <v>0</v>
      </c>
      <c r="F24" s="292">
        <f t="shared" si="5"/>
        <v>0</v>
      </c>
      <c r="G24" s="292">
        <f t="shared" si="6"/>
        <v>0</v>
      </c>
      <c r="H24" s="293">
        <f t="shared" si="7"/>
        <v>0</v>
      </c>
      <c r="I24" s="301">
        <f t="shared" ref="I24:I87" si="18">IF(I23&lt;L23,0,I23-K23)</f>
        <v>0</v>
      </c>
      <c r="J24" s="292">
        <f t="shared" si="8"/>
        <v>0</v>
      </c>
      <c r="K24" s="292">
        <f t="shared" si="9"/>
        <v>0</v>
      </c>
      <c r="L24" s="295">
        <f t="shared" si="10"/>
        <v>0</v>
      </c>
      <c r="M24" s="300">
        <f t="shared" ref="M24:M87" si="19">IF(M23&lt;P23,0,M23-O23)</f>
        <v>0</v>
      </c>
      <c r="N24" s="292">
        <f t="shared" si="11"/>
        <v>0</v>
      </c>
      <c r="O24" s="292">
        <f t="shared" si="12"/>
        <v>0</v>
      </c>
      <c r="P24" s="296">
        <f t="shared" si="13"/>
        <v>0</v>
      </c>
      <c r="Q24" s="301">
        <f t="shared" ref="Q24:Q87" si="20">IF(Q23&lt;T23,0,Q23-S23)</f>
        <v>0</v>
      </c>
      <c r="R24" s="292">
        <f t="shared" si="14"/>
        <v>0</v>
      </c>
      <c r="S24" s="292">
        <f t="shared" si="15"/>
        <v>0</v>
      </c>
      <c r="T24" s="295">
        <f t="shared" si="16"/>
        <v>0</v>
      </c>
      <c r="U24" s="134"/>
      <c r="V24" s="297">
        <v>2</v>
      </c>
      <c r="W24" s="298">
        <v>1</v>
      </c>
      <c r="X24" s="299">
        <v>1.03</v>
      </c>
    </row>
    <row r="25" spans="1:24" ht="15" customHeight="1">
      <c r="A25" s="288">
        <f t="shared" si="2"/>
        <v>6.9000000000000006E-2</v>
      </c>
      <c r="B25" s="289">
        <f t="shared" si="3"/>
        <v>5.7500000000000008E-3</v>
      </c>
      <c r="C25" s="197">
        <f t="shared" si="4"/>
        <v>1</v>
      </c>
      <c r="D25" s="290">
        <v>3</v>
      </c>
      <c r="E25" s="300">
        <f t="shared" si="17"/>
        <v>0</v>
      </c>
      <c r="F25" s="292">
        <f t="shared" si="5"/>
        <v>0</v>
      </c>
      <c r="G25" s="292">
        <f t="shared" si="6"/>
        <v>0</v>
      </c>
      <c r="H25" s="293">
        <f t="shared" si="7"/>
        <v>0</v>
      </c>
      <c r="I25" s="301">
        <f t="shared" si="18"/>
        <v>0</v>
      </c>
      <c r="J25" s="292">
        <f t="shared" si="8"/>
        <v>0</v>
      </c>
      <c r="K25" s="292">
        <f t="shared" si="9"/>
        <v>0</v>
      </c>
      <c r="L25" s="295">
        <f t="shared" si="10"/>
        <v>0</v>
      </c>
      <c r="M25" s="300">
        <f t="shared" si="19"/>
        <v>0</v>
      </c>
      <c r="N25" s="292">
        <f t="shared" si="11"/>
        <v>0</v>
      </c>
      <c r="O25" s="292">
        <f t="shared" si="12"/>
        <v>0</v>
      </c>
      <c r="P25" s="296">
        <f t="shared" si="13"/>
        <v>0</v>
      </c>
      <c r="Q25" s="301">
        <f t="shared" si="20"/>
        <v>0</v>
      </c>
      <c r="R25" s="292">
        <f t="shared" si="14"/>
        <v>0</v>
      </c>
      <c r="S25" s="292">
        <f t="shared" si="15"/>
        <v>0</v>
      </c>
      <c r="T25" s="295">
        <f t="shared" si="16"/>
        <v>0</v>
      </c>
      <c r="U25" s="134"/>
      <c r="V25" s="297">
        <v>3</v>
      </c>
      <c r="W25" s="298">
        <v>1</v>
      </c>
      <c r="X25" s="299">
        <v>1.03</v>
      </c>
    </row>
    <row r="26" spans="1:24" ht="15" customHeight="1">
      <c r="A26" s="288">
        <f t="shared" si="2"/>
        <v>6.9000000000000006E-2</v>
      </c>
      <c r="B26" s="289">
        <f t="shared" si="3"/>
        <v>5.7500000000000008E-3</v>
      </c>
      <c r="C26" s="197">
        <f t="shared" si="4"/>
        <v>1</v>
      </c>
      <c r="D26" s="290">
        <v>4</v>
      </c>
      <c r="E26" s="300">
        <f t="shared" si="17"/>
        <v>0</v>
      </c>
      <c r="F26" s="292">
        <f t="shared" si="5"/>
        <v>0</v>
      </c>
      <c r="G26" s="292">
        <f t="shared" si="6"/>
        <v>0</v>
      </c>
      <c r="H26" s="293">
        <f t="shared" si="7"/>
        <v>0</v>
      </c>
      <c r="I26" s="301">
        <f t="shared" si="18"/>
        <v>0</v>
      </c>
      <c r="J26" s="292">
        <f t="shared" si="8"/>
        <v>0</v>
      </c>
      <c r="K26" s="292">
        <f t="shared" si="9"/>
        <v>0</v>
      </c>
      <c r="L26" s="295">
        <f t="shared" si="10"/>
        <v>0</v>
      </c>
      <c r="M26" s="300">
        <f t="shared" si="19"/>
        <v>0</v>
      </c>
      <c r="N26" s="292">
        <f t="shared" si="11"/>
        <v>0</v>
      </c>
      <c r="O26" s="292">
        <f t="shared" si="12"/>
        <v>0</v>
      </c>
      <c r="P26" s="296">
        <f t="shared" si="13"/>
        <v>0</v>
      </c>
      <c r="Q26" s="301">
        <f t="shared" si="20"/>
        <v>0</v>
      </c>
      <c r="R26" s="292">
        <f t="shared" si="14"/>
        <v>0</v>
      </c>
      <c r="S26" s="292">
        <f t="shared" si="15"/>
        <v>0</v>
      </c>
      <c r="T26" s="295">
        <f t="shared" si="16"/>
        <v>0</v>
      </c>
      <c r="U26" s="134"/>
      <c r="V26" s="297">
        <v>4</v>
      </c>
      <c r="W26" s="298">
        <v>1</v>
      </c>
      <c r="X26" s="299">
        <v>1.03</v>
      </c>
    </row>
    <row r="27" spans="1:24" ht="15" customHeight="1">
      <c r="A27" s="288">
        <f t="shared" si="2"/>
        <v>6.9000000000000006E-2</v>
      </c>
      <c r="B27" s="289">
        <f t="shared" si="3"/>
        <v>5.7500000000000008E-3</v>
      </c>
      <c r="C27" s="197">
        <f t="shared" si="4"/>
        <v>1</v>
      </c>
      <c r="D27" s="290">
        <v>5</v>
      </c>
      <c r="E27" s="300">
        <f t="shared" si="17"/>
        <v>0</v>
      </c>
      <c r="F27" s="292">
        <f t="shared" si="5"/>
        <v>0</v>
      </c>
      <c r="G27" s="292">
        <f t="shared" si="6"/>
        <v>0</v>
      </c>
      <c r="H27" s="293">
        <f t="shared" si="7"/>
        <v>0</v>
      </c>
      <c r="I27" s="301">
        <f t="shared" si="18"/>
        <v>0</v>
      </c>
      <c r="J27" s="292">
        <f t="shared" si="8"/>
        <v>0</v>
      </c>
      <c r="K27" s="292">
        <f t="shared" si="9"/>
        <v>0</v>
      </c>
      <c r="L27" s="295">
        <f t="shared" si="10"/>
        <v>0</v>
      </c>
      <c r="M27" s="300">
        <f t="shared" si="19"/>
        <v>0</v>
      </c>
      <c r="N27" s="292">
        <f t="shared" si="11"/>
        <v>0</v>
      </c>
      <c r="O27" s="292">
        <f t="shared" si="12"/>
        <v>0</v>
      </c>
      <c r="P27" s="296">
        <f t="shared" si="13"/>
        <v>0</v>
      </c>
      <c r="Q27" s="301">
        <f t="shared" si="20"/>
        <v>0</v>
      </c>
      <c r="R27" s="292">
        <f t="shared" si="14"/>
        <v>0</v>
      </c>
      <c r="S27" s="292">
        <f t="shared" si="15"/>
        <v>0</v>
      </c>
      <c r="T27" s="295">
        <f t="shared" si="16"/>
        <v>0</v>
      </c>
      <c r="U27" s="134"/>
      <c r="V27" s="297">
        <v>5</v>
      </c>
      <c r="W27" s="298">
        <v>1</v>
      </c>
      <c r="X27" s="299">
        <v>1.03</v>
      </c>
    </row>
    <row r="28" spans="1:24" ht="15" customHeight="1">
      <c r="A28" s="288">
        <f t="shared" si="2"/>
        <v>6.9000000000000006E-2</v>
      </c>
      <c r="B28" s="289">
        <f t="shared" si="3"/>
        <v>5.7500000000000008E-3</v>
      </c>
      <c r="C28" s="197">
        <f t="shared" si="4"/>
        <v>1</v>
      </c>
      <c r="D28" s="290">
        <v>6</v>
      </c>
      <c r="E28" s="300">
        <f t="shared" si="17"/>
        <v>0</v>
      </c>
      <c r="F28" s="292">
        <f t="shared" si="5"/>
        <v>0</v>
      </c>
      <c r="G28" s="292">
        <f t="shared" si="6"/>
        <v>0</v>
      </c>
      <c r="H28" s="293">
        <f t="shared" si="7"/>
        <v>0</v>
      </c>
      <c r="I28" s="301">
        <f t="shared" si="18"/>
        <v>0</v>
      </c>
      <c r="J28" s="292">
        <f t="shared" si="8"/>
        <v>0</v>
      </c>
      <c r="K28" s="292">
        <f t="shared" si="9"/>
        <v>0</v>
      </c>
      <c r="L28" s="295">
        <f t="shared" si="10"/>
        <v>0</v>
      </c>
      <c r="M28" s="300">
        <f t="shared" si="19"/>
        <v>0</v>
      </c>
      <c r="N28" s="292">
        <f t="shared" si="11"/>
        <v>0</v>
      </c>
      <c r="O28" s="292">
        <f t="shared" si="12"/>
        <v>0</v>
      </c>
      <c r="P28" s="296">
        <f t="shared" si="13"/>
        <v>0</v>
      </c>
      <c r="Q28" s="301">
        <f t="shared" si="20"/>
        <v>0</v>
      </c>
      <c r="R28" s="292">
        <f t="shared" si="14"/>
        <v>0</v>
      </c>
      <c r="S28" s="292">
        <f t="shared" si="15"/>
        <v>0</v>
      </c>
      <c r="T28" s="295">
        <f t="shared" si="16"/>
        <v>0</v>
      </c>
      <c r="U28" s="134"/>
      <c r="V28" s="297">
        <v>6</v>
      </c>
      <c r="W28" s="298">
        <v>1</v>
      </c>
      <c r="X28" s="299">
        <v>1.03</v>
      </c>
    </row>
    <row r="29" spans="1:24" ht="15" customHeight="1">
      <c r="A29" s="288">
        <f t="shared" si="2"/>
        <v>6.9000000000000006E-2</v>
      </c>
      <c r="B29" s="289">
        <f t="shared" si="3"/>
        <v>5.7500000000000008E-3</v>
      </c>
      <c r="C29" s="197">
        <f t="shared" si="4"/>
        <v>1</v>
      </c>
      <c r="D29" s="290">
        <v>7</v>
      </c>
      <c r="E29" s="300">
        <f t="shared" si="17"/>
        <v>0</v>
      </c>
      <c r="F29" s="292">
        <f t="shared" si="5"/>
        <v>0</v>
      </c>
      <c r="G29" s="292">
        <f t="shared" si="6"/>
        <v>0</v>
      </c>
      <c r="H29" s="293">
        <f t="shared" si="7"/>
        <v>0</v>
      </c>
      <c r="I29" s="301">
        <f t="shared" si="18"/>
        <v>0</v>
      </c>
      <c r="J29" s="292">
        <f t="shared" si="8"/>
        <v>0</v>
      </c>
      <c r="K29" s="292">
        <f t="shared" si="9"/>
        <v>0</v>
      </c>
      <c r="L29" s="295">
        <f t="shared" si="10"/>
        <v>0</v>
      </c>
      <c r="M29" s="300">
        <f t="shared" si="19"/>
        <v>0</v>
      </c>
      <c r="N29" s="292">
        <f t="shared" si="11"/>
        <v>0</v>
      </c>
      <c r="O29" s="292">
        <f t="shared" si="12"/>
        <v>0</v>
      </c>
      <c r="P29" s="296">
        <f t="shared" si="13"/>
        <v>0</v>
      </c>
      <c r="Q29" s="301">
        <f t="shared" si="20"/>
        <v>0</v>
      </c>
      <c r="R29" s="292">
        <f t="shared" si="14"/>
        <v>0</v>
      </c>
      <c r="S29" s="292">
        <f t="shared" si="15"/>
        <v>0</v>
      </c>
      <c r="T29" s="295">
        <f t="shared" si="16"/>
        <v>0</v>
      </c>
      <c r="U29" s="134"/>
      <c r="V29" s="297">
        <v>7</v>
      </c>
      <c r="W29" s="298">
        <v>0.98</v>
      </c>
      <c r="X29" s="299">
        <v>1</v>
      </c>
    </row>
    <row r="30" spans="1:24" ht="15" customHeight="1">
      <c r="A30" s="288">
        <f t="shared" si="2"/>
        <v>6.9000000000000006E-2</v>
      </c>
      <c r="B30" s="289">
        <f t="shared" si="3"/>
        <v>5.7500000000000008E-3</v>
      </c>
      <c r="C30" s="197">
        <f t="shared" si="4"/>
        <v>1</v>
      </c>
      <c r="D30" s="290">
        <v>8</v>
      </c>
      <c r="E30" s="300">
        <f t="shared" si="17"/>
        <v>0</v>
      </c>
      <c r="F30" s="292">
        <f t="shared" si="5"/>
        <v>0</v>
      </c>
      <c r="G30" s="292">
        <f t="shared" si="6"/>
        <v>0</v>
      </c>
      <c r="H30" s="293">
        <f t="shared" si="7"/>
        <v>0</v>
      </c>
      <c r="I30" s="301">
        <f t="shared" si="18"/>
        <v>0</v>
      </c>
      <c r="J30" s="292">
        <f t="shared" si="8"/>
        <v>0</v>
      </c>
      <c r="K30" s="292">
        <f t="shared" si="9"/>
        <v>0</v>
      </c>
      <c r="L30" s="295">
        <f t="shared" si="10"/>
        <v>0</v>
      </c>
      <c r="M30" s="300">
        <f t="shared" si="19"/>
        <v>0</v>
      </c>
      <c r="N30" s="292">
        <f t="shared" si="11"/>
        <v>0</v>
      </c>
      <c r="O30" s="292">
        <f t="shared" si="12"/>
        <v>0</v>
      </c>
      <c r="P30" s="296">
        <f t="shared" si="13"/>
        <v>0</v>
      </c>
      <c r="Q30" s="301">
        <f t="shared" si="20"/>
        <v>0</v>
      </c>
      <c r="R30" s="292">
        <f t="shared" si="14"/>
        <v>0</v>
      </c>
      <c r="S30" s="292">
        <f t="shared" si="15"/>
        <v>0</v>
      </c>
      <c r="T30" s="295">
        <f t="shared" si="16"/>
        <v>0</v>
      </c>
      <c r="U30" s="134"/>
      <c r="V30" s="297">
        <v>8</v>
      </c>
      <c r="W30" s="298">
        <v>0.96</v>
      </c>
      <c r="X30" s="299">
        <v>0.98</v>
      </c>
    </row>
    <row r="31" spans="1:24" ht="15" customHeight="1">
      <c r="A31" s="288">
        <f t="shared" si="2"/>
        <v>6.9000000000000006E-2</v>
      </c>
      <c r="B31" s="289">
        <f t="shared" si="3"/>
        <v>5.7500000000000008E-3</v>
      </c>
      <c r="C31" s="197">
        <f t="shared" si="4"/>
        <v>1</v>
      </c>
      <c r="D31" s="290">
        <v>9</v>
      </c>
      <c r="E31" s="300">
        <f t="shared" si="17"/>
        <v>0</v>
      </c>
      <c r="F31" s="292">
        <f t="shared" si="5"/>
        <v>0</v>
      </c>
      <c r="G31" s="292">
        <f t="shared" si="6"/>
        <v>0</v>
      </c>
      <c r="H31" s="293">
        <f t="shared" si="7"/>
        <v>0</v>
      </c>
      <c r="I31" s="301">
        <f t="shared" si="18"/>
        <v>0</v>
      </c>
      <c r="J31" s="292">
        <f t="shared" si="8"/>
        <v>0</v>
      </c>
      <c r="K31" s="292">
        <f t="shared" si="9"/>
        <v>0</v>
      </c>
      <c r="L31" s="295">
        <f t="shared" si="10"/>
        <v>0</v>
      </c>
      <c r="M31" s="300">
        <f t="shared" si="19"/>
        <v>0</v>
      </c>
      <c r="N31" s="292">
        <f t="shared" si="11"/>
        <v>0</v>
      </c>
      <c r="O31" s="292">
        <f t="shared" si="12"/>
        <v>0</v>
      </c>
      <c r="P31" s="296">
        <f t="shared" si="13"/>
        <v>0</v>
      </c>
      <c r="Q31" s="301">
        <f t="shared" si="20"/>
        <v>0</v>
      </c>
      <c r="R31" s="292">
        <f t="shared" si="14"/>
        <v>0</v>
      </c>
      <c r="S31" s="292">
        <f t="shared" si="15"/>
        <v>0</v>
      </c>
      <c r="T31" s="295">
        <f t="shared" si="16"/>
        <v>0</v>
      </c>
      <c r="U31" s="134"/>
      <c r="V31" s="297">
        <v>9</v>
      </c>
      <c r="W31" s="298">
        <v>0.95</v>
      </c>
      <c r="X31" s="299">
        <v>0.96</v>
      </c>
    </row>
    <row r="32" spans="1:24" ht="15" customHeight="1">
      <c r="A32" s="288">
        <f t="shared" si="2"/>
        <v>6.9000000000000006E-2</v>
      </c>
      <c r="B32" s="289">
        <f t="shared" si="3"/>
        <v>5.7500000000000008E-3</v>
      </c>
      <c r="C32" s="197">
        <f t="shared" si="4"/>
        <v>1</v>
      </c>
      <c r="D32" s="290">
        <v>10</v>
      </c>
      <c r="E32" s="300">
        <f t="shared" si="17"/>
        <v>0</v>
      </c>
      <c r="F32" s="292">
        <f t="shared" si="5"/>
        <v>0</v>
      </c>
      <c r="G32" s="292">
        <f t="shared" si="6"/>
        <v>0</v>
      </c>
      <c r="H32" s="293">
        <f t="shared" si="7"/>
        <v>0</v>
      </c>
      <c r="I32" s="301">
        <f t="shared" si="18"/>
        <v>0</v>
      </c>
      <c r="J32" s="292">
        <f t="shared" si="8"/>
        <v>0</v>
      </c>
      <c r="K32" s="292">
        <f t="shared" si="9"/>
        <v>0</v>
      </c>
      <c r="L32" s="295">
        <f t="shared" si="10"/>
        <v>0</v>
      </c>
      <c r="M32" s="300">
        <f t="shared" si="19"/>
        <v>0</v>
      </c>
      <c r="N32" s="292">
        <f t="shared" si="11"/>
        <v>0</v>
      </c>
      <c r="O32" s="292">
        <f t="shared" si="12"/>
        <v>0</v>
      </c>
      <c r="P32" s="296">
        <f t="shared" si="13"/>
        <v>0</v>
      </c>
      <c r="Q32" s="301">
        <f t="shared" si="20"/>
        <v>0</v>
      </c>
      <c r="R32" s="292">
        <f t="shared" si="14"/>
        <v>0</v>
      </c>
      <c r="S32" s="292">
        <f t="shared" si="15"/>
        <v>0</v>
      </c>
      <c r="T32" s="295">
        <f t="shared" si="16"/>
        <v>0</v>
      </c>
      <c r="U32" s="134"/>
      <c r="V32" s="297">
        <v>10</v>
      </c>
      <c r="W32" s="298">
        <v>0.94</v>
      </c>
      <c r="X32" s="299">
        <v>0.95</v>
      </c>
    </row>
    <row r="33" spans="1:24" ht="15" customHeight="1">
      <c r="A33" s="288">
        <f t="shared" si="2"/>
        <v>6.9000000000000006E-2</v>
      </c>
      <c r="B33" s="289">
        <f t="shared" si="3"/>
        <v>5.7500000000000008E-3</v>
      </c>
      <c r="C33" s="197">
        <f t="shared" si="4"/>
        <v>1</v>
      </c>
      <c r="D33" s="290">
        <v>11</v>
      </c>
      <c r="E33" s="300">
        <f t="shared" si="17"/>
        <v>0</v>
      </c>
      <c r="F33" s="292">
        <f t="shared" si="5"/>
        <v>0</v>
      </c>
      <c r="G33" s="292">
        <f t="shared" si="6"/>
        <v>0</v>
      </c>
      <c r="H33" s="293">
        <f t="shared" si="7"/>
        <v>0</v>
      </c>
      <c r="I33" s="301">
        <f t="shared" si="18"/>
        <v>0</v>
      </c>
      <c r="J33" s="292">
        <f t="shared" si="8"/>
        <v>0</v>
      </c>
      <c r="K33" s="292">
        <f t="shared" si="9"/>
        <v>0</v>
      </c>
      <c r="L33" s="295">
        <f t="shared" si="10"/>
        <v>0</v>
      </c>
      <c r="M33" s="300">
        <f t="shared" si="19"/>
        <v>0</v>
      </c>
      <c r="N33" s="292">
        <f t="shared" si="11"/>
        <v>0</v>
      </c>
      <c r="O33" s="292">
        <f t="shared" si="12"/>
        <v>0</v>
      </c>
      <c r="P33" s="296">
        <f t="shared" si="13"/>
        <v>0</v>
      </c>
      <c r="Q33" s="301">
        <f t="shared" si="20"/>
        <v>0</v>
      </c>
      <c r="R33" s="292">
        <f t="shared" si="14"/>
        <v>0</v>
      </c>
      <c r="S33" s="292">
        <f t="shared" si="15"/>
        <v>0</v>
      </c>
      <c r="T33" s="295">
        <f t="shared" si="16"/>
        <v>0</v>
      </c>
      <c r="U33" s="134"/>
      <c r="V33" s="297">
        <v>11</v>
      </c>
      <c r="W33" s="298">
        <v>0.93</v>
      </c>
      <c r="X33" s="299">
        <v>0.94</v>
      </c>
    </row>
    <row r="34" spans="1:24" ht="15" customHeight="1">
      <c r="A34" s="302">
        <f t="shared" si="2"/>
        <v>6.9000000000000006E-2</v>
      </c>
      <c r="B34" s="303">
        <f t="shared" si="3"/>
        <v>5.7500000000000008E-3</v>
      </c>
      <c r="C34" s="223">
        <f t="shared" si="4"/>
        <v>1</v>
      </c>
      <c r="D34" s="304">
        <v>12</v>
      </c>
      <c r="E34" s="305">
        <f t="shared" si="17"/>
        <v>0</v>
      </c>
      <c r="F34" s="306">
        <f t="shared" si="5"/>
        <v>0</v>
      </c>
      <c r="G34" s="306">
        <f t="shared" si="6"/>
        <v>0</v>
      </c>
      <c r="H34" s="307">
        <f t="shared" si="7"/>
        <v>0</v>
      </c>
      <c r="I34" s="308">
        <f t="shared" si="18"/>
        <v>0</v>
      </c>
      <c r="J34" s="306">
        <f t="shared" si="8"/>
        <v>0</v>
      </c>
      <c r="K34" s="306">
        <f t="shared" si="9"/>
        <v>0</v>
      </c>
      <c r="L34" s="309">
        <f t="shared" si="10"/>
        <v>0</v>
      </c>
      <c r="M34" s="305">
        <f t="shared" si="19"/>
        <v>0</v>
      </c>
      <c r="N34" s="306">
        <f t="shared" si="11"/>
        <v>0</v>
      </c>
      <c r="O34" s="306">
        <f t="shared" si="12"/>
        <v>0</v>
      </c>
      <c r="P34" s="310">
        <f t="shared" si="13"/>
        <v>0</v>
      </c>
      <c r="Q34" s="308">
        <f t="shared" si="20"/>
        <v>0</v>
      </c>
      <c r="R34" s="306">
        <f t="shared" si="14"/>
        <v>0</v>
      </c>
      <c r="S34" s="306">
        <f t="shared" si="15"/>
        <v>0</v>
      </c>
      <c r="T34" s="309">
        <f t="shared" si="16"/>
        <v>0</v>
      </c>
      <c r="U34" s="134"/>
      <c r="V34" s="297">
        <v>12</v>
      </c>
      <c r="W34" s="298">
        <v>0.93</v>
      </c>
      <c r="X34" s="299">
        <v>0.93</v>
      </c>
    </row>
    <row r="35" spans="1:24" ht="15" customHeight="1">
      <c r="A35" s="311">
        <f t="shared" si="2"/>
        <v>7.1500000000000008E-2</v>
      </c>
      <c r="B35" s="312">
        <f t="shared" si="3"/>
        <v>5.9583333333333337E-3</v>
      </c>
      <c r="C35" s="252">
        <f t="shared" si="4"/>
        <v>2</v>
      </c>
      <c r="D35" s="313">
        <v>13</v>
      </c>
      <c r="E35" s="314">
        <f t="shared" si="17"/>
        <v>0</v>
      </c>
      <c r="F35" s="315">
        <f t="shared" si="5"/>
        <v>0</v>
      </c>
      <c r="G35" s="315">
        <f t="shared" si="6"/>
        <v>0</v>
      </c>
      <c r="H35" s="316">
        <f t="shared" si="7"/>
        <v>0</v>
      </c>
      <c r="I35" s="317">
        <f t="shared" si="18"/>
        <v>0</v>
      </c>
      <c r="J35" s="315">
        <f t="shared" si="8"/>
        <v>0</v>
      </c>
      <c r="K35" s="315">
        <f t="shared" si="9"/>
        <v>0</v>
      </c>
      <c r="L35" s="318">
        <f t="shared" ref="L35:L98" si="21">IF(I35&lt;$M$5,I35+J35,$M$5)</f>
        <v>0</v>
      </c>
      <c r="M35" s="314">
        <f t="shared" si="19"/>
        <v>0</v>
      </c>
      <c r="N35" s="315">
        <f t="shared" si="11"/>
        <v>0</v>
      </c>
      <c r="O35" s="315">
        <f t="shared" si="12"/>
        <v>0</v>
      </c>
      <c r="P35" s="319">
        <f t="shared" si="13"/>
        <v>0</v>
      </c>
      <c r="Q35" s="317">
        <f t="shared" si="20"/>
        <v>0</v>
      </c>
      <c r="R35" s="315">
        <f t="shared" si="14"/>
        <v>0</v>
      </c>
      <c r="S35" s="315">
        <f t="shared" si="15"/>
        <v>0</v>
      </c>
      <c r="T35" s="320">
        <f t="shared" ref="T35:T58" si="22">IF(Q35&lt;$M$15,Q35+R35,$M$15)</f>
        <v>0</v>
      </c>
      <c r="U35" s="134"/>
      <c r="V35" s="297">
        <v>13</v>
      </c>
      <c r="W35" s="298">
        <v>0.92</v>
      </c>
      <c r="X35" s="299">
        <v>0.93</v>
      </c>
    </row>
    <row r="36" spans="1:24" ht="15" customHeight="1">
      <c r="A36" s="288">
        <f t="shared" si="2"/>
        <v>7.1500000000000008E-2</v>
      </c>
      <c r="B36" s="289">
        <f t="shared" si="3"/>
        <v>5.9583333333333337E-3</v>
      </c>
      <c r="C36" s="197">
        <f t="shared" si="4"/>
        <v>2</v>
      </c>
      <c r="D36" s="290">
        <v>14</v>
      </c>
      <c r="E36" s="300">
        <f t="shared" si="17"/>
        <v>0</v>
      </c>
      <c r="F36" s="292">
        <f t="shared" si="5"/>
        <v>0</v>
      </c>
      <c r="G36" s="292">
        <f t="shared" si="6"/>
        <v>0</v>
      </c>
      <c r="H36" s="293">
        <f t="shared" si="7"/>
        <v>0</v>
      </c>
      <c r="I36" s="301">
        <f t="shared" si="18"/>
        <v>0</v>
      </c>
      <c r="J36" s="292">
        <f t="shared" si="8"/>
        <v>0</v>
      </c>
      <c r="K36" s="292">
        <f t="shared" si="9"/>
        <v>0</v>
      </c>
      <c r="L36" s="321">
        <f t="shared" si="21"/>
        <v>0</v>
      </c>
      <c r="M36" s="300">
        <f t="shared" si="19"/>
        <v>0</v>
      </c>
      <c r="N36" s="292">
        <f t="shared" si="11"/>
        <v>0</v>
      </c>
      <c r="O36" s="292">
        <f t="shared" si="12"/>
        <v>0</v>
      </c>
      <c r="P36" s="296">
        <f t="shared" si="13"/>
        <v>0</v>
      </c>
      <c r="Q36" s="301">
        <f t="shared" si="20"/>
        <v>0</v>
      </c>
      <c r="R36" s="292">
        <f t="shared" si="14"/>
        <v>0</v>
      </c>
      <c r="S36" s="292">
        <f t="shared" si="15"/>
        <v>0</v>
      </c>
      <c r="T36" s="322">
        <f t="shared" si="22"/>
        <v>0</v>
      </c>
      <c r="U36" s="134"/>
      <c r="V36" s="297">
        <v>14</v>
      </c>
      <c r="W36" s="298">
        <v>0.92</v>
      </c>
      <c r="X36" s="299">
        <v>0.92</v>
      </c>
    </row>
    <row r="37" spans="1:24" ht="15" customHeight="1">
      <c r="A37" s="288">
        <f t="shared" si="2"/>
        <v>7.1500000000000008E-2</v>
      </c>
      <c r="B37" s="289">
        <f t="shared" si="3"/>
        <v>5.9583333333333337E-3</v>
      </c>
      <c r="C37" s="197">
        <f t="shared" si="4"/>
        <v>2</v>
      </c>
      <c r="D37" s="290">
        <v>15</v>
      </c>
      <c r="E37" s="300">
        <f t="shared" si="17"/>
        <v>0</v>
      </c>
      <c r="F37" s="292">
        <f t="shared" si="5"/>
        <v>0</v>
      </c>
      <c r="G37" s="292">
        <f t="shared" si="6"/>
        <v>0</v>
      </c>
      <c r="H37" s="293">
        <f t="shared" si="7"/>
        <v>0</v>
      </c>
      <c r="I37" s="301">
        <f t="shared" si="18"/>
        <v>0</v>
      </c>
      <c r="J37" s="292">
        <f t="shared" si="8"/>
        <v>0</v>
      </c>
      <c r="K37" s="292">
        <f t="shared" si="9"/>
        <v>0</v>
      </c>
      <c r="L37" s="321">
        <f t="shared" si="21"/>
        <v>0</v>
      </c>
      <c r="M37" s="300">
        <f t="shared" si="19"/>
        <v>0</v>
      </c>
      <c r="N37" s="292">
        <f t="shared" si="11"/>
        <v>0</v>
      </c>
      <c r="O37" s="292">
        <f t="shared" si="12"/>
        <v>0</v>
      </c>
      <c r="P37" s="296">
        <f t="shared" si="13"/>
        <v>0</v>
      </c>
      <c r="Q37" s="301">
        <f t="shared" si="20"/>
        <v>0</v>
      </c>
      <c r="R37" s="292">
        <f t="shared" si="14"/>
        <v>0</v>
      </c>
      <c r="S37" s="292">
        <f t="shared" si="15"/>
        <v>0</v>
      </c>
      <c r="T37" s="322">
        <f t="shared" si="22"/>
        <v>0</v>
      </c>
      <c r="U37" s="134"/>
      <c r="V37" s="297">
        <v>15</v>
      </c>
      <c r="W37" s="298">
        <v>0.91</v>
      </c>
      <c r="X37" s="299">
        <v>0.92</v>
      </c>
    </row>
    <row r="38" spans="1:24" ht="15" customHeight="1">
      <c r="A38" s="288">
        <f t="shared" si="2"/>
        <v>7.1500000000000008E-2</v>
      </c>
      <c r="B38" s="289">
        <f t="shared" si="3"/>
        <v>5.9583333333333337E-3</v>
      </c>
      <c r="C38" s="197">
        <f t="shared" si="4"/>
        <v>2</v>
      </c>
      <c r="D38" s="290">
        <v>16</v>
      </c>
      <c r="E38" s="300">
        <f t="shared" si="17"/>
        <v>0</v>
      </c>
      <c r="F38" s="292">
        <f t="shared" si="5"/>
        <v>0</v>
      </c>
      <c r="G38" s="292">
        <f t="shared" si="6"/>
        <v>0</v>
      </c>
      <c r="H38" s="293">
        <f t="shared" si="7"/>
        <v>0</v>
      </c>
      <c r="I38" s="301">
        <f t="shared" si="18"/>
        <v>0</v>
      </c>
      <c r="J38" s="292">
        <f t="shared" si="8"/>
        <v>0</v>
      </c>
      <c r="K38" s="292">
        <f t="shared" si="9"/>
        <v>0</v>
      </c>
      <c r="L38" s="321">
        <f t="shared" si="21"/>
        <v>0</v>
      </c>
      <c r="M38" s="300">
        <f t="shared" si="19"/>
        <v>0</v>
      </c>
      <c r="N38" s="292">
        <f t="shared" si="11"/>
        <v>0</v>
      </c>
      <c r="O38" s="292">
        <f t="shared" si="12"/>
        <v>0</v>
      </c>
      <c r="P38" s="296">
        <f t="shared" si="13"/>
        <v>0</v>
      </c>
      <c r="Q38" s="301">
        <f t="shared" si="20"/>
        <v>0</v>
      </c>
      <c r="R38" s="292">
        <f t="shared" si="14"/>
        <v>0</v>
      </c>
      <c r="S38" s="292">
        <f t="shared" si="15"/>
        <v>0</v>
      </c>
      <c r="T38" s="322">
        <f t="shared" si="22"/>
        <v>0</v>
      </c>
      <c r="U38" s="134"/>
      <c r="V38" s="297">
        <v>16</v>
      </c>
      <c r="W38" s="298">
        <v>0.91</v>
      </c>
      <c r="X38" s="299">
        <v>0.91</v>
      </c>
    </row>
    <row r="39" spans="1:24" ht="15" customHeight="1">
      <c r="A39" s="288">
        <f t="shared" si="2"/>
        <v>7.1500000000000008E-2</v>
      </c>
      <c r="B39" s="289">
        <f t="shared" si="3"/>
        <v>5.9583333333333337E-3</v>
      </c>
      <c r="C39" s="197">
        <f t="shared" si="4"/>
        <v>2</v>
      </c>
      <c r="D39" s="290">
        <v>17</v>
      </c>
      <c r="E39" s="300">
        <f t="shared" si="17"/>
        <v>0</v>
      </c>
      <c r="F39" s="292">
        <f t="shared" si="5"/>
        <v>0</v>
      </c>
      <c r="G39" s="292">
        <f t="shared" si="6"/>
        <v>0</v>
      </c>
      <c r="H39" s="293">
        <f t="shared" si="7"/>
        <v>0</v>
      </c>
      <c r="I39" s="301">
        <f t="shared" si="18"/>
        <v>0</v>
      </c>
      <c r="J39" s="292">
        <f t="shared" si="8"/>
        <v>0</v>
      </c>
      <c r="K39" s="292">
        <f t="shared" si="9"/>
        <v>0</v>
      </c>
      <c r="L39" s="321">
        <f t="shared" si="21"/>
        <v>0</v>
      </c>
      <c r="M39" s="300">
        <f t="shared" si="19"/>
        <v>0</v>
      </c>
      <c r="N39" s="292">
        <f t="shared" si="11"/>
        <v>0</v>
      </c>
      <c r="O39" s="292">
        <f t="shared" si="12"/>
        <v>0</v>
      </c>
      <c r="P39" s="296">
        <f t="shared" si="13"/>
        <v>0</v>
      </c>
      <c r="Q39" s="301">
        <f t="shared" si="20"/>
        <v>0</v>
      </c>
      <c r="R39" s="292">
        <f t="shared" si="14"/>
        <v>0</v>
      </c>
      <c r="S39" s="292">
        <f t="shared" si="15"/>
        <v>0</v>
      </c>
      <c r="T39" s="322">
        <f t="shared" si="22"/>
        <v>0</v>
      </c>
      <c r="U39" s="134"/>
      <c r="V39" s="297">
        <v>17</v>
      </c>
      <c r="W39" s="298">
        <v>0.91</v>
      </c>
      <c r="X39" s="299">
        <v>0.91</v>
      </c>
    </row>
    <row r="40" spans="1:24" ht="15" customHeight="1">
      <c r="A40" s="288">
        <f t="shared" si="2"/>
        <v>7.1500000000000008E-2</v>
      </c>
      <c r="B40" s="289">
        <f t="shared" si="3"/>
        <v>5.9583333333333337E-3</v>
      </c>
      <c r="C40" s="197">
        <f t="shared" si="4"/>
        <v>2</v>
      </c>
      <c r="D40" s="290">
        <v>18</v>
      </c>
      <c r="E40" s="300">
        <f t="shared" si="17"/>
        <v>0</v>
      </c>
      <c r="F40" s="292">
        <f t="shared" si="5"/>
        <v>0</v>
      </c>
      <c r="G40" s="292">
        <f t="shared" si="6"/>
        <v>0</v>
      </c>
      <c r="H40" s="293">
        <f t="shared" si="7"/>
        <v>0</v>
      </c>
      <c r="I40" s="301">
        <f t="shared" si="18"/>
        <v>0</v>
      </c>
      <c r="J40" s="292">
        <f t="shared" si="8"/>
        <v>0</v>
      </c>
      <c r="K40" s="292">
        <f t="shared" si="9"/>
        <v>0</v>
      </c>
      <c r="L40" s="321">
        <f t="shared" si="21"/>
        <v>0</v>
      </c>
      <c r="M40" s="300">
        <f t="shared" si="19"/>
        <v>0</v>
      </c>
      <c r="N40" s="292">
        <f t="shared" si="11"/>
        <v>0</v>
      </c>
      <c r="O40" s="292">
        <f t="shared" si="12"/>
        <v>0</v>
      </c>
      <c r="P40" s="296">
        <f t="shared" si="13"/>
        <v>0</v>
      </c>
      <c r="Q40" s="301">
        <f t="shared" si="20"/>
        <v>0</v>
      </c>
      <c r="R40" s="292">
        <f t="shared" si="14"/>
        <v>0</v>
      </c>
      <c r="S40" s="292">
        <f t="shared" si="15"/>
        <v>0</v>
      </c>
      <c r="T40" s="322">
        <f t="shared" si="22"/>
        <v>0</v>
      </c>
      <c r="U40" s="134"/>
      <c r="V40" s="297">
        <v>18</v>
      </c>
      <c r="W40" s="298">
        <v>0.9</v>
      </c>
      <c r="X40" s="299">
        <v>0.91</v>
      </c>
    </row>
    <row r="41" spans="1:24" ht="15" customHeight="1">
      <c r="A41" s="288">
        <f t="shared" si="2"/>
        <v>7.1500000000000008E-2</v>
      </c>
      <c r="B41" s="289">
        <f t="shared" si="3"/>
        <v>5.9583333333333337E-3</v>
      </c>
      <c r="C41" s="197">
        <f t="shared" si="4"/>
        <v>2</v>
      </c>
      <c r="D41" s="290">
        <v>19</v>
      </c>
      <c r="E41" s="300">
        <f t="shared" si="17"/>
        <v>0</v>
      </c>
      <c r="F41" s="292">
        <f t="shared" si="5"/>
        <v>0</v>
      </c>
      <c r="G41" s="292">
        <f t="shared" si="6"/>
        <v>0</v>
      </c>
      <c r="H41" s="293">
        <f t="shared" si="7"/>
        <v>0</v>
      </c>
      <c r="I41" s="301">
        <f t="shared" si="18"/>
        <v>0</v>
      </c>
      <c r="J41" s="292">
        <f t="shared" si="8"/>
        <v>0</v>
      </c>
      <c r="K41" s="292">
        <f t="shared" si="9"/>
        <v>0</v>
      </c>
      <c r="L41" s="321">
        <f t="shared" si="21"/>
        <v>0</v>
      </c>
      <c r="M41" s="300">
        <f t="shared" si="19"/>
        <v>0</v>
      </c>
      <c r="N41" s="292">
        <f t="shared" si="11"/>
        <v>0</v>
      </c>
      <c r="O41" s="292">
        <f t="shared" si="12"/>
        <v>0</v>
      </c>
      <c r="P41" s="296">
        <f t="shared" si="13"/>
        <v>0</v>
      </c>
      <c r="Q41" s="301">
        <f t="shared" si="20"/>
        <v>0</v>
      </c>
      <c r="R41" s="292">
        <f t="shared" si="14"/>
        <v>0</v>
      </c>
      <c r="S41" s="292">
        <f t="shared" si="15"/>
        <v>0</v>
      </c>
      <c r="T41" s="322">
        <f t="shared" si="22"/>
        <v>0</v>
      </c>
      <c r="U41" s="134"/>
      <c r="V41" s="297">
        <v>19</v>
      </c>
      <c r="W41" s="298">
        <v>0.9</v>
      </c>
      <c r="X41" s="299">
        <v>0.9</v>
      </c>
    </row>
    <row r="42" spans="1:24" ht="15" customHeight="1">
      <c r="A42" s="288">
        <f t="shared" si="2"/>
        <v>7.1500000000000008E-2</v>
      </c>
      <c r="B42" s="289">
        <f t="shared" si="3"/>
        <v>5.9583333333333337E-3</v>
      </c>
      <c r="C42" s="197">
        <f t="shared" si="4"/>
        <v>2</v>
      </c>
      <c r="D42" s="290">
        <v>20</v>
      </c>
      <c r="E42" s="300">
        <f t="shared" si="17"/>
        <v>0</v>
      </c>
      <c r="F42" s="292">
        <f t="shared" si="5"/>
        <v>0</v>
      </c>
      <c r="G42" s="292">
        <f t="shared" si="6"/>
        <v>0</v>
      </c>
      <c r="H42" s="293">
        <f t="shared" si="7"/>
        <v>0</v>
      </c>
      <c r="I42" s="301">
        <f t="shared" si="18"/>
        <v>0</v>
      </c>
      <c r="J42" s="292">
        <f t="shared" si="8"/>
        <v>0</v>
      </c>
      <c r="K42" s="292">
        <f t="shared" si="9"/>
        <v>0</v>
      </c>
      <c r="L42" s="321">
        <f t="shared" si="21"/>
        <v>0</v>
      </c>
      <c r="M42" s="300">
        <f t="shared" si="19"/>
        <v>0</v>
      </c>
      <c r="N42" s="292">
        <f t="shared" si="11"/>
        <v>0</v>
      </c>
      <c r="O42" s="292">
        <f t="shared" si="12"/>
        <v>0</v>
      </c>
      <c r="P42" s="296">
        <f t="shared" si="13"/>
        <v>0</v>
      </c>
      <c r="Q42" s="301">
        <f t="shared" si="20"/>
        <v>0</v>
      </c>
      <c r="R42" s="292">
        <f t="shared" si="14"/>
        <v>0</v>
      </c>
      <c r="S42" s="292">
        <f t="shared" si="15"/>
        <v>0</v>
      </c>
      <c r="T42" s="322">
        <f t="shared" si="22"/>
        <v>0</v>
      </c>
      <c r="U42" s="134"/>
      <c r="V42" s="297">
        <v>20</v>
      </c>
      <c r="W42" s="298">
        <v>0.9</v>
      </c>
      <c r="X42" s="299">
        <v>0.9</v>
      </c>
    </row>
    <row r="43" spans="1:24" ht="15" customHeight="1">
      <c r="A43" s="288">
        <f t="shared" si="2"/>
        <v>7.1500000000000008E-2</v>
      </c>
      <c r="B43" s="289">
        <f t="shared" si="3"/>
        <v>5.9583333333333337E-3</v>
      </c>
      <c r="C43" s="197">
        <f t="shared" si="4"/>
        <v>2</v>
      </c>
      <c r="D43" s="290">
        <v>21</v>
      </c>
      <c r="E43" s="300">
        <f t="shared" si="17"/>
        <v>0</v>
      </c>
      <c r="F43" s="292">
        <f t="shared" si="5"/>
        <v>0</v>
      </c>
      <c r="G43" s="292">
        <f t="shared" si="6"/>
        <v>0</v>
      </c>
      <c r="H43" s="293">
        <f t="shared" si="7"/>
        <v>0</v>
      </c>
      <c r="I43" s="301">
        <f t="shared" si="18"/>
        <v>0</v>
      </c>
      <c r="J43" s="292">
        <f t="shared" si="8"/>
        <v>0</v>
      </c>
      <c r="K43" s="292">
        <f t="shared" si="9"/>
        <v>0</v>
      </c>
      <c r="L43" s="321">
        <f t="shared" si="21"/>
        <v>0</v>
      </c>
      <c r="M43" s="300">
        <f t="shared" si="19"/>
        <v>0</v>
      </c>
      <c r="N43" s="292">
        <f t="shared" si="11"/>
        <v>0</v>
      </c>
      <c r="O43" s="292">
        <f t="shared" si="12"/>
        <v>0</v>
      </c>
      <c r="P43" s="296">
        <f t="shared" si="13"/>
        <v>0</v>
      </c>
      <c r="Q43" s="301">
        <f t="shared" si="20"/>
        <v>0</v>
      </c>
      <c r="R43" s="292">
        <f t="shared" si="14"/>
        <v>0</v>
      </c>
      <c r="S43" s="292">
        <f t="shared" si="15"/>
        <v>0</v>
      </c>
      <c r="T43" s="322">
        <f t="shared" si="22"/>
        <v>0</v>
      </c>
      <c r="U43" s="134"/>
      <c r="V43" s="297">
        <v>21</v>
      </c>
      <c r="W43" s="298">
        <v>0.9</v>
      </c>
      <c r="X43" s="299">
        <v>0.9</v>
      </c>
    </row>
    <row r="44" spans="1:24" ht="15" customHeight="1">
      <c r="A44" s="288">
        <f t="shared" si="2"/>
        <v>7.1500000000000008E-2</v>
      </c>
      <c r="B44" s="289">
        <f t="shared" si="3"/>
        <v>5.9583333333333337E-3</v>
      </c>
      <c r="C44" s="197">
        <f t="shared" si="4"/>
        <v>2</v>
      </c>
      <c r="D44" s="290">
        <v>22</v>
      </c>
      <c r="E44" s="300">
        <f t="shared" si="17"/>
        <v>0</v>
      </c>
      <c r="F44" s="292">
        <f t="shared" si="5"/>
        <v>0</v>
      </c>
      <c r="G44" s="292">
        <f t="shared" si="6"/>
        <v>0</v>
      </c>
      <c r="H44" s="293">
        <f t="shared" si="7"/>
        <v>0</v>
      </c>
      <c r="I44" s="301">
        <f t="shared" si="18"/>
        <v>0</v>
      </c>
      <c r="J44" s="292">
        <f t="shared" si="8"/>
        <v>0</v>
      </c>
      <c r="K44" s="292">
        <f t="shared" si="9"/>
        <v>0</v>
      </c>
      <c r="L44" s="321">
        <f t="shared" si="21"/>
        <v>0</v>
      </c>
      <c r="M44" s="300">
        <f t="shared" si="19"/>
        <v>0</v>
      </c>
      <c r="N44" s="292">
        <f t="shared" si="11"/>
        <v>0</v>
      </c>
      <c r="O44" s="292">
        <f t="shared" si="12"/>
        <v>0</v>
      </c>
      <c r="P44" s="296">
        <f t="shared" si="13"/>
        <v>0</v>
      </c>
      <c r="Q44" s="301">
        <f t="shared" si="20"/>
        <v>0</v>
      </c>
      <c r="R44" s="292">
        <f t="shared" si="14"/>
        <v>0</v>
      </c>
      <c r="S44" s="292">
        <f t="shared" si="15"/>
        <v>0</v>
      </c>
      <c r="T44" s="322">
        <f t="shared" si="22"/>
        <v>0</v>
      </c>
      <c r="U44" s="134"/>
      <c r="V44" s="297">
        <v>22</v>
      </c>
      <c r="W44" s="298">
        <v>0.9</v>
      </c>
      <c r="X44" s="299">
        <v>0.9</v>
      </c>
    </row>
    <row r="45" spans="1:24" ht="15" customHeight="1">
      <c r="A45" s="288">
        <f t="shared" si="2"/>
        <v>7.1500000000000008E-2</v>
      </c>
      <c r="B45" s="289">
        <f t="shared" si="3"/>
        <v>5.9583333333333337E-3</v>
      </c>
      <c r="C45" s="197">
        <f t="shared" si="4"/>
        <v>2</v>
      </c>
      <c r="D45" s="290">
        <v>23</v>
      </c>
      <c r="E45" s="300">
        <f t="shared" si="17"/>
        <v>0</v>
      </c>
      <c r="F45" s="292">
        <f t="shared" si="5"/>
        <v>0</v>
      </c>
      <c r="G45" s="292">
        <f t="shared" si="6"/>
        <v>0</v>
      </c>
      <c r="H45" s="293">
        <f t="shared" si="7"/>
        <v>0</v>
      </c>
      <c r="I45" s="301">
        <f t="shared" si="18"/>
        <v>0</v>
      </c>
      <c r="J45" s="292">
        <f t="shared" si="8"/>
        <v>0</v>
      </c>
      <c r="K45" s="292">
        <f t="shared" si="9"/>
        <v>0</v>
      </c>
      <c r="L45" s="321">
        <f t="shared" si="21"/>
        <v>0</v>
      </c>
      <c r="M45" s="300">
        <f t="shared" si="19"/>
        <v>0</v>
      </c>
      <c r="N45" s="292">
        <f t="shared" si="11"/>
        <v>0</v>
      </c>
      <c r="O45" s="292">
        <f t="shared" si="12"/>
        <v>0</v>
      </c>
      <c r="P45" s="296">
        <f t="shared" si="13"/>
        <v>0</v>
      </c>
      <c r="Q45" s="301">
        <f t="shared" si="20"/>
        <v>0</v>
      </c>
      <c r="R45" s="292">
        <f t="shared" si="14"/>
        <v>0</v>
      </c>
      <c r="S45" s="292">
        <f t="shared" si="15"/>
        <v>0</v>
      </c>
      <c r="T45" s="322">
        <f t="shared" si="22"/>
        <v>0</v>
      </c>
      <c r="U45" s="134"/>
      <c r="V45" s="297">
        <v>23</v>
      </c>
      <c r="W45" s="298">
        <v>0.9</v>
      </c>
      <c r="X45" s="299">
        <v>0.9</v>
      </c>
    </row>
    <row r="46" spans="1:24" ht="15" customHeight="1">
      <c r="A46" s="302">
        <f t="shared" si="2"/>
        <v>7.1500000000000008E-2</v>
      </c>
      <c r="B46" s="303">
        <f t="shared" si="3"/>
        <v>5.9583333333333337E-3</v>
      </c>
      <c r="C46" s="223">
        <f t="shared" si="4"/>
        <v>2</v>
      </c>
      <c r="D46" s="304">
        <v>24</v>
      </c>
      <c r="E46" s="305">
        <f t="shared" si="17"/>
        <v>0</v>
      </c>
      <c r="F46" s="306">
        <f t="shared" si="5"/>
        <v>0</v>
      </c>
      <c r="G46" s="306">
        <f t="shared" si="6"/>
        <v>0</v>
      </c>
      <c r="H46" s="307">
        <f t="shared" si="7"/>
        <v>0</v>
      </c>
      <c r="I46" s="308">
        <f t="shared" si="18"/>
        <v>0</v>
      </c>
      <c r="J46" s="306">
        <f t="shared" si="8"/>
        <v>0</v>
      </c>
      <c r="K46" s="306">
        <f t="shared" si="9"/>
        <v>0</v>
      </c>
      <c r="L46" s="323">
        <f t="shared" si="21"/>
        <v>0</v>
      </c>
      <c r="M46" s="305">
        <f t="shared" si="19"/>
        <v>0</v>
      </c>
      <c r="N46" s="306">
        <f t="shared" si="11"/>
        <v>0</v>
      </c>
      <c r="O46" s="306">
        <f t="shared" si="12"/>
        <v>0</v>
      </c>
      <c r="P46" s="310">
        <f t="shared" si="13"/>
        <v>0</v>
      </c>
      <c r="Q46" s="308">
        <f t="shared" si="20"/>
        <v>0</v>
      </c>
      <c r="R46" s="306">
        <f t="shared" si="14"/>
        <v>0</v>
      </c>
      <c r="S46" s="306">
        <f t="shared" si="15"/>
        <v>0</v>
      </c>
      <c r="T46" s="324">
        <f t="shared" si="22"/>
        <v>0</v>
      </c>
      <c r="U46" s="134"/>
      <c r="V46" s="297">
        <v>24</v>
      </c>
      <c r="W46" s="298">
        <v>0.89</v>
      </c>
      <c r="X46" s="299">
        <v>0.9</v>
      </c>
    </row>
    <row r="47" spans="1:24" ht="15" customHeight="1">
      <c r="A47" s="311">
        <f t="shared" si="2"/>
        <v>7.1500000000000008E-2</v>
      </c>
      <c r="B47" s="312">
        <f t="shared" si="3"/>
        <v>5.9583333333333337E-3</v>
      </c>
      <c r="C47" s="252">
        <f t="shared" si="4"/>
        <v>3</v>
      </c>
      <c r="D47" s="313">
        <v>25</v>
      </c>
      <c r="E47" s="314">
        <f t="shared" si="17"/>
        <v>0</v>
      </c>
      <c r="F47" s="315">
        <f t="shared" si="5"/>
        <v>0</v>
      </c>
      <c r="G47" s="315">
        <f t="shared" si="6"/>
        <v>0</v>
      </c>
      <c r="H47" s="316">
        <f t="shared" si="7"/>
        <v>0</v>
      </c>
      <c r="I47" s="317">
        <f t="shared" si="18"/>
        <v>0</v>
      </c>
      <c r="J47" s="315">
        <f t="shared" si="8"/>
        <v>0</v>
      </c>
      <c r="K47" s="315">
        <f t="shared" si="9"/>
        <v>0</v>
      </c>
      <c r="L47" s="318">
        <f t="shared" si="21"/>
        <v>0</v>
      </c>
      <c r="M47" s="314">
        <f t="shared" si="19"/>
        <v>0</v>
      </c>
      <c r="N47" s="315">
        <f t="shared" si="11"/>
        <v>0</v>
      </c>
      <c r="O47" s="315">
        <f t="shared" si="12"/>
        <v>0</v>
      </c>
      <c r="P47" s="325">
        <f t="shared" ref="P47:P70" si="23">IF(M47&lt;$M$10,M47+N47,$M$10)</f>
        <v>0</v>
      </c>
      <c r="Q47" s="317">
        <f t="shared" si="20"/>
        <v>0</v>
      </c>
      <c r="R47" s="315">
        <f t="shared" si="14"/>
        <v>0</v>
      </c>
      <c r="S47" s="315">
        <f t="shared" si="15"/>
        <v>0</v>
      </c>
      <c r="T47" s="320">
        <f t="shared" si="22"/>
        <v>0</v>
      </c>
      <c r="U47" s="134"/>
      <c r="V47" s="297">
        <v>25</v>
      </c>
      <c r="W47" s="298">
        <v>0.89</v>
      </c>
      <c r="X47" s="299">
        <v>0.89</v>
      </c>
    </row>
    <row r="48" spans="1:24" ht="15" customHeight="1">
      <c r="A48" s="288">
        <f t="shared" si="2"/>
        <v>7.1500000000000008E-2</v>
      </c>
      <c r="B48" s="289">
        <f t="shared" si="3"/>
        <v>5.9583333333333337E-3</v>
      </c>
      <c r="C48" s="197">
        <f t="shared" si="4"/>
        <v>3</v>
      </c>
      <c r="D48" s="290">
        <v>26</v>
      </c>
      <c r="E48" s="300">
        <f t="shared" si="17"/>
        <v>0</v>
      </c>
      <c r="F48" s="292">
        <f t="shared" si="5"/>
        <v>0</v>
      </c>
      <c r="G48" s="292">
        <f t="shared" si="6"/>
        <v>0</v>
      </c>
      <c r="H48" s="293">
        <f t="shared" si="7"/>
        <v>0</v>
      </c>
      <c r="I48" s="301">
        <f t="shared" si="18"/>
        <v>0</v>
      </c>
      <c r="J48" s="292">
        <f t="shared" si="8"/>
        <v>0</v>
      </c>
      <c r="K48" s="292">
        <f t="shared" si="9"/>
        <v>0</v>
      </c>
      <c r="L48" s="321">
        <f t="shared" si="21"/>
        <v>0</v>
      </c>
      <c r="M48" s="300">
        <f t="shared" si="19"/>
        <v>0</v>
      </c>
      <c r="N48" s="292">
        <f t="shared" si="11"/>
        <v>0</v>
      </c>
      <c r="O48" s="292">
        <f t="shared" si="12"/>
        <v>0</v>
      </c>
      <c r="P48" s="326">
        <f t="shared" si="23"/>
        <v>0</v>
      </c>
      <c r="Q48" s="301">
        <f t="shared" si="20"/>
        <v>0</v>
      </c>
      <c r="R48" s="292">
        <f t="shared" si="14"/>
        <v>0</v>
      </c>
      <c r="S48" s="292">
        <f t="shared" si="15"/>
        <v>0</v>
      </c>
      <c r="T48" s="322">
        <f t="shared" si="22"/>
        <v>0</v>
      </c>
      <c r="U48" s="134"/>
      <c r="V48" s="297">
        <v>26</v>
      </c>
      <c r="W48" s="298">
        <v>0.89</v>
      </c>
      <c r="X48" s="299">
        <v>0.89</v>
      </c>
    </row>
    <row r="49" spans="1:24" ht="15" customHeight="1">
      <c r="A49" s="288">
        <f t="shared" si="2"/>
        <v>7.1500000000000008E-2</v>
      </c>
      <c r="B49" s="289">
        <f t="shared" si="3"/>
        <v>5.9583333333333337E-3</v>
      </c>
      <c r="C49" s="197">
        <f t="shared" si="4"/>
        <v>3</v>
      </c>
      <c r="D49" s="290">
        <v>27</v>
      </c>
      <c r="E49" s="300">
        <f t="shared" si="17"/>
        <v>0</v>
      </c>
      <c r="F49" s="292">
        <f t="shared" si="5"/>
        <v>0</v>
      </c>
      <c r="G49" s="292">
        <f t="shared" si="6"/>
        <v>0</v>
      </c>
      <c r="H49" s="293">
        <f t="shared" si="7"/>
        <v>0</v>
      </c>
      <c r="I49" s="301">
        <f t="shared" si="18"/>
        <v>0</v>
      </c>
      <c r="J49" s="292">
        <f t="shared" si="8"/>
        <v>0</v>
      </c>
      <c r="K49" s="292">
        <f t="shared" si="9"/>
        <v>0</v>
      </c>
      <c r="L49" s="321">
        <f t="shared" si="21"/>
        <v>0</v>
      </c>
      <c r="M49" s="300">
        <f t="shared" si="19"/>
        <v>0</v>
      </c>
      <c r="N49" s="292">
        <f t="shared" si="11"/>
        <v>0</v>
      </c>
      <c r="O49" s="292">
        <f t="shared" si="12"/>
        <v>0</v>
      </c>
      <c r="P49" s="326">
        <f t="shared" si="23"/>
        <v>0</v>
      </c>
      <c r="Q49" s="301">
        <f t="shared" si="20"/>
        <v>0</v>
      </c>
      <c r="R49" s="292">
        <f t="shared" si="14"/>
        <v>0</v>
      </c>
      <c r="S49" s="292">
        <f t="shared" si="15"/>
        <v>0</v>
      </c>
      <c r="T49" s="322">
        <f t="shared" si="22"/>
        <v>0</v>
      </c>
      <c r="U49" s="134"/>
      <c r="V49" s="297">
        <v>27</v>
      </c>
      <c r="W49" s="298">
        <v>0.89</v>
      </c>
      <c r="X49" s="299">
        <v>0.89</v>
      </c>
    </row>
    <row r="50" spans="1:24" ht="15" customHeight="1">
      <c r="A50" s="288">
        <f t="shared" si="2"/>
        <v>7.1500000000000008E-2</v>
      </c>
      <c r="B50" s="289">
        <f t="shared" si="3"/>
        <v>5.9583333333333337E-3</v>
      </c>
      <c r="C50" s="197">
        <f t="shared" si="4"/>
        <v>3</v>
      </c>
      <c r="D50" s="290">
        <v>28</v>
      </c>
      <c r="E50" s="300">
        <f t="shared" si="17"/>
        <v>0</v>
      </c>
      <c r="F50" s="292">
        <f t="shared" si="5"/>
        <v>0</v>
      </c>
      <c r="G50" s="292">
        <f t="shared" si="6"/>
        <v>0</v>
      </c>
      <c r="H50" s="293">
        <f t="shared" si="7"/>
        <v>0</v>
      </c>
      <c r="I50" s="301">
        <f t="shared" si="18"/>
        <v>0</v>
      </c>
      <c r="J50" s="292">
        <f t="shared" si="8"/>
        <v>0</v>
      </c>
      <c r="K50" s="292">
        <f t="shared" si="9"/>
        <v>0</v>
      </c>
      <c r="L50" s="321">
        <f t="shared" si="21"/>
        <v>0</v>
      </c>
      <c r="M50" s="300">
        <f t="shared" si="19"/>
        <v>0</v>
      </c>
      <c r="N50" s="292">
        <f t="shared" si="11"/>
        <v>0</v>
      </c>
      <c r="O50" s="292">
        <f t="shared" si="12"/>
        <v>0</v>
      </c>
      <c r="P50" s="326">
        <f t="shared" si="23"/>
        <v>0</v>
      </c>
      <c r="Q50" s="301">
        <f t="shared" si="20"/>
        <v>0</v>
      </c>
      <c r="R50" s="292">
        <f t="shared" si="14"/>
        <v>0</v>
      </c>
      <c r="S50" s="292">
        <f t="shared" si="15"/>
        <v>0</v>
      </c>
      <c r="T50" s="322">
        <f t="shared" si="22"/>
        <v>0</v>
      </c>
      <c r="U50" s="134"/>
      <c r="V50" s="297">
        <v>28</v>
      </c>
      <c r="W50" s="298">
        <v>0.89</v>
      </c>
      <c r="X50" s="299">
        <v>0.89</v>
      </c>
    </row>
    <row r="51" spans="1:24" ht="15" customHeight="1">
      <c r="A51" s="288">
        <f t="shared" si="2"/>
        <v>7.1500000000000008E-2</v>
      </c>
      <c r="B51" s="289">
        <f t="shared" si="3"/>
        <v>5.9583333333333337E-3</v>
      </c>
      <c r="C51" s="197">
        <f t="shared" si="4"/>
        <v>3</v>
      </c>
      <c r="D51" s="290">
        <v>29</v>
      </c>
      <c r="E51" s="300">
        <f t="shared" si="17"/>
        <v>0</v>
      </c>
      <c r="F51" s="292">
        <f t="shared" si="5"/>
        <v>0</v>
      </c>
      <c r="G51" s="292">
        <f t="shared" si="6"/>
        <v>0</v>
      </c>
      <c r="H51" s="293">
        <f t="shared" si="7"/>
        <v>0</v>
      </c>
      <c r="I51" s="301">
        <f t="shared" si="18"/>
        <v>0</v>
      </c>
      <c r="J51" s="292">
        <f t="shared" si="8"/>
        <v>0</v>
      </c>
      <c r="K51" s="292">
        <f t="shared" si="9"/>
        <v>0</v>
      </c>
      <c r="L51" s="321">
        <f t="shared" si="21"/>
        <v>0</v>
      </c>
      <c r="M51" s="300">
        <f t="shared" si="19"/>
        <v>0</v>
      </c>
      <c r="N51" s="292">
        <f t="shared" si="11"/>
        <v>0</v>
      </c>
      <c r="O51" s="292">
        <f t="shared" si="12"/>
        <v>0</v>
      </c>
      <c r="P51" s="326">
        <f t="shared" si="23"/>
        <v>0</v>
      </c>
      <c r="Q51" s="301">
        <f t="shared" si="20"/>
        <v>0</v>
      </c>
      <c r="R51" s="292">
        <f t="shared" si="14"/>
        <v>0</v>
      </c>
      <c r="S51" s="292">
        <f t="shared" si="15"/>
        <v>0</v>
      </c>
      <c r="T51" s="322">
        <f t="shared" si="22"/>
        <v>0</v>
      </c>
      <c r="U51" s="134"/>
      <c r="V51" s="297">
        <v>29</v>
      </c>
      <c r="W51" s="298">
        <v>0.89</v>
      </c>
      <c r="X51" s="299">
        <v>0.89</v>
      </c>
    </row>
    <row r="52" spans="1:24" ht="15" customHeight="1">
      <c r="A52" s="288">
        <f t="shared" si="2"/>
        <v>7.1500000000000008E-2</v>
      </c>
      <c r="B52" s="289">
        <f t="shared" si="3"/>
        <v>5.9583333333333337E-3</v>
      </c>
      <c r="C52" s="197">
        <f t="shared" si="4"/>
        <v>3</v>
      </c>
      <c r="D52" s="290">
        <v>30</v>
      </c>
      <c r="E52" s="300">
        <f t="shared" si="17"/>
        <v>0</v>
      </c>
      <c r="F52" s="292">
        <f t="shared" si="5"/>
        <v>0</v>
      </c>
      <c r="G52" s="292">
        <f t="shared" si="6"/>
        <v>0</v>
      </c>
      <c r="H52" s="293">
        <f t="shared" si="7"/>
        <v>0</v>
      </c>
      <c r="I52" s="301">
        <f t="shared" si="18"/>
        <v>0</v>
      </c>
      <c r="J52" s="292">
        <f t="shared" si="8"/>
        <v>0</v>
      </c>
      <c r="K52" s="292">
        <f t="shared" si="9"/>
        <v>0</v>
      </c>
      <c r="L52" s="321">
        <f t="shared" si="21"/>
        <v>0</v>
      </c>
      <c r="M52" s="300">
        <f t="shared" si="19"/>
        <v>0</v>
      </c>
      <c r="N52" s="292">
        <f t="shared" si="11"/>
        <v>0</v>
      </c>
      <c r="O52" s="292">
        <f t="shared" si="12"/>
        <v>0</v>
      </c>
      <c r="P52" s="326">
        <f t="shared" si="23"/>
        <v>0</v>
      </c>
      <c r="Q52" s="301">
        <f t="shared" si="20"/>
        <v>0</v>
      </c>
      <c r="R52" s="292">
        <f t="shared" si="14"/>
        <v>0</v>
      </c>
      <c r="S52" s="292">
        <f t="shared" si="15"/>
        <v>0</v>
      </c>
      <c r="T52" s="322">
        <f t="shared" si="22"/>
        <v>0</v>
      </c>
      <c r="U52" s="134"/>
      <c r="V52" s="327">
        <v>30</v>
      </c>
      <c r="W52" s="328">
        <v>0.89</v>
      </c>
      <c r="X52" s="329">
        <v>0.89</v>
      </c>
    </row>
    <row r="53" spans="1:24" ht="15" customHeight="1">
      <c r="A53" s="288">
        <f t="shared" si="2"/>
        <v>7.1500000000000008E-2</v>
      </c>
      <c r="B53" s="289">
        <f t="shared" si="3"/>
        <v>5.9583333333333337E-3</v>
      </c>
      <c r="C53" s="197">
        <f t="shared" si="4"/>
        <v>3</v>
      </c>
      <c r="D53" s="290">
        <v>31</v>
      </c>
      <c r="E53" s="300">
        <f t="shared" si="17"/>
        <v>0</v>
      </c>
      <c r="F53" s="292">
        <f t="shared" si="5"/>
        <v>0</v>
      </c>
      <c r="G53" s="292">
        <f t="shared" si="6"/>
        <v>0</v>
      </c>
      <c r="H53" s="293">
        <f t="shared" si="7"/>
        <v>0</v>
      </c>
      <c r="I53" s="301">
        <f t="shared" si="18"/>
        <v>0</v>
      </c>
      <c r="J53" s="292">
        <f t="shared" si="8"/>
        <v>0</v>
      </c>
      <c r="K53" s="292">
        <f t="shared" si="9"/>
        <v>0</v>
      </c>
      <c r="L53" s="321">
        <f t="shared" si="21"/>
        <v>0</v>
      </c>
      <c r="M53" s="300">
        <f t="shared" si="19"/>
        <v>0</v>
      </c>
      <c r="N53" s="292">
        <f t="shared" si="11"/>
        <v>0</v>
      </c>
      <c r="O53" s="292">
        <f t="shared" si="12"/>
        <v>0</v>
      </c>
      <c r="P53" s="326">
        <f t="shared" si="23"/>
        <v>0</v>
      </c>
      <c r="Q53" s="301">
        <f t="shared" si="20"/>
        <v>0</v>
      </c>
      <c r="R53" s="292">
        <f t="shared" si="14"/>
        <v>0</v>
      </c>
      <c r="S53" s="292">
        <f t="shared" si="15"/>
        <v>0</v>
      </c>
      <c r="T53" s="322">
        <f t="shared" si="22"/>
        <v>0</v>
      </c>
      <c r="U53" s="134"/>
      <c r="V53" s="134"/>
      <c r="W53" s="134"/>
      <c r="X53" s="134"/>
    </row>
    <row r="54" spans="1:24" ht="15" customHeight="1">
      <c r="A54" s="288">
        <f t="shared" si="2"/>
        <v>7.1500000000000008E-2</v>
      </c>
      <c r="B54" s="289">
        <f t="shared" si="3"/>
        <v>5.9583333333333337E-3</v>
      </c>
      <c r="C54" s="197">
        <f t="shared" si="4"/>
        <v>3</v>
      </c>
      <c r="D54" s="290">
        <v>32</v>
      </c>
      <c r="E54" s="300">
        <f t="shared" si="17"/>
        <v>0</v>
      </c>
      <c r="F54" s="292">
        <f t="shared" si="5"/>
        <v>0</v>
      </c>
      <c r="G54" s="292">
        <f t="shared" si="6"/>
        <v>0</v>
      </c>
      <c r="H54" s="293">
        <f t="shared" si="7"/>
        <v>0</v>
      </c>
      <c r="I54" s="301">
        <f t="shared" si="18"/>
        <v>0</v>
      </c>
      <c r="J54" s="292">
        <f t="shared" si="8"/>
        <v>0</v>
      </c>
      <c r="K54" s="292">
        <f t="shared" si="9"/>
        <v>0</v>
      </c>
      <c r="L54" s="321">
        <f t="shared" si="21"/>
        <v>0</v>
      </c>
      <c r="M54" s="300">
        <f t="shared" si="19"/>
        <v>0</v>
      </c>
      <c r="N54" s="292">
        <f t="shared" si="11"/>
        <v>0</v>
      </c>
      <c r="O54" s="292">
        <f t="shared" si="12"/>
        <v>0</v>
      </c>
      <c r="P54" s="326">
        <f t="shared" si="23"/>
        <v>0</v>
      </c>
      <c r="Q54" s="301">
        <f t="shared" si="20"/>
        <v>0</v>
      </c>
      <c r="R54" s="292">
        <f t="shared" si="14"/>
        <v>0</v>
      </c>
      <c r="S54" s="292">
        <f t="shared" si="15"/>
        <v>0</v>
      </c>
      <c r="T54" s="322">
        <f t="shared" si="22"/>
        <v>0</v>
      </c>
      <c r="U54" s="134"/>
      <c r="V54" s="134"/>
      <c r="W54" s="134"/>
      <c r="X54" s="134"/>
    </row>
    <row r="55" spans="1:24" ht="15" customHeight="1">
      <c r="A55" s="288">
        <f t="shared" si="2"/>
        <v>7.1500000000000008E-2</v>
      </c>
      <c r="B55" s="289">
        <f t="shared" si="3"/>
        <v>5.9583333333333337E-3</v>
      </c>
      <c r="C55" s="197">
        <f t="shared" si="4"/>
        <v>3</v>
      </c>
      <c r="D55" s="290">
        <v>33</v>
      </c>
      <c r="E55" s="300">
        <f t="shared" si="17"/>
        <v>0</v>
      </c>
      <c r="F55" s="292">
        <f t="shared" si="5"/>
        <v>0</v>
      </c>
      <c r="G55" s="292">
        <f t="shared" si="6"/>
        <v>0</v>
      </c>
      <c r="H55" s="293">
        <f t="shared" si="7"/>
        <v>0</v>
      </c>
      <c r="I55" s="301">
        <f t="shared" si="18"/>
        <v>0</v>
      </c>
      <c r="J55" s="292">
        <f t="shared" si="8"/>
        <v>0</v>
      </c>
      <c r="K55" s="292">
        <f t="shared" si="9"/>
        <v>0</v>
      </c>
      <c r="L55" s="321">
        <f t="shared" si="21"/>
        <v>0</v>
      </c>
      <c r="M55" s="300">
        <f t="shared" si="19"/>
        <v>0</v>
      </c>
      <c r="N55" s="292">
        <f t="shared" si="11"/>
        <v>0</v>
      </c>
      <c r="O55" s="292">
        <f t="shared" si="12"/>
        <v>0</v>
      </c>
      <c r="P55" s="326">
        <f t="shared" si="23"/>
        <v>0</v>
      </c>
      <c r="Q55" s="301">
        <f t="shared" si="20"/>
        <v>0</v>
      </c>
      <c r="R55" s="292">
        <f t="shared" si="14"/>
        <v>0</v>
      </c>
      <c r="S55" s="292">
        <f t="shared" si="15"/>
        <v>0</v>
      </c>
      <c r="T55" s="322">
        <f t="shared" si="22"/>
        <v>0</v>
      </c>
      <c r="U55" s="134"/>
      <c r="V55" s="134"/>
      <c r="W55" s="134"/>
      <c r="X55" s="134"/>
    </row>
    <row r="56" spans="1:24" ht="15" customHeight="1">
      <c r="A56" s="288">
        <f t="shared" si="2"/>
        <v>7.1500000000000008E-2</v>
      </c>
      <c r="B56" s="289">
        <f t="shared" si="3"/>
        <v>5.9583333333333337E-3</v>
      </c>
      <c r="C56" s="197">
        <f t="shared" si="4"/>
        <v>3</v>
      </c>
      <c r="D56" s="290">
        <v>34</v>
      </c>
      <c r="E56" s="300">
        <f t="shared" si="17"/>
        <v>0</v>
      </c>
      <c r="F56" s="292">
        <f t="shared" si="5"/>
        <v>0</v>
      </c>
      <c r="G56" s="292">
        <f t="shared" si="6"/>
        <v>0</v>
      </c>
      <c r="H56" s="293">
        <f t="shared" si="7"/>
        <v>0</v>
      </c>
      <c r="I56" s="301">
        <f t="shared" si="18"/>
        <v>0</v>
      </c>
      <c r="J56" s="292">
        <f t="shared" si="8"/>
        <v>0</v>
      </c>
      <c r="K56" s="292">
        <f t="shared" si="9"/>
        <v>0</v>
      </c>
      <c r="L56" s="321">
        <f t="shared" si="21"/>
        <v>0</v>
      </c>
      <c r="M56" s="300">
        <f t="shared" si="19"/>
        <v>0</v>
      </c>
      <c r="N56" s="292">
        <f t="shared" si="11"/>
        <v>0</v>
      </c>
      <c r="O56" s="292">
        <f t="shared" si="12"/>
        <v>0</v>
      </c>
      <c r="P56" s="326">
        <f t="shared" si="23"/>
        <v>0</v>
      </c>
      <c r="Q56" s="301">
        <f t="shared" si="20"/>
        <v>0</v>
      </c>
      <c r="R56" s="292">
        <f t="shared" si="14"/>
        <v>0</v>
      </c>
      <c r="S56" s="292">
        <f t="shared" si="15"/>
        <v>0</v>
      </c>
      <c r="T56" s="322">
        <f t="shared" si="22"/>
        <v>0</v>
      </c>
      <c r="U56" s="134"/>
      <c r="V56" s="134"/>
      <c r="W56" s="134"/>
      <c r="X56" s="134"/>
    </row>
    <row r="57" spans="1:24" ht="15" customHeight="1">
      <c r="A57" s="288">
        <f t="shared" si="2"/>
        <v>7.1500000000000008E-2</v>
      </c>
      <c r="B57" s="289">
        <f t="shared" si="3"/>
        <v>5.9583333333333337E-3</v>
      </c>
      <c r="C57" s="197">
        <f t="shared" si="4"/>
        <v>3</v>
      </c>
      <c r="D57" s="290">
        <v>35</v>
      </c>
      <c r="E57" s="300">
        <f t="shared" si="17"/>
        <v>0</v>
      </c>
      <c r="F57" s="292">
        <f t="shared" si="5"/>
        <v>0</v>
      </c>
      <c r="G57" s="292">
        <f t="shared" si="6"/>
        <v>0</v>
      </c>
      <c r="H57" s="293">
        <f t="shared" si="7"/>
        <v>0</v>
      </c>
      <c r="I57" s="301">
        <f t="shared" si="18"/>
        <v>0</v>
      </c>
      <c r="J57" s="292">
        <f t="shared" si="8"/>
        <v>0</v>
      </c>
      <c r="K57" s="292">
        <f t="shared" si="9"/>
        <v>0</v>
      </c>
      <c r="L57" s="321">
        <f t="shared" si="21"/>
        <v>0</v>
      </c>
      <c r="M57" s="300">
        <f t="shared" si="19"/>
        <v>0</v>
      </c>
      <c r="N57" s="292">
        <f t="shared" si="11"/>
        <v>0</v>
      </c>
      <c r="O57" s="292">
        <f t="shared" si="12"/>
        <v>0</v>
      </c>
      <c r="P57" s="326">
        <f t="shared" si="23"/>
        <v>0</v>
      </c>
      <c r="Q57" s="301">
        <f t="shared" si="20"/>
        <v>0</v>
      </c>
      <c r="R57" s="292">
        <f t="shared" si="14"/>
        <v>0</v>
      </c>
      <c r="S57" s="292">
        <f t="shared" si="15"/>
        <v>0</v>
      </c>
      <c r="T57" s="322">
        <f t="shared" si="22"/>
        <v>0</v>
      </c>
      <c r="U57" s="134"/>
      <c r="V57" s="134"/>
      <c r="W57" s="134"/>
      <c r="X57" s="134"/>
    </row>
    <row r="58" spans="1:24" ht="15" customHeight="1">
      <c r="A58" s="302">
        <f t="shared" si="2"/>
        <v>7.1500000000000008E-2</v>
      </c>
      <c r="B58" s="303">
        <f t="shared" si="3"/>
        <v>5.9583333333333337E-3</v>
      </c>
      <c r="C58" s="223">
        <f t="shared" si="4"/>
        <v>3</v>
      </c>
      <c r="D58" s="304">
        <v>36</v>
      </c>
      <c r="E58" s="305">
        <f t="shared" si="17"/>
        <v>0</v>
      </c>
      <c r="F58" s="306">
        <f t="shared" si="5"/>
        <v>0</v>
      </c>
      <c r="G58" s="306">
        <f t="shared" si="6"/>
        <v>0</v>
      </c>
      <c r="H58" s="307">
        <f t="shared" si="7"/>
        <v>0</v>
      </c>
      <c r="I58" s="308">
        <f t="shared" si="18"/>
        <v>0</v>
      </c>
      <c r="J58" s="306">
        <f t="shared" si="8"/>
        <v>0</v>
      </c>
      <c r="K58" s="306">
        <f t="shared" si="9"/>
        <v>0</v>
      </c>
      <c r="L58" s="323">
        <f t="shared" si="21"/>
        <v>0</v>
      </c>
      <c r="M58" s="305">
        <f t="shared" si="19"/>
        <v>0</v>
      </c>
      <c r="N58" s="306">
        <f t="shared" si="11"/>
        <v>0</v>
      </c>
      <c r="O58" s="306">
        <f t="shared" si="12"/>
        <v>0</v>
      </c>
      <c r="P58" s="330">
        <f t="shared" si="23"/>
        <v>0</v>
      </c>
      <c r="Q58" s="308">
        <f t="shared" si="20"/>
        <v>0</v>
      </c>
      <c r="R58" s="306">
        <f t="shared" si="14"/>
        <v>0</v>
      </c>
      <c r="S58" s="306">
        <f t="shared" si="15"/>
        <v>0</v>
      </c>
      <c r="T58" s="324">
        <f t="shared" si="22"/>
        <v>0</v>
      </c>
      <c r="U58" s="134"/>
      <c r="V58" s="134"/>
      <c r="W58" s="134"/>
      <c r="X58" s="134"/>
    </row>
    <row r="59" spans="1:24" ht="15" customHeight="1">
      <c r="A59" s="311">
        <f t="shared" si="2"/>
        <v>7.1500000000000008E-2</v>
      </c>
      <c r="B59" s="312">
        <f t="shared" si="3"/>
        <v>5.9583333333333337E-3</v>
      </c>
      <c r="C59" s="252">
        <f t="shared" si="4"/>
        <v>4</v>
      </c>
      <c r="D59" s="313">
        <v>37</v>
      </c>
      <c r="E59" s="314">
        <f t="shared" si="17"/>
        <v>0</v>
      </c>
      <c r="F59" s="315">
        <f t="shared" si="5"/>
        <v>0</v>
      </c>
      <c r="G59" s="315">
        <f t="shared" si="6"/>
        <v>0</v>
      </c>
      <c r="H59" s="316">
        <f t="shared" si="7"/>
        <v>0</v>
      </c>
      <c r="I59" s="317">
        <f t="shared" si="18"/>
        <v>0</v>
      </c>
      <c r="J59" s="315">
        <f t="shared" si="8"/>
        <v>0</v>
      </c>
      <c r="K59" s="315">
        <f t="shared" si="9"/>
        <v>0</v>
      </c>
      <c r="L59" s="318">
        <f t="shared" si="21"/>
        <v>0</v>
      </c>
      <c r="M59" s="314">
        <f t="shared" si="19"/>
        <v>0</v>
      </c>
      <c r="N59" s="315">
        <f t="shared" si="11"/>
        <v>0</v>
      </c>
      <c r="O59" s="315">
        <f t="shared" si="12"/>
        <v>0</v>
      </c>
      <c r="P59" s="325">
        <f t="shared" si="23"/>
        <v>0</v>
      </c>
      <c r="Q59" s="317">
        <f t="shared" si="20"/>
        <v>0</v>
      </c>
      <c r="R59" s="315">
        <f t="shared" si="14"/>
        <v>0</v>
      </c>
      <c r="S59" s="315">
        <f t="shared" si="15"/>
        <v>0</v>
      </c>
      <c r="T59" s="331">
        <f t="shared" ref="T59:T82" si="24">IF(Q59&lt;$M$16,Q59+R59,$M$16)</f>
        <v>0</v>
      </c>
      <c r="U59" s="134"/>
      <c r="V59" s="134"/>
      <c r="W59" s="134"/>
      <c r="X59" s="134"/>
    </row>
    <row r="60" spans="1:24" ht="15" customHeight="1">
      <c r="A60" s="288">
        <f t="shared" si="2"/>
        <v>7.1500000000000008E-2</v>
      </c>
      <c r="B60" s="289">
        <f t="shared" si="3"/>
        <v>5.9583333333333337E-3</v>
      </c>
      <c r="C60" s="197">
        <f t="shared" si="4"/>
        <v>4</v>
      </c>
      <c r="D60" s="290">
        <v>38</v>
      </c>
      <c r="E60" s="300">
        <f t="shared" si="17"/>
        <v>0</v>
      </c>
      <c r="F60" s="292">
        <f t="shared" si="5"/>
        <v>0</v>
      </c>
      <c r="G60" s="292">
        <f t="shared" si="6"/>
        <v>0</v>
      </c>
      <c r="H60" s="293">
        <f t="shared" si="7"/>
        <v>0</v>
      </c>
      <c r="I60" s="301">
        <f t="shared" si="18"/>
        <v>0</v>
      </c>
      <c r="J60" s="292">
        <f t="shared" si="8"/>
        <v>0</v>
      </c>
      <c r="K60" s="292">
        <f t="shared" si="9"/>
        <v>0</v>
      </c>
      <c r="L60" s="321">
        <f t="shared" si="21"/>
        <v>0</v>
      </c>
      <c r="M60" s="300">
        <f t="shared" si="19"/>
        <v>0</v>
      </c>
      <c r="N60" s="292">
        <f t="shared" si="11"/>
        <v>0</v>
      </c>
      <c r="O60" s="292">
        <f t="shared" si="12"/>
        <v>0</v>
      </c>
      <c r="P60" s="326">
        <f t="shared" si="23"/>
        <v>0</v>
      </c>
      <c r="Q60" s="301">
        <f t="shared" si="20"/>
        <v>0</v>
      </c>
      <c r="R60" s="292">
        <f t="shared" si="14"/>
        <v>0</v>
      </c>
      <c r="S60" s="292">
        <f t="shared" si="15"/>
        <v>0</v>
      </c>
      <c r="T60" s="332">
        <f t="shared" si="24"/>
        <v>0</v>
      </c>
      <c r="U60" s="134"/>
      <c r="V60" s="134"/>
      <c r="W60" s="134"/>
      <c r="X60" s="134"/>
    </row>
    <row r="61" spans="1:24" ht="15" customHeight="1">
      <c r="A61" s="288">
        <f t="shared" si="2"/>
        <v>7.1500000000000008E-2</v>
      </c>
      <c r="B61" s="289">
        <f t="shared" si="3"/>
        <v>5.9583333333333337E-3</v>
      </c>
      <c r="C61" s="197">
        <f t="shared" si="4"/>
        <v>4</v>
      </c>
      <c r="D61" s="290">
        <v>39</v>
      </c>
      <c r="E61" s="300">
        <f t="shared" si="17"/>
        <v>0</v>
      </c>
      <c r="F61" s="292">
        <f t="shared" si="5"/>
        <v>0</v>
      </c>
      <c r="G61" s="292">
        <f t="shared" si="6"/>
        <v>0</v>
      </c>
      <c r="H61" s="293">
        <f t="shared" si="7"/>
        <v>0</v>
      </c>
      <c r="I61" s="301">
        <f t="shared" si="18"/>
        <v>0</v>
      </c>
      <c r="J61" s="292">
        <f t="shared" si="8"/>
        <v>0</v>
      </c>
      <c r="K61" s="292">
        <f t="shared" si="9"/>
        <v>0</v>
      </c>
      <c r="L61" s="321">
        <f t="shared" si="21"/>
        <v>0</v>
      </c>
      <c r="M61" s="300">
        <f t="shared" si="19"/>
        <v>0</v>
      </c>
      <c r="N61" s="292">
        <f t="shared" si="11"/>
        <v>0</v>
      </c>
      <c r="O61" s="292">
        <f t="shared" si="12"/>
        <v>0</v>
      </c>
      <c r="P61" s="326">
        <f t="shared" si="23"/>
        <v>0</v>
      </c>
      <c r="Q61" s="301">
        <f t="shared" si="20"/>
        <v>0</v>
      </c>
      <c r="R61" s="292">
        <f t="shared" si="14"/>
        <v>0</v>
      </c>
      <c r="S61" s="292">
        <f t="shared" si="15"/>
        <v>0</v>
      </c>
      <c r="T61" s="332">
        <f t="shared" si="24"/>
        <v>0</v>
      </c>
      <c r="U61" s="134"/>
      <c r="V61" s="134"/>
      <c r="W61" s="134"/>
      <c r="X61" s="134"/>
    </row>
    <row r="62" spans="1:24" ht="15" customHeight="1">
      <c r="A62" s="288">
        <f t="shared" si="2"/>
        <v>7.1500000000000008E-2</v>
      </c>
      <c r="B62" s="289">
        <f t="shared" si="3"/>
        <v>5.9583333333333337E-3</v>
      </c>
      <c r="C62" s="197">
        <f t="shared" si="4"/>
        <v>4</v>
      </c>
      <c r="D62" s="290">
        <v>40</v>
      </c>
      <c r="E62" s="300">
        <f t="shared" si="17"/>
        <v>0</v>
      </c>
      <c r="F62" s="292">
        <f t="shared" si="5"/>
        <v>0</v>
      </c>
      <c r="G62" s="292">
        <f t="shared" si="6"/>
        <v>0</v>
      </c>
      <c r="H62" s="293">
        <f t="shared" si="7"/>
        <v>0</v>
      </c>
      <c r="I62" s="301">
        <f t="shared" si="18"/>
        <v>0</v>
      </c>
      <c r="J62" s="292">
        <f t="shared" si="8"/>
        <v>0</v>
      </c>
      <c r="K62" s="292">
        <f t="shared" si="9"/>
        <v>0</v>
      </c>
      <c r="L62" s="321">
        <f t="shared" si="21"/>
        <v>0</v>
      </c>
      <c r="M62" s="300">
        <f t="shared" si="19"/>
        <v>0</v>
      </c>
      <c r="N62" s="292">
        <f t="shared" si="11"/>
        <v>0</v>
      </c>
      <c r="O62" s="292">
        <f t="shared" si="12"/>
        <v>0</v>
      </c>
      <c r="P62" s="326">
        <f t="shared" si="23"/>
        <v>0</v>
      </c>
      <c r="Q62" s="301">
        <f t="shared" si="20"/>
        <v>0</v>
      </c>
      <c r="R62" s="292">
        <f t="shared" si="14"/>
        <v>0</v>
      </c>
      <c r="S62" s="292">
        <f t="shared" si="15"/>
        <v>0</v>
      </c>
      <c r="T62" s="332">
        <f t="shared" si="24"/>
        <v>0</v>
      </c>
      <c r="U62" s="134"/>
      <c r="V62" s="134"/>
      <c r="W62" s="134"/>
      <c r="X62" s="134"/>
    </row>
    <row r="63" spans="1:24" ht="15" customHeight="1">
      <c r="A63" s="288">
        <f t="shared" si="2"/>
        <v>7.1500000000000008E-2</v>
      </c>
      <c r="B63" s="289">
        <f t="shared" si="3"/>
        <v>5.9583333333333337E-3</v>
      </c>
      <c r="C63" s="197">
        <f t="shared" si="4"/>
        <v>4</v>
      </c>
      <c r="D63" s="290">
        <v>41</v>
      </c>
      <c r="E63" s="300">
        <f t="shared" si="17"/>
        <v>0</v>
      </c>
      <c r="F63" s="292">
        <f t="shared" si="5"/>
        <v>0</v>
      </c>
      <c r="G63" s="292">
        <f t="shared" si="6"/>
        <v>0</v>
      </c>
      <c r="H63" s="293">
        <f t="shared" si="7"/>
        <v>0</v>
      </c>
      <c r="I63" s="301">
        <f t="shared" si="18"/>
        <v>0</v>
      </c>
      <c r="J63" s="292">
        <f t="shared" si="8"/>
        <v>0</v>
      </c>
      <c r="K63" s="292">
        <f t="shared" si="9"/>
        <v>0</v>
      </c>
      <c r="L63" s="321">
        <f t="shared" si="21"/>
        <v>0</v>
      </c>
      <c r="M63" s="300">
        <f t="shared" si="19"/>
        <v>0</v>
      </c>
      <c r="N63" s="292">
        <f t="shared" si="11"/>
        <v>0</v>
      </c>
      <c r="O63" s="292">
        <f t="shared" si="12"/>
        <v>0</v>
      </c>
      <c r="P63" s="326">
        <f t="shared" si="23"/>
        <v>0</v>
      </c>
      <c r="Q63" s="301">
        <f t="shared" si="20"/>
        <v>0</v>
      </c>
      <c r="R63" s="292">
        <f t="shared" si="14"/>
        <v>0</v>
      </c>
      <c r="S63" s="292">
        <f t="shared" si="15"/>
        <v>0</v>
      </c>
      <c r="T63" s="332">
        <f t="shared" si="24"/>
        <v>0</v>
      </c>
      <c r="U63" s="134"/>
      <c r="V63" s="134"/>
      <c r="W63" s="134"/>
      <c r="X63" s="134"/>
    </row>
    <row r="64" spans="1:24" ht="15" customHeight="1">
      <c r="A64" s="288">
        <f t="shared" si="2"/>
        <v>7.1500000000000008E-2</v>
      </c>
      <c r="B64" s="289">
        <f t="shared" si="3"/>
        <v>5.9583333333333337E-3</v>
      </c>
      <c r="C64" s="197">
        <f t="shared" si="4"/>
        <v>4</v>
      </c>
      <c r="D64" s="290">
        <v>42</v>
      </c>
      <c r="E64" s="300">
        <f t="shared" si="17"/>
        <v>0</v>
      </c>
      <c r="F64" s="292">
        <f t="shared" si="5"/>
        <v>0</v>
      </c>
      <c r="G64" s="292">
        <f t="shared" si="6"/>
        <v>0</v>
      </c>
      <c r="H64" s="293">
        <f t="shared" si="7"/>
        <v>0</v>
      </c>
      <c r="I64" s="301">
        <f t="shared" si="18"/>
        <v>0</v>
      </c>
      <c r="J64" s="292">
        <f t="shared" si="8"/>
        <v>0</v>
      </c>
      <c r="K64" s="292">
        <f t="shared" si="9"/>
        <v>0</v>
      </c>
      <c r="L64" s="321">
        <f t="shared" si="21"/>
        <v>0</v>
      </c>
      <c r="M64" s="300">
        <f t="shared" si="19"/>
        <v>0</v>
      </c>
      <c r="N64" s="292">
        <f t="shared" si="11"/>
        <v>0</v>
      </c>
      <c r="O64" s="292">
        <f t="shared" si="12"/>
        <v>0</v>
      </c>
      <c r="P64" s="326">
        <f t="shared" si="23"/>
        <v>0</v>
      </c>
      <c r="Q64" s="301">
        <f t="shared" si="20"/>
        <v>0</v>
      </c>
      <c r="R64" s="292">
        <f t="shared" si="14"/>
        <v>0</v>
      </c>
      <c r="S64" s="292">
        <f t="shared" si="15"/>
        <v>0</v>
      </c>
      <c r="T64" s="332">
        <f t="shared" si="24"/>
        <v>0</v>
      </c>
      <c r="U64" s="134"/>
      <c r="V64" s="134"/>
      <c r="W64" s="134"/>
      <c r="X64" s="134"/>
    </row>
    <row r="65" spans="1:24" ht="15" customHeight="1">
      <c r="A65" s="288">
        <f t="shared" si="2"/>
        <v>7.1500000000000008E-2</v>
      </c>
      <c r="B65" s="289">
        <f t="shared" si="3"/>
        <v>5.9583333333333337E-3</v>
      </c>
      <c r="C65" s="197">
        <f t="shared" si="4"/>
        <v>4</v>
      </c>
      <c r="D65" s="290">
        <v>43</v>
      </c>
      <c r="E65" s="300">
        <f t="shared" si="17"/>
        <v>0</v>
      </c>
      <c r="F65" s="292">
        <f t="shared" si="5"/>
        <v>0</v>
      </c>
      <c r="G65" s="292">
        <f t="shared" si="6"/>
        <v>0</v>
      </c>
      <c r="H65" s="293">
        <f t="shared" si="7"/>
        <v>0</v>
      </c>
      <c r="I65" s="301">
        <f t="shared" si="18"/>
        <v>0</v>
      </c>
      <c r="J65" s="292">
        <f t="shared" si="8"/>
        <v>0</v>
      </c>
      <c r="K65" s="292">
        <f t="shared" si="9"/>
        <v>0</v>
      </c>
      <c r="L65" s="321">
        <f t="shared" si="21"/>
        <v>0</v>
      </c>
      <c r="M65" s="300">
        <f t="shared" si="19"/>
        <v>0</v>
      </c>
      <c r="N65" s="292">
        <f t="shared" si="11"/>
        <v>0</v>
      </c>
      <c r="O65" s="292">
        <f t="shared" si="12"/>
        <v>0</v>
      </c>
      <c r="P65" s="326">
        <f t="shared" si="23"/>
        <v>0</v>
      </c>
      <c r="Q65" s="301">
        <f t="shared" si="20"/>
        <v>0</v>
      </c>
      <c r="R65" s="292">
        <f t="shared" si="14"/>
        <v>0</v>
      </c>
      <c r="S65" s="292">
        <f t="shared" si="15"/>
        <v>0</v>
      </c>
      <c r="T65" s="332">
        <f t="shared" si="24"/>
        <v>0</v>
      </c>
      <c r="U65" s="134"/>
      <c r="V65" s="134"/>
      <c r="W65" s="134"/>
      <c r="X65" s="134"/>
    </row>
    <row r="66" spans="1:24" ht="15" customHeight="1">
      <c r="A66" s="288">
        <f t="shared" si="2"/>
        <v>7.1500000000000008E-2</v>
      </c>
      <c r="B66" s="289">
        <f t="shared" si="3"/>
        <v>5.9583333333333337E-3</v>
      </c>
      <c r="C66" s="197">
        <f t="shared" si="4"/>
        <v>4</v>
      </c>
      <c r="D66" s="290">
        <v>44</v>
      </c>
      <c r="E66" s="300">
        <f t="shared" si="17"/>
        <v>0</v>
      </c>
      <c r="F66" s="292">
        <f t="shared" si="5"/>
        <v>0</v>
      </c>
      <c r="G66" s="292">
        <f t="shared" si="6"/>
        <v>0</v>
      </c>
      <c r="H66" s="293">
        <f t="shared" si="7"/>
        <v>0</v>
      </c>
      <c r="I66" s="301">
        <f t="shared" si="18"/>
        <v>0</v>
      </c>
      <c r="J66" s="292">
        <f t="shared" si="8"/>
        <v>0</v>
      </c>
      <c r="K66" s="292">
        <f t="shared" si="9"/>
        <v>0</v>
      </c>
      <c r="L66" s="321">
        <f t="shared" si="21"/>
        <v>0</v>
      </c>
      <c r="M66" s="300">
        <f t="shared" si="19"/>
        <v>0</v>
      </c>
      <c r="N66" s="292">
        <f t="shared" si="11"/>
        <v>0</v>
      </c>
      <c r="O66" s="292">
        <f t="shared" si="12"/>
        <v>0</v>
      </c>
      <c r="P66" s="326">
        <f t="shared" si="23"/>
        <v>0</v>
      </c>
      <c r="Q66" s="301">
        <f t="shared" si="20"/>
        <v>0</v>
      </c>
      <c r="R66" s="292">
        <f t="shared" si="14"/>
        <v>0</v>
      </c>
      <c r="S66" s="292">
        <f t="shared" si="15"/>
        <v>0</v>
      </c>
      <c r="T66" s="332">
        <f t="shared" si="24"/>
        <v>0</v>
      </c>
      <c r="U66" s="134"/>
      <c r="V66" s="134"/>
      <c r="W66" s="134"/>
      <c r="X66" s="134"/>
    </row>
    <row r="67" spans="1:24" ht="15" customHeight="1">
      <c r="A67" s="288">
        <f t="shared" si="2"/>
        <v>7.1500000000000008E-2</v>
      </c>
      <c r="B67" s="289">
        <f t="shared" si="3"/>
        <v>5.9583333333333337E-3</v>
      </c>
      <c r="C67" s="197">
        <f t="shared" si="4"/>
        <v>4</v>
      </c>
      <c r="D67" s="290">
        <v>45</v>
      </c>
      <c r="E67" s="300">
        <f t="shared" si="17"/>
        <v>0</v>
      </c>
      <c r="F67" s="292">
        <f t="shared" si="5"/>
        <v>0</v>
      </c>
      <c r="G67" s="292">
        <f t="shared" si="6"/>
        <v>0</v>
      </c>
      <c r="H67" s="293">
        <f t="shared" si="7"/>
        <v>0</v>
      </c>
      <c r="I67" s="301">
        <f t="shared" si="18"/>
        <v>0</v>
      </c>
      <c r="J67" s="292">
        <f t="shared" si="8"/>
        <v>0</v>
      </c>
      <c r="K67" s="292">
        <f t="shared" si="9"/>
        <v>0</v>
      </c>
      <c r="L67" s="321">
        <f t="shared" si="21"/>
        <v>0</v>
      </c>
      <c r="M67" s="300">
        <f t="shared" si="19"/>
        <v>0</v>
      </c>
      <c r="N67" s="292">
        <f t="shared" si="11"/>
        <v>0</v>
      </c>
      <c r="O67" s="292">
        <f t="shared" si="12"/>
        <v>0</v>
      </c>
      <c r="P67" s="326">
        <f t="shared" si="23"/>
        <v>0</v>
      </c>
      <c r="Q67" s="301">
        <f t="shared" si="20"/>
        <v>0</v>
      </c>
      <c r="R67" s="292">
        <f t="shared" si="14"/>
        <v>0</v>
      </c>
      <c r="S67" s="292">
        <f t="shared" si="15"/>
        <v>0</v>
      </c>
      <c r="T67" s="332">
        <f t="shared" si="24"/>
        <v>0</v>
      </c>
      <c r="U67" s="134"/>
      <c r="V67" s="134"/>
      <c r="W67" s="134"/>
      <c r="X67" s="134"/>
    </row>
    <row r="68" spans="1:24" ht="15" customHeight="1">
      <c r="A68" s="288">
        <f t="shared" si="2"/>
        <v>7.1500000000000008E-2</v>
      </c>
      <c r="B68" s="289">
        <f t="shared" si="3"/>
        <v>5.9583333333333337E-3</v>
      </c>
      <c r="C68" s="197">
        <f t="shared" si="4"/>
        <v>4</v>
      </c>
      <c r="D68" s="290">
        <v>46</v>
      </c>
      <c r="E68" s="300">
        <f t="shared" si="17"/>
        <v>0</v>
      </c>
      <c r="F68" s="292">
        <f t="shared" si="5"/>
        <v>0</v>
      </c>
      <c r="G68" s="292">
        <f t="shared" si="6"/>
        <v>0</v>
      </c>
      <c r="H68" s="293">
        <f t="shared" si="7"/>
        <v>0</v>
      </c>
      <c r="I68" s="301">
        <f t="shared" si="18"/>
        <v>0</v>
      </c>
      <c r="J68" s="292">
        <f t="shared" si="8"/>
        <v>0</v>
      </c>
      <c r="K68" s="292">
        <f t="shared" si="9"/>
        <v>0</v>
      </c>
      <c r="L68" s="321">
        <f t="shared" si="21"/>
        <v>0</v>
      </c>
      <c r="M68" s="300">
        <f t="shared" si="19"/>
        <v>0</v>
      </c>
      <c r="N68" s="292">
        <f t="shared" si="11"/>
        <v>0</v>
      </c>
      <c r="O68" s="292">
        <f t="shared" si="12"/>
        <v>0</v>
      </c>
      <c r="P68" s="326">
        <f t="shared" si="23"/>
        <v>0</v>
      </c>
      <c r="Q68" s="301">
        <f t="shared" si="20"/>
        <v>0</v>
      </c>
      <c r="R68" s="292">
        <f t="shared" si="14"/>
        <v>0</v>
      </c>
      <c r="S68" s="292">
        <f t="shared" si="15"/>
        <v>0</v>
      </c>
      <c r="T68" s="332">
        <f t="shared" si="24"/>
        <v>0</v>
      </c>
      <c r="U68" s="134"/>
      <c r="V68" s="134"/>
      <c r="W68" s="134"/>
      <c r="X68" s="134"/>
    </row>
    <row r="69" spans="1:24" ht="15" customHeight="1">
      <c r="A69" s="288">
        <f t="shared" si="2"/>
        <v>7.1500000000000008E-2</v>
      </c>
      <c r="B69" s="289">
        <f t="shared" si="3"/>
        <v>5.9583333333333337E-3</v>
      </c>
      <c r="C69" s="197">
        <f t="shared" si="4"/>
        <v>4</v>
      </c>
      <c r="D69" s="290">
        <v>47</v>
      </c>
      <c r="E69" s="300">
        <f t="shared" si="17"/>
        <v>0</v>
      </c>
      <c r="F69" s="292">
        <f t="shared" si="5"/>
        <v>0</v>
      </c>
      <c r="G69" s="292">
        <f t="shared" si="6"/>
        <v>0</v>
      </c>
      <c r="H69" s="293">
        <f t="shared" si="7"/>
        <v>0</v>
      </c>
      <c r="I69" s="301">
        <f t="shared" si="18"/>
        <v>0</v>
      </c>
      <c r="J69" s="292">
        <f t="shared" si="8"/>
        <v>0</v>
      </c>
      <c r="K69" s="292">
        <f t="shared" si="9"/>
        <v>0</v>
      </c>
      <c r="L69" s="321">
        <f t="shared" si="21"/>
        <v>0</v>
      </c>
      <c r="M69" s="300">
        <f t="shared" si="19"/>
        <v>0</v>
      </c>
      <c r="N69" s="292">
        <f t="shared" si="11"/>
        <v>0</v>
      </c>
      <c r="O69" s="292">
        <f t="shared" si="12"/>
        <v>0</v>
      </c>
      <c r="P69" s="326">
        <f t="shared" si="23"/>
        <v>0</v>
      </c>
      <c r="Q69" s="301">
        <f t="shared" si="20"/>
        <v>0</v>
      </c>
      <c r="R69" s="292">
        <f t="shared" si="14"/>
        <v>0</v>
      </c>
      <c r="S69" s="292">
        <f t="shared" si="15"/>
        <v>0</v>
      </c>
      <c r="T69" s="332">
        <f t="shared" si="24"/>
        <v>0</v>
      </c>
      <c r="U69" s="134"/>
      <c r="V69" s="134"/>
      <c r="W69" s="134"/>
      <c r="X69" s="134"/>
    </row>
    <row r="70" spans="1:24" ht="15" customHeight="1">
      <c r="A70" s="302">
        <f t="shared" si="2"/>
        <v>7.1500000000000008E-2</v>
      </c>
      <c r="B70" s="303">
        <f t="shared" si="3"/>
        <v>5.9583333333333337E-3</v>
      </c>
      <c r="C70" s="223">
        <f t="shared" si="4"/>
        <v>4</v>
      </c>
      <c r="D70" s="304">
        <v>48</v>
      </c>
      <c r="E70" s="305">
        <f t="shared" si="17"/>
        <v>0</v>
      </c>
      <c r="F70" s="306">
        <f t="shared" si="5"/>
        <v>0</v>
      </c>
      <c r="G70" s="306">
        <f t="shared" si="6"/>
        <v>0</v>
      </c>
      <c r="H70" s="307">
        <f t="shared" si="7"/>
        <v>0</v>
      </c>
      <c r="I70" s="308">
        <f t="shared" si="18"/>
        <v>0</v>
      </c>
      <c r="J70" s="306">
        <f t="shared" si="8"/>
        <v>0</v>
      </c>
      <c r="K70" s="306">
        <f t="shared" si="9"/>
        <v>0</v>
      </c>
      <c r="L70" s="323">
        <f t="shared" si="21"/>
        <v>0</v>
      </c>
      <c r="M70" s="305">
        <f t="shared" si="19"/>
        <v>0</v>
      </c>
      <c r="N70" s="306">
        <f t="shared" si="11"/>
        <v>0</v>
      </c>
      <c r="O70" s="306">
        <f t="shared" si="12"/>
        <v>0</v>
      </c>
      <c r="P70" s="330">
        <f t="shared" si="23"/>
        <v>0</v>
      </c>
      <c r="Q70" s="308">
        <f t="shared" si="20"/>
        <v>0</v>
      </c>
      <c r="R70" s="306">
        <f t="shared" si="14"/>
        <v>0</v>
      </c>
      <c r="S70" s="306">
        <f t="shared" si="15"/>
        <v>0</v>
      </c>
      <c r="T70" s="333">
        <f t="shared" si="24"/>
        <v>0</v>
      </c>
      <c r="U70" s="134"/>
      <c r="V70" s="134"/>
      <c r="W70" s="134"/>
      <c r="X70" s="134"/>
    </row>
    <row r="71" spans="1:24" ht="15" customHeight="1">
      <c r="A71" s="311">
        <f t="shared" si="2"/>
        <v>7.1500000000000008E-2</v>
      </c>
      <c r="B71" s="312">
        <f t="shared" si="3"/>
        <v>5.9583333333333337E-3</v>
      </c>
      <c r="C71" s="252">
        <f t="shared" si="4"/>
        <v>5</v>
      </c>
      <c r="D71" s="313">
        <v>49</v>
      </c>
      <c r="E71" s="314">
        <f t="shared" si="17"/>
        <v>0</v>
      </c>
      <c r="F71" s="315">
        <f t="shared" si="5"/>
        <v>0</v>
      </c>
      <c r="G71" s="315">
        <f t="shared" si="6"/>
        <v>0</v>
      </c>
      <c r="H71" s="316">
        <f t="shared" si="7"/>
        <v>0</v>
      </c>
      <c r="I71" s="317">
        <f t="shared" si="18"/>
        <v>0</v>
      </c>
      <c r="J71" s="315">
        <f t="shared" si="8"/>
        <v>0</v>
      </c>
      <c r="K71" s="315">
        <f t="shared" si="9"/>
        <v>0</v>
      </c>
      <c r="L71" s="318">
        <f t="shared" si="21"/>
        <v>0</v>
      </c>
      <c r="M71" s="314">
        <f t="shared" si="19"/>
        <v>0</v>
      </c>
      <c r="N71" s="315">
        <f t="shared" si="11"/>
        <v>0</v>
      </c>
      <c r="O71" s="315">
        <f t="shared" si="12"/>
        <v>0</v>
      </c>
      <c r="P71" s="316">
        <f t="shared" ref="P71:P134" si="25">IF(M71&lt;$M$10,M71+N71,$M$11)</f>
        <v>0</v>
      </c>
      <c r="Q71" s="317">
        <f t="shared" si="20"/>
        <v>0</v>
      </c>
      <c r="R71" s="315">
        <f t="shared" si="14"/>
        <v>0</v>
      </c>
      <c r="S71" s="315">
        <f t="shared" si="15"/>
        <v>0</v>
      </c>
      <c r="T71" s="331">
        <f t="shared" si="24"/>
        <v>0</v>
      </c>
      <c r="U71" s="134"/>
      <c r="V71" s="134"/>
      <c r="W71" s="134"/>
      <c r="X71" s="134"/>
    </row>
    <row r="72" spans="1:24" ht="15" customHeight="1">
      <c r="A72" s="288">
        <f t="shared" si="2"/>
        <v>7.1500000000000008E-2</v>
      </c>
      <c r="B72" s="289">
        <f t="shared" si="3"/>
        <v>5.9583333333333337E-3</v>
      </c>
      <c r="C72" s="197">
        <f t="shared" si="4"/>
        <v>5</v>
      </c>
      <c r="D72" s="290">
        <v>50</v>
      </c>
      <c r="E72" s="300">
        <f t="shared" si="17"/>
        <v>0</v>
      </c>
      <c r="F72" s="292">
        <f t="shared" si="5"/>
        <v>0</v>
      </c>
      <c r="G72" s="292">
        <f t="shared" si="6"/>
        <v>0</v>
      </c>
      <c r="H72" s="293">
        <f t="shared" si="7"/>
        <v>0</v>
      </c>
      <c r="I72" s="301">
        <f t="shared" si="18"/>
        <v>0</v>
      </c>
      <c r="J72" s="292">
        <f t="shared" si="8"/>
        <v>0</v>
      </c>
      <c r="K72" s="292">
        <f t="shared" si="9"/>
        <v>0</v>
      </c>
      <c r="L72" s="321">
        <f t="shared" si="21"/>
        <v>0</v>
      </c>
      <c r="M72" s="300">
        <f t="shared" si="19"/>
        <v>0</v>
      </c>
      <c r="N72" s="292">
        <f t="shared" si="11"/>
        <v>0</v>
      </c>
      <c r="O72" s="292">
        <f t="shared" si="12"/>
        <v>0</v>
      </c>
      <c r="P72" s="293">
        <f t="shared" si="25"/>
        <v>0</v>
      </c>
      <c r="Q72" s="301">
        <f t="shared" si="20"/>
        <v>0</v>
      </c>
      <c r="R72" s="292">
        <f t="shared" si="14"/>
        <v>0</v>
      </c>
      <c r="S72" s="292">
        <f t="shared" si="15"/>
        <v>0</v>
      </c>
      <c r="T72" s="332">
        <f t="shared" si="24"/>
        <v>0</v>
      </c>
      <c r="U72" s="134"/>
      <c r="V72" s="134"/>
      <c r="W72" s="134"/>
      <c r="X72" s="134"/>
    </row>
    <row r="73" spans="1:24" ht="15" customHeight="1">
      <c r="A73" s="288">
        <f t="shared" si="2"/>
        <v>7.1500000000000008E-2</v>
      </c>
      <c r="B73" s="289">
        <f t="shared" si="3"/>
        <v>5.9583333333333337E-3</v>
      </c>
      <c r="C73" s="197">
        <f t="shared" si="4"/>
        <v>5</v>
      </c>
      <c r="D73" s="290">
        <v>51</v>
      </c>
      <c r="E73" s="300">
        <f t="shared" si="17"/>
        <v>0</v>
      </c>
      <c r="F73" s="292">
        <f t="shared" si="5"/>
        <v>0</v>
      </c>
      <c r="G73" s="292">
        <f t="shared" si="6"/>
        <v>0</v>
      </c>
      <c r="H73" s="293">
        <f t="shared" si="7"/>
        <v>0</v>
      </c>
      <c r="I73" s="301">
        <f t="shared" si="18"/>
        <v>0</v>
      </c>
      <c r="J73" s="292">
        <f t="shared" si="8"/>
        <v>0</v>
      </c>
      <c r="K73" s="292">
        <f t="shared" si="9"/>
        <v>0</v>
      </c>
      <c r="L73" s="321">
        <f t="shared" si="21"/>
        <v>0</v>
      </c>
      <c r="M73" s="300">
        <f t="shared" si="19"/>
        <v>0</v>
      </c>
      <c r="N73" s="292">
        <f t="shared" si="11"/>
        <v>0</v>
      </c>
      <c r="O73" s="292">
        <f t="shared" si="12"/>
        <v>0</v>
      </c>
      <c r="P73" s="293">
        <f t="shared" si="25"/>
        <v>0</v>
      </c>
      <c r="Q73" s="301">
        <f t="shared" si="20"/>
        <v>0</v>
      </c>
      <c r="R73" s="292">
        <f t="shared" si="14"/>
        <v>0</v>
      </c>
      <c r="S73" s="292">
        <f t="shared" si="15"/>
        <v>0</v>
      </c>
      <c r="T73" s="332">
        <f t="shared" si="24"/>
        <v>0</v>
      </c>
      <c r="U73" s="134"/>
      <c r="V73" s="134"/>
      <c r="W73" s="134"/>
      <c r="X73" s="134"/>
    </row>
    <row r="74" spans="1:24" ht="15" customHeight="1">
      <c r="A74" s="288">
        <f t="shared" si="2"/>
        <v>7.1500000000000008E-2</v>
      </c>
      <c r="B74" s="289">
        <f t="shared" si="3"/>
        <v>5.9583333333333337E-3</v>
      </c>
      <c r="C74" s="197">
        <f t="shared" si="4"/>
        <v>5</v>
      </c>
      <c r="D74" s="290">
        <v>52</v>
      </c>
      <c r="E74" s="300">
        <f t="shared" si="17"/>
        <v>0</v>
      </c>
      <c r="F74" s="292">
        <f t="shared" si="5"/>
        <v>0</v>
      </c>
      <c r="G74" s="292">
        <f t="shared" si="6"/>
        <v>0</v>
      </c>
      <c r="H74" s="293">
        <f t="shared" si="7"/>
        <v>0</v>
      </c>
      <c r="I74" s="301">
        <f t="shared" si="18"/>
        <v>0</v>
      </c>
      <c r="J74" s="292">
        <f t="shared" si="8"/>
        <v>0</v>
      </c>
      <c r="K74" s="292">
        <f t="shared" si="9"/>
        <v>0</v>
      </c>
      <c r="L74" s="321">
        <f t="shared" si="21"/>
        <v>0</v>
      </c>
      <c r="M74" s="300">
        <f t="shared" si="19"/>
        <v>0</v>
      </c>
      <c r="N74" s="292">
        <f t="shared" si="11"/>
        <v>0</v>
      </c>
      <c r="O74" s="292">
        <f t="shared" si="12"/>
        <v>0</v>
      </c>
      <c r="P74" s="293">
        <f t="shared" si="25"/>
        <v>0</v>
      </c>
      <c r="Q74" s="301">
        <f t="shared" si="20"/>
        <v>0</v>
      </c>
      <c r="R74" s="292">
        <f t="shared" si="14"/>
        <v>0</v>
      </c>
      <c r="S74" s="292">
        <f t="shared" si="15"/>
        <v>0</v>
      </c>
      <c r="T74" s="332">
        <f t="shared" si="24"/>
        <v>0</v>
      </c>
      <c r="U74" s="134"/>
      <c r="V74" s="134"/>
      <c r="W74" s="134"/>
      <c r="X74" s="134"/>
    </row>
    <row r="75" spans="1:24" ht="15" customHeight="1">
      <c r="A75" s="288">
        <f t="shared" si="2"/>
        <v>7.1500000000000008E-2</v>
      </c>
      <c r="B75" s="289">
        <f t="shared" si="3"/>
        <v>5.9583333333333337E-3</v>
      </c>
      <c r="C75" s="197">
        <f t="shared" si="4"/>
        <v>5</v>
      </c>
      <c r="D75" s="290">
        <v>53</v>
      </c>
      <c r="E75" s="300">
        <f t="shared" si="17"/>
        <v>0</v>
      </c>
      <c r="F75" s="292">
        <f t="shared" si="5"/>
        <v>0</v>
      </c>
      <c r="G75" s="292">
        <f t="shared" si="6"/>
        <v>0</v>
      </c>
      <c r="H75" s="293">
        <f t="shared" si="7"/>
        <v>0</v>
      </c>
      <c r="I75" s="301">
        <f t="shared" si="18"/>
        <v>0</v>
      </c>
      <c r="J75" s="292">
        <f t="shared" si="8"/>
        <v>0</v>
      </c>
      <c r="K75" s="292">
        <f t="shared" si="9"/>
        <v>0</v>
      </c>
      <c r="L75" s="321">
        <f t="shared" si="21"/>
        <v>0</v>
      </c>
      <c r="M75" s="300">
        <f t="shared" si="19"/>
        <v>0</v>
      </c>
      <c r="N75" s="292">
        <f t="shared" si="11"/>
        <v>0</v>
      </c>
      <c r="O75" s="292">
        <f t="shared" si="12"/>
        <v>0</v>
      </c>
      <c r="P75" s="293">
        <f t="shared" si="25"/>
        <v>0</v>
      </c>
      <c r="Q75" s="301">
        <f t="shared" si="20"/>
        <v>0</v>
      </c>
      <c r="R75" s="292">
        <f t="shared" si="14"/>
        <v>0</v>
      </c>
      <c r="S75" s="292">
        <f t="shared" si="15"/>
        <v>0</v>
      </c>
      <c r="T75" s="332">
        <f t="shared" si="24"/>
        <v>0</v>
      </c>
      <c r="U75" s="134"/>
      <c r="V75" s="134"/>
      <c r="W75" s="134"/>
      <c r="X75" s="134"/>
    </row>
    <row r="76" spans="1:24" ht="15" customHeight="1">
      <c r="A76" s="288">
        <f t="shared" si="2"/>
        <v>7.1500000000000008E-2</v>
      </c>
      <c r="B76" s="289">
        <f t="shared" si="3"/>
        <v>5.9583333333333337E-3</v>
      </c>
      <c r="C76" s="197">
        <f t="shared" si="4"/>
        <v>5</v>
      </c>
      <c r="D76" s="290">
        <v>54</v>
      </c>
      <c r="E76" s="300">
        <f t="shared" si="17"/>
        <v>0</v>
      </c>
      <c r="F76" s="292">
        <f t="shared" si="5"/>
        <v>0</v>
      </c>
      <c r="G76" s="292">
        <f t="shared" si="6"/>
        <v>0</v>
      </c>
      <c r="H76" s="293">
        <f t="shared" si="7"/>
        <v>0</v>
      </c>
      <c r="I76" s="301">
        <f t="shared" si="18"/>
        <v>0</v>
      </c>
      <c r="J76" s="292">
        <f t="shared" si="8"/>
        <v>0</v>
      </c>
      <c r="K76" s="292">
        <f t="shared" si="9"/>
        <v>0</v>
      </c>
      <c r="L76" s="321">
        <f t="shared" si="21"/>
        <v>0</v>
      </c>
      <c r="M76" s="300">
        <f t="shared" si="19"/>
        <v>0</v>
      </c>
      <c r="N76" s="292">
        <f t="shared" si="11"/>
        <v>0</v>
      </c>
      <c r="O76" s="292">
        <f t="shared" si="12"/>
        <v>0</v>
      </c>
      <c r="P76" s="293">
        <f t="shared" si="25"/>
        <v>0</v>
      </c>
      <c r="Q76" s="301">
        <f t="shared" si="20"/>
        <v>0</v>
      </c>
      <c r="R76" s="292">
        <f t="shared" si="14"/>
        <v>0</v>
      </c>
      <c r="S76" s="292">
        <f t="shared" si="15"/>
        <v>0</v>
      </c>
      <c r="T76" s="332">
        <f t="shared" si="24"/>
        <v>0</v>
      </c>
      <c r="U76" s="134"/>
      <c r="V76" s="134"/>
      <c r="W76" s="134"/>
      <c r="X76" s="134"/>
    </row>
    <row r="77" spans="1:24" ht="15" customHeight="1">
      <c r="A77" s="288">
        <f t="shared" si="2"/>
        <v>7.1500000000000008E-2</v>
      </c>
      <c r="B77" s="289">
        <f t="shared" si="3"/>
        <v>5.9583333333333337E-3</v>
      </c>
      <c r="C77" s="197">
        <f t="shared" si="4"/>
        <v>5</v>
      </c>
      <c r="D77" s="290">
        <v>55</v>
      </c>
      <c r="E77" s="300">
        <f t="shared" si="17"/>
        <v>0</v>
      </c>
      <c r="F77" s="292">
        <f t="shared" si="5"/>
        <v>0</v>
      </c>
      <c r="G77" s="292">
        <f t="shared" si="6"/>
        <v>0</v>
      </c>
      <c r="H77" s="293">
        <f t="shared" si="7"/>
        <v>0</v>
      </c>
      <c r="I77" s="301">
        <f t="shared" si="18"/>
        <v>0</v>
      </c>
      <c r="J77" s="292">
        <f t="shared" si="8"/>
        <v>0</v>
      </c>
      <c r="K77" s="292">
        <f t="shared" si="9"/>
        <v>0</v>
      </c>
      <c r="L77" s="321">
        <f t="shared" si="21"/>
        <v>0</v>
      </c>
      <c r="M77" s="300">
        <f t="shared" si="19"/>
        <v>0</v>
      </c>
      <c r="N77" s="292">
        <f t="shared" si="11"/>
        <v>0</v>
      </c>
      <c r="O77" s="292">
        <f t="shared" si="12"/>
        <v>0</v>
      </c>
      <c r="P77" s="293">
        <f t="shared" si="25"/>
        <v>0</v>
      </c>
      <c r="Q77" s="301">
        <f t="shared" si="20"/>
        <v>0</v>
      </c>
      <c r="R77" s="292">
        <f t="shared" si="14"/>
        <v>0</v>
      </c>
      <c r="S77" s="292">
        <f t="shared" si="15"/>
        <v>0</v>
      </c>
      <c r="T77" s="332">
        <f t="shared" si="24"/>
        <v>0</v>
      </c>
      <c r="U77" s="134"/>
      <c r="V77" s="134"/>
      <c r="W77" s="134"/>
      <c r="X77" s="134"/>
    </row>
    <row r="78" spans="1:24" ht="15" customHeight="1">
      <c r="A78" s="288">
        <f t="shared" si="2"/>
        <v>7.1500000000000008E-2</v>
      </c>
      <c r="B78" s="289">
        <f t="shared" si="3"/>
        <v>5.9583333333333337E-3</v>
      </c>
      <c r="C78" s="197">
        <f t="shared" si="4"/>
        <v>5</v>
      </c>
      <c r="D78" s="290">
        <v>56</v>
      </c>
      <c r="E78" s="300">
        <f t="shared" si="17"/>
        <v>0</v>
      </c>
      <c r="F78" s="292">
        <f t="shared" si="5"/>
        <v>0</v>
      </c>
      <c r="G78" s="292">
        <f t="shared" si="6"/>
        <v>0</v>
      </c>
      <c r="H78" s="293">
        <f t="shared" si="7"/>
        <v>0</v>
      </c>
      <c r="I78" s="301">
        <f t="shared" si="18"/>
        <v>0</v>
      </c>
      <c r="J78" s="292">
        <f t="shared" si="8"/>
        <v>0</v>
      </c>
      <c r="K78" s="292">
        <f t="shared" si="9"/>
        <v>0</v>
      </c>
      <c r="L78" s="321">
        <f t="shared" si="21"/>
        <v>0</v>
      </c>
      <c r="M78" s="300">
        <f t="shared" si="19"/>
        <v>0</v>
      </c>
      <c r="N78" s="292">
        <f t="shared" si="11"/>
        <v>0</v>
      </c>
      <c r="O78" s="292">
        <f t="shared" si="12"/>
        <v>0</v>
      </c>
      <c r="P78" s="293">
        <f t="shared" si="25"/>
        <v>0</v>
      </c>
      <c r="Q78" s="301">
        <f t="shared" si="20"/>
        <v>0</v>
      </c>
      <c r="R78" s="292">
        <f t="shared" si="14"/>
        <v>0</v>
      </c>
      <c r="S78" s="292">
        <f t="shared" si="15"/>
        <v>0</v>
      </c>
      <c r="T78" s="332">
        <f t="shared" si="24"/>
        <v>0</v>
      </c>
      <c r="U78" s="134"/>
      <c r="V78" s="134"/>
      <c r="W78" s="134"/>
      <c r="X78" s="134"/>
    </row>
    <row r="79" spans="1:24" ht="15" customHeight="1">
      <c r="A79" s="288">
        <f t="shared" si="2"/>
        <v>7.1500000000000008E-2</v>
      </c>
      <c r="B79" s="289">
        <f t="shared" si="3"/>
        <v>5.9583333333333337E-3</v>
      </c>
      <c r="C79" s="197">
        <f t="shared" si="4"/>
        <v>5</v>
      </c>
      <c r="D79" s="290">
        <v>57</v>
      </c>
      <c r="E79" s="300">
        <f t="shared" si="17"/>
        <v>0</v>
      </c>
      <c r="F79" s="292">
        <f t="shared" si="5"/>
        <v>0</v>
      </c>
      <c r="G79" s="292">
        <f t="shared" si="6"/>
        <v>0</v>
      </c>
      <c r="H79" s="293">
        <f t="shared" si="7"/>
        <v>0</v>
      </c>
      <c r="I79" s="301">
        <f t="shared" si="18"/>
        <v>0</v>
      </c>
      <c r="J79" s="292">
        <f t="shared" si="8"/>
        <v>0</v>
      </c>
      <c r="K79" s="292">
        <f t="shared" si="9"/>
        <v>0</v>
      </c>
      <c r="L79" s="321">
        <f t="shared" si="21"/>
        <v>0</v>
      </c>
      <c r="M79" s="300">
        <f t="shared" si="19"/>
        <v>0</v>
      </c>
      <c r="N79" s="292">
        <f t="shared" si="11"/>
        <v>0</v>
      </c>
      <c r="O79" s="292">
        <f t="shared" si="12"/>
        <v>0</v>
      </c>
      <c r="P79" s="293">
        <f t="shared" si="25"/>
        <v>0</v>
      </c>
      <c r="Q79" s="301">
        <f t="shared" si="20"/>
        <v>0</v>
      </c>
      <c r="R79" s="292">
        <f t="shared" si="14"/>
        <v>0</v>
      </c>
      <c r="S79" s="292">
        <f t="shared" si="15"/>
        <v>0</v>
      </c>
      <c r="T79" s="332">
        <f t="shared" si="24"/>
        <v>0</v>
      </c>
      <c r="U79" s="134"/>
      <c r="V79" s="134"/>
      <c r="W79" s="134"/>
      <c r="X79" s="134"/>
    </row>
    <row r="80" spans="1:24" ht="15" customHeight="1">
      <c r="A80" s="288">
        <f t="shared" si="2"/>
        <v>7.1500000000000008E-2</v>
      </c>
      <c r="B80" s="289">
        <f t="shared" si="3"/>
        <v>5.9583333333333337E-3</v>
      </c>
      <c r="C80" s="197">
        <f t="shared" si="4"/>
        <v>5</v>
      </c>
      <c r="D80" s="290">
        <v>58</v>
      </c>
      <c r="E80" s="300">
        <f t="shared" si="17"/>
        <v>0</v>
      </c>
      <c r="F80" s="292">
        <f t="shared" si="5"/>
        <v>0</v>
      </c>
      <c r="G80" s="292">
        <f t="shared" si="6"/>
        <v>0</v>
      </c>
      <c r="H80" s="293">
        <f t="shared" si="7"/>
        <v>0</v>
      </c>
      <c r="I80" s="301">
        <f t="shared" si="18"/>
        <v>0</v>
      </c>
      <c r="J80" s="292">
        <f t="shared" si="8"/>
        <v>0</v>
      </c>
      <c r="K80" s="292">
        <f t="shared" si="9"/>
        <v>0</v>
      </c>
      <c r="L80" s="321">
        <f t="shared" si="21"/>
        <v>0</v>
      </c>
      <c r="M80" s="300">
        <f t="shared" si="19"/>
        <v>0</v>
      </c>
      <c r="N80" s="292">
        <f t="shared" si="11"/>
        <v>0</v>
      </c>
      <c r="O80" s="292">
        <f t="shared" si="12"/>
        <v>0</v>
      </c>
      <c r="P80" s="293">
        <f t="shared" si="25"/>
        <v>0</v>
      </c>
      <c r="Q80" s="301">
        <f t="shared" si="20"/>
        <v>0</v>
      </c>
      <c r="R80" s="292">
        <f t="shared" si="14"/>
        <v>0</v>
      </c>
      <c r="S80" s="292">
        <f t="shared" si="15"/>
        <v>0</v>
      </c>
      <c r="T80" s="332">
        <f t="shared" si="24"/>
        <v>0</v>
      </c>
      <c r="U80" s="134"/>
      <c r="V80" s="134"/>
      <c r="W80" s="134"/>
      <c r="X80" s="134"/>
    </row>
    <row r="81" spans="1:24" ht="15" customHeight="1">
      <c r="A81" s="288">
        <f t="shared" si="2"/>
        <v>7.1500000000000008E-2</v>
      </c>
      <c r="B81" s="289">
        <f t="shared" si="3"/>
        <v>5.9583333333333337E-3</v>
      </c>
      <c r="C81" s="197">
        <f t="shared" si="4"/>
        <v>5</v>
      </c>
      <c r="D81" s="290">
        <v>59</v>
      </c>
      <c r="E81" s="300">
        <f t="shared" si="17"/>
        <v>0</v>
      </c>
      <c r="F81" s="292">
        <f t="shared" si="5"/>
        <v>0</v>
      </c>
      <c r="G81" s="292">
        <f t="shared" si="6"/>
        <v>0</v>
      </c>
      <c r="H81" s="293">
        <f t="shared" si="7"/>
        <v>0</v>
      </c>
      <c r="I81" s="301">
        <f t="shared" si="18"/>
        <v>0</v>
      </c>
      <c r="J81" s="292">
        <f t="shared" si="8"/>
        <v>0</v>
      </c>
      <c r="K81" s="292">
        <f t="shared" si="9"/>
        <v>0</v>
      </c>
      <c r="L81" s="321">
        <f t="shared" si="21"/>
        <v>0</v>
      </c>
      <c r="M81" s="300">
        <f t="shared" si="19"/>
        <v>0</v>
      </c>
      <c r="N81" s="292">
        <f t="shared" si="11"/>
        <v>0</v>
      </c>
      <c r="O81" s="292">
        <f t="shared" si="12"/>
        <v>0</v>
      </c>
      <c r="P81" s="293">
        <f t="shared" si="25"/>
        <v>0</v>
      </c>
      <c r="Q81" s="301">
        <f t="shared" si="20"/>
        <v>0</v>
      </c>
      <c r="R81" s="292">
        <f t="shared" si="14"/>
        <v>0</v>
      </c>
      <c r="S81" s="292">
        <f t="shared" si="15"/>
        <v>0</v>
      </c>
      <c r="T81" s="332">
        <f t="shared" si="24"/>
        <v>0</v>
      </c>
      <c r="U81" s="134"/>
      <c r="V81" s="134"/>
      <c r="W81" s="134"/>
      <c r="X81" s="134"/>
    </row>
    <row r="82" spans="1:24" ht="15" customHeight="1">
      <c r="A82" s="302">
        <f t="shared" si="2"/>
        <v>7.1500000000000008E-2</v>
      </c>
      <c r="B82" s="303">
        <f t="shared" si="3"/>
        <v>5.9583333333333337E-3</v>
      </c>
      <c r="C82" s="223">
        <f t="shared" si="4"/>
        <v>5</v>
      </c>
      <c r="D82" s="304">
        <v>60</v>
      </c>
      <c r="E82" s="305">
        <f t="shared" si="17"/>
        <v>0</v>
      </c>
      <c r="F82" s="306">
        <f t="shared" si="5"/>
        <v>0</v>
      </c>
      <c r="G82" s="306">
        <f t="shared" si="6"/>
        <v>0</v>
      </c>
      <c r="H82" s="307">
        <f t="shared" si="7"/>
        <v>0</v>
      </c>
      <c r="I82" s="308">
        <f t="shared" si="18"/>
        <v>0</v>
      </c>
      <c r="J82" s="306">
        <f t="shared" si="8"/>
        <v>0</v>
      </c>
      <c r="K82" s="306">
        <f t="shared" si="9"/>
        <v>0</v>
      </c>
      <c r="L82" s="323">
        <f t="shared" si="21"/>
        <v>0</v>
      </c>
      <c r="M82" s="305">
        <f t="shared" si="19"/>
        <v>0</v>
      </c>
      <c r="N82" s="306">
        <f t="shared" si="11"/>
        <v>0</v>
      </c>
      <c r="O82" s="306">
        <f t="shared" si="12"/>
        <v>0</v>
      </c>
      <c r="P82" s="307">
        <f t="shared" si="25"/>
        <v>0</v>
      </c>
      <c r="Q82" s="308">
        <f t="shared" si="20"/>
        <v>0</v>
      </c>
      <c r="R82" s="306">
        <f t="shared" si="14"/>
        <v>0</v>
      </c>
      <c r="S82" s="306">
        <f t="shared" si="15"/>
        <v>0</v>
      </c>
      <c r="T82" s="333">
        <f t="shared" si="24"/>
        <v>0</v>
      </c>
      <c r="U82" s="134"/>
      <c r="V82" s="134"/>
      <c r="W82" s="134"/>
      <c r="X82" s="134"/>
    </row>
    <row r="83" spans="1:24" ht="15" customHeight="1">
      <c r="A83" s="311">
        <f t="shared" si="2"/>
        <v>7.1500000000000008E-2</v>
      </c>
      <c r="B83" s="312">
        <f t="shared" si="3"/>
        <v>5.9583333333333337E-3</v>
      </c>
      <c r="C83" s="252">
        <f t="shared" si="4"/>
        <v>6</v>
      </c>
      <c r="D83" s="313">
        <v>61</v>
      </c>
      <c r="E83" s="314">
        <f t="shared" si="17"/>
        <v>0</v>
      </c>
      <c r="F83" s="315">
        <f t="shared" si="5"/>
        <v>0</v>
      </c>
      <c r="G83" s="315">
        <f t="shared" si="6"/>
        <v>0</v>
      </c>
      <c r="H83" s="316">
        <f t="shared" si="7"/>
        <v>0</v>
      </c>
      <c r="I83" s="317">
        <f t="shared" si="18"/>
        <v>0</v>
      </c>
      <c r="J83" s="315">
        <f t="shared" si="8"/>
        <v>0</v>
      </c>
      <c r="K83" s="315">
        <f t="shared" si="9"/>
        <v>0</v>
      </c>
      <c r="L83" s="318">
        <f t="shared" si="21"/>
        <v>0</v>
      </c>
      <c r="M83" s="314">
        <f t="shared" si="19"/>
        <v>0</v>
      </c>
      <c r="N83" s="315">
        <f t="shared" si="11"/>
        <v>0</v>
      </c>
      <c r="O83" s="315">
        <f t="shared" si="12"/>
        <v>0</v>
      </c>
      <c r="P83" s="316">
        <f t="shared" si="25"/>
        <v>0</v>
      </c>
      <c r="Q83" s="317">
        <f t="shared" si="20"/>
        <v>0</v>
      </c>
      <c r="R83" s="315">
        <f t="shared" si="14"/>
        <v>0</v>
      </c>
      <c r="S83" s="315">
        <f t="shared" si="15"/>
        <v>0</v>
      </c>
      <c r="T83" s="318">
        <f t="shared" ref="T83:T146" si="26">IF(Q83&lt;$M$17,Q83+R83,$M$17)</f>
        <v>0</v>
      </c>
      <c r="U83" s="134"/>
      <c r="V83" s="134"/>
      <c r="W83" s="134"/>
      <c r="X83" s="134"/>
    </row>
    <row r="84" spans="1:24" ht="15" customHeight="1">
      <c r="A84" s="288">
        <f t="shared" si="2"/>
        <v>7.1500000000000008E-2</v>
      </c>
      <c r="B84" s="289">
        <f t="shared" si="3"/>
        <v>5.9583333333333337E-3</v>
      </c>
      <c r="C84" s="197">
        <f t="shared" si="4"/>
        <v>6</v>
      </c>
      <c r="D84" s="290">
        <v>62</v>
      </c>
      <c r="E84" s="300">
        <f t="shared" si="17"/>
        <v>0</v>
      </c>
      <c r="F84" s="292">
        <f t="shared" si="5"/>
        <v>0</v>
      </c>
      <c r="G84" s="292">
        <f t="shared" si="6"/>
        <v>0</v>
      </c>
      <c r="H84" s="293">
        <f t="shared" si="7"/>
        <v>0</v>
      </c>
      <c r="I84" s="301">
        <f t="shared" si="18"/>
        <v>0</v>
      </c>
      <c r="J84" s="292">
        <f t="shared" si="8"/>
        <v>0</v>
      </c>
      <c r="K84" s="292">
        <f t="shared" si="9"/>
        <v>0</v>
      </c>
      <c r="L84" s="321">
        <f t="shared" si="21"/>
        <v>0</v>
      </c>
      <c r="M84" s="300">
        <f t="shared" si="19"/>
        <v>0</v>
      </c>
      <c r="N84" s="292">
        <f t="shared" si="11"/>
        <v>0</v>
      </c>
      <c r="O84" s="292">
        <f t="shared" si="12"/>
        <v>0</v>
      </c>
      <c r="P84" s="293">
        <f t="shared" si="25"/>
        <v>0</v>
      </c>
      <c r="Q84" s="301">
        <f t="shared" si="20"/>
        <v>0</v>
      </c>
      <c r="R84" s="292">
        <f t="shared" si="14"/>
        <v>0</v>
      </c>
      <c r="S84" s="292">
        <f t="shared" si="15"/>
        <v>0</v>
      </c>
      <c r="T84" s="321">
        <f t="shared" si="26"/>
        <v>0</v>
      </c>
      <c r="U84" s="134"/>
      <c r="V84" s="134"/>
      <c r="W84" s="134"/>
      <c r="X84" s="134"/>
    </row>
    <row r="85" spans="1:24" ht="15" customHeight="1">
      <c r="A85" s="288">
        <f t="shared" si="2"/>
        <v>7.1500000000000008E-2</v>
      </c>
      <c r="B85" s="289">
        <f t="shared" si="3"/>
        <v>5.9583333333333337E-3</v>
      </c>
      <c r="C85" s="197">
        <f t="shared" si="4"/>
        <v>6</v>
      </c>
      <c r="D85" s="290">
        <v>63</v>
      </c>
      <c r="E85" s="300">
        <f t="shared" si="17"/>
        <v>0</v>
      </c>
      <c r="F85" s="292">
        <f t="shared" si="5"/>
        <v>0</v>
      </c>
      <c r="G85" s="292">
        <f t="shared" si="6"/>
        <v>0</v>
      </c>
      <c r="H85" s="293">
        <f t="shared" si="7"/>
        <v>0</v>
      </c>
      <c r="I85" s="301">
        <f t="shared" si="18"/>
        <v>0</v>
      </c>
      <c r="J85" s="292">
        <f t="shared" si="8"/>
        <v>0</v>
      </c>
      <c r="K85" s="292">
        <f t="shared" si="9"/>
        <v>0</v>
      </c>
      <c r="L85" s="321">
        <f t="shared" si="21"/>
        <v>0</v>
      </c>
      <c r="M85" s="300">
        <f t="shared" si="19"/>
        <v>0</v>
      </c>
      <c r="N85" s="292">
        <f t="shared" si="11"/>
        <v>0</v>
      </c>
      <c r="O85" s="292">
        <f t="shared" si="12"/>
        <v>0</v>
      </c>
      <c r="P85" s="293">
        <f t="shared" si="25"/>
        <v>0</v>
      </c>
      <c r="Q85" s="301">
        <f t="shared" si="20"/>
        <v>0</v>
      </c>
      <c r="R85" s="292">
        <f t="shared" si="14"/>
        <v>0</v>
      </c>
      <c r="S85" s="292">
        <f t="shared" si="15"/>
        <v>0</v>
      </c>
      <c r="T85" s="321">
        <f t="shared" si="26"/>
        <v>0</v>
      </c>
      <c r="U85" s="134"/>
      <c r="V85" s="134"/>
      <c r="W85" s="134"/>
      <c r="X85" s="134"/>
    </row>
    <row r="86" spans="1:24" ht="15" customHeight="1">
      <c r="A86" s="288">
        <f t="shared" si="2"/>
        <v>7.1500000000000008E-2</v>
      </c>
      <c r="B86" s="289">
        <f t="shared" si="3"/>
        <v>5.9583333333333337E-3</v>
      </c>
      <c r="C86" s="197">
        <f t="shared" si="4"/>
        <v>6</v>
      </c>
      <c r="D86" s="290">
        <v>64</v>
      </c>
      <c r="E86" s="300">
        <f t="shared" si="17"/>
        <v>0</v>
      </c>
      <c r="F86" s="292">
        <f t="shared" si="5"/>
        <v>0</v>
      </c>
      <c r="G86" s="292">
        <f t="shared" si="6"/>
        <v>0</v>
      </c>
      <c r="H86" s="293">
        <f t="shared" si="7"/>
        <v>0</v>
      </c>
      <c r="I86" s="301">
        <f t="shared" si="18"/>
        <v>0</v>
      </c>
      <c r="J86" s="292">
        <f t="shared" si="8"/>
        <v>0</v>
      </c>
      <c r="K86" s="292">
        <f t="shared" si="9"/>
        <v>0</v>
      </c>
      <c r="L86" s="321">
        <f t="shared" si="21"/>
        <v>0</v>
      </c>
      <c r="M86" s="300">
        <f t="shared" si="19"/>
        <v>0</v>
      </c>
      <c r="N86" s="292">
        <f t="shared" si="11"/>
        <v>0</v>
      </c>
      <c r="O86" s="292">
        <f t="shared" si="12"/>
        <v>0</v>
      </c>
      <c r="P86" s="293">
        <f t="shared" si="25"/>
        <v>0</v>
      </c>
      <c r="Q86" s="301">
        <f t="shared" si="20"/>
        <v>0</v>
      </c>
      <c r="R86" s="292">
        <f t="shared" si="14"/>
        <v>0</v>
      </c>
      <c r="S86" s="292">
        <f t="shared" si="15"/>
        <v>0</v>
      </c>
      <c r="T86" s="321">
        <f t="shared" si="26"/>
        <v>0</v>
      </c>
      <c r="U86" s="134"/>
      <c r="V86" s="134"/>
      <c r="W86" s="134"/>
      <c r="X86" s="134"/>
    </row>
    <row r="87" spans="1:24" ht="15" customHeight="1">
      <c r="A87" s="288">
        <f t="shared" ref="A87:A150" si="27">VLOOKUP(D87,$A$7:$B$11,2)</f>
        <v>7.1500000000000008E-2</v>
      </c>
      <c r="B87" s="289">
        <f t="shared" ref="B87:B150" si="28">A87/12</f>
        <v>5.9583333333333337E-3</v>
      </c>
      <c r="C87" s="197">
        <f t="shared" ref="C87:C150" si="29">INT((D87+11)/12)</f>
        <v>6</v>
      </c>
      <c r="D87" s="290">
        <v>65</v>
      </c>
      <c r="E87" s="300">
        <f t="shared" si="17"/>
        <v>0</v>
      </c>
      <c r="F87" s="292">
        <f t="shared" ref="F87:F150" si="30">ROUND(E87*$B87,2)</f>
        <v>0</v>
      </c>
      <c r="G87" s="292">
        <f t="shared" ref="G87:G150" si="31">IF(E87&lt;H87,E87,H87-F87)</f>
        <v>0</v>
      </c>
      <c r="H87" s="293">
        <f t="shared" ref="H87:H150" si="32">IF(E87&lt;$M$4,E87+F87,$M$4)</f>
        <v>0</v>
      </c>
      <c r="I87" s="301">
        <f t="shared" si="18"/>
        <v>0</v>
      </c>
      <c r="J87" s="292">
        <f t="shared" ref="J87:J150" si="33">ROUND(I87*$B87,2)</f>
        <v>0</v>
      </c>
      <c r="K87" s="292">
        <f t="shared" ref="K87:K150" si="34">IF(I87&lt;L87,I87,L87-J87)</f>
        <v>0</v>
      </c>
      <c r="L87" s="321">
        <f t="shared" si="21"/>
        <v>0</v>
      </c>
      <c r="M87" s="300">
        <f t="shared" si="19"/>
        <v>0</v>
      </c>
      <c r="N87" s="292">
        <f t="shared" ref="N87:N150" si="35">ROUND(M87*$B87,2)</f>
        <v>0</v>
      </c>
      <c r="O87" s="292">
        <f t="shared" ref="O87:O150" si="36">IF(M87&lt;P87,M87,P87-N87)</f>
        <v>0</v>
      </c>
      <c r="P87" s="293">
        <f t="shared" si="25"/>
        <v>0</v>
      </c>
      <c r="Q87" s="301">
        <f t="shared" si="20"/>
        <v>0</v>
      </c>
      <c r="R87" s="292">
        <f t="shared" ref="R87:R150" si="37">ROUND(Q87*$B87,2)</f>
        <v>0</v>
      </c>
      <c r="S87" s="292">
        <f t="shared" ref="S87:S150" si="38">IF(Q87&lt;T87,Q87,T87-R87)</f>
        <v>0</v>
      </c>
      <c r="T87" s="321">
        <f t="shared" si="26"/>
        <v>0</v>
      </c>
      <c r="U87" s="134"/>
      <c r="V87" s="134"/>
      <c r="W87" s="134"/>
      <c r="X87" s="134"/>
    </row>
    <row r="88" spans="1:24" ht="15" customHeight="1">
      <c r="A88" s="288">
        <f t="shared" si="27"/>
        <v>7.1500000000000008E-2</v>
      </c>
      <c r="B88" s="289">
        <f t="shared" si="28"/>
        <v>5.9583333333333337E-3</v>
      </c>
      <c r="C88" s="197">
        <f t="shared" si="29"/>
        <v>6</v>
      </c>
      <c r="D88" s="290">
        <v>66</v>
      </c>
      <c r="E88" s="300">
        <f t="shared" ref="E88:E151" si="39">IF(E87&lt;H87,0,E87-G87)</f>
        <v>0</v>
      </c>
      <c r="F88" s="292">
        <f t="shared" si="30"/>
        <v>0</v>
      </c>
      <c r="G88" s="292">
        <f t="shared" si="31"/>
        <v>0</v>
      </c>
      <c r="H88" s="293">
        <f t="shared" si="32"/>
        <v>0</v>
      </c>
      <c r="I88" s="301">
        <f t="shared" ref="I88:I151" si="40">IF(I87&lt;L87,0,I87-K87)</f>
        <v>0</v>
      </c>
      <c r="J88" s="292">
        <f t="shared" si="33"/>
        <v>0</v>
      </c>
      <c r="K88" s="292">
        <f t="shared" si="34"/>
        <v>0</v>
      </c>
      <c r="L88" s="321">
        <f t="shared" si="21"/>
        <v>0</v>
      </c>
      <c r="M88" s="300">
        <f t="shared" ref="M88:M151" si="41">IF(M87&lt;P87,0,M87-O87)</f>
        <v>0</v>
      </c>
      <c r="N88" s="292">
        <f t="shared" si="35"/>
        <v>0</v>
      </c>
      <c r="O88" s="292">
        <f t="shared" si="36"/>
        <v>0</v>
      </c>
      <c r="P88" s="293">
        <f t="shared" si="25"/>
        <v>0</v>
      </c>
      <c r="Q88" s="301">
        <f t="shared" ref="Q88:Q151" si="42">IF(Q87&lt;T87,0,Q87-S87)</f>
        <v>0</v>
      </c>
      <c r="R88" s="292">
        <f t="shared" si="37"/>
        <v>0</v>
      </c>
      <c r="S88" s="292">
        <f t="shared" si="38"/>
        <v>0</v>
      </c>
      <c r="T88" s="321">
        <f t="shared" si="26"/>
        <v>0</v>
      </c>
      <c r="U88" s="134"/>
      <c r="V88" s="134"/>
      <c r="W88" s="134"/>
      <c r="X88" s="134"/>
    </row>
    <row r="89" spans="1:24" ht="15" customHeight="1">
      <c r="A89" s="288">
        <f t="shared" si="27"/>
        <v>7.1500000000000008E-2</v>
      </c>
      <c r="B89" s="289">
        <f t="shared" si="28"/>
        <v>5.9583333333333337E-3</v>
      </c>
      <c r="C89" s="197">
        <f t="shared" si="29"/>
        <v>6</v>
      </c>
      <c r="D89" s="290">
        <v>67</v>
      </c>
      <c r="E89" s="300">
        <f t="shared" si="39"/>
        <v>0</v>
      </c>
      <c r="F89" s="292">
        <f t="shared" si="30"/>
        <v>0</v>
      </c>
      <c r="G89" s="292">
        <f t="shared" si="31"/>
        <v>0</v>
      </c>
      <c r="H89" s="293">
        <f t="shared" si="32"/>
        <v>0</v>
      </c>
      <c r="I89" s="301">
        <f t="shared" si="40"/>
        <v>0</v>
      </c>
      <c r="J89" s="292">
        <f t="shared" si="33"/>
        <v>0</v>
      </c>
      <c r="K89" s="292">
        <f t="shared" si="34"/>
        <v>0</v>
      </c>
      <c r="L89" s="321">
        <f t="shared" si="21"/>
        <v>0</v>
      </c>
      <c r="M89" s="300">
        <f t="shared" si="41"/>
        <v>0</v>
      </c>
      <c r="N89" s="292">
        <f t="shared" si="35"/>
        <v>0</v>
      </c>
      <c r="O89" s="292">
        <f t="shared" si="36"/>
        <v>0</v>
      </c>
      <c r="P89" s="293">
        <f t="shared" si="25"/>
        <v>0</v>
      </c>
      <c r="Q89" s="301">
        <f t="shared" si="42"/>
        <v>0</v>
      </c>
      <c r="R89" s="292">
        <f t="shared" si="37"/>
        <v>0</v>
      </c>
      <c r="S89" s="292">
        <f t="shared" si="38"/>
        <v>0</v>
      </c>
      <c r="T89" s="321">
        <f t="shared" si="26"/>
        <v>0</v>
      </c>
      <c r="U89" s="134"/>
      <c r="V89" s="134"/>
      <c r="W89" s="134"/>
      <c r="X89" s="134"/>
    </row>
    <row r="90" spans="1:24" ht="15" customHeight="1">
      <c r="A90" s="288">
        <f t="shared" si="27"/>
        <v>7.1500000000000008E-2</v>
      </c>
      <c r="B90" s="289">
        <f t="shared" si="28"/>
        <v>5.9583333333333337E-3</v>
      </c>
      <c r="C90" s="197">
        <f t="shared" si="29"/>
        <v>6</v>
      </c>
      <c r="D90" s="290">
        <v>68</v>
      </c>
      <c r="E90" s="300">
        <f t="shared" si="39"/>
        <v>0</v>
      </c>
      <c r="F90" s="292">
        <f t="shared" si="30"/>
        <v>0</v>
      </c>
      <c r="G90" s="292">
        <f t="shared" si="31"/>
        <v>0</v>
      </c>
      <c r="H90" s="293">
        <f t="shared" si="32"/>
        <v>0</v>
      </c>
      <c r="I90" s="301">
        <f t="shared" si="40"/>
        <v>0</v>
      </c>
      <c r="J90" s="292">
        <f t="shared" si="33"/>
        <v>0</v>
      </c>
      <c r="K90" s="292">
        <f t="shared" si="34"/>
        <v>0</v>
      </c>
      <c r="L90" s="321">
        <f t="shared" si="21"/>
        <v>0</v>
      </c>
      <c r="M90" s="300">
        <f t="shared" si="41"/>
        <v>0</v>
      </c>
      <c r="N90" s="292">
        <f t="shared" si="35"/>
        <v>0</v>
      </c>
      <c r="O90" s="292">
        <f t="shared" si="36"/>
        <v>0</v>
      </c>
      <c r="P90" s="293">
        <f t="shared" si="25"/>
        <v>0</v>
      </c>
      <c r="Q90" s="301">
        <f t="shared" si="42"/>
        <v>0</v>
      </c>
      <c r="R90" s="292">
        <f t="shared" si="37"/>
        <v>0</v>
      </c>
      <c r="S90" s="292">
        <f t="shared" si="38"/>
        <v>0</v>
      </c>
      <c r="T90" s="321">
        <f t="shared" si="26"/>
        <v>0</v>
      </c>
      <c r="U90" s="134"/>
      <c r="V90" s="134"/>
      <c r="W90" s="134"/>
      <c r="X90" s="134"/>
    </row>
    <row r="91" spans="1:24" ht="15" customHeight="1">
      <c r="A91" s="288">
        <f t="shared" si="27"/>
        <v>7.1500000000000008E-2</v>
      </c>
      <c r="B91" s="289">
        <f t="shared" si="28"/>
        <v>5.9583333333333337E-3</v>
      </c>
      <c r="C91" s="197">
        <f t="shared" si="29"/>
        <v>6</v>
      </c>
      <c r="D91" s="290">
        <v>69</v>
      </c>
      <c r="E91" s="300">
        <f t="shared" si="39"/>
        <v>0</v>
      </c>
      <c r="F91" s="292">
        <f t="shared" si="30"/>
        <v>0</v>
      </c>
      <c r="G91" s="292">
        <f t="shared" si="31"/>
        <v>0</v>
      </c>
      <c r="H91" s="293">
        <f t="shared" si="32"/>
        <v>0</v>
      </c>
      <c r="I91" s="301">
        <f t="shared" si="40"/>
        <v>0</v>
      </c>
      <c r="J91" s="292">
        <f t="shared" si="33"/>
        <v>0</v>
      </c>
      <c r="K91" s="292">
        <f t="shared" si="34"/>
        <v>0</v>
      </c>
      <c r="L91" s="321">
        <f t="shared" si="21"/>
        <v>0</v>
      </c>
      <c r="M91" s="300">
        <f t="shared" si="41"/>
        <v>0</v>
      </c>
      <c r="N91" s="292">
        <f t="shared" si="35"/>
        <v>0</v>
      </c>
      <c r="O91" s="292">
        <f t="shared" si="36"/>
        <v>0</v>
      </c>
      <c r="P91" s="293">
        <f t="shared" si="25"/>
        <v>0</v>
      </c>
      <c r="Q91" s="301">
        <f t="shared" si="42"/>
        <v>0</v>
      </c>
      <c r="R91" s="292">
        <f t="shared" si="37"/>
        <v>0</v>
      </c>
      <c r="S91" s="292">
        <f t="shared" si="38"/>
        <v>0</v>
      </c>
      <c r="T91" s="321">
        <f t="shared" si="26"/>
        <v>0</v>
      </c>
      <c r="U91" s="134"/>
      <c r="V91" s="134"/>
      <c r="W91" s="134"/>
      <c r="X91" s="134"/>
    </row>
    <row r="92" spans="1:24" ht="15" customHeight="1">
      <c r="A92" s="288">
        <f t="shared" si="27"/>
        <v>7.1500000000000008E-2</v>
      </c>
      <c r="B92" s="289">
        <f t="shared" si="28"/>
        <v>5.9583333333333337E-3</v>
      </c>
      <c r="C92" s="197">
        <f t="shared" si="29"/>
        <v>6</v>
      </c>
      <c r="D92" s="290">
        <v>70</v>
      </c>
      <c r="E92" s="300">
        <f t="shared" si="39"/>
        <v>0</v>
      </c>
      <c r="F92" s="292">
        <f t="shared" si="30"/>
        <v>0</v>
      </c>
      <c r="G92" s="292">
        <f t="shared" si="31"/>
        <v>0</v>
      </c>
      <c r="H92" s="293">
        <f t="shared" si="32"/>
        <v>0</v>
      </c>
      <c r="I92" s="301">
        <f t="shared" si="40"/>
        <v>0</v>
      </c>
      <c r="J92" s="292">
        <f t="shared" si="33"/>
        <v>0</v>
      </c>
      <c r="K92" s="292">
        <f t="shared" si="34"/>
        <v>0</v>
      </c>
      <c r="L92" s="321">
        <f t="shared" si="21"/>
        <v>0</v>
      </c>
      <c r="M92" s="300">
        <f t="shared" si="41"/>
        <v>0</v>
      </c>
      <c r="N92" s="292">
        <f t="shared" si="35"/>
        <v>0</v>
      </c>
      <c r="O92" s="292">
        <f t="shared" si="36"/>
        <v>0</v>
      </c>
      <c r="P92" s="293">
        <f t="shared" si="25"/>
        <v>0</v>
      </c>
      <c r="Q92" s="301">
        <f t="shared" si="42"/>
        <v>0</v>
      </c>
      <c r="R92" s="292">
        <f t="shared" si="37"/>
        <v>0</v>
      </c>
      <c r="S92" s="292">
        <f t="shared" si="38"/>
        <v>0</v>
      </c>
      <c r="T92" s="321">
        <f t="shared" si="26"/>
        <v>0</v>
      </c>
      <c r="U92" s="134"/>
      <c r="V92" s="134"/>
      <c r="W92" s="134"/>
      <c r="X92" s="134"/>
    </row>
    <row r="93" spans="1:24" ht="15" customHeight="1">
      <c r="A93" s="288">
        <f t="shared" si="27"/>
        <v>7.1500000000000008E-2</v>
      </c>
      <c r="B93" s="289">
        <f t="shared" si="28"/>
        <v>5.9583333333333337E-3</v>
      </c>
      <c r="C93" s="197">
        <f t="shared" si="29"/>
        <v>6</v>
      </c>
      <c r="D93" s="290">
        <v>71</v>
      </c>
      <c r="E93" s="300">
        <f t="shared" si="39"/>
        <v>0</v>
      </c>
      <c r="F93" s="292">
        <f t="shared" si="30"/>
        <v>0</v>
      </c>
      <c r="G93" s="292">
        <f t="shared" si="31"/>
        <v>0</v>
      </c>
      <c r="H93" s="293">
        <f t="shared" si="32"/>
        <v>0</v>
      </c>
      <c r="I93" s="301">
        <f t="shared" si="40"/>
        <v>0</v>
      </c>
      <c r="J93" s="292">
        <f t="shared" si="33"/>
        <v>0</v>
      </c>
      <c r="K93" s="292">
        <f t="shared" si="34"/>
        <v>0</v>
      </c>
      <c r="L93" s="321">
        <f t="shared" si="21"/>
        <v>0</v>
      </c>
      <c r="M93" s="300">
        <f t="shared" si="41"/>
        <v>0</v>
      </c>
      <c r="N93" s="292">
        <f t="shared" si="35"/>
        <v>0</v>
      </c>
      <c r="O93" s="292">
        <f t="shared" si="36"/>
        <v>0</v>
      </c>
      <c r="P93" s="293">
        <f t="shared" si="25"/>
        <v>0</v>
      </c>
      <c r="Q93" s="301">
        <f t="shared" si="42"/>
        <v>0</v>
      </c>
      <c r="R93" s="292">
        <f t="shared" si="37"/>
        <v>0</v>
      </c>
      <c r="S93" s="292">
        <f t="shared" si="38"/>
        <v>0</v>
      </c>
      <c r="T93" s="321">
        <f t="shared" si="26"/>
        <v>0</v>
      </c>
      <c r="U93" s="134"/>
      <c r="V93" s="134"/>
      <c r="W93" s="134"/>
      <c r="X93" s="134"/>
    </row>
    <row r="94" spans="1:24" ht="15" customHeight="1">
      <c r="A94" s="288">
        <f t="shared" si="27"/>
        <v>7.1500000000000008E-2</v>
      </c>
      <c r="B94" s="289">
        <f t="shared" si="28"/>
        <v>5.9583333333333337E-3</v>
      </c>
      <c r="C94" s="197">
        <f t="shared" si="29"/>
        <v>6</v>
      </c>
      <c r="D94" s="290">
        <v>72</v>
      </c>
      <c r="E94" s="300">
        <f t="shared" si="39"/>
        <v>0</v>
      </c>
      <c r="F94" s="292">
        <f t="shared" si="30"/>
        <v>0</v>
      </c>
      <c r="G94" s="292">
        <f t="shared" si="31"/>
        <v>0</v>
      </c>
      <c r="H94" s="293">
        <f t="shared" si="32"/>
        <v>0</v>
      </c>
      <c r="I94" s="301">
        <f t="shared" si="40"/>
        <v>0</v>
      </c>
      <c r="J94" s="292">
        <f t="shared" si="33"/>
        <v>0</v>
      </c>
      <c r="K94" s="292">
        <f t="shared" si="34"/>
        <v>0</v>
      </c>
      <c r="L94" s="321">
        <f t="shared" si="21"/>
        <v>0</v>
      </c>
      <c r="M94" s="300">
        <f t="shared" si="41"/>
        <v>0</v>
      </c>
      <c r="N94" s="292">
        <f t="shared" si="35"/>
        <v>0</v>
      </c>
      <c r="O94" s="292">
        <f t="shared" si="36"/>
        <v>0</v>
      </c>
      <c r="P94" s="293">
        <f t="shared" si="25"/>
        <v>0</v>
      </c>
      <c r="Q94" s="301">
        <f t="shared" si="42"/>
        <v>0</v>
      </c>
      <c r="R94" s="292">
        <f t="shared" si="37"/>
        <v>0</v>
      </c>
      <c r="S94" s="292">
        <f t="shared" si="38"/>
        <v>0</v>
      </c>
      <c r="T94" s="321">
        <f t="shared" si="26"/>
        <v>0</v>
      </c>
      <c r="U94" s="134"/>
      <c r="V94" s="134"/>
      <c r="W94" s="134"/>
      <c r="X94" s="134"/>
    </row>
    <row r="95" spans="1:24" ht="15" customHeight="1">
      <c r="A95" s="288">
        <f t="shared" si="27"/>
        <v>7.1500000000000008E-2</v>
      </c>
      <c r="B95" s="289">
        <f t="shared" si="28"/>
        <v>5.9583333333333337E-3</v>
      </c>
      <c r="C95" s="197">
        <f t="shared" si="29"/>
        <v>7</v>
      </c>
      <c r="D95" s="290">
        <v>73</v>
      </c>
      <c r="E95" s="300">
        <f t="shared" si="39"/>
        <v>0</v>
      </c>
      <c r="F95" s="292">
        <f t="shared" si="30"/>
        <v>0</v>
      </c>
      <c r="G95" s="292">
        <f t="shared" si="31"/>
        <v>0</v>
      </c>
      <c r="H95" s="293">
        <f t="shared" si="32"/>
        <v>0</v>
      </c>
      <c r="I95" s="301">
        <f t="shared" si="40"/>
        <v>0</v>
      </c>
      <c r="J95" s="292">
        <f t="shared" si="33"/>
        <v>0</v>
      </c>
      <c r="K95" s="292">
        <f t="shared" si="34"/>
        <v>0</v>
      </c>
      <c r="L95" s="321">
        <f t="shared" si="21"/>
        <v>0</v>
      </c>
      <c r="M95" s="300">
        <f t="shared" si="41"/>
        <v>0</v>
      </c>
      <c r="N95" s="292">
        <f t="shared" si="35"/>
        <v>0</v>
      </c>
      <c r="O95" s="292">
        <f t="shared" si="36"/>
        <v>0</v>
      </c>
      <c r="P95" s="293">
        <f t="shared" si="25"/>
        <v>0</v>
      </c>
      <c r="Q95" s="301">
        <f t="shared" si="42"/>
        <v>0</v>
      </c>
      <c r="R95" s="292">
        <f t="shared" si="37"/>
        <v>0</v>
      </c>
      <c r="S95" s="292">
        <f t="shared" si="38"/>
        <v>0</v>
      </c>
      <c r="T95" s="321">
        <f t="shared" si="26"/>
        <v>0</v>
      </c>
      <c r="U95" s="134"/>
      <c r="V95" s="134"/>
      <c r="W95" s="134"/>
      <c r="X95" s="134"/>
    </row>
    <row r="96" spans="1:24" ht="15" customHeight="1">
      <c r="A96" s="288">
        <f t="shared" si="27"/>
        <v>7.1500000000000008E-2</v>
      </c>
      <c r="B96" s="289">
        <f t="shared" si="28"/>
        <v>5.9583333333333337E-3</v>
      </c>
      <c r="C96" s="197">
        <f t="shared" si="29"/>
        <v>7</v>
      </c>
      <c r="D96" s="290">
        <v>74</v>
      </c>
      <c r="E96" s="300">
        <f t="shared" si="39"/>
        <v>0</v>
      </c>
      <c r="F96" s="292">
        <f t="shared" si="30"/>
        <v>0</v>
      </c>
      <c r="G96" s="292">
        <f t="shared" si="31"/>
        <v>0</v>
      </c>
      <c r="H96" s="293">
        <f t="shared" si="32"/>
        <v>0</v>
      </c>
      <c r="I96" s="301">
        <f t="shared" si="40"/>
        <v>0</v>
      </c>
      <c r="J96" s="292">
        <f t="shared" si="33"/>
        <v>0</v>
      </c>
      <c r="K96" s="292">
        <f t="shared" si="34"/>
        <v>0</v>
      </c>
      <c r="L96" s="321">
        <f t="shared" si="21"/>
        <v>0</v>
      </c>
      <c r="M96" s="300">
        <f t="shared" si="41"/>
        <v>0</v>
      </c>
      <c r="N96" s="292">
        <f t="shared" si="35"/>
        <v>0</v>
      </c>
      <c r="O96" s="292">
        <f t="shared" si="36"/>
        <v>0</v>
      </c>
      <c r="P96" s="293">
        <f t="shared" si="25"/>
        <v>0</v>
      </c>
      <c r="Q96" s="301">
        <f t="shared" si="42"/>
        <v>0</v>
      </c>
      <c r="R96" s="292">
        <f t="shared" si="37"/>
        <v>0</v>
      </c>
      <c r="S96" s="292">
        <f t="shared" si="38"/>
        <v>0</v>
      </c>
      <c r="T96" s="321">
        <f t="shared" si="26"/>
        <v>0</v>
      </c>
      <c r="U96" s="134"/>
      <c r="V96" s="134"/>
      <c r="W96" s="134"/>
      <c r="X96" s="134"/>
    </row>
    <row r="97" spans="1:24" ht="15" customHeight="1">
      <c r="A97" s="288">
        <f t="shared" si="27"/>
        <v>7.1500000000000008E-2</v>
      </c>
      <c r="B97" s="289">
        <f t="shared" si="28"/>
        <v>5.9583333333333337E-3</v>
      </c>
      <c r="C97" s="197">
        <f t="shared" si="29"/>
        <v>7</v>
      </c>
      <c r="D97" s="290">
        <v>75</v>
      </c>
      <c r="E97" s="300">
        <f t="shared" si="39"/>
        <v>0</v>
      </c>
      <c r="F97" s="292">
        <f t="shared" si="30"/>
        <v>0</v>
      </c>
      <c r="G97" s="292">
        <f t="shared" si="31"/>
        <v>0</v>
      </c>
      <c r="H97" s="293">
        <f t="shared" si="32"/>
        <v>0</v>
      </c>
      <c r="I97" s="301">
        <f t="shared" si="40"/>
        <v>0</v>
      </c>
      <c r="J97" s="292">
        <f t="shared" si="33"/>
        <v>0</v>
      </c>
      <c r="K97" s="292">
        <f t="shared" si="34"/>
        <v>0</v>
      </c>
      <c r="L97" s="321">
        <f t="shared" si="21"/>
        <v>0</v>
      </c>
      <c r="M97" s="300">
        <f t="shared" si="41"/>
        <v>0</v>
      </c>
      <c r="N97" s="292">
        <f t="shared" si="35"/>
        <v>0</v>
      </c>
      <c r="O97" s="292">
        <f t="shared" si="36"/>
        <v>0</v>
      </c>
      <c r="P97" s="293">
        <f t="shared" si="25"/>
        <v>0</v>
      </c>
      <c r="Q97" s="301">
        <f t="shared" si="42"/>
        <v>0</v>
      </c>
      <c r="R97" s="292">
        <f t="shared" si="37"/>
        <v>0</v>
      </c>
      <c r="S97" s="292">
        <f t="shared" si="38"/>
        <v>0</v>
      </c>
      <c r="T97" s="321">
        <f t="shared" si="26"/>
        <v>0</v>
      </c>
      <c r="U97" s="134"/>
      <c r="V97" s="134"/>
      <c r="W97" s="134"/>
      <c r="X97" s="134"/>
    </row>
    <row r="98" spans="1:24" ht="15" customHeight="1">
      <c r="A98" s="288">
        <f t="shared" si="27"/>
        <v>7.1500000000000008E-2</v>
      </c>
      <c r="B98" s="289">
        <f t="shared" si="28"/>
        <v>5.9583333333333337E-3</v>
      </c>
      <c r="C98" s="197">
        <f t="shared" si="29"/>
        <v>7</v>
      </c>
      <c r="D98" s="290">
        <v>76</v>
      </c>
      <c r="E98" s="300">
        <f t="shared" si="39"/>
        <v>0</v>
      </c>
      <c r="F98" s="292">
        <f t="shared" si="30"/>
        <v>0</v>
      </c>
      <c r="G98" s="292">
        <f t="shared" si="31"/>
        <v>0</v>
      </c>
      <c r="H98" s="293">
        <f t="shared" si="32"/>
        <v>0</v>
      </c>
      <c r="I98" s="301">
        <f t="shared" si="40"/>
        <v>0</v>
      </c>
      <c r="J98" s="292">
        <f t="shared" si="33"/>
        <v>0</v>
      </c>
      <c r="K98" s="292">
        <f t="shared" si="34"/>
        <v>0</v>
      </c>
      <c r="L98" s="321">
        <f t="shared" si="21"/>
        <v>0</v>
      </c>
      <c r="M98" s="300">
        <f t="shared" si="41"/>
        <v>0</v>
      </c>
      <c r="N98" s="292">
        <f t="shared" si="35"/>
        <v>0</v>
      </c>
      <c r="O98" s="292">
        <f t="shared" si="36"/>
        <v>0</v>
      </c>
      <c r="P98" s="293">
        <f t="shared" si="25"/>
        <v>0</v>
      </c>
      <c r="Q98" s="301">
        <f t="shared" si="42"/>
        <v>0</v>
      </c>
      <c r="R98" s="292">
        <f t="shared" si="37"/>
        <v>0</v>
      </c>
      <c r="S98" s="292">
        <f t="shared" si="38"/>
        <v>0</v>
      </c>
      <c r="T98" s="321">
        <f t="shared" si="26"/>
        <v>0</v>
      </c>
      <c r="U98" s="134"/>
      <c r="V98" s="134"/>
      <c r="W98" s="134"/>
      <c r="X98" s="134"/>
    </row>
    <row r="99" spans="1:24" ht="15" customHeight="1">
      <c r="A99" s="288">
        <f t="shared" si="27"/>
        <v>7.1500000000000008E-2</v>
      </c>
      <c r="B99" s="289">
        <f t="shared" si="28"/>
        <v>5.9583333333333337E-3</v>
      </c>
      <c r="C99" s="197">
        <f t="shared" si="29"/>
        <v>7</v>
      </c>
      <c r="D99" s="290">
        <v>77</v>
      </c>
      <c r="E99" s="300">
        <f t="shared" si="39"/>
        <v>0</v>
      </c>
      <c r="F99" s="292">
        <f t="shared" si="30"/>
        <v>0</v>
      </c>
      <c r="G99" s="292">
        <f t="shared" si="31"/>
        <v>0</v>
      </c>
      <c r="H99" s="293">
        <f t="shared" si="32"/>
        <v>0</v>
      </c>
      <c r="I99" s="301">
        <f t="shared" si="40"/>
        <v>0</v>
      </c>
      <c r="J99" s="292">
        <f t="shared" si="33"/>
        <v>0</v>
      </c>
      <c r="K99" s="292">
        <f t="shared" si="34"/>
        <v>0</v>
      </c>
      <c r="L99" s="321">
        <f t="shared" ref="L99:L162" si="43">IF(I99&lt;$M$5,I99+J99,$M$5)</f>
        <v>0</v>
      </c>
      <c r="M99" s="300">
        <f t="shared" si="41"/>
        <v>0</v>
      </c>
      <c r="N99" s="292">
        <f t="shared" si="35"/>
        <v>0</v>
      </c>
      <c r="O99" s="292">
        <f t="shared" si="36"/>
        <v>0</v>
      </c>
      <c r="P99" s="293">
        <f t="shared" si="25"/>
        <v>0</v>
      </c>
      <c r="Q99" s="301">
        <f t="shared" si="42"/>
        <v>0</v>
      </c>
      <c r="R99" s="292">
        <f t="shared" si="37"/>
        <v>0</v>
      </c>
      <c r="S99" s="292">
        <f t="shared" si="38"/>
        <v>0</v>
      </c>
      <c r="T99" s="321">
        <f t="shared" si="26"/>
        <v>0</v>
      </c>
      <c r="U99" s="134"/>
      <c r="V99" s="134"/>
      <c r="W99" s="134"/>
      <c r="X99" s="134"/>
    </row>
    <row r="100" spans="1:24" ht="15" customHeight="1">
      <c r="A100" s="288">
        <f t="shared" si="27"/>
        <v>7.1500000000000008E-2</v>
      </c>
      <c r="B100" s="289">
        <f t="shared" si="28"/>
        <v>5.9583333333333337E-3</v>
      </c>
      <c r="C100" s="197">
        <f t="shared" si="29"/>
        <v>7</v>
      </c>
      <c r="D100" s="290">
        <v>78</v>
      </c>
      <c r="E100" s="300">
        <f t="shared" si="39"/>
        <v>0</v>
      </c>
      <c r="F100" s="292">
        <f t="shared" si="30"/>
        <v>0</v>
      </c>
      <c r="G100" s="292">
        <f t="shared" si="31"/>
        <v>0</v>
      </c>
      <c r="H100" s="293">
        <f t="shared" si="32"/>
        <v>0</v>
      </c>
      <c r="I100" s="301">
        <f t="shared" si="40"/>
        <v>0</v>
      </c>
      <c r="J100" s="292">
        <f t="shared" si="33"/>
        <v>0</v>
      </c>
      <c r="K100" s="292">
        <f t="shared" si="34"/>
        <v>0</v>
      </c>
      <c r="L100" s="321">
        <f t="shared" si="43"/>
        <v>0</v>
      </c>
      <c r="M100" s="300">
        <f t="shared" si="41"/>
        <v>0</v>
      </c>
      <c r="N100" s="292">
        <f t="shared" si="35"/>
        <v>0</v>
      </c>
      <c r="O100" s="292">
        <f t="shared" si="36"/>
        <v>0</v>
      </c>
      <c r="P100" s="293">
        <f t="shared" si="25"/>
        <v>0</v>
      </c>
      <c r="Q100" s="301">
        <f t="shared" si="42"/>
        <v>0</v>
      </c>
      <c r="R100" s="292">
        <f t="shared" si="37"/>
        <v>0</v>
      </c>
      <c r="S100" s="292">
        <f t="shared" si="38"/>
        <v>0</v>
      </c>
      <c r="T100" s="321">
        <f t="shared" si="26"/>
        <v>0</v>
      </c>
      <c r="U100" s="134"/>
      <c r="V100" s="134"/>
      <c r="W100" s="134"/>
      <c r="X100" s="134"/>
    </row>
    <row r="101" spans="1:24" ht="15" customHeight="1">
      <c r="A101" s="288">
        <f t="shared" si="27"/>
        <v>7.1500000000000008E-2</v>
      </c>
      <c r="B101" s="289">
        <f t="shared" si="28"/>
        <v>5.9583333333333337E-3</v>
      </c>
      <c r="C101" s="197">
        <f t="shared" si="29"/>
        <v>7</v>
      </c>
      <c r="D101" s="290">
        <v>79</v>
      </c>
      <c r="E101" s="300">
        <f t="shared" si="39"/>
        <v>0</v>
      </c>
      <c r="F101" s="292">
        <f t="shared" si="30"/>
        <v>0</v>
      </c>
      <c r="G101" s="292">
        <f t="shared" si="31"/>
        <v>0</v>
      </c>
      <c r="H101" s="293">
        <f t="shared" si="32"/>
        <v>0</v>
      </c>
      <c r="I101" s="301">
        <f t="shared" si="40"/>
        <v>0</v>
      </c>
      <c r="J101" s="292">
        <f t="shared" si="33"/>
        <v>0</v>
      </c>
      <c r="K101" s="292">
        <f t="shared" si="34"/>
        <v>0</v>
      </c>
      <c r="L101" s="321">
        <f t="shared" si="43"/>
        <v>0</v>
      </c>
      <c r="M101" s="300">
        <f t="shared" si="41"/>
        <v>0</v>
      </c>
      <c r="N101" s="292">
        <f t="shared" si="35"/>
        <v>0</v>
      </c>
      <c r="O101" s="292">
        <f t="shared" si="36"/>
        <v>0</v>
      </c>
      <c r="P101" s="293">
        <f t="shared" si="25"/>
        <v>0</v>
      </c>
      <c r="Q101" s="301">
        <f t="shared" si="42"/>
        <v>0</v>
      </c>
      <c r="R101" s="292">
        <f t="shared" si="37"/>
        <v>0</v>
      </c>
      <c r="S101" s="292">
        <f t="shared" si="38"/>
        <v>0</v>
      </c>
      <c r="T101" s="321">
        <f t="shared" si="26"/>
        <v>0</v>
      </c>
      <c r="U101" s="134"/>
      <c r="V101" s="134"/>
      <c r="W101" s="134"/>
      <c r="X101" s="134"/>
    </row>
    <row r="102" spans="1:24" ht="15" customHeight="1">
      <c r="A102" s="288">
        <f t="shared" si="27"/>
        <v>7.1500000000000008E-2</v>
      </c>
      <c r="B102" s="289">
        <f t="shared" si="28"/>
        <v>5.9583333333333337E-3</v>
      </c>
      <c r="C102" s="197">
        <f t="shared" si="29"/>
        <v>7</v>
      </c>
      <c r="D102" s="290">
        <v>80</v>
      </c>
      <c r="E102" s="300">
        <f t="shared" si="39"/>
        <v>0</v>
      </c>
      <c r="F102" s="292">
        <f t="shared" si="30"/>
        <v>0</v>
      </c>
      <c r="G102" s="292">
        <f t="shared" si="31"/>
        <v>0</v>
      </c>
      <c r="H102" s="293">
        <f t="shared" si="32"/>
        <v>0</v>
      </c>
      <c r="I102" s="301">
        <f t="shared" si="40"/>
        <v>0</v>
      </c>
      <c r="J102" s="292">
        <f t="shared" si="33"/>
        <v>0</v>
      </c>
      <c r="K102" s="292">
        <f t="shared" si="34"/>
        <v>0</v>
      </c>
      <c r="L102" s="321">
        <f t="shared" si="43"/>
        <v>0</v>
      </c>
      <c r="M102" s="300">
        <f t="shared" si="41"/>
        <v>0</v>
      </c>
      <c r="N102" s="292">
        <f t="shared" si="35"/>
        <v>0</v>
      </c>
      <c r="O102" s="292">
        <f t="shared" si="36"/>
        <v>0</v>
      </c>
      <c r="P102" s="293">
        <f t="shared" si="25"/>
        <v>0</v>
      </c>
      <c r="Q102" s="301">
        <f t="shared" si="42"/>
        <v>0</v>
      </c>
      <c r="R102" s="292">
        <f t="shared" si="37"/>
        <v>0</v>
      </c>
      <c r="S102" s="292">
        <f t="shared" si="38"/>
        <v>0</v>
      </c>
      <c r="T102" s="321">
        <f t="shared" si="26"/>
        <v>0</v>
      </c>
      <c r="U102" s="134"/>
      <c r="V102" s="134"/>
      <c r="W102" s="134"/>
      <c r="X102" s="134"/>
    </row>
    <row r="103" spans="1:24" ht="15" customHeight="1">
      <c r="A103" s="288">
        <f t="shared" si="27"/>
        <v>7.1500000000000008E-2</v>
      </c>
      <c r="B103" s="289">
        <f t="shared" si="28"/>
        <v>5.9583333333333337E-3</v>
      </c>
      <c r="C103" s="197">
        <f t="shared" si="29"/>
        <v>7</v>
      </c>
      <c r="D103" s="290">
        <v>81</v>
      </c>
      <c r="E103" s="300">
        <f t="shared" si="39"/>
        <v>0</v>
      </c>
      <c r="F103" s="292">
        <f t="shared" si="30"/>
        <v>0</v>
      </c>
      <c r="G103" s="292">
        <f t="shared" si="31"/>
        <v>0</v>
      </c>
      <c r="H103" s="293">
        <f t="shared" si="32"/>
        <v>0</v>
      </c>
      <c r="I103" s="301">
        <f t="shared" si="40"/>
        <v>0</v>
      </c>
      <c r="J103" s="292">
        <f t="shared" si="33"/>
        <v>0</v>
      </c>
      <c r="K103" s="292">
        <f t="shared" si="34"/>
        <v>0</v>
      </c>
      <c r="L103" s="321">
        <f t="shared" si="43"/>
        <v>0</v>
      </c>
      <c r="M103" s="300">
        <f t="shared" si="41"/>
        <v>0</v>
      </c>
      <c r="N103" s="292">
        <f t="shared" si="35"/>
        <v>0</v>
      </c>
      <c r="O103" s="292">
        <f t="shared" si="36"/>
        <v>0</v>
      </c>
      <c r="P103" s="293">
        <f t="shared" si="25"/>
        <v>0</v>
      </c>
      <c r="Q103" s="301">
        <f t="shared" si="42"/>
        <v>0</v>
      </c>
      <c r="R103" s="292">
        <f t="shared" si="37"/>
        <v>0</v>
      </c>
      <c r="S103" s="292">
        <f t="shared" si="38"/>
        <v>0</v>
      </c>
      <c r="T103" s="321">
        <f t="shared" si="26"/>
        <v>0</v>
      </c>
      <c r="U103" s="134"/>
      <c r="V103" s="134"/>
      <c r="W103" s="134"/>
      <c r="X103" s="134"/>
    </row>
    <row r="104" spans="1:24" ht="15" customHeight="1">
      <c r="A104" s="288">
        <f t="shared" si="27"/>
        <v>7.1500000000000008E-2</v>
      </c>
      <c r="B104" s="289">
        <f t="shared" si="28"/>
        <v>5.9583333333333337E-3</v>
      </c>
      <c r="C104" s="197">
        <f t="shared" si="29"/>
        <v>7</v>
      </c>
      <c r="D104" s="290">
        <v>82</v>
      </c>
      <c r="E104" s="300">
        <f t="shared" si="39"/>
        <v>0</v>
      </c>
      <c r="F104" s="292">
        <f t="shared" si="30"/>
        <v>0</v>
      </c>
      <c r="G104" s="292">
        <f t="shared" si="31"/>
        <v>0</v>
      </c>
      <c r="H104" s="293">
        <f t="shared" si="32"/>
        <v>0</v>
      </c>
      <c r="I104" s="301">
        <f t="shared" si="40"/>
        <v>0</v>
      </c>
      <c r="J104" s="292">
        <f t="shared" si="33"/>
        <v>0</v>
      </c>
      <c r="K104" s="292">
        <f t="shared" si="34"/>
        <v>0</v>
      </c>
      <c r="L104" s="321">
        <f t="shared" si="43"/>
        <v>0</v>
      </c>
      <c r="M104" s="300">
        <f t="shared" si="41"/>
        <v>0</v>
      </c>
      <c r="N104" s="292">
        <f t="shared" si="35"/>
        <v>0</v>
      </c>
      <c r="O104" s="292">
        <f t="shared" si="36"/>
        <v>0</v>
      </c>
      <c r="P104" s="293">
        <f t="shared" si="25"/>
        <v>0</v>
      </c>
      <c r="Q104" s="301">
        <f t="shared" si="42"/>
        <v>0</v>
      </c>
      <c r="R104" s="292">
        <f t="shared" si="37"/>
        <v>0</v>
      </c>
      <c r="S104" s="292">
        <f t="shared" si="38"/>
        <v>0</v>
      </c>
      <c r="T104" s="321">
        <f t="shared" si="26"/>
        <v>0</v>
      </c>
      <c r="U104" s="134"/>
      <c r="V104" s="134"/>
      <c r="W104" s="134"/>
      <c r="X104" s="134"/>
    </row>
    <row r="105" spans="1:24" ht="15" customHeight="1">
      <c r="A105" s="288">
        <f t="shared" si="27"/>
        <v>7.1500000000000008E-2</v>
      </c>
      <c r="B105" s="289">
        <f t="shared" si="28"/>
        <v>5.9583333333333337E-3</v>
      </c>
      <c r="C105" s="197">
        <f t="shared" si="29"/>
        <v>7</v>
      </c>
      <c r="D105" s="290">
        <v>83</v>
      </c>
      <c r="E105" s="300">
        <f t="shared" si="39"/>
        <v>0</v>
      </c>
      <c r="F105" s="292">
        <f t="shared" si="30"/>
        <v>0</v>
      </c>
      <c r="G105" s="292">
        <f t="shared" si="31"/>
        <v>0</v>
      </c>
      <c r="H105" s="293">
        <f t="shared" si="32"/>
        <v>0</v>
      </c>
      <c r="I105" s="301">
        <f t="shared" si="40"/>
        <v>0</v>
      </c>
      <c r="J105" s="292">
        <f t="shared" si="33"/>
        <v>0</v>
      </c>
      <c r="K105" s="292">
        <f t="shared" si="34"/>
        <v>0</v>
      </c>
      <c r="L105" s="321">
        <f t="shared" si="43"/>
        <v>0</v>
      </c>
      <c r="M105" s="300">
        <f t="shared" si="41"/>
        <v>0</v>
      </c>
      <c r="N105" s="292">
        <f t="shared" si="35"/>
        <v>0</v>
      </c>
      <c r="O105" s="292">
        <f t="shared" si="36"/>
        <v>0</v>
      </c>
      <c r="P105" s="293">
        <f t="shared" si="25"/>
        <v>0</v>
      </c>
      <c r="Q105" s="301">
        <f t="shared" si="42"/>
        <v>0</v>
      </c>
      <c r="R105" s="292">
        <f t="shared" si="37"/>
        <v>0</v>
      </c>
      <c r="S105" s="292">
        <f t="shared" si="38"/>
        <v>0</v>
      </c>
      <c r="T105" s="321">
        <f t="shared" si="26"/>
        <v>0</v>
      </c>
      <c r="U105" s="134"/>
      <c r="V105" s="134"/>
      <c r="W105" s="134"/>
      <c r="X105" s="134"/>
    </row>
    <row r="106" spans="1:24" ht="15" customHeight="1">
      <c r="A106" s="288">
        <f t="shared" si="27"/>
        <v>7.1500000000000008E-2</v>
      </c>
      <c r="B106" s="289">
        <f t="shared" si="28"/>
        <v>5.9583333333333337E-3</v>
      </c>
      <c r="C106" s="197">
        <f t="shared" si="29"/>
        <v>7</v>
      </c>
      <c r="D106" s="290">
        <v>84</v>
      </c>
      <c r="E106" s="300">
        <f t="shared" si="39"/>
        <v>0</v>
      </c>
      <c r="F106" s="292">
        <f t="shared" si="30"/>
        <v>0</v>
      </c>
      <c r="G106" s="292">
        <f t="shared" si="31"/>
        <v>0</v>
      </c>
      <c r="H106" s="293">
        <f t="shared" si="32"/>
        <v>0</v>
      </c>
      <c r="I106" s="301">
        <f t="shared" si="40"/>
        <v>0</v>
      </c>
      <c r="J106" s="292">
        <f t="shared" si="33"/>
        <v>0</v>
      </c>
      <c r="K106" s="292">
        <f t="shared" si="34"/>
        <v>0</v>
      </c>
      <c r="L106" s="321">
        <f t="shared" si="43"/>
        <v>0</v>
      </c>
      <c r="M106" s="300">
        <f t="shared" si="41"/>
        <v>0</v>
      </c>
      <c r="N106" s="292">
        <f t="shared" si="35"/>
        <v>0</v>
      </c>
      <c r="O106" s="292">
        <f t="shared" si="36"/>
        <v>0</v>
      </c>
      <c r="P106" s="293">
        <f t="shared" si="25"/>
        <v>0</v>
      </c>
      <c r="Q106" s="301">
        <f t="shared" si="42"/>
        <v>0</v>
      </c>
      <c r="R106" s="292">
        <f t="shared" si="37"/>
        <v>0</v>
      </c>
      <c r="S106" s="292">
        <f t="shared" si="38"/>
        <v>0</v>
      </c>
      <c r="T106" s="321">
        <f t="shared" si="26"/>
        <v>0</v>
      </c>
      <c r="U106" s="134"/>
      <c r="V106" s="134"/>
      <c r="W106" s="134"/>
      <c r="X106" s="134"/>
    </row>
    <row r="107" spans="1:24" ht="15" customHeight="1">
      <c r="A107" s="288">
        <f t="shared" si="27"/>
        <v>7.1500000000000008E-2</v>
      </c>
      <c r="B107" s="289">
        <f t="shared" si="28"/>
        <v>5.9583333333333337E-3</v>
      </c>
      <c r="C107" s="197">
        <f t="shared" si="29"/>
        <v>8</v>
      </c>
      <c r="D107" s="290">
        <v>85</v>
      </c>
      <c r="E107" s="300">
        <f t="shared" si="39"/>
        <v>0</v>
      </c>
      <c r="F107" s="292">
        <f t="shared" si="30"/>
        <v>0</v>
      </c>
      <c r="G107" s="292">
        <f t="shared" si="31"/>
        <v>0</v>
      </c>
      <c r="H107" s="293">
        <f t="shared" si="32"/>
        <v>0</v>
      </c>
      <c r="I107" s="301">
        <f t="shared" si="40"/>
        <v>0</v>
      </c>
      <c r="J107" s="292">
        <f t="shared" si="33"/>
        <v>0</v>
      </c>
      <c r="K107" s="292">
        <f t="shared" si="34"/>
        <v>0</v>
      </c>
      <c r="L107" s="321">
        <f t="shared" si="43"/>
        <v>0</v>
      </c>
      <c r="M107" s="300">
        <f t="shared" si="41"/>
        <v>0</v>
      </c>
      <c r="N107" s="292">
        <f t="shared" si="35"/>
        <v>0</v>
      </c>
      <c r="O107" s="292">
        <f t="shared" si="36"/>
        <v>0</v>
      </c>
      <c r="P107" s="293">
        <f t="shared" si="25"/>
        <v>0</v>
      </c>
      <c r="Q107" s="301">
        <f t="shared" si="42"/>
        <v>0</v>
      </c>
      <c r="R107" s="292">
        <f t="shared" si="37"/>
        <v>0</v>
      </c>
      <c r="S107" s="292">
        <f t="shared" si="38"/>
        <v>0</v>
      </c>
      <c r="T107" s="321">
        <f t="shared" si="26"/>
        <v>0</v>
      </c>
      <c r="U107" s="134"/>
      <c r="V107" s="134"/>
      <c r="W107" s="134"/>
      <c r="X107" s="134"/>
    </row>
    <row r="108" spans="1:24" ht="15" customHeight="1">
      <c r="A108" s="288">
        <f t="shared" si="27"/>
        <v>7.1500000000000008E-2</v>
      </c>
      <c r="B108" s="289">
        <f t="shared" si="28"/>
        <v>5.9583333333333337E-3</v>
      </c>
      <c r="C108" s="197">
        <f t="shared" si="29"/>
        <v>8</v>
      </c>
      <c r="D108" s="290">
        <v>86</v>
      </c>
      <c r="E108" s="300">
        <f t="shared" si="39"/>
        <v>0</v>
      </c>
      <c r="F108" s="292">
        <f t="shared" si="30"/>
        <v>0</v>
      </c>
      <c r="G108" s="292">
        <f t="shared" si="31"/>
        <v>0</v>
      </c>
      <c r="H108" s="293">
        <f t="shared" si="32"/>
        <v>0</v>
      </c>
      <c r="I108" s="301">
        <f t="shared" si="40"/>
        <v>0</v>
      </c>
      <c r="J108" s="292">
        <f t="shared" si="33"/>
        <v>0</v>
      </c>
      <c r="K108" s="292">
        <f t="shared" si="34"/>
        <v>0</v>
      </c>
      <c r="L108" s="321">
        <f t="shared" si="43"/>
        <v>0</v>
      </c>
      <c r="M108" s="300">
        <f t="shared" si="41"/>
        <v>0</v>
      </c>
      <c r="N108" s="292">
        <f t="shared" si="35"/>
        <v>0</v>
      </c>
      <c r="O108" s="292">
        <f t="shared" si="36"/>
        <v>0</v>
      </c>
      <c r="P108" s="293">
        <f t="shared" si="25"/>
        <v>0</v>
      </c>
      <c r="Q108" s="301">
        <f t="shared" si="42"/>
        <v>0</v>
      </c>
      <c r="R108" s="292">
        <f t="shared" si="37"/>
        <v>0</v>
      </c>
      <c r="S108" s="292">
        <f t="shared" si="38"/>
        <v>0</v>
      </c>
      <c r="T108" s="321">
        <f t="shared" si="26"/>
        <v>0</v>
      </c>
      <c r="U108" s="134"/>
      <c r="V108" s="134"/>
      <c r="W108" s="134"/>
      <c r="X108" s="134"/>
    </row>
    <row r="109" spans="1:24" ht="15" customHeight="1">
      <c r="A109" s="288">
        <f t="shared" si="27"/>
        <v>7.1500000000000008E-2</v>
      </c>
      <c r="B109" s="289">
        <f t="shared" si="28"/>
        <v>5.9583333333333337E-3</v>
      </c>
      <c r="C109" s="197">
        <f t="shared" si="29"/>
        <v>8</v>
      </c>
      <c r="D109" s="290">
        <v>87</v>
      </c>
      <c r="E109" s="300">
        <f t="shared" si="39"/>
        <v>0</v>
      </c>
      <c r="F109" s="292">
        <f t="shared" si="30"/>
        <v>0</v>
      </c>
      <c r="G109" s="292">
        <f t="shared" si="31"/>
        <v>0</v>
      </c>
      <c r="H109" s="293">
        <f t="shared" si="32"/>
        <v>0</v>
      </c>
      <c r="I109" s="301">
        <f t="shared" si="40"/>
        <v>0</v>
      </c>
      <c r="J109" s="292">
        <f t="shared" si="33"/>
        <v>0</v>
      </c>
      <c r="K109" s="292">
        <f t="shared" si="34"/>
        <v>0</v>
      </c>
      <c r="L109" s="321">
        <f t="shared" si="43"/>
        <v>0</v>
      </c>
      <c r="M109" s="300">
        <f t="shared" si="41"/>
        <v>0</v>
      </c>
      <c r="N109" s="292">
        <f t="shared" si="35"/>
        <v>0</v>
      </c>
      <c r="O109" s="292">
        <f t="shared" si="36"/>
        <v>0</v>
      </c>
      <c r="P109" s="293">
        <f t="shared" si="25"/>
        <v>0</v>
      </c>
      <c r="Q109" s="301">
        <f t="shared" si="42"/>
        <v>0</v>
      </c>
      <c r="R109" s="292">
        <f t="shared" si="37"/>
        <v>0</v>
      </c>
      <c r="S109" s="292">
        <f t="shared" si="38"/>
        <v>0</v>
      </c>
      <c r="T109" s="321">
        <f t="shared" si="26"/>
        <v>0</v>
      </c>
      <c r="U109" s="134"/>
      <c r="V109" s="134"/>
      <c r="W109" s="134"/>
      <c r="X109" s="134"/>
    </row>
    <row r="110" spans="1:24" ht="15" customHeight="1">
      <c r="A110" s="288">
        <f t="shared" si="27"/>
        <v>7.1500000000000008E-2</v>
      </c>
      <c r="B110" s="289">
        <f t="shared" si="28"/>
        <v>5.9583333333333337E-3</v>
      </c>
      <c r="C110" s="197">
        <f t="shared" si="29"/>
        <v>8</v>
      </c>
      <c r="D110" s="290">
        <v>88</v>
      </c>
      <c r="E110" s="300">
        <f t="shared" si="39"/>
        <v>0</v>
      </c>
      <c r="F110" s="292">
        <f t="shared" si="30"/>
        <v>0</v>
      </c>
      <c r="G110" s="292">
        <f t="shared" si="31"/>
        <v>0</v>
      </c>
      <c r="H110" s="293">
        <f t="shared" si="32"/>
        <v>0</v>
      </c>
      <c r="I110" s="301">
        <f t="shared" si="40"/>
        <v>0</v>
      </c>
      <c r="J110" s="292">
        <f t="shared" si="33"/>
        <v>0</v>
      </c>
      <c r="K110" s="292">
        <f t="shared" si="34"/>
        <v>0</v>
      </c>
      <c r="L110" s="321">
        <f t="shared" si="43"/>
        <v>0</v>
      </c>
      <c r="M110" s="300">
        <f t="shared" si="41"/>
        <v>0</v>
      </c>
      <c r="N110" s="292">
        <f t="shared" si="35"/>
        <v>0</v>
      </c>
      <c r="O110" s="292">
        <f t="shared" si="36"/>
        <v>0</v>
      </c>
      <c r="P110" s="293">
        <f t="shared" si="25"/>
        <v>0</v>
      </c>
      <c r="Q110" s="301">
        <f t="shared" si="42"/>
        <v>0</v>
      </c>
      <c r="R110" s="292">
        <f t="shared" si="37"/>
        <v>0</v>
      </c>
      <c r="S110" s="292">
        <f t="shared" si="38"/>
        <v>0</v>
      </c>
      <c r="T110" s="321">
        <f t="shared" si="26"/>
        <v>0</v>
      </c>
      <c r="U110" s="134"/>
      <c r="V110" s="134"/>
      <c r="W110" s="134"/>
      <c r="X110" s="134"/>
    </row>
    <row r="111" spans="1:24" ht="15" customHeight="1">
      <c r="A111" s="288">
        <f t="shared" si="27"/>
        <v>7.1500000000000008E-2</v>
      </c>
      <c r="B111" s="289">
        <f t="shared" si="28"/>
        <v>5.9583333333333337E-3</v>
      </c>
      <c r="C111" s="197">
        <f t="shared" si="29"/>
        <v>8</v>
      </c>
      <c r="D111" s="290">
        <v>89</v>
      </c>
      <c r="E111" s="300">
        <f t="shared" si="39"/>
        <v>0</v>
      </c>
      <c r="F111" s="292">
        <f t="shared" si="30"/>
        <v>0</v>
      </c>
      <c r="G111" s="292">
        <f t="shared" si="31"/>
        <v>0</v>
      </c>
      <c r="H111" s="293">
        <f t="shared" si="32"/>
        <v>0</v>
      </c>
      <c r="I111" s="301">
        <f t="shared" si="40"/>
        <v>0</v>
      </c>
      <c r="J111" s="292">
        <f t="shared" si="33"/>
        <v>0</v>
      </c>
      <c r="K111" s="292">
        <f t="shared" si="34"/>
        <v>0</v>
      </c>
      <c r="L111" s="321">
        <f t="shared" si="43"/>
        <v>0</v>
      </c>
      <c r="M111" s="300">
        <f t="shared" si="41"/>
        <v>0</v>
      </c>
      <c r="N111" s="292">
        <f t="shared" si="35"/>
        <v>0</v>
      </c>
      <c r="O111" s="292">
        <f t="shared" si="36"/>
        <v>0</v>
      </c>
      <c r="P111" s="293">
        <f t="shared" si="25"/>
        <v>0</v>
      </c>
      <c r="Q111" s="301">
        <f t="shared" si="42"/>
        <v>0</v>
      </c>
      <c r="R111" s="292">
        <f t="shared" si="37"/>
        <v>0</v>
      </c>
      <c r="S111" s="292">
        <f t="shared" si="38"/>
        <v>0</v>
      </c>
      <c r="T111" s="321">
        <f t="shared" si="26"/>
        <v>0</v>
      </c>
      <c r="U111" s="134"/>
      <c r="V111" s="134"/>
      <c r="W111" s="134"/>
      <c r="X111" s="134"/>
    </row>
    <row r="112" spans="1:24" ht="15" customHeight="1">
      <c r="A112" s="288">
        <f t="shared" si="27"/>
        <v>7.1500000000000008E-2</v>
      </c>
      <c r="B112" s="289">
        <f t="shared" si="28"/>
        <v>5.9583333333333337E-3</v>
      </c>
      <c r="C112" s="197">
        <f t="shared" si="29"/>
        <v>8</v>
      </c>
      <c r="D112" s="290">
        <v>90</v>
      </c>
      <c r="E112" s="300">
        <f t="shared" si="39"/>
        <v>0</v>
      </c>
      <c r="F112" s="292">
        <f t="shared" si="30"/>
        <v>0</v>
      </c>
      <c r="G112" s="292">
        <f t="shared" si="31"/>
        <v>0</v>
      </c>
      <c r="H112" s="293">
        <f t="shared" si="32"/>
        <v>0</v>
      </c>
      <c r="I112" s="301">
        <f t="shared" si="40"/>
        <v>0</v>
      </c>
      <c r="J112" s="292">
        <f t="shared" si="33"/>
        <v>0</v>
      </c>
      <c r="K112" s="292">
        <f t="shared" si="34"/>
        <v>0</v>
      </c>
      <c r="L112" s="321">
        <f t="shared" si="43"/>
        <v>0</v>
      </c>
      <c r="M112" s="300">
        <f t="shared" si="41"/>
        <v>0</v>
      </c>
      <c r="N112" s="292">
        <f t="shared" si="35"/>
        <v>0</v>
      </c>
      <c r="O112" s="292">
        <f t="shared" si="36"/>
        <v>0</v>
      </c>
      <c r="P112" s="293">
        <f t="shared" si="25"/>
        <v>0</v>
      </c>
      <c r="Q112" s="301">
        <f t="shared" si="42"/>
        <v>0</v>
      </c>
      <c r="R112" s="292">
        <f t="shared" si="37"/>
        <v>0</v>
      </c>
      <c r="S112" s="292">
        <f t="shared" si="38"/>
        <v>0</v>
      </c>
      <c r="T112" s="321">
        <f t="shared" si="26"/>
        <v>0</v>
      </c>
      <c r="U112" s="134"/>
      <c r="V112" s="134"/>
      <c r="W112" s="134"/>
      <c r="X112" s="134"/>
    </row>
    <row r="113" spans="1:24" ht="15" customHeight="1">
      <c r="A113" s="288">
        <f t="shared" si="27"/>
        <v>7.1500000000000008E-2</v>
      </c>
      <c r="B113" s="289">
        <f t="shared" si="28"/>
        <v>5.9583333333333337E-3</v>
      </c>
      <c r="C113" s="197">
        <f t="shared" si="29"/>
        <v>8</v>
      </c>
      <c r="D113" s="290">
        <v>91</v>
      </c>
      <c r="E113" s="300">
        <f t="shared" si="39"/>
        <v>0</v>
      </c>
      <c r="F113" s="292">
        <f t="shared" si="30"/>
        <v>0</v>
      </c>
      <c r="G113" s="292">
        <f t="shared" si="31"/>
        <v>0</v>
      </c>
      <c r="H113" s="293">
        <f t="shared" si="32"/>
        <v>0</v>
      </c>
      <c r="I113" s="301">
        <f t="shared" si="40"/>
        <v>0</v>
      </c>
      <c r="J113" s="292">
        <f t="shared" si="33"/>
        <v>0</v>
      </c>
      <c r="K113" s="292">
        <f t="shared" si="34"/>
        <v>0</v>
      </c>
      <c r="L113" s="321">
        <f t="shared" si="43"/>
        <v>0</v>
      </c>
      <c r="M113" s="300">
        <f t="shared" si="41"/>
        <v>0</v>
      </c>
      <c r="N113" s="292">
        <f t="shared" si="35"/>
        <v>0</v>
      </c>
      <c r="O113" s="292">
        <f t="shared" si="36"/>
        <v>0</v>
      </c>
      <c r="P113" s="293">
        <f t="shared" si="25"/>
        <v>0</v>
      </c>
      <c r="Q113" s="301">
        <f t="shared" si="42"/>
        <v>0</v>
      </c>
      <c r="R113" s="292">
        <f t="shared" si="37"/>
        <v>0</v>
      </c>
      <c r="S113" s="292">
        <f t="shared" si="38"/>
        <v>0</v>
      </c>
      <c r="T113" s="321">
        <f t="shared" si="26"/>
        <v>0</v>
      </c>
      <c r="U113" s="134"/>
      <c r="V113" s="134"/>
      <c r="W113" s="134"/>
      <c r="X113" s="134"/>
    </row>
    <row r="114" spans="1:24" ht="15" customHeight="1">
      <c r="A114" s="288">
        <f t="shared" si="27"/>
        <v>7.1500000000000008E-2</v>
      </c>
      <c r="B114" s="289">
        <f t="shared" si="28"/>
        <v>5.9583333333333337E-3</v>
      </c>
      <c r="C114" s="197">
        <f t="shared" si="29"/>
        <v>8</v>
      </c>
      <c r="D114" s="290">
        <v>92</v>
      </c>
      <c r="E114" s="300">
        <f t="shared" si="39"/>
        <v>0</v>
      </c>
      <c r="F114" s="292">
        <f t="shared" si="30"/>
        <v>0</v>
      </c>
      <c r="G114" s="292">
        <f t="shared" si="31"/>
        <v>0</v>
      </c>
      <c r="H114" s="293">
        <f t="shared" si="32"/>
        <v>0</v>
      </c>
      <c r="I114" s="301">
        <f t="shared" si="40"/>
        <v>0</v>
      </c>
      <c r="J114" s="292">
        <f t="shared" si="33"/>
        <v>0</v>
      </c>
      <c r="K114" s="292">
        <f t="shared" si="34"/>
        <v>0</v>
      </c>
      <c r="L114" s="321">
        <f t="shared" si="43"/>
        <v>0</v>
      </c>
      <c r="M114" s="300">
        <f t="shared" si="41"/>
        <v>0</v>
      </c>
      <c r="N114" s="292">
        <f t="shared" si="35"/>
        <v>0</v>
      </c>
      <c r="O114" s="292">
        <f t="shared" si="36"/>
        <v>0</v>
      </c>
      <c r="P114" s="293">
        <f t="shared" si="25"/>
        <v>0</v>
      </c>
      <c r="Q114" s="301">
        <f t="shared" si="42"/>
        <v>0</v>
      </c>
      <c r="R114" s="292">
        <f t="shared" si="37"/>
        <v>0</v>
      </c>
      <c r="S114" s="292">
        <f t="shared" si="38"/>
        <v>0</v>
      </c>
      <c r="T114" s="321">
        <f t="shared" si="26"/>
        <v>0</v>
      </c>
      <c r="U114" s="134"/>
      <c r="V114" s="134"/>
      <c r="W114" s="134"/>
      <c r="X114" s="134"/>
    </row>
    <row r="115" spans="1:24" ht="15" customHeight="1">
      <c r="A115" s="288">
        <f t="shared" si="27"/>
        <v>7.1500000000000008E-2</v>
      </c>
      <c r="B115" s="289">
        <f t="shared" si="28"/>
        <v>5.9583333333333337E-3</v>
      </c>
      <c r="C115" s="197">
        <f t="shared" si="29"/>
        <v>8</v>
      </c>
      <c r="D115" s="290">
        <v>93</v>
      </c>
      <c r="E115" s="300">
        <f t="shared" si="39"/>
        <v>0</v>
      </c>
      <c r="F115" s="292">
        <f t="shared" si="30"/>
        <v>0</v>
      </c>
      <c r="G115" s="292">
        <f t="shared" si="31"/>
        <v>0</v>
      </c>
      <c r="H115" s="293">
        <f t="shared" si="32"/>
        <v>0</v>
      </c>
      <c r="I115" s="301">
        <f t="shared" si="40"/>
        <v>0</v>
      </c>
      <c r="J115" s="292">
        <f t="shared" si="33"/>
        <v>0</v>
      </c>
      <c r="K115" s="292">
        <f t="shared" si="34"/>
        <v>0</v>
      </c>
      <c r="L115" s="321">
        <f t="shared" si="43"/>
        <v>0</v>
      </c>
      <c r="M115" s="300">
        <f t="shared" si="41"/>
        <v>0</v>
      </c>
      <c r="N115" s="292">
        <f t="shared" si="35"/>
        <v>0</v>
      </c>
      <c r="O115" s="292">
        <f t="shared" si="36"/>
        <v>0</v>
      </c>
      <c r="P115" s="293">
        <f t="shared" si="25"/>
        <v>0</v>
      </c>
      <c r="Q115" s="301">
        <f t="shared" si="42"/>
        <v>0</v>
      </c>
      <c r="R115" s="292">
        <f t="shared" si="37"/>
        <v>0</v>
      </c>
      <c r="S115" s="292">
        <f t="shared" si="38"/>
        <v>0</v>
      </c>
      <c r="T115" s="321">
        <f t="shared" si="26"/>
        <v>0</v>
      </c>
      <c r="U115" s="134"/>
      <c r="V115" s="134"/>
      <c r="W115" s="134"/>
      <c r="X115" s="134"/>
    </row>
    <row r="116" spans="1:24" ht="15" customHeight="1">
      <c r="A116" s="288">
        <f t="shared" si="27"/>
        <v>7.1500000000000008E-2</v>
      </c>
      <c r="B116" s="289">
        <f t="shared" si="28"/>
        <v>5.9583333333333337E-3</v>
      </c>
      <c r="C116" s="197">
        <f t="shared" si="29"/>
        <v>8</v>
      </c>
      <c r="D116" s="290">
        <v>94</v>
      </c>
      <c r="E116" s="300">
        <f t="shared" si="39"/>
        <v>0</v>
      </c>
      <c r="F116" s="292">
        <f t="shared" si="30"/>
        <v>0</v>
      </c>
      <c r="G116" s="292">
        <f t="shared" si="31"/>
        <v>0</v>
      </c>
      <c r="H116" s="293">
        <f t="shared" si="32"/>
        <v>0</v>
      </c>
      <c r="I116" s="301">
        <f t="shared" si="40"/>
        <v>0</v>
      </c>
      <c r="J116" s="292">
        <f t="shared" si="33"/>
        <v>0</v>
      </c>
      <c r="K116" s="292">
        <f t="shared" si="34"/>
        <v>0</v>
      </c>
      <c r="L116" s="321">
        <f t="shared" si="43"/>
        <v>0</v>
      </c>
      <c r="M116" s="300">
        <f t="shared" si="41"/>
        <v>0</v>
      </c>
      <c r="N116" s="292">
        <f t="shared" si="35"/>
        <v>0</v>
      </c>
      <c r="O116" s="292">
        <f t="shared" si="36"/>
        <v>0</v>
      </c>
      <c r="P116" s="293">
        <f t="shared" si="25"/>
        <v>0</v>
      </c>
      <c r="Q116" s="301">
        <f t="shared" si="42"/>
        <v>0</v>
      </c>
      <c r="R116" s="292">
        <f t="shared" si="37"/>
        <v>0</v>
      </c>
      <c r="S116" s="292">
        <f t="shared" si="38"/>
        <v>0</v>
      </c>
      <c r="T116" s="321">
        <f t="shared" si="26"/>
        <v>0</v>
      </c>
      <c r="U116" s="134"/>
      <c r="V116" s="134"/>
      <c r="W116" s="134"/>
      <c r="X116" s="134"/>
    </row>
    <row r="117" spans="1:24" ht="15" customHeight="1">
      <c r="A117" s="288">
        <f t="shared" si="27"/>
        <v>7.1500000000000008E-2</v>
      </c>
      <c r="B117" s="289">
        <f t="shared" si="28"/>
        <v>5.9583333333333337E-3</v>
      </c>
      <c r="C117" s="197">
        <f t="shared" si="29"/>
        <v>8</v>
      </c>
      <c r="D117" s="290">
        <v>95</v>
      </c>
      <c r="E117" s="300">
        <f t="shared" si="39"/>
        <v>0</v>
      </c>
      <c r="F117" s="292">
        <f t="shared" si="30"/>
        <v>0</v>
      </c>
      <c r="G117" s="292">
        <f t="shared" si="31"/>
        <v>0</v>
      </c>
      <c r="H117" s="293">
        <f t="shared" si="32"/>
        <v>0</v>
      </c>
      <c r="I117" s="301">
        <f t="shared" si="40"/>
        <v>0</v>
      </c>
      <c r="J117" s="292">
        <f t="shared" si="33"/>
        <v>0</v>
      </c>
      <c r="K117" s="292">
        <f t="shared" si="34"/>
        <v>0</v>
      </c>
      <c r="L117" s="321">
        <f t="shared" si="43"/>
        <v>0</v>
      </c>
      <c r="M117" s="300">
        <f t="shared" si="41"/>
        <v>0</v>
      </c>
      <c r="N117" s="292">
        <f t="shared" si="35"/>
        <v>0</v>
      </c>
      <c r="O117" s="292">
        <f t="shared" si="36"/>
        <v>0</v>
      </c>
      <c r="P117" s="293">
        <f t="shared" si="25"/>
        <v>0</v>
      </c>
      <c r="Q117" s="301">
        <f t="shared" si="42"/>
        <v>0</v>
      </c>
      <c r="R117" s="292">
        <f t="shared" si="37"/>
        <v>0</v>
      </c>
      <c r="S117" s="292">
        <f t="shared" si="38"/>
        <v>0</v>
      </c>
      <c r="T117" s="321">
        <f t="shared" si="26"/>
        <v>0</v>
      </c>
      <c r="U117" s="134"/>
      <c r="V117" s="134"/>
      <c r="W117" s="134"/>
      <c r="X117" s="134"/>
    </row>
    <row r="118" spans="1:24" ht="15" customHeight="1">
      <c r="A118" s="288">
        <f t="shared" si="27"/>
        <v>7.1500000000000008E-2</v>
      </c>
      <c r="B118" s="289">
        <f t="shared" si="28"/>
        <v>5.9583333333333337E-3</v>
      </c>
      <c r="C118" s="197">
        <f t="shared" si="29"/>
        <v>8</v>
      </c>
      <c r="D118" s="290">
        <v>96</v>
      </c>
      <c r="E118" s="300">
        <f t="shared" si="39"/>
        <v>0</v>
      </c>
      <c r="F118" s="292">
        <f t="shared" si="30"/>
        <v>0</v>
      </c>
      <c r="G118" s="292">
        <f t="shared" si="31"/>
        <v>0</v>
      </c>
      <c r="H118" s="293">
        <f t="shared" si="32"/>
        <v>0</v>
      </c>
      <c r="I118" s="301">
        <f t="shared" si="40"/>
        <v>0</v>
      </c>
      <c r="J118" s="292">
        <f t="shared" si="33"/>
        <v>0</v>
      </c>
      <c r="K118" s="292">
        <f t="shared" si="34"/>
        <v>0</v>
      </c>
      <c r="L118" s="321">
        <f t="shared" si="43"/>
        <v>0</v>
      </c>
      <c r="M118" s="300">
        <f t="shared" si="41"/>
        <v>0</v>
      </c>
      <c r="N118" s="292">
        <f t="shared" si="35"/>
        <v>0</v>
      </c>
      <c r="O118" s="292">
        <f t="shared" si="36"/>
        <v>0</v>
      </c>
      <c r="P118" s="293">
        <f t="shared" si="25"/>
        <v>0</v>
      </c>
      <c r="Q118" s="301">
        <f t="shared" si="42"/>
        <v>0</v>
      </c>
      <c r="R118" s="292">
        <f t="shared" si="37"/>
        <v>0</v>
      </c>
      <c r="S118" s="292">
        <f t="shared" si="38"/>
        <v>0</v>
      </c>
      <c r="T118" s="321">
        <f t="shared" si="26"/>
        <v>0</v>
      </c>
      <c r="U118" s="134"/>
      <c r="V118" s="134"/>
      <c r="W118" s="134"/>
      <c r="X118" s="134"/>
    </row>
    <row r="119" spans="1:24" ht="15" customHeight="1">
      <c r="A119" s="288">
        <f t="shared" si="27"/>
        <v>7.1500000000000008E-2</v>
      </c>
      <c r="B119" s="289">
        <f t="shared" si="28"/>
        <v>5.9583333333333337E-3</v>
      </c>
      <c r="C119" s="197">
        <f t="shared" si="29"/>
        <v>9</v>
      </c>
      <c r="D119" s="290">
        <v>97</v>
      </c>
      <c r="E119" s="300">
        <f t="shared" si="39"/>
        <v>0</v>
      </c>
      <c r="F119" s="292">
        <f t="shared" si="30"/>
        <v>0</v>
      </c>
      <c r="G119" s="292">
        <f t="shared" si="31"/>
        <v>0</v>
      </c>
      <c r="H119" s="293">
        <f t="shared" si="32"/>
        <v>0</v>
      </c>
      <c r="I119" s="301">
        <f t="shared" si="40"/>
        <v>0</v>
      </c>
      <c r="J119" s="292">
        <f t="shared" si="33"/>
        <v>0</v>
      </c>
      <c r="K119" s="292">
        <f t="shared" si="34"/>
        <v>0</v>
      </c>
      <c r="L119" s="321">
        <f t="shared" si="43"/>
        <v>0</v>
      </c>
      <c r="M119" s="300">
        <f t="shared" si="41"/>
        <v>0</v>
      </c>
      <c r="N119" s="292">
        <f t="shared" si="35"/>
        <v>0</v>
      </c>
      <c r="O119" s="292">
        <f t="shared" si="36"/>
        <v>0</v>
      </c>
      <c r="P119" s="293">
        <f t="shared" si="25"/>
        <v>0</v>
      </c>
      <c r="Q119" s="301">
        <f t="shared" si="42"/>
        <v>0</v>
      </c>
      <c r="R119" s="292">
        <f t="shared" si="37"/>
        <v>0</v>
      </c>
      <c r="S119" s="292">
        <f t="shared" si="38"/>
        <v>0</v>
      </c>
      <c r="T119" s="321">
        <f t="shared" si="26"/>
        <v>0</v>
      </c>
      <c r="U119" s="134"/>
      <c r="V119" s="134"/>
      <c r="W119" s="134"/>
      <c r="X119" s="134"/>
    </row>
    <row r="120" spans="1:24" ht="15" customHeight="1">
      <c r="A120" s="288">
        <f t="shared" si="27"/>
        <v>7.1500000000000008E-2</v>
      </c>
      <c r="B120" s="289">
        <f t="shared" si="28"/>
        <v>5.9583333333333337E-3</v>
      </c>
      <c r="C120" s="197">
        <f t="shared" si="29"/>
        <v>9</v>
      </c>
      <c r="D120" s="290">
        <v>98</v>
      </c>
      <c r="E120" s="300">
        <f t="shared" si="39"/>
        <v>0</v>
      </c>
      <c r="F120" s="292">
        <f t="shared" si="30"/>
        <v>0</v>
      </c>
      <c r="G120" s="292">
        <f t="shared" si="31"/>
        <v>0</v>
      </c>
      <c r="H120" s="293">
        <f t="shared" si="32"/>
        <v>0</v>
      </c>
      <c r="I120" s="301">
        <f t="shared" si="40"/>
        <v>0</v>
      </c>
      <c r="J120" s="292">
        <f t="shared" si="33"/>
        <v>0</v>
      </c>
      <c r="K120" s="292">
        <f t="shared" si="34"/>
        <v>0</v>
      </c>
      <c r="L120" s="321">
        <f t="shared" si="43"/>
        <v>0</v>
      </c>
      <c r="M120" s="300">
        <f t="shared" si="41"/>
        <v>0</v>
      </c>
      <c r="N120" s="292">
        <f t="shared" si="35"/>
        <v>0</v>
      </c>
      <c r="O120" s="292">
        <f t="shared" si="36"/>
        <v>0</v>
      </c>
      <c r="P120" s="293">
        <f t="shared" si="25"/>
        <v>0</v>
      </c>
      <c r="Q120" s="301">
        <f t="shared" si="42"/>
        <v>0</v>
      </c>
      <c r="R120" s="292">
        <f t="shared" si="37"/>
        <v>0</v>
      </c>
      <c r="S120" s="292">
        <f t="shared" si="38"/>
        <v>0</v>
      </c>
      <c r="T120" s="321">
        <f t="shared" si="26"/>
        <v>0</v>
      </c>
      <c r="U120" s="134"/>
      <c r="V120" s="134"/>
      <c r="W120" s="134"/>
      <c r="X120" s="134"/>
    </row>
    <row r="121" spans="1:24" ht="15" customHeight="1">
      <c r="A121" s="288">
        <f t="shared" si="27"/>
        <v>7.1500000000000008E-2</v>
      </c>
      <c r="B121" s="289">
        <f t="shared" si="28"/>
        <v>5.9583333333333337E-3</v>
      </c>
      <c r="C121" s="197">
        <f t="shared" si="29"/>
        <v>9</v>
      </c>
      <c r="D121" s="290">
        <v>99</v>
      </c>
      <c r="E121" s="300">
        <f t="shared" si="39"/>
        <v>0</v>
      </c>
      <c r="F121" s="292">
        <f t="shared" si="30"/>
        <v>0</v>
      </c>
      <c r="G121" s="292">
        <f t="shared" si="31"/>
        <v>0</v>
      </c>
      <c r="H121" s="293">
        <f t="shared" si="32"/>
        <v>0</v>
      </c>
      <c r="I121" s="301">
        <f t="shared" si="40"/>
        <v>0</v>
      </c>
      <c r="J121" s="292">
        <f t="shared" si="33"/>
        <v>0</v>
      </c>
      <c r="K121" s="292">
        <f t="shared" si="34"/>
        <v>0</v>
      </c>
      <c r="L121" s="321">
        <f t="shared" si="43"/>
        <v>0</v>
      </c>
      <c r="M121" s="300">
        <f t="shared" si="41"/>
        <v>0</v>
      </c>
      <c r="N121" s="292">
        <f t="shared" si="35"/>
        <v>0</v>
      </c>
      <c r="O121" s="292">
        <f t="shared" si="36"/>
        <v>0</v>
      </c>
      <c r="P121" s="293">
        <f t="shared" si="25"/>
        <v>0</v>
      </c>
      <c r="Q121" s="301">
        <f t="shared" si="42"/>
        <v>0</v>
      </c>
      <c r="R121" s="292">
        <f t="shared" si="37"/>
        <v>0</v>
      </c>
      <c r="S121" s="292">
        <f t="shared" si="38"/>
        <v>0</v>
      </c>
      <c r="T121" s="321">
        <f t="shared" si="26"/>
        <v>0</v>
      </c>
      <c r="U121" s="134"/>
      <c r="V121" s="134"/>
      <c r="W121" s="134"/>
      <c r="X121" s="134"/>
    </row>
    <row r="122" spans="1:24" ht="15" customHeight="1">
      <c r="A122" s="288">
        <f t="shared" si="27"/>
        <v>7.1500000000000008E-2</v>
      </c>
      <c r="B122" s="289">
        <f t="shared" si="28"/>
        <v>5.9583333333333337E-3</v>
      </c>
      <c r="C122" s="197">
        <f t="shared" si="29"/>
        <v>9</v>
      </c>
      <c r="D122" s="290">
        <v>100</v>
      </c>
      <c r="E122" s="300">
        <f t="shared" si="39"/>
        <v>0</v>
      </c>
      <c r="F122" s="292">
        <f t="shared" si="30"/>
        <v>0</v>
      </c>
      <c r="G122" s="292">
        <f t="shared" si="31"/>
        <v>0</v>
      </c>
      <c r="H122" s="293">
        <f t="shared" si="32"/>
        <v>0</v>
      </c>
      <c r="I122" s="301">
        <f t="shared" si="40"/>
        <v>0</v>
      </c>
      <c r="J122" s="292">
        <f t="shared" si="33"/>
        <v>0</v>
      </c>
      <c r="K122" s="292">
        <f t="shared" si="34"/>
        <v>0</v>
      </c>
      <c r="L122" s="321">
        <f t="shared" si="43"/>
        <v>0</v>
      </c>
      <c r="M122" s="300">
        <f t="shared" si="41"/>
        <v>0</v>
      </c>
      <c r="N122" s="292">
        <f t="shared" si="35"/>
        <v>0</v>
      </c>
      <c r="O122" s="292">
        <f t="shared" si="36"/>
        <v>0</v>
      </c>
      <c r="P122" s="293">
        <f t="shared" si="25"/>
        <v>0</v>
      </c>
      <c r="Q122" s="301">
        <f t="shared" si="42"/>
        <v>0</v>
      </c>
      <c r="R122" s="292">
        <f t="shared" si="37"/>
        <v>0</v>
      </c>
      <c r="S122" s="292">
        <f t="shared" si="38"/>
        <v>0</v>
      </c>
      <c r="T122" s="321">
        <f t="shared" si="26"/>
        <v>0</v>
      </c>
      <c r="U122" s="134"/>
      <c r="V122" s="134"/>
      <c r="W122" s="134"/>
      <c r="X122" s="134"/>
    </row>
    <row r="123" spans="1:24" ht="15" customHeight="1">
      <c r="A123" s="288">
        <f t="shared" si="27"/>
        <v>7.1500000000000008E-2</v>
      </c>
      <c r="B123" s="289">
        <f t="shared" si="28"/>
        <v>5.9583333333333337E-3</v>
      </c>
      <c r="C123" s="197">
        <f t="shared" si="29"/>
        <v>9</v>
      </c>
      <c r="D123" s="290">
        <v>101</v>
      </c>
      <c r="E123" s="300">
        <f t="shared" si="39"/>
        <v>0</v>
      </c>
      <c r="F123" s="292">
        <f t="shared" si="30"/>
        <v>0</v>
      </c>
      <c r="G123" s="292">
        <f t="shared" si="31"/>
        <v>0</v>
      </c>
      <c r="H123" s="293">
        <f t="shared" si="32"/>
        <v>0</v>
      </c>
      <c r="I123" s="301">
        <f t="shared" si="40"/>
        <v>0</v>
      </c>
      <c r="J123" s="292">
        <f t="shared" si="33"/>
        <v>0</v>
      </c>
      <c r="K123" s="292">
        <f t="shared" si="34"/>
        <v>0</v>
      </c>
      <c r="L123" s="321">
        <f t="shared" si="43"/>
        <v>0</v>
      </c>
      <c r="M123" s="300">
        <f t="shared" si="41"/>
        <v>0</v>
      </c>
      <c r="N123" s="292">
        <f t="shared" si="35"/>
        <v>0</v>
      </c>
      <c r="O123" s="292">
        <f t="shared" si="36"/>
        <v>0</v>
      </c>
      <c r="P123" s="293">
        <f t="shared" si="25"/>
        <v>0</v>
      </c>
      <c r="Q123" s="301">
        <f t="shared" si="42"/>
        <v>0</v>
      </c>
      <c r="R123" s="292">
        <f t="shared" si="37"/>
        <v>0</v>
      </c>
      <c r="S123" s="292">
        <f t="shared" si="38"/>
        <v>0</v>
      </c>
      <c r="T123" s="321">
        <f t="shared" si="26"/>
        <v>0</v>
      </c>
      <c r="U123" s="134"/>
      <c r="V123" s="134"/>
      <c r="W123" s="134"/>
      <c r="X123" s="134"/>
    </row>
    <row r="124" spans="1:24" ht="15" customHeight="1">
      <c r="A124" s="288">
        <f t="shared" si="27"/>
        <v>7.1500000000000008E-2</v>
      </c>
      <c r="B124" s="289">
        <f t="shared" si="28"/>
        <v>5.9583333333333337E-3</v>
      </c>
      <c r="C124" s="197">
        <f t="shared" si="29"/>
        <v>9</v>
      </c>
      <c r="D124" s="290">
        <v>102</v>
      </c>
      <c r="E124" s="300">
        <f t="shared" si="39"/>
        <v>0</v>
      </c>
      <c r="F124" s="292">
        <f t="shared" si="30"/>
        <v>0</v>
      </c>
      <c r="G124" s="292">
        <f t="shared" si="31"/>
        <v>0</v>
      </c>
      <c r="H124" s="293">
        <f t="shared" si="32"/>
        <v>0</v>
      </c>
      <c r="I124" s="301">
        <f t="shared" si="40"/>
        <v>0</v>
      </c>
      <c r="J124" s="292">
        <f t="shared" si="33"/>
        <v>0</v>
      </c>
      <c r="K124" s="292">
        <f t="shared" si="34"/>
        <v>0</v>
      </c>
      <c r="L124" s="321">
        <f t="shared" si="43"/>
        <v>0</v>
      </c>
      <c r="M124" s="300">
        <f t="shared" si="41"/>
        <v>0</v>
      </c>
      <c r="N124" s="292">
        <f t="shared" si="35"/>
        <v>0</v>
      </c>
      <c r="O124" s="292">
        <f t="shared" si="36"/>
        <v>0</v>
      </c>
      <c r="P124" s="293">
        <f t="shared" si="25"/>
        <v>0</v>
      </c>
      <c r="Q124" s="301">
        <f t="shared" si="42"/>
        <v>0</v>
      </c>
      <c r="R124" s="292">
        <f t="shared" si="37"/>
        <v>0</v>
      </c>
      <c r="S124" s="292">
        <f t="shared" si="38"/>
        <v>0</v>
      </c>
      <c r="T124" s="321">
        <f t="shared" si="26"/>
        <v>0</v>
      </c>
      <c r="U124" s="134"/>
      <c r="V124" s="134"/>
      <c r="W124" s="134"/>
      <c r="X124" s="134"/>
    </row>
    <row r="125" spans="1:24" ht="15" customHeight="1">
      <c r="A125" s="288">
        <f t="shared" si="27"/>
        <v>7.1500000000000008E-2</v>
      </c>
      <c r="B125" s="289">
        <f t="shared" si="28"/>
        <v>5.9583333333333337E-3</v>
      </c>
      <c r="C125" s="197">
        <f t="shared" si="29"/>
        <v>9</v>
      </c>
      <c r="D125" s="290">
        <v>103</v>
      </c>
      <c r="E125" s="300">
        <f t="shared" si="39"/>
        <v>0</v>
      </c>
      <c r="F125" s="292">
        <f t="shared" si="30"/>
        <v>0</v>
      </c>
      <c r="G125" s="292">
        <f t="shared" si="31"/>
        <v>0</v>
      </c>
      <c r="H125" s="293">
        <f t="shared" si="32"/>
        <v>0</v>
      </c>
      <c r="I125" s="301">
        <f t="shared" si="40"/>
        <v>0</v>
      </c>
      <c r="J125" s="292">
        <f t="shared" si="33"/>
        <v>0</v>
      </c>
      <c r="K125" s="292">
        <f t="shared" si="34"/>
        <v>0</v>
      </c>
      <c r="L125" s="321">
        <f t="shared" si="43"/>
        <v>0</v>
      </c>
      <c r="M125" s="300">
        <f t="shared" si="41"/>
        <v>0</v>
      </c>
      <c r="N125" s="292">
        <f t="shared" si="35"/>
        <v>0</v>
      </c>
      <c r="O125" s="292">
        <f t="shared" si="36"/>
        <v>0</v>
      </c>
      <c r="P125" s="293">
        <f t="shared" si="25"/>
        <v>0</v>
      </c>
      <c r="Q125" s="301">
        <f t="shared" si="42"/>
        <v>0</v>
      </c>
      <c r="R125" s="292">
        <f t="shared" si="37"/>
        <v>0</v>
      </c>
      <c r="S125" s="292">
        <f t="shared" si="38"/>
        <v>0</v>
      </c>
      <c r="T125" s="321">
        <f t="shared" si="26"/>
        <v>0</v>
      </c>
      <c r="U125" s="134"/>
      <c r="V125" s="134"/>
      <c r="W125" s="134"/>
      <c r="X125" s="134"/>
    </row>
    <row r="126" spans="1:24" ht="15" customHeight="1">
      <c r="A126" s="288">
        <f t="shared" si="27"/>
        <v>7.1500000000000008E-2</v>
      </c>
      <c r="B126" s="289">
        <f t="shared" si="28"/>
        <v>5.9583333333333337E-3</v>
      </c>
      <c r="C126" s="197">
        <f t="shared" si="29"/>
        <v>9</v>
      </c>
      <c r="D126" s="290">
        <v>104</v>
      </c>
      <c r="E126" s="300">
        <f t="shared" si="39"/>
        <v>0</v>
      </c>
      <c r="F126" s="292">
        <f t="shared" si="30"/>
        <v>0</v>
      </c>
      <c r="G126" s="292">
        <f t="shared" si="31"/>
        <v>0</v>
      </c>
      <c r="H126" s="293">
        <f t="shared" si="32"/>
        <v>0</v>
      </c>
      <c r="I126" s="301">
        <f t="shared" si="40"/>
        <v>0</v>
      </c>
      <c r="J126" s="292">
        <f t="shared" si="33"/>
        <v>0</v>
      </c>
      <c r="K126" s="292">
        <f t="shared" si="34"/>
        <v>0</v>
      </c>
      <c r="L126" s="321">
        <f t="shared" si="43"/>
        <v>0</v>
      </c>
      <c r="M126" s="300">
        <f t="shared" si="41"/>
        <v>0</v>
      </c>
      <c r="N126" s="292">
        <f t="shared" si="35"/>
        <v>0</v>
      </c>
      <c r="O126" s="292">
        <f t="shared" si="36"/>
        <v>0</v>
      </c>
      <c r="P126" s="293">
        <f t="shared" si="25"/>
        <v>0</v>
      </c>
      <c r="Q126" s="301">
        <f t="shared" si="42"/>
        <v>0</v>
      </c>
      <c r="R126" s="292">
        <f t="shared" si="37"/>
        <v>0</v>
      </c>
      <c r="S126" s="292">
        <f t="shared" si="38"/>
        <v>0</v>
      </c>
      <c r="T126" s="321">
        <f t="shared" si="26"/>
        <v>0</v>
      </c>
      <c r="U126" s="134"/>
      <c r="V126" s="134"/>
      <c r="W126" s="134"/>
      <c r="X126" s="134"/>
    </row>
    <row r="127" spans="1:24" ht="15" customHeight="1">
      <c r="A127" s="288">
        <f t="shared" si="27"/>
        <v>7.1500000000000008E-2</v>
      </c>
      <c r="B127" s="289">
        <f t="shared" si="28"/>
        <v>5.9583333333333337E-3</v>
      </c>
      <c r="C127" s="197">
        <f t="shared" si="29"/>
        <v>9</v>
      </c>
      <c r="D127" s="290">
        <v>105</v>
      </c>
      <c r="E127" s="300">
        <f t="shared" si="39"/>
        <v>0</v>
      </c>
      <c r="F127" s="292">
        <f t="shared" si="30"/>
        <v>0</v>
      </c>
      <c r="G127" s="292">
        <f t="shared" si="31"/>
        <v>0</v>
      </c>
      <c r="H127" s="293">
        <f t="shared" si="32"/>
        <v>0</v>
      </c>
      <c r="I127" s="301">
        <f t="shared" si="40"/>
        <v>0</v>
      </c>
      <c r="J127" s="292">
        <f t="shared" si="33"/>
        <v>0</v>
      </c>
      <c r="K127" s="292">
        <f t="shared" si="34"/>
        <v>0</v>
      </c>
      <c r="L127" s="321">
        <f t="shared" si="43"/>
        <v>0</v>
      </c>
      <c r="M127" s="300">
        <f t="shared" si="41"/>
        <v>0</v>
      </c>
      <c r="N127" s="292">
        <f t="shared" si="35"/>
        <v>0</v>
      </c>
      <c r="O127" s="292">
        <f t="shared" si="36"/>
        <v>0</v>
      </c>
      <c r="P127" s="293">
        <f t="shared" si="25"/>
        <v>0</v>
      </c>
      <c r="Q127" s="301">
        <f t="shared" si="42"/>
        <v>0</v>
      </c>
      <c r="R127" s="292">
        <f t="shared" si="37"/>
        <v>0</v>
      </c>
      <c r="S127" s="292">
        <f t="shared" si="38"/>
        <v>0</v>
      </c>
      <c r="T127" s="321">
        <f t="shared" si="26"/>
        <v>0</v>
      </c>
      <c r="U127" s="134"/>
      <c r="V127" s="134"/>
      <c r="W127" s="134"/>
      <c r="X127" s="134"/>
    </row>
    <row r="128" spans="1:24" ht="15" customHeight="1">
      <c r="A128" s="288">
        <f t="shared" si="27"/>
        <v>7.1500000000000008E-2</v>
      </c>
      <c r="B128" s="289">
        <f t="shared" si="28"/>
        <v>5.9583333333333337E-3</v>
      </c>
      <c r="C128" s="197">
        <f t="shared" si="29"/>
        <v>9</v>
      </c>
      <c r="D128" s="290">
        <v>106</v>
      </c>
      <c r="E128" s="300">
        <f t="shared" si="39"/>
        <v>0</v>
      </c>
      <c r="F128" s="292">
        <f t="shared" si="30"/>
        <v>0</v>
      </c>
      <c r="G128" s="292">
        <f t="shared" si="31"/>
        <v>0</v>
      </c>
      <c r="H128" s="293">
        <f t="shared" si="32"/>
        <v>0</v>
      </c>
      <c r="I128" s="301">
        <f t="shared" si="40"/>
        <v>0</v>
      </c>
      <c r="J128" s="292">
        <f t="shared" si="33"/>
        <v>0</v>
      </c>
      <c r="K128" s="292">
        <f t="shared" si="34"/>
        <v>0</v>
      </c>
      <c r="L128" s="321">
        <f t="shared" si="43"/>
        <v>0</v>
      </c>
      <c r="M128" s="300">
        <f t="shared" si="41"/>
        <v>0</v>
      </c>
      <c r="N128" s="292">
        <f t="shared" si="35"/>
        <v>0</v>
      </c>
      <c r="O128" s="292">
        <f t="shared" si="36"/>
        <v>0</v>
      </c>
      <c r="P128" s="293">
        <f t="shared" si="25"/>
        <v>0</v>
      </c>
      <c r="Q128" s="301">
        <f t="shared" si="42"/>
        <v>0</v>
      </c>
      <c r="R128" s="292">
        <f t="shared" si="37"/>
        <v>0</v>
      </c>
      <c r="S128" s="292">
        <f t="shared" si="38"/>
        <v>0</v>
      </c>
      <c r="T128" s="321">
        <f t="shared" si="26"/>
        <v>0</v>
      </c>
      <c r="U128" s="134"/>
      <c r="V128" s="134"/>
      <c r="W128" s="134"/>
      <c r="X128" s="134"/>
    </row>
    <row r="129" spans="1:24" ht="15" customHeight="1">
      <c r="A129" s="288">
        <f t="shared" si="27"/>
        <v>7.1500000000000008E-2</v>
      </c>
      <c r="B129" s="289">
        <f t="shared" si="28"/>
        <v>5.9583333333333337E-3</v>
      </c>
      <c r="C129" s="197">
        <f t="shared" si="29"/>
        <v>9</v>
      </c>
      <c r="D129" s="290">
        <v>107</v>
      </c>
      <c r="E129" s="300">
        <f t="shared" si="39"/>
        <v>0</v>
      </c>
      <c r="F129" s="292">
        <f t="shared" si="30"/>
        <v>0</v>
      </c>
      <c r="G129" s="292">
        <f t="shared" si="31"/>
        <v>0</v>
      </c>
      <c r="H129" s="293">
        <f t="shared" si="32"/>
        <v>0</v>
      </c>
      <c r="I129" s="301">
        <f t="shared" si="40"/>
        <v>0</v>
      </c>
      <c r="J129" s="292">
        <f t="shared" si="33"/>
        <v>0</v>
      </c>
      <c r="K129" s="292">
        <f t="shared" si="34"/>
        <v>0</v>
      </c>
      <c r="L129" s="321">
        <f t="shared" si="43"/>
        <v>0</v>
      </c>
      <c r="M129" s="300">
        <f t="shared" si="41"/>
        <v>0</v>
      </c>
      <c r="N129" s="292">
        <f t="shared" si="35"/>
        <v>0</v>
      </c>
      <c r="O129" s="292">
        <f t="shared" si="36"/>
        <v>0</v>
      </c>
      <c r="P129" s="293">
        <f t="shared" si="25"/>
        <v>0</v>
      </c>
      <c r="Q129" s="301">
        <f t="shared" si="42"/>
        <v>0</v>
      </c>
      <c r="R129" s="292">
        <f t="shared" si="37"/>
        <v>0</v>
      </c>
      <c r="S129" s="292">
        <f t="shared" si="38"/>
        <v>0</v>
      </c>
      <c r="T129" s="321">
        <f t="shared" si="26"/>
        <v>0</v>
      </c>
      <c r="U129" s="134"/>
      <c r="V129" s="134"/>
      <c r="W129" s="134"/>
      <c r="X129" s="134"/>
    </row>
    <row r="130" spans="1:24" ht="15" customHeight="1">
      <c r="A130" s="288">
        <f t="shared" si="27"/>
        <v>7.1500000000000008E-2</v>
      </c>
      <c r="B130" s="289">
        <f t="shared" si="28"/>
        <v>5.9583333333333337E-3</v>
      </c>
      <c r="C130" s="197">
        <f t="shared" si="29"/>
        <v>9</v>
      </c>
      <c r="D130" s="290">
        <v>108</v>
      </c>
      <c r="E130" s="300">
        <f t="shared" si="39"/>
        <v>0</v>
      </c>
      <c r="F130" s="292">
        <f t="shared" si="30"/>
        <v>0</v>
      </c>
      <c r="G130" s="292">
        <f t="shared" si="31"/>
        <v>0</v>
      </c>
      <c r="H130" s="293">
        <f t="shared" si="32"/>
        <v>0</v>
      </c>
      <c r="I130" s="301">
        <f t="shared" si="40"/>
        <v>0</v>
      </c>
      <c r="J130" s="292">
        <f t="shared" si="33"/>
        <v>0</v>
      </c>
      <c r="K130" s="292">
        <f t="shared" si="34"/>
        <v>0</v>
      </c>
      <c r="L130" s="321">
        <f t="shared" si="43"/>
        <v>0</v>
      </c>
      <c r="M130" s="300">
        <f t="shared" si="41"/>
        <v>0</v>
      </c>
      <c r="N130" s="292">
        <f t="shared" si="35"/>
        <v>0</v>
      </c>
      <c r="O130" s="292">
        <f t="shared" si="36"/>
        <v>0</v>
      </c>
      <c r="P130" s="293">
        <f t="shared" si="25"/>
        <v>0</v>
      </c>
      <c r="Q130" s="301">
        <f t="shared" si="42"/>
        <v>0</v>
      </c>
      <c r="R130" s="292">
        <f t="shared" si="37"/>
        <v>0</v>
      </c>
      <c r="S130" s="292">
        <f t="shared" si="38"/>
        <v>0</v>
      </c>
      <c r="T130" s="321">
        <f t="shared" si="26"/>
        <v>0</v>
      </c>
      <c r="U130" s="134"/>
      <c r="V130" s="134"/>
      <c r="W130" s="134"/>
      <c r="X130" s="134"/>
    </row>
    <row r="131" spans="1:24" ht="15" customHeight="1">
      <c r="A131" s="288">
        <f t="shared" si="27"/>
        <v>7.1500000000000008E-2</v>
      </c>
      <c r="B131" s="289">
        <f t="shared" si="28"/>
        <v>5.9583333333333337E-3</v>
      </c>
      <c r="C131" s="197">
        <f t="shared" si="29"/>
        <v>10</v>
      </c>
      <c r="D131" s="290">
        <v>109</v>
      </c>
      <c r="E131" s="300">
        <f t="shared" si="39"/>
        <v>0</v>
      </c>
      <c r="F131" s="292">
        <f t="shared" si="30"/>
        <v>0</v>
      </c>
      <c r="G131" s="292">
        <f t="shared" si="31"/>
        <v>0</v>
      </c>
      <c r="H131" s="293">
        <f t="shared" si="32"/>
        <v>0</v>
      </c>
      <c r="I131" s="301">
        <f t="shared" si="40"/>
        <v>0</v>
      </c>
      <c r="J131" s="292">
        <f t="shared" si="33"/>
        <v>0</v>
      </c>
      <c r="K131" s="292">
        <f t="shared" si="34"/>
        <v>0</v>
      </c>
      <c r="L131" s="321">
        <f t="shared" si="43"/>
        <v>0</v>
      </c>
      <c r="M131" s="300">
        <f t="shared" si="41"/>
        <v>0</v>
      </c>
      <c r="N131" s="292">
        <f t="shared" si="35"/>
        <v>0</v>
      </c>
      <c r="O131" s="292">
        <f t="shared" si="36"/>
        <v>0</v>
      </c>
      <c r="P131" s="293">
        <f t="shared" si="25"/>
        <v>0</v>
      </c>
      <c r="Q131" s="301">
        <f t="shared" si="42"/>
        <v>0</v>
      </c>
      <c r="R131" s="292">
        <f t="shared" si="37"/>
        <v>0</v>
      </c>
      <c r="S131" s="292">
        <f t="shared" si="38"/>
        <v>0</v>
      </c>
      <c r="T131" s="321">
        <f t="shared" si="26"/>
        <v>0</v>
      </c>
      <c r="U131" s="134"/>
      <c r="V131" s="134"/>
      <c r="W131" s="134"/>
      <c r="X131" s="134"/>
    </row>
    <row r="132" spans="1:24" ht="15" customHeight="1">
      <c r="A132" s="288">
        <f t="shared" si="27"/>
        <v>7.1500000000000008E-2</v>
      </c>
      <c r="B132" s="289">
        <f t="shared" si="28"/>
        <v>5.9583333333333337E-3</v>
      </c>
      <c r="C132" s="197">
        <f t="shared" si="29"/>
        <v>10</v>
      </c>
      <c r="D132" s="290">
        <v>110</v>
      </c>
      <c r="E132" s="300">
        <f t="shared" si="39"/>
        <v>0</v>
      </c>
      <c r="F132" s="292">
        <f t="shared" si="30"/>
        <v>0</v>
      </c>
      <c r="G132" s="292">
        <f t="shared" si="31"/>
        <v>0</v>
      </c>
      <c r="H132" s="293">
        <f t="shared" si="32"/>
        <v>0</v>
      </c>
      <c r="I132" s="301">
        <f t="shared" si="40"/>
        <v>0</v>
      </c>
      <c r="J132" s="292">
        <f t="shared" si="33"/>
        <v>0</v>
      </c>
      <c r="K132" s="292">
        <f t="shared" si="34"/>
        <v>0</v>
      </c>
      <c r="L132" s="321">
        <f t="shared" si="43"/>
        <v>0</v>
      </c>
      <c r="M132" s="300">
        <f t="shared" si="41"/>
        <v>0</v>
      </c>
      <c r="N132" s="292">
        <f t="shared" si="35"/>
        <v>0</v>
      </c>
      <c r="O132" s="292">
        <f t="shared" si="36"/>
        <v>0</v>
      </c>
      <c r="P132" s="293">
        <f t="shared" si="25"/>
        <v>0</v>
      </c>
      <c r="Q132" s="301">
        <f t="shared" si="42"/>
        <v>0</v>
      </c>
      <c r="R132" s="292">
        <f t="shared" si="37"/>
        <v>0</v>
      </c>
      <c r="S132" s="292">
        <f t="shared" si="38"/>
        <v>0</v>
      </c>
      <c r="T132" s="321">
        <f t="shared" si="26"/>
        <v>0</v>
      </c>
      <c r="U132" s="134"/>
      <c r="V132" s="134"/>
      <c r="W132" s="134"/>
      <c r="X132" s="134"/>
    </row>
    <row r="133" spans="1:24" ht="15" customHeight="1">
      <c r="A133" s="288">
        <f t="shared" si="27"/>
        <v>7.1500000000000008E-2</v>
      </c>
      <c r="B133" s="289">
        <f t="shared" si="28"/>
        <v>5.9583333333333337E-3</v>
      </c>
      <c r="C133" s="197">
        <f t="shared" si="29"/>
        <v>10</v>
      </c>
      <c r="D133" s="290">
        <v>111</v>
      </c>
      <c r="E133" s="300">
        <f t="shared" si="39"/>
        <v>0</v>
      </c>
      <c r="F133" s="292">
        <f t="shared" si="30"/>
        <v>0</v>
      </c>
      <c r="G133" s="292">
        <f t="shared" si="31"/>
        <v>0</v>
      </c>
      <c r="H133" s="293">
        <f t="shared" si="32"/>
        <v>0</v>
      </c>
      <c r="I133" s="301">
        <f t="shared" si="40"/>
        <v>0</v>
      </c>
      <c r="J133" s="292">
        <f t="shared" si="33"/>
        <v>0</v>
      </c>
      <c r="K133" s="292">
        <f t="shared" si="34"/>
        <v>0</v>
      </c>
      <c r="L133" s="321">
        <f t="shared" si="43"/>
        <v>0</v>
      </c>
      <c r="M133" s="300">
        <f t="shared" si="41"/>
        <v>0</v>
      </c>
      <c r="N133" s="292">
        <f t="shared" si="35"/>
        <v>0</v>
      </c>
      <c r="O133" s="292">
        <f t="shared" si="36"/>
        <v>0</v>
      </c>
      <c r="P133" s="293">
        <f t="shared" si="25"/>
        <v>0</v>
      </c>
      <c r="Q133" s="301">
        <f t="shared" si="42"/>
        <v>0</v>
      </c>
      <c r="R133" s="292">
        <f t="shared" si="37"/>
        <v>0</v>
      </c>
      <c r="S133" s="292">
        <f t="shared" si="38"/>
        <v>0</v>
      </c>
      <c r="T133" s="321">
        <f t="shared" si="26"/>
        <v>0</v>
      </c>
      <c r="U133" s="134"/>
      <c r="V133" s="134"/>
      <c r="W133" s="134"/>
      <c r="X133" s="134"/>
    </row>
    <row r="134" spans="1:24" ht="15" customHeight="1">
      <c r="A134" s="288">
        <f t="shared" si="27"/>
        <v>7.1500000000000008E-2</v>
      </c>
      <c r="B134" s="289">
        <f t="shared" si="28"/>
        <v>5.9583333333333337E-3</v>
      </c>
      <c r="C134" s="197">
        <f t="shared" si="29"/>
        <v>10</v>
      </c>
      <c r="D134" s="290">
        <v>112</v>
      </c>
      <c r="E134" s="300">
        <f t="shared" si="39"/>
        <v>0</v>
      </c>
      <c r="F134" s="292">
        <f t="shared" si="30"/>
        <v>0</v>
      </c>
      <c r="G134" s="292">
        <f t="shared" si="31"/>
        <v>0</v>
      </c>
      <c r="H134" s="293">
        <f t="shared" si="32"/>
        <v>0</v>
      </c>
      <c r="I134" s="301">
        <f t="shared" si="40"/>
        <v>0</v>
      </c>
      <c r="J134" s="292">
        <f t="shared" si="33"/>
        <v>0</v>
      </c>
      <c r="K134" s="292">
        <f t="shared" si="34"/>
        <v>0</v>
      </c>
      <c r="L134" s="321">
        <f t="shared" si="43"/>
        <v>0</v>
      </c>
      <c r="M134" s="300">
        <f t="shared" si="41"/>
        <v>0</v>
      </c>
      <c r="N134" s="292">
        <f t="shared" si="35"/>
        <v>0</v>
      </c>
      <c r="O134" s="292">
        <f t="shared" si="36"/>
        <v>0</v>
      </c>
      <c r="P134" s="293">
        <f t="shared" si="25"/>
        <v>0</v>
      </c>
      <c r="Q134" s="301">
        <f t="shared" si="42"/>
        <v>0</v>
      </c>
      <c r="R134" s="292">
        <f t="shared" si="37"/>
        <v>0</v>
      </c>
      <c r="S134" s="292">
        <f t="shared" si="38"/>
        <v>0</v>
      </c>
      <c r="T134" s="321">
        <f t="shared" si="26"/>
        <v>0</v>
      </c>
      <c r="U134" s="134"/>
      <c r="V134" s="134"/>
      <c r="W134" s="134"/>
      <c r="X134" s="134"/>
    </row>
    <row r="135" spans="1:24" ht="15" customHeight="1">
      <c r="A135" s="288">
        <f t="shared" si="27"/>
        <v>7.1500000000000008E-2</v>
      </c>
      <c r="B135" s="289">
        <f t="shared" si="28"/>
        <v>5.9583333333333337E-3</v>
      </c>
      <c r="C135" s="197">
        <f t="shared" si="29"/>
        <v>10</v>
      </c>
      <c r="D135" s="290">
        <v>113</v>
      </c>
      <c r="E135" s="300">
        <f t="shared" si="39"/>
        <v>0</v>
      </c>
      <c r="F135" s="292">
        <f t="shared" si="30"/>
        <v>0</v>
      </c>
      <c r="G135" s="292">
        <f t="shared" si="31"/>
        <v>0</v>
      </c>
      <c r="H135" s="293">
        <f t="shared" si="32"/>
        <v>0</v>
      </c>
      <c r="I135" s="301">
        <f t="shared" si="40"/>
        <v>0</v>
      </c>
      <c r="J135" s="292">
        <f t="shared" si="33"/>
        <v>0</v>
      </c>
      <c r="K135" s="292">
        <f t="shared" si="34"/>
        <v>0</v>
      </c>
      <c r="L135" s="321">
        <f t="shared" si="43"/>
        <v>0</v>
      </c>
      <c r="M135" s="300">
        <f t="shared" si="41"/>
        <v>0</v>
      </c>
      <c r="N135" s="292">
        <f t="shared" si="35"/>
        <v>0</v>
      </c>
      <c r="O135" s="292">
        <f t="shared" si="36"/>
        <v>0</v>
      </c>
      <c r="P135" s="293">
        <f t="shared" ref="P135:P198" si="44">IF(M135&lt;$M$10,M135+N135,$M$11)</f>
        <v>0</v>
      </c>
      <c r="Q135" s="301">
        <f t="shared" si="42"/>
        <v>0</v>
      </c>
      <c r="R135" s="292">
        <f t="shared" si="37"/>
        <v>0</v>
      </c>
      <c r="S135" s="292">
        <f t="shared" si="38"/>
        <v>0</v>
      </c>
      <c r="T135" s="321">
        <f t="shared" si="26"/>
        <v>0</v>
      </c>
      <c r="U135" s="134"/>
      <c r="V135" s="134"/>
      <c r="W135" s="134"/>
      <c r="X135" s="134"/>
    </row>
    <row r="136" spans="1:24" ht="15" customHeight="1">
      <c r="A136" s="288">
        <f t="shared" si="27"/>
        <v>7.1500000000000008E-2</v>
      </c>
      <c r="B136" s="289">
        <f t="shared" si="28"/>
        <v>5.9583333333333337E-3</v>
      </c>
      <c r="C136" s="197">
        <f t="shared" si="29"/>
        <v>10</v>
      </c>
      <c r="D136" s="290">
        <v>114</v>
      </c>
      <c r="E136" s="300">
        <f t="shared" si="39"/>
        <v>0</v>
      </c>
      <c r="F136" s="292">
        <f t="shared" si="30"/>
        <v>0</v>
      </c>
      <c r="G136" s="292">
        <f t="shared" si="31"/>
        <v>0</v>
      </c>
      <c r="H136" s="293">
        <f t="shared" si="32"/>
        <v>0</v>
      </c>
      <c r="I136" s="301">
        <f t="shared" si="40"/>
        <v>0</v>
      </c>
      <c r="J136" s="292">
        <f t="shared" si="33"/>
        <v>0</v>
      </c>
      <c r="K136" s="292">
        <f t="shared" si="34"/>
        <v>0</v>
      </c>
      <c r="L136" s="321">
        <f t="shared" si="43"/>
        <v>0</v>
      </c>
      <c r="M136" s="300">
        <f t="shared" si="41"/>
        <v>0</v>
      </c>
      <c r="N136" s="292">
        <f t="shared" si="35"/>
        <v>0</v>
      </c>
      <c r="O136" s="292">
        <f t="shared" si="36"/>
        <v>0</v>
      </c>
      <c r="P136" s="293">
        <f t="shared" si="44"/>
        <v>0</v>
      </c>
      <c r="Q136" s="301">
        <f t="shared" si="42"/>
        <v>0</v>
      </c>
      <c r="R136" s="292">
        <f t="shared" si="37"/>
        <v>0</v>
      </c>
      <c r="S136" s="292">
        <f t="shared" si="38"/>
        <v>0</v>
      </c>
      <c r="T136" s="321">
        <f t="shared" si="26"/>
        <v>0</v>
      </c>
      <c r="U136" s="134"/>
      <c r="V136" s="134"/>
      <c r="W136" s="134"/>
      <c r="X136" s="134"/>
    </row>
    <row r="137" spans="1:24" ht="15" customHeight="1">
      <c r="A137" s="288">
        <f t="shared" si="27"/>
        <v>7.1500000000000008E-2</v>
      </c>
      <c r="B137" s="289">
        <f t="shared" si="28"/>
        <v>5.9583333333333337E-3</v>
      </c>
      <c r="C137" s="197">
        <f t="shared" si="29"/>
        <v>10</v>
      </c>
      <c r="D137" s="290">
        <v>115</v>
      </c>
      <c r="E137" s="300">
        <f t="shared" si="39"/>
        <v>0</v>
      </c>
      <c r="F137" s="292">
        <f t="shared" si="30"/>
        <v>0</v>
      </c>
      <c r="G137" s="292">
        <f t="shared" si="31"/>
        <v>0</v>
      </c>
      <c r="H137" s="293">
        <f t="shared" si="32"/>
        <v>0</v>
      </c>
      <c r="I137" s="301">
        <f t="shared" si="40"/>
        <v>0</v>
      </c>
      <c r="J137" s="292">
        <f t="shared" si="33"/>
        <v>0</v>
      </c>
      <c r="K137" s="292">
        <f t="shared" si="34"/>
        <v>0</v>
      </c>
      <c r="L137" s="321">
        <f t="shared" si="43"/>
        <v>0</v>
      </c>
      <c r="M137" s="300">
        <f t="shared" si="41"/>
        <v>0</v>
      </c>
      <c r="N137" s="292">
        <f t="shared" si="35"/>
        <v>0</v>
      </c>
      <c r="O137" s="292">
        <f t="shared" si="36"/>
        <v>0</v>
      </c>
      <c r="P137" s="293">
        <f t="shared" si="44"/>
        <v>0</v>
      </c>
      <c r="Q137" s="301">
        <f t="shared" si="42"/>
        <v>0</v>
      </c>
      <c r="R137" s="292">
        <f t="shared" si="37"/>
        <v>0</v>
      </c>
      <c r="S137" s="292">
        <f t="shared" si="38"/>
        <v>0</v>
      </c>
      <c r="T137" s="321">
        <f t="shared" si="26"/>
        <v>0</v>
      </c>
      <c r="U137" s="134"/>
      <c r="V137" s="134"/>
      <c r="W137" s="134"/>
      <c r="X137" s="134"/>
    </row>
    <row r="138" spans="1:24" ht="15" customHeight="1">
      <c r="A138" s="288">
        <f t="shared" si="27"/>
        <v>7.1500000000000008E-2</v>
      </c>
      <c r="B138" s="289">
        <f t="shared" si="28"/>
        <v>5.9583333333333337E-3</v>
      </c>
      <c r="C138" s="197">
        <f t="shared" si="29"/>
        <v>10</v>
      </c>
      <c r="D138" s="290">
        <v>116</v>
      </c>
      <c r="E138" s="300">
        <f t="shared" si="39"/>
        <v>0</v>
      </c>
      <c r="F138" s="292">
        <f t="shared" si="30"/>
        <v>0</v>
      </c>
      <c r="G138" s="292">
        <f t="shared" si="31"/>
        <v>0</v>
      </c>
      <c r="H138" s="293">
        <f t="shared" si="32"/>
        <v>0</v>
      </c>
      <c r="I138" s="301">
        <f t="shared" si="40"/>
        <v>0</v>
      </c>
      <c r="J138" s="292">
        <f t="shared" si="33"/>
        <v>0</v>
      </c>
      <c r="K138" s="292">
        <f t="shared" si="34"/>
        <v>0</v>
      </c>
      <c r="L138" s="321">
        <f t="shared" si="43"/>
        <v>0</v>
      </c>
      <c r="M138" s="300">
        <f t="shared" si="41"/>
        <v>0</v>
      </c>
      <c r="N138" s="292">
        <f t="shared" si="35"/>
        <v>0</v>
      </c>
      <c r="O138" s="292">
        <f t="shared" si="36"/>
        <v>0</v>
      </c>
      <c r="P138" s="293">
        <f t="shared" si="44"/>
        <v>0</v>
      </c>
      <c r="Q138" s="301">
        <f t="shared" si="42"/>
        <v>0</v>
      </c>
      <c r="R138" s="292">
        <f t="shared" si="37"/>
        <v>0</v>
      </c>
      <c r="S138" s="292">
        <f t="shared" si="38"/>
        <v>0</v>
      </c>
      <c r="T138" s="321">
        <f t="shared" si="26"/>
        <v>0</v>
      </c>
      <c r="U138" s="134"/>
      <c r="V138" s="134"/>
      <c r="W138" s="134"/>
      <c r="X138" s="134"/>
    </row>
    <row r="139" spans="1:24" ht="15" customHeight="1">
      <c r="A139" s="288">
        <f t="shared" si="27"/>
        <v>7.1500000000000008E-2</v>
      </c>
      <c r="B139" s="289">
        <f t="shared" si="28"/>
        <v>5.9583333333333337E-3</v>
      </c>
      <c r="C139" s="197">
        <f t="shared" si="29"/>
        <v>10</v>
      </c>
      <c r="D139" s="290">
        <v>117</v>
      </c>
      <c r="E139" s="300">
        <f t="shared" si="39"/>
        <v>0</v>
      </c>
      <c r="F139" s="292">
        <f t="shared" si="30"/>
        <v>0</v>
      </c>
      <c r="G139" s="292">
        <f t="shared" si="31"/>
        <v>0</v>
      </c>
      <c r="H139" s="293">
        <f t="shared" si="32"/>
        <v>0</v>
      </c>
      <c r="I139" s="301">
        <f t="shared" si="40"/>
        <v>0</v>
      </c>
      <c r="J139" s="292">
        <f t="shared" si="33"/>
        <v>0</v>
      </c>
      <c r="K139" s="292">
        <f t="shared" si="34"/>
        <v>0</v>
      </c>
      <c r="L139" s="321">
        <f t="shared" si="43"/>
        <v>0</v>
      </c>
      <c r="M139" s="300">
        <f t="shared" si="41"/>
        <v>0</v>
      </c>
      <c r="N139" s="292">
        <f t="shared" si="35"/>
        <v>0</v>
      </c>
      <c r="O139" s="292">
        <f t="shared" si="36"/>
        <v>0</v>
      </c>
      <c r="P139" s="293">
        <f t="shared" si="44"/>
        <v>0</v>
      </c>
      <c r="Q139" s="301">
        <f t="shared" si="42"/>
        <v>0</v>
      </c>
      <c r="R139" s="292">
        <f t="shared" si="37"/>
        <v>0</v>
      </c>
      <c r="S139" s="292">
        <f t="shared" si="38"/>
        <v>0</v>
      </c>
      <c r="T139" s="321">
        <f t="shared" si="26"/>
        <v>0</v>
      </c>
      <c r="U139" s="134"/>
      <c r="V139" s="134"/>
      <c r="W139" s="134"/>
      <c r="X139" s="134"/>
    </row>
    <row r="140" spans="1:24" ht="15" customHeight="1">
      <c r="A140" s="288">
        <f t="shared" si="27"/>
        <v>7.1500000000000008E-2</v>
      </c>
      <c r="B140" s="289">
        <f t="shared" si="28"/>
        <v>5.9583333333333337E-3</v>
      </c>
      <c r="C140" s="197">
        <f t="shared" si="29"/>
        <v>10</v>
      </c>
      <c r="D140" s="290">
        <v>118</v>
      </c>
      <c r="E140" s="300">
        <f t="shared" si="39"/>
        <v>0</v>
      </c>
      <c r="F140" s="292">
        <f t="shared" si="30"/>
        <v>0</v>
      </c>
      <c r="G140" s="292">
        <f t="shared" si="31"/>
        <v>0</v>
      </c>
      <c r="H140" s="293">
        <f t="shared" si="32"/>
        <v>0</v>
      </c>
      <c r="I140" s="301">
        <f t="shared" si="40"/>
        <v>0</v>
      </c>
      <c r="J140" s="292">
        <f t="shared" si="33"/>
        <v>0</v>
      </c>
      <c r="K140" s="292">
        <f t="shared" si="34"/>
        <v>0</v>
      </c>
      <c r="L140" s="321">
        <f t="shared" si="43"/>
        <v>0</v>
      </c>
      <c r="M140" s="300">
        <f t="shared" si="41"/>
        <v>0</v>
      </c>
      <c r="N140" s="292">
        <f t="shared" si="35"/>
        <v>0</v>
      </c>
      <c r="O140" s="292">
        <f t="shared" si="36"/>
        <v>0</v>
      </c>
      <c r="P140" s="293">
        <f t="shared" si="44"/>
        <v>0</v>
      </c>
      <c r="Q140" s="301">
        <f t="shared" si="42"/>
        <v>0</v>
      </c>
      <c r="R140" s="292">
        <f t="shared" si="37"/>
        <v>0</v>
      </c>
      <c r="S140" s="292">
        <f t="shared" si="38"/>
        <v>0</v>
      </c>
      <c r="T140" s="321">
        <f t="shared" si="26"/>
        <v>0</v>
      </c>
      <c r="U140" s="134"/>
      <c r="V140" s="134"/>
      <c r="W140" s="134"/>
      <c r="X140" s="134"/>
    </row>
    <row r="141" spans="1:24" ht="15" customHeight="1">
      <c r="A141" s="288">
        <f t="shared" si="27"/>
        <v>7.1500000000000008E-2</v>
      </c>
      <c r="B141" s="289">
        <f t="shared" si="28"/>
        <v>5.9583333333333337E-3</v>
      </c>
      <c r="C141" s="197">
        <f t="shared" si="29"/>
        <v>10</v>
      </c>
      <c r="D141" s="290">
        <v>119</v>
      </c>
      <c r="E141" s="300">
        <f t="shared" si="39"/>
        <v>0</v>
      </c>
      <c r="F141" s="292">
        <f t="shared" si="30"/>
        <v>0</v>
      </c>
      <c r="G141" s="292">
        <f t="shared" si="31"/>
        <v>0</v>
      </c>
      <c r="H141" s="293">
        <f t="shared" si="32"/>
        <v>0</v>
      </c>
      <c r="I141" s="301">
        <f t="shared" si="40"/>
        <v>0</v>
      </c>
      <c r="J141" s="292">
        <f t="shared" si="33"/>
        <v>0</v>
      </c>
      <c r="K141" s="292">
        <f t="shared" si="34"/>
        <v>0</v>
      </c>
      <c r="L141" s="321">
        <f t="shared" si="43"/>
        <v>0</v>
      </c>
      <c r="M141" s="300">
        <f t="shared" si="41"/>
        <v>0</v>
      </c>
      <c r="N141" s="292">
        <f t="shared" si="35"/>
        <v>0</v>
      </c>
      <c r="O141" s="292">
        <f t="shared" si="36"/>
        <v>0</v>
      </c>
      <c r="P141" s="293">
        <f t="shared" si="44"/>
        <v>0</v>
      </c>
      <c r="Q141" s="301">
        <f t="shared" si="42"/>
        <v>0</v>
      </c>
      <c r="R141" s="292">
        <f t="shared" si="37"/>
        <v>0</v>
      </c>
      <c r="S141" s="292">
        <f t="shared" si="38"/>
        <v>0</v>
      </c>
      <c r="T141" s="321">
        <f t="shared" si="26"/>
        <v>0</v>
      </c>
      <c r="U141" s="134"/>
      <c r="V141" s="134"/>
      <c r="W141" s="134"/>
      <c r="X141" s="134"/>
    </row>
    <row r="142" spans="1:24" ht="15" customHeight="1">
      <c r="A142" s="288">
        <f t="shared" si="27"/>
        <v>7.1500000000000008E-2</v>
      </c>
      <c r="B142" s="289">
        <f t="shared" si="28"/>
        <v>5.9583333333333337E-3</v>
      </c>
      <c r="C142" s="197">
        <f t="shared" si="29"/>
        <v>10</v>
      </c>
      <c r="D142" s="290">
        <v>120</v>
      </c>
      <c r="E142" s="300">
        <f t="shared" si="39"/>
        <v>0</v>
      </c>
      <c r="F142" s="292">
        <f t="shared" si="30"/>
        <v>0</v>
      </c>
      <c r="G142" s="292">
        <f t="shared" si="31"/>
        <v>0</v>
      </c>
      <c r="H142" s="293">
        <f t="shared" si="32"/>
        <v>0</v>
      </c>
      <c r="I142" s="301">
        <f t="shared" si="40"/>
        <v>0</v>
      </c>
      <c r="J142" s="292">
        <f t="shared" si="33"/>
        <v>0</v>
      </c>
      <c r="K142" s="292">
        <f t="shared" si="34"/>
        <v>0</v>
      </c>
      <c r="L142" s="321">
        <f t="shared" si="43"/>
        <v>0</v>
      </c>
      <c r="M142" s="300">
        <f t="shared" si="41"/>
        <v>0</v>
      </c>
      <c r="N142" s="292">
        <f t="shared" si="35"/>
        <v>0</v>
      </c>
      <c r="O142" s="292">
        <f t="shared" si="36"/>
        <v>0</v>
      </c>
      <c r="P142" s="293">
        <f t="shared" si="44"/>
        <v>0</v>
      </c>
      <c r="Q142" s="301">
        <f t="shared" si="42"/>
        <v>0</v>
      </c>
      <c r="R142" s="292">
        <f t="shared" si="37"/>
        <v>0</v>
      </c>
      <c r="S142" s="292">
        <f t="shared" si="38"/>
        <v>0</v>
      </c>
      <c r="T142" s="321">
        <f t="shared" si="26"/>
        <v>0</v>
      </c>
      <c r="U142" s="134"/>
      <c r="V142" s="134"/>
      <c r="W142" s="134"/>
      <c r="X142" s="134"/>
    </row>
    <row r="143" spans="1:24" ht="15" customHeight="1">
      <c r="A143" s="288">
        <f t="shared" si="27"/>
        <v>7.1500000000000008E-2</v>
      </c>
      <c r="B143" s="289">
        <f t="shared" si="28"/>
        <v>5.9583333333333337E-3</v>
      </c>
      <c r="C143" s="197">
        <f t="shared" si="29"/>
        <v>11</v>
      </c>
      <c r="D143" s="290">
        <v>121</v>
      </c>
      <c r="E143" s="300">
        <f t="shared" si="39"/>
        <v>0</v>
      </c>
      <c r="F143" s="292">
        <f t="shared" si="30"/>
        <v>0</v>
      </c>
      <c r="G143" s="292">
        <f t="shared" si="31"/>
        <v>0</v>
      </c>
      <c r="H143" s="293">
        <f t="shared" si="32"/>
        <v>0</v>
      </c>
      <c r="I143" s="301">
        <f t="shared" si="40"/>
        <v>0</v>
      </c>
      <c r="J143" s="292">
        <f t="shared" si="33"/>
        <v>0</v>
      </c>
      <c r="K143" s="292">
        <f t="shared" si="34"/>
        <v>0</v>
      </c>
      <c r="L143" s="321">
        <f t="shared" si="43"/>
        <v>0</v>
      </c>
      <c r="M143" s="300">
        <f t="shared" si="41"/>
        <v>0</v>
      </c>
      <c r="N143" s="292">
        <f t="shared" si="35"/>
        <v>0</v>
      </c>
      <c r="O143" s="292">
        <f t="shared" si="36"/>
        <v>0</v>
      </c>
      <c r="P143" s="293">
        <f t="shared" si="44"/>
        <v>0</v>
      </c>
      <c r="Q143" s="301">
        <f t="shared" si="42"/>
        <v>0</v>
      </c>
      <c r="R143" s="292">
        <f t="shared" si="37"/>
        <v>0</v>
      </c>
      <c r="S143" s="292">
        <f t="shared" si="38"/>
        <v>0</v>
      </c>
      <c r="T143" s="321">
        <f t="shared" si="26"/>
        <v>0</v>
      </c>
      <c r="U143" s="134"/>
      <c r="V143" s="134"/>
      <c r="W143" s="134"/>
      <c r="X143" s="134"/>
    </row>
    <row r="144" spans="1:24" ht="15" customHeight="1">
      <c r="A144" s="288">
        <f t="shared" si="27"/>
        <v>7.1500000000000008E-2</v>
      </c>
      <c r="B144" s="289">
        <f t="shared" si="28"/>
        <v>5.9583333333333337E-3</v>
      </c>
      <c r="C144" s="197">
        <f t="shared" si="29"/>
        <v>11</v>
      </c>
      <c r="D144" s="290">
        <v>122</v>
      </c>
      <c r="E144" s="300">
        <f t="shared" si="39"/>
        <v>0</v>
      </c>
      <c r="F144" s="292">
        <f t="shared" si="30"/>
        <v>0</v>
      </c>
      <c r="G144" s="292">
        <f t="shared" si="31"/>
        <v>0</v>
      </c>
      <c r="H144" s="293">
        <f t="shared" si="32"/>
        <v>0</v>
      </c>
      <c r="I144" s="301">
        <f t="shared" si="40"/>
        <v>0</v>
      </c>
      <c r="J144" s="292">
        <f t="shared" si="33"/>
        <v>0</v>
      </c>
      <c r="K144" s="292">
        <f t="shared" si="34"/>
        <v>0</v>
      </c>
      <c r="L144" s="321">
        <f t="shared" si="43"/>
        <v>0</v>
      </c>
      <c r="M144" s="300">
        <f t="shared" si="41"/>
        <v>0</v>
      </c>
      <c r="N144" s="292">
        <f t="shared" si="35"/>
        <v>0</v>
      </c>
      <c r="O144" s="292">
        <f t="shared" si="36"/>
        <v>0</v>
      </c>
      <c r="P144" s="293">
        <f t="shared" si="44"/>
        <v>0</v>
      </c>
      <c r="Q144" s="301">
        <f t="shared" si="42"/>
        <v>0</v>
      </c>
      <c r="R144" s="292">
        <f t="shared" si="37"/>
        <v>0</v>
      </c>
      <c r="S144" s="292">
        <f t="shared" si="38"/>
        <v>0</v>
      </c>
      <c r="T144" s="321">
        <f t="shared" si="26"/>
        <v>0</v>
      </c>
      <c r="U144" s="134"/>
      <c r="V144" s="134"/>
      <c r="W144" s="134"/>
      <c r="X144" s="134"/>
    </row>
    <row r="145" spans="1:24" ht="15" customHeight="1">
      <c r="A145" s="288">
        <f t="shared" si="27"/>
        <v>7.1500000000000008E-2</v>
      </c>
      <c r="B145" s="289">
        <f t="shared" si="28"/>
        <v>5.9583333333333337E-3</v>
      </c>
      <c r="C145" s="197">
        <f t="shared" si="29"/>
        <v>11</v>
      </c>
      <c r="D145" s="290">
        <v>123</v>
      </c>
      <c r="E145" s="300">
        <f t="shared" si="39"/>
        <v>0</v>
      </c>
      <c r="F145" s="292">
        <f t="shared" si="30"/>
        <v>0</v>
      </c>
      <c r="G145" s="292">
        <f t="shared" si="31"/>
        <v>0</v>
      </c>
      <c r="H145" s="293">
        <f t="shared" si="32"/>
        <v>0</v>
      </c>
      <c r="I145" s="301">
        <f t="shared" si="40"/>
        <v>0</v>
      </c>
      <c r="J145" s="292">
        <f t="shared" si="33"/>
        <v>0</v>
      </c>
      <c r="K145" s="292">
        <f t="shared" si="34"/>
        <v>0</v>
      </c>
      <c r="L145" s="321">
        <f t="shared" si="43"/>
        <v>0</v>
      </c>
      <c r="M145" s="300">
        <f t="shared" si="41"/>
        <v>0</v>
      </c>
      <c r="N145" s="292">
        <f t="shared" si="35"/>
        <v>0</v>
      </c>
      <c r="O145" s="292">
        <f t="shared" si="36"/>
        <v>0</v>
      </c>
      <c r="P145" s="293">
        <f t="shared" si="44"/>
        <v>0</v>
      </c>
      <c r="Q145" s="301">
        <f t="shared" si="42"/>
        <v>0</v>
      </c>
      <c r="R145" s="292">
        <f t="shared" si="37"/>
        <v>0</v>
      </c>
      <c r="S145" s="292">
        <f t="shared" si="38"/>
        <v>0</v>
      </c>
      <c r="T145" s="321">
        <f t="shared" si="26"/>
        <v>0</v>
      </c>
      <c r="U145" s="134"/>
      <c r="V145" s="134"/>
      <c r="W145" s="134"/>
      <c r="X145" s="134"/>
    </row>
    <row r="146" spans="1:24" ht="15" customHeight="1">
      <c r="A146" s="288">
        <f t="shared" si="27"/>
        <v>7.1500000000000008E-2</v>
      </c>
      <c r="B146" s="289">
        <f t="shared" si="28"/>
        <v>5.9583333333333337E-3</v>
      </c>
      <c r="C146" s="197">
        <f t="shared" si="29"/>
        <v>11</v>
      </c>
      <c r="D146" s="290">
        <v>124</v>
      </c>
      <c r="E146" s="300">
        <f t="shared" si="39"/>
        <v>0</v>
      </c>
      <c r="F146" s="292">
        <f t="shared" si="30"/>
        <v>0</v>
      </c>
      <c r="G146" s="292">
        <f t="shared" si="31"/>
        <v>0</v>
      </c>
      <c r="H146" s="293">
        <f t="shared" si="32"/>
        <v>0</v>
      </c>
      <c r="I146" s="301">
        <f t="shared" si="40"/>
        <v>0</v>
      </c>
      <c r="J146" s="292">
        <f t="shared" si="33"/>
        <v>0</v>
      </c>
      <c r="K146" s="292">
        <f t="shared" si="34"/>
        <v>0</v>
      </c>
      <c r="L146" s="321">
        <f t="shared" si="43"/>
        <v>0</v>
      </c>
      <c r="M146" s="300">
        <f t="shared" si="41"/>
        <v>0</v>
      </c>
      <c r="N146" s="292">
        <f t="shared" si="35"/>
        <v>0</v>
      </c>
      <c r="O146" s="292">
        <f t="shared" si="36"/>
        <v>0</v>
      </c>
      <c r="P146" s="293">
        <f t="shared" si="44"/>
        <v>0</v>
      </c>
      <c r="Q146" s="301">
        <f t="shared" si="42"/>
        <v>0</v>
      </c>
      <c r="R146" s="292">
        <f t="shared" si="37"/>
        <v>0</v>
      </c>
      <c r="S146" s="292">
        <f t="shared" si="38"/>
        <v>0</v>
      </c>
      <c r="T146" s="321">
        <f t="shared" si="26"/>
        <v>0</v>
      </c>
      <c r="U146" s="134"/>
      <c r="V146" s="134"/>
      <c r="W146" s="134"/>
      <c r="X146" s="134"/>
    </row>
    <row r="147" spans="1:24" ht="15" customHeight="1">
      <c r="A147" s="288">
        <f t="shared" si="27"/>
        <v>7.1500000000000008E-2</v>
      </c>
      <c r="B147" s="289">
        <f t="shared" si="28"/>
        <v>5.9583333333333337E-3</v>
      </c>
      <c r="C147" s="197">
        <f t="shared" si="29"/>
        <v>11</v>
      </c>
      <c r="D147" s="290">
        <v>125</v>
      </c>
      <c r="E147" s="300">
        <f t="shared" si="39"/>
        <v>0</v>
      </c>
      <c r="F147" s="292">
        <f t="shared" si="30"/>
        <v>0</v>
      </c>
      <c r="G147" s="292">
        <f t="shared" si="31"/>
        <v>0</v>
      </c>
      <c r="H147" s="293">
        <f t="shared" si="32"/>
        <v>0</v>
      </c>
      <c r="I147" s="301">
        <f t="shared" si="40"/>
        <v>0</v>
      </c>
      <c r="J147" s="292">
        <f t="shared" si="33"/>
        <v>0</v>
      </c>
      <c r="K147" s="292">
        <f t="shared" si="34"/>
        <v>0</v>
      </c>
      <c r="L147" s="321">
        <f t="shared" si="43"/>
        <v>0</v>
      </c>
      <c r="M147" s="300">
        <f t="shared" si="41"/>
        <v>0</v>
      </c>
      <c r="N147" s="292">
        <f t="shared" si="35"/>
        <v>0</v>
      </c>
      <c r="O147" s="292">
        <f t="shared" si="36"/>
        <v>0</v>
      </c>
      <c r="P147" s="293">
        <f t="shared" si="44"/>
        <v>0</v>
      </c>
      <c r="Q147" s="301">
        <f t="shared" si="42"/>
        <v>0</v>
      </c>
      <c r="R147" s="292">
        <f t="shared" si="37"/>
        <v>0</v>
      </c>
      <c r="S147" s="292">
        <f t="shared" si="38"/>
        <v>0</v>
      </c>
      <c r="T147" s="321">
        <f t="shared" ref="T147:T210" si="45">IF(Q147&lt;$M$17,Q147+R147,$M$17)</f>
        <v>0</v>
      </c>
      <c r="U147" s="134"/>
      <c r="V147" s="134"/>
      <c r="W147" s="134"/>
      <c r="X147" s="134"/>
    </row>
    <row r="148" spans="1:24" ht="15" customHeight="1">
      <c r="A148" s="288">
        <f t="shared" si="27"/>
        <v>7.1500000000000008E-2</v>
      </c>
      <c r="B148" s="289">
        <f t="shared" si="28"/>
        <v>5.9583333333333337E-3</v>
      </c>
      <c r="C148" s="197">
        <f t="shared" si="29"/>
        <v>11</v>
      </c>
      <c r="D148" s="290">
        <v>126</v>
      </c>
      <c r="E148" s="300">
        <f t="shared" si="39"/>
        <v>0</v>
      </c>
      <c r="F148" s="292">
        <f t="shared" si="30"/>
        <v>0</v>
      </c>
      <c r="G148" s="292">
        <f t="shared" si="31"/>
        <v>0</v>
      </c>
      <c r="H148" s="293">
        <f t="shared" si="32"/>
        <v>0</v>
      </c>
      <c r="I148" s="301">
        <f t="shared" si="40"/>
        <v>0</v>
      </c>
      <c r="J148" s="292">
        <f t="shared" si="33"/>
        <v>0</v>
      </c>
      <c r="K148" s="292">
        <f t="shared" si="34"/>
        <v>0</v>
      </c>
      <c r="L148" s="321">
        <f t="shared" si="43"/>
        <v>0</v>
      </c>
      <c r="M148" s="300">
        <f t="shared" si="41"/>
        <v>0</v>
      </c>
      <c r="N148" s="292">
        <f t="shared" si="35"/>
        <v>0</v>
      </c>
      <c r="O148" s="292">
        <f t="shared" si="36"/>
        <v>0</v>
      </c>
      <c r="P148" s="293">
        <f t="shared" si="44"/>
        <v>0</v>
      </c>
      <c r="Q148" s="301">
        <f t="shared" si="42"/>
        <v>0</v>
      </c>
      <c r="R148" s="292">
        <f t="shared" si="37"/>
        <v>0</v>
      </c>
      <c r="S148" s="292">
        <f t="shared" si="38"/>
        <v>0</v>
      </c>
      <c r="T148" s="321">
        <f t="shared" si="45"/>
        <v>0</v>
      </c>
      <c r="U148" s="134"/>
      <c r="V148" s="134"/>
      <c r="W148" s="134"/>
      <c r="X148" s="134"/>
    </row>
    <row r="149" spans="1:24" ht="15" customHeight="1">
      <c r="A149" s="288">
        <f t="shared" si="27"/>
        <v>7.1500000000000008E-2</v>
      </c>
      <c r="B149" s="289">
        <f t="shared" si="28"/>
        <v>5.9583333333333337E-3</v>
      </c>
      <c r="C149" s="197">
        <f t="shared" si="29"/>
        <v>11</v>
      </c>
      <c r="D149" s="290">
        <v>127</v>
      </c>
      <c r="E149" s="300">
        <f t="shared" si="39"/>
        <v>0</v>
      </c>
      <c r="F149" s="292">
        <f t="shared" si="30"/>
        <v>0</v>
      </c>
      <c r="G149" s="292">
        <f t="shared" si="31"/>
        <v>0</v>
      </c>
      <c r="H149" s="293">
        <f t="shared" si="32"/>
        <v>0</v>
      </c>
      <c r="I149" s="301">
        <f t="shared" si="40"/>
        <v>0</v>
      </c>
      <c r="J149" s="292">
        <f t="shared" si="33"/>
        <v>0</v>
      </c>
      <c r="K149" s="292">
        <f t="shared" si="34"/>
        <v>0</v>
      </c>
      <c r="L149" s="321">
        <f t="shared" si="43"/>
        <v>0</v>
      </c>
      <c r="M149" s="300">
        <f t="shared" si="41"/>
        <v>0</v>
      </c>
      <c r="N149" s="292">
        <f t="shared" si="35"/>
        <v>0</v>
      </c>
      <c r="O149" s="292">
        <f t="shared" si="36"/>
        <v>0</v>
      </c>
      <c r="P149" s="293">
        <f t="shared" si="44"/>
        <v>0</v>
      </c>
      <c r="Q149" s="301">
        <f t="shared" si="42"/>
        <v>0</v>
      </c>
      <c r="R149" s="292">
        <f t="shared" si="37"/>
        <v>0</v>
      </c>
      <c r="S149" s="292">
        <f t="shared" si="38"/>
        <v>0</v>
      </c>
      <c r="T149" s="321">
        <f t="shared" si="45"/>
        <v>0</v>
      </c>
      <c r="U149" s="134"/>
      <c r="V149" s="134"/>
      <c r="W149" s="134"/>
      <c r="X149" s="134"/>
    </row>
    <row r="150" spans="1:24" ht="15" customHeight="1">
      <c r="A150" s="288">
        <f t="shared" si="27"/>
        <v>7.1500000000000008E-2</v>
      </c>
      <c r="B150" s="289">
        <f t="shared" si="28"/>
        <v>5.9583333333333337E-3</v>
      </c>
      <c r="C150" s="197">
        <f t="shared" si="29"/>
        <v>11</v>
      </c>
      <c r="D150" s="290">
        <v>128</v>
      </c>
      <c r="E150" s="300">
        <f t="shared" si="39"/>
        <v>0</v>
      </c>
      <c r="F150" s="292">
        <f t="shared" si="30"/>
        <v>0</v>
      </c>
      <c r="G150" s="292">
        <f t="shared" si="31"/>
        <v>0</v>
      </c>
      <c r="H150" s="293">
        <f t="shared" si="32"/>
        <v>0</v>
      </c>
      <c r="I150" s="301">
        <f t="shared" si="40"/>
        <v>0</v>
      </c>
      <c r="J150" s="292">
        <f t="shared" si="33"/>
        <v>0</v>
      </c>
      <c r="K150" s="292">
        <f t="shared" si="34"/>
        <v>0</v>
      </c>
      <c r="L150" s="321">
        <f t="shared" si="43"/>
        <v>0</v>
      </c>
      <c r="M150" s="300">
        <f t="shared" si="41"/>
        <v>0</v>
      </c>
      <c r="N150" s="292">
        <f t="shared" si="35"/>
        <v>0</v>
      </c>
      <c r="O150" s="292">
        <f t="shared" si="36"/>
        <v>0</v>
      </c>
      <c r="P150" s="293">
        <f t="shared" si="44"/>
        <v>0</v>
      </c>
      <c r="Q150" s="301">
        <f t="shared" si="42"/>
        <v>0</v>
      </c>
      <c r="R150" s="292">
        <f t="shared" si="37"/>
        <v>0</v>
      </c>
      <c r="S150" s="292">
        <f t="shared" si="38"/>
        <v>0</v>
      </c>
      <c r="T150" s="321">
        <f t="shared" si="45"/>
        <v>0</v>
      </c>
      <c r="U150" s="134"/>
      <c r="V150" s="134"/>
      <c r="W150" s="134"/>
      <c r="X150" s="134"/>
    </row>
    <row r="151" spans="1:24" ht="15" customHeight="1">
      <c r="A151" s="288">
        <f t="shared" ref="A151:A214" si="46">VLOOKUP(D151,$A$7:$B$11,2)</f>
        <v>7.1500000000000008E-2</v>
      </c>
      <c r="B151" s="289">
        <f t="shared" ref="B151:B214" si="47">A151/12</f>
        <v>5.9583333333333337E-3</v>
      </c>
      <c r="C151" s="197">
        <f t="shared" ref="C151:C214" si="48">INT((D151+11)/12)</f>
        <v>11</v>
      </c>
      <c r="D151" s="290">
        <v>129</v>
      </c>
      <c r="E151" s="300">
        <f t="shared" si="39"/>
        <v>0</v>
      </c>
      <c r="F151" s="292">
        <f t="shared" ref="F151:F214" si="49">ROUND(E151*$B151,2)</f>
        <v>0</v>
      </c>
      <c r="G151" s="292">
        <f t="shared" ref="G151:G214" si="50">IF(E151&lt;H151,E151,H151-F151)</f>
        <v>0</v>
      </c>
      <c r="H151" s="293">
        <f t="shared" ref="H151:H214" si="51">IF(E151&lt;$M$4,E151+F151,$M$4)</f>
        <v>0</v>
      </c>
      <c r="I151" s="301">
        <f t="shared" si="40"/>
        <v>0</v>
      </c>
      <c r="J151" s="292">
        <f t="shared" ref="J151:J214" si="52">ROUND(I151*$B151,2)</f>
        <v>0</v>
      </c>
      <c r="K151" s="292">
        <f t="shared" ref="K151:K214" si="53">IF(I151&lt;L151,I151,L151-J151)</f>
        <v>0</v>
      </c>
      <c r="L151" s="321">
        <f t="shared" si="43"/>
        <v>0</v>
      </c>
      <c r="M151" s="300">
        <f t="shared" si="41"/>
        <v>0</v>
      </c>
      <c r="N151" s="292">
        <f t="shared" ref="N151:N214" si="54">ROUND(M151*$B151,2)</f>
        <v>0</v>
      </c>
      <c r="O151" s="292">
        <f t="shared" ref="O151:O214" si="55">IF(M151&lt;P151,M151,P151-N151)</f>
        <v>0</v>
      </c>
      <c r="P151" s="293">
        <f t="shared" si="44"/>
        <v>0</v>
      </c>
      <c r="Q151" s="301">
        <f t="shared" si="42"/>
        <v>0</v>
      </c>
      <c r="R151" s="292">
        <f t="shared" ref="R151:R214" si="56">ROUND(Q151*$B151,2)</f>
        <v>0</v>
      </c>
      <c r="S151" s="292">
        <f t="shared" ref="S151:S214" si="57">IF(Q151&lt;T151,Q151,T151-R151)</f>
        <v>0</v>
      </c>
      <c r="T151" s="321">
        <f t="shared" si="45"/>
        <v>0</v>
      </c>
      <c r="U151" s="134"/>
      <c r="V151" s="134"/>
      <c r="W151" s="134"/>
      <c r="X151" s="134"/>
    </row>
    <row r="152" spans="1:24" ht="15" customHeight="1">
      <c r="A152" s="288">
        <f t="shared" si="46"/>
        <v>7.1500000000000008E-2</v>
      </c>
      <c r="B152" s="289">
        <f t="shared" si="47"/>
        <v>5.9583333333333337E-3</v>
      </c>
      <c r="C152" s="197">
        <f t="shared" si="48"/>
        <v>11</v>
      </c>
      <c r="D152" s="290">
        <v>130</v>
      </c>
      <c r="E152" s="300">
        <f t="shared" ref="E152:E215" si="58">IF(E151&lt;H151,0,E151-G151)</f>
        <v>0</v>
      </c>
      <c r="F152" s="292">
        <f t="shared" si="49"/>
        <v>0</v>
      </c>
      <c r="G152" s="292">
        <f t="shared" si="50"/>
        <v>0</v>
      </c>
      <c r="H152" s="293">
        <f t="shared" si="51"/>
        <v>0</v>
      </c>
      <c r="I152" s="301">
        <f t="shared" ref="I152:I215" si="59">IF(I151&lt;L151,0,I151-K151)</f>
        <v>0</v>
      </c>
      <c r="J152" s="292">
        <f t="shared" si="52"/>
        <v>0</v>
      </c>
      <c r="K152" s="292">
        <f t="shared" si="53"/>
        <v>0</v>
      </c>
      <c r="L152" s="321">
        <f t="shared" si="43"/>
        <v>0</v>
      </c>
      <c r="M152" s="300">
        <f t="shared" ref="M152:M215" si="60">IF(M151&lt;P151,0,M151-O151)</f>
        <v>0</v>
      </c>
      <c r="N152" s="292">
        <f t="shared" si="54"/>
        <v>0</v>
      </c>
      <c r="O152" s="292">
        <f t="shared" si="55"/>
        <v>0</v>
      </c>
      <c r="P152" s="293">
        <f t="shared" si="44"/>
        <v>0</v>
      </c>
      <c r="Q152" s="301">
        <f t="shared" ref="Q152:Q215" si="61">IF(Q151&lt;T151,0,Q151-S151)</f>
        <v>0</v>
      </c>
      <c r="R152" s="292">
        <f t="shared" si="56"/>
        <v>0</v>
      </c>
      <c r="S152" s="292">
        <f t="shared" si="57"/>
        <v>0</v>
      </c>
      <c r="T152" s="321">
        <f t="shared" si="45"/>
        <v>0</v>
      </c>
      <c r="U152" s="134"/>
      <c r="V152" s="134"/>
      <c r="W152" s="134"/>
      <c r="X152" s="134"/>
    </row>
    <row r="153" spans="1:24" ht="15" customHeight="1">
      <c r="A153" s="288">
        <f t="shared" si="46"/>
        <v>7.1500000000000008E-2</v>
      </c>
      <c r="B153" s="289">
        <f t="shared" si="47"/>
        <v>5.9583333333333337E-3</v>
      </c>
      <c r="C153" s="197">
        <f t="shared" si="48"/>
        <v>11</v>
      </c>
      <c r="D153" s="290">
        <v>131</v>
      </c>
      <c r="E153" s="300">
        <f t="shared" si="58"/>
        <v>0</v>
      </c>
      <c r="F153" s="292">
        <f t="shared" si="49"/>
        <v>0</v>
      </c>
      <c r="G153" s="292">
        <f t="shared" si="50"/>
        <v>0</v>
      </c>
      <c r="H153" s="293">
        <f t="shared" si="51"/>
        <v>0</v>
      </c>
      <c r="I153" s="301">
        <f t="shared" si="59"/>
        <v>0</v>
      </c>
      <c r="J153" s="292">
        <f t="shared" si="52"/>
        <v>0</v>
      </c>
      <c r="K153" s="292">
        <f t="shared" si="53"/>
        <v>0</v>
      </c>
      <c r="L153" s="321">
        <f t="shared" si="43"/>
        <v>0</v>
      </c>
      <c r="M153" s="300">
        <f t="shared" si="60"/>
        <v>0</v>
      </c>
      <c r="N153" s="292">
        <f t="shared" si="54"/>
        <v>0</v>
      </c>
      <c r="O153" s="292">
        <f t="shared" si="55"/>
        <v>0</v>
      </c>
      <c r="P153" s="293">
        <f t="shared" si="44"/>
        <v>0</v>
      </c>
      <c r="Q153" s="301">
        <f t="shared" si="61"/>
        <v>0</v>
      </c>
      <c r="R153" s="292">
        <f t="shared" si="56"/>
        <v>0</v>
      </c>
      <c r="S153" s="292">
        <f t="shared" si="57"/>
        <v>0</v>
      </c>
      <c r="T153" s="321">
        <f t="shared" si="45"/>
        <v>0</v>
      </c>
      <c r="U153" s="134"/>
      <c r="V153" s="134"/>
      <c r="W153" s="134"/>
      <c r="X153" s="134"/>
    </row>
    <row r="154" spans="1:24" ht="15" customHeight="1">
      <c r="A154" s="288">
        <f t="shared" si="46"/>
        <v>7.1500000000000008E-2</v>
      </c>
      <c r="B154" s="289">
        <f t="shared" si="47"/>
        <v>5.9583333333333337E-3</v>
      </c>
      <c r="C154" s="197">
        <f t="shared" si="48"/>
        <v>11</v>
      </c>
      <c r="D154" s="290">
        <v>132</v>
      </c>
      <c r="E154" s="300">
        <f t="shared" si="58"/>
        <v>0</v>
      </c>
      <c r="F154" s="292">
        <f t="shared" si="49"/>
        <v>0</v>
      </c>
      <c r="G154" s="292">
        <f t="shared" si="50"/>
        <v>0</v>
      </c>
      <c r="H154" s="293">
        <f t="shared" si="51"/>
        <v>0</v>
      </c>
      <c r="I154" s="301">
        <f t="shared" si="59"/>
        <v>0</v>
      </c>
      <c r="J154" s="292">
        <f t="shared" si="52"/>
        <v>0</v>
      </c>
      <c r="K154" s="292">
        <f t="shared" si="53"/>
        <v>0</v>
      </c>
      <c r="L154" s="321">
        <f t="shared" si="43"/>
        <v>0</v>
      </c>
      <c r="M154" s="300">
        <f t="shared" si="60"/>
        <v>0</v>
      </c>
      <c r="N154" s="292">
        <f t="shared" si="54"/>
        <v>0</v>
      </c>
      <c r="O154" s="292">
        <f t="shared" si="55"/>
        <v>0</v>
      </c>
      <c r="P154" s="293">
        <f t="shared" si="44"/>
        <v>0</v>
      </c>
      <c r="Q154" s="301">
        <f t="shared" si="61"/>
        <v>0</v>
      </c>
      <c r="R154" s="292">
        <f t="shared" si="56"/>
        <v>0</v>
      </c>
      <c r="S154" s="292">
        <f t="shared" si="57"/>
        <v>0</v>
      </c>
      <c r="T154" s="321">
        <f t="shared" si="45"/>
        <v>0</v>
      </c>
      <c r="U154" s="134"/>
      <c r="V154" s="134"/>
      <c r="W154" s="134"/>
      <c r="X154" s="134"/>
    </row>
    <row r="155" spans="1:24" ht="15" customHeight="1">
      <c r="A155" s="288">
        <f t="shared" si="46"/>
        <v>7.1500000000000008E-2</v>
      </c>
      <c r="B155" s="289">
        <f t="shared" si="47"/>
        <v>5.9583333333333337E-3</v>
      </c>
      <c r="C155" s="197">
        <f t="shared" si="48"/>
        <v>12</v>
      </c>
      <c r="D155" s="290">
        <v>133</v>
      </c>
      <c r="E155" s="300">
        <f t="shared" si="58"/>
        <v>0</v>
      </c>
      <c r="F155" s="292">
        <f t="shared" si="49"/>
        <v>0</v>
      </c>
      <c r="G155" s="292">
        <f t="shared" si="50"/>
        <v>0</v>
      </c>
      <c r="H155" s="293">
        <f t="shared" si="51"/>
        <v>0</v>
      </c>
      <c r="I155" s="301">
        <f t="shared" si="59"/>
        <v>0</v>
      </c>
      <c r="J155" s="292">
        <f t="shared" si="52"/>
        <v>0</v>
      </c>
      <c r="K155" s="292">
        <f t="shared" si="53"/>
        <v>0</v>
      </c>
      <c r="L155" s="321">
        <f t="shared" si="43"/>
        <v>0</v>
      </c>
      <c r="M155" s="300">
        <f t="shared" si="60"/>
        <v>0</v>
      </c>
      <c r="N155" s="292">
        <f t="shared" si="54"/>
        <v>0</v>
      </c>
      <c r="O155" s="292">
        <f t="shared" si="55"/>
        <v>0</v>
      </c>
      <c r="P155" s="293">
        <f t="shared" si="44"/>
        <v>0</v>
      </c>
      <c r="Q155" s="301">
        <f t="shared" si="61"/>
        <v>0</v>
      </c>
      <c r="R155" s="292">
        <f t="shared" si="56"/>
        <v>0</v>
      </c>
      <c r="S155" s="292">
        <f t="shared" si="57"/>
        <v>0</v>
      </c>
      <c r="T155" s="321">
        <f t="shared" si="45"/>
        <v>0</v>
      </c>
      <c r="U155" s="134"/>
      <c r="V155" s="134"/>
      <c r="W155" s="134"/>
      <c r="X155" s="134"/>
    </row>
    <row r="156" spans="1:24" ht="15" customHeight="1">
      <c r="A156" s="288">
        <f t="shared" si="46"/>
        <v>7.1500000000000008E-2</v>
      </c>
      <c r="B156" s="289">
        <f t="shared" si="47"/>
        <v>5.9583333333333337E-3</v>
      </c>
      <c r="C156" s="197">
        <f t="shared" si="48"/>
        <v>12</v>
      </c>
      <c r="D156" s="290">
        <v>134</v>
      </c>
      <c r="E156" s="300">
        <f t="shared" si="58"/>
        <v>0</v>
      </c>
      <c r="F156" s="292">
        <f t="shared" si="49"/>
        <v>0</v>
      </c>
      <c r="G156" s="292">
        <f t="shared" si="50"/>
        <v>0</v>
      </c>
      <c r="H156" s="293">
        <f t="shared" si="51"/>
        <v>0</v>
      </c>
      <c r="I156" s="301">
        <f t="shared" si="59"/>
        <v>0</v>
      </c>
      <c r="J156" s="292">
        <f t="shared" si="52"/>
        <v>0</v>
      </c>
      <c r="K156" s="292">
        <f t="shared" si="53"/>
        <v>0</v>
      </c>
      <c r="L156" s="321">
        <f t="shared" si="43"/>
        <v>0</v>
      </c>
      <c r="M156" s="300">
        <f t="shared" si="60"/>
        <v>0</v>
      </c>
      <c r="N156" s="292">
        <f t="shared" si="54"/>
        <v>0</v>
      </c>
      <c r="O156" s="292">
        <f t="shared" si="55"/>
        <v>0</v>
      </c>
      <c r="P156" s="293">
        <f t="shared" si="44"/>
        <v>0</v>
      </c>
      <c r="Q156" s="301">
        <f t="shared" si="61"/>
        <v>0</v>
      </c>
      <c r="R156" s="292">
        <f t="shared" si="56"/>
        <v>0</v>
      </c>
      <c r="S156" s="292">
        <f t="shared" si="57"/>
        <v>0</v>
      </c>
      <c r="T156" s="321">
        <f t="shared" si="45"/>
        <v>0</v>
      </c>
      <c r="U156" s="134"/>
      <c r="V156" s="134"/>
      <c r="W156" s="134"/>
      <c r="X156" s="134"/>
    </row>
    <row r="157" spans="1:24" ht="15" customHeight="1">
      <c r="A157" s="288">
        <f t="shared" si="46"/>
        <v>7.1500000000000008E-2</v>
      </c>
      <c r="B157" s="289">
        <f t="shared" si="47"/>
        <v>5.9583333333333337E-3</v>
      </c>
      <c r="C157" s="197">
        <f t="shared" si="48"/>
        <v>12</v>
      </c>
      <c r="D157" s="290">
        <v>135</v>
      </c>
      <c r="E157" s="300">
        <f t="shared" si="58"/>
        <v>0</v>
      </c>
      <c r="F157" s="292">
        <f t="shared" si="49"/>
        <v>0</v>
      </c>
      <c r="G157" s="292">
        <f t="shared" si="50"/>
        <v>0</v>
      </c>
      <c r="H157" s="293">
        <f t="shared" si="51"/>
        <v>0</v>
      </c>
      <c r="I157" s="301">
        <f t="shared" si="59"/>
        <v>0</v>
      </c>
      <c r="J157" s="292">
        <f t="shared" si="52"/>
        <v>0</v>
      </c>
      <c r="K157" s="292">
        <f t="shared" si="53"/>
        <v>0</v>
      </c>
      <c r="L157" s="321">
        <f t="shared" si="43"/>
        <v>0</v>
      </c>
      <c r="M157" s="300">
        <f t="shared" si="60"/>
        <v>0</v>
      </c>
      <c r="N157" s="292">
        <f t="shared" si="54"/>
        <v>0</v>
      </c>
      <c r="O157" s="292">
        <f t="shared" si="55"/>
        <v>0</v>
      </c>
      <c r="P157" s="293">
        <f t="shared" si="44"/>
        <v>0</v>
      </c>
      <c r="Q157" s="301">
        <f t="shared" si="61"/>
        <v>0</v>
      </c>
      <c r="R157" s="292">
        <f t="shared" si="56"/>
        <v>0</v>
      </c>
      <c r="S157" s="292">
        <f t="shared" si="57"/>
        <v>0</v>
      </c>
      <c r="T157" s="321">
        <f t="shared" si="45"/>
        <v>0</v>
      </c>
      <c r="U157" s="134"/>
      <c r="V157" s="134"/>
      <c r="W157" s="134"/>
      <c r="X157" s="134"/>
    </row>
    <row r="158" spans="1:24" ht="15" customHeight="1">
      <c r="A158" s="288">
        <f t="shared" si="46"/>
        <v>7.1500000000000008E-2</v>
      </c>
      <c r="B158" s="289">
        <f t="shared" si="47"/>
        <v>5.9583333333333337E-3</v>
      </c>
      <c r="C158" s="197">
        <f t="shared" si="48"/>
        <v>12</v>
      </c>
      <c r="D158" s="290">
        <v>136</v>
      </c>
      <c r="E158" s="300">
        <f t="shared" si="58"/>
        <v>0</v>
      </c>
      <c r="F158" s="292">
        <f t="shared" si="49"/>
        <v>0</v>
      </c>
      <c r="G158" s="292">
        <f t="shared" si="50"/>
        <v>0</v>
      </c>
      <c r="H158" s="293">
        <f t="shared" si="51"/>
        <v>0</v>
      </c>
      <c r="I158" s="301">
        <f t="shared" si="59"/>
        <v>0</v>
      </c>
      <c r="J158" s="292">
        <f t="shared" si="52"/>
        <v>0</v>
      </c>
      <c r="K158" s="292">
        <f t="shared" si="53"/>
        <v>0</v>
      </c>
      <c r="L158" s="321">
        <f t="shared" si="43"/>
        <v>0</v>
      </c>
      <c r="M158" s="300">
        <f t="shared" si="60"/>
        <v>0</v>
      </c>
      <c r="N158" s="292">
        <f t="shared" si="54"/>
        <v>0</v>
      </c>
      <c r="O158" s="292">
        <f t="shared" si="55"/>
        <v>0</v>
      </c>
      <c r="P158" s="293">
        <f t="shared" si="44"/>
        <v>0</v>
      </c>
      <c r="Q158" s="301">
        <f t="shared" si="61"/>
        <v>0</v>
      </c>
      <c r="R158" s="292">
        <f t="shared" si="56"/>
        <v>0</v>
      </c>
      <c r="S158" s="292">
        <f t="shared" si="57"/>
        <v>0</v>
      </c>
      <c r="T158" s="321">
        <f t="shared" si="45"/>
        <v>0</v>
      </c>
      <c r="U158" s="134"/>
      <c r="V158" s="134"/>
      <c r="W158" s="134"/>
      <c r="X158" s="134"/>
    </row>
    <row r="159" spans="1:24" ht="15" customHeight="1">
      <c r="A159" s="288">
        <f t="shared" si="46"/>
        <v>7.1500000000000008E-2</v>
      </c>
      <c r="B159" s="289">
        <f t="shared" si="47"/>
        <v>5.9583333333333337E-3</v>
      </c>
      <c r="C159" s="197">
        <f t="shared" si="48"/>
        <v>12</v>
      </c>
      <c r="D159" s="290">
        <v>137</v>
      </c>
      <c r="E159" s="300">
        <f t="shared" si="58"/>
        <v>0</v>
      </c>
      <c r="F159" s="292">
        <f t="shared" si="49"/>
        <v>0</v>
      </c>
      <c r="G159" s="292">
        <f t="shared" si="50"/>
        <v>0</v>
      </c>
      <c r="H159" s="293">
        <f t="shared" si="51"/>
        <v>0</v>
      </c>
      <c r="I159" s="301">
        <f t="shared" si="59"/>
        <v>0</v>
      </c>
      <c r="J159" s="292">
        <f t="shared" si="52"/>
        <v>0</v>
      </c>
      <c r="K159" s="292">
        <f t="shared" si="53"/>
        <v>0</v>
      </c>
      <c r="L159" s="321">
        <f t="shared" si="43"/>
        <v>0</v>
      </c>
      <c r="M159" s="300">
        <f t="shared" si="60"/>
        <v>0</v>
      </c>
      <c r="N159" s="292">
        <f t="shared" si="54"/>
        <v>0</v>
      </c>
      <c r="O159" s="292">
        <f t="shared" si="55"/>
        <v>0</v>
      </c>
      <c r="P159" s="293">
        <f t="shared" si="44"/>
        <v>0</v>
      </c>
      <c r="Q159" s="301">
        <f t="shared" si="61"/>
        <v>0</v>
      </c>
      <c r="R159" s="292">
        <f t="shared" si="56"/>
        <v>0</v>
      </c>
      <c r="S159" s="292">
        <f t="shared" si="57"/>
        <v>0</v>
      </c>
      <c r="T159" s="321">
        <f t="shared" si="45"/>
        <v>0</v>
      </c>
      <c r="U159" s="134"/>
      <c r="V159" s="134"/>
      <c r="W159" s="134"/>
      <c r="X159" s="134"/>
    </row>
    <row r="160" spans="1:24" ht="15" customHeight="1">
      <c r="A160" s="288">
        <f t="shared" si="46"/>
        <v>7.1500000000000008E-2</v>
      </c>
      <c r="B160" s="289">
        <f t="shared" si="47"/>
        <v>5.9583333333333337E-3</v>
      </c>
      <c r="C160" s="197">
        <f t="shared" si="48"/>
        <v>12</v>
      </c>
      <c r="D160" s="290">
        <v>138</v>
      </c>
      <c r="E160" s="300">
        <f t="shared" si="58"/>
        <v>0</v>
      </c>
      <c r="F160" s="292">
        <f t="shared" si="49"/>
        <v>0</v>
      </c>
      <c r="G160" s="292">
        <f t="shared" si="50"/>
        <v>0</v>
      </c>
      <c r="H160" s="293">
        <f t="shared" si="51"/>
        <v>0</v>
      </c>
      <c r="I160" s="301">
        <f t="shared" si="59"/>
        <v>0</v>
      </c>
      <c r="J160" s="292">
        <f t="shared" si="52"/>
        <v>0</v>
      </c>
      <c r="K160" s="292">
        <f t="shared" si="53"/>
        <v>0</v>
      </c>
      <c r="L160" s="321">
        <f t="shared" si="43"/>
        <v>0</v>
      </c>
      <c r="M160" s="300">
        <f t="shared" si="60"/>
        <v>0</v>
      </c>
      <c r="N160" s="292">
        <f t="shared" si="54"/>
        <v>0</v>
      </c>
      <c r="O160" s="292">
        <f t="shared" si="55"/>
        <v>0</v>
      </c>
      <c r="P160" s="293">
        <f t="shared" si="44"/>
        <v>0</v>
      </c>
      <c r="Q160" s="301">
        <f t="shared" si="61"/>
        <v>0</v>
      </c>
      <c r="R160" s="292">
        <f t="shared" si="56"/>
        <v>0</v>
      </c>
      <c r="S160" s="292">
        <f t="shared" si="57"/>
        <v>0</v>
      </c>
      <c r="T160" s="321">
        <f t="shared" si="45"/>
        <v>0</v>
      </c>
      <c r="U160" s="134"/>
      <c r="V160" s="134"/>
      <c r="W160" s="134"/>
      <c r="X160" s="134"/>
    </row>
    <row r="161" spans="1:24" ht="15" customHeight="1">
      <c r="A161" s="288">
        <f t="shared" si="46"/>
        <v>7.1500000000000008E-2</v>
      </c>
      <c r="B161" s="289">
        <f t="shared" si="47"/>
        <v>5.9583333333333337E-3</v>
      </c>
      <c r="C161" s="197">
        <f t="shared" si="48"/>
        <v>12</v>
      </c>
      <c r="D161" s="290">
        <v>139</v>
      </c>
      <c r="E161" s="300">
        <f t="shared" si="58"/>
        <v>0</v>
      </c>
      <c r="F161" s="292">
        <f t="shared" si="49"/>
        <v>0</v>
      </c>
      <c r="G161" s="292">
        <f t="shared" si="50"/>
        <v>0</v>
      </c>
      <c r="H161" s="293">
        <f t="shared" si="51"/>
        <v>0</v>
      </c>
      <c r="I161" s="301">
        <f t="shared" si="59"/>
        <v>0</v>
      </c>
      <c r="J161" s="292">
        <f t="shared" si="52"/>
        <v>0</v>
      </c>
      <c r="K161" s="292">
        <f t="shared" si="53"/>
        <v>0</v>
      </c>
      <c r="L161" s="321">
        <f t="shared" si="43"/>
        <v>0</v>
      </c>
      <c r="M161" s="300">
        <f t="shared" si="60"/>
        <v>0</v>
      </c>
      <c r="N161" s="292">
        <f t="shared" si="54"/>
        <v>0</v>
      </c>
      <c r="O161" s="292">
        <f t="shared" si="55"/>
        <v>0</v>
      </c>
      <c r="P161" s="293">
        <f t="shared" si="44"/>
        <v>0</v>
      </c>
      <c r="Q161" s="301">
        <f t="shared" si="61"/>
        <v>0</v>
      </c>
      <c r="R161" s="292">
        <f t="shared" si="56"/>
        <v>0</v>
      </c>
      <c r="S161" s="292">
        <f t="shared" si="57"/>
        <v>0</v>
      </c>
      <c r="T161" s="321">
        <f t="shared" si="45"/>
        <v>0</v>
      </c>
      <c r="U161" s="134"/>
      <c r="V161" s="134"/>
      <c r="W161" s="134"/>
      <c r="X161" s="134"/>
    </row>
    <row r="162" spans="1:24" ht="15" customHeight="1">
      <c r="A162" s="288">
        <f t="shared" si="46"/>
        <v>7.1500000000000008E-2</v>
      </c>
      <c r="B162" s="289">
        <f t="shared" si="47"/>
        <v>5.9583333333333337E-3</v>
      </c>
      <c r="C162" s="197">
        <f t="shared" si="48"/>
        <v>12</v>
      </c>
      <c r="D162" s="290">
        <v>140</v>
      </c>
      <c r="E162" s="300">
        <f t="shared" si="58"/>
        <v>0</v>
      </c>
      <c r="F162" s="292">
        <f t="shared" si="49"/>
        <v>0</v>
      </c>
      <c r="G162" s="292">
        <f t="shared" si="50"/>
        <v>0</v>
      </c>
      <c r="H162" s="293">
        <f t="shared" si="51"/>
        <v>0</v>
      </c>
      <c r="I162" s="301">
        <f t="shared" si="59"/>
        <v>0</v>
      </c>
      <c r="J162" s="292">
        <f t="shared" si="52"/>
        <v>0</v>
      </c>
      <c r="K162" s="292">
        <f t="shared" si="53"/>
        <v>0</v>
      </c>
      <c r="L162" s="321">
        <f t="shared" si="43"/>
        <v>0</v>
      </c>
      <c r="M162" s="300">
        <f t="shared" si="60"/>
        <v>0</v>
      </c>
      <c r="N162" s="292">
        <f t="shared" si="54"/>
        <v>0</v>
      </c>
      <c r="O162" s="292">
        <f t="shared" si="55"/>
        <v>0</v>
      </c>
      <c r="P162" s="293">
        <f t="shared" si="44"/>
        <v>0</v>
      </c>
      <c r="Q162" s="301">
        <f t="shared" si="61"/>
        <v>0</v>
      </c>
      <c r="R162" s="292">
        <f t="shared" si="56"/>
        <v>0</v>
      </c>
      <c r="S162" s="292">
        <f t="shared" si="57"/>
        <v>0</v>
      </c>
      <c r="T162" s="321">
        <f t="shared" si="45"/>
        <v>0</v>
      </c>
      <c r="U162" s="134"/>
      <c r="V162" s="134"/>
      <c r="W162" s="134"/>
      <c r="X162" s="134"/>
    </row>
    <row r="163" spans="1:24" ht="15" customHeight="1">
      <c r="A163" s="288">
        <f t="shared" si="46"/>
        <v>7.1500000000000008E-2</v>
      </c>
      <c r="B163" s="289">
        <f t="shared" si="47"/>
        <v>5.9583333333333337E-3</v>
      </c>
      <c r="C163" s="197">
        <f t="shared" si="48"/>
        <v>12</v>
      </c>
      <c r="D163" s="290">
        <v>141</v>
      </c>
      <c r="E163" s="300">
        <f t="shared" si="58"/>
        <v>0</v>
      </c>
      <c r="F163" s="292">
        <f t="shared" si="49"/>
        <v>0</v>
      </c>
      <c r="G163" s="292">
        <f t="shared" si="50"/>
        <v>0</v>
      </c>
      <c r="H163" s="293">
        <f t="shared" si="51"/>
        <v>0</v>
      </c>
      <c r="I163" s="301">
        <f t="shared" si="59"/>
        <v>0</v>
      </c>
      <c r="J163" s="292">
        <f t="shared" si="52"/>
        <v>0</v>
      </c>
      <c r="K163" s="292">
        <f t="shared" si="53"/>
        <v>0</v>
      </c>
      <c r="L163" s="321">
        <f t="shared" ref="L163:L226" si="62">IF(I163&lt;$M$5,I163+J163,$M$5)</f>
        <v>0</v>
      </c>
      <c r="M163" s="300">
        <f t="shared" si="60"/>
        <v>0</v>
      </c>
      <c r="N163" s="292">
        <f t="shared" si="54"/>
        <v>0</v>
      </c>
      <c r="O163" s="292">
        <f t="shared" si="55"/>
        <v>0</v>
      </c>
      <c r="P163" s="293">
        <f t="shared" si="44"/>
        <v>0</v>
      </c>
      <c r="Q163" s="301">
        <f t="shared" si="61"/>
        <v>0</v>
      </c>
      <c r="R163" s="292">
        <f t="shared" si="56"/>
        <v>0</v>
      </c>
      <c r="S163" s="292">
        <f t="shared" si="57"/>
        <v>0</v>
      </c>
      <c r="T163" s="321">
        <f t="shared" si="45"/>
        <v>0</v>
      </c>
      <c r="U163" s="134"/>
      <c r="V163" s="134"/>
      <c r="W163" s="134"/>
      <c r="X163" s="134"/>
    </row>
    <row r="164" spans="1:24" ht="15" customHeight="1">
      <c r="A164" s="288">
        <f t="shared" si="46"/>
        <v>7.1500000000000008E-2</v>
      </c>
      <c r="B164" s="289">
        <f t="shared" si="47"/>
        <v>5.9583333333333337E-3</v>
      </c>
      <c r="C164" s="197">
        <f t="shared" si="48"/>
        <v>12</v>
      </c>
      <c r="D164" s="290">
        <v>142</v>
      </c>
      <c r="E164" s="300">
        <f t="shared" si="58"/>
        <v>0</v>
      </c>
      <c r="F164" s="292">
        <f t="shared" si="49"/>
        <v>0</v>
      </c>
      <c r="G164" s="292">
        <f t="shared" si="50"/>
        <v>0</v>
      </c>
      <c r="H164" s="293">
        <f t="shared" si="51"/>
        <v>0</v>
      </c>
      <c r="I164" s="301">
        <f t="shared" si="59"/>
        <v>0</v>
      </c>
      <c r="J164" s="292">
        <f t="shared" si="52"/>
        <v>0</v>
      </c>
      <c r="K164" s="292">
        <f t="shared" si="53"/>
        <v>0</v>
      </c>
      <c r="L164" s="321">
        <f t="shared" si="62"/>
        <v>0</v>
      </c>
      <c r="M164" s="300">
        <f t="shared" si="60"/>
        <v>0</v>
      </c>
      <c r="N164" s="292">
        <f t="shared" si="54"/>
        <v>0</v>
      </c>
      <c r="O164" s="292">
        <f t="shared" si="55"/>
        <v>0</v>
      </c>
      <c r="P164" s="293">
        <f t="shared" si="44"/>
        <v>0</v>
      </c>
      <c r="Q164" s="301">
        <f t="shared" si="61"/>
        <v>0</v>
      </c>
      <c r="R164" s="292">
        <f t="shared" si="56"/>
        <v>0</v>
      </c>
      <c r="S164" s="292">
        <f t="shared" si="57"/>
        <v>0</v>
      </c>
      <c r="T164" s="321">
        <f t="shared" si="45"/>
        <v>0</v>
      </c>
      <c r="U164" s="134"/>
      <c r="V164" s="134"/>
      <c r="W164" s="134"/>
      <c r="X164" s="134"/>
    </row>
    <row r="165" spans="1:24" ht="15" customHeight="1">
      <c r="A165" s="288">
        <f t="shared" si="46"/>
        <v>7.1500000000000008E-2</v>
      </c>
      <c r="B165" s="289">
        <f t="shared" si="47"/>
        <v>5.9583333333333337E-3</v>
      </c>
      <c r="C165" s="197">
        <f t="shared" si="48"/>
        <v>12</v>
      </c>
      <c r="D165" s="290">
        <v>143</v>
      </c>
      <c r="E165" s="300">
        <f t="shared" si="58"/>
        <v>0</v>
      </c>
      <c r="F165" s="292">
        <f t="shared" si="49"/>
        <v>0</v>
      </c>
      <c r="G165" s="292">
        <f t="shared" si="50"/>
        <v>0</v>
      </c>
      <c r="H165" s="293">
        <f t="shared" si="51"/>
        <v>0</v>
      </c>
      <c r="I165" s="301">
        <f t="shared" si="59"/>
        <v>0</v>
      </c>
      <c r="J165" s="292">
        <f t="shared" si="52"/>
        <v>0</v>
      </c>
      <c r="K165" s="292">
        <f t="shared" si="53"/>
        <v>0</v>
      </c>
      <c r="L165" s="321">
        <f t="shared" si="62"/>
        <v>0</v>
      </c>
      <c r="M165" s="300">
        <f t="shared" si="60"/>
        <v>0</v>
      </c>
      <c r="N165" s="292">
        <f t="shared" si="54"/>
        <v>0</v>
      </c>
      <c r="O165" s="292">
        <f t="shared" si="55"/>
        <v>0</v>
      </c>
      <c r="P165" s="293">
        <f t="shared" si="44"/>
        <v>0</v>
      </c>
      <c r="Q165" s="301">
        <f t="shared" si="61"/>
        <v>0</v>
      </c>
      <c r="R165" s="292">
        <f t="shared" si="56"/>
        <v>0</v>
      </c>
      <c r="S165" s="292">
        <f t="shared" si="57"/>
        <v>0</v>
      </c>
      <c r="T165" s="321">
        <f t="shared" si="45"/>
        <v>0</v>
      </c>
      <c r="U165" s="134"/>
      <c r="V165" s="134"/>
      <c r="W165" s="134"/>
      <c r="X165" s="134"/>
    </row>
    <row r="166" spans="1:24" ht="15" customHeight="1">
      <c r="A166" s="288">
        <f t="shared" si="46"/>
        <v>7.1500000000000008E-2</v>
      </c>
      <c r="B166" s="289">
        <f t="shared" si="47"/>
        <v>5.9583333333333337E-3</v>
      </c>
      <c r="C166" s="197">
        <f t="shared" si="48"/>
        <v>12</v>
      </c>
      <c r="D166" s="290">
        <v>144</v>
      </c>
      <c r="E166" s="300">
        <f t="shared" si="58"/>
        <v>0</v>
      </c>
      <c r="F166" s="292">
        <f t="shared" si="49"/>
        <v>0</v>
      </c>
      <c r="G166" s="292">
        <f t="shared" si="50"/>
        <v>0</v>
      </c>
      <c r="H166" s="293">
        <f t="shared" si="51"/>
        <v>0</v>
      </c>
      <c r="I166" s="301">
        <f t="shared" si="59"/>
        <v>0</v>
      </c>
      <c r="J166" s="292">
        <f t="shared" si="52"/>
        <v>0</v>
      </c>
      <c r="K166" s="292">
        <f t="shared" si="53"/>
        <v>0</v>
      </c>
      <c r="L166" s="321">
        <f t="shared" si="62"/>
        <v>0</v>
      </c>
      <c r="M166" s="300">
        <f t="shared" si="60"/>
        <v>0</v>
      </c>
      <c r="N166" s="292">
        <f t="shared" si="54"/>
        <v>0</v>
      </c>
      <c r="O166" s="292">
        <f t="shared" si="55"/>
        <v>0</v>
      </c>
      <c r="P166" s="293">
        <f t="shared" si="44"/>
        <v>0</v>
      </c>
      <c r="Q166" s="301">
        <f t="shared" si="61"/>
        <v>0</v>
      </c>
      <c r="R166" s="292">
        <f t="shared" si="56"/>
        <v>0</v>
      </c>
      <c r="S166" s="292">
        <f t="shared" si="57"/>
        <v>0</v>
      </c>
      <c r="T166" s="321">
        <f t="shared" si="45"/>
        <v>0</v>
      </c>
      <c r="U166" s="134"/>
      <c r="V166" s="134"/>
      <c r="W166" s="134"/>
      <c r="X166" s="134"/>
    </row>
    <row r="167" spans="1:24" ht="15" customHeight="1">
      <c r="A167" s="288">
        <f t="shared" si="46"/>
        <v>7.1500000000000008E-2</v>
      </c>
      <c r="B167" s="289">
        <f t="shared" si="47"/>
        <v>5.9583333333333337E-3</v>
      </c>
      <c r="C167" s="197">
        <f t="shared" si="48"/>
        <v>13</v>
      </c>
      <c r="D167" s="290">
        <v>145</v>
      </c>
      <c r="E167" s="300">
        <f t="shared" si="58"/>
        <v>0</v>
      </c>
      <c r="F167" s="292">
        <f t="shared" si="49"/>
        <v>0</v>
      </c>
      <c r="G167" s="292">
        <f t="shared" si="50"/>
        <v>0</v>
      </c>
      <c r="H167" s="293">
        <f t="shared" si="51"/>
        <v>0</v>
      </c>
      <c r="I167" s="301">
        <f t="shared" si="59"/>
        <v>0</v>
      </c>
      <c r="J167" s="292">
        <f t="shared" si="52"/>
        <v>0</v>
      </c>
      <c r="K167" s="292">
        <f t="shared" si="53"/>
        <v>0</v>
      </c>
      <c r="L167" s="321">
        <f t="shared" si="62"/>
        <v>0</v>
      </c>
      <c r="M167" s="300">
        <f t="shared" si="60"/>
        <v>0</v>
      </c>
      <c r="N167" s="292">
        <f t="shared" si="54"/>
        <v>0</v>
      </c>
      <c r="O167" s="292">
        <f t="shared" si="55"/>
        <v>0</v>
      </c>
      <c r="P167" s="293">
        <f t="shared" si="44"/>
        <v>0</v>
      </c>
      <c r="Q167" s="301">
        <f t="shared" si="61"/>
        <v>0</v>
      </c>
      <c r="R167" s="292">
        <f t="shared" si="56"/>
        <v>0</v>
      </c>
      <c r="S167" s="292">
        <f t="shared" si="57"/>
        <v>0</v>
      </c>
      <c r="T167" s="321">
        <f t="shared" si="45"/>
        <v>0</v>
      </c>
      <c r="U167" s="134"/>
      <c r="V167" s="134"/>
      <c r="W167" s="134"/>
      <c r="X167" s="134"/>
    </row>
    <row r="168" spans="1:24" ht="15" customHeight="1">
      <c r="A168" s="288">
        <f t="shared" si="46"/>
        <v>7.1500000000000008E-2</v>
      </c>
      <c r="B168" s="289">
        <f t="shared" si="47"/>
        <v>5.9583333333333337E-3</v>
      </c>
      <c r="C168" s="197">
        <f t="shared" si="48"/>
        <v>13</v>
      </c>
      <c r="D168" s="290">
        <v>146</v>
      </c>
      <c r="E168" s="300">
        <f t="shared" si="58"/>
        <v>0</v>
      </c>
      <c r="F168" s="292">
        <f t="shared" si="49"/>
        <v>0</v>
      </c>
      <c r="G168" s="292">
        <f t="shared" si="50"/>
        <v>0</v>
      </c>
      <c r="H168" s="293">
        <f t="shared" si="51"/>
        <v>0</v>
      </c>
      <c r="I168" s="301">
        <f t="shared" si="59"/>
        <v>0</v>
      </c>
      <c r="J168" s="292">
        <f t="shared" si="52"/>
        <v>0</v>
      </c>
      <c r="K168" s="292">
        <f t="shared" si="53"/>
        <v>0</v>
      </c>
      <c r="L168" s="321">
        <f t="shared" si="62"/>
        <v>0</v>
      </c>
      <c r="M168" s="300">
        <f t="shared" si="60"/>
        <v>0</v>
      </c>
      <c r="N168" s="292">
        <f t="shared" si="54"/>
        <v>0</v>
      </c>
      <c r="O168" s="292">
        <f t="shared" si="55"/>
        <v>0</v>
      </c>
      <c r="P168" s="293">
        <f t="shared" si="44"/>
        <v>0</v>
      </c>
      <c r="Q168" s="301">
        <f t="shared" si="61"/>
        <v>0</v>
      </c>
      <c r="R168" s="292">
        <f t="shared" si="56"/>
        <v>0</v>
      </c>
      <c r="S168" s="292">
        <f t="shared" si="57"/>
        <v>0</v>
      </c>
      <c r="T168" s="321">
        <f t="shared" si="45"/>
        <v>0</v>
      </c>
      <c r="U168" s="134"/>
      <c r="V168" s="134"/>
      <c r="W168" s="134"/>
      <c r="X168" s="134"/>
    </row>
    <row r="169" spans="1:24" ht="15" customHeight="1">
      <c r="A169" s="288">
        <f t="shared" si="46"/>
        <v>7.1500000000000008E-2</v>
      </c>
      <c r="B169" s="289">
        <f t="shared" si="47"/>
        <v>5.9583333333333337E-3</v>
      </c>
      <c r="C169" s="197">
        <f t="shared" si="48"/>
        <v>13</v>
      </c>
      <c r="D169" s="290">
        <v>147</v>
      </c>
      <c r="E169" s="300">
        <f t="shared" si="58"/>
        <v>0</v>
      </c>
      <c r="F169" s="292">
        <f t="shared" si="49"/>
        <v>0</v>
      </c>
      <c r="G169" s="292">
        <f t="shared" si="50"/>
        <v>0</v>
      </c>
      <c r="H169" s="293">
        <f t="shared" si="51"/>
        <v>0</v>
      </c>
      <c r="I169" s="301">
        <f t="shared" si="59"/>
        <v>0</v>
      </c>
      <c r="J169" s="292">
        <f t="shared" si="52"/>
        <v>0</v>
      </c>
      <c r="K169" s="292">
        <f t="shared" si="53"/>
        <v>0</v>
      </c>
      <c r="L169" s="321">
        <f t="shared" si="62"/>
        <v>0</v>
      </c>
      <c r="M169" s="300">
        <f t="shared" si="60"/>
        <v>0</v>
      </c>
      <c r="N169" s="292">
        <f t="shared" si="54"/>
        <v>0</v>
      </c>
      <c r="O169" s="292">
        <f t="shared" si="55"/>
        <v>0</v>
      </c>
      <c r="P169" s="293">
        <f t="shared" si="44"/>
        <v>0</v>
      </c>
      <c r="Q169" s="301">
        <f t="shared" si="61"/>
        <v>0</v>
      </c>
      <c r="R169" s="292">
        <f t="shared" si="56"/>
        <v>0</v>
      </c>
      <c r="S169" s="292">
        <f t="shared" si="57"/>
        <v>0</v>
      </c>
      <c r="T169" s="321">
        <f t="shared" si="45"/>
        <v>0</v>
      </c>
      <c r="U169" s="134"/>
      <c r="V169" s="134"/>
      <c r="W169" s="134"/>
      <c r="X169" s="134"/>
    </row>
    <row r="170" spans="1:24" ht="15" customHeight="1">
      <c r="A170" s="288">
        <f t="shared" si="46"/>
        <v>7.1500000000000008E-2</v>
      </c>
      <c r="B170" s="289">
        <f t="shared" si="47"/>
        <v>5.9583333333333337E-3</v>
      </c>
      <c r="C170" s="197">
        <f t="shared" si="48"/>
        <v>13</v>
      </c>
      <c r="D170" s="290">
        <v>148</v>
      </c>
      <c r="E170" s="300">
        <f t="shared" si="58"/>
        <v>0</v>
      </c>
      <c r="F170" s="292">
        <f t="shared" si="49"/>
        <v>0</v>
      </c>
      <c r="G170" s="292">
        <f t="shared" si="50"/>
        <v>0</v>
      </c>
      <c r="H170" s="293">
        <f t="shared" si="51"/>
        <v>0</v>
      </c>
      <c r="I170" s="301">
        <f t="shared" si="59"/>
        <v>0</v>
      </c>
      <c r="J170" s="292">
        <f t="shared" si="52"/>
        <v>0</v>
      </c>
      <c r="K170" s="292">
        <f t="shared" si="53"/>
        <v>0</v>
      </c>
      <c r="L170" s="321">
        <f t="shared" si="62"/>
        <v>0</v>
      </c>
      <c r="M170" s="300">
        <f t="shared" si="60"/>
        <v>0</v>
      </c>
      <c r="N170" s="292">
        <f t="shared" si="54"/>
        <v>0</v>
      </c>
      <c r="O170" s="292">
        <f t="shared" si="55"/>
        <v>0</v>
      </c>
      <c r="P170" s="293">
        <f t="shared" si="44"/>
        <v>0</v>
      </c>
      <c r="Q170" s="301">
        <f t="shared" si="61"/>
        <v>0</v>
      </c>
      <c r="R170" s="292">
        <f t="shared" si="56"/>
        <v>0</v>
      </c>
      <c r="S170" s="292">
        <f t="shared" si="57"/>
        <v>0</v>
      </c>
      <c r="T170" s="321">
        <f t="shared" si="45"/>
        <v>0</v>
      </c>
      <c r="U170" s="134"/>
      <c r="V170" s="134"/>
      <c r="W170" s="134"/>
      <c r="X170" s="134"/>
    </row>
    <row r="171" spans="1:24" ht="15" customHeight="1">
      <c r="A171" s="288">
        <f t="shared" si="46"/>
        <v>7.1500000000000008E-2</v>
      </c>
      <c r="B171" s="289">
        <f t="shared" si="47"/>
        <v>5.9583333333333337E-3</v>
      </c>
      <c r="C171" s="197">
        <f t="shared" si="48"/>
        <v>13</v>
      </c>
      <c r="D171" s="290">
        <v>149</v>
      </c>
      <c r="E171" s="300">
        <f t="shared" si="58"/>
        <v>0</v>
      </c>
      <c r="F171" s="292">
        <f t="shared" si="49"/>
        <v>0</v>
      </c>
      <c r="G171" s="292">
        <f t="shared" si="50"/>
        <v>0</v>
      </c>
      <c r="H171" s="293">
        <f t="shared" si="51"/>
        <v>0</v>
      </c>
      <c r="I171" s="301">
        <f t="shared" si="59"/>
        <v>0</v>
      </c>
      <c r="J171" s="292">
        <f t="shared" si="52"/>
        <v>0</v>
      </c>
      <c r="K171" s="292">
        <f t="shared" si="53"/>
        <v>0</v>
      </c>
      <c r="L171" s="321">
        <f t="shared" si="62"/>
        <v>0</v>
      </c>
      <c r="M171" s="300">
        <f t="shared" si="60"/>
        <v>0</v>
      </c>
      <c r="N171" s="292">
        <f t="shared" si="54"/>
        <v>0</v>
      </c>
      <c r="O171" s="292">
        <f t="shared" si="55"/>
        <v>0</v>
      </c>
      <c r="P171" s="293">
        <f t="shared" si="44"/>
        <v>0</v>
      </c>
      <c r="Q171" s="301">
        <f t="shared" si="61"/>
        <v>0</v>
      </c>
      <c r="R171" s="292">
        <f t="shared" si="56"/>
        <v>0</v>
      </c>
      <c r="S171" s="292">
        <f t="shared" si="57"/>
        <v>0</v>
      </c>
      <c r="T171" s="321">
        <f t="shared" si="45"/>
        <v>0</v>
      </c>
      <c r="U171" s="134"/>
      <c r="V171" s="134"/>
      <c r="W171" s="134"/>
      <c r="X171" s="134"/>
    </row>
    <row r="172" spans="1:24" ht="15" customHeight="1">
      <c r="A172" s="288">
        <f t="shared" si="46"/>
        <v>7.1500000000000008E-2</v>
      </c>
      <c r="B172" s="289">
        <f t="shared" si="47"/>
        <v>5.9583333333333337E-3</v>
      </c>
      <c r="C172" s="197">
        <f t="shared" si="48"/>
        <v>13</v>
      </c>
      <c r="D172" s="290">
        <v>150</v>
      </c>
      <c r="E172" s="300">
        <f t="shared" si="58"/>
        <v>0</v>
      </c>
      <c r="F172" s="292">
        <f t="shared" si="49"/>
        <v>0</v>
      </c>
      <c r="G172" s="292">
        <f t="shared" si="50"/>
        <v>0</v>
      </c>
      <c r="H172" s="293">
        <f t="shared" si="51"/>
        <v>0</v>
      </c>
      <c r="I172" s="301">
        <f t="shared" si="59"/>
        <v>0</v>
      </c>
      <c r="J172" s="292">
        <f t="shared" si="52"/>
        <v>0</v>
      </c>
      <c r="K172" s="292">
        <f t="shared" si="53"/>
        <v>0</v>
      </c>
      <c r="L172" s="321">
        <f t="shared" si="62"/>
        <v>0</v>
      </c>
      <c r="M172" s="300">
        <f t="shared" si="60"/>
        <v>0</v>
      </c>
      <c r="N172" s="292">
        <f t="shared" si="54"/>
        <v>0</v>
      </c>
      <c r="O172" s="292">
        <f t="shared" si="55"/>
        <v>0</v>
      </c>
      <c r="P172" s="293">
        <f t="shared" si="44"/>
        <v>0</v>
      </c>
      <c r="Q172" s="301">
        <f t="shared" si="61"/>
        <v>0</v>
      </c>
      <c r="R172" s="292">
        <f t="shared" si="56"/>
        <v>0</v>
      </c>
      <c r="S172" s="292">
        <f t="shared" si="57"/>
        <v>0</v>
      </c>
      <c r="T172" s="321">
        <f t="shared" si="45"/>
        <v>0</v>
      </c>
      <c r="U172" s="134"/>
      <c r="V172" s="134"/>
      <c r="W172" s="134"/>
      <c r="X172" s="134"/>
    </row>
    <row r="173" spans="1:24" ht="15" customHeight="1">
      <c r="A173" s="288">
        <f t="shared" si="46"/>
        <v>7.1500000000000008E-2</v>
      </c>
      <c r="B173" s="289">
        <f t="shared" si="47"/>
        <v>5.9583333333333337E-3</v>
      </c>
      <c r="C173" s="197">
        <f t="shared" si="48"/>
        <v>13</v>
      </c>
      <c r="D173" s="290">
        <v>151</v>
      </c>
      <c r="E173" s="300">
        <f t="shared" si="58"/>
        <v>0</v>
      </c>
      <c r="F173" s="292">
        <f t="shared" si="49"/>
        <v>0</v>
      </c>
      <c r="G173" s="292">
        <f t="shared" si="50"/>
        <v>0</v>
      </c>
      <c r="H173" s="293">
        <f t="shared" si="51"/>
        <v>0</v>
      </c>
      <c r="I173" s="301">
        <f t="shared" si="59"/>
        <v>0</v>
      </c>
      <c r="J173" s="292">
        <f t="shared" si="52"/>
        <v>0</v>
      </c>
      <c r="K173" s="292">
        <f t="shared" si="53"/>
        <v>0</v>
      </c>
      <c r="L173" s="321">
        <f t="shared" si="62"/>
        <v>0</v>
      </c>
      <c r="M173" s="300">
        <f t="shared" si="60"/>
        <v>0</v>
      </c>
      <c r="N173" s="292">
        <f t="shared" si="54"/>
        <v>0</v>
      </c>
      <c r="O173" s="292">
        <f t="shared" si="55"/>
        <v>0</v>
      </c>
      <c r="P173" s="293">
        <f t="shared" si="44"/>
        <v>0</v>
      </c>
      <c r="Q173" s="301">
        <f t="shared" si="61"/>
        <v>0</v>
      </c>
      <c r="R173" s="292">
        <f t="shared" si="56"/>
        <v>0</v>
      </c>
      <c r="S173" s="292">
        <f t="shared" si="57"/>
        <v>0</v>
      </c>
      <c r="T173" s="321">
        <f t="shared" si="45"/>
        <v>0</v>
      </c>
      <c r="U173" s="134"/>
      <c r="V173" s="134"/>
      <c r="W173" s="134"/>
      <c r="X173" s="134"/>
    </row>
    <row r="174" spans="1:24" ht="15" customHeight="1">
      <c r="A174" s="288">
        <f t="shared" si="46"/>
        <v>7.1500000000000008E-2</v>
      </c>
      <c r="B174" s="289">
        <f t="shared" si="47"/>
        <v>5.9583333333333337E-3</v>
      </c>
      <c r="C174" s="197">
        <f t="shared" si="48"/>
        <v>13</v>
      </c>
      <c r="D174" s="290">
        <v>152</v>
      </c>
      <c r="E174" s="300">
        <f t="shared" si="58"/>
        <v>0</v>
      </c>
      <c r="F174" s="292">
        <f t="shared" si="49"/>
        <v>0</v>
      </c>
      <c r="G174" s="292">
        <f t="shared" si="50"/>
        <v>0</v>
      </c>
      <c r="H174" s="293">
        <f t="shared" si="51"/>
        <v>0</v>
      </c>
      <c r="I174" s="301">
        <f t="shared" si="59"/>
        <v>0</v>
      </c>
      <c r="J174" s="292">
        <f t="shared" si="52"/>
        <v>0</v>
      </c>
      <c r="K174" s="292">
        <f t="shared" si="53"/>
        <v>0</v>
      </c>
      <c r="L174" s="321">
        <f t="shared" si="62"/>
        <v>0</v>
      </c>
      <c r="M174" s="300">
        <f t="shared" si="60"/>
        <v>0</v>
      </c>
      <c r="N174" s="292">
        <f t="shared" si="54"/>
        <v>0</v>
      </c>
      <c r="O174" s="292">
        <f t="shared" si="55"/>
        <v>0</v>
      </c>
      <c r="P174" s="293">
        <f t="shared" si="44"/>
        <v>0</v>
      </c>
      <c r="Q174" s="301">
        <f t="shared" si="61"/>
        <v>0</v>
      </c>
      <c r="R174" s="292">
        <f t="shared" si="56"/>
        <v>0</v>
      </c>
      <c r="S174" s="292">
        <f t="shared" si="57"/>
        <v>0</v>
      </c>
      <c r="T174" s="321">
        <f t="shared" si="45"/>
        <v>0</v>
      </c>
      <c r="U174" s="134"/>
      <c r="V174" s="134"/>
      <c r="W174" s="134"/>
      <c r="X174" s="134"/>
    </row>
    <row r="175" spans="1:24" ht="15" customHeight="1">
      <c r="A175" s="288">
        <f t="shared" si="46"/>
        <v>7.1500000000000008E-2</v>
      </c>
      <c r="B175" s="289">
        <f t="shared" si="47"/>
        <v>5.9583333333333337E-3</v>
      </c>
      <c r="C175" s="197">
        <f t="shared" si="48"/>
        <v>13</v>
      </c>
      <c r="D175" s="290">
        <v>153</v>
      </c>
      <c r="E175" s="300">
        <f t="shared" si="58"/>
        <v>0</v>
      </c>
      <c r="F175" s="292">
        <f t="shared" si="49"/>
        <v>0</v>
      </c>
      <c r="G175" s="292">
        <f t="shared" si="50"/>
        <v>0</v>
      </c>
      <c r="H175" s="293">
        <f t="shared" si="51"/>
        <v>0</v>
      </c>
      <c r="I175" s="301">
        <f t="shared" si="59"/>
        <v>0</v>
      </c>
      <c r="J175" s="292">
        <f t="shared" si="52"/>
        <v>0</v>
      </c>
      <c r="K175" s="292">
        <f t="shared" si="53"/>
        <v>0</v>
      </c>
      <c r="L175" s="321">
        <f t="shared" si="62"/>
        <v>0</v>
      </c>
      <c r="M175" s="300">
        <f t="shared" si="60"/>
        <v>0</v>
      </c>
      <c r="N175" s="292">
        <f t="shared" si="54"/>
        <v>0</v>
      </c>
      <c r="O175" s="292">
        <f t="shared" si="55"/>
        <v>0</v>
      </c>
      <c r="P175" s="293">
        <f t="shared" si="44"/>
        <v>0</v>
      </c>
      <c r="Q175" s="301">
        <f t="shared" si="61"/>
        <v>0</v>
      </c>
      <c r="R175" s="292">
        <f t="shared" si="56"/>
        <v>0</v>
      </c>
      <c r="S175" s="292">
        <f t="shared" si="57"/>
        <v>0</v>
      </c>
      <c r="T175" s="321">
        <f t="shared" si="45"/>
        <v>0</v>
      </c>
      <c r="U175" s="134"/>
      <c r="V175" s="134"/>
      <c r="W175" s="134"/>
      <c r="X175" s="134"/>
    </row>
    <row r="176" spans="1:24" ht="15" customHeight="1">
      <c r="A176" s="288">
        <f t="shared" si="46"/>
        <v>7.1500000000000008E-2</v>
      </c>
      <c r="B176" s="289">
        <f t="shared" si="47"/>
        <v>5.9583333333333337E-3</v>
      </c>
      <c r="C176" s="197">
        <f t="shared" si="48"/>
        <v>13</v>
      </c>
      <c r="D176" s="290">
        <v>154</v>
      </c>
      <c r="E176" s="300">
        <f t="shared" si="58"/>
        <v>0</v>
      </c>
      <c r="F176" s="292">
        <f t="shared" si="49"/>
        <v>0</v>
      </c>
      <c r="G176" s="292">
        <f t="shared" si="50"/>
        <v>0</v>
      </c>
      <c r="H176" s="293">
        <f t="shared" si="51"/>
        <v>0</v>
      </c>
      <c r="I176" s="301">
        <f t="shared" si="59"/>
        <v>0</v>
      </c>
      <c r="J176" s="292">
        <f t="shared" si="52"/>
        <v>0</v>
      </c>
      <c r="K176" s="292">
        <f t="shared" si="53"/>
        <v>0</v>
      </c>
      <c r="L176" s="321">
        <f t="shared" si="62"/>
        <v>0</v>
      </c>
      <c r="M176" s="300">
        <f t="shared" si="60"/>
        <v>0</v>
      </c>
      <c r="N176" s="292">
        <f t="shared" si="54"/>
        <v>0</v>
      </c>
      <c r="O176" s="292">
        <f t="shared" si="55"/>
        <v>0</v>
      </c>
      <c r="P176" s="293">
        <f t="shared" si="44"/>
        <v>0</v>
      </c>
      <c r="Q176" s="301">
        <f t="shared" si="61"/>
        <v>0</v>
      </c>
      <c r="R176" s="292">
        <f t="shared" si="56"/>
        <v>0</v>
      </c>
      <c r="S176" s="292">
        <f t="shared" si="57"/>
        <v>0</v>
      </c>
      <c r="T176" s="321">
        <f t="shared" si="45"/>
        <v>0</v>
      </c>
      <c r="U176" s="134"/>
      <c r="V176" s="134"/>
      <c r="W176" s="134"/>
      <c r="X176" s="134"/>
    </row>
    <row r="177" spans="1:24" ht="15" customHeight="1">
      <c r="A177" s="288">
        <f t="shared" si="46"/>
        <v>7.1500000000000008E-2</v>
      </c>
      <c r="B177" s="289">
        <f t="shared" si="47"/>
        <v>5.9583333333333337E-3</v>
      </c>
      <c r="C177" s="197">
        <f t="shared" si="48"/>
        <v>13</v>
      </c>
      <c r="D177" s="290">
        <v>155</v>
      </c>
      <c r="E177" s="300">
        <f t="shared" si="58"/>
        <v>0</v>
      </c>
      <c r="F177" s="292">
        <f t="shared" si="49"/>
        <v>0</v>
      </c>
      <c r="G177" s="292">
        <f t="shared" si="50"/>
        <v>0</v>
      </c>
      <c r="H177" s="293">
        <f t="shared" si="51"/>
        <v>0</v>
      </c>
      <c r="I177" s="301">
        <f t="shared" si="59"/>
        <v>0</v>
      </c>
      <c r="J177" s="292">
        <f t="shared" si="52"/>
        <v>0</v>
      </c>
      <c r="K177" s="292">
        <f t="shared" si="53"/>
        <v>0</v>
      </c>
      <c r="L177" s="321">
        <f t="shared" si="62"/>
        <v>0</v>
      </c>
      <c r="M177" s="300">
        <f t="shared" si="60"/>
        <v>0</v>
      </c>
      <c r="N177" s="292">
        <f t="shared" si="54"/>
        <v>0</v>
      </c>
      <c r="O177" s="292">
        <f t="shared" si="55"/>
        <v>0</v>
      </c>
      <c r="P177" s="293">
        <f t="shared" si="44"/>
        <v>0</v>
      </c>
      <c r="Q177" s="301">
        <f t="shared" si="61"/>
        <v>0</v>
      </c>
      <c r="R177" s="292">
        <f t="shared" si="56"/>
        <v>0</v>
      </c>
      <c r="S177" s="292">
        <f t="shared" si="57"/>
        <v>0</v>
      </c>
      <c r="T177" s="321">
        <f t="shared" si="45"/>
        <v>0</v>
      </c>
      <c r="U177" s="134"/>
      <c r="V177" s="134"/>
      <c r="W177" s="134"/>
      <c r="X177" s="134"/>
    </row>
    <row r="178" spans="1:24" ht="15" customHeight="1">
      <c r="A178" s="288">
        <f t="shared" si="46"/>
        <v>7.1500000000000008E-2</v>
      </c>
      <c r="B178" s="289">
        <f t="shared" si="47"/>
        <v>5.9583333333333337E-3</v>
      </c>
      <c r="C178" s="197">
        <f t="shared" si="48"/>
        <v>13</v>
      </c>
      <c r="D178" s="290">
        <v>156</v>
      </c>
      <c r="E178" s="300">
        <f t="shared" si="58"/>
        <v>0</v>
      </c>
      <c r="F178" s="292">
        <f t="shared" si="49"/>
        <v>0</v>
      </c>
      <c r="G178" s="292">
        <f t="shared" si="50"/>
        <v>0</v>
      </c>
      <c r="H178" s="293">
        <f t="shared" si="51"/>
        <v>0</v>
      </c>
      <c r="I178" s="301">
        <f t="shared" si="59"/>
        <v>0</v>
      </c>
      <c r="J178" s="292">
        <f t="shared" si="52"/>
        <v>0</v>
      </c>
      <c r="K178" s="292">
        <f t="shared" si="53"/>
        <v>0</v>
      </c>
      <c r="L178" s="321">
        <f t="shared" si="62"/>
        <v>0</v>
      </c>
      <c r="M178" s="300">
        <f t="shared" si="60"/>
        <v>0</v>
      </c>
      <c r="N178" s="292">
        <f t="shared" si="54"/>
        <v>0</v>
      </c>
      <c r="O178" s="292">
        <f t="shared" si="55"/>
        <v>0</v>
      </c>
      <c r="P178" s="293">
        <f t="shared" si="44"/>
        <v>0</v>
      </c>
      <c r="Q178" s="301">
        <f t="shared" si="61"/>
        <v>0</v>
      </c>
      <c r="R178" s="292">
        <f t="shared" si="56"/>
        <v>0</v>
      </c>
      <c r="S178" s="292">
        <f t="shared" si="57"/>
        <v>0</v>
      </c>
      <c r="T178" s="321">
        <f t="shared" si="45"/>
        <v>0</v>
      </c>
      <c r="U178" s="134"/>
      <c r="V178" s="134"/>
      <c r="W178" s="134"/>
      <c r="X178" s="134"/>
    </row>
    <row r="179" spans="1:24" ht="15" customHeight="1">
      <c r="A179" s="288">
        <f t="shared" si="46"/>
        <v>7.1500000000000008E-2</v>
      </c>
      <c r="B179" s="289">
        <f t="shared" si="47"/>
        <v>5.9583333333333337E-3</v>
      </c>
      <c r="C179" s="197">
        <f t="shared" si="48"/>
        <v>14</v>
      </c>
      <c r="D179" s="290">
        <v>157</v>
      </c>
      <c r="E179" s="300">
        <f t="shared" si="58"/>
        <v>0</v>
      </c>
      <c r="F179" s="292">
        <f t="shared" si="49"/>
        <v>0</v>
      </c>
      <c r="G179" s="292">
        <f t="shared" si="50"/>
        <v>0</v>
      </c>
      <c r="H179" s="293">
        <f t="shared" si="51"/>
        <v>0</v>
      </c>
      <c r="I179" s="301">
        <f t="shared" si="59"/>
        <v>0</v>
      </c>
      <c r="J179" s="292">
        <f t="shared" si="52"/>
        <v>0</v>
      </c>
      <c r="K179" s="292">
        <f t="shared" si="53"/>
        <v>0</v>
      </c>
      <c r="L179" s="321">
        <f t="shared" si="62"/>
        <v>0</v>
      </c>
      <c r="M179" s="300">
        <f t="shared" si="60"/>
        <v>0</v>
      </c>
      <c r="N179" s="292">
        <f t="shared" si="54"/>
        <v>0</v>
      </c>
      <c r="O179" s="292">
        <f t="shared" si="55"/>
        <v>0</v>
      </c>
      <c r="P179" s="293">
        <f t="shared" si="44"/>
        <v>0</v>
      </c>
      <c r="Q179" s="301">
        <f t="shared" si="61"/>
        <v>0</v>
      </c>
      <c r="R179" s="292">
        <f t="shared" si="56"/>
        <v>0</v>
      </c>
      <c r="S179" s="292">
        <f t="shared" si="57"/>
        <v>0</v>
      </c>
      <c r="T179" s="321">
        <f t="shared" si="45"/>
        <v>0</v>
      </c>
      <c r="U179" s="134"/>
      <c r="V179" s="134"/>
      <c r="W179" s="134"/>
      <c r="X179" s="134"/>
    </row>
    <row r="180" spans="1:24" ht="15" customHeight="1">
      <c r="A180" s="288">
        <f t="shared" si="46"/>
        <v>7.1500000000000008E-2</v>
      </c>
      <c r="B180" s="289">
        <f t="shared" si="47"/>
        <v>5.9583333333333337E-3</v>
      </c>
      <c r="C180" s="197">
        <f t="shared" si="48"/>
        <v>14</v>
      </c>
      <c r="D180" s="290">
        <v>158</v>
      </c>
      <c r="E180" s="300">
        <f t="shared" si="58"/>
        <v>0</v>
      </c>
      <c r="F180" s="292">
        <f t="shared" si="49"/>
        <v>0</v>
      </c>
      <c r="G180" s="292">
        <f t="shared" si="50"/>
        <v>0</v>
      </c>
      <c r="H180" s="293">
        <f t="shared" si="51"/>
        <v>0</v>
      </c>
      <c r="I180" s="301">
        <f t="shared" si="59"/>
        <v>0</v>
      </c>
      <c r="J180" s="292">
        <f t="shared" si="52"/>
        <v>0</v>
      </c>
      <c r="K180" s="292">
        <f t="shared" si="53"/>
        <v>0</v>
      </c>
      <c r="L180" s="321">
        <f t="shared" si="62"/>
        <v>0</v>
      </c>
      <c r="M180" s="300">
        <f t="shared" si="60"/>
        <v>0</v>
      </c>
      <c r="N180" s="292">
        <f t="shared" si="54"/>
        <v>0</v>
      </c>
      <c r="O180" s="292">
        <f t="shared" si="55"/>
        <v>0</v>
      </c>
      <c r="P180" s="293">
        <f t="shared" si="44"/>
        <v>0</v>
      </c>
      <c r="Q180" s="301">
        <f t="shared" si="61"/>
        <v>0</v>
      </c>
      <c r="R180" s="292">
        <f t="shared" si="56"/>
        <v>0</v>
      </c>
      <c r="S180" s="292">
        <f t="shared" si="57"/>
        <v>0</v>
      </c>
      <c r="T180" s="321">
        <f t="shared" si="45"/>
        <v>0</v>
      </c>
      <c r="U180" s="134"/>
      <c r="V180" s="134"/>
      <c r="W180" s="134"/>
      <c r="X180" s="134"/>
    </row>
    <row r="181" spans="1:24" ht="15" customHeight="1">
      <c r="A181" s="288">
        <f t="shared" si="46"/>
        <v>7.1500000000000008E-2</v>
      </c>
      <c r="B181" s="289">
        <f t="shared" si="47"/>
        <v>5.9583333333333337E-3</v>
      </c>
      <c r="C181" s="197">
        <f t="shared" si="48"/>
        <v>14</v>
      </c>
      <c r="D181" s="290">
        <v>159</v>
      </c>
      <c r="E181" s="300">
        <f t="shared" si="58"/>
        <v>0</v>
      </c>
      <c r="F181" s="292">
        <f t="shared" si="49"/>
        <v>0</v>
      </c>
      <c r="G181" s="292">
        <f t="shared" si="50"/>
        <v>0</v>
      </c>
      <c r="H181" s="293">
        <f t="shared" si="51"/>
        <v>0</v>
      </c>
      <c r="I181" s="301">
        <f t="shared" si="59"/>
        <v>0</v>
      </c>
      <c r="J181" s="292">
        <f t="shared" si="52"/>
        <v>0</v>
      </c>
      <c r="K181" s="292">
        <f t="shared" si="53"/>
        <v>0</v>
      </c>
      <c r="L181" s="321">
        <f t="shared" si="62"/>
        <v>0</v>
      </c>
      <c r="M181" s="300">
        <f t="shared" si="60"/>
        <v>0</v>
      </c>
      <c r="N181" s="292">
        <f t="shared" si="54"/>
        <v>0</v>
      </c>
      <c r="O181" s="292">
        <f t="shared" si="55"/>
        <v>0</v>
      </c>
      <c r="P181" s="293">
        <f t="shared" si="44"/>
        <v>0</v>
      </c>
      <c r="Q181" s="301">
        <f t="shared" si="61"/>
        <v>0</v>
      </c>
      <c r="R181" s="292">
        <f t="shared" si="56"/>
        <v>0</v>
      </c>
      <c r="S181" s="292">
        <f t="shared" si="57"/>
        <v>0</v>
      </c>
      <c r="T181" s="321">
        <f t="shared" si="45"/>
        <v>0</v>
      </c>
      <c r="U181" s="134"/>
      <c r="V181" s="134"/>
      <c r="W181" s="134"/>
      <c r="X181" s="134"/>
    </row>
    <row r="182" spans="1:24" ht="15" customHeight="1">
      <c r="A182" s="288">
        <f t="shared" si="46"/>
        <v>7.1500000000000008E-2</v>
      </c>
      <c r="B182" s="289">
        <f t="shared" si="47"/>
        <v>5.9583333333333337E-3</v>
      </c>
      <c r="C182" s="197">
        <f t="shared" si="48"/>
        <v>14</v>
      </c>
      <c r="D182" s="290">
        <v>160</v>
      </c>
      <c r="E182" s="300">
        <f t="shared" si="58"/>
        <v>0</v>
      </c>
      <c r="F182" s="292">
        <f t="shared" si="49"/>
        <v>0</v>
      </c>
      <c r="G182" s="292">
        <f t="shared" si="50"/>
        <v>0</v>
      </c>
      <c r="H182" s="293">
        <f t="shared" si="51"/>
        <v>0</v>
      </c>
      <c r="I182" s="301">
        <f t="shared" si="59"/>
        <v>0</v>
      </c>
      <c r="J182" s="292">
        <f t="shared" si="52"/>
        <v>0</v>
      </c>
      <c r="K182" s="292">
        <f t="shared" si="53"/>
        <v>0</v>
      </c>
      <c r="L182" s="321">
        <f t="shared" si="62"/>
        <v>0</v>
      </c>
      <c r="M182" s="300">
        <f t="shared" si="60"/>
        <v>0</v>
      </c>
      <c r="N182" s="292">
        <f t="shared" si="54"/>
        <v>0</v>
      </c>
      <c r="O182" s="292">
        <f t="shared" si="55"/>
        <v>0</v>
      </c>
      <c r="P182" s="293">
        <f t="shared" si="44"/>
        <v>0</v>
      </c>
      <c r="Q182" s="301">
        <f t="shared" si="61"/>
        <v>0</v>
      </c>
      <c r="R182" s="292">
        <f t="shared" si="56"/>
        <v>0</v>
      </c>
      <c r="S182" s="292">
        <f t="shared" si="57"/>
        <v>0</v>
      </c>
      <c r="T182" s="321">
        <f t="shared" si="45"/>
        <v>0</v>
      </c>
      <c r="U182" s="134"/>
      <c r="V182" s="134"/>
      <c r="W182" s="134"/>
      <c r="X182" s="134"/>
    </row>
    <row r="183" spans="1:24" ht="15" customHeight="1">
      <c r="A183" s="288">
        <f t="shared" si="46"/>
        <v>7.1500000000000008E-2</v>
      </c>
      <c r="B183" s="289">
        <f t="shared" si="47"/>
        <v>5.9583333333333337E-3</v>
      </c>
      <c r="C183" s="197">
        <f t="shared" si="48"/>
        <v>14</v>
      </c>
      <c r="D183" s="290">
        <v>161</v>
      </c>
      <c r="E183" s="300">
        <f t="shared" si="58"/>
        <v>0</v>
      </c>
      <c r="F183" s="292">
        <f t="shared" si="49"/>
        <v>0</v>
      </c>
      <c r="G183" s="292">
        <f t="shared" si="50"/>
        <v>0</v>
      </c>
      <c r="H183" s="293">
        <f t="shared" si="51"/>
        <v>0</v>
      </c>
      <c r="I183" s="301">
        <f t="shared" si="59"/>
        <v>0</v>
      </c>
      <c r="J183" s="292">
        <f t="shared" si="52"/>
        <v>0</v>
      </c>
      <c r="K183" s="292">
        <f t="shared" si="53"/>
        <v>0</v>
      </c>
      <c r="L183" s="321">
        <f t="shared" si="62"/>
        <v>0</v>
      </c>
      <c r="M183" s="300">
        <f t="shared" si="60"/>
        <v>0</v>
      </c>
      <c r="N183" s="292">
        <f t="shared" si="54"/>
        <v>0</v>
      </c>
      <c r="O183" s="292">
        <f t="shared" si="55"/>
        <v>0</v>
      </c>
      <c r="P183" s="293">
        <f t="shared" si="44"/>
        <v>0</v>
      </c>
      <c r="Q183" s="301">
        <f t="shared" si="61"/>
        <v>0</v>
      </c>
      <c r="R183" s="292">
        <f t="shared" si="56"/>
        <v>0</v>
      </c>
      <c r="S183" s="292">
        <f t="shared" si="57"/>
        <v>0</v>
      </c>
      <c r="T183" s="321">
        <f t="shared" si="45"/>
        <v>0</v>
      </c>
      <c r="U183" s="134"/>
      <c r="V183" s="134"/>
      <c r="W183" s="134"/>
      <c r="X183" s="134"/>
    </row>
    <row r="184" spans="1:24" ht="15" customHeight="1">
      <c r="A184" s="288">
        <f t="shared" si="46"/>
        <v>7.1500000000000008E-2</v>
      </c>
      <c r="B184" s="289">
        <f t="shared" si="47"/>
        <v>5.9583333333333337E-3</v>
      </c>
      <c r="C184" s="197">
        <f t="shared" si="48"/>
        <v>14</v>
      </c>
      <c r="D184" s="290">
        <v>162</v>
      </c>
      <c r="E184" s="300">
        <f t="shared" si="58"/>
        <v>0</v>
      </c>
      <c r="F184" s="292">
        <f t="shared" si="49"/>
        <v>0</v>
      </c>
      <c r="G184" s="292">
        <f t="shared" si="50"/>
        <v>0</v>
      </c>
      <c r="H184" s="293">
        <f t="shared" si="51"/>
        <v>0</v>
      </c>
      <c r="I184" s="301">
        <f t="shared" si="59"/>
        <v>0</v>
      </c>
      <c r="J184" s="292">
        <f t="shared" si="52"/>
        <v>0</v>
      </c>
      <c r="K184" s="292">
        <f t="shared" si="53"/>
        <v>0</v>
      </c>
      <c r="L184" s="321">
        <f t="shared" si="62"/>
        <v>0</v>
      </c>
      <c r="M184" s="300">
        <f t="shared" si="60"/>
        <v>0</v>
      </c>
      <c r="N184" s="292">
        <f t="shared" si="54"/>
        <v>0</v>
      </c>
      <c r="O184" s="292">
        <f t="shared" si="55"/>
        <v>0</v>
      </c>
      <c r="P184" s="293">
        <f t="shared" si="44"/>
        <v>0</v>
      </c>
      <c r="Q184" s="301">
        <f t="shared" si="61"/>
        <v>0</v>
      </c>
      <c r="R184" s="292">
        <f t="shared" si="56"/>
        <v>0</v>
      </c>
      <c r="S184" s="292">
        <f t="shared" si="57"/>
        <v>0</v>
      </c>
      <c r="T184" s="321">
        <f t="shared" si="45"/>
        <v>0</v>
      </c>
      <c r="U184" s="134"/>
      <c r="V184" s="134"/>
      <c r="W184" s="134"/>
      <c r="X184" s="134"/>
    </row>
    <row r="185" spans="1:24" ht="15" customHeight="1">
      <c r="A185" s="288">
        <f t="shared" si="46"/>
        <v>7.1500000000000008E-2</v>
      </c>
      <c r="B185" s="289">
        <f t="shared" si="47"/>
        <v>5.9583333333333337E-3</v>
      </c>
      <c r="C185" s="197">
        <f t="shared" si="48"/>
        <v>14</v>
      </c>
      <c r="D185" s="290">
        <v>163</v>
      </c>
      <c r="E185" s="300">
        <f t="shared" si="58"/>
        <v>0</v>
      </c>
      <c r="F185" s="292">
        <f t="shared" si="49"/>
        <v>0</v>
      </c>
      <c r="G185" s="292">
        <f t="shared" si="50"/>
        <v>0</v>
      </c>
      <c r="H185" s="293">
        <f t="shared" si="51"/>
        <v>0</v>
      </c>
      <c r="I185" s="301">
        <f t="shared" si="59"/>
        <v>0</v>
      </c>
      <c r="J185" s="292">
        <f t="shared" si="52"/>
        <v>0</v>
      </c>
      <c r="K185" s="292">
        <f t="shared" si="53"/>
        <v>0</v>
      </c>
      <c r="L185" s="321">
        <f t="shared" si="62"/>
        <v>0</v>
      </c>
      <c r="M185" s="300">
        <f t="shared" si="60"/>
        <v>0</v>
      </c>
      <c r="N185" s="292">
        <f t="shared" si="54"/>
        <v>0</v>
      </c>
      <c r="O185" s="292">
        <f t="shared" si="55"/>
        <v>0</v>
      </c>
      <c r="P185" s="293">
        <f t="shared" si="44"/>
        <v>0</v>
      </c>
      <c r="Q185" s="301">
        <f t="shared" si="61"/>
        <v>0</v>
      </c>
      <c r="R185" s="292">
        <f t="shared" si="56"/>
        <v>0</v>
      </c>
      <c r="S185" s="292">
        <f t="shared" si="57"/>
        <v>0</v>
      </c>
      <c r="T185" s="321">
        <f t="shared" si="45"/>
        <v>0</v>
      </c>
      <c r="U185" s="134"/>
      <c r="V185" s="134"/>
      <c r="W185" s="134"/>
      <c r="X185" s="134"/>
    </row>
    <row r="186" spans="1:24" ht="15" customHeight="1">
      <c r="A186" s="288">
        <f t="shared" si="46"/>
        <v>7.1500000000000008E-2</v>
      </c>
      <c r="B186" s="289">
        <f t="shared" si="47"/>
        <v>5.9583333333333337E-3</v>
      </c>
      <c r="C186" s="197">
        <f t="shared" si="48"/>
        <v>14</v>
      </c>
      <c r="D186" s="290">
        <v>164</v>
      </c>
      <c r="E186" s="300">
        <f t="shared" si="58"/>
        <v>0</v>
      </c>
      <c r="F186" s="292">
        <f t="shared" si="49"/>
        <v>0</v>
      </c>
      <c r="G186" s="292">
        <f t="shared" si="50"/>
        <v>0</v>
      </c>
      <c r="H186" s="293">
        <f t="shared" si="51"/>
        <v>0</v>
      </c>
      <c r="I186" s="301">
        <f t="shared" si="59"/>
        <v>0</v>
      </c>
      <c r="J186" s="292">
        <f t="shared" si="52"/>
        <v>0</v>
      </c>
      <c r="K186" s="292">
        <f t="shared" si="53"/>
        <v>0</v>
      </c>
      <c r="L186" s="321">
        <f t="shared" si="62"/>
        <v>0</v>
      </c>
      <c r="M186" s="300">
        <f t="shared" si="60"/>
        <v>0</v>
      </c>
      <c r="N186" s="292">
        <f t="shared" si="54"/>
        <v>0</v>
      </c>
      <c r="O186" s="292">
        <f t="shared" si="55"/>
        <v>0</v>
      </c>
      <c r="P186" s="293">
        <f t="shared" si="44"/>
        <v>0</v>
      </c>
      <c r="Q186" s="301">
        <f t="shared" si="61"/>
        <v>0</v>
      </c>
      <c r="R186" s="292">
        <f t="shared" si="56"/>
        <v>0</v>
      </c>
      <c r="S186" s="292">
        <f t="shared" si="57"/>
        <v>0</v>
      </c>
      <c r="T186" s="321">
        <f t="shared" si="45"/>
        <v>0</v>
      </c>
      <c r="U186" s="134"/>
      <c r="V186" s="134"/>
      <c r="W186" s="134"/>
      <c r="X186" s="134"/>
    </row>
    <row r="187" spans="1:24" ht="15" customHeight="1">
      <c r="A187" s="288">
        <f t="shared" si="46"/>
        <v>7.1500000000000008E-2</v>
      </c>
      <c r="B187" s="289">
        <f t="shared" si="47"/>
        <v>5.9583333333333337E-3</v>
      </c>
      <c r="C187" s="197">
        <f t="shared" si="48"/>
        <v>14</v>
      </c>
      <c r="D187" s="290">
        <v>165</v>
      </c>
      <c r="E187" s="300">
        <f t="shared" si="58"/>
        <v>0</v>
      </c>
      <c r="F187" s="292">
        <f t="shared" si="49"/>
        <v>0</v>
      </c>
      <c r="G187" s="292">
        <f t="shared" si="50"/>
        <v>0</v>
      </c>
      <c r="H187" s="293">
        <f t="shared" si="51"/>
        <v>0</v>
      </c>
      <c r="I187" s="301">
        <f t="shared" si="59"/>
        <v>0</v>
      </c>
      <c r="J187" s="292">
        <f t="shared" si="52"/>
        <v>0</v>
      </c>
      <c r="K187" s="292">
        <f t="shared" si="53"/>
        <v>0</v>
      </c>
      <c r="L187" s="321">
        <f t="shared" si="62"/>
        <v>0</v>
      </c>
      <c r="M187" s="300">
        <f t="shared" si="60"/>
        <v>0</v>
      </c>
      <c r="N187" s="292">
        <f t="shared" si="54"/>
        <v>0</v>
      </c>
      <c r="O187" s="292">
        <f t="shared" si="55"/>
        <v>0</v>
      </c>
      <c r="P187" s="293">
        <f t="shared" si="44"/>
        <v>0</v>
      </c>
      <c r="Q187" s="301">
        <f t="shared" si="61"/>
        <v>0</v>
      </c>
      <c r="R187" s="292">
        <f t="shared" si="56"/>
        <v>0</v>
      </c>
      <c r="S187" s="292">
        <f t="shared" si="57"/>
        <v>0</v>
      </c>
      <c r="T187" s="321">
        <f t="shared" si="45"/>
        <v>0</v>
      </c>
      <c r="U187" s="134"/>
      <c r="V187" s="134"/>
      <c r="W187" s="134"/>
      <c r="X187" s="134"/>
    </row>
    <row r="188" spans="1:24" ht="15" customHeight="1">
      <c r="A188" s="288">
        <f t="shared" si="46"/>
        <v>7.1500000000000008E-2</v>
      </c>
      <c r="B188" s="289">
        <f t="shared" si="47"/>
        <v>5.9583333333333337E-3</v>
      </c>
      <c r="C188" s="197">
        <f t="shared" si="48"/>
        <v>14</v>
      </c>
      <c r="D188" s="290">
        <v>166</v>
      </c>
      <c r="E188" s="300">
        <f t="shared" si="58"/>
        <v>0</v>
      </c>
      <c r="F188" s="292">
        <f t="shared" si="49"/>
        <v>0</v>
      </c>
      <c r="G188" s="292">
        <f t="shared" si="50"/>
        <v>0</v>
      </c>
      <c r="H188" s="293">
        <f t="shared" si="51"/>
        <v>0</v>
      </c>
      <c r="I188" s="301">
        <f t="shared" si="59"/>
        <v>0</v>
      </c>
      <c r="J188" s="292">
        <f t="shared" si="52"/>
        <v>0</v>
      </c>
      <c r="K188" s="292">
        <f t="shared" si="53"/>
        <v>0</v>
      </c>
      <c r="L188" s="321">
        <f t="shared" si="62"/>
        <v>0</v>
      </c>
      <c r="M188" s="300">
        <f t="shared" si="60"/>
        <v>0</v>
      </c>
      <c r="N188" s="292">
        <f t="shared" si="54"/>
        <v>0</v>
      </c>
      <c r="O188" s="292">
        <f t="shared" si="55"/>
        <v>0</v>
      </c>
      <c r="P188" s="293">
        <f t="shared" si="44"/>
        <v>0</v>
      </c>
      <c r="Q188" s="301">
        <f t="shared" si="61"/>
        <v>0</v>
      </c>
      <c r="R188" s="292">
        <f t="shared" si="56"/>
        <v>0</v>
      </c>
      <c r="S188" s="292">
        <f t="shared" si="57"/>
        <v>0</v>
      </c>
      <c r="T188" s="321">
        <f t="shared" si="45"/>
        <v>0</v>
      </c>
      <c r="U188" s="134"/>
      <c r="V188" s="134"/>
      <c r="W188" s="134"/>
      <c r="X188" s="134"/>
    </row>
    <row r="189" spans="1:24" ht="15" customHeight="1">
      <c r="A189" s="288">
        <f t="shared" si="46"/>
        <v>7.1500000000000008E-2</v>
      </c>
      <c r="B189" s="289">
        <f t="shared" si="47"/>
        <v>5.9583333333333337E-3</v>
      </c>
      <c r="C189" s="197">
        <f t="shared" si="48"/>
        <v>14</v>
      </c>
      <c r="D189" s="290">
        <v>167</v>
      </c>
      <c r="E189" s="300">
        <f t="shared" si="58"/>
        <v>0</v>
      </c>
      <c r="F189" s="292">
        <f t="shared" si="49"/>
        <v>0</v>
      </c>
      <c r="G189" s="292">
        <f t="shared" si="50"/>
        <v>0</v>
      </c>
      <c r="H189" s="293">
        <f t="shared" si="51"/>
        <v>0</v>
      </c>
      <c r="I189" s="301">
        <f t="shared" si="59"/>
        <v>0</v>
      </c>
      <c r="J189" s="292">
        <f t="shared" si="52"/>
        <v>0</v>
      </c>
      <c r="K189" s="292">
        <f t="shared" si="53"/>
        <v>0</v>
      </c>
      <c r="L189" s="321">
        <f t="shared" si="62"/>
        <v>0</v>
      </c>
      <c r="M189" s="300">
        <f t="shared" si="60"/>
        <v>0</v>
      </c>
      <c r="N189" s="292">
        <f t="shared" si="54"/>
        <v>0</v>
      </c>
      <c r="O189" s="292">
        <f t="shared" si="55"/>
        <v>0</v>
      </c>
      <c r="P189" s="293">
        <f t="shared" si="44"/>
        <v>0</v>
      </c>
      <c r="Q189" s="301">
        <f t="shared" si="61"/>
        <v>0</v>
      </c>
      <c r="R189" s="292">
        <f t="shared" si="56"/>
        <v>0</v>
      </c>
      <c r="S189" s="292">
        <f t="shared" si="57"/>
        <v>0</v>
      </c>
      <c r="T189" s="321">
        <f t="shared" si="45"/>
        <v>0</v>
      </c>
      <c r="U189" s="134"/>
      <c r="V189" s="134"/>
      <c r="W189" s="134"/>
      <c r="X189" s="134"/>
    </row>
    <row r="190" spans="1:24" ht="15" customHeight="1">
      <c r="A190" s="288">
        <f t="shared" si="46"/>
        <v>7.1500000000000008E-2</v>
      </c>
      <c r="B190" s="289">
        <f t="shared" si="47"/>
        <v>5.9583333333333337E-3</v>
      </c>
      <c r="C190" s="197">
        <f t="shared" si="48"/>
        <v>14</v>
      </c>
      <c r="D190" s="290">
        <v>168</v>
      </c>
      <c r="E190" s="300">
        <f t="shared" si="58"/>
        <v>0</v>
      </c>
      <c r="F190" s="292">
        <f t="shared" si="49"/>
        <v>0</v>
      </c>
      <c r="G190" s="292">
        <f t="shared" si="50"/>
        <v>0</v>
      </c>
      <c r="H190" s="293">
        <f t="shared" si="51"/>
        <v>0</v>
      </c>
      <c r="I190" s="301">
        <f t="shared" si="59"/>
        <v>0</v>
      </c>
      <c r="J190" s="292">
        <f t="shared" si="52"/>
        <v>0</v>
      </c>
      <c r="K190" s="292">
        <f t="shared" si="53"/>
        <v>0</v>
      </c>
      <c r="L190" s="321">
        <f t="shared" si="62"/>
        <v>0</v>
      </c>
      <c r="M190" s="300">
        <f t="shared" si="60"/>
        <v>0</v>
      </c>
      <c r="N190" s="292">
        <f t="shared" si="54"/>
        <v>0</v>
      </c>
      <c r="O190" s="292">
        <f t="shared" si="55"/>
        <v>0</v>
      </c>
      <c r="P190" s="293">
        <f t="shared" si="44"/>
        <v>0</v>
      </c>
      <c r="Q190" s="301">
        <f t="shared" si="61"/>
        <v>0</v>
      </c>
      <c r="R190" s="292">
        <f t="shared" si="56"/>
        <v>0</v>
      </c>
      <c r="S190" s="292">
        <f t="shared" si="57"/>
        <v>0</v>
      </c>
      <c r="T190" s="321">
        <f t="shared" si="45"/>
        <v>0</v>
      </c>
      <c r="U190" s="134"/>
      <c r="V190" s="134"/>
      <c r="W190" s="134"/>
      <c r="X190" s="134"/>
    </row>
    <row r="191" spans="1:24" ht="15" customHeight="1">
      <c r="A191" s="288">
        <f t="shared" si="46"/>
        <v>7.1500000000000008E-2</v>
      </c>
      <c r="B191" s="289">
        <f t="shared" si="47"/>
        <v>5.9583333333333337E-3</v>
      </c>
      <c r="C191" s="197">
        <f t="shared" si="48"/>
        <v>15</v>
      </c>
      <c r="D191" s="290">
        <v>169</v>
      </c>
      <c r="E191" s="300">
        <f t="shared" si="58"/>
        <v>0</v>
      </c>
      <c r="F191" s="292">
        <f t="shared" si="49"/>
        <v>0</v>
      </c>
      <c r="G191" s="292">
        <f t="shared" si="50"/>
        <v>0</v>
      </c>
      <c r="H191" s="293">
        <f t="shared" si="51"/>
        <v>0</v>
      </c>
      <c r="I191" s="301">
        <f t="shared" si="59"/>
        <v>0</v>
      </c>
      <c r="J191" s="292">
        <f t="shared" si="52"/>
        <v>0</v>
      </c>
      <c r="K191" s="292">
        <f t="shared" si="53"/>
        <v>0</v>
      </c>
      <c r="L191" s="321">
        <f t="shared" si="62"/>
        <v>0</v>
      </c>
      <c r="M191" s="300">
        <f t="shared" si="60"/>
        <v>0</v>
      </c>
      <c r="N191" s="292">
        <f t="shared" si="54"/>
        <v>0</v>
      </c>
      <c r="O191" s="292">
        <f t="shared" si="55"/>
        <v>0</v>
      </c>
      <c r="P191" s="293">
        <f t="shared" si="44"/>
        <v>0</v>
      </c>
      <c r="Q191" s="301">
        <f t="shared" si="61"/>
        <v>0</v>
      </c>
      <c r="R191" s="292">
        <f t="shared" si="56"/>
        <v>0</v>
      </c>
      <c r="S191" s="292">
        <f t="shared" si="57"/>
        <v>0</v>
      </c>
      <c r="T191" s="321">
        <f t="shared" si="45"/>
        <v>0</v>
      </c>
      <c r="U191" s="134"/>
      <c r="V191" s="134"/>
      <c r="W191" s="134"/>
      <c r="X191" s="134"/>
    </row>
    <row r="192" spans="1:24" ht="15" customHeight="1">
      <c r="A192" s="288">
        <f t="shared" si="46"/>
        <v>7.1500000000000008E-2</v>
      </c>
      <c r="B192" s="289">
        <f t="shared" si="47"/>
        <v>5.9583333333333337E-3</v>
      </c>
      <c r="C192" s="197">
        <f t="shared" si="48"/>
        <v>15</v>
      </c>
      <c r="D192" s="290">
        <v>170</v>
      </c>
      <c r="E192" s="300">
        <f t="shared" si="58"/>
        <v>0</v>
      </c>
      <c r="F192" s="292">
        <f t="shared" si="49"/>
        <v>0</v>
      </c>
      <c r="G192" s="292">
        <f t="shared" si="50"/>
        <v>0</v>
      </c>
      <c r="H192" s="293">
        <f t="shared" si="51"/>
        <v>0</v>
      </c>
      <c r="I192" s="301">
        <f t="shared" si="59"/>
        <v>0</v>
      </c>
      <c r="J192" s="292">
        <f t="shared" si="52"/>
        <v>0</v>
      </c>
      <c r="K192" s="292">
        <f t="shared" si="53"/>
        <v>0</v>
      </c>
      <c r="L192" s="321">
        <f t="shared" si="62"/>
        <v>0</v>
      </c>
      <c r="M192" s="300">
        <f t="shared" si="60"/>
        <v>0</v>
      </c>
      <c r="N192" s="292">
        <f t="shared" si="54"/>
        <v>0</v>
      </c>
      <c r="O192" s="292">
        <f t="shared" si="55"/>
        <v>0</v>
      </c>
      <c r="P192" s="293">
        <f t="shared" si="44"/>
        <v>0</v>
      </c>
      <c r="Q192" s="301">
        <f t="shared" si="61"/>
        <v>0</v>
      </c>
      <c r="R192" s="292">
        <f t="shared" si="56"/>
        <v>0</v>
      </c>
      <c r="S192" s="292">
        <f t="shared" si="57"/>
        <v>0</v>
      </c>
      <c r="T192" s="321">
        <f t="shared" si="45"/>
        <v>0</v>
      </c>
      <c r="U192" s="134"/>
      <c r="V192" s="134"/>
      <c r="W192" s="134"/>
      <c r="X192" s="134"/>
    </row>
    <row r="193" spans="1:24" ht="15" customHeight="1">
      <c r="A193" s="288">
        <f t="shared" si="46"/>
        <v>7.1500000000000008E-2</v>
      </c>
      <c r="B193" s="289">
        <f t="shared" si="47"/>
        <v>5.9583333333333337E-3</v>
      </c>
      <c r="C193" s="197">
        <f t="shared" si="48"/>
        <v>15</v>
      </c>
      <c r="D193" s="290">
        <v>171</v>
      </c>
      <c r="E193" s="300">
        <f t="shared" si="58"/>
        <v>0</v>
      </c>
      <c r="F193" s="292">
        <f t="shared" si="49"/>
        <v>0</v>
      </c>
      <c r="G193" s="292">
        <f t="shared" si="50"/>
        <v>0</v>
      </c>
      <c r="H193" s="293">
        <f t="shared" si="51"/>
        <v>0</v>
      </c>
      <c r="I193" s="301">
        <f t="shared" si="59"/>
        <v>0</v>
      </c>
      <c r="J193" s="292">
        <f t="shared" si="52"/>
        <v>0</v>
      </c>
      <c r="K193" s="292">
        <f t="shared" si="53"/>
        <v>0</v>
      </c>
      <c r="L193" s="321">
        <f t="shared" si="62"/>
        <v>0</v>
      </c>
      <c r="M193" s="300">
        <f t="shared" si="60"/>
        <v>0</v>
      </c>
      <c r="N193" s="292">
        <f t="shared" si="54"/>
        <v>0</v>
      </c>
      <c r="O193" s="292">
        <f t="shared" si="55"/>
        <v>0</v>
      </c>
      <c r="P193" s="293">
        <f t="shared" si="44"/>
        <v>0</v>
      </c>
      <c r="Q193" s="301">
        <f t="shared" si="61"/>
        <v>0</v>
      </c>
      <c r="R193" s="292">
        <f t="shared" si="56"/>
        <v>0</v>
      </c>
      <c r="S193" s="292">
        <f t="shared" si="57"/>
        <v>0</v>
      </c>
      <c r="T193" s="321">
        <f t="shared" si="45"/>
        <v>0</v>
      </c>
      <c r="U193" s="134"/>
      <c r="V193" s="134"/>
      <c r="W193" s="134"/>
      <c r="X193" s="134"/>
    </row>
    <row r="194" spans="1:24" ht="15" customHeight="1">
      <c r="A194" s="288">
        <f t="shared" si="46"/>
        <v>7.1500000000000008E-2</v>
      </c>
      <c r="B194" s="289">
        <f t="shared" si="47"/>
        <v>5.9583333333333337E-3</v>
      </c>
      <c r="C194" s="197">
        <f t="shared" si="48"/>
        <v>15</v>
      </c>
      <c r="D194" s="290">
        <v>172</v>
      </c>
      <c r="E194" s="300">
        <f t="shared" si="58"/>
        <v>0</v>
      </c>
      <c r="F194" s="292">
        <f t="shared" si="49"/>
        <v>0</v>
      </c>
      <c r="G194" s="292">
        <f t="shared" si="50"/>
        <v>0</v>
      </c>
      <c r="H194" s="293">
        <f t="shared" si="51"/>
        <v>0</v>
      </c>
      <c r="I194" s="301">
        <f t="shared" si="59"/>
        <v>0</v>
      </c>
      <c r="J194" s="292">
        <f t="shared" si="52"/>
        <v>0</v>
      </c>
      <c r="K194" s="292">
        <f t="shared" si="53"/>
        <v>0</v>
      </c>
      <c r="L194" s="321">
        <f t="shared" si="62"/>
        <v>0</v>
      </c>
      <c r="M194" s="300">
        <f t="shared" si="60"/>
        <v>0</v>
      </c>
      <c r="N194" s="292">
        <f t="shared" si="54"/>
        <v>0</v>
      </c>
      <c r="O194" s="292">
        <f t="shared" si="55"/>
        <v>0</v>
      </c>
      <c r="P194" s="293">
        <f t="shared" si="44"/>
        <v>0</v>
      </c>
      <c r="Q194" s="301">
        <f t="shared" si="61"/>
        <v>0</v>
      </c>
      <c r="R194" s="292">
        <f t="shared" si="56"/>
        <v>0</v>
      </c>
      <c r="S194" s="292">
        <f t="shared" si="57"/>
        <v>0</v>
      </c>
      <c r="T194" s="321">
        <f t="shared" si="45"/>
        <v>0</v>
      </c>
      <c r="U194" s="134"/>
      <c r="V194" s="134"/>
      <c r="W194" s="134"/>
      <c r="X194" s="134"/>
    </row>
    <row r="195" spans="1:24" ht="15" customHeight="1">
      <c r="A195" s="288">
        <f t="shared" si="46"/>
        <v>7.1500000000000008E-2</v>
      </c>
      <c r="B195" s="289">
        <f t="shared" si="47"/>
        <v>5.9583333333333337E-3</v>
      </c>
      <c r="C195" s="197">
        <f t="shared" si="48"/>
        <v>15</v>
      </c>
      <c r="D195" s="290">
        <v>173</v>
      </c>
      <c r="E195" s="300">
        <f t="shared" si="58"/>
        <v>0</v>
      </c>
      <c r="F195" s="292">
        <f t="shared" si="49"/>
        <v>0</v>
      </c>
      <c r="G195" s="292">
        <f t="shared" si="50"/>
        <v>0</v>
      </c>
      <c r="H195" s="293">
        <f t="shared" si="51"/>
        <v>0</v>
      </c>
      <c r="I195" s="301">
        <f t="shared" si="59"/>
        <v>0</v>
      </c>
      <c r="J195" s="292">
        <f t="shared" si="52"/>
        <v>0</v>
      </c>
      <c r="K195" s="292">
        <f t="shared" si="53"/>
        <v>0</v>
      </c>
      <c r="L195" s="321">
        <f t="shared" si="62"/>
        <v>0</v>
      </c>
      <c r="M195" s="300">
        <f t="shared" si="60"/>
        <v>0</v>
      </c>
      <c r="N195" s="292">
        <f t="shared" si="54"/>
        <v>0</v>
      </c>
      <c r="O195" s="292">
        <f t="shared" si="55"/>
        <v>0</v>
      </c>
      <c r="P195" s="293">
        <f t="shared" si="44"/>
        <v>0</v>
      </c>
      <c r="Q195" s="301">
        <f t="shared" si="61"/>
        <v>0</v>
      </c>
      <c r="R195" s="292">
        <f t="shared" si="56"/>
        <v>0</v>
      </c>
      <c r="S195" s="292">
        <f t="shared" si="57"/>
        <v>0</v>
      </c>
      <c r="T195" s="321">
        <f t="shared" si="45"/>
        <v>0</v>
      </c>
      <c r="U195" s="134"/>
      <c r="V195" s="134"/>
      <c r="W195" s="134"/>
      <c r="X195" s="134"/>
    </row>
    <row r="196" spans="1:24" ht="15" customHeight="1">
      <c r="A196" s="288">
        <f t="shared" si="46"/>
        <v>7.1500000000000008E-2</v>
      </c>
      <c r="B196" s="289">
        <f t="shared" si="47"/>
        <v>5.9583333333333337E-3</v>
      </c>
      <c r="C196" s="197">
        <f t="shared" si="48"/>
        <v>15</v>
      </c>
      <c r="D196" s="290">
        <v>174</v>
      </c>
      <c r="E196" s="300">
        <f t="shared" si="58"/>
        <v>0</v>
      </c>
      <c r="F196" s="292">
        <f t="shared" si="49"/>
        <v>0</v>
      </c>
      <c r="G196" s="292">
        <f t="shared" si="50"/>
        <v>0</v>
      </c>
      <c r="H196" s="293">
        <f t="shared" si="51"/>
        <v>0</v>
      </c>
      <c r="I196" s="301">
        <f t="shared" si="59"/>
        <v>0</v>
      </c>
      <c r="J196" s="292">
        <f t="shared" si="52"/>
        <v>0</v>
      </c>
      <c r="K196" s="292">
        <f t="shared" si="53"/>
        <v>0</v>
      </c>
      <c r="L196" s="321">
        <f t="shared" si="62"/>
        <v>0</v>
      </c>
      <c r="M196" s="300">
        <f t="shared" si="60"/>
        <v>0</v>
      </c>
      <c r="N196" s="292">
        <f t="shared" si="54"/>
        <v>0</v>
      </c>
      <c r="O196" s="292">
        <f t="shared" si="55"/>
        <v>0</v>
      </c>
      <c r="P196" s="293">
        <f t="shared" si="44"/>
        <v>0</v>
      </c>
      <c r="Q196" s="301">
        <f t="shared" si="61"/>
        <v>0</v>
      </c>
      <c r="R196" s="292">
        <f t="shared" si="56"/>
        <v>0</v>
      </c>
      <c r="S196" s="292">
        <f t="shared" si="57"/>
        <v>0</v>
      </c>
      <c r="T196" s="321">
        <f t="shared" si="45"/>
        <v>0</v>
      </c>
      <c r="U196" s="134"/>
      <c r="V196" s="134"/>
      <c r="W196" s="134"/>
      <c r="X196" s="134"/>
    </row>
    <row r="197" spans="1:24" ht="15" customHeight="1">
      <c r="A197" s="288">
        <f t="shared" si="46"/>
        <v>7.1500000000000008E-2</v>
      </c>
      <c r="B197" s="289">
        <f t="shared" si="47"/>
        <v>5.9583333333333337E-3</v>
      </c>
      <c r="C197" s="197">
        <f t="shared" si="48"/>
        <v>15</v>
      </c>
      <c r="D197" s="290">
        <v>175</v>
      </c>
      <c r="E197" s="300">
        <f t="shared" si="58"/>
        <v>0</v>
      </c>
      <c r="F197" s="292">
        <f t="shared" si="49"/>
        <v>0</v>
      </c>
      <c r="G197" s="292">
        <f t="shared" si="50"/>
        <v>0</v>
      </c>
      <c r="H197" s="293">
        <f t="shared" si="51"/>
        <v>0</v>
      </c>
      <c r="I197" s="301">
        <f t="shared" si="59"/>
        <v>0</v>
      </c>
      <c r="J197" s="292">
        <f t="shared" si="52"/>
        <v>0</v>
      </c>
      <c r="K197" s="292">
        <f t="shared" si="53"/>
        <v>0</v>
      </c>
      <c r="L197" s="321">
        <f t="shared" si="62"/>
        <v>0</v>
      </c>
      <c r="M197" s="300">
        <f t="shared" si="60"/>
        <v>0</v>
      </c>
      <c r="N197" s="292">
        <f t="shared" si="54"/>
        <v>0</v>
      </c>
      <c r="O197" s="292">
        <f t="shared" si="55"/>
        <v>0</v>
      </c>
      <c r="P197" s="293">
        <f t="shared" si="44"/>
        <v>0</v>
      </c>
      <c r="Q197" s="301">
        <f t="shared" si="61"/>
        <v>0</v>
      </c>
      <c r="R197" s="292">
        <f t="shared" si="56"/>
        <v>0</v>
      </c>
      <c r="S197" s="292">
        <f t="shared" si="57"/>
        <v>0</v>
      </c>
      <c r="T197" s="321">
        <f t="shared" si="45"/>
        <v>0</v>
      </c>
      <c r="U197" s="134"/>
      <c r="V197" s="134"/>
      <c r="W197" s="134"/>
      <c r="X197" s="134"/>
    </row>
    <row r="198" spans="1:24" ht="15" customHeight="1">
      <c r="A198" s="288">
        <f t="shared" si="46"/>
        <v>7.1500000000000008E-2</v>
      </c>
      <c r="B198" s="289">
        <f t="shared" si="47"/>
        <v>5.9583333333333337E-3</v>
      </c>
      <c r="C198" s="197">
        <f t="shared" si="48"/>
        <v>15</v>
      </c>
      <c r="D198" s="290">
        <v>176</v>
      </c>
      <c r="E198" s="300">
        <f t="shared" si="58"/>
        <v>0</v>
      </c>
      <c r="F198" s="292">
        <f t="shared" si="49"/>
        <v>0</v>
      </c>
      <c r="G198" s="292">
        <f t="shared" si="50"/>
        <v>0</v>
      </c>
      <c r="H198" s="293">
        <f t="shared" si="51"/>
        <v>0</v>
      </c>
      <c r="I198" s="301">
        <f t="shared" si="59"/>
        <v>0</v>
      </c>
      <c r="J198" s="292">
        <f t="shared" si="52"/>
        <v>0</v>
      </c>
      <c r="K198" s="292">
        <f t="shared" si="53"/>
        <v>0</v>
      </c>
      <c r="L198" s="321">
        <f t="shared" si="62"/>
        <v>0</v>
      </c>
      <c r="M198" s="300">
        <f t="shared" si="60"/>
        <v>0</v>
      </c>
      <c r="N198" s="292">
        <f t="shared" si="54"/>
        <v>0</v>
      </c>
      <c r="O198" s="292">
        <f t="shared" si="55"/>
        <v>0</v>
      </c>
      <c r="P198" s="293">
        <f t="shared" si="44"/>
        <v>0</v>
      </c>
      <c r="Q198" s="301">
        <f t="shared" si="61"/>
        <v>0</v>
      </c>
      <c r="R198" s="292">
        <f t="shared" si="56"/>
        <v>0</v>
      </c>
      <c r="S198" s="292">
        <f t="shared" si="57"/>
        <v>0</v>
      </c>
      <c r="T198" s="321">
        <f t="shared" si="45"/>
        <v>0</v>
      </c>
      <c r="U198" s="134"/>
      <c r="V198" s="134"/>
      <c r="W198" s="134"/>
      <c r="X198" s="134"/>
    </row>
    <row r="199" spans="1:24" ht="15" customHeight="1">
      <c r="A199" s="288">
        <f t="shared" si="46"/>
        <v>7.1500000000000008E-2</v>
      </c>
      <c r="B199" s="289">
        <f t="shared" si="47"/>
        <v>5.9583333333333337E-3</v>
      </c>
      <c r="C199" s="197">
        <f t="shared" si="48"/>
        <v>15</v>
      </c>
      <c r="D199" s="290">
        <v>177</v>
      </c>
      <c r="E199" s="300">
        <f t="shared" si="58"/>
        <v>0</v>
      </c>
      <c r="F199" s="292">
        <f t="shared" si="49"/>
        <v>0</v>
      </c>
      <c r="G199" s="292">
        <f t="shared" si="50"/>
        <v>0</v>
      </c>
      <c r="H199" s="293">
        <f t="shared" si="51"/>
        <v>0</v>
      </c>
      <c r="I199" s="301">
        <f t="shared" si="59"/>
        <v>0</v>
      </c>
      <c r="J199" s="292">
        <f t="shared" si="52"/>
        <v>0</v>
      </c>
      <c r="K199" s="292">
        <f t="shared" si="53"/>
        <v>0</v>
      </c>
      <c r="L199" s="321">
        <f t="shared" si="62"/>
        <v>0</v>
      </c>
      <c r="M199" s="300">
        <f t="shared" si="60"/>
        <v>0</v>
      </c>
      <c r="N199" s="292">
        <f t="shared" si="54"/>
        <v>0</v>
      </c>
      <c r="O199" s="292">
        <f t="shared" si="55"/>
        <v>0</v>
      </c>
      <c r="P199" s="293">
        <f t="shared" ref="P199:P262" si="63">IF(M199&lt;$M$10,M199+N199,$M$11)</f>
        <v>0</v>
      </c>
      <c r="Q199" s="301">
        <f t="shared" si="61"/>
        <v>0</v>
      </c>
      <c r="R199" s="292">
        <f t="shared" si="56"/>
        <v>0</v>
      </c>
      <c r="S199" s="292">
        <f t="shared" si="57"/>
        <v>0</v>
      </c>
      <c r="T199" s="321">
        <f t="shared" si="45"/>
        <v>0</v>
      </c>
      <c r="U199" s="134"/>
      <c r="V199" s="134"/>
      <c r="W199" s="134"/>
      <c r="X199" s="134"/>
    </row>
    <row r="200" spans="1:24" ht="15" customHeight="1">
      <c r="A200" s="288">
        <f t="shared" si="46"/>
        <v>7.1500000000000008E-2</v>
      </c>
      <c r="B200" s="289">
        <f t="shared" si="47"/>
        <v>5.9583333333333337E-3</v>
      </c>
      <c r="C200" s="197">
        <f t="shared" si="48"/>
        <v>15</v>
      </c>
      <c r="D200" s="290">
        <v>178</v>
      </c>
      <c r="E200" s="300">
        <f t="shared" si="58"/>
        <v>0</v>
      </c>
      <c r="F200" s="292">
        <f t="shared" si="49"/>
        <v>0</v>
      </c>
      <c r="G200" s="292">
        <f t="shared" si="50"/>
        <v>0</v>
      </c>
      <c r="H200" s="293">
        <f t="shared" si="51"/>
        <v>0</v>
      </c>
      <c r="I200" s="301">
        <f t="shared" si="59"/>
        <v>0</v>
      </c>
      <c r="J200" s="292">
        <f t="shared" si="52"/>
        <v>0</v>
      </c>
      <c r="K200" s="292">
        <f t="shared" si="53"/>
        <v>0</v>
      </c>
      <c r="L200" s="321">
        <f t="shared" si="62"/>
        <v>0</v>
      </c>
      <c r="M200" s="300">
        <f t="shared" si="60"/>
        <v>0</v>
      </c>
      <c r="N200" s="292">
        <f t="shared" si="54"/>
        <v>0</v>
      </c>
      <c r="O200" s="292">
        <f t="shared" si="55"/>
        <v>0</v>
      </c>
      <c r="P200" s="293">
        <f t="shared" si="63"/>
        <v>0</v>
      </c>
      <c r="Q200" s="301">
        <f t="shared" si="61"/>
        <v>0</v>
      </c>
      <c r="R200" s="292">
        <f t="shared" si="56"/>
        <v>0</v>
      </c>
      <c r="S200" s="292">
        <f t="shared" si="57"/>
        <v>0</v>
      </c>
      <c r="T200" s="321">
        <f t="shared" si="45"/>
        <v>0</v>
      </c>
      <c r="U200" s="134"/>
      <c r="V200" s="134"/>
      <c r="W200" s="134"/>
      <c r="X200" s="134"/>
    </row>
    <row r="201" spans="1:24" ht="15" customHeight="1">
      <c r="A201" s="288">
        <f t="shared" si="46"/>
        <v>7.1500000000000008E-2</v>
      </c>
      <c r="B201" s="289">
        <f t="shared" si="47"/>
        <v>5.9583333333333337E-3</v>
      </c>
      <c r="C201" s="197">
        <f t="shared" si="48"/>
        <v>15</v>
      </c>
      <c r="D201" s="290">
        <v>179</v>
      </c>
      <c r="E201" s="300">
        <f t="shared" si="58"/>
        <v>0</v>
      </c>
      <c r="F201" s="292">
        <f t="shared" si="49"/>
        <v>0</v>
      </c>
      <c r="G201" s="292">
        <f t="shared" si="50"/>
        <v>0</v>
      </c>
      <c r="H201" s="293">
        <f t="shared" si="51"/>
        <v>0</v>
      </c>
      <c r="I201" s="301">
        <f t="shared" si="59"/>
        <v>0</v>
      </c>
      <c r="J201" s="292">
        <f t="shared" si="52"/>
        <v>0</v>
      </c>
      <c r="K201" s="292">
        <f t="shared" si="53"/>
        <v>0</v>
      </c>
      <c r="L201" s="321">
        <f t="shared" si="62"/>
        <v>0</v>
      </c>
      <c r="M201" s="300">
        <f t="shared" si="60"/>
        <v>0</v>
      </c>
      <c r="N201" s="292">
        <f t="shared" si="54"/>
        <v>0</v>
      </c>
      <c r="O201" s="292">
        <f t="shared" si="55"/>
        <v>0</v>
      </c>
      <c r="P201" s="293">
        <f t="shared" si="63"/>
        <v>0</v>
      </c>
      <c r="Q201" s="301">
        <f t="shared" si="61"/>
        <v>0</v>
      </c>
      <c r="R201" s="292">
        <f t="shared" si="56"/>
        <v>0</v>
      </c>
      <c r="S201" s="292">
        <f t="shared" si="57"/>
        <v>0</v>
      </c>
      <c r="T201" s="321">
        <f t="shared" si="45"/>
        <v>0</v>
      </c>
      <c r="U201" s="134"/>
      <c r="V201" s="134"/>
      <c r="W201" s="134"/>
      <c r="X201" s="134"/>
    </row>
    <row r="202" spans="1:24" ht="15" customHeight="1">
      <c r="A202" s="288">
        <f t="shared" si="46"/>
        <v>7.1500000000000008E-2</v>
      </c>
      <c r="B202" s="289">
        <f t="shared" si="47"/>
        <v>5.9583333333333337E-3</v>
      </c>
      <c r="C202" s="197">
        <f t="shared" si="48"/>
        <v>15</v>
      </c>
      <c r="D202" s="290">
        <v>180</v>
      </c>
      <c r="E202" s="300">
        <f t="shared" si="58"/>
        <v>0</v>
      </c>
      <c r="F202" s="292">
        <f t="shared" si="49"/>
        <v>0</v>
      </c>
      <c r="G202" s="292">
        <f t="shared" si="50"/>
        <v>0</v>
      </c>
      <c r="H202" s="293">
        <f t="shared" si="51"/>
        <v>0</v>
      </c>
      <c r="I202" s="301">
        <f t="shared" si="59"/>
        <v>0</v>
      </c>
      <c r="J202" s="292">
        <f t="shared" si="52"/>
        <v>0</v>
      </c>
      <c r="K202" s="292">
        <f t="shared" si="53"/>
        <v>0</v>
      </c>
      <c r="L202" s="321">
        <f t="shared" si="62"/>
        <v>0</v>
      </c>
      <c r="M202" s="300">
        <f t="shared" si="60"/>
        <v>0</v>
      </c>
      <c r="N202" s="292">
        <f t="shared" si="54"/>
        <v>0</v>
      </c>
      <c r="O202" s="292">
        <f t="shared" si="55"/>
        <v>0</v>
      </c>
      <c r="P202" s="293">
        <f t="shared" si="63"/>
        <v>0</v>
      </c>
      <c r="Q202" s="301">
        <f t="shared" si="61"/>
        <v>0</v>
      </c>
      <c r="R202" s="292">
        <f t="shared" si="56"/>
        <v>0</v>
      </c>
      <c r="S202" s="292">
        <f t="shared" si="57"/>
        <v>0</v>
      </c>
      <c r="T202" s="321">
        <f t="shared" si="45"/>
        <v>0</v>
      </c>
      <c r="U202" s="134"/>
      <c r="V202" s="134"/>
      <c r="W202" s="134"/>
      <c r="X202" s="134"/>
    </row>
    <row r="203" spans="1:24" ht="15" customHeight="1">
      <c r="A203" s="288">
        <f t="shared" si="46"/>
        <v>7.1500000000000008E-2</v>
      </c>
      <c r="B203" s="289">
        <f t="shared" si="47"/>
        <v>5.9583333333333337E-3</v>
      </c>
      <c r="C203" s="197">
        <f t="shared" si="48"/>
        <v>16</v>
      </c>
      <c r="D203" s="290">
        <v>181</v>
      </c>
      <c r="E203" s="300">
        <f t="shared" si="58"/>
        <v>0</v>
      </c>
      <c r="F203" s="292">
        <f t="shared" si="49"/>
        <v>0</v>
      </c>
      <c r="G203" s="292">
        <f t="shared" si="50"/>
        <v>0</v>
      </c>
      <c r="H203" s="293">
        <f t="shared" si="51"/>
        <v>0</v>
      </c>
      <c r="I203" s="301">
        <f t="shared" si="59"/>
        <v>0</v>
      </c>
      <c r="J203" s="292">
        <f t="shared" si="52"/>
        <v>0</v>
      </c>
      <c r="K203" s="292">
        <f t="shared" si="53"/>
        <v>0</v>
      </c>
      <c r="L203" s="321">
        <f t="shared" si="62"/>
        <v>0</v>
      </c>
      <c r="M203" s="300">
        <f t="shared" si="60"/>
        <v>0</v>
      </c>
      <c r="N203" s="292">
        <f t="shared" si="54"/>
        <v>0</v>
      </c>
      <c r="O203" s="292">
        <f t="shared" si="55"/>
        <v>0</v>
      </c>
      <c r="P203" s="293">
        <f t="shared" si="63"/>
        <v>0</v>
      </c>
      <c r="Q203" s="301">
        <f t="shared" si="61"/>
        <v>0</v>
      </c>
      <c r="R203" s="292">
        <f t="shared" si="56"/>
        <v>0</v>
      </c>
      <c r="S203" s="292">
        <f t="shared" si="57"/>
        <v>0</v>
      </c>
      <c r="T203" s="321">
        <f t="shared" si="45"/>
        <v>0</v>
      </c>
      <c r="U203" s="134"/>
      <c r="V203" s="134"/>
      <c r="W203" s="134"/>
      <c r="X203" s="134"/>
    </row>
    <row r="204" spans="1:24" ht="15" customHeight="1">
      <c r="A204" s="288">
        <f t="shared" si="46"/>
        <v>7.1500000000000008E-2</v>
      </c>
      <c r="B204" s="289">
        <f t="shared" si="47"/>
        <v>5.9583333333333337E-3</v>
      </c>
      <c r="C204" s="197">
        <f t="shared" si="48"/>
        <v>16</v>
      </c>
      <c r="D204" s="290">
        <v>182</v>
      </c>
      <c r="E204" s="300">
        <f t="shared" si="58"/>
        <v>0</v>
      </c>
      <c r="F204" s="292">
        <f t="shared" si="49"/>
        <v>0</v>
      </c>
      <c r="G204" s="292">
        <f t="shared" si="50"/>
        <v>0</v>
      </c>
      <c r="H204" s="293">
        <f t="shared" si="51"/>
        <v>0</v>
      </c>
      <c r="I204" s="301">
        <f t="shared" si="59"/>
        <v>0</v>
      </c>
      <c r="J204" s="292">
        <f t="shared" si="52"/>
        <v>0</v>
      </c>
      <c r="K204" s="292">
        <f t="shared" si="53"/>
        <v>0</v>
      </c>
      <c r="L204" s="321">
        <f t="shared" si="62"/>
        <v>0</v>
      </c>
      <c r="M204" s="300">
        <f t="shared" si="60"/>
        <v>0</v>
      </c>
      <c r="N204" s="292">
        <f t="shared" si="54"/>
        <v>0</v>
      </c>
      <c r="O204" s="292">
        <f t="shared" si="55"/>
        <v>0</v>
      </c>
      <c r="P204" s="293">
        <f t="shared" si="63"/>
        <v>0</v>
      </c>
      <c r="Q204" s="301">
        <f t="shared" si="61"/>
        <v>0</v>
      </c>
      <c r="R204" s="292">
        <f t="shared" si="56"/>
        <v>0</v>
      </c>
      <c r="S204" s="292">
        <f t="shared" si="57"/>
        <v>0</v>
      </c>
      <c r="T204" s="321">
        <f t="shared" si="45"/>
        <v>0</v>
      </c>
      <c r="U204" s="134"/>
      <c r="V204" s="134"/>
      <c r="W204" s="134"/>
      <c r="X204" s="134"/>
    </row>
    <row r="205" spans="1:24" ht="15" customHeight="1">
      <c r="A205" s="288">
        <f t="shared" si="46"/>
        <v>7.1500000000000008E-2</v>
      </c>
      <c r="B205" s="289">
        <f t="shared" si="47"/>
        <v>5.9583333333333337E-3</v>
      </c>
      <c r="C205" s="197">
        <f t="shared" si="48"/>
        <v>16</v>
      </c>
      <c r="D205" s="290">
        <v>183</v>
      </c>
      <c r="E205" s="300">
        <f t="shared" si="58"/>
        <v>0</v>
      </c>
      <c r="F205" s="292">
        <f t="shared" si="49"/>
        <v>0</v>
      </c>
      <c r="G205" s="292">
        <f t="shared" si="50"/>
        <v>0</v>
      </c>
      <c r="H205" s="293">
        <f t="shared" si="51"/>
        <v>0</v>
      </c>
      <c r="I205" s="301">
        <f t="shared" si="59"/>
        <v>0</v>
      </c>
      <c r="J205" s="292">
        <f t="shared" si="52"/>
        <v>0</v>
      </c>
      <c r="K205" s="292">
        <f t="shared" si="53"/>
        <v>0</v>
      </c>
      <c r="L205" s="321">
        <f t="shared" si="62"/>
        <v>0</v>
      </c>
      <c r="M205" s="300">
        <f t="shared" si="60"/>
        <v>0</v>
      </c>
      <c r="N205" s="292">
        <f t="shared" si="54"/>
        <v>0</v>
      </c>
      <c r="O205" s="292">
        <f t="shared" si="55"/>
        <v>0</v>
      </c>
      <c r="P205" s="293">
        <f t="shared" si="63"/>
        <v>0</v>
      </c>
      <c r="Q205" s="301">
        <f t="shared" si="61"/>
        <v>0</v>
      </c>
      <c r="R205" s="292">
        <f t="shared" si="56"/>
        <v>0</v>
      </c>
      <c r="S205" s="292">
        <f t="shared" si="57"/>
        <v>0</v>
      </c>
      <c r="T205" s="321">
        <f t="shared" si="45"/>
        <v>0</v>
      </c>
      <c r="U205" s="134"/>
      <c r="V205" s="134"/>
      <c r="W205" s="134"/>
      <c r="X205" s="134"/>
    </row>
    <row r="206" spans="1:24" ht="15" customHeight="1">
      <c r="A206" s="288">
        <f t="shared" si="46"/>
        <v>7.1500000000000008E-2</v>
      </c>
      <c r="B206" s="289">
        <f t="shared" si="47"/>
        <v>5.9583333333333337E-3</v>
      </c>
      <c r="C206" s="197">
        <f t="shared" si="48"/>
        <v>16</v>
      </c>
      <c r="D206" s="290">
        <v>184</v>
      </c>
      <c r="E206" s="300">
        <f t="shared" si="58"/>
        <v>0</v>
      </c>
      <c r="F206" s="292">
        <f t="shared" si="49"/>
        <v>0</v>
      </c>
      <c r="G206" s="292">
        <f t="shared" si="50"/>
        <v>0</v>
      </c>
      <c r="H206" s="293">
        <f t="shared" si="51"/>
        <v>0</v>
      </c>
      <c r="I206" s="301">
        <f t="shared" si="59"/>
        <v>0</v>
      </c>
      <c r="J206" s="292">
        <f t="shared" si="52"/>
        <v>0</v>
      </c>
      <c r="K206" s="292">
        <f t="shared" si="53"/>
        <v>0</v>
      </c>
      <c r="L206" s="321">
        <f t="shared" si="62"/>
        <v>0</v>
      </c>
      <c r="M206" s="300">
        <f t="shared" si="60"/>
        <v>0</v>
      </c>
      <c r="N206" s="292">
        <f t="shared" si="54"/>
        <v>0</v>
      </c>
      <c r="O206" s="292">
        <f t="shared" si="55"/>
        <v>0</v>
      </c>
      <c r="P206" s="293">
        <f t="shared" si="63"/>
        <v>0</v>
      </c>
      <c r="Q206" s="301">
        <f t="shared" si="61"/>
        <v>0</v>
      </c>
      <c r="R206" s="292">
        <f t="shared" si="56"/>
        <v>0</v>
      </c>
      <c r="S206" s="292">
        <f t="shared" si="57"/>
        <v>0</v>
      </c>
      <c r="T206" s="321">
        <f t="shared" si="45"/>
        <v>0</v>
      </c>
      <c r="U206" s="134"/>
      <c r="V206" s="134"/>
      <c r="W206" s="134"/>
      <c r="X206" s="134"/>
    </row>
    <row r="207" spans="1:24" ht="15" customHeight="1">
      <c r="A207" s="288">
        <f t="shared" si="46"/>
        <v>7.1500000000000008E-2</v>
      </c>
      <c r="B207" s="289">
        <f t="shared" si="47"/>
        <v>5.9583333333333337E-3</v>
      </c>
      <c r="C207" s="197">
        <f t="shared" si="48"/>
        <v>16</v>
      </c>
      <c r="D207" s="290">
        <v>185</v>
      </c>
      <c r="E207" s="300">
        <f t="shared" si="58"/>
        <v>0</v>
      </c>
      <c r="F207" s="292">
        <f t="shared" si="49"/>
        <v>0</v>
      </c>
      <c r="G207" s="292">
        <f t="shared" si="50"/>
        <v>0</v>
      </c>
      <c r="H207" s="293">
        <f t="shared" si="51"/>
        <v>0</v>
      </c>
      <c r="I207" s="301">
        <f t="shared" si="59"/>
        <v>0</v>
      </c>
      <c r="J207" s="292">
        <f t="shared" si="52"/>
        <v>0</v>
      </c>
      <c r="K207" s="292">
        <f t="shared" si="53"/>
        <v>0</v>
      </c>
      <c r="L207" s="321">
        <f t="shared" si="62"/>
        <v>0</v>
      </c>
      <c r="M207" s="300">
        <f t="shared" si="60"/>
        <v>0</v>
      </c>
      <c r="N207" s="292">
        <f t="shared" si="54"/>
        <v>0</v>
      </c>
      <c r="O207" s="292">
        <f t="shared" si="55"/>
        <v>0</v>
      </c>
      <c r="P207" s="293">
        <f t="shared" si="63"/>
        <v>0</v>
      </c>
      <c r="Q207" s="301">
        <f t="shared" si="61"/>
        <v>0</v>
      </c>
      <c r="R207" s="292">
        <f t="shared" si="56"/>
        <v>0</v>
      </c>
      <c r="S207" s="292">
        <f t="shared" si="57"/>
        <v>0</v>
      </c>
      <c r="T207" s="321">
        <f t="shared" si="45"/>
        <v>0</v>
      </c>
      <c r="U207" s="134"/>
      <c r="V207" s="134"/>
      <c r="W207" s="134"/>
      <c r="X207" s="134"/>
    </row>
    <row r="208" spans="1:24" ht="15" customHeight="1">
      <c r="A208" s="288">
        <f t="shared" si="46"/>
        <v>7.1500000000000008E-2</v>
      </c>
      <c r="B208" s="289">
        <f t="shared" si="47"/>
        <v>5.9583333333333337E-3</v>
      </c>
      <c r="C208" s="197">
        <f t="shared" si="48"/>
        <v>16</v>
      </c>
      <c r="D208" s="290">
        <v>186</v>
      </c>
      <c r="E208" s="300">
        <f t="shared" si="58"/>
        <v>0</v>
      </c>
      <c r="F208" s="292">
        <f t="shared" si="49"/>
        <v>0</v>
      </c>
      <c r="G208" s="292">
        <f t="shared" si="50"/>
        <v>0</v>
      </c>
      <c r="H208" s="293">
        <f t="shared" si="51"/>
        <v>0</v>
      </c>
      <c r="I208" s="301">
        <f t="shared" si="59"/>
        <v>0</v>
      </c>
      <c r="J208" s="292">
        <f t="shared" si="52"/>
        <v>0</v>
      </c>
      <c r="K208" s="292">
        <f t="shared" si="53"/>
        <v>0</v>
      </c>
      <c r="L208" s="321">
        <f t="shared" si="62"/>
        <v>0</v>
      </c>
      <c r="M208" s="300">
        <f t="shared" si="60"/>
        <v>0</v>
      </c>
      <c r="N208" s="292">
        <f t="shared" si="54"/>
        <v>0</v>
      </c>
      <c r="O208" s="292">
        <f t="shared" si="55"/>
        <v>0</v>
      </c>
      <c r="P208" s="293">
        <f t="shared" si="63"/>
        <v>0</v>
      </c>
      <c r="Q208" s="301">
        <f t="shared" si="61"/>
        <v>0</v>
      </c>
      <c r="R208" s="292">
        <f t="shared" si="56"/>
        <v>0</v>
      </c>
      <c r="S208" s="292">
        <f t="shared" si="57"/>
        <v>0</v>
      </c>
      <c r="T208" s="321">
        <f t="shared" si="45"/>
        <v>0</v>
      </c>
      <c r="U208" s="134"/>
      <c r="V208" s="134"/>
      <c r="W208" s="134"/>
      <c r="X208" s="134"/>
    </row>
    <row r="209" spans="1:24" ht="15" customHeight="1">
      <c r="A209" s="288">
        <f t="shared" si="46"/>
        <v>7.1500000000000008E-2</v>
      </c>
      <c r="B209" s="289">
        <f t="shared" si="47"/>
        <v>5.9583333333333337E-3</v>
      </c>
      <c r="C209" s="197">
        <f t="shared" si="48"/>
        <v>16</v>
      </c>
      <c r="D209" s="290">
        <v>187</v>
      </c>
      <c r="E209" s="300">
        <f t="shared" si="58"/>
        <v>0</v>
      </c>
      <c r="F209" s="292">
        <f t="shared" si="49"/>
        <v>0</v>
      </c>
      <c r="G209" s="292">
        <f t="shared" si="50"/>
        <v>0</v>
      </c>
      <c r="H209" s="293">
        <f t="shared" si="51"/>
        <v>0</v>
      </c>
      <c r="I209" s="301">
        <f t="shared" si="59"/>
        <v>0</v>
      </c>
      <c r="J209" s="292">
        <f t="shared" si="52"/>
        <v>0</v>
      </c>
      <c r="K209" s="292">
        <f t="shared" si="53"/>
        <v>0</v>
      </c>
      <c r="L209" s="321">
        <f t="shared" si="62"/>
        <v>0</v>
      </c>
      <c r="M209" s="300">
        <f t="shared" si="60"/>
        <v>0</v>
      </c>
      <c r="N209" s="292">
        <f t="shared" si="54"/>
        <v>0</v>
      </c>
      <c r="O209" s="292">
        <f t="shared" si="55"/>
        <v>0</v>
      </c>
      <c r="P209" s="293">
        <f t="shared" si="63"/>
        <v>0</v>
      </c>
      <c r="Q209" s="301">
        <f t="shared" si="61"/>
        <v>0</v>
      </c>
      <c r="R209" s="292">
        <f t="shared" si="56"/>
        <v>0</v>
      </c>
      <c r="S209" s="292">
        <f t="shared" si="57"/>
        <v>0</v>
      </c>
      <c r="T209" s="321">
        <f t="shared" si="45"/>
        <v>0</v>
      </c>
      <c r="U209" s="134"/>
      <c r="V209" s="134"/>
      <c r="W209" s="134"/>
      <c r="X209" s="134"/>
    </row>
    <row r="210" spans="1:24" ht="15" customHeight="1">
      <c r="A210" s="288">
        <f t="shared" si="46"/>
        <v>7.1500000000000008E-2</v>
      </c>
      <c r="B210" s="289">
        <f t="shared" si="47"/>
        <v>5.9583333333333337E-3</v>
      </c>
      <c r="C210" s="197">
        <f t="shared" si="48"/>
        <v>16</v>
      </c>
      <c r="D210" s="290">
        <v>188</v>
      </c>
      <c r="E210" s="300">
        <f t="shared" si="58"/>
        <v>0</v>
      </c>
      <c r="F210" s="292">
        <f t="shared" si="49"/>
        <v>0</v>
      </c>
      <c r="G210" s="292">
        <f t="shared" si="50"/>
        <v>0</v>
      </c>
      <c r="H210" s="293">
        <f t="shared" si="51"/>
        <v>0</v>
      </c>
      <c r="I210" s="301">
        <f t="shared" si="59"/>
        <v>0</v>
      </c>
      <c r="J210" s="292">
        <f t="shared" si="52"/>
        <v>0</v>
      </c>
      <c r="K210" s="292">
        <f t="shared" si="53"/>
        <v>0</v>
      </c>
      <c r="L210" s="321">
        <f t="shared" si="62"/>
        <v>0</v>
      </c>
      <c r="M210" s="300">
        <f t="shared" si="60"/>
        <v>0</v>
      </c>
      <c r="N210" s="292">
        <f t="shared" si="54"/>
        <v>0</v>
      </c>
      <c r="O210" s="292">
        <f t="shared" si="55"/>
        <v>0</v>
      </c>
      <c r="P210" s="293">
        <f t="shared" si="63"/>
        <v>0</v>
      </c>
      <c r="Q210" s="301">
        <f t="shared" si="61"/>
        <v>0</v>
      </c>
      <c r="R210" s="292">
        <f t="shared" si="56"/>
        <v>0</v>
      </c>
      <c r="S210" s="292">
        <f t="shared" si="57"/>
        <v>0</v>
      </c>
      <c r="T210" s="321">
        <f t="shared" si="45"/>
        <v>0</v>
      </c>
      <c r="U210" s="134"/>
      <c r="V210" s="134"/>
      <c r="W210" s="134"/>
      <c r="X210" s="134"/>
    </row>
    <row r="211" spans="1:24" ht="15" customHeight="1">
      <c r="A211" s="288">
        <f t="shared" si="46"/>
        <v>7.1500000000000008E-2</v>
      </c>
      <c r="B211" s="289">
        <f t="shared" si="47"/>
        <v>5.9583333333333337E-3</v>
      </c>
      <c r="C211" s="197">
        <f t="shared" si="48"/>
        <v>16</v>
      </c>
      <c r="D211" s="290">
        <v>189</v>
      </c>
      <c r="E211" s="300">
        <f t="shared" si="58"/>
        <v>0</v>
      </c>
      <c r="F211" s="292">
        <f t="shared" si="49"/>
        <v>0</v>
      </c>
      <c r="G211" s="292">
        <f t="shared" si="50"/>
        <v>0</v>
      </c>
      <c r="H211" s="293">
        <f t="shared" si="51"/>
        <v>0</v>
      </c>
      <c r="I211" s="301">
        <f t="shared" si="59"/>
        <v>0</v>
      </c>
      <c r="J211" s="292">
        <f t="shared" si="52"/>
        <v>0</v>
      </c>
      <c r="K211" s="292">
        <f t="shared" si="53"/>
        <v>0</v>
      </c>
      <c r="L211" s="321">
        <f t="shared" si="62"/>
        <v>0</v>
      </c>
      <c r="M211" s="300">
        <f t="shared" si="60"/>
        <v>0</v>
      </c>
      <c r="N211" s="292">
        <f t="shared" si="54"/>
        <v>0</v>
      </c>
      <c r="O211" s="292">
        <f t="shared" si="55"/>
        <v>0</v>
      </c>
      <c r="P211" s="293">
        <f t="shared" si="63"/>
        <v>0</v>
      </c>
      <c r="Q211" s="301">
        <f t="shared" si="61"/>
        <v>0</v>
      </c>
      <c r="R211" s="292">
        <f t="shared" si="56"/>
        <v>0</v>
      </c>
      <c r="S211" s="292">
        <f t="shared" si="57"/>
        <v>0</v>
      </c>
      <c r="T211" s="321">
        <f t="shared" ref="T211:T274" si="64">IF(Q211&lt;$M$17,Q211+R211,$M$17)</f>
        <v>0</v>
      </c>
      <c r="U211" s="134"/>
      <c r="V211" s="134"/>
      <c r="W211" s="134"/>
      <c r="X211" s="134"/>
    </row>
    <row r="212" spans="1:24" ht="15" customHeight="1">
      <c r="A212" s="288">
        <f t="shared" si="46"/>
        <v>7.1500000000000008E-2</v>
      </c>
      <c r="B212" s="289">
        <f t="shared" si="47"/>
        <v>5.9583333333333337E-3</v>
      </c>
      <c r="C212" s="197">
        <f t="shared" si="48"/>
        <v>16</v>
      </c>
      <c r="D212" s="290">
        <v>190</v>
      </c>
      <c r="E212" s="300">
        <f t="shared" si="58"/>
        <v>0</v>
      </c>
      <c r="F212" s="292">
        <f t="shared" si="49"/>
        <v>0</v>
      </c>
      <c r="G212" s="292">
        <f t="shared" si="50"/>
        <v>0</v>
      </c>
      <c r="H212" s="293">
        <f t="shared" si="51"/>
        <v>0</v>
      </c>
      <c r="I212" s="301">
        <f t="shared" si="59"/>
        <v>0</v>
      </c>
      <c r="J212" s="292">
        <f t="shared" si="52"/>
        <v>0</v>
      </c>
      <c r="K212" s="292">
        <f t="shared" si="53"/>
        <v>0</v>
      </c>
      <c r="L212" s="321">
        <f t="shared" si="62"/>
        <v>0</v>
      </c>
      <c r="M212" s="300">
        <f t="shared" si="60"/>
        <v>0</v>
      </c>
      <c r="N212" s="292">
        <f t="shared" si="54"/>
        <v>0</v>
      </c>
      <c r="O212" s="292">
        <f t="shared" si="55"/>
        <v>0</v>
      </c>
      <c r="P212" s="293">
        <f t="shared" si="63"/>
        <v>0</v>
      </c>
      <c r="Q212" s="301">
        <f t="shared" si="61"/>
        <v>0</v>
      </c>
      <c r="R212" s="292">
        <f t="shared" si="56"/>
        <v>0</v>
      </c>
      <c r="S212" s="292">
        <f t="shared" si="57"/>
        <v>0</v>
      </c>
      <c r="T212" s="321">
        <f t="shared" si="64"/>
        <v>0</v>
      </c>
      <c r="U212" s="134"/>
      <c r="V212" s="134"/>
      <c r="W212" s="134"/>
      <c r="X212" s="134"/>
    </row>
    <row r="213" spans="1:24" ht="15" customHeight="1">
      <c r="A213" s="288">
        <f t="shared" si="46"/>
        <v>7.1500000000000008E-2</v>
      </c>
      <c r="B213" s="289">
        <f t="shared" si="47"/>
        <v>5.9583333333333337E-3</v>
      </c>
      <c r="C213" s="197">
        <f t="shared" si="48"/>
        <v>16</v>
      </c>
      <c r="D213" s="290">
        <v>191</v>
      </c>
      <c r="E213" s="300">
        <f t="shared" si="58"/>
        <v>0</v>
      </c>
      <c r="F213" s="292">
        <f t="shared" si="49"/>
        <v>0</v>
      </c>
      <c r="G213" s="292">
        <f t="shared" si="50"/>
        <v>0</v>
      </c>
      <c r="H213" s="293">
        <f t="shared" si="51"/>
        <v>0</v>
      </c>
      <c r="I213" s="301">
        <f t="shared" si="59"/>
        <v>0</v>
      </c>
      <c r="J213" s="292">
        <f t="shared" si="52"/>
        <v>0</v>
      </c>
      <c r="K213" s="292">
        <f t="shared" si="53"/>
        <v>0</v>
      </c>
      <c r="L213" s="321">
        <f t="shared" si="62"/>
        <v>0</v>
      </c>
      <c r="M213" s="300">
        <f t="shared" si="60"/>
        <v>0</v>
      </c>
      <c r="N213" s="292">
        <f t="shared" si="54"/>
        <v>0</v>
      </c>
      <c r="O213" s="292">
        <f t="shared" si="55"/>
        <v>0</v>
      </c>
      <c r="P213" s="293">
        <f t="shared" si="63"/>
        <v>0</v>
      </c>
      <c r="Q213" s="301">
        <f t="shared" si="61"/>
        <v>0</v>
      </c>
      <c r="R213" s="292">
        <f t="shared" si="56"/>
        <v>0</v>
      </c>
      <c r="S213" s="292">
        <f t="shared" si="57"/>
        <v>0</v>
      </c>
      <c r="T213" s="321">
        <f t="shared" si="64"/>
        <v>0</v>
      </c>
      <c r="U213" s="134"/>
      <c r="V213" s="134"/>
      <c r="W213" s="134"/>
      <c r="X213" s="134"/>
    </row>
    <row r="214" spans="1:24" ht="15" customHeight="1">
      <c r="A214" s="288">
        <f t="shared" si="46"/>
        <v>7.1500000000000008E-2</v>
      </c>
      <c r="B214" s="289">
        <f t="shared" si="47"/>
        <v>5.9583333333333337E-3</v>
      </c>
      <c r="C214" s="197">
        <f t="shared" si="48"/>
        <v>16</v>
      </c>
      <c r="D214" s="290">
        <v>192</v>
      </c>
      <c r="E214" s="300">
        <f t="shared" si="58"/>
        <v>0</v>
      </c>
      <c r="F214" s="292">
        <f t="shared" si="49"/>
        <v>0</v>
      </c>
      <c r="G214" s="292">
        <f t="shared" si="50"/>
        <v>0</v>
      </c>
      <c r="H214" s="293">
        <f t="shared" si="51"/>
        <v>0</v>
      </c>
      <c r="I214" s="301">
        <f t="shared" si="59"/>
        <v>0</v>
      </c>
      <c r="J214" s="292">
        <f t="shared" si="52"/>
        <v>0</v>
      </c>
      <c r="K214" s="292">
        <f t="shared" si="53"/>
        <v>0</v>
      </c>
      <c r="L214" s="321">
        <f t="shared" si="62"/>
        <v>0</v>
      </c>
      <c r="M214" s="300">
        <f t="shared" si="60"/>
        <v>0</v>
      </c>
      <c r="N214" s="292">
        <f t="shared" si="54"/>
        <v>0</v>
      </c>
      <c r="O214" s="292">
        <f t="shared" si="55"/>
        <v>0</v>
      </c>
      <c r="P214" s="293">
        <f t="shared" si="63"/>
        <v>0</v>
      </c>
      <c r="Q214" s="301">
        <f t="shared" si="61"/>
        <v>0</v>
      </c>
      <c r="R214" s="292">
        <f t="shared" si="56"/>
        <v>0</v>
      </c>
      <c r="S214" s="292">
        <f t="shared" si="57"/>
        <v>0</v>
      </c>
      <c r="T214" s="321">
        <f t="shared" si="64"/>
        <v>0</v>
      </c>
      <c r="U214" s="134"/>
      <c r="V214" s="134"/>
      <c r="W214" s="134"/>
      <c r="X214" s="134"/>
    </row>
    <row r="215" spans="1:24" ht="15" customHeight="1">
      <c r="A215" s="288">
        <f t="shared" ref="A215:A278" si="65">VLOOKUP(D215,$A$7:$B$11,2)</f>
        <v>7.1500000000000008E-2</v>
      </c>
      <c r="B215" s="289">
        <f t="shared" ref="B215:B278" si="66">A215/12</f>
        <v>5.9583333333333337E-3</v>
      </c>
      <c r="C215" s="197">
        <f t="shared" ref="C215:C278" si="67">INT((D215+11)/12)</f>
        <v>17</v>
      </c>
      <c r="D215" s="290">
        <v>193</v>
      </c>
      <c r="E215" s="300">
        <f t="shared" si="58"/>
        <v>0</v>
      </c>
      <c r="F215" s="292">
        <f t="shared" ref="F215:F278" si="68">ROUND(E215*$B215,2)</f>
        <v>0</v>
      </c>
      <c r="G215" s="292">
        <f t="shared" ref="G215:G278" si="69">IF(E215&lt;H215,E215,H215-F215)</f>
        <v>0</v>
      </c>
      <c r="H215" s="293">
        <f t="shared" ref="H215:H278" si="70">IF(E215&lt;$M$4,E215+F215,$M$4)</f>
        <v>0</v>
      </c>
      <c r="I215" s="301">
        <f t="shared" si="59"/>
        <v>0</v>
      </c>
      <c r="J215" s="292">
        <f t="shared" ref="J215:J278" si="71">ROUND(I215*$B215,2)</f>
        <v>0</v>
      </c>
      <c r="K215" s="292">
        <f t="shared" ref="K215:K278" si="72">IF(I215&lt;L215,I215,L215-J215)</f>
        <v>0</v>
      </c>
      <c r="L215" s="321">
        <f t="shared" si="62"/>
        <v>0</v>
      </c>
      <c r="M215" s="300">
        <f t="shared" si="60"/>
        <v>0</v>
      </c>
      <c r="N215" s="292">
        <f t="shared" ref="N215:N278" si="73">ROUND(M215*$B215,2)</f>
        <v>0</v>
      </c>
      <c r="O215" s="292">
        <f t="shared" ref="O215:O278" si="74">IF(M215&lt;P215,M215,P215-N215)</f>
        <v>0</v>
      </c>
      <c r="P215" s="293">
        <f t="shared" si="63"/>
        <v>0</v>
      </c>
      <c r="Q215" s="301">
        <f t="shared" si="61"/>
        <v>0</v>
      </c>
      <c r="R215" s="292">
        <f t="shared" ref="R215:R278" si="75">ROUND(Q215*$B215,2)</f>
        <v>0</v>
      </c>
      <c r="S215" s="292">
        <f t="shared" ref="S215:S278" si="76">IF(Q215&lt;T215,Q215,T215-R215)</f>
        <v>0</v>
      </c>
      <c r="T215" s="321">
        <f t="shared" si="64"/>
        <v>0</v>
      </c>
      <c r="U215" s="134"/>
      <c r="V215" s="134"/>
      <c r="W215" s="134"/>
      <c r="X215" s="134"/>
    </row>
    <row r="216" spans="1:24" ht="15" customHeight="1">
      <c r="A216" s="288">
        <f t="shared" si="65"/>
        <v>7.1500000000000008E-2</v>
      </c>
      <c r="B216" s="289">
        <f t="shared" si="66"/>
        <v>5.9583333333333337E-3</v>
      </c>
      <c r="C216" s="197">
        <f t="shared" si="67"/>
        <v>17</v>
      </c>
      <c r="D216" s="290">
        <v>194</v>
      </c>
      <c r="E216" s="300">
        <f t="shared" ref="E216:E279" si="77">IF(E215&lt;H215,0,E215-G215)</f>
        <v>0</v>
      </c>
      <c r="F216" s="292">
        <f t="shared" si="68"/>
        <v>0</v>
      </c>
      <c r="G216" s="292">
        <f t="shared" si="69"/>
        <v>0</v>
      </c>
      <c r="H216" s="293">
        <f t="shared" si="70"/>
        <v>0</v>
      </c>
      <c r="I216" s="301">
        <f t="shared" ref="I216:I279" si="78">IF(I215&lt;L215,0,I215-K215)</f>
        <v>0</v>
      </c>
      <c r="J216" s="292">
        <f t="shared" si="71"/>
        <v>0</v>
      </c>
      <c r="K216" s="292">
        <f t="shared" si="72"/>
        <v>0</v>
      </c>
      <c r="L216" s="321">
        <f t="shared" si="62"/>
        <v>0</v>
      </c>
      <c r="M216" s="300">
        <f t="shared" ref="M216:M279" si="79">IF(M215&lt;P215,0,M215-O215)</f>
        <v>0</v>
      </c>
      <c r="N216" s="292">
        <f t="shared" si="73"/>
        <v>0</v>
      </c>
      <c r="O216" s="292">
        <f t="shared" si="74"/>
        <v>0</v>
      </c>
      <c r="P216" s="293">
        <f t="shared" si="63"/>
        <v>0</v>
      </c>
      <c r="Q216" s="301">
        <f t="shared" ref="Q216:Q279" si="80">IF(Q215&lt;T215,0,Q215-S215)</f>
        <v>0</v>
      </c>
      <c r="R216" s="292">
        <f t="shared" si="75"/>
        <v>0</v>
      </c>
      <c r="S216" s="292">
        <f t="shared" si="76"/>
        <v>0</v>
      </c>
      <c r="T216" s="321">
        <f t="shared" si="64"/>
        <v>0</v>
      </c>
      <c r="U216" s="134"/>
      <c r="V216" s="134"/>
      <c r="W216" s="134"/>
      <c r="X216" s="134"/>
    </row>
    <row r="217" spans="1:24" ht="15" customHeight="1">
      <c r="A217" s="288">
        <f t="shared" si="65"/>
        <v>7.1500000000000008E-2</v>
      </c>
      <c r="B217" s="289">
        <f t="shared" si="66"/>
        <v>5.9583333333333337E-3</v>
      </c>
      <c r="C217" s="197">
        <f t="shared" si="67"/>
        <v>17</v>
      </c>
      <c r="D217" s="290">
        <v>195</v>
      </c>
      <c r="E217" s="300">
        <f t="shared" si="77"/>
        <v>0</v>
      </c>
      <c r="F217" s="292">
        <f t="shared" si="68"/>
        <v>0</v>
      </c>
      <c r="G217" s="292">
        <f t="shared" si="69"/>
        <v>0</v>
      </c>
      <c r="H217" s="293">
        <f t="shared" si="70"/>
        <v>0</v>
      </c>
      <c r="I217" s="301">
        <f t="shared" si="78"/>
        <v>0</v>
      </c>
      <c r="J217" s="292">
        <f t="shared" si="71"/>
        <v>0</v>
      </c>
      <c r="K217" s="292">
        <f t="shared" si="72"/>
        <v>0</v>
      </c>
      <c r="L217" s="321">
        <f t="shared" si="62"/>
        <v>0</v>
      </c>
      <c r="M217" s="300">
        <f t="shared" si="79"/>
        <v>0</v>
      </c>
      <c r="N217" s="292">
        <f t="shared" si="73"/>
        <v>0</v>
      </c>
      <c r="O217" s="292">
        <f t="shared" si="74"/>
        <v>0</v>
      </c>
      <c r="P217" s="293">
        <f t="shared" si="63"/>
        <v>0</v>
      </c>
      <c r="Q217" s="301">
        <f t="shared" si="80"/>
        <v>0</v>
      </c>
      <c r="R217" s="292">
        <f t="shared" si="75"/>
        <v>0</v>
      </c>
      <c r="S217" s="292">
        <f t="shared" si="76"/>
        <v>0</v>
      </c>
      <c r="T217" s="321">
        <f t="shared" si="64"/>
        <v>0</v>
      </c>
      <c r="U217" s="134"/>
      <c r="V217" s="134"/>
      <c r="W217" s="134"/>
      <c r="X217" s="134"/>
    </row>
    <row r="218" spans="1:24" ht="15" customHeight="1">
      <c r="A218" s="288">
        <f t="shared" si="65"/>
        <v>7.1500000000000008E-2</v>
      </c>
      <c r="B218" s="289">
        <f t="shared" si="66"/>
        <v>5.9583333333333337E-3</v>
      </c>
      <c r="C218" s="197">
        <f t="shared" si="67"/>
        <v>17</v>
      </c>
      <c r="D218" s="290">
        <v>196</v>
      </c>
      <c r="E218" s="300">
        <f t="shared" si="77"/>
        <v>0</v>
      </c>
      <c r="F218" s="292">
        <f t="shared" si="68"/>
        <v>0</v>
      </c>
      <c r="G218" s="292">
        <f t="shared" si="69"/>
        <v>0</v>
      </c>
      <c r="H218" s="293">
        <f t="shared" si="70"/>
        <v>0</v>
      </c>
      <c r="I218" s="301">
        <f t="shared" si="78"/>
        <v>0</v>
      </c>
      <c r="J218" s="292">
        <f t="shared" si="71"/>
        <v>0</v>
      </c>
      <c r="K218" s="292">
        <f t="shared" si="72"/>
        <v>0</v>
      </c>
      <c r="L218" s="321">
        <f t="shared" si="62"/>
        <v>0</v>
      </c>
      <c r="M218" s="300">
        <f t="shared" si="79"/>
        <v>0</v>
      </c>
      <c r="N218" s="292">
        <f t="shared" si="73"/>
        <v>0</v>
      </c>
      <c r="O218" s="292">
        <f t="shared" si="74"/>
        <v>0</v>
      </c>
      <c r="P218" s="293">
        <f t="shared" si="63"/>
        <v>0</v>
      </c>
      <c r="Q218" s="301">
        <f t="shared" si="80"/>
        <v>0</v>
      </c>
      <c r="R218" s="292">
        <f t="shared" si="75"/>
        <v>0</v>
      </c>
      <c r="S218" s="292">
        <f t="shared" si="76"/>
        <v>0</v>
      </c>
      <c r="T218" s="321">
        <f t="shared" si="64"/>
        <v>0</v>
      </c>
      <c r="U218" s="134"/>
      <c r="V218" s="134"/>
      <c r="W218" s="134"/>
      <c r="X218" s="134"/>
    </row>
    <row r="219" spans="1:24" ht="15" customHeight="1">
      <c r="A219" s="288">
        <f t="shared" si="65"/>
        <v>7.1500000000000008E-2</v>
      </c>
      <c r="B219" s="289">
        <f t="shared" si="66"/>
        <v>5.9583333333333337E-3</v>
      </c>
      <c r="C219" s="197">
        <f t="shared" si="67"/>
        <v>17</v>
      </c>
      <c r="D219" s="290">
        <v>197</v>
      </c>
      <c r="E219" s="300">
        <f t="shared" si="77"/>
        <v>0</v>
      </c>
      <c r="F219" s="292">
        <f t="shared" si="68"/>
        <v>0</v>
      </c>
      <c r="G219" s="292">
        <f t="shared" si="69"/>
        <v>0</v>
      </c>
      <c r="H219" s="293">
        <f t="shared" si="70"/>
        <v>0</v>
      </c>
      <c r="I219" s="301">
        <f t="shared" si="78"/>
        <v>0</v>
      </c>
      <c r="J219" s="292">
        <f t="shared" si="71"/>
        <v>0</v>
      </c>
      <c r="K219" s="292">
        <f t="shared" si="72"/>
        <v>0</v>
      </c>
      <c r="L219" s="321">
        <f t="shared" si="62"/>
        <v>0</v>
      </c>
      <c r="M219" s="300">
        <f t="shared" si="79"/>
        <v>0</v>
      </c>
      <c r="N219" s="292">
        <f t="shared" si="73"/>
        <v>0</v>
      </c>
      <c r="O219" s="292">
        <f t="shared" si="74"/>
        <v>0</v>
      </c>
      <c r="P219" s="293">
        <f t="shared" si="63"/>
        <v>0</v>
      </c>
      <c r="Q219" s="301">
        <f t="shared" si="80"/>
        <v>0</v>
      </c>
      <c r="R219" s="292">
        <f t="shared" si="75"/>
        <v>0</v>
      </c>
      <c r="S219" s="292">
        <f t="shared" si="76"/>
        <v>0</v>
      </c>
      <c r="T219" s="321">
        <f t="shared" si="64"/>
        <v>0</v>
      </c>
      <c r="U219" s="134"/>
      <c r="V219" s="134"/>
      <c r="W219" s="134"/>
      <c r="X219" s="134"/>
    </row>
    <row r="220" spans="1:24" ht="15" customHeight="1">
      <c r="A220" s="288">
        <f t="shared" si="65"/>
        <v>7.1500000000000008E-2</v>
      </c>
      <c r="B220" s="289">
        <f t="shared" si="66"/>
        <v>5.9583333333333337E-3</v>
      </c>
      <c r="C220" s="197">
        <f t="shared" si="67"/>
        <v>17</v>
      </c>
      <c r="D220" s="290">
        <v>198</v>
      </c>
      <c r="E220" s="300">
        <f t="shared" si="77"/>
        <v>0</v>
      </c>
      <c r="F220" s="292">
        <f t="shared" si="68"/>
        <v>0</v>
      </c>
      <c r="G220" s="292">
        <f t="shared" si="69"/>
        <v>0</v>
      </c>
      <c r="H220" s="293">
        <f t="shared" si="70"/>
        <v>0</v>
      </c>
      <c r="I220" s="301">
        <f t="shared" si="78"/>
        <v>0</v>
      </c>
      <c r="J220" s="292">
        <f t="shared" si="71"/>
        <v>0</v>
      </c>
      <c r="K220" s="292">
        <f t="shared" si="72"/>
        <v>0</v>
      </c>
      <c r="L220" s="321">
        <f t="shared" si="62"/>
        <v>0</v>
      </c>
      <c r="M220" s="300">
        <f t="shared" si="79"/>
        <v>0</v>
      </c>
      <c r="N220" s="292">
        <f t="shared" si="73"/>
        <v>0</v>
      </c>
      <c r="O220" s="292">
        <f t="shared" si="74"/>
        <v>0</v>
      </c>
      <c r="P220" s="293">
        <f t="shared" si="63"/>
        <v>0</v>
      </c>
      <c r="Q220" s="301">
        <f t="shared" si="80"/>
        <v>0</v>
      </c>
      <c r="R220" s="292">
        <f t="shared" si="75"/>
        <v>0</v>
      </c>
      <c r="S220" s="292">
        <f t="shared" si="76"/>
        <v>0</v>
      </c>
      <c r="T220" s="321">
        <f t="shared" si="64"/>
        <v>0</v>
      </c>
      <c r="U220" s="134"/>
      <c r="V220" s="134"/>
      <c r="W220" s="134"/>
      <c r="X220" s="134"/>
    </row>
    <row r="221" spans="1:24" ht="15" customHeight="1">
      <c r="A221" s="288">
        <f t="shared" si="65"/>
        <v>7.1500000000000008E-2</v>
      </c>
      <c r="B221" s="289">
        <f t="shared" si="66"/>
        <v>5.9583333333333337E-3</v>
      </c>
      <c r="C221" s="197">
        <f t="shared" si="67"/>
        <v>17</v>
      </c>
      <c r="D221" s="290">
        <v>199</v>
      </c>
      <c r="E221" s="300">
        <f t="shared" si="77"/>
        <v>0</v>
      </c>
      <c r="F221" s="292">
        <f t="shared" si="68"/>
        <v>0</v>
      </c>
      <c r="G221" s="292">
        <f t="shared" si="69"/>
        <v>0</v>
      </c>
      <c r="H221" s="293">
        <f t="shared" si="70"/>
        <v>0</v>
      </c>
      <c r="I221" s="301">
        <f t="shared" si="78"/>
        <v>0</v>
      </c>
      <c r="J221" s="292">
        <f t="shared" si="71"/>
        <v>0</v>
      </c>
      <c r="K221" s="292">
        <f t="shared" si="72"/>
        <v>0</v>
      </c>
      <c r="L221" s="321">
        <f t="shared" si="62"/>
        <v>0</v>
      </c>
      <c r="M221" s="300">
        <f t="shared" si="79"/>
        <v>0</v>
      </c>
      <c r="N221" s="292">
        <f t="shared" si="73"/>
        <v>0</v>
      </c>
      <c r="O221" s="292">
        <f t="shared" si="74"/>
        <v>0</v>
      </c>
      <c r="P221" s="293">
        <f t="shared" si="63"/>
        <v>0</v>
      </c>
      <c r="Q221" s="301">
        <f t="shared" si="80"/>
        <v>0</v>
      </c>
      <c r="R221" s="292">
        <f t="shared" si="75"/>
        <v>0</v>
      </c>
      <c r="S221" s="292">
        <f t="shared" si="76"/>
        <v>0</v>
      </c>
      <c r="T221" s="321">
        <f t="shared" si="64"/>
        <v>0</v>
      </c>
      <c r="U221" s="134"/>
      <c r="V221" s="134"/>
      <c r="W221" s="134"/>
      <c r="X221" s="134"/>
    </row>
    <row r="222" spans="1:24" ht="15" customHeight="1">
      <c r="A222" s="288">
        <f t="shared" si="65"/>
        <v>7.1500000000000008E-2</v>
      </c>
      <c r="B222" s="289">
        <f t="shared" si="66"/>
        <v>5.9583333333333337E-3</v>
      </c>
      <c r="C222" s="197">
        <f t="shared" si="67"/>
        <v>17</v>
      </c>
      <c r="D222" s="290">
        <v>200</v>
      </c>
      <c r="E222" s="300">
        <f t="shared" si="77"/>
        <v>0</v>
      </c>
      <c r="F222" s="292">
        <f t="shared" si="68"/>
        <v>0</v>
      </c>
      <c r="G222" s="292">
        <f t="shared" si="69"/>
        <v>0</v>
      </c>
      <c r="H222" s="293">
        <f t="shared" si="70"/>
        <v>0</v>
      </c>
      <c r="I222" s="301">
        <f t="shared" si="78"/>
        <v>0</v>
      </c>
      <c r="J222" s="292">
        <f t="shared" si="71"/>
        <v>0</v>
      </c>
      <c r="K222" s="292">
        <f t="shared" si="72"/>
        <v>0</v>
      </c>
      <c r="L222" s="321">
        <f t="shared" si="62"/>
        <v>0</v>
      </c>
      <c r="M222" s="300">
        <f t="shared" si="79"/>
        <v>0</v>
      </c>
      <c r="N222" s="292">
        <f t="shared" si="73"/>
        <v>0</v>
      </c>
      <c r="O222" s="292">
        <f t="shared" si="74"/>
        <v>0</v>
      </c>
      <c r="P222" s="293">
        <f t="shared" si="63"/>
        <v>0</v>
      </c>
      <c r="Q222" s="301">
        <f t="shared" si="80"/>
        <v>0</v>
      </c>
      <c r="R222" s="292">
        <f t="shared" si="75"/>
        <v>0</v>
      </c>
      <c r="S222" s="292">
        <f t="shared" si="76"/>
        <v>0</v>
      </c>
      <c r="T222" s="321">
        <f t="shared" si="64"/>
        <v>0</v>
      </c>
      <c r="U222" s="134"/>
      <c r="V222" s="134"/>
      <c r="W222" s="134"/>
      <c r="X222" s="134"/>
    </row>
    <row r="223" spans="1:24" ht="15" customHeight="1">
      <c r="A223" s="288">
        <f t="shared" si="65"/>
        <v>7.1500000000000008E-2</v>
      </c>
      <c r="B223" s="289">
        <f t="shared" si="66"/>
        <v>5.9583333333333337E-3</v>
      </c>
      <c r="C223" s="197">
        <f t="shared" si="67"/>
        <v>17</v>
      </c>
      <c r="D223" s="290">
        <v>201</v>
      </c>
      <c r="E223" s="300">
        <f t="shared" si="77"/>
        <v>0</v>
      </c>
      <c r="F223" s="292">
        <f t="shared" si="68"/>
        <v>0</v>
      </c>
      <c r="G223" s="292">
        <f t="shared" si="69"/>
        <v>0</v>
      </c>
      <c r="H223" s="293">
        <f t="shared" si="70"/>
        <v>0</v>
      </c>
      <c r="I223" s="301">
        <f t="shared" si="78"/>
        <v>0</v>
      </c>
      <c r="J223" s="292">
        <f t="shared" si="71"/>
        <v>0</v>
      </c>
      <c r="K223" s="292">
        <f t="shared" si="72"/>
        <v>0</v>
      </c>
      <c r="L223" s="321">
        <f t="shared" si="62"/>
        <v>0</v>
      </c>
      <c r="M223" s="300">
        <f t="shared" si="79"/>
        <v>0</v>
      </c>
      <c r="N223" s="292">
        <f t="shared" si="73"/>
        <v>0</v>
      </c>
      <c r="O223" s="292">
        <f t="shared" si="74"/>
        <v>0</v>
      </c>
      <c r="P223" s="293">
        <f t="shared" si="63"/>
        <v>0</v>
      </c>
      <c r="Q223" s="301">
        <f t="shared" si="80"/>
        <v>0</v>
      </c>
      <c r="R223" s="292">
        <f t="shared" si="75"/>
        <v>0</v>
      </c>
      <c r="S223" s="292">
        <f t="shared" si="76"/>
        <v>0</v>
      </c>
      <c r="T223" s="321">
        <f t="shared" si="64"/>
        <v>0</v>
      </c>
      <c r="U223" s="134"/>
      <c r="V223" s="134"/>
      <c r="W223" s="134"/>
      <c r="X223" s="134"/>
    </row>
    <row r="224" spans="1:24" ht="15" customHeight="1">
      <c r="A224" s="288">
        <f t="shared" si="65"/>
        <v>7.1500000000000008E-2</v>
      </c>
      <c r="B224" s="289">
        <f t="shared" si="66"/>
        <v>5.9583333333333337E-3</v>
      </c>
      <c r="C224" s="197">
        <f t="shared" si="67"/>
        <v>17</v>
      </c>
      <c r="D224" s="290">
        <v>202</v>
      </c>
      <c r="E224" s="300">
        <f t="shared" si="77"/>
        <v>0</v>
      </c>
      <c r="F224" s="292">
        <f t="shared" si="68"/>
        <v>0</v>
      </c>
      <c r="G224" s="292">
        <f t="shared" si="69"/>
        <v>0</v>
      </c>
      <c r="H224" s="293">
        <f t="shared" si="70"/>
        <v>0</v>
      </c>
      <c r="I224" s="301">
        <f t="shared" si="78"/>
        <v>0</v>
      </c>
      <c r="J224" s="292">
        <f t="shared" si="71"/>
        <v>0</v>
      </c>
      <c r="K224" s="292">
        <f t="shared" si="72"/>
        <v>0</v>
      </c>
      <c r="L224" s="321">
        <f t="shared" si="62"/>
        <v>0</v>
      </c>
      <c r="M224" s="300">
        <f t="shared" si="79"/>
        <v>0</v>
      </c>
      <c r="N224" s="292">
        <f t="shared" si="73"/>
        <v>0</v>
      </c>
      <c r="O224" s="292">
        <f t="shared" si="74"/>
        <v>0</v>
      </c>
      <c r="P224" s="293">
        <f t="shared" si="63"/>
        <v>0</v>
      </c>
      <c r="Q224" s="301">
        <f t="shared" si="80"/>
        <v>0</v>
      </c>
      <c r="R224" s="292">
        <f t="shared" si="75"/>
        <v>0</v>
      </c>
      <c r="S224" s="292">
        <f t="shared" si="76"/>
        <v>0</v>
      </c>
      <c r="T224" s="321">
        <f t="shared" si="64"/>
        <v>0</v>
      </c>
      <c r="U224" s="134"/>
      <c r="V224" s="134"/>
      <c r="W224" s="134"/>
      <c r="X224" s="134"/>
    </row>
    <row r="225" spans="1:24" ht="15" customHeight="1">
      <c r="A225" s="288">
        <f t="shared" si="65"/>
        <v>7.1500000000000008E-2</v>
      </c>
      <c r="B225" s="289">
        <f t="shared" si="66"/>
        <v>5.9583333333333337E-3</v>
      </c>
      <c r="C225" s="197">
        <f t="shared" si="67"/>
        <v>17</v>
      </c>
      <c r="D225" s="290">
        <v>203</v>
      </c>
      <c r="E225" s="300">
        <f t="shared" si="77"/>
        <v>0</v>
      </c>
      <c r="F225" s="292">
        <f t="shared" si="68"/>
        <v>0</v>
      </c>
      <c r="G225" s="292">
        <f t="shared" si="69"/>
        <v>0</v>
      </c>
      <c r="H225" s="293">
        <f t="shared" si="70"/>
        <v>0</v>
      </c>
      <c r="I225" s="301">
        <f t="shared" si="78"/>
        <v>0</v>
      </c>
      <c r="J225" s="292">
        <f t="shared" si="71"/>
        <v>0</v>
      </c>
      <c r="K225" s="292">
        <f t="shared" si="72"/>
        <v>0</v>
      </c>
      <c r="L225" s="321">
        <f t="shared" si="62"/>
        <v>0</v>
      </c>
      <c r="M225" s="300">
        <f t="shared" si="79"/>
        <v>0</v>
      </c>
      <c r="N225" s="292">
        <f t="shared" si="73"/>
        <v>0</v>
      </c>
      <c r="O225" s="292">
        <f t="shared" si="74"/>
        <v>0</v>
      </c>
      <c r="P225" s="293">
        <f t="shared" si="63"/>
        <v>0</v>
      </c>
      <c r="Q225" s="301">
        <f t="shared" si="80"/>
        <v>0</v>
      </c>
      <c r="R225" s="292">
        <f t="shared" si="75"/>
        <v>0</v>
      </c>
      <c r="S225" s="292">
        <f t="shared" si="76"/>
        <v>0</v>
      </c>
      <c r="T225" s="321">
        <f t="shared" si="64"/>
        <v>0</v>
      </c>
      <c r="U225" s="134"/>
      <c r="V225" s="134"/>
      <c r="W225" s="134"/>
      <c r="X225" s="134"/>
    </row>
    <row r="226" spans="1:24" ht="15" customHeight="1">
      <c r="A226" s="288">
        <f t="shared" si="65"/>
        <v>7.1500000000000008E-2</v>
      </c>
      <c r="B226" s="289">
        <f t="shared" si="66"/>
        <v>5.9583333333333337E-3</v>
      </c>
      <c r="C226" s="197">
        <f t="shared" si="67"/>
        <v>17</v>
      </c>
      <c r="D226" s="290">
        <v>204</v>
      </c>
      <c r="E226" s="300">
        <f t="shared" si="77"/>
        <v>0</v>
      </c>
      <c r="F226" s="292">
        <f t="shared" si="68"/>
        <v>0</v>
      </c>
      <c r="G226" s="292">
        <f t="shared" si="69"/>
        <v>0</v>
      </c>
      <c r="H226" s="293">
        <f t="shared" si="70"/>
        <v>0</v>
      </c>
      <c r="I226" s="301">
        <f t="shared" si="78"/>
        <v>0</v>
      </c>
      <c r="J226" s="292">
        <f t="shared" si="71"/>
        <v>0</v>
      </c>
      <c r="K226" s="292">
        <f t="shared" si="72"/>
        <v>0</v>
      </c>
      <c r="L226" s="321">
        <f t="shared" si="62"/>
        <v>0</v>
      </c>
      <c r="M226" s="300">
        <f t="shared" si="79"/>
        <v>0</v>
      </c>
      <c r="N226" s="292">
        <f t="shared" si="73"/>
        <v>0</v>
      </c>
      <c r="O226" s="292">
        <f t="shared" si="74"/>
        <v>0</v>
      </c>
      <c r="P226" s="293">
        <f t="shared" si="63"/>
        <v>0</v>
      </c>
      <c r="Q226" s="301">
        <f t="shared" si="80"/>
        <v>0</v>
      </c>
      <c r="R226" s="292">
        <f t="shared" si="75"/>
        <v>0</v>
      </c>
      <c r="S226" s="292">
        <f t="shared" si="76"/>
        <v>0</v>
      </c>
      <c r="T226" s="321">
        <f t="shared" si="64"/>
        <v>0</v>
      </c>
      <c r="U226" s="134"/>
      <c r="V226" s="134"/>
      <c r="W226" s="134"/>
      <c r="X226" s="134"/>
    </row>
    <row r="227" spans="1:24" ht="15" customHeight="1">
      <c r="A227" s="288">
        <f t="shared" si="65"/>
        <v>7.1500000000000008E-2</v>
      </c>
      <c r="B227" s="289">
        <f t="shared" si="66"/>
        <v>5.9583333333333337E-3</v>
      </c>
      <c r="C227" s="197">
        <f t="shared" si="67"/>
        <v>18</v>
      </c>
      <c r="D227" s="290">
        <v>205</v>
      </c>
      <c r="E227" s="300">
        <f t="shared" si="77"/>
        <v>0</v>
      </c>
      <c r="F227" s="292">
        <f t="shared" si="68"/>
        <v>0</v>
      </c>
      <c r="G227" s="292">
        <f t="shared" si="69"/>
        <v>0</v>
      </c>
      <c r="H227" s="293">
        <f t="shared" si="70"/>
        <v>0</v>
      </c>
      <c r="I227" s="301">
        <f t="shared" si="78"/>
        <v>0</v>
      </c>
      <c r="J227" s="292">
        <f t="shared" si="71"/>
        <v>0</v>
      </c>
      <c r="K227" s="292">
        <f t="shared" si="72"/>
        <v>0</v>
      </c>
      <c r="L227" s="321">
        <f t="shared" ref="L227:L290" si="81">IF(I227&lt;$M$5,I227+J227,$M$5)</f>
        <v>0</v>
      </c>
      <c r="M227" s="300">
        <f t="shared" si="79"/>
        <v>0</v>
      </c>
      <c r="N227" s="292">
        <f t="shared" si="73"/>
        <v>0</v>
      </c>
      <c r="O227" s="292">
        <f t="shared" si="74"/>
        <v>0</v>
      </c>
      <c r="P227" s="293">
        <f t="shared" si="63"/>
        <v>0</v>
      </c>
      <c r="Q227" s="301">
        <f t="shared" si="80"/>
        <v>0</v>
      </c>
      <c r="R227" s="292">
        <f t="shared" si="75"/>
        <v>0</v>
      </c>
      <c r="S227" s="292">
        <f t="shared" si="76"/>
        <v>0</v>
      </c>
      <c r="T227" s="321">
        <f t="shared" si="64"/>
        <v>0</v>
      </c>
      <c r="U227" s="134"/>
      <c r="V227" s="134"/>
      <c r="W227" s="134"/>
      <c r="X227" s="134"/>
    </row>
    <row r="228" spans="1:24" ht="15" customHeight="1">
      <c r="A228" s="288">
        <f t="shared" si="65"/>
        <v>7.1500000000000008E-2</v>
      </c>
      <c r="B228" s="289">
        <f t="shared" si="66"/>
        <v>5.9583333333333337E-3</v>
      </c>
      <c r="C228" s="197">
        <f t="shared" si="67"/>
        <v>18</v>
      </c>
      <c r="D228" s="290">
        <v>206</v>
      </c>
      <c r="E228" s="300">
        <f t="shared" si="77"/>
        <v>0</v>
      </c>
      <c r="F228" s="292">
        <f t="shared" si="68"/>
        <v>0</v>
      </c>
      <c r="G228" s="292">
        <f t="shared" si="69"/>
        <v>0</v>
      </c>
      <c r="H228" s="293">
        <f t="shared" si="70"/>
        <v>0</v>
      </c>
      <c r="I228" s="301">
        <f t="shared" si="78"/>
        <v>0</v>
      </c>
      <c r="J228" s="292">
        <f t="shared" si="71"/>
        <v>0</v>
      </c>
      <c r="K228" s="292">
        <f t="shared" si="72"/>
        <v>0</v>
      </c>
      <c r="L228" s="321">
        <f t="shared" si="81"/>
        <v>0</v>
      </c>
      <c r="M228" s="300">
        <f t="shared" si="79"/>
        <v>0</v>
      </c>
      <c r="N228" s="292">
        <f t="shared" si="73"/>
        <v>0</v>
      </c>
      <c r="O228" s="292">
        <f t="shared" si="74"/>
        <v>0</v>
      </c>
      <c r="P228" s="293">
        <f t="shared" si="63"/>
        <v>0</v>
      </c>
      <c r="Q228" s="301">
        <f t="shared" si="80"/>
        <v>0</v>
      </c>
      <c r="R228" s="292">
        <f t="shared" si="75"/>
        <v>0</v>
      </c>
      <c r="S228" s="292">
        <f t="shared" si="76"/>
        <v>0</v>
      </c>
      <c r="T228" s="321">
        <f t="shared" si="64"/>
        <v>0</v>
      </c>
      <c r="U228" s="134"/>
      <c r="V228" s="134"/>
      <c r="W228" s="134"/>
      <c r="X228" s="134"/>
    </row>
    <row r="229" spans="1:24" ht="15" customHeight="1">
      <c r="A229" s="288">
        <f t="shared" si="65"/>
        <v>7.1500000000000008E-2</v>
      </c>
      <c r="B229" s="289">
        <f t="shared" si="66"/>
        <v>5.9583333333333337E-3</v>
      </c>
      <c r="C229" s="197">
        <f t="shared" si="67"/>
        <v>18</v>
      </c>
      <c r="D229" s="290">
        <v>207</v>
      </c>
      <c r="E229" s="300">
        <f t="shared" si="77"/>
        <v>0</v>
      </c>
      <c r="F229" s="292">
        <f t="shared" si="68"/>
        <v>0</v>
      </c>
      <c r="G229" s="292">
        <f t="shared" si="69"/>
        <v>0</v>
      </c>
      <c r="H229" s="293">
        <f t="shared" si="70"/>
        <v>0</v>
      </c>
      <c r="I229" s="301">
        <f t="shared" si="78"/>
        <v>0</v>
      </c>
      <c r="J229" s="292">
        <f t="shared" si="71"/>
        <v>0</v>
      </c>
      <c r="K229" s="292">
        <f t="shared" si="72"/>
        <v>0</v>
      </c>
      <c r="L229" s="321">
        <f t="shared" si="81"/>
        <v>0</v>
      </c>
      <c r="M229" s="300">
        <f t="shared" si="79"/>
        <v>0</v>
      </c>
      <c r="N229" s="292">
        <f t="shared" si="73"/>
        <v>0</v>
      </c>
      <c r="O229" s="292">
        <f t="shared" si="74"/>
        <v>0</v>
      </c>
      <c r="P229" s="293">
        <f t="shared" si="63"/>
        <v>0</v>
      </c>
      <c r="Q229" s="301">
        <f t="shared" si="80"/>
        <v>0</v>
      </c>
      <c r="R229" s="292">
        <f t="shared" si="75"/>
        <v>0</v>
      </c>
      <c r="S229" s="292">
        <f t="shared" si="76"/>
        <v>0</v>
      </c>
      <c r="T229" s="321">
        <f t="shared" si="64"/>
        <v>0</v>
      </c>
      <c r="U229" s="134"/>
      <c r="V229" s="134"/>
      <c r="W229" s="134"/>
      <c r="X229" s="134"/>
    </row>
    <row r="230" spans="1:24" ht="15" customHeight="1">
      <c r="A230" s="288">
        <f t="shared" si="65"/>
        <v>7.1500000000000008E-2</v>
      </c>
      <c r="B230" s="289">
        <f t="shared" si="66"/>
        <v>5.9583333333333337E-3</v>
      </c>
      <c r="C230" s="197">
        <f t="shared" si="67"/>
        <v>18</v>
      </c>
      <c r="D230" s="290">
        <v>208</v>
      </c>
      <c r="E230" s="300">
        <f t="shared" si="77"/>
        <v>0</v>
      </c>
      <c r="F230" s="292">
        <f t="shared" si="68"/>
        <v>0</v>
      </c>
      <c r="G230" s="292">
        <f t="shared" si="69"/>
        <v>0</v>
      </c>
      <c r="H230" s="293">
        <f t="shared" si="70"/>
        <v>0</v>
      </c>
      <c r="I230" s="301">
        <f t="shared" si="78"/>
        <v>0</v>
      </c>
      <c r="J230" s="292">
        <f t="shared" si="71"/>
        <v>0</v>
      </c>
      <c r="K230" s="292">
        <f t="shared" si="72"/>
        <v>0</v>
      </c>
      <c r="L230" s="321">
        <f t="shared" si="81"/>
        <v>0</v>
      </c>
      <c r="M230" s="300">
        <f t="shared" si="79"/>
        <v>0</v>
      </c>
      <c r="N230" s="292">
        <f t="shared" si="73"/>
        <v>0</v>
      </c>
      <c r="O230" s="292">
        <f t="shared" si="74"/>
        <v>0</v>
      </c>
      <c r="P230" s="293">
        <f t="shared" si="63"/>
        <v>0</v>
      </c>
      <c r="Q230" s="301">
        <f t="shared" si="80"/>
        <v>0</v>
      </c>
      <c r="R230" s="292">
        <f t="shared" si="75"/>
        <v>0</v>
      </c>
      <c r="S230" s="292">
        <f t="shared" si="76"/>
        <v>0</v>
      </c>
      <c r="T230" s="321">
        <f t="shared" si="64"/>
        <v>0</v>
      </c>
      <c r="U230" s="134"/>
      <c r="V230" s="134"/>
      <c r="W230" s="134"/>
      <c r="X230" s="134"/>
    </row>
    <row r="231" spans="1:24" ht="15" customHeight="1">
      <c r="A231" s="288">
        <f t="shared" si="65"/>
        <v>7.1500000000000008E-2</v>
      </c>
      <c r="B231" s="289">
        <f t="shared" si="66"/>
        <v>5.9583333333333337E-3</v>
      </c>
      <c r="C231" s="197">
        <f t="shared" si="67"/>
        <v>18</v>
      </c>
      <c r="D231" s="290">
        <v>209</v>
      </c>
      <c r="E231" s="300">
        <f t="shared" si="77"/>
        <v>0</v>
      </c>
      <c r="F231" s="292">
        <f t="shared" si="68"/>
        <v>0</v>
      </c>
      <c r="G231" s="292">
        <f t="shared" si="69"/>
        <v>0</v>
      </c>
      <c r="H231" s="293">
        <f t="shared" si="70"/>
        <v>0</v>
      </c>
      <c r="I231" s="301">
        <f t="shared" si="78"/>
        <v>0</v>
      </c>
      <c r="J231" s="292">
        <f t="shared" si="71"/>
        <v>0</v>
      </c>
      <c r="K231" s="292">
        <f t="shared" si="72"/>
        <v>0</v>
      </c>
      <c r="L231" s="321">
        <f t="shared" si="81"/>
        <v>0</v>
      </c>
      <c r="M231" s="300">
        <f t="shared" si="79"/>
        <v>0</v>
      </c>
      <c r="N231" s="292">
        <f t="shared" si="73"/>
        <v>0</v>
      </c>
      <c r="O231" s="292">
        <f t="shared" si="74"/>
        <v>0</v>
      </c>
      <c r="P231" s="293">
        <f t="shared" si="63"/>
        <v>0</v>
      </c>
      <c r="Q231" s="301">
        <f t="shared" si="80"/>
        <v>0</v>
      </c>
      <c r="R231" s="292">
        <f t="shared" si="75"/>
        <v>0</v>
      </c>
      <c r="S231" s="292">
        <f t="shared" si="76"/>
        <v>0</v>
      </c>
      <c r="T231" s="321">
        <f t="shared" si="64"/>
        <v>0</v>
      </c>
      <c r="U231" s="134"/>
      <c r="V231" s="134"/>
      <c r="W231" s="134"/>
      <c r="X231" s="134"/>
    </row>
    <row r="232" spans="1:24" ht="15" customHeight="1">
      <c r="A232" s="288">
        <f t="shared" si="65"/>
        <v>7.1500000000000008E-2</v>
      </c>
      <c r="B232" s="289">
        <f t="shared" si="66"/>
        <v>5.9583333333333337E-3</v>
      </c>
      <c r="C232" s="197">
        <f t="shared" si="67"/>
        <v>18</v>
      </c>
      <c r="D232" s="290">
        <v>210</v>
      </c>
      <c r="E232" s="300">
        <f t="shared" si="77"/>
        <v>0</v>
      </c>
      <c r="F232" s="292">
        <f t="shared" si="68"/>
        <v>0</v>
      </c>
      <c r="G232" s="292">
        <f t="shared" si="69"/>
        <v>0</v>
      </c>
      <c r="H232" s="293">
        <f t="shared" si="70"/>
        <v>0</v>
      </c>
      <c r="I232" s="301">
        <f t="shared" si="78"/>
        <v>0</v>
      </c>
      <c r="J232" s="292">
        <f t="shared" si="71"/>
        <v>0</v>
      </c>
      <c r="K232" s="292">
        <f t="shared" si="72"/>
        <v>0</v>
      </c>
      <c r="L232" s="321">
        <f t="shared" si="81"/>
        <v>0</v>
      </c>
      <c r="M232" s="300">
        <f t="shared" si="79"/>
        <v>0</v>
      </c>
      <c r="N232" s="292">
        <f t="shared" si="73"/>
        <v>0</v>
      </c>
      <c r="O232" s="292">
        <f t="shared" si="74"/>
        <v>0</v>
      </c>
      <c r="P232" s="293">
        <f t="shared" si="63"/>
        <v>0</v>
      </c>
      <c r="Q232" s="301">
        <f t="shared" si="80"/>
        <v>0</v>
      </c>
      <c r="R232" s="292">
        <f t="shared" si="75"/>
        <v>0</v>
      </c>
      <c r="S232" s="292">
        <f t="shared" si="76"/>
        <v>0</v>
      </c>
      <c r="T232" s="321">
        <f t="shared" si="64"/>
        <v>0</v>
      </c>
      <c r="U232" s="134"/>
      <c r="V232" s="134"/>
      <c r="W232" s="134"/>
      <c r="X232" s="134"/>
    </row>
    <row r="233" spans="1:24" ht="15" customHeight="1">
      <c r="A233" s="288">
        <f t="shared" si="65"/>
        <v>7.1500000000000008E-2</v>
      </c>
      <c r="B233" s="289">
        <f t="shared" si="66"/>
        <v>5.9583333333333337E-3</v>
      </c>
      <c r="C233" s="197">
        <f t="shared" si="67"/>
        <v>18</v>
      </c>
      <c r="D233" s="290">
        <v>211</v>
      </c>
      <c r="E233" s="300">
        <f t="shared" si="77"/>
        <v>0</v>
      </c>
      <c r="F233" s="292">
        <f t="shared" si="68"/>
        <v>0</v>
      </c>
      <c r="G233" s="292">
        <f t="shared" si="69"/>
        <v>0</v>
      </c>
      <c r="H233" s="293">
        <f t="shared" si="70"/>
        <v>0</v>
      </c>
      <c r="I233" s="301">
        <f t="shared" si="78"/>
        <v>0</v>
      </c>
      <c r="J233" s="292">
        <f t="shared" si="71"/>
        <v>0</v>
      </c>
      <c r="K233" s="292">
        <f t="shared" si="72"/>
        <v>0</v>
      </c>
      <c r="L233" s="321">
        <f t="shared" si="81"/>
        <v>0</v>
      </c>
      <c r="M233" s="300">
        <f t="shared" si="79"/>
        <v>0</v>
      </c>
      <c r="N233" s="292">
        <f t="shared" si="73"/>
        <v>0</v>
      </c>
      <c r="O233" s="292">
        <f t="shared" si="74"/>
        <v>0</v>
      </c>
      <c r="P233" s="293">
        <f t="shared" si="63"/>
        <v>0</v>
      </c>
      <c r="Q233" s="301">
        <f t="shared" si="80"/>
        <v>0</v>
      </c>
      <c r="R233" s="292">
        <f t="shared" si="75"/>
        <v>0</v>
      </c>
      <c r="S233" s="292">
        <f t="shared" si="76"/>
        <v>0</v>
      </c>
      <c r="T233" s="321">
        <f t="shared" si="64"/>
        <v>0</v>
      </c>
      <c r="U233" s="134"/>
      <c r="V233" s="134"/>
      <c r="W233" s="134"/>
      <c r="X233" s="134"/>
    </row>
    <row r="234" spans="1:24" ht="15" customHeight="1">
      <c r="A234" s="288">
        <f t="shared" si="65"/>
        <v>7.1500000000000008E-2</v>
      </c>
      <c r="B234" s="289">
        <f t="shared" si="66"/>
        <v>5.9583333333333337E-3</v>
      </c>
      <c r="C234" s="197">
        <f t="shared" si="67"/>
        <v>18</v>
      </c>
      <c r="D234" s="290">
        <v>212</v>
      </c>
      <c r="E234" s="300">
        <f t="shared" si="77"/>
        <v>0</v>
      </c>
      <c r="F234" s="292">
        <f t="shared" si="68"/>
        <v>0</v>
      </c>
      <c r="G234" s="292">
        <f t="shared" si="69"/>
        <v>0</v>
      </c>
      <c r="H234" s="293">
        <f t="shared" si="70"/>
        <v>0</v>
      </c>
      <c r="I234" s="301">
        <f t="shared" si="78"/>
        <v>0</v>
      </c>
      <c r="J234" s="292">
        <f t="shared" si="71"/>
        <v>0</v>
      </c>
      <c r="K234" s="292">
        <f t="shared" si="72"/>
        <v>0</v>
      </c>
      <c r="L234" s="321">
        <f t="shared" si="81"/>
        <v>0</v>
      </c>
      <c r="M234" s="300">
        <f t="shared" si="79"/>
        <v>0</v>
      </c>
      <c r="N234" s="292">
        <f t="shared" si="73"/>
        <v>0</v>
      </c>
      <c r="O234" s="292">
        <f t="shared" si="74"/>
        <v>0</v>
      </c>
      <c r="P234" s="293">
        <f t="shared" si="63"/>
        <v>0</v>
      </c>
      <c r="Q234" s="301">
        <f t="shared" si="80"/>
        <v>0</v>
      </c>
      <c r="R234" s="292">
        <f t="shared" si="75"/>
        <v>0</v>
      </c>
      <c r="S234" s="292">
        <f t="shared" si="76"/>
        <v>0</v>
      </c>
      <c r="T234" s="321">
        <f t="shared" si="64"/>
        <v>0</v>
      </c>
      <c r="U234" s="134"/>
      <c r="V234" s="134"/>
      <c r="W234" s="134"/>
      <c r="X234" s="134"/>
    </row>
    <row r="235" spans="1:24" ht="15" customHeight="1">
      <c r="A235" s="288">
        <f t="shared" si="65"/>
        <v>7.1500000000000008E-2</v>
      </c>
      <c r="B235" s="289">
        <f t="shared" si="66"/>
        <v>5.9583333333333337E-3</v>
      </c>
      <c r="C235" s="197">
        <f t="shared" si="67"/>
        <v>18</v>
      </c>
      <c r="D235" s="290">
        <v>213</v>
      </c>
      <c r="E235" s="300">
        <f t="shared" si="77"/>
        <v>0</v>
      </c>
      <c r="F235" s="292">
        <f t="shared" si="68"/>
        <v>0</v>
      </c>
      <c r="G235" s="292">
        <f t="shared" si="69"/>
        <v>0</v>
      </c>
      <c r="H235" s="293">
        <f t="shared" si="70"/>
        <v>0</v>
      </c>
      <c r="I235" s="301">
        <f t="shared" si="78"/>
        <v>0</v>
      </c>
      <c r="J235" s="292">
        <f t="shared" si="71"/>
        <v>0</v>
      </c>
      <c r="K235" s="292">
        <f t="shared" si="72"/>
        <v>0</v>
      </c>
      <c r="L235" s="321">
        <f t="shared" si="81"/>
        <v>0</v>
      </c>
      <c r="M235" s="300">
        <f t="shared" si="79"/>
        <v>0</v>
      </c>
      <c r="N235" s="292">
        <f t="shared" si="73"/>
        <v>0</v>
      </c>
      <c r="O235" s="292">
        <f t="shared" si="74"/>
        <v>0</v>
      </c>
      <c r="P235" s="293">
        <f t="shared" si="63"/>
        <v>0</v>
      </c>
      <c r="Q235" s="301">
        <f t="shared" si="80"/>
        <v>0</v>
      </c>
      <c r="R235" s="292">
        <f t="shared" si="75"/>
        <v>0</v>
      </c>
      <c r="S235" s="292">
        <f t="shared" si="76"/>
        <v>0</v>
      </c>
      <c r="T235" s="321">
        <f t="shared" si="64"/>
        <v>0</v>
      </c>
      <c r="U235" s="134"/>
      <c r="V235" s="134"/>
      <c r="W235" s="134"/>
      <c r="X235" s="134"/>
    </row>
    <row r="236" spans="1:24" ht="15" customHeight="1">
      <c r="A236" s="288">
        <f t="shared" si="65"/>
        <v>7.1500000000000008E-2</v>
      </c>
      <c r="B236" s="289">
        <f t="shared" si="66"/>
        <v>5.9583333333333337E-3</v>
      </c>
      <c r="C236" s="197">
        <f t="shared" si="67"/>
        <v>18</v>
      </c>
      <c r="D236" s="290">
        <v>214</v>
      </c>
      <c r="E236" s="300">
        <f t="shared" si="77"/>
        <v>0</v>
      </c>
      <c r="F236" s="292">
        <f t="shared" si="68"/>
        <v>0</v>
      </c>
      <c r="G236" s="292">
        <f t="shared" si="69"/>
        <v>0</v>
      </c>
      <c r="H236" s="293">
        <f t="shared" si="70"/>
        <v>0</v>
      </c>
      <c r="I236" s="301">
        <f t="shared" si="78"/>
        <v>0</v>
      </c>
      <c r="J236" s="292">
        <f t="shared" si="71"/>
        <v>0</v>
      </c>
      <c r="K236" s="292">
        <f t="shared" si="72"/>
        <v>0</v>
      </c>
      <c r="L236" s="321">
        <f t="shared" si="81"/>
        <v>0</v>
      </c>
      <c r="M236" s="300">
        <f t="shared" si="79"/>
        <v>0</v>
      </c>
      <c r="N236" s="292">
        <f t="shared" si="73"/>
        <v>0</v>
      </c>
      <c r="O236" s="292">
        <f t="shared" si="74"/>
        <v>0</v>
      </c>
      <c r="P236" s="293">
        <f t="shared" si="63"/>
        <v>0</v>
      </c>
      <c r="Q236" s="301">
        <f t="shared" si="80"/>
        <v>0</v>
      </c>
      <c r="R236" s="292">
        <f t="shared" si="75"/>
        <v>0</v>
      </c>
      <c r="S236" s="292">
        <f t="shared" si="76"/>
        <v>0</v>
      </c>
      <c r="T236" s="321">
        <f t="shared" si="64"/>
        <v>0</v>
      </c>
      <c r="U236" s="134"/>
      <c r="V236" s="134"/>
      <c r="W236" s="134"/>
      <c r="X236" s="134"/>
    </row>
    <row r="237" spans="1:24" ht="15" customHeight="1">
      <c r="A237" s="288">
        <f t="shared" si="65"/>
        <v>7.1500000000000008E-2</v>
      </c>
      <c r="B237" s="289">
        <f t="shared" si="66"/>
        <v>5.9583333333333337E-3</v>
      </c>
      <c r="C237" s="197">
        <f t="shared" si="67"/>
        <v>18</v>
      </c>
      <c r="D237" s="290">
        <v>215</v>
      </c>
      <c r="E237" s="300">
        <f t="shared" si="77"/>
        <v>0</v>
      </c>
      <c r="F237" s="292">
        <f t="shared" si="68"/>
        <v>0</v>
      </c>
      <c r="G237" s="292">
        <f t="shared" si="69"/>
        <v>0</v>
      </c>
      <c r="H237" s="293">
        <f t="shared" si="70"/>
        <v>0</v>
      </c>
      <c r="I237" s="301">
        <f t="shared" si="78"/>
        <v>0</v>
      </c>
      <c r="J237" s="292">
        <f t="shared" si="71"/>
        <v>0</v>
      </c>
      <c r="K237" s="292">
        <f t="shared" si="72"/>
        <v>0</v>
      </c>
      <c r="L237" s="321">
        <f t="shared" si="81"/>
        <v>0</v>
      </c>
      <c r="M237" s="300">
        <f t="shared" si="79"/>
        <v>0</v>
      </c>
      <c r="N237" s="292">
        <f t="shared" si="73"/>
        <v>0</v>
      </c>
      <c r="O237" s="292">
        <f t="shared" si="74"/>
        <v>0</v>
      </c>
      <c r="P237" s="293">
        <f t="shared" si="63"/>
        <v>0</v>
      </c>
      <c r="Q237" s="301">
        <f t="shared" si="80"/>
        <v>0</v>
      </c>
      <c r="R237" s="292">
        <f t="shared" si="75"/>
        <v>0</v>
      </c>
      <c r="S237" s="292">
        <f t="shared" si="76"/>
        <v>0</v>
      </c>
      <c r="T237" s="321">
        <f t="shared" si="64"/>
        <v>0</v>
      </c>
      <c r="U237" s="134"/>
      <c r="V237" s="134"/>
      <c r="W237" s="134"/>
      <c r="X237" s="134"/>
    </row>
    <row r="238" spans="1:24" ht="15" customHeight="1">
      <c r="A238" s="288">
        <f t="shared" si="65"/>
        <v>7.1500000000000008E-2</v>
      </c>
      <c r="B238" s="289">
        <f t="shared" si="66"/>
        <v>5.9583333333333337E-3</v>
      </c>
      <c r="C238" s="197">
        <f t="shared" si="67"/>
        <v>18</v>
      </c>
      <c r="D238" s="290">
        <v>216</v>
      </c>
      <c r="E238" s="300">
        <f t="shared" si="77"/>
        <v>0</v>
      </c>
      <c r="F238" s="292">
        <f t="shared" si="68"/>
        <v>0</v>
      </c>
      <c r="G238" s="292">
        <f t="shared" si="69"/>
        <v>0</v>
      </c>
      <c r="H238" s="293">
        <f t="shared" si="70"/>
        <v>0</v>
      </c>
      <c r="I238" s="301">
        <f t="shared" si="78"/>
        <v>0</v>
      </c>
      <c r="J238" s="292">
        <f t="shared" si="71"/>
        <v>0</v>
      </c>
      <c r="K238" s="292">
        <f t="shared" si="72"/>
        <v>0</v>
      </c>
      <c r="L238" s="321">
        <f t="shared" si="81"/>
        <v>0</v>
      </c>
      <c r="M238" s="300">
        <f t="shared" si="79"/>
        <v>0</v>
      </c>
      <c r="N238" s="292">
        <f t="shared" si="73"/>
        <v>0</v>
      </c>
      <c r="O238" s="292">
        <f t="shared" si="74"/>
        <v>0</v>
      </c>
      <c r="P238" s="293">
        <f t="shared" si="63"/>
        <v>0</v>
      </c>
      <c r="Q238" s="301">
        <f t="shared" si="80"/>
        <v>0</v>
      </c>
      <c r="R238" s="292">
        <f t="shared" si="75"/>
        <v>0</v>
      </c>
      <c r="S238" s="292">
        <f t="shared" si="76"/>
        <v>0</v>
      </c>
      <c r="T238" s="321">
        <f t="shared" si="64"/>
        <v>0</v>
      </c>
      <c r="U238" s="134"/>
      <c r="V238" s="134"/>
      <c r="W238" s="134"/>
      <c r="X238" s="134"/>
    </row>
    <row r="239" spans="1:24" ht="15" customHeight="1">
      <c r="A239" s="288">
        <f t="shared" si="65"/>
        <v>7.1500000000000008E-2</v>
      </c>
      <c r="B239" s="289">
        <f t="shared" si="66"/>
        <v>5.9583333333333337E-3</v>
      </c>
      <c r="C239" s="197">
        <f t="shared" si="67"/>
        <v>19</v>
      </c>
      <c r="D239" s="290">
        <v>217</v>
      </c>
      <c r="E239" s="300">
        <f t="shared" si="77"/>
        <v>0</v>
      </c>
      <c r="F239" s="292">
        <f t="shared" si="68"/>
        <v>0</v>
      </c>
      <c r="G239" s="292">
        <f t="shared" si="69"/>
        <v>0</v>
      </c>
      <c r="H239" s="293">
        <f t="shared" si="70"/>
        <v>0</v>
      </c>
      <c r="I239" s="301">
        <f t="shared" si="78"/>
        <v>0</v>
      </c>
      <c r="J239" s="292">
        <f t="shared" si="71"/>
        <v>0</v>
      </c>
      <c r="K239" s="292">
        <f t="shared" si="72"/>
        <v>0</v>
      </c>
      <c r="L239" s="321">
        <f t="shared" si="81"/>
        <v>0</v>
      </c>
      <c r="M239" s="300">
        <f t="shared" si="79"/>
        <v>0</v>
      </c>
      <c r="N239" s="292">
        <f t="shared" si="73"/>
        <v>0</v>
      </c>
      <c r="O239" s="292">
        <f t="shared" si="74"/>
        <v>0</v>
      </c>
      <c r="P239" s="293">
        <f t="shared" si="63"/>
        <v>0</v>
      </c>
      <c r="Q239" s="301">
        <f t="shared" si="80"/>
        <v>0</v>
      </c>
      <c r="R239" s="292">
        <f t="shared" si="75"/>
        <v>0</v>
      </c>
      <c r="S239" s="292">
        <f t="shared" si="76"/>
        <v>0</v>
      </c>
      <c r="T239" s="321">
        <f t="shared" si="64"/>
        <v>0</v>
      </c>
      <c r="U239" s="134"/>
      <c r="V239" s="134"/>
      <c r="W239" s="134"/>
      <c r="X239" s="134"/>
    </row>
    <row r="240" spans="1:24" ht="15" customHeight="1">
      <c r="A240" s="288">
        <f t="shared" si="65"/>
        <v>7.1500000000000008E-2</v>
      </c>
      <c r="B240" s="289">
        <f t="shared" si="66"/>
        <v>5.9583333333333337E-3</v>
      </c>
      <c r="C240" s="197">
        <f t="shared" si="67"/>
        <v>19</v>
      </c>
      <c r="D240" s="290">
        <v>218</v>
      </c>
      <c r="E240" s="300">
        <f t="shared" si="77"/>
        <v>0</v>
      </c>
      <c r="F240" s="292">
        <f t="shared" si="68"/>
        <v>0</v>
      </c>
      <c r="G240" s="292">
        <f t="shared" si="69"/>
        <v>0</v>
      </c>
      <c r="H240" s="293">
        <f t="shared" si="70"/>
        <v>0</v>
      </c>
      <c r="I240" s="301">
        <f t="shared" si="78"/>
        <v>0</v>
      </c>
      <c r="J240" s="292">
        <f t="shared" si="71"/>
        <v>0</v>
      </c>
      <c r="K240" s="292">
        <f t="shared" si="72"/>
        <v>0</v>
      </c>
      <c r="L240" s="321">
        <f t="shared" si="81"/>
        <v>0</v>
      </c>
      <c r="M240" s="300">
        <f t="shared" si="79"/>
        <v>0</v>
      </c>
      <c r="N240" s="292">
        <f t="shared" si="73"/>
        <v>0</v>
      </c>
      <c r="O240" s="292">
        <f t="shared" si="74"/>
        <v>0</v>
      </c>
      <c r="P240" s="293">
        <f t="shared" si="63"/>
        <v>0</v>
      </c>
      <c r="Q240" s="301">
        <f t="shared" si="80"/>
        <v>0</v>
      </c>
      <c r="R240" s="292">
        <f t="shared" si="75"/>
        <v>0</v>
      </c>
      <c r="S240" s="292">
        <f t="shared" si="76"/>
        <v>0</v>
      </c>
      <c r="T240" s="321">
        <f t="shared" si="64"/>
        <v>0</v>
      </c>
      <c r="U240" s="134"/>
      <c r="V240" s="134"/>
      <c r="W240" s="134"/>
      <c r="X240" s="134"/>
    </row>
    <row r="241" spans="1:24" ht="15" customHeight="1">
      <c r="A241" s="288">
        <f t="shared" si="65"/>
        <v>7.1500000000000008E-2</v>
      </c>
      <c r="B241" s="289">
        <f t="shared" si="66"/>
        <v>5.9583333333333337E-3</v>
      </c>
      <c r="C241" s="197">
        <f t="shared" si="67"/>
        <v>19</v>
      </c>
      <c r="D241" s="290">
        <v>219</v>
      </c>
      <c r="E241" s="300">
        <f t="shared" si="77"/>
        <v>0</v>
      </c>
      <c r="F241" s="292">
        <f t="shared" si="68"/>
        <v>0</v>
      </c>
      <c r="G241" s="292">
        <f t="shared" si="69"/>
        <v>0</v>
      </c>
      <c r="H241" s="293">
        <f t="shared" si="70"/>
        <v>0</v>
      </c>
      <c r="I241" s="301">
        <f t="shared" si="78"/>
        <v>0</v>
      </c>
      <c r="J241" s="292">
        <f t="shared" si="71"/>
        <v>0</v>
      </c>
      <c r="K241" s="292">
        <f t="shared" si="72"/>
        <v>0</v>
      </c>
      <c r="L241" s="321">
        <f t="shared" si="81"/>
        <v>0</v>
      </c>
      <c r="M241" s="300">
        <f t="shared" si="79"/>
        <v>0</v>
      </c>
      <c r="N241" s="292">
        <f t="shared" si="73"/>
        <v>0</v>
      </c>
      <c r="O241" s="292">
        <f t="shared" si="74"/>
        <v>0</v>
      </c>
      <c r="P241" s="293">
        <f t="shared" si="63"/>
        <v>0</v>
      </c>
      <c r="Q241" s="301">
        <f t="shared" si="80"/>
        <v>0</v>
      </c>
      <c r="R241" s="292">
        <f t="shared" si="75"/>
        <v>0</v>
      </c>
      <c r="S241" s="292">
        <f t="shared" si="76"/>
        <v>0</v>
      </c>
      <c r="T241" s="321">
        <f t="shared" si="64"/>
        <v>0</v>
      </c>
      <c r="U241" s="134"/>
      <c r="V241" s="134"/>
      <c r="W241" s="134"/>
      <c r="X241" s="134"/>
    </row>
    <row r="242" spans="1:24" ht="15" customHeight="1">
      <c r="A242" s="288">
        <f t="shared" si="65"/>
        <v>7.1500000000000008E-2</v>
      </c>
      <c r="B242" s="289">
        <f t="shared" si="66"/>
        <v>5.9583333333333337E-3</v>
      </c>
      <c r="C242" s="197">
        <f t="shared" si="67"/>
        <v>19</v>
      </c>
      <c r="D242" s="290">
        <v>220</v>
      </c>
      <c r="E242" s="300">
        <f t="shared" si="77"/>
        <v>0</v>
      </c>
      <c r="F242" s="292">
        <f t="shared" si="68"/>
        <v>0</v>
      </c>
      <c r="G242" s="292">
        <f t="shared" si="69"/>
        <v>0</v>
      </c>
      <c r="H242" s="293">
        <f t="shared" si="70"/>
        <v>0</v>
      </c>
      <c r="I242" s="301">
        <f t="shared" si="78"/>
        <v>0</v>
      </c>
      <c r="J242" s="292">
        <f t="shared" si="71"/>
        <v>0</v>
      </c>
      <c r="K242" s="292">
        <f t="shared" si="72"/>
        <v>0</v>
      </c>
      <c r="L242" s="321">
        <f t="shared" si="81"/>
        <v>0</v>
      </c>
      <c r="M242" s="300">
        <f t="shared" si="79"/>
        <v>0</v>
      </c>
      <c r="N242" s="292">
        <f t="shared" si="73"/>
        <v>0</v>
      </c>
      <c r="O242" s="292">
        <f t="shared" si="74"/>
        <v>0</v>
      </c>
      <c r="P242" s="293">
        <f t="shared" si="63"/>
        <v>0</v>
      </c>
      <c r="Q242" s="301">
        <f t="shared" si="80"/>
        <v>0</v>
      </c>
      <c r="R242" s="292">
        <f t="shared" si="75"/>
        <v>0</v>
      </c>
      <c r="S242" s="292">
        <f t="shared" si="76"/>
        <v>0</v>
      </c>
      <c r="T242" s="321">
        <f t="shared" si="64"/>
        <v>0</v>
      </c>
      <c r="U242" s="134"/>
      <c r="V242" s="134"/>
      <c r="W242" s="134"/>
      <c r="X242" s="134"/>
    </row>
    <row r="243" spans="1:24" ht="15" customHeight="1">
      <c r="A243" s="288">
        <f t="shared" si="65"/>
        <v>7.1500000000000008E-2</v>
      </c>
      <c r="B243" s="289">
        <f t="shared" si="66"/>
        <v>5.9583333333333337E-3</v>
      </c>
      <c r="C243" s="197">
        <f t="shared" si="67"/>
        <v>19</v>
      </c>
      <c r="D243" s="290">
        <v>221</v>
      </c>
      <c r="E243" s="300">
        <f t="shared" si="77"/>
        <v>0</v>
      </c>
      <c r="F243" s="292">
        <f t="shared" si="68"/>
        <v>0</v>
      </c>
      <c r="G243" s="292">
        <f t="shared" si="69"/>
        <v>0</v>
      </c>
      <c r="H243" s="293">
        <f t="shared" si="70"/>
        <v>0</v>
      </c>
      <c r="I243" s="301">
        <f t="shared" si="78"/>
        <v>0</v>
      </c>
      <c r="J243" s="292">
        <f t="shared" si="71"/>
        <v>0</v>
      </c>
      <c r="K243" s="292">
        <f t="shared" si="72"/>
        <v>0</v>
      </c>
      <c r="L243" s="321">
        <f t="shared" si="81"/>
        <v>0</v>
      </c>
      <c r="M243" s="300">
        <f t="shared" si="79"/>
        <v>0</v>
      </c>
      <c r="N243" s="292">
        <f t="shared" si="73"/>
        <v>0</v>
      </c>
      <c r="O243" s="292">
        <f t="shared" si="74"/>
        <v>0</v>
      </c>
      <c r="P243" s="293">
        <f t="shared" si="63"/>
        <v>0</v>
      </c>
      <c r="Q243" s="301">
        <f t="shared" si="80"/>
        <v>0</v>
      </c>
      <c r="R243" s="292">
        <f t="shared" si="75"/>
        <v>0</v>
      </c>
      <c r="S243" s="292">
        <f t="shared" si="76"/>
        <v>0</v>
      </c>
      <c r="T243" s="321">
        <f t="shared" si="64"/>
        <v>0</v>
      </c>
      <c r="U243" s="134"/>
      <c r="V243" s="134"/>
      <c r="W243" s="134"/>
      <c r="X243" s="134"/>
    </row>
    <row r="244" spans="1:24" ht="15" customHeight="1">
      <c r="A244" s="288">
        <f t="shared" si="65"/>
        <v>7.1500000000000008E-2</v>
      </c>
      <c r="B244" s="289">
        <f t="shared" si="66"/>
        <v>5.9583333333333337E-3</v>
      </c>
      <c r="C244" s="197">
        <f t="shared" si="67"/>
        <v>19</v>
      </c>
      <c r="D244" s="290">
        <v>222</v>
      </c>
      <c r="E244" s="300">
        <f t="shared" si="77"/>
        <v>0</v>
      </c>
      <c r="F244" s="292">
        <f t="shared" si="68"/>
        <v>0</v>
      </c>
      <c r="G244" s="292">
        <f t="shared" si="69"/>
        <v>0</v>
      </c>
      <c r="H244" s="293">
        <f t="shared" si="70"/>
        <v>0</v>
      </c>
      <c r="I244" s="301">
        <f t="shared" si="78"/>
        <v>0</v>
      </c>
      <c r="J244" s="292">
        <f t="shared" si="71"/>
        <v>0</v>
      </c>
      <c r="K244" s="292">
        <f t="shared" si="72"/>
        <v>0</v>
      </c>
      <c r="L244" s="321">
        <f t="shared" si="81"/>
        <v>0</v>
      </c>
      <c r="M244" s="300">
        <f t="shared" si="79"/>
        <v>0</v>
      </c>
      <c r="N244" s="292">
        <f t="shared" si="73"/>
        <v>0</v>
      </c>
      <c r="O244" s="292">
        <f t="shared" si="74"/>
        <v>0</v>
      </c>
      <c r="P244" s="293">
        <f t="shared" si="63"/>
        <v>0</v>
      </c>
      <c r="Q244" s="301">
        <f t="shared" si="80"/>
        <v>0</v>
      </c>
      <c r="R244" s="292">
        <f t="shared" si="75"/>
        <v>0</v>
      </c>
      <c r="S244" s="292">
        <f t="shared" si="76"/>
        <v>0</v>
      </c>
      <c r="T244" s="321">
        <f t="shared" si="64"/>
        <v>0</v>
      </c>
      <c r="U244" s="134"/>
      <c r="V244" s="134"/>
      <c r="W244" s="134"/>
      <c r="X244" s="134"/>
    </row>
    <row r="245" spans="1:24" ht="15" customHeight="1">
      <c r="A245" s="288">
        <f t="shared" si="65"/>
        <v>7.1500000000000008E-2</v>
      </c>
      <c r="B245" s="289">
        <f t="shared" si="66"/>
        <v>5.9583333333333337E-3</v>
      </c>
      <c r="C245" s="197">
        <f t="shared" si="67"/>
        <v>19</v>
      </c>
      <c r="D245" s="290">
        <v>223</v>
      </c>
      <c r="E245" s="300">
        <f t="shared" si="77"/>
        <v>0</v>
      </c>
      <c r="F245" s="292">
        <f t="shared" si="68"/>
        <v>0</v>
      </c>
      <c r="G245" s="292">
        <f t="shared" si="69"/>
        <v>0</v>
      </c>
      <c r="H245" s="293">
        <f t="shared" si="70"/>
        <v>0</v>
      </c>
      <c r="I245" s="301">
        <f t="shared" si="78"/>
        <v>0</v>
      </c>
      <c r="J245" s="292">
        <f t="shared" si="71"/>
        <v>0</v>
      </c>
      <c r="K245" s="292">
        <f t="shared" si="72"/>
        <v>0</v>
      </c>
      <c r="L245" s="321">
        <f t="shared" si="81"/>
        <v>0</v>
      </c>
      <c r="M245" s="300">
        <f t="shared" si="79"/>
        <v>0</v>
      </c>
      <c r="N245" s="292">
        <f t="shared" si="73"/>
        <v>0</v>
      </c>
      <c r="O245" s="292">
        <f t="shared" si="74"/>
        <v>0</v>
      </c>
      <c r="P245" s="293">
        <f t="shared" si="63"/>
        <v>0</v>
      </c>
      <c r="Q245" s="301">
        <f t="shared" si="80"/>
        <v>0</v>
      </c>
      <c r="R245" s="292">
        <f t="shared" si="75"/>
        <v>0</v>
      </c>
      <c r="S245" s="292">
        <f t="shared" si="76"/>
        <v>0</v>
      </c>
      <c r="T245" s="321">
        <f t="shared" si="64"/>
        <v>0</v>
      </c>
      <c r="U245" s="134"/>
      <c r="V245" s="134"/>
      <c r="W245" s="134"/>
      <c r="X245" s="134"/>
    </row>
    <row r="246" spans="1:24" ht="15" customHeight="1">
      <c r="A246" s="288">
        <f t="shared" si="65"/>
        <v>7.1500000000000008E-2</v>
      </c>
      <c r="B246" s="289">
        <f t="shared" si="66"/>
        <v>5.9583333333333337E-3</v>
      </c>
      <c r="C246" s="197">
        <f t="shared" si="67"/>
        <v>19</v>
      </c>
      <c r="D246" s="290">
        <v>224</v>
      </c>
      <c r="E246" s="300">
        <f t="shared" si="77"/>
        <v>0</v>
      </c>
      <c r="F246" s="292">
        <f t="shared" si="68"/>
        <v>0</v>
      </c>
      <c r="G246" s="292">
        <f t="shared" si="69"/>
        <v>0</v>
      </c>
      <c r="H246" s="293">
        <f t="shared" si="70"/>
        <v>0</v>
      </c>
      <c r="I246" s="301">
        <f t="shared" si="78"/>
        <v>0</v>
      </c>
      <c r="J246" s="292">
        <f t="shared" si="71"/>
        <v>0</v>
      </c>
      <c r="K246" s="292">
        <f t="shared" si="72"/>
        <v>0</v>
      </c>
      <c r="L246" s="321">
        <f t="shared" si="81"/>
        <v>0</v>
      </c>
      <c r="M246" s="300">
        <f t="shared" si="79"/>
        <v>0</v>
      </c>
      <c r="N246" s="292">
        <f t="shared" si="73"/>
        <v>0</v>
      </c>
      <c r="O246" s="292">
        <f t="shared" si="74"/>
        <v>0</v>
      </c>
      <c r="P246" s="293">
        <f t="shared" si="63"/>
        <v>0</v>
      </c>
      <c r="Q246" s="301">
        <f t="shared" si="80"/>
        <v>0</v>
      </c>
      <c r="R246" s="292">
        <f t="shared" si="75"/>
        <v>0</v>
      </c>
      <c r="S246" s="292">
        <f t="shared" si="76"/>
        <v>0</v>
      </c>
      <c r="T246" s="321">
        <f t="shared" si="64"/>
        <v>0</v>
      </c>
      <c r="U246" s="134"/>
      <c r="V246" s="134"/>
      <c r="W246" s="134"/>
      <c r="X246" s="134"/>
    </row>
    <row r="247" spans="1:24" ht="15" customHeight="1">
      <c r="A247" s="288">
        <f t="shared" si="65"/>
        <v>7.1500000000000008E-2</v>
      </c>
      <c r="B247" s="289">
        <f t="shared" si="66"/>
        <v>5.9583333333333337E-3</v>
      </c>
      <c r="C247" s="197">
        <f t="shared" si="67"/>
        <v>19</v>
      </c>
      <c r="D247" s="290">
        <v>225</v>
      </c>
      <c r="E247" s="300">
        <f t="shared" si="77"/>
        <v>0</v>
      </c>
      <c r="F247" s="292">
        <f t="shared" si="68"/>
        <v>0</v>
      </c>
      <c r="G247" s="292">
        <f t="shared" si="69"/>
        <v>0</v>
      </c>
      <c r="H247" s="293">
        <f t="shared" si="70"/>
        <v>0</v>
      </c>
      <c r="I247" s="301">
        <f t="shared" si="78"/>
        <v>0</v>
      </c>
      <c r="J247" s="292">
        <f t="shared" si="71"/>
        <v>0</v>
      </c>
      <c r="K247" s="292">
        <f t="shared" si="72"/>
        <v>0</v>
      </c>
      <c r="L247" s="321">
        <f t="shared" si="81"/>
        <v>0</v>
      </c>
      <c r="M247" s="300">
        <f t="shared" si="79"/>
        <v>0</v>
      </c>
      <c r="N247" s="292">
        <f t="shared" si="73"/>
        <v>0</v>
      </c>
      <c r="O247" s="292">
        <f t="shared" si="74"/>
        <v>0</v>
      </c>
      <c r="P247" s="293">
        <f t="shared" si="63"/>
        <v>0</v>
      </c>
      <c r="Q247" s="301">
        <f t="shared" si="80"/>
        <v>0</v>
      </c>
      <c r="R247" s="292">
        <f t="shared" si="75"/>
        <v>0</v>
      </c>
      <c r="S247" s="292">
        <f t="shared" si="76"/>
        <v>0</v>
      </c>
      <c r="T247" s="321">
        <f t="shared" si="64"/>
        <v>0</v>
      </c>
      <c r="U247" s="134"/>
      <c r="V247" s="134"/>
      <c r="W247" s="134"/>
      <c r="X247" s="134"/>
    </row>
    <row r="248" spans="1:24" ht="15" customHeight="1">
      <c r="A248" s="288">
        <f t="shared" si="65"/>
        <v>7.1500000000000008E-2</v>
      </c>
      <c r="B248" s="289">
        <f t="shared" si="66"/>
        <v>5.9583333333333337E-3</v>
      </c>
      <c r="C248" s="197">
        <f t="shared" si="67"/>
        <v>19</v>
      </c>
      <c r="D248" s="290">
        <v>226</v>
      </c>
      <c r="E248" s="300">
        <f t="shared" si="77"/>
        <v>0</v>
      </c>
      <c r="F248" s="292">
        <f t="shared" si="68"/>
        <v>0</v>
      </c>
      <c r="G248" s="292">
        <f t="shared" si="69"/>
        <v>0</v>
      </c>
      <c r="H248" s="293">
        <f t="shared" si="70"/>
        <v>0</v>
      </c>
      <c r="I248" s="301">
        <f t="shared" si="78"/>
        <v>0</v>
      </c>
      <c r="J248" s="292">
        <f t="shared" si="71"/>
        <v>0</v>
      </c>
      <c r="K248" s="292">
        <f t="shared" si="72"/>
        <v>0</v>
      </c>
      <c r="L248" s="321">
        <f t="shared" si="81"/>
        <v>0</v>
      </c>
      <c r="M248" s="300">
        <f t="shared" si="79"/>
        <v>0</v>
      </c>
      <c r="N248" s="292">
        <f t="shared" si="73"/>
        <v>0</v>
      </c>
      <c r="O248" s="292">
        <f t="shared" si="74"/>
        <v>0</v>
      </c>
      <c r="P248" s="293">
        <f t="shared" si="63"/>
        <v>0</v>
      </c>
      <c r="Q248" s="301">
        <f t="shared" si="80"/>
        <v>0</v>
      </c>
      <c r="R248" s="292">
        <f t="shared" si="75"/>
        <v>0</v>
      </c>
      <c r="S248" s="292">
        <f t="shared" si="76"/>
        <v>0</v>
      </c>
      <c r="T248" s="321">
        <f t="shared" si="64"/>
        <v>0</v>
      </c>
      <c r="U248" s="134"/>
      <c r="V248" s="134"/>
      <c r="W248" s="134"/>
      <c r="X248" s="134"/>
    </row>
    <row r="249" spans="1:24" ht="15" customHeight="1">
      <c r="A249" s="288">
        <f t="shared" si="65"/>
        <v>7.1500000000000008E-2</v>
      </c>
      <c r="B249" s="289">
        <f t="shared" si="66"/>
        <v>5.9583333333333337E-3</v>
      </c>
      <c r="C249" s="197">
        <f t="shared" si="67"/>
        <v>19</v>
      </c>
      <c r="D249" s="290">
        <v>227</v>
      </c>
      <c r="E249" s="300">
        <f t="shared" si="77"/>
        <v>0</v>
      </c>
      <c r="F249" s="292">
        <f t="shared" si="68"/>
        <v>0</v>
      </c>
      <c r="G249" s="292">
        <f t="shared" si="69"/>
        <v>0</v>
      </c>
      <c r="H249" s="293">
        <f t="shared" si="70"/>
        <v>0</v>
      </c>
      <c r="I249" s="301">
        <f t="shared" si="78"/>
        <v>0</v>
      </c>
      <c r="J249" s="292">
        <f t="shared" si="71"/>
        <v>0</v>
      </c>
      <c r="K249" s="292">
        <f t="shared" si="72"/>
        <v>0</v>
      </c>
      <c r="L249" s="321">
        <f t="shared" si="81"/>
        <v>0</v>
      </c>
      <c r="M249" s="300">
        <f t="shared" si="79"/>
        <v>0</v>
      </c>
      <c r="N249" s="292">
        <f t="shared" si="73"/>
        <v>0</v>
      </c>
      <c r="O249" s="292">
        <f t="shared" si="74"/>
        <v>0</v>
      </c>
      <c r="P249" s="293">
        <f t="shared" si="63"/>
        <v>0</v>
      </c>
      <c r="Q249" s="301">
        <f t="shared" si="80"/>
        <v>0</v>
      </c>
      <c r="R249" s="292">
        <f t="shared" si="75"/>
        <v>0</v>
      </c>
      <c r="S249" s="292">
        <f t="shared" si="76"/>
        <v>0</v>
      </c>
      <c r="T249" s="321">
        <f t="shared" si="64"/>
        <v>0</v>
      </c>
      <c r="U249" s="134"/>
      <c r="V249" s="134"/>
      <c r="W249" s="134"/>
      <c r="X249" s="134"/>
    </row>
    <row r="250" spans="1:24" ht="15" customHeight="1">
      <c r="A250" s="288">
        <f t="shared" si="65"/>
        <v>7.1500000000000008E-2</v>
      </c>
      <c r="B250" s="289">
        <f t="shared" si="66"/>
        <v>5.9583333333333337E-3</v>
      </c>
      <c r="C250" s="197">
        <f t="shared" si="67"/>
        <v>19</v>
      </c>
      <c r="D250" s="290">
        <v>228</v>
      </c>
      <c r="E250" s="300">
        <f t="shared" si="77"/>
        <v>0</v>
      </c>
      <c r="F250" s="292">
        <f t="shared" si="68"/>
        <v>0</v>
      </c>
      <c r="G250" s="292">
        <f t="shared" si="69"/>
        <v>0</v>
      </c>
      <c r="H250" s="293">
        <f t="shared" si="70"/>
        <v>0</v>
      </c>
      <c r="I250" s="301">
        <f t="shared" si="78"/>
        <v>0</v>
      </c>
      <c r="J250" s="292">
        <f t="shared" si="71"/>
        <v>0</v>
      </c>
      <c r="K250" s="292">
        <f t="shared" si="72"/>
        <v>0</v>
      </c>
      <c r="L250" s="321">
        <f t="shared" si="81"/>
        <v>0</v>
      </c>
      <c r="M250" s="300">
        <f t="shared" si="79"/>
        <v>0</v>
      </c>
      <c r="N250" s="292">
        <f t="shared" si="73"/>
        <v>0</v>
      </c>
      <c r="O250" s="292">
        <f t="shared" si="74"/>
        <v>0</v>
      </c>
      <c r="P250" s="293">
        <f t="shared" si="63"/>
        <v>0</v>
      </c>
      <c r="Q250" s="301">
        <f t="shared" si="80"/>
        <v>0</v>
      </c>
      <c r="R250" s="292">
        <f t="shared" si="75"/>
        <v>0</v>
      </c>
      <c r="S250" s="292">
        <f t="shared" si="76"/>
        <v>0</v>
      </c>
      <c r="T250" s="321">
        <f t="shared" si="64"/>
        <v>0</v>
      </c>
      <c r="U250" s="134"/>
      <c r="V250" s="134"/>
      <c r="W250" s="134"/>
      <c r="X250" s="134"/>
    </row>
    <row r="251" spans="1:24" ht="15" customHeight="1">
      <c r="A251" s="288">
        <f t="shared" si="65"/>
        <v>7.1500000000000008E-2</v>
      </c>
      <c r="B251" s="289">
        <f t="shared" si="66"/>
        <v>5.9583333333333337E-3</v>
      </c>
      <c r="C251" s="197">
        <f t="shared" si="67"/>
        <v>20</v>
      </c>
      <c r="D251" s="290">
        <v>229</v>
      </c>
      <c r="E251" s="300">
        <f t="shared" si="77"/>
        <v>0</v>
      </c>
      <c r="F251" s="292">
        <f t="shared" si="68"/>
        <v>0</v>
      </c>
      <c r="G251" s="292">
        <f t="shared" si="69"/>
        <v>0</v>
      </c>
      <c r="H251" s="293">
        <f t="shared" si="70"/>
        <v>0</v>
      </c>
      <c r="I251" s="301">
        <f t="shared" si="78"/>
        <v>0</v>
      </c>
      <c r="J251" s="292">
        <f t="shared" si="71"/>
        <v>0</v>
      </c>
      <c r="K251" s="292">
        <f t="shared" si="72"/>
        <v>0</v>
      </c>
      <c r="L251" s="321">
        <f t="shared" si="81"/>
        <v>0</v>
      </c>
      <c r="M251" s="300">
        <f t="shared" si="79"/>
        <v>0</v>
      </c>
      <c r="N251" s="292">
        <f t="shared" si="73"/>
        <v>0</v>
      </c>
      <c r="O251" s="292">
        <f t="shared" si="74"/>
        <v>0</v>
      </c>
      <c r="P251" s="293">
        <f t="shared" si="63"/>
        <v>0</v>
      </c>
      <c r="Q251" s="301">
        <f t="shared" si="80"/>
        <v>0</v>
      </c>
      <c r="R251" s="292">
        <f t="shared" si="75"/>
        <v>0</v>
      </c>
      <c r="S251" s="292">
        <f t="shared" si="76"/>
        <v>0</v>
      </c>
      <c r="T251" s="321">
        <f t="shared" si="64"/>
        <v>0</v>
      </c>
      <c r="U251" s="134"/>
      <c r="V251" s="134"/>
      <c r="W251" s="134"/>
      <c r="X251" s="134"/>
    </row>
    <row r="252" spans="1:24" ht="15" customHeight="1">
      <c r="A252" s="288">
        <f t="shared" si="65"/>
        <v>7.1500000000000008E-2</v>
      </c>
      <c r="B252" s="289">
        <f t="shared" si="66"/>
        <v>5.9583333333333337E-3</v>
      </c>
      <c r="C252" s="197">
        <f t="shared" si="67"/>
        <v>20</v>
      </c>
      <c r="D252" s="290">
        <v>230</v>
      </c>
      <c r="E252" s="300">
        <f t="shared" si="77"/>
        <v>0</v>
      </c>
      <c r="F252" s="292">
        <f t="shared" si="68"/>
        <v>0</v>
      </c>
      <c r="G252" s="292">
        <f t="shared" si="69"/>
        <v>0</v>
      </c>
      <c r="H252" s="293">
        <f t="shared" si="70"/>
        <v>0</v>
      </c>
      <c r="I252" s="301">
        <f t="shared" si="78"/>
        <v>0</v>
      </c>
      <c r="J252" s="292">
        <f t="shared" si="71"/>
        <v>0</v>
      </c>
      <c r="K252" s="292">
        <f t="shared" si="72"/>
        <v>0</v>
      </c>
      <c r="L252" s="321">
        <f t="shared" si="81"/>
        <v>0</v>
      </c>
      <c r="M252" s="300">
        <f t="shared" si="79"/>
        <v>0</v>
      </c>
      <c r="N252" s="292">
        <f t="shared" si="73"/>
        <v>0</v>
      </c>
      <c r="O252" s="292">
        <f t="shared" si="74"/>
        <v>0</v>
      </c>
      <c r="P252" s="293">
        <f t="shared" si="63"/>
        <v>0</v>
      </c>
      <c r="Q252" s="301">
        <f t="shared" si="80"/>
        <v>0</v>
      </c>
      <c r="R252" s="292">
        <f t="shared" si="75"/>
        <v>0</v>
      </c>
      <c r="S252" s="292">
        <f t="shared" si="76"/>
        <v>0</v>
      </c>
      <c r="T252" s="321">
        <f t="shared" si="64"/>
        <v>0</v>
      </c>
      <c r="U252" s="134"/>
      <c r="V252" s="134"/>
      <c r="W252" s="134"/>
      <c r="X252" s="134"/>
    </row>
    <row r="253" spans="1:24" ht="15" customHeight="1">
      <c r="A253" s="288">
        <f t="shared" si="65"/>
        <v>7.1500000000000008E-2</v>
      </c>
      <c r="B253" s="289">
        <f t="shared" si="66"/>
        <v>5.9583333333333337E-3</v>
      </c>
      <c r="C253" s="197">
        <f t="shared" si="67"/>
        <v>20</v>
      </c>
      <c r="D253" s="290">
        <v>231</v>
      </c>
      <c r="E253" s="300">
        <f t="shared" si="77"/>
        <v>0</v>
      </c>
      <c r="F253" s="292">
        <f t="shared" si="68"/>
        <v>0</v>
      </c>
      <c r="G253" s="292">
        <f t="shared" si="69"/>
        <v>0</v>
      </c>
      <c r="H253" s="293">
        <f t="shared" si="70"/>
        <v>0</v>
      </c>
      <c r="I253" s="301">
        <f t="shared" si="78"/>
        <v>0</v>
      </c>
      <c r="J253" s="292">
        <f t="shared" si="71"/>
        <v>0</v>
      </c>
      <c r="K253" s="292">
        <f t="shared" si="72"/>
        <v>0</v>
      </c>
      <c r="L253" s="321">
        <f t="shared" si="81"/>
        <v>0</v>
      </c>
      <c r="M253" s="300">
        <f t="shared" si="79"/>
        <v>0</v>
      </c>
      <c r="N253" s="292">
        <f t="shared" si="73"/>
        <v>0</v>
      </c>
      <c r="O253" s="292">
        <f t="shared" si="74"/>
        <v>0</v>
      </c>
      <c r="P253" s="293">
        <f t="shared" si="63"/>
        <v>0</v>
      </c>
      <c r="Q253" s="301">
        <f t="shared" si="80"/>
        <v>0</v>
      </c>
      <c r="R253" s="292">
        <f t="shared" si="75"/>
        <v>0</v>
      </c>
      <c r="S253" s="292">
        <f t="shared" si="76"/>
        <v>0</v>
      </c>
      <c r="T253" s="321">
        <f t="shared" si="64"/>
        <v>0</v>
      </c>
      <c r="U253" s="134"/>
      <c r="V253" s="134"/>
      <c r="W253" s="134"/>
      <c r="X253" s="134"/>
    </row>
    <row r="254" spans="1:24" ht="15" customHeight="1">
      <c r="A254" s="288">
        <f t="shared" si="65"/>
        <v>7.1500000000000008E-2</v>
      </c>
      <c r="B254" s="289">
        <f t="shared" si="66"/>
        <v>5.9583333333333337E-3</v>
      </c>
      <c r="C254" s="197">
        <f t="shared" si="67"/>
        <v>20</v>
      </c>
      <c r="D254" s="290">
        <v>232</v>
      </c>
      <c r="E254" s="300">
        <f t="shared" si="77"/>
        <v>0</v>
      </c>
      <c r="F254" s="292">
        <f t="shared" si="68"/>
        <v>0</v>
      </c>
      <c r="G254" s="292">
        <f t="shared" si="69"/>
        <v>0</v>
      </c>
      <c r="H254" s="293">
        <f t="shared" si="70"/>
        <v>0</v>
      </c>
      <c r="I254" s="301">
        <f t="shared" si="78"/>
        <v>0</v>
      </c>
      <c r="J254" s="292">
        <f t="shared" si="71"/>
        <v>0</v>
      </c>
      <c r="K254" s="292">
        <f t="shared" si="72"/>
        <v>0</v>
      </c>
      <c r="L254" s="321">
        <f t="shared" si="81"/>
        <v>0</v>
      </c>
      <c r="M254" s="300">
        <f t="shared" si="79"/>
        <v>0</v>
      </c>
      <c r="N254" s="292">
        <f t="shared" si="73"/>
        <v>0</v>
      </c>
      <c r="O254" s="292">
        <f t="shared" si="74"/>
        <v>0</v>
      </c>
      <c r="P254" s="293">
        <f t="shared" si="63"/>
        <v>0</v>
      </c>
      <c r="Q254" s="301">
        <f t="shared" si="80"/>
        <v>0</v>
      </c>
      <c r="R254" s="292">
        <f t="shared" si="75"/>
        <v>0</v>
      </c>
      <c r="S254" s="292">
        <f t="shared" si="76"/>
        <v>0</v>
      </c>
      <c r="T254" s="321">
        <f t="shared" si="64"/>
        <v>0</v>
      </c>
      <c r="U254" s="134"/>
      <c r="V254" s="134"/>
      <c r="W254" s="134"/>
      <c r="X254" s="134"/>
    </row>
    <row r="255" spans="1:24" ht="15" customHeight="1">
      <c r="A255" s="288">
        <f t="shared" si="65"/>
        <v>7.1500000000000008E-2</v>
      </c>
      <c r="B255" s="289">
        <f t="shared" si="66"/>
        <v>5.9583333333333337E-3</v>
      </c>
      <c r="C255" s="197">
        <f t="shared" si="67"/>
        <v>20</v>
      </c>
      <c r="D255" s="290">
        <v>233</v>
      </c>
      <c r="E255" s="300">
        <f t="shared" si="77"/>
        <v>0</v>
      </c>
      <c r="F255" s="292">
        <f t="shared" si="68"/>
        <v>0</v>
      </c>
      <c r="G255" s="292">
        <f t="shared" si="69"/>
        <v>0</v>
      </c>
      <c r="H255" s="293">
        <f t="shared" si="70"/>
        <v>0</v>
      </c>
      <c r="I255" s="301">
        <f t="shared" si="78"/>
        <v>0</v>
      </c>
      <c r="J255" s="292">
        <f t="shared" si="71"/>
        <v>0</v>
      </c>
      <c r="K255" s="292">
        <f t="shared" si="72"/>
        <v>0</v>
      </c>
      <c r="L255" s="321">
        <f t="shared" si="81"/>
        <v>0</v>
      </c>
      <c r="M255" s="300">
        <f t="shared" si="79"/>
        <v>0</v>
      </c>
      <c r="N255" s="292">
        <f t="shared" si="73"/>
        <v>0</v>
      </c>
      <c r="O255" s="292">
        <f t="shared" si="74"/>
        <v>0</v>
      </c>
      <c r="P255" s="293">
        <f t="shared" si="63"/>
        <v>0</v>
      </c>
      <c r="Q255" s="301">
        <f t="shared" si="80"/>
        <v>0</v>
      </c>
      <c r="R255" s="292">
        <f t="shared" si="75"/>
        <v>0</v>
      </c>
      <c r="S255" s="292">
        <f t="shared" si="76"/>
        <v>0</v>
      </c>
      <c r="T255" s="321">
        <f t="shared" si="64"/>
        <v>0</v>
      </c>
      <c r="U255" s="134"/>
      <c r="V255" s="134"/>
      <c r="W255" s="134"/>
      <c r="X255" s="134"/>
    </row>
    <row r="256" spans="1:24" ht="15" customHeight="1">
      <c r="A256" s="288">
        <f t="shared" si="65"/>
        <v>7.1500000000000008E-2</v>
      </c>
      <c r="B256" s="289">
        <f t="shared" si="66"/>
        <v>5.9583333333333337E-3</v>
      </c>
      <c r="C256" s="197">
        <f t="shared" si="67"/>
        <v>20</v>
      </c>
      <c r="D256" s="290">
        <v>234</v>
      </c>
      <c r="E256" s="300">
        <f t="shared" si="77"/>
        <v>0</v>
      </c>
      <c r="F256" s="292">
        <f t="shared" si="68"/>
        <v>0</v>
      </c>
      <c r="G256" s="292">
        <f t="shared" si="69"/>
        <v>0</v>
      </c>
      <c r="H256" s="293">
        <f t="shared" si="70"/>
        <v>0</v>
      </c>
      <c r="I256" s="301">
        <f t="shared" si="78"/>
        <v>0</v>
      </c>
      <c r="J256" s="292">
        <f t="shared" si="71"/>
        <v>0</v>
      </c>
      <c r="K256" s="292">
        <f t="shared" si="72"/>
        <v>0</v>
      </c>
      <c r="L256" s="321">
        <f t="shared" si="81"/>
        <v>0</v>
      </c>
      <c r="M256" s="300">
        <f t="shared" si="79"/>
        <v>0</v>
      </c>
      <c r="N256" s="292">
        <f t="shared" si="73"/>
        <v>0</v>
      </c>
      <c r="O256" s="292">
        <f t="shared" si="74"/>
        <v>0</v>
      </c>
      <c r="P256" s="293">
        <f t="shared" si="63"/>
        <v>0</v>
      </c>
      <c r="Q256" s="301">
        <f t="shared" si="80"/>
        <v>0</v>
      </c>
      <c r="R256" s="292">
        <f t="shared" si="75"/>
        <v>0</v>
      </c>
      <c r="S256" s="292">
        <f t="shared" si="76"/>
        <v>0</v>
      </c>
      <c r="T256" s="321">
        <f t="shared" si="64"/>
        <v>0</v>
      </c>
      <c r="U256" s="134"/>
      <c r="V256" s="134"/>
      <c r="W256" s="134"/>
      <c r="X256" s="134"/>
    </row>
    <row r="257" spans="1:24" ht="15" customHeight="1">
      <c r="A257" s="288">
        <f t="shared" si="65"/>
        <v>7.1500000000000008E-2</v>
      </c>
      <c r="B257" s="289">
        <f t="shared" si="66"/>
        <v>5.9583333333333337E-3</v>
      </c>
      <c r="C257" s="197">
        <f t="shared" si="67"/>
        <v>20</v>
      </c>
      <c r="D257" s="290">
        <v>235</v>
      </c>
      <c r="E257" s="300">
        <f t="shared" si="77"/>
        <v>0</v>
      </c>
      <c r="F257" s="292">
        <f t="shared" si="68"/>
        <v>0</v>
      </c>
      <c r="G257" s="292">
        <f t="shared" si="69"/>
        <v>0</v>
      </c>
      <c r="H257" s="293">
        <f t="shared" si="70"/>
        <v>0</v>
      </c>
      <c r="I257" s="301">
        <f t="shared" si="78"/>
        <v>0</v>
      </c>
      <c r="J257" s="292">
        <f t="shared" si="71"/>
        <v>0</v>
      </c>
      <c r="K257" s="292">
        <f t="shared" si="72"/>
        <v>0</v>
      </c>
      <c r="L257" s="321">
        <f t="shared" si="81"/>
        <v>0</v>
      </c>
      <c r="M257" s="300">
        <f t="shared" si="79"/>
        <v>0</v>
      </c>
      <c r="N257" s="292">
        <f t="shared" si="73"/>
        <v>0</v>
      </c>
      <c r="O257" s="292">
        <f t="shared" si="74"/>
        <v>0</v>
      </c>
      <c r="P257" s="293">
        <f t="shared" si="63"/>
        <v>0</v>
      </c>
      <c r="Q257" s="301">
        <f t="shared" si="80"/>
        <v>0</v>
      </c>
      <c r="R257" s="292">
        <f t="shared" si="75"/>
        <v>0</v>
      </c>
      <c r="S257" s="292">
        <f t="shared" si="76"/>
        <v>0</v>
      </c>
      <c r="T257" s="321">
        <f t="shared" si="64"/>
        <v>0</v>
      </c>
      <c r="U257" s="134"/>
      <c r="V257" s="134"/>
      <c r="W257" s="134"/>
      <c r="X257" s="134"/>
    </row>
    <row r="258" spans="1:24" ht="15" customHeight="1">
      <c r="A258" s="288">
        <f t="shared" si="65"/>
        <v>7.1500000000000008E-2</v>
      </c>
      <c r="B258" s="289">
        <f t="shared" si="66"/>
        <v>5.9583333333333337E-3</v>
      </c>
      <c r="C258" s="197">
        <f t="shared" si="67"/>
        <v>20</v>
      </c>
      <c r="D258" s="290">
        <v>236</v>
      </c>
      <c r="E258" s="300">
        <f t="shared" si="77"/>
        <v>0</v>
      </c>
      <c r="F258" s="292">
        <f t="shared" si="68"/>
        <v>0</v>
      </c>
      <c r="G258" s="292">
        <f t="shared" si="69"/>
        <v>0</v>
      </c>
      <c r="H258" s="293">
        <f t="shared" si="70"/>
        <v>0</v>
      </c>
      <c r="I258" s="301">
        <f t="shared" si="78"/>
        <v>0</v>
      </c>
      <c r="J258" s="292">
        <f t="shared" si="71"/>
        <v>0</v>
      </c>
      <c r="K258" s="292">
        <f t="shared" si="72"/>
        <v>0</v>
      </c>
      <c r="L258" s="321">
        <f t="shared" si="81"/>
        <v>0</v>
      </c>
      <c r="M258" s="300">
        <f t="shared" si="79"/>
        <v>0</v>
      </c>
      <c r="N258" s="292">
        <f t="shared" si="73"/>
        <v>0</v>
      </c>
      <c r="O258" s="292">
        <f t="shared" si="74"/>
        <v>0</v>
      </c>
      <c r="P258" s="293">
        <f t="shared" si="63"/>
        <v>0</v>
      </c>
      <c r="Q258" s="301">
        <f t="shared" si="80"/>
        <v>0</v>
      </c>
      <c r="R258" s="292">
        <f t="shared" si="75"/>
        <v>0</v>
      </c>
      <c r="S258" s="292">
        <f t="shared" si="76"/>
        <v>0</v>
      </c>
      <c r="T258" s="321">
        <f t="shared" si="64"/>
        <v>0</v>
      </c>
      <c r="U258" s="134"/>
      <c r="V258" s="134"/>
      <c r="W258" s="134"/>
      <c r="X258" s="134"/>
    </row>
    <row r="259" spans="1:24" ht="15" customHeight="1">
      <c r="A259" s="288">
        <f t="shared" si="65"/>
        <v>7.1500000000000008E-2</v>
      </c>
      <c r="B259" s="289">
        <f t="shared" si="66"/>
        <v>5.9583333333333337E-3</v>
      </c>
      <c r="C259" s="197">
        <f t="shared" si="67"/>
        <v>20</v>
      </c>
      <c r="D259" s="290">
        <v>237</v>
      </c>
      <c r="E259" s="300">
        <f t="shared" si="77"/>
        <v>0</v>
      </c>
      <c r="F259" s="292">
        <f t="shared" si="68"/>
        <v>0</v>
      </c>
      <c r="G259" s="292">
        <f t="shared" si="69"/>
        <v>0</v>
      </c>
      <c r="H259" s="293">
        <f t="shared" si="70"/>
        <v>0</v>
      </c>
      <c r="I259" s="301">
        <f t="shared" si="78"/>
        <v>0</v>
      </c>
      <c r="J259" s="292">
        <f t="shared" si="71"/>
        <v>0</v>
      </c>
      <c r="K259" s="292">
        <f t="shared" si="72"/>
        <v>0</v>
      </c>
      <c r="L259" s="321">
        <f t="shared" si="81"/>
        <v>0</v>
      </c>
      <c r="M259" s="300">
        <f t="shared" si="79"/>
        <v>0</v>
      </c>
      <c r="N259" s="292">
        <f t="shared" si="73"/>
        <v>0</v>
      </c>
      <c r="O259" s="292">
        <f t="shared" si="74"/>
        <v>0</v>
      </c>
      <c r="P259" s="293">
        <f t="shared" si="63"/>
        <v>0</v>
      </c>
      <c r="Q259" s="301">
        <f t="shared" si="80"/>
        <v>0</v>
      </c>
      <c r="R259" s="292">
        <f t="shared" si="75"/>
        <v>0</v>
      </c>
      <c r="S259" s="292">
        <f t="shared" si="76"/>
        <v>0</v>
      </c>
      <c r="T259" s="321">
        <f t="shared" si="64"/>
        <v>0</v>
      </c>
      <c r="U259" s="134"/>
      <c r="V259" s="134"/>
      <c r="W259" s="134"/>
      <c r="X259" s="134"/>
    </row>
    <row r="260" spans="1:24" ht="15" customHeight="1">
      <c r="A260" s="288">
        <f t="shared" si="65"/>
        <v>7.1500000000000008E-2</v>
      </c>
      <c r="B260" s="289">
        <f t="shared" si="66"/>
        <v>5.9583333333333337E-3</v>
      </c>
      <c r="C260" s="197">
        <f t="shared" si="67"/>
        <v>20</v>
      </c>
      <c r="D260" s="290">
        <v>238</v>
      </c>
      <c r="E260" s="300">
        <f t="shared" si="77"/>
        <v>0</v>
      </c>
      <c r="F260" s="292">
        <f t="shared" si="68"/>
        <v>0</v>
      </c>
      <c r="G260" s="292">
        <f t="shared" si="69"/>
        <v>0</v>
      </c>
      <c r="H260" s="293">
        <f t="shared" si="70"/>
        <v>0</v>
      </c>
      <c r="I260" s="301">
        <f t="shared" si="78"/>
        <v>0</v>
      </c>
      <c r="J260" s="292">
        <f t="shared" si="71"/>
        <v>0</v>
      </c>
      <c r="K260" s="292">
        <f t="shared" si="72"/>
        <v>0</v>
      </c>
      <c r="L260" s="321">
        <f t="shared" si="81"/>
        <v>0</v>
      </c>
      <c r="M260" s="300">
        <f t="shared" si="79"/>
        <v>0</v>
      </c>
      <c r="N260" s="292">
        <f t="shared" si="73"/>
        <v>0</v>
      </c>
      <c r="O260" s="292">
        <f t="shared" si="74"/>
        <v>0</v>
      </c>
      <c r="P260" s="293">
        <f t="shared" si="63"/>
        <v>0</v>
      </c>
      <c r="Q260" s="301">
        <f t="shared" si="80"/>
        <v>0</v>
      </c>
      <c r="R260" s="292">
        <f t="shared" si="75"/>
        <v>0</v>
      </c>
      <c r="S260" s="292">
        <f t="shared" si="76"/>
        <v>0</v>
      </c>
      <c r="T260" s="321">
        <f t="shared" si="64"/>
        <v>0</v>
      </c>
      <c r="U260" s="134"/>
      <c r="V260" s="134"/>
      <c r="W260" s="134"/>
      <c r="X260" s="134"/>
    </row>
    <row r="261" spans="1:24" ht="15" customHeight="1">
      <c r="A261" s="288">
        <f t="shared" si="65"/>
        <v>7.1500000000000008E-2</v>
      </c>
      <c r="B261" s="289">
        <f t="shared" si="66"/>
        <v>5.9583333333333337E-3</v>
      </c>
      <c r="C261" s="197">
        <f t="shared" si="67"/>
        <v>20</v>
      </c>
      <c r="D261" s="290">
        <v>239</v>
      </c>
      <c r="E261" s="300">
        <f t="shared" si="77"/>
        <v>0</v>
      </c>
      <c r="F261" s="292">
        <f t="shared" si="68"/>
        <v>0</v>
      </c>
      <c r="G261" s="292">
        <f t="shared" si="69"/>
        <v>0</v>
      </c>
      <c r="H261" s="293">
        <f t="shared" si="70"/>
        <v>0</v>
      </c>
      <c r="I261" s="301">
        <f t="shared" si="78"/>
        <v>0</v>
      </c>
      <c r="J261" s="292">
        <f t="shared" si="71"/>
        <v>0</v>
      </c>
      <c r="K261" s="292">
        <f t="shared" si="72"/>
        <v>0</v>
      </c>
      <c r="L261" s="321">
        <f t="shared" si="81"/>
        <v>0</v>
      </c>
      <c r="M261" s="300">
        <f t="shared" si="79"/>
        <v>0</v>
      </c>
      <c r="N261" s="292">
        <f t="shared" si="73"/>
        <v>0</v>
      </c>
      <c r="O261" s="292">
        <f t="shared" si="74"/>
        <v>0</v>
      </c>
      <c r="P261" s="293">
        <f t="shared" si="63"/>
        <v>0</v>
      </c>
      <c r="Q261" s="301">
        <f t="shared" si="80"/>
        <v>0</v>
      </c>
      <c r="R261" s="292">
        <f t="shared" si="75"/>
        <v>0</v>
      </c>
      <c r="S261" s="292">
        <f t="shared" si="76"/>
        <v>0</v>
      </c>
      <c r="T261" s="321">
        <f t="shared" si="64"/>
        <v>0</v>
      </c>
      <c r="U261" s="134"/>
      <c r="V261" s="134"/>
      <c r="W261" s="134"/>
      <c r="X261" s="134"/>
    </row>
    <row r="262" spans="1:24" ht="15" customHeight="1">
      <c r="A262" s="288">
        <f t="shared" si="65"/>
        <v>7.1500000000000008E-2</v>
      </c>
      <c r="B262" s="289">
        <f t="shared" si="66"/>
        <v>5.9583333333333337E-3</v>
      </c>
      <c r="C262" s="197">
        <f t="shared" si="67"/>
        <v>20</v>
      </c>
      <c r="D262" s="290">
        <v>240</v>
      </c>
      <c r="E262" s="300">
        <f t="shared" si="77"/>
        <v>0</v>
      </c>
      <c r="F262" s="292">
        <f t="shared" si="68"/>
        <v>0</v>
      </c>
      <c r="G262" s="292">
        <f t="shared" si="69"/>
        <v>0</v>
      </c>
      <c r="H262" s="293">
        <f t="shared" si="70"/>
        <v>0</v>
      </c>
      <c r="I262" s="301">
        <f t="shared" si="78"/>
        <v>0</v>
      </c>
      <c r="J262" s="292">
        <f t="shared" si="71"/>
        <v>0</v>
      </c>
      <c r="K262" s="292">
        <f t="shared" si="72"/>
        <v>0</v>
      </c>
      <c r="L262" s="321">
        <f t="shared" si="81"/>
        <v>0</v>
      </c>
      <c r="M262" s="300">
        <f t="shared" si="79"/>
        <v>0</v>
      </c>
      <c r="N262" s="292">
        <f t="shared" si="73"/>
        <v>0</v>
      </c>
      <c r="O262" s="292">
        <f t="shared" si="74"/>
        <v>0</v>
      </c>
      <c r="P262" s="293">
        <f t="shared" si="63"/>
        <v>0</v>
      </c>
      <c r="Q262" s="301">
        <f t="shared" si="80"/>
        <v>0</v>
      </c>
      <c r="R262" s="292">
        <f t="shared" si="75"/>
        <v>0</v>
      </c>
      <c r="S262" s="292">
        <f t="shared" si="76"/>
        <v>0</v>
      </c>
      <c r="T262" s="321">
        <f t="shared" si="64"/>
        <v>0</v>
      </c>
      <c r="U262" s="134"/>
      <c r="V262" s="134"/>
      <c r="W262" s="134"/>
      <c r="X262" s="134"/>
    </row>
    <row r="263" spans="1:24" ht="15" customHeight="1">
      <c r="A263" s="288">
        <f t="shared" si="65"/>
        <v>7.1500000000000008E-2</v>
      </c>
      <c r="B263" s="289">
        <f t="shared" si="66"/>
        <v>5.9583333333333337E-3</v>
      </c>
      <c r="C263" s="197">
        <f t="shared" si="67"/>
        <v>21</v>
      </c>
      <c r="D263" s="290">
        <v>241</v>
      </c>
      <c r="E263" s="300">
        <f t="shared" si="77"/>
        <v>0</v>
      </c>
      <c r="F263" s="292">
        <f t="shared" si="68"/>
        <v>0</v>
      </c>
      <c r="G263" s="292">
        <f t="shared" si="69"/>
        <v>0</v>
      </c>
      <c r="H263" s="293">
        <f t="shared" si="70"/>
        <v>0</v>
      </c>
      <c r="I263" s="301">
        <f t="shared" si="78"/>
        <v>0</v>
      </c>
      <c r="J263" s="292">
        <f t="shared" si="71"/>
        <v>0</v>
      </c>
      <c r="K263" s="292">
        <f t="shared" si="72"/>
        <v>0</v>
      </c>
      <c r="L263" s="321">
        <f t="shared" si="81"/>
        <v>0</v>
      </c>
      <c r="M263" s="300">
        <f t="shared" si="79"/>
        <v>0</v>
      </c>
      <c r="N263" s="292">
        <f t="shared" si="73"/>
        <v>0</v>
      </c>
      <c r="O263" s="292">
        <f t="shared" si="74"/>
        <v>0</v>
      </c>
      <c r="P263" s="293">
        <f t="shared" ref="P263:P326" si="82">IF(M263&lt;$M$10,M263+N263,$M$11)</f>
        <v>0</v>
      </c>
      <c r="Q263" s="301">
        <f t="shared" si="80"/>
        <v>0</v>
      </c>
      <c r="R263" s="292">
        <f t="shared" si="75"/>
        <v>0</v>
      </c>
      <c r="S263" s="292">
        <f t="shared" si="76"/>
        <v>0</v>
      </c>
      <c r="T263" s="321">
        <f t="shared" si="64"/>
        <v>0</v>
      </c>
      <c r="U263" s="134"/>
      <c r="V263" s="134"/>
      <c r="W263" s="134"/>
      <c r="X263" s="134"/>
    </row>
    <row r="264" spans="1:24" ht="15" customHeight="1">
      <c r="A264" s="288">
        <f t="shared" si="65"/>
        <v>7.1500000000000008E-2</v>
      </c>
      <c r="B264" s="289">
        <f t="shared" si="66"/>
        <v>5.9583333333333337E-3</v>
      </c>
      <c r="C264" s="197">
        <f t="shared" si="67"/>
        <v>21</v>
      </c>
      <c r="D264" s="290">
        <v>242</v>
      </c>
      <c r="E264" s="300">
        <f t="shared" si="77"/>
        <v>0</v>
      </c>
      <c r="F264" s="292">
        <f t="shared" si="68"/>
        <v>0</v>
      </c>
      <c r="G264" s="292">
        <f t="shared" si="69"/>
        <v>0</v>
      </c>
      <c r="H264" s="293">
        <f t="shared" si="70"/>
        <v>0</v>
      </c>
      <c r="I264" s="301">
        <f t="shared" si="78"/>
        <v>0</v>
      </c>
      <c r="J264" s="292">
        <f t="shared" si="71"/>
        <v>0</v>
      </c>
      <c r="K264" s="292">
        <f t="shared" si="72"/>
        <v>0</v>
      </c>
      <c r="L264" s="321">
        <f t="shared" si="81"/>
        <v>0</v>
      </c>
      <c r="M264" s="300">
        <f t="shared" si="79"/>
        <v>0</v>
      </c>
      <c r="N264" s="292">
        <f t="shared" si="73"/>
        <v>0</v>
      </c>
      <c r="O264" s="292">
        <f t="shared" si="74"/>
        <v>0</v>
      </c>
      <c r="P264" s="293">
        <f t="shared" si="82"/>
        <v>0</v>
      </c>
      <c r="Q264" s="301">
        <f t="shared" si="80"/>
        <v>0</v>
      </c>
      <c r="R264" s="292">
        <f t="shared" si="75"/>
        <v>0</v>
      </c>
      <c r="S264" s="292">
        <f t="shared" si="76"/>
        <v>0</v>
      </c>
      <c r="T264" s="321">
        <f t="shared" si="64"/>
        <v>0</v>
      </c>
      <c r="U264" s="134"/>
      <c r="V264" s="134"/>
      <c r="W264" s="134"/>
      <c r="X264" s="134"/>
    </row>
    <row r="265" spans="1:24" ht="15" customHeight="1">
      <c r="A265" s="288">
        <f t="shared" si="65"/>
        <v>7.1500000000000008E-2</v>
      </c>
      <c r="B265" s="289">
        <f t="shared" si="66"/>
        <v>5.9583333333333337E-3</v>
      </c>
      <c r="C265" s="197">
        <f t="shared" si="67"/>
        <v>21</v>
      </c>
      <c r="D265" s="290">
        <v>243</v>
      </c>
      <c r="E265" s="300">
        <f t="shared" si="77"/>
        <v>0</v>
      </c>
      <c r="F265" s="292">
        <f t="shared" si="68"/>
        <v>0</v>
      </c>
      <c r="G265" s="292">
        <f t="shared" si="69"/>
        <v>0</v>
      </c>
      <c r="H265" s="293">
        <f t="shared" si="70"/>
        <v>0</v>
      </c>
      <c r="I265" s="301">
        <f t="shared" si="78"/>
        <v>0</v>
      </c>
      <c r="J265" s="292">
        <f t="shared" si="71"/>
        <v>0</v>
      </c>
      <c r="K265" s="292">
        <f t="shared" si="72"/>
        <v>0</v>
      </c>
      <c r="L265" s="321">
        <f t="shared" si="81"/>
        <v>0</v>
      </c>
      <c r="M265" s="300">
        <f t="shared" si="79"/>
        <v>0</v>
      </c>
      <c r="N265" s="292">
        <f t="shared" si="73"/>
        <v>0</v>
      </c>
      <c r="O265" s="292">
        <f t="shared" si="74"/>
        <v>0</v>
      </c>
      <c r="P265" s="293">
        <f t="shared" si="82"/>
        <v>0</v>
      </c>
      <c r="Q265" s="301">
        <f t="shared" si="80"/>
        <v>0</v>
      </c>
      <c r="R265" s="292">
        <f t="shared" si="75"/>
        <v>0</v>
      </c>
      <c r="S265" s="292">
        <f t="shared" si="76"/>
        <v>0</v>
      </c>
      <c r="T265" s="321">
        <f t="shared" si="64"/>
        <v>0</v>
      </c>
      <c r="U265" s="134"/>
      <c r="V265" s="134"/>
      <c r="W265" s="134"/>
      <c r="X265" s="134"/>
    </row>
    <row r="266" spans="1:24" ht="15" customHeight="1">
      <c r="A266" s="288">
        <f t="shared" si="65"/>
        <v>7.1500000000000008E-2</v>
      </c>
      <c r="B266" s="289">
        <f t="shared" si="66"/>
        <v>5.9583333333333337E-3</v>
      </c>
      <c r="C266" s="197">
        <f t="shared" si="67"/>
        <v>21</v>
      </c>
      <c r="D266" s="290">
        <v>244</v>
      </c>
      <c r="E266" s="300">
        <f t="shared" si="77"/>
        <v>0</v>
      </c>
      <c r="F266" s="292">
        <f t="shared" si="68"/>
        <v>0</v>
      </c>
      <c r="G266" s="292">
        <f t="shared" si="69"/>
        <v>0</v>
      </c>
      <c r="H266" s="293">
        <f t="shared" si="70"/>
        <v>0</v>
      </c>
      <c r="I266" s="301">
        <f t="shared" si="78"/>
        <v>0</v>
      </c>
      <c r="J266" s="292">
        <f t="shared" si="71"/>
        <v>0</v>
      </c>
      <c r="K266" s="292">
        <f t="shared" si="72"/>
        <v>0</v>
      </c>
      <c r="L266" s="321">
        <f t="shared" si="81"/>
        <v>0</v>
      </c>
      <c r="M266" s="300">
        <f t="shared" si="79"/>
        <v>0</v>
      </c>
      <c r="N266" s="292">
        <f t="shared" si="73"/>
        <v>0</v>
      </c>
      <c r="O266" s="292">
        <f t="shared" si="74"/>
        <v>0</v>
      </c>
      <c r="P266" s="293">
        <f t="shared" si="82"/>
        <v>0</v>
      </c>
      <c r="Q266" s="301">
        <f t="shared" si="80"/>
        <v>0</v>
      </c>
      <c r="R266" s="292">
        <f t="shared" si="75"/>
        <v>0</v>
      </c>
      <c r="S266" s="292">
        <f t="shared" si="76"/>
        <v>0</v>
      </c>
      <c r="T266" s="321">
        <f t="shared" si="64"/>
        <v>0</v>
      </c>
      <c r="U266" s="134"/>
      <c r="V266" s="134"/>
      <c r="W266" s="134"/>
      <c r="X266" s="134"/>
    </row>
    <row r="267" spans="1:24" ht="15" customHeight="1">
      <c r="A267" s="288">
        <f t="shared" si="65"/>
        <v>7.1500000000000008E-2</v>
      </c>
      <c r="B267" s="289">
        <f t="shared" si="66"/>
        <v>5.9583333333333337E-3</v>
      </c>
      <c r="C267" s="197">
        <f t="shared" si="67"/>
        <v>21</v>
      </c>
      <c r="D267" s="290">
        <v>245</v>
      </c>
      <c r="E267" s="300">
        <f t="shared" si="77"/>
        <v>0</v>
      </c>
      <c r="F267" s="292">
        <f t="shared" si="68"/>
        <v>0</v>
      </c>
      <c r="G267" s="292">
        <f t="shared" si="69"/>
        <v>0</v>
      </c>
      <c r="H267" s="293">
        <f t="shared" si="70"/>
        <v>0</v>
      </c>
      <c r="I267" s="301">
        <f t="shared" si="78"/>
        <v>0</v>
      </c>
      <c r="J267" s="292">
        <f t="shared" si="71"/>
        <v>0</v>
      </c>
      <c r="K267" s="292">
        <f t="shared" si="72"/>
        <v>0</v>
      </c>
      <c r="L267" s="321">
        <f t="shared" si="81"/>
        <v>0</v>
      </c>
      <c r="M267" s="300">
        <f t="shared" si="79"/>
        <v>0</v>
      </c>
      <c r="N267" s="292">
        <f t="shared" si="73"/>
        <v>0</v>
      </c>
      <c r="O267" s="292">
        <f t="shared" si="74"/>
        <v>0</v>
      </c>
      <c r="P267" s="293">
        <f t="shared" si="82"/>
        <v>0</v>
      </c>
      <c r="Q267" s="301">
        <f t="shared" si="80"/>
        <v>0</v>
      </c>
      <c r="R267" s="292">
        <f t="shared" si="75"/>
        <v>0</v>
      </c>
      <c r="S267" s="292">
        <f t="shared" si="76"/>
        <v>0</v>
      </c>
      <c r="T267" s="321">
        <f t="shared" si="64"/>
        <v>0</v>
      </c>
      <c r="U267" s="134"/>
      <c r="V267" s="134"/>
      <c r="W267" s="134"/>
      <c r="X267" s="134"/>
    </row>
    <row r="268" spans="1:24" ht="15" customHeight="1">
      <c r="A268" s="288">
        <f t="shared" si="65"/>
        <v>7.1500000000000008E-2</v>
      </c>
      <c r="B268" s="289">
        <f t="shared" si="66"/>
        <v>5.9583333333333337E-3</v>
      </c>
      <c r="C268" s="197">
        <f t="shared" si="67"/>
        <v>21</v>
      </c>
      <c r="D268" s="290">
        <v>246</v>
      </c>
      <c r="E268" s="300">
        <f t="shared" si="77"/>
        <v>0</v>
      </c>
      <c r="F268" s="292">
        <f t="shared" si="68"/>
        <v>0</v>
      </c>
      <c r="G268" s="292">
        <f t="shared" si="69"/>
        <v>0</v>
      </c>
      <c r="H268" s="293">
        <f t="shared" si="70"/>
        <v>0</v>
      </c>
      <c r="I268" s="301">
        <f t="shared" si="78"/>
        <v>0</v>
      </c>
      <c r="J268" s="292">
        <f t="shared" si="71"/>
        <v>0</v>
      </c>
      <c r="K268" s="292">
        <f t="shared" si="72"/>
        <v>0</v>
      </c>
      <c r="L268" s="321">
        <f t="shared" si="81"/>
        <v>0</v>
      </c>
      <c r="M268" s="300">
        <f t="shared" si="79"/>
        <v>0</v>
      </c>
      <c r="N268" s="292">
        <f t="shared" si="73"/>
        <v>0</v>
      </c>
      <c r="O268" s="292">
        <f t="shared" si="74"/>
        <v>0</v>
      </c>
      <c r="P268" s="293">
        <f t="shared" si="82"/>
        <v>0</v>
      </c>
      <c r="Q268" s="301">
        <f t="shared" si="80"/>
        <v>0</v>
      </c>
      <c r="R268" s="292">
        <f t="shared" si="75"/>
        <v>0</v>
      </c>
      <c r="S268" s="292">
        <f t="shared" si="76"/>
        <v>0</v>
      </c>
      <c r="T268" s="321">
        <f t="shared" si="64"/>
        <v>0</v>
      </c>
      <c r="U268" s="134"/>
      <c r="V268" s="134"/>
      <c r="W268" s="134"/>
      <c r="X268" s="134"/>
    </row>
    <row r="269" spans="1:24" ht="15" customHeight="1">
      <c r="A269" s="288">
        <f t="shared" si="65"/>
        <v>7.1500000000000008E-2</v>
      </c>
      <c r="B269" s="289">
        <f t="shared" si="66"/>
        <v>5.9583333333333337E-3</v>
      </c>
      <c r="C269" s="197">
        <f t="shared" si="67"/>
        <v>21</v>
      </c>
      <c r="D269" s="290">
        <v>247</v>
      </c>
      <c r="E269" s="300">
        <f t="shared" si="77"/>
        <v>0</v>
      </c>
      <c r="F269" s="292">
        <f t="shared" si="68"/>
        <v>0</v>
      </c>
      <c r="G269" s="292">
        <f t="shared" si="69"/>
        <v>0</v>
      </c>
      <c r="H269" s="293">
        <f t="shared" si="70"/>
        <v>0</v>
      </c>
      <c r="I269" s="301">
        <f t="shared" si="78"/>
        <v>0</v>
      </c>
      <c r="J269" s="292">
        <f t="shared" si="71"/>
        <v>0</v>
      </c>
      <c r="K269" s="292">
        <f t="shared" si="72"/>
        <v>0</v>
      </c>
      <c r="L269" s="321">
        <f t="shared" si="81"/>
        <v>0</v>
      </c>
      <c r="M269" s="300">
        <f t="shared" si="79"/>
        <v>0</v>
      </c>
      <c r="N269" s="292">
        <f t="shared" si="73"/>
        <v>0</v>
      </c>
      <c r="O269" s="292">
        <f t="shared" si="74"/>
        <v>0</v>
      </c>
      <c r="P269" s="293">
        <f t="shared" si="82"/>
        <v>0</v>
      </c>
      <c r="Q269" s="301">
        <f t="shared" si="80"/>
        <v>0</v>
      </c>
      <c r="R269" s="292">
        <f t="shared" si="75"/>
        <v>0</v>
      </c>
      <c r="S269" s="292">
        <f t="shared" si="76"/>
        <v>0</v>
      </c>
      <c r="T269" s="321">
        <f t="shared" si="64"/>
        <v>0</v>
      </c>
      <c r="U269" s="134"/>
      <c r="V269" s="134"/>
      <c r="W269" s="134"/>
      <c r="X269" s="134"/>
    </row>
    <row r="270" spans="1:24" ht="15" customHeight="1">
      <c r="A270" s="288">
        <f t="shared" si="65"/>
        <v>7.1500000000000008E-2</v>
      </c>
      <c r="B270" s="289">
        <f t="shared" si="66"/>
        <v>5.9583333333333337E-3</v>
      </c>
      <c r="C270" s="197">
        <f t="shared" si="67"/>
        <v>21</v>
      </c>
      <c r="D270" s="290">
        <v>248</v>
      </c>
      <c r="E270" s="300">
        <f t="shared" si="77"/>
        <v>0</v>
      </c>
      <c r="F270" s="292">
        <f t="shared" si="68"/>
        <v>0</v>
      </c>
      <c r="G270" s="292">
        <f t="shared" si="69"/>
        <v>0</v>
      </c>
      <c r="H270" s="293">
        <f t="shared" si="70"/>
        <v>0</v>
      </c>
      <c r="I270" s="301">
        <f t="shared" si="78"/>
        <v>0</v>
      </c>
      <c r="J270" s="292">
        <f t="shared" si="71"/>
        <v>0</v>
      </c>
      <c r="K270" s="292">
        <f t="shared" si="72"/>
        <v>0</v>
      </c>
      <c r="L270" s="321">
        <f t="shared" si="81"/>
        <v>0</v>
      </c>
      <c r="M270" s="300">
        <f t="shared" si="79"/>
        <v>0</v>
      </c>
      <c r="N270" s="292">
        <f t="shared" si="73"/>
        <v>0</v>
      </c>
      <c r="O270" s="292">
        <f t="shared" si="74"/>
        <v>0</v>
      </c>
      <c r="P270" s="293">
        <f t="shared" si="82"/>
        <v>0</v>
      </c>
      <c r="Q270" s="301">
        <f t="shared" si="80"/>
        <v>0</v>
      </c>
      <c r="R270" s="292">
        <f t="shared" si="75"/>
        <v>0</v>
      </c>
      <c r="S270" s="292">
        <f t="shared" si="76"/>
        <v>0</v>
      </c>
      <c r="T270" s="321">
        <f t="shared" si="64"/>
        <v>0</v>
      </c>
      <c r="U270" s="134"/>
      <c r="V270" s="134"/>
      <c r="W270" s="134"/>
      <c r="X270" s="134"/>
    </row>
    <row r="271" spans="1:24" ht="15" customHeight="1">
      <c r="A271" s="288">
        <f t="shared" si="65"/>
        <v>7.1500000000000008E-2</v>
      </c>
      <c r="B271" s="289">
        <f t="shared" si="66"/>
        <v>5.9583333333333337E-3</v>
      </c>
      <c r="C271" s="197">
        <f t="shared" si="67"/>
        <v>21</v>
      </c>
      <c r="D271" s="290">
        <v>249</v>
      </c>
      <c r="E271" s="300">
        <f t="shared" si="77"/>
        <v>0</v>
      </c>
      <c r="F271" s="292">
        <f t="shared" si="68"/>
        <v>0</v>
      </c>
      <c r="G271" s="292">
        <f t="shared" si="69"/>
        <v>0</v>
      </c>
      <c r="H271" s="293">
        <f t="shared" si="70"/>
        <v>0</v>
      </c>
      <c r="I271" s="301">
        <f t="shared" si="78"/>
        <v>0</v>
      </c>
      <c r="J271" s="292">
        <f t="shared" si="71"/>
        <v>0</v>
      </c>
      <c r="K271" s="292">
        <f t="shared" si="72"/>
        <v>0</v>
      </c>
      <c r="L271" s="321">
        <f t="shared" si="81"/>
        <v>0</v>
      </c>
      <c r="M271" s="300">
        <f t="shared" si="79"/>
        <v>0</v>
      </c>
      <c r="N271" s="292">
        <f t="shared" si="73"/>
        <v>0</v>
      </c>
      <c r="O271" s="292">
        <f t="shared" si="74"/>
        <v>0</v>
      </c>
      <c r="P271" s="293">
        <f t="shared" si="82"/>
        <v>0</v>
      </c>
      <c r="Q271" s="301">
        <f t="shared" si="80"/>
        <v>0</v>
      </c>
      <c r="R271" s="292">
        <f t="shared" si="75"/>
        <v>0</v>
      </c>
      <c r="S271" s="292">
        <f t="shared" si="76"/>
        <v>0</v>
      </c>
      <c r="T271" s="321">
        <f t="shared" si="64"/>
        <v>0</v>
      </c>
      <c r="U271" s="134"/>
      <c r="V271" s="134"/>
      <c r="W271" s="134"/>
      <c r="X271" s="134"/>
    </row>
    <row r="272" spans="1:24" ht="15" customHeight="1">
      <c r="A272" s="288">
        <f t="shared" si="65"/>
        <v>7.1500000000000008E-2</v>
      </c>
      <c r="B272" s="289">
        <f t="shared" si="66"/>
        <v>5.9583333333333337E-3</v>
      </c>
      <c r="C272" s="197">
        <f t="shared" si="67"/>
        <v>21</v>
      </c>
      <c r="D272" s="290">
        <v>250</v>
      </c>
      <c r="E272" s="300">
        <f t="shared" si="77"/>
        <v>0</v>
      </c>
      <c r="F272" s="292">
        <f t="shared" si="68"/>
        <v>0</v>
      </c>
      <c r="G272" s="292">
        <f t="shared" si="69"/>
        <v>0</v>
      </c>
      <c r="H272" s="293">
        <f t="shared" si="70"/>
        <v>0</v>
      </c>
      <c r="I272" s="301">
        <f t="shared" si="78"/>
        <v>0</v>
      </c>
      <c r="J272" s="292">
        <f t="shared" si="71"/>
        <v>0</v>
      </c>
      <c r="K272" s="292">
        <f t="shared" si="72"/>
        <v>0</v>
      </c>
      <c r="L272" s="321">
        <f t="shared" si="81"/>
        <v>0</v>
      </c>
      <c r="M272" s="300">
        <f t="shared" si="79"/>
        <v>0</v>
      </c>
      <c r="N272" s="292">
        <f t="shared" si="73"/>
        <v>0</v>
      </c>
      <c r="O272" s="292">
        <f t="shared" si="74"/>
        <v>0</v>
      </c>
      <c r="P272" s="293">
        <f t="shared" si="82"/>
        <v>0</v>
      </c>
      <c r="Q272" s="301">
        <f t="shared" si="80"/>
        <v>0</v>
      </c>
      <c r="R272" s="292">
        <f t="shared" si="75"/>
        <v>0</v>
      </c>
      <c r="S272" s="292">
        <f t="shared" si="76"/>
        <v>0</v>
      </c>
      <c r="T272" s="321">
        <f t="shared" si="64"/>
        <v>0</v>
      </c>
      <c r="U272" s="134"/>
      <c r="V272" s="134"/>
      <c r="W272" s="134"/>
      <c r="X272" s="134"/>
    </row>
    <row r="273" spans="1:24" ht="15" customHeight="1">
      <c r="A273" s="288">
        <f t="shared" si="65"/>
        <v>7.1500000000000008E-2</v>
      </c>
      <c r="B273" s="289">
        <f t="shared" si="66"/>
        <v>5.9583333333333337E-3</v>
      </c>
      <c r="C273" s="197">
        <f t="shared" si="67"/>
        <v>21</v>
      </c>
      <c r="D273" s="290">
        <v>251</v>
      </c>
      <c r="E273" s="300">
        <f t="shared" si="77"/>
        <v>0</v>
      </c>
      <c r="F273" s="292">
        <f t="shared" si="68"/>
        <v>0</v>
      </c>
      <c r="G273" s="292">
        <f t="shared" si="69"/>
        <v>0</v>
      </c>
      <c r="H273" s="293">
        <f t="shared" si="70"/>
        <v>0</v>
      </c>
      <c r="I273" s="301">
        <f t="shared" si="78"/>
        <v>0</v>
      </c>
      <c r="J273" s="292">
        <f t="shared" si="71"/>
        <v>0</v>
      </c>
      <c r="K273" s="292">
        <f t="shared" si="72"/>
        <v>0</v>
      </c>
      <c r="L273" s="321">
        <f t="shared" si="81"/>
        <v>0</v>
      </c>
      <c r="M273" s="300">
        <f t="shared" si="79"/>
        <v>0</v>
      </c>
      <c r="N273" s="292">
        <f t="shared" si="73"/>
        <v>0</v>
      </c>
      <c r="O273" s="292">
        <f t="shared" si="74"/>
        <v>0</v>
      </c>
      <c r="P273" s="293">
        <f t="shared" si="82"/>
        <v>0</v>
      </c>
      <c r="Q273" s="301">
        <f t="shared" si="80"/>
        <v>0</v>
      </c>
      <c r="R273" s="292">
        <f t="shared" si="75"/>
        <v>0</v>
      </c>
      <c r="S273" s="292">
        <f t="shared" si="76"/>
        <v>0</v>
      </c>
      <c r="T273" s="321">
        <f t="shared" si="64"/>
        <v>0</v>
      </c>
      <c r="U273" s="134"/>
      <c r="V273" s="134"/>
      <c r="W273" s="134"/>
      <c r="X273" s="134"/>
    </row>
    <row r="274" spans="1:24" ht="15" customHeight="1">
      <c r="A274" s="288">
        <f t="shared" si="65"/>
        <v>7.1500000000000008E-2</v>
      </c>
      <c r="B274" s="289">
        <f t="shared" si="66"/>
        <v>5.9583333333333337E-3</v>
      </c>
      <c r="C274" s="197">
        <f t="shared" si="67"/>
        <v>21</v>
      </c>
      <c r="D274" s="290">
        <v>252</v>
      </c>
      <c r="E274" s="300">
        <f t="shared" si="77"/>
        <v>0</v>
      </c>
      <c r="F274" s="292">
        <f t="shared" si="68"/>
        <v>0</v>
      </c>
      <c r="G274" s="292">
        <f t="shared" si="69"/>
        <v>0</v>
      </c>
      <c r="H274" s="293">
        <f t="shared" si="70"/>
        <v>0</v>
      </c>
      <c r="I274" s="301">
        <f t="shared" si="78"/>
        <v>0</v>
      </c>
      <c r="J274" s="292">
        <f t="shared" si="71"/>
        <v>0</v>
      </c>
      <c r="K274" s="292">
        <f t="shared" si="72"/>
        <v>0</v>
      </c>
      <c r="L274" s="321">
        <f t="shared" si="81"/>
        <v>0</v>
      </c>
      <c r="M274" s="300">
        <f t="shared" si="79"/>
        <v>0</v>
      </c>
      <c r="N274" s="292">
        <f t="shared" si="73"/>
        <v>0</v>
      </c>
      <c r="O274" s="292">
        <f t="shared" si="74"/>
        <v>0</v>
      </c>
      <c r="P274" s="293">
        <f t="shared" si="82"/>
        <v>0</v>
      </c>
      <c r="Q274" s="301">
        <f t="shared" si="80"/>
        <v>0</v>
      </c>
      <c r="R274" s="292">
        <f t="shared" si="75"/>
        <v>0</v>
      </c>
      <c r="S274" s="292">
        <f t="shared" si="76"/>
        <v>0</v>
      </c>
      <c r="T274" s="321">
        <f t="shared" si="64"/>
        <v>0</v>
      </c>
      <c r="U274" s="134"/>
      <c r="V274" s="134"/>
      <c r="W274" s="134"/>
      <c r="X274" s="134"/>
    </row>
    <row r="275" spans="1:24" ht="15" customHeight="1">
      <c r="A275" s="288">
        <f t="shared" si="65"/>
        <v>7.1500000000000008E-2</v>
      </c>
      <c r="B275" s="289">
        <f t="shared" si="66"/>
        <v>5.9583333333333337E-3</v>
      </c>
      <c r="C275" s="197">
        <f t="shared" si="67"/>
        <v>22</v>
      </c>
      <c r="D275" s="290">
        <v>253</v>
      </c>
      <c r="E275" s="300">
        <f t="shared" si="77"/>
        <v>0</v>
      </c>
      <c r="F275" s="292">
        <f t="shared" si="68"/>
        <v>0</v>
      </c>
      <c r="G275" s="292">
        <f t="shared" si="69"/>
        <v>0</v>
      </c>
      <c r="H275" s="293">
        <f t="shared" si="70"/>
        <v>0</v>
      </c>
      <c r="I275" s="301">
        <f t="shared" si="78"/>
        <v>0</v>
      </c>
      <c r="J275" s="292">
        <f t="shared" si="71"/>
        <v>0</v>
      </c>
      <c r="K275" s="292">
        <f t="shared" si="72"/>
        <v>0</v>
      </c>
      <c r="L275" s="321">
        <f t="shared" si="81"/>
        <v>0</v>
      </c>
      <c r="M275" s="300">
        <f t="shared" si="79"/>
        <v>0</v>
      </c>
      <c r="N275" s="292">
        <f t="shared" si="73"/>
        <v>0</v>
      </c>
      <c r="O275" s="292">
        <f t="shared" si="74"/>
        <v>0</v>
      </c>
      <c r="P275" s="293">
        <f t="shared" si="82"/>
        <v>0</v>
      </c>
      <c r="Q275" s="301">
        <f t="shared" si="80"/>
        <v>0</v>
      </c>
      <c r="R275" s="292">
        <f t="shared" si="75"/>
        <v>0</v>
      </c>
      <c r="S275" s="292">
        <f t="shared" si="76"/>
        <v>0</v>
      </c>
      <c r="T275" s="321">
        <f t="shared" ref="T275:T338" si="83">IF(Q275&lt;$M$17,Q275+R275,$M$17)</f>
        <v>0</v>
      </c>
      <c r="U275" s="134"/>
      <c r="V275" s="134"/>
      <c r="W275" s="134"/>
      <c r="X275" s="134"/>
    </row>
    <row r="276" spans="1:24" ht="15" customHeight="1">
      <c r="A276" s="288">
        <f t="shared" si="65"/>
        <v>7.1500000000000008E-2</v>
      </c>
      <c r="B276" s="289">
        <f t="shared" si="66"/>
        <v>5.9583333333333337E-3</v>
      </c>
      <c r="C276" s="197">
        <f t="shared" si="67"/>
        <v>22</v>
      </c>
      <c r="D276" s="290">
        <v>254</v>
      </c>
      <c r="E276" s="300">
        <f t="shared" si="77"/>
        <v>0</v>
      </c>
      <c r="F276" s="292">
        <f t="shared" si="68"/>
        <v>0</v>
      </c>
      <c r="G276" s="292">
        <f t="shared" si="69"/>
        <v>0</v>
      </c>
      <c r="H276" s="293">
        <f t="shared" si="70"/>
        <v>0</v>
      </c>
      <c r="I276" s="301">
        <f t="shared" si="78"/>
        <v>0</v>
      </c>
      <c r="J276" s="292">
        <f t="shared" si="71"/>
        <v>0</v>
      </c>
      <c r="K276" s="292">
        <f t="shared" si="72"/>
        <v>0</v>
      </c>
      <c r="L276" s="321">
        <f t="shared" si="81"/>
        <v>0</v>
      </c>
      <c r="M276" s="300">
        <f t="shared" si="79"/>
        <v>0</v>
      </c>
      <c r="N276" s="292">
        <f t="shared" si="73"/>
        <v>0</v>
      </c>
      <c r="O276" s="292">
        <f t="shared" si="74"/>
        <v>0</v>
      </c>
      <c r="P276" s="293">
        <f t="shared" si="82"/>
        <v>0</v>
      </c>
      <c r="Q276" s="301">
        <f t="shared" si="80"/>
        <v>0</v>
      </c>
      <c r="R276" s="292">
        <f t="shared" si="75"/>
        <v>0</v>
      </c>
      <c r="S276" s="292">
        <f t="shared" si="76"/>
        <v>0</v>
      </c>
      <c r="T276" s="321">
        <f t="shared" si="83"/>
        <v>0</v>
      </c>
      <c r="U276" s="134"/>
      <c r="V276" s="134"/>
      <c r="W276" s="134"/>
      <c r="X276" s="134"/>
    </row>
    <row r="277" spans="1:24" ht="15" customHeight="1">
      <c r="A277" s="288">
        <f t="shared" si="65"/>
        <v>7.1500000000000008E-2</v>
      </c>
      <c r="B277" s="289">
        <f t="shared" si="66"/>
        <v>5.9583333333333337E-3</v>
      </c>
      <c r="C277" s="197">
        <f t="shared" si="67"/>
        <v>22</v>
      </c>
      <c r="D277" s="290">
        <v>255</v>
      </c>
      <c r="E277" s="300">
        <f t="shared" si="77"/>
        <v>0</v>
      </c>
      <c r="F277" s="292">
        <f t="shared" si="68"/>
        <v>0</v>
      </c>
      <c r="G277" s="292">
        <f t="shared" si="69"/>
        <v>0</v>
      </c>
      <c r="H277" s="293">
        <f t="shared" si="70"/>
        <v>0</v>
      </c>
      <c r="I277" s="301">
        <f t="shared" si="78"/>
        <v>0</v>
      </c>
      <c r="J277" s="292">
        <f t="shared" si="71"/>
        <v>0</v>
      </c>
      <c r="K277" s="292">
        <f t="shared" si="72"/>
        <v>0</v>
      </c>
      <c r="L277" s="321">
        <f t="shared" si="81"/>
        <v>0</v>
      </c>
      <c r="M277" s="300">
        <f t="shared" si="79"/>
        <v>0</v>
      </c>
      <c r="N277" s="292">
        <f t="shared" si="73"/>
        <v>0</v>
      </c>
      <c r="O277" s="292">
        <f t="shared" si="74"/>
        <v>0</v>
      </c>
      <c r="P277" s="293">
        <f t="shared" si="82"/>
        <v>0</v>
      </c>
      <c r="Q277" s="301">
        <f t="shared" si="80"/>
        <v>0</v>
      </c>
      <c r="R277" s="292">
        <f t="shared" si="75"/>
        <v>0</v>
      </c>
      <c r="S277" s="292">
        <f t="shared" si="76"/>
        <v>0</v>
      </c>
      <c r="T277" s="321">
        <f t="shared" si="83"/>
        <v>0</v>
      </c>
      <c r="U277" s="134"/>
      <c r="V277" s="134"/>
      <c r="W277" s="134"/>
      <c r="X277" s="134"/>
    </row>
    <row r="278" spans="1:24" ht="15" customHeight="1">
      <c r="A278" s="288">
        <f t="shared" si="65"/>
        <v>7.1500000000000008E-2</v>
      </c>
      <c r="B278" s="289">
        <f t="shared" si="66"/>
        <v>5.9583333333333337E-3</v>
      </c>
      <c r="C278" s="197">
        <f t="shared" si="67"/>
        <v>22</v>
      </c>
      <c r="D278" s="290">
        <v>256</v>
      </c>
      <c r="E278" s="300">
        <f t="shared" si="77"/>
        <v>0</v>
      </c>
      <c r="F278" s="292">
        <f t="shared" si="68"/>
        <v>0</v>
      </c>
      <c r="G278" s="292">
        <f t="shared" si="69"/>
        <v>0</v>
      </c>
      <c r="H278" s="293">
        <f t="shared" si="70"/>
        <v>0</v>
      </c>
      <c r="I278" s="301">
        <f t="shared" si="78"/>
        <v>0</v>
      </c>
      <c r="J278" s="292">
        <f t="shared" si="71"/>
        <v>0</v>
      </c>
      <c r="K278" s="292">
        <f t="shared" si="72"/>
        <v>0</v>
      </c>
      <c r="L278" s="321">
        <f t="shared" si="81"/>
        <v>0</v>
      </c>
      <c r="M278" s="300">
        <f t="shared" si="79"/>
        <v>0</v>
      </c>
      <c r="N278" s="292">
        <f t="shared" si="73"/>
        <v>0</v>
      </c>
      <c r="O278" s="292">
        <f t="shared" si="74"/>
        <v>0</v>
      </c>
      <c r="P278" s="293">
        <f t="shared" si="82"/>
        <v>0</v>
      </c>
      <c r="Q278" s="301">
        <f t="shared" si="80"/>
        <v>0</v>
      </c>
      <c r="R278" s="292">
        <f t="shared" si="75"/>
        <v>0</v>
      </c>
      <c r="S278" s="292">
        <f t="shared" si="76"/>
        <v>0</v>
      </c>
      <c r="T278" s="321">
        <f t="shared" si="83"/>
        <v>0</v>
      </c>
      <c r="U278" s="134"/>
      <c r="V278" s="134"/>
      <c r="W278" s="134"/>
      <c r="X278" s="134"/>
    </row>
    <row r="279" spans="1:24" ht="15" customHeight="1">
      <c r="A279" s="288">
        <f t="shared" ref="A279:A342" si="84">VLOOKUP(D279,$A$7:$B$11,2)</f>
        <v>7.1500000000000008E-2</v>
      </c>
      <c r="B279" s="289">
        <f t="shared" ref="B279:B342" si="85">A279/12</f>
        <v>5.9583333333333337E-3</v>
      </c>
      <c r="C279" s="197">
        <f t="shared" ref="C279:C342" si="86">INT((D279+11)/12)</f>
        <v>22</v>
      </c>
      <c r="D279" s="290">
        <v>257</v>
      </c>
      <c r="E279" s="300">
        <f t="shared" si="77"/>
        <v>0</v>
      </c>
      <c r="F279" s="292">
        <f t="shared" ref="F279:F342" si="87">ROUND(E279*$B279,2)</f>
        <v>0</v>
      </c>
      <c r="G279" s="292">
        <f t="shared" ref="G279:G342" si="88">IF(E279&lt;H279,E279,H279-F279)</f>
        <v>0</v>
      </c>
      <c r="H279" s="293">
        <f t="shared" ref="H279:H342" si="89">IF(E279&lt;$M$4,E279+F279,$M$4)</f>
        <v>0</v>
      </c>
      <c r="I279" s="301">
        <f t="shared" si="78"/>
        <v>0</v>
      </c>
      <c r="J279" s="292">
        <f t="shared" ref="J279:J342" si="90">ROUND(I279*$B279,2)</f>
        <v>0</v>
      </c>
      <c r="K279" s="292">
        <f t="shared" ref="K279:K342" si="91">IF(I279&lt;L279,I279,L279-J279)</f>
        <v>0</v>
      </c>
      <c r="L279" s="321">
        <f t="shared" si="81"/>
        <v>0</v>
      </c>
      <c r="M279" s="300">
        <f t="shared" si="79"/>
        <v>0</v>
      </c>
      <c r="N279" s="292">
        <f t="shared" ref="N279:N342" si="92">ROUND(M279*$B279,2)</f>
        <v>0</v>
      </c>
      <c r="O279" s="292">
        <f t="shared" ref="O279:O342" si="93">IF(M279&lt;P279,M279,P279-N279)</f>
        <v>0</v>
      </c>
      <c r="P279" s="293">
        <f t="shared" si="82"/>
        <v>0</v>
      </c>
      <c r="Q279" s="301">
        <f t="shared" si="80"/>
        <v>0</v>
      </c>
      <c r="R279" s="292">
        <f t="shared" ref="R279:R342" si="94">ROUND(Q279*$B279,2)</f>
        <v>0</v>
      </c>
      <c r="S279" s="292">
        <f t="shared" ref="S279:S342" si="95">IF(Q279&lt;T279,Q279,T279-R279)</f>
        <v>0</v>
      </c>
      <c r="T279" s="321">
        <f t="shared" si="83"/>
        <v>0</v>
      </c>
      <c r="U279" s="134"/>
      <c r="V279" s="134"/>
      <c r="W279" s="134"/>
      <c r="X279" s="134"/>
    </row>
    <row r="280" spans="1:24" ht="15" customHeight="1">
      <c r="A280" s="288">
        <f t="shared" si="84"/>
        <v>7.1500000000000008E-2</v>
      </c>
      <c r="B280" s="289">
        <f t="shared" si="85"/>
        <v>5.9583333333333337E-3</v>
      </c>
      <c r="C280" s="197">
        <f t="shared" si="86"/>
        <v>22</v>
      </c>
      <c r="D280" s="290">
        <v>258</v>
      </c>
      <c r="E280" s="300">
        <f t="shared" ref="E280:E343" si="96">IF(E279&lt;H279,0,E279-G279)</f>
        <v>0</v>
      </c>
      <c r="F280" s="292">
        <f t="shared" si="87"/>
        <v>0</v>
      </c>
      <c r="G280" s="292">
        <f t="shared" si="88"/>
        <v>0</v>
      </c>
      <c r="H280" s="293">
        <f t="shared" si="89"/>
        <v>0</v>
      </c>
      <c r="I280" s="301">
        <f t="shared" ref="I280:I343" si="97">IF(I279&lt;L279,0,I279-K279)</f>
        <v>0</v>
      </c>
      <c r="J280" s="292">
        <f t="shared" si="90"/>
        <v>0</v>
      </c>
      <c r="K280" s="292">
        <f t="shared" si="91"/>
        <v>0</v>
      </c>
      <c r="L280" s="321">
        <f t="shared" si="81"/>
        <v>0</v>
      </c>
      <c r="M280" s="300">
        <f t="shared" ref="M280:M343" si="98">IF(M279&lt;P279,0,M279-O279)</f>
        <v>0</v>
      </c>
      <c r="N280" s="292">
        <f t="shared" si="92"/>
        <v>0</v>
      </c>
      <c r="O280" s="292">
        <f t="shared" si="93"/>
        <v>0</v>
      </c>
      <c r="P280" s="293">
        <f t="shared" si="82"/>
        <v>0</v>
      </c>
      <c r="Q280" s="301">
        <f t="shared" ref="Q280:Q343" si="99">IF(Q279&lt;T279,0,Q279-S279)</f>
        <v>0</v>
      </c>
      <c r="R280" s="292">
        <f t="shared" si="94"/>
        <v>0</v>
      </c>
      <c r="S280" s="292">
        <f t="shared" si="95"/>
        <v>0</v>
      </c>
      <c r="T280" s="321">
        <f t="shared" si="83"/>
        <v>0</v>
      </c>
      <c r="U280" s="134"/>
      <c r="V280" s="134"/>
      <c r="W280" s="134"/>
      <c r="X280" s="134"/>
    </row>
    <row r="281" spans="1:24" ht="15" customHeight="1">
      <c r="A281" s="288">
        <f t="shared" si="84"/>
        <v>7.1500000000000008E-2</v>
      </c>
      <c r="B281" s="289">
        <f t="shared" si="85"/>
        <v>5.9583333333333337E-3</v>
      </c>
      <c r="C281" s="197">
        <f t="shared" si="86"/>
        <v>22</v>
      </c>
      <c r="D281" s="290">
        <v>259</v>
      </c>
      <c r="E281" s="300">
        <f t="shared" si="96"/>
        <v>0</v>
      </c>
      <c r="F281" s="292">
        <f t="shared" si="87"/>
        <v>0</v>
      </c>
      <c r="G281" s="292">
        <f t="shared" si="88"/>
        <v>0</v>
      </c>
      <c r="H281" s="293">
        <f t="shared" si="89"/>
        <v>0</v>
      </c>
      <c r="I281" s="301">
        <f t="shared" si="97"/>
        <v>0</v>
      </c>
      <c r="J281" s="292">
        <f t="shared" si="90"/>
        <v>0</v>
      </c>
      <c r="K281" s="292">
        <f t="shared" si="91"/>
        <v>0</v>
      </c>
      <c r="L281" s="321">
        <f t="shared" si="81"/>
        <v>0</v>
      </c>
      <c r="M281" s="300">
        <f t="shared" si="98"/>
        <v>0</v>
      </c>
      <c r="N281" s="292">
        <f t="shared" si="92"/>
        <v>0</v>
      </c>
      <c r="O281" s="292">
        <f t="shared" si="93"/>
        <v>0</v>
      </c>
      <c r="P281" s="293">
        <f t="shared" si="82"/>
        <v>0</v>
      </c>
      <c r="Q281" s="301">
        <f t="shared" si="99"/>
        <v>0</v>
      </c>
      <c r="R281" s="292">
        <f t="shared" si="94"/>
        <v>0</v>
      </c>
      <c r="S281" s="292">
        <f t="shared" si="95"/>
        <v>0</v>
      </c>
      <c r="T281" s="321">
        <f t="shared" si="83"/>
        <v>0</v>
      </c>
      <c r="U281" s="134"/>
      <c r="V281" s="134"/>
      <c r="W281" s="134"/>
      <c r="X281" s="134"/>
    </row>
    <row r="282" spans="1:24" ht="15" customHeight="1">
      <c r="A282" s="288">
        <f t="shared" si="84"/>
        <v>7.1500000000000008E-2</v>
      </c>
      <c r="B282" s="289">
        <f t="shared" si="85"/>
        <v>5.9583333333333337E-3</v>
      </c>
      <c r="C282" s="197">
        <f t="shared" si="86"/>
        <v>22</v>
      </c>
      <c r="D282" s="290">
        <v>260</v>
      </c>
      <c r="E282" s="300">
        <f t="shared" si="96"/>
        <v>0</v>
      </c>
      <c r="F282" s="292">
        <f t="shared" si="87"/>
        <v>0</v>
      </c>
      <c r="G282" s="292">
        <f t="shared" si="88"/>
        <v>0</v>
      </c>
      <c r="H282" s="293">
        <f t="shared" si="89"/>
        <v>0</v>
      </c>
      <c r="I282" s="301">
        <f t="shared" si="97"/>
        <v>0</v>
      </c>
      <c r="J282" s="292">
        <f t="shared" si="90"/>
        <v>0</v>
      </c>
      <c r="K282" s="292">
        <f t="shared" si="91"/>
        <v>0</v>
      </c>
      <c r="L282" s="321">
        <f t="shared" si="81"/>
        <v>0</v>
      </c>
      <c r="M282" s="300">
        <f t="shared" si="98"/>
        <v>0</v>
      </c>
      <c r="N282" s="292">
        <f t="shared" si="92"/>
        <v>0</v>
      </c>
      <c r="O282" s="292">
        <f t="shared" si="93"/>
        <v>0</v>
      </c>
      <c r="P282" s="293">
        <f t="shared" si="82"/>
        <v>0</v>
      </c>
      <c r="Q282" s="301">
        <f t="shared" si="99"/>
        <v>0</v>
      </c>
      <c r="R282" s="292">
        <f t="shared" si="94"/>
        <v>0</v>
      </c>
      <c r="S282" s="292">
        <f t="shared" si="95"/>
        <v>0</v>
      </c>
      <c r="T282" s="321">
        <f t="shared" si="83"/>
        <v>0</v>
      </c>
      <c r="U282" s="134"/>
      <c r="V282" s="134"/>
      <c r="W282" s="134"/>
      <c r="X282" s="134"/>
    </row>
    <row r="283" spans="1:24" ht="15" customHeight="1">
      <c r="A283" s="288">
        <f t="shared" si="84"/>
        <v>7.1500000000000008E-2</v>
      </c>
      <c r="B283" s="289">
        <f t="shared" si="85"/>
        <v>5.9583333333333337E-3</v>
      </c>
      <c r="C283" s="197">
        <f t="shared" si="86"/>
        <v>22</v>
      </c>
      <c r="D283" s="290">
        <v>261</v>
      </c>
      <c r="E283" s="300">
        <f t="shared" si="96"/>
        <v>0</v>
      </c>
      <c r="F283" s="292">
        <f t="shared" si="87"/>
        <v>0</v>
      </c>
      <c r="G283" s="292">
        <f t="shared" si="88"/>
        <v>0</v>
      </c>
      <c r="H283" s="293">
        <f t="shared" si="89"/>
        <v>0</v>
      </c>
      <c r="I283" s="301">
        <f t="shared" si="97"/>
        <v>0</v>
      </c>
      <c r="J283" s="292">
        <f t="shared" si="90"/>
        <v>0</v>
      </c>
      <c r="K283" s="292">
        <f t="shared" si="91"/>
        <v>0</v>
      </c>
      <c r="L283" s="321">
        <f t="shared" si="81"/>
        <v>0</v>
      </c>
      <c r="M283" s="300">
        <f t="shared" si="98"/>
        <v>0</v>
      </c>
      <c r="N283" s="292">
        <f t="shared" si="92"/>
        <v>0</v>
      </c>
      <c r="O283" s="292">
        <f t="shared" si="93"/>
        <v>0</v>
      </c>
      <c r="P283" s="293">
        <f t="shared" si="82"/>
        <v>0</v>
      </c>
      <c r="Q283" s="301">
        <f t="shared" si="99"/>
        <v>0</v>
      </c>
      <c r="R283" s="292">
        <f t="shared" si="94"/>
        <v>0</v>
      </c>
      <c r="S283" s="292">
        <f t="shared" si="95"/>
        <v>0</v>
      </c>
      <c r="T283" s="321">
        <f t="shared" si="83"/>
        <v>0</v>
      </c>
      <c r="U283" s="134"/>
      <c r="V283" s="134"/>
      <c r="W283" s="134"/>
      <c r="X283" s="134"/>
    </row>
    <row r="284" spans="1:24" ht="15" customHeight="1">
      <c r="A284" s="288">
        <f t="shared" si="84"/>
        <v>7.1500000000000008E-2</v>
      </c>
      <c r="B284" s="289">
        <f t="shared" si="85"/>
        <v>5.9583333333333337E-3</v>
      </c>
      <c r="C284" s="197">
        <f t="shared" si="86"/>
        <v>22</v>
      </c>
      <c r="D284" s="290">
        <v>262</v>
      </c>
      <c r="E284" s="300">
        <f t="shared" si="96"/>
        <v>0</v>
      </c>
      <c r="F284" s="292">
        <f t="shared" si="87"/>
        <v>0</v>
      </c>
      <c r="G284" s="292">
        <f t="shared" si="88"/>
        <v>0</v>
      </c>
      <c r="H284" s="293">
        <f t="shared" si="89"/>
        <v>0</v>
      </c>
      <c r="I284" s="301">
        <f t="shared" si="97"/>
        <v>0</v>
      </c>
      <c r="J284" s="292">
        <f t="shared" si="90"/>
        <v>0</v>
      </c>
      <c r="K284" s="292">
        <f t="shared" si="91"/>
        <v>0</v>
      </c>
      <c r="L284" s="321">
        <f t="shared" si="81"/>
        <v>0</v>
      </c>
      <c r="M284" s="300">
        <f t="shared" si="98"/>
        <v>0</v>
      </c>
      <c r="N284" s="292">
        <f t="shared" si="92"/>
        <v>0</v>
      </c>
      <c r="O284" s="292">
        <f t="shared" si="93"/>
        <v>0</v>
      </c>
      <c r="P284" s="293">
        <f t="shared" si="82"/>
        <v>0</v>
      </c>
      <c r="Q284" s="301">
        <f t="shared" si="99"/>
        <v>0</v>
      </c>
      <c r="R284" s="292">
        <f t="shared" si="94"/>
        <v>0</v>
      </c>
      <c r="S284" s="292">
        <f t="shared" si="95"/>
        <v>0</v>
      </c>
      <c r="T284" s="321">
        <f t="shared" si="83"/>
        <v>0</v>
      </c>
      <c r="U284" s="134"/>
      <c r="V284" s="134"/>
      <c r="W284" s="134"/>
      <c r="X284" s="134"/>
    </row>
    <row r="285" spans="1:24" ht="15" customHeight="1">
      <c r="A285" s="288">
        <f t="shared" si="84"/>
        <v>7.1500000000000008E-2</v>
      </c>
      <c r="B285" s="289">
        <f t="shared" si="85"/>
        <v>5.9583333333333337E-3</v>
      </c>
      <c r="C285" s="197">
        <f t="shared" si="86"/>
        <v>22</v>
      </c>
      <c r="D285" s="290">
        <v>263</v>
      </c>
      <c r="E285" s="300">
        <f t="shared" si="96"/>
        <v>0</v>
      </c>
      <c r="F285" s="292">
        <f t="shared" si="87"/>
        <v>0</v>
      </c>
      <c r="G285" s="292">
        <f t="shared" si="88"/>
        <v>0</v>
      </c>
      <c r="H285" s="293">
        <f t="shared" si="89"/>
        <v>0</v>
      </c>
      <c r="I285" s="301">
        <f t="shared" si="97"/>
        <v>0</v>
      </c>
      <c r="J285" s="292">
        <f t="shared" si="90"/>
        <v>0</v>
      </c>
      <c r="K285" s="292">
        <f t="shared" si="91"/>
        <v>0</v>
      </c>
      <c r="L285" s="321">
        <f t="shared" si="81"/>
        <v>0</v>
      </c>
      <c r="M285" s="300">
        <f t="shared" si="98"/>
        <v>0</v>
      </c>
      <c r="N285" s="292">
        <f t="shared" si="92"/>
        <v>0</v>
      </c>
      <c r="O285" s="292">
        <f t="shared" si="93"/>
        <v>0</v>
      </c>
      <c r="P285" s="293">
        <f t="shared" si="82"/>
        <v>0</v>
      </c>
      <c r="Q285" s="301">
        <f t="shared" si="99"/>
        <v>0</v>
      </c>
      <c r="R285" s="292">
        <f t="shared" si="94"/>
        <v>0</v>
      </c>
      <c r="S285" s="292">
        <f t="shared" si="95"/>
        <v>0</v>
      </c>
      <c r="T285" s="321">
        <f t="shared" si="83"/>
        <v>0</v>
      </c>
      <c r="U285" s="134"/>
      <c r="V285" s="134"/>
      <c r="W285" s="134"/>
      <c r="X285" s="134"/>
    </row>
    <row r="286" spans="1:24" ht="15" customHeight="1">
      <c r="A286" s="288">
        <f t="shared" si="84"/>
        <v>7.1500000000000008E-2</v>
      </c>
      <c r="B286" s="289">
        <f t="shared" si="85"/>
        <v>5.9583333333333337E-3</v>
      </c>
      <c r="C286" s="197">
        <f t="shared" si="86"/>
        <v>22</v>
      </c>
      <c r="D286" s="290">
        <v>264</v>
      </c>
      <c r="E286" s="300">
        <f t="shared" si="96"/>
        <v>0</v>
      </c>
      <c r="F286" s="292">
        <f t="shared" si="87"/>
        <v>0</v>
      </c>
      <c r="G286" s="292">
        <f t="shared" si="88"/>
        <v>0</v>
      </c>
      <c r="H286" s="293">
        <f t="shared" si="89"/>
        <v>0</v>
      </c>
      <c r="I286" s="301">
        <f t="shared" si="97"/>
        <v>0</v>
      </c>
      <c r="J286" s="292">
        <f t="shared" si="90"/>
        <v>0</v>
      </c>
      <c r="K286" s="292">
        <f t="shared" si="91"/>
        <v>0</v>
      </c>
      <c r="L286" s="321">
        <f t="shared" si="81"/>
        <v>0</v>
      </c>
      <c r="M286" s="300">
        <f t="shared" si="98"/>
        <v>0</v>
      </c>
      <c r="N286" s="292">
        <f t="shared" si="92"/>
        <v>0</v>
      </c>
      <c r="O286" s="292">
        <f t="shared" si="93"/>
        <v>0</v>
      </c>
      <c r="P286" s="293">
        <f t="shared" si="82"/>
        <v>0</v>
      </c>
      <c r="Q286" s="301">
        <f t="shared" si="99"/>
        <v>0</v>
      </c>
      <c r="R286" s="292">
        <f t="shared" si="94"/>
        <v>0</v>
      </c>
      <c r="S286" s="292">
        <f t="shared" si="95"/>
        <v>0</v>
      </c>
      <c r="T286" s="321">
        <f t="shared" si="83"/>
        <v>0</v>
      </c>
      <c r="U286" s="134"/>
      <c r="V286" s="134"/>
      <c r="W286" s="134"/>
      <c r="X286" s="134"/>
    </row>
    <row r="287" spans="1:24" ht="15" customHeight="1">
      <c r="A287" s="288">
        <f t="shared" si="84"/>
        <v>7.1500000000000008E-2</v>
      </c>
      <c r="B287" s="289">
        <f t="shared" si="85"/>
        <v>5.9583333333333337E-3</v>
      </c>
      <c r="C287" s="197">
        <f t="shared" si="86"/>
        <v>23</v>
      </c>
      <c r="D287" s="290">
        <v>265</v>
      </c>
      <c r="E287" s="300">
        <f t="shared" si="96"/>
        <v>0</v>
      </c>
      <c r="F287" s="292">
        <f t="shared" si="87"/>
        <v>0</v>
      </c>
      <c r="G287" s="292">
        <f t="shared" si="88"/>
        <v>0</v>
      </c>
      <c r="H287" s="293">
        <f t="shared" si="89"/>
        <v>0</v>
      </c>
      <c r="I287" s="301">
        <f t="shared" si="97"/>
        <v>0</v>
      </c>
      <c r="J287" s="292">
        <f t="shared" si="90"/>
        <v>0</v>
      </c>
      <c r="K287" s="292">
        <f t="shared" si="91"/>
        <v>0</v>
      </c>
      <c r="L287" s="321">
        <f t="shared" si="81"/>
        <v>0</v>
      </c>
      <c r="M287" s="300">
        <f t="shared" si="98"/>
        <v>0</v>
      </c>
      <c r="N287" s="292">
        <f t="shared" si="92"/>
        <v>0</v>
      </c>
      <c r="O287" s="292">
        <f t="shared" si="93"/>
        <v>0</v>
      </c>
      <c r="P287" s="293">
        <f t="shared" si="82"/>
        <v>0</v>
      </c>
      <c r="Q287" s="301">
        <f t="shared" si="99"/>
        <v>0</v>
      </c>
      <c r="R287" s="292">
        <f t="shared" si="94"/>
        <v>0</v>
      </c>
      <c r="S287" s="292">
        <f t="shared" si="95"/>
        <v>0</v>
      </c>
      <c r="T287" s="321">
        <f t="shared" si="83"/>
        <v>0</v>
      </c>
      <c r="U287" s="134"/>
      <c r="V287" s="134"/>
      <c r="W287" s="134"/>
      <c r="X287" s="134"/>
    </row>
    <row r="288" spans="1:24" ht="15" customHeight="1">
      <c r="A288" s="288">
        <f t="shared" si="84"/>
        <v>7.1500000000000008E-2</v>
      </c>
      <c r="B288" s="289">
        <f t="shared" si="85"/>
        <v>5.9583333333333337E-3</v>
      </c>
      <c r="C288" s="197">
        <f t="shared" si="86"/>
        <v>23</v>
      </c>
      <c r="D288" s="290">
        <v>266</v>
      </c>
      <c r="E288" s="300">
        <f t="shared" si="96"/>
        <v>0</v>
      </c>
      <c r="F288" s="292">
        <f t="shared" si="87"/>
        <v>0</v>
      </c>
      <c r="G288" s="292">
        <f t="shared" si="88"/>
        <v>0</v>
      </c>
      <c r="H288" s="293">
        <f t="shared" si="89"/>
        <v>0</v>
      </c>
      <c r="I288" s="301">
        <f t="shared" si="97"/>
        <v>0</v>
      </c>
      <c r="J288" s="292">
        <f t="shared" si="90"/>
        <v>0</v>
      </c>
      <c r="K288" s="292">
        <f t="shared" si="91"/>
        <v>0</v>
      </c>
      <c r="L288" s="321">
        <f t="shared" si="81"/>
        <v>0</v>
      </c>
      <c r="M288" s="300">
        <f t="shared" si="98"/>
        <v>0</v>
      </c>
      <c r="N288" s="292">
        <f t="shared" si="92"/>
        <v>0</v>
      </c>
      <c r="O288" s="292">
        <f t="shared" si="93"/>
        <v>0</v>
      </c>
      <c r="P288" s="293">
        <f t="shared" si="82"/>
        <v>0</v>
      </c>
      <c r="Q288" s="301">
        <f t="shared" si="99"/>
        <v>0</v>
      </c>
      <c r="R288" s="292">
        <f t="shared" si="94"/>
        <v>0</v>
      </c>
      <c r="S288" s="292">
        <f t="shared" si="95"/>
        <v>0</v>
      </c>
      <c r="T288" s="321">
        <f t="shared" si="83"/>
        <v>0</v>
      </c>
      <c r="U288" s="134"/>
      <c r="V288" s="134"/>
      <c r="W288" s="134"/>
      <c r="X288" s="134"/>
    </row>
    <row r="289" spans="1:24" ht="15" customHeight="1">
      <c r="A289" s="288">
        <f t="shared" si="84"/>
        <v>7.1500000000000008E-2</v>
      </c>
      <c r="B289" s="289">
        <f t="shared" si="85"/>
        <v>5.9583333333333337E-3</v>
      </c>
      <c r="C289" s="197">
        <f t="shared" si="86"/>
        <v>23</v>
      </c>
      <c r="D289" s="290">
        <v>267</v>
      </c>
      <c r="E289" s="300">
        <f t="shared" si="96"/>
        <v>0</v>
      </c>
      <c r="F289" s="292">
        <f t="shared" si="87"/>
        <v>0</v>
      </c>
      <c r="G289" s="292">
        <f t="shared" si="88"/>
        <v>0</v>
      </c>
      <c r="H289" s="293">
        <f t="shared" si="89"/>
        <v>0</v>
      </c>
      <c r="I289" s="301">
        <f t="shared" si="97"/>
        <v>0</v>
      </c>
      <c r="J289" s="292">
        <f t="shared" si="90"/>
        <v>0</v>
      </c>
      <c r="K289" s="292">
        <f t="shared" si="91"/>
        <v>0</v>
      </c>
      <c r="L289" s="321">
        <f t="shared" si="81"/>
        <v>0</v>
      </c>
      <c r="M289" s="300">
        <f t="shared" si="98"/>
        <v>0</v>
      </c>
      <c r="N289" s="292">
        <f t="shared" si="92"/>
        <v>0</v>
      </c>
      <c r="O289" s="292">
        <f t="shared" si="93"/>
        <v>0</v>
      </c>
      <c r="P289" s="293">
        <f t="shared" si="82"/>
        <v>0</v>
      </c>
      <c r="Q289" s="301">
        <f t="shared" si="99"/>
        <v>0</v>
      </c>
      <c r="R289" s="292">
        <f t="shared" si="94"/>
        <v>0</v>
      </c>
      <c r="S289" s="292">
        <f t="shared" si="95"/>
        <v>0</v>
      </c>
      <c r="T289" s="321">
        <f t="shared" si="83"/>
        <v>0</v>
      </c>
      <c r="U289" s="134"/>
      <c r="V289" s="134"/>
      <c r="W289" s="134"/>
      <c r="X289" s="134"/>
    </row>
    <row r="290" spans="1:24" ht="15" customHeight="1">
      <c r="A290" s="288">
        <f t="shared" si="84"/>
        <v>7.1500000000000008E-2</v>
      </c>
      <c r="B290" s="289">
        <f t="shared" si="85"/>
        <v>5.9583333333333337E-3</v>
      </c>
      <c r="C290" s="197">
        <f t="shared" si="86"/>
        <v>23</v>
      </c>
      <c r="D290" s="290">
        <v>268</v>
      </c>
      <c r="E290" s="300">
        <f t="shared" si="96"/>
        <v>0</v>
      </c>
      <c r="F290" s="292">
        <f t="shared" si="87"/>
        <v>0</v>
      </c>
      <c r="G290" s="292">
        <f t="shared" si="88"/>
        <v>0</v>
      </c>
      <c r="H290" s="293">
        <f t="shared" si="89"/>
        <v>0</v>
      </c>
      <c r="I290" s="301">
        <f t="shared" si="97"/>
        <v>0</v>
      </c>
      <c r="J290" s="292">
        <f t="shared" si="90"/>
        <v>0</v>
      </c>
      <c r="K290" s="292">
        <f t="shared" si="91"/>
        <v>0</v>
      </c>
      <c r="L290" s="321">
        <f t="shared" si="81"/>
        <v>0</v>
      </c>
      <c r="M290" s="300">
        <f t="shared" si="98"/>
        <v>0</v>
      </c>
      <c r="N290" s="292">
        <f t="shared" si="92"/>
        <v>0</v>
      </c>
      <c r="O290" s="292">
        <f t="shared" si="93"/>
        <v>0</v>
      </c>
      <c r="P290" s="293">
        <f t="shared" si="82"/>
        <v>0</v>
      </c>
      <c r="Q290" s="301">
        <f t="shared" si="99"/>
        <v>0</v>
      </c>
      <c r="R290" s="292">
        <f t="shared" si="94"/>
        <v>0</v>
      </c>
      <c r="S290" s="292">
        <f t="shared" si="95"/>
        <v>0</v>
      </c>
      <c r="T290" s="321">
        <f t="shared" si="83"/>
        <v>0</v>
      </c>
      <c r="U290" s="134"/>
      <c r="V290" s="134"/>
      <c r="W290" s="134"/>
      <c r="X290" s="134"/>
    </row>
    <row r="291" spans="1:24" ht="15" customHeight="1">
      <c r="A291" s="288">
        <f t="shared" si="84"/>
        <v>7.1500000000000008E-2</v>
      </c>
      <c r="B291" s="289">
        <f t="shared" si="85"/>
        <v>5.9583333333333337E-3</v>
      </c>
      <c r="C291" s="197">
        <f t="shared" si="86"/>
        <v>23</v>
      </c>
      <c r="D291" s="290">
        <v>269</v>
      </c>
      <c r="E291" s="300">
        <f t="shared" si="96"/>
        <v>0</v>
      </c>
      <c r="F291" s="292">
        <f t="shared" si="87"/>
        <v>0</v>
      </c>
      <c r="G291" s="292">
        <f t="shared" si="88"/>
        <v>0</v>
      </c>
      <c r="H291" s="293">
        <f t="shared" si="89"/>
        <v>0</v>
      </c>
      <c r="I291" s="301">
        <f t="shared" si="97"/>
        <v>0</v>
      </c>
      <c r="J291" s="292">
        <f t="shared" si="90"/>
        <v>0</v>
      </c>
      <c r="K291" s="292">
        <f t="shared" si="91"/>
        <v>0</v>
      </c>
      <c r="L291" s="321">
        <f t="shared" ref="L291:L354" si="100">IF(I291&lt;$M$5,I291+J291,$M$5)</f>
        <v>0</v>
      </c>
      <c r="M291" s="300">
        <f t="shared" si="98"/>
        <v>0</v>
      </c>
      <c r="N291" s="292">
        <f t="shared" si="92"/>
        <v>0</v>
      </c>
      <c r="O291" s="292">
        <f t="shared" si="93"/>
        <v>0</v>
      </c>
      <c r="P291" s="293">
        <f t="shared" si="82"/>
        <v>0</v>
      </c>
      <c r="Q291" s="301">
        <f t="shared" si="99"/>
        <v>0</v>
      </c>
      <c r="R291" s="292">
        <f t="shared" si="94"/>
        <v>0</v>
      </c>
      <c r="S291" s="292">
        <f t="shared" si="95"/>
        <v>0</v>
      </c>
      <c r="T291" s="321">
        <f t="shared" si="83"/>
        <v>0</v>
      </c>
      <c r="U291" s="134"/>
      <c r="V291" s="134"/>
      <c r="W291" s="134"/>
      <c r="X291" s="134"/>
    </row>
    <row r="292" spans="1:24" ht="15" customHeight="1">
      <c r="A292" s="288">
        <f t="shared" si="84"/>
        <v>7.1500000000000008E-2</v>
      </c>
      <c r="B292" s="289">
        <f t="shared" si="85"/>
        <v>5.9583333333333337E-3</v>
      </c>
      <c r="C292" s="197">
        <f t="shared" si="86"/>
        <v>23</v>
      </c>
      <c r="D292" s="290">
        <v>270</v>
      </c>
      <c r="E292" s="300">
        <f t="shared" si="96"/>
        <v>0</v>
      </c>
      <c r="F292" s="292">
        <f t="shared" si="87"/>
        <v>0</v>
      </c>
      <c r="G292" s="292">
        <f t="shared" si="88"/>
        <v>0</v>
      </c>
      <c r="H292" s="293">
        <f t="shared" si="89"/>
        <v>0</v>
      </c>
      <c r="I292" s="301">
        <f t="shared" si="97"/>
        <v>0</v>
      </c>
      <c r="J292" s="292">
        <f t="shared" si="90"/>
        <v>0</v>
      </c>
      <c r="K292" s="292">
        <f t="shared" si="91"/>
        <v>0</v>
      </c>
      <c r="L292" s="321">
        <f t="shared" si="100"/>
        <v>0</v>
      </c>
      <c r="M292" s="300">
        <f t="shared" si="98"/>
        <v>0</v>
      </c>
      <c r="N292" s="292">
        <f t="shared" si="92"/>
        <v>0</v>
      </c>
      <c r="O292" s="292">
        <f t="shared" si="93"/>
        <v>0</v>
      </c>
      <c r="P292" s="293">
        <f t="shared" si="82"/>
        <v>0</v>
      </c>
      <c r="Q292" s="301">
        <f t="shared" si="99"/>
        <v>0</v>
      </c>
      <c r="R292" s="292">
        <f t="shared" si="94"/>
        <v>0</v>
      </c>
      <c r="S292" s="292">
        <f t="shared" si="95"/>
        <v>0</v>
      </c>
      <c r="T292" s="321">
        <f t="shared" si="83"/>
        <v>0</v>
      </c>
      <c r="U292" s="134"/>
      <c r="V292" s="134"/>
      <c r="W292" s="134"/>
      <c r="X292" s="134"/>
    </row>
    <row r="293" spans="1:24" ht="15" customHeight="1">
      <c r="A293" s="288">
        <f t="shared" si="84"/>
        <v>7.1500000000000008E-2</v>
      </c>
      <c r="B293" s="289">
        <f t="shared" si="85"/>
        <v>5.9583333333333337E-3</v>
      </c>
      <c r="C293" s="197">
        <f t="shared" si="86"/>
        <v>23</v>
      </c>
      <c r="D293" s="290">
        <v>271</v>
      </c>
      <c r="E293" s="300">
        <f t="shared" si="96"/>
        <v>0</v>
      </c>
      <c r="F293" s="292">
        <f t="shared" si="87"/>
        <v>0</v>
      </c>
      <c r="G293" s="292">
        <f t="shared" si="88"/>
        <v>0</v>
      </c>
      <c r="H293" s="293">
        <f t="shared" si="89"/>
        <v>0</v>
      </c>
      <c r="I293" s="301">
        <f t="shared" si="97"/>
        <v>0</v>
      </c>
      <c r="J293" s="292">
        <f t="shared" si="90"/>
        <v>0</v>
      </c>
      <c r="K293" s="292">
        <f t="shared" si="91"/>
        <v>0</v>
      </c>
      <c r="L293" s="321">
        <f t="shared" si="100"/>
        <v>0</v>
      </c>
      <c r="M293" s="300">
        <f t="shared" si="98"/>
        <v>0</v>
      </c>
      <c r="N293" s="292">
        <f t="shared" si="92"/>
        <v>0</v>
      </c>
      <c r="O293" s="292">
        <f t="shared" si="93"/>
        <v>0</v>
      </c>
      <c r="P293" s="293">
        <f t="shared" si="82"/>
        <v>0</v>
      </c>
      <c r="Q293" s="301">
        <f t="shared" si="99"/>
        <v>0</v>
      </c>
      <c r="R293" s="292">
        <f t="shared" si="94"/>
        <v>0</v>
      </c>
      <c r="S293" s="292">
        <f t="shared" si="95"/>
        <v>0</v>
      </c>
      <c r="T293" s="321">
        <f t="shared" si="83"/>
        <v>0</v>
      </c>
      <c r="U293" s="134"/>
      <c r="V293" s="134"/>
      <c r="W293" s="134"/>
      <c r="X293" s="134"/>
    </row>
    <row r="294" spans="1:24" ht="15" customHeight="1">
      <c r="A294" s="288">
        <f t="shared" si="84"/>
        <v>7.1500000000000008E-2</v>
      </c>
      <c r="B294" s="289">
        <f t="shared" si="85"/>
        <v>5.9583333333333337E-3</v>
      </c>
      <c r="C294" s="197">
        <f t="shared" si="86"/>
        <v>23</v>
      </c>
      <c r="D294" s="290">
        <v>272</v>
      </c>
      <c r="E294" s="300">
        <f t="shared" si="96"/>
        <v>0</v>
      </c>
      <c r="F294" s="292">
        <f t="shared" si="87"/>
        <v>0</v>
      </c>
      <c r="G294" s="292">
        <f t="shared" si="88"/>
        <v>0</v>
      </c>
      <c r="H294" s="293">
        <f t="shared" si="89"/>
        <v>0</v>
      </c>
      <c r="I294" s="301">
        <f t="shared" si="97"/>
        <v>0</v>
      </c>
      <c r="J294" s="292">
        <f t="shared" si="90"/>
        <v>0</v>
      </c>
      <c r="K294" s="292">
        <f t="shared" si="91"/>
        <v>0</v>
      </c>
      <c r="L294" s="321">
        <f t="shared" si="100"/>
        <v>0</v>
      </c>
      <c r="M294" s="300">
        <f t="shared" si="98"/>
        <v>0</v>
      </c>
      <c r="N294" s="292">
        <f t="shared" si="92"/>
        <v>0</v>
      </c>
      <c r="O294" s="292">
        <f t="shared" si="93"/>
        <v>0</v>
      </c>
      <c r="P294" s="293">
        <f t="shared" si="82"/>
        <v>0</v>
      </c>
      <c r="Q294" s="301">
        <f t="shared" si="99"/>
        <v>0</v>
      </c>
      <c r="R294" s="292">
        <f t="shared" si="94"/>
        <v>0</v>
      </c>
      <c r="S294" s="292">
        <f t="shared" si="95"/>
        <v>0</v>
      </c>
      <c r="T294" s="321">
        <f t="shared" si="83"/>
        <v>0</v>
      </c>
      <c r="U294" s="134"/>
      <c r="V294" s="134"/>
      <c r="W294" s="134"/>
      <c r="X294" s="134"/>
    </row>
    <row r="295" spans="1:24" ht="15" customHeight="1">
      <c r="A295" s="288">
        <f t="shared" si="84"/>
        <v>7.1500000000000008E-2</v>
      </c>
      <c r="B295" s="289">
        <f t="shared" si="85"/>
        <v>5.9583333333333337E-3</v>
      </c>
      <c r="C295" s="197">
        <f t="shared" si="86"/>
        <v>23</v>
      </c>
      <c r="D295" s="290">
        <v>273</v>
      </c>
      <c r="E295" s="300">
        <f t="shared" si="96"/>
        <v>0</v>
      </c>
      <c r="F295" s="292">
        <f t="shared" si="87"/>
        <v>0</v>
      </c>
      <c r="G295" s="292">
        <f t="shared" si="88"/>
        <v>0</v>
      </c>
      <c r="H295" s="293">
        <f t="shared" si="89"/>
        <v>0</v>
      </c>
      <c r="I295" s="301">
        <f t="shared" si="97"/>
        <v>0</v>
      </c>
      <c r="J295" s="292">
        <f t="shared" si="90"/>
        <v>0</v>
      </c>
      <c r="K295" s="292">
        <f t="shared" si="91"/>
        <v>0</v>
      </c>
      <c r="L295" s="321">
        <f t="shared" si="100"/>
        <v>0</v>
      </c>
      <c r="M295" s="300">
        <f t="shared" si="98"/>
        <v>0</v>
      </c>
      <c r="N295" s="292">
        <f t="shared" si="92"/>
        <v>0</v>
      </c>
      <c r="O295" s="292">
        <f t="shared" si="93"/>
        <v>0</v>
      </c>
      <c r="P295" s="293">
        <f t="shared" si="82"/>
        <v>0</v>
      </c>
      <c r="Q295" s="301">
        <f t="shared" si="99"/>
        <v>0</v>
      </c>
      <c r="R295" s="292">
        <f t="shared" si="94"/>
        <v>0</v>
      </c>
      <c r="S295" s="292">
        <f t="shared" si="95"/>
        <v>0</v>
      </c>
      <c r="T295" s="321">
        <f t="shared" si="83"/>
        <v>0</v>
      </c>
      <c r="U295" s="134"/>
      <c r="V295" s="134"/>
      <c r="W295" s="134"/>
      <c r="X295" s="134"/>
    </row>
    <row r="296" spans="1:24" ht="15" customHeight="1">
      <c r="A296" s="288">
        <f t="shared" si="84"/>
        <v>7.1500000000000008E-2</v>
      </c>
      <c r="B296" s="289">
        <f t="shared" si="85"/>
        <v>5.9583333333333337E-3</v>
      </c>
      <c r="C296" s="197">
        <f t="shared" si="86"/>
        <v>23</v>
      </c>
      <c r="D296" s="290">
        <v>274</v>
      </c>
      <c r="E296" s="300">
        <f t="shared" si="96"/>
        <v>0</v>
      </c>
      <c r="F296" s="292">
        <f t="shared" si="87"/>
        <v>0</v>
      </c>
      <c r="G296" s="292">
        <f t="shared" si="88"/>
        <v>0</v>
      </c>
      <c r="H296" s="293">
        <f t="shared" si="89"/>
        <v>0</v>
      </c>
      <c r="I296" s="301">
        <f t="shared" si="97"/>
        <v>0</v>
      </c>
      <c r="J296" s="292">
        <f t="shared" si="90"/>
        <v>0</v>
      </c>
      <c r="K296" s="292">
        <f t="shared" si="91"/>
        <v>0</v>
      </c>
      <c r="L296" s="321">
        <f t="shared" si="100"/>
        <v>0</v>
      </c>
      <c r="M296" s="300">
        <f t="shared" si="98"/>
        <v>0</v>
      </c>
      <c r="N296" s="292">
        <f t="shared" si="92"/>
        <v>0</v>
      </c>
      <c r="O296" s="292">
        <f t="shared" si="93"/>
        <v>0</v>
      </c>
      <c r="P296" s="293">
        <f t="shared" si="82"/>
        <v>0</v>
      </c>
      <c r="Q296" s="301">
        <f t="shared" si="99"/>
        <v>0</v>
      </c>
      <c r="R296" s="292">
        <f t="shared" si="94"/>
        <v>0</v>
      </c>
      <c r="S296" s="292">
        <f t="shared" si="95"/>
        <v>0</v>
      </c>
      <c r="T296" s="321">
        <f t="shared" si="83"/>
        <v>0</v>
      </c>
      <c r="U296" s="134"/>
      <c r="V296" s="134"/>
      <c r="W296" s="134"/>
      <c r="X296" s="134"/>
    </row>
    <row r="297" spans="1:24" ht="15" customHeight="1">
      <c r="A297" s="288">
        <f t="shared" si="84"/>
        <v>7.1500000000000008E-2</v>
      </c>
      <c r="B297" s="289">
        <f t="shared" si="85"/>
        <v>5.9583333333333337E-3</v>
      </c>
      <c r="C297" s="197">
        <f t="shared" si="86"/>
        <v>23</v>
      </c>
      <c r="D297" s="290">
        <v>275</v>
      </c>
      <c r="E297" s="300">
        <f t="shared" si="96"/>
        <v>0</v>
      </c>
      <c r="F297" s="292">
        <f t="shared" si="87"/>
        <v>0</v>
      </c>
      <c r="G297" s="292">
        <f t="shared" si="88"/>
        <v>0</v>
      </c>
      <c r="H297" s="293">
        <f t="shared" si="89"/>
        <v>0</v>
      </c>
      <c r="I297" s="301">
        <f t="shared" si="97"/>
        <v>0</v>
      </c>
      <c r="J297" s="292">
        <f t="shared" si="90"/>
        <v>0</v>
      </c>
      <c r="K297" s="292">
        <f t="shared" si="91"/>
        <v>0</v>
      </c>
      <c r="L297" s="321">
        <f t="shared" si="100"/>
        <v>0</v>
      </c>
      <c r="M297" s="300">
        <f t="shared" si="98"/>
        <v>0</v>
      </c>
      <c r="N297" s="292">
        <f t="shared" si="92"/>
        <v>0</v>
      </c>
      <c r="O297" s="292">
        <f t="shared" si="93"/>
        <v>0</v>
      </c>
      <c r="P297" s="293">
        <f t="shared" si="82"/>
        <v>0</v>
      </c>
      <c r="Q297" s="301">
        <f t="shared" si="99"/>
        <v>0</v>
      </c>
      <c r="R297" s="292">
        <f t="shared" si="94"/>
        <v>0</v>
      </c>
      <c r="S297" s="292">
        <f t="shared" si="95"/>
        <v>0</v>
      </c>
      <c r="T297" s="321">
        <f t="shared" si="83"/>
        <v>0</v>
      </c>
      <c r="U297" s="134"/>
      <c r="V297" s="134"/>
      <c r="W297" s="134"/>
      <c r="X297" s="134"/>
    </row>
    <row r="298" spans="1:24" ht="15" customHeight="1">
      <c r="A298" s="288">
        <f t="shared" si="84"/>
        <v>7.1500000000000008E-2</v>
      </c>
      <c r="B298" s="289">
        <f t="shared" si="85"/>
        <v>5.9583333333333337E-3</v>
      </c>
      <c r="C298" s="197">
        <f t="shared" si="86"/>
        <v>23</v>
      </c>
      <c r="D298" s="290">
        <v>276</v>
      </c>
      <c r="E298" s="300">
        <f t="shared" si="96"/>
        <v>0</v>
      </c>
      <c r="F298" s="292">
        <f t="shared" si="87"/>
        <v>0</v>
      </c>
      <c r="G298" s="292">
        <f t="shared" si="88"/>
        <v>0</v>
      </c>
      <c r="H298" s="293">
        <f t="shared" si="89"/>
        <v>0</v>
      </c>
      <c r="I298" s="301">
        <f t="shared" si="97"/>
        <v>0</v>
      </c>
      <c r="J298" s="292">
        <f t="shared" si="90"/>
        <v>0</v>
      </c>
      <c r="K298" s="292">
        <f t="shared" si="91"/>
        <v>0</v>
      </c>
      <c r="L298" s="321">
        <f t="shared" si="100"/>
        <v>0</v>
      </c>
      <c r="M298" s="300">
        <f t="shared" si="98"/>
        <v>0</v>
      </c>
      <c r="N298" s="292">
        <f t="shared" si="92"/>
        <v>0</v>
      </c>
      <c r="O298" s="292">
        <f t="shared" si="93"/>
        <v>0</v>
      </c>
      <c r="P298" s="293">
        <f t="shared" si="82"/>
        <v>0</v>
      </c>
      <c r="Q298" s="301">
        <f t="shared" si="99"/>
        <v>0</v>
      </c>
      <c r="R298" s="292">
        <f t="shared" si="94"/>
        <v>0</v>
      </c>
      <c r="S298" s="292">
        <f t="shared" si="95"/>
        <v>0</v>
      </c>
      <c r="T298" s="321">
        <f t="shared" si="83"/>
        <v>0</v>
      </c>
      <c r="U298" s="134"/>
      <c r="V298" s="134"/>
      <c r="W298" s="134"/>
      <c r="X298" s="134"/>
    </row>
    <row r="299" spans="1:24" ht="15" customHeight="1">
      <c r="A299" s="288">
        <f t="shared" si="84"/>
        <v>7.1500000000000008E-2</v>
      </c>
      <c r="B299" s="289">
        <f t="shared" si="85"/>
        <v>5.9583333333333337E-3</v>
      </c>
      <c r="C299" s="197">
        <f t="shared" si="86"/>
        <v>24</v>
      </c>
      <c r="D299" s="290">
        <v>277</v>
      </c>
      <c r="E299" s="300">
        <f t="shared" si="96"/>
        <v>0</v>
      </c>
      <c r="F299" s="292">
        <f t="shared" si="87"/>
        <v>0</v>
      </c>
      <c r="G299" s="292">
        <f t="shared" si="88"/>
        <v>0</v>
      </c>
      <c r="H299" s="293">
        <f t="shared" si="89"/>
        <v>0</v>
      </c>
      <c r="I299" s="301">
        <f t="shared" si="97"/>
        <v>0</v>
      </c>
      <c r="J299" s="292">
        <f t="shared" si="90"/>
        <v>0</v>
      </c>
      <c r="K299" s="292">
        <f t="shared" si="91"/>
        <v>0</v>
      </c>
      <c r="L299" s="321">
        <f t="shared" si="100"/>
        <v>0</v>
      </c>
      <c r="M299" s="300">
        <f t="shared" si="98"/>
        <v>0</v>
      </c>
      <c r="N299" s="292">
        <f t="shared" si="92"/>
        <v>0</v>
      </c>
      <c r="O299" s="292">
        <f t="shared" si="93"/>
        <v>0</v>
      </c>
      <c r="P299" s="293">
        <f t="shared" si="82"/>
        <v>0</v>
      </c>
      <c r="Q299" s="301">
        <f t="shared" si="99"/>
        <v>0</v>
      </c>
      <c r="R299" s="292">
        <f t="shared" si="94"/>
        <v>0</v>
      </c>
      <c r="S299" s="292">
        <f t="shared" si="95"/>
        <v>0</v>
      </c>
      <c r="T299" s="321">
        <f t="shared" si="83"/>
        <v>0</v>
      </c>
      <c r="U299" s="134"/>
      <c r="V299" s="134"/>
      <c r="W299" s="134"/>
      <c r="X299" s="134"/>
    </row>
    <row r="300" spans="1:24" ht="15" customHeight="1">
      <c r="A300" s="288">
        <f t="shared" si="84"/>
        <v>7.1500000000000008E-2</v>
      </c>
      <c r="B300" s="289">
        <f t="shared" si="85"/>
        <v>5.9583333333333337E-3</v>
      </c>
      <c r="C300" s="197">
        <f t="shared" si="86"/>
        <v>24</v>
      </c>
      <c r="D300" s="290">
        <v>278</v>
      </c>
      <c r="E300" s="300">
        <f t="shared" si="96"/>
        <v>0</v>
      </c>
      <c r="F300" s="292">
        <f t="shared" si="87"/>
        <v>0</v>
      </c>
      <c r="G300" s="292">
        <f t="shared" si="88"/>
        <v>0</v>
      </c>
      <c r="H300" s="293">
        <f t="shared" si="89"/>
        <v>0</v>
      </c>
      <c r="I300" s="301">
        <f t="shared" si="97"/>
        <v>0</v>
      </c>
      <c r="J300" s="292">
        <f t="shared" si="90"/>
        <v>0</v>
      </c>
      <c r="K300" s="292">
        <f t="shared" si="91"/>
        <v>0</v>
      </c>
      <c r="L300" s="321">
        <f t="shared" si="100"/>
        <v>0</v>
      </c>
      <c r="M300" s="300">
        <f t="shared" si="98"/>
        <v>0</v>
      </c>
      <c r="N300" s="292">
        <f t="shared" si="92"/>
        <v>0</v>
      </c>
      <c r="O300" s="292">
        <f t="shared" si="93"/>
        <v>0</v>
      </c>
      <c r="P300" s="293">
        <f t="shared" si="82"/>
        <v>0</v>
      </c>
      <c r="Q300" s="301">
        <f t="shared" si="99"/>
        <v>0</v>
      </c>
      <c r="R300" s="292">
        <f t="shared" si="94"/>
        <v>0</v>
      </c>
      <c r="S300" s="292">
        <f t="shared" si="95"/>
        <v>0</v>
      </c>
      <c r="T300" s="321">
        <f t="shared" si="83"/>
        <v>0</v>
      </c>
      <c r="U300" s="134"/>
      <c r="V300" s="134"/>
      <c r="W300" s="134"/>
      <c r="X300" s="134"/>
    </row>
    <row r="301" spans="1:24" ht="15" customHeight="1">
      <c r="A301" s="288">
        <f t="shared" si="84"/>
        <v>7.1500000000000008E-2</v>
      </c>
      <c r="B301" s="289">
        <f t="shared" si="85"/>
        <v>5.9583333333333337E-3</v>
      </c>
      <c r="C301" s="197">
        <f t="shared" si="86"/>
        <v>24</v>
      </c>
      <c r="D301" s="290">
        <v>279</v>
      </c>
      <c r="E301" s="300">
        <f t="shared" si="96"/>
        <v>0</v>
      </c>
      <c r="F301" s="292">
        <f t="shared" si="87"/>
        <v>0</v>
      </c>
      <c r="G301" s="292">
        <f t="shared" si="88"/>
        <v>0</v>
      </c>
      <c r="H301" s="293">
        <f t="shared" si="89"/>
        <v>0</v>
      </c>
      <c r="I301" s="301">
        <f t="shared" si="97"/>
        <v>0</v>
      </c>
      <c r="J301" s="292">
        <f t="shared" si="90"/>
        <v>0</v>
      </c>
      <c r="K301" s="292">
        <f t="shared" si="91"/>
        <v>0</v>
      </c>
      <c r="L301" s="321">
        <f t="shared" si="100"/>
        <v>0</v>
      </c>
      <c r="M301" s="300">
        <f t="shared" si="98"/>
        <v>0</v>
      </c>
      <c r="N301" s="292">
        <f t="shared" si="92"/>
        <v>0</v>
      </c>
      <c r="O301" s="292">
        <f t="shared" si="93"/>
        <v>0</v>
      </c>
      <c r="P301" s="293">
        <f t="shared" si="82"/>
        <v>0</v>
      </c>
      <c r="Q301" s="301">
        <f t="shared" si="99"/>
        <v>0</v>
      </c>
      <c r="R301" s="292">
        <f t="shared" si="94"/>
        <v>0</v>
      </c>
      <c r="S301" s="292">
        <f t="shared" si="95"/>
        <v>0</v>
      </c>
      <c r="T301" s="321">
        <f t="shared" si="83"/>
        <v>0</v>
      </c>
      <c r="U301" s="134"/>
      <c r="V301" s="134"/>
      <c r="W301" s="134"/>
      <c r="X301" s="134"/>
    </row>
    <row r="302" spans="1:24" ht="15" customHeight="1">
      <c r="A302" s="288">
        <f t="shared" si="84"/>
        <v>7.1500000000000008E-2</v>
      </c>
      <c r="B302" s="289">
        <f t="shared" si="85"/>
        <v>5.9583333333333337E-3</v>
      </c>
      <c r="C302" s="197">
        <f t="shared" si="86"/>
        <v>24</v>
      </c>
      <c r="D302" s="290">
        <v>280</v>
      </c>
      <c r="E302" s="300">
        <f t="shared" si="96"/>
        <v>0</v>
      </c>
      <c r="F302" s="292">
        <f t="shared" si="87"/>
        <v>0</v>
      </c>
      <c r="G302" s="292">
        <f t="shared" si="88"/>
        <v>0</v>
      </c>
      <c r="H302" s="293">
        <f t="shared" si="89"/>
        <v>0</v>
      </c>
      <c r="I302" s="301">
        <f t="shared" si="97"/>
        <v>0</v>
      </c>
      <c r="J302" s="292">
        <f t="shared" si="90"/>
        <v>0</v>
      </c>
      <c r="K302" s="292">
        <f t="shared" si="91"/>
        <v>0</v>
      </c>
      <c r="L302" s="321">
        <f t="shared" si="100"/>
        <v>0</v>
      </c>
      <c r="M302" s="300">
        <f t="shared" si="98"/>
        <v>0</v>
      </c>
      <c r="N302" s="292">
        <f t="shared" si="92"/>
        <v>0</v>
      </c>
      <c r="O302" s="292">
        <f t="shared" si="93"/>
        <v>0</v>
      </c>
      <c r="P302" s="293">
        <f t="shared" si="82"/>
        <v>0</v>
      </c>
      <c r="Q302" s="301">
        <f t="shared" si="99"/>
        <v>0</v>
      </c>
      <c r="R302" s="292">
        <f t="shared" si="94"/>
        <v>0</v>
      </c>
      <c r="S302" s="292">
        <f t="shared" si="95"/>
        <v>0</v>
      </c>
      <c r="T302" s="321">
        <f t="shared" si="83"/>
        <v>0</v>
      </c>
      <c r="U302" s="134"/>
      <c r="V302" s="134"/>
      <c r="W302" s="134"/>
      <c r="X302" s="134"/>
    </row>
    <row r="303" spans="1:24" ht="15" customHeight="1">
      <c r="A303" s="288">
        <f t="shared" si="84"/>
        <v>7.1500000000000008E-2</v>
      </c>
      <c r="B303" s="289">
        <f t="shared" si="85"/>
        <v>5.9583333333333337E-3</v>
      </c>
      <c r="C303" s="197">
        <f t="shared" si="86"/>
        <v>24</v>
      </c>
      <c r="D303" s="290">
        <v>281</v>
      </c>
      <c r="E303" s="300">
        <f t="shared" si="96"/>
        <v>0</v>
      </c>
      <c r="F303" s="292">
        <f t="shared" si="87"/>
        <v>0</v>
      </c>
      <c r="G303" s="292">
        <f t="shared" si="88"/>
        <v>0</v>
      </c>
      <c r="H303" s="293">
        <f t="shared" si="89"/>
        <v>0</v>
      </c>
      <c r="I303" s="301">
        <f t="shared" si="97"/>
        <v>0</v>
      </c>
      <c r="J303" s="292">
        <f t="shared" si="90"/>
        <v>0</v>
      </c>
      <c r="K303" s="292">
        <f t="shared" si="91"/>
        <v>0</v>
      </c>
      <c r="L303" s="321">
        <f t="shared" si="100"/>
        <v>0</v>
      </c>
      <c r="M303" s="300">
        <f t="shared" si="98"/>
        <v>0</v>
      </c>
      <c r="N303" s="292">
        <f t="shared" si="92"/>
        <v>0</v>
      </c>
      <c r="O303" s="292">
        <f t="shared" si="93"/>
        <v>0</v>
      </c>
      <c r="P303" s="293">
        <f t="shared" si="82"/>
        <v>0</v>
      </c>
      <c r="Q303" s="301">
        <f t="shared" si="99"/>
        <v>0</v>
      </c>
      <c r="R303" s="292">
        <f t="shared" si="94"/>
        <v>0</v>
      </c>
      <c r="S303" s="292">
        <f t="shared" si="95"/>
        <v>0</v>
      </c>
      <c r="T303" s="321">
        <f t="shared" si="83"/>
        <v>0</v>
      </c>
      <c r="U303" s="134"/>
      <c r="V303" s="134"/>
      <c r="W303" s="134"/>
      <c r="X303" s="134"/>
    </row>
    <row r="304" spans="1:24" ht="15" customHeight="1">
      <c r="A304" s="288">
        <f t="shared" si="84"/>
        <v>7.1500000000000008E-2</v>
      </c>
      <c r="B304" s="289">
        <f t="shared" si="85"/>
        <v>5.9583333333333337E-3</v>
      </c>
      <c r="C304" s="197">
        <f t="shared" si="86"/>
        <v>24</v>
      </c>
      <c r="D304" s="290">
        <v>282</v>
      </c>
      <c r="E304" s="300">
        <f t="shared" si="96"/>
        <v>0</v>
      </c>
      <c r="F304" s="292">
        <f t="shared" si="87"/>
        <v>0</v>
      </c>
      <c r="G304" s="292">
        <f t="shared" si="88"/>
        <v>0</v>
      </c>
      <c r="H304" s="293">
        <f t="shared" si="89"/>
        <v>0</v>
      </c>
      <c r="I304" s="301">
        <f t="shared" si="97"/>
        <v>0</v>
      </c>
      <c r="J304" s="292">
        <f t="shared" si="90"/>
        <v>0</v>
      </c>
      <c r="K304" s="292">
        <f t="shared" si="91"/>
        <v>0</v>
      </c>
      <c r="L304" s="321">
        <f t="shared" si="100"/>
        <v>0</v>
      </c>
      <c r="M304" s="300">
        <f t="shared" si="98"/>
        <v>0</v>
      </c>
      <c r="N304" s="292">
        <f t="shared" si="92"/>
        <v>0</v>
      </c>
      <c r="O304" s="292">
        <f t="shared" si="93"/>
        <v>0</v>
      </c>
      <c r="P304" s="293">
        <f t="shared" si="82"/>
        <v>0</v>
      </c>
      <c r="Q304" s="301">
        <f t="shared" si="99"/>
        <v>0</v>
      </c>
      <c r="R304" s="292">
        <f t="shared" si="94"/>
        <v>0</v>
      </c>
      <c r="S304" s="292">
        <f t="shared" si="95"/>
        <v>0</v>
      </c>
      <c r="T304" s="321">
        <f t="shared" si="83"/>
        <v>0</v>
      </c>
      <c r="U304" s="134"/>
      <c r="V304" s="134"/>
      <c r="W304" s="134"/>
      <c r="X304" s="134"/>
    </row>
    <row r="305" spans="1:24" ht="15" customHeight="1">
      <c r="A305" s="288">
        <f t="shared" si="84"/>
        <v>7.1500000000000008E-2</v>
      </c>
      <c r="B305" s="289">
        <f t="shared" si="85"/>
        <v>5.9583333333333337E-3</v>
      </c>
      <c r="C305" s="197">
        <f t="shared" si="86"/>
        <v>24</v>
      </c>
      <c r="D305" s="290">
        <v>283</v>
      </c>
      <c r="E305" s="300">
        <f t="shared" si="96"/>
        <v>0</v>
      </c>
      <c r="F305" s="292">
        <f t="shared" si="87"/>
        <v>0</v>
      </c>
      <c r="G305" s="292">
        <f t="shared" si="88"/>
        <v>0</v>
      </c>
      <c r="H305" s="293">
        <f t="shared" si="89"/>
        <v>0</v>
      </c>
      <c r="I305" s="301">
        <f t="shared" si="97"/>
        <v>0</v>
      </c>
      <c r="J305" s="292">
        <f t="shared" si="90"/>
        <v>0</v>
      </c>
      <c r="K305" s="292">
        <f t="shared" si="91"/>
        <v>0</v>
      </c>
      <c r="L305" s="321">
        <f t="shared" si="100"/>
        <v>0</v>
      </c>
      <c r="M305" s="300">
        <f t="shared" si="98"/>
        <v>0</v>
      </c>
      <c r="N305" s="292">
        <f t="shared" si="92"/>
        <v>0</v>
      </c>
      <c r="O305" s="292">
        <f t="shared" si="93"/>
        <v>0</v>
      </c>
      <c r="P305" s="293">
        <f t="shared" si="82"/>
        <v>0</v>
      </c>
      <c r="Q305" s="301">
        <f t="shared" si="99"/>
        <v>0</v>
      </c>
      <c r="R305" s="292">
        <f t="shared" si="94"/>
        <v>0</v>
      </c>
      <c r="S305" s="292">
        <f t="shared" si="95"/>
        <v>0</v>
      </c>
      <c r="T305" s="321">
        <f t="shared" si="83"/>
        <v>0</v>
      </c>
      <c r="U305" s="134"/>
      <c r="V305" s="134"/>
      <c r="W305" s="134"/>
      <c r="X305" s="134"/>
    </row>
    <row r="306" spans="1:24" ht="15" customHeight="1">
      <c r="A306" s="288">
        <f t="shared" si="84"/>
        <v>7.1500000000000008E-2</v>
      </c>
      <c r="B306" s="289">
        <f t="shared" si="85"/>
        <v>5.9583333333333337E-3</v>
      </c>
      <c r="C306" s="197">
        <f t="shared" si="86"/>
        <v>24</v>
      </c>
      <c r="D306" s="290">
        <v>284</v>
      </c>
      <c r="E306" s="300">
        <f t="shared" si="96"/>
        <v>0</v>
      </c>
      <c r="F306" s="292">
        <f t="shared" si="87"/>
        <v>0</v>
      </c>
      <c r="G306" s="292">
        <f t="shared" si="88"/>
        <v>0</v>
      </c>
      <c r="H306" s="293">
        <f t="shared" si="89"/>
        <v>0</v>
      </c>
      <c r="I306" s="301">
        <f t="shared" si="97"/>
        <v>0</v>
      </c>
      <c r="J306" s="292">
        <f t="shared" si="90"/>
        <v>0</v>
      </c>
      <c r="K306" s="292">
        <f t="shared" si="91"/>
        <v>0</v>
      </c>
      <c r="L306" s="321">
        <f t="shared" si="100"/>
        <v>0</v>
      </c>
      <c r="M306" s="300">
        <f t="shared" si="98"/>
        <v>0</v>
      </c>
      <c r="N306" s="292">
        <f t="shared" si="92"/>
        <v>0</v>
      </c>
      <c r="O306" s="292">
        <f t="shared" si="93"/>
        <v>0</v>
      </c>
      <c r="P306" s="293">
        <f t="shared" si="82"/>
        <v>0</v>
      </c>
      <c r="Q306" s="301">
        <f t="shared" si="99"/>
        <v>0</v>
      </c>
      <c r="R306" s="292">
        <f t="shared" si="94"/>
        <v>0</v>
      </c>
      <c r="S306" s="292">
        <f t="shared" si="95"/>
        <v>0</v>
      </c>
      <c r="T306" s="321">
        <f t="shared" si="83"/>
        <v>0</v>
      </c>
      <c r="U306" s="134"/>
      <c r="V306" s="134"/>
      <c r="W306" s="134"/>
      <c r="X306" s="134"/>
    </row>
    <row r="307" spans="1:24" ht="15" customHeight="1">
      <c r="A307" s="288">
        <f t="shared" si="84"/>
        <v>7.1500000000000008E-2</v>
      </c>
      <c r="B307" s="289">
        <f t="shared" si="85"/>
        <v>5.9583333333333337E-3</v>
      </c>
      <c r="C307" s="197">
        <f t="shared" si="86"/>
        <v>24</v>
      </c>
      <c r="D307" s="290">
        <v>285</v>
      </c>
      <c r="E307" s="300">
        <f t="shared" si="96"/>
        <v>0</v>
      </c>
      <c r="F307" s="292">
        <f t="shared" si="87"/>
        <v>0</v>
      </c>
      <c r="G307" s="292">
        <f t="shared" si="88"/>
        <v>0</v>
      </c>
      <c r="H307" s="293">
        <f t="shared" si="89"/>
        <v>0</v>
      </c>
      <c r="I307" s="301">
        <f t="shared" si="97"/>
        <v>0</v>
      </c>
      <c r="J307" s="292">
        <f t="shared" si="90"/>
        <v>0</v>
      </c>
      <c r="K307" s="292">
        <f t="shared" si="91"/>
        <v>0</v>
      </c>
      <c r="L307" s="321">
        <f t="shared" si="100"/>
        <v>0</v>
      </c>
      <c r="M307" s="300">
        <f t="shared" si="98"/>
        <v>0</v>
      </c>
      <c r="N307" s="292">
        <f t="shared" si="92"/>
        <v>0</v>
      </c>
      <c r="O307" s="292">
        <f t="shared" si="93"/>
        <v>0</v>
      </c>
      <c r="P307" s="293">
        <f t="shared" si="82"/>
        <v>0</v>
      </c>
      <c r="Q307" s="301">
        <f t="shared" si="99"/>
        <v>0</v>
      </c>
      <c r="R307" s="292">
        <f t="shared" si="94"/>
        <v>0</v>
      </c>
      <c r="S307" s="292">
        <f t="shared" si="95"/>
        <v>0</v>
      </c>
      <c r="T307" s="321">
        <f t="shared" si="83"/>
        <v>0</v>
      </c>
      <c r="U307" s="134"/>
      <c r="V307" s="134"/>
      <c r="W307" s="134"/>
      <c r="X307" s="134"/>
    </row>
    <row r="308" spans="1:24" ht="15" customHeight="1">
      <c r="A308" s="288">
        <f t="shared" si="84"/>
        <v>7.1500000000000008E-2</v>
      </c>
      <c r="B308" s="289">
        <f t="shared" si="85"/>
        <v>5.9583333333333337E-3</v>
      </c>
      <c r="C308" s="197">
        <f t="shared" si="86"/>
        <v>24</v>
      </c>
      <c r="D308" s="290">
        <v>286</v>
      </c>
      <c r="E308" s="300">
        <f t="shared" si="96"/>
        <v>0</v>
      </c>
      <c r="F308" s="292">
        <f t="shared" si="87"/>
        <v>0</v>
      </c>
      <c r="G308" s="292">
        <f t="shared" si="88"/>
        <v>0</v>
      </c>
      <c r="H308" s="293">
        <f t="shared" si="89"/>
        <v>0</v>
      </c>
      <c r="I308" s="301">
        <f t="shared" si="97"/>
        <v>0</v>
      </c>
      <c r="J308" s="292">
        <f t="shared" si="90"/>
        <v>0</v>
      </c>
      <c r="K308" s="292">
        <f t="shared" si="91"/>
        <v>0</v>
      </c>
      <c r="L308" s="321">
        <f t="shared" si="100"/>
        <v>0</v>
      </c>
      <c r="M308" s="300">
        <f t="shared" si="98"/>
        <v>0</v>
      </c>
      <c r="N308" s="292">
        <f t="shared" si="92"/>
        <v>0</v>
      </c>
      <c r="O308" s="292">
        <f t="shared" si="93"/>
        <v>0</v>
      </c>
      <c r="P308" s="293">
        <f t="shared" si="82"/>
        <v>0</v>
      </c>
      <c r="Q308" s="301">
        <f t="shared" si="99"/>
        <v>0</v>
      </c>
      <c r="R308" s="292">
        <f t="shared" si="94"/>
        <v>0</v>
      </c>
      <c r="S308" s="292">
        <f t="shared" si="95"/>
        <v>0</v>
      </c>
      <c r="T308" s="321">
        <f t="shared" si="83"/>
        <v>0</v>
      </c>
      <c r="U308" s="134"/>
      <c r="V308" s="134"/>
      <c r="W308" s="134"/>
      <c r="X308" s="134"/>
    </row>
    <row r="309" spans="1:24" ht="15" customHeight="1">
      <c r="A309" s="288">
        <f t="shared" si="84"/>
        <v>7.1500000000000008E-2</v>
      </c>
      <c r="B309" s="289">
        <f t="shared" si="85"/>
        <v>5.9583333333333337E-3</v>
      </c>
      <c r="C309" s="197">
        <f t="shared" si="86"/>
        <v>24</v>
      </c>
      <c r="D309" s="290">
        <v>287</v>
      </c>
      <c r="E309" s="300">
        <f t="shared" si="96"/>
        <v>0</v>
      </c>
      <c r="F309" s="292">
        <f t="shared" si="87"/>
        <v>0</v>
      </c>
      <c r="G309" s="292">
        <f t="shared" si="88"/>
        <v>0</v>
      </c>
      <c r="H309" s="293">
        <f t="shared" si="89"/>
        <v>0</v>
      </c>
      <c r="I309" s="301">
        <f t="shared" si="97"/>
        <v>0</v>
      </c>
      <c r="J309" s="292">
        <f t="shared" si="90"/>
        <v>0</v>
      </c>
      <c r="K309" s="292">
        <f t="shared" si="91"/>
        <v>0</v>
      </c>
      <c r="L309" s="321">
        <f t="shared" si="100"/>
        <v>0</v>
      </c>
      <c r="M309" s="300">
        <f t="shared" si="98"/>
        <v>0</v>
      </c>
      <c r="N309" s="292">
        <f t="shared" si="92"/>
        <v>0</v>
      </c>
      <c r="O309" s="292">
        <f t="shared" si="93"/>
        <v>0</v>
      </c>
      <c r="P309" s="293">
        <f t="shared" si="82"/>
        <v>0</v>
      </c>
      <c r="Q309" s="301">
        <f t="shared" si="99"/>
        <v>0</v>
      </c>
      <c r="R309" s="292">
        <f t="shared" si="94"/>
        <v>0</v>
      </c>
      <c r="S309" s="292">
        <f t="shared" si="95"/>
        <v>0</v>
      </c>
      <c r="T309" s="321">
        <f t="shared" si="83"/>
        <v>0</v>
      </c>
      <c r="U309" s="134"/>
      <c r="V309" s="134"/>
      <c r="W309" s="134"/>
      <c r="X309" s="134"/>
    </row>
    <row r="310" spans="1:24" ht="15" customHeight="1">
      <c r="A310" s="288">
        <f t="shared" si="84"/>
        <v>7.1500000000000008E-2</v>
      </c>
      <c r="B310" s="289">
        <f t="shared" si="85"/>
        <v>5.9583333333333337E-3</v>
      </c>
      <c r="C310" s="197">
        <f t="shared" si="86"/>
        <v>24</v>
      </c>
      <c r="D310" s="290">
        <v>288</v>
      </c>
      <c r="E310" s="300">
        <f t="shared" si="96"/>
        <v>0</v>
      </c>
      <c r="F310" s="292">
        <f t="shared" si="87"/>
        <v>0</v>
      </c>
      <c r="G310" s="292">
        <f t="shared" si="88"/>
        <v>0</v>
      </c>
      <c r="H310" s="293">
        <f t="shared" si="89"/>
        <v>0</v>
      </c>
      <c r="I310" s="301">
        <f t="shared" si="97"/>
        <v>0</v>
      </c>
      <c r="J310" s="292">
        <f t="shared" si="90"/>
        <v>0</v>
      </c>
      <c r="K310" s="292">
        <f t="shared" si="91"/>
        <v>0</v>
      </c>
      <c r="L310" s="321">
        <f t="shared" si="100"/>
        <v>0</v>
      </c>
      <c r="M310" s="300">
        <f t="shared" si="98"/>
        <v>0</v>
      </c>
      <c r="N310" s="292">
        <f t="shared" si="92"/>
        <v>0</v>
      </c>
      <c r="O310" s="292">
        <f t="shared" si="93"/>
        <v>0</v>
      </c>
      <c r="P310" s="293">
        <f t="shared" si="82"/>
        <v>0</v>
      </c>
      <c r="Q310" s="301">
        <f t="shared" si="99"/>
        <v>0</v>
      </c>
      <c r="R310" s="292">
        <f t="shared" si="94"/>
        <v>0</v>
      </c>
      <c r="S310" s="292">
        <f t="shared" si="95"/>
        <v>0</v>
      </c>
      <c r="T310" s="321">
        <f t="shared" si="83"/>
        <v>0</v>
      </c>
      <c r="U310" s="134"/>
      <c r="V310" s="134"/>
      <c r="W310" s="134"/>
      <c r="X310" s="134"/>
    </row>
    <row r="311" spans="1:24" ht="15" customHeight="1">
      <c r="A311" s="288">
        <f t="shared" si="84"/>
        <v>7.1500000000000008E-2</v>
      </c>
      <c r="B311" s="289">
        <f t="shared" si="85"/>
        <v>5.9583333333333337E-3</v>
      </c>
      <c r="C311" s="197">
        <f t="shared" si="86"/>
        <v>25</v>
      </c>
      <c r="D311" s="290">
        <v>289</v>
      </c>
      <c r="E311" s="300">
        <f t="shared" si="96"/>
        <v>0</v>
      </c>
      <c r="F311" s="292">
        <f t="shared" si="87"/>
        <v>0</v>
      </c>
      <c r="G311" s="292">
        <f t="shared" si="88"/>
        <v>0</v>
      </c>
      <c r="H311" s="293">
        <f t="shared" si="89"/>
        <v>0</v>
      </c>
      <c r="I311" s="301">
        <f t="shared" si="97"/>
        <v>0</v>
      </c>
      <c r="J311" s="292">
        <f t="shared" si="90"/>
        <v>0</v>
      </c>
      <c r="K311" s="292">
        <f t="shared" si="91"/>
        <v>0</v>
      </c>
      <c r="L311" s="321">
        <f t="shared" si="100"/>
        <v>0</v>
      </c>
      <c r="M311" s="300">
        <f t="shared" si="98"/>
        <v>0</v>
      </c>
      <c r="N311" s="292">
        <f t="shared" si="92"/>
        <v>0</v>
      </c>
      <c r="O311" s="292">
        <f t="shared" si="93"/>
        <v>0</v>
      </c>
      <c r="P311" s="293">
        <f t="shared" si="82"/>
        <v>0</v>
      </c>
      <c r="Q311" s="301">
        <f t="shared" si="99"/>
        <v>0</v>
      </c>
      <c r="R311" s="292">
        <f t="shared" si="94"/>
        <v>0</v>
      </c>
      <c r="S311" s="292">
        <f t="shared" si="95"/>
        <v>0</v>
      </c>
      <c r="T311" s="321">
        <f t="shared" si="83"/>
        <v>0</v>
      </c>
      <c r="U311" s="134"/>
      <c r="V311" s="134"/>
      <c r="W311" s="134"/>
      <c r="X311" s="134"/>
    </row>
    <row r="312" spans="1:24" ht="15" customHeight="1">
      <c r="A312" s="288">
        <f t="shared" si="84"/>
        <v>7.1500000000000008E-2</v>
      </c>
      <c r="B312" s="289">
        <f t="shared" si="85"/>
        <v>5.9583333333333337E-3</v>
      </c>
      <c r="C312" s="197">
        <f t="shared" si="86"/>
        <v>25</v>
      </c>
      <c r="D312" s="290">
        <v>290</v>
      </c>
      <c r="E312" s="300">
        <f t="shared" si="96"/>
        <v>0</v>
      </c>
      <c r="F312" s="292">
        <f t="shared" si="87"/>
        <v>0</v>
      </c>
      <c r="G312" s="292">
        <f t="shared" si="88"/>
        <v>0</v>
      </c>
      <c r="H312" s="293">
        <f t="shared" si="89"/>
        <v>0</v>
      </c>
      <c r="I312" s="301">
        <f t="shared" si="97"/>
        <v>0</v>
      </c>
      <c r="J312" s="292">
        <f t="shared" si="90"/>
        <v>0</v>
      </c>
      <c r="K312" s="292">
        <f t="shared" si="91"/>
        <v>0</v>
      </c>
      <c r="L312" s="321">
        <f t="shared" si="100"/>
        <v>0</v>
      </c>
      <c r="M312" s="300">
        <f t="shared" si="98"/>
        <v>0</v>
      </c>
      <c r="N312" s="292">
        <f t="shared" si="92"/>
        <v>0</v>
      </c>
      <c r="O312" s="292">
        <f t="shared" si="93"/>
        <v>0</v>
      </c>
      <c r="P312" s="293">
        <f t="shared" si="82"/>
        <v>0</v>
      </c>
      <c r="Q312" s="301">
        <f t="shared" si="99"/>
        <v>0</v>
      </c>
      <c r="R312" s="292">
        <f t="shared" si="94"/>
        <v>0</v>
      </c>
      <c r="S312" s="292">
        <f t="shared" si="95"/>
        <v>0</v>
      </c>
      <c r="T312" s="321">
        <f t="shared" si="83"/>
        <v>0</v>
      </c>
      <c r="U312" s="134"/>
      <c r="V312" s="134"/>
      <c r="W312" s="134"/>
      <c r="X312" s="134"/>
    </row>
    <row r="313" spans="1:24" ht="15" customHeight="1">
      <c r="A313" s="288">
        <f t="shared" si="84"/>
        <v>7.1500000000000008E-2</v>
      </c>
      <c r="B313" s="289">
        <f t="shared" si="85"/>
        <v>5.9583333333333337E-3</v>
      </c>
      <c r="C313" s="197">
        <f t="shared" si="86"/>
        <v>25</v>
      </c>
      <c r="D313" s="290">
        <v>291</v>
      </c>
      <c r="E313" s="300">
        <f t="shared" si="96"/>
        <v>0</v>
      </c>
      <c r="F313" s="292">
        <f t="shared" si="87"/>
        <v>0</v>
      </c>
      <c r="G313" s="292">
        <f t="shared" si="88"/>
        <v>0</v>
      </c>
      <c r="H313" s="293">
        <f t="shared" si="89"/>
        <v>0</v>
      </c>
      <c r="I313" s="301">
        <f t="shared" si="97"/>
        <v>0</v>
      </c>
      <c r="J313" s="292">
        <f t="shared" si="90"/>
        <v>0</v>
      </c>
      <c r="K313" s="292">
        <f t="shared" si="91"/>
        <v>0</v>
      </c>
      <c r="L313" s="321">
        <f t="shared" si="100"/>
        <v>0</v>
      </c>
      <c r="M313" s="300">
        <f t="shared" si="98"/>
        <v>0</v>
      </c>
      <c r="N313" s="292">
        <f t="shared" si="92"/>
        <v>0</v>
      </c>
      <c r="O313" s="292">
        <f t="shared" si="93"/>
        <v>0</v>
      </c>
      <c r="P313" s="293">
        <f t="shared" si="82"/>
        <v>0</v>
      </c>
      <c r="Q313" s="301">
        <f t="shared" si="99"/>
        <v>0</v>
      </c>
      <c r="R313" s="292">
        <f t="shared" si="94"/>
        <v>0</v>
      </c>
      <c r="S313" s="292">
        <f t="shared" si="95"/>
        <v>0</v>
      </c>
      <c r="T313" s="321">
        <f t="shared" si="83"/>
        <v>0</v>
      </c>
      <c r="U313" s="134"/>
      <c r="V313" s="134"/>
      <c r="W313" s="134"/>
      <c r="X313" s="134"/>
    </row>
    <row r="314" spans="1:24" ht="15" customHeight="1">
      <c r="A314" s="288">
        <f t="shared" si="84"/>
        <v>7.1500000000000008E-2</v>
      </c>
      <c r="B314" s="289">
        <f t="shared" si="85"/>
        <v>5.9583333333333337E-3</v>
      </c>
      <c r="C314" s="197">
        <f t="shared" si="86"/>
        <v>25</v>
      </c>
      <c r="D314" s="290">
        <v>292</v>
      </c>
      <c r="E314" s="300">
        <f t="shared" si="96"/>
        <v>0</v>
      </c>
      <c r="F314" s="292">
        <f t="shared" si="87"/>
        <v>0</v>
      </c>
      <c r="G314" s="292">
        <f t="shared" si="88"/>
        <v>0</v>
      </c>
      <c r="H314" s="293">
        <f t="shared" si="89"/>
        <v>0</v>
      </c>
      <c r="I314" s="301">
        <f t="shared" si="97"/>
        <v>0</v>
      </c>
      <c r="J314" s="292">
        <f t="shared" si="90"/>
        <v>0</v>
      </c>
      <c r="K314" s="292">
        <f t="shared" si="91"/>
        <v>0</v>
      </c>
      <c r="L314" s="321">
        <f t="shared" si="100"/>
        <v>0</v>
      </c>
      <c r="M314" s="300">
        <f t="shared" si="98"/>
        <v>0</v>
      </c>
      <c r="N314" s="292">
        <f t="shared" si="92"/>
        <v>0</v>
      </c>
      <c r="O314" s="292">
        <f t="shared" si="93"/>
        <v>0</v>
      </c>
      <c r="P314" s="293">
        <f t="shared" si="82"/>
        <v>0</v>
      </c>
      <c r="Q314" s="301">
        <f t="shared" si="99"/>
        <v>0</v>
      </c>
      <c r="R314" s="292">
        <f t="shared" si="94"/>
        <v>0</v>
      </c>
      <c r="S314" s="292">
        <f t="shared" si="95"/>
        <v>0</v>
      </c>
      <c r="T314" s="321">
        <f t="shared" si="83"/>
        <v>0</v>
      </c>
      <c r="U314" s="134"/>
      <c r="V314" s="134"/>
      <c r="W314" s="134"/>
      <c r="X314" s="134"/>
    </row>
    <row r="315" spans="1:24" ht="15" customHeight="1">
      <c r="A315" s="288">
        <f t="shared" si="84"/>
        <v>7.1500000000000008E-2</v>
      </c>
      <c r="B315" s="289">
        <f t="shared" si="85"/>
        <v>5.9583333333333337E-3</v>
      </c>
      <c r="C315" s="197">
        <f t="shared" si="86"/>
        <v>25</v>
      </c>
      <c r="D315" s="290">
        <v>293</v>
      </c>
      <c r="E315" s="300">
        <f t="shared" si="96"/>
        <v>0</v>
      </c>
      <c r="F315" s="292">
        <f t="shared" si="87"/>
        <v>0</v>
      </c>
      <c r="G315" s="292">
        <f t="shared" si="88"/>
        <v>0</v>
      </c>
      <c r="H315" s="293">
        <f t="shared" si="89"/>
        <v>0</v>
      </c>
      <c r="I315" s="301">
        <f t="shared" si="97"/>
        <v>0</v>
      </c>
      <c r="J315" s="292">
        <f t="shared" si="90"/>
        <v>0</v>
      </c>
      <c r="K315" s="292">
        <f t="shared" si="91"/>
        <v>0</v>
      </c>
      <c r="L315" s="321">
        <f t="shared" si="100"/>
        <v>0</v>
      </c>
      <c r="M315" s="300">
        <f t="shared" si="98"/>
        <v>0</v>
      </c>
      <c r="N315" s="292">
        <f t="shared" si="92"/>
        <v>0</v>
      </c>
      <c r="O315" s="292">
        <f t="shared" si="93"/>
        <v>0</v>
      </c>
      <c r="P315" s="293">
        <f t="shared" si="82"/>
        <v>0</v>
      </c>
      <c r="Q315" s="301">
        <f t="shared" si="99"/>
        <v>0</v>
      </c>
      <c r="R315" s="292">
        <f t="shared" si="94"/>
        <v>0</v>
      </c>
      <c r="S315" s="292">
        <f t="shared" si="95"/>
        <v>0</v>
      </c>
      <c r="T315" s="321">
        <f t="shared" si="83"/>
        <v>0</v>
      </c>
      <c r="U315" s="134"/>
      <c r="V315" s="134"/>
      <c r="W315" s="134"/>
      <c r="X315" s="134"/>
    </row>
    <row r="316" spans="1:24" ht="15" customHeight="1">
      <c r="A316" s="288">
        <f t="shared" si="84"/>
        <v>7.1500000000000008E-2</v>
      </c>
      <c r="B316" s="289">
        <f t="shared" si="85"/>
        <v>5.9583333333333337E-3</v>
      </c>
      <c r="C316" s="197">
        <f t="shared" si="86"/>
        <v>25</v>
      </c>
      <c r="D316" s="290">
        <v>294</v>
      </c>
      <c r="E316" s="300">
        <f t="shared" si="96"/>
        <v>0</v>
      </c>
      <c r="F316" s="292">
        <f t="shared" si="87"/>
        <v>0</v>
      </c>
      <c r="G316" s="292">
        <f t="shared" si="88"/>
        <v>0</v>
      </c>
      <c r="H316" s="293">
        <f t="shared" si="89"/>
        <v>0</v>
      </c>
      <c r="I316" s="301">
        <f t="shared" si="97"/>
        <v>0</v>
      </c>
      <c r="J316" s="292">
        <f t="shared" si="90"/>
        <v>0</v>
      </c>
      <c r="K316" s="292">
        <f t="shared" si="91"/>
        <v>0</v>
      </c>
      <c r="L316" s="321">
        <f t="shared" si="100"/>
        <v>0</v>
      </c>
      <c r="M316" s="300">
        <f t="shared" si="98"/>
        <v>0</v>
      </c>
      <c r="N316" s="292">
        <f t="shared" si="92"/>
        <v>0</v>
      </c>
      <c r="O316" s="292">
        <f t="shared" si="93"/>
        <v>0</v>
      </c>
      <c r="P316" s="293">
        <f t="shared" si="82"/>
        <v>0</v>
      </c>
      <c r="Q316" s="301">
        <f t="shared" si="99"/>
        <v>0</v>
      </c>
      <c r="R316" s="292">
        <f t="shared" si="94"/>
        <v>0</v>
      </c>
      <c r="S316" s="292">
        <f t="shared" si="95"/>
        <v>0</v>
      </c>
      <c r="T316" s="321">
        <f t="shared" si="83"/>
        <v>0</v>
      </c>
      <c r="U316" s="134"/>
      <c r="V316" s="134"/>
      <c r="W316" s="134"/>
      <c r="X316" s="134"/>
    </row>
    <row r="317" spans="1:24" ht="15" customHeight="1">
      <c r="A317" s="288">
        <f t="shared" si="84"/>
        <v>7.1500000000000008E-2</v>
      </c>
      <c r="B317" s="289">
        <f t="shared" si="85"/>
        <v>5.9583333333333337E-3</v>
      </c>
      <c r="C317" s="197">
        <f t="shared" si="86"/>
        <v>25</v>
      </c>
      <c r="D317" s="290">
        <v>295</v>
      </c>
      <c r="E317" s="300">
        <f t="shared" si="96"/>
        <v>0</v>
      </c>
      <c r="F317" s="292">
        <f t="shared" si="87"/>
        <v>0</v>
      </c>
      <c r="G317" s="292">
        <f t="shared" si="88"/>
        <v>0</v>
      </c>
      <c r="H317" s="293">
        <f t="shared" si="89"/>
        <v>0</v>
      </c>
      <c r="I317" s="301">
        <f t="shared" si="97"/>
        <v>0</v>
      </c>
      <c r="J317" s="292">
        <f t="shared" si="90"/>
        <v>0</v>
      </c>
      <c r="K317" s="292">
        <f t="shared" si="91"/>
        <v>0</v>
      </c>
      <c r="L317" s="321">
        <f t="shared" si="100"/>
        <v>0</v>
      </c>
      <c r="M317" s="300">
        <f t="shared" si="98"/>
        <v>0</v>
      </c>
      <c r="N317" s="292">
        <f t="shared" si="92"/>
        <v>0</v>
      </c>
      <c r="O317" s="292">
        <f t="shared" si="93"/>
        <v>0</v>
      </c>
      <c r="P317" s="293">
        <f t="shared" si="82"/>
        <v>0</v>
      </c>
      <c r="Q317" s="301">
        <f t="shared" si="99"/>
        <v>0</v>
      </c>
      <c r="R317" s="292">
        <f t="shared" si="94"/>
        <v>0</v>
      </c>
      <c r="S317" s="292">
        <f t="shared" si="95"/>
        <v>0</v>
      </c>
      <c r="T317" s="321">
        <f t="shared" si="83"/>
        <v>0</v>
      </c>
      <c r="U317" s="134"/>
      <c r="V317" s="134"/>
      <c r="W317" s="134"/>
      <c r="X317" s="134"/>
    </row>
    <row r="318" spans="1:24" ht="15" customHeight="1">
      <c r="A318" s="288">
        <f t="shared" si="84"/>
        <v>7.1500000000000008E-2</v>
      </c>
      <c r="B318" s="289">
        <f t="shared" si="85"/>
        <v>5.9583333333333337E-3</v>
      </c>
      <c r="C318" s="197">
        <f t="shared" si="86"/>
        <v>25</v>
      </c>
      <c r="D318" s="290">
        <v>296</v>
      </c>
      <c r="E318" s="300">
        <f t="shared" si="96"/>
        <v>0</v>
      </c>
      <c r="F318" s="292">
        <f t="shared" si="87"/>
        <v>0</v>
      </c>
      <c r="G318" s="292">
        <f t="shared" si="88"/>
        <v>0</v>
      </c>
      <c r="H318" s="293">
        <f t="shared" si="89"/>
        <v>0</v>
      </c>
      <c r="I318" s="301">
        <f t="shared" si="97"/>
        <v>0</v>
      </c>
      <c r="J318" s="292">
        <f t="shared" si="90"/>
        <v>0</v>
      </c>
      <c r="K318" s="292">
        <f t="shared" si="91"/>
        <v>0</v>
      </c>
      <c r="L318" s="321">
        <f t="shared" si="100"/>
        <v>0</v>
      </c>
      <c r="M318" s="300">
        <f t="shared" si="98"/>
        <v>0</v>
      </c>
      <c r="N318" s="292">
        <f t="shared" si="92"/>
        <v>0</v>
      </c>
      <c r="O318" s="292">
        <f t="shared" si="93"/>
        <v>0</v>
      </c>
      <c r="P318" s="293">
        <f t="shared" si="82"/>
        <v>0</v>
      </c>
      <c r="Q318" s="301">
        <f t="shared" si="99"/>
        <v>0</v>
      </c>
      <c r="R318" s="292">
        <f t="shared" si="94"/>
        <v>0</v>
      </c>
      <c r="S318" s="292">
        <f t="shared" si="95"/>
        <v>0</v>
      </c>
      <c r="T318" s="321">
        <f t="shared" si="83"/>
        <v>0</v>
      </c>
      <c r="U318" s="134"/>
      <c r="V318" s="134"/>
      <c r="W318" s="134"/>
      <c r="X318" s="134"/>
    </row>
    <row r="319" spans="1:24" ht="15" customHeight="1">
      <c r="A319" s="288">
        <f t="shared" si="84"/>
        <v>7.1500000000000008E-2</v>
      </c>
      <c r="B319" s="289">
        <f t="shared" si="85"/>
        <v>5.9583333333333337E-3</v>
      </c>
      <c r="C319" s="197">
        <f t="shared" si="86"/>
        <v>25</v>
      </c>
      <c r="D319" s="290">
        <v>297</v>
      </c>
      <c r="E319" s="300">
        <f t="shared" si="96"/>
        <v>0</v>
      </c>
      <c r="F319" s="292">
        <f t="shared" si="87"/>
        <v>0</v>
      </c>
      <c r="G319" s="292">
        <f t="shared" si="88"/>
        <v>0</v>
      </c>
      <c r="H319" s="293">
        <f t="shared" si="89"/>
        <v>0</v>
      </c>
      <c r="I319" s="301">
        <f t="shared" si="97"/>
        <v>0</v>
      </c>
      <c r="J319" s="292">
        <f t="shared" si="90"/>
        <v>0</v>
      </c>
      <c r="K319" s="292">
        <f t="shared" si="91"/>
        <v>0</v>
      </c>
      <c r="L319" s="321">
        <f t="shared" si="100"/>
        <v>0</v>
      </c>
      <c r="M319" s="300">
        <f t="shared" si="98"/>
        <v>0</v>
      </c>
      <c r="N319" s="292">
        <f t="shared" si="92"/>
        <v>0</v>
      </c>
      <c r="O319" s="292">
        <f t="shared" si="93"/>
        <v>0</v>
      </c>
      <c r="P319" s="293">
        <f t="shared" si="82"/>
        <v>0</v>
      </c>
      <c r="Q319" s="301">
        <f t="shared" si="99"/>
        <v>0</v>
      </c>
      <c r="R319" s="292">
        <f t="shared" si="94"/>
        <v>0</v>
      </c>
      <c r="S319" s="292">
        <f t="shared" si="95"/>
        <v>0</v>
      </c>
      <c r="T319" s="321">
        <f t="shared" si="83"/>
        <v>0</v>
      </c>
      <c r="U319" s="134"/>
      <c r="V319" s="134"/>
      <c r="W319" s="134"/>
      <c r="X319" s="134"/>
    </row>
    <row r="320" spans="1:24" ht="15" customHeight="1">
      <c r="A320" s="288">
        <f t="shared" si="84"/>
        <v>7.1500000000000008E-2</v>
      </c>
      <c r="B320" s="289">
        <f t="shared" si="85"/>
        <v>5.9583333333333337E-3</v>
      </c>
      <c r="C320" s="197">
        <f t="shared" si="86"/>
        <v>25</v>
      </c>
      <c r="D320" s="290">
        <v>298</v>
      </c>
      <c r="E320" s="300">
        <f t="shared" si="96"/>
        <v>0</v>
      </c>
      <c r="F320" s="292">
        <f t="shared" si="87"/>
        <v>0</v>
      </c>
      <c r="G320" s="292">
        <f t="shared" si="88"/>
        <v>0</v>
      </c>
      <c r="H320" s="293">
        <f t="shared" si="89"/>
        <v>0</v>
      </c>
      <c r="I320" s="301">
        <f t="shared" si="97"/>
        <v>0</v>
      </c>
      <c r="J320" s="292">
        <f t="shared" si="90"/>
        <v>0</v>
      </c>
      <c r="K320" s="292">
        <f t="shared" si="91"/>
        <v>0</v>
      </c>
      <c r="L320" s="321">
        <f t="shared" si="100"/>
        <v>0</v>
      </c>
      <c r="M320" s="300">
        <f t="shared" si="98"/>
        <v>0</v>
      </c>
      <c r="N320" s="292">
        <f t="shared" si="92"/>
        <v>0</v>
      </c>
      <c r="O320" s="292">
        <f t="shared" si="93"/>
        <v>0</v>
      </c>
      <c r="P320" s="293">
        <f t="shared" si="82"/>
        <v>0</v>
      </c>
      <c r="Q320" s="301">
        <f t="shared" si="99"/>
        <v>0</v>
      </c>
      <c r="R320" s="292">
        <f t="shared" si="94"/>
        <v>0</v>
      </c>
      <c r="S320" s="292">
        <f t="shared" si="95"/>
        <v>0</v>
      </c>
      <c r="T320" s="321">
        <f t="shared" si="83"/>
        <v>0</v>
      </c>
      <c r="U320" s="134"/>
      <c r="V320" s="134"/>
      <c r="W320" s="134"/>
      <c r="X320" s="134"/>
    </row>
    <row r="321" spans="1:24" ht="15" customHeight="1">
      <c r="A321" s="288">
        <f t="shared" si="84"/>
        <v>7.1500000000000008E-2</v>
      </c>
      <c r="B321" s="289">
        <f t="shared" si="85"/>
        <v>5.9583333333333337E-3</v>
      </c>
      <c r="C321" s="197">
        <f t="shared" si="86"/>
        <v>25</v>
      </c>
      <c r="D321" s="290">
        <v>299</v>
      </c>
      <c r="E321" s="300">
        <f t="shared" si="96"/>
        <v>0</v>
      </c>
      <c r="F321" s="292">
        <f t="shared" si="87"/>
        <v>0</v>
      </c>
      <c r="G321" s="292">
        <f t="shared" si="88"/>
        <v>0</v>
      </c>
      <c r="H321" s="293">
        <f t="shared" si="89"/>
        <v>0</v>
      </c>
      <c r="I321" s="301">
        <f t="shared" si="97"/>
        <v>0</v>
      </c>
      <c r="J321" s="292">
        <f t="shared" si="90"/>
        <v>0</v>
      </c>
      <c r="K321" s="292">
        <f t="shared" si="91"/>
        <v>0</v>
      </c>
      <c r="L321" s="321">
        <f t="shared" si="100"/>
        <v>0</v>
      </c>
      <c r="M321" s="300">
        <f t="shared" si="98"/>
        <v>0</v>
      </c>
      <c r="N321" s="292">
        <f t="shared" si="92"/>
        <v>0</v>
      </c>
      <c r="O321" s="292">
        <f t="shared" si="93"/>
        <v>0</v>
      </c>
      <c r="P321" s="293">
        <f t="shared" si="82"/>
        <v>0</v>
      </c>
      <c r="Q321" s="301">
        <f t="shared" si="99"/>
        <v>0</v>
      </c>
      <c r="R321" s="292">
        <f t="shared" si="94"/>
        <v>0</v>
      </c>
      <c r="S321" s="292">
        <f t="shared" si="95"/>
        <v>0</v>
      </c>
      <c r="T321" s="321">
        <f t="shared" si="83"/>
        <v>0</v>
      </c>
      <c r="U321" s="134"/>
      <c r="V321" s="134"/>
      <c r="W321" s="134"/>
      <c r="X321" s="134"/>
    </row>
    <row r="322" spans="1:24" ht="15" customHeight="1">
      <c r="A322" s="288">
        <f t="shared" si="84"/>
        <v>7.1500000000000008E-2</v>
      </c>
      <c r="B322" s="289">
        <f t="shared" si="85"/>
        <v>5.9583333333333337E-3</v>
      </c>
      <c r="C322" s="197">
        <f t="shared" si="86"/>
        <v>25</v>
      </c>
      <c r="D322" s="290">
        <v>300</v>
      </c>
      <c r="E322" s="300">
        <f t="shared" si="96"/>
        <v>0</v>
      </c>
      <c r="F322" s="292">
        <f t="shared" si="87"/>
        <v>0</v>
      </c>
      <c r="G322" s="292">
        <f t="shared" si="88"/>
        <v>0</v>
      </c>
      <c r="H322" s="293">
        <f t="shared" si="89"/>
        <v>0</v>
      </c>
      <c r="I322" s="301">
        <f t="shared" si="97"/>
        <v>0</v>
      </c>
      <c r="J322" s="292">
        <f t="shared" si="90"/>
        <v>0</v>
      </c>
      <c r="K322" s="292">
        <f t="shared" si="91"/>
        <v>0</v>
      </c>
      <c r="L322" s="321">
        <f t="shared" si="100"/>
        <v>0</v>
      </c>
      <c r="M322" s="300">
        <f t="shared" si="98"/>
        <v>0</v>
      </c>
      <c r="N322" s="292">
        <f t="shared" si="92"/>
        <v>0</v>
      </c>
      <c r="O322" s="292">
        <f t="shared" si="93"/>
        <v>0</v>
      </c>
      <c r="P322" s="293">
        <f t="shared" si="82"/>
        <v>0</v>
      </c>
      <c r="Q322" s="301">
        <f t="shared" si="99"/>
        <v>0</v>
      </c>
      <c r="R322" s="292">
        <f t="shared" si="94"/>
        <v>0</v>
      </c>
      <c r="S322" s="292">
        <f t="shared" si="95"/>
        <v>0</v>
      </c>
      <c r="T322" s="321">
        <f t="shared" si="83"/>
        <v>0</v>
      </c>
      <c r="U322" s="134"/>
      <c r="V322" s="134"/>
      <c r="W322" s="134"/>
      <c r="X322" s="134"/>
    </row>
    <row r="323" spans="1:24" ht="15" customHeight="1">
      <c r="A323" s="288">
        <f t="shared" si="84"/>
        <v>7.1500000000000008E-2</v>
      </c>
      <c r="B323" s="289">
        <f t="shared" si="85"/>
        <v>5.9583333333333337E-3</v>
      </c>
      <c r="C323" s="197">
        <f t="shared" si="86"/>
        <v>26</v>
      </c>
      <c r="D323" s="290">
        <v>301</v>
      </c>
      <c r="E323" s="300">
        <f t="shared" si="96"/>
        <v>0</v>
      </c>
      <c r="F323" s="292">
        <f t="shared" si="87"/>
        <v>0</v>
      </c>
      <c r="G323" s="292">
        <f t="shared" si="88"/>
        <v>0</v>
      </c>
      <c r="H323" s="293">
        <f t="shared" si="89"/>
        <v>0</v>
      </c>
      <c r="I323" s="301">
        <f t="shared" si="97"/>
        <v>0</v>
      </c>
      <c r="J323" s="292">
        <f t="shared" si="90"/>
        <v>0</v>
      </c>
      <c r="K323" s="292">
        <f t="shared" si="91"/>
        <v>0</v>
      </c>
      <c r="L323" s="321">
        <f t="shared" si="100"/>
        <v>0</v>
      </c>
      <c r="M323" s="300">
        <f t="shared" si="98"/>
        <v>0</v>
      </c>
      <c r="N323" s="292">
        <f t="shared" si="92"/>
        <v>0</v>
      </c>
      <c r="O323" s="292">
        <f t="shared" si="93"/>
        <v>0</v>
      </c>
      <c r="P323" s="293">
        <f t="shared" si="82"/>
        <v>0</v>
      </c>
      <c r="Q323" s="301">
        <f t="shared" si="99"/>
        <v>0</v>
      </c>
      <c r="R323" s="292">
        <f t="shared" si="94"/>
        <v>0</v>
      </c>
      <c r="S323" s="292">
        <f t="shared" si="95"/>
        <v>0</v>
      </c>
      <c r="T323" s="321">
        <f t="shared" si="83"/>
        <v>0</v>
      </c>
      <c r="U323" s="134"/>
      <c r="V323" s="134"/>
      <c r="W323" s="134"/>
      <c r="X323" s="134"/>
    </row>
    <row r="324" spans="1:24" ht="15" customHeight="1">
      <c r="A324" s="288">
        <f t="shared" si="84"/>
        <v>7.1500000000000008E-2</v>
      </c>
      <c r="B324" s="289">
        <f t="shared" si="85"/>
        <v>5.9583333333333337E-3</v>
      </c>
      <c r="C324" s="197">
        <f t="shared" si="86"/>
        <v>26</v>
      </c>
      <c r="D324" s="290">
        <v>302</v>
      </c>
      <c r="E324" s="300">
        <f t="shared" si="96"/>
        <v>0</v>
      </c>
      <c r="F324" s="292">
        <f t="shared" si="87"/>
        <v>0</v>
      </c>
      <c r="G324" s="292">
        <f t="shared" si="88"/>
        <v>0</v>
      </c>
      <c r="H324" s="293">
        <f t="shared" si="89"/>
        <v>0</v>
      </c>
      <c r="I324" s="301">
        <f t="shared" si="97"/>
        <v>0</v>
      </c>
      <c r="J324" s="292">
        <f t="shared" si="90"/>
        <v>0</v>
      </c>
      <c r="K324" s="292">
        <f t="shared" si="91"/>
        <v>0</v>
      </c>
      <c r="L324" s="321">
        <f t="shared" si="100"/>
        <v>0</v>
      </c>
      <c r="M324" s="300">
        <f t="shared" si="98"/>
        <v>0</v>
      </c>
      <c r="N324" s="292">
        <f t="shared" si="92"/>
        <v>0</v>
      </c>
      <c r="O324" s="292">
        <f t="shared" si="93"/>
        <v>0</v>
      </c>
      <c r="P324" s="293">
        <f t="shared" si="82"/>
        <v>0</v>
      </c>
      <c r="Q324" s="301">
        <f t="shared" si="99"/>
        <v>0</v>
      </c>
      <c r="R324" s="292">
        <f t="shared" si="94"/>
        <v>0</v>
      </c>
      <c r="S324" s="292">
        <f t="shared" si="95"/>
        <v>0</v>
      </c>
      <c r="T324" s="321">
        <f t="shared" si="83"/>
        <v>0</v>
      </c>
      <c r="U324" s="134"/>
      <c r="V324" s="134"/>
      <c r="W324" s="134"/>
      <c r="X324" s="134"/>
    </row>
    <row r="325" spans="1:24" ht="15" customHeight="1">
      <c r="A325" s="288">
        <f t="shared" si="84"/>
        <v>7.1500000000000008E-2</v>
      </c>
      <c r="B325" s="289">
        <f t="shared" si="85"/>
        <v>5.9583333333333337E-3</v>
      </c>
      <c r="C325" s="197">
        <f t="shared" si="86"/>
        <v>26</v>
      </c>
      <c r="D325" s="290">
        <v>303</v>
      </c>
      <c r="E325" s="300">
        <f t="shared" si="96"/>
        <v>0</v>
      </c>
      <c r="F325" s="292">
        <f t="shared" si="87"/>
        <v>0</v>
      </c>
      <c r="G325" s="292">
        <f t="shared" si="88"/>
        <v>0</v>
      </c>
      <c r="H325" s="293">
        <f t="shared" si="89"/>
        <v>0</v>
      </c>
      <c r="I325" s="301">
        <f t="shared" si="97"/>
        <v>0</v>
      </c>
      <c r="J325" s="292">
        <f t="shared" si="90"/>
        <v>0</v>
      </c>
      <c r="K325" s="292">
        <f t="shared" si="91"/>
        <v>0</v>
      </c>
      <c r="L325" s="321">
        <f t="shared" si="100"/>
        <v>0</v>
      </c>
      <c r="M325" s="300">
        <f t="shared" si="98"/>
        <v>0</v>
      </c>
      <c r="N325" s="292">
        <f t="shared" si="92"/>
        <v>0</v>
      </c>
      <c r="O325" s="292">
        <f t="shared" si="93"/>
        <v>0</v>
      </c>
      <c r="P325" s="293">
        <f t="shared" si="82"/>
        <v>0</v>
      </c>
      <c r="Q325" s="301">
        <f t="shared" si="99"/>
        <v>0</v>
      </c>
      <c r="R325" s="292">
        <f t="shared" si="94"/>
        <v>0</v>
      </c>
      <c r="S325" s="292">
        <f t="shared" si="95"/>
        <v>0</v>
      </c>
      <c r="T325" s="321">
        <f t="shared" si="83"/>
        <v>0</v>
      </c>
      <c r="U325" s="134"/>
      <c r="V325" s="134"/>
      <c r="W325" s="134"/>
      <c r="X325" s="134"/>
    </row>
    <row r="326" spans="1:24" ht="15" customHeight="1">
      <c r="A326" s="288">
        <f t="shared" si="84"/>
        <v>7.1500000000000008E-2</v>
      </c>
      <c r="B326" s="289">
        <f t="shared" si="85"/>
        <v>5.9583333333333337E-3</v>
      </c>
      <c r="C326" s="197">
        <f t="shared" si="86"/>
        <v>26</v>
      </c>
      <c r="D326" s="290">
        <v>304</v>
      </c>
      <c r="E326" s="300">
        <f t="shared" si="96"/>
        <v>0</v>
      </c>
      <c r="F326" s="292">
        <f t="shared" si="87"/>
        <v>0</v>
      </c>
      <c r="G326" s="292">
        <f t="shared" si="88"/>
        <v>0</v>
      </c>
      <c r="H326" s="293">
        <f t="shared" si="89"/>
        <v>0</v>
      </c>
      <c r="I326" s="301">
        <f t="shared" si="97"/>
        <v>0</v>
      </c>
      <c r="J326" s="292">
        <f t="shared" si="90"/>
        <v>0</v>
      </c>
      <c r="K326" s="292">
        <f t="shared" si="91"/>
        <v>0</v>
      </c>
      <c r="L326" s="321">
        <f t="shared" si="100"/>
        <v>0</v>
      </c>
      <c r="M326" s="300">
        <f t="shared" si="98"/>
        <v>0</v>
      </c>
      <c r="N326" s="292">
        <f t="shared" si="92"/>
        <v>0</v>
      </c>
      <c r="O326" s="292">
        <f t="shared" si="93"/>
        <v>0</v>
      </c>
      <c r="P326" s="293">
        <f t="shared" si="82"/>
        <v>0</v>
      </c>
      <c r="Q326" s="301">
        <f t="shared" si="99"/>
        <v>0</v>
      </c>
      <c r="R326" s="292">
        <f t="shared" si="94"/>
        <v>0</v>
      </c>
      <c r="S326" s="292">
        <f t="shared" si="95"/>
        <v>0</v>
      </c>
      <c r="T326" s="321">
        <f t="shared" si="83"/>
        <v>0</v>
      </c>
      <c r="U326" s="134"/>
      <c r="V326" s="134"/>
      <c r="W326" s="134"/>
      <c r="X326" s="134"/>
    </row>
    <row r="327" spans="1:24" ht="15" customHeight="1">
      <c r="A327" s="288">
        <f t="shared" si="84"/>
        <v>7.1500000000000008E-2</v>
      </c>
      <c r="B327" s="289">
        <f t="shared" si="85"/>
        <v>5.9583333333333337E-3</v>
      </c>
      <c r="C327" s="197">
        <f t="shared" si="86"/>
        <v>26</v>
      </c>
      <c r="D327" s="290">
        <v>305</v>
      </c>
      <c r="E327" s="300">
        <f t="shared" si="96"/>
        <v>0</v>
      </c>
      <c r="F327" s="292">
        <f t="shared" si="87"/>
        <v>0</v>
      </c>
      <c r="G327" s="292">
        <f t="shared" si="88"/>
        <v>0</v>
      </c>
      <c r="H327" s="293">
        <f t="shared" si="89"/>
        <v>0</v>
      </c>
      <c r="I327" s="301">
        <f t="shared" si="97"/>
        <v>0</v>
      </c>
      <c r="J327" s="292">
        <f t="shared" si="90"/>
        <v>0</v>
      </c>
      <c r="K327" s="292">
        <f t="shared" si="91"/>
        <v>0</v>
      </c>
      <c r="L327" s="321">
        <f t="shared" si="100"/>
        <v>0</v>
      </c>
      <c r="M327" s="300">
        <f t="shared" si="98"/>
        <v>0</v>
      </c>
      <c r="N327" s="292">
        <f t="shared" si="92"/>
        <v>0</v>
      </c>
      <c r="O327" s="292">
        <f t="shared" si="93"/>
        <v>0</v>
      </c>
      <c r="P327" s="293">
        <f t="shared" ref="P327:P392" si="101">IF(M327&lt;$M$10,M327+N327,$M$11)</f>
        <v>0</v>
      </c>
      <c r="Q327" s="301">
        <f t="shared" si="99"/>
        <v>0</v>
      </c>
      <c r="R327" s="292">
        <f t="shared" si="94"/>
        <v>0</v>
      </c>
      <c r="S327" s="292">
        <f t="shared" si="95"/>
        <v>0</v>
      </c>
      <c r="T327" s="321">
        <f t="shared" si="83"/>
        <v>0</v>
      </c>
      <c r="U327" s="134"/>
      <c r="V327" s="134"/>
      <c r="W327" s="134"/>
      <c r="X327" s="134"/>
    </row>
    <row r="328" spans="1:24" ht="15" customHeight="1">
      <c r="A328" s="288">
        <f t="shared" si="84"/>
        <v>7.1500000000000008E-2</v>
      </c>
      <c r="B328" s="289">
        <f t="shared" si="85"/>
        <v>5.9583333333333337E-3</v>
      </c>
      <c r="C328" s="197">
        <f t="shared" si="86"/>
        <v>26</v>
      </c>
      <c r="D328" s="290">
        <v>306</v>
      </c>
      <c r="E328" s="300">
        <f t="shared" si="96"/>
        <v>0</v>
      </c>
      <c r="F328" s="292">
        <f t="shared" si="87"/>
        <v>0</v>
      </c>
      <c r="G328" s="292">
        <f t="shared" si="88"/>
        <v>0</v>
      </c>
      <c r="H328" s="293">
        <f t="shared" si="89"/>
        <v>0</v>
      </c>
      <c r="I328" s="301">
        <f t="shared" si="97"/>
        <v>0</v>
      </c>
      <c r="J328" s="292">
        <f t="shared" si="90"/>
        <v>0</v>
      </c>
      <c r="K328" s="292">
        <f t="shared" si="91"/>
        <v>0</v>
      </c>
      <c r="L328" s="321">
        <f t="shared" si="100"/>
        <v>0</v>
      </c>
      <c r="M328" s="300">
        <f t="shared" si="98"/>
        <v>0</v>
      </c>
      <c r="N328" s="292">
        <f t="shared" si="92"/>
        <v>0</v>
      </c>
      <c r="O328" s="292">
        <f t="shared" si="93"/>
        <v>0</v>
      </c>
      <c r="P328" s="293">
        <f t="shared" si="101"/>
        <v>0</v>
      </c>
      <c r="Q328" s="301">
        <f t="shared" si="99"/>
        <v>0</v>
      </c>
      <c r="R328" s="292">
        <f t="shared" si="94"/>
        <v>0</v>
      </c>
      <c r="S328" s="292">
        <f t="shared" si="95"/>
        <v>0</v>
      </c>
      <c r="T328" s="321">
        <f t="shared" si="83"/>
        <v>0</v>
      </c>
      <c r="U328" s="134"/>
      <c r="V328" s="134"/>
      <c r="W328" s="134"/>
      <c r="X328" s="134"/>
    </row>
    <row r="329" spans="1:24" ht="15" customHeight="1">
      <c r="A329" s="288">
        <f t="shared" si="84"/>
        <v>7.1500000000000008E-2</v>
      </c>
      <c r="B329" s="289">
        <f t="shared" si="85"/>
        <v>5.9583333333333337E-3</v>
      </c>
      <c r="C329" s="197">
        <f t="shared" si="86"/>
        <v>26</v>
      </c>
      <c r="D329" s="290">
        <v>307</v>
      </c>
      <c r="E329" s="300">
        <f t="shared" si="96"/>
        <v>0</v>
      </c>
      <c r="F329" s="292">
        <f t="shared" si="87"/>
        <v>0</v>
      </c>
      <c r="G329" s="292">
        <f t="shared" si="88"/>
        <v>0</v>
      </c>
      <c r="H329" s="293">
        <f t="shared" si="89"/>
        <v>0</v>
      </c>
      <c r="I329" s="301">
        <f t="shared" si="97"/>
        <v>0</v>
      </c>
      <c r="J329" s="292">
        <f t="shared" si="90"/>
        <v>0</v>
      </c>
      <c r="K329" s="292">
        <f t="shared" si="91"/>
        <v>0</v>
      </c>
      <c r="L329" s="321">
        <f t="shared" si="100"/>
        <v>0</v>
      </c>
      <c r="M329" s="300">
        <f t="shared" si="98"/>
        <v>0</v>
      </c>
      <c r="N329" s="292">
        <f t="shared" si="92"/>
        <v>0</v>
      </c>
      <c r="O329" s="292">
        <f t="shared" si="93"/>
        <v>0</v>
      </c>
      <c r="P329" s="293">
        <f t="shared" si="101"/>
        <v>0</v>
      </c>
      <c r="Q329" s="301">
        <f t="shared" si="99"/>
        <v>0</v>
      </c>
      <c r="R329" s="292">
        <f t="shared" si="94"/>
        <v>0</v>
      </c>
      <c r="S329" s="292">
        <f t="shared" si="95"/>
        <v>0</v>
      </c>
      <c r="T329" s="321">
        <f t="shared" si="83"/>
        <v>0</v>
      </c>
      <c r="U329" s="134"/>
      <c r="V329" s="134"/>
      <c r="W329" s="134"/>
      <c r="X329" s="134"/>
    </row>
    <row r="330" spans="1:24" ht="15" customHeight="1">
      <c r="A330" s="288">
        <f t="shared" si="84"/>
        <v>7.1500000000000008E-2</v>
      </c>
      <c r="B330" s="289">
        <f t="shared" si="85"/>
        <v>5.9583333333333337E-3</v>
      </c>
      <c r="C330" s="197">
        <f t="shared" si="86"/>
        <v>26</v>
      </c>
      <c r="D330" s="290">
        <v>308</v>
      </c>
      <c r="E330" s="300">
        <f t="shared" si="96"/>
        <v>0</v>
      </c>
      <c r="F330" s="292">
        <f t="shared" si="87"/>
        <v>0</v>
      </c>
      <c r="G330" s="292">
        <f t="shared" si="88"/>
        <v>0</v>
      </c>
      <c r="H330" s="293">
        <f t="shared" si="89"/>
        <v>0</v>
      </c>
      <c r="I330" s="301">
        <f t="shared" si="97"/>
        <v>0</v>
      </c>
      <c r="J330" s="292">
        <f t="shared" si="90"/>
        <v>0</v>
      </c>
      <c r="K330" s="292">
        <f t="shared" si="91"/>
        <v>0</v>
      </c>
      <c r="L330" s="321">
        <f t="shared" si="100"/>
        <v>0</v>
      </c>
      <c r="M330" s="300">
        <f t="shared" si="98"/>
        <v>0</v>
      </c>
      <c r="N330" s="292">
        <f t="shared" si="92"/>
        <v>0</v>
      </c>
      <c r="O330" s="292">
        <f t="shared" si="93"/>
        <v>0</v>
      </c>
      <c r="P330" s="293">
        <f t="shared" si="101"/>
        <v>0</v>
      </c>
      <c r="Q330" s="301">
        <f t="shared" si="99"/>
        <v>0</v>
      </c>
      <c r="R330" s="292">
        <f t="shared" si="94"/>
        <v>0</v>
      </c>
      <c r="S330" s="292">
        <f t="shared" si="95"/>
        <v>0</v>
      </c>
      <c r="T330" s="321">
        <f t="shared" si="83"/>
        <v>0</v>
      </c>
      <c r="U330" s="134"/>
      <c r="V330" s="134"/>
      <c r="W330" s="134"/>
      <c r="X330" s="134"/>
    </row>
    <row r="331" spans="1:24" ht="15" customHeight="1">
      <c r="A331" s="288">
        <f t="shared" si="84"/>
        <v>7.1500000000000008E-2</v>
      </c>
      <c r="B331" s="289">
        <f t="shared" si="85"/>
        <v>5.9583333333333337E-3</v>
      </c>
      <c r="C331" s="197">
        <f t="shared" si="86"/>
        <v>26</v>
      </c>
      <c r="D331" s="290">
        <v>309</v>
      </c>
      <c r="E331" s="300">
        <f t="shared" si="96"/>
        <v>0</v>
      </c>
      <c r="F331" s="292">
        <f t="shared" si="87"/>
        <v>0</v>
      </c>
      <c r="G331" s="292">
        <f t="shared" si="88"/>
        <v>0</v>
      </c>
      <c r="H331" s="293">
        <f t="shared" si="89"/>
        <v>0</v>
      </c>
      <c r="I331" s="301">
        <f t="shared" si="97"/>
        <v>0</v>
      </c>
      <c r="J331" s="292">
        <f t="shared" si="90"/>
        <v>0</v>
      </c>
      <c r="K331" s="292">
        <f t="shared" si="91"/>
        <v>0</v>
      </c>
      <c r="L331" s="321">
        <f t="shared" si="100"/>
        <v>0</v>
      </c>
      <c r="M331" s="300">
        <f t="shared" si="98"/>
        <v>0</v>
      </c>
      <c r="N331" s="292">
        <f t="shared" si="92"/>
        <v>0</v>
      </c>
      <c r="O331" s="292">
        <f t="shared" si="93"/>
        <v>0</v>
      </c>
      <c r="P331" s="293">
        <f t="shared" si="101"/>
        <v>0</v>
      </c>
      <c r="Q331" s="301">
        <f t="shared" si="99"/>
        <v>0</v>
      </c>
      <c r="R331" s="292">
        <f t="shared" si="94"/>
        <v>0</v>
      </c>
      <c r="S331" s="292">
        <f t="shared" si="95"/>
        <v>0</v>
      </c>
      <c r="T331" s="321">
        <f t="shared" si="83"/>
        <v>0</v>
      </c>
      <c r="U331" s="134"/>
      <c r="V331" s="134"/>
      <c r="W331" s="134"/>
      <c r="X331" s="134"/>
    </row>
    <row r="332" spans="1:24" ht="15" customHeight="1">
      <c r="A332" s="288">
        <f t="shared" si="84"/>
        <v>7.1500000000000008E-2</v>
      </c>
      <c r="B332" s="289">
        <f t="shared" si="85"/>
        <v>5.9583333333333337E-3</v>
      </c>
      <c r="C332" s="197">
        <f t="shared" si="86"/>
        <v>26</v>
      </c>
      <c r="D332" s="290">
        <v>310</v>
      </c>
      <c r="E332" s="300">
        <f t="shared" si="96"/>
        <v>0</v>
      </c>
      <c r="F332" s="292">
        <f t="shared" si="87"/>
        <v>0</v>
      </c>
      <c r="G332" s="292">
        <f t="shared" si="88"/>
        <v>0</v>
      </c>
      <c r="H332" s="293">
        <f t="shared" si="89"/>
        <v>0</v>
      </c>
      <c r="I332" s="301">
        <f t="shared" si="97"/>
        <v>0</v>
      </c>
      <c r="J332" s="292">
        <f t="shared" si="90"/>
        <v>0</v>
      </c>
      <c r="K332" s="292">
        <f t="shared" si="91"/>
        <v>0</v>
      </c>
      <c r="L332" s="321">
        <f t="shared" si="100"/>
        <v>0</v>
      </c>
      <c r="M332" s="300">
        <f t="shared" si="98"/>
        <v>0</v>
      </c>
      <c r="N332" s="292">
        <f t="shared" si="92"/>
        <v>0</v>
      </c>
      <c r="O332" s="292">
        <f t="shared" si="93"/>
        <v>0</v>
      </c>
      <c r="P332" s="293">
        <f t="shared" si="101"/>
        <v>0</v>
      </c>
      <c r="Q332" s="301">
        <f t="shared" si="99"/>
        <v>0</v>
      </c>
      <c r="R332" s="292">
        <f t="shared" si="94"/>
        <v>0</v>
      </c>
      <c r="S332" s="292">
        <f t="shared" si="95"/>
        <v>0</v>
      </c>
      <c r="T332" s="321">
        <f t="shared" si="83"/>
        <v>0</v>
      </c>
      <c r="U332" s="134"/>
      <c r="V332" s="134"/>
      <c r="W332" s="134"/>
      <c r="X332" s="134"/>
    </row>
    <row r="333" spans="1:24" ht="15" customHeight="1">
      <c r="A333" s="288">
        <f t="shared" si="84"/>
        <v>7.1500000000000008E-2</v>
      </c>
      <c r="B333" s="289">
        <f t="shared" si="85"/>
        <v>5.9583333333333337E-3</v>
      </c>
      <c r="C333" s="197">
        <f t="shared" si="86"/>
        <v>26</v>
      </c>
      <c r="D333" s="290">
        <v>311</v>
      </c>
      <c r="E333" s="300">
        <f t="shared" si="96"/>
        <v>0</v>
      </c>
      <c r="F333" s="292">
        <f t="shared" si="87"/>
        <v>0</v>
      </c>
      <c r="G333" s="292">
        <f t="shared" si="88"/>
        <v>0</v>
      </c>
      <c r="H333" s="293">
        <f t="shared" si="89"/>
        <v>0</v>
      </c>
      <c r="I333" s="301">
        <f t="shared" si="97"/>
        <v>0</v>
      </c>
      <c r="J333" s="292">
        <f t="shared" si="90"/>
        <v>0</v>
      </c>
      <c r="K333" s="292">
        <f t="shared" si="91"/>
        <v>0</v>
      </c>
      <c r="L333" s="321">
        <f t="shared" si="100"/>
        <v>0</v>
      </c>
      <c r="M333" s="300">
        <f t="shared" si="98"/>
        <v>0</v>
      </c>
      <c r="N333" s="292">
        <f t="shared" si="92"/>
        <v>0</v>
      </c>
      <c r="O333" s="292">
        <f t="shared" si="93"/>
        <v>0</v>
      </c>
      <c r="P333" s="293">
        <f t="shared" si="101"/>
        <v>0</v>
      </c>
      <c r="Q333" s="301">
        <f t="shared" si="99"/>
        <v>0</v>
      </c>
      <c r="R333" s="292">
        <f t="shared" si="94"/>
        <v>0</v>
      </c>
      <c r="S333" s="292">
        <f t="shared" si="95"/>
        <v>0</v>
      </c>
      <c r="T333" s="321">
        <f t="shared" si="83"/>
        <v>0</v>
      </c>
      <c r="U333" s="134"/>
      <c r="V333" s="134"/>
      <c r="W333" s="134"/>
      <c r="X333" s="134"/>
    </row>
    <row r="334" spans="1:24" ht="15" customHeight="1">
      <c r="A334" s="288">
        <f t="shared" si="84"/>
        <v>7.1500000000000008E-2</v>
      </c>
      <c r="B334" s="289">
        <f t="shared" si="85"/>
        <v>5.9583333333333337E-3</v>
      </c>
      <c r="C334" s="197">
        <f t="shared" si="86"/>
        <v>26</v>
      </c>
      <c r="D334" s="290">
        <v>312</v>
      </c>
      <c r="E334" s="300">
        <f t="shared" si="96"/>
        <v>0</v>
      </c>
      <c r="F334" s="292">
        <f t="shared" si="87"/>
        <v>0</v>
      </c>
      <c r="G334" s="292">
        <f t="shared" si="88"/>
        <v>0</v>
      </c>
      <c r="H334" s="293">
        <f t="shared" si="89"/>
        <v>0</v>
      </c>
      <c r="I334" s="301">
        <f t="shared" si="97"/>
        <v>0</v>
      </c>
      <c r="J334" s="292">
        <f t="shared" si="90"/>
        <v>0</v>
      </c>
      <c r="K334" s="292">
        <f t="shared" si="91"/>
        <v>0</v>
      </c>
      <c r="L334" s="321">
        <f t="shared" si="100"/>
        <v>0</v>
      </c>
      <c r="M334" s="300">
        <f t="shared" si="98"/>
        <v>0</v>
      </c>
      <c r="N334" s="292">
        <f t="shared" si="92"/>
        <v>0</v>
      </c>
      <c r="O334" s="292">
        <f t="shared" si="93"/>
        <v>0</v>
      </c>
      <c r="P334" s="293">
        <f t="shared" si="101"/>
        <v>0</v>
      </c>
      <c r="Q334" s="301">
        <f t="shared" si="99"/>
        <v>0</v>
      </c>
      <c r="R334" s="292">
        <f t="shared" si="94"/>
        <v>0</v>
      </c>
      <c r="S334" s="292">
        <f t="shared" si="95"/>
        <v>0</v>
      </c>
      <c r="T334" s="321">
        <f t="shared" si="83"/>
        <v>0</v>
      </c>
      <c r="U334" s="134"/>
      <c r="V334" s="134"/>
      <c r="W334" s="134"/>
      <c r="X334" s="134"/>
    </row>
    <row r="335" spans="1:24" ht="15" customHeight="1">
      <c r="A335" s="288">
        <f t="shared" si="84"/>
        <v>7.1500000000000008E-2</v>
      </c>
      <c r="B335" s="289">
        <f t="shared" si="85"/>
        <v>5.9583333333333337E-3</v>
      </c>
      <c r="C335" s="197">
        <f t="shared" si="86"/>
        <v>27</v>
      </c>
      <c r="D335" s="290">
        <v>313</v>
      </c>
      <c r="E335" s="300">
        <f t="shared" si="96"/>
        <v>0</v>
      </c>
      <c r="F335" s="292">
        <f t="shared" si="87"/>
        <v>0</v>
      </c>
      <c r="G335" s="292">
        <f t="shared" si="88"/>
        <v>0</v>
      </c>
      <c r="H335" s="293">
        <f t="shared" si="89"/>
        <v>0</v>
      </c>
      <c r="I335" s="301">
        <f t="shared" si="97"/>
        <v>0</v>
      </c>
      <c r="J335" s="292">
        <f t="shared" si="90"/>
        <v>0</v>
      </c>
      <c r="K335" s="292">
        <f t="shared" si="91"/>
        <v>0</v>
      </c>
      <c r="L335" s="321">
        <f t="shared" si="100"/>
        <v>0</v>
      </c>
      <c r="M335" s="300">
        <f t="shared" si="98"/>
        <v>0</v>
      </c>
      <c r="N335" s="292">
        <f t="shared" si="92"/>
        <v>0</v>
      </c>
      <c r="O335" s="292">
        <f t="shared" si="93"/>
        <v>0</v>
      </c>
      <c r="P335" s="293">
        <f t="shared" si="101"/>
        <v>0</v>
      </c>
      <c r="Q335" s="301">
        <f t="shared" si="99"/>
        <v>0</v>
      </c>
      <c r="R335" s="292">
        <f t="shared" si="94"/>
        <v>0</v>
      </c>
      <c r="S335" s="292">
        <f t="shared" si="95"/>
        <v>0</v>
      </c>
      <c r="T335" s="321">
        <f t="shared" si="83"/>
        <v>0</v>
      </c>
      <c r="U335" s="134"/>
      <c r="V335" s="134"/>
      <c r="W335" s="134"/>
      <c r="X335" s="134"/>
    </row>
    <row r="336" spans="1:24" ht="15" customHeight="1">
      <c r="A336" s="288">
        <f t="shared" si="84"/>
        <v>7.1500000000000008E-2</v>
      </c>
      <c r="B336" s="289">
        <f t="shared" si="85"/>
        <v>5.9583333333333337E-3</v>
      </c>
      <c r="C336" s="197">
        <f t="shared" si="86"/>
        <v>27</v>
      </c>
      <c r="D336" s="290">
        <v>314</v>
      </c>
      <c r="E336" s="300">
        <f t="shared" si="96"/>
        <v>0</v>
      </c>
      <c r="F336" s="292">
        <f t="shared" si="87"/>
        <v>0</v>
      </c>
      <c r="G336" s="292">
        <f t="shared" si="88"/>
        <v>0</v>
      </c>
      <c r="H336" s="293">
        <f t="shared" si="89"/>
        <v>0</v>
      </c>
      <c r="I336" s="301">
        <f t="shared" si="97"/>
        <v>0</v>
      </c>
      <c r="J336" s="292">
        <f t="shared" si="90"/>
        <v>0</v>
      </c>
      <c r="K336" s="292">
        <f t="shared" si="91"/>
        <v>0</v>
      </c>
      <c r="L336" s="321">
        <f t="shared" si="100"/>
        <v>0</v>
      </c>
      <c r="M336" s="300">
        <f t="shared" si="98"/>
        <v>0</v>
      </c>
      <c r="N336" s="292">
        <f t="shared" si="92"/>
        <v>0</v>
      </c>
      <c r="O336" s="292">
        <f t="shared" si="93"/>
        <v>0</v>
      </c>
      <c r="P336" s="293">
        <f t="shared" si="101"/>
        <v>0</v>
      </c>
      <c r="Q336" s="301">
        <f t="shared" si="99"/>
        <v>0</v>
      </c>
      <c r="R336" s="292">
        <f t="shared" si="94"/>
        <v>0</v>
      </c>
      <c r="S336" s="292">
        <f t="shared" si="95"/>
        <v>0</v>
      </c>
      <c r="T336" s="321">
        <f t="shared" si="83"/>
        <v>0</v>
      </c>
      <c r="U336" s="134"/>
      <c r="V336" s="134"/>
      <c r="W336" s="134"/>
      <c r="X336" s="134"/>
    </row>
    <row r="337" spans="1:24" ht="15" customHeight="1">
      <c r="A337" s="288">
        <f t="shared" si="84"/>
        <v>7.1500000000000008E-2</v>
      </c>
      <c r="B337" s="289">
        <f t="shared" si="85"/>
        <v>5.9583333333333337E-3</v>
      </c>
      <c r="C337" s="197">
        <f t="shared" si="86"/>
        <v>27</v>
      </c>
      <c r="D337" s="290">
        <v>315</v>
      </c>
      <c r="E337" s="300">
        <f t="shared" si="96"/>
        <v>0</v>
      </c>
      <c r="F337" s="292">
        <f t="shared" si="87"/>
        <v>0</v>
      </c>
      <c r="G337" s="292">
        <f t="shared" si="88"/>
        <v>0</v>
      </c>
      <c r="H337" s="293">
        <f t="shared" si="89"/>
        <v>0</v>
      </c>
      <c r="I337" s="301">
        <f t="shared" si="97"/>
        <v>0</v>
      </c>
      <c r="J337" s="292">
        <f t="shared" si="90"/>
        <v>0</v>
      </c>
      <c r="K337" s="292">
        <f t="shared" si="91"/>
        <v>0</v>
      </c>
      <c r="L337" s="321">
        <f t="shared" si="100"/>
        <v>0</v>
      </c>
      <c r="M337" s="300">
        <f t="shared" si="98"/>
        <v>0</v>
      </c>
      <c r="N337" s="292">
        <f t="shared" si="92"/>
        <v>0</v>
      </c>
      <c r="O337" s="292">
        <f t="shared" si="93"/>
        <v>0</v>
      </c>
      <c r="P337" s="293">
        <f t="shared" si="101"/>
        <v>0</v>
      </c>
      <c r="Q337" s="301">
        <f t="shared" si="99"/>
        <v>0</v>
      </c>
      <c r="R337" s="292">
        <f t="shared" si="94"/>
        <v>0</v>
      </c>
      <c r="S337" s="292">
        <f t="shared" si="95"/>
        <v>0</v>
      </c>
      <c r="T337" s="321">
        <f t="shared" si="83"/>
        <v>0</v>
      </c>
      <c r="U337" s="134"/>
      <c r="V337" s="134"/>
      <c r="W337" s="134"/>
      <c r="X337" s="134"/>
    </row>
    <row r="338" spans="1:24" ht="15" customHeight="1">
      <c r="A338" s="288">
        <f t="shared" si="84"/>
        <v>7.1500000000000008E-2</v>
      </c>
      <c r="B338" s="289">
        <f t="shared" si="85"/>
        <v>5.9583333333333337E-3</v>
      </c>
      <c r="C338" s="197">
        <f t="shared" si="86"/>
        <v>27</v>
      </c>
      <c r="D338" s="290">
        <v>316</v>
      </c>
      <c r="E338" s="300">
        <f t="shared" si="96"/>
        <v>0</v>
      </c>
      <c r="F338" s="292">
        <f t="shared" si="87"/>
        <v>0</v>
      </c>
      <c r="G338" s="292">
        <f t="shared" si="88"/>
        <v>0</v>
      </c>
      <c r="H338" s="293">
        <f t="shared" si="89"/>
        <v>0</v>
      </c>
      <c r="I338" s="301">
        <f t="shared" si="97"/>
        <v>0</v>
      </c>
      <c r="J338" s="292">
        <f t="shared" si="90"/>
        <v>0</v>
      </c>
      <c r="K338" s="292">
        <f t="shared" si="91"/>
        <v>0</v>
      </c>
      <c r="L338" s="321">
        <f t="shared" si="100"/>
        <v>0</v>
      </c>
      <c r="M338" s="300">
        <f t="shared" si="98"/>
        <v>0</v>
      </c>
      <c r="N338" s="292">
        <f t="shared" si="92"/>
        <v>0</v>
      </c>
      <c r="O338" s="292">
        <f t="shared" si="93"/>
        <v>0</v>
      </c>
      <c r="P338" s="293">
        <f t="shared" si="101"/>
        <v>0</v>
      </c>
      <c r="Q338" s="301">
        <f t="shared" si="99"/>
        <v>0</v>
      </c>
      <c r="R338" s="292">
        <f t="shared" si="94"/>
        <v>0</v>
      </c>
      <c r="S338" s="292">
        <f t="shared" si="95"/>
        <v>0</v>
      </c>
      <c r="T338" s="321">
        <f t="shared" si="83"/>
        <v>0</v>
      </c>
      <c r="U338" s="134"/>
      <c r="V338" s="134"/>
      <c r="W338" s="134"/>
      <c r="X338" s="134"/>
    </row>
    <row r="339" spans="1:24" ht="15" customHeight="1">
      <c r="A339" s="288">
        <f t="shared" si="84"/>
        <v>7.1500000000000008E-2</v>
      </c>
      <c r="B339" s="289">
        <f t="shared" si="85"/>
        <v>5.9583333333333337E-3</v>
      </c>
      <c r="C339" s="197">
        <f t="shared" si="86"/>
        <v>27</v>
      </c>
      <c r="D339" s="290">
        <v>317</v>
      </c>
      <c r="E339" s="300">
        <f t="shared" si="96"/>
        <v>0</v>
      </c>
      <c r="F339" s="292">
        <f t="shared" si="87"/>
        <v>0</v>
      </c>
      <c r="G339" s="292">
        <f t="shared" si="88"/>
        <v>0</v>
      </c>
      <c r="H339" s="293">
        <f t="shared" si="89"/>
        <v>0</v>
      </c>
      <c r="I339" s="301">
        <f t="shared" si="97"/>
        <v>0</v>
      </c>
      <c r="J339" s="292">
        <f t="shared" si="90"/>
        <v>0</v>
      </c>
      <c r="K339" s="292">
        <f t="shared" si="91"/>
        <v>0</v>
      </c>
      <c r="L339" s="321">
        <f t="shared" si="100"/>
        <v>0</v>
      </c>
      <c r="M339" s="300">
        <f t="shared" si="98"/>
        <v>0</v>
      </c>
      <c r="N339" s="292">
        <f t="shared" si="92"/>
        <v>0</v>
      </c>
      <c r="O339" s="292">
        <f t="shared" si="93"/>
        <v>0</v>
      </c>
      <c r="P339" s="293">
        <f t="shared" si="101"/>
        <v>0</v>
      </c>
      <c r="Q339" s="301">
        <f t="shared" si="99"/>
        <v>0</v>
      </c>
      <c r="R339" s="292">
        <f t="shared" si="94"/>
        <v>0</v>
      </c>
      <c r="S339" s="292">
        <f t="shared" si="95"/>
        <v>0</v>
      </c>
      <c r="T339" s="321">
        <f t="shared" ref="T339:T392" si="102">IF(Q339&lt;$M$17,Q339+R339,$M$17)</f>
        <v>0</v>
      </c>
      <c r="U339" s="134"/>
      <c r="V339" s="134"/>
      <c r="W339" s="134"/>
      <c r="X339" s="134"/>
    </row>
    <row r="340" spans="1:24" ht="15" customHeight="1">
      <c r="A340" s="288">
        <f t="shared" si="84"/>
        <v>7.1500000000000008E-2</v>
      </c>
      <c r="B340" s="289">
        <f t="shared" si="85"/>
        <v>5.9583333333333337E-3</v>
      </c>
      <c r="C340" s="197">
        <f t="shared" si="86"/>
        <v>27</v>
      </c>
      <c r="D340" s="290">
        <v>318</v>
      </c>
      <c r="E340" s="300">
        <f t="shared" si="96"/>
        <v>0</v>
      </c>
      <c r="F340" s="292">
        <f t="shared" si="87"/>
        <v>0</v>
      </c>
      <c r="G340" s="292">
        <f t="shared" si="88"/>
        <v>0</v>
      </c>
      <c r="H340" s="293">
        <f t="shared" si="89"/>
        <v>0</v>
      </c>
      <c r="I340" s="301">
        <f t="shared" si="97"/>
        <v>0</v>
      </c>
      <c r="J340" s="292">
        <f t="shared" si="90"/>
        <v>0</v>
      </c>
      <c r="K340" s="292">
        <f t="shared" si="91"/>
        <v>0</v>
      </c>
      <c r="L340" s="321">
        <f t="shared" si="100"/>
        <v>0</v>
      </c>
      <c r="M340" s="300">
        <f t="shared" si="98"/>
        <v>0</v>
      </c>
      <c r="N340" s="292">
        <f t="shared" si="92"/>
        <v>0</v>
      </c>
      <c r="O340" s="292">
        <f t="shared" si="93"/>
        <v>0</v>
      </c>
      <c r="P340" s="293">
        <f t="shared" si="101"/>
        <v>0</v>
      </c>
      <c r="Q340" s="301">
        <f t="shared" si="99"/>
        <v>0</v>
      </c>
      <c r="R340" s="292">
        <f t="shared" si="94"/>
        <v>0</v>
      </c>
      <c r="S340" s="292">
        <f t="shared" si="95"/>
        <v>0</v>
      </c>
      <c r="T340" s="321">
        <f t="shared" si="102"/>
        <v>0</v>
      </c>
      <c r="U340" s="134"/>
      <c r="V340" s="134"/>
      <c r="W340" s="134"/>
      <c r="X340" s="134"/>
    </row>
    <row r="341" spans="1:24" ht="15" customHeight="1">
      <c r="A341" s="288">
        <f t="shared" si="84"/>
        <v>7.1500000000000008E-2</v>
      </c>
      <c r="B341" s="289">
        <f t="shared" si="85"/>
        <v>5.9583333333333337E-3</v>
      </c>
      <c r="C341" s="197">
        <f t="shared" si="86"/>
        <v>27</v>
      </c>
      <c r="D341" s="290">
        <v>319</v>
      </c>
      <c r="E341" s="300">
        <f t="shared" si="96"/>
        <v>0</v>
      </c>
      <c r="F341" s="292">
        <f t="shared" si="87"/>
        <v>0</v>
      </c>
      <c r="G341" s="292">
        <f t="shared" si="88"/>
        <v>0</v>
      </c>
      <c r="H341" s="293">
        <f t="shared" si="89"/>
        <v>0</v>
      </c>
      <c r="I341" s="301">
        <f t="shared" si="97"/>
        <v>0</v>
      </c>
      <c r="J341" s="292">
        <f t="shared" si="90"/>
        <v>0</v>
      </c>
      <c r="K341" s="292">
        <f t="shared" si="91"/>
        <v>0</v>
      </c>
      <c r="L341" s="321">
        <f t="shared" si="100"/>
        <v>0</v>
      </c>
      <c r="M341" s="300">
        <f t="shared" si="98"/>
        <v>0</v>
      </c>
      <c r="N341" s="292">
        <f t="shared" si="92"/>
        <v>0</v>
      </c>
      <c r="O341" s="292">
        <f t="shared" si="93"/>
        <v>0</v>
      </c>
      <c r="P341" s="293">
        <f t="shared" si="101"/>
        <v>0</v>
      </c>
      <c r="Q341" s="301">
        <f t="shared" si="99"/>
        <v>0</v>
      </c>
      <c r="R341" s="292">
        <f t="shared" si="94"/>
        <v>0</v>
      </c>
      <c r="S341" s="292">
        <f t="shared" si="95"/>
        <v>0</v>
      </c>
      <c r="T341" s="321">
        <f t="shared" si="102"/>
        <v>0</v>
      </c>
      <c r="U341" s="134"/>
      <c r="V341" s="134"/>
      <c r="W341" s="134"/>
      <c r="X341" s="134"/>
    </row>
    <row r="342" spans="1:24" ht="15" customHeight="1">
      <c r="A342" s="288">
        <f t="shared" si="84"/>
        <v>7.1500000000000008E-2</v>
      </c>
      <c r="B342" s="289">
        <f t="shared" si="85"/>
        <v>5.9583333333333337E-3</v>
      </c>
      <c r="C342" s="197">
        <f t="shared" si="86"/>
        <v>27</v>
      </c>
      <c r="D342" s="290">
        <v>320</v>
      </c>
      <c r="E342" s="300">
        <f t="shared" si="96"/>
        <v>0</v>
      </c>
      <c r="F342" s="292">
        <f t="shared" si="87"/>
        <v>0</v>
      </c>
      <c r="G342" s="292">
        <f t="shared" si="88"/>
        <v>0</v>
      </c>
      <c r="H342" s="293">
        <f t="shared" si="89"/>
        <v>0</v>
      </c>
      <c r="I342" s="301">
        <f t="shared" si="97"/>
        <v>0</v>
      </c>
      <c r="J342" s="292">
        <f t="shared" si="90"/>
        <v>0</v>
      </c>
      <c r="K342" s="292">
        <f t="shared" si="91"/>
        <v>0</v>
      </c>
      <c r="L342" s="321">
        <f t="shared" si="100"/>
        <v>0</v>
      </c>
      <c r="M342" s="300">
        <f t="shared" si="98"/>
        <v>0</v>
      </c>
      <c r="N342" s="292">
        <f t="shared" si="92"/>
        <v>0</v>
      </c>
      <c r="O342" s="292">
        <f t="shared" si="93"/>
        <v>0</v>
      </c>
      <c r="P342" s="293">
        <f t="shared" si="101"/>
        <v>0</v>
      </c>
      <c r="Q342" s="301">
        <f t="shared" si="99"/>
        <v>0</v>
      </c>
      <c r="R342" s="292">
        <f t="shared" si="94"/>
        <v>0</v>
      </c>
      <c r="S342" s="292">
        <f t="shared" si="95"/>
        <v>0</v>
      </c>
      <c r="T342" s="321">
        <f t="shared" si="102"/>
        <v>0</v>
      </c>
      <c r="U342" s="134"/>
      <c r="V342" s="134"/>
      <c r="W342" s="134"/>
      <c r="X342" s="134"/>
    </row>
    <row r="343" spans="1:24" ht="15" customHeight="1">
      <c r="A343" s="288">
        <f t="shared" ref="A343:A392" si="103">VLOOKUP(D343,$A$7:$B$11,2)</f>
        <v>7.1500000000000008E-2</v>
      </c>
      <c r="B343" s="289">
        <f t="shared" ref="B343:B392" si="104">A343/12</f>
        <v>5.9583333333333337E-3</v>
      </c>
      <c r="C343" s="197">
        <f t="shared" ref="C343:C392" si="105">INT((D343+11)/12)</f>
        <v>27</v>
      </c>
      <c r="D343" s="290">
        <v>321</v>
      </c>
      <c r="E343" s="300">
        <f t="shared" si="96"/>
        <v>0</v>
      </c>
      <c r="F343" s="292">
        <f t="shared" ref="F343:F392" si="106">ROUND(E343*$B343,2)</f>
        <v>0</v>
      </c>
      <c r="G343" s="292">
        <f t="shared" ref="G343:G392" si="107">IF(E343&lt;H343,E343,H343-F343)</f>
        <v>0</v>
      </c>
      <c r="H343" s="293">
        <f t="shared" ref="H343:H392" si="108">IF(E343&lt;$M$4,E343+F343,$M$4)</f>
        <v>0</v>
      </c>
      <c r="I343" s="301">
        <f t="shared" si="97"/>
        <v>0</v>
      </c>
      <c r="J343" s="292">
        <f t="shared" ref="J343:J392" si="109">ROUND(I343*$B343,2)</f>
        <v>0</v>
      </c>
      <c r="K343" s="292">
        <f t="shared" ref="K343:K392" si="110">IF(I343&lt;L343,I343,L343-J343)</f>
        <v>0</v>
      </c>
      <c r="L343" s="321">
        <f t="shared" si="100"/>
        <v>0</v>
      </c>
      <c r="M343" s="300">
        <f t="shared" si="98"/>
        <v>0</v>
      </c>
      <c r="N343" s="292">
        <f t="shared" ref="N343:N392" si="111">ROUND(M343*$B343,2)</f>
        <v>0</v>
      </c>
      <c r="O343" s="292">
        <f t="shared" ref="O343:O392" si="112">IF(M343&lt;P343,M343,P343-N343)</f>
        <v>0</v>
      </c>
      <c r="P343" s="293">
        <f t="shared" si="101"/>
        <v>0</v>
      </c>
      <c r="Q343" s="301">
        <f t="shared" si="99"/>
        <v>0</v>
      </c>
      <c r="R343" s="292">
        <f t="shared" ref="R343:R392" si="113">ROUND(Q343*$B343,2)</f>
        <v>0</v>
      </c>
      <c r="S343" s="292">
        <f t="shared" ref="S343:S392" si="114">IF(Q343&lt;T343,Q343,T343-R343)</f>
        <v>0</v>
      </c>
      <c r="T343" s="321">
        <f t="shared" si="102"/>
        <v>0</v>
      </c>
      <c r="U343" s="134"/>
      <c r="V343" s="134"/>
      <c r="W343" s="134"/>
      <c r="X343" s="134"/>
    </row>
    <row r="344" spans="1:24" ht="15" customHeight="1">
      <c r="A344" s="288">
        <f t="shared" si="103"/>
        <v>7.1500000000000008E-2</v>
      </c>
      <c r="B344" s="289">
        <f t="shared" si="104"/>
        <v>5.9583333333333337E-3</v>
      </c>
      <c r="C344" s="197">
        <f t="shared" si="105"/>
        <v>27</v>
      </c>
      <c r="D344" s="290">
        <v>322</v>
      </c>
      <c r="E344" s="300">
        <f t="shared" ref="E344:E392" si="115">IF(E343&lt;H343,0,E343-G343)</f>
        <v>0</v>
      </c>
      <c r="F344" s="292">
        <f t="shared" si="106"/>
        <v>0</v>
      </c>
      <c r="G344" s="292">
        <f t="shared" si="107"/>
        <v>0</v>
      </c>
      <c r="H344" s="293">
        <f t="shared" si="108"/>
        <v>0</v>
      </c>
      <c r="I344" s="301">
        <f t="shared" ref="I344:I392" si="116">IF(I343&lt;L343,0,I343-K343)</f>
        <v>0</v>
      </c>
      <c r="J344" s="292">
        <f t="shared" si="109"/>
        <v>0</v>
      </c>
      <c r="K344" s="292">
        <f t="shared" si="110"/>
        <v>0</v>
      </c>
      <c r="L344" s="321">
        <f t="shared" si="100"/>
        <v>0</v>
      </c>
      <c r="M344" s="300">
        <f t="shared" ref="M344:M392" si="117">IF(M343&lt;P343,0,M343-O343)</f>
        <v>0</v>
      </c>
      <c r="N344" s="292">
        <f t="shared" si="111"/>
        <v>0</v>
      </c>
      <c r="O344" s="292">
        <f t="shared" si="112"/>
        <v>0</v>
      </c>
      <c r="P344" s="293">
        <f t="shared" si="101"/>
        <v>0</v>
      </c>
      <c r="Q344" s="301">
        <f t="shared" ref="Q344:Q392" si="118">IF(Q343&lt;T343,0,Q343-S343)</f>
        <v>0</v>
      </c>
      <c r="R344" s="292">
        <f t="shared" si="113"/>
        <v>0</v>
      </c>
      <c r="S344" s="292">
        <f t="shared" si="114"/>
        <v>0</v>
      </c>
      <c r="T344" s="321">
        <f t="shared" si="102"/>
        <v>0</v>
      </c>
      <c r="U344" s="134"/>
      <c r="V344" s="134"/>
      <c r="W344" s="134"/>
      <c r="X344" s="134"/>
    </row>
    <row r="345" spans="1:24" ht="15" customHeight="1">
      <c r="A345" s="288">
        <f t="shared" si="103"/>
        <v>7.1500000000000008E-2</v>
      </c>
      <c r="B345" s="289">
        <f t="shared" si="104"/>
        <v>5.9583333333333337E-3</v>
      </c>
      <c r="C345" s="197">
        <f t="shared" si="105"/>
        <v>27</v>
      </c>
      <c r="D345" s="290">
        <v>323</v>
      </c>
      <c r="E345" s="300">
        <f t="shared" si="115"/>
        <v>0</v>
      </c>
      <c r="F345" s="292">
        <f t="shared" si="106"/>
        <v>0</v>
      </c>
      <c r="G345" s="292">
        <f t="shared" si="107"/>
        <v>0</v>
      </c>
      <c r="H345" s="293">
        <f t="shared" si="108"/>
        <v>0</v>
      </c>
      <c r="I345" s="301">
        <f t="shared" si="116"/>
        <v>0</v>
      </c>
      <c r="J345" s="292">
        <f t="shared" si="109"/>
        <v>0</v>
      </c>
      <c r="K345" s="292">
        <f t="shared" si="110"/>
        <v>0</v>
      </c>
      <c r="L345" s="321">
        <f t="shared" si="100"/>
        <v>0</v>
      </c>
      <c r="M345" s="300">
        <f t="shared" si="117"/>
        <v>0</v>
      </c>
      <c r="N345" s="292">
        <f t="shared" si="111"/>
        <v>0</v>
      </c>
      <c r="O345" s="292">
        <f t="shared" si="112"/>
        <v>0</v>
      </c>
      <c r="P345" s="293">
        <f t="shared" si="101"/>
        <v>0</v>
      </c>
      <c r="Q345" s="301">
        <f t="shared" si="118"/>
        <v>0</v>
      </c>
      <c r="R345" s="292">
        <f t="shared" si="113"/>
        <v>0</v>
      </c>
      <c r="S345" s="292">
        <f t="shared" si="114"/>
        <v>0</v>
      </c>
      <c r="T345" s="321">
        <f t="shared" si="102"/>
        <v>0</v>
      </c>
      <c r="U345" s="134"/>
      <c r="V345" s="134"/>
      <c r="W345" s="134"/>
      <c r="X345" s="134"/>
    </row>
    <row r="346" spans="1:24" ht="15" customHeight="1">
      <c r="A346" s="288">
        <f t="shared" si="103"/>
        <v>7.1500000000000008E-2</v>
      </c>
      <c r="B346" s="289">
        <f t="shared" si="104"/>
        <v>5.9583333333333337E-3</v>
      </c>
      <c r="C346" s="197">
        <f t="shared" si="105"/>
        <v>27</v>
      </c>
      <c r="D346" s="290">
        <v>324</v>
      </c>
      <c r="E346" s="300">
        <f t="shared" si="115"/>
        <v>0</v>
      </c>
      <c r="F346" s="292">
        <f t="shared" si="106"/>
        <v>0</v>
      </c>
      <c r="G346" s="292">
        <f t="shared" si="107"/>
        <v>0</v>
      </c>
      <c r="H346" s="293">
        <f t="shared" si="108"/>
        <v>0</v>
      </c>
      <c r="I346" s="301">
        <f t="shared" si="116"/>
        <v>0</v>
      </c>
      <c r="J346" s="292">
        <f t="shared" si="109"/>
        <v>0</v>
      </c>
      <c r="K346" s="292">
        <f t="shared" si="110"/>
        <v>0</v>
      </c>
      <c r="L346" s="321">
        <f t="shared" si="100"/>
        <v>0</v>
      </c>
      <c r="M346" s="300">
        <f t="shared" si="117"/>
        <v>0</v>
      </c>
      <c r="N346" s="292">
        <f t="shared" si="111"/>
        <v>0</v>
      </c>
      <c r="O346" s="292">
        <f t="shared" si="112"/>
        <v>0</v>
      </c>
      <c r="P346" s="293">
        <f t="shared" si="101"/>
        <v>0</v>
      </c>
      <c r="Q346" s="301">
        <f t="shared" si="118"/>
        <v>0</v>
      </c>
      <c r="R346" s="292">
        <f t="shared" si="113"/>
        <v>0</v>
      </c>
      <c r="S346" s="292">
        <f t="shared" si="114"/>
        <v>0</v>
      </c>
      <c r="T346" s="321">
        <f t="shared" si="102"/>
        <v>0</v>
      </c>
      <c r="U346" s="134"/>
      <c r="V346" s="134"/>
      <c r="W346" s="134"/>
      <c r="X346" s="134"/>
    </row>
    <row r="347" spans="1:24" ht="15" customHeight="1">
      <c r="A347" s="288">
        <f t="shared" si="103"/>
        <v>7.1500000000000008E-2</v>
      </c>
      <c r="B347" s="289">
        <f t="shared" si="104"/>
        <v>5.9583333333333337E-3</v>
      </c>
      <c r="C347" s="197">
        <f t="shared" si="105"/>
        <v>28</v>
      </c>
      <c r="D347" s="290">
        <v>325</v>
      </c>
      <c r="E347" s="300">
        <f t="shared" si="115"/>
        <v>0</v>
      </c>
      <c r="F347" s="292">
        <f t="shared" si="106"/>
        <v>0</v>
      </c>
      <c r="G347" s="292">
        <f t="shared" si="107"/>
        <v>0</v>
      </c>
      <c r="H347" s="293">
        <f t="shared" si="108"/>
        <v>0</v>
      </c>
      <c r="I347" s="301">
        <f t="shared" si="116"/>
        <v>0</v>
      </c>
      <c r="J347" s="292">
        <f t="shared" si="109"/>
        <v>0</v>
      </c>
      <c r="K347" s="292">
        <f t="shared" si="110"/>
        <v>0</v>
      </c>
      <c r="L347" s="321">
        <f t="shared" si="100"/>
        <v>0</v>
      </c>
      <c r="M347" s="300">
        <f t="shared" si="117"/>
        <v>0</v>
      </c>
      <c r="N347" s="292">
        <f t="shared" si="111"/>
        <v>0</v>
      </c>
      <c r="O347" s="292">
        <f t="shared" si="112"/>
        <v>0</v>
      </c>
      <c r="P347" s="293">
        <f t="shared" si="101"/>
        <v>0</v>
      </c>
      <c r="Q347" s="301">
        <f t="shared" si="118"/>
        <v>0</v>
      </c>
      <c r="R347" s="292">
        <f t="shared" si="113"/>
        <v>0</v>
      </c>
      <c r="S347" s="292">
        <f t="shared" si="114"/>
        <v>0</v>
      </c>
      <c r="T347" s="321">
        <f t="shared" si="102"/>
        <v>0</v>
      </c>
      <c r="U347" s="134"/>
      <c r="V347" s="134"/>
      <c r="W347" s="134"/>
      <c r="X347" s="134"/>
    </row>
    <row r="348" spans="1:24" ht="15" customHeight="1">
      <c r="A348" s="288">
        <f t="shared" si="103"/>
        <v>7.1500000000000008E-2</v>
      </c>
      <c r="B348" s="289">
        <f t="shared" si="104"/>
        <v>5.9583333333333337E-3</v>
      </c>
      <c r="C348" s="197">
        <f t="shared" si="105"/>
        <v>28</v>
      </c>
      <c r="D348" s="290">
        <v>326</v>
      </c>
      <c r="E348" s="300">
        <f t="shared" si="115"/>
        <v>0</v>
      </c>
      <c r="F348" s="292">
        <f t="shared" si="106"/>
        <v>0</v>
      </c>
      <c r="G348" s="292">
        <f t="shared" si="107"/>
        <v>0</v>
      </c>
      <c r="H348" s="293">
        <f t="shared" si="108"/>
        <v>0</v>
      </c>
      <c r="I348" s="301">
        <f t="shared" si="116"/>
        <v>0</v>
      </c>
      <c r="J348" s="292">
        <f t="shared" si="109"/>
        <v>0</v>
      </c>
      <c r="K348" s="292">
        <f t="shared" si="110"/>
        <v>0</v>
      </c>
      <c r="L348" s="321">
        <f t="shared" si="100"/>
        <v>0</v>
      </c>
      <c r="M348" s="300">
        <f t="shared" si="117"/>
        <v>0</v>
      </c>
      <c r="N348" s="292">
        <f t="shared" si="111"/>
        <v>0</v>
      </c>
      <c r="O348" s="292">
        <f t="shared" si="112"/>
        <v>0</v>
      </c>
      <c r="P348" s="293">
        <f t="shared" si="101"/>
        <v>0</v>
      </c>
      <c r="Q348" s="301">
        <f t="shared" si="118"/>
        <v>0</v>
      </c>
      <c r="R348" s="292">
        <f t="shared" si="113"/>
        <v>0</v>
      </c>
      <c r="S348" s="292">
        <f t="shared" si="114"/>
        <v>0</v>
      </c>
      <c r="T348" s="321">
        <f t="shared" si="102"/>
        <v>0</v>
      </c>
      <c r="U348" s="134"/>
      <c r="V348" s="134"/>
      <c r="W348" s="134"/>
      <c r="X348" s="134"/>
    </row>
    <row r="349" spans="1:24" ht="15" customHeight="1">
      <c r="A349" s="288">
        <f t="shared" si="103"/>
        <v>7.1500000000000008E-2</v>
      </c>
      <c r="B349" s="289">
        <f t="shared" si="104"/>
        <v>5.9583333333333337E-3</v>
      </c>
      <c r="C349" s="197">
        <f t="shared" si="105"/>
        <v>28</v>
      </c>
      <c r="D349" s="290">
        <v>327</v>
      </c>
      <c r="E349" s="300">
        <f t="shared" si="115"/>
        <v>0</v>
      </c>
      <c r="F349" s="292">
        <f t="shared" si="106"/>
        <v>0</v>
      </c>
      <c r="G349" s="292">
        <f t="shared" si="107"/>
        <v>0</v>
      </c>
      <c r="H349" s="293">
        <f t="shared" si="108"/>
        <v>0</v>
      </c>
      <c r="I349" s="301">
        <f t="shared" si="116"/>
        <v>0</v>
      </c>
      <c r="J349" s="292">
        <f t="shared" si="109"/>
        <v>0</v>
      </c>
      <c r="K349" s="292">
        <f t="shared" si="110"/>
        <v>0</v>
      </c>
      <c r="L349" s="321">
        <f t="shared" si="100"/>
        <v>0</v>
      </c>
      <c r="M349" s="300">
        <f t="shared" si="117"/>
        <v>0</v>
      </c>
      <c r="N349" s="292">
        <f t="shared" si="111"/>
        <v>0</v>
      </c>
      <c r="O349" s="292">
        <f t="shared" si="112"/>
        <v>0</v>
      </c>
      <c r="P349" s="293">
        <f t="shared" si="101"/>
        <v>0</v>
      </c>
      <c r="Q349" s="301">
        <f t="shared" si="118"/>
        <v>0</v>
      </c>
      <c r="R349" s="292">
        <f t="shared" si="113"/>
        <v>0</v>
      </c>
      <c r="S349" s="292">
        <f t="shared" si="114"/>
        <v>0</v>
      </c>
      <c r="T349" s="321">
        <f t="shared" si="102"/>
        <v>0</v>
      </c>
      <c r="U349" s="134"/>
      <c r="V349" s="134"/>
      <c r="W349" s="134"/>
      <c r="X349" s="134"/>
    </row>
    <row r="350" spans="1:24" ht="15" customHeight="1">
      <c r="A350" s="288">
        <f t="shared" si="103"/>
        <v>7.1500000000000008E-2</v>
      </c>
      <c r="B350" s="289">
        <f t="shared" si="104"/>
        <v>5.9583333333333337E-3</v>
      </c>
      <c r="C350" s="197">
        <f t="shared" si="105"/>
        <v>28</v>
      </c>
      <c r="D350" s="290">
        <v>328</v>
      </c>
      <c r="E350" s="300">
        <f t="shared" si="115"/>
        <v>0</v>
      </c>
      <c r="F350" s="292">
        <f t="shared" si="106"/>
        <v>0</v>
      </c>
      <c r="G350" s="292">
        <f t="shared" si="107"/>
        <v>0</v>
      </c>
      <c r="H350" s="293">
        <f t="shared" si="108"/>
        <v>0</v>
      </c>
      <c r="I350" s="301">
        <f t="shared" si="116"/>
        <v>0</v>
      </c>
      <c r="J350" s="292">
        <f t="shared" si="109"/>
        <v>0</v>
      </c>
      <c r="K350" s="292">
        <f t="shared" si="110"/>
        <v>0</v>
      </c>
      <c r="L350" s="321">
        <f t="shared" si="100"/>
        <v>0</v>
      </c>
      <c r="M350" s="300">
        <f t="shared" si="117"/>
        <v>0</v>
      </c>
      <c r="N350" s="292">
        <f t="shared" si="111"/>
        <v>0</v>
      </c>
      <c r="O350" s="292">
        <f t="shared" si="112"/>
        <v>0</v>
      </c>
      <c r="P350" s="293">
        <f t="shared" si="101"/>
        <v>0</v>
      </c>
      <c r="Q350" s="301">
        <f t="shared" si="118"/>
        <v>0</v>
      </c>
      <c r="R350" s="292">
        <f t="shared" si="113"/>
        <v>0</v>
      </c>
      <c r="S350" s="292">
        <f t="shared" si="114"/>
        <v>0</v>
      </c>
      <c r="T350" s="321">
        <f t="shared" si="102"/>
        <v>0</v>
      </c>
      <c r="U350" s="134"/>
      <c r="V350" s="134"/>
      <c r="W350" s="134"/>
      <c r="X350" s="134"/>
    </row>
    <row r="351" spans="1:24" ht="15" customHeight="1">
      <c r="A351" s="288">
        <f t="shared" si="103"/>
        <v>7.1500000000000008E-2</v>
      </c>
      <c r="B351" s="289">
        <f t="shared" si="104"/>
        <v>5.9583333333333337E-3</v>
      </c>
      <c r="C351" s="197">
        <f t="shared" si="105"/>
        <v>28</v>
      </c>
      <c r="D351" s="290">
        <v>329</v>
      </c>
      <c r="E351" s="300">
        <f t="shared" si="115"/>
        <v>0</v>
      </c>
      <c r="F351" s="292">
        <f t="shared" si="106"/>
        <v>0</v>
      </c>
      <c r="G351" s="292">
        <f t="shared" si="107"/>
        <v>0</v>
      </c>
      <c r="H351" s="293">
        <f t="shared" si="108"/>
        <v>0</v>
      </c>
      <c r="I351" s="301">
        <f t="shared" si="116"/>
        <v>0</v>
      </c>
      <c r="J351" s="292">
        <f t="shared" si="109"/>
        <v>0</v>
      </c>
      <c r="K351" s="292">
        <f t="shared" si="110"/>
        <v>0</v>
      </c>
      <c r="L351" s="321">
        <f t="shared" si="100"/>
        <v>0</v>
      </c>
      <c r="M351" s="300">
        <f t="shared" si="117"/>
        <v>0</v>
      </c>
      <c r="N351" s="292">
        <f t="shared" si="111"/>
        <v>0</v>
      </c>
      <c r="O351" s="292">
        <f t="shared" si="112"/>
        <v>0</v>
      </c>
      <c r="P351" s="293">
        <f t="shared" si="101"/>
        <v>0</v>
      </c>
      <c r="Q351" s="301">
        <f t="shared" si="118"/>
        <v>0</v>
      </c>
      <c r="R351" s="292">
        <f t="shared" si="113"/>
        <v>0</v>
      </c>
      <c r="S351" s="292">
        <f t="shared" si="114"/>
        <v>0</v>
      </c>
      <c r="T351" s="321">
        <f t="shared" si="102"/>
        <v>0</v>
      </c>
      <c r="U351" s="134"/>
      <c r="V351" s="134"/>
      <c r="W351" s="134"/>
      <c r="X351" s="134"/>
    </row>
    <row r="352" spans="1:24" ht="15" customHeight="1">
      <c r="A352" s="288">
        <f t="shared" si="103"/>
        <v>7.1500000000000008E-2</v>
      </c>
      <c r="B352" s="289">
        <f t="shared" si="104"/>
        <v>5.9583333333333337E-3</v>
      </c>
      <c r="C352" s="197">
        <f t="shared" si="105"/>
        <v>28</v>
      </c>
      <c r="D352" s="290">
        <v>330</v>
      </c>
      <c r="E352" s="300">
        <f t="shared" si="115"/>
        <v>0</v>
      </c>
      <c r="F352" s="292">
        <f t="shared" si="106"/>
        <v>0</v>
      </c>
      <c r="G352" s="292">
        <f t="shared" si="107"/>
        <v>0</v>
      </c>
      <c r="H352" s="293">
        <f t="shared" si="108"/>
        <v>0</v>
      </c>
      <c r="I352" s="301">
        <f t="shared" si="116"/>
        <v>0</v>
      </c>
      <c r="J352" s="292">
        <f t="shared" si="109"/>
        <v>0</v>
      </c>
      <c r="K352" s="292">
        <f t="shared" si="110"/>
        <v>0</v>
      </c>
      <c r="L352" s="321">
        <f t="shared" si="100"/>
        <v>0</v>
      </c>
      <c r="M352" s="300">
        <f t="shared" si="117"/>
        <v>0</v>
      </c>
      <c r="N352" s="292">
        <f t="shared" si="111"/>
        <v>0</v>
      </c>
      <c r="O352" s="292">
        <f t="shared" si="112"/>
        <v>0</v>
      </c>
      <c r="P352" s="293">
        <f t="shared" si="101"/>
        <v>0</v>
      </c>
      <c r="Q352" s="301">
        <f t="shared" si="118"/>
        <v>0</v>
      </c>
      <c r="R352" s="292">
        <f t="shared" si="113"/>
        <v>0</v>
      </c>
      <c r="S352" s="292">
        <f t="shared" si="114"/>
        <v>0</v>
      </c>
      <c r="T352" s="321">
        <f t="shared" si="102"/>
        <v>0</v>
      </c>
      <c r="U352" s="134"/>
      <c r="V352" s="134"/>
      <c r="W352" s="134"/>
      <c r="X352" s="134"/>
    </row>
    <row r="353" spans="1:24" ht="15" customHeight="1">
      <c r="A353" s="288">
        <f t="shared" si="103"/>
        <v>7.1500000000000008E-2</v>
      </c>
      <c r="B353" s="289">
        <f t="shared" si="104"/>
        <v>5.9583333333333337E-3</v>
      </c>
      <c r="C353" s="197">
        <f t="shared" si="105"/>
        <v>28</v>
      </c>
      <c r="D353" s="290">
        <v>331</v>
      </c>
      <c r="E353" s="300">
        <f t="shared" si="115"/>
        <v>0</v>
      </c>
      <c r="F353" s="292">
        <f t="shared" si="106"/>
        <v>0</v>
      </c>
      <c r="G353" s="292">
        <f t="shared" si="107"/>
        <v>0</v>
      </c>
      <c r="H353" s="293">
        <f t="shared" si="108"/>
        <v>0</v>
      </c>
      <c r="I353" s="301">
        <f t="shared" si="116"/>
        <v>0</v>
      </c>
      <c r="J353" s="292">
        <f t="shared" si="109"/>
        <v>0</v>
      </c>
      <c r="K353" s="292">
        <f t="shared" si="110"/>
        <v>0</v>
      </c>
      <c r="L353" s="321">
        <f t="shared" si="100"/>
        <v>0</v>
      </c>
      <c r="M353" s="300">
        <f t="shared" si="117"/>
        <v>0</v>
      </c>
      <c r="N353" s="292">
        <f t="shared" si="111"/>
        <v>0</v>
      </c>
      <c r="O353" s="292">
        <f t="shared" si="112"/>
        <v>0</v>
      </c>
      <c r="P353" s="293">
        <f t="shared" si="101"/>
        <v>0</v>
      </c>
      <c r="Q353" s="301">
        <f t="shared" si="118"/>
        <v>0</v>
      </c>
      <c r="R353" s="292">
        <f t="shared" si="113"/>
        <v>0</v>
      </c>
      <c r="S353" s="292">
        <f t="shared" si="114"/>
        <v>0</v>
      </c>
      <c r="T353" s="321">
        <f t="shared" si="102"/>
        <v>0</v>
      </c>
      <c r="U353" s="134"/>
      <c r="V353" s="134"/>
      <c r="W353" s="134"/>
      <c r="X353" s="134"/>
    </row>
    <row r="354" spans="1:24" ht="15" customHeight="1">
      <c r="A354" s="288">
        <f t="shared" si="103"/>
        <v>7.1500000000000008E-2</v>
      </c>
      <c r="B354" s="289">
        <f t="shared" si="104"/>
        <v>5.9583333333333337E-3</v>
      </c>
      <c r="C354" s="197">
        <f t="shared" si="105"/>
        <v>28</v>
      </c>
      <c r="D354" s="290">
        <v>332</v>
      </c>
      <c r="E354" s="300">
        <f t="shared" si="115"/>
        <v>0</v>
      </c>
      <c r="F354" s="292">
        <f t="shared" si="106"/>
        <v>0</v>
      </c>
      <c r="G354" s="292">
        <f t="shared" si="107"/>
        <v>0</v>
      </c>
      <c r="H354" s="293">
        <f t="shared" si="108"/>
        <v>0</v>
      </c>
      <c r="I354" s="301">
        <f t="shared" si="116"/>
        <v>0</v>
      </c>
      <c r="J354" s="292">
        <f t="shared" si="109"/>
        <v>0</v>
      </c>
      <c r="K354" s="292">
        <f t="shared" si="110"/>
        <v>0</v>
      </c>
      <c r="L354" s="321">
        <f t="shared" si="100"/>
        <v>0</v>
      </c>
      <c r="M354" s="300">
        <f t="shared" si="117"/>
        <v>0</v>
      </c>
      <c r="N354" s="292">
        <f t="shared" si="111"/>
        <v>0</v>
      </c>
      <c r="O354" s="292">
        <f t="shared" si="112"/>
        <v>0</v>
      </c>
      <c r="P354" s="293">
        <f t="shared" si="101"/>
        <v>0</v>
      </c>
      <c r="Q354" s="301">
        <f t="shared" si="118"/>
        <v>0</v>
      </c>
      <c r="R354" s="292">
        <f t="shared" si="113"/>
        <v>0</v>
      </c>
      <c r="S354" s="292">
        <f t="shared" si="114"/>
        <v>0</v>
      </c>
      <c r="T354" s="321">
        <f t="shared" si="102"/>
        <v>0</v>
      </c>
      <c r="U354" s="134"/>
      <c r="V354" s="134"/>
      <c r="W354" s="134"/>
      <c r="X354" s="134"/>
    </row>
    <row r="355" spans="1:24" ht="15" customHeight="1">
      <c r="A355" s="288">
        <f t="shared" si="103"/>
        <v>7.1500000000000008E-2</v>
      </c>
      <c r="B355" s="289">
        <f t="shared" si="104"/>
        <v>5.9583333333333337E-3</v>
      </c>
      <c r="C355" s="197">
        <f t="shared" si="105"/>
        <v>28</v>
      </c>
      <c r="D355" s="290">
        <v>333</v>
      </c>
      <c r="E355" s="300">
        <f t="shared" si="115"/>
        <v>0</v>
      </c>
      <c r="F355" s="292">
        <f t="shared" si="106"/>
        <v>0</v>
      </c>
      <c r="G355" s="292">
        <f t="shared" si="107"/>
        <v>0</v>
      </c>
      <c r="H355" s="293">
        <f t="shared" si="108"/>
        <v>0</v>
      </c>
      <c r="I355" s="301">
        <f t="shared" si="116"/>
        <v>0</v>
      </c>
      <c r="J355" s="292">
        <f t="shared" si="109"/>
        <v>0</v>
      </c>
      <c r="K355" s="292">
        <f t="shared" si="110"/>
        <v>0</v>
      </c>
      <c r="L355" s="321">
        <f t="shared" ref="L355:L392" si="119">IF(I355&lt;$M$5,I355+J355,$M$5)</f>
        <v>0</v>
      </c>
      <c r="M355" s="300">
        <f t="shared" si="117"/>
        <v>0</v>
      </c>
      <c r="N355" s="292">
        <f t="shared" si="111"/>
        <v>0</v>
      </c>
      <c r="O355" s="292">
        <f t="shared" si="112"/>
        <v>0</v>
      </c>
      <c r="P355" s="293">
        <f t="shared" si="101"/>
        <v>0</v>
      </c>
      <c r="Q355" s="301">
        <f t="shared" si="118"/>
        <v>0</v>
      </c>
      <c r="R355" s="292">
        <f t="shared" si="113"/>
        <v>0</v>
      </c>
      <c r="S355" s="292">
        <f t="shared" si="114"/>
        <v>0</v>
      </c>
      <c r="T355" s="321">
        <f t="shared" si="102"/>
        <v>0</v>
      </c>
      <c r="U355" s="134"/>
      <c r="V355" s="134"/>
      <c r="W355" s="134"/>
      <c r="X355" s="134"/>
    </row>
    <row r="356" spans="1:24" ht="15" customHeight="1">
      <c r="A356" s="288">
        <f t="shared" si="103"/>
        <v>7.1500000000000008E-2</v>
      </c>
      <c r="B356" s="289">
        <f t="shared" si="104"/>
        <v>5.9583333333333337E-3</v>
      </c>
      <c r="C356" s="197">
        <f t="shared" si="105"/>
        <v>28</v>
      </c>
      <c r="D356" s="290">
        <v>334</v>
      </c>
      <c r="E356" s="300">
        <f t="shared" si="115"/>
        <v>0</v>
      </c>
      <c r="F356" s="292">
        <f t="shared" si="106"/>
        <v>0</v>
      </c>
      <c r="G356" s="292">
        <f t="shared" si="107"/>
        <v>0</v>
      </c>
      <c r="H356" s="293">
        <f t="shared" si="108"/>
        <v>0</v>
      </c>
      <c r="I356" s="301">
        <f t="shared" si="116"/>
        <v>0</v>
      </c>
      <c r="J356" s="292">
        <f t="shared" si="109"/>
        <v>0</v>
      </c>
      <c r="K356" s="292">
        <f t="shared" si="110"/>
        <v>0</v>
      </c>
      <c r="L356" s="321">
        <f t="shared" si="119"/>
        <v>0</v>
      </c>
      <c r="M356" s="300">
        <f t="shared" si="117"/>
        <v>0</v>
      </c>
      <c r="N356" s="292">
        <f t="shared" si="111"/>
        <v>0</v>
      </c>
      <c r="O356" s="292">
        <f t="shared" si="112"/>
        <v>0</v>
      </c>
      <c r="P356" s="293">
        <f t="shared" si="101"/>
        <v>0</v>
      </c>
      <c r="Q356" s="301">
        <f t="shared" si="118"/>
        <v>0</v>
      </c>
      <c r="R356" s="292">
        <f t="shared" si="113"/>
        <v>0</v>
      </c>
      <c r="S356" s="292">
        <f t="shared" si="114"/>
        <v>0</v>
      </c>
      <c r="T356" s="321">
        <f t="shared" si="102"/>
        <v>0</v>
      </c>
      <c r="U356" s="134"/>
      <c r="V356" s="134"/>
      <c r="W356" s="134"/>
      <c r="X356" s="134"/>
    </row>
    <row r="357" spans="1:24" ht="15" customHeight="1">
      <c r="A357" s="288">
        <f t="shared" si="103"/>
        <v>7.1500000000000008E-2</v>
      </c>
      <c r="B357" s="289">
        <f t="shared" si="104"/>
        <v>5.9583333333333337E-3</v>
      </c>
      <c r="C357" s="197">
        <f t="shared" si="105"/>
        <v>28</v>
      </c>
      <c r="D357" s="290">
        <v>335</v>
      </c>
      <c r="E357" s="300">
        <f t="shared" si="115"/>
        <v>0</v>
      </c>
      <c r="F357" s="292">
        <f t="shared" si="106"/>
        <v>0</v>
      </c>
      <c r="G357" s="292">
        <f t="shared" si="107"/>
        <v>0</v>
      </c>
      <c r="H357" s="293">
        <f t="shared" si="108"/>
        <v>0</v>
      </c>
      <c r="I357" s="301">
        <f t="shared" si="116"/>
        <v>0</v>
      </c>
      <c r="J357" s="292">
        <f t="shared" si="109"/>
        <v>0</v>
      </c>
      <c r="K357" s="292">
        <f t="shared" si="110"/>
        <v>0</v>
      </c>
      <c r="L357" s="321">
        <f t="shared" si="119"/>
        <v>0</v>
      </c>
      <c r="M357" s="300">
        <f t="shared" si="117"/>
        <v>0</v>
      </c>
      <c r="N357" s="292">
        <f t="shared" si="111"/>
        <v>0</v>
      </c>
      <c r="O357" s="292">
        <f t="shared" si="112"/>
        <v>0</v>
      </c>
      <c r="P357" s="293">
        <f t="shared" si="101"/>
        <v>0</v>
      </c>
      <c r="Q357" s="301">
        <f t="shared" si="118"/>
        <v>0</v>
      </c>
      <c r="R357" s="292">
        <f t="shared" si="113"/>
        <v>0</v>
      </c>
      <c r="S357" s="292">
        <f t="shared" si="114"/>
        <v>0</v>
      </c>
      <c r="T357" s="321">
        <f t="shared" si="102"/>
        <v>0</v>
      </c>
      <c r="U357" s="134"/>
      <c r="V357" s="134"/>
      <c r="W357" s="134"/>
      <c r="X357" s="134"/>
    </row>
    <row r="358" spans="1:24" ht="15" customHeight="1">
      <c r="A358" s="288">
        <f t="shared" si="103"/>
        <v>7.1500000000000008E-2</v>
      </c>
      <c r="B358" s="289">
        <f t="shared" si="104"/>
        <v>5.9583333333333337E-3</v>
      </c>
      <c r="C358" s="197">
        <f t="shared" si="105"/>
        <v>28</v>
      </c>
      <c r="D358" s="290">
        <v>336</v>
      </c>
      <c r="E358" s="300">
        <f t="shared" si="115"/>
        <v>0</v>
      </c>
      <c r="F358" s="292">
        <f t="shared" si="106"/>
        <v>0</v>
      </c>
      <c r="G358" s="292">
        <f t="shared" si="107"/>
        <v>0</v>
      </c>
      <c r="H358" s="293">
        <f t="shared" si="108"/>
        <v>0</v>
      </c>
      <c r="I358" s="301">
        <f t="shared" si="116"/>
        <v>0</v>
      </c>
      <c r="J358" s="292">
        <f t="shared" si="109"/>
        <v>0</v>
      </c>
      <c r="K358" s="292">
        <f t="shared" si="110"/>
        <v>0</v>
      </c>
      <c r="L358" s="321">
        <f t="shared" si="119"/>
        <v>0</v>
      </c>
      <c r="M358" s="300">
        <f t="shared" si="117"/>
        <v>0</v>
      </c>
      <c r="N358" s="292">
        <f t="shared" si="111"/>
        <v>0</v>
      </c>
      <c r="O358" s="292">
        <f t="shared" si="112"/>
        <v>0</v>
      </c>
      <c r="P358" s="293">
        <f t="shared" si="101"/>
        <v>0</v>
      </c>
      <c r="Q358" s="301">
        <f t="shared" si="118"/>
        <v>0</v>
      </c>
      <c r="R358" s="292">
        <f t="shared" si="113"/>
        <v>0</v>
      </c>
      <c r="S358" s="292">
        <f t="shared" si="114"/>
        <v>0</v>
      </c>
      <c r="T358" s="321">
        <f t="shared" si="102"/>
        <v>0</v>
      </c>
      <c r="U358" s="134"/>
      <c r="V358" s="134"/>
      <c r="W358" s="134"/>
      <c r="X358" s="134"/>
    </row>
    <row r="359" spans="1:24" ht="15" customHeight="1">
      <c r="A359" s="288">
        <f t="shared" si="103"/>
        <v>7.1500000000000008E-2</v>
      </c>
      <c r="B359" s="289">
        <f t="shared" si="104"/>
        <v>5.9583333333333337E-3</v>
      </c>
      <c r="C359" s="197">
        <f t="shared" si="105"/>
        <v>29</v>
      </c>
      <c r="D359" s="290">
        <v>337</v>
      </c>
      <c r="E359" s="300">
        <f t="shared" si="115"/>
        <v>0</v>
      </c>
      <c r="F359" s="292">
        <f t="shared" si="106"/>
        <v>0</v>
      </c>
      <c r="G359" s="292">
        <f t="shared" si="107"/>
        <v>0</v>
      </c>
      <c r="H359" s="293">
        <f t="shared" si="108"/>
        <v>0</v>
      </c>
      <c r="I359" s="301">
        <f t="shared" si="116"/>
        <v>0</v>
      </c>
      <c r="J359" s="292">
        <f t="shared" si="109"/>
        <v>0</v>
      </c>
      <c r="K359" s="292">
        <f t="shared" si="110"/>
        <v>0</v>
      </c>
      <c r="L359" s="321">
        <f t="shared" si="119"/>
        <v>0</v>
      </c>
      <c r="M359" s="300">
        <f t="shared" si="117"/>
        <v>0</v>
      </c>
      <c r="N359" s="292">
        <f t="shared" si="111"/>
        <v>0</v>
      </c>
      <c r="O359" s="292">
        <f t="shared" si="112"/>
        <v>0</v>
      </c>
      <c r="P359" s="293">
        <f t="shared" si="101"/>
        <v>0</v>
      </c>
      <c r="Q359" s="301">
        <f t="shared" si="118"/>
        <v>0</v>
      </c>
      <c r="R359" s="292">
        <f t="shared" si="113"/>
        <v>0</v>
      </c>
      <c r="S359" s="292">
        <f t="shared" si="114"/>
        <v>0</v>
      </c>
      <c r="T359" s="321">
        <f t="shared" si="102"/>
        <v>0</v>
      </c>
      <c r="U359" s="134"/>
      <c r="V359" s="134"/>
      <c r="W359" s="134"/>
      <c r="X359" s="134"/>
    </row>
    <row r="360" spans="1:24" ht="15" customHeight="1">
      <c r="A360" s="288">
        <f t="shared" si="103"/>
        <v>7.1500000000000008E-2</v>
      </c>
      <c r="B360" s="289">
        <f t="shared" si="104"/>
        <v>5.9583333333333337E-3</v>
      </c>
      <c r="C360" s="197">
        <f t="shared" si="105"/>
        <v>29</v>
      </c>
      <c r="D360" s="290">
        <v>338</v>
      </c>
      <c r="E360" s="300">
        <f t="shared" si="115"/>
        <v>0</v>
      </c>
      <c r="F360" s="292">
        <f t="shared" si="106"/>
        <v>0</v>
      </c>
      <c r="G360" s="292">
        <f t="shared" si="107"/>
        <v>0</v>
      </c>
      <c r="H360" s="293">
        <f t="shared" si="108"/>
        <v>0</v>
      </c>
      <c r="I360" s="301">
        <f t="shared" si="116"/>
        <v>0</v>
      </c>
      <c r="J360" s="292">
        <f t="shared" si="109"/>
        <v>0</v>
      </c>
      <c r="K360" s="292">
        <f t="shared" si="110"/>
        <v>0</v>
      </c>
      <c r="L360" s="321">
        <f t="shared" si="119"/>
        <v>0</v>
      </c>
      <c r="M360" s="300">
        <f t="shared" si="117"/>
        <v>0</v>
      </c>
      <c r="N360" s="292">
        <f t="shared" si="111"/>
        <v>0</v>
      </c>
      <c r="O360" s="292">
        <f t="shared" si="112"/>
        <v>0</v>
      </c>
      <c r="P360" s="293">
        <f t="shared" si="101"/>
        <v>0</v>
      </c>
      <c r="Q360" s="301">
        <f t="shared" si="118"/>
        <v>0</v>
      </c>
      <c r="R360" s="292">
        <f t="shared" si="113"/>
        <v>0</v>
      </c>
      <c r="S360" s="292">
        <f t="shared" si="114"/>
        <v>0</v>
      </c>
      <c r="T360" s="321">
        <f t="shared" si="102"/>
        <v>0</v>
      </c>
      <c r="U360" s="134"/>
      <c r="V360" s="134"/>
      <c r="W360" s="134"/>
      <c r="X360" s="134"/>
    </row>
    <row r="361" spans="1:24" ht="15" customHeight="1">
      <c r="A361" s="288">
        <f t="shared" si="103"/>
        <v>7.1500000000000008E-2</v>
      </c>
      <c r="B361" s="289">
        <f t="shared" si="104"/>
        <v>5.9583333333333337E-3</v>
      </c>
      <c r="C361" s="197">
        <f t="shared" si="105"/>
        <v>29</v>
      </c>
      <c r="D361" s="290">
        <v>339</v>
      </c>
      <c r="E361" s="300">
        <f t="shared" si="115"/>
        <v>0</v>
      </c>
      <c r="F361" s="292">
        <f t="shared" si="106"/>
        <v>0</v>
      </c>
      <c r="G361" s="292">
        <f t="shared" si="107"/>
        <v>0</v>
      </c>
      <c r="H361" s="293">
        <f t="shared" si="108"/>
        <v>0</v>
      </c>
      <c r="I361" s="301">
        <f t="shared" si="116"/>
        <v>0</v>
      </c>
      <c r="J361" s="292">
        <f t="shared" si="109"/>
        <v>0</v>
      </c>
      <c r="K361" s="292">
        <f t="shared" si="110"/>
        <v>0</v>
      </c>
      <c r="L361" s="321">
        <f t="shared" si="119"/>
        <v>0</v>
      </c>
      <c r="M361" s="300">
        <f t="shared" si="117"/>
        <v>0</v>
      </c>
      <c r="N361" s="292">
        <f t="shared" si="111"/>
        <v>0</v>
      </c>
      <c r="O361" s="292">
        <f t="shared" si="112"/>
        <v>0</v>
      </c>
      <c r="P361" s="293">
        <f t="shared" si="101"/>
        <v>0</v>
      </c>
      <c r="Q361" s="301">
        <f t="shared" si="118"/>
        <v>0</v>
      </c>
      <c r="R361" s="292">
        <f t="shared" si="113"/>
        <v>0</v>
      </c>
      <c r="S361" s="292">
        <f t="shared" si="114"/>
        <v>0</v>
      </c>
      <c r="T361" s="321">
        <f t="shared" si="102"/>
        <v>0</v>
      </c>
      <c r="U361" s="134"/>
      <c r="V361" s="134"/>
      <c r="W361" s="134"/>
      <c r="X361" s="134"/>
    </row>
    <row r="362" spans="1:24" ht="15" customHeight="1">
      <c r="A362" s="288">
        <f t="shared" si="103"/>
        <v>7.1500000000000008E-2</v>
      </c>
      <c r="B362" s="289">
        <f t="shared" si="104"/>
        <v>5.9583333333333337E-3</v>
      </c>
      <c r="C362" s="197">
        <f t="shared" si="105"/>
        <v>29</v>
      </c>
      <c r="D362" s="290">
        <v>340</v>
      </c>
      <c r="E362" s="300">
        <f t="shared" si="115"/>
        <v>0</v>
      </c>
      <c r="F362" s="292">
        <f t="shared" si="106"/>
        <v>0</v>
      </c>
      <c r="G362" s="292">
        <f t="shared" si="107"/>
        <v>0</v>
      </c>
      <c r="H362" s="293">
        <f t="shared" si="108"/>
        <v>0</v>
      </c>
      <c r="I362" s="301">
        <f t="shared" si="116"/>
        <v>0</v>
      </c>
      <c r="J362" s="292">
        <f t="shared" si="109"/>
        <v>0</v>
      </c>
      <c r="K362" s="292">
        <f t="shared" si="110"/>
        <v>0</v>
      </c>
      <c r="L362" s="321">
        <f t="shared" si="119"/>
        <v>0</v>
      </c>
      <c r="M362" s="300">
        <f t="shared" si="117"/>
        <v>0</v>
      </c>
      <c r="N362" s="292">
        <f t="shared" si="111"/>
        <v>0</v>
      </c>
      <c r="O362" s="292">
        <f t="shared" si="112"/>
        <v>0</v>
      </c>
      <c r="P362" s="293">
        <f t="shared" si="101"/>
        <v>0</v>
      </c>
      <c r="Q362" s="301">
        <f t="shared" si="118"/>
        <v>0</v>
      </c>
      <c r="R362" s="292">
        <f t="shared" si="113"/>
        <v>0</v>
      </c>
      <c r="S362" s="292">
        <f t="shared" si="114"/>
        <v>0</v>
      </c>
      <c r="T362" s="321">
        <f t="shared" si="102"/>
        <v>0</v>
      </c>
      <c r="U362" s="134"/>
      <c r="V362" s="134"/>
      <c r="W362" s="134"/>
      <c r="X362" s="134"/>
    </row>
    <row r="363" spans="1:24" ht="15" customHeight="1">
      <c r="A363" s="288">
        <f t="shared" si="103"/>
        <v>7.1500000000000008E-2</v>
      </c>
      <c r="B363" s="289">
        <f t="shared" si="104"/>
        <v>5.9583333333333337E-3</v>
      </c>
      <c r="C363" s="197">
        <f t="shared" si="105"/>
        <v>29</v>
      </c>
      <c r="D363" s="290">
        <v>341</v>
      </c>
      <c r="E363" s="300">
        <f t="shared" si="115"/>
        <v>0</v>
      </c>
      <c r="F363" s="292">
        <f t="shared" si="106"/>
        <v>0</v>
      </c>
      <c r="G363" s="292">
        <f t="shared" si="107"/>
        <v>0</v>
      </c>
      <c r="H363" s="293">
        <f t="shared" si="108"/>
        <v>0</v>
      </c>
      <c r="I363" s="301">
        <f t="shared" si="116"/>
        <v>0</v>
      </c>
      <c r="J363" s="292">
        <f t="shared" si="109"/>
        <v>0</v>
      </c>
      <c r="K363" s="292">
        <f t="shared" si="110"/>
        <v>0</v>
      </c>
      <c r="L363" s="321">
        <f t="shared" si="119"/>
        <v>0</v>
      </c>
      <c r="M363" s="300">
        <f t="shared" si="117"/>
        <v>0</v>
      </c>
      <c r="N363" s="292">
        <f t="shared" si="111"/>
        <v>0</v>
      </c>
      <c r="O363" s="292">
        <f t="shared" si="112"/>
        <v>0</v>
      </c>
      <c r="P363" s="293">
        <f t="shared" si="101"/>
        <v>0</v>
      </c>
      <c r="Q363" s="301">
        <f t="shared" si="118"/>
        <v>0</v>
      </c>
      <c r="R363" s="292">
        <f t="shared" si="113"/>
        <v>0</v>
      </c>
      <c r="S363" s="292">
        <f t="shared" si="114"/>
        <v>0</v>
      </c>
      <c r="T363" s="321">
        <f t="shared" si="102"/>
        <v>0</v>
      </c>
      <c r="U363" s="134"/>
      <c r="V363" s="134"/>
      <c r="W363" s="134"/>
      <c r="X363" s="134"/>
    </row>
    <row r="364" spans="1:24" ht="15" customHeight="1">
      <c r="A364" s="288">
        <f t="shared" si="103"/>
        <v>7.1500000000000008E-2</v>
      </c>
      <c r="B364" s="289">
        <f t="shared" si="104"/>
        <v>5.9583333333333337E-3</v>
      </c>
      <c r="C364" s="197">
        <f t="shared" si="105"/>
        <v>29</v>
      </c>
      <c r="D364" s="290">
        <v>342</v>
      </c>
      <c r="E364" s="300">
        <f t="shared" si="115"/>
        <v>0</v>
      </c>
      <c r="F364" s="292">
        <f t="shared" si="106"/>
        <v>0</v>
      </c>
      <c r="G364" s="292">
        <f t="shared" si="107"/>
        <v>0</v>
      </c>
      <c r="H364" s="293">
        <f t="shared" si="108"/>
        <v>0</v>
      </c>
      <c r="I364" s="301">
        <f t="shared" si="116"/>
        <v>0</v>
      </c>
      <c r="J364" s="292">
        <f t="shared" si="109"/>
        <v>0</v>
      </c>
      <c r="K364" s="292">
        <f t="shared" si="110"/>
        <v>0</v>
      </c>
      <c r="L364" s="321">
        <f t="shared" si="119"/>
        <v>0</v>
      </c>
      <c r="M364" s="300">
        <f t="shared" si="117"/>
        <v>0</v>
      </c>
      <c r="N364" s="292">
        <f t="shared" si="111"/>
        <v>0</v>
      </c>
      <c r="O364" s="292">
        <f t="shared" si="112"/>
        <v>0</v>
      </c>
      <c r="P364" s="293">
        <f t="shared" si="101"/>
        <v>0</v>
      </c>
      <c r="Q364" s="301">
        <f t="shared" si="118"/>
        <v>0</v>
      </c>
      <c r="R364" s="292">
        <f t="shared" si="113"/>
        <v>0</v>
      </c>
      <c r="S364" s="292">
        <f t="shared" si="114"/>
        <v>0</v>
      </c>
      <c r="T364" s="321">
        <f t="shared" si="102"/>
        <v>0</v>
      </c>
      <c r="U364" s="134"/>
      <c r="V364" s="134"/>
      <c r="W364" s="134"/>
      <c r="X364" s="134"/>
    </row>
    <row r="365" spans="1:24" ht="15" customHeight="1">
      <c r="A365" s="288">
        <f t="shared" si="103"/>
        <v>7.1500000000000008E-2</v>
      </c>
      <c r="B365" s="289">
        <f t="shared" si="104"/>
        <v>5.9583333333333337E-3</v>
      </c>
      <c r="C365" s="197">
        <f t="shared" si="105"/>
        <v>29</v>
      </c>
      <c r="D365" s="290">
        <v>343</v>
      </c>
      <c r="E365" s="300">
        <f t="shared" si="115"/>
        <v>0</v>
      </c>
      <c r="F365" s="292">
        <f t="shared" si="106"/>
        <v>0</v>
      </c>
      <c r="G365" s="292">
        <f t="shared" si="107"/>
        <v>0</v>
      </c>
      <c r="H365" s="293">
        <f t="shared" si="108"/>
        <v>0</v>
      </c>
      <c r="I365" s="301">
        <f t="shared" si="116"/>
        <v>0</v>
      </c>
      <c r="J365" s="292">
        <f t="shared" si="109"/>
        <v>0</v>
      </c>
      <c r="K365" s="292">
        <f t="shared" si="110"/>
        <v>0</v>
      </c>
      <c r="L365" s="321">
        <f t="shared" si="119"/>
        <v>0</v>
      </c>
      <c r="M365" s="300">
        <f t="shared" si="117"/>
        <v>0</v>
      </c>
      <c r="N365" s="292">
        <f t="shared" si="111"/>
        <v>0</v>
      </c>
      <c r="O365" s="292">
        <f t="shared" si="112"/>
        <v>0</v>
      </c>
      <c r="P365" s="293">
        <f t="shared" si="101"/>
        <v>0</v>
      </c>
      <c r="Q365" s="301">
        <f t="shared" si="118"/>
        <v>0</v>
      </c>
      <c r="R365" s="292">
        <f t="shared" si="113"/>
        <v>0</v>
      </c>
      <c r="S365" s="292">
        <f t="shared" si="114"/>
        <v>0</v>
      </c>
      <c r="T365" s="321">
        <f t="shared" si="102"/>
        <v>0</v>
      </c>
      <c r="U365" s="134"/>
      <c r="V365" s="134"/>
      <c r="W365" s="134"/>
      <c r="X365" s="134"/>
    </row>
    <row r="366" spans="1:24" ht="15" customHeight="1">
      <c r="A366" s="288">
        <f t="shared" si="103"/>
        <v>7.1500000000000008E-2</v>
      </c>
      <c r="B366" s="289">
        <f t="shared" si="104"/>
        <v>5.9583333333333337E-3</v>
      </c>
      <c r="C366" s="197">
        <f t="shared" si="105"/>
        <v>29</v>
      </c>
      <c r="D366" s="290">
        <v>344</v>
      </c>
      <c r="E366" s="300">
        <f t="shared" si="115"/>
        <v>0</v>
      </c>
      <c r="F366" s="292">
        <f t="shared" si="106"/>
        <v>0</v>
      </c>
      <c r="G366" s="292">
        <f t="shared" si="107"/>
        <v>0</v>
      </c>
      <c r="H366" s="293">
        <f t="shared" si="108"/>
        <v>0</v>
      </c>
      <c r="I366" s="301">
        <f t="shared" si="116"/>
        <v>0</v>
      </c>
      <c r="J366" s="292">
        <f t="shared" si="109"/>
        <v>0</v>
      </c>
      <c r="K366" s="292">
        <f t="shared" si="110"/>
        <v>0</v>
      </c>
      <c r="L366" s="321">
        <f t="shared" si="119"/>
        <v>0</v>
      </c>
      <c r="M366" s="300">
        <f t="shared" si="117"/>
        <v>0</v>
      </c>
      <c r="N366" s="292">
        <f t="shared" si="111"/>
        <v>0</v>
      </c>
      <c r="O366" s="292">
        <f t="shared" si="112"/>
        <v>0</v>
      </c>
      <c r="P366" s="293">
        <f t="shared" si="101"/>
        <v>0</v>
      </c>
      <c r="Q366" s="301">
        <f t="shared" si="118"/>
        <v>0</v>
      </c>
      <c r="R366" s="292">
        <f t="shared" si="113"/>
        <v>0</v>
      </c>
      <c r="S366" s="292">
        <f t="shared" si="114"/>
        <v>0</v>
      </c>
      <c r="T366" s="321">
        <f t="shared" si="102"/>
        <v>0</v>
      </c>
      <c r="U366" s="134"/>
      <c r="V366" s="134"/>
      <c r="W366" s="134"/>
      <c r="X366" s="134"/>
    </row>
    <row r="367" spans="1:24" ht="15" customHeight="1">
      <c r="A367" s="288">
        <f t="shared" si="103"/>
        <v>7.1500000000000008E-2</v>
      </c>
      <c r="B367" s="289">
        <f t="shared" si="104"/>
        <v>5.9583333333333337E-3</v>
      </c>
      <c r="C367" s="197">
        <f t="shared" si="105"/>
        <v>29</v>
      </c>
      <c r="D367" s="290">
        <v>345</v>
      </c>
      <c r="E367" s="300">
        <f t="shared" si="115"/>
        <v>0</v>
      </c>
      <c r="F367" s="292">
        <f t="shared" si="106"/>
        <v>0</v>
      </c>
      <c r="G367" s="292">
        <f t="shared" si="107"/>
        <v>0</v>
      </c>
      <c r="H367" s="293">
        <f t="shared" si="108"/>
        <v>0</v>
      </c>
      <c r="I367" s="301">
        <f t="shared" si="116"/>
        <v>0</v>
      </c>
      <c r="J367" s="292">
        <f t="shared" si="109"/>
        <v>0</v>
      </c>
      <c r="K367" s="292">
        <f t="shared" si="110"/>
        <v>0</v>
      </c>
      <c r="L367" s="321">
        <f t="shared" si="119"/>
        <v>0</v>
      </c>
      <c r="M367" s="300">
        <f t="shared" si="117"/>
        <v>0</v>
      </c>
      <c r="N367" s="292">
        <f t="shared" si="111"/>
        <v>0</v>
      </c>
      <c r="O367" s="292">
        <f t="shared" si="112"/>
        <v>0</v>
      </c>
      <c r="P367" s="293">
        <f t="shared" si="101"/>
        <v>0</v>
      </c>
      <c r="Q367" s="301">
        <f t="shared" si="118"/>
        <v>0</v>
      </c>
      <c r="R367" s="292">
        <f t="shared" si="113"/>
        <v>0</v>
      </c>
      <c r="S367" s="292">
        <f t="shared" si="114"/>
        <v>0</v>
      </c>
      <c r="T367" s="321">
        <f t="shared" si="102"/>
        <v>0</v>
      </c>
      <c r="U367" s="134"/>
      <c r="V367" s="134"/>
      <c r="W367" s="134"/>
      <c r="X367" s="134"/>
    </row>
    <row r="368" spans="1:24" ht="15" customHeight="1">
      <c r="A368" s="288">
        <f t="shared" si="103"/>
        <v>7.1500000000000008E-2</v>
      </c>
      <c r="B368" s="289">
        <f t="shared" si="104"/>
        <v>5.9583333333333337E-3</v>
      </c>
      <c r="C368" s="197">
        <f t="shared" si="105"/>
        <v>29</v>
      </c>
      <c r="D368" s="290">
        <v>346</v>
      </c>
      <c r="E368" s="300">
        <f t="shared" si="115"/>
        <v>0</v>
      </c>
      <c r="F368" s="292">
        <f t="shared" si="106"/>
        <v>0</v>
      </c>
      <c r="G368" s="292">
        <f t="shared" si="107"/>
        <v>0</v>
      </c>
      <c r="H368" s="293">
        <f t="shared" si="108"/>
        <v>0</v>
      </c>
      <c r="I368" s="301">
        <f t="shared" si="116"/>
        <v>0</v>
      </c>
      <c r="J368" s="292">
        <f t="shared" si="109"/>
        <v>0</v>
      </c>
      <c r="K368" s="292">
        <f t="shared" si="110"/>
        <v>0</v>
      </c>
      <c r="L368" s="321">
        <f t="shared" si="119"/>
        <v>0</v>
      </c>
      <c r="M368" s="300">
        <f t="shared" si="117"/>
        <v>0</v>
      </c>
      <c r="N368" s="292">
        <f t="shared" si="111"/>
        <v>0</v>
      </c>
      <c r="O368" s="292">
        <f t="shared" si="112"/>
        <v>0</v>
      </c>
      <c r="P368" s="293">
        <f t="shared" si="101"/>
        <v>0</v>
      </c>
      <c r="Q368" s="301">
        <f t="shared" si="118"/>
        <v>0</v>
      </c>
      <c r="R368" s="292">
        <f t="shared" si="113"/>
        <v>0</v>
      </c>
      <c r="S368" s="292">
        <f t="shared" si="114"/>
        <v>0</v>
      </c>
      <c r="T368" s="321">
        <f t="shared" si="102"/>
        <v>0</v>
      </c>
      <c r="U368" s="134"/>
      <c r="V368" s="134"/>
      <c r="W368" s="134"/>
      <c r="X368" s="134"/>
    </row>
    <row r="369" spans="1:24" ht="15" customHeight="1">
      <c r="A369" s="288">
        <f t="shared" si="103"/>
        <v>7.1500000000000008E-2</v>
      </c>
      <c r="B369" s="289">
        <f t="shared" si="104"/>
        <v>5.9583333333333337E-3</v>
      </c>
      <c r="C369" s="197">
        <f t="shared" si="105"/>
        <v>29</v>
      </c>
      <c r="D369" s="290">
        <v>347</v>
      </c>
      <c r="E369" s="300">
        <f t="shared" si="115"/>
        <v>0</v>
      </c>
      <c r="F369" s="292">
        <f t="shared" si="106"/>
        <v>0</v>
      </c>
      <c r="G369" s="292">
        <f t="shared" si="107"/>
        <v>0</v>
      </c>
      <c r="H369" s="293">
        <f t="shared" si="108"/>
        <v>0</v>
      </c>
      <c r="I369" s="301">
        <f t="shared" si="116"/>
        <v>0</v>
      </c>
      <c r="J369" s="292">
        <f t="shared" si="109"/>
        <v>0</v>
      </c>
      <c r="K369" s="292">
        <f t="shared" si="110"/>
        <v>0</v>
      </c>
      <c r="L369" s="321">
        <f t="shared" si="119"/>
        <v>0</v>
      </c>
      <c r="M369" s="300">
        <f t="shared" si="117"/>
        <v>0</v>
      </c>
      <c r="N369" s="292">
        <f t="shared" si="111"/>
        <v>0</v>
      </c>
      <c r="O369" s="292">
        <f t="shared" si="112"/>
        <v>0</v>
      </c>
      <c r="P369" s="293">
        <f t="shared" si="101"/>
        <v>0</v>
      </c>
      <c r="Q369" s="301">
        <f t="shared" si="118"/>
        <v>0</v>
      </c>
      <c r="R369" s="292">
        <f t="shared" si="113"/>
        <v>0</v>
      </c>
      <c r="S369" s="292">
        <f t="shared" si="114"/>
        <v>0</v>
      </c>
      <c r="T369" s="321">
        <f t="shared" si="102"/>
        <v>0</v>
      </c>
      <c r="U369" s="134"/>
      <c r="V369" s="134"/>
      <c r="W369" s="134"/>
      <c r="X369" s="134"/>
    </row>
    <row r="370" spans="1:24" ht="15" customHeight="1">
      <c r="A370" s="288">
        <f t="shared" si="103"/>
        <v>7.1500000000000008E-2</v>
      </c>
      <c r="B370" s="289">
        <f t="shared" si="104"/>
        <v>5.9583333333333337E-3</v>
      </c>
      <c r="C370" s="197">
        <f t="shared" si="105"/>
        <v>29</v>
      </c>
      <c r="D370" s="290">
        <v>348</v>
      </c>
      <c r="E370" s="300">
        <f t="shared" si="115"/>
        <v>0</v>
      </c>
      <c r="F370" s="292">
        <f t="shared" si="106"/>
        <v>0</v>
      </c>
      <c r="G370" s="292">
        <f t="shared" si="107"/>
        <v>0</v>
      </c>
      <c r="H370" s="293">
        <f t="shared" si="108"/>
        <v>0</v>
      </c>
      <c r="I370" s="301">
        <f t="shared" si="116"/>
        <v>0</v>
      </c>
      <c r="J370" s="292">
        <f t="shared" si="109"/>
        <v>0</v>
      </c>
      <c r="K370" s="292">
        <f t="shared" si="110"/>
        <v>0</v>
      </c>
      <c r="L370" s="321">
        <f t="shared" si="119"/>
        <v>0</v>
      </c>
      <c r="M370" s="300">
        <f t="shared" si="117"/>
        <v>0</v>
      </c>
      <c r="N370" s="292">
        <f t="shared" si="111"/>
        <v>0</v>
      </c>
      <c r="O370" s="292">
        <f t="shared" si="112"/>
        <v>0</v>
      </c>
      <c r="P370" s="293">
        <f t="shared" si="101"/>
        <v>0</v>
      </c>
      <c r="Q370" s="301">
        <f t="shared" si="118"/>
        <v>0</v>
      </c>
      <c r="R370" s="292">
        <f t="shared" si="113"/>
        <v>0</v>
      </c>
      <c r="S370" s="292">
        <f t="shared" si="114"/>
        <v>0</v>
      </c>
      <c r="T370" s="321">
        <f t="shared" si="102"/>
        <v>0</v>
      </c>
      <c r="U370" s="134"/>
      <c r="V370" s="134"/>
      <c r="W370" s="134"/>
      <c r="X370" s="134"/>
    </row>
    <row r="371" spans="1:24" ht="15" customHeight="1">
      <c r="A371" s="288">
        <f t="shared" si="103"/>
        <v>7.1500000000000008E-2</v>
      </c>
      <c r="B371" s="289">
        <f t="shared" si="104"/>
        <v>5.9583333333333337E-3</v>
      </c>
      <c r="C371" s="197">
        <f t="shared" si="105"/>
        <v>30</v>
      </c>
      <c r="D371" s="290">
        <v>349</v>
      </c>
      <c r="E371" s="300">
        <f t="shared" si="115"/>
        <v>0</v>
      </c>
      <c r="F371" s="292">
        <f t="shared" si="106"/>
        <v>0</v>
      </c>
      <c r="G371" s="292">
        <f t="shared" si="107"/>
        <v>0</v>
      </c>
      <c r="H371" s="293">
        <f t="shared" si="108"/>
        <v>0</v>
      </c>
      <c r="I371" s="301">
        <f t="shared" si="116"/>
        <v>0</v>
      </c>
      <c r="J371" s="292">
        <f t="shared" si="109"/>
        <v>0</v>
      </c>
      <c r="K371" s="292">
        <f t="shared" si="110"/>
        <v>0</v>
      </c>
      <c r="L371" s="321">
        <f t="shared" si="119"/>
        <v>0</v>
      </c>
      <c r="M371" s="300">
        <f t="shared" si="117"/>
        <v>0</v>
      </c>
      <c r="N371" s="292">
        <f t="shared" si="111"/>
        <v>0</v>
      </c>
      <c r="O371" s="292">
        <f t="shared" si="112"/>
        <v>0</v>
      </c>
      <c r="P371" s="293">
        <f t="shared" si="101"/>
        <v>0</v>
      </c>
      <c r="Q371" s="301">
        <f t="shared" si="118"/>
        <v>0</v>
      </c>
      <c r="R371" s="292">
        <f t="shared" si="113"/>
        <v>0</v>
      </c>
      <c r="S371" s="292">
        <f t="shared" si="114"/>
        <v>0</v>
      </c>
      <c r="T371" s="321">
        <f t="shared" si="102"/>
        <v>0</v>
      </c>
      <c r="U371" s="134"/>
      <c r="V371" s="134"/>
      <c r="W371" s="134"/>
      <c r="X371" s="134"/>
    </row>
    <row r="372" spans="1:24" ht="15" customHeight="1">
      <c r="A372" s="288">
        <f t="shared" si="103"/>
        <v>7.1500000000000008E-2</v>
      </c>
      <c r="B372" s="289">
        <f t="shared" si="104"/>
        <v>5.9583333333333337E-3</v>
      </c>
      <c r="C372" s="197">
        <f t="shared" si="105"/>
        <v>30</v>
      </c>
      <c r="D372" s="290">
        <v>350</v>
      </c>
      <c r="E372" s="300">
        <f t="shared" si="115"/>
        <v>0</v>
      </c>
      <c r="F372" s="292">
        <f t="shared" si="106"/>
        <v>0</v>
      </c>
      <c r="G372" s="292">
        <f t="shared" si="107"/>
        <v>0</v>
      </c>
      <c r="H372" s="293">
        <f t="shared" si="108"/>
        <v>0</v>
      </c>
      <c r="I372" s="301">
        <f t="shared" si="116"/>
        <v>0</v>
      </c>
      <c r="J372" s="292">
        <f t="shared" si="109"/>
        <v>0</v>
      </c>
      <c r="K372" s="292">
        <f t="shared" si="110"/>
        <v>0</v>
      </c>
      <c r="L372" s="321">
        <f t="shared" si="119"/>
        <v>0</v>
      </c>
      <c r="M372" s="300">
        <f t="shared" si="117"/>
        <v>0</v>
      </c>
      <c r="N372" s="292">
        <f t="shared" si="111"/>
        <v>0</v>
      </c>
      <c r="O372" s="292">
        <f t="shared" si="112"/>
        <v>0</v>
      </c>
      <c r="P372" s="293">
        <f t="shared" si="101"/>
        <v>0</v>
      </c>
      <c r="Q372" s="301">
        <f t="shared" si="118"/>
        <v>0</v>
      </c>
      <c r="R372" s="292">
        <f t="shared" si="113"/>
        <v>0</v>
      </c>
      <c r="S372" s="292">
        <f t="shared" si="114"/>
        <v>0</v>
      </c>
      <c r="T372" s="321">
        <f t="shared" si="102"/>
        <v>0</v>
      </c>
      <c r="U372" s="134"/>
      <c r="V372" s="134"/>
      <c r="W372" s="134"/>
      <c r="X372" s="134"/>
    </row>
    <row r="373" spans="1:24" ht="15" customHeight="1">
      <c r="A373" s="288">
        <f t="shared" si="103"/>
        <v>7.1500000000000008E-2</v>
      </c>
      <c r="B373" s="289">
        <f t="shared" si="104"/>
        <v>5.9583333333333337E-3</v>
      </c>
      <c r="C373" s="197">
        <f t="shared" si="105"/>
        <v>30</v>
      </c>
      <c r="D373" s="290">
        <v>351</v>
      </c>
      <c r="E373" s="300">
        <f t="shared" si="115"/>
        <v>0</v>
      </c>
      <c r="F373" s="292">
        <f t="shared" si="106"/>
        <v>0</v>
      </c>
      <c r="G373" s="292">
        <f t="shared" si="107"/>
        <v>0</v>
      </c>
      <c r="H373" s="293">
        <f t="shared" si="108"/>
        <v>0</v>
      </c>
      <c r="I373" s="301">
        <f t="shared" si="116"/>
        <v>0</v>
      </c>
      <c r="J373" s="292">
        <f t="shared" si="109"/>
        <v>0</v>
      </c>
      <c r="K373" s="292">
        <f t="shared" si="110"/>
        <v>0</v>
      </c>
      <c r="L373" s="321">
        <f t="shared" si="119"/>
        <v>0</v>
      </c>
      <c r="M373" s="300">
        <f t="shared" si="117"/>
        <v>0</v>
      </c>
      <c r="N373" s="292">
        <f t="shared" si="111"/>
        <v>0</v>
      </c>
      <c r="O373" s="292">
        <f t="shared" si="112"/>
        <v>0</v>
      </c>
      <c r="P373" s="293">
        <f t="shared" si="101"/>
        <v>0</v>
      </c>
      <c r="Q373" s="301">
        <f t="shared" si="118"/>
        <v>0</v>
      </c>
      <c r="R373" s="292">
        <f t="shared" si="113"/>
        <v>0</v>
      </c>
      <c r="S373" s="292">
        <f t="shared" si="114"/>
        <v>0</v>
      </c>
      <c r="T373" s="321">
        <f t="shared" si="102"/>
        <v>0</v>
      </c>
      <c r="U373" s="134"/>
      <c r="V373" s="134"/>
      <c r="W373" s="134"/>
      <c r="X373" s="134"/>
    </row>
    <row r="374" spans="1:24" ht="15" customHeight="1">
      <c r="A374" s="288">
        <f t="shared" si="103"/>
        <v>7.1500000000000008E-2</v>
      </c>
      <c r="B374" s="289">
        <f t="shared" si="104"/>
        <v>5.9583333333333337E-3</v>
      </c>
      <c r="C374" s="197">
        <f t="shared" si="105"/>
        <v>30</v>
      </c>
      <c r="D374" s="290">
        <v>352</v>
      </c>
      <c r="E374" s="300">
        <f t="shared" si="115"/>
        <v>0</v>
      </c>
      <c r="F374" s="292">
        <f t="shared" si="106"/>
        <v>0</v>
      </c>
      <c r="G374" s="292">
        <f t="shared" si="107"/>
        <v>0</v>
      </c>
      <c r="H374" s="293">
        <f t="shared" si="108"/>
        <v>0</v>
      </c>
      <c r="I374" s="301">
        <f t="shared" si="116"/>
        <v>0</v>
      </c>
      <c r="J374" s="292">
        <f t="shared" si="109"/>
        <v>0</v>
      </c>
      <c r="K374" s="292">
        <f t="shared" si="110"/>
        <v>0</v>
      </c>
      <c r="L374" s="321">
        <f t="shared" si="119"/>
        <v>0</v>
      </c>
      <c r="M374" s="300">
        <f t="shared" si="117"/>
        <v>0</v>
      </c>
      <c r="N374" s="292">
        <f t="shared" si="111"/>
        <v>0</v>
      </c>
      <c r="O374" s="292">
        <f t="shared" si="112"/>
        <v>0</v>
      </c>
      <c r="P374" s="293">
        <f t="shared" si="101"/>
        <v>0</v>
      </c>
      <c r="Q374" s="301">
        <f t="shared" si="118"/>
        <v>0</v>
      </c>
      <c r="R374" s="292">
        <f t="shared" si="113"/>
        <v>0</v>
      </c>
      <c r="S374" s="292">
        <f t="shared" si="114"/>
        <v>0</v>
      </c>
      <c r="T374" s="321">
        <f t="shared" si="102"/>
        <v>0</v>
      </c>
      <c r="U374" s="134"/>
      <c r="V374" s="134"/>
      <c r="W374" s="134"/>
      <c r="X374" s="134"/>
    </row>
    <row r="375" spans="1:24" ht="15" customHeight="1">
      <c r="A375" s="288">
        <f t="shared" si="103"/>
        <v>7.1500000000000008E-2</v>
      </c>
      <c r="B375" s="289">
        <f t="shared" si="104"/>
        <v>5.9583333333333337E-3</v>
      </c>
      <c r="C375" s="197">
        <f t="shared" si="105"/>
        <v>30</v>
      </c>
      <c r="D375" s="290">
        <v>353</v>
      </c>
      <c r="E375" s="300">
        <f t="shared" si="115"/>
        <v>0</v>
      </c>
      <c r="F375" s="292">
        <f t="shared" si="106"/>
        <v>0</v>
      </c>
      <c r="G375" s="292">
        <f t="shared" si="107"/>
        <v>0</v>
      </c>
      <c r="H375" s="293">
        <f t="shared" si="108"/>
        <v>0</v>
      </c>
      <c r="I375" s="301">
        <f t="shared" si="116"/>
        <v>0</v>
      </c>
      <c r="J375" s="292">
        <f t="shared" si="109"/>
        <v>0</v>
      </c>
      <c r="K375" s="292">
        <f t="shared" si="110"/>
        <v>0</v>
      </c>
      <c r="L375" s="321">
        <f t="shared" si="119"/>
        <v>0</v>
      </c>
      <c r="M375" s="300">
        <f t="shared" si="117"/>
        <v>0</v>
      </c>
      <c r="N375" s="292">
        <f t="shared" si="111"/>
        <v>0</v>
      </c>
      <c r="O375" s="292">
        <f t="shared" si="112"/>
        <v>0</v>
      </c>
      <c r="P375" s="293">
        <f t="shared" si="101"/>
        <v>0</v>
      </c>
      <c r="Q375" s="301">
        <f t="shared" si="118"/>
        <v>0</v>
      </c>
      <c r="R375" s="292">
        <f t="shared" si="113"/>
        <v>0</v>
      </c>
      <c r="S375" s="292">
        <f t="shared" si="114"/>
        <v>0</v>
      </c>
      <c r="T375" s="321">
        <f t="shared" si="102"/>
        <v>0</v>
      </c>
      <c r="U375" s="134"/>
      <c r="V375" s="134"/>
      <c r="W375" s="134"/>
      <c r="X375" s="134"/>
    </row>
    <row r="376" spans="1:24" ht="15" customHeight="1">
      <c r="A376" s="288">
        <f t="shared" si="103"/>
        <v>7.1500000000000008E-2</v>
      </c>
      <c r="B376" s="289">
        <f t="shared" si="104"/>
        <v>5.9583333333333337E-3</v>
      </c>
      <c r="C376" s="197">
        <f t="shared" si="105"/>
        <v>30</v>
      </c>
      <c r="D376" s="290">
        <v>354</v>
      </c>
      <c r="E376" s="300">
        <f t="shared" si="115"/>
        <v>0</v>
      </c>
      <c r="F376" s="292">
        <f t="shared" si="106"/>
        <v>0</v>
      </c>
      <c r="G376" s="292">
        <f t="shared" si="107"/>
        <v>0</v>
      </c>
      <c r="H376" s="293">
        <f t="shared" si="108"/>
        <v>0</v>
      </c>
      <c r="I376" s="301">
        <f t="shared" si="116"/>
        <v>0</v>
      </c>
      <c r="J376" s="292">
        <f t="shared" si="109"/>
        <v>0</v>
      </c>
      <c r="K376" s="292">
        <f t="shared" si="110"/>
        <v>0</v>
      </c>
      <c r="L376" s="321">
        <f t="shared" si="119"/>
        <v>0</v>
      </c>
      <c r="M376" s="300">
        <f t="shared" si="117"/>
        <v>0</v>
      </c>
      <c r="N376" s="292">
        <f t="shared" si="111"/>
        <v>0</v>
      </c>
      <c r="O376" s="292">
        <f t="shared" si="112"/>
        <v>0</v>
      </c>
      <c r="P376" s="293">
        <f t="shared" si="101"/>
        <v>0</v>
      </c>
      <c r="Q376" s="301">
        <f t="shared" si="118"/>
        <v>0</v>
      </c>
      <c r="R376" s="292">
        <f t="shared" si="113"/>
        <v>0</v>
      </c>
      <c r="S376" s="292">
        <f t="shared" si="114"/>
        <v>0</v>
      </c>
      <c r="T376" s="321">
        <f t="shared" si="102"/>
        <v>0</v>
      </c>
      <c r="U376" s="134"/>
      <c r="V376" s="134"/>
      <c r="W376" s="134"/>
      <c r="X376" s="134"/>
    </row>
    <row r="377" spans="1:24" ht="15" customHeight="1">
      <c r="A377" s="288">
        <f t="shared" si="103"/>
        <v>7.1500000000000008E-2</v>
      </c>
      <c r="B377" s="289">
        <f t="shared" si="104"/>
        <v>5.9583333333333337E-3</v>
      </c>
      <c r="C377" s="197">
        <f t="shared" si="105"/>
        <v>30</v>
      </c>
      <c r="D377" s="290">
        <v>355</v>
      </c>
      <c r="E377" s="300">
        <f t="shared" si="115"/>
        <v>0</v>
      </c>
      <c r="F377" s="292">
        <f t="shared" si="106"/>
        <v>0</v>
      </c>
      <c r="G377" s="292">
        <f t="shared" si="107"/>
        <v>0</v>
      </c>
      <c r="H377" s="293">
        <f t="shared" si="108"/>
        <v>0</v>
      </c>
      <c r="I377" s="301">
        <f t="shared" si="116"/>
        <v>0</v>
      </c>
      <c r="J377" s="292">
        <f t="shared" si="109"/>
        <v>0</v>
      </c>
      <c r="K377" s="292">
        <f t="shared" si="110"/>
        <v>0</v>
      </c>
      <c r="L377" s="321">
        <f t="shared" si="119"/>
        <v>0</v>
      </c>
      <c r="M377" s="300">
        <f t="shared" si="117"/>
        <v>0</v>
      </c>
      <c r="N377" s="292">
        <f t="shared" si="111"/>
        <v>0</v>
      </c>
      <c r="O377" s="292">
        <f t="shared" si="112"/>
        <v>0</v>
      </c>
      <c r="P377" s="293">
        <f t="shared" si="101"/>
        <v>0</v>
      </c>
      <c r="Q377" s="301">
        <f t="shared" si="118"/>
        <v>0</v>
      </c>
      <c r="R377" s="292">
        <f t="shared" si="113"/>
        <v>0</v>
      </c>
      <c r="S377" s="292">
        <f t="shared" si="114"/>
        <v>0</v>
      </c>
      <c r="T377" s="321">
        <f t="shared" si="102"/>
        <v>0</v>
      </c>
      <c r="U377" s="134"/>
      <c r="V377" s="134"/>
      <c r="W377" s="134"/>
      <c r="X377" s="134"/>
    </row>
    <row r="378" spans="1:24" ht="15" customHeight="1">
      <c r="A378" s="288">
        <f t="shared" si="103"/>
        <v>7.1500000000000008E-2</v>
      </c>
      <c r="B378" s="289">
        <f t="shared" si="104"/>
        <v>5.9583333333333337E-3</v>
      </c>
      <c r="C378" s="197">
        <f t="shared" si="105"/>
        <v>30</v>
      </c>
      <c r="D378" s="290">
        <v>356</v>
      </c>
      <c r="E378" s="300">
        <f t="shared" si="115"/>
        <v>0</v>
      </c>
      <c r="F378" s="292">
        <f t="shared" si="106"/>
        <v>0</v>
      </c>
      <c r="G378" s="292">
        <f t="shared" si="107"/>
        <v>0</v>
      </c>
      <c r="H378" s="293">
        <f t="shared" si="108"/>
        <v>0</v>
      </c>
      <c r="I378" s="301">
        <f t="shared" si="116"/>
        <v>0</v>
      </c>
      <c r="J378" s="292">
        <f t="shared" si="109"/>
        <v>0</v>
      </c>
      <c r="K378" s="292">
        <f t="shared" si="110"/>
        <v>0</v>
      </c>
      <c r="L378" s="321">
        <f t="shared" si="119"/>
        <v>0</v>
      </c>
      <c r="M378" s="300">
        <f t="shared" si="117"/>
        <v>0</v>
      </c>
      <c r="N378" s="292">
        <f t="shared" si="111"/>
        <v>0</v>
      </c>
      <c r="O378" s="292">
        <f t="shared" si="112"/>
        <v>0</v>
      </c>
      <c r="P378" s="293">
        <f t="shared" si="101"/>
        <v>0</v>
      </c>
      <c r="Q378" s="301">
        <f t="shared" si="118"/>
        <v>0</v>
      </c>
      <c r="R378" s="292">
        <f t="shared" si="113"/>
        <v>0</v>
      </c>
      <c r="S378" s="292">
        <f t="shared" si="114"/>
        <v>0</v>
      </c>
      <c r="T378" s="321">
        <f t="shared" si="102"/>
        <v>0</v>
      </c>
      <c r="U378" s="134"/>
      <c r="V378" s="134"/>
      <c r="W378" s="134"/>
      <c r="X378" s="134"/>
    </row>
    <row r="379" spans="1:24" ht="15" customHeight="1">
      <c r="A379" s="288">
        <f t="shared" si="103"/>
        <v>7.1500000000000008E-2</v>
      </c>
      <c r="B379" s="289">
        <f t="shared" si="104"/>
        <v>5.9583333333333337E-3</v>
      </c>
      <c r="C379" s="197">
        <f t="shared" si="105"/>
        <v>30</v>
      </c>
      <c r="D379" s="290">
        <v>357</v>
      </c>
      <c r="E379" s="300">
        <f t="shared" si="115"/>
        <v>0</v>
      </c>
      <c r="F379" s="292">
        <f t="shared" si="106"/>
        <v>0</v>
      </c>
      <c r="G379" s="292">
        <f t="shared" si="107"/>
        <v>0</v>
      </c>
      <c r="H379" s="293">
        <f t="shared" si="108"/>
        <v>0</v>
      </c>
      <c r="I379" s="301">
        <f t="shared" si="116"/>
        <v>0</v>
      </c>
      <c r="J379" s="292">
        <f t="shared" si="109"/>
        <v>0</v>
      </c>
      <c r="K379" s="292">
        <f t="shared" si="110"/>
        <v>0</v>
      </c>
      <c r="L379" s="321">
        <f t="shared" si="119"/>
        <v>0</v>
      </c>
      <c r="M379" s="300">
        <f t="shared" si="117"/>
        <v>0</v>
      </c>
      <c r="N379" s="292">
        <f t="shared" si="111"/>
        <v>0</v>
      </c>
      <c r="O379" s="292">
        <f t="shared" si="112"/>
        <v>0</v>
      </c>
      <c r="P379" s="293">
        <f t="shared" si="101"/>
        <v>0</v>
      </c>
      <c r="Q379" s="301">
        <f t="shared" si="118"/>
        <v>0</v>
      </c>
      <c r="R379" s="292">
        <f t="shared" si="113"/>
        <v>0</v>
      </c>
      <c r="S379" s="292">
        <f t="shared" si="114"/>
        <v>0</v>
      </c>
      <c r="T379" s="321">
        <f t="shared" si="102"/>
        <v>0</v>
      </c>
      <c r="U379" s="134"/>
      <c r="V379" s="134"/>
      <c r="W379" s="134"/>
      <c r="X379" s="134"/>
    </row>
    <row r="380" spans="1:24" ht="15" customHeight="1">
      <c r="A380" s="288">
        <f t="shared" si="103"/>
        <v>7.1500000000000008E-2</v>
      </c>
      <c r="B380" s="289">
        <f t="shared" si="104"/>
        <v>5.9583333333333337E-3</v>
      </c>
      <c r="C380" s="197">
        <f t="shared" si="105"/>
        <v>30</v>
      </c>
      <c r="D380" s="290">
        <v>358</v>
      </c>
      <c r="E380" s="300">
        <f t="shared" si="115"/>
        <v>0</v>
      </c>
      <c r="F380" s="292">
        <f t="shared" si="106"/>
        <v>0</v>
      </c>
      <c r="G380" s="292">
        <f t="shared" si="107"/>
        <v>0</v>
      </c>
      <c r="H380" s="293">
        <f t="shared" si="108"/>
        <v>0</v>
      </c>
      <c r="I380" s="301">
        <f t="shared" si="116"/>
        <v>0</v>
      </c>
      <c r="J380" s="292">
        <f t="shared" si="109"/>
        <v>0</v>
      </c>
      <c r="K380" s="292">
        <f t="shared" si="110"/>
        <v>0</v>
      </c>
      <c r="L380" s="321">
        <f t="shared" si="119"/>
        <v>0</v>
      </c>
      <c r="M380" s="300">
        <f t="shared" si="117"/>
        <v>0</v>
      </c>
      <c r="N380" s="292">
        <f t="shared" si="111"/>
        <v>0</v>
      </c>
      <c r="O380" s="292">
        <f t="shared" si="112"/>
        <v>0</v>
      </c>
      <c r="P380" s="293">
        <f t="shared" si="101"/>
        <v>0</v>
      </c>
      <c r="Q380" s="301">
        <f t="shared" si="118"/>
        <v>0</v>
      </c>
      <c r="R380" s="292">
        <f t="shared" si="113"/>
        <v>0</v>
      </c>
      <c r="S380" s="292">
        <f t="shared" si="114"/>
        <v>0</v>
      </c>
      <c r="T380" s="321">
        <f t="shared" si="102"/>
        <v>0</v>
      </c>
      <c r="U380" s="134"/>
      <c r="V380" s="134"/>
      <c r="W380" s="134"/>
      <c r="X380" s="134"/>
    </row>
    <row r="381" spans="1:24" ht="15" customHeight="1">
      <c r="A381" s="288">
        <f t="shared" si="103"/>
        <v>7.1500000000000008E-2</v>
      </c>
      <c r="B381" s="289">
        <f t="shared" si="104"/>
        <v>5.9583333333333337E-3</v>
      </c>
      <c r="C381" s="197">
        <f t="shared" si="105"/>
        <v>30</v>
      </c>
      <c r="D381" s="290">
        <v>359</v>
      </c>
      <c r="E381" s="300">
        <f t="shared" si="115"/>
        <v>0</v>
      </c>
      <c r="F381" s="292">
        <f t="shared" si="106"/>
        <v>0</v>
      </c>
      <c r="G381" s="292">
        <f t="shared" si="107"/>
        <v>0</v>
      </c>
      <c r="H381" s="293">
        <f t="shared" si="108"/>
        <v>0</v>
      </c>
      <c r="I381" s="301">
        <f t="shared" si="116"/>
        <v>0</v>
      </c>
      <c r="J381" s="292">
        <f t="shared" si="109"/>
        <v>0</v>
      </c>
      <c r="K381" s="292">
        <f t="shared" si="110"/>
        <v>0</v>
      </c>
      <c r="L381" s="321">
        <f t="shared" si="119"/>
        <v>0</v>
      </c>
      <c r="M381" s="300">
        <f t="shared" si="117"/>
        <v>0</v>
      </c>
      <c r="N381" s="292">
        <f t="shared" si="111"/>
        <v>0</v>
      </c>
      <c r="O381" s="292">
        <f t="shared" si="112"/>
        <v>0</v>
      </c>
      <c r="P381" s="293">
        <f t="shared" si="101"/>
        <v>0</v>
      </c>
      <c r="Q381" s="301">
        <f t="shared" si="118"/>
        <v>0</v>
      </c>
      <c r="R381" s="292">
        <f t="shared" si="113"/>
        <v>0</v>
      </c>
      <c r="S381" s="292">
        <f t="shared" si="114"/>
        <v>0</v>
      </c>
      <c r="T381" s="321">
        <f t="shared" si="102"/>
        <v>0</v>
      </c>
      <c r="U381" s="134"/>
      <c r="V381" s="134"/>
      <c r="W381" s="134"/>
      <c r="X381" s="134"/>
    </row>
    <row r="382" spans="1:24" ht="15" customHeight="1">
      <c r="A382" s="302">
        <f t="shared" si="103"/>
        <v>7.1500000000000008E-2</v>
      </c>
      <c r="B382" s="303">
        <f t="shared" si="104"/>
        <v>5.9583333333333337E-3</v>
      </c>
      <c r="C382" s="223">
        <f t="shared" si="105"/>
        <v>30</v>
      </c>
      <c r="D382" s="304">
        <v>360</v>
      </c>
      <c r="E382" s="305">
        <f t="shared" si="115"/>
        <v>0</v>
      </c>
      <c r="F382" s="306">
        <f t="shared" si="106"/>
        <v>0</v>
      </c>
      <c r="G382" s="306">
        <f t="shared" si="107"/>
        <v>0</v>
      </c>
      <c r="H382" s="307">
        <f t="shared" si="108"/>
        <v>0</v>
      </c>
      <c r="I382" s="308">
        <f t="shared" si="116"/>
        <v>0</v>
      </c>
      <c r="J382" s="306">
        <f t="shared" si="109"/>
        <v>0</v>
      </c>
      <c r="K382" s="306">
        <f t="shared" si="110"/>
        <v>0</v>
      </c>
      <c r="L382" s="323">
        <f t="shared" si="119"/>
        <v>0</v>
      </c>
      <c r="M382" s="305">
        <f t="shared" si="117"/>
        <v>0</v>
      </c>
      <c r="N382" s="306">
        <f t="shared" si="111"/>
        <v>0</v>
      </c>
      <c r="O382" s="306">
        <f t="shared" si="112"/>
        <v>0</v>
      </c>
      <c r="P382" s="307">
        <f t="shared" si="101"/>
        <v>0</v>
      </c>
      <c r="Q382" s="308">
        <f t="shared" si="118"/>
        <v>0</v>
      </c>
      <c r="R382" s="306">
        <f t="shared" si="113"/>
        <v>0</v>
      </c>
      <c r="S382" s="306">
        <f t="shared" si="114"/>
        <v>0</v>
      </c>
      <c r="T382" s="323">
        <f t="shared" si="102"/>
        <v>0</v>
      </c>
      <c r="U382" s="134"/>
      <c r="V382" s="134"/>
      <c r="W382" s="134"/>
      <c r="X382" s="134"/>
    </row>
    <row r="383" spans="1:24" ht="15" customHeight="1">
      <c r="A383" s="311">
        <f t="shared" si="103"/>
        <v>7.1500000000000008E-2</v>
      </c>
      <c r="B383" s="312">
        <f t="shared" si="104"/>
        <v>5.9583333333333337E-3</v>
      </c>
      <c r="C383" s="252">
        <f t="shared" si="105"/>
        <v>31</v>
      </c>
      <c r="D383" s="313">
        <v>361</v>
      </c>
      <c r="E383" s="314">
        <f t="shared" si="115"/>
        <v>0</v>
      </c>
      <c r="F383" s="315">
        <f t="shared" si="106"/>
        <v>0</v>
      </c>
      <c r="G383" s="315">
        <f t="shared" si="107"/>
        <v>0</v>
      </c>
      <c r="H383" s="316">
        <f t="shared" si="108"/>
        <v>0</v>
      </c>
      <c r="I383" s="317">
        <f t="shared" si="116"/>
        <v>0</v>
      </c>
      <c r="J383" s="315">
        <f t="shared" si="109"/>
        <v>0</v>
      </c>
      <c r="K383" s="315">
        <f t="shared" si="110"/>
        <v>0</v>
      </c>
      <c r="L383" s="318">
        <f t="shared" si="119"/>
        <v>0</v>
      </c>
      <c r="M383" s="314">
        <f t="shared" si="117"/>
        <v>0</v>
      </c>
      <c r="N383" s="315">
        <f t="shared" si="111"/>
        <v>0</v>
      </c>
      <c r="O383" s="315">
        <f t="shared" si="112"/>
        <v>0</v>
      </c>
      <c r="P383" s="316">
        <f t="shared" si="101"/>
        <v>0</v>
      </c>
      <c r="Q383" s="317">
        <f t="shared" si="118"/>
        <v>0</v>
      </c>
      <c r="R383" s="315">
        <f t="shared" si="113"/>
        <v>0</v>
      </c>
      <c r="S383" s="315">
        <f t="shared" si="114"/>
        <v>0</v>
      </c>
      <c r="T383" s="318">
        <f t="shared" si="102"/>
        <v>0</v>
      </c>
      <c r="U383" s="134"/>
      <c r="V383" s="134"/>
      <c r="W383" s="134"/>
      <c r="X383" s="134"/>
    </row>
    <row r="384" spans="1:24" ht="15" customHeight="1">
      <c r="A384" s="288">
        <f t="shared" si="103"/>
        <v>7.1500000000000008E-2</v>
      </c>
      <c r="B384" s="289">
        <f t="shared" si="104"/>
        <v>5.9583333333333337E-3</v>
      </c>
      <c r="C384" s="197">
        <f t="shared" si="105"/>
        <v>31</v>
      </c>
      <c r="D384" s="290">
        <v>362</v>
      </c>
      <c r="E384" s="300">
        <f t="shared" si="115"/>
        <v>0</v>
      </c>
      <c r="F384" s="292">
        <f t="shared" si="106"/>
        <v>0</v>
      </c>
      <c r="G384" s="292">
        <f t="shared" si="107"/>
        <v>0</v>
      </c>
      <c r="H384" s="293">
        <f t="shared" si="108"/>
        <v>0</v>
      </c>
      <c r="I384" s="301">
        <f t="shared" si="116"/>
        <v>0</v>
      </c>
      <c r="J384" s="292">
        <f t="shared" si="109"/>
        <v>0</v>
      </c>
      <c r="K384" s="292">
        <f t="shared" si="110"/>
        <v>0</v>
      </c>
      <c r="L384" s="321">
        <f t="shared" si="119"/>
        <v>0</v>
      </c>
      <c r="M384" s="300">
        <f t="shared" si="117"/>
        <v>0</v>
      </c>
      <c r="N384" s="292">
        <f t="shared" si="111"/>
        <v>0</v>
      </c>
      <c r="O384" s="292">
        <f t="shared" si="112"/>
        <v>0</v>
      </c>
      <c r="P384" s="293">
        <f t="shared" si="101"/>
        <v>0</v>
      </c>
      <c r="Q384" s="301">
        <f t="shared" si="118"/>
        <v>0</v>
      </c>
      <c r="R384" s="292">
        <f t="shared" si="113"/>
        <v>0</v>
      </c>
      <c r="S384" s="292">
        <f t="shared" si="114"/>
        <v>0</v>
      </c>
      <c r="T384" s="321">
        <f t="shared" si="102"/>
        <v>0</v>
      </c>
      <c r="U384" s="134"/>
      <c r="V384" s="134"/>
      <c r="W384" s="134"/>
      <c r="X384" s="134"/>
    </row>
    <row r="385" spans="1:24" ht="15" customHeight="1">
      <c r="A385" s="288">
        <f t="shared" si="103"/>
        <v>7.1500000000000008E-2</v>
      </c>
      <c r="B385" s="289">
        <f t="shared" si="104"/>
        <v>5.9583333333333337E-3</v>
      </c>
      <c r="C385" s="197">
        <f t="shared" si="105"/>
        <v>31</v>
      </c>
      <c r="D385" s="290">
        <v>363</v>
      </c>
      <c r="E385" s="300">
        <f t="shared" si="115"/>
        <v>0</v>
      </c>
      <c r="F385" s="292">
        <f t="shared" si="106"/>
        <v>0</v>
      </c>
      <c r="G385" s="292">
        <f t="shared" si="107"/>
        <v>0</v>
      </c>
      <c r="H385" s="293">
        <f t="shared" si="108"/>
        <v>0</v>
      </c>
      <c r="I385" s="301">
        <f t="shared" si="116"/>
        <v>0</v>
      </c>
      <c r="J385" s="292">
        <f t="shared" si="109"/>
        <v>0</v>
      </c>
      <c r="K385" s="292">
        <f t="shared" si="110"/>
        <v>0</v>
      </c>
      <c r="L385" s="321">
        <f t="shared" si="119"/>
        <v>0</v>
      </c>
      <c r="M385" s="300">
        <f t="shared" si="117"/>
        <v>0</v>
      </c>
      <c r="N385" s="292">
        <f t="shared" si="111"/>
        <v>0</v>
      </c>
      <c r="O385" s="292">
        <f t="shared" si="112"/>
        <v>0</v>
      </c>
      <c r="P385" s="293">
        <f t="shared" si="101"/>
        <v>0</v>
      </c>
      <c r="Q385" s="301">
        <f t="shared" si="118"/>
        <v>0</v>
      </c>
      <c r="R385" s="292">
        <f t="shared" si="113"/>
        <v>0</v>
      </c>
      <c r="S385" s="292">
        <f t="shared" si="114"/>
        <v>0</v>
      </c>
      <c r="T385" s="321">
        <f t="shared" si="102"/>
        <v>0</v>
      </c>
      <c r="U385" s="134"/>
      <c r="V385" s="134"/>
      <c r="W385" s="134"/>
      <c r="X385" s="134"/>
    </row>
    <row r="386" spans="1:24" ht="15" customHeight="1">
      <c r="A386" s="288">
        <f t="shared" si="103"/>
        <v>7.1500000000000008E-2</v>
      </c>
      <c r="B386" s="289">
        <f t="shared" si="104"/>
        <v>5.9583333333333337E-3</v>
      </c>
      <c r="C386" s="197">
        <f t="shared" si="105"/>
        <v>31</v>
      </c>
      <c r="D386" s="290">
        <v>364</v>
      </c>
      <c r="E386" s="300">
        <f t="shared" si="115"/>
        <v>0</v>
      </c>
      <c r="F386" s="292">
        <f t="shared" si="106"/>
        <v>0</v>
      </c>
      <c r="G386" s="292">
        <f t="shared" si="107"/>
        <v>0</v>
      </c>
      <c r="H386" s="293">
        <f t="shared" si="108"/>
        <v>0</v>
      </c>
      <c r="I386" s="301">
        <f t="shared" si="116"/>
        <v>0</v>
      </c>
      <c r="J386" s="292">
        <f t="shared" si="109"/>
        <v>0</v>
      </c>
      <c r="K386" s="292">
        <f t="shared" si="110"/>
        <v>0</v>
      </c>
      <c r="L386" s="321">
        <f t="shared" si="119"/>
        <v>0</v>
      </c>
      <c r="M386" s="300">
        <f t="shared" si="117"/>
        <v>0</v>
      </c>
      <c r="N386" s="292">
        <f t="shared" si="111"/>
        <v>0</v>
      </c>
      <c r="O386" s="292">
        <f t="shared" si="112"/>
        <v>0</v>
      </c>
      <c r="P386" s="293">
        <f t="shared" si="101"/>
        <v>0</v>
      </c>
      <c r="Q386" s="301">
        <f t="shared" si="118"/>
        <v>0</v>
      </c>
      <c r="R386" s="292">
        <f t="shared" si="113"/>
        <v>0</v>
      </c>
      <c r="S386" s="292">
        <f t="shared" si="114"/>
        <v>0</v>
      </c>
      <c r="T386" s="321">
        <f t="shared" si="102"/>
        <v>0</v>
      </c>
      <c r="U386" s="134"/>
      <c r="V386" s="134"/>
      <c r="W386" s="134"/>
      <c r="X386" s="134"/>
    </row>
    <row r="387" spans="1:24" ht="15" customHeight="1">
      <c r="A387" s="288">
        <f t="shared" si="103"/>
        <v>7.1500000000000008E-2</v>
      </c>
      <c r="B387" s="289">
        <f t="shared" si="104"/>
        <v>5.9583333333333337E-3</v>
      </c>
      <c r="C387" s="197">
        <f t="shared" si="105"/>
        <v>31</v>
      </c>
      <c r="D387" s="290">
        <v>365</v>
      </c>
      <c r="E387" s="300">
        <f t="shared" si="115"/>
        <v>0</v>
      </c>
      <c r="F387" s="292">
        <f t="shared" si="106"/>
        <v>0</v>
      </c>
      <c r="G387" s="292">
        <f t="shared" si="107"/>
        <v>0</v>
      </c>
      <c r="H387" s="293">
        <f t="shared" si="108"/>
        <v>0</v>
      </c>
      <c r="I387" s="301">
        <f t="shared" si="116"/>
        <v>0</v>
      </c>
      <c r="J387" s="292">
        <f t="shared" si="109"/>
        <v>0</v>
      </c>
      <c r="K387" s="292">
        <f t="shared" si="110"/>
        <v>0</v>
      </c>
      <c r="L387" s="321">
        <f t="shared" si="119"/>
        <v>0</v>
      </c>
      <c r="M387" s="300">
        <f t="shared" si="117"/>
        <v>0</v>
      </c>
      <c r="N387" s="292">
        <f t="shared" si="111"/>
        <v>0</v>
      </c>
      <c r="O387" s="292">
        <f t="shared" si="112"/>
        <v>0</v>
      </c>
      <c r="P387" s="293">
        <f t="shared" si="101"/>
        <v>0</v>
      </c>
      <c r="Q387" s="301">
        <f t="shared" si="118"/>
        <v>0</v>
      </c>
      <c r="R387" s="292">
        <f t="shared" si="113"/>
        <v>0</v>
      </c>
      <c r="S387" s="292">
        <f t="shared" si="114"/>
        <v>0</v>
      </c>
      <c r="T387" s="321">
        <f t="shared" si="102"/>
        <v>0</v>
      </c>
      <c r="U387" s="134"/>
      <c r="V387" s="134"/>
      <c r="W387" s="134"/>
      <c r="X387" s="134"/>
    </row>
    <row r="388" spans="1:24" ht="15" customHeight="1">
      <c r="A388" s="288">
        <f t="shared" si="103"/>
        <v>7.1500000000000008E-2</v>
      </c>
      <c r="B388" s="289">
        <f t="shared" si="104"/>
        <v>5.9583333333333337E-3</v>
      </c>
      <c r="C388" s="197">
        <f t="shared" si="105"/>
        <v>31</v>
      </c>
      <c r="D388" s="290">
        <v>366</v>
      </c>
      <c r="E388" s="300">
        <f t="shared" si="115"/>
        <v>0</v>
      </c>
      <c r="F388" s="292">
        <f t="shared" si="106"/>
        <v>0</v>
      </c>
      <c r="G388" s="292">
        <f t="shared" si="107"/>
        <v>0</v>
      </c>
      <c r="H388" s="293">
        <f t="shared" si="108"/>
        <v>0</v>
      </c>
      <c r="I388" s="301">
        <f t="shared" si="116"/>
        <v>0</v>
      </c>
      <c r="J388" s="292">
        <f t="shared" si="109"/>
        <v>0</v>
      </c>
      <c r="K388" s="292">
        <f t="shared" si="110"/>
        <v>0</v>
      </c>
      <c r="L388" s="321">
        <f t="shared" si="119"/>
        <v>0</v>
      </c>
      <c r="M388" s="300">
        <f t="shared" si="117"/>
        <v>0</v>
      </c>
      <c r="N388" s="292">
        <f t="shared" si="111"/>
        <v>0</v>
      </c>
      <c r="O388" s="292">
        <f t="shared" si="112"/>
        <v>0</v>
      </c>
      <c r="P388" s="293">
        <f t="shared" si="101"/>
        <v>0</v>
      </c>
      <c r="Q388" s="301">
        <f t="shared" si="118"/>
        <v>0</v>
      </c>
      <c r="R388" s="292">
        <f t="shared" si="113"/>
        <v>0</v>
      </c>
      <c r="S388" s="292">
        <f t="shared" si="114"/>
        <v>0</v>
      </c>
      <c r="T388" s="321">
        <f t="shared" si="102"/>
        <v>0</v>
      </c>
      <c r="U388" s="134"/>
      <c r="V388" s="134"/>
      <c r="W388" s="134"/>
      <c r="X388" s="134"/>
    </row>
    <row r="389" spans="1:24" ht="15" customHeight="1">
      <c r="A389" s="288">
        <f t="shared" si="103"/>
        <v>7.1500000000000008E-2</v>
      </c>
      <c r="B389" s="289">
        <f t="shared" si="104"/>
        <v>5.9583333333333337E-3</v>
      </c>
      <c r="C389" s="197">
        <f t="shared" si="105"/>
        <v>31</v>
      </c>
      <c r="D389" s="290">
        <v>367</v>
      </c>
      <c r="E389" s="300">
        <f t="shared" si="115"/>
        <v>0</v>
      </c>
      <c r="F389" s="292">
        <f t="shared" si="106"/>
        <v>0</v>
      </c>
      <c r="G389" s="292">
        <f t="shared" si="107"/>
        <v>0</v>
      </c>
      <c r="H389" s="293">
        <f t="shared" si="108"/>
        <v>0</v>
      </c>
      <c r="I389" s="301">
        <f t="shared" si="116"/>
        <v>0</v>
      </c>
      <c r="J389" s="292">
        <f t="shared" si="109"/>
        <v>0</v>
      </c>
      <c r="K389" s="292">
        <f t="shared" si="110"/>
        <v>0</v>
      </c>
      <c r="L389" s="321">
        <f t="shared" si="119"/>
        <v>0</v>
      </c>
      <c r="M389" s="300">
        <f t="shared" si="117"/>
        <v>0</v>
      </c>
      <c r="N389" s="292">
        <f t="shared" si="111"/>
        <v>0</v>
      </c>
      <c r="O389" s="292">
        <f t="shared" si="112"/>
        <v>0</v>
      </c>
      <c r="P389" s="293">
        <f t="shared" si="101"/>
        <v>0</v>
      </c>
      <c r="Q389" s="301">
        <f t="shared" si="118"/>
        <v>0</v>
      </c>
      <c r="R389" s="292">
        <f t="shared" si="113"/>
        <v>0</v>
      </c>
      <c r="S389" s="292">
        <f t="shared" si="114"/>
        <v>0</v>
      </c>
      <c r="T389" s="321">
        <f t="shared" si="102"/>
        <v>0</v>
      </c>
      <c r="U389" s="134"/>
      <c r="V389" s="134"/>
      <c r="W389" s="134"/>
      <c r="X389" s="134"/>
    </row>
    <row r="390" spans="1:24" ht="15" customHeight="1">
      <c r="A390" s="288">
        <f t="shared" si="103"/>
        <v>7.1500000000000008E-2</v>
      </c>
      <c r="B390" s="289">
        <f t="shared" si="104"/>
        <v>5.9583333333333337E-3</v>
      </c>
      <c r="C390" s="197">
        <f t="shared" si="105"/>
        <v>31</v>
      </c>
      <c r="D390" s="290">
        <v>368</v>
      </c>
      <c r="E390" s="300">
        <f t="shared" si="115"/>
        <v>0</v>
      </c>
      <c r="F390" s="292">
        <f t="shared" si="106"/>
        <v>0</v>
      </c>
      <c r="G390" s="292">
        <f t="shared" si="107"/>
        <v>0</v>
      </c>
      <c r="H390" s="293">
        <f t="shared" si="108"/>
        <v>0</v>
      </c>
      <c r="I390" s="301">
        <f t="shared" si="116"/>
        <v>0</v>
      </c>
      <c r="J390" s="292">
        <f t="shared" si="109"/>
        <v>0</v>
      </c>
      <c r="K390" s="292">
        <f t="shared" si="110"/>
        <v>0</v>
      </c>
      <c r="L390" s="321">
        <f t="shared" si="119"/>
        <v>0</v>
      </c>
      <c r="M390" s="300">
        <f t="shared" si="117"/>
        <v>0</v>
      </c>
      <c r="N390" s="292">
        <f t="shared" si="111"/>
        <v>0</v>
      </c>
      <c r="O390" s="292">
        <f t="shared" si="112"/>
        <v>0</v>
      </c>
      <c r="P390" s="293">
        <f t="shared" si="101"/>
        <v>0</v>
      </c>
      <c r="Q390" s="301">
        <f t="shared" si="118"/>
        <v>0</v>
      </c>
      <c r="R390" s="292">
        <f t="shared" si="113"/>
        <v>0</v>
      </c>
      <c r="S390" s="292">
        <f t="shared" si="114"/>
        <v>0</v>
      </c>
      <c r="T390" s="321">
        <f t="shared" si="102"/>
        <v>0</v>
      </c>
      <c r="U390" s="134"/>
      <c r="V390" s="134"/>
      <c r="W390" s="134"/>
      <c r="X390" s="134"/>
    </row>
    <row r="391" spans="1:24" ht="15" customHeight="1">
      <c r="A391" s="288">
        <f t="shared" si="103"/>
        <v>7.1500000000000008E-2</v>
      </c>
      <c r="B391" s="289">
        <f t="shared" si="104"/>
        <v>5.9583333333333337E-3</v>
      </c>
      <c r="C391" s="197">
        <f t="shared" si="105"/>
        <v>31</v>
      </c>
      <c r="D391" s="290">
        <v>369</v>
      </c>
      <c r="E391" s="300">
        <f t="shared" si="115"/>
        <v>0</v>
      </c>
      <c r="F391" s="292">
        <f t="shared" si="106"/>
        <v>0</v>
      </c>
      <c r="G391" s="292">
        <f t="shared" si="107"/>
        <v>0</v>
      </c>
      <c r="H391" s="293">
        <f t="shared" si="108"/>
        <v>0</v>
      </c>
      <c r="I391" s="301">
        <f t="shared" si="116"/>
        <v>0</v>
      </c>
      <c r="J391" s="292">
        <f t="shared" si="109"/>
        <v>0</v>
      </c>
      <c r="K391" s="292">
        <f t="shared" si="110"/>
        <v>0</v>
      </c>
      <c r="L391" s="321">
        <f t="shared" si="119"/>
        <v>0</v>
      </c>
      <c r="M391" s="300">
        <f t="shared" si="117"/>
        <v>0</v>
      </c>
      <c r="N391" s="292">
        <f t="shared" si="111"/>
        <v>0</v>
      </c>
      <c r="O391" s="292">
        <f t="shared" si="112"/>
        <v>0</v>
      </c>
      <c r="P391" s="293">
        <f t="shared" si="101"/>
        <v>0</v>
      </c>
      <c r="Q391" s="301">
        <f t="shared" si="118"/>
        <v>0</v>
      </c>
      <c r="R391" s="292">
        <f t="shared" si="113"/>
        <v>0</v>
      </c>
      <c r="S391" s="292">
        <f t="shared" si="114"/>
        <v>0</v>
      </c>
      <c r="T391" s="321">
        <f t="shared" si="102"/>
        <v>0</v>
      </c>
      <c r="U391" s="134"/>
      <c r="V391" s="134"/>
      <c r="W391" s="134"/>
      <c r="X391" s="134"/>
    </row>
    <row r="392" spans="1:24" ht="15" customHeight="1">
      <c r="A392" s="302">
        <f t="shared" si="103"/>
        <v>7.1500000000000008E-2</v>
      </c>
      <c r="B392" s="303">
        <f t="shared" si="104"/>
        <v>5.9583333333333337E-3</v>
      </c>
      <c r="C392" s="223">
        <f t="shared" si="105"/>
        <v>31</v>
      </c>
      <c r="D392" s="304">
        <v>370</v>
      </c>
      <c r="E392" s="305">
        <f t="shared" si="115"/>
        <v>0</v>
      </c>
      <c r="F392" s="306">
        <f t="shared" si="106"/>
        <v>0</v>
      </c>
      <c r="G392" s="306">
        <f t="shared" si="107"/>
        <v>0</v>
      </c>
      <c r="H392" s="307">
        <f t="shared" si="108"/>
        <v>0</v>
      </c>
      <c r="I392" s="308">
        <f t="shared" si="116"/>
        <v>0</v>
      </c>
      <c r="J392" s="306">
        <f t="shared" si="109"/>
        <v>0</v>
      </c>
      <c r="K392" s="306">
        <f t="shared" si="110"/>
        <v>0</v>
      </c>
      <c r="L392" s="323">
        <f t="shared" si="119"/>
        <v>0</v>
      </c>
      <c r="M392" s="305">
        <f t="shared" si="117"/>
        <v>0</v>
      </c>
      <c r="N392" s="306">
        <f t="shared" si="111"/>
        <v>0</v>
      </c>
      <c r="O392" s="306">
        <f t="shared" si="112"/>
        <v>0</v>
      </c>
      <c r="P392" s="307">
        <f t="shared" si="101"/>
        <v>0</v>
      </c>
      <c r="Q392" s="308">
        <f t="shared" si="118"/>
        <v>0</v>
      </c>
      <c r="R392" s="306">
        <f t="shared" si="113"/>
        <v>0</v>
      </c>
      <c r="S392" s="306">
        <f t="shared" si="114"/>
        <v>0</v>
      </c>
      <c r="T392" s="323">
        <f t="shared" si="102"/>
        <v>0</v>
      </c>
      <c r="U392" s="134"/>
      <c r="V392" s="134"/>
      <c r="W392" s="134"/>
      <c r="X392" s="134"/>
    </row>
  </sheetData>
  <conditionalFormatting sqref="F7:F11 F13:F17">
    <cfRule type="cellIs" dxfId="11" priority="1" stopIfTrue="1" operator="equal">
      <formula>-1</formula>
    </cfRule>
  </conditionalFormatting>
  <pageMargins left="0" right="0" top="0" bottom="0" header="0" footer="0"/>
  <pageSetup paperSize="9" orientation="landscape" horizontalDpi="1200" verticalDpi="2048" r:id="rId1"/>
  <headerFooter alignWithMargins="0">
    <oddFooter>&amp;"Helvetica,Regular"&amp;11&amp;P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9"/>
  <sheetViews>
    <sheetView zoomScaleNormal="100" workbookViewId="0">
      <selection activeCell="C10" sqref="C10"/>
    </sheetView>
  </sheetViews>
  <sheetFormatPr defaultRowHeight="15"/>
  <cols>
    <col min="1" max="1" width="5.69921875" customWidth="1"/>
    <col min="2" max="2" width="8.09765625" bestFit="1" customWidth="1"/>
    <col min="4" max="4" width="4" bestFit="1" customWidth="1"/>
    <col min="5" max="5" width="10.296875" bestFit="1" customWidth="1"/>
    <col min="6" max="6" width="6.09765625" bestFit="1" customWidth="1"/>
    <col min="7" max="7" width="9.59765625" customWidth="1"/>
    <col min="8" max="8" width="6.09765625" bestFit="1" customWidth="1"/>
    <col min="10" max="10" width="6.09765625" bestFit="1" customWidth="1"/>
    <col min="12" max="12" width="6.09765625" bestFit="1" customWidth="1"/>
    <col min="14" max="14" width="11.296875" bestFit="1" customWidth="1"/>
    <col min="15" max="15" width="10.296875" bestFit="1" customWidth="1"/>
    <col min="16" max="16" width="13.8984375" bestFit="1" customWidth="1"/>
  </cols>
  <sheetData>
    <row r="1" spans="1:17">
      <c r="A1" s="356"/>
      <c r="F1" s="1828"/>
      <c r="G1" s="1829"/>
      <c r="H1" s="1830"/>
      <c r="I1" s="1830"/>
      <c r="J1" s="1830"/>
      <c r="K1" s="1830"/>
      <c r="L1" s="1831"/>
      <c r="M1" s="1832"/>
    </row>
    <row r="2" spans="1:17">
      <c r="A2" s="356"/>
      <c r="D2" s="356"/>
      <c r="E2" s="1072"/>
      <c r="F2" s="1072"/>
      <c r="G2" s="1072"/>
      <c r="H2" s="1072"/>
      <c r="I2" s="1072"/>
      <c r="J2" s="1072"/>
      <c r="K2" s="1072"/>
      <c r="L2" s="1072"/>
      <c r="M2" s="1072"/>
      <c r="N2" s="1208"/>
      <c r="O2" s="356"/>
      <c r="P2" s="356"/>
    </row>
    <row r="3" spans="1:17">
      <c r="A3" s="1211"/>
      <c r="B3" s="356"/>
      <c r="C3" s="1207"/>
      <c r="P3" s="386"/>
    </row>
    <row r="4" spans="1:17">
      <c r="B4" s="356"/>
      <c r="C4" s="1207"/>
      <c r="E4" s="753"/>
      <c r="F4" s="335"/>
      <c r="G4" s="1209"/>
      <c r="H4" s="335"/>
      <c r="I4" s="1209"/>
      <c r="J4" s="335"/>
      <c r="K4" s="1209"/>
      <c r="L4" s="335"/>
      <c r="M4" s="1209"/>
      <c r="N4" s="1209"/>
      <c r="O4" s="1209"/>
      <c r="P4" s="1209"/>
    </row>
    <row r="5" spans="1:17">
      <c r="B5" s="356"/>
      <c r="C5" s="1207"/>
      <c r="E5" s="753"/>
      <c r="F5" s="335"/>
      <c r="G5" s="1209"/>
      <c r="H5" s="335"/>
      <c r="I5" s="1209"/>
      <c r="J5" s="335"/>
      <c r="K5" s="1209"/>
      <c r="L5" s="335"/>
      <c r="M5" s="1209"/>
      <c r="N5" s="1209"/>
      <c r="O5" s="1209"/>
      <c r="P5" s="1209"/>
      <c r="Q5" s="356"/>
    </row>
    <row r="6" spans="1:17">
      <c r="B6" s="356"/>
      <c r="C6" s="1207"/>
      <c r="E6" s="753"/>
      <c r="F6" s="335"/>
      <c r="G6" s="1209"/>
      <c r="H6" s="335"/>
      <c r="I6" s="1209"/>
      <c r="J6" s="335"/>
      <c r="K6" s="1209"/>
      <c r="L6" s="335"/>
      <c r="M6" s="1209"/>
      <c r="N6" s="1209"/>
      <c r="O6" s="1209"/>
      <c r="P6" s="1209"/>
    </row>
    <row r="7" spans="1:17">
      <c r="B7" s="356"/>
      <c r="C7" s="1207"/>
      <c r="E7" s="753"/>
      <c r="F7" s="335"/>
      <c r="G7" s="1209"/>
      <c r="H7" s="335"/>
      <c r="I7" s="1209"/>
      <c r="J7" s="335"/>
      <c r="K7" s="1209"/>
      <c r="L7" s="335"/>
      <c r="M7" s="1209"/>
      <c r="N7" s="1209"/>
      <c r="O7" s="1209"/>
      <c r="P7" s="1209"/>
    </row>
    <row r="8" spans="1:17">
      <c r="B8" s="356"/>
      <c r="C8" s="1207"/>
      <c r="E8" s="753"/>
      <c r="F8" s="335"/>
      <c r="G8" s="1209"/>
      <c r="H8" s="335"/>
      <c r="I8" s="1209"/>
      <c r="J8" s="335"/>
      <c r="K8" s="1209"/>
      <c r="L8" s="335"/>
      <c r="M8" s="1209"/>
      <c r="N8" s="1209"/>
      <c r="O8" s="1209"/>
      <c r="P8" s="1210"/>
    </row>
    <row r="9" spans="1:17">
      <c r="N9" s="1209"/>
      <c r="O9" s="1209"/>
    </row>
  </sheetData>
  <mergeCells count="4">
    <mergeCell ref="F1:G1"/>
    <mergeCell ref="H1:I1"/>
    <mergeCell ref="J1:K1"/>
    <mergeCell ref="L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H41"/>
  <sheetViews>
    <sheetView tabSelected="1" zoomScale="85" zoomScaleNormal="85" workbookViewId="0">
      <selection activeCell="N19" sqref="N19"/>
    </sheetView>
  </sheetViews>
  <sheetFormatPr defaultColWidth="8.796875" defaultRowHeight="15"/>
  <cols>
    <col min="1" max="1" width="8.296875" style="1491" bestFit="1" customWidth="1"/>
    <col min="2" max="2" width="15.3984375" style="1491" customWidth="1"/>
    <col min="3" max="3" width="3.796875" style="1491" bestFit="1" customWidth="1"/>
    <col min="4" max="4" width="2" style="1491" customWidth="1"/>
    <col min="5" max="5" width="4" style="1491" customWidth="1"/>
    <col min="6" max="6" width="8.5" style="1491" customWidth="1"/>
    <col min="7" max="7" width="13.19921875" style="1491" bestFit="1" customWidth="1"/>
    <col min="8" max="8" width="14.796875" style="1491" customWidth="1"/>
    <col min="9" max="9" width="7.8984375" style="1491" bestFit="1" customWidth="1"/>
    <col min="10" max="10" width="7.59765625" style="1491" customWidth="1"/>
    <col min="11" max="11" width="7.796875" style="1491" customWidth="1"/>
    <col min="12" max="12" width="9.69921875" style="1491" customWidth="1"/>
    <col min="13" max="13" width="11.59765625" style="1491" bestFit="1" customWidth="1"/>
    <col min="14" max="14" width="13.5" style="1491" bestFit="1" customWidth="1"/>
    <col min="15" max="15" width="4.09765625" style="1491" bestFit="1" customWidth="1"/>
    <col min="16" max="16" width="2.09765625" style="1491" bestFit="1" customWidth="1"/>
    <col min="17" max="17" width="4.69921875" style="1491" customWidth="1"/>
    <col min="18" max="18" width="3.8984375" style="1491" bestFit="1" customWidth="1"/>
    <col min="19" max="19" width="22.59765625" style="1491" bestFit="1" customWidth="1"/>
    <col min="20" max="20" width="13.5" style="1491" bestFit="1" customWidth="1"/>
    <col min="21" max="21" width="12.296875" style="1491" bestFit="1" customWidth="1"/>
    <col min="22" max="22" width="9.3984375" style="1491" customWidth="1"/>
    <col min="23" max="23" width="14.5" style="1491" bestFit="1" customWidth="1"/>
    <col min="24" max="24" width="3.09765625" style="1491" customWidth="1"/>
    <col min="25" max="26" width="8.5" style="1491" bestFit="1" customWidth="1"/>
    <col min="27" max="27" width="9.296875" style="1491" bestFit="1" customWidth="1"/>
    <col min="28" max="29" width="7.5" style="1491" bestFit="1" customWidth="1"/>
    <col min="30" max="30" width="6.69921875" style="1491" customWidth="1"/>
    <col min="31" max="31" width="9.19921875" style="1491" customWidth="1"/>
    <col min="32" max="32" width="10.296875" style="905" bestFit="1" customWidth="1"/>
    <col min="33" max="33" width="10.796875" style="1491" customWidth="1"/>
    <col min="34" max="16384" width="8.796875" style="1491"/>
  </cols>
  <sheetData>
    <row r="1" spans="1:33" ht="15.75" thickBot="1"/>
    <row r="2" spans="1:33" ht="15.75" thickBot="1">
      <c r="A2" s="1588" t="s">
        <v>770</v>
      </c>
      <c r="B2" s="1589" t="s">
        <v>142</v>
      </c>
      <c r="C2" s="1590">
        <f>69-39</f>
        <v>30</v>
      </c>
      <c r="D2" s="1591" t="s">
        <v>126</v>
      </c>
      <c r="E2" s="1591" t="s">
        <v>143</v>
      </c>
      <c r="F2" s="1592" t="s">
        <v>147</v>
      </c>
      <c r="G2" s="1593" t="s">
        <v>501</v>
      </c>
      <c r="H2" s="1589" t="s">
        <v>142</v>
      </c>
      <c r="I2" s="1590">
        <f>67-27</f>
        <v>40</v>
      </c>
      <c r="J2" s="1591" t="s">
        <v>126</v>
      </c>
      <c r="K2" s="1591" t="s">
        <v>143</v>
      </c>
      <c r="L2" s="1592" t="s">
        <v>148</v>
      </c>
      <c r="M2" s="1588" t="s">
        <v>502</v>
      </c>
      <c r="N2" s="1594" t="s">
        <v>142</v>
      </c>
      <c r="O2" s="1590">
        <v>30</v>
      </c>
      <c r="P2" s="1595" t="s">
        <v>126</v>
      </c>
      <c r="Q2" s="1596" t="s">
        <v>143</v>
      </c>
      <c r="R2" s="1597" t="s">
        <v>148</v>
      </c>
      <c r="S2" s="1598"/>
      <c r="T2" s="1599" t="s">
        <v>686</v>
      </c>
      <c r="U2" s="1600" t="s">
        <v>687</v>
      </c>
    </row>
    <row r="3" spans="1:33" ht="23.45" customHeight="1" thickBot="1">
      <c r="A3" s="1763" t="s">
        <v>235</v>
      </c>
      <c r="B3" s="1764"/>
      <c r="C3" s="1764"/>
      <c r="D3" s="1764"/>
      <c r="E3" s="1764"/>
      <c r="F3" s="1764"/>
      <c r="G3" s="1764"/>
      <c r="H3" s="1764"/>
      <c r="I3" s="1764"/>
      <c r="J3" s="1764"/>
      <c r="K3" s="1764"/>
      <c r="L3" s="1764"/>
      <c r="M3" s="1764"/>
      <c r="N3" s="1764"/>
      <c r="O3" s="1765"/>
      <c r="P3" s="1755" t="s">
        <v>168</v>
      </c>
      <c r="Q3" s="1756"/>
      <c r="R3" s="1756"/>
      <c r="S3" s="1118"/>
      <c r="T3" s="1296">
        <v>2540000</v>
      </c>
      <c r="U3" s="1601">
        <v>2201680</v>
      </c>
    </row>
    <row r="4" spans="1:33">
      <c r="A4" s="1748" t="s">
        <v>1118</v>
      </c>
      <c r="B4" s="1603">
        <v>30000</v>
      </c>
      <c r="C4" s="1604" t="s">
        <v>151</v>
      </c>
      <c r="D4" s="1605"/>
      <c r="E4" s="1605"/>
      <c r="F4" s="1605"/>
      <c r="G4" s="1606" t="s">
        <v>499</v>
      </c>
      <c r="H4" s="1603"/>
      <c r="I4" s="1604" t="s">
        <v>151</v>
      </c>
      <c r="J4" s="1605"/>
      <c r="K4" s="1605"/>
      <c r="L4" s="1605"/>
      <c r="M4" s="1607" t="s">
        <v>499</v>
      </c>
      <c r="N4" s="1603">
        <v>0</v>
      </c>
      <c r="O4" s="1608" t="s">
        <v>151</v>
      </c>
      <c r="P4" s="1751" t="s">
        <v>684</v>
      </c>
      <c r="Q4" s="1752"/>
      <c r="R4" s="1752"/>
      <c r="S4" s="1118"/>
      <c r="T4" s="1565" t="s">
        <v>302</v>
      </c>
      <c r="U4" s="1609" t="s">
        <v>302</v>
      </c>
      <c r="V4" s="1610"/>
      <c r="W4" s="1611"/>
    </row>
    <row r="5" spans="1:33">
      <c r="A5" s="1602"/>
      <c r="B5" s="1603"/>
      <c r="C5" s="1604" t="s">
        <v>151</v>
      </c>
      <c r="D5" s="1605"/>
      <c r="E5" s="1605"/>
      <c r="F5" s="1605"/>
      <c r="G5" s="1606" t="s">
        <v>500</v>
      </c>
      <c r="H5" s="1603"/>
      <c r="I5" s="1604" t="s">
        <v>151</v>
      </c>
      <c r="J5" s="1605"/>
      <c r="K5" s="1605"/>
      <c r="L5" s="1605"/>
      <c r="M5" s="1607" t="s">
        <v>500</v>
      </c>
      <c r="N5" s="1603">
        <v>0</v>
      </c>
      <c r="O5" s="1608" t="s">
        <v>151</v>
      </c>
      <c r="P5" s="1749" t="s">
        <v>375</v>
      </c>
      <c r="Q5" s="1750"/>
      <c r="R5" s="1750"/>
      <c r="S5" s="1612">
        <f>B15</f>
        <v>1000000</v>
      </c>
      <c r="T5" s="1613">
        <f>S5/T3</f>
        <v>0.39370078740157483</v>
      </c>
      <c r="U5" s="1687">
        <f>S5/U3</f>
        <v>0.45419861196904182</v>
      </c>
      <c r="V5" s="1614"/>
      <c r="W5" s="1615"/>
    </row>
    <row r="6" spans="1:33" ht="15.75" thickBot="1">
      <c r="A6" s="1616" t="s">
        <v>178</v>
      </c>
      <c r="B6" s="1617">
        <f>B4+B5</f>
        <v>30000</v>
      </c>
      <c r="C6" s="1618" t="s">
        <v>151</v>
      </c>
      <c r="D6" s="1619"/>
      <c r="E6" s="1619"/>
      <c r="F6" s="1619"/>
      <c r="G6" s="1620" t="s">
        <v>178</v>
      </c>
      <c r="H6" s="1617">
        <f>H4+H5</f>
        <v>0</v>
      </c>
      <c r="I6" s="1618" t="s">
        <v>151</v>
      </c>
      <c r="J6" s="1619"/>
      <c r="K6" s="1619"/>
      <c r="L6" s="1619"/>
      <c r="M6" s="1620" t="s">
        <v>178</v>
      </c>
      <c r="N6" s="1621">
        <f>N4+N5</f>
        <v>0</v>
      </c>
      <c r="O6" s="1622" t="s">
        <v>151</v>
      </c>
      <c r="P6" s="1749" t="s">
        <v>685</v>
      </c>
      <c r="Q6" s="1750"/>
      <c r="R6" s="1750"/>
      <c r="S6" s="1612">
        <f>B21</f>
        <v>1020980</v>
      </c>
      <c r="T6" s="1623">
        <f>S6/T3</f>
        <v>0.40196062992125986</v>
      </c>
      <c r="U6" s="1687">
        <f>S6/U3</f>
        <v>0.46372769884815235</v>
      </c>
    </row>
    <row r="7" spans="1:33" ht="22.15" customHeight="1" thickBot="1">
      <c r="A7" s="1763" t="s">
        <v>1094</v>
      </c>
      <c r="B7" s="1764"/>
      <c r="C7" s="1764"/>
      <c r="D7" s="1764"/>
      <c r="E7" s="1764"/>
      <c r="F7" s="1764"/>
      <c r="G7" s="1764"/>
      <c r="H7" s="1764"/>
      <c r="I7" s="1764"/>
      <c r="J7" s="1764"/>
      <c r="K7" s="1764"/>
      <c r="L7" s="1764"/>
      <c r="M7" s="1764"/>
      <c r="N7" s="1764"/>
      <c r="O7" s="1765"/>
      <c r="P7" s="1751" t="s">
        <v>315</v>
      </c>
      <c r="Q7" s="1752"/>
      <c r="R7" s="1752"/>
      <c r="S7" s="1118"/>
      <c r="T7" s="1624"/>
      <c r="U7" s="1625"/>
    </row>
    <row r="8" spans="1:33">
      <c r="A8" s="1606"/>
      <c r="B8" s="1603"/>
      <c r="C8" s="1604" t="s">
        <v>151</v>
      </c>
      <c r="D8" s="1605"/>
      <c r="E8" s="1605"/>
      <c r="F8" s="1605"/>
      <c r="G8" s="1606"/>
      <c r="H8" s="1603"/>
      <c r="I8" s="1604" t="s">
        <v>151</v>
      </c>
      <c r="J8" s="1605"/>
      <c r="K8" s="1605"/>
      <c r="L8" s="1605"/>
      <c r="M8" s="1606" t="s">
        <v>503</v>
      </c>
      <c r="N8" s="1603">
        <v>0</v>
      </c>
      <c r="O8" s="1626" t="s">
        <v>151</v>
      </c>
      <c r="P8" s="1749" t="s">
        <v>376</v>
      </c>
      <c r="Q8" s="1750"/>
      <c r="R8" s="1750"/>
      <c r="S8" s="1612">
        <f>B24</f>
        <v>0</v>
      </c>
      <c r="T8" s="1613">
        <f>S8/T3</f>
        <v>0</v>
      </c>
      <c r="U8" s="1687">
        <f>S8/U3</f>
        <v>0</v>
      </c>
    </row>
    <row r="9" spans="1:33">
      <c r="A9" s="1606"/>
      <c r="B9" s="1603"/>
      <c r="C9" s="1604" t="s">
        <v>151</v>
      </c>
      <c r="D9" s="1605"/>
      <c r="E9" s="1605"/>
      <c r="F9" s="1605"/>
      <c r="G9" s="1606"/>
      <c r="H9" s="1603">
        <v>0</v>
      </c>
      <c r="I9" s="1604" t="s">
        <v>151</v>
      </c>
      <c r="J9" s="1605"/>
      <c r="K9" s="1605"/>
      <c r="L9" s="1605"/>
      <c r="M9" s="1606" t="s">
        <v>504</v>
      </c>
      <c r="N9" s="1603">
        <v>0</v>
      </c>
      <c r="O9" s="1626" t="s">
        <v>151</v>
      </c>
      <c r="P9" s="1749" t="s">
        <v>688</v>
      </c>
      <c r="Q9" s="1750"/>
      <c r="R9" s="1750"/>
      <c r="S9" s="1612">
        <f>B30</f>
        <v>0</v>
      </c>
      <c r="T9" s="1623">
        <f>S9/T3</f>
        <v>0</v>
      </c>
      <c r="U9" s="1687">
        <f>S9/U3</f>
        <v>0</v>
      </c>
    </row>
    <row r="10" spans="1:33" ht="15.75" thickBot="1">
      <c r="A10" s="1616" t="s">
        <v>178</v>
      </c>
      <c r="B10" s="1617">
        <f>B8+B9</f>
        <v>0</v>
      </c>
      <c r="C10" s="1618" t="s">
        <v>151</v>
      </c>
      <c r="D10" s="1619"/>
      <c r="E10" s="1619"/>
      <c r="F10" s="1619"/>
      <c r="G10" s="1620" t="s">
        <v>178</v>
      </c>
      <c r="H10" s="1617">
        <f>H8+H9</f>
        <v>0</v>
      </c>
      <c r="I10" s="1618" t="s">
        <v>151</v>
      </c>
      <c r="L10" s="1494" t="s">
        <v>1117</v>
      </c>
      <c r="M10" s="1620" t="s">
        <v>178</v>
      </c>
      <c r="N10" s="1617">
        <f>N8+N9</f>
        <v>0</v>
      </c>
      <c r="O10" s="1627" t="s">
        <v>151</v>
      </c>
      <c r="P10" s="1751" t="s">
        <v>150</v>
      </c>
      <c r="Q10" s="1752"/>
      <c r="R10" s="1752"/>
      <c r="S10" s="1118"/>
      <c r="T10" s="1565"/>
      <c r="U10" s="1609"/>
    </row>
    <row r="11" spans="1:33" ht="15.75" thickBot="1">
      <c r="A11" s="1766" t="s">
        <v>160</v>
      </c>
      <c r="B11" s="1767"/>
      <c r="C11" s="1767"/>
      <c r="D11" s="1767"/>
      <c r="E11" s="1767"/>
      <c r="F11" s="1767"/>
      <c r="G11" s="1767"/>
      <c r="H11" s="1696">
        <f>B6+H6+N6</f>
        <v>30000</v>
      </c>
      <c r="I11" s="1604" t="s">
        <v>151</v>
      </c>
      <c r="J11" s="1770" t="s">
        <v>1042</v>
      </c>
      <c r="K11" s="1771"/>
      <c r="L11" s="1695" t="s">
        <v>1041</v>
      </c>
      <c r="M11" s="1628" t="s">
        <v>497</v>
      </c>
      <c r="N11" s="1629">
        <f>(H13+H12)/H11</f>
        <v>0.21766666666666667</v>
      </c>
      <c r="O11" s="1630"/>
      <c r="P11" s="1753" t="s">
        <v>689</v>
      </c>
      <c r="Q11" s="1754"/>
      <c r="R11" s="1754"/>
      <c r="S11" s="1612">
        <f>S5+S8</f>
        <v>1000000</v>
      </c>
      <c r="T11" s="1613">
        <f>S11/T3</f>
        <v>0.39370078740157483</v>
      </c>
      <c r="U11" s="1687">
        <f>S11/U3</f>
        <v>0.45419861196904182</v>
      </c>
    </row>
    <row r="12" spans="1:33" ht="15.75" thickBot="1">
      <c r="A12" s="1757" t="s">
        <v>505</v>
      </c>
      <c r="B12" s="1758"/>
      <c r="C12" s="1758"/>
      <c r="D12" s="1758"/>
      <c r="E12" s="1758"/>
      <c r="F12" s="1758"/>
      <c r="G12" s="1758"/>
      <c r="H12" s="1696">
        <f>B10+H10+N10</f>
        <v>0</v>
      </c>
      <c r="I12" s="1604" t="s">
        <v>151</v>
      </c>
      <c r="J12" s="1772">
        <f>IF(N11&gt;L12,((H12+H13)/L12),0)</f>
        <v>0</v>
      </c>
      <c r="K12" s="1773"/>
      <c r="L12" s="1631">
        <v>0.7</v>
      </c>
      <c r="M12" s="1632" t="s">
        <v>496</v>
      </c>
      <c r="N12" s="1633">
        <f>H11-H12-H13</f>
        <v>23470</v>
      </c>
      <c r="O12" s="1634" t="s">
        <v>151</v>
      </c>
      <c r="P12" s="1753" t="s">
        <v>690</v>
      </c>
      <c r="Q12" s="1754"/>
      <c r="R12" s="1754"/>
      <c r="S12" s="1612">
        <f>B21+B30</f>
        <v>1020980</v>
      </c>
      <c r="T12" s="1623">
        <f>S12/T3</f>
        <v>0.40196062992125986</v>
      </c>
      <c r="U12" s="1687">
        <f>S12/U3</f>
        <v>0.46372769884815235</v>
      </c>
    </row>
    <row r="13" spans="1:33" ht="18.75" customHeight="1" thickBot="1">
      <c r="A13" s="1757" t="s">
        <v>512</v>
      </c>
      <c r="B13" s="1758"/>
      <c r="C13" s="1758"/>
      <c r="D13" s="1758"/>
      <c r="E13" s="1758"/>
      <c r="F13" s="1758"/>
      <c r="G13" s="1758"/>
      <c r="H13" s="1696">
        <f>G30+G21</f>
        <v>6530</v>
      </c>
      <c r="I13" s="1604" t="s">
        <v>151</v>
      </c>
      <c r="J13" s="1774">
        <f>IF(N11&gt;L12,((H12+H13)/L12-H11),0)</f>
        <v>0</v>
      </c>
      <c r="K13" s="1775"/>
      <c r="L13" s="1635" t="s">
        <v>1093</v>
      </c>
      <c r="M13" s="1759" t="s">
        <v>513</v>
      </c>
      <c r="N13" s="1760"/>
      <c r="O13" s="1761"/>
      <c r="P13" s="1118"/>
      <c r="Q13" s="1118"/>
      <c r="R13" s="1480"/>
      <c r="S13" s="1684"/>
      <c r="T13" s="1685"/>
      <c r="U13" s="1686"/>
      <c r="V13" s="1636"/>
      <c r="W13" s="1637"/>
      <c r="X13" s="1638"/>
      <c r="Y13" s="1639" t="s">
        <v>145</v>
      </c>
      <c r="Z13" s="1640"/>
      <c r="AA13" s="1640"/>
      <c r="AB13" s="1641" t="s">
        <v>742</v>
      </c>
      <c r="AC13" s="1641"/>
      <c r="AD13" s="1641"/>
      <c r="AE13" s="1638"/>
      <c r="AF13" s="1642"/>
      <c r="AG13" s="1497"/>
    </row>
    <row r="14" spans="1:33" ht="19.5">
      <c r="A14" s="1768" t="s">
        <v>359</v>
      </c>
      <c r="B14" s="1769"/>
      <c r="C14" s="1769"/>
      <c r="D14" s="1769"/>
      <c r="E14" s="1769"/>
      <c r="F14" s="1769"/>
      <c r="G14" s="1769"/>
      <c r="H14" s="1769"/>
      <c r="I14" s="1769"/>
      <c r="J14" s="1769"/>
      <c r="K14" s="1769"/>
      <c r="L14" s="1643" t="s">
        <v>52</v>
      </c>
      <c r="M14" s="1643" t="s">
        <v>288</v>
      </c>
      <c r="N14" s="1644" t="s">
        <v>510</v>
      </c>
      <c r="O14" s="1118"/>
      <c r="P14" s="1118"/>
      <c r="Q14" s="1118"/>
      <c r="R14" s="1480"/>
      <c r="S14" s="1645"/>
      <c r="T14" s="1679"/>
      <c r="U14" s="1652"/>
      <c r="V14" s="1484"/>
      <c r="W14" s="1646"/>
      <c r="X14" s="1121" t="s">
        <v>375</v>
      </c>
      <c r="Y14" s="1647" t="s">
        <v>147</v>
      </c>
      <c r="Z14" s="1647" t="s">
        <v>148</v>
      </c>
      <c r="AA14" s="1648" t="s">
        <v>744</v>
      </c>
      <c r="AB14" s="1647" t="s">
        <v>147</v>
      </c>
      <c r="AC14" s="1647" t="s">
        <v>148</v>
      </c>
      <c r="AD14" s="1648" t="s">
        <v>744</v>
      </c>
      <c r="AE14" s="1489"/>
      <c r="AF14" s="1490"/>
    </row>
    <row r="15" spans="1:33">
      <c r="A15" s="1689" t="s">
        <v>359</v>
      </c>
      <c r="B15" s="1296">
        <v>1000000</v>
      </c>
      <c r="C15" s="1604" t="s">
        <v>151</v>
      </c>
      <c r="D15" s="1605"/>
      <c r="E15" s="1784" t="s">
        <v>506</v>
      </c>
      <c r="F15" s="1784"/>
      <c r="G15" s="1120">
        <v>35</v>
      </c>
      <c r="H15" s="1604" t="s">
        <v>746</v>
      </c>
      <c r="I15" s="1605"/>
      <c r="J15" s="1605"/>
      <c r="K15" s="1605"/>
      <c r="L15" s="1479" t="s">
        <v>761</v>
      </c>
      <c r="M15" s="1132"/>
      <c r="N15" s="1649">
        <v>3.2899999999999999E-2</v>
      </c>
      <c r="O15" s="1118"/>
      <c r="P15" s="1118"/>
      <c r="Q15" s="1118"/>
      <c r="R15" s="1480"/>
      <c r="S15" s="1645"/>
      <c r="T15" s="1680"/>
      <c r="U15" s="1681"/>
      <c r="V15" s="1484"/>
      <c r="W15" s="1646"/>
      <c r="X15" s="1122">
        <v>1</v>
      </c>
      <c r="Y15" s="1486">
        <f>VLOOKUP(G17,'อัตรา mrta'!$A$6:$AR$36,C2-18,0)</f>
        <v>1.6420000000000001E-2</v>
      </c>
      <c r="Z15" s="1688">
        <f>VLOOKUP(G17,'อัตรา mrta'!$A$41:$AR$71,C2-18,0)</f>
        <v>5.6800000000000002E-3</v>
      </c>
      <c r="AA15" s="1487">
        <f>IF(F2="หญิง",Z15,Y15)</f>
        <v>1.6420000000000001E-2</v>
      </c>
      <c r="AB15" s="1488">
        <f>VLOOKUP(G17,'อัตรา mrta+'!$A$6:$AR$36,C2-18,0)</f>
        <v>2.0979999999999999E-2</v>
      </c>
      <c r="AC15" s="1488">
        <f>VLOOKUP(G17,'อัตรา mrta+'!$A$41:$AR$71,C2-18,0)</f>
        <v>1.0240000000000001E-2</v>
      </c>
      <c r="AD15" s="1487">
        <f>IF(F2="หญิง",AC15,AB15)</f>
        <v>2.0979999999999999E-2</v>
      </c>
      <c r="AE15" s="1489">
        <f>IF(J17="NoMRTA",0,IF(J17="MRTA",AA15,AD15))</f>
        <v>2.0979999999999999E-2</v>
      </c>
      <c r="AF15" s="1490"/>
    </row>
    <row r="16" spans="1:33">
      <c r="A16" s="1690"/>
      <c r="B16" s="1697" t="s">
        <v>507</v>
      </c>
      <c r="C16" s="1605"/>
      <c r="D16" s="1605"/>
      <c r="E16" s="1605"/>
      <c r="F16" s="1605"/>
      <c r="G16" s="1119" t="s">
        <v>126</v>
      </c>
      <c r="H16" s="1119" t="s">
        <v>292</v>
      </c>
      <c r="I16" s="1650" t="s">
        <v>509</v>
      </c>
      <c r="J16" s="1119" t="s">
        <v>759</v>
      </c>
      <c r="K16" s="1651" t="s">
        <v>510</v>
      </c>
      <c r="L16" s="1479" t="s">
        <v>762</v>
      </c>
      <c r="M16" s="1132"/>
      <c r="N16" s="1649">
        <v>3.2899999999999999E-2</v>
      </c>
      <c r="O16" s="1118"/>
      <c r="P16" s="1118"/>
      <c r="Q16" s="1118"/>
      <c r="R16" s="1480"/>
      <c r="S16" s="1645"/>
      <c r="T16" s="1482"/>
      <c r="U16" s="1652"/>
      <c r="V16" s="1484"/>
      <c r="W16" s="1646"/>
      <c r="X16" s="1123">
        <v>2</v>
      </c>
      <c r="Y16" s="1486">
        <f>VLOOKUP(G18,'อัตรา mrta'!$A$6:$AR$36,I2-18,0)</f>
        <v>2.1319999999999999E-2</v>
      </c>
      <c r="Z16" s="1486">
        <f>VLOOKUP(G18,'อัตรา mrta'!$A$41:$AR$71,I2-18,0)</f>
        <v>8.2799999999999992E-3</v>
      </c>
      <c r="AA16" s="1487">
        <f>IF(L2="หญิง",Z16,Y16)</f>
        <v>8.2799999999999992E-3</v>
      </c>
      <c r="AB16" s="1488">
        <f>VLOOKUP(G18,'อัตรา mrta+'!$A$6:$AR$36,I2-18,0)</f>
        <v>2.5069999999999999E-2</v>
      </c>
      <c r="AC16" s="1488">
        <f>VLOOKUP(G18,'อัตรา mrta+'!$A$41:$AR$71,I2-18,0)</f>
        <v>1.2030000000000001E-2</v>
      </c>
      <c r="AD16" s="1487">
        <f>IF(L2="หญิง",AC16,AB16)</f>
        <v>1.2030000000000001E-2</v>
      </c>
      <c r="AE16" s="1489"/>
      <c r="AF16" s="1490"/>
    </row>
    <row r="17" spans="1:34" ht="18" customHeight="1">
      <c r="A17" s="1698" t="s">
        <v>498</v>
      </c>
      <c r="B17" s="1476">
        <f>H17*I17</f>
        <v>20980</v>
      </c>
      <c r="C17" s="1604" t="s">
        <v>151</v>
      </c>
      <c r="D17" s="1605"/>
      <c r="E17" s="1604" t="s">
        <v>508</v>
      </c>
      <c r="F17" s="1605"/>
      <c r="G17" s="1120">
        <v>10</v>
      </c>
      <c r="H17" s="1477">
        <f>$B$15*K17</f>
        <v>1000000</v>
      </c>
      <c r="I17" s="1566">
        <f>IF(J17="NoMRTA",0,IF(J17="MRTA",AA15,AD15))</f>
        <v>2.0979999999999999E-2</v>
      </c>
      <c r="J17" s="1117" t="s">
        <v>742</v>
      </c>
      <c r="K17" s="1478">
        <v>1</v>
      </c>
      <c r="L17" s="1479" t="s">
        <v>72</v>
      </c>
      <c r="M17" s="1132"/>
      <c r="N17" s="1649">
        <v>3.2899999999999999E-2</v>
      </c>
      <c r="O17" s="1118"/>
      <c r="P17" s="1118"/>
      <c r="Q17" s="1118"/>
      <c r="R17" s="1480"/>
      <c r="S17" s="1481"/>
      <c r="T17" s="1482"/>
      <c r="U17" s="1483"/>
      <c r="V17" s="1484"/>
      <c r="W17" s="1485"/>
      <c r="X17" s="1124">
        <v>3</v>
      </c>
      <c r="Y17" s="1486">
        <f>VLOOKUP(G19,'อัตรา mrta'!$A$6:$AR$36,O2-18,0)</f>
        <v>1.2630000000000001E-2</v>
      </c>
      <c r="Z17" s="1486">
        <f>VLOOKUP(G19,'อัตรา mrta'!$A$41:$AR$71,O2-18,0)</f>
        <v>4.3400000000000001E-3</v>
      </c>
      <c r="AA17" s="1487">
        <f>IF(R2="หญิง",Z17,Y17)</f>
        <v>4.3400000000000001E-3</v>
      </c>
      <c r="AB17" s="1488">
        <f>VLOOKUP(G19,'อัตรา mrta+'!$A$6:$AR$36,O2-18,0)</f>
        <v>1.6379999999999999E-2</v>
      </c>
      <c r="AC17" s="1488">
        <f>VLOOKUP(G19,'อัตรา mrta+'!$A$41:$AR$71,O2-18,0)</f>
        <v>8.09E-3</v>
      </c>
      <c r="AD17" s="1487">
        <f>IF(R2="หญิง",AC17,AB17)</f>
        <v>8.09E-3</v>
      </c>
      <c r="AE17" s="1489"/>
      <c r="AF17" s="1490"/>
    </row>
    <row r="18" spans="1:34">
      <c r="A18" s="1698" t="s">
        <v>501</v>
      </c>
      <c r="B18" s="1476">
        <f>H18*I18</f>
        <v>0</v>
      </c>
      <c r="C18" s="1604" t="s">
        <v>151</v>
      </c>
      <c r="D18" s="1605"/>
      <c r="E18" s="1604" t="s">
        <v>508</v>
      </c>
      <c r="F18" s="1605"/>
      <c r="G18" s="1120">
        <v>8</v>
      </c>
      <c r="H18" s="1477">
        <f>$B$15*K18</f>
        <v>1000000</v>
      </c>
      <c r="I18" s="1566">
        <f>IF(J18="NoMRTA",0,IF(J18="MRTA",AA16,AD16))</f>
        <v>0</v>
      </c>
      <c r="J18" s="1117" t="s">
        <v>743</v>
      </c>
      <c r="K18" s="1478">
        <v>1</v>
      </c>
      <c r="L18" s="1479" t="s">
        <v>73</v>
      </c>
      <c r="M18" s="1132"/>
      <c r="N18" s="1649">
        <v>3.2899999999999999E-2</v>
      </c>
      <c r="O18" s="1118"/>
      <c r="P18" s="1118"/>
      <c r="Q18" s="1118"/>
      <c r="R18" s="1480"/>
      <c r="S18" s="1481">
        <v>8.5250000000000004</v>
      </c>
      <c r="T18" s="1653"/>
      <c r="U18" s="1654"/>
      <c r="V18" s="1484"/>
      <c r="W18" s="1655"/>
      <c r="X18" s="1656">
        <v>4</v>
      </c>
      <c r="Y18" s="1657">
        <f>VLOOKUP(G26,'อัตรา mrta'!$A$6:$AR$36,C2-18,0)</f>
        <v>1.6420000000000001E-2</v>
      </c>
      <c r="Z18" s="1657">
        <f>VLOOKUP(G26,'อัตรา mrta'!$A$41:$AR$71,C2-18,0)</f>
        <v>5.6800000000000002E-3</v>
      </c>
      <c r="AA18" s="1487">
        <f>IF(F2="หญิง",Z18,Y18)</f>
        <v>1.6420000000000001E-2</v>
      </c>
      <c r="AB18" s="1657">
        <f>VLOOKUP(G26,'อัตรา mrta+'!$A$6:$AR$36,C2-18,0)</f>
        <v>2.0979999999999999E-2</v>
      </c>
      <c r="AC18" s="1657">
        <f>VLOOKUP(G26,'อัตรา mrta+'!$A$41:$AR$71,C2-18,0)</f>
        <v>1.0240000000000001E-2</v>
      </c>
      <c r="AD18" s="1487">
        <f>IF(F2="หญิง",AC18,AB18)</f>
        <v>2.0979999999999999E-2</v>
      </c>
      <c r="AE18" s="1489"/>
      <c r="AF18" s="1490"/>
    </row>
    <row r="19" spans="1:34">
      <c r="A19" s="1698" t="s">
        <v>502</v>
      </c>
      <c r="B19" s="1476">
        <f>H19*I19</f>
        <v>0</v>
      </c>
      <c r="C19" s="1604" t="s">
        <v>151</v>
      </c>
      <c r="D19" s="1605"/>
      <c r="E19" s="1604" t="s">
        <v>508</v>
      </c>
      <c r="F19" s="1605"/>
      <c r="G19" s="1120">
        <v>8</v>
      </c>
      <c r="H19" s="1477">
        <f>$B$15*K19</f>
        <v>1000000</v>
      </c>
      <c r="I19" s="1566">
        <f>IF(J19="NoMRTA",0,IF(J19="MRTA",AA17,AD17))</f>
        <v>0</v>
      </c>
      <c r="J19" s="1117" t="s">
        <v>743</v>
      </c>
      <c r="K19" s="1478">
        <v>1</v>
      </c>
      <c r="L19" s="1479" t="s">
        <v>289</v>
      </c>
      <c r="M19" s="1132"/>
      <c r="N19" s="1649">
        <v>6.5250000000000002E-2</v>
      </c>
      <c r="O19" s="1118"/>
      <c r="P19" s="1118"/>
      <c r="Q19" s="1118"/>
      <c r="R19" s="1480"/>
      <c r="S19" s="1730"/>
      <c r="T19" s="1731"/>
      <c r="U19" s="1658"/>
      <c r="V19" s="1659"/>
      <c r="W19" s="1655"/>
      <c r="X19" s="1125">
        <v>5</v>
      </c>
      <c r="Y19" s="1657">
        <f>VLOOKUP(G27,'อัตรา mrta'!$A$6:$AR$36,I2-18,0)</f>
        <v>2.8129999999999999E-2</v>
      </c>
      <c r="Z19" s="1657">
        <f>VLOOKUP(G27,'อัตรา mrta'!$A$41:$AR$71,I2-18,0)</f>
        <v>1.106E-2</v>
      </c>
      <c r="AA19" s="1487">
        <f>IF(L2="หญิง",Z19,Y19)</f>
        <v>1.106E-2</v>
      </c>
      <c r="AB19" s="1657">
        <f>VLOOKUP(G27,'อัตรา mrta+'!$A$6:$AR$36,I2-18,0)</f>
        <v>3.2689999999999997E-2</v>
      </c>
      <c r="AC19" s="1657">
        <f>VLOOKUP(G27,'อัตรา mrta+'!$A$41:$AR$71,I2-18,0)</f>
        <v>1.562E-2</v>
      </c>
      <c r="AD19" s="1487">
        <f>IF(L2="หญิง",AC19,AB19)</f>
        <v>1.562E-2</v>
      </c>
      <c r="AE19" s="1489"/>
      <c r="AF19" s="1490"/>
    </row>
    <row r="20" spans="1:34">
      <c r="A20" s="1699" t="s">
        <v>281</v>
      </c>
      <c r="B20" s="1296"/>
      <c r="C20" s="1604" t="s">
        <v>151</v>
      </c>
      <c r="D20" s="1605"/>
      <c r="E20" s="1604" t="s">
        <v>508</v>
      </c>
      <c r="F20" s="1605"/>
      <c r="G20" s="1120">
        <v>9</v>
      </c>
      <c r="H20" s="1477">
        <v>2312990</v>
      </c>
      <c r="I20" s="1605"/>
      <c r="J20" s="1605"/>
      <c r="K20" s="1605"/>
      <c r="L20" s="1660" t="s">
        <v>516</v>
      </c>
      <c r="M20" s="1660" t="s">
        <v>517</v>
      </c>
      <c r="N20" s="1700" t="s">
        <v>518</v>
      </c>
      <c r="O20" s="1118"/>
      <c r="P20" s="1118"/>
      <c r="Q20" s="1118"/>
      <c r="R20" s="1480"/>
      <c r="S20" s="1732"/>
      <c r="T20" s="1733"/>
      <c r="U20" s="1658"/>
      <c r="V20" s="1655"/>
      <c r="W20" s="1655"/>
      <c r="X20" s="1125">
        <v>6</v>
      </c>
      <c r="Y20" s="1657">
        <f>VLOOKUP(G28,'อัตรา mrta'!$A$6:$AR$36,O2-18,0)</f>
        <v>1.6420000000000001E-2</v>
      </c>
      <c r="Z20" s="1657">
        <f>VLOOKUP(G28,'อัตรา mrta'!$A$41:$AR$71,O2-18,0)</f>
        <v>5.6800000000000002E-3</v>
      </c>
      <c r="AA20" s="1487">
        <f>IF(R2="หญิง",Z20,Y20)</f>
        <v>5.6800000000000002E-3</v>
      </c>
      <c r="AB20" s="1657">
        <f>VLOOKUP(G28,'อัตรา mrta+'!$A$6:$AR$36,O2-18,0)</f>
        <v>2.0979999999999999E-2</v>
      </c>
      <c r="AC20" s="1657">
        <f>VLOOKUP(G28,'อัตรา mrta+'!$A$41:$AR$71,O2-18,0)</f>
        <v>1.0240000000000001E-2</v>
      </c>
      <c r="AD20" s="1487">
        <f>IF(R2="หญิง",AC20,AB20)</f>
        <v>1.0240000000000001E-2</v>
      </c>
      <c r="AE20" s="1489"/>
      <c r="AF20" s="1490"/>
    </row>
    <row r="21" spans="1:34" ht="15.75" thickBot="1">
      <c r="A21" s="1691" t="s">
        <v>150</v>
      </c>
      <c r="B21" s="1661">
        <f>B15+B17+B18+B19+B20</f>
        <v>1020980</v>
      </c>
      <c r="C21" s="1618" t="s">
        <v>151</v>
      </c>
      <c r="D21" s="1619"/>
      <c r="E21" s="1782" t="s">
        <v>170</v>
      </c>
      <c r="F21" s="1783"/>
      <c r="G21" s="1663">
        <f>'ตารางผ่อนวงเงินที่ 1'!F24</f>
        <v>6530</v>
      </c>
      <c r="H21" s="1618" t="s">
        <v>151</v>
      </c>
      <c r="I21" s="1619"/>
      <c r="J21" s="1619"/>
      <c r="K21" s="1619"/>
      <c r="L21" s="1664">
        <f>(N15/12*3+N16/12*9+N17+N18)/3</f>
        <v>3.2899999999999999E-2</v>
      </c>
      <c r="M21" s="1664">
        <f>(N16/12*9+N17+N18+N19*2)/5</f>
        <v>4.4194999999999998E-2</v>
      </c>
      <c r="N21" s="1665">
        <f>((N15/12*3)+(N16/12*9)+N17+N18+N19*(G15-3))/G15</f>
        <v>6.2477142857142863E-2</v>
      </c>
      <c r="O21" s="1118"/>
      <c r="P21" s="1118"/>
      <c r="Q21" s="1666"/>
      <c r="R21" s="1480"/>
      <c r="S21" s="1734"/>
      <c r="T21" s="1733"/>
      <c r="U21" s="1742"/>
      <c r="V21" s="1655"/>
      <c r="W21" s="1655"/>
      <c r="X21" s="1489"/>
      <c r="Y21" s="1489"/>
      <c r="Z21" s="1489"/>
      <c r="AA21" s="1489"/>
      <c r="AB21" s="1489"/>
      <c r="AC21" s="1489"/>
      <c r="AD21" s="1489"/>
      <c r="AE21" s="1489"/>
      <c r="AF21" s="1490"/>
    </row>
    <row r="22" spans="1:34" ht="29.25" customHeight="1" thickBot="1">
      <c r="A22" s="1690"/>
      <c r="B22" s="1605"/>
      <c r="C22" s="1605"/>
      <c r="D22" s="1605"/>
      <c r="E22" s="1605"/>
      <c r="F22" s="1605"/>
      <c r="G22" s="1605"/>
      <c r="H22" s="1762"/>
      <c r="I22" s="1762"/>
      <c r="J22" s="1762"/>
      <c r="K22" s="1762"/>
      <c r="L22" s="1605"/>
      <c r="M22" s="1605"/>
      <c r="N22" s="1605"/>
      <c r="O22" s="1118"/>
      <c r="P22" s="1118"/>
      <c r="Q22" s="1666"/>
      <c r="R22" s="1480"/>
      <c r="S22" s="1732"/>
      <c r="T22" s="1733"/>
      <c r="U22" s="1683"/>
      <c r="V22" s="1655"/>
      <c r="W22" s="1655"/>
      <c r="X22" s="1489"/>
      <c r="Y22" s="1489"/>
      <c r="Z22" s="1489"/>
      <c r="AA22" s="1489"/>
      <c r="AB22" s="1489"/>
      <c r="AC22" s="1489"/>
      <c r="AD22" s="1489"/>
      <c r="AE22" s="1489"/>
      <c r="AF22" s="1490"/>
    </row>
    <row r="23" spans="1:34" ht="19.5">
      <c r="A23" s="1788" t="s">
        <v>315</v>
      </c>
      <c r="B23" s="1789"/>
      <c r="C23" s="1789"/>
      <c r="D23" s="1789"/>
      <c r="E23" s="1789"/>
      <c r="F23" s="1789"/>
      <c r="G23" s="1789"/>
      <c r="H23" s="1789"/>
      <c r="I23" s="1789"/>
      <c r="J23" s="1789"/>
      <c r="K23" s="1790"/>
      <c r="L23" s="1643" t="s">
        <v>52</v>
      </c>
      <c r="M23" s="1643" t="s">
        <v>288</v>
      </c>
      <c r="N23" s="1644" t="s">
        <v>510</v>
      </c>
      <c r="O23" s="1118"/>
      <c r="P23" s="1118"/>
      <c r="Q23" s="1118"/>
      <c r="R23" s="1480"/>
      <c r="S23" s="1734"/>
      <c r="T23" s="1733"/>
      <c r="U23" s="1681"/>
      <c r="V23" s="1655"/>
      <c r="W23" s="1655"/>
      <c r="X23" s="1489"/>
      <c r="Y23" s="1489"/>
      <c r="Z23" s="1489"/>
      <c r="AA23" s="1489"/>
      <c r="AB23" s="1489"/>
      <c r="AC23" s="1489"/>
      <c r="AD23" s="1489"/>
      <c r="AE23" s="1489"/>
      <c r="AF23" s="1490"/>
    </row>
    <row r="24" spans="1:34">
      <c r="A24" s="1689" t="s">
        <v>315</v>
      </c>
      <c r="B24" s="1296">
        <v>0</v>
      </c>
      <c r="C24" s="1604" t="s">
        <v>151</v>
      </c>
      <c r="D24" s="1605"/>
      <c r="E24" s="1785" t="s">
        <v>506</v>
      </c>
      <c r="F24" s="1785"/>
      <c r="G24" s="1120">
        <v>35</v>
      </c>
      <c r="H24" s="1604" t="s">
        <v>746</v>
      </c>
      <c r="I24" s="1605"/>
      <c r="J24" s="1605"/>
      <c r="K24" s="1693"/>
      <c r="L24" s="1479" t="s">
        <v>761</v>
      </c>
      <c r="M24" s="1132" t="s">
        <v>1096</v>
      </c>
      <c r="N24" s="1649">
        <v>5.3900000000000003E-2</v>
      </c>
      <c r="O24" s="1118"/>
      <c r="P24" s="1118"/>
      <c r="Q24" s="1118"/>
      <c r="R24" s="1480"/>
      <c r="S24" s="1735"/>
      <c r="T24" s="1733"/>
      <c r="U24" s="1667"/>
      <c r="V24" s="1637"/>
      <c r="W24" s="1636"/>
      <c r="X24" s="1668"/>
      <c r="Y24" s="1668"/>
      <c r="Z24" s="1668"/>
      <c r="AA24" s="1668"/>
      <c r="AB24" s="1668"/>
      <c r="AC24" s="1668"/>
      <c r="AD24" s="1668"/>
      <c r="AE24" s="1668"/>
      <c r="AF24" s="1669"/>
      <c r="AG24" s="1497"/>
    </row>
    <row r="25" spans="1:34">
      <c r="A25" s="1692"/>
      <c r="B25" s="1697" t="s">
        <v>507</v>
      </c>
      <c r="C25" s="1605"/>
      <c r="D25" s="1605"/>
      <c r="E25" s="1605"/>
      <c r="F25" s="1605"/>
      <c r="G25" s="1119" t="s">
        <v>126</v>
      </c>
      <c r="H25" s="1119" t="s">
        <v>292</v>
      </c>
      <c r="I25" s="1119" t="s">
        <v>509</v>
      </c>
      <c r="J25" s="1119" t="s">
        <v>759</v>
      </c>
      <c r="K25" s="1119" t="s">
        <v>510</v>
      </c>
      <c r="L25" s="1479" t="s">
        <v>762</v>
      </c>
      <c r="M25" s="1132" t="s">
        <v>1096</v>
      </c>
      <c r="N25" s="1649">
        <v>5.3900000000000003E-2</v>
      </c>
      <c r="O25" s="1118"/>
      <c r="P25" s="1118"/>
      <c r="Q25" s="1118"/>
      <c r="R25" s="1480"/>
      <c r="S25" s="1736"/>
      <c r="T25" s="1733"/>
      <c r="U25" s="1667"/>
      <c r="V25" s="1655"/>
      <c r="W25" s="1655"/>
      <c r="X25" s="1489"/>
      <c r="Y25" s="1489"/>
      <c r="Z25" s="1489"/>
      <c r="AA25" s="1489"/>
      <c r="AB25" s="1489"/>
      <c r="AC25" s="1489"/>
      <c r="AD25" s="1489"/>
      <c r="AE25" s="1489"/>
      <c r="AF25" s="1490"/>
    </row>
    <row r="26" spans="1:34">
      <c r="A26" s="1699" t="s">
        <v>498</v>
      </c>
      <c r="B26" s="1476">
        <f>H26*I26</f>
        <v>0</v>
      </c>
      <c r="C26" s="1604" t="s">
        <v>151</v>
      </c>
      <c r="D26" s="1605"/>
      <c r="E26" s="1786" t="s">
        <v>508</v>
      </c>
      <c r="F26" s="1787"/>
      <c r="G26" s="1120">
        <v>10</v>
      </c>
      <c r="H26" s="1477">
        <f>$B$24*K26</f>
        <v>0</v>
      </c>
      <c r="I26" s="1670">
        <f>IF(J26="NoMRTA",0,IF(J26="MRTA",AA18,AD18))</f>
        <v>2.0979999999999999E-2</v>
      </c>
      <c r="J26" s="1117" t="s">
        <v>742</v>
      </c>
      <c r="K26" s="1671">
        <v>1</v>
      </c>
      <c r="L26" s="1479" t="s">
        <v>72</v>
      </c>
      <c r="M26" s="1132" t="s">
        <v>1097</v>
      </c>
      <c r="N26" s="1649">
        <v>5.3900000000000003E-2</v>
      </c>
      <c r="O26" s="1118"/>
      <c r="P26" s="1118"/>
      <c r="Q26" s="1118"/>
      <c r="R26" s="1480"/>
      <c r="S26" s="1737"/>
      <c r="T26" s="1738"/>
      <c r="U26" s="1682"/>
      <c r="V26" s="1655"/>
      <c r="W26" s="1636"/>
      <c r="X26" s="1668"/>
      <c r="Y26" s="1668"/>
      <c r="Z26" s="1668"/>
      <c r="AA26" s="1668"/>
      <c r="AB26" s="1668"/>
      <c r="AC26" s="1668"/>
      <c r="AD26" s="1668"/>
      <c r="AE26" s="1668"/>
      <c r="AF26" s="1669"/>
      <c r="AG26" s="1497"/>
      <c r="AH26" s="1540"/>
    </row>
    <row r="27" spans="1:34">
      <c r="A27" s="1699" t="s">
        <v>501</v>
      </c>
      <c r="B27" s="1476">
        <f>H27*I27</f>
        <v>0</v>
      </c>
      <c r="C27" s="1604" t="s">
        <v>151</v>
      </c>
      <c r="D27" s="1605"/>
      <c r="E27" s="1786" t="s">
        <v>508</v>
      </c>
      <c r="F27" s="1787"/>
      <c r="G27" s="1120">
        <v>10</v>
      </c>
      <c r="H27" s="1477">
        <f>$B$24*K27</f>
        <v>0</v>
      </c>
      <c r="I27" s="1670">
        <f>IF(J27="NoMRTA",0,IF(J27="MRTA",AA19,AD19))</f>
        <v>0</v>
      </c>
      <c r="J27" s="1117" t="s">
        <v>743</v>
      </c>
      <c r="K27" s="1671">
        <v>1</v>
      </c>
      <c r="L27" s="1479" t="s">
        <v>73</v>
      </c>
      <c r="M27" s="1132" t="s">
        <v>1097</v>
      </c>
      <c r="N27" s="1649">
        <v>5.3900000000000003E-2</v>
      </c>
      <c r="O27" s="1118"/>
      <c r="P27" s="1118"/>
      <c r="Q27" s="1118"/>
      <c r="R27" s="1480"/>
      <c r="S27" s="1739"/>
      <c r="T27" s="1740"/>
      <c r="U27" s="1682"/>
      <c r="V27" s="1655"/>
      <c r="W27" s="1655"/>
      <c r="X27" s="1489"/>
      <c r="Y27" s="1489"/>
      <c r="Z27" s="1489"/>
      <c r="AA27" s="1489"/>
      <c r="AB27" s="1489"/>
      <c r="AC27" s="1489"/>
      <c r="AD27" s="1489"/>
      <c r="AE27" s="1489"/>
      <c r="AF27" s="1490"/>
    </row>
    <row r="28" spans="1:34">
      <c r="A28" s="1699" t="s">
        <v>502</v>
      </c>
      <c r="B28" s="1476">
        <f>H28*I28</f>
        <v>0</v>
      </c>
      <c r="C28" s="1604" t="s">
        <v>151</v>
      </c>
      <c r="D28" s="1605"/>
      <c r="E28" s="1786" t="s">
        <v>508</v>
      </c>
      <c r="F28" s="1787"/>
      <c r="G28" s="1120">
        <v>10</v>
      </c>
      <c r="H28" s="1477">
        <f>$B$24*K28</f>
        <v>0</v>
      </c>
      <c r="I28" s="1670">
        <f>IF(J28="NoMRTA",0,IF(J28="MRTA",AA20,AD20))</f>
        <v>0</v>
      </c>
      <c r="J28" s="1117" t="s">
        <v>743</v>
      </c>
      <c r="K28" s="1671">
        <v>1</v>
      </c>
      <c r="L28" s="1479" t="s">
        <v>289</v>
      </c>
      <c r="M28" s="1132" t="s">
        <v>1095</v>
      </c>
      <c r="N28" s="1649">
        <v>7.0250000000000007E-2</v>
      </c>
      <c r="O28" s="1118"/>
      <c r="P28" s="1118"/>
      <c r="Q28" s="1118"/>
      <c r="R28" s="1480"/>
      <c r="S28" s="1737"/>
      <c r="T28" s="1741"/>
      <c r="U28" s="1667"/>
      <c r="V28" s="1655"/>
      <c r="W28" s="1655"/>
      <c r="X28" s="1489"/>
      <c r="Y28" s="1489"/>
      <c r="Z28" s="1489"/>
      <c r="AA28" s="1489"/>
      <c r="AB28" s="1489"/>
      <c r="AC28" s="1489"/>
      <c r="AD28" s="1489"/>
      <c r="AE28" s="1489"/>
      <c r="AF28" s="1490"/>
    </row>
    <row r="29" spans="1:34" ht="16.149999999999999" customHeight="1">
      <c r="A29" s="1699" t="s">
        <v>281</v>
      </c>
      <c r="B29" s="1296">
        <v>0</v>
      </c>
      <c r="C29" s="1604" t="s">
        <v>151</v>
      </c>
      <c r="D29" s="1605"/>
      <c r="E29" s="1786" t="s">
        <v>508</v>
      </c>
      <c r="F29" s="1787"/>
      <c r="G29" s="1120">
        <v>9</v>
      </c>
      <c r="H29" s="1477">
        <v>1411000</v>
      </c>
      <c r="I29" s="1605"/>
      <c r="J29" s="1605"/>
      <c r="K29" s="1693"/>
      <c r="L29" s="1660" t="s">
        <v>516</v>
      </c>
      <c r="M29" s="1660" t="s">
        <v>517</v>
      </c>
      <c r="N29" s="1700" t="s">
        <v>518</v>
      </c>
      <c r="O29" s="1118"/>
      <c r="P29" s="1118"/>
      <c r="Q29" s="1118"/>
      <c r="R29" s="1480"/>
      <c r="S29" s="1776"/>
      <c r="T29" s="1777"/>
      <c r="U29" s="1778"/>
      <c r="V29" s="1655"/>
      <c r="W29" s="1655"/>
      <c r="X29" s="1489"/>
      <c r="Y29" s="1489"/>
      <c r="Z29" s="1489"/>
      <c r="AA29" s="1489"/>
      <c r="AB29" s="1489"/>
      <c r="AC29" s="1489"/>
      <c r="AD29" s="1489"/>
      <c r="AE29" s="1489"/>
      <c r="AF29" s="1490"/>
    </row>
    <row r="30" spans="1:34" ht="16.899999999999999" customHeight="1" thickBot="1">
      <c r="A30" s="1691" t="s">
        <v>150</v>
      </c>
      <c r="B30" s="1661">
        <f>B24+B26+B27+B28+B29</f>
        <v>0</v>
      </c>
      <c r="C30" s="1618" t="s">
        <v>151</v>
      </c>
      <c r="D30" s="1619"/>
      <c r="E30" s="1782" t="s">
        <v>170</v>
      </c>
      <c r="F30" s="1783"/>
      <c r="G30" s="1663">
        <f>ตารางผ่อนวงเงินที่2!F24</f>
        <v>0</v>
      </c>
      <c r="H30" s="1618" t="s">
        <v>151</v>
      </c>
      <c r="I30" s="1619"/>
      <c r="J30" s="1619"/>
      <c r="K30" s="1694"/>
      <c r="L30" s="1664">
        <f>(N24/12*3+N25/12*9+N26+N27)/3</f>
        <v>5.3900000000000003E-2</v>
      </c>
      <c r="M30" s="1664">
        <f>(N25/12*9+N26+N27+N28*2)/5</f>
        <v>5.7745000000000005E-2</v>
      </c>
      <c r="N30" s="1665">
        <f>((N24/12*3)+(N25/12*9)+N26+N27+N28*(G24-3))/G24</f>
        <v>6.884857142857144E-2</v>
      </c>
      <c r="O30" s="1662"/>
      <c r="P30" s="1662"/>
      <c r="Q30" s="1662"/>
      <c r="R30" s="1672"/>
      <c r="S30" s="1779"/>
      <c r="T30" s="1780"/>
      <c r="U30" s="1781"/>
      <c r="V30" s="1655"/>
      <c r="W30" s="1655"/>
      <c r="X30" s="1673"/>
      <c r="Y30" s="1673"/>
      <c r="Z30" s="1673"/>
      <c r="AA30" s="1673"/>
      <c r="AB30" s="1673"/>
      <c r="AC30" s="1673"/>
      <c r="AD30" s="1673"/>
      <c r="AE30" s="1673"/>
      <c r="AF30" s="1490"/>
    </row>
    <row r="32" spans="1:34">
      <c r="B32" s="1494"/>
      <c r="F32" s="1674"/>
      <c r="G32" s="1674"/>
      <c r="I32" s="1675"/>
      <c r="S32" s="1676"/>
      <c r="T32" s="1676"/>
    </row>
    <row r="33" spans="1:21">
      <c r="B33" s="1494"/>
      <c r="F33" s="1674"/>
      <c r="G33" s="1674"/>
      <c r="T33" s="1676"/>
    </row>
    <row r="34" spans="1:21">
      <c r="B34" s="1677"/>
      <c r="F34" s="1674"/>
      <c r="G34" s="1674"/>
      <c r="S34" s="1678"/>
      <c r="T34" s="1676"/>
    </row>
    <row r="35" spans="1:21" ht="16.149999999999999" customHeight="1">
      <c r="A35" s="1494" t="s">
        <v>147</v>
      </c>
      <c r="B35" s="1494" t="s">
        <v>145</v>
      </c>
      <c r="F35" s="1536"/>
      <c r="G35" s="1536"/>
      <c r="T35" s="1676"/>
    </row>
    <row r="36" spans="1:21" ht="16.149999999999999" customHeight="1">
      <c r="A36" s="1494" t="s">
        <v>148</v>
      </c>
      <c r="B36" s="1494" t="s">
        <v>742</v>
      </c>
      <c r="F36" s="1536"/>
      <c r="G36" s="1536"/>
      <c r="T36" s="1676"/>
    </row>
    <row r="37" spans="1:21" ht="16.149999999999999" customHeight="1">
      <c r="B37" s="1494" t="s">
        <v>743</v>
      </c>
      <c r="F37" s="1536"/>
      <c r="G37" s="1536"/>
      <c r="T37" s="1676"/>
    </row>
    <row r="38" spans="1:21">
      <c r="B38" s="1494"/>
      <c r="F38" s="1536"/>
      <c r="G38" s="1536"/>
      <c r="T38" s="1676"/>
      <c r="U38" s="1678">
        <f>T38+T34+T33</f>
        <v>0</v>
      </c>
    </row>
    <row r="39" spans="1:21">
      <c r="B39" s="1494"/>
      <c r="T39" s="1676"/>
    </row>
    <row r="41" spans="1:21">
      <c r="K41" s="1536"/>
    </row>
  </sheetData>
  <mergeCells count="31">
    <mergeCell ref="S29:U30"/>
    <mergeCell ref="E30:F30"/>
    <mergeCell ref="E15:F15"/>
    <mergeCell ref="E21:F21"/>
    <mergeCell ref="E24:F24"/>
    <mergeCell ref="E26:F26"/>
    <mergeCell ref="E27:F27"/>
    <mergeCell ref="E28:F28"/>
    <mergeCell ref="E29:F29"/>
    <mergeCell ref="A23:K23"/>
    <mergeCell ref="A13:G13"/>
    <mergeCell ref="M13:O13"/>
    <mergeCell ref="H22:K22"/>
    <mergeCell ref="A3:O3"/>
    <mergeCell ref="A7:O7"/>
    <mergeCell ref="A11:G11"/>
    <mergeCell ref="A12:G12"/>
    <mergeCell ref="A14:K14"/>
    <mergeCell ref="J11:K11"/>
    <mergeCell ref="J12:K12"/>
    <mergeCell ref="J13:K13"/>
    <mergeCell ref="P3:R3"/>
    <mergeCell ref="P4:R4"/>
    <mergeCell ref="P5:R5"/>
    <mergeCell ref="P6:R6"/>
    <mergeCell ref="P7:R7"/>
    <mergeCell ref="P8:R8"/>
    <mergeCell ref="P9:R9"/>
    <mergeCell ref="P10:R10"/>
    <mergeCell ref="P11:R11"/>
    <mergeCell ref="P12:R12"/>
  </mergeCells>
  <conditionalFormatting sqref="F2">
    <cfRule type="containsText" dxfId="10" priority="3" operator="containsText" text="หญิง">
      <formula>NOT(ISERROR(SEARCH("หญิง",F2)))</formula>
    </cfRule>
  </conditionalFormatting>
  <conditionalFormatting sqref="L2">
    <cfRule type="containsText" dxfId="9" priority="2" operator="containsText" text="หญิง">
      <formula>NOT(ISERROR(SEARCH("หญิง",L2)))</formula>
    </cfRule>
  </conditionalFormatting>
  <conditionalFormatting sqref="R2">
    <cfRule type="containsText" dxfId="8" priority="1" operator="containsText" text="หญิง">
      <formula>NOT(ISERROR(SEARCH("หญิง",R2)))</formula>
    </cfRule>
  </conditionalFormatting>
  <dataValidations count="2">
    <dataValidation type="list" allowBlank="1" showInputMessage="1" showErrorMessage="1" sqref="F2 R2 L2" xr:uid="{00000000-0002-0000-0600-000000000000}">
      <formula1>$A$35:$A$36</formula1>
    </dataValidation>
    <dataValidation type="list" allowBlank="1" showInputMessage="1" showErrorMessage="1" sqref="J17:J19 J26:J28" xr:uid="{00000000-0002-0000-0600-000001000000}">
      <formula1>$B$35:$B$37</formula1>
    </dataValidation>
  </dataValidations>
  <pageMargins left="0.25" right="0.25" top="0.75" bottom="0.75" header="0.3" footer="0.3"/>
  <pageSetup paperSize="9" scale="3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59"/>
  <sheetViews>
    <sheetView zoomScale="70" zoomScaleNormal="70" workbookViewId="0">
      <selection activeCell="B1" sqref="B1:J1"/>
    </sheetView>
  </sheetViews>
  <sheetFormatPr defaultRowHeight="15"/>
  <cols>
    <col min="2" max="2" width="27.19921875" customWidth="1"/>
    <col min="3" max="3" width="10.8984375" customWidth="1"/>
    <col min="5" max="5" width="13.8984375" customWidth="1"/>
    <col min="6" max="6" width="13" customWidth="1"/>
    <col min="7" max="7" width="13.8984375" customWidth="1"/>
    <col min="8" max="8" width="15.59765625" customWidth="1"/>
    <col min="9" max="9" width="11.296875" customWidth="1"/>
    <col min="10" max="10" width="12" customWidth="1"/>
    <col min="11" max="11" width="5.796875" customWidth="1"/>
  </cols>
  <sheetData>
    <row r="1" spans="1:11" ht="54" customHeight="1" thickBot="1">
      <c r="B1" s="1855" t="s">
        <v>965</v>
      </c>
      <c r="C1" s="1855"/>
      <c r="D1" s="1855"/>
      <c r="E1" s="1855"/>
      <c r="F1" s="1855"/>
      <c r="G1" s="1855"/>
      <c r="H1" s="1855"/>
      <c r="I1" s="1855"/>
      <c r="J1" s="1855"/>
    </row>
    <row r="2" spans="1:11" ht="32.25">
      <c r="B2" s="1870" t="s">
        <v>939</v>
      </c>
      <c r="C2" s="1871"/>
      <c r="D2" s="1871"/>
      <c r="E2" s="1871"/>
      <c r="F2" s="1871"/>
      <c r="G2" s="1871"/>
      <c r="H2" s="1871"/>
      <c r="I2" s="1871"/>
      <c r="J2" s="1872"/>
    </row>
    <row r="3" spans="1:11" ht="22.5">
      <c r="B3" s="1856" t="s">
        <v>945</v>
      </c>
      <c r="C3" s="1857"/>
      <c r="D3" s="1857"/>
      <c r="E3" s="1857"/>
      <c r="F3" s="1857"/>
      <c r="G3" s="1857"/>
      <c r="H3" s="1857"/>
      <c r="I3" s="1857"/>
      <c r="J3" s="1858"/>
    </row>
    <row r="4" spans="1:11" ht="22.5">
      <c r="B4" s="1842" t="s">
        <v>966</v>
      </c>
      <c r="C4" s="1843"/>
      <c r="D4" s="1843"/>
      <c r="E4" s="1843"/>
      <c r="F4" s="1843"/>
      <c r="G4" s="1843"/>
      <c r="H4" s="1843"/>
      <c r="I4" s="1843"/>
      <c r="J4" s="1844"/>
    </row>
    <row r="5" spans="1:11">
      <c r="B5" s="1849" t="s">
        <v>940</v>
      </c>
      <c r="C5" s="1851" t="s">
        <v>523</v>
      </c>
      <c r="D5" s="1873" t="s">
        <v>62</v>
      </c>
      <c r="E5" s="1873"/>
      <c r="F5" s="1853" t="s">
        <v>72</v>
      </c>
      <c r="G5" s="1853" t="s">
        <v>73</v>
      </c>
      <c r="H5" s="1853" t="s">
        <v>74</v>
      </c>
      <c r="I5" s="1853" t="s">
        <v>516</v>
      </c>
      <c r="J5" s="1862" t="s">
        <v>525</v>
      </c>
    </row>
    <row r="6" spans="1:11">
      <c r="B6" s="1850"/>
      <c r="C6" s="1852"/>
      <c r="D6" s="1401" t="s">
        <v>714</v>
      </c>
      <c r="E6" s="1401" t="s">
        <v>715</v>
      </c>
      <c r="F6" s="1854"/>
      <c r="G6" s="1854"/>
      <c r="H6" s="1854"/>
      <c r="I6" s="1854"/>
      <c r="J6" s="1863"/>
    </row>
    <row r="7" spans="1:11" ht="32.1" customHeight="1">
      <c r="A7" s="1390"/>
      <c r="B7" s="1833" t="s">
        <v>942</v>
      </c>
      <c r="C7" s="1391" t="s">
        <v>538</v>
      </c>
      <c r="D7" s="1392">
        <v>0</v>
      </c>
      <c r="E7" s="1393" t="s">
        <v>929</v>
      </c>
      <c r="F7" s="1394" t="s">
        <v>929</v>
      </c>
      <c r="G7" s="1394" t="s">
        <v>929</v>
      </c>
      <c r="H7" s="1393" t="s">
        <v>515</v>
      </c>
      <c r="I7" s="1395">
        <v>3.1300000000000001E-2</v>
      </c>
      <c r="J7" s="1396">
        <v>5.3499999999999999E-2</v>
      </c>
      <c r="K7" s="1390"/>
    </row>
    <row r="8" spans="1:11" ht="32.1" customHeight="1">
      <c r="A8" s="1390"/>
      <c r="B8" s="1833"/>
      <c r="C8" s="1391" t="s">
        <v>544</v>
      </c>
      <c r="D8" s="1392">
        <v>0</v>
      </c>
      <c r="E8" s="1393" t="s">
        <v>828</v>
      </c>
      <c r="F8" s="1393" t="s">
        <v>828</v>
      </c>
      <c r="G8" s="1393" t="s">
        <v>828</v>
      </c>
      <c r="H8" s="1393" t="s">
        <v>515</v>
      </c>
      <c r="I8" s="1395">
        <v>3.4299999999999997E-2</v>
      </c>
      <c r="J8" s="1396">
        <v>5.3499999999999999E-2</v>
      </c>
      <c r="K8" s="1390"/>
    </row>
    <row r="9" spans="1:11" ht="32.1" customHeight="1">
      <c r="B9" s="1833" t="s">
        <v>941</v>
      </c>
      <c r="C9" s="1391" t="s">
        <v>538</v>
      </c>
      <c r="D9" s="1392">
        <v>0</v>
      </c>
      <c r="E9" s="1393" t="s">
        <v>937</v>
      </c>
      <c r="F9" s="1393" t="s">
        <v>937</v>
      </c>
      <c r="G9" s="1393" t="s">
        <v>937</v>
      </c>
      <c r="H9" s="1393" t="s">
        <v>515</v>
      </c>
      <c r="I9" s="1395">
        <v>3.0300000000000001E-2</v>
      </c>
      <c r="J9" s="1396">
        <v>5.3499999999999999E-2</v>
      </c>
    </row>
    <row r="10" spans="1:11" ht="32.1" customHeight="1">
      <c r="B10" s="1833"/>
      <c r="C10" s="1391" t="s">
        <v>544</v>
      </c>
      <c r="D10" s="1392">
        <v>0</v>
      </c>
      <c r="E10" s="1393" t="s">
        <v>938</v>
      </c>
      <c r="F10" s="1393" t="s">
        <v>938</v>
      </c>
      <c r="G10" s="1393" t="s">
        <v>938</v>
      </c>
      <c r="H10" s="1393" t="s">
        <v>515</v>
      </c>
      <c r="I10" s="1395">
        <v>3.3300000000000003E-2</v>
      </c>
      <c r="J10" s="1396">
        <v>5.3499999999999999E-2</v>
      </c>
    </row>
    <row r="11" spans="1:11" ht="19.5">
      <c r="B11" s="1874" t="s">
        <v>943</v>
      </c>
      <c r="C11" s="1875"/>
      <c r="D11" s="1875"/>
      <c r="E11" s="1875"/>
      <c r="F11" s="1875"/>
      <c r="G11" s="1875"/>
      <c r="H11" s="1875"/>
      <c r="I11" s="1875"/>
      <c r="J11" s="1876"/>
    </row>
    <row r="12" spans="1:11" ht="22.5">
      <c r="B12" s="1856" t="s">
        <v>946</v>
      </c>
      <c r="C12" s="1857"/>
      <c r="D12" s="1857"/>
      <c r="E12" s="1857"/>
      <c r="F12" s="1857"/>
      <c r="G12" s="1857"/>
      <c r="H12" s="1857"/>
      <c r="I12" s="1857"/>
      <c r="J12" s="1858"/>
    </row>
    <row r="13" spans="1:11" ht="22.5">
      <c r="B13" s="1842" t="s">
        <v>966</v>
      </c>
      <c r="C13" s="1843"/>
      <c r="D13" s="1843"/>
      <c r="E13" s="1843"/>
      <c r="F13" s="1843"/>
      <c r="G13" s="1843"/>
      <c r="H13" s="1843"/>
      <c r="I13" s="1843"/>
      <c r="J13" s="1844"/>
    </row>
    <row r="14" spans="1:11" ht="15.75" customHeight="1">
      <c r="B14" s="1849" t="s">
        <v>940</v>
      </c>
      <c r="C14" s="1851" t="s">
        <v>523</v>
      </c>
      <c r="D14" s="1845" t="s">
        <v>62</v>
      </c>
      <c r="E14" s="1846"/>
      <c r="F14" s="1853" t="s">
        <v>72</v>
      </c>
      <c r="G14" s="1853" t="s">
        <v>73</v>
      </c>
      <c r="H14" s="1853" t="s">
        <v>74</v>
      </c>
      <c r="I14" s="1853" t="s">
        <v>516</v>
      </c>
      <c r="J14" s="1862" t="s">
        <v>525</v>
      </c>
    </row>
    <row r="15" spans="1:11" ht="15.75" customHeight="1">
      <c r="B15" s="1850"/>
      <c r="C15" s="1852"/>
      <c r="D15" s="1847"/>
      <c r="E15" s="1848"/>
      <c r="F15" s="1854"/>
      <c r="G15" s="1854"/>
      <c r="H15" s="1854"/>
      <c r="I15" s="1854"/>
      <c r="J15" s="1863"/>
    </row>
    <row r="16" spans="1:11" ht="32.1" customHeight="1">
      <c r="B16" s="1833" t="s">
        <v>944</v>
      </c>
      <c r="C16" s="1391" t="s">
        <v>538</v>
      </c>
      <c r="D16" s="1877" t="s">
        <v>930</v>
      </c>
      <c r="E16" s="1836"/>
      <c r="F16" s="1393" t="s">
        <v>930</v>
      </c>
      <c r="G16" s="1393" t="s">
        <v>930</v>
      </c>
      <c r="H16" s="1393" t="s">
        <v>515</v>
      </c>
      <c r="I16" s="1395">
        <v>3.5000000000000003E-2</v>
      </c>
      <c r="J16" s="1396">
        <v>5.3499999999999999E-2</v>
      </c>
    </row>
    <row r="17" spans="2:10" ht="31.5" customHeight="1" thickBot="1">
      <c r="B17" s="1834"/>
      <c r="C17" s="1397" t="s">
        <v>544</v>
      </c>
      <c r="D17" s="1878" t="s">
        <v>931</v>
      </c>
      <c r="E17" s="1838"/>
      <c r="F17" s="1398" t="s">
        <v>931</v>
      </c>
      <c r="G17" s="1398" t="s">
        <v>931</v>
      </c>
      <c r="H17" s="1398" t="s">
        <v>515</v>
      </c>
      <c r="I17" s="1399">
        <v>3.7999999999999999E-2</v>
      </c>
      <c r="J17" s="1400">
        <v>5.3499999999999999E-2</v>
      </c>
    </row>
    <row r="18" spans="2:10" ht="31.5" customHeight="1">
      <c r="B18" s="1856" t="s">
        <v>967</v>
      </c>
      <c r="C18" s="1857"/>
      <c r="D18" s="1857"/>
      <c r="E18" s="1857"/>
      <c r="F18" s="1857"/>
      <c r="G18" s="1857"/>
      <c r="H18" s="1857"/>
      <c r="I18" s="1857"/>
      <c r="J18" s="1858"/>
    </row>
    <row r="19" spans="2:10" ht="31.5" customHeight="1">
      <c r="B19" s="1859" t="s">
        <v>968</v>
      </c>
      <c r="C19" s="1860"/>
      <c r="D19" s="1860"/>
      <c r="E19" s="1860"/>
      <c r="F19" s="1860"/>
      <c r="G19" s="1860"/>
      <c r="H19" s="1860"/>
      <c r="I19" s="1860"/>
      <c r="J19" s="1861"/>
    </row>
    <row r="20" spans="2:10" ht="31.5" customHeight="1">
      <c r="B20" s="1849" t="s">
        <v>940</v>
      </c>
      <c r="C20" s="1851" t="s">
        <v>523</v>
      </c>
      <c r="D20" s="1845" t="s">
        <v>62</v>
      </c>
      <c r="E20" s="1846"/>
      <c r="F20" s="1853" t="s">
        <v>72</v>
      </c>
      <c r="G20" s="1853" t="s">
        <v>73</v>
      </c>
      <c r="H20" s="1853" t="s">
        <v>74</v>
      </c>
      <c r="I20" s="1853" t="s">
        <v>516</v>
      </c>
      <c r="J20" s="1862" t="s">
        <v>525</v>
      </c>
    </row>
    <row r="21" spans="2:10" ht="31.5" customHeight="1">
      <c r="B21" s="1850"/>
      <c r="C21" s="1852"/>
      <c r="D21" s="1847"/>
      <c r="E21" s="1848"/>
      <c r="F21" s="1854"/>
      <c r="G21" s="1854"/>
      <c r="H21" s="1854"/>
      <c r="I21" s="1854"/>
      <c r="J21" s="1863"/>
    </row>
    <row r="22" spans="2:10" ht="31.5" customHeight="1">
      <c r="B22" s="1833" t="s">
        <v>944</v>
      </c>
      <c r="C22" s="1391" t="s">
        <v>538</v>
      </c>
      <c r="D22" s="1835" t="s">
        <v>927</v>
      </c>
      <c r="E22" s="1836"/>
      <c r="F22" s="1393" t="s">
        <v>927</v>
      </c>
      <c r="G22" s="1393" t="s">
        <v>927</v>
      </c>
      <c r="H22" s="1393" t="s">
        <v>515</v>
      </c>
      <c r="I22" s="1395">
        <v>4.2500000000000003E-2</v>
      </c>
      <c r="J22" s="1396">
        <v>5.3499999999999999E-2</v>
      </c>
    </row>
    <row r="23" spans="2:10" ht="32.1" customHeight="1" thickBot="1">
      <c r="B23" s="1834"/>
      <c r="C23" s="1397" t="s">
        <v>544</v>
      </c>
      <c r="D23" s="1837" t="s">
        <v>928</v>
      </c>
      <c r="E23" s="1838"/>
      <c r="F23" s="1398" t="s">
        <v>928</v>
      </c>
      <c r="G23" s="1398" t="s">
        <v>928</v>
      </c>
      <c r="H23" s="1398" t="s">
        <v>515</v>
      </c>
      <c r="I23" s="1399">
        <v>4.5499999999999999E-2</v>
      </c>
      <c r="J23" s="1400">
        <v>5.3499999999999999E-2</v>
      </c>
    </row>
    <row r="24" spans="2:10" ht="32.1" customHeight="1">
      <c r="B24" s="1839" t="s">
        <v>947</v>
      </c>
      <c r="C24" s="1840"/>
      <c r="D24" s="1840"/>
      <c r="E24" s="1840"/>
      <c r="F24" s="1840"/>
      <c r="G24" s="1840"/>
      <c r="H24" s="1840"/>
      <c r="I24" s="1840"/>
      <c r="J24" s="1841"/>
    </row>
    <row r="25" spans="2:10" ht="22.5">
      <c r="B25" s="1842" t="s">
        <v>969</v>
      </c>
      <c r="C25" s="1843"/>
      <c r="D25" s="1843"/>
      <c r="E25" s="1843"/>
      <c r="F25" s="1843"/>
      <c r="G25" s="1843"/>
      <c r="H25" s="1843"/>
      <c r="I25" s="1843"/>
      <c r="J25" s="1844"/>
    </row>
    <row r="26" spans="2:10">
      <c r="B26" s="1849" t="s">
        <v>940</v>
      </c>
      <c r="C26" s="1851" t="s">
        <v>523</v>
      </c>
      <c r="D26" s="1845" t="s">
        <v>62</v>
      </c>
      <c r="E26" s="1846"/>
      <c r="F26" s="1853" t="s">
        <v>72</v>
      </c>
      <c r="G26" s="1853" t="s">
        <v>73</v>
      </c>
      <c r="H26" s="1853" t="s">
        <v>74</v>
      </c>
      <c r="I26" s="1853" t="s">
        <v>516</v>
      </c>
      <c r="J26" s="1862" t="s">
        <v>525</v>
      </c>
    </row>
    <row r="27" spans="2:10">
      <c r="B27" s="1850"/>
      <c r="C27" s="1852"/>
      <c r="D27" s="1847"/>
      <c r="E27" s="1848"/>
      <c r="F27" s="1854"/>
      <c r="G27" s="1854"/>
      <c r="H27" s="1854"/>
      <c r="I27" s="1854"/>
      <c r="J27" s="1863"/>
    </row>
    <row r="28" spans="2:10" ht="32.1" customHeight="1">
      <c r="B28" s="1833" t="s">
        <v>948</v>
      </c>
      <c r="C28" s="1391" t="s">
        <v>538</v>
      </c>
      <c r="D28" s="1835" t="s">
        <v>834</v>
      </c>
      <c r="E28" s="1836"/>
      <c r="F28" s="1393" t="s">
        <v>834</v>
      </c>
      <c r="G28" s="1393" t="s">
        <v>834</v>
      </c>
      <c r="H28" s="1393" t="s">
        <v>515</v>
      </c>
      <c r="I28" s="1395">
        <v>2.9899999999999999E-2</v>
      </c>
      <c r="J28" s="1396">
        <v>5.3499999999999999E-2</v>
      </c>
    </row>
    <row r="29" spans="2:10" ht="32.1" customHeight="1" thickBot="1">
      <c r="B29" s="1833"/>
      <c r="C29" s="1391" t="s">
        <v>544</v>
      </c>
      <c r="D29" s="1835" t="s">
        <v>835</v>
      </c>
      <c r="E29" s="1836"/>
      <c r="F29" s="1393" t="s">
        <v>835</v>
      </c>
      <c r="G29" s="1393" t="s">
        <v>835</v>
      </c>
      <c r="H29" s="1393" t="s">
        <v>515</v>
      </c>
      <c r="I29" s="1395">
        <v>3.2899999999999999E-2</v>
      </c>
      <c r="J29" s="1396">
        <v>5.3499999999999999E-2</v>
      </c>
    </row>
    <row r="30" spans="2:10" ht="29.25">
      <c r="B30" s="1839" t="s">
        <v>949</v>
      </c>
      <c r="C30" s="1840"/>
      <c r="D30" s="1840"/>
      <c r="E30" s="1840"/>
      <c r="F30" s="1840"/>
      <c r="G30" s="1840"/>
      <c r="H30" s="1840"/>
      <c r="I30" s="1840"/>
      <c r="J30" s="1841"/>
    </row>
    <row r="31" spans="2:10" ht="22.5">
      <c r="B31" s="1842" t="s">
        <v>969</v>
      </c>
      <c r="C31" s="1843"/>
      <c r="D31" s="1843"/>
      <c r="E31" s="1843"/>
      <c r="F31" s="1843"/>
      <c r="G31" s="1843"/>
      <c r="H31" s="1843"/>
      <c r="I31" s="1843"/>
      <c r="J31" s="1844"/>
    </row>
    <row r="32" spans="2:10">
      <c r="B32" s="1849" t="s">
        <v>940</v>
      </c>
      <c r="C32" s="1851" t="s">
        <v>523</v>
      </c>
      <c r="D32" s="1845" t="s">
        <v>62</v>
      </c>
      <c r="E32" s="1846"/>
      <c r="F32" s="1853" t="s">
        <v>72</v>
      </c>
      <c r="G32" s="1853" t="s">
        <v>73</v>
      </c>
      <c r="H32" s="1853" t="s">
        <v>74</v>
      </c>
      <c r="I32" s="1853" t="s">
        <v>516</v>
      </c>
      <c r="J32" s="1862" t="s">
        <v>525</v>
      </c>
    </row>
    <row r="33" spans="2:10">
      <c r="B33" s="1850"/>
      <c r="C33" s="1852"/>
      <c r="D33" s="1847"/>
      <c r="E33" s="1848"/>
      <c r="F33" s="1854"/>
      <c r="G33" s="1854"/>
      <c r="H33" s="1854"/>
      <c r="I33" s="1854"/>
      <c r="J33" s="1863"/>
    </row>
    <row r="34" spans="2:10" ht="32.1" customHeight="1">
      <c r="B34" s="1833" t="s">
        <v>948</v>
      </c>
      <c r="C34" s="1391" t="s">
        <v>538</v>
      </c>
      <c r="D34" s="1835" t="s">
        <v>863</v>
      </c>
      <c r="E34" s="1836"/>
      <c r="F34" s="1393" t="s">
        <v>863</v>
      </c>
      <c r="G34" s="1393" t="s">
        <v>863</v>
      </c>
      <c r="H34" s="1393" t="s">
        <v>515</v>
      </c>
      <c r="I34" s="1395">
        <v>2.8899999999999999E-2</v>
      </c>
      <c r="J34" s="1396">
        <v>5.3499999999999999E-2</v>
      </c>
    </row>
    <row r="35" spans="2:10" ht="32.1" customHeight="1" thickBot="1">
      <c r="B35" s="1833"/>
      <c r="C35" s="1391" t="s">
        <v>544</v>
      </c>
      <c r="D35" s="1835" t="s">
        <v>932</v>
      </c>
      <c r="E35" s="1836"/>
      <c r="F35" s="1393" t="s">
        <v>932</v>
      </c>
      <c r="G35" s="1393" t="s">
        <v>932</v>
      </c>
      <c r="H35" s="1393" t="s">
        <v>515</v>
      </c>
      <c r="I35" s="1395">
        <v>3.1899999999999998E-2</v>
      </c>
      <c r="J35" s="1396">
        <v>5.3499999999999999E-2</v>
      </c>
    </row>
    <row r="36" spans="2:10" ht="27">
      <c r="B36" s="1867" t="s">
        <v>950</v>
      </c>
      <c r="C36" s="1868"/>
      <c r="D36" s="1868"/>
      <c r="E36" s="1868"/>
      <c r="F36" s="1868"/>
      <c r="G36" s="1868"/>
      <c r="H36" s="1868"/>
      <c r="I36" s="1868"/>
      <c r="J36" s="1869"/>
    </row>
    <row r="37" spans="2:10" ht="22.5">
      <c r="B37" s="1842" t="s">
        <v>969</v>
      </c>
      <c r="C37" s="1843"/>
      <c r="D37" s="1843"/>
      <c r="E37" s="1843"/>
      <c r="F37" s="1843"/>
      <c r="G37" s="1843"/>
      <c r="H37" s="1843"/>
      <c r="I37" s="1843"/>
      <c r="J37" s="1844"/>
    </row>
    <row r="38" spans="2:10">
      <c r="B38" s="1849" t="s">
        <v>940</v>
      </c>
      <c r="C38" s="1851" t="s">
        <v>523</v>
      </c>
      <c r="D38" s="1845" t="s">
        <v>62</v>
      </c>
      <c r="E38" s="1846"/>
      <c r="F38" s="1853" t="s">
        <v>72</v>
      </c>
      <c r="G38" s="1853" t="s">
        <v>73</v>
      </c>
      <c r="H38" s="1853" t="s">
        <v>74</v>
      </c>
      <c r="I38" s="1853" t="s">
        <v>516</v>
      </c>
      <c r="J38" s="1862" t="s">
        <v>525</v>
      </c>
    </row>
    <row r="39" spans="2:10">
      <c r="B39" s="1850"/>
      <c r="C39" s="1852"/>
      <c r="D39" s="1847"/>
      <c r="E39" s="1848"/>
      <c r="F39" s="1854"/>
      <c r="G39" s="1854"/>
      <c r="H39" s="1854"/>
      <c r="I39" s="1854"/>
      <c r="J39" s="1863"/>
    </row>
    <row r="40" spans="2:10" ht="32.1" customHeight="1">
      <c r="B40" s="1833" t="s">
        <v>948</v>
      </c>
      <c r="C40" s="1391" t="s">
        <v>538</v>
      </c>
      <c r="D40" s="1835" t="s">
        <v>911</v>
      </c>
      <c r="E40" s="1836"/>
      <c r="F40" s="1393" t="s">
        <v>911</v>
      </c>
      <c r="G40" s="1393" t="s">
        <v>911</v>
      </c>
      <c r="H40" s="1393" t="s">
        <v>515</v>
      </c>
      <c r="I40" s="1395">
        <v>2.4899999999999999E-2</v>
      </c>
      <c r="J40" s="1396">
        <v>5.3499999999999999E-2</v>
      </c>
    </row>
    <row r="41" spans="2:10" ht="32.1" customHeight="1">
      <c r="B41" s="1833"/>
      <c r="C41" s="1391" t="s">
        <v>544</v>
      </c>
      <c r="D41" s="1835" t="s">
        <v>862</v>
      </c>
      <c r="E41" s="1836"/>
      <c r="F41" s="1393" t="s">
        <v>862</v>
      </c>
      <c r="G41" s="1393" t="s">
        <v>862</v>
      </c>
      <c r="H41" s="1393" t="s">
        <v>515</v>
      </c>
      <c r="I41" s="1395">
        <v>2.69E-2</v>
      </c>
      <c r="J41" s="1396">
        <v>5.3499999999999999E-2</v>
      </c>
    </row>
    <row r="42" spans="2:10" ht="23.25" thickBot="1">
      <c r="B42" s="1864" t="s">
        <v>951</v>
      </c>
      <c r="C42" s="1865"/>
      <c r="D42" s="1865"/>
      <c r="E42" s="1865"/>
      <c r="F42" s="1865"/>
      <c r="G42" s="1865"/>
      <c r="H42" s="1865"/>
      <c r="I42" s="1865"/>
      <c r="J42" s="1866"/>
    </row>
    <row r="44" spans="2:10" ht="18">
      <c r="B44" s="1403" t="s">
        <v>321</v>
      </c>
      <c r="C44" s="1402"/>
      <c r="D44" s="1402"/>
      <c r="E44" s="1402"/>
    </row>
    <row r="45" spans="2:10" ht="18">
      <c r="B45" s="1402" t="s">
        <v>952</v>
      </c>
      <c r="C45" s="1402" t="s">
        <v>954</v>
      </c>
      <c r="D45" s="1402"/>
      <c r="E45" s="1402"/>
    </row>
    <row r="46" spans="2:10" ht="18">
      <c r="B46" s="1402" t="s">
        <v>953</v>
      </c>
      <c r="C46" s="1402" t="s">
        <v>970</v>
      </c>
      <c r="D46" s="1402"/>
      <c r="E46" s="1402"/>
    </row>
    <row r="47" spans="2:10" ht="18">
      <c r="B47" s="1402" t="s">
        <v>955</v>
      </c>
      <c r="C47" s="1402" t="s">
        <v>958</v>
      </c>
      <c r="D47" s="1402"/>
      <c r="E47" s="1402"/>
    </row>
    <row r="48" spans="2:10" ht="18">
      <c r="B48" s="1402" t="s">
        <v>956</v>
      </c>
      <c r="C48" s="1402" t="s">
        <v>957</v>
      </c>
      <c r="D48" s="1402"/>
      <c r="E48" s="1402"/>
    </row>
    <row r="49" spans="2:5" ht="18">
      <c r="B49" s="1402" t="s">
        <v>959</v>
      </c>
      <c r="C49" s="1402" t="s">
        <v>960</v>
      </c>
      <c r="D49" s="1402"/>
      <c r="E49" s="1402"/>
    </row>
    <row r="50" spans="2:5" ht="18">
      <c r="B50" s="1402"/>
      <c r="C50" s="1402"/>
      <c r="D50" s="1402"/>
      <c r="E50" s="1402"/>
    </row>
    <row r="51" spans="2:5" ht="18">
      <c r="B51" s="1402"/>
      <c r="C51" s="1402"/>
      <c r="D51" s="1402"/>
      <c r="E51" s="1402"/>
    </row>
    <row r="52" spans="2:5" ht="18">
      <c r="B52" s="1402"/>
      <c r="C52" s="1402"/>
      <c r="D52" s="1402"/>
      <c r="E52" s="1402"/>
    </row>
    <row r="53" spans="2:5" ht="18">
      <c r="B53" s="1402"/>
      <c r="C53" s="1402"/>
      <c r="D53" s="1402"/>
      <c r="E53" s="1402"/>
    </row>
    <row r="54" spans="2:5" ht="18">
      <c r="B54" s="1402"/>
      <c r="C54" s="1402"/>
      <c r="D54" s="1402"/>
      <c r="E54" s="1402"/>
    </row>
    <row r="55" spans="2:5" ht="18">
      <c r="B55" s="1402"/>
      <c r="C55" s="1402"/>
      <c r="D55" s="1402"/>
      <c r="E55" s="1402"/>
    </row>
    <row r="56" spans="2:5" ht="18">
      <c r="B56" s="1402"/>
      <c r="C56" s="1402"/>
      <c r="D56" s="1402"/>
      <c r="E56" s="1402"/>
    </row>
    <row r="57" spans="2:5" ht="18">
      <c r="B57" s="1402"/>
      <c r="C57" s="1402"/>
      <c r="D57" s="1402"/>
      <c r="E57" s="1402"/>
    </row>
    <row r="58" spans="2:5" ht="18">
      <c r="B58" s="1402"/>
      <c r="C58" s="1402"/>
      <c r="D58" s="1402"/>
      <c r="E58" s="1402"/>
    </row>
    <row r="59" spans="2:5" ht="18">
      <c r="B59" s="1402"/>
      <c r="C59" s="1402"/>
      <c r="D59" s="1402"/>
      <c r="E59" s="1402"/>
    </row>
  </sheetData>
  <mergeCells count="81">
    <mergeCell ref="G14:G15"/>
    <mergeCell ref="H14:H15"/>
    <mergeCell ref="I14:I15"/>
    <mergeCell ref="J14:J15"/>
    <mergeCell ref="B16:B17"/>
    <mergeCell ref="D14:E15"/>
    <mergeCell ref="D16:E16"/>
    <mergeCell ref="D17:E17"/>
    <mergeCell ref="J26:J27"/>
    <mergeCell ref="B2:J2"/>
    <mergeCell ref="B7:B8"/>
    <mergeCell ref="C5:C6"/>
    <mergeCell ref="B5:B6"/>
    <mergeCell ref="B9:B10"/>
    <mergeCell ref="B3:J3"/>
    <mergeCell ref="D5:E5"/>
    <mergeCell ref="F5:F6"/>
    <mergeCell ref="G5:G6"/>
    <mergeCell ref="H5:H6"/>
    <mergeCell ref="I5:I6"/>
    <mergeCell ref="J5:J6"/>
    <mergeCell ref="B25:J25"/>
    <mergeCell ref="B11:J11"/>
    <mergeCell ref="B13:J13"/>
    <mergeCell ref="H32:H33"/>
    <mergeCell ref="I32:I33"/>
    <mergeCell ref="J32:J33"/>
    <mergeCell ref="B34:B35"/>
    <mergeCell ref="D34:E34"/>
    <mergeCell ref="D35:E35"/>
    <mergeCell ref="B32:B33"/>
    <mergeCell ref="C32:C33"/>
    <mergeCell ref="D32:E33"/>
    <mergeCell ref="F32:F33"/>
    <mergeCell ref="G32:G33"/>
    <mergeCell ref="B40:B41"/>
    <mergeCell ref="D40:E40"/>
    <mergeCell ref="D41:E41"/>
    <mergeCell ref="B42:J42"/>
    <mergeCell ref="B36:J36"/>
    <mergeCell ref="B38:B39"/>
    <mergeCell ref="C38:C39"/>
    <mergeCell ref="D38:E39"/>
    <mergeCell ref="F38:F39"/>
    <mergeCell ref="G38:G39"/>
    <mergeCell ref="H38:H39"/>
    <mergeCell ref="I38:I39"/>
    <mergeCell ref="J38:J39"/>
    <mergeCell ref="B37:J37"/>
    <mergeCell ref="B20:B21"/>
    <mergeCell ref="B1:J1"/>
    <mergeCell ref="B4:J4"/>
    <mergeCell ref="B12:J12"/>
    <mergeCell ref="B18:J18"/>
    <mergeCell ref="B19:J19"/>
    <mergeCell ref="C20:C21"/>
    <mergeCell ref="D20:E21"/>
    <mergeCell ref="F20:F21"/>
    <mergeCell ref="G20:G21"/>
    <mergeCell ref="H20:H21"/>
    <mergeCell ref="I20:I21"/>
    <mergeCell ref="J20:J21"/>
    <mergeCell ref="B14:B15"/>
    <mergeCell ref="C14:C15"/>
    <mergeCell ref="F14:F15"/>
    <mergeCell ref="B22:B23"/>
    <mergeCell ref="D22:E22"/>
    <mergeCell ref="D23:E23"/>
    <mergeCell ref="B24:J24"/>
    <mergeCell ref="B31:J31"/>
    <mergeCell ref="B28:B29"/>
    <mergeCell ref="D26:E27"/>
    <mergeCell ref="D28:E28"/>
    <mergeCell ref="D29:E29"/>
    <mergeCell ref="B30:J30"/>
    <mergeCell ref="B26:B27"/>
    <mergeCell ref="C26:C27"/>
    <mergeCell ref="F26:F27"/>
    <mergeCell ref="G26:G27"/>
    <mergeCell ref="H26:H27"/>
    <mergeCell ref="I26:I27"/>
  </mergeCells>
  <printOptions horizontalCentered="1"/>
  <pageMargins left="0.23622047244094491" right="0.23622047244094491" top="0.74803149606299213" bottom="0.74803149606299213" header="0.31496062992125984" footer="0.31496062992125984"/>
  <pageSetup paperSize="9" scale="54"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J37"/>
  <sheetViews>
    <sheetView zoomScale="70" zoomScaleNormal="70" workbookViewId="0">
      <selection activeCell="E44" sqref="E44"/>
    </sheetView>
  </sheetViews>
  <sheetFormatPr defaultRowHeight="15"/>
  <cols>
    <col min="2" max="2" width="27.19921875" customWidth="1"/>
    <col min="3" max="3" width="10.8984375" customWidth="1"/>
    <col min="5" max="5" width="13.8984375" customWidth="1"/>
    <col min="6" max="6" width="13" customWidth="1"/>
    <col min="7" max="7" width="13.8984375" customWidth="1"/>
    <col min="8" max="8" width="15.59765625" customWidth="1"/>
    <col min="9" max="9" width="11.296875" customWidth="1"/>
    <col min="10" max="10" width="12" customWidth="1"/>
    <col min="11" max="11" width="42.8984375" customWidth="1"/>
  </cols>
  <sheetData>
    <row r="1" spans="2:10" ht="54" customHeight="1" thickBot="1">
      <c r="B1" s="1855" t="s">
        <v>971</v>
      </c>
      <c r="C1" s="1855"/>
      <c r="D1" s="1855"/>
      <c r="E1" s="1855"/>
      <c r="F1" s="1855"/>
      <c r="G1" s="1855"/>
      <c r="H1" s="1855"/>
      <c r="I1" s="1855"/>
      <c r="J1" s="1855"/>
    </row>
    <row r="2" spans="2:10" ht="32.25">
      <c r="B2" s="1870" t="s">
        <v>950</v>
      </c>
      <c r="C2" s="1871"/>
      <c r="D2" s="1871"/>
      <c r="E2" s="1871"/>
      <c r="F2" s="1871"/>
      <c r="G2" s="1871"/>
      <c r="H2" s="1871"/>
      <c r="I2" s="1871"/>
      <c r="J2" s="1872"/>
    </row>
    <row r="3" spans="2:10" ht="22.5">
      <c r="B3" s="1842"/>
      <c r="C3" s="1843"/>
      <c r="D3" s="1843"/>
      <c r="E3" s="1843"/>
      <c r="F3" s="1843"/>
      <c r="G3" s="1843"/>
      <c r="H3" s="1843"/>
      <c r="I3" s="1843"/>
      <c r="J3" s="1844"/>
    </row>
    <row r="4" spans="2:10" ht="31.5" customHeight="1">
      <c r="B4" s="1849" t="s">
        <v>940</v>
      </c>
      <c r="C4" s="1851" t="s">
        <v>523</v>
      </c>
      <c r="D4" s="1845" t="s">
        <v>62</v>
      </c>
      <c r="E4" s="1846"/>
      <c r="F4" s="1853" t="s">
        <v>72</v>
      </c>
      <c r="G4" s="1853" t="s">
        <v>73</v>
      </c>
      <c r="H4" s="1853" t="s">
        <v>74</v>
      </c>
      <c r="I4" s="1853" t="s">
        <v>516</v>
      </c>
      <c r="J4" s="1862" t="s">
        <v>525</v>
      </c>
    </row>
    <row r="5" spans="2:10" ht="31.5" customHeight="1">
      <c r="B5" s="1850"/>
      <c r="C5" s="1852"/>
      <c r="D5" s="1847"/>
      <c r="E5" s="1848"/>
      <c r="F5" s="1854"/>
      <c r="G5" s="1854"/>
      <c r="H5" s="1854"/>
      <c r="I5" s="1854"/>
      <c r="J5" s="1863"/>
    </row>
    <row r="6" spans="2:10" ht="31.5" customHeight="1">
      <c r="B6" s="1833" t="s">
        <v>944</v>
      </c>
      <c r="C6" s="1391" t="s">
        <v>538</v>
      </c>
      <c r="D6" s="1835" t="s">
        <v>927</v>
      </c>
      <c r="E6" s="1836"/>
      <c r="F6" s="1393" t="s">
        <v>927</v>
      </c>
      <c r="G6" s="1393" t="s">
        <v>927</v>
      </c>
      <c r="H6" s="1393" t="s">
        <v>515</v>
      </c>
      <c r="I6" s="1395">
        <v>4.2500000000000003E-2</v>
      </c>
      <c r="J6" s="1396">
        <v>5.3499999999999999E-2</v>
      </c>
    </row>
    <row r="7" spans="2:10" ht="32.1" customHeight="1" thickBot="1">
      <c r="B7" s="1834"/>
      <c r="C7" s="1397" t="s">
        <v>544</v>
      </c>
      <c r="D7" s="1837" t="s">
        <v>928</v>
      </c>
      <c r="E7" s="1838"/>
      <c r="F7" s="1398" t="s">
        <v>928</v>
      </c>
      <c r="G7" s="1398" t="s">
        <v>928</v>
      </c>
      <c r="H7" s="1398" t="s">
        <v>515</v>
      </c>
      <c r="I7" s="1399">
        <v>4.5499999999999999E-2</v>
      </c>
      <c r="J7" s="1400">
        <v>5.3499999999999999E-2</v>
      </c>
    </row>
    <row r="8" spans="2:10" ht="31.5" customHeight="1">
      <c r="B8" s="1839" t="s">
        <v>950</v>
      </c>
      <c r="C8" s="1840"/>
      <c r="D8" s="1840"/>
      <c r="E8" s="1840"/>
      <c r="F8" s="1840"/>
      <c r="G8" s="1840"/>
      <c r="H8" s="1840"/>
      <c r="I8" s="1840"/>
      <c r="J8" s="1841"/>
    </row>
    <row r="9" spans="2:10" ht="22.5">
      <c r="B9" s="1842" t="s">
        <v>969</v>
      </c>
      <c r="C9" s="1843"/>
      <c r="D9" s="1843"/>
      <c r="E9" s="1843"/>
      <c r="F9" s="1843"/>
      <c r="G9" s="1843"/>
      <c r="H9" s="1843"/>
      <c r="I9" s="1843"/>
      <c r="J9" s="1844"/>
    </row>
    <row r="10" spans="2:10">
      <c r="B10" s="1849" t="s">
        <v>940</v>
      </c>
      <c r="C10" s="1851" t="s">
        <v>523</v>
      </c>
      <c r="D10" s="1845" t="s">
        <v>62</v>
      </c>
      <c r="E10" s="1846"/>
      <c r="F10" s="1853" t="s">
        <v>72</v>
      </c>
      <c r="G10" s="1853" t="s">
        <v>73</v>
      </c>
      <c r="H10" s="1853" t="s">
        <v>74</v>
      </c>
      <c r="I10" s="1853" t="s">
        <v>516</v>
      </c>
      <c r="J10" s="1862" t="s">
        <v>525</v>
      </c>
    </row>
    <row r="11" spans="2:10">
      <c r="B11" s="1850"/>
      <c r="C11" s="1852"/>
      <c r="D11" s="1847"/>
      <c r="E11" s="1848"/>
      <c r="F11" s="1854"/>
      <c r="G11" s="1854"/>
      <c r="H11" s="1854"/>
      <c r="I11" s="1854"/>
      <c r="J11" s="1863"/>
    </row>
    <row r="12" spans="2:10" ht="32.1" customHeight="1">
      <c r="B12" s="1833" t="s">
        <v>948</v>
      </c>
      <c r="C12" s="1391" t="s">
        <v>538</v>
      </c>
      <c r="D12" s="1835" t="s">
        <v>834</v>
      </c>
      <c r="E12" s="1836"/>
      <c r="F12" s="1393" t="s">
        <v>834</v>
      </c>
      <c r="G12" s="1393" t="s">
        <v>834</v>
      </c>
      <c r="H12" s="1393" t="s">
        <v>515</v>
      </c>
      <c r="I12" s="1395">
        <v>2.9899999999999999E-2</v>
      </c>
      <c r="J12" s="1396">
        <v>5.3499999999999999E-2</v>
      </c>
    </row>
    <row r="13" spans="2:10" ht="32.1" customHeight="1" thickBot="1">
      <c r="B13" s="1833"/>
      <c r="C13" s="1391" t="s">
        <v>544</v>
      </c>
      <c r="D13" s="1835" t="s">
        <v>835</v>
      </c>
      <c r="E13" s="1836"/>
      <c r="F13" s="1393" t="s">
        <v>835</v>
      </c>
      <c r="G13" s="1393" t="s">
        <v>835</v>
      </c>
      <c r="H13" s="1393" t="s">
        <v>515</v>
      </c>
      <c r="I13" s="1395">
        <v>3.2899999999999999E-2</v>
      </c>
      <c r="J13" s="1396">
        <v>5.3499999999999999E-2</v>
      </c>
    </row>
    <row r="14" spans="2:10" ht="29.25">
      <c r="B14" s="1839" t="s">
        <v>972</v>
      </c>
      <c r="C14" s="1840"/>
      <c r="D14" s="1840"/>
      <c r="E14" s="1840"/>
      <c r="F14" s="1840"/>
      <c r="G14" s="1840"/>
      <c r="H14" s="1840"/>
      <c r="I14" s="1840"/>
      <c r="J14" s="1841"/>
    </row>
    <row r="15" spans="2:10" ht="22.5">
      <c r="B15" s="1842" t="s">
        <v>969</v>
      </c>
      <c r="C15" s="1843"/>
      <c r="D15" s="1843"/>
      <c r="E15" s="1843"/>
      <c r="F15" s="1843"/>
      <c r="G15" s="1843"/>
      <c r="H15" s="1843"/>
      <c r="I15" s="1843"/>
      <c r="J15" s="1844"/>
    </row>
    <row r="16" spans="2:10">
      <c r="B16" s="1849" t="s">
        <v>940</v>
      </c>
      <c r="C16" s="1851" t="s">
        <v>523</v>
      </c>
      <c r="D16" s="1845" t="s">
        <v>62</v>
      </c>
      <c r="E16" s="1846"/>
      <c r="F16" s="1853" t="s">
        <v>72</v>
      </c>
      <c r="G16" s="1853" t="s">
        <v>73</v>
      </c>
      <c r="H16" s="1853" t="s">
        <v>74</v>
      </c>
      <c r="I16" s="1853" t="s">
        <v>516</v>
      </c>
      <c r="J16" s="1862" t="s">
        <v>525</v>
      </c>
    </row>
    <row r="17" spans="2:10">
      <c r="B17" s="1850"/>
      <c r="C17" s="1852"/>
      <c r="D17" s="1847"/>
      <c r="E17" s="1848"/>
      <c r="F17" s="1854"/>
      <c r="G17" s="1854"/>
      <c r="H17" s="1854"/>
      <c r="I17" s="1854"/>
      <c r="J17" s="1863"/>
    </row>
    <row r="18" spans="2:10" ht="32.1" customHeight="1">
      <c r="B18" s="1833" t="s">
        <v>948</v>
      </c>
      <c r="C18" s="1391" t="s">
        <v>538</v>
      </c>
      <c r="D18" s="1835" t="s">
        <v>863</v>
      </c>
      <c r="E18" s="1836"/>
      <c r="F18" s="1393" t="s">
        <v>863</v>
      </c>
      <c r="G18" s="1393" t="s">
        <v>863</v>
      </c>
      <c r="H18" s="1393" t="s">
        <v>515</v>
      </c>
      <c r="I18" s="1395">
        <v>2.8899999999999999E-2</v>
      </c>
      <c r="J18" s="1396">
        <v>5.3499999999999999E-2</v>
      </c>
    </row>
    <row r="19" spans="2:10" ht="32.1" customHeight="1">
      <c r="B19" s="1833"/>
      <c r="C19" s="1391" t="s">
        <v>544</v>
      </c>
      <c r="D19" s="1835" t="s">
        <v>932</v>
      </c>
      <c r="E19" s="1836"/>
      <c r="F19" s="1393" t="s">
        <v>932</v>
      </c>
      <c r="G19" s="1393" t="s">
        <v>932</v>
      </c>
      <c r="H19" s="1393" t="s">
        <v>515</v>
      </c>
      <c r="I19" s="1395">
        <v>3.1899999999999998E-2</v>
      </c>
      <c r="J19" s="1396">
        <v>5.3499999999999999E-2</v>
      </c>
    </row>
    <row r="20" spans="2:10" ht="23.25" thickBot="1">
      <c r="B20" s="1864" t="s">
        <v>951</v>
      </c>
      <c r="C20" s="1865"/>
      <c r="D20" s="1865"/>
      <c r="E20" s="1865"/>
      <c r="F20" s="1865"/>
      <c r="G20" s="1865"/>
      <c r="H20" s="1865"/>
      <c r="I20" s="1865"/>
      <c r="J20" s="1866"/>
    </row>
    <row r="22" spans="2:10" ht="18">
      <c r="B22" s="1403" t="s">
        <v>321</v>
      </c>
      <c r="C22" s="1402"/>
      <c r="D22" s="1402"/>
      <c r="E22" s="1402"/>
    </row>
    <row r="23" spans="2:10" ht="18">
      <c r="B23" s="1402" t="s">
        <v>952</v>
      </c>
      <c r="C23" s="1402" t="s">
        <v>954</v>
      </c>
      <c r="D23" s="1402"/>
      <c r="E23" s="1402"/>
    </row>
    <row r="24" spans="2:10" ht="18">
      <c r="B24" s="1402" t="s">
        <v>953</v>
      </c>
      <c r="C24" s="1402" t="s">
        <v>970</v>
      </c>
      <c r="D24" s="1402"/>
      <c r="E24" s="1402"/>
    </row>
    <row r="25" spans="2:10" ht="18">
      <c r="B25" s="1402" t="s">
        <v>955</v>
      </c>
      <c r="C25" s="1402" t="s">
        <v>958</v>
      </c>
      <c r="D25" s="1402"/>
      <c r="E25" s="1402"/>
    </row>
    <row r="26" spans="2:10" ht="18">
      <c r="B26" s="1402" t="s">
        <v>956</v>
      </c>
      <c r="C26" s="1402" t="s">
        <v>957</v>
      </c>
      <c r="D26" s="1402"/>
      <c r="E26" s="1402"/>
    </row>
    <row r="27" spans="2:10" ht="18">
      <c r="B27" s="1402" t="s">
        <v>959</v>
      </c>
      <c r="C27" s="1402" t="s">
        <v>960</v>
      </c>
      <c r="D27" s="1402"/>
      <c r="E27" s="1402"/>
    </row>
    <row r="28" spans="2:10" ht="18">
      <c r="B28" s="1402"/>
      <c r="C28" s="1402"/>
      <c r="D28" s="1402"/>
      <c r="E28" s="1402"/>
    </row>
    <row r="29" spans="2:10" ht="18">
      <c r="B29" s="1402"/>
      <c r="C29" s="1402"/>
      <c r="D29" s="1402"/>
      <c r="E29" s="1402"/>
    </row>
    <row r="30" spans="2:10" ht="18">
      <c r="B30" s="1402"/>
      <c r="C30" s="1402"/>
      <c r="D30" s="1402"/>
      <c r="E30" s="1402"/>
    </row>
    <row r="31" spans="2:10" ht="18">
      <c r="B31" s="1402"/>
      <c r="C31" s="1402"/>
      <c r="D31" s="1402"/>
      <c r="E31" s="1402"/>
    </row>
    <row r="32" spans="2:10" ht="18">
      <c r="B32" s="1402"/>
      <c r="C32" s="1402"/>
      <c r="D32" s="1402"/>
      <c r="E32" s="1402"/>
    </row>
    <row r="33" spans="2:5" ht="18">
      <c r="B33" s="1402"/>
      <c r="C33" s="1402"/>
      <c r="D33" s="1402"/>
      <c r="E33" s="1402"/>
    </row>
    <row r="34" spans="2:5" ht="18">
      <c r="B34" s="1402"/>
      <c r="C34" s="1402"/>
      <c r="D34" s="1402"/>
      <c r="E34" s="1402"/>
    </row>
    <row r="35" spans="2:5" ht="18">
      <c r="B35" s="1402"/>
      <c r="C35" s="1402"/>
      <c r="D35" s="1402"/>
      <c r="E35" s="1402"/>
    </row>
    <row r="36" spans="2:5" ht="18">
      <c r="B36" s="1402"/>
      <c r="C36" s="1402"/>
      <c r="D36" s="1402"/>
      <c r="E36" s="1402"/>
    </row>
    <row r="37" spans="2:5" ht="18">
      <c r="B37" s="1402"/>
      <c r="C37" s="1402"/>
      <c r="D37" s="1402"/>
      <c r="E37" s="1402"/>
    </row>
  </sheetData>
  <mergeCells count="41">
    <mergeCell ref="B1:J1"/>
    <mergeCell ref="B2:J2"/>
    <mergeCell ref="H4:H5"/>
    <mergeCell ref="I4:I5"/>
    <mergeCell ref="J4:J5"/>
    <mergeCell ref="F4:F5"/>
    <mergeCell ref="G4:G5"/>
    <mergeCell ref="B6:B7"/>
    <mergeCell ref="D6:E6"/>
    <mergeCell ref="D7:E7"/>
    <mergeCell ref="B4:B5"/>
    <mergeCell ref="C4:C5"/>
    <mergeCell ref="D4:E5"/>
    <mergeCell ref="F16:F17"/>
    <mergeCell ref="G16:G17"/>
    <mergeCell ref="B8:J8"/>
    <mergeCell ref="B9:J9"/>
    <mergeCell ref="B10:B11"/>
    <mergeCell ref="C10:C11"/>
    <mergeCell ref="D10:E11"/>
    <mergeCell ref="F10:F11"/>
    <mergeCell ref="G10:G11"/>
    <mergeCell ref="H10:H11"/>
    <mergeCell ref="I10:I11"/>
    <mergeCell ref="J10:J11"/>
    <mergeCell ref="B20:J20"/>
    <mergeCell ref="B3:J3"/>
    <mergeCell ref="H16:H17"/>
    <mergeCell ref="I16:I17"/>
    <mergeCell ref="J16:J17"/>
    <mergeCell ref="B18:B19"/>
    <mergeCell ref="D18:E18"/>
    <mergeCell ref="D19:E19"/>
    <mergeCell ref="B12:B13"/>
    <mergeCell ref="D12:E12"/>
    <mergeCell ref="D13:E13"/>
    <mergeCell ref="B14:J14"/>
    <mergeCell ref="B15:J15"/>
    <mergeCell ref="B16:B17"/>
    <mergeCell ref="C16:C17"/>
    <mergeCell ref="D16:E17"/>
  </mergeCells>
  <pageMargins left="0.25" right="0.25" top="0.75" bottom="0.75" header="0.3" footer="0.3"/>
  <pageSetup paperSize="9" scale="53"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0"/>
  <sheetViews>
    <sheetView zoomScaleNormal="100" workbookViewId="0">
      <selection activeCell="E8" sqref="E8"/>
    </sheetView>
  </sheetViews>
  <sheetFormatPr defaultColWidth="8.796875" defaultRowHeight="14.25"/>
  <cols>
    <col min="1" max="1" width="6.8984375" style="1519" customWidth="1"/>
    <col min="2" max="2" width="7.19921875" style="1519" customWidth="1"/>
    <col min="3" max="3" width="10.796875" style="1519" customWidth="1"/>
    <col min="4" max="4" width="6.8984375" style="1519" bestFit="1" customWidth="1"/>
    <col min="5" max="6" width="14.59765625" style="1522" bestFit="1" customWidth="1"/>
    <col min="7" max="7" width="12.5" style="1522" bestFit="1" customWidth="1"/>
    <col min="8" max="8" width="9" style="1519" customWidth="1"/>
    <col min="9" max="9" width="13.5" style="1522" bestFit="1" customWidth="1"/>
    <col min="10" max="10" width="10.296875" style="1519" bestFit="1" customWidth="1"/>
    <col min="11" max="11" width="12.59765625" style="1522" bestFit="1" customWidth="1"/>
    <col min="12" max="12" width="10.19921875" style="1522" bestFit="1" customWidth="1"/>
    <col min="13" max="13" width="25.796875" style="1522" customWidth="1"/>
    <col min="14" max="16384" width="8.796875" style="1522"/>
  </cols>
  <sheetData>
    <row r="1" spans="1:14">
      <c r="A1" s="1550"/>
      <c r="B1" s="1550"/>
      <c r="C1" s="1550"/>
      <c r="D1" s="1550"/>
      <c r="E1" s="1551" t="s">
        <v>783</v>
      </c>
      <c r="F1" s="1551" t="s">
        <v>1064</v>
      </c>
      <c r="G1" s="1551" t="s">
        <v>1065</v>
      </c>
      <c r="H1" s="1551" t="s">
        <v>1056</v>
      </c>
      <c r="I1" s="1551" t="s">
        <v>1066</v>
      </c>
      <c r="J1" s="1550"/>
      <c r="K1" s="1552"/>
      <c r="L1" s="1552"/>
      <c r="M1" s="1552"/>
    </row>
    <row r="2" spans="1:14" ht="15">
      <c r="A2" s="1550"/>
      <c r="B2" s="1550"/>
      <c r="C2" s="1550"/>
      <c r="D2" s="1550"/>
      <c r="E2" s="1553">
        <f>SUBTOTAL(9,E4:E42)</f>
        <v>194000</v>
      </c>
      <c r="F2" s="1553">
        <f>SUBTOTAL(9,F4:F42)</f>
        <v>55964</v>
      </c>
      <c r="G2" s="1553">
        <f>SUBTOTAL(9,G4:G42)</f>
        <v>4136.66</v>
      </c>
      <c r="H2" s="1554">
        <f>G2/F2</f>
        <v>7.3916446286898724E-2</v>
      </c>
      <c r="I2" s="1554">
        <f>F2/E2</f>
        <v>0.28847422680412371</v>
      </c>
      <c r="J2" s="1552"/>
      <c r="K2" s="1552"/>
      <c r="L2" s="1552"/>
      <c r="M2" s="1552"/>
    </row>
    <row r="3" spans="1:14" s="1519" customFormat="1">
      <c r="A3" s="1555" t="s">
        <v>1052</v>
      </c>
      <c r="B3" s="1555" t="s">
        <v>1053</v>
      </c>
      <c r="C3" s="1555" t="s">
        <v>209</v>
      </c>
      <c r="D3" s="1555" t="s">
        <v>444</v>
      </c>
      <c r="E3" s="1555" t="s">
        <v>520</v>
      </c>
      <c r="F3" s="1555" t="s">
        <v>1054</v>
      </c>
      <c r="G3" s="1555" t="s">
        <v>1055</v>
      </c>
      <c r="H3" s="1555" t="s">
        <v>1056</v>
      </c>
      <c r="I3" s="1555" t="s">
        <v>1057</v>
      </c>
      <c r="J3" s="1555" t="s">
        <v>1058</v>
      </c>
      <c r="K3" s="1555" t="s">
        <v>1059</v>
      </c>
      <c r="L3" s="1555" t="s">
        <v>1060</v>
      </c>
      <c r="M3" s="1556" t="s">
        <v>367</v>
      </c>
    </row>
    <row r="4" spans="1:14" ht="15">
      <c r="A4" s="1557">
        <v>1</v>
      </c>
      <c r="B4" s="1557" t="s">
        <v>1061</v>
      </c>
      <c r="C4" s="1743" t="s">
        <v>1062</v>
      </c>
      <c r="D4" s="1743" t="s">
        <v>1098</v>
      </c>
      <c r="E4" s="1558">
        <v>41000</v>
      </c>
      <c r="F4" s="1558">
        <v>0</v>
      </c>
      <c r="G4" s="1558">
        <f>F4*3/100</f>
        <v>0</v>
      </c>
      <c r="H4" s="1559">
        <v>0</v>
      </c>
      <c r="I4" s="1560">
        <f>F4/E4</f>
        <v>0</v>
      </c>
      <c r="J4" s="1557" t="str">
        <f t="shared" ref="J4:J8" si="0">IF(I4&gt;=100%,"Y","N")</f>
        <v>N</v>
      </c>
      <c r="K4" s="1561" t="s">
        <v>1063</v>
      </c>
      <c r="L4" s="1562">
        <v>241187</v>
      </c>
      <c r="M4" s="1728"/>
    </row>
    <row r="5" spans="1:14" ht="15">
      <c r="A5" s="1557">
        <v>2</v>
      </c>
      <c r="B5" s="1557" t="s">
        <v>1061</v>
      </c>
      <c r="C5" s="1743" t="s">
        <v>1062</v>
      </c>
      <c r="D5" s="1743" t="s">
        <v>1099</v>
      </c>
      <c r="E5" s="1558">
        <v>58000</v>
      </c>
      <c r="F5" s="1558">
        <v>20142</v>
      </c>
      <c r="G5" s="1558">
        <v>3062</v>
      </c>
      <c r="H5" s="1559">
        <f t="shared" ref="H5:H6" si="1">G5/F5</f>
        <v>0.15202065336113593</v>
      </c>
      <c r="I5" s="1560">
        <f t="shared" ref="I5:I8" si="2">F5/E5</f>
        <v>0.34727586206896549</v>
      </c>
      <c r="J5" s="1557" t="str">
        <f t="shared" si="0"/>
        <v>N</v>
      </c>
      <c r="K5" s="1561" t="s">
        <v>1063</v>
      </c>
      <c r="L5" s="1562">
        <v>241191</v>
      </c>
      <c r="M5" s="1728"/>
    </row>
    <row r="6" spans="1:14" ht="15">
      <c r="A6" s="1557">
        <v>3</v>
      </c>
      <c r="B6" s="1557" t="s">
        <v>1061</v>
      </c>
      <c r="C6" s="1743" t="s">
        <v>1062</v>
      </c>
      <c r="D6" s="1743" t="s">
        <v>1101</v>
      </c>
      <c r="E6" s="1558">
        <v>65000</v>
      </c>
      <c r="F6" s="1558">
        <v>35822</v>
      </c>
      <c r="G6" s="1558">
        <f>F6*3/100</f>
        <v>1074.6600000000001</v>
      </c>
      <c r="H6" s="1559">
        <f t="shared" si="1"/>
        <v>3.0000000000000002E-2</v>
      </c>
      <c r="I6" s="1560">
        <f t="shared" si="2"/>
        <v>0.5511076923076923</v>
      </c>
      <c r="J6" s="1557" t="str">
        <f t="shared" si="0"/>
        <v>N</v>
      </c>
      <c r="K6" s="1561" t="s">
        <v>1063</v>
      </c>
      <c r="L6" s="1562">
        <v>241187</v>
      </c>
      <c r="M6" s="1729"/>
    </row>
    <row r="7" spans="1:14" ht="15">
      <c r="A7" s="1557">
        <v>4</v>
      </c>
      <c r="B7" s="1557" t="s">
        <v>1061</v>
      </c>
      <c r="C7" s="1743" t="s">
        <v>258</v>
      </c>
      <c r="D7" s="1743" t="s">
        <v>1100</v>
      </c>
      <c r="E7" s="1558">
        <v>15000</v>
      </c>
      <c r="F7" s="1558">
        <v>0</v>
      </c>
      <c r="G7" s="1558">
        <v>0</v>
      </c>
      <c r="H7" s="1559">
        <v>0</v>
      </c>
      <c r="I7" s="1560">
        <f t="shared" si="2"/>
        <v>0</v>
      </c>
      <c r="J7" s="1557" t="str">
        <f t="shared" si="0"/>
        <v>N</v>
      </c>
      <c r="K7" s="1744" t="s">
        <v>1102</v>
      </c>
      <c r="L7" s="1562">
        <v>241835</v>
      </c>
      <c r="M7" s="1744" t="s">
        <v>1103</v>
      </c>
      <c r="N7" s="1745" t="s">
        <v>1105</v>
      </c>
    </row>
    <row r="8" spans="1:14" ht="15">
      <c r="A8" s="1557">
        <v>5</v>
      </c>
      <c r="B8" s="1557" t="s">
        <v>1061</v>
      </c>
      <c r="C8" s="1743" t="s">
        <v>258</v>
      </c>
      <c r="D8" s="1743" t="s">
        <v>1100</v>
      </c>
      <c r="E8" s="1558">
        <v>15000</v>
      </c>
      <c r="F8" s="1558">
        <v>0</v>
      </c>
      <c r="G8" s="1558">
        <v>0</v>
      </c>
      <c r="H8" s="1559">
        <v>0</v>
      </c>
      <c r="I8" s="1560">
        <f t="shared" si="2"/>
        <v>0</v>
      </c>
      <c r="J8" s="1557" t="str">
        <f t="shared" si="0"/>
        <v>N</v>
      </c>
      <c r="K8" s="1744" t="s">
        <v>1102</v>
      </c>
      <c r="L8" s="1562">
        <v>241835</v>
      </c>
      <c r="M8" s="1744" t="s">
        <v>1104</v>
      </c>
      <c r="N8" s="1745" t="s">
        <v>1105</v>
      </c>
    </row>
    <row r="9" spans="1:14" ht="15">
      <c r="A9" s="1557"/>
      <c r="B9" s="1557"/>
      <c r="C9" s="1743"/>
      <c r="D9" s="1743"/>
      <c r="E9" s="1558"/>
      <c r="F9" s="1558"/>
      <c r="G9" s="1558"/>
      <c r="H9" s="1559"/>
      <c r="I9" s="1560"/>
      <c r="J9" s="1557"/>
      <c r="K9" s="1561"/>
      <c r="L9" s="1562"/>
      <c r="M9" s="1728"/>
    </row>
    <row r="10" spans="1:14" ht="15">
      <c r="A10" s="1557"/>
      <c r="B10" s="1557"/>
      <c r="C10" s="1743"/>
      <c r="D10" s="1743"/>
      <c r="E10" s="1558"/>
      <c r="F10" s="1558"/>
      <c r="G10" s="1558"/>
      <c r="H10" s="1559"/>
      <c r="I10" s="1560"/>
      <c r="J10" s="1557"/>
      <c r="K10" s="1561"/>
      <c r="L10" s="1562"/>
      <c r="M10" s="1724"/>
    </row>
    <row r="11" spans="1:14" ht="15">
      <c r="A11" s="1557"/>
      <c r="B11" s="1557"/>
      <c r="C11" s="1743"/>
      <c r="D11" s="1743"/>
      <c r="E11" s="1558"/>
      <c r="F11" s="1558"/>
      <c r="G11" s="1558"/>
      <c r="H11" s="1559"/>
      <c r="I11" s="1560"/>
      <c r="J11" s="1557"/>
      <c r="K11" s="1561"/>
      <c r="L11" s="1562"/>
      <c r="M11" s="1724"/>
    </row>
    <row r="12" spans="1:14" ht="15">
      <c r="A12" s="1557"/>
      <c r="B12" s="1557"/>
      <c r="C12" s="1743"/>
      <c r="D12" s="1743"/>
      <c r="E12" s="1558"/>
      <c r="F12" s="1558"/>
      <c r="G12" s="1558"/>
      <c r="H12" s="1559"/>
      <c r="I12" s="1560"/>
      <c r="J12" s="1557"/>
      <c r="K12" s="1561"/>
      <c r="L12" s="1562"/>
      <c r="M12" s="1724"/>
    </row>
    <row r="13" spans="1:14" ht="15">
      <c r="A13" s="1557"/>
      <c r="B13" s="1557"/>
      <c r="C13" s="1743"/>
      <c r="D13" s="1743"/>
      <c r="E13" s="1558"/>
      <c r="F13" s="1558"/>
      <c r="G13" s="1558"/>
      <c r="H13" s="1559"/>
      <c r="I13" s="1560"/>
      <c r="J13" s="1557"/>
      <c r="K13" s="1561"/>
      <c r="L13" s="1562"/>
      <c r="M13" s="1564"/>
    </row>
    <row r="14" spans="1:14" ht="15">
      <c r="A14" s="1557"/>
      <c r="B14" s="1557"/>
      <c r="C14" s="1743"/>
      <c r="D14" s="1743"/>
      <c r="E14" s="1558"/>
      <c r="F14" s="1558"/>
      <c r="G14" s="1558"/>
      <c r="H14" s="1559"/>
      <c r="I14" s="1560"/>
      <c r="J14" s="1557"/>
      <c r="K14" s="1561"/>
      <c r="L14" s="1562"/>
      <c r="M14" s="1744"/>
    </row>
    <row r="15" spans="1:14" ht="15">
      <c r="A15" s="1557"/>
      <c r="B15" s="1557"/>
      <c r="C15" s="1743"/>
      <c r="D15" s="1743"/>
      <c r="E15" s="1558"/>
      <c r="F15" s="1558"/>
      <c r="G15" s="1558"/>
      <c r="H15" s="1559"/>
      <c r="I15" s="1560"/>
      <c r="J15" s="1557"/>
      <c r="K15" s="1561"/>
      <c r="L15" s="1562"/>
      <c r="M15" s="1561"/>
    </row>
    <row r="16" spans="1:14" ht="15">
      <c r="A16" s="1557"/>
      <c r="B16" s="1557"/>
      <c r="C16" s="1743"/>
      <c r="D16" s="1743"/>
      <c r="E16" s="1558"/>
      <c r="F16" s="1558"/>
      <c r="G16" s="1558"/>
      <c r="H16" s="1559"/>
      <c r="I16" s="1560"/>
      <c r="J16" s="1557"/>
      <c r="K16" s="1561"/>
      <c r="L16" s="1562"/>
      <c r="M16" s="1561"/>
    </row>
    <row r="17" spans="1:13" ht="15">
      <c r="A17" s="1557"/>
      <c r="B17" s="1557"/>
      <c r="C17" s="1743"/>
      <c r="D17" s="1743"/>
      <c r="E17" s="1558"/>
      <c r="F17" s="1558"/>
      <c r="G17" s="1558"/>
      <c r="H17" s="1559"/>
      <c r="I17" s="1560"/>
      <c r="J17" s="1557"/>
      <c r="K17" s="1561"/>
      <c r="L17" s="1562"/>
      <c r="M17" s="1563"/>
    </row>
    <row r="18" spans="1:13" ht="15">
      <c r="A18" s="1557"/>
      <c r="B18" s="1557"/>
      <c r="C18" s="1743"/>
      <c r="D18" s="1743"/>
      <c r="E18" s="1558"/>
      <c r="F18" s="1558"/>
      <c r="G18" s="1558"/>
      <c r="H18" s="1559"/>
      <c r="I18" s="1560"/>
      <c r="J18" s="1557"/>
      <c r="K18" s="1561"/>
      <c r="L18" s="1562"/>
      <c r="M18" s="1561"/>
    </row>
    <row r="19" spans="1:13" ht="15">
      <c r="A19" s="1557"/>
      <c r="B19" s="1557"/>
      <c r="C19" s="1743"/>
      <c r="D19" s="1743"/>
      <c r="E19" s="1558"/>
      <c r="F19" s="1558"/>
      <c r="G19" s="1558"/>
      <c r="H19" s="1559"/>
      <c r="I19" s="1560"/>
      <c r="J19" s="1557"/>
      <c r="K19" s="1561"/>
      <c r="L19" s="1562"/>
      <c r="M19" s="1561"/>
    </row>
    <row r="20" spans="1:13" ht="15">
      <c r="A20" s="1557"/>
      <c r="B20" s="1557"/>
      <c r="C20" s="1743"/>
      <c r="D20" s="1743"/>
      <c r="E20" s="1558"/>
      <c r="F20" s="1558"/>
      <c r="G20" s="1558"/>
      <c r="H20" s="1559"/>
      <c r="I20" s="1560"/>
      <c r="J20" s="1557"/>
      <c r="K20" s="1561"/>
      <c r="L20" s="1562"/>
      <c r="M20" s="1561"/>
    </row>
    <row r="21" spans="1:13" ht="15">
      <c r="A21" s="1557"/>
      <c r="B21" s="1557"/>
      <c r="C21" s="1743"/>
      <c r="D21" s="1743"/>
      <c r="E21" s="1558"/>
      <c r="F21" s="1558"/>
      <c r="G21" s="1558"/>
      <c r="H21" s="1559"/>
      <c r="I21" s="1559"/>
      <c r="J21" s="1557"/>
      <c r="K21" s="1561"/>
      <c r="L21" s="1562"/>
      <c r="M21" s="1561"/>
    </row>
    <row r="22" spans="1:13" ht="15">
      <c r="A22" s="1557"/>
      <c r="B22" s="1557"/>
      <c r="C22" s="1743"/>
      <c r="D22" s="1743"/>
      <c r="E22" s="1558"/>
      <c r="F22" s="1558"/>
      <c r="G22" s="1558"/>
      <c r="H22" s="1559"/>
      <c r="I22" s="1559"/>
      <c r="J22" s="1557"/>
      <c r="K22" s="1561"/>
      <c r="L22" s="1562"/>
      <c r="M22" s="1744"/>
    </row>
    <row r="23" spans="1:13" ht="15">
      <c r="A23" s="1557"/>
      <c r="B23" s="1557"/>
      <c r="C23" s="1743"/>
      <c r="D23" s="1743"/>
      <c r="E23" s="1558"/>
      <c r="F23" s="1558"/>
      <c r="G23" s="1558"/>
      <c r="H23" s="1559"/>
      <c r="I23" s="1559"/>
      <c r="J23" s="1557"/>
      <c r="K23" s="1561"/>
      <c r="L23" s="1562"/>
      <c r="M23" s="1561"/>
    </row>
    <row r="24" spans="1:13" ht="15">
      <c r="A24" s="1557"/>
      <c r="B24" s="1557"/>
      <c r="C24" s="1743"/>
      <c r="D24" s="1743"/>
      <c r="E24" s="1558"/>
      <c r="F24" s="1558"/>
      <c r="G24" s="1558"/>
      <c r="H24" s="1559"/>
      <c r="I24" s="1559"/>
      <c r="J24" s="1557"/>
      <c r="K24" s="1561"/>
      <c r="L24" s="1562"/>
      <c r="M24" s="1561"/>
    </row>
    <row r="25" spans="1:13" ht="15">
      <c r="A25" s="1557"/>
      <c r="B25" s="1557"/>
      <c r="C25" s="1743"/>
      <c r="D25" s="1743"/>
      <c r="E25" s="1558"/>
      <c r="F25" s="1558"/>
      <c r="G25" s="1558"/>
      <c r="H25" s="1559"/>
      <c r="I25" s="1559"/>
      <c r="J25" s="1557"/>
      <c r="K25" s="1563"/>
      <c r="L25" s="1562"/>
      <c r="M25" s="1744"/>
    </row>
    <row r="26" spans="1:13" ht="15">
      <c r="A26" s="1557"/>
      <c r="B26" s="1557"/>
      <c r="C26" s="1743"/>
      <c r="D26" s="1743"/>
      <c r="E26" s="1558"/>
      <c r="F26" s="1558"/>
      <c r="G26" s="1558"/>
      <c r="H26" s="1559"/>
      <c r="I26" s="1559"/>
      <c r="J26" s="1557"/>
      <c r="K26" s="1563"/>
      <c r="L26" s="1562"/>
      <c r="M26" s="1744"/>
    </row>
    <row r="27" spans="1:13" ht="15">
      <c r="A27" s="1557"/>
      <c r="B27" s="1557"/>
      <c r="C27" s="1743"/>
      <c r="D27" s="1743"/>
      <c r="E27" s="1558"/>
      <c r="F27" s="1558"/>
      <c r="G27" s="1558"/>
      <c r="H27" s="1559"/>
      <c r="I27" s="1559"/>
      <c r="J27" s="1557"/>
      <c r="K27" s="1561"/>
      <c r="L27" s="1562"/>
      <c r="M27" s="1744"/>
    </row>
    <row r="28" spans="1:13" ht="15">
      <c r="A28" s="1557"/>
      <c r="B28" s="1557"/>
      <c r="C28" s="1743"/>
      <c r="D28" s="1743"/>
      <c r="E28" s="1558"/>
      <c r="F28" s="1558"/>
      <c r="G28" s="1558"/>
      <c r="H28" s="1559"/>
      <c r="I28" s="1559"/>
      <c r="J28" s="1557"/>
      <c r="K28" s="1561"/>
      <c r="L28" s="1562"/>
      <c r="M28" s="1744"/>
    </row>
    <row r="29" spans="1:13" ht="15">
      <c r="A29" s="1557"/>
      <c r="B29" s="1557"/>
      <c r="C29" s="1743"/>
      <c r="D29" s="1743"/>
      <c r="E29" s="1558"/>
      <c r="F29" s="1558"/>
      <c r="G29" s="1558"/>
      <c r="H29" s="1559"/>
      <c r="I29" s="1559"/>
      <c r="J29" s="1557"/>
      <c r="K29" s="1561"/>
      <c r="L29" s="1562"/>
      <c r="M29" s="1744"/>
    </row>
    <row r="30" spans="1:13" ht="15">
      <c r="A30" s="1557"/>
      <c r="B30" s="1557"/>
      <c r="C30" s="1743"/>
      <c r="D30" s="1743"/>
      <c r="E30" s="1558"/>
      <c r="F30" s="1558"/>
      <c r="G30" s="1558"/>
      <c r="H30" s="1559"/>
      <c r="I30" s="1559"/>
      <c r="J30" s="1557"/>
      <c r="K30" s="1561"/>
      <c r="L30" s="1562"/>
      <c r="M30" s="1744"/>
    </row>
    <row r="31" spans="1:13" ht="15">
      <c r="A31" s="1557"/>
      <c r="B31" s="1557"/>
      <c r="C31" s="1743"/>
      <c r="D31" s="1743"/>
      <c r="E31" s="1558"/>
      <c r="F31" s="1558"/>
      <c r="G31" s="1558"/>
      <c r="H31" s="1559"/>
      <c r="I31" s="1559"/>
      <c r="J31" s="1557"/>
      <c r="K31" s="1561"/>
      <c r="L31" s="1562"/>
      <c r="M31" s="1744"/>
    </row>
    <row r="32" spans="1:13" ht="15">
      <c r="A32" s="1557"/>
      <c r="B32" s="1557"/>
      <c r="C32" s="1743"/>
      <c r="D32" s="1743"/>
      <c r="E32" s="1558"/>
      <c r="F32" s="1558"/>
      <c r="G32" s="1558"/>
      <c r="H32" s="1559"/>
      <c r="I32" s="1559"/>
      <c r="J32" s="1557"/>
      <c r="K32" s="1561"/>
      <c r="L32" s="1562"/>
      <c r="M32" s="1744"/>
    </row>
    <row r="33" spans="1:13" ht="15">
      <c r="A33" s="1557"/>
      <c r="B33" s="1557"/>
      <c r="C33" s="1743"/>
      <c r="D33" s="1743"/>
      <c r="E33" s="1558"/>
      <c r="F33" s="1558"/>
      <c r="G33" s="1558"/>
      <c r="H33" s="1559"/>
      <c r="I33" s="1559"/>
      <c r="J33" s="1557"/>
      <c r="K33" s="1563"/>
      <c r="L33" s="1562"/>
      <c r="M33" s="1561"/>
    </row>
    <row r="34" spans="1:13" ht="15">
      <c r="A34" s="1557"/>
      <c r="B34" s="1557"/>
      <c r="C34" s="1557"/>
      <c r="D34" s="1557"/>
      <c r="E34" s="1561"/>
      <c r="F34" s="1558"/>
      <c r="G34" s="1558"/>
      <c r="H34" s="1559"/>
      <c r="I34" s="1559"/>
      <c r="J34" s="1557"/>
      <c r="K34" s="1561"/>
      <c r="L34" s="1561"/>
      <c r="M34" s="1561"/>
    </row>
    <row r="35" spans="1:13" ht="15">
      <c r="A35" s="1524"/>
      <c r="B35" s="1524"/>
      <c r="C35" s="1524"/>
      <c r="D35" s="1524"/>
      <c r="E35" s="1527"/>
      <c r="F35" s="1525"/>
      <c r="G35" s="1525"/>
      <c r="H35" s="1526"/>
      <c r="I35" s="1526"/>
      <c r="J35" s="1524"/>
      <c r="K35" s="1527"/>
      <c r="L35" s="1527"/>
      <c r="M35" s="1527"/>
    </row>
    <row r="36" spans="1:13" ht="25.5">
      <c r="A36" s="1546"/>
      <c r="B36" s="1544"/>
      <c r="C36" s="1547" t="s">
        <v>1091</v>
      </c>
      <c r="D36" s="1544"/>
      <c r="E36" s="1545"/>
      <c r="F36" s="1548"/>
      <c r="G36" s="1548"/>
      <c r="H36" s="1549"/>
      <c r="I36" s="1521"/>
    </row>
    <row r="37" spans="1:13" ht="19.5">
      <c r="C37" s="1547" t="s">
        <v>1092</v>
      </c>
      <c r="F37" s="1520"/>
      <c r="G37" s="1520"/>
      <c r="H37" s="1521"/>
      <c r="I37" s="1521"/>
    </row>
    <row r="38" spans="1:13">
      <c r="I38" s="1519"/>
    </row>
    <row r="39" spans="1:13">
      <c r="I39" s="1519"/>
    </row>
    <row r="40" spans="1:13">
      <c r="I40" s="1519"/>
    </row>
  </sheetData>
  <autoFilter ref="A3:M34" xr:uid="{00000000-0009-0000-0000-000009000000}"/>
  <conditionalFormatting sqref="I4:I35">
    <cfRule type="cellIs" dxfId="7" priority="2" operator="greaterThan">
      <formula>0.9</formula>
    </cfRule>
  </conditionalFormatting>
  <conditionalFormatting sqref="J4:J35">
    <cfRule type="cellIs" dxfId="6" priority="1" operator="equal">
      <formula>"Y"</formula>
    </cfRule>
  </conditionalFormatting>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U283"/>
  <sheetViews>
    <sheetView topLeftCell="A38" zoomScale="55" zoomScaleNormal="55" workbookViewId="0">
      <selection activeCell="L52" sqref="L52"/>
    </sheetView>
  </sheetViews>
  <sheetFormatPr defaultColWidth="6.296875" defaultRowHeight="15"/>
  <cols>
    <col min="1" max="1" width="3.59765625" style="905" customWidth="1"/>
    <col min="2" max="2" width="8.796875" style="905" customWidth="1"/>
    <col min="3" max="3" width="7.69921875" style="905" customWidth="1"/>
    <col min="4" max="5" width="7.69921875" style="905" bestFit="1" customWidth="1"/>
    <col min="6" max="6" width="7" style="905" bestFit="1" customWidth="1"/>
    <col min="7" max="9" width="7.69921875" style="905" bestFit="1" customWidth="1"/>
    <col min="10" max="44" width="7.69921875" style="905" customWidth="1"/>
    <col min="45" max="16384" width="6.296875" style="903"/>
  </cols>
  <sheetData>
    <row r="1" spans="1:47" ht="30.6" customHeight="1">
      <c r="E1" s="905" t="s">
        <v>741</v>
      </c>
      <c r="F1" s="905">
        <v>5</v>
      </c>
      <c r="H1" s="905">
        <f>VLOOKUP(F1,A6:AR36,F2-18,0)</f>
        <v>5.9540000000000003E-2</v>
      </c>
      <c r="U1" s="1097"/>
    </row>
    <row r="2" spans="1:47" ht="30.6" customHeight="1">
      <c r="E2" s="905" t="s">
        <v>142</v>
      </c>
      <c r="F2" s="905">
        <v>60</v>
      </c>
      <c r="U2" s="1097"/>
    </row>
    <row r="3" spans="1:47" ht="30.6" customHeight="1">
      <c r="A3" s="902" t="s">
        <v>480</v>
      </c>
      <c r="B3" s="1095"/>
      <c r="C3" s="1095"/>
      <c r="D3" s="1095"/>
      <c r="E3" s="1095"/>
      <c r="F3" s="1095"/>
      <c r="G3" s="1095"/>
      <c r="H3" s="1095"/>
      <c r="I3" s="1095"/>
      <c r="J3" s="1095"/>
      <c r="K3" s="1095"/>
      <c r="L3" s="1095"/>
      <c r="M3" s="1095"/>
      <c r="N3" s="1095"/>
      <c r="O3" s="1095"/>
      <c r="P3" s="1095"/>
      <c r="Q3" s="1095"/>
      <c r="R3" s="1095"/>
      <c r="S3" s="1095"/>
      <c r="T3" s="1095"/>
      <c r="U3" s="1095"/>
      <c r="V3" s="1095"/>
      <c r="W3" s="1095"/>
      <c r="X3" s="1095"/>
      <c r="Y3" s="1095"/>
      <c r="Z3" s="1095"/>
      <c r="AA3" s="1095"/>
      <c r="AB3" s="1095"/>
      <c r="AC3" s="1095"/>
      <c r="AD3" s="1095"/>
      <c r="AE3" s="1095"/>
      <c r="AF3" s="1095"/>
      <c r="AG3" s="1095"/>
      <c r="AH3" s="1095"/>
      <c r="AI3" s="1095"/>
      <c r="AJ3" s="1095"/>
      <c r="AK3" s="1095"/>
      <c r="AL3" s="1095"/>
      <c r="AM3" s="1095"/>
      <c r="AN3" s="1095"/>
      <c r="AO3" s="1095"/>
      <c r="AP3" s="1095"/>
      <c r="AQ3" s="1095"/>
      <c r="AR3" s="1095"/>
      <c r="AU3" s="904" t="s">
        <v>482</v>
      </c>
    </row>
    <row r="4" spans="1:47" ht="30.6" customHeight="1" thickBot="1">
      <c r="B4" s="1096"/>
      <c r="C4" s="1096"/>
      <c r="D4" s="1096"/>
      <c r="E4" s="1096"/>
      <c r="F4" s="1096"/>
      <c r="G4" s="1096"/>
      <c r="H4" s="1096"/>
      <c r="I4" s="1096"/>
      <c r="J4" s="1096"/>
      <c r="K4" s="1096"/>
      <c r="L4" s="1096"/>
      <c r="M4" s="1096"/>
      <c r="N4" s="1096"/>
      <c r="O4" s="1096"/>
      <c r="P4" s="1096"/>
      <c r="Q4" s="1096"/>
      <c r="R4" s="1096"/>
      <c r="S4" s="1096"/>
      <c r="T4" s="1096"/>
      <c r="U4" s="1096"/>
      <c r="V4" s="1096"/>
      <c r="W4" s="1096"/>
      <c r="X4" s="1096"/>
      <c r="Y4" s="1096"/>
      <c r="Z4" s="1096"/>
      <c r="AA4" s="1096"/>
      <c r="AB4" s="1096"/>
      <c r="AC4" s="1096"/>
      <c r="AD4" s="1096"/>
      <c r="AE4" s="1096"/>
      <c r="AF4" s="1096"/>
      <c r="AG4" s="1096"/>
      <c r="AH4" s="1096"/>
      <c r="AI4" s="1096"/>
      <c r="AJ4" s="1096"/>
      <c r="AK4" s="1096"/>
      <c r="AL4" s="1096"/>
      <c r="AM4" s="1096"/>
      <c r="AN4" s="1096"/>
      <c r="AO4" s="1096"/>
      <c r="AP4" s="1096"/>
      <c r="AQ4" s="1096"/>
      <c r="AR4" s="1096"/>
    </row>
    <row r="5" spans="1:47" ht="30.6" customHeight="1" thickTop="1">
      <c r="A5" s="906" t="s">
        <v>126</v>
      </c>
      <c r="B5" s="1879" t="s">
        <v>484</v>
      </c>
      <c r="C5" s="1880"/>
      <c r="D5" s="1880"/>
      <c r="E5" s="1880"/>
      <c r="F5" s="1880"/>
      <c r="G5" s="1880"/>
      <c r="H5" s="1880"/>
      <c r="I5" s="1880"/>
      <c r="J5" s="1880"/>
      <c r="K5" s="1880"/>
      <c r="L5" s="1880"/>
      <c r="M5" s="1880"/>
      <c r="N5" s="1880"/>
      <c r="O5" s="1880"/>
      <c r="P5" s="1880"/>
      <c r="Q5" s="1880"/>
      <c r="R5" s="1880"/>
      <c r="S5" s="1880"/>
      <c r="T5" s="1880"/>
      <c r="U5" s="1880"/>
      <c r="V5" s="1880"/>
      <c r="W5" s="1880"/>
      <c r="X5" s="1880"/>
      <c r="Y5" s="1880"/>
      <c r="Z5" s="1880"/>
      <c r="AA5" s="1880"/>
      <c r="AB5" s="1880"/>
      <c r="AC5" s="1880"/>
      <c r="AD5" s="1880"/>
      <c r="AE5" s="1880"/>
      <c r="AF5" s="1880"/>
      <c r="AG5" s="1880"/>
      <c r="AH5" s="1880"/>
      <c r="AI5" s="1880"/>
      <c r="AJ5" s="1880"/>
      <c r="AK5" s="1880"/>
      <c r="AL5" s="1880"/>
      <c r="AM5" s="1880"/>
      <c r="AN5" s="1880"/>
      <c r="AO5" s="1880"/>
      <c r="AP5" s="1880"/>
      <c r="AQ5" s="1880"/>
      <c r="AR5" s="1881"/>
    </row>
    <row r="6" spans="1:47" ht="30.6" customHeight="1">
      <c r="A6" s="907"/>
      <c r="B6" s="908">
        <v>20</v>
      </c>
      <c r="C6" s="908">
        <v>21</v>
      </c>
      <c r="D6" s="908">
        <v>22</v>
      </c>
      <c r="E6" s="908">
        <v>23</v>
      </c>
      <c r="F6" s="908">
        <v>24</v>
      </c>
      <c r="G6" s="908">
        <v>25</v>
      </c>
      <c r="H6" s="908">
        <v>26</v>
      </c>
      <c r="I6" s="908">
        <v>27</v>
      </c>
      <c r="J6" s="908">
        <v>28</v>
      </c>
      <c r="K6" s="908">
        <v>29</v>
      </c>
      <c r="L6" s="908">
        <v>30</v>
      </c>
      <c r="M6" s="908">
        <v>31</v>
      </c>
      <c r="N6" s="908">
        <v>32</v>
      </c>
      <c r="O6" s="908">
        <v>33</v>
      </c>
      <c r="P6" s="908">
        <v>34</v>
      </c>
      <c r="Q6" s="908">
        <v>35</v>
      </c>
      <c r="R6" s="908">
        <v>36</v>
      </c>
      <c r="S6" s="908">
        <v>37</v>
      </c>
      <c r="T6" s="908">
        <v>38</v>
      </c>
      <c r="U6" s="908">
        <v>39</v>
      </c>
      <c r="V6" s="908">
        <v>40</v>
      </c>
      <c r="W6" s="908">
        <v>41</v>
      </c>
      <c r="X6" s="908">
        <v>42</v>
      </c>
      <c r="Y6" s="908">
        <v>43</v>
      </c>
      <c r="Z6" s="908">
        <v>44</v>
      </c>
      <c r="AA6" s="908">
        <v>45</v>
      </c>
      <c r="AB6" s="908">
        <v>46</v>
      </c>
      <c r="AC6" s="908">
        <v>47</v>
      </c>
      <c r="AD6" s="908">
        <v>48</v>
      </c>
      <c r="AE6" s="908">
        <v>49</v>
      </c>
      <c r="AF6" s="908">
        <v>50</v>
      </c>
      <c r="AG6" s="908">
        <v>51</v>
      </c>
      <c r="AH6" s="908">
        <v>52</v>
      </c>
      <c r="AI6" s="908">
        <v>53</v>
      </c>
      <c r="AJ6" s="908">
        <v>54</v>
      </c>
      <c r="AK6" s="908">
        <v>55</v>
      </c>
      <c r="AL6" s="908">
        <v>56</v>
      </c>
      <c r="AM6" s="908">
        <v>57</v>
      </c>
      <c r="AN6" s="908">
        <v>58</v>
      </c>
      <c r="AO6" s="908">
        <v>59</v>
      </c>
      <c r="AP6" s="908">
        <v>60</v>
      </c>
      <c r="AQ6" s="908">
        <v>61</v>
      </c>
      <c r="AR6" s="909">
        <v>62</v>
      </c>
    </row>
    <row r="7" spans="1:47" ht="30.6" customHeight="1">
      <c r="A7" s="910">
        <v>1</v>
      </c>
      <c r="B7" s="1570">
        <v>1.5499999999999999E-3</v>
      </c>
      <c r="C7" s="1570">
        <v>1.6100000000000001E-3</v>
      </c>
      <c r="D7" s="1570">
        <v>1.66E-3</v>
      </c>
      <c r="E7" s="1570">
        <v>1.6900000000000001E-3</v>
      </c>
      <c r="F7" s="1567">
        <v>1.72E-3</v>
      </c>
      <c r="G7" s="1570">
        <v>1.74E-3</v>
      </c>
      <c r="H7" s="1570">
        <v>1.7600000000000001E-3</v>
      </c>
      <c r="I7" s="1570">
        <v>1.7799999999999999E-3</v>
      </c>
      <c r="J7" s="1570">
        <v>1.8E-3</v>
      </c>
      <c r="K7" s="1570">
        <v>1.83E-3</v>
      </c>
      <c r="L7" s="1570">
        <v>1.8799999999999999E-3</v>
      </c>
      <c r="M7" s="1570">
        <v>1.9400000000000001E-3</v>
      </c>
      <c r="N7" s="1570">
        <v>2.0200000000000001E-3</v>
      </c>
      <c r="O7" s="1570">
        <v>2.0999999999999999E-3</v>
      </c>
      <c r="P7" s="1570">
        <v>2.2000000000000001E-3</v>
      </c>
      <c r="Q7" s="1570">
        <v>2.32E-3</v>
      </c>
      <c r="R7" s="1567">
        <v>2.4399999999999999E-3</v>
      </c>
      <c r="S7" s="1570">
        <v>2.5699999999999998E-3</v>
      </c>
      <c r="T7" s="1570">
        <v>2.7000000000000001E-3</v>
      </c>
      <c r="U7" s="1570">
        <v>2.8600000000000001E-3</v>
      </c>
      <c r="V7" s="1570">
        <v>3.0200000000000001E-3</v>
      </c>
      <c r="W7" s="1570">
        <v>3.2000000000000002E-3</v>
      </c>
      <c r="X7" s="1570">
        <v>3.3999999999999998E-3</v>
      </c>
      <c r="Y7" s="1570">
        <v>3.62E-3</v>
      </c>
      <c r="Z7" s="1570">
        <v>3.8600000000000001E-3</v>
      </c>
      <c r="AA7" s="1570">
        <v>4.13E-3</v>
      </c>
      <c r="AB7" s="1570">
        <v>4.4200000000000003E-3</v>
      </c>
      <c r="AC7" s="1570">
        <v>4.7499999999999999E-3</v>
      </c>
      <c r="AD7" s="1570">
        <v>5.1000000000000004E-3</v>
      </c>
      <c r="AE7" s="1570">
        <v>5.4900000000000001E-3</v>
      </c>
      <c r="AF7" s="1579">
        <v>5.8999999999999999E-3</v>
      </c>
      <c r="AG7" s="1570">
        <v>6.3499999999999997E-3</v>
      </c>
      <c r="AH7" s="1570">
        <v>6.8300000000000001E-3</v>
      </c>
      <c r="AI7" s="1570">
        <v>7.3499999999999998E-3</v>
      </c>
      <c r="AJ7" s="1570">
        <v>7.92E-3</v>
      </c>
      <c r="AK7" s="1570">
        <v>8.5400000000000007E-3</v>
      </c>
      <c r="AL7" s="1570">
        <v>9.2399999999999999E-3</v>
      </c>
      <c r="AM7" s="1570">
        <v>1.0019999999999999E-2</v>
      </c>
      <c r="AN7" s="1570">
        <v>1.091E-2</v>
      </c>
      <c r="AO7" s="1570">
        <v>1.191E-2</v>
      </c>
      <c r="AP7" s="1581">
        <v>1.3050000000000001E-2</v>
      </c>
      <c r="AQ7" s="1581">
        <v>1.434E-2</v>
      </c>
      <c r="AR7" s="1584">
        <v>1.5800000000000002E-2</v>
      </c>
    </row>
    <row r="8" spans="1:47" ht="30.6" customHeight="1">
      <c r="A8" s="915">
        <v>2</v>
      </c>
      <c r="B8" s="1571">
        <v>3.0500000000000002E-3</v>
      </c>
      <c r="C8" s="1571">
        <v>3.16E-3</v>
      </c>
      <c r="D8" s="1571">
        <v>3.2499999999999999E-3</v>
      </c>
      <c r="E8" s="1571">
        <v>3.31E-3</v>
      </c>
      <c r="F8" s="1568">
        <v>3.3600000000000001E-3</v>
      </c>
      <c r="G8" s="1571">
        <v>3.3999999999999998E-3</v>
      </c>
      <c r="H8" s="1571">
        <v>3.4299999999999999E-3</v>
      </c>
      <c r="I8" s="1571">
        <v>3.47E-3</v>
      </c>
      <c r="J8" s="1571">
        <v>3.5200000000000001E-3</v>
      </c>
      <c r="K8" s="1571">
        <v>3.5999999999999999E-3</v>
      </c>
      <c r="L8" s="1571">
        <v>3.6900000000000001E-3</v>
      </c>
      <c r="M8" s="1571">
        <v>3.82E-3</v>
      </c>
      <c r="N8" s="1571">
        <v>3.9699999999999996E-3</v>
      </c>
      <c r="O8" s="1571">
        <v>4.15E-3</v>
      </c>
      <c r="P8" s="1571">
        <v>4.3499999999999997E-3</v>
      </c>
      <c r="Q8" s="1571">
        <v>4.5700000000000003E-3</v>
      </c>
      <c r="R8" s="1568">
        <v>4.81E-3</v>
      </c>
      <c r="S8" s="1571">
        <v>5.0699999999999999E-3</v>
      </c>
      <c r="T8" s="1571">
        <v>5.3400000000000001E-3</v>
      </c>
      <c r="U8" s="1571">
        <v>5.64E-3</v>
      </c>
      <c r="V8" s="1571">
        <v>5.9699999999999996E-3</v>
      </c>
      <c r="W8" s="1571">
        <v>6.3299999999999997E-3</v>
      </c>
      <c r="X8" s="1571">
        <v>6.7200000000000003E-3</v>
      </c>
      <c r="Y8" s="1571">
        <v>7.1599999999999997E-3</v>
      </c>
      <c r="Z8" s="1571">
        <v>7.6499999999999997E-3</v>
      </c>
      <c r="AA8" s="1571">
        <v>8.1799999999999998E-3</v>
      </c>
      <c r="AB8" s="1571">
        <v>8.77E-3</v>
      </c>
      <c r="AC8" s="1571">
        <v>9.4199999999999996E-3</v>
      </c>
      <c r="AD8" s="1571">
        <v>1.0120000000000001E-2</v>
      </c>
      <c r="AE8" s="1571">
        <v>1.089E-2</v>
      </c>
      <c r="AF8" s="1580">
        <v>1.171E-2</v>
      </c>
      <c r="AG8" s="1571">
        <v>1.259E-2</v>
      </c>
      <c r="AH8" s="1571">
        <v>1.355E-2</v>
      </c>
      <c r="AI8" s="1571">
        <v>1.4579999999999999E-2</v>
      </c>
      <c r="AJ8" s="1571">
        <v>1.5709999999999998E-2</v>
      </c>
      <c r="AK8" s="1571">
        <v>1.6959999999999999E-2</v>
      </c>
      <c r="AL8" s="1571">
        <v>1.8360000000000001E-2</v>
      </c>
      <c r="AM8" s="1571">
        <v>1.992E-2</v>
      </c>
      <c r="AN8" s="1571">
        <v>2.1700000000000001E-2</v>
      </c>
      <c r="AO8" s="1571">
        <v>2.3709999999999998E-2</v>
      </c>
      <c r="AP8" s="1578">
        <v>2.598E-2</v>
      </c>
      <c r="AQ8" s="1578">
        <v>2.8559999999999999E-2</v>
      </c>
      <c r="AR8" s="1585">
        <v>3.1469999999999998E-2</v>
      </c>
    </row>
    <row r="9" spans="1:47" ht="30.6" customHeight="1">
      <c r="A9" s="915">
        <v>3</v>
      </c>
      <c r="B9" s="1571">
        <v>4.5999999999999999E-3</v>
      </c>
      <c r="C9" s="1571">
        <v>4.7600000000000003E-3</v>
      </c>
      <c r="D9" s="1571">
        <v>4.8700000000000002E-3</v>
      </c>
      <c r="E9" s="1571">
        <v>4.96E-3</v>
      </c>
      <c r="F9" s="1568">
        <v>5.0299999999999997E-3</v>
      </c>
      <c r="G9" s="1571">
        <v>5.0800000000000003E-3</v>
      </c>
      <c r="H9" s="1571">
        <v>5.13E-3</v>
      </c>
      <c r="I9" s="1571">
        <v>5.1999999999999998E-3</v>
      </c>
      <c r="J9" s="1571">
        <v>5.2900000000000004E-3</v>
      </c>
      <c r="K9" s="1571">
        <v>5.4099999999999999E-3</v>
      </c>
      <c r="L9" s="1571">
        <v>5.5700000000000003E-3</v>
      </c>
      <c r="M9" s="1571">
        <v>5.77E-3</v>
      </c>
      <c r="N9" s="1571">
        <v>6.0099999999999997E-3</v>
      </c>
      <c r="O9" s="1571">
        <v>6.28E-3</v>
      </c>
      <c r="P9" s="1571">
        <v>6.5900000000000004E-3</v>
      </c>
      <c r="Q9" s="1571">
        <v>6.9199999999999999E-3</v>
      </c>
      <c r="R9" s="1568">
        <v>7.2899999999999996E-3</v>
      </c>
      <c r="S9" s="1571">
        <v>7.6800000000000002E-3</v>
      </c>
      <c r="T9" s="1571">
        <v>8.1099999999999992E-3</v>
      </c>
      <c r="U9" s="1571">
        <v>8.5699999999999995E-3</v>
      </c>
      <c r="V9" s="1571">
        <v>9.0699999999999999E-3</v>
      </c>
      <c r="W9" s="1571">
        <v>9.6200000000000001E-3</v>
      </c>
      <c r="X9" s="1571">
        <v>1.023E-2</v>
      </c>
      <c r="Y9" s="1571">
        <v>1.09E-2</v>
      </c>
      <c r="Z9" s="1571">
        <v>1.1650000000000001E-2</v>
      </c>
      <c r="AA9" s="1571">
        <v>1.247E-2</v>
      </c>
      <c r="AB9" s="1571">
        <v>1.337E-2</v>
      </c>
      <c r="AC9" s="1571">
        <v>1.436E-2</v>
      </c>
      <c r="AD9" s="1571">
        <v>1.5440000000000001E-2</v>
      </c>
      <c r="AE9" s="1571">
        <v>1.66E-2</v>
      </c>
      <c r="AF9" s="1580">
        <v>1.7850000000000001E-2</v>
      </c>
      <c r="AG9" s="1571">
        <v>1.9199999999999998E-2</v>
      </c>
      <c r="AH9" s="1571">
        <v>2.0650000000000002E-2</v>
      </c>
      <c r="AI9" s="1571">
        <v>2.223E-2</v>
      </c>
      <c r="AJ9" s="1571">
        <v>2.3970000000000002E-2</v>
      </c>
      <c r="AK9" s="1571">
        <v>2.589E-2</v>
      </c>
      <c r="AL9" s="1571">
        <v>2.8039999999999999E-2</v>
      </c>
      <c r="AM9" s="1571">
        <v>3.0460000000000001E-2</v>
      </c>
      <c r="AN9" s="1571">
        <v>3.32E-2</v>
      </c>
      <c r="AO9" s="1571">
        <v>3.6299999999999999E-2</v>
      </c>
      <c r="AP9" s="1578">
        <v>3.9800000000000002E-2</v>
      </c>
      <c r="AQ9" s="1578">
        <v>4.376E-2</v>
      </c>
      <c r="AR9" s="1585">
        <v>4.8230000000000002E-2</v>
      </c>
    </row>
    <row r="10" spans="1:47" ht="30.6" customHeight="1">
      <c r="A10" s="915">
        <v>4</v>
      </c>
      <c r="B10" s="1571">
        <v>5.2399999999999999E-3</v>
      </c>
      <c r="C10" s="1571">
        <v>5.4000000000000003E-3</v>
      </c>
      <c r="D10" s="1571">
        <v>5.5199999999999997E-3</v>
      </c>
      <c r="E10" s="1571">
        <v>5.6100000000000004E-3</v>
      </c>
      <c r="F10" s="1568">
        <v>5.6899999999999997E-3</v>
      </c>
      <c r="G10" s="1571">
        <v>5.7499999999999999E-3</v>
      </c>
      <c r="H10" s="1571">
        <v>5.8100000000000001E-3</v>
      </c>
      <c r="I10" s="1571">
        <v>5.8999999999999999E-3</v>
      </c>
      <c r="J10" s="1571">
        <v>6.0099999999999997E-3</v>
      </c>
      <c r="K10" s="1571">
        <v>6.1599999999999997E-3</v>
      </c>
      <c r="L10" s="1571">
        <v>6.3600000000000002E-3</v>
      </c>
      <c r="M10" s="1571">
        <v>6.5900000000000004E-3</v>
      </c>
      <c r="N10" s="1571">
        <v>6.8799999999999998E-3</v>
      </c>
      <c r="O10" s="1571">
        <v>7.1999999999999998E-3</v>
      </c>
      <c r="P10" s="1571">
        <v>7.5500000000000003E-3</v>
      </c>
      <c r="Q10" s="1571">
        <v>7.9399999999999991E-3</v>
      </c>
      <c r="R10" s="1568">
        <v>8.3599999999999994E-3</v>
      </c>
      <c r="S10" s="1571">
        <v>8.8199999999999997E-3</v>
      </c>
      <c r="T10" s="1571">
        <v>9.3100000000000006E-3</v>
      </c>
      <c r="U10" s="1571">
        <v>9.8399999999999998E-3</v>
      </c>
      <c r="V10" s="1571">
        <v>1.043E-2</v>
      </c>
      <c r="W10" s="1571">
        <v>1.107E-2</v>
      </c>
      <c r="X10" s="1571">
        <v>1.1780000000000001E-2</v>
      </c>
      <c r="Y10" s="1571">
        <v>1.256E-2</v>
      </c>
      <c r="Z10" s="1571">
        <v>1.3429999999999999E-2</v>
      </c>
      <c r="AA10" s="1571">
        <v>1.439E-2</v>
      </c>
      <c r="AB10" s="1571">
        <v>1.5429999999999999E-2</v>
      </c>
      <c r="AC10" s="1571">
        <v>1.6580000000000001E-2</v>
      </c>
      <c r="AD10" s="1571">
        <v>1.7819999999999999E-2</v>
      </c>
      <c r="AE10" s="1571">
        <v>1.916E-2</v>
      </c>
      <c r="AF10" s="1580">
        <v>2.06E-2</v>
      </c>
      <c r="AG10" s="1571">
        <v>2.215E-2</v>
      </c>
      <c r="AH10" s="1571">
        <v>2.384E-2</v>
      </c>
      <c r="AI10" s="1571">
        <v>2.5669999999999998E-2</v>
      </c>
      <c r="AJ10" s="1571">
        <v>2.7689999999999999E-2</v>
      </c>
      <c r="AK10" s="1571">
        <v>2.9929999999999998E-2</v>
      </c>
      <c r="AL10" s="1571">
        <v>3.2439999999999997E-2</v>
      </c>
      <c r="AM10" s="1571">
        <v>3.5270000000000003E-2</v>
      </c>
      <c r="AN10" s="1571">
        <v>3.8469999999999997E-2</v>
      </c>
      <c r="AO10" s="1571">
        <v>4.2090000000000002E-2</v>
      </c>
      <c r="AP10" s="1578">
        <v>4.6179999999999999E-2</v>
      </c>
      <c r="AQ10" s="1578">
        <v>5.0790000000000002E-2</v>
      </c>
      <c r="AR10" s="1585">
        <v>5.5969999999999999E-2</v>
      </c>
    </row>
    <row r="11" spans="1:47" ht="30.6" customHeight="1">
      <c r="A11" s="915">
        <v>5</v>
      </c>
      <c r="B11" s="1571">
        <v>6.62E-3</v>
      </c>
      <c r="C11" s="1571">
        <v>6.7999999999999996E-3</v>
      </c>
      <c r="D11" s="1571">
        <v>6.94E-3</v>
      </c>
      <c r="E11" s="1571">
        <v>7.0499999999999998E-3</v>
      </c>
      <c r="F11" s="1568">
        <v>7.1399999999999996E-3</v>
      </c>
      <c r="G11" s="1571">
        <v>7.2300000000000003E-3</v>
      </c>
      <c r="H11" s="1571">
        <v>7.3200000000000001E-3</v>
      </c>
      <c r="I11" s="1571">
        <v>7.4400000000000004E-3</v>
      </c>
      <c r="J11" s="1571">
        <v>7.5900000000000004E-3</v>
      </c>
      <c r="K11" s="1571">
        <v>7.7999999999999996E-3</v>
      </c>
      <c r="L11" s="1571">
        <v>8.0599999999999995E-3</v>
      </c>
      <c r="M11" s="1571">
        <v>8.3800000000000003E-3</v>
      </c>
      <c r="N11" s="1571">
        <v>8.7399999999999995E-3</v>
      </c>
      <c r="O11" s="1571">
        <v>9.1599999999999997E-3</v>
      </c>
      <c r="P11" s="1571">
        <v>9.6200000000000001E-3</v>
      </c>
      <c r="Q11" s="1571">
        <v>1.0120000000000001E-2</v>
      </c>
      <c r="R11" s="1568">
        <v>1.0659999999999999E-2</v>
      </c>
      <c r="S11" s="1571">
        <v>1.124E-2</v>
      </c>
      <c r="T11" s="1571">
        <v>1.188E-2</v>
      </c>
      <c r="U11" s="1571">
        <v>1.257E-2</v>
      </c>
      <c r="V11" s="1571">
        <v>1.332E-2</v>
      </c>
      <c r="W11" s="1571">
        <v>1.4149999999999999E-2</v>
      </c>
      <c r="X11" s="1571">
        <v>1.507E-2</v>
      </c>
      <c r="Y11" s="1571">
        <v>1.609E-2</v>
      </c>
      <c r="Z11" s="1571">
        <v>1.721E-2</v>
      </c>
      <c r="AA11" s="1571">
        <v>1.8440000000000002E-2</v>
      </c>
      <c r="AB11" s="1571">
        <v>1.9789999999999999E-2</v>
      </c>
      <c r="AC11" s="1571">
        <v>2.1260000000000001E-2</v>
      </c>
      <c r="AD11" s="1571">
        <v>2.2839999999999999E-2</v>
      </c>
      <c r="AE11" s="1571">
        <v>2.4559999999999998E-2</v>
      </c>
      <c r="AF11" s="1580">
        <v>2.6409999999999999E-2</v>
      </c>
      <c r="AG11" s="1571">
        <v>2.8400000000000002E-2</v>
      </c>
      <c r="AH11" s="1571">
        <v>3.057E-2</v>
      </c>
      <c r="AI11" s="1571">
        <v>3.2930000000000001E-2</v>
      </c>
      <c r="AJ11" s="1571">
        <v>3.5540000000000002E-2</v>
      </c>
      <c r="AK11" s="1571">
        <v>3.8449999999999998E-2</v>
      </c>
      <c r="AL11" s="1571">
        <v>4.172E-2</v>
      </c>
      <c r="AM11" s="1571">
        <v>4.5400000000000003E-2</v>
      </c>
      <c r="AN11" s="1571">
        <v>4.9549999999999997E-2</v>
      </c>
      <c r="AO11" s="1571">
        <v>5.425E-2</v>
      </c>
      <c r="AP11" s="1578">
        <v>5.9540000000000003E-2</v>
      </c>
      <c r="AQ11" s="1578">
        <v>6.5490000000000007E-2</v>
      </c>
      <c r="AR11" s="1585">
        <v>7.2179999999999994E-2</v>
      </c>
    </row>
    <row r="12" spans="1:47" ht="30.6" customHeight="1">
      <c r="A12" s="915">
        <v>6</v>
      </c>
      <c r="B12" s="1571">
        <v>8.0199999999999994E-3</v>
      </c>
      <c r="C12" s="1571">
        <v>8.2299999999999995E-3</v>
      </c>
      <c r="D12" s="1571">
        <v>8.3899999999999999E-3</v>
      </c>
      <c r="E12" s="1571">
        <v>8.5199999999999998E-3</v>
      </c>
      <c r="F12" s="1568">
        <v>8.6300000000000005E-3</v>
      </c>
      <c r="G12" s="1571">
        <v>8.7299999999999999E-3</v>
      </c>
      <c r="H12" s="1571">
        <v>8.8599999999999998E-3</v>
      </c>
      <c r="I12" s="1571">
        <v>9.0200000000000002E-3</v>
      </c>
      <c r="J12" s="1571">
        <v>9.2300000000000004E-3</v>
      </c>
      <c r="K12" s="1571">
        <v>9.4999999999999998E-3</v>
      </c>
      <c r="L12" s="1571">
        <v>9.8399999999999998E-3</v>
      </c>
      <c r="M12" s="1571">
        <v>1.023E-2</v>
      </c>
      <c r="N12" s="1571">
        <v>1.069E-2</v>
      </c>
      <c r="O12" s="1571">
        <v>1.1209999999999999E-2</v>
      </c>
      <c r="P12" s="1571">
        <v>1.1780000000000001E-2</v>
      </c>
      <c r="Q12" s="1571">
        <v>1.24E-2</v>
      </c>
      <c r="R12" s="1568">
        <v>1.306E-2</v>
      </c>
      <c r="S12" s="1571">
        <v>1.379E-2</v>
      </c>
      <c r="T12" s="1571">
        <v>1.457E-2</v>
      </c>
      <c r="U12" s="1571">
        <v>1.5429999999999999E-2</v>
      </c>
      <c r="V12" s="1571">
        <v>1.6369999999999999E-2</v>
      </c>
      <c r="W12" s="1571">
        <v>1.7409999999999998E-2</v>
      </c>
      <c r="X12" s="1571">
        <v>1.8550000000000001E-2</v>
      </c>
      <c r="Y12" s="1571">
        <v>1.9810000000000001E-2</v>
      </c>
      <c r="Z12" s="1571">
        <v>2.12E-2</v>
      </c>
      <c r="AA12" s="1571">
        <v>2.273E-2</v>
      </c>
      <c r="AB12" s="1571">
        <v>2.4389999999999998E-2</v>
      </c>
      <c r="AC12" s="1571">
        <v>2.6200000000000001E-2</v>
      </c>
      <c r="AD12" s="1571">
        <v>2.8160000000000001E-2</v>
      </c>
      <c r="AE12" s="1571">
        <v>3.0269999999999998E-2</v>
      </c>
      <c r="AF12" s="1580">
        <v>3.2550000000000003E-2</v>
      </c>
      <c r="AG12" s="1571">
        <v>3.5009999999999999E-2</v>
      </c>
      <c r="AH12" s="1571">
        <v>3.7690000000000001E-2</v>
      </c>
      <c r="AI12" s="1571">
        <v>4.0640000000000003E-2</v>
      </c>
      <c r="AJ12" s="1571">
        <v>4.3889999999999998E-2</v>
      </c>
      <c r="AK12" s="1571">
        <v>4.7530000000000003E-2</v>
      </c>
      <c r="AL12" s="1571">
        <v>5.1610000000000003E-2</v>
      </c>
      <c r="AM12" s="1571">
        <v>5.62E-2</v>
      </c>
      <c r="AN12" s="1571">
        <v>6.139E-2</v>
      </c>
      <c r="AO12" s="1571">
        <v>6.7239999999999994E-2</v>
      </c>
      <c r="AP12" s="1578">
        <v>7.3819999999999997E-2</v>
      </c>
      <c r="AQ12" s="1578">
        <v>8.1210000000000004E-2</v>
      </c>
      <c r="AR12" s="1585">
        <v>8.9499999999999996E-2</v>
      </c>
    </row>
    <row r="13" spans="1:47" ht="30.6" customHeight="1">
      <c r="A13" s="915">
        <v>7</v>
      </c>
      <c r="B13" s="1571">
        <v>8.7799999999999996E-3</v>
      </c>
      <c r="C13" s="1571">
        <v>8.9899999999999997E-3</v>
      </c>
      <c r="D13" s="1571">
        <v>9.1500000000000001E-3</v>
      </c>
      <c r="E13" s="1571">
        <v>9.2899999999999996E-3</v>
      </c>
      <c r="F13" s="1568">
        <v>9.41E-3</v>
      </c>
      <c r="G13" s="1571">
        <v>9.5399999999999999E-3</v>
      </c>
      <c r="H13" s="1571">
        <v>9.6900000000000007E-3</v>
      </c>
      <c r="I13" s="1571">
        <v>9.8899999999999995E-3</v>
      </c>
      <c r="J13" s="1571">
        <v>1.014E-2</v>
      </c>
      <c r="K13" s="1571">
        <v>1.0460000000000001E-2</v>
      </c>
      <c r="L13" s="1571">
        <v>1.085E-2</v>
      </c>
      <c r="M13" s="1571">
        <v>1.1299999999999999E-2</v>
      </c>
      <c r="N13" s="1571">
        <v>1.1820000000000001E-2</v>
      </c>
      <c r="O13" s="1571">
        <v>1.24E-2</v>
      </c>
      <c r="P13" s="1571">
        <v>1.303E-2</v>
      </c>
      <c r="Q13" s="1571">
        <v>1.372E-2</v>
      </c>
      <c r="R13" s="1568">
        <v>1.447E-2</v>
      </c>
      <c r="S13" s="1571">
        <v>1.528E-2</v>
      </c>
      <c r="T13" s="1571">
        <v>1.6160000000000001E-2</v>
      </c>
      <c r="U13" s="1571">
        <v>1.712E-2</v>
      </c>
      <c r="V13" s="1571">
        <v>1.8180000000000002E-2</v>
      </c>
      <c r="W13" s="1571">
        <v>1.9349999999999999E-2</v>
      </c>
      <c r="X13" s="1571">
        <v>2.0629999999999999E-2</v>
      </c>
      <c r="Y13" s="1571">
        <v>2.205E-2</v>
      </c>
      <c r="Z13" s="1571">
        <v>2.3609999999999999E-2</v>
      </c>
      <c r="AA13" s="1571">
        <v>2.5309999999999999E-2</v>
      </c>
      <c r="AB13" s="1571">
        <v>2.717E-2</v>
      </c>
      <c r="AC13" s="1571">
        <v>2.9180000000000001E-2</v>
      </c>
      <c r="AD13" s="1571">
        <v>3.1359999999999999E-2</v>
      </c>
      <c r="AE13" s="1571">
        <v>3.3709999999999997E-2</v>
      </c>
      <c r="AF13" s="1580">
        <v>3.6249999999999998E-2</v>
      </c>
      <c r="AG13" s="1571">
        <v>3.9E-2</v>
      </c>
      <c r="AH13" s="1571">
        <v>4.2009999999999999E-2</v>
      </c>
      <c r="AI13" s="1571">
        <v>4.5330000000000002E-2</v>
      </c>
      <c r="AJ13" s="1571">
        <v>4.9000000000000002E-2</v>
      </c>
      <c r="AK13" s="1571">
        <v>5.3100000000000001E-2</v>
      </c>
      <c r="AL13" s="1571">
        <v>5.7709999999999997E-2</v>
      </c>
      <c r="AM13" s="1571">
        <v>6.2899999999999998E-2</v>
      </c>
      <c r="AN13" s="1571">
        <v>6.8750000000000006E-2</v>
      </c>
      <c r="AO13" s="1571">
        <v>7.5329999999999994E-2</v>
      </c>
      <c r="AP13" s="1578">
        <v>8.2720000000000002E-2</v>
      </c>
      <c r="AQ13" s="1578">
        <v>9.1009999999999994E-2</v>
      </c>
      <c r="AR13" s="1585">
        <v>0.10029</v>
      </c>
    </row>
    <row r="14" spans="1:47" ht="30.6" customHeight="1">
      <c r="A14" s="915">
        <v>8</v>
      </c>
      <c r="B14" s="1571">
        <v>1.0120000000000001E-2</v>
      </c>
      <c r="C14" s="1571">
        <v>1.0359999999999999E-2</v>
      </c>
      <c r="D14" s="1571">
        <v>1.0540000000000001E-2</v>
      </c>
      <c r="E14" s="1571">
        <v>1.069E-2</v>
      </c>
      <c r="F14" s="1568">
        <v>1.085E-2</v>
      </c>
      <c r="G14" s="1571">
        <v>1.1010000000000001E-2</v>
      </c>
      <c r="H14" s="1571">
        <v>1.1209999999999999E-2</v>
      </c>
      <c r="I14" s="1571">
        <v>1.146E-2</v>
      </c>
      <c r="J14" s="1571">
        <v>1.1769999999999999E-2</v>
      </c>
      <c r="K14" s="1571">
        <v>1.2160000000000001E-2</v>
      </c>
      <c r="L14" s="1571">
        <v>1.2630000000000001E-2</v>
      </c>
      <c r="M14" s="1571">
        <v>1.3169999999999999E-2</v>
      </c>
      <c r="N14" s="1571">
        <v>1.379E-2</v>
      </c>
      <c r="O14" s="1571">
        <v>1.447E-2</v>
      </c>
      <c r="P14" s="1571">
        <v>1.5219999999999999E-2</v>
      </c>
      <c r="Q14" s="1571">
        <v>1.6029999999999999E-2</v>
      </c>
      <c r="R14" s="1568">
        <v>1.6920000000000001E-2</v>
      </c>
      <c r="S14" s="1571">
        <v>1.788E-2</v>
      </c>
      <c r="T14" s="1571">
        <v>1.8919999999999999E-2</v>
      </c>
      <c r="U14" s="1571">
        <v>2.0060000000000001E-2</v>
      </c>
      <c r="V14" s="1571">
        <v>2.1319999999999999E-2</v>
      </c>
      <c r="W14" s="1571">
        <v>2.2710000000000001E-2</v>
      </c>
      <c r="X14" s="1571">
        <v>2.4230000000000002E-2</v>
      </c>
      <c r="Y14" s="1571">
        <v>2.5909999999999999E-2</v>
      </c>
      <c r="Z14" s="1571">
        <v>2.775E-2</v>
      </c>
      <c r="AA14" s="1571">
        <v>2.9760000000000002E-2</v>
      </c>
      <c r="AB14" s="1571">
        <v>3.1940000000000003E-2</v>
      </c>
      <c r="AC14" s="1571">
        <v>3.431E-2</v>
      </c>
      <c r="AD14" s="1571">
        <v>3.687E-2</v>
      </c>
      <c r="AE14" s="1571">
        <v>3.9629999999999999E-2</v>
      </c>
      <c r="AF14" s="1580">
        <v>4.2630000000000001E-2</v>
      </c>
      <c r="AG14" s="1571">
        <v>4.589E-2</v>
      </c>
      <c r="AH14" s="1571">
        <v>4.9459999999999997E-2</v>
      </c>
      <c r="AI14" s="1571">
        <v>5.3400000000000003E-2</v>
      </c>
      <c r="AJ14" s="1571">
        <v>5.7770000000000002E-2</v>
      </c>
      <c r="AK14" s="1571">
        <v>6.2670000000000003E-2</v>
      </c>
      <c r="AL14" s="1571">
        <v>6.8159999999999998E-2</v>
      </c>
      <c r="AM14" s="1571">
        <v>7.4340000000000003E-2</v>
      </c>
      <c r="AN14" s="1571">
        <v>8.1290000000000001E-2</v>
      </c>
      <c r="AO14" s="1571">
        <v>8.9099999999999999E-2</v>
      </c>
      <c r="AP14" s="1578">
        <v>9.7850000000000006E-2</v>
      </c>
      <c r="AQ14" s="1578">
        <v>0.10766000000000001</v>
      </c>
      <c r="AR14" s="1585">
        <v>0.11862</v>
      </c>
    </row>
    <row r="15" spans="1:47" ht="30.6" customHeight="1">
      <c r="A15" s="915">
        <v>9</v>
      </c>
      <c r="B15" s="1571">
        <v>1.149E-2</v>
      </c>
      <c r="C15" s="1571">
        <v>1.174E-2</v>
      </c>
      <c r="D15" s="1571">
        <v>1.1950000000000001E-2</v>
      </c>
      <c r="E15" s="1571">
        <v>1.213E-2</v>
      </c>
      <c r="F15" s="1568">
        <v>1.231E-2</v>
      </c>
      <c r="G15" s="1571">
        <v>1.252E-2</v>
      </c>
      <c r="H15" s="1571">
        <v>1.277E-2</v>
      </c>
      <c r="I15" s="1571">
        <v>1.308E-2</v>
      </c>
      <c r="J15" s="1571">
        <v>1.346E-2</v>
      </c>
      <c r="K15" s="1571">
        <v>1.393E-2</v>
      </c>
      <c r="L15" s="1571">
        <v>1.448E-2</v>
      </c>
      <c r="M15" s="1571">
        <v>1.512E-2</v>
      </c>
      <c r="N15" s="1571">
        <v>1.584E-2</v>
      </c>
      <c r="O15" s="1571">
        <v>1.6639999999999999E-2</v>
      </c>
      <c r="P15" s="1571">
        <v>1.7510000000000001E-2</v>
      </c>
      <c r="Q15" s="1571">
        <v>1.8460000000000001E-2</v>
      </c>
      <c r="R15" s="1568">
        <v>1.9480000000000001E-2</v>
      </c>
      <c r="S15" s="1571">
        <v>2.06E-2</v>
      </c>
      <c r="T15" s="1571">
        <v>2.1819999999999999E-2</v>
      </c>
      <c r="U15" s="1571">
        <v>2.316E-2</v>
      </c>
      <c r="V15" s="1571">
        <v>2.4629999999999999E-2</v>
      </c>
      <c r="W15" s="1571">
        <v>2.6249999999999999E-2</v>
      </c>
      <c r="X15" s="1571">
        <v>2.8029999999999999E-2</v>
      </c>
      <c r="Y15" s="1571">
        <v>2.9989999999999999E-2</v>
      </c>
      <c r="Z15" s="1571">
        <v>3.2120000000000003E-2</v>
      </c>
      <c r="AA15" s="1571">
        <v>3.4450000000000001E-2</v>
      </c>
      <c r="AB15" s="1571">
        <v>3.6979999999999999E-2</v>
      </c>
      <c r="AC15" s="1571">
        <v>3.9719999999999998E-2</v>
      </c>
      <c r="AD15" s="1571">
        <v>4.2680000000000003E-2</v>
      </c>
      <c r="AE15" s="1571">
        <v>4.589E-2</v>
      </c>
      <c r="AF15" s="1580">
        <v>4.938E-2</v>
      </c>
      <c r="AG15" s="1571">
        <v>5.3179999999999998E-2</v>
      </c>
      <c r="AH15" s="1571">
        <v>5.7360000000000001E-2</v>
      </c>
      <c r="AI15" s="1571">
        <v>6.198E-2</v>
      </c>
      <c r="AJ15" s="1571">
        <v>6.7119999999999999E-2</v>
      </c>
      <c r="AK15" s="1571">
        <v>7.2870000000000004E-2</v>
      </c>
      <c r="AL15" s="1571">
        <v>7.9320000000000002E-2</v>
      </c>
      <c r="AM15" s="1571">
        <v>8.6559999999999998E-2</v>
      </c>
      <c r="AN15" s="1571">
        <v>9.4689999999999996E-2</v>
      </c>
      <c r="AO15" s="1571">
        <v>0.10381</v>
      </c>
      <c r="AP15" s="1578">
        <v>0.11402</v>
      </c>
      <c r="AQ15" s="1578">
        <v>0.12543000000000001</v>
      </c>
      <c r="AR15" s="923">
        <v>0</v>
      </c>
    </row>
    <row r="16" spans="1:47" ht="30.6" customHeight="1">
      <c r="A16" s="915">
        <v>10</v>
      </c>
      <c r="B16" s="1571">
        <v>1.2880000000000001E-2</v>
      </c>
      <c r="C16" s="1571">
        <v>1.315E-2</v>
      </c>
      <c r="D16" s="1571">
        <v>1.338E-2</v>
      </c>
      <c r="E16" s="1571">
        <v>1.3599999999999999E-2</v>
      </c>
      <c r="F16" s="1568">
        <v>1.3820000000000001E-2</v>
      </c>
      <c r="G16" s="1571">
        <v>1.4069999999999999E-2</v>
      </c>
      <c r="H16" s="1571">
        <v>1.438E-2</v>
      </c>
      <c r="I16" s="1571">
        <v>1.4760000000000001E-2</v>
      </c>
      <c r="J16" s="1571">
        <v>1.5219999999999999E-2</v>
      </c>
      <c r="K16" s="1571">
        <v>1.5769999999999999E-2</v>
      </c>
      <c r="L16" s="1571">
        <v>1.6420000000000001E-2</v>
      </c>
      <c r="M16" s="1571">
        <v>1.7160000000000002E-2</v>
      </c>
      <c r="N16" s="1571">
        <v>1.7989999999999999E-2</v>
      </c>
      <c r="O16" s="1571">
        <v>1.89E-2</v>
      </c>
      <c r="P16" s="1571">
        <v>1.9900000000000001E-2</v>
      </c>
      <c r="Q16" s="1571">
        <v>2.0990000000000002E-2</v>
      </c>
      <c r="R16" s="1568">
        <v>2.2179999999999998E-2</v>
      </c>
      <c r="S16" s="1571">
        <v>2.3470000000000001E-2</v>
      </c>
      <c r="T16" s="1571">
        <v>2.4879999999999999E-2</v>
      </c>
      <c r="U16" s="1571">
        <v>2.6429999999999999E-2</v>
      </c>
      <c r="V16" s="1571">
        <v>2.8129999999999999E-2</v>
      </c>
      <c r="W16" s="1571">
        <v>2.9989999999999999E-2</v>
      </c>
      <c r="X16" s="1571">
        <v>3.2039999999999999E-2</v>
      </c>
      <c r="Y16" s="1571">
        <v>3.4290000000000001E-2</v>
      </c>
      <c r="Z16" s="1571">
        <v>3.6740000000000002E-2</v>
      </c>
      <c r="AA16" s="1571">
        <v>3.9399999999999998E-2</v>
      </c>
      <c r="AB16" s="1571">
        <v>4.2299999999999997E-2</v>
      </c>
      <c r="AC16" s="1571">
        <v>4.5440000000000001E-2</v>
      </c>
      <c r="AD16" s="1571">
        <v>4.8829999999999998E-2</v>
      </c>
      <c r="AE16" s="1571">
        <v>5.2519999999999997E-2</v>
      </c>
      <c r="AF16" s="1580">
        <v>5.6529999999999997E-2</v>
      </c>
      <c r="AG16" s="1571">
        <v>6.0929999999999998E-2</v>
      </c>
      <c r="AH16" s="1571">
        <v>6.5769999999999995E-2</v>
      </c>
      <c r="AI16" s="1571">
        <v>7.1120000000000003E-2</v>
      </c>
      <c r="AJ16" s="1571">
        <v>7.7090000000000006E-2</v>
      </c>
      <c r="AK16" s="1571">
        <v>8.3760000000000001E-2</v>
      </c>
      <c r="AL16" s="1571">
        <v>9.1230000000000006E-2</v>
      </c>
      <c r="AM16" s="1571">
        <v>9.9610000000000004E-2</v>
      </c>
      <c r="AN16" s="1571">
        <v>0.109</v>
      </c>
      <c r="AO16" s="1571">
        <v>0.11951000000000001</v>
      </c>
      <c r="AP16" s="1578">
        <v>0.13125999999999999</v>
      </c>
      <c r="AQ16" s="922">
        <v>0</v>
      </c>
      <c r="AR16" s="923">
        <v>0</v>
      </c>
    </row>
    <row r="17" spans="1:44" ht="30.6" customHeight="1">
      <c r="A17" s="915">
        <v>11</v>
      </c>
      <c r="B17" s="1571">
        <v>1.4279999999999999E-2</v>
      </c>
      <c r="C17" s="1571">
        <v>1.4579999999999999E-2</v>
      </c>
      <c r="D17" s="1571">
        <v>1.485E-2</v>
      </c>
      <c r="E17" s="1571">
        <v>1.5100000000000001E-2</v>
      </c>
      <c r="F17" s="1568">
        <v>1.537E-2</v>
      </c>
      <c r="G17" s="1571">
        <v>1.5679999999999999E-2</v>
      </c>
      <c r="H17" s="1571">
        <v>1.6049999999999998E-2</v>
      </c>
      <c r="I17" s="1571">
        <v>1.6500000000000001E-2</v>
      </c>
      <c r="J17" s="1571">
        <v>1.7049999999999999E-2</v>
      </c>
      <c r="K17" s="1571">
        <v>1.7690000000000001E-2</v>
      </c>
      <c r="L17" s="1571">
        <v>1.8429999999999998E-2</v>
      </c>
      <c r="M17" s="1571">
        <v>1.9279999999999999E-2</v>
      </c>
      <c r="N17" s="1571">
        <v>2.0230000000000001E-2</v>
      </c>
      <c r="O17" s="1571">
        <v>2.1270000000000001E-2</v>
      </c>
      <c r="P17" s="1571">
        <v>2.2409999999999999E-2</v>
      </c>
      <c r="Q17" s="1571">
        <v>2.3650000000000001E-2</v>
      </c>
      <c r="R17" s="1568">
        <v>2.5010000000000001E-2</v>
      </c>
      <c r="S17" s="1571">
        <v>2.649E-2</v>
      </c>
      <c r="T17" s="1571">
        <v>2.81E-2</v>
      </c>
      <c r="U17" s="1571">
        <v>2.9870000000000001E-2</v>
      </c>
      <c r="V17" s="1571">
        <v>3.1809999999999998E-2</v>
      </c>
      <c r="W17" s="1571">
        <v>3.3939999999999998E-2</v>
      </c>
      <c r="X17" s="1571">
        <v>3.628E-2</v>
      </c>
      <c r="Y17" s="1571">
        <v>3.8830000000000003E-2</v>
      </c>
      <c r="Z17" s="1571">
        <v>4.1610000000000001E-2</v>
      </c>
      <c r="AA17" s="1571">
        <v>4.4630000000000003E-2</v>
      </c>
      <c r="AB17" s="1571">
        <v>4.7919999999999997E-2</v>
      </c>
      <c r="AC17" s="1571">
        <v>5.1479999999999998E-2</v>
      </c>
      <c r="AD17" s="1571">
        <v>5.534E-2</v>
      </c>
      <c r="AE17" s="1571">
        <v>5.9540000000000003E-2</v>
      </c>
      <c r="AF17" s="1580">
        <v>6.4130000000000006E-2</v>
      </c>
      <c r="AG17" s="1571">
        <v>6.9159999999999999E-2</v>
      </c>
      <c r="AH17" s="1571">
        <v>7.4709999999999999E-2</v>
      </c>
      <c r="AI17" s="1571">
        <v>8.0869999999999997E-2</v>
      </c>
      <c r="AJ17" s="1571">
        <v>8.7720000000000006E-2</v>
      </c>
      <c r="AK17" s="1571">
        <v>9.5380000000000006E-2</v>
      </c>
      <c r="AL17" s="1571">
        <v>0.10395</v>
      </c>
      <c r="AM17" s="1571">
        <v>0.11354</v>
      </c>
      <c r="AN17" s="1571">
        <v>0.12427000000000001</v>
      </c>
      <c r="AO17" s="1571">
        <v>0.13627</v>
      </c>
      <c r="AP17" s="922">
        <v>0</v>
      </c>
      <c r="AQ17" s="922">
        <v>0</v>
      </c>
      <c r="AR17" s="923">
        <v>0</v>
      </c>
    </row>
    <row r="18" spans="1:44" ht="30.6" customHeight="1">
      <c r="A18" s="915">
        <v>12</v>
      </c>
      <c r="B18" s="1571">
        <v>1.5720000000000001E-2</v>
      </c>
      <c r="C18" s="1571">
        <v>1.6049999999999998E-2</v>
      </c>
      <c r="D18" s="1571">
        <v>1.635E-2</v>
      </c>
      <c r="E18" s="1571">
        <v>1.6650000000000002E-2</v>
      </c>
      <c r="F18" s="1568">
        <v>1.6969999999999999E-2</v>
      </c>
      <c r="G18" s="1571">
        <v>1.7340000000000001E-2</v>
      </c>
      <c r="H18" s="1571">
        <v>1.7780000000000001E-2</v>
      </c>
      <c r="I18" s="1571">
        <v>1.831E-2</v>
      </c>
      <c r="J18" s="1571">
        <v>1.8939999999999999E-2</v>
      </c>
      <c r="K18" s="1571">
        <v>1.968E-2</v>
      </c>
      <c r="L18" s="1571">
        <v>2.053E-2</v>
      </c>
      <c r="M18" s="1571">
        <v>2.1499999999999998E-2</v>
      </c>
      <c r="N18" s="1571">
        <v>2.257E-2</v>
      </c>
      <c r="O18" s="1571">
        <v>2.375E-2</v>
      </c>
      <c r="P18" s="1571">
        <v>2.504E-2</v>
      </c>
      <c r="Q18" s="1571">
        <v>2.6450000000000001E-2</v>
      </c>
      <c r="R18" s="1568">
        <v>2.7980000000000001E-2</v>
      </c>
      <c r="S18" s="1571">
        <v>2.9659999999999999E-2</v>
      </c>
      <c r="T18" s="1571">
        <v>3.1489999999999997E-2</v>
      </c>
      <c r="U18" s="1571">
        <v>3.3500000000000002E-2</v>
      </c>
      <c r="V18" s="1571">
        <v>3.5700000000000003E-2</v>
      </c>
      <c r="W18" s="1571">
        <v>3.8109999999999998E-2</v>
      </c>
      <c r="X18" s="1571">
        <v>4.0739999999999998E-2</v>
      </c>
      <c r="Y18" s="1571">
        <v>4.3619999999999999E-2</v>
      </c>
      <c r="Z18" s="1571">
        <v>4.675E-2</v>
      </c>
      <c r="AA18" s="1571">
        <v>5.015E-2</v>
      </c>
      <c r="AB18" s="1571">
        <v>5.3850000000000002E-2</v>
      </c>
      <c r="AC18" s="1571">
        <v>5.7860000000000002E-2</v>
      </c>
      <c r="AD18" s="1571">
        <v>6.2230000000000001E-2</v>
      </c>
      <c r="AE18" s="1571">
        <v>6.6989999999999994E-2</v>
      </c>
      <c r="AF18" s="1580">
        <v>7.2190000000000004E-2</v>
      </c>
      <c r="AG18" s="1571">
        <v>7.7920000000000003E-2</v>
      </c>
      <c r="AH18" s="1571">
        <v>8.4239999999999995E-2</v>
      </c>
      <c r="AI18" s="1571">
        <v>9.1259999999999994E-2</v>
      </c>
      <c r="AJ18" s="1571">
        <v>9.9059999999999995E-2</v>
      </c>
      <c r="AK18" s="1571">
        <v>0.10778</v>
      </c>
      <c r="AL18" s="1571">
        <v>0.11752</v>
      </c>
      <c r="AM18" s="1571">
        <v>0.12841</v>
      </c>
      <c r="AN18" s="1571">
        <v>0.14057</v>
      </c>
      <c r="AO18" s="920">
        <v>0</v>
      </c>
      <c r="AP18" s="922">
        <v>0</v>
      </c>
      <c r="AQ18" s="922">
        <v>0</v>
      </c>
      <c r="AR18" s="923">
        <v>0</v>
      </c>
    </row>
    <row r="19" spans="1:44" ht="30.6" customHeight="1">
      <c r="A19" s="915">
        <v>13</v>
      </c>
      <c r="B19" s="1571">
        <v>1.7180000000000001E-2</v>
      </c>
      <c r="C19" s="1571">
        <v>1.754E-2</v>
      </c>
      <c r="D19" s="1571">
        <v>1.789E-2</v>
      </c>
      <c r="E19" s="1571">
        <v>1.8239999999999999E-2</v>
      </c>
      <c r="F19" s="1568">
        <v>1.8620000000000001E-2</v>
      </c>
      <c r="G19" s="1571">
        <v>1.9060000000000001E-2</v>
      </c>
      <c r="H19" s="1571">
        <v>1.958E-2</v>
      </c>
      <c r="I19" s="1571">
        <v>2.0199999999999999E-2</v>
      </c>
      <c r="J19" s="1571">
        <v>2.0920000000000001E-2</v>
      </c>
      <c r="K19" s="1571">
        <v>2.1760000000000002E-2</v>
      </c>
      <c r="L19" s="1571">
        <v>2.273E-2</v>
      </c>
      <c r="M19" s="1571">
        <v>2.3810000000000001E-2</v>
      </c>
      <c r="N19" s="1571">
        <v>2.5010000000000001E-2</v>
      </c>
      <c r="O19" s="1571">
        <v>2.6339999999999999E-2</v>
      </c>
      <c r="P19" s="1571">
        <v>2.7799999999999998E-2</v>
      </c>
      <c r="Q19" s="1571">
        <v>2.938E-2</v>
      </c>
      <c r="R19" s="1568">
        <v>3.1109999999999999E-2</v>
      </c>
      <c r="S19" s="1571">
        <v>3.3000000000000002E-2</v>
      </c>
      <c r="T19" s="1571">
        <v>3.5069999999999997E-2</v>
      </c>
      <c r="U19" s="1571">
        <v>3.7330000000000002E-2</v>
      </c>
      <c r="V19" s="1571">
        <v>3.9800000000000002E-2</v>
      </c>
      <c r="W19" s="1571">
        <v>4.2500000000000003E-2</v>
      </c>
      <c r="X19" s="1571">
        <v>4.5449999999999997E-2</v>
      </c>
      <c r="Y19" s="1571">
        <v>4.8669999999999998E-2</v>
      </c>
      <c r="Z19" s="1571">
        <v>5.2170000000000001E-2</v>
      </c>
      <c r="AA19" s="1571">
        <v>5.5980000000000002E-2</v>
      </c>
      <c r="AB19" s="1571">
        <v>6.012E-2</v>
      </c>
      <c r="AC19" s="1571">
        <v>6.4619999999999997E-2</v>
      </c>
      <c r="AD19" s="1571">
        <v>6.9529999999999995E-2</v>
      </c>
      <c r="AE19" s="1571">
        <v>7.4889999999999998E-2</v>
      </c>
      <c r="AF19" s="1580">
        <v>8.0769999999999995E-2</v>
      </c>
      <c r="AG19" s="1571">
        <v>8.7239999999999998E-2</v>
      </c>
      <c r="AH19" s="1571">
        <v>9.4399999999999998E-2</v>
      </c>
      <c r="AI19" s="1571">
        <v>0.10233</v>
      </c>
      <c r="AJ19" s="1571">
        <v>0.11117</v>
      </c>
      <c r="AK19" s="1571">
        <v>0.12101000000000001</v>
      </c>
      <c r="AL19" s="1571">
        <v>0.13200000000000001</v>
      </c>
      <c r="AM19" s="1571">
        <v>0.14427000000000001</v>
      </c>
      <c r="AN19" s="920">
        <v>0</v>
      </c>
      <c r="AO19" s="920">
        <v>0</v>
      </c>
      <c r="AP19" s="922">
        <v>0</v>
      </c>
      <c r="AQ19" s="922">
        <v>0</v>
      </c>
      <c r="AR19" s="923">
        <v>0</v>
      </c>
    </row>
    <row r="20" spans="1:44" ht="30.6" customHeight="1">
      <c r="A20" s="915">
        <v>14</v>
      </c>
      <c r="B20" s="1571">
        <v>1.8669999999999999E-2</v>
      </c>
      <c r="C20" s="1571">
        <v>1.908E-2</v>
      </c>
      <c r="D20" s="1571">
        <v>1.9470000000000001E-2</v>
      </c>
      <c r="E20" s="1571">
        <v>1.9879999999999998E-2</v>
      </c>
      <c r="F20" s="1568">
        <v>2.0330000000000001E-2</v>
      </c>
      <c r="G20" s="1571">
        <v>2.085E-2</v>
      </c>
      <c r="H20" s="1571">
        <v>2.145E-2</v>
      </c>
      <c r="I20" s="1571">
        <v>2.215E-2</v>
      </c>
      <c r="J20" s="1571">
        <v>2.298E-2</v>
      </c>
      <c r="K20" s="1571">
        <v>2.393E-2</v>
      </c>
      <c r="L20" s="1571">
        <v>2.5010000000000001E-2</v>
      </c>
      <c r="M20" s="1571">
        <v>2.623E-2</v>
      </c>
      <c r="N20" s="1571">
        <v>2.758E-2</v>
      </c>
      <c r="O20" s="1571">
        <v>2.9059999999999999E-2</v>
      </c>
      <c r="P20" s="1571">
        <v>3.0689999999999999E-2</v>
      </c>
      <c r="Q20" s="1571">
        <v>3.2469999999999999E-2</v>
      </c>
      <c r="R20" s="1568">
        <v>3.4410000000000003E-2</v>
      </c>
      <c r="S20" s="1571">
        <v>3.6519999999999997E-2</v>
      </c>
      <c r="T20" s="1571">
        <v>3.8830000000000003E-2</v>
      </c>
      <c r="U20" s="1571">
        <v>4.1360000000000001E-2</v>
      </c>
      <c r="V20" s="1571">
        <v>4.4119999999999999E-2</v>
      </c>
      <c r="W20" s="1571">
        <v>4.7129999999999998E-2</v>
      </c>
      <c r="X20" s="1571">
        <v>5.042E-2</v>
      </c>
      <c r="Y20" s="1571">
        <v>5.3999999999999999E-2</v>
      </c>
      <c r="Z20" s="1571">
        <v>5.79E-2</v>
      </c>
      <c r="AA20" s="1571">
        <v>6.2140000000000001E-2</v>
      </c>
      <c r="AB20" s="1571">
        <v>6.676E-2</v>
      </c>
      <c r="AC20" s="1571">
        <v>7.1790000000000007E-2</v>
      </c>
      <c r="AD20" s="1571">
        <v>7.7280000000000001E-2</v>
      </c>
      <c r="AE20" s="1571">
        <v>8.3290000000000003E-2</v>
      </c>
      <c r="AF20" s="1580">
        <v>8.9899999999999994E-2</v>
      </c>
      <c r="AG20" s="1571">
        <v>9.7180000000000002E-2</v>
      </c>
      <c r="AH20" s="1571">
        <v>0.10523</v>
      </c>
      <c r="AI20" s="1571">
        <v>0.11415</v>
      </c>
      <c r="AJ20" s="1571">
        <v>0.12408</v>
      </c>
      <c r="AK20" s="1571">
        <v>0.13513</v>
      </c>
      <c r="AL20" s="1571">
        <v>0.14745</v>
      </c>
      <c r="AM20" s="920">
        <v>0</v>
      </c>
      <c r="AN20" s="920">
        <v>0</v>
      </c>
      <c r="AO20" s="920">
        <v>0</v>
      </c>
      <c r="AP20" s="922">
        <v>0</v>
      </c>
      <c r="AQ20" s="922">
        <v>0</v>
      </c>
      <c r="AR20" s="923">
        <v>0</v>
      </c>
    </row>
    <row r="21" spans="1:44" ht="30.6" customHeight="1">
      <c r="A21" s="915">
        <v>15</v>
      </c>
      <c r="B21" s="1571">
        <v>2.0199999999999999E-2</v>
      </c>
      <c r="C21" s="1571">
        <v>2.0660000000000001E-2</v>
      </c>
      <c r="D21" s="1571">
        <v>2.111E-2</v>
      </c>
      <c r="E21" s="1571">
        <v>2.1579999999999998E-2</v>
      </c>
      <c r="F21" s="1568">
        <v>2.2100000000000002E-2</v>
      </c>
      <c r="G21" s="1571">
        <v>2.2700000000000001E-2</v>
      </c>
      <c r="H21" s="1571">
        <v>2.3390000000000001E-2</v>
      </c>
      <c r="I21" s="1571">
        <v>2.419E-2</v>
      </c>
      <c r="J21" s="1571">
        <v>2.512E-2</v>
      </c>
      <c r="K21" s="1571">
        <v>2.6190000000000001E-2</v>
      </c>
      <c r="L21" s="1571">
        <v>2.7400000000000001E-2</v>
      </c>
      <c r="M21" s="1571">
        <v>2.8760000000000001E-2</v>
      </c>
      <c r="N21" s="1571">
        <v>3.0259999999999999E-2</v>
      </c>
      <c r="O21" s="1571">
        <v>3.1919999999999997E-2</v>
      </c>
      <c r="P21" s="1571">
        <v>3.3730000000000003E-2</v>
      </c>
      <c r="Q21" s="1571">
        <v>3.5709999999999999E-2</v>
      </c>
      <c r="R21" s="1568">
        <v>3.7870000000000001E-2</v>
      </c>
      <c r="S21" s="1571">
        <v>4.0230000000000002E-2</v>
      </c>
      <c r="T21" s="1571">
        <v>4.2799999999999998E-2</v>
      </c>
      <c r="U21" s="1571">
        <v>4.5609999999999998E-2</v>
      </c>
      <c r="V21" s="1571">
        <v>4.8669999999999998E-2</v>
      </c>
      <c r="W21" s="1571">
        <v>5.2010000000000001E-2</v>
      </c>
      <c r="X21" s="1571">
        <v>5.5649999999999998E-2</v>
      </c>
      <c r="Y21" s="1571">
        <v>5.9619999999999999E-2</v>
      </c>
      <c r="Z21" s="1571">
        <v>6.3939999999999997E-2</v>
      </c>
      <c r="AA21" s="1571">
        <v>6.8650000000000003E-2</v>
      </c>
      <c r="AB21" s="1571">
        <v>7.3789999999999994E-2</v>
      </c>
      <c r="AC21" s="1571">
        <v>7.9390000000000002E-2</v>
      </c>
      <c r="AD21" s="1571">
        <v>8.5519999999999999E-2</v>
      </c>
      <c r="AE21" s="1571">
        <v>9.2230000000000006E-2</v>
      </c>
      <c r="AF21" s="1580">
        <v>9.962E-2</v>
      </c>
      <c r="AG21" s="1571">
        <v>0.10775999999999999</v>
      </c>
      <c r="AH21" s="1571">
        <v>0.11677</v>
      </c>
      <c r="AI21" s="1571">
        <v>0.12676000000000001</v>
      </c>
      <c r="AJ21" s="1571">
        <v>0.13785</v>
      </c>
      <c r="AK21" s="1571">
        <v>0.15018999999999999</v>
      </c>
      <c r="AL21" s="920">
        <v>0</v>
      </c>
      <c r="AM21" s="920">
        <v>0</v>
      </c>
      <c r="AN21" s="920">
        <v>0</v>
      </c>
      <c r="AO21" s="920">
        <v>0</v>
      </c>
      <c r="AP21" s="922">
        <v>0</v>
      </c>
      <c r="AQ21" s="922">
        <v>0</v>
      </c>
      <c r="AR21" s="923">
        <v>0</v>
      </c>
    </row>
    <row r="22" spans="1:44" ht="30.6" customHeight="1">
      <c r="A22" s="915">
        <v>16</v>
      </c>
      <c r="B22" s="1571">
        <v>2.1770000000000001E-2</v>
      </c>
      <c r="C22" s="1571">
        <v>2.2280000000000001E-2</v>
      </c>
      <c r="D22" s="1571">
        <v>2.2790000000000001E-2</v>
      </c>
      <c r="E22" s="1571">
        <v>2.334E-2</v>
      </c>
      <c r="F22" s="1568">
        <v>2.3939999999999999E-2</v>
      </c>
      <c r="G22" s="1571">
        <v>2.462E-2</v>
      </c>
      <c r="H22" s="1571">
        <v>2.5399999999999999E-2</v>
      </c>
      <c r="I22" s="1571">
        <v>2.631E-2</v>
      </c>
      <c r="J22" s="1571">
        <v>2.7349999999999999E-2</v>
      </c>
      <c r="K22" s="1571">
        <v>2.8549999999999999E-2</v>
      </c>
      <c r="L22" s="1571">
        <v>2.9899999999999999E-2</v>
      </c>
      <c r="M22" s="1571">
        <v>3.141E-2</v>
      </c>
      <c r="N22" s="1571">
        <v>3.3079999999999998E-2</v>
      </c>
      <c r="O22" s="1571">
        <v>3.492E-2</v>
      </c>
      <c r="P22" s="1571">
        <v>3.6929999999999998E-2</v>
      </c>
      <c r="Q22" s="1571">
        <v>3.9129999999999998E-2</v>
      </c>
      <c r="R22" s="1568">
        <v>4.1520000000000001E-2</v>
      </c>
      <c r="S22" s="1571">
        <v>4.4139999999999999E-2</v>
      </c>
      <c r="T22" s="1571">
        <v>4.6980000000000001E-2</v>
      </c>
      <c r="U22" s="1571">
        <v>5.0090000000000003E-2</v>
      </c>
      <c r="V22" s="1571">
        <v>5.3469999999999997E-2</v>
      </c>
      <c r="W22" s="1571">
        <v>5.7160000000000002E-2</v>
      </c>
      <c r="X22" s="1571">
        <v>6.1179999999999998E-2</v>
      </c>
      <c r="Y22" s="1571">
        <v>6.5559999999999993E-2</v>
      </c>
      <c r="Z22" s="1571">
        <v>7.034E-2</v>
      </c>
      <c r="AA22" s="1571">
        <v>7.5550000000000006E-2</v>
      </c>
      <c r="AB22" s="1571">
        <v>8.1240000000000007E-2</v>
      </c>
      <c r="AC22" s="1571">
        <v>8.7459999999999996E-2</v>
      </c>
      <c r="AD22" s="1571">
        <v>9.4270000000000007E-2</v>
      </c>
      <c r="AE22" s="1571">
        <v>0.10174999999999999</v>
      </c>
      <c r="AF22" s="1580">
        <v>0.10997</v>
      </c>
      <c r="AG22" s="1571">
        <v>0.11905</v>
      </c>
      <c r="AH22" s="1571">
        <v>0.12908</v>
      </c>
      <c r="AI22" s="1571">
        <v>0.14019999999999999</v>
      </c>
      <c r="AJ22" s="1571">
        <v>0.15253</v>
      </c>
      <c r="AK22" s="916">
        <v>0</v>
      </c>
      <c r="AL22" s="916">
        <v>0</v>
      </c>
      <c r="AM22" s="916">
        <v>0</v>
      </c>
      <c r="AN22" s="916">
        <v>0</v>
      </c>
      <c r="AO22" s="916">
        <v>0</v>
      </c>
      <c r="AP22" s="918">
        <v>0</v>
      </c>
      <c r="AQ22" s="918">
        <v>0</v>
      </c>
      <c r="AR22" s="919">
        <v>0</v>
      </c>
    </row>
    <row r="23" spans="1:44" ht="30.6" customHeight="1">
      <c r="A23" s="915">
        <v>17</v>
      </c>
      <c r="B23" s="1571">
        <v>2.3380000000000001E-2</v>
      </c>
      <c r="C23" s="1571">
        <v>2.3959999999999999E-2</v>
      </c>
      <c r="D23" s="1571">
        <v>2.453E-2</v>
      </c>
      <c r="E23" s="1571">
        <v>2.5149999999999999E-2</v>
      </c>
      <c r="F23" s="1568">
        <v>2.5839999999999998E-2</v>
      </c>
      <c r="G23" s="1571">
        <v>2.6610000000000002E-2</v>
      </c>
      <c r="H23" s="1571">
        <v>2.75E-2</v>
      </c>
      <c r="I23" s="1571">
        <v>2.852E-2</v>
      </c>
      <c r="J23" s="1571">
        <v>2.9690000000000001E-2</v>
      </c>
      <c r="K23" s="1571">
        <v>3.1019999999999999E-2</v>
      </c>
      <c r="L23" s="1571">
        <v>3.2509999999999997E-2</v>
      </c>
      <c r="M23" s="1571">
        <v>3.4189999999999998E-2</v>
      </c>
      <c r="N23" s="1571">
        <v>3.6040000000000003E-2</v>
      </c>
      <c r="O23" s="1571">
        <v>3.807E-2</v>
      </c>
      <c r="P23" s="1571">
        <v>4.0289999999999999E-2</v>
      </c>
      <c r="Q23" s="1571">
        <v>4.2720000000000001E-2</v>
      </c>
      <c r="R23" s="1568">
        <v>4.5370000000000001E-2</v>
      </c>
      <c r="S23" s="1571">
        <v>4.8250000000000001E-2</v>
      </c>
      <c r="T23" s="1571">
        <v>5.1389999999999998E-2</v>
      </c>
      <c r="U23" s="1571">
        <v>5.4800000000000001E-2</v>
      </c>
      <c r="V23" s="1571">
        <v>5.8529999999999999E-2</v>
      </c>
      <c r="W23" s="1571">
        <v>6.2590000000000007E-2</v>
      </c>
      <c r="X23" s="1571">
        <v>6.701E-2</v>
      </c>
      <c r="Y23" s="1571">
        <v>7.1840000000000001E-2</v>
      </c>
      <c r="Z23" s="1571">
        <v>7.7109999999999998E-2</v>
      </c>
      <c r="AA23" s="1571">
        <v>8.2860000000000003E-2</v>
      </c>
      <c r="AB23" s="1571">
        <v>8.9149999999999993E-2</v>
      </c>
      <c r="AC23" s="1571">
        <v>9.604E-2</v>
      </c>
      <c r="AD23" s="1571">
        <v>0.10359</v>
      </c>
      <c r="AE23" s="1571">
        <v>0.11187999999999999</v>
      </c>
      <c r="AF23" s="1580">
        <v>0.12101000000000001</v>
      </c>
      <c r="AG23" s="1571">
        <v>0.13108</v>
      </c>
      <c r="AH23" s="1571">
        <v>0.14221</v>
      </c>
      <c r="AI23" s="1571">
        <v>0.15453</v>
      </c>
      <c r="AJ23" s="916">
        <v>0</v>
      </c>
      <c r="AK23" s="916">
        <v>0</v>
      </c>
      <c r="AL23" s="916">
        <v>0</v>
      </c>
      <c r="AM23" s="916">
        <v>0</v>
      </c>
      <c r="AN23" s="916">
        <v>0</v>
      </c>
      <c r="AO23" s="916">
        <v>0</v>
      </c>
      <c r="AP23" s="918">
        <v>0</v>
      </c>
      <c r="AQ23" s="918">
        <v>0</v>
      </c>
      <c r="AR23" s="919">
        <v>0</v>
      </c>
    </row>
    <row r="24" spans="1:44" ht="30.6" customHeight="1">
      <c r="A24" s="915">
        <v>18</v>
      </c>
      <c r="B24" s="1571">
        <v>2.504E-2</v>
      </c>
      <c r="C24" s="1571">
        <v>2.5680000000000001E-2</v>
      </c>
      <c r="D24" s="1571">
        <v>2.6339999999999999E-2</v>
      </c>
      <c r="E24" s="1571">
        <v>2.7040000000000002E-2</v>
      </c>
      <c r="F24" s="1568">
        <v>2.7810000000000001E-2</v>
      </c>
      <c r="G24" s="1571">
        <v>2.8680000000000001E-2</v>
      </c>
      <c r="H24" s="1571">
        <v>2.9680000000000002E-2</v>
      </c>
      <c r="I24" s="1571">
        <v>3.082E-2</v>
      </c>
      <c r="J24" s="1571">
        <v>3.2120000000000003E-2</v>
      </c>
      <c r="K24" s="1571">
        <v>3.3590000000000002E-2</v>
      </c>
      <c r="L24" s="1571">
        <v>3.5249999999999997E-2</v>
      </c>
      <c r="M24" s="1571">
        <v>3.7100000000000001E-2</v>
      </c>
      <c r="N24" s="1571">
        <v>3.9140000000000001E-2</v>
      </c>
      <c r="O24" s="1571">
        <v>4.138E-2</v>
      </c>
      <c r="P24" s="1571">
        <v>4.3830000000000001E-2</v>
      </c>
      <c r="Q24" s="1571">
        <v>4.65E-2</v>
      </c>
      <c r="R24" s="1568">
        <v>4.9410000000000003E-2</v>
      </c>
      <c r="S24" s="1571">
        <v>5.2580000000000002E-2</v>
      </c>
      <c r="T24" s="1571">
        <v>5.602E-2</v>
      </c>
      <c r="U24" s="1571">
        <v>5.978E-2</v>
      </c>
      <c r="V24" s="1571">
        <v>6.386E-2</v>
      </c>
      <c r="W24" s="1571">
        <v>6.8320000000000006E-2</v>
      </c>
      <c r="X24" s="1571">
        <v>7.3179999999999995E-2</v>
      </c>
      <c r="Y24" s="1571">
        <v>7.8479999999999994E-2</v>
      </c>
      <c r="Z24" s="1571">
        <v>8.4279999999999994E-2</v>
      </c>
      <c r="AA24" s="1571">
        <v>9.0620000000000006E-2</v>
      </c>
      <c r="AB24" s="1571">
        <v>9.7559999999999994E-2</v>
      </c>
      <c r="AC24" s="1571">
        <v>0.10516</v>
      </c>
      <c r="AD24" s="1571">
        <v>0.1135</v>
      </c>
      <c r="AE24" s="1571">
        <v>0.12268</v>
      </c>
      <c r="AF24" s="1580">
        <v>0.13277</v>
      </c>
      <c r="AG24" s="1571">
        <v>0.1439</v>
      </c>
      <c r="AH24" s="1571">
        <v>0.15620000000000001</v>
      </c>
      <c r="AI24" s="920">
        <v>0</v>
      </c>
      <c r="AJ24" s="920">
        <v>0</v>
      </c>
      <c r="AK24" s="920">
        <v>0</v>
      </c>
      <c r="AL24" s="920">
        <v>0</v>
      </c>
      <c r="AM24" s="920">
        <v>0</v>
      </c>
      <c r="AN24" s="920">
        <v>0</v>
      </c>
      <c r="AO24" s="920">
        <v>0</v>
      </c>
      <c r="AP24" s="922">
        <v>0</v>
      </c>
      <c r="AQ24" s="922">
        <v>0</v>
      </c>
      <c r="AR24" s="923">
        <v>0</v>
      </c>
    </row>
    <row r="25" spans="1:44" ht="30.6" customHeight="1">
      <c r="A25" s="915">
        <v>19</v>
      </c>
      <c r="B25" s="1571">
        <v>2.6759999999999999E-2</v>
      </c>
      <c r="C25" s="1571">
        <v>2.7470000000000001E-2</v>
      </c>
      <c r="D25" s="1571">
        <v>2.8199999999999999E-2</v>
      </c>
      <c r="E25" s="1571">
        <v>2.8989999999999998E-2</v>
      </c>
      <c r="F25" s="1568">
        <v>2.9860000000000001E-2</v>
      </c>
      <c r="G25" s="1571">
        <v>3.0839999999999999E-2</v>
      </c>
      <c r="H25" s="1571">
        <v>3.1949999999999999E-2</v>
      </c>
      <c r="I25" s="1571">
        <v>3.322E-2</v>
      </c>
      <c r="J25" s="1571">
        <v>3.4660000000000003E-2</v>
      </c>
      <c r="K25" s="1571">
        <v>3.6290000000000003E-2</v>
      </c>
      <c r="L25" s="1571">
        <v>3.8120000000000001E-2</v>
      </c>
      <c r="M25" s="1571">
        <v>4.0160000000000001E-2</v>
      </c>
      <c r="N25" s="1571">
        <v>4.24E-2</v>
      </c>
      <c r="O25" s="1571">
        <v>4.4859999999999997E-2</v>
      </c>
      <c r="P25" s="1571">
        <v>4.7550000000000002E-2</v>
      </c>
      <c r="Q25" s="1571">
        <v>5.0479999999999997E-2</v>
      </c>
      <c r="R25" s="1568">
        <v>5.3670000000000002E-2</v>
      </c>
      <c r="S25" s="1571">
        <v>5.7140000000000003E-2</v>
      </c>
      <c r="T25" s="1571">
        <v>6.0909999999999999E-2</v>
      </c>
      <c r="U25" s="1571">
        <v>6.5009999999999998E-2</v>
      </c>
      <c r="V25" s="1571">
        <v>6.9489999999999996E-2</v>
      </c>
      <c r="W25" s="1571">
        <v>7.4370000000000006E-2</v>
      </c>
      <c r="X25" s="1571">
        <v>7.9699999999999993E-2</v>
      </c>
      <c r="Y25" s="1571">
        <v>8.5519999999999999E-2</v>
      </c>
      <c r="Z25" s="1571">
        <v>9.1889999999999999E-2</v>
      </c>
      <c r="AA25" s="1571">
        <v>9.8860000000000003E-2</v>
      </c>
      <c r="AB25" s="1571">
        <v>0.10649</v>
      </c>
      <c r="AC25" s="1571">
        <v>0.11487</v>
      </c>
      <c r="AD25" s="1571">
        <v>0.12407</v>
      </c>
      <c r="AE25" s="1571">
        <v>0.13417999999999999</v>
      </c>
      <c r="AF25" s="1580">
        <v>0.14530000000000001</v>
      </c>
      <c r="AG25" s="1571">
        <v>0.15756000000000001</v>
      </c>
      <c r="AH25" s="920">
        <v>0</v>
      </c>
      <c r="AI25" s="920">
        <v>0</v>
      </c>
      <c r="AJ25" s="920">
        <v>0</v>
      </c>
      <c r="AK25" s="920">
        <v>0</v>
      </c>
      <c r="AL25" s="920">
        <v>0</v>
      </c>
      <c r="AM25" s="920">
        <v>0</v>
      </c>
      <c r="AN25" s="920">
        <v>0</v>
      </c>
      <c r="AO25" s="920">
        <v>0</v>
      </c>
      <c r="AP25" s="922">
        <v>0</v>
      </c>
      <c r="AQ25" s="922">
        <v>0</v>
      </c>
      <c r="AR25" s="923">
        <v>0</v>
      </c>
    </row>
    <row r="26" spans="1:44" ht="30.6" customHeight="1">
      <c r="A26" s="915">
        <v>20</v>
      </c>
      <c r="B26" s="1571">
        <v>2.852E-2</v>
      </c>
      <c r="C26" s="1571">
        <v>2.9309999999999999E-2</v>
      </c>
      <c r="D26" s="1571">
        <v>3.0130000000000001E-2</v>
      </c>
      <c r="E26" s="1571">
        <v>3.1009999999999999E-2</v>
      </c>
      <c r="F26" s="1568">
        <v>3.1989999999999998E-2</v>
      </c>
      <c r="G26" s="1571">
        <v>3.3079999999999998E-2</v>
      </c>
      <c r="H26" s="1571">
        <v>3.4320000000000003E-2</v>
      </c>
      <c r="I26" s="1571">
        <v>3.5729999999999998E-2</v>
      </c>
      <c r="J26" s="1571">
        <v>3.7330000000000002E-2</v>
      </c>
      <c r="K26" s="1571">
        <v>3.9120000000000002E-2</v>
      </c>
      <c r="L26" s="1571">
        <v>4.1140000000000003E-2</v>
      </c>
      <c r="M26" s="1571">
        <v>4.3369999999999999E-2</v>
      </c>
      <c r="N26" s="1571">
        <v>4.5830000000000003E-2</v>
      </c>
      <c r="O26" s="1571">
        <v>4.8529999999999997E-2</v>
      </c>
      <c r="P26" s="1571">
        <v>5.1470000000000002E-2</v>
      </c>
      <c r="Q26" s="1571">
        <v>5.4670000000000003E-2</v>
      </c>
      <c r="R26" s="1568">
        <v>5.815E-2</v>
      </c>
      <c r="S26" s="1571">
        <v>6.1940000000000002E-2</v>
      </c>
      <c r="T26" s="1571">
        <v>6.6059999999999994E-2</v>
      </c>
      <c r="U26" s="1571">
        <v>7.0540000000000005E-2</v>
      </c>
      <c r="V26" s="1571">
        <v>7.5429999999999997E-2</v>
      </c>
      <c r="W26" s="1571">
        <v>8.0769999999999995E-2</v>
      </c>
      <c r="X26" s="1571">
        <v>8.6599999999999996E-2</v>
      </c>
      <c r="Y26" s="1571">
        <v>9.2979999999999993E-2</v>
      </c>
      <c r="Z26" s="1571">
        <v>9.9959999999999993E-2</v>
      </c>
      <c r="AA26" s="1571">
        <v>0.10761999999999999</v>
      </c>
      <c r="AB26" s="1571">
        <v>0.11601</v>
      </c>
      <c r="AC26" s="1571">
        <v>0.12520999999999999</v>
      </c>
      <c r="AD26" s="1571">
        <v>0.13532</v>
      </c>
      <c r="AE26" s="1571">
        <v>0.14643</v>
      </c>
      <c r="AF26" s="1580">
        <v>0.15865000000000001</v>
      </c>
      <c r="AG26" s="920">
        <v>0</v>
      </c>
      <c r="AH26" s="920">
        <v>0</v>
      </c>
      <c r="AI26" s="920">
        <v>0</v>
      </c>
      <c r="AJ26" s="920">
        <v>0</v>
      </c>
      <c r="AK26" s="920">
        <v>0</v>
      </c>
      <c r="AL26" s="920">
        <v>0</v>
      </c>
      <c r="AM26" s="920">
        <v>0</v>
      </c>
      <c r="AN26" s="920">
        <v>0</v>
      </c>
      <c r="AO26" s="920">
        <v>0</v>
      </c>
      <c r="AP26" s="922">
        <v>0</v>
      </c>
      <c r="AQ26" s="922">
        <v>0</v>
      </c>
      <c r="AR26" s="923">
        <v>0</v>
      </c>
    </row>
    <row r="27" spans="1:44" ht="30.6" customHeight="1">
      <c r="A27" s="915">
        <v>21</v>
      </c>
      <c r="B27" s="1571">
        <v>3.0349999999999999E-2</v>
      </c>
      <c r="C27" s="1571">
        <v>3.1220000000000001E-2</v>
      </c>
      <c r="D27" s="1571">
        <v>3.2129999999999999E-2</v>
      </c>
      <c r="E27" s="1571">
        <v>3.3119999999999997E-2</v>
      </c>
      <c r="F27" s="1568">
        <v>3.4200000000000001E-2</v>
      </c>
      <c r="G27" s="1571">
        <v>3.542E-2</v>
      </c>
      <c r="H27" s="1571">
        <v>3.6799999999999999E-2</v>
      </c>
      <c r="I27" s="1571">
        <v>3.8350000000000002E-2</v>
      </c>
      <c r="J27" s="1571">
        <v>4.011E-2</v>
      </c>
      <c r="K27" s="1571">
        <v>4.2090000000000002E-2</v>
      </c>
      <c r="L27" s="1571">
        <v>4.4299999999999999E-2</v>
      </c>
      <c r="M27" s="1571">
        <v>4.6739999999999997E-2</v>
      </c>
      <c r="N27" s="1571">
        <v>4.9430000000000002E-2</v>
      </c>
      <c r="O27" s="1571">
        <v>5.237E-2</v>
      </c>
      <c r="P27" s="1571">
        <v>5.5579999999999997E-2</v>
      </c>
      <c r="Q27" s="1571">
        <v>5.9080000000000001E-2</v>
      </c>
      <c r="R27" s="1568">
        <v>6.2869999999999995E-2</v>
      </c>
      <c r="S27" s="1571">
        <v>6.7000000000000004E-2</v>
      </c>
      <c r="T27" s="1571">
        <v>7.1480000000000002E-2</v>
      </c>
      <c r="U27" s="1571">
        <v>7.6369999999999993E-2</v>
      </c>
      <c r="V27" s="1571">
        <v>8.1710000000000005E-2</v>
      </c>
      <c r="W27" s="1571">
        <v>8.7540000000000007E-2</v>
      </c>
      <c r="X27" s="1571">
        <v>9.3920000000000003E-2</v>
      </c>
      <c r="Y27" s="1571">
        <v>0.1009</v>
      </c>
      <c r="Z27" s="1571">
        <v>0.10854999999999999</v>
      </c>
      <c r="AA27" s="1571">
        <v>0.11693000000000001</v>
      </c>
      <c r="AB27" s="1571">
        <v>0.12612999999999999</v>
      </c>
      <c r="AC27" s="1571">
        <v>0.13622000000000001</v>
      </c>
      <c r="AD27" s="1571">
        <v>0.14729999999999999</v>
      </c>
      <c r="AE27" s="1571">
        <v>0.15948000000000001</v>
      </c>
      <c r="AF27" s="921">
        <v>0</v>
      </c>
      <c r="AG27" s="920">
        <v>0</v>
      </c>
      <c r="AH27" s="920">
        <v>0</v>
      </c>
      <c r="AI27" s="920">
        <v>0</v>
      </c>
      <c r="AJ27" s="920">
        <v>0</v>
      </c>
      <c r="AK27" s="920">
        <v>0</v>
      </c>
      <c r="AL27" s="920">
        <v>0</v>
      </c>
      <c r="AM27" s="920">
        <v>0</v>
      </c>
      <c r="AN27" s="920">
        <v>0</v>
      </c>
      <c r="AO27" s="920">
        <v>0</v>
      </c>
      <c r="AP27" s="922">
        <v>0</v>
      </c>
      <c r="AQ27" s="922">
        <v>0</v>
      </c>
      <c r="AR27" s="923">
        <v>0</v>
      </c>
    </row>
    <row r="28" spans="1:44" ht="30.6" customHeight="1">
      <c r="A28" s="915">
        <v>22</v>
      </c>
      <c r="B28" s="1571">
        <v>3.2239999999999998E-2</v>
      </c>
      <c r="C28" s="1571">
        <v>3.32E-2</v>
      </c>
      <c r="D28" s="1571">
        <v>3.4209999999999997E-2</v>
      </c>
      <c r="E28" s="1571">
        <v>3.5310000000000001E-2</v>
      </c>
      <c r="F28" s="1568">
        <v>3.6510000000000001E-2</v>
      </c>
      <c r="G28" s="1571">
        <v>3.7859999999999998E-2</v>
      </c>
      <c r="H28" s="1571">
        <v>3.9379999999999998E-2</v>
      </c>
      <c r="I28" s="1571">
        <v>4.1099999999999998E-2</v>
      </c>
      <c r="J28" s="1571">
        <v>4.3040000000000002E-2</v>
      </c>
      <c r="K28" s="1571">
        <v>4.5199999999999997E-2</v>
      </c>
      <c r="L28" s="1571">
        <v>4.7620000000000003E-2</v>
      </c>
      <c r="M28" s="1571">
        <v>5.0290000000000001E-2</v>
      </c>
      <c r="N28" s="1571">
        <v>5.3220000000000003E-2</v>
      </c>
      <c r="O28" s="1571">
        <v>5.6419999999999998E-2</v>
      </c>
      <c r="P28" s="1571">
        <v>5.9909999999999998E-2</v>
      </c>
      <c r="Q28" s="1571">
        <v>6.3710000000000003E-2</v>
      </c>
      <c r="R28" s="1568">
        <v>6.7839999999999998E-2</v>
      </c>
      <c r="S28" s="1571">
        <v>7.2330000000000005E-2</v>
      </c>
      <c r="T28" s="1571">
        <v>7.7210000000000001E-2</v>
      </c>
      <c r="U28" s="1571">
        <v>8.2540000000000002E-2</v>
      </c>
      <c r="V28" s="1571">
        <v>8.8359999999999994E-2</v>
      </c>
      <c r="W28" s="1571">
        <v>9.4719999999999999E-2</v>
      </c>
      <c r="X28" s="1571">
        <v>0.10168000000000001</v>
      </c>
      <c r="Y28" s="1571">
        <v>0.10931</v>
      </c>
      <c r="Z28" s="1571">
        <v>0.11767</v>
      </c>
      <c r="AA28" s="1571">
        <v>0.12684000000000001</v>
      </c>
      <c r="AB28" s="1571">
        <v>0.13689999999999999</v>
      </c>
      <c r="AC28" s="1571">
        <v>0.14793999999999999</v>
      </c>
      <c r="AD28" s="1571">
        <v>0.16006000000000001</v>
      </c>
      <c r="AE28" s="920">
        <v>0</v>
      </c>
      <c r="AF28" s="921">
        <v>0</v>
      </c>
      <c r="AG28" s="920">
        <v>0</v>
      </c>
      <c r="AH28" s="920">
        <v>0</v>
      </c>
      <c r="AI28" s="920">
        <v>0</v>
      </c>
      <c r="AJ28" s="920">
        <v>0</v>
      </c>
      <c r="AK28" s="920">
        <v>0</v>
      </c>
      <c r="AL28" s="920">
        <v>0</v>
      </c>
      <c r="AM28" s="920">
        <v>0</v>
      </c>
      <c r="AN28" s="920">
        <v>0</v>
      </c>
      <c r="AO28" s="920">
        <v>0</v>
      </c>
      <c r="AP28" s="922">
        <v>0</v>
      </c>
      <c r="AQ28" s="922">
        <v>0</v>
      </c>
      <c r="AR28" s="923">
        <v>0</v>
      </c>
    </row>
    <row r="29" spans="1:44" ht="30.6" customHeight="1">
      <c r="A29" s="915">
        <v>23</v>
      </c>
      <c r="B29" s="1571">
        <v>3.4200000000000001E-2</v>
      </c>
      <c r="C29" s="1571">
        <v>3.526E-2</v>
      </c>
      <c r="D29" s="1571">
        <v>3.637E-2</v>
      </c>
      <c r="E29" s="1571">
        <v>3.7580000000000002E-2</v>
      </c>
      <c r="F29" s="1568">
        <v>3.8920000000000003E-2</v>
      </c>
      <c r="G29" s="1571">
        <v>4.0410000000000001E-2</v>
      </c>
      <c r="H29" s="1571">
        <v>4.2090000000000002E-2</v>
      </c>
      <c r="I29" s="1571">
        <v>4.3979999999999998E-2</v>
      </c>
      <c r="J29" s="1571">
        <v>4.6100000000000002E-2</v>
      </c>
      <c r="K29" s="1571">
        <v>4.8469999999999999E-2</v>
      </c>
      <c r="L29" s="1571">
        <v>5.11E-2</v>
      </c>
      <c r="M29" s="1571">
        <v>5.4010000000000002E-2</v>
      </c>
      <c r="N29" s="1571">
        <v>5.7200000000000001E-2</v>
      </c>
      <c r="O29" s="1571">
        <v>6.0679999999999998E-2</v>
      </c>
      <c r="P29" s="1571">
        <v>6.447E-2</v>
      </c>
      <c r="Q29" s="1571">
        <v>6.8589999999999998E-2</v>
      </c>
      <c r="R29" s="1568">
        <v>7.3069999999999996E-2</v>
      </c>
      <c r="S29" s="1571">
        <v>7.7950000000000005E-2</v>
      </c>
      <c r="T29" s="1571">
        <v>8.3260000000000001E-2</v>
      </c>
      <c r="U29" s="1571">
        <v>8.906E-2</v>
      </c>
      <c r="V29" s="1571">
        <v>9.5399999999999999E-2</v>
      </c>
      <c r="W29" s="1571">
        <v>0.10233</v>
      </c>
      <c r="X29" s="1571">
        <v>0.10992</v>
      </c>
      <c r="Y29" s="1571">
        <v>0.11824999999999999</v>
      </c>
      <c r="Z29" s="1571">
        <v>0.12737999999999999</v>
      </c>
      <c r="AA29" s="1571">
        <v>0.13739000000000001</v>
      </c>
      <c r="AB29" s="1571">
        <v>0.14837</v>
      </c>
      <c r="AC29" s="1571">
        <v>0.16042000000000001</v>
      </c>
      <c r="AD29" s="920">
        <v>0</v>
      </c>
      <c r="AE29" s="920">
        <v>0</v>
      </c>
      <c r="AF29" s="921">
        <v>0</v>
      </c>
      <c r="AG29" s="920">
        <v>0</v>
      </c>
      <c r="AH29" s="920">
        <v>0</v>
      </c>
      <c r="AI29" s="920">
        <v>0</v>
      </c>
      <c r="AJ29" s="920">
        <v>0</v>
      </c>
      <c r="AK29" s="920">
        <v>0</v>
      </c>
      <c r="AL29" s="920">
        <v>0</v>
      </c>
      <c r="AM29" s="920">
        <v>0</v>
      </c>
      <c r="AN29" s="920">
        <v>0</v>
      </c>
      <c r="AO29" s="920">
        <v>0</v>
      </c>
      <c r="AP29" s="922">
        <v>0</v>
      </c>
      <c r="AQ29" s="922">
        <v>0</v>
      </c>
      <c r="AR29" s="923">
        <v>0</v>
      </c>
    </row>
    <row r="30" spans="1:44" ht="30.6" customHeight="1">
      <c r="A30" s="915">
        <v>24</v>
      </c>
      <c r="B30" s="1571">
        <v>3.6229999999999998E-2</v>
      </c>
      <c r="C30" s="1571">
        <v>3.739E-2</v>
      </c>
      <c r="D30" s="1571">
        <v>3.8620000000000002E-2</v>
      </c>
      <c r="E30" s="1571">
        <v>3.9960000000000002E-2</v>
      </c>
      <c r="F30" s="1568">
        <v>4.1430000000000002E-2</v>
      </c>
      <c r="G30" s="1571">
        <v>4.308E-2</v>
      </c>
      <c r="H30" s="1571">
        <v>4.4920000000000002E-2</v>
      </c>
      <c r="I30" s="1571">
        <v>4.6989999999999997E-2</v>
      </c>
      <c r="J30" s="1571">
        <v>4.931E-2</v>
      </c>
      <c r="K30" s="1571">
        <v>5.1900000000000002E-2</v>
      </c>
      <c r="L30" s="1571">
        <v>5.4769999999999999E-2</v>
      </c>
      <c r="M30" s="1571">
        <v>5.7919999999999999E-2</v>
      </c>
      <c r="N30" s="1571">
        <v>6.1379999999999997E-2</v>
      </c>
      <c r="O30" s="1571">
        <v>6.5159999999999996E-2</v>
      </c>
      <c r="P30" s="1571">
        <v>6.9260000000000002E-2</v>
      </c>
      <c r="Q30" s="1571">
        <v>7.3730000000000004E-2</v>
      </c>
      <c r="R30" s="1568">
        <v>7.8600000000000003E-2</v>
      </c>
      <c r="S30" s="1571">
        <v>8.3890000000000006E-2</v>
      </c>
      <c r="T30" s="1571">
        <v>8.9660000000000004E-2</v>
      </c>
      <c r="U30" s="1571">
        <v>9.597E-2</v>
      </c>
      <c r="V30" s="1571">
        <v>0.10285999999999999</v>
      </c>
      <c r="W30" s="1571">
        <v>0.11040999999999999</v>
      </c>
      <c r="X30" s="1571">
        <v>0.11869</v>
      </c>
      <c r="Y30" s="1571">
        <v>0.12776000000000001</v>
      </c>
      <c r="Z30" s="1571">
        <v>0.13771</v>
      </c>
      <c r="AA30" s="1571">
        <v>0.14862</v>
      </c>
      <c r="AB30" s="1571">
        <v>0.16058</v>
      </c>
      <c r="AC30" s="920">
        <v>0</v>
      </c>
      <c r="AD30" s="920">
        <v>0</v>
      </c>
      <c r="AE30" s="920">
        <v>0</v>
      </c>
      <c r="AF30" s="921">
        <v>0</v>
      </c>
      <c r="AG30" s="920">
        <v>0</v>
      </c>
      <c r="AH30" s="920">
        <v>0</v>
      </c>
      <c r="AI30" s="920">
        <v>0</v>
      </c>
      <c r="AJ30" s="920">
        <v>0</v>
      </c>
      <c r="AK30" s="920">
        <v>0</v>
      </c>
      <c r="AL30" s="920">
        <v>0</v>
      </c>
      <c r="AM30" s="920">
        <v>0</v>
      </c>
      <c r="AN30" s="920">
        <v>0</v>
      </c>
      <c r="AO30" s="920">
        <v>0</v>
      </c>
      <c r="AP30" s="922">
        <v>0</v>
      </c>
      <c r="AQ30" s="922">
        <v>0</v>
      </c>
      <c r="AR30" s="923">
        <v>0</v>
      </c>
    </row>
    <row r="31" spans="1:44" ht="30.6" customHeight="1">
      <c r="A31" s="915">
        <v>25</v>
      </c>
      <c r="B31" s="1571">
        <v>3.8330000000000003E-2</v>
      </c>
      <c r="C31" s="1571">
        <v>3.9609999999999999E-2</v>
      </c>
      <c r="D31" s="1571">
        <v>4.0960000000000003E-2</v>
      </c>
      <c r="E31" s="1571">
        <v>4.2430000000000002E-2</v>
      </c>
      <c r="F31" s="1568">
        <v>4.4060000000000002E-2</v>
      </c>
      <c r="G31" s="1571">
        <v>4.5870000000000001E-2</v>
      </c>
      <c r="H31" s="1571">
        <v>4.7890000000000002E-2</v>
      </c>
      <c r="I31" s="1571">
        <v>5.0160000000000003E-2</v>
      </c>
      <c r="J31" s="1571">
        <v>5.2690000000000001E-2</v>
      </c>
      <c r="K31" s="1571">
        <v>5.5500000000000001E-2</v>
      </c>
      <c r="L31" s="1571">
        <v>5.8610000000000002E-2</v>
      </c>
      <c r="M31" s="1571">
        <v>6.2030000000000002E-2</v>
      </c>
      <c r="N31" s="1571">
        <v>6.5780000000000005E-2</v>
      </c>
      <c r="O31" s="1571">
        <v>6.9870000000000002E-2</v>
      </c>
      <c r="P31" s="1571">
        <v>7.4310000000000001E-2</v>
      </c>
      <c r="Q31" s="1571">
        <v>7.9159999999999994E-2</v>
      </c>
      <c r="R31" s="1568">
        <v>8.4419999999999995E-2</v>
      </c>
      <c r="S31" s="1571">
        <v>9.017E-2</v>
      </c>
      <c r="T31" s="1571">
        <v>9.6439999999999998E-2</v>
      </c>
      <c r="U31" s="1571">
        <v>0.10329000000000001</v>
      </c>
      <c r="V31" s="1571">
        <v>0.11078</v>
      </c>
      <c r="W31" s="1571">
        <v>0.11899999999999999</v>
      </c>
      <c r="X31" s="1571">
        <v>0.128</v>
      </c>
      <c r="Y31" s="1571">
        <v>0.13786999999999999</v>
      </c>
      <c r="Z31" s="1571">
        <v>0.1487</v>
      </c>
      <c r="AA31" s="1571">
        <v>0.16056000000000001</v>
      </c>
      <c r="AB31" s="920">
        <v>0</v>
      </c>
      <c r="AC31" s="920">
        <v>0</v>
      </c>
      <c r="AD31" s="920">
        <v>0</v>
      </c>
      <c r="AE31" s="920">
        <v>0</v>
      </c>
      <c r="AF31" s="921">
        <v>0</v>
      </c>
      <c r="AG31" s="920">
        <v>0</v>
      </c>
      <c r="AH31" s="920">
        <v>0</v>
      </c>
      <c r="AI31" s="920">
        <v>0</v>
      </c>
      <c r="AJ31" s="920">
        <v>0</v>
      </c>
      <c r="AK31" s="920">
        <v>0</v>
      </c>
      <c r="AL31" s="920">
        <v>0</v>
      </c>
      <c r="AM31" s="920">
        <v>0</v>
      </c>
      <c r="AN31" s="920">
        <v>0</v>
      </c>
      <c r="AO31" s="920">
        <v>0</v>
      </c>
      <c r="AP31" s="922">
        <v>0</v>
      </c>
      <c r="AQ31" s="922">
        <v>0</v>
      </c>
      <c r="AR31" s="923">
        <v>0</v>
      </c>
    </row>
    <row r="32" spans="1:44" ht="30.6" customHeight="1">
      <c r="A32" s="915">
        <v>26</v>
      </c>
      <c r="B32" s="1571">
        <v>4.052E-2</v>
      </c>
      <c r="C32" s="1571">
        <v>4.1919999999999999E-2</v>
      </c>
      <c r="D32" s="1571">
        <v>4.3400000000000001E-2</v>
      </c>
      <c r="E32" s="1571">
        <v>4.5019999999999998E-2</v>
      </c>
      <c r="F32" s="1568">
        <v>4.6809999999999997E-2</v>
      </c>
      <c r="G32" s="1571">
        <v>4.879E-2</v>
      </c>
      <c r="H32" s="1571">
        <v>5.0999999999999997E-2</v>
      </c>
      <c r="I32" s="1571">
        <v>5.348E-2</v>
      </c>
      <c r="J32" s="1571">
        <v>5.6230000000000002E-2</v>
      </c>
      <c r="K32" s="1571">
        <v>5.9279999999999999E-2</v>
      </c>
      <c r="L32" s="1571">
        <v>6.2649999999999997E-2</v>
      </c>
      <c r="M32" s="1571">
        <v>6.6360000000000002E-2</v>
      </c>
      <c r="N32" s="1571">
        <v>7.041E-2</v>
      </c>
      <c r="O32" s="1571">
        <v>7.4819999999999998E-2</v>
      </c>
      <c r="P32" s="1571">
        <v>7.9640000000000002E-2</v>
      </c>
      <c r="Q32" s="1571">
        <v>8.4879999999999997E-2</v>
      </c>
      <c r="R32" s="1568">
        <v>9.0590000000000004E-2</v>
      </c>
      <c r="S32" s="1571">
        <v>9.6809999999999993E-2</v>
      </c>
      <c r="T32" s="1571">
        <v>0.10362</v>
      </c>
      <c r="U32" s="1571">
        <v>0.11106000000000001</v>
      </c>
      <c r="V32" s="1571">
        <v>0.1192</v>
      </c>
      <c r="W32" s="1571">
        <v>0.12812999999999999</v>
      </c>
      <c r="X32" s="1571">
        <v>0.13791</v>
      </c>
      <c r="Y32" s="1571">
        <v>0.14863000000000001</v>
      </c>
      <c r="Z32" s="1571">
        <v>0.16039</v>
      </c>
      <c r="AA32" s="920">
        <v>0</v>
      </c>
      <c r="AB32" s="920">
        <v>0</v>
      </c>
      <c r="AC32" s="920">
        <v>0</v>
      </c>
      <c r="AD32" s="920">
        <v>0</v>
      </c>
      <c r="AE32" s="920">
        <v>0</v>
      </c>
      <c r="AF32" s="921">
        <v>0</v>
      </c>
      <c r="AG32" s="920">
        <v>0</v>
      </c>
      <c r="AH32" s="920">
        <v>0</v>
      </c>
      <c r="AI32" s="920">
        <v>0</v>
      </c>
      <c r="AJ32" s="920">
        <v>0</v>
      </c>
      <c r="AK32" s="920">
        <v>0</v>
      </c>
      <c r="AL32" s="920">
        <v>0</v>
      </c>
      <c r="AM32" s="920">
        <v>0</v>
      </c>
      <c r="AN32" s="920">
        <v>0</v>
      </c>
      <c r="AO32" s="920">
        <v>0</v>
      </c>
      <c r="AP32" s="922">
        <v>0</v>
      </c>
      <c r="AQ32" s="922">
        <v>0</v>
      </c>
      <c r="AR32" s="923">
        <v>0</v>
      </c>
    </row>
    <row r="33" spans="1:44" ht="30.6" customHeight="1">
      <c r="A33" s="915">
        <v>27</v>
      </c>
      <c r="B33" s="1571">
        <v>4.2790000000000002E-2</v>
      </c>
      <c r="C33" s="1571">
        <v>4.4319999999999998E-2</v>
      </c>
      <c r="D33" s="1571">
        <v>4.5949999999999998E-2</v>
      </c>
      <c r="E33" s="1571">
        <v>4.7730000000000002E-2</v>
      </c>
      <c r="F33" s="1568">
        <v>4.9680000000000002E-2</v>
      </c>
      <c r="G33" s="1571">
        <v>5.185E-2</v>
      </c>
      <c r="H33" s="1571">
        <v>5.4269999999999999E-2</v>
      </c>
      <c r="I33" s="1571">
        <v>5.6959999999999997E-2</v>
      </c>
      <c r="J33" s="1571">
        <v>5.9950000000000003E-2</v>
      </c>
      <c r="K33" s="1571">
        <v>6.3250000000000001E-2</v>
      </c>
      <c r="L33" s="1571">
        <v>6.6900000000000001E-2</v>
      </c>
      <c r="M33" s="1571">
        <v>7.0900000000000005E-2</v>
      </c>
      <c r="N33" s="1571">
        <v>7.528E-2</v>
      </c>
      <c r="O33" s="1571">
        <v>8.0049999999999996E-2</v>
      </c>
      <c r="P33" s="1571">
        <v>8.5250000000000006E-2</v>
      </c>
      <c r="Q33" s="1571">
        <v>9.0920000000000001E-2</v>
      </c>
      <c r="R33" s="1568">
        <v>9.7110000000000002E-2</v>
      </c>
      <c r="S33" s="1571">
        <v>0.10385999999999999</v>
      </c>
      <c r="T33" s="1571">
        <v>0.11123</v>
      </c>
      <c r="U33" s="1571">
        <v>0.1193</v>
      </c>
      <c r="V33" s="1571">
        <v>0.12814</v>
      </c>
      <c r="W33" s="1571">
        <v>0.13783000000000001</v>
      </c>
      <c r="X33" s="1571">
        <v>0.14845</v>
      </c>
      <c r="Y33" s="1571">
        <v>0.16008</v>
      </c>
      <c r="Z33" s="920">
        <v>0</v>
      </c>
      <c r="AA33" s="920">
        <v>0</v>
      </c>
      <c r="AB33" s="920">
        <v>0</v>
      </c>
      <c r="AC33" s="920">
        <v>0</v>
      </c>
      <c r="AD33" s="920">
        <v>0</v>
      </c>
      <c r="AE33" s="920">
        <v>0</v>
      </c>
      <c r="AF33" s="921">
        <v>0</v>
      </c>
      <c r="AG33" s="920">
        <v>0</v>
      </c>
      <c r="AH33" s="920">
        <v>0</v>
      </c>
      <c r="AI33" s="920">
        <v>0</v>
      </c>
      <c r="AJ33" s="920">
        <v>0</v>
      </c>
      <c r="AK33" s="920">
        <v>0</v>
      </c>
      <c r="AL33" s="920">
        <v>0</v>
      </c>
      <c r="AM33" s="920">
        <v>0</v>
      </c>
      <c r="AN33" s="920">
        <v>0</v>
      </c>
      <c r="AO33" s="920">
        <v>0</v>
      </c>
      <c r="AP33" s="922">
        <v>0</v>
      </c>
      <c r="AQ33" s="922">
        <v>0</v>
      </c>
      <c r="AR33" s="923">
        <v>0</v>
      </c>
    </row>
    <row r="34" spans="1:44" ht="30.6" customHeight="1">
      <c r="A34" s="915">
        <v>28</v>
      </c>
      <c r="B34" s="1571">
        <v>4.5170000000000002E-2</v>
      </c>
      <c r="C34" s="1571">
        <v>4.6829999999999997E-2</v>
      </c>
      <c r="D34" s="1571">
        <v>4.861E-2</v>
      </c>
      <c r="E34" s="1571">
        <v>5.0560000000000001E-2</v>
      </c>
      <c r="F34" s="1568">
        <v>5.2690000000000001E-2</v>
      </c>
      <c r="G34" s="1571">
        <v>5.5059999999999998E-2</v>
      </c>
      <c r="H34" s="1571">
        <v>5.7689999999999998E-2</v>
      </c>
      <c r="I34" s="1571">
        <v>6.0609999999999997E-2</v>
      </c>
      <c r="J34" s="1571">
        <v>6.3850000000000004E-2</v>
      </c>
      <c r="K34" s="1571">
        <v>6.7430000000000004E-2</v>
      </c>
      <c r="L34" s="1571">
        <v>7.1360000000000007E-2</v>
      </c>
      <c r="M34" s="1571">
        <v>7.5679999999999997E-2</v>
      </c>
      <c r="N34" s="1571">
        <v>8.0409999999999995E-2</v>
      </c>
      <c r="O34" s="1571">
        <v>8.5559999999999997E-2</v>
      </c>
      <c r="P34" s="1571">
        <v>9.1189999999999993E-2</v>
      </c>
      <c r="Q34" s="1571">
        <v>9.7320000000000004E-2</v>
      </c>
      <c r="R34" s="1568">
        <v>0.10401000000000001</v>
      </c>
      <c r="S34" s="1571">
        <v>0.11132</v>
      </c>
      <c r="T34" s="1571">
        <v>0.11932</v>
      </c>
      <c r="U34" s="1571">
        <v>0.12806999999999999</v>
      </c>
      <c r="V34" s="1571">
        <v>0.13764999999999999</v>
      </c>
      <c r="W34" s="1571">
        <v>0.14815</v>
      </c>
      <c r="X34" s="1571">
        <v>0.15964999999999999</v>
      </c>
      <c r="Y34" s="920">
        <v>0</v>
      </c>
      <c r="Z34" s="920">
        <v>0</v>
      </c>
      <c r="AA34" s="920">
        <v>0</v>
      </c>
      <c r="AB34" s="920">
        <v>0</v>
      </c>
      <c r="AC34" s="920">
        <v>0</v>
      </c>
      <c r="AD34" s="920">
        <v>0</v>
      </c>
      <c r="AE34" s="920">
        <v>0</v>
      </c>
      <c r="AF34" s="921">
        <v>0</v>
      </c>
      <c r="AG34" s="920">
        <v>0</v>
      </c>
      <c r="AH34" s="920">
        <v>0</v>
      </c>
      <c r="AI34" s="920">
        <v>0</v>
      </c>
      <c r="AJ34" s="920">
        <v>0</v>
      </c>
      <c r="AK34" s="920">
        <v>0</v>
      </c>
      <c r="AL34" s="920">
        <v>0</v>
      </c>
      <c r="AM34" s="920">
        <v>0</v>
      </c>
      <c r="AN34" s="920">
        <v>0</v>
      </c>
      <c r="AO34" s="920">
        <v>0</v>
      </c>
      <c r="AP34" s="922">
        <v>0</v>
      </c>
      <c r="AQ34" s="922">
        <v>0</v>
      </c>
      <c r="AR34" s="923">
        <v>0</v>
      </c>
    </row>
    <row r="35" spans="1:44" ht="30.6" customHeight="1">
      <c r="A35" s="915">
        <v>29</v>
      </c>
      <c r="B35" s="1571">
        <v>4.7640000000000002E-2</v>
      </c>
      <c r="C35" s="1571">
        <v>4.9450000000000001E-2</v>
      </c>
      <c r="D35" s="1571">
        <v>5.1400000000000001E-2</v>
      </c>
      <c r="E35" s="1571">
        <v>5.3519999999999998E-2</v>
      </c>
      <c r="F35" s="1568">
        <v>5.5849999999999997E-2</v>
      </c>
      <c r="G35" s="1571">
        <v>5.842E-2</v>
      </c>
      <c r="H35" s="1571">
        <v>6.1280000000000001E-2</v>
      </c>
      <c r="I35" s="1571">
        <v>6.4439999999999997E-2</v>
      </c>
      <c r="J35" s="1571">
        <v>6.794E-2</v>
      </c>
      <c r="K35" s="1571">
        <v>7.1809999999999999E-2</v>
      </c>
      <c r="L35" s="1571">
        <v>7.6060000000000003E-2</v>
      </c>
      <c r="M35" s="1571">
        <v>8.072E-2</v>
      </c>
      <c r="N35" s="1571">
        <v>8.5819999999999994E-2</v>
      </c>
      <c r="O35" s="1571">
        <v>9.1389999999999999E-2</v>
      </c>
      <c r="P35" s="1571">
        <v>9.7460000000000005E-2</v>
      </c>
      <c r="Q35" s="1571">
        <v>0.10409</v>
      </c>
      <c r="R35" s="1568">
        <v>0.11133999999999999</v>
      </c>
      <c r="S35" s="1571">
        <v>0.11924999999999999</v>
      </c>
      <c r="T35" s="1571">
        <v>0.12791</v>
      </c>
      <c r="U35" s="1571">
        <v>0.13738</v>
      </c>
      <c r="V35" s="1571">
        <v>0.14776</v>
      </c>
      <c r="W35" s="1571">
        <v>0.15912000000000001</v>
      </c>
      <c r="X35" s="920">
        <v>0</v>
      </c>
      <c r="Y35" s="920">
        <v>0</v>
      </c>
      <c r="Z35" s="920">
        <v>0</v>
      </c>
      <c r="AA35" s="920">
        <v>0</v>
      </c>
      <c r="AB35" s="920">
        <v>0</v>
      </c>
      <c r="AC35" s="920">
        <v>0</v>
      </c>
      <c r="AD35" s="920">
        <v>0</v>
      </c>
      <c r="AE35" s="920">
        <v>0</v>
      </c>
      <c r="AF35" s="921">
        <v>0</v>
      </c>
      <c r="AG35" s="920">
        <v>0</v>
      </c>
      <c r="AH35" s="920">
        <v>0</v>
      </c>
      <c r="AI35" s="920">
        <v>0</v>
      </c>
      <c r="AJ35" s="920">
        <v>0</v>
      </c>
      <c r="AK35" s="920">
        <v>0</v>
      </c>
      <c r="AL35" s="920">
        <v>0</v>
      </c>
      <c r="AM35" s="920">
        <v>0</v>
      </c>
      <c r="AN35" s="920">
        <v>0</v>
      </c>
      <c r="AO35" s="920">
        <v>0</v>
      </c>
      <c r="AP35" s="922">
        <v>0</v>
      </c>
      <c r="AQ35" s="922">
        <v>0</v>
      </c>
      <c r="AR35" s="923">
        <v>0</v>
      </c>
    </row>
    <row r="36" spans="1:44" ht="30.6" customHeight="1">
      <c r="A36" s="924">
        <v>30</v>
      </c>
      <c r="B36" s="1572">
        <v>5.0220000000000001E-2</v>
      </c>
      <c r="C36" s="1572">
        <v>5.219E-2</v>
      </c>
      <c r="D36" s="1572">
        <v>5.4309999999999997E-2</v>
      </c>
      <c r="E36" s="1572">
        <v>5.6619999999999997E-2</v>
      </c>
      <c r="F36" s="1569">
        <v>5.9159999999999997E-2</v>
      </c>
      <c r="G36" s="1572">
        <v>6.1949999999999998E-2</v>
      </c>
      <c r="H36" s="1572">
        <v>6.5040000000000001E-2</v>
      </c>
      <c r="I36" s="1572">
        <v>6.8470000000000003E-2</v>
      </c>
      <c r="J36" s="1572">
        <v>7.2249999999999995E-2</v>
      </c>
      <c r="K36" s="1572">
        <v>7.6420000000000002E-2</v>
      </c>
      <c r="L36" s="1572">
        <v>8.1000000000000003E-2</v>
      </c>
      <c r="M36" s="1572">
        <v>8.6029999999999995E-2</v>
      </c>
      <c r="N36" s="1572">
        <v>9.153E-2</v>
      </c>
      <c r="O36" s="1572">
        <v>9.7540000000000002E-2</v>
      </c>
      <c r="P36" s="1572">
        <v>0.10410999999999999</v>
      </c>
      <c r="Q36" s="1572">
        <v>0.11128</v>
      </c>
      <c r="R36" s="1569">
        <v>0.11910999999999999</v>
      </c>
      <c r="S36" s="1572">
        <v>0.12767000000000001</v>
      </c>
      <c r="T36" s="1572">
        <v>0.13703000000000001</v>
      </c>
      <c r="U36" s="1572">
        <v>0.14727999999999999</v>
      </c>
      <c r="V36" s="1572">
        <v>0.1585</v>
      </c>
      <c r="W36" s="925">
        <v>0</v>
      </c>
      <c r="X36" s="925">
        <v>0</v>
      </c>
      <c r="Y36" s="925">
        <v>0</v>
      </c>
      <c r="Z36" s="925">
        <v>0</v>
      </c>
      <c r="AA36" s="925">
        <v>0</v>
      </c>
      <c r="AB36" s="925">
        <v>0</v>
      </c>
      <c r="AC36" s="925">
        <v>0</v>
      </c>
      <c r="AD36" s="925">
        <v>0</v>
      </c>
      <c r="AE36" s="925">
        <v>0</v>
      </c>
      <c r="AF36" s="926">
        <v>0</v>
      </c>
      <c r="AG36" s="925">
        <v>0</v>
      </c>
      <c r="AH36" s="925">
        <v>0</v>
      </c>
      <c r="AI36" s="925">
        <v>0</v>
      </c>
      <c r="AJ36" s="925">
        <v>0</v>
      </c>
      <c r="AK36" s="925">
        <v>0</v>
      </c>
      <c r="AL36" s="925">
        <v>0</v>
      </c>
      <c r="AM36" s="925">
        <v>0</v>
      </c>
      <c r="AN36" s="925">
        <v>0</v>
      </c>
      <c r="AO36" s="925">
        <v>0</v>
      </c>
      <c r="AP36" s="925">
        <v>0</v>
      </c>
      <c r="AQ36" s="925">
        <v>0</v>
      </c>
      <c r="AR36" s="927">
        <v>0</v>
      </c>
    </row>
    <row r="37" spans="1:44" ht="30.6" customHeight="1" thickBot="1">
      <c r="A37" s="928">
        <v>31</v>
      </c>
      <c r="B37" s="1883"/>
      <c r="C37" s="1883"/>
      <c r="D37" s="1883"/>
      <c r="E37" s="1883"/>
      <c r="F37" s="1883"/>
      <c r="G37" s="1883"/>
      <c r="H37" s="1883"/>
      <c r="I37" s="1883"/>
      <c r="J37" s="1883"/>
      <c r="K37" s="1883"/>
      <c r="L37" s="1883"/>
      <c r="M37" s="1883"/>
      <c r="N37" s="1883"/>
      <c r="O37" s="1883"/>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row>
    <row r="38" spans="1:44" ht="30.6" customHeight="1" thickTop="1">
      <c r="A38" s="929" t="s">
        <v>485</v>
      </c>
      <c r="B38" s="1888" t="s">
        <v>481</v>
      </c>
      <c r="C38" s="1888"/>
      <c r="D38" s="1888"/>
      <c r="E38" s="1888"/>
      <c r="F38" s="1888"/>
      <c r="G38" s="1888"/>
      <c r="H38" s="1888"/>
      <c r="I38" s="1888"/>
      <c r="J38" s="1888"/>
      <c r="K38" s="1888"/>
      <c r="L38" s="1888"/>
      <c r="M38" s="1888"/>
      <c r="N38" s="1888"/>
      <c r="O38" s="1888"/>
      <c r="P38" s="1888"/>
      <c r="Q38" s="1888"/>
      <c r="R38" s="1888"/>
      <c r="S38" s="1888"/>
      <c r="T38" s="1888"/>
      <c r="U38" s="1888"/>
      <c r="V38" s="1888"/>
      <c r="W38" s="1888"/>
      <c r="X38" s="1888"/>
      <c r="Y38" s="1888"/>
      <c r="Z38" s="1888"/>
      <c r="AA38" s="1888"/>
      <c r="AB38" s="1888"/>
      <c r="AC38" s="1888"/>
      <c r="AD38" s="1888"/>
      <c r="AE38" s="1888"/>
      <c r="AF38" s="1888"/>
      <c r="AG38" s="1888"/>
      <c r="AH38" s="1888"/>
      <c r="AI38" s="1888"/>
      <c r="AJ38" s="1888"/>
      <c r="AK38" s="1888"/>
      <c r="AL38" s="1888"/>
      <c r="AM38" s="1888"/>
      <c r="AN38" s="1888"/>
      <c r="AO38" s="1888"/>
      <c r="AP38" s="1888"/>
      <c r="AQ38" s="1888"/>
      <c r="AR38" s="1888"/>
    </row>
    <row r="39" spans="1:44" ht="30.6" customHeight="1" thickBot="1">
      <c r="B39" s="1885" t="s">
        <v>486</v>
      </c>
      <c r="C39" s="1885"/>
      <c r="D39" s="1885"/>
      <c r="E39" s="1885"/>
      <c r="F39" s="1885"/>
      <c r="G39" s="1885"/>
      <c r="H39" s="1885"/>
      <c r="I39" s="1885"/>
      <c r="J39" s="1885"/>
      <c r="K39" s="1885"/>
      <c r="L39" s="1885"/>
      <c r="M39" s="1885"/>
      <c r="N39" s="1885"/>
      <c r="O39" s="1885"/>
      <c r="P39" s="1885"/>
      <c r="Q39" s="1885"/>
      <c r="R39" s="1885"/>
      <c r="S39" s="1885"/>
      <c r="T39" s="1885"/>
      <c r="U39" s="1885"/>
      <c r="V39" s="1885"/>
      <c r="W39" s="1885"/>
      <c r="X39" s="1885"/>
      <c r="Y39" s="1885"/>
      <c r="Z39" s="1885"/>
      <c r="AA39" s="1885"/>
      <c r="AB39" s="1885"/>
      <c r="AC39" s="1885"/>
      <c r="AD39" s="1885"/>
      <c r="AE39" s="1885"/>
      <c r="AF39" s="1885"/>
      <c r="AG39" s="1885"/>
      <c r="AH39" s="1885"/>
      <c r="AI39" s="1885"/>
      <c r="AJ39" s="1885"/>
      <c r="AK39" s="1885"/>
      <c r="AL39" s="1885"/>
      <c r="AM39" s="1885"/>
      <c r="AN39" s="1885"/>
      <c r="AO39" s="1885"/>
      <c r="AP39" s="1885"/>
      <c r="AQ39" s="1885"/>
      <c r="AR39" s="1885"/>
    </row>
    <row r="40" spans="1:44" ht="30.6" customHeight="1" thickTop="1">
      <c r="A40" s="930" t="s">
        <v>126</v>
      </c>
      <c r="B40" s="1889" t="s">
        <v>484</v>
      </c>
      <c r="C40" s="1889"/>
      <c r="D40" s="1889"/>
      <c r="E40" s="1889"/>
      <c r="F40" s="1889"/>
      <c r="G40" s="1889"/>
      <c r="H40" s="1889"/>
      <c r="I40" s="1889"/>
      <c r="J40" s="1889"/>
      <c r="K40" s="1889"/>
      <c r="L40" s="1889"/>
      <c r="M40" s="1889"/>
      <c r="N40" s="1889"/>
      <c r="O40" s="1889"/>
      <c r="P40" s="1889"/>
      <c r="Q40" s="1889"/>
      <c r="R40" s="1889"/>
      <c r="S40" s="1889"/>
      <c r="T40" s="1889"/>
      <c r="U40" s="1889"/>
      <c r="V40" s="1889"/>
      <c r="W40" s="1889"/>
      <c r="X40" s="1889"/>
      <c r="Y40" s="1889"/>
      <c r="Z40" s="1889"/>
      <c r="AA40" s="1889"/>
      <c r="AB40" s="1889"/>
      <c r="AC40" s="1889"/>
      <c r="AD40" s="1889"/>
      <c r="AE40" s="1889"/>
      <c r="AF40" s="1889"/>
      <c r="AG40" s="1889"/>
      <c r="AH40" s="1889"/>
      <c r="AI40" s="1889"/>
      <c r="AJ40" s="1889"/>
      <c r="AK40" s="1889"/>
      <c r="AL40" s="1889"/>
      <c r="AM40" s="1889"/>
      <c r="AN40" s="1889"/>
      <c r="AO40" s="1889"/>
      <c r="AP40" s="1889"/>
      <c r="AQ40" s="1889"/>
      <c r="AR40" s="1889"/>
    </row>
    <row r="41" spans="1:44" ht="30.6" customHeight="1">
      <c r="A41" s="931"/>
      <c r="B41" s="908">
        <v>20</v>
      </c>
      <c r="C41" s="908">
        <v>21</v>
      </c>
      <c r="D41" s="908">
        <v>22</v>
      </c>
      <c r="E41" s="908">
        <v>23</v>
      </c>
      <c r="F41" s="908">
        <v>24</v>
      </c>
      <c r="G41" s="908">
        <v>25</v>
      </c>
      <c r="H41" s="908">
        <v>26</v>
      </c>
      <c r="I41" s="908">
        <v>27</v>
      </c>
      <c r="J41" s="908">
        <v>28</v>
      </c>
      <c r="K41" s="908">
        <v>29</v>
      </c>
      <c r="L41" s="908">
        <v>30</v>
      </c>
      <c r="M41" s="908">
        <v>31</v>
      </c>
      <c r="N41" s="908">
        <v>32</v>
      </c>
      <c r="O41" s="908">
        <v>33</v>
      </c>
      <c r="P41" s="908">
        <v>34</v>
      </c>
      <c r="Q41" s="908">
        <v>35</v>
      </c>
      <c r="R41" s="908">
        <v>36</v>
      </c>
      <c r="S41" s="908">
        <v>37</v>
      </c>
      <c r="T41" s="908">
        <v>38</v>
      </c>
      <c r="U41" s="908">
        <v>39</v>
      </c>
      <c r="V41" s="908">
        <v>40</v>
      </c>
      <c r="W41" s="908">
        <v>41</v>
      </c>
      <c r="X41" s="908">
        <v>42</v>
      </c>
      <c r="Y41" s="908">
        <v>43</v>
      </c>
      <c r="Z41" s="908">
        <v>44</v>
      </c>
      <c r="AA41" s="908">
        <v>45</v>
      </c>
      <c r="AB41" s="908">
        <v>46</v>
      </c>
      <c r="AC41" s="908">
        <v>47</v>
      </c>
      <c r="AD41" s="908">
        <v>48</v>
      </c>
      <c r="AE41" s="908">
        <v>49</v>
      </c>
      <c r="AF41" s="908">
        <v>50</v>
      </c>
      <c r="AG41" s="908">
        <v>51</v>
      </c>
      <c r="AH41" s="908">
        <v>52</v>
      </c>
      <c r="AI41" s="908">
        <v>53</v>
      </c>
      <c r="AJ41" s="908">
        <v>54</v>
      </c>
      <c r="AK41" s="908">
        <v>55</v>
      </c>
      <c r="AL41" s="908">
        <v>56</v>
      </c>
      <c r="AM41" s="908">
        <v>57</v>
      </c>
      <c r="AN41" s="908">
        <v>58</v>
      </c>
      <c r="AO41" s="908">
        <v>59</v>
      </c>
      <c r="AP41" s="908">
        <v>60</v>
      </c>
      <c r="AQ41" s="908">
        <v>61</v>
      </c>
      <c r="AR41" s="909">
        <v>62</v>
      </c>
    </row>
    <row r="42" spans="1:44" ht="30.6" customHeight="1">
      <c r="A42" s="932">
        <v>1</v>
      </c>
      <c r="B42" s="1576">
        <v>5.5000000000000003E-4</v>
      </c>
      <c r="C42" s="1576">
        <v>5.6999999999999998E-4</v>
      </c>
      <c r="D42" s="1576">
        <v>5.9000000000000003E-4</v>
      </c>
      <c r="E42" s="1576">
        <v>5.9999999999999995E-4</v>
      </c>
      <c r="F42" s="1573">
        <v>6.2E-4</v>
      </c>
      <c r="G42" s="1576">
        <v>6.3000000000000003E-4</v>
      </c>
      <c r="H42" s="1576">
        <v>6.4999999999999997E-4</v>
      </c>
      <c r="I42" s="1576">
        <v>6.6E-4</v>
      </c>
      <c r="J42" s="1576">
        <v>6.8000000000000005E-4</v>
      </c>
      <c r="K42" s="1576">
        <v>6.8999999999999997E-4</v>
      </c>
      <c r="L42" s="1576">
        <v>7.1000000000000002E-4</v>
      </c>
      <c r="M42" s="1576">
        <v>7.2999999999999996E-4</v>
      </c>
      <c r="N42" s="1576">
        <v>7.6000000000000004E-4</v>
      </c>
      <c r="O42" s="1576">
        <v>7.9000000000000001E-4</v>
      </c>
      <c r="P42" s="1576">
        <v>8.3000000000000001E-4</v>
      </c>
      <c r="Q42" s="1576">
        <v>8.7000000000000001E-4</v>
      </c>
      <c r="R42" s="1576">
        <v>9.3000000000000005E-4</v>
      </c>
      <c r="S42" s="1576">
        <v>9.8999999999999999E-4</v>
      </c>
      <c r="T42" s="1576">
        <v>1.06E-3</v>
      </c>
      <c r="U42" s="1576">
        <v>1.14E-3</v>
      </c>
      <c r="V42" s="1576">
        <v>1.23E-3</v>
      </c>
      <c r="W42" s="1576">
        <v>1.33E-3</v>
      </c>
      <c r="X42" s="1576">
        <v>1.4400000000000001E-3</v>
      </c>
      <c r="Y42" s="1576">
        <v>1.5499999999999999E-3</v>
      </c>
      <c r="Z42" s="1576">
        <v>1.6800000000000001E-3</v>
      </c>
      <c r="AA42" s="1576">
        <v>1.82E-3</v>
      </c>
      <c r="AB42" s="1576">
        <v>1.97E-3</v>
      </c>
      <c r="AC42" s="1576">
        <v>2.1299999999999999E-3</v>
      </c>
      <c r="AD42" s="1576">
        <v>2.31E-3</v>
      </c>
      <c r="AE42" s="1576">
        <v>2.5000000000000001E-3</v>
      </c>
      <c r="AF42" s="1576">
        <v>2.7100000000000002E-3</v>
      </c>
      <c r="AG42" s="1576">
        <v>2.9499999999999999E-3</v>
      </c>
      <c r="AH42" s="1576">
        <v>3.2299999999999998E-3</v>
      </c>
      <c r="AI42" s="1576">
        <v>3.5400000000000002E-3</v>
      </c>
      <c r="AJ42" s="1576">
        <v>3.8999999999999998E-3</v>
      </c>
      <c r="AK42" s="1576">
        <v>4.3E-3</v>
      </c>
      <c r="AL42" s="1576">
        <v>4.7600000000000003E-3</v>
      </c>
      <c r="AM42" s="1576">
        <v>5.28E-3</v>
      </c>
      <c r="AN42" s="1576">
        <v>5.8599999999999998E-3</v>
      </c>
      <c r="AO42" s="1576">
        <v>6.5100000000000002E-3</v>
      </c>
      <c r="AP42" s="1582">
        <v>7.2500000000000004E-3</v>
      </c>
      <c r="AQ42" s="1582">
        <v>8.0800000000000004E-3</v>
      </c>
      <c r="AR42" s="1586">
        <v>9.0299999999999998E-3</v>
      </c>
    </row>
    <row r="43" spans="1:44" ht="30.6" customHeight="1">
      <c r="A43" s="936">
        <v>2</v>
      </c>
      <c r="B43" s="1577">
        <v>1.09E-3</v>
      </c>
      <c r="C43" s="1577">
        <v>1.1199999999999999E-3</v>
      </c>
      <c r="D43" s="1577">
        <v>1.16E-3</v>
      </c>
      <c r="E43" s="1577">
        <v>1.1900000000000001E-3</v>
      </c>
      <c r="F43" s="1574">
        <v>1.2099999999999999E-3</v>
      </c>
      <c r="G43" s="1577">
        <v>1.24E-3</v>
      </c>
      <c r="H43" s="1577">
        <v>1.2700000000000001E-3</v>
      </c>
      <c r="I43" s="1577">
        <v>1.2999999999999999E-3</v>
      </c>
      <c r="J43" s="1577">
        <v>1.33E-3</v>
      </c>
      <c r="K43" s="1577">
        <v>1.3600000000000001E-3</v>
      </c>
      <c r="L43" s="1577">
        <v>1.4E-3</v>
      </c>
      <c r="M43" s="1577">
        <v>1.4400000000000001E-3</v>
      </c>
      <c r="N43" s="1577">
        <v>1.49E-3</v>
      </c>
      <c r="O43" s="1577">
        <v>1.56E-3</v>
      </c>
      <c r="P43" s="1577">
        <v>1.64E-3</v>
      </c>
      <c r="Q43" s="1577">
        <v>1.73E-3</v>
      </c>
      <c r="R43" s="1577">
        <v>1.83E-3</v>
      </c>
      <c r="S43" s="1577">
        <v>1.9599999999999999E-3</v>
      </c>
      <c r="T43" s="1577">
        <v>2.0999999999999999E-3</v>
      </c>
      <c r="U43" s="1577">
        <v>2.2599999999999999E-3</v>
      </c>
      <c r="V43" s="1577">
        <v>2.4399999999999999E-3</v>
      </c>
      <c r="W43" s="1577">
        <v>2.64E-3</v>
      </c>
      <c r="X43" s="1577">
        <v>2.8600000000000001E-3</v>
      </c>
      <c r="Y43" s="1577">
        <v>3.0899999999999999E-3</v>
      </c>
      <c r="Z43" s="1577">
        <v>3.3500000000000001E-3</v>
      </c>
      <c r="AA43" s="1577">
        <v>3.62E-3</v>
      </c>
      <c r="AB43" s="1577">
        <v>3.9199999999999999E-3</v>
      </c>
      <c r="AC43" s="1577">
        <v>4.2399999999999998E-3</v>
      </c>
      <c r="AD43" s="1577">
        <v>4.5900000000000003E-3</v>
      </c>
      <c r="AE43" s="1577">
        <v>4.9699999999999996E-3</v>
      </c>
      <c r="AF43" s="1577">
        <v>5.4000000000000003E-3</v>
      </c>
      <c r="AG43" s="1577">
        <v>5.8900000000000003E-3</v>
      </c>
      <c r="AH43" s="1577">
        <v>6.4400000000000004E-3</v>
      </c>
      <c r="AI43" s="1577">
        <v>7.0699999999999999E-3</v>
      </c>
      <c r="AJ43" s="1577">
        <v>7.79E-3</v>
      </c>
      <c r="AK43" s="1577">
        <v>8.6E-3</v>
      </c>
      <c r="AL43" s="1577">
        <v>9.5300000000000003E-3</v>
      </c>
      <c r="AM43" s="1577">
        <v>1.056E-2</v>
      </c>
      <c r="AN43" s="1577">
        <v>1.1730000000000001E-2</v>
      </c>
      <c r="AO43" s="1577">
        <v>1.304E-2</v>
      </c>
      <c r="AP43" s="1583">
        <v>1.452E-2</v>
      </c>
      <c r="AQ43" s="1583">
        <v>1.6199999999999999E-2</v>
      </c>
      <c r="AR43" s="1587">
        <v>1.8120000000000001E-2</v>
      </c>
    </row>
    <row r="44" spans="1:44" ht="30.6" customHeight="1">
      <c r="A44" s="936">
        <v>3</v>
      </c>
      <c r="B44" s="1577">
        <v>1.64E-3</v>
      </c>
      <c r="C44" s="1577">
        <v>1.6900000000000001E-3</v>
      </c>
      <c r="D44" s="1577">
        <v>1.74E-3</v>
      </c>
      <c r="E44" s="1577">
        <v>1.7799999999999999E-3</v>
      </c>
      <c r="F44" s="1574">
        <v>1.82E-3</v>
      </c>
      <c r="G44" s="1577">
        <v>1.8699999999999999E-3</v>
      </c>
      <c r="H44" s="1577">
        <v>1.91E-3</v>
      </c>
      <c r="I44" s="1577">
        <v>1.9499999999999999E-3</v>
      </c>
      <c r="J44" s="1577">
        <v>2E-3</v>
      </c>
      <c r="K44" s="1577">
        <v>2.0500000000000002E-3</v>
      </c>
      <c r="L44" s="1577">
        <v>2.1099999999999999E-3</v>
      </c>
      <c r="M44" s="1577">
        <v>2.1800000000000001E-3</v>
      </c>
      <c r="N44" s="1577">
        <v>2.2599999999999999E-3</v>
      </c>
      <c r="O44" s="1577">
        <v>2.3600000000000001E-3</v>
      </c>
      <c r="P44" s="1577">
        <v>2.48E-3</v>
      </c>
      <c r="Q44" s="1577">
        <v>2.63E-3</v>
      </c>
      <c r="R44" s="1577">
        <v>2.8E-3</v>
      </c>
      <c r="S44" s="1577">
        <v>2.99E-3</v>
      </c>
      <c r="T44" s="1577">
        <v>3.2100000000000002E-3</v>
      </c>
      <c r="U44" s="1577">
        <v>3.46E-3</v>
      </c>
      <c r="V44" s="1577">
        <v>3.7399999999999998E-3</v>
      </c>
      <c r="W44" s="1577">
        <v>4.0400000000000002E-3</v>
      </c>
      <c r="X44" s="1577">
        <v>4.3699999999999998E-3</v>
      </c>
      <c r="Y44" s="1577">
        <v>4.7299999999999998E-3</v>
      </c>
      <c r="Z44" s="1577">
        <v>5.1200000000000004E-3</v>
      </c>
      <c r="AA44" s="1577">
        <v>5.5399999999999998E-3</v>
      </c>
      <c r="AB44" s="1577">
        <v>6.0000000000000001E-3</v>
      </c>
      <c r="AC44" s="1577">
        <v>6.4900000000000001E-3</v>
      </c>
      <c r="AD44" s="1577">
        <v>7.0200000000000002E-3</v>
      </c>
      <c r="AE44" s="1577">
        <v>7.62E-3</v>
      </c>
      <c r="AF44" s="1577">
        <v>8.2799999999999992E-3</v>
      </c>
      <c r="AG44" s="1577">
        <v>9.0399999999999994E-3</v>
      </c>
      <c r="AH44" s="1577">
        <v>9.9000000000000008E-3</v>
      </c>
      <c r="AI44" s="1577">
        <v>1.0880000000000001E-2</v>
      </c>
      <c r="AJ44" s="1577">
        <v>1.1990000000000001E-2</v>
      </c>
      <c r="AK44" s="1577">
        <v>1.3259999999999999E-2</v>
      </c>
      <c r="AL44" s="1577">
        <v>1.468E-2</v>
      </c>
      <c r="AM44" s="1577">
        <v>1.6289999999999999E-2</v>
      </c>
      <c r="AN44" s="1577">
        <v>1.8089999999999998E-2</v>
      </c>
      <c r="AO44" s="1577">
        <v>2.0109999999999999E-2</v>
      </c>
      <c r="AP44" s="1583">
        <v>2.24E-2</v>
      </c>
      <c r="AQ44" s="1583">
        <v>2.5010000000000001E-2</v>
      </c>
      <c r="AR44" s="1587">
        <v>2.8000000000000001E-2</v>
      </c>
    </row>
    <row r="45" spans="1:44" ht="30.6" customHeight="1">
      <c r="A45" s="940">
        <v>4</v>
      </c>
      <c r="B45" s="1571">
        <v>1.6999999999999999E-3</v>
      </c>
      <c r="C45" s="1571">
        <v>1.75E-3</v>
      </c>
      <c r="D45" s="1571">
        <v>1.8E-3</v>
      </c>
      <c r="E45" s="1571">
        <v>1.8400000000000001E-3</v>
      </c>
      <c r="F45" s="1568">
        <v>1.8799999999999999E-3</v>
      </c>
      <c r="G45" s="1571">
        <v>1.9300000000000001E-3</v>
      </c>
      <c r="H45" s="1571">
        <v>1.97E-3</v>
      </c>
      <c r="I45" s="1571">
        <v>2.0100000000000001E-3</v>
      </c>
      <c r="J45" s="1571">
        <v>2.0600000000000002E-3</v>
      </c>
      <c r="K45" s="1571">
        <v>2.1199999999999999E-3</v>
      </c>
      <c r="L45" s="1571">
        <v>2.1800000000000001E-3</v>
      </c>
      <c r="M45" s="1571">
        <v>2.2599999999999999E-3</v>
      </c>
      <c r="N45" s="1571">
        <v>2.3500000000000001E-3</v>
      </c>
      <c r="O45" s="1571">
        <v>2.4599999999999999E-3</v>
      </c>
      <c r="P45" s="1571">
        <v>2.5999999999999999E-3</v>
      </c>
      <c r="Q45" s="1571">
        <v>2.7499999999999998E-3</v>
      </c>
      <c r="R45" s="1571">
        <v>2.9299999999999999E-3</v>
      </c>
      <c r="S45" s="1571">
        <v>3.14E-3</v>
      </c>
      <c r="T45" s="1571">
        <v>3.3800000000000002E-3</v>
      </c>
      <c r="U45" s="1571">
        <v>3.64E-3</v>
      </c>
      <c r="V45" s="1571">
        <v>3.9300000000000003E-3</v>
      </c>
      <c r="W45" s="1571">
        <v>4.2599999999999999E-3</v>
      </c>
      <c r="X45" s="1571">
        <v>4.6100000000000004E-3</v>
      </c>
      <c r="Y45" s="1571">
        <v>4.9899999999999996E-3</v>
      </c>
      <c r="Z45" s="1571">
        <v>5.4000000000000003E-3</v>
      </c>
      <c r="AA45" s="1571">
        <v>5.8399999999999997E-3</v>
      </c>
      <c r="AB45" s="1571">
        <v>6.3099999999999996E-3</v>
      </c>
      <c r="AC45" s="1571">
        <v>6.8300000000000001E-3</v>
      </c>
      <c r="AD45" s="1571">
        <v>7.4000000000000003E-3</v>
      </c>
      <c r="AE45" s="1571">
        <v>8.0400000000000003E-3</v>
      </c>
      <c r="AF45" s="1571">
        <v>8.7500000000000008E-3</v>
      </c>
      <c r="AG45" s="1571">
        <v>9.5600000000000008E-3</v>
      </c>
      <c r="AH45" s="1571">
        <v>1.048E-2</v>
      </c>
      <c r="AI45" s="1571">
        <v>1.153E-2</v>
      </c>
      <c r="AJ45" s="1571">
        <v>1.272E-2</v>
      </c>
      <c r="AK45" s="1571">
        <v>1.4069999999999999E-2</v>
      </c>
      <c r="AL45" s="1571">
        <v>1.559E-2</v>
      </c>
      <c r="AM45" s="1571">
        <v>1.729E-2</v>
      </c>
      <c r="AN45" s="1571">
        <v>1.9210000000000001E-2</v>
      </c>
      <c r="AO45" s="1571">
        <v>2.137E-2</v>
      </c>
      <c r="AP45" s="1578">
        <v>2.3820000000000001E-2</v>
      </c>
      <c r="AQ45" s="1578">
        <v>2.6620000000000001E-2</v>
      </c>
      <c r="AR45" s="1585">
        <v>2.9829999999999999E-2</v>
      </c>
    </row>
    <row r="46" spans="1:44" ht="30.6" customHeight="1">
      <c r="A46" s="940">
        <v>5</v>
      </c>
      <c r="B46" s="1571">
        <v>2.15E-3</v>
      </c>
      <c r="C46" s="1571">
        <v>2.2100000000000002E-3</v>
      </c>
      <c r="D46" s="1571">
        <v>2.2699999999999999E-3</v>
      </c>
      <c r="E46" s="1571">
        <v>2.32E-3</v>
      </c>
      <c r="F46" s="1568">
        <v>2.3800000000000002E-3</v>
      </c>
      <c r="G46" s="1571">
        <v>2.4299999999999999E-3</v>
      </c>
      <c r="H46" s="1571">
        <v>2.49E-3</v>
      </c>
      <c r="I46" s="1571">
        <v>2.5400000000000002E-3</v>
      </c>
      <c r="J46" s="1571">
        <v>2.6099999999999999E-3</v>
      </c>
      <c r="K46" s="1571">
        <v>2.6800000000000001E-3</v>
      </c>
      <c r="L46" s="1571">
        <v>2.7699999999999999E-3</v>
      </c>
      <c r="M46" s="1571">
        <v>2.8700000000000002E-3</v>
      </c>
      <c r="N46" s="1571">
        <v>3.0000000000000001E-3</v>
      </c>
      <c r="O46" s="1571">
        <v>3.14E-3</v>
      </c>
      <c r="P46" s="1571">
        <v>3.32E-3</v>
      </c>
      <c r="Q46" s="1571">
        <v>3.5300000000000002E-3</v>
      </c>
      <c r="R46" s="1571">
        <v>3.7699999999999999E-3</v>
      </c>
      <c r="S46" s="1571">
        <v>4.0400000000000002E-3</v>
      </c>
      <c r="T46" s="1571">
        <v>4.3400000000000001E-3</v>
      </c>
      <c r="U46" s="1571">
        <v>4.6899999999999997E-3</v>
      </c>
      <c r="V46" s="1571">
        <v>5.0699999999999999E-3</v>
      </c>
      <c r="W46" s="1571">
        <v>5.4799999999999996E-3</v>
      </c>
      <c r="X46" s="1571">
        <v>5.9300000000000004E-3</v>
      </c>
      <c r="Y46" s="1571">
        <v>6.4200000000000004E-3</v>
      </c>
      <c r="Z46" s="1571">
        <v>6.94E-3</v>
      </c>
      <c r="AA46" s="1571">
        <v>7.5100000000000002E-3</v>
      </c>
      <c r="AB46" s="1571">
        <v>8.1300000000000001E-3</v>
      </c>
      <c r="AC46" s="1571">
        <v>8.8000000000000005E-3</v>
      </c>
      <c r="AD46" s="1571">
        <v>9.5399999999999999E-3</v>
      </c>
      <c r="AE46" s="1571">
        <v>1.0370000000000001E-2</v>
      </c>
      <c r="AF46" s="1571">
        <v>1.1299999999999999E-2</v>
      </c>
      <c r="AG46" s="1571">
        <v>1.2359999999999999E-2</v>
      </c>
      <c r="AH46" s="1571">
        <v>1.357E-2</v>
      </c>
      <c r="AI46" s="1571">
        <v>1.494E-2</v>
      </c>
      <c r="AJ46" s="1571">
        <v>1.6500000000000001E-2</v>
      </c>
      <c r="AK46" s="1571">
        <v>1.8259999999999998E-2</v>
      </c>
      <c r="AL46" s="1571">
        <v>2.0230000000000001E-2</v>
      </c>
      <c r="AM46" s="1571">
        <v>2.2460000000000001E-2</v>
      </c>
      <c r="AN46" s="1571">
        <v>2.496E-2</v>
      </c>
      <c r="AO46" s="1571">
        <v>2.7779999999999999E-2</v>
      </c>
      <c r="AP46" s="1578">
        <v>3.099E-2</v>
      </c>
      <c r="AQ46" s="1578">
        <v>3.4660000000000003E-2</v>
      </c>
      <c r="AR46" s="1585">
        <v>3.8890000000000001E-2</v>
      </c>
    </row>
    <row r="47" spans="1:44" ht="30.6" customHeight="1">
      <c r="A47" s="940">
        <v>6</v>
      </c>
      <c r="B47" s="1571">
        <v>2.6099999999999999E-3</v>
      </c>
      <c r="C47" s="1571">
        <v>2.6800000000000001E-3</v>
      </c>
      <c r="D47" s="1571">
        <v>2.7499999999999998E-3</v>
      </c>
      <c r="E47" s="1571">
        <v>2.82E-3</v>
      </c>
      <c r="F47" s="1568">
        <v>2.8800000000000002E-3</v>
      </c>
      <c r="G47" s="1571">
        <v>2.9499999999999999E-3</v>
      </c>
      <c r="H47" s="1571">
        <v>3.0200000000000001E-3</v>
      </c>
      <c r="I47" s="1571">
        <v>3.0899999999999999E-3</v>
      </c>
      <c r="J47" s="1571">
        <v>3.1700000000000001E-3</v>
      </c>
      <c r="K47" s="1571">
        <v>3.2699999999999999E-3</v>
      </c>
      <c r="L47" s="1571">
        <v>3.3800000000000002E-3</v>
      </c>
      <c r="M47" s="1571">
        <v>3.5100000000000001E-3</v>
      </c>
      <c r="N47" s="1571">
        <v>3.6700000000000001E-3</v>
      </c>
      <c r="O47" s="1571">
        <v>3.8600000000000001E-3</v>
      </c>
      <c r="P47" s="1571">
        <v>4.0899999999999999E-3</v>
      </c>
      <c r="Q47" s="1571">
        <v>4.3499999999999997E-3</v>
      </c>
      <c r="R47" s="1571">
        <v>4.6499999999999996E-3</v>
      </c>
      <c r="S47" s="1571">
        <v>4.9899999999999996E-3</v>
      </c>
      <c r="T47" s="1571">
        <v>5.3699999999999998E-3</v>
      </c>
      <c r="U47" s="1571">
        <v>5.7999999999999996E-3</v>
      </c>
      <c r="V47" s="1571">
        <v>6.2700000000000004E-3</v>
      </c>
      <c r="W47" s="1571">
        <v>6.7799999999999996E-3</v>
      </c>
      <c r="X47" s="1571">
        <v>7.3400000000000002E-3</v>
      </c>
      <c r="Y47" s="1571">
        <v>7.9399999999999991E-3</v>
      </c>
      <c r="Z47" s="1571">
        <v>8.5900000000000004E-3</v>
      </c>
      <c r="AA47" s="1571">
        <v>9.2899999999999996E-3</v>
      </c>
      <c r="AB47" s="1571">
        <v>1.0059999999999999E-2</v>
      </c>
      <c r="AC47" s="1571">
        <v>1.09E-2</v>
      </c>
      <c r="AD47" s="1571">
        <v>1.183E-2</v>
      </c>
      <c r="AE47" s="1571">
        <v>1.2869999999999999E-2</v>
      </c>
      <c r="AF47" s="1571">
        <v>1.405E-2</v>
      </c>
      <c r="AG47" s="1571">
        <v>1.5389999999999999E-2</v>
      </c>
      <c r="AH47" s="1571">
        <v>1.6910000000000001E-2</v>
      </c>
      <c r="AI47" s="1571">
        <v>1.864E-2</v>
      </c>
      <c r="AJ47" s="1571">
        <v>2.0590000000000001E-2</v>
      </c>
      <c r="AK47" s="1571">
        <v>2.2790000000000001E-2</v>
      </c>
      <c r="AL47" s="1571">
        <v>2.5270000000000001E-2</v>
      </c>
      <c r="AM47" s="1571">
        <v>2.8049999999999999E-2</v>
      </c>
      <c r="AN47" s="1571">
        <v>3.1189999999999999E-2</v>
      </c>
      <c r="AO47" s="1571">
        <v>3.4750000000000003E-2</v>
      </c>
      <c r="AP47" s="1578">
        <v>3.8789999999999998E-2</v>
      </c>
      <c r="AQ47" s="1578">
        <v>4.3439999999999999E-2</v>
      </c>
      <c r="AR47" s="1585">
        <v>4.8809999999999999E-2</v>
      </c>
    </row>
    <row r="48" spans="1:44" ht="30.6" customHeight="1">
      <c r="A48" s="940">
        <v>7</v>
      </c>
      <c r="B48" s="1571">
        <v>2.8600000000000001E-3</v>
      </c>
      <c r="C48" s="1571">
        <v>2.9399999999999999E-3</v>
      </c>
      <c r="D48" s="1571">
        <v>3.0100000000000001E-3</v>
      </c>
      <c r="E48" s="1571">
        <v>3.0799999999999998E-3</v>
      </c>
      <c r="F48" s="1568">
        <v>3.16E-3</v>
      </c>
      <c r="G48" s="1571">
        <v>3.2299999999999998E-3</v>
      </c>
      <c r="H48" s="1571">
        <v>3.31E-3</v>
      </c>
      <c r="I48" s="1571">
        <v>3.3899999999999998E-3</v>
      </c>
      <c r="J48" s="1571">
        <v>3.49E-3</v>
      </c>
      <c r="K48" s="1571">
        <v>3.5999999999999999E-3</v>
      </c>
      <c r="L48" s="1571">
        <v>3.7299999999999998E-3</v>
      </c>
      <c r="M48" s="1571">
        <v>3.8800000000000002E-3</v>
      </c>
      <c r="N48" s="1571">
        <v>4.0699999999999998E-3</v>
      </c>
      <c r="O48" s="1571">
        <v>4.2900000000000004E-3</v>
      </c>
      <c r="P48" s="1571">
        <v>4.5500000000000002E-3</v>
      </c>
      <c r="Q48" s="1571">
        <v>4.8500000000000001E-3</v>
      </c>
      <c r="R48" s="1571">
        <v>5.1900000000000002E-3</v>
      </c>
      <c r="S48" s="1571">
        <v>5.5799999999999999E-3</v>
      </c>
      <c r="T48" s="1571">
        <v>6.0099999999999997E-3</v>
      </c>
      <c r="U48" s="1571">
        <v>6.4900000000000001E-3</v>
      </c>
      <c r="V48" s="1571">
        <v>7.0099999999999997E-3</v>
      </c>
      <c r="W48" s="1571">
        <v>7.5799999999999999E-3</v>
      </c>
      <c r="X48" s="1571">
        <v>8.2100000000000003E-3</v>
      </c>
      <c r="Y48" s="1571">
        <v>8.8800000000000007E-3</v>
      </c>
      <c r="Z48" s="1571">
        <v>9.6100000000000005E-3</v>
      </c>
      <c r="AA48" s="1571">
        <v>1.04E-2</v>
      </c>
      <c r="AB48" s="1571">
        <v>1.1259999999999999E-2</v>
      </c>
      <c r="AC48" s="1571">
        <v>1.221E-2</v>
      </c>
      <c r="AD48" s="1571">
        <v>1.3270000000000001E-2</v>
      </c>
      <c r="AE48" s="1571">
        <v>1.4460000000000001E-2</v>
      </c>
      <c r="AF48" s="1571">
        <v>1.5800000000000002E-2</v>
      </c>
      <c r="AG48" s="1571">
        <v>1.7330000000000002E-2</v>
      </c>
      <c r="AH48" s="1571">
        <v>1.9050000000000001E-2</v>
      </c>
      <c r="AI48" s="1571">
        <v>2.1010000000000001E-2</v>
      </c>
      <c r="AJ48" s="1571">
        <v>2.3230000000000001E-2</v>
      </c>
      <c r="AK48" s="1571">
        <v>2.572E-2</v>
      </c>
      <c r="AL48" s="1571">
        <v>2.853E-2</v>
      </c>
      <c r="AM48" s="1571">
        <v>3.1690000000000003E-2</v>
      </c>
      <c r="AN48" s="1571">
        <v>3.526E-2</v>
      </c>
      <c r="AO48" s="1571">
        <v>3.9309999999999998E-2</v>
      </c>
      <c r="AP48" s="1578">
        <v>4.394E-2</v>
      </c>
      <c r="AQ48" s="1578">
        <v>4.9259999999999998E-2</v>
      </c>
      <c r="AR48" s="1585">
        <v>5.543E-2</v>
      </c>
    </row>
    <row r="49" spans="1:44" ht="30.6" customHeight="1">
      <c r="A49" s="940">
        <v>8</v>
      </c>
      <c r="B49" s="1571">
        <v>3.31E-3</v>
      </c>
      <c r="C49" s="1571">
        <v>3.3999999999999998E-3</v>
      </c>
      <c r="D49" s="1571">
        <v>3.48E-3</v>
      </c>
      <c r="E49" s="1571">
        <v>3.5599999999999998E-3</v>
      </c>
      <c r="F49" s="1568">
        <v>3.65E-3</v>
      </c>
      <c r="G49" s="1571">
        <v>3.7299999999999998E-3</v>
      </c>
      <c r="H49" s="1571">
        <v>3.8300000000000001E-3</v>
      </c>
      <c r="I49" s="1571">
        <v>3.9300000000000003E-3</v>
      </c>
      <c r="J49" s="1571">
        <v>4.0499999999999998E-3</v>
      </c>
      <c r="K49" s="1571">
        <v>4.1799999999999997E-3</v>
      </c>
      <c r="L49" s="1571">
        <v>4.3400000000000001E-3</v>
      </c>
      <c r="M49" s="1571">
        <v>4.5399999999999998E-3</v>
      </c>
      <c r="N49" s="1571">
        <v>4.7699999999999999E-3</v>
      </c>
      <c r="O49" s="1571">
        <v>5.0299999999999997E-3</v>
      </c>
      <c r="P49" s="1571">
        <v>5.3499999999999997E-3</v>
      </c>
      <c r="Q49" s="1571">
        <v>5.7099999999999998E-3</v>
      </c>
      <c r="R49" s="1571">
        <v>6.1199999999999996E-3</v>
      </c>
      <c r="S49" s="1571">
        <v>6.5799999999999999E-3</v>
      </c>
      <c r="T49" s="1571">
        <v>7.0899999999999999E-3</v>
      </c>
      <c r="U49" s="1571">
        <v>7.6600000000000001E-3</v>
      </c>
      <c r="V49" s="1571">
        <v>8.2799999999999992E-3</v>
      </c>
      <c r="W49" s="1571">
        <v>8.9599999999999992E-3</v>
      </c>
      <c r="X49" s="1571">
        <v>9.6900000000000007E-3</v>
      </c>
      <c r="Y49" s="1571">
        <v>1.048E-2</v>
      </c>
      <c r="Z49" s="1571">
        <v>1.1339999999999999E-2</v>
      </c>
      <c r="AA49" s="1571">
        <v>1.2279999999999999E-2</v>
      </c>
      <c r="AB49" s="1571">
        <v>1.3310000000000001E-2</v>
      </c>
      <c r="AC49" s="1571">
        <v>1.4449999999999999E-2</v>
      </c>
      <c r="AD49" s="1571">
        <v>1.5720000000000001E-2</v>
      </c>
      <c r="AE49" s="1571">
        <v>1.7149999999999999E-2</v>
      </c>
      <c r="AF49" s="1571">
        <v>1.8769999999999998E-2</v>
      </c>
      <c r="AG49" s="1571">
        <v>2.06E-2</v>
      </c>
      <c r="AH49" s="1571">
        <v>2.2679999999999999E-2</v>
      </c>
      <c r="AI49" s="1571">
        <v>2.503E-2</v>
      </c>
      <c r="AJ49" s="1571">
        <v>2.768E-2</v>
      </c>
      <c r="AK49" s="1571">
        <v>3.0669999999999999E-2</v>
      </c>
      <c r="AL49" s="1571">
        <v>3.4029999999999998E-2</v>
      </c>
      <c r="AM49" s="1571">
        <v>3.7819999999999999E-2</v>
      </c>
      <c r="AN49" s="1571">
        <v>4.2119999999999998E-2</v>
      </c>
      <c r="AO49" s="1571">
        <v>4.7010000000000003E-2</v>
      </c>
      <c r="AP49" s="1578">
        <v>5.2600000000000001E-2</v>
      </c>
      <c r="AQ49" s="1578">
        <v>5.9049999999999998E-2</v>
      </c>
      <c r="AR49" s="1585">
        <v>6.6519999999999996E-2</v>
      </c>
    </row>
    <row r="50" spans="1:44" ht="30.6" customHeight="1">
      <c r="A50" s="940">
        <v>9</v>
      </c>
      <c r="B50" s="1571">
        <v>3.7699999999999999E-3</v>
      </c>
      <c r="C50" s="1571">
        <v>3.8700000000000002E-3</v>
      </c>
      <c r="D50" s="1571">
        <v>3.96E-3</v>
      </c>
      <c r="E50" s="1571">
        <v>4.0600000000000002E-3</v>
      </c>
      <c r="F50" s="1568">
        <v>4.15E-3</v>
      </c>
      <c r="G50" s="1571">
        <v>4.2500000000000003E-3</v>
      </c>
      <c r="H50" s="1571">
        <v>4.3600000000000002E-3</v>
      </c>
      <c r="I50" s="1571">
        <v>4.4900000000000001E-3</v>
      </c>
      <c r="J50" s="1571">
        <v>4.6299999999999996E-3</v>
      </c>
      <c r="K50" s="1571">
        <v>4.7999999999999996E-3</v>
      </c>
      <c r="L50" s="1571">
        <v>4.9899999999999996E-3</v>
      </c>
      <c r="M50" s="1571">
        <v>5.2300000000000003E-3</v>
      </c>
      <c r="N50" s="1571">
        <v>5.4999999999999997E-3</v>
      </c>
      <c r="O50" s="1571">
        <v>5.8199999999999997E-3</v>
      </c>
      <c r="P50" s="1571">
        <v>6.1900000000000002E-3</v>
      </c>
      <c r="Q50" s="1571">
        <v>6.62E-3</v>
      </c>
      <c r="R50" s="1571">
        <v>7.1000000000000004E-3</v>
      </c>
      <c r="S50" s="1571">
        <v>7.6400000000000001E-3</v>
      </c>
      <c r="T50" s="1571">
        <v>8.2400000000000008E-3</v>
      </c>
      <c r="U50" s="1571">
        <v>8.8999999999999999E-3</v>
      </c>
      <c r="V50" s="1571">
        <v>9.6299999999999997E-3</v>
      </c>
      <c r="W50" s="1571">
        <v>1.0410000000000001E-2</v>
      </c>
      <c r="X50" s="1571">
        <v>1.1270000000000001E-2</v>
      </c>
      <c r="Y50" s="1571">
        <v>1.2189999999999999E-2</v>
      </c>
      <c r="Z50" s="1571">
        <v>1.32E-2</v>
      </c>
      <c r="AA50" s="1571">
        <v>1.43E-2</v>
      </c>
      <c r="AB50" s="1571">
        <v>1.5509999999999999E-2</v>
      </c>
      <c r="AC50" s="1571">
        <v>1.686E-2</v>
      </c>
      <c r="AD50" s="1571">
        <v>1.8370000000000001E-2</v>
      </c>
      <c r="AE50" s="1571">
        <v>2.0060000000000001E-2</v>
      </c>
      <c r="AF50" s="1571">
        <v>2.198E-2</v>
      </c>
      <c r="AG50" s="1571">
        <v>2.4150000000000001E-2</v>
      </c>
      <c r="AH50" s="1571">
        <v>2.6599999999999999E-2</v>
      </c>
      <c r="AI50" s="1571">
        <v>2.938E-2</v>
      </c>
      <c r="AJ50" s="1571">
        <v>3.2500000000000001E-2</v>
      </c>
      <c r="AK50" s="1571">
        <v>3.603E-2</v>
      </c>
      <c r="AL50" s="1571">
        <v>4.0009999999999997E-2</v>
      </c>
      <c r="AM50" s="1571">
        <v>4.4499999999999998E-2</v>
      </c>
      <c r="AN50" s="1571">
        <v>4.9599999999999998E-2</v>
      </c>
      <c r="AO50" s="1571">
        <v>5.5419999999999997E-2</v>
      </c>
      <c r="AP50" s="1578">
        <v>6.2100000000000002E-2</v>
      </c>
      <c r="AQ50" s="1578">
        <v>6.9800000000000001E-2</v>
      </c>
      <c r="AR50" s="923">
        <v>0</v>
      </c>
    </row>
    <row r="51" spans="1:44" ht="30.6" customHeight="1">
      <c r="A51" s="940">
        <v>10</v>
      </c>
      <c r="B51" s="1571">
        <v>4.2300000000000003E-3</v>
      </c>
      <c r="C51" s="1571">
        <v>4.3400000000000001E-3</v>
      </c>
      <c r="D51" s="1571">
        <v>4.45E-3</v>
      </c>
      <c r="E51" s="1571">
        <v>4.5599999999999998E-3</v>
      </c>
      <c r="F51" s="1568">
        <v>4.6699999999999997E-3</v>
      </c>
      <c r="G51" s="1571">
        <v>4.79E-3</v>
      </c>
      <c r="H51" s="1571">
        <v>4.9199999999999999E-3</v>
      </c>
      <c r="I51" s="1571">
        <v>5.0699999999999999E-3</v>
      </c>
      <c r="J51" s="1571">
        <v>5.2399999999999999E-3</v>
      </c>
      <c r="K51" s="1571">
        <v>5.4400000000000004E-3</v>
      </c>
      <c r="L51" s="1571">
        <v>5.6800000000000002E-3</v>
      </c>
      <c r="M51" s="1571">
        <v>5.9500000000000004E-3</v>
      </c>
      <c r="N51" s="1571">
        <v>6.28E-3</v>
      </c>
      <c r="O51" s="1571">
        <v>6.6600000000000001E-3</v>
      </c>
      <c r="P51" s="1571">
        <v>7.0899999999999999E-3</v>
      </c>
      <c r="Q51" s="1571">
        <v>7.5900000000000004E-3</v>
      </c>
      <c r="R51" s="1571">
        <v>8.1499999999999993E-3</v>
      </c>
      <c r="S51" s="1571">
        <v>8.7799999999999996E-3</v>
      </c>
      <c r="T51" s="1571">
        <v>9.4699999999999993E-3</v>
      </c>
      <c r="U51" s="1571">
        <v>1.023E-2</v>
      </c>
      <c r="V51" s="1571">
        <v>1.106E-2</v>
      </c>
      <c r="W51" s="1571">
        <v>1.196E-2</v>
      </c>
      <c r="X51" s="1571">
        <v>1.295E-2</v>
      </c>
      <c r="Y51" s="1571">
        <v>1.401E-2</v>
      </c>
      <c r="Z51" s="1571">
        <v>1.5180000000000001E-2</v>
      </c>
      <c r="AA51" s="1571">
        <v>1.6459999999999999E-2</v>
      </c>
      <c r="AB51" s="1571">
        <v>1.788E-2</v>
      </c>
      <c r="AC51" s="1571">
        <v>1.9449999999999999E-2</v>
      </c>
      <c r="AD51" s="1571">
        <v>2.1219999999999999E-2</v>
      </c>
      <c r="AE51" s="1571">
        <v>2.3199999999999998E-2</v>
      </c>
      <c r="AF51" s="1571">
        <v>2.545E-2</v>
      </c>
      <c r="AG51" s="1571">
        <v>2.7980000000000001E-2</v>
      </c>
      <c r="AH51" s="1571">
        <v>3.0849999999999999E-2</v>
      </c>
      <c r="AI51" s="1571">
        <v>3.4090000000000002E-2</v>
      </c>
      <c r="AJ51" s="1571">
        <v>3.7740000000000003E-2</v>
      </c>
      <c r="AK51" s="1571">
        <v>4.1860000000000001E-2</v>
      </c>
      <c r="AL51" s="1571">
        <v>4.6519999999999999E-2</v>
      </c>
      <c r="AM51" s="1571">
        <v>5.1790000000000003E-2</v>
      </c>
      <c r="AN51" s="1571">
        <v>5.7790000000000001E-2</v>
      </c>
      <c r="AO51" s="1571">
        <v>6.4649999999999999E-2</v>
      </c>
      <c r="AP51" s="1578">
        <v>7.2529999999999997E-2</v>
      </c>
      <c r="AQ51" s="922">
        <v>0</v>
      </c>
      <c r="AR51" s="923">
        <v>0</v>
      </c>
    </row>
    <row r="52" spans="1:44" ht="30.6" customHeight="1">
      <c r="A52" s="940">
        <v>11</v>
      </c>
      <c r="B52" s="1571">
        <v>4.7099999999999998E-3</v>
      </c>
      <c r="C52" s="1571">
        <v>4.8300000000000001E-3</v>
      </c>
      <c r="D52" s="1571">
        <v>4.96E-3</v>
      </c>
      <c r="E52" s="1571">
        <v>5.0800000000000003E-3</v>
      </c>
      <c r="F52" s="1568">
        <v>5.2100000000000002E-3</v>
      </c>
      <c r="G52" s="1571">
        <v>5.3499999999999997E-3</v>
      </c>
      <c r="H52" s="1571">
        <v>5.4999999999999997E-3</v>
      </c>
      <c r="I52" s="1571">
        <v>5.6699999999999997E-3</v>
      </c>
      <c r="J52" s="1571">
        <v>5.8799999999999998E-3</v>
      </c>
      <c r="K52" s="1571">
        <v>6.1199999999999996E-3</v>
      </c>
      <c r="L52" s="1571">
        <v>6.3899999999999998E-3</v>
      </c>
      <c r="M52" s="1571">
        <v>6.7200000000000003E-3</v>
      </c>
      <c r="N52" s="1571">
        <v>7.1000000000000004E-3</v>
      </c>
      <c r="O52" s="1571">
        <v>7.5500000000000003E-3</v>
      </c>
      <c r="P52" s="1571">
        <v>8.0499999999999999E-3</v>
      </c>
      <c r="Q52" s="1571">
        <v>8.6300000000000005E-3</v>
      </c>
      <c r="R52" s="1571">
        <v>9.2700000000000005E-3</v>
      </c>
      <c r="S52" s="1571">
        <v>9.9900000000000006E-3</v>
      </c>
      <c r="T52" s="1571">
        <v>1.078E-2</v>
      </c>
      <c r="U52" s="1571">
        <v>1.1639999999999999E-2</v>
      </c>
      <c r="V52" s="1571">
        <v>1.259E-2</v>
      </c>
      <c r="W52" s="1571">
        <v>1.362E-2</v>
      </c>
      <c r="X52" s="1571">
        <v>1.474E-2</v>
      </c>
      <c r="Y52" s="1571">
        <v>1.5959999999999998E-2</v>
      </c>
      <c r="Z52" s="1571">
        <v>1.7299999999999999E-2</v>
      </c>
      <c r="AA52" s="1571">
        <v>1.8780000000000002E-2</v>
      </c>
      <c r="AB52" s="1571">
        <v>2.0420000000000001E-2</v>
      </c>
      <c r="AC52" s="1571">
        <v>2.2249999999999999E-2</v>
      </c>
      <c r="AD52" s="1571">
        <v>2.4289999999999999E-2</v>
      </c>
      <c r="AE52" s="1571">
        <v>2.6599999999999999E-2</v>
      </c>
      <c r="AF52" s="1571">
        <v>2.92E-2</v>
      </c>
      <c r="AG52" s="1571">
        <v>3.2140000000000002E-2</v>
      </c>
      <c r="AH52" s="1571">
        <v>3.5450000000000002E-2</v>
      </c>
      <c r="AI52" s="1571">
        <v>3.9199999999999999E-2</v>
      </c>
      <c r="AJ52" s="1571">
        <v>4.3430000000000003E-2</v>
      </c>
      <c r="AK52" s="1571">
        <v>4.8210000000000003E-2</v>
      </c>
      <c r="AL52" s="1571">
        <v>5.3609999999999998E-2</v>
      </c>
      <c r="AM52" s="1571">
        <v>5.9760000000000001E-2</v>
      </c>
      <c r="AN52" s="1571">
        <v>6.676E-2</v>
      </c>
      <c r="AO52" s="1571">
        <v>7.4779999999999999E-2</v>
      </c>
      <c r="AP52" s="922">
        <v>0</v>
      </c>
      <c r="AQ52" s="922">
        <v>0</v>
      </c>
      <c r="AR52" s="923">
        <v>0</v>
      </c>
    </row>
    <row r="53" spans="1:44" ht="30.6" customHeight="1">
      <c r="A53" s="940">
        <v>12</v>
      </c>
      <c r="B53" s="1571">
        <v>5.1999999999999998E-3</v>
      </c>
      <c r="C53" s="1571">
        <v>5.3400000000000001E-3</v>
      </c>
      <c r="D53" s="1571">
        <v>5.47E-3</v>
      </c>
      <c r="E53" s="1571">
        <v>5.6100000000000004E-3</v>
      </c>
      <c r="F53" s="1568">
        <v>5.7600000000000004E-3</v>
      </c>
      <c r="G53" s="1571">
        <v>5.9199999999999999E-3</v>
      </c>
      <c r="H53" s="1571">
        <v>6.1000000000000004E-3</v>
      </c>
      <c r="I53" s="1571">
        <v>6.3099999999999996E-3</v>
      </c>
      <c r="J53" s="1571">
        <v>6.5500000000000003E-3</v>
      </c>
      <c r="K53" s="1571">
        <v>6.8300000000000001E-3</v>
      </c>
      <c r="L53" s="1571">
        <v>7.1599999999999997E-3</v>
      </c>
      <c r="M53" s="1571">
        <v>7.5399999999999998E-3</v>
      </c>
      <c r="N53" s="1571">
        <v>7.9799999999999992E-3</v>
      </c>
      <c r="O53" s="1571">
        <v>8.4899999999999993E-3</v>
      </c>
      <c r="P53" s="1571">
        <v>9.0699999999999999E-3</v>
      </c>
      <c r="Q53" s="1571">
        <v>9.7300000000000008E-3</v>
      </c>
      <c r="R53" s="1571">
        <v>1.0460000000000001E-2</v>
      </c>
      <c r="S53" s="1571">
        <v>1.1270000000000001E-2</v>
      </c>
      <c r="T53" s="1571">
        <v>1.2160000000000001E-2</v>
      </c>
      <c r="U53" s="1571">
        <v>1.3140000000000001E-2</v>
      </c>
      <c r="V53" s="1571">
        <v>1.421E-2</v>
      </c>
      <c r="W53" s="1571">
        <v>1.538E-2</v>
      </c>
      <c r="X53" s="1571">
        <v>1.6650000000000002E-2</v>
      </c>
      <c r="Y53" s="1571">
        <v>1.805E-2</v>
      </c>
      <c r="Z53" s="1571">
        <v>1.958E-2</v>
      </c>
      <c r="AA53" s="1571">
        <v>2.128E-2</v>
      </c>
      <c r="AB53" s="1571">
        <v>2.316E-2</v>
      </c>
      <c r="AC53" s="1571">
        <v>2.5260000000000001E-2</v>
      </c>
      <c r="AD53" s="1571">
        <v>2.7619999999999999E-2</v>
      </c>
      <c r="AE53" s="1571">
        <v>3.0269999999999998E-2</v>
      </c>
      <c r="AF53" s="1571">
        <v>3.3259999999999998E-2</v>
      </c>
      <c r="AG53" s="1571">
        <v>3.6639999999999999E-2</v>
      </c>
      <c r="AH53" s="1571">
        <v>4.045E-2</v>
      </c>
      <c r="AI53" s="1571">
        <v>4.4749999999999998E-2</v>
      </c>
      <c r="AJ53" s="1571">
        <v>4.9619999999999997E-2</v>
      </c>
      <c r="AK53" s="1571">
        <v>5.5129999999999998E-2</v>
      </c>
      <c r="AL53" s="1571">
        <v>6.1379999999999997E-2</v>
      </c>
      <c r="AM53" s="1571">
        <v>6.8489999999999995E-2</v>
      </c>
      <c r="AN53" s="1571">
        <v>7.6609999999999998E-2</v>
      </c>
      <c r="AO53" s="920">
        <v>0</v>
      </c>
      <c r="AP53" s="922">
        <v>0</v>
      </c>
      <c r="AQ53" s="922">
        <v>0</v>
      </c>
      <c r="AR53" s="923">
        <v>0</v>
      </c>
    </row>
    <row r="54" spans="1:44" ht="30.6" customHeight="1">
      <c r="A54" s="940">
        <v>13</v>
      </c>
      <c r="B54" s="1571">
        <v>5.7000000000000002E-3</v>
      </c>
      <c r="C54" s="1571">
        <v>5.8500000000000002E-3</v>
      </c>
      <c r="D54" s="1571">
        <v>6.0000000000000001E-3</v>
      </c>
      <c r="E54" s="1571">
        <v>6.1599999999999997E-3</v>
      </c>
      <c r="F54" s="1568">
        <v>6.3299999999999997E-3</v>
      </c>
      <c r="G54" s="1571">
        <v>6.5199999999999998E-3</v>
      </c>
      <c r="H54" s="1571">
        <v>6.7299999999999999E-3</v>
      </c>
      <c r="I54" s="1571">
        <v>6.9699999999999996E-3</v>
      </c>
      <c r="J54" s="1571">
        <v>7.2500000000000004E-3</v>
      </c>
      <c r="K54" s="1571">
        <v>7.5799999999999999E-3</v>
      </c>
      <c r="L54" s="1571">
        <v>7.9600000000000001E-3</v>
      </c>
      <c r="M54" s="1571">
        <v>8.3999999999999995E-3</v>
      </c>
      <c r="N54" s="1571">
        <v>8.9099999999999995E-3</v>
      </c>
      <c r="O54" s="1571">
        <v>9.4900000000000002E-3</v>
      </c>
      <c r="P54" s="1571">
        <v>1.0149999999999999E-2</v>
      </c>
      <c r="Q54" s="1571">
        <v>1.089E-2</v>
      </c>
      <c r="R54" s="1571">
        <v>1.172E-2</v>
      </c>
      <c r="S54" s="1571">
        <v>1.2630000000000001E-2</v>
      </c>
      <c r="T54" s="1571">
        <v>1.3639999999999999E-2</v>
      </c>
      <c r="U54" s="1571">
        <v>1.474E-2</v>
      </c>
      <c r="V54" s="1571">
        <v>1.5939999999999999E-2</v>
      </c>
      <c r="W54" s="1571">
        <v>1.7260000000000001E-2</v>
      </c>
      <c r="X54" s="1571">
        <v>1.8700000000000001E-2</v>
      </c>
      <c r="Y54" s="1571">
        <v>2.0279999999999999E-2</v>
      </c>
      <c r="Z54" s="1571">
        <v>2.2030000000000001E-2</v>
      </c>
      <c r="AA54" s="1571">
        <v>2.3959999999999999E-2</v>
      </c>
      <c r="AB54" s="1571">
        <v>2.6110000000000001E-2</v>
      </c>
      <c r="AC54" s="1571">
        <v>2.8510000000000001E-2</v>
      </c>
      <c r="AD54" s="1571">
        <v>3.1210000000000002E-2</v>
      </c>
      <c r="AE54" s="1571">
        <v>3.424E-2</v>
      </c>
      <c r="AF54" s="1571">
        <v>3.7659999999999999E-2</v>
      </c>
      <c r="AG54" s="1571">
        <v>4.1520000000000001E-2</v>
      </c>
      <c r="AH54" s="1571">
        <v>4.5870000000000001E-2</v>
      </c>
      <c r="AI54" s="1571">
        <v>5.0799999999999998E-2</v>
      </c>
      <c r="AJ54" s="1571">
        <v>5.6370000000000003E-2</v>
      </c>
      <c r="AK54" s="1571">
        <v>6.2689999999999996E-2</v>
      </c>
      <c r="AL54" s="1571">
        <v>6.9879999999999998E-2</v>
      </c>
      <c r="AM54" s="1571">
        <v>7.8070000000000001E-2</v>
      </c>
      <c r="AN54" s="920">
        <v>0</v>
      </c>
      <c r="AO54" s="920">
        <v>0</v>
      </c>
      <c r="AP54" s="922">
        <v>0</v>
      </c>
      <c r="AQ54" s="922">
        <v>0</v>
      </c>
      <c r="AR54" s="923">
        <v>0</v>
      </c>
    </row>
    <row r="55" spans="1:44" ht="30.6" customHeight="1">
      <c r="A55" s="940">
        <v>14</v>
      </c>
      <c r="B55" s="1571">
        <v>6.2100000000000002E-3</v>
      </c>
      <c r="C55" s="1571">
        <v>6.3800000000000003E-3</v>
      </c>
      <c r="D55" s="1571">
        <v>6.5500000000000003E-3</v>
      </c>
      <c r="E55" s="1571">
        <v>6.7299999999999999E-3</v>
      </c>
      <c r="F55" s="1568">
        <v>6.9199999999999999E-3</v>
      </c>
      <c r="G55" s="1571">
        <v>7.1399999999999996E-3</v>
      </c>
      <c r="H55" s="1571">
        <v>7.3899999999999999E-3</v>
      </c>
      <c r="I55" s="1571">
        <v>7.6699999999999997E-3</v>
      </c>
      <c r="J55" s="1571">
        <v>7.9900000000000006E-3</v>
      </c>
      <c r="K55" s="1571">
        <v>8.3700000000000007E-3</v>
      </c>
      <c r="L55" s="1571">
        <v>8.8100000000000001E-3</v>
      </c>
      <c r="M55" s="1571">
        <v>9.3200000000000002E-3</v>
      </c>
      <c r="N55" s="1571">
        <v>9.9000000000000008E-3</v>
      </c>
      <c r="O55" s="1571">
        <v>1.056E-2</v>
      </c>
      <c r="P55" s="1571">
        <v>1.1299999999999999E-2</v>
      </c>
      <c r="Q55" s="1571">
        <v>1.214E-2</v>
      </c>
      <c r="R55" s="1571">
        <v>1.306E-2</v>
      </c>
      <c r="S55" s="1571">
        <v>1.409E-2</v>
      </c>
      <c r="T55" s="1571">
        <v>1.521E-2</v>
      </c>
      <c r="U55" s="1571">
        <v>1.644E-2</v>
      </c>
      <c r="V55" s="1571">
        <v>1.779E-2</v>
      </c>
      <c r="W55" s="1571">
        <v>1.9269999999999999E-2</v>
      </c>
      <c r="X55" s="1571">
        <v>2.0899999999999998E-2</v>
      </c>
      <c r="Y55" s="1571">
        <v>2.2689999999999998E-2</v>
      </c>
      <c r="Z55" s="1571">
        <v>2.4660000000000001E-2</v>
      </c>
      <c r="AA55" s="1571">
        <v>2.6859999999999998E-2</v>
      </c>
      <c r="AB55" s="1571">
        <v>2.93E-2</v>
      </c>
      <c r="AC55" s="1571">
        <v>3.2030000000000003E-2</v>
      </c>
      <c r="AD55" s="1571">
        <v>3.5099999999999999E-2</v>
      </c>
      <c r="AE55" s="1571">
        <v>3.8539999999999998E-2</v>
      </c>
      <c r="AF55" s="1571">
        <v>4.2430000000000002E-2</v>
      </c>
      <c r="AG55" s="1571">
        <v>4.6809999999999997E-2</v>
      </c>
      <c r="AH55" s="1571">
        <v>5.1769999999999997E-2</v>
      </c>
      <c r="AI55" s="1571">
        <v>5.738E-2</v>
      </c>
      <c r="AJ55" s="1571">
        <v>6.3750000000000001E-2</v>
      </c>
      <c r="AK55" s="1571">
        <v>7.0980000000000001E-2</v>
      </c>
      <c r="AL55" s="1571">
        <v>7.9200000000000007E-2</v>
      </c>
      <c r="AM55" s="920">
        <v>0</v>
      </c>
      <c r="AN55" s="920">
        <v>0</v>
      </c>
      <c r="AO55" s="920">
        <v>0</v>
      </c>
      <c r="AP55" s="922">
        <v>0</v>
      </c>
      <c r="AQ55" s="922">
        <v>0</v>
      </c>
      <c r="AR55" s="923">
        <v>0</v>
      </c>
    </row>
    <row r="56" spans="1:44" ht="30.6" customHeight="1">
      <c r="A56" s="940">
        <v>15</v>
      </c>
      <c r="B56" s="1578">
        <v>6.7400000000000003E-3</v>
      </c>
      <c r="C56" s="1578">
        <v>6.9199999999999999E-3</v>
      </c>
      <c r="D56" s="1578">
        <v>7.11E-3</v>
      </c>
      <c r="E56" s="1578">
        <v>7.3200000000000001E-3</v>
      </c>
      <c r="F56" s="1575">
        <v>7.5399999999999998E-3</v>
      </c>
      <c r="G56" s="1578">
        <v>7.79E-3</v>
      </c>
      <c r="H56" s="1578">
        <v>8.0800000000000004E-3</v>
      </c>
      <c r="I56" s="1578">
        <v>8.3999999999999995E-3</v>
      </c>
      <c r="J56" s="1578">
        <v>8.7799999999999996E-3</v>
      </c>
      <c r="K56" s="1578">
        <v>9.2099999999999994E-3</v>
      </c>
      <c r="L56" s="1578">
        <v>9.7199999999999995E-3</v>
      </c>
      <c r="M56" s="1578">
        <v>1.0290000000000001E-2</v>
      </c>
      <c r="N56" s="1571">
        <v>1.095E-2</v>
      </c>
      <c r="O56" s="1578">
        <v>1.1690000000000001E-2</v>
      </c>
      <c r="P56" s="1578">
        <v>1.252E-2</v>
      </c>
      <c r="Q56" s="1578">
        <v>1.346E-2</v>
      </c>
      <c r="R56" s="1578">
        <v>1.4489999999999999E-2</v>
      </c>
      <c r="S56" s="1578">
        <v>1.5630000000000002E-2</v>
      </c>
      <c r="T56" s="1578">
        <v>1.6879999999999999E-2</v>
      </c>
      <c r="U56" s="1578">
        <v>1.8259999999999998E-2</v>
      </c>
      <c r="V56" s="1578">
        <v>1.9769999999999999E-2</v>
      </c>
      <c r="W56" s="1578">
        <v>2.1430000000000001E-2</v>
      </c>
      <c r="X56" s="1578">
        <v>2.3259999999999999E-2</v>
      </c>
      <c r="Y56" s="1578">
        <v>2.5270000000000001E-2</v>
      </c>
      <c r="Z56" s="1578">
        <v>2.75E-2</v>
      </c>
      <c r="AA56" s="1578">
        <v>2.998E-2</v>
      </c>
      <c r="AB56" s="1578">
        <v>3.2750000000000001E-2</v>
      </c>
      <c r="AC56" s="1578">
        <v>3.5839999999999997E-2</v>
      </c>
      <c r="AD56" s="1578">
        <v>3.9309999999999998E-2</v>
      </c>
      <c r="AE56" s="1578">
        <v>4.3209999999999998E-2</v>
      </c>
      <c r="AF56" s="1578">
        <v>4.761E-2</v>
      </c>
      <c r="AG56" s="1578">
        <v>5.2580000000000002E-2</v>
      </c>
      <c r="AH56" s="1578">
        <v>5.8209999999999998E-2</v>
      </c>
      <c r="AI56" s="1578">
        <v>6.4579999999999999E-2</v>
      </c>
      <c r="AJ56" s="1578">
        <v>7.1830000000000005E-2</v>
      </c>
      <c r="AK56" s="1578">
        <v>8.0070000000000002E-2</v>
      </c>
      <c r="AL56" s="922">
        <v>0</v>
      </c>
      <c r="AM56" s="922">
        <v>0</v>
      </c>
      <c r="AN56" s="922">
        <v>0</v>
      </c>
      <c r="AO56" s="922">
        <v>0</v>
      </c>
      <c r="AP56" s="922">
        <v>0</v>
      </c>
      <c r="AQ56" s="922">
        <v>0</v>
      </c>
      <c r="AR56" s="923">
        <v>0</v>
      </c>
    </row>
    <row r="57" spans="1:44" ht="30.6" customHeight="1">
      <c r="A57" s="936">
        <v>16</v>
      </c>
      <c r="B57" s="1577">
        <v>7.28E-3</v>
      </c>
      <c r="C57" s="1577">
        <v>7.4799999999999997E-3</v>
      </c>
      <c r="D57" s="1577">
        <v>7.7000000000000002E-3</v>
      </c>
      <c r="E57" s="1577">
        <v>7.9299999999999995E-3</v>
      </c>
      <c r="F57" s="1574">
        <v>8.1899999999999994E-3</v>
      </c>
      <c r="G57" s="1577">
        <v>8.4799999999999997E-3</v>
      </c>
      <c r="H57" s="1577">
        <v>8.8000000000000005E-3</v>
      </c>
      <c r="I57" s="1577">
        <v>9.1800000000000007E-3</v>
      </c>
      <c r="J57" s="1577">
        <v>9.6100000000000005E-3</v>
      </c>
      <c r="K57" s="1577">
        <v>1.01E-2</v>
      </c>
      <c r="L57" s="1577">
        <v>1.0670000000000001E-2</v>
      </c>
      <c r="M57" s="1577">
        <v>1.132E-2</v>
      </c>
      <c r="N57" s="1577">
        <v>1.206E-2</v>
      </c>
      <c r="O57" s="1577">
        <v>1.289E-2</v>
      </c>
      <c r="P57" s="1577">
        <v>1.3820000000000001E-2</v>
      </c>
      <c r="Q57" s="1577">
        <v>1.486E-2</v>
      </c>
      <c r="R57" s="1577">
        <v>1.601E-2</v>
      </c>
      <c r="S57" s="1577">
        <v>1.7270000000000001E-2</v>
      </c>
      <c r="T57" s="1577">
        <v>1.8669999999999999E-2</v>
      </c>
      <c r="U57" s="1577">
        <v>2.0199999999999999E-2</v>
      </c>
      <c r="V57" s="1577">
        <v>2.189E-2</v>
      </c>
      <c r="W57" s="1577">
        <v>2.3740000000000001E-2</v>
      </c>
      <c r="X57" s="1577">
        <v>2.579E-2</v>
      </c>
      <c r="Y57" s="1577">
        <v>2.8060000000000002E-2</v>
      </c>
      <c r="Z57" s="1577">
        <v>3.057E-2</v>
      </c>
      <c r="AA57" s="1577">
        <v>3.3360000000000001E-2</v>
      </c>
      <c r="AB57" s="1577">
        <v>3.6470000000000002E-2</v>
      </c>
      <c r="AC57" s="1577">
        <v>3.9960000000000002E-2</v>
      </c>
      <c r="AD57" s="1577">
        <v>4.3869999999999999E-2</v>
      </c>
      <c r="AE57" s="1577">
        <v>4.827E-2</v>
      </c>
      <c r="AF57" s="1577">
        <v>5.3240000000000003E-2</v>
      </c>
      <c r="AG57" s="1577">
        <v>5.8860000000000003E-2</v>
      </c>
      <c r="AH57" s="1577">
        <v>6.5229999999999996E-2</v>
      </c>
      <c r="AI57" s="1577">
        <v>7.2459999999999997E-2</v>
      </c>
      <c r="AJ57" s="1577">
        <v>8.0689999999999998E-2</v>
      </c>
      <c r="AK57" s="937">
        <v>0</v>
      </c>
      <c r="AL57" s="937">
        <v>0</v>
      </c>
      <c r="AM57" s="937">
        <v>0</v>
      </c>
      <c r="AN57" s="937">
        <v>0</v>
      </c>
      <c r="AO57" s="937">
        <v>0</v>
      </c>
      <c r="AP57" s="938">
        <v>0</v>
      </c>
      <c r="AQ57" s="938">
        <v>0</v>
      </c>
      <c r="AR57" s="939">
        <v>0</v>
      </c>
    </row>
    <row r="58" spans="1:44" ht="30.6" customHeight="1">
      <c r="A58" s="936">
        <v>17</v>
      </c>
      <c r="B58" s="1577">
        <v>7.8399999999999997E-3</v>
      </c>
      <c r="C58" s="1577">
        <v>8.0599999999999995E-3</v>
      </c>
      <c r="D58" s="1577">
        <v>8.3099999999999997E-3</v>
      </c>
      <c r="E58" s="1577">
        <v>8.5699999999999995E-3</v>
      </c>
      <c r="F58" s="1574">
        <v>8.8599999999999998E-3</v>
      </c>
      <c r="G58" s="1577">
        <v>9.1900000000000003E-3</v>
      </c>
      <c r="H58" s="1577">
        <v>9.5700000000000004E-3</v>
      </c>
      <c r="I58" s="1577">
        <v>0.01</v>
      </c>
      <c r="J58" s="1577">
        <v>1.0489999999999999E-2</v>
      </c>
      <c r="K58" s="1577">
        <v>1.1050000000000001E-2</v>
      </c>
      <c r="L58" s="1577">
        <v>1.1690000000000001E-2</v>
      </c>
      <c r="M58" s="1577">
        <v>1.242E-2</v>
      </c>
      <c r="N58" s="1577">
        <v>1.324E-2</v>
      </c>
      <c r="O58" s="1577">
        <v>1.417E-2</v>
      </c>
      <c r="P58" s="1577">
        <v>1.52E-2</v>
      </c>
      <c r="Q58" s="1577">
        <v>1.635E-2</v>
      </c>
      <c r="R58" s="1577">
        <v>1.762E-2</v>
      </c>
      <c r="S58" s="1577">
        <v>1.9029999999999998E-2</v>
      </c>
      <c r="T58" s="1577">
        <v>2.0580000000000001E-2</v>
      </c>
      <c r="U58" s="1577">
        <v>2.2280000000000001E-2</v>
      </c>
      <c r="V58" s="1577">
        <v>2.4160000000000001E-2</v>
      </c>
      <c r="W58" s="1577">
        <v>2.623E-2</v>
      </c>
      <c r="X58" s="1577">
        <v>2.852E-2</v>
      </c>
      <c r="Y58" s="1577">
        <v>3.1060000000000001E-2</v>
      </c>
      <c r="Z58" s="1577">
        <v>3.388E-2</v>
      </c>
      <c r="AA58" s="1577">
        <v>3.7010000000000001E-2</v>
      </c>
      <c r="AB58" s="1577">
        <v>4.0509999999999997E-2</v>
      </c>
      <c r="AC58" s="1577">
        <v>4.4429999999999997E-2</v>
      </c>
      <c r="AD58" s="1577">
        <v>4.8829999999999998E-2</v>
      </c>
      <c r="AE58" s="1577">
        <v>5.3780000000000001E-2</v>
      </c>
      <c r="AF58" s="1577">
        <v>5.9380000000000002E-2</v>
      </c>
      <c r="AG58" s="1577">
        <v>6.5729999999999997E-2</v>
      </c>
      <c r="AH58" s="1577">
        <v>7.2929999999999995E-2</v>
      </c>
      <c r="AI58" s="1577">
        <v>8.1110000000000002E-2</v>
      </c>
      <c r="AJ58" s="937">
        <v>0</v>
      </c>
      <c r="AK58" s="937">
        <v>0</v>
      </c>
      <c r="AL58" s="937">
        <v>0</v>
      </c>
      <c r="AM58" s="937">
        <v>0</v>
      </c>
      <c r="AN58" s="937">
        <v>0</v>
      </c>
      <c r="AO58" s="937">
        <v>0</v>
      </c>
      <c r="AP58" s="938">
        <v>0</v>
      </c>
      <c r="AQ58" s="938">
        <v>0</v>
      </c>
      <c r="AR58" s="939">
        <v>0</v>
      </c>
    </row>
    <row r="59" spans="1:44" ht="30.6" customHeight="1">
      <c r="A59" s="940">
        <v>18</v>
      </c>
      <c r="B59" s="1571">
        <v>8.4100000000000008E-3</v>
      </c>
      <c r="C59" s="1571">
        <v>8.6700000000000006E-3</v>
      </c>
      <c r="D59" s="1571">
        <v>8.94E-3</v>
      </c>
      <c r="E59" s="1571">
        <v>9.2399999999999999E-3</v>
      </c>
      <c r="F59" s="1568">
        <v>9.58E-3</v>
      </c>
      <c r="G59" s="1571">
        <v>9.9500000000000005E-3</v>
      </c>
      <c r="H59" s="1571">
        <v>1.038E-2</v>
      </c>
      <c r="I59" s="1571">
        <v>1.086E-2</v>
      </c>
      <c r="J59" s="1571">
        <v>1.142E-2</v>
      </c>
      <c r="K59" s="1571">
        <v>1.205E-2</v>
      </c>
      <c r="L59" s="1571">
        <v>1.277E-2</v>
      </c>
      <c r="M59" s="1571">
        <v>1.358E-2</v>
      </c>
      <c r="N59" s="1571">
        <v>1.4500000000000001E-2</v>
      </c>
      <c r="O59" s="1571">
        <v>1.5520000000000001E-2</v>
      </c>
      <c r="P59" s="1571">
        <v>1.6670000000000001E-2</v>
      </c>
      <c r="Q59" s="1571">
        <v>1.7940000000000001E-2</v>
      </c>
      <c r="R59" s="1571">
        <v>1.9349999999999999E-2</v>
      </c>
      <c r="S59" s="1571">
        <v>2.0899999999999998E-2</v>
      </c>
      <c r="T59" s="1571">
        <v>2.2620000000000001E-2</v>
      </c>
      <c r="U59" s="1571">
        <v>2.4510000000000001E-2</v>
      </c>
      <c r="V59" s="1571">
        <v>2.6599999999999999E-2</v>
      </c>
      <c r="W59" s="1571">
        <v>2.8910000000000002E-2</v>
      </c>
      <c r="X59" s="1571">
        <v>3.1469999999999998E-2</v>
      </c>
      <c r="Y59" s="1571">
        <v>3.4299999999999997E-2</v>
      </c>
      <c r="Z59" s="1571">
        <v>3.7449999999999997E-2</v>
      </c>
      <c r="AA59" s="1571">
        <v>4.0960000000000003E-2</v>
      </c>
      <c r="AB59" s="1571">
        <v>4.4880000000000003E-2</v>
      </c>
      <c r="AC59" s="1571">
        <v>4.9270000000000001E-2</v>
      </c>
      <c r="AD59" s="1571">
        <v>5.4210000000000001E-2</v>
      </c>
      <c r="AE59" s="1571">
        <v>5.9790000000000003E-2</v>
      </c>
      <c r="AF59" s="1571">
        <v>6.6089999999999996E-2</v>
      </c>
      <c r="AG59" s="1571">
        <v>7.324E-2</v>
      </c>
      <c r="AH59" s="1571">
        <v>8.1360000000000002E-2</v>
      </c>
      <c r="AI59" s="920">
        <v>0</v>
      </c>
      <c r="AJ59" s="920">
        <v>0</v>
      </c>
      <c r="AK59" s="920">
        <v>0</v>
      </c>
      <c r="AL59" s="920">
        <v>0</v>
      </c>
      <c r="AM59" s="920">
        <v>0</v>
      </c>
      <c r="AN59" s="920">
        <v>0</v>
      </c>
      <c r="AO59" s="920">
        <v>0</v>
      </c>
      <c r="AP59" s="922">
        <v>0</v>
      </c>
      <c r="AQ59" s="922">
        <v>0</v>
      </c>
      <c r="AR59" s="923">
        <v>0</v>
      </c>
    </row>
    <row r="60" spans="1:44" ht="30.6" customHeight="1">
      <c r="A60" s="940">
        <v>19</v>
      </c>
      <c r="B60" s="1571">
        <v>9.0100000000000006E-3</v>
      </c>
      <c r="C60" s="1571">
        <v>9.2999999999999992E-3</v>
      </c>
      <c r="D60" s="1571">
        <v>9.6100000000000005E-3</v>
      </c>
      <c r="E60" s="1571">
        <v>9.9399999999999992E-3</v>
      </c>
      <c r="F60" s="1568">
        <v>1.0319999999999999E-2</v>
      </c>
      <c r="G60" s="1571">
        <v>1.0749999999999999E-2</v>
      </c>
      <c r="H60" s="1571">
        <v>1.123E-2</v>
      </c>
      <c r="I60" s="1571">
        <v>1.1780000000000001E-2</v>
      </c>
      <c r="J60" s="1571">
        <v>1.24E-2</v>
      </c>
      <c r="K60" s="1571">
        <v>1.311E-2</v>
      </c>
      <c r="L60" s="1571">
        <v>1.391E-2</v>
      </c>
      <c r="M60" s="1571">
        <v>1.482E-2</v>
      </c>
      <c r="N60" s="1571">
        <v>1.583E-2</v>
      </c>
      <c r="O60" s="1571">
        <v>1.6969999999999999E-2</v>
      </c>
      <c r="P60" s="1571">
        <v>1.823E-2</v>
      </c>
      <c r="Q60" s="1571">
        <v>1.9630000000000002E-2</v>
      </c>
      <c r="R60" s="1571">
        <v>2.1190000000000001E-2</v>
      </c>
      <c r="S60" s="1571">
        <v>2.291E-2</v>
      </c>
      <c r="T60" s="1571">
        <v>2.4809999999999999E-2</v>
      </c>
      <c r="U60" s="1571">
        <v>2.691E-2</v>
      </c>
      <c r="V60" s="1571">
        <v>2.9229999999999999E-2</v>
      </c>
      <c r="W60" s="1571">
        <v>3.1800000000000002E-2</v>
      </c>
      <c r="X60" s="1571">
        <v>3.465E-2</v>
      </c>
      <c r="Y60" s="1571">
        <v>3.7810000000000003E-2</v>
      </c>
      <c r="Z60" s="1571">
        <v>4.1320000000000003E-2</v>
      </c>
      <c r="AA60" s="1571">
        <v>4.5240000000000002E-2</v>
      </c>
      <c r="AB60" s="1571">
        <v>4.9619999999999997E-2</v>
      </c>
      <c r="AC60" s="1571">
        <v>5.4539999999999998E-2</v>
      </c>
      <c r="AD60" s="1571">
        <v>6.0080000000000001E-2</v>
      </c>
      <c r="AE60" s="1571">
        <v>6.6339999999999996E-2</v>
      </c>
      <c r="AF60" s="1571">
        <v>7.3429999999999995E-2</v>
      </c>
      <c r="AG60" s="1571">
        <v>8.1479999999999997E-2</v>
      </c>
      <c r="AH60" s="920">
        <v>0</v>
      </c>
      <c r="AI60" s="920">
        <v>0</v>
      </c>
      <c r="AJ60" s="920">
        <v>0</v>
      </c>
      <c r="AK60" s="920">
        <v>0</v>
      </c>
      <c r="AL60" s="920">
        <v>0</v>
      </c>
      <c r="AM60" s="920">
        <v>0</v>
      </c>
      <c r="AN60" s="920">
        <v>0</v>
      </c>
      <c r="AO60" s="920">
        <v>0</v>
      </c>
      <c r="AP60" s="922">
        <v>0</v>
      </c>
      <c r="AQ60" s="922">
        <v>0</v>
      </c>
      <c r="AR60" s="923">
        <v>0</v>
      </c>
    </row>
    <row r="61" spans="1:44" ht="30.6" customHeight="1">
      <c r="A61" s="940">
        <v>20</v>
      </c>
      <c r="B61" s="1571">
        <v>9.6299999999999997E-3</v>
      </c>
      <c r="C61" s="1571">
        <v>9.9500000000000005E-3</v>
      </c>
      <c r="D61" s="1571">
        <v>1.03E-2</v>
      </c>
      <c r="E61" s="1571">
        <v>1.068E-2</v>
      </c>
      <c r="F61" s="1568">
        <v>1.111E-2</v>
      </c>
      <c r="G61" s="1571">
        <v>1.159E-2</v>
      </c>
      <c r="H61" s="1571">
        <v>1.214E-2</v>
      </c>
      <c r="I61" s="1571">
        <v>1.2749999999999999E-2</v>
      </c>
      <c r="J61" s="1571">
        <v>1.345E-2</v>
      </c>
      <c r="K61" s="1571">
        <v>1.4239999999999999E-2</v>
      </c>
      <c r="L61" s="1571">
        <v>1.5129999999999999E-2</v>
      </c>
      <c r="M61" s="1571">
        <v>1.6129999999999999E-2</v>
      </c>
      <c r="N61" s="1571">
        <v>1.7250000000000001E-2</v>
      </c>
      <c r="O61" s="1571">
        <v>1.8499999999999999E-2</v>
      </c>
      <c r="P61" s="1571">
        <v>1.9890000000000001E-2</v>
      </c>
      <c r="Q61" s="1571">
        <v>2.1440000000000001E-2</v>
      </c>
      <c r="R61" s="1571">
        <v>2.316E-2</v>
      </c>
      <c r="S61" s="1571">
        <v>2.5059999999999999E-2</v>
      </c>
      <c r="T61" s="1571">
        <v>2.716E-2</v>
      </c>
      <c r="U61" s="1571">
        <v>2.9489999999999999E-2</v>
      </c>
      <c r="V61" s="1571">
        <v>3.2059999999999998E-2</v>
      </c>
      <c r="W61" s="1571">
        <v>3.492E-2</v>
      </c>
      <c r="X61" s="1571">
        <v>3.8080000000000003E-2</v>
      </c>
      <c r="Y61" s="1571">
        <v>4.1599999999999998E-2</v>
      </c>
      <c r="Z61" s="1571">
        <v>4.5510000000000002E-2</v>
      </c>
      <c r="AA61" s="1571">
        <v>4.9880000000000001E-2</v>
      </c>
      <c r="AB61" s="1571">
        <v>5.4780000000000002E-2</v>
      </c>
      <c r="AC61" s="1571">
        <v>6.028E-2</v>
      </c>
      <c r="AD61" s="1571">
        <v>6.6489999999999994E-2</v>
      </c>
      <c r="AE61" s="1571">
        <v>7.3510000000000006E-2</v>
      </c>
      <c r="AF61" s="1571">
        <v>8.1479999999999997E-2</v>
      </c>
      <c r="AG61" s="920">
        <v>0</v>
      </c>
      <c r="AH61" s="920">
        <v>0</v>
      </c>
      <c r="AI61" s="920">
        <v>0</v>
      </c>
      <c r="AJ61" s="920">
        <v>0</v>
      </c>
      <c r="AK61" s="920">
        <v>0</v>
      </c>
      <c r="AL61" s="920">
        <v>0</v>
      </c>
      <c r="AM61" s="920">
        <v>0</v>
      </c>
      <c r="AN61" s="920">
        <v>0</v>
      </c>
      <c r="AO61" s="920">
        <v>0</v>
      </c>
      <c r="AP61" s="922">
        <v>0</v>
      </c>
      <c r="AQ61" s="922">
        <v>0</v>
      </c>
      <c r="AR61" s="923">
        <v>0</v>
      </c>
    </row>
    <row r="62" spans="1:44" ht="30.6" customHeight="1">
      <c r="A62" s="940">
        <v>21</v>
      </c>
      <c r="B62" s="1571">
        <v>1.0279999999999999E-2</v>
      </c>
      <c r="C62" s="1571">
        <v>1.064E-2</v>
      </c>
      <c r="D62" s="1571">
        <v>1.103E-2</v>
      </c>
      <c r="E62" s="1571">
        <v>1.146E-2</v>
      </c>
      <c r="F62" s="1568">
        <v>1.1939999999999999E-2</v>
      </c>
      <c r="G62" s="1571">
        <v>1.248E-2</v>
      </c>
      <c r="H62" s="1571">
        <v>1.3089999999999999E-2</v>
      </c>
      <c r="I62" s="1571">
        <v>1.3780000000000001E-2</v>
      </c>
      <c r="J62" s="1571">
        <v>1.456E-2</v>
      </c>
      <c r="K62" s="1571">
        <v>1.5429999999999999E-2</v>
      </c>
      <c r="L62" s="1571">
        <v>1.6420000000000001E-2</v>
      </c>
      <c r="M62" s="1571">
        <v>1.7520000000000001E-2</v>
      </c>
      <c r="N62" s="1571">
        <v>1.8759999999999999E-2</v>
      </c>
      <c r="O62" s="1571">
        <v>2.0140000000000002E-2</v>
      </c>
      <c r="P62" s="1571">
        <v>2.1669999999999998E-2</v>
      </c>
      <c r="Q62" s="1571">
        <v>2.3380000000000001E-2</v>
      </c>
      <c r="R62" s="1571">
        <v>2.5270000000000001E-2</v>
      </c>
      <c r="S62" s="1571">
        <v>2.7369999999999998E-2</v>
      </c>
      <c r="T62" s="1571">
        <v>2.9690000000000001E-2</v>
      </c>
      <c r="U62" s="1571">
        <v>3.227E-2</v>
      </c>
      <c r="V62" s="1571">
        <v>3.5119999999999998E-2</v>
      </c>
      <c r="W62" s="1571">
        <v>3.8280000000000002E-2</v>
      </c>
      <c r="X62" s="1571">
        <v>4.1799999999999997E-2</v>
      </c>
      <c r="Y62" s="1571">
        <v>4.5699999999999998E-2</v>
      </c>
      <c r="Z62" s="1571">
        <v>5.006E-2</v>
      </c>
      <c r="AA62" s="1571">
        <v>5.493E-2</v>
      </c>
      <c r="AB62" s="1571">
        <v>6.0400000000000002E-2</v>
      </c>
      <c r="AC62" s="1571">
        <v>6.6549999999999998E-2</v>
      </c>
      <c r="AD62" s="1571">
        <v>7.3499999999999996E-2</v>
      </c>
      <c r="AE62" s="1571">
        <v>8.1369999999999998E-2</v>
      </c>
      <c r="AF62" s="920">
        <v>0</v>
      </c>
      <c r="AG62" s="920">
        <v>0</v>
      </c>
      <c r="AH62" s="920">
        <v>0</v>
      </c>
      <c r="AI62" s="920">
        <v>0</v>
      </c>
      <c r="AJ62" s="920">
        <v>0</v>
      </c>
      <c r="AK62" s="920">
        <v>0</v>
      </c>
      <c r="AL62" s="920">
        <v>0</v>
      </c>
      <c r="AM62" s="920">
        <v>0</v>
      </c>
      <c r="AN62" s="920">
        <v>0</v>
      </c>
      <c r="AO62" s="920">
        <v>0</v>
      </c>
      <c r="AP62" s="922">
        <v>0</v>
      </c>
      <c r="AQ62" s="922">
        <v>0</v>
      </c>
      <c r="AR62" s="923">
        <v>0</v>
      </c>
    </row>
    <row r="63" spans="1:44" ht="30.6" customHeight="1">
      <c r="A63" s="940">
        <v>22</v>
      </c>
      <c r="B63" s="1571">
        <v>1.0959999999999999E-2</v>
      </c>
      <c r="C63" s="1571">
        <v>1.136E-2</v>
      </c>
      <c r="D63" s="1571">
        <v>1.18E-2</v>
      </c>
      <c r="E63" s="1571">
        <v>1.2279999999999999E-2</v>
      </c>
      <c r="F63" s="1568">
        <v>1.282E-2</v>
      </c>
      <c r="G63" s="1571">
        <v>1.3429999999999999E-2</v>
      </c>
      <c r="H63" s="1571">
        <v>1.4109999999999999E-2</v>
      </c>
      <c r="I63" s="1571">
        <v>1.487E-2</v>
      </c>
      <c r="J63" s="1571">
        <v>1.5740000000000001E-2</v>
      </c>
      <c r="K63" s="1571">
        <v>1.67E-2</v>
      </c>
      <c r="L63" s="1571">
        <v>1.779E-2</v>
      </c>
      <c r="M63" s="1571">
        <v>1.9E-2</v>
      </c>
      <c r="N63" s="1571">
        <v>2.036E-2</v>
      </c>
      <c r="O63" s="1571">
        <v>2.188E-2</v>
      </c>
      <c r="P63" s="1571">
        <v>2.3570000000000001E-2</v>
      </c>
      <c r="Q63" s="1571">
        <v>2.545E-2</v>
      </c>
      <c r="R63" s="1571">
        <v>2.7529999999999999E-2</v>
      </c>
      <c r="S63" s="1571">
        <v>2.9850000000000002E-2</v>
      </c>
      <c r="T63" s="1571">
        <v>3.2419999999999997E-2</v>
      </c>
      <c r="U63" s="1571">
        <v>3.526E-2</v>
      </c>
      <c r="V63" s="1571">
        <v>3.8420000000000003E-2</v>
      </c>
      <c r="W63" s="1571">
        <v>4.1919999999999999E-2</v>
      </c>
      <c r="X63" s="1571">
        <v>4.582E-2</v>
      </c>
      <c r="Y63" s="1571">
        <v>5.0160000000000003E-2</v>
      </c>
      <c r="Z63" s="1571">
        <v>5.5E-2</v>
      </c>
      <c r="AA63" s="1571">
        <v>6.0429999999999998E-2</v>
      </c>
      <c r="AB63" s="1571">
        <v>6.6530000000000006E-2</v>
      </c>
      <c r="AC63" s="1571">
        <v>7.3410000000000003E-2</v>
      </c>
      <c r="AD63" s="1571">
        <v>8.1189999999999998E-2</v>
      </c>
      <c r="AE63" s="920">
        <v>0</v>
      </c>
      <c r="AF63" s="920">
        <v>0</v>
      </c>
      <c r="AG63" s="920">
        <v>0</v>
      </c>
      <c r="AH63" s="920">
        <v>0</v>
      </c>
      <c r="AI63" s="920">
        <v>0</v>
      </c>
      <c r="AJ63" s="920">
        <v>0</v>
      </c>
      <c r="AK63" s="920">
        <v>0</v>
      </c>
      <c r="AL63" s="920">
        <v>0</v>
      </c>
      <c r="AM63" s="920">
        <v>0</v>
      </c>
      <c r="AN63" s="920">
        <v>0</v>
      </c>
      <c r="AO63" s="920">
        <v>0</v>
      </c>
      <c r="AP63" s="922">
        <v>0</v>
      </c>
      <c r="AQ63" s="922">
        <v>0</v>
      </c>
      <c r="AR63" s="923">
        <v>0</v>
      </c>
    </row>
    <row r="64" spans="1:44" ht="30.6" customHeight="1">
      <c r="A64" s="940">
        <v>23</v>
      </c>
      <c r="B64" s="1571">
        <v>1.1679999999999999E-2</v>
      </c>
      <c r="C64" s="1571">
        <v>1.2120000000000001E-2</v>
      </c>
      <c r="D64" s="1571">
        <v>1.261E-2</v>
      </c>
      <c r="E64" s="1571">
        <v>1.315E-2</v>
      </c>
      <c r="F64" s="1568">
        <v>1.375E-2</v>
      </c>
      <c r="G64" s="1571">
        <v>1.443E-2</v>
      </c>
      <c r="H64" s="1571">
        <v>1.5180000000000001E-2</v>
      </c>
      <c r="I64" s="1571">
        <v>1.6029999999999999E-2</v>
      </c>
      <c r="J64" s="1571">
        <v>1.6979999999999999E-2</v>
      </c>
      <c r="K64" s="1571">
        <v>1.805E-2</v>
      </c>
      <c r="L64" s="1571">
        <v>1.925E-2</v>
      </c>
      <c r="M64" s="1571">
        <v>2.0580000000000001E-2</v>
      </c>
      <c r="N64" s="1571">
        <v>2.2079999999999999E-2</v>
      </c>
      <c r="O64" s="1571">
        <v>2.3740000000000001E-2</v>
      </c>
      <c r="P64" s="1571">
        <v>2.5600000000000001E-2</v>
      </c>
      <c r="Q64" s="1571">
        <v>2.767E-2</v>
      </c>
      <c r="R64" s="1571">
        <v>2.997E-2</v>
      </c>
      <c r="S64" s="1571">
        <v>3.252E-2</v>
      </c>
      <c r="T64" s="1571">
        <v>3.5349999999999999E-2</v>
      </c>
      <c r="U64" s="1571">
        <v>3.85E-2</v>
      </c>
      <c r="V64" s="1571">
        <v>4.199E-2</v>
      </c>
      <c r="W64" s="1571">
        <v>4.5859999999999998E-2</v>
      </c>
      <c r="X64" s="1571">
        <v>5.0180000000000002E-2</v>
      </c>
      <c r="Y64" s="1571">
        <v>5.5E-2</v>
      </c>
      <c r="Z64" s="1571">
        <v>6.0380000000000003E-2</v>
      </c>
      <c r="AA64" s="1571">
        <v>6.6430000000000003E-2</v>
      </c>
      <c r="AB64" s="1571">
        <v>7.3230000000000003E-2</v>
      </c>
      <c r="AC64" s="1571">
        <v>8.0920000000000006E-2</v>
      </c>
      <c r="AD64" s="920">
        <v>0</v>
      </c>
      <c r="AE64" s="920">
        <v>0</v>
      </c>
      <c r="AF64" s="920">
        <v>0</v>
      </c>
      <c r="AG64" s="920">
        <v>0</v>
      </c>
      <c r="AH64" s="920">
        <v>0</v>
      </c>
      <c r="AI64" s="920">
        <v>0</v>
      </c>
      <c r="AJ64" s="920">
        <v>0</v>
      </c>
      <c r="AK64" s="920">
        <v>0</v>
      </c>
      <c r="AL64" s="920">
        <v>0</v>
      </c>
      <c r="AM64" s="920">
        <v>0</v>
      </c>
      <c r="AN64" s="920">
        <v>0</v>
      </c>
      <c r="AO64" s="920">
        <v>0</v>
      </c>
      <c r="AP64" s="922">
        <v>0</v>
      </c>
      <c r="AQ64" s="922">
        <v>0</v>
      </c>
      <c r="AR64" s="923">
        <v>0</v>
      </c>
    </row>
    <row r="65" spans="1:44" ht="30.6" customHeight="1">
      <c r="A65" s="940">
        <v>24</v>
      </c>
      <c r="B65" s="1571">
        <v>1.242E-2</v>
      </c>
      <c r="C65" s="1571">
        <v>1.2919999999999999E-2</v>
      </c>
      <c r="D65" s="1571">
        <v>1.346E-2</v>
      </c>
      <c r="E65" s="1571">
        <v>1.406E-2</v>
      </c>
      <c r="F65" s="1568">
        <v>1.473E-2</v>
      </c>
      <c r="G65" s="1571">
        <v>1.5480000000000001E-2</v>
      </c>
      <c r="H65" s="1571">
        <v>1.6320000000000001E-2</v>
      </c>
      <c r="I65" s="1571">
        <v>1.7260000000000001E-2</v>
      </c>
      <c r="J65" s="1571">
        <v>1.831E-2</v>
      </c>
      <c r="K65" s="1571">
        <v>1.9480000000000001E-2</v>
      </c>
      <c r="L65" s="1571">
        <v>2.0799999999999999E-2</v>
      </c>
      <c r="M65" s="1571">
        <v>2.2270000000000002E-2</v>
      </c>
      <c r="N65" s="1571">
        <v>2.3910000000000001E-2</v>
      </c>
      <c r="O65" s="1571">
        <v>2.5739999999999999E-2</v>
      </c>
      <c r="P65" s="1571">
        <v>2.7789999999999999E-2</v>
      </c>
      <c r="Q65" s="1571">
        <v>3.006E-2</v>
      </c>
      <c r="R65" s="1571">
        <v>3.2590000000000001E-2</v>
      </c>
      <c r="S65" s="1571">
        <v>3.5400000000000001E-2</v>
      </c>
      <c r="T65" s="1571">
        <v>3.8530000000000002E-2</v>
      </c>
      <c r="U65" s="1571">
        <v>4.199E-2</v>
      </c>
      <c r="V65" s="1571">
        <v>4.5850000000000002E-2</v>
      </c>
      <c r="W65" s="1571">
        <v>5.0139999999999997E-2</v>
      </c>
      <c r="X65" s="1571">
        <v>5.4919999999999997E-2</v>
      </c>
      <c r="Y65" s="1571">
        <v>6.0260000000000001E-2</v>
      </c>
      <c r="Z65" s="1571">
        <v>6.6250000000000003E-2</v>
      </c>
      <c r="AA65" s="1571">
        <v>7.2989999999999999E-2</v>
      </c>
      <c r="AB65" s="1571">
        <v>8.0579999999999999E-2</v>
      </c>
      <c r="AC65" s="920">
        <v>0</v>
      </c>
      <c r="AD65" s="920">
        <v>0</v>
      </c>
      <c r="AE65" s="920">
        <v>0</v>
      </c>
      <c r="AF65" s="920">
        <v>0</v>
      </c>
      <c r="AG65" s="920">
        <v>0</v>
      </c>
      <c r="AH65" s="920">
        <v>0</v>
      </c>
      <c r="AI65" s="920">
        <v>0</v>
      </c>
      <c r="AJ65" s="920">
        <v>0</v>
      </c>
      <c r="AK65" s="920">
        <v>0</v>
      </c>
      <c r="AL65" s="920">
        <v>0</v>
      </c>
      <c r="AM65" s="920">
        <v>0</v>
      </c>
      <c r="AN65" s="920">
        <v>0</v>
      </c>
      <c r="AO65" s="920">
        <v>0</v>
      </c>
      <c r="AP65" s="922">
        <v>0</v>
      </c>
      <c r="AQ65" s="922">
        <v>0</v>
      </c>
      <c r="AR65" s="923">
        <v>0</v>
      </c>
    </row>
    <row r="66" spans="1:44" ht="30.6" customHeight="1">
      <c r="A66" s="940">
        <v>25</v>
      </c>
      <c r="B66" s="1571">
        <v>1.321E-2</v>
      </c>
      <c r="C66" s="1571">
        <v>1.376E-2</v>
      </c>
      <c r="D66" s="1571">
        <v>1.436E-2</v>
      </c>
      <c r="E66" s="1571">
        <v>1.503E-2</v>
      </c>
      <c r="F66" s="1568">
        <v>1.5769999999999999E-2</v>
      </c>
      <c r="G66" s="1571">
        <v>1.66E-2</v>
      </c>
      <c r="H66" s="1571">
        <v>1.753E-2</v>
      </c>
      <c r="I66" s="1571">
        <v>1.856E-2</v>
      </c>
      <c r="J66" s="1571">
        <v>1.9709999999999998E-2</v>
      </c>
      <c r="K66" s="1571">
        <v>2.1000000000000001E-2</v>
      </c>
      <c r="L66" s="1571">
        <v>2.2450000000000001E-2</v>
      </c>
      <c r="M66" s="1571">
        <v>2.4060000000000002E-2</v>
      </c>
      <c r="N66" s="1571">
        <v>2.5870000000000001E-2</v>
      </c>
      <c r="O66" s="1571">
        <v>2.7879999999999999E-2</v>
      </c>
      <c r="P66" s="1571">
        <v>3.0130000000000001E-2</v>
      </c>
      <c r="Q66" s="1571">
        <v>3.2629999999999999E-2</v>
      </c>
      <c r="R66" s="1571">
        <v>3.542E-2</v>
      </c>
      <c r="S66" s="1571">
        <v>3.8510000000000003E-2</v>
      </c>
      <c r="T66" s="1571">
        <v>4.1950000000000001E-2</v>
      </c>
      <c r="U66" s="1571">
        <v>4.5780000000000001E-2</v>
      </c>
      <c r="V66" s="1571">
        <v>5.0029999999999998E-2</v>
      </c>
      <c r="W66" s="1571">
        <v>5.4780000000000002E-2</v>
      </c>
      <c r="X66" s="1571">
        <v>6.0080000000000001E-2</v>
      </c>
      <c r="Y66" s="1571">
        <v>6.6009999999999999E-2</v>
      </c>
      <c r="Z66" s="1571">
        <v>7.2669999999999998E-2</v>
      </c>
      <c r="AA66" s="1571">
        <v>8.0170000000000005E-2</v>
      </c>
      <c r="AB66" s="920">
        <v>0</v>
      </c>
      <c r="AC66" s="920">
        <v>0</v>
      </c>
      <c r="AD66" s="920">
        <v>0</v>
      </c>
      <c r="AE66" s="920">
        <v>0</v>
      </c>
      <c r="AF66" s="920">
        <v>0</v>
      </c>
      <c r="AG66" s="920">
        <v>0</v>
      </c>
      <c r="AH66" s="920">
        <v>0</v>
      </c>
      <c r="AI66" s="920">
        <v>0</v>
      </c>
      <c r="AJ66" s="920">
        <v>0</v>
      </c>
      <c r="AK66" s="920">
        <v>0</v>
      </c>
      <c r="AL66" s="920">
        <v>0</v>
      </c>
      <c r="AM66" s="920">
        <v>0</v>
      </c>
      <c r="AN66" s="920">
        <v>0</v>
      </c>
      <c r="AO66" s="920">
        <v>0</v>
      </c>
      <c r="AP66" s="922">
        <v>0</v>
      </c>
      <c r="AQ66" s="922">
        <v>0</v>
      </c>
      <c r="AR66" s="923">
        <v>0</v>
      </c>
    </row>
    <row r="67" spans="1:44" ht="30.6" customHeight="1">
      <c r="A67" s="940">
        <v>26</v>
      </c>
      <c r="B67" s="1571">
        <v>1.404E-2</v>
      </c>
      <c r="C67" s="1571">
        <v>1.465E-2</v>
      </c>
      <c r="D67" s="1571">
        <v>1.532E-2</v>
      </c>
      <c r="E67" s="1571">
        <v>1.6060000000000001E-2</v>
      </c>
      <c r="F67" s="1568">
        <v>1.6879999999999999E-2</v>
      </c>
      <c r="G67" s="1571">
        <v>1.779E-2</v>
      </c>
      <c r="H67" s="1571">
        <v>1.881E-2</v>
      </c>
      <c r="I67" s="1571">
        <v>1.9939999999999999E-2</v>
      </c>
      <c r="J67" s="1571">
        <v>2.121E-2</v>
      </c>
      <c r="K67" s="1571">
        <v>2.2630000000000001E-2</v>
      </c>
      <c r="L67" s="1571">
        <v>2.4209999999999999E-2</v>
      </c>
      <c r="M67" s="1571">
        <v>2.5989999999999999E-2</v>
      </c>
      <c r="N67" s="1571">
        <v>2.7969999999999998E-2</v>
      </c>
      <c r="O67" s="1571">
        <v>3.0179999999999998E-2</v>
      </c>
      <c r="P67" s="1571">
        <v>3.2649999999999998E-2</v>
      </c>
      <c r="Q67" s="1571">
        <v>3.5409999999999997E-2</v>
      </c>
      <c r="R67" s="1571">
        <v>3.8469999999999997E-2</v>
      </c>
      <c r="S67" s="1571">
        <v>4.1869999999999997E-2</v>
      </c>
      <c r="T67" s="1571">
        <v>4.5659999999999999E-2</v>
      </c>
      <c r="U67" s="1571">
        <v>4.9880000000000001E-2</v>
      </c>
      <c r="V67" s="1571">
        <v>5.4579999999999997E-2</v>
      </c>
      <c r="W67" s="1571">
        <v>5.9830000000000001E-2</v>
      </c>
      <c r="X67" s="1571">
        <v>6.5699999999999995E-2</v>
      </c>
      <c r="Y67" s="1571">
        <v>7.2289999999999993E-2</v>
      </c>
      <c r="Z67" s="1571">
        <v>7.9699999999999993E-2</v>
      </c>
      <c r="AA67" s="920">
        <v>0</v>
      </c>
      <c r="AB67" s="920">
        <v>0</v>
      </c>
      <c r="AC67" s="920">
        <v>0</v>
      </c>
      <c r="AD67" s="920">
        <v>0</v>
      </c>
      <c r="AE67" s="920">
        <v>0</v>
      </c>
      <c r="AF67" s="920">
        <v>0</v>
      </c>
      <c r="AG67" s="920">
        <v>0</v>
      </c>
      <c r="AH67" s="920">
        <v>0</v>
      </c>
      <c r="AI67" s="920">
        <v>0</v>
      </c>
      <c r="AJ67" s="920">
        <v>0</v>
      </c>
      <c r="AK67" s="920">
        <v>0</v>
      </c>
      <c r="AL67" s="920">
        <v>0</v>
      </c>
      <c r="AM67" s="920">
        <v>0</v>
      </c>
      <c r="AN67" s="920">
        <v>0</v>
      </c>
      <c r="AO67" s="920">
        <v>0</v>
      </c>
      <c r="AP67" s="922">
        <v>0</v>
      </c>
      <c r="AQ67" s="922">
        <v>0</v>
      </c>
      <c r="AR67" s="923">
        <v>0</v>
      </c>
    </row>
    <row r="68" spans="1:44" ht="30.6" customHeight="1">
      <c r="A68" s="940">
        <v>27</v>
      </c>
      <c r="B68" s="1571">
        <v>1.4919999999999999E-2</v>
      </c>
      <c r="C68" s="1571">
        <v>1.559E-2</v>
      </c>
      <c r="D68" s="1571">
        <v>1.6330000000000001E-2</v>
      </c>
      <c r="E68" s="1571">
        <v>1.7139999999999999E-2</v>
      </c>
      <c r="F68" s="1568">
        <v>1.804E-2</v>
      </c>
      <c r="G68" s="1571">
        <v>1.9050000000000001E-2</v>
      </c>
      <c r="H68" s="1571">
        <v>2.0160000000000001E-2</v>
      </c>
      <c r="I68" s="1571">
        <v>2.1409999999999998E-2</v>
      </c>
      <c r="J68" s="1571">
        <v>2.2800000000000001E-2</v>
      </c>
      <c r="K68" s="1571">
        <v>2.436E-2</v>
      </c>
      <c r="L68" s="1571">
        <v>2.6100000000000002E-2</v>
      </c>
      <c r="M68" s="1571">
        <v>2.8049999999999999E-2</v>
      </c>
      <c r="N68" s="1571">
        <v>3.023E-2</v>
      </c>
      <c r="O68" s="1571">
        <v>3.2660000000000002E-2</v>
      </c>
      <c r="P68" s="1571">
        <v>3.5369999999999999E-2</v>
      </c>
      <c r="Q68" s="1571">
        <v>3.8399999999999997E-2</v>
      </c>
      <c r="R68" s="1571">
        <v>4.1759999999999999E-2</v>
      </c>
      <c r="S68" s="1571">
        <v>4.5510000000000002E-2</v>
      </c>
      <c r="T68" s="1571">
        <v>4.9680000000000002E-2</v>
      </c>
      <c r="U68" s="1571">
        <v>5.4339999999999999E-2</v>
      </c>
      <c r="V68" s="1571">
        <v>5.953E-2</v>
      </c>
      <c r="W68" s="1571">
        <v>6.5339999999999995E-2</v>
      </c>
      <c r="X68" s="1571">
        <v>7.1849999999999997E-2</v>
      </c>
      <c r="Y68" s="1571">
        <v>7.9170000000000004E-2</v>
      </c>
      <c r="Z68" s="920">
        <v>0</v>
      </c>
      <c r="AA68" s="920">
        <v>0</v>
      </c>
      <c r="AB68" s="920">
        <v>0</v>
      </c>
      <c r="AC68" s="920">
        <v>0</v>
      </c>
      <c r="AD68" s="920">
        <v>0</v>
      </c>
      <c r="AE68" s="920">
        <v>0</v>
      </c>
      <c r="AF68" s="920">
        <v>0</v>
      </c>
      <c r="AG68" s="920">
        <v>0</v>
      </c>
      <c r="AH68" s="920">
        <v>0</v>
      </c>
      <c r="AI68" s="920">
        <v>0</v>
      </c>
      <c r="AJ68" s="920">
        <v>0</v>
      </c>
      <c r="AK68" s="920">
        <v>0</v>
      </c>
      <c r="AL68" s="920">
        <v>0</v>
      </c>
      <c r="AM68" s="920">
        <v>0</v>
      </c>
      <c r="AN68" s="920">
        <v>0</v>
      </c>
      <c r="AO68" s="920">
        <v>0</v>
      </c>
      <c r="AP68" s="922">
        <v>0</v>
      </c>
      <c r="AQ68" s="922">
        <v>0</v>
      </c>
      <c r="AR68" s="923">
        <v>0</v>
      </c>
    </row>
    <row r="69" spans="1:44" ht="30.6" customHeight="1">
      <c r="A69" s="940">
        <v>28</v>
      </c>
      <c r="B69" s="1571">
        <v>1.584E-2</v>
      </c>
      <c r="C69" s="1571">
        <v>1.6580000000000001E-2</v>
      </c>
      <c r="D69" s="1571">
        <v>1.7389999999999999E-2</v>
      </c>
      <c r="E69" s="1571">
        <v>1.8290000000000001E-2</v>
      </c>
      <c r="F69" s="1568">
        <v>1.9279999999999999E-2</v>
      </c>
      <c r="G69" s="1571">
        <v>2.0379999999999999E-2</v>
      </c>
      <c r="H69" s="1571">
        <v>2.1610000000000001E-2</v>
      </c>
      <c r="I69" s="1571">
        <v>2.298E-2</v>
      </c>
      <c r="J69" s="1571">
        <v>2.4510000000000001E-2</v>
      </c>
      <c r="K69" s="1571">
        <v>2.622E-2</v>
      </c>
      <c r="L69" s="1571">
        <v>2.8129999999999999E-2</v>
      </c>
      <c r="M69" s="1571">
        <v>3.0269999999999998E-2</v>
      </c>
      <c r="N69" s="1571">
        <v>3.2660000000000002E-2</v>
      </c>
      <c r="O69" s="1571">
        <v>3.533E-2</v>
      </c>
      <c r="P69" s="1571">
        <v>3.8309999999999997E-2</v>
      </c>
      <c r="Q69" s="1571">
        <v>4.163E-2</v>
      </c>
      <c r="R69" s="1571">
        <v>4.5330000000000002E-2</v>
      </c>
      <c r="S69" s="1571">
        <v>4.9450000000000001E-2</v>
      </c>
      <c r="T69" s="1571">
        <v>5.4050000000000001E-2</v>
      </c>
      <c r="U69" s="1571">
        <v>5.9180000000000003E-2</v>
      </c>
      <c r="V69" s="1571">
        <v>6.4920000000000005E-2</v>
      </c>
      <c r="W69" s="1571">
        <v>7.1360000000000007E-2</v>
      </c>
      <c r="X69" s="1571">
        <v>7.8589999999999993E-2</v>
      </c>
      <c r="Y69" s="920">
        <v>0</v>
      </c>
      <c r="Z69" s="920">
        <v>0</v>
      </c>
      <c r="AA69" s="920">
        <v>0</v>
      </c>
      <c r="AB69" s="920">
        <v>0</v>
      </c>
      <c r="AC69" s="920">
        <v>0</v>
      </c>
      <c r="AD69" s="920">
        <v>0</v>
      </c>
      <c r="AE69" s="920">
        <v>0</v>
      </c>
      <c r="AF69" s="920">
        <v>0</v>
      </c>
      <c r="AG69" s="920">
        <v>0</v>
      </c>
      <c r="AH69" s="920">
        <v>0</v>
      </c>
      <c r="AI69" s="920">
        <v>0</v>
      </c>
      <c r="AJ69" s="920">
        <v>0</v>
      </c>
      <c r="AK69" s="920">
        <v>0</v>
      </c>
      <c r="AL69" s="920">
        <v>0</v>
      </c>
      <c r="AM69" s="920">
        <v>0</v>
      </c>
      <c r="AN69" s="920">
        <v>0</v>
      </c>
      <c r="AO69" s="920">
        <v>0</v>
      </c>
      <c r="AP69" s="922">
        <v>0</v>
      </c>
      <c r="AQ69" s="922">
        <v>0</v>
      </c>
      <c r="AR69" s="923">
        <v>0</v>
      </c>
    </row>
    <row r="70" spans="1:44" ht="30.6" customHeight="1">
      <c r="A70" s="940">
        <v>29</v>
      </c>
      <c r="B70" s="1578">
        <v>1.6820000000000002E-2</v>
      </c>
      <c r="C70" s="1578">
        <v>1.763E-2</v>
      </c>
      <c r="D70" s="1578">
        <v>1.8519999999999998E-2</v>
      </c>
      <c r="E70" s="1578">
        <v>1.95E-2</v>
      </c>
      <c r="F70" s="1575">
        <v>2.0590000000000001E-2</v>
      </c>
      <c r="G70" s="1578">
        <v>2.18E-2</v>
      </c>
      <c r="H70" s="1578">
        <v>2.315E-2</v>
      </c>
      <c r="I70" s="1578">
        <v>2.4649999999999998E-2</v>
      </c>
      <c r="J70" s="1578">
        <v>2.6329999999999999E-2</v>
      </c>
      <c r="K70" s="1578">
        <v>2.8199999999999999E-2</v>
      </c>
      <c r="L70" s="1578">
        <v>3.0300000000000001E-2</v>
      </c>
      <c r="M70" s="1578">
        <v>3.2649999999999998E-2</v>
      </c>
      <c r="N70" s="1571">
        <v>3.5270000000000003E-2</v>
      </c>
      <c r="O70" s="1578">
        <v>3.8199999999999998E-2</v>
      </c>
      <c r="P70" s="1578">
        <v>4.147E-2</v>
      </c>
      <c r="Q70" s="1578">
        <v>4.512E-2</v>
      </c>
      <c r="R70" s="1578">
        <v>4.9189999999999998E-2</v>
      </c>
      <c r="S70" s="1578">
        <v>5.373E-2</v>
      </c>
      <c r="T70" s="1578">
        <v>5.8790000000000002E-2</v>
      </c>
      <c r="U70" s="1578">
        <v>6.4460000000000003E-2</v>
      </c>
      <c r="V70" s="1578">
        <v>7.0819999999999994E-2</v>
      </c>
      <c r="W70" s="1578">
        <v>7.7950000000000005E-2</v>
      </c>
      <c r="X70" s="922">
        <v>0</v>
      </c>
      <c r="Y70" s="922">
        <v>0</v>
      </c>
      <c r="Z70" s="922">
        <v>0</v>
      </c>
      <c r="AA70" s="922">
        <v>0</v>
      </c>
      <c r="AB70" s="922">
        <v>0</v>
      </c>
      <c r="AC70" s="922">
        <v>0</v>
      </c>
      <c r="AD70" s="922">
        <v>0</v>
      </c>
      <c r="AE70" s="922">
        <v>0</v>
      </c>
      <c r="AF70" s="922">
        <v>0</v>
      </c>
      <c r="AG70" s="922">
        <v>0</v>
      </c>
      <c r="AH70" s="922">
        <v>0</v>
      </c>
      <c r="AI70" s="922">
        <v>0</v>
      </c>
      <c r="AJ70" s="922">
        <v>0</v>
      </c>
      <c r="AK70" s="922">
        <v>0</v>
      </c>
      <c r="AL70" s="922">
        <v>0</v>
      </c>
      <c r="AM70" s="922">
        <v>0</v>
      </c>
      <c r="AN70" s="922">
        <v>0</v>
      </c>
      <c r="AO70" s="922">
        <v>0</v>
      </c>
      <c r="AP70" s="922">
        <v>0</v>
      </c>
      <c r="AQ70" s="922">
        <v>0</v>
      </c>
      <c r="AR70" s="923">
        <v>0</v>
      </c>
    </row>
    <row r="71" spans="1:44" ht="30.6" customHeight="1">
      <c r="A71" s="941">
        <v>30</v>
      </c>
      <c r="B71" s="1572">
        <v>1.7850000000000001E-2</v>
      </c>
      <c r="C71" s="1572">
        <v>1.874E-2</v>
      </c>
      <c r="D71" s="1572">
        <v>1.9709999999999998E-2</v>
      </c>
      <c r="E71" s="1572">
        <v>2.0789999999999999E-2</v>
      </c>
      <c r="F71" s="1569">
        <v>2.1989999999999999E-2</v>
      </c>
      <c r="G71" s="1572">
        <v>2.3310000000000001E-2</v>
      </c>
      <c r="H71" s="1572">
        <v>2.479E-2</v>
      </c>
      <c r="I71" s="1572">
        <v>2.6440000000000002E-2</v>
      </c>
      <c r="J71" s="1572">
        <v>2.828E-2</v>
      </c>
      <c r="K71" s="1572">
        <v>3.0339999999999999E-2</v>
      </c>
      <c r="L71" s="1572">
        <v>3.2640000000000002E-2</v>
      </c>
      <c r="M71" s="1572">
        <v>3.5220000000000001E-2</v>
      </c>
      <c r="N71" s="1572">
        <v>3.8089999999999999E-2</v>
      </c>
      <c r="O71" s="1572">
        <v>4.1309999999999999E-2</v>
      </c>
      <c r="P71" s="1572">
        <v>4.4900000000000002E-2</v>
      </c>
      <c r="Q71" s="1572">
        <v>4.8899999999999999E-2</v>
      </c>
      <c r="R71" s="1572">
        <v>5.3379999999999997E-2</v>
      </c>
      <c r="S71" s="1572">
        <v>5.8380000000000001E-2</v>
      </c>
      <c r="T71" s="1572">
        <v>6.3969999999999999E-2</v>
      </c>
      <c r="U71" s="1572">
        <v>7.0239999999999997E-2</v>
      </c>
      <c r="V71" s="1572">
        <v>7.7270000000000005E-2</v>
      </c>
      <c r="W71" s="925">
        <v>0</v>
      </c>
      <c r="X71" s="925">
        <v>0</v>
      </c>
      <c r="Y71" s="925">
        <v>0</v>
      </c>
      <c r="Z71" s="925">
        <v>0</v>
      </c>
      <c r="AA71" s="925">
        <v>0</v>
      </c>
      <c r="AB71" s="925">
        <v>0</v>
      </c>
      <c r="AC71" s="925">
        <v>0</v>
      </c>
      <c r="AD71" s="925">
        <v>0</v>
      </c>
      <c r="AE71" s="925">
        <v>0</v>
      </c>
      <c r="AF71" s="925">
        <v>0</v>
      </c>
      <c r="AG71" s="925">
        <v>0</v>
      </c>
      <c r="AH71" s="925">
        <v>0</v>
      </c>
      <c r="AI71" s="925">
        <v>0</v>
      </c>
      <c r="AJ71" s="925">
        <v>0</v>
      </c>
      <c r="AK71" s="925">
        <v>0</v>
      </c>
      <c r="AL71" s="925">
        <v>0</v>
      </c>
      <c r="AM71" s="925">
        <v>0</v>
      </c>
      <c r="AN71" s="925">
        <v>0</v>
      </c>
      <c r="AO71" s="925">
        <v>0</v>
      </c>
      <c r="AP71" s="925">
        <v>0</v>
      </c>
      <c r="AQ71" s="925">
        <v>0</v>
      </c>
      <c r="AR71" s="927">
        <v>0</v>
      </c>
    </row>
    <row r="72" spans="1:44" ht="30.6" customHeight="1" thickBot="1">
      <c r="A72" s="942">
        <v>31</v>
      </c>
      <c r="B72" s="1883"/>
      <c r="C72" s="1883"/>
      <c r="D72" s="1883"/>
      <c r="E72" s="1883"/>
      <c r="F72" s="1883"/>
      <c r="G72" s="1883"/>
      <c r="H72" s="1883"/>
      <c r="I72" s="1883"/>
      <c r="J72" s="1883"/>
      <c r="K72" s="1883"/>
      <c r="L72" s="1883"/>
      <c r="M72" s="1883"/>
      <c r="N72" s="1883"/>
      <c r="O72" s="1883"/>
      <c r="P72" s="1883"/>
      <c r="Q72" s="1883"/>
      <c r="R72" s="1883"/>
      <c r="S72" s="1883"/>
      <c r="T72" s="1883"/>
      <c r="U72" s="1883"/>
      <c r="V72" s="1883"/>
      <c r="W72" s="1883"/>
      <c r="X72" s="1883"/>
      <c r="Y72" s="1883"/>
      <c r="Z72" s="1883"/>
      <c r="AA72" s="1883"/>
      <c r="AB72" s="1883"/>
      <c r="AC72" s="1883"/>
      <c r="AD72" s="1883"/>
      <c r="AE72" s="1883"/>
      <c r="AF72" s="1883"/>
      <c r="AG72" s="1883"/>
      <c r="AH72" s="1883"/>
      <c r="AI72" s="1883"/>
      <c r="AJ72" s="1883"/>
      <c r="AK72" s="1883"/>
      <c r="AL72" s="1883"/>
      <c r="AM72" s="1883"/>
      <c r="AN72" s="1883"/>
      <c r="AO72" s="1883"/>
      <c r="AP72" s="1883"/>
      <c r="AQ72" s="1883"/>
      <c r="AR72" s="1883"/>
    </row>
    <row r="73" spans="1:44" ht="30.6" hidden="1" customHeight="1">
      <c r="A73" s="902" t="s">
        <v>480</v>
      </c>
      <c r="B73" s="1884" t="s">
        <v>487</v>
      </c>
      <c r="C73" s="1884"/>
      <c r="D73" s="1884"/>
      <c r="E73" s="1884"/>
      <c r="F73" s="1884"/>
      <c r="G73" s="1884"/>
      <c r="H73" s="1884"/>
      <c r="I73" s="1884"/>
      <c r="J73" s="1884"/>
      <c r="K73" s="1884"/>
      <c r="L73" s="1884"/>
      <c r="M73" s="1884"/>
      <c r="N73" s="1884"/>
      <c r="O73" s="1884"/>
      <c r="P73" s="1884"/>
      <c r="Q73" s="1884"/>
      <c r="R73" s="1884"/>
      <c r="S73" s="1884"/>
      <c r="T73" s="1884"/>
      <c r="U73" s="1884"/>
      <c r="V73" s="1884"/>
      <c r="W73" s="1884"/>
      <c r="X73" s="1884"/>
      <c r="Y73" s="1884"/>
      <c r="Z73" s="1884"/>
      <c r="AA73" s="1884"/>
      <c r="AB73" s="1884"/>
      <c r="AC73" s="1884"/>
      <c r="AD73" s="1884"/>
      <c r="AE73" s="1884"/>
      <c r="AF73" s="1884"/>
      <c r="AG73" s="1884"/>
      <c r="AH73" s="1884"/>
      <c r="AI73" s="1884"/>
      <c r="AJ73" s="1884"/>
      <c r="AK73" s="1884"/>
      <c r="AL73" s="1884"/>
      <c r="AM73" s="1884"/>
      <c r="AN73" s="1884"/>
      <c r="AO73" s="1884"/>
      <c r="AP73" s="1884"/>
      <c r="AQ73" s="1884"/>
      <c r="AR73" s="1884"/>
    </row>
    <row r="74" spans="1:44" ht="30.6" hidden="1" customHeight="1" thickTop="1">
      <c r="B74" s="1885" t="s">
        <v>483</v>
      </c>
      <c r="C74" s="1885"/>
      <c r="D74" s="1885"/>
      <c r="E74" s="1885"/>
      <c r="F74" s="1885"/>
      <c r="G74" s="1885"/>
      <c r="H74" s="1885"/>
      <c r="I74" s="1885"/>
      <c r="J74" s="1885"/>
      <c r="K74" s="1885"/>
      <c r="L74" s="1885"/>
      <c r="M74" s="1885"/>
      <c r="N74" s="1885"/>
      <c r="O74" s="1885"/>
      <c r="P74" s="1885"/>
      <c r="Q74" s="1885"/>
      <c r="R74" s="1885"/>
      <c r="S74" s="1885"/>
      <c r="T74" s="1885"/>
      <c r="U74" s="1885"/>
      <c r="V74" s="1885"/>
      <c r="W74" s="1885"/>
      <c r="X74" s="1885"/>
      <c r="Y74" s="1885"/>
      <c r="Z74" s="1885"/>
      <c r="AA74" s="1885"/>
      <c r="AB74" s="1885"/>
      <c r="AC74" s="1885"/>
      <c r="AD74" s="1885"/>
      <c r="AE74" s="1885"/>
      <c r="AF74" s="1885"/>
      <c r="AG74" s="1885"/>
      <c r="AH74" s="1885"/>
      <c r="AI74" s="1885"/>
      <c r="AJ74" s="1885"/>
      <c r="AK74" s="1885"/>
      <c r="AL74" s="1885"/>
      <c r="AM74" s="1885"/>
      <c r="AN74" s="1885"/>
      <c r="AO74" s="1885"/>
      <c r="AP74" s="1885"/>
      <c r="AQ74" s="1885"/>
      <c r="AR74" s="1885"/>
    </row>
    <row r="75" spans="1:44" ht="30.6" hidden="1" customHeight="1" thickTop="1">
      <c r="A75" s="943" t="s">
        <v>126</v>
      </c>
      <c r="B75" s="1886"/>
      <c r="C75" s="1886"/>
      <c r="D75" s="1886"/>
      <c r="E75" s="1886"/>
      <c r="F75" s="1886"/>
      <c r="G75" s="1886"/>
      <c r="H75" s="1886"/>
      <c r="I75" s="1886"/>
      <c r="J75" s="1886"/>
      <c r="K75" s="1886"/>
      <c r="L75" s="1886"/>
      <c r="M75" s="1886"/>
      <c r="N75" s="1886"/>
      <c r="O75" s="1886"/>
      <c r="P75" s="1886"/>
      <c r="Q75" s="1886"/>
      <c r="R75" s="1886"/>
      <c r="S75" s="1886"/>
      <c r="T75" s="1886"/>
      <c r="U75" s="1886"/>
      <c r="V75" s="1886"/>
      <c r="W75" s="1886"/>
      <c r="X75" s="1886"/>
      <c r="Y75" s="1886"/>
      <c r="Z75" s="1886"/>
      <c r="AA75" s="1886"/>
      <c r="AB75" s="1886"/>
      <c r="AC75" s="1886"/>
      <c r="AD75" s="1886"/>
      <c r="AE75" s="1886"/>
      <c r="AF75" s="1886"/>
      <c r="AG75" s="1886"/>
      <c r="AH75" s="1886"/>
      <c r="AI75" s="1886"/>
      <c r="AJ75" s="1886"/>
      <c r="AK75" s="1886"/>
      <c r="AL75" s="1886"/>
      <c r="AM75" s="1886"/>
      <c r="AN75" s="1886"/>
      <c r="AO75" s="1886"/>
      <c r="AP75" s="1886"/>
      <c r="AQ75" s="1886"/>
      <c r="AR75" s="1886"/>
    </row>
    <row r="76" spans="1:44" ht="30.6" hidden="1" customHeight="1" thickTop="1">
      <c r="A76" s="944"/>
      <c r="B76" s="945">
        <v>20</v>
      </c>
      <c r="C76" s="945">
        <v>21</v>
      </c>
      <c r="D76" s="945">
        <v>22</v>
      </c>
      <c r="E76" s="945">
        <v>23</v>
      </c>
      <c r="F76" s="945">
        <v>24</v>
      </c>
      <c r="G76" s="945">
        <v>25</v>
      </c>
      <c r="H76" s="945">
        <v>26</v>
      </c>
      <c r="I76" s="945">
        <v>27</v>
      </c>
      <c r="J76" s="945">
        <v>28</v>
      </c>
      <c r="K76" s="945">
        <v>29</v>
      </c>
      <c r="L76" s="945">
        <v>30</v>
      </c>
      <c r="M76" s="945">
        <v>31</v>
      </c>
      <c r="N76" s="945">
        <v>32</v>
      </c>
      <c r="O76" s="945">
        <v>33</v>
      </c>
      <c r="P76" s="945">
        <v>34</v>
      </c>
      <c r="Q76" s="945">
        <v>35</v>
      </c>
      <c r="R76" s="945">
        <v>36</v>
      </c>
      <c r="S76" s="945">
        <v>37</v>
      </c>
      <c r="T76" s="945">
        <v>38</v>
      </c>
      <c r="U76" s="945">
        <v>39</v>
      </c>
      <c r="V76" s="945">
        <v>40</v>
      </c>
      <c r="W76" s="945">
        <v>41</v>
      </c>
      <c r="X76" s="945">
        <v>42</v>
      </c>
      <c r="Y76" s="945">
        <v>43</v>
      </c>
      <c r="Z76" s="945">
        <v>44</v>
      </c>
      <c r="AA76" s="945">
        <v>45</v>
      </c>
      <c r="AB76" s="945">
        <v>46</v>
      </c>
      <c r="AC76" s="945">
        <v>47</v>
      </c>
      <c r="AD76" s="945">
        <v>48</v>
      </c>
      <c r="AE76" s="945">
        <v>49</v>
      </c>
      <c r="AF76" s="945">
        <v>50</v>
      </c>
      <c r="AG76" s="945">
        <v>51</v>
      </c>
      <c r="AH76" s="945">
        <v>52</v>
      </c>
      <c r="AI76" s="945">
        <v>53</v>
      </c>
      <c r="AJ76" s="945">
        <v>54</v>
      </c>
      <c r="AK76" s="945">
        <v>55</v>
      </c>
      <c r="AL76" s="945">
        <v>56</v>
      </c>
      <c r="AM76" s="945">
        <v>57</v>
      </c>
      <c r="AN76" s="945">
        <v>58</v>
      </c>
      <c r="AO76" s="945">
        <v>59</v>
      </c>
      <c r="AP76" s="946">
        <v>60</v>
      </c>
      <c r="AQ76" s="946">
        <v>61</v>
      </c>
      <c r="AR76" s="947">
        <v>62</v>
      </c>
    </row>
    <row r="77" spans="1:44" ht="30.6" hidden="1" customHeight="1" thickTop="1">
      <c r="A77" s="948">
        <v>1</v>
      </c>
      <c r="B77" s="949"/>
      <c r="C77" s="949"/>
      <c r="D77" s="949"/>
      <c r="E77" s="949"/>
      <c r="F77" s="949"/>
      <c r="G77" s="949"/>
      <c r="H77" s="949"/>
      <c r="I77" s="949"/>
      <c r="J77" s="949"/>
      <c r="K77" s="949"/>
      <c r="L77" s="949"/>
      <c r="M77" s="949"/>
      <c r="N77" s="949"/>
      <c r="O77" s="949"/>
      <c r="P77" s="949"/>
      <c r="Q77" s="949"/>
      <c r="R77" s="949"/>
      <c r="S77" s="949"/>
      <c r="T77" s="949"/>
      <c r="U77" s="949"/>
      <c r="V77" s="949"/>
      <c r="W77" s="949"/>
      <c r="X77" s="949"/>
      <c r="Y77" s="949"/>
      <c r="Z77" s="949"/>
      <c r="AA77" s="949"/>
      <c r="AB77" s="949"/>
      <c r="AC77" s="949"/>
      <c r="AD77" s="949"/>
      <c r="AE77" s="949"/>
      <c r="AF77" s="950"/>
      <c r="AG77" s="949"/>
      <c r="AH77" s="949"/>
      <c r="AI77" s="949"/>
      <c r="AJ77" s="949"/>
      <c r="AK77" s="949"/>
      <c r="AL77" s="949"/>
      <c r="AM77" s="949"/>
      <c r="AN77" s="949"/>
      <c r="AO77" s="949"/>
      <c r="AP77" s="951"/>
      <c r="AQ77" s="951"/>
      <c r="AR77" s="952"/>
    </row>
    <row r="78" spans="1:44" ht="30.6" hidden="1" customHeight="1" thickTop="1">
      <c r="A78" s="953">
        <v>2</v>
      </c>
      <c r="B78" s="954"/>
      <c r="C78" s="954"/>
      <c r="D78" s="954"/>
      <c r="E78" s="954"/>
      <c r="F78" s="954"/>
      <c r="G78" s="954"/>
      <c r="H78" s="954"/>
      <c r="I78" s="954"/>
      <c r="J78" s="954"/>
      <c r="K78" s="954"/>
      <c r="L78" s="954"/>
      <c r="M78" s="954"/>
      <c r="N78" s="954"/>
      <c r="O78" s="954"/>
      <c r="P78" s="954"/>
      <c r="Q78" s="954"/>
      <c r="R78" s="954"/>
      <c r="S78" s="954"/>
      <c r="T78" s="954"/>
      <c r="U78" s="954"/>
      <c r="V78" s="954"/>
      <c r="W78" s="954"/>
      <c r="X78" s="954"/>
      <c r="Y78" s="954"/>
      <c r="Z78" s="954"/>
      <c r="AA78" s="954"/>
      <c r="AB78" s="954"/>
      <c r="AC78" s="954"/>
      <c r="AD78" s="954"/>
      <c r="AE78" s="954"/>
      <c r="AF78" s="955"/>
      <c r="AG78" s="954"/>
      <c r="AH78" s="954"/>
      <c r="AI78" s="954"/>
      <c r="AJ78" s="954"/>
      <c r="AK78" s="954"/>
      <c r="AL78" s="954"/>
      <c r="AM78" s="954"/>
      <c r="AN78" s="954"/>
      <c r="AO78" s="954"/>
      <c r="AP78" s="956"/>
      <c r="AQ78" s="956"/>
      <c r="AR78" s="957"/>
    </row>
    <row r="79" spans="1:44" ht="30.6" hidden="1" customHeight="1" thickTop="1">
      <c r="A79" s="953">
        <v>3</v>
      </c>
      <c r="B79" s="954"/>
      <c r="C79" s="954"/>
      <c r="D79" s="954"/>
      <c r="E79" s="954"/>
      <c r="F79" s="954"/>
      <c r="G79" s="954"/>
      <c r="H79" s="954"/>
      <c r="I79" s="954"/>
      <c r="J79" s="954"/>
      <c r="K79" s="954"/>
      <c r="L79" s="954"/>
      <c r="M79" s="954"/>
      <c r="N79" s="954"/>
      <c r="O79" s="954"/>
      <c r="P79" s="954"/>
      <c r="Q79" s="954"/>
      <c r="R79" s="954"/>
      <c r="S79" s="954"/>
      <c r="T79" s="954"/>
      <c r="U79" s="954"/>
      <c r="V79" s="954"/>
      <c r="W79" s="954"/>
      <c r="X79" s="954"/>
      <c r="Y79" s="954"/>
      <c r="Z79" s="954"/>
      <c r="AA79" s="954"/>
      <c r="AB79" s="954"/>
      <c r="AC79" s="954"/>
      <c r="AD79" s="954"/>
      <c r="AE79" s="954"/>
      <c r="AF79" s="955"/>
      <c r="AG79" s="954"/>
      <c r="AH79" s="954"/>
      <c r="AI79" s="954"/>
      <c r="AJ79" s="954"/>
      <c r="AK79" s="954"/>
      <c r="AL79" s="954"/>
      <c r="AM79" s="954"/>
      <c r="AN79" s="954"/>
      <c r="AO79" s="954"/>
      <c r="AP79" s="956"/>
      <c r="AQ79" s="956"/>
      <c r="AR79" s="957"/>
    </row>
    <row r="80" spans="1:44" ht="30.6" hidden="1" customHeight="1" thickTop="1">
      <c r="A80" s="953">
        <v>4</v>
      </c>
      <c r="B80" s="954"/>
      <c r="C80" s="954"/>
      <c r="D80" s="954"/>
      <c r="E80" s="954"/>
      <c r="F80" s="954"/>
      <c r="G80" s="954"/>
      <c r="H80" s="954"/>
      <c r="I80" s="954"/>
      <c r="J80" s="954"/>
      <c r="K80" s="954"/>
      <c r="L80" s="954"/>
      <c r="M80" s="954"/>
      <c r="N80" s="954"/>
      <c r="O80" s="954"/>
      <c r="P80" s="954"/>
      <c r="Q80" s="954"/>
      <c r="R80" s="954"/>
      <c r="S80" s="954"/>
      <c r="T80" s="954"/>
      <c r="U80" s="954"/>
      <c r="V80" s="954"/>
      <c r="W80" s="954"/>
      <c r="X80" s="954"/>
      <c r="Y80" s="954"/>
      <c r="Z80" s="954"/>
      <c r="AA80" s="954"/>
      <c r="AB80" s="954"/>
      <c r="AC80" s="954"/>
      <c r="AD80" s="954"/>
      <c r="AE80" s="954"/>
      <c r="AF80" s="955"/>
      <c r="AG80" s="954"/>
      <c r="AH80" s="954"/>
      <c r="AI80" s="954"/>
      <c r="AJ80" s="954"/>
      <c r="AK80" s="954"/>
      <c r="AL80" s="954"/>
      <c r="AM80" s="954"/>
      <c r="AN80" s="954"/>
      <c r="AO80" s="954"/>
      <c r="AP80" s="956"/>
      <c r="AQ80" s="956"/>
      <c r="AR80" s="957"/>
    </row>
    <row r="81" spans="1:44" ht="30.6" hidden="1" customHeight="1" thickTop="1">
      <c r="A81" s="953">
        <v>5</v>
      </c>
      <c r="B81" s="954"/>
      <c r="C81" s="954"/>
      <c r="D81" s="954"/>
      <c r="E81" s="954"/>
      <c r="F81" s="954"/>
      <c r="G81" s="954"/>
      <c r="H81" s="954"/>
      <c r="I81" s="954"/>
      <c r="J81" s="954"/>
      <c r="K81" s="954"/>
      <c r="L81" s="954"/>
      <c r="M81" s="954"/>
      <c r="N81" s="954"/>
      <c r="O81" s="954"/>
      <c r="P81" s="954"/>
      <c r="Q81" s="954"/>
      <c r="R81" s="954"/>
      <c r="S81" s="954"/>
      <c r="T81" s="954"/>
      <c r="U81" s="954"/>
      <c r="V81" s="954"/>
      <c r="W81" s="954"/>
      <c r="X81" s="954"/>
      <c r="Y81" s="954"/>
      <c r="Z81" s="954"/>
      <c r="AA81" s="954"/>
      <c r="AB81" s="954"/>
      <c r="AC81" s="954"/>
      <c r="AD81" s="954"/>
      <c r="AE81" s="954"/>
      <c r="AF81" s="955"/>
      <c r="AG81" s="954"/>
      <c r="AH81" s="954"/>
      <c r="AI81" s="954"/>
      <c r="AJ81" s="954"/>
      <c r="AK81" s="954"/>
      <c r="AL81" s="954"/>
      <c r="AM81" s="954"/>
      <c r="AN81" s="954"/>
      <c r="AO81" s="954"/>
      <c r="AP81" s="956"/>
      <c r="AQ81" s="956"/>
      <c r="AR81" s="957"/>
    </row>
    <row r="82" spans="1:44" ht="30.6" hidden="1" customHeight="1" thickTop="1">
      <c r="A82" s="953">
        <v>6</v>
      </c>
      <c r="B82" s="954"/>
      <c r="C82" s="954"/>
      <c r="D82" s="954"/>
      <c r="E82" s="954"/>
      <c r="F82" s="954"/>
      <c r="G82" s="954"/>
      <c r="H82" s="954"/>
      <c r="I82" s="954"/>
      <c r="J82" s="954"/>
      <c r="K82" s="954"/>
      <c r="L82" s="954"/>
      <c r="M82" s="954"/>
      <c r="N82" s="954"/>
      <c r="O82" s="954"/>
      <c r="P82" s="954"/>
      <c r="Q82" s="954"/>
      <c r="R82" s="954"/>
      <c r="S82" s="954"/>
      <c r="T82" s="954"/>
      <c r="U82" s="954"/>
      <c r="V82" s="954"/>
      <c r="W82" s="954"/>
      <c r="X82" s="954"/>
      <c r="Y82" s="954"/>
      <c r="Z82" s="954"/>
      <c r="AA82" s="954"/>
      <c r="AB82" s="954"/>
      <c r="AC82" s="954"/>
      <c r="AD82" s="954"/>
      <c r="AE82" s="954"/>
      <c r="AF82" s="955"/>
      <c r="AG82" s="954"/>
      <c r="AH82" s="954"/>
      <c r="AI82" s="954"/>
      <c r="AJ82" s="954"/>
      <c r="AK82" s="954"/>
      <c r="AL82" s="954"/>
      <c r="AM82" s="954"/>
      <c r="AN82" s="954"/>
      <c r="AO82" s="954"/>
      <c r="AP82" s="956"/>
      <c r="AQ82" s="956"/>
      <c r="AR82" s="957"/>
    </row>
    <row r="83" spans="1:44" ht="30.6" hidden="1" customHeight="1" thickTop="1">
      <c r="A83" s="953">
        <v>7</v>
      </c>
      <c r="B83" s="954"/>
      <c r="C83" s="954"/>
      <c r="D83" s="954"/>
      <c r="E83" s="954"/>
      <c r="F83" s="954"/>
      <c r="G83" s="954"/>
      <c r="H83" s="954"/>
      <c r="I83" s="954"/>
      <c r="J83" s="954"/>
      <c r="K83" s="954"/>
      <c r="L83" s="954"/>
      <c r="M83" s="954"/>
      <c r="N83" s="954"/>
      <c r="O83" s="954"/>
      <c r="P83" s="954"/>
      <c r="Q83" s="954"/>
      <c r="R83" s="954"/>
      <c r="S83" s="954"/>
      <c r="T83" s="954"/>
      <c r="U83" s="954"/>
      <c r="V83" s="954"/>
      <c r="W83" s="954"/>
      <c r="X83" s="954"/>
      <c r="Y83" s="954"/>
      <c r="Z83" s="954"/>
      <c r="AA83" s="954"/>
      <c r="AB83" s="954"/>
      <c r="AC83" s="954"/>
      <c r="AD83" s="954"/>
      <c r="AE83" s="954"/>
      <c r="AF83" s="955"/>
      <c r="AG83" s="954"/>
      <c r="AH83" s="954"/>
      <c r="AI83" s="954"/>
      <c r="AJ83" s="954"/>
      <c r="AK83" s="954"/>
      <c r="AL83" s="954"/>
      <c r="AM83" s="954"/>
      <c r="AN83" s="954"/>
      <c r="AO83" s="954"/>
      <c r="AP83" s="956"/>
      <c r="AQ83" s="956"/>
      <c r="AR83" s="957"/>
    </row>
    <row r="84" spans="1:44" ht="30.6" hidden="1" customHeight="1" thickTop="1">
      <c r="A84" s="953">
        <v>8</v>
      </c>
      <c r="B84" s="954"/>
      <c r="C84" s="954"/>
      <c r="D84" s="954"/>
      <c r="E84" s="954"/>
      <c r="F84" s="954"/>
      <c r="G84" s="954"/>
      <c r="H84" s="954"/>
      <c r="I84" s="954"/>
      <c r="J84" s="954"/>
      <c r="K84" s="954"/>
      <c r="L84" s="954"/>
      <c r="M84" s="954"/>
      <c r="N84" s="954"/>
      <c r="O84" s="954"/>
      <c r="P84" s="954"/>
      <c r="Q84" s="954"/>
      <c r="R84" s="954"/>
      <c r="S84" s="954"/>
      <c r="T84" s="954"/>
      <c r="U84" s="954"/>
      <c r="V84" s="954"/>
      <c r="W84" s="954"/>
      <c r="X84" s="954"/>
      <c r="Y84" s="954"/>
      <c r="Z84" s="954"/>
      <c r="AA84" s="954"/>
      <c r="AB84" s="954"/>
      <c r="AC84" s="954"/>
      <c r="AD84" s="954"/>
      <c r="AE84" s="954"/>
      <c r="AF84" s="955"/>
      <c r="AG84" s="954"/>
      <c r="AH84" s="954"/>
      <c r="AI84" s="954"/>
      <c r="AJ84" s="954"/>
      <c r="AK84" s="954"/>
      <c r="AL84" s="954"/>
      <c r="AM84" s="954"/>
      <c r="AN84" s="954"/>
      <c r="AO84" s="954"/>
      <c r="AP84" s="956"/>
      <c r="AQ84" s="956"/>
      <c r="AR84" s="957"/>
    </row>
    <row r="85" spans="1:44" ht="30.6" hidden="1" customHeight="1" thickTop="1">
      <c r="A85" s="953">
        <v>9</v>
      </c>
      <c r="B85" s="954"/>
      <c r="C85" s="954"/>
      <c r="D85" s="954"/>
      <c r="E85" s="954"/>
      <c r="F85" s="954"/>
      <c r="G85" s="954"/>
      <c r="H85" s="954"/>
      <c r="I85" s="954"/>
      <c r="J85" s="954"/>
      <c r="K85" s="954"/>
      <c r="L85" s="954"/>
      <c r="M85" s="954"/>
      <c r="N85" s="954"/>
      <c r="O85" s="954"/>
      <c r="P85" s="954"/>
      <c r="Q85" s="954"/>
      <c r="R85" s="954"/>
      <c r="S85" s="954"/>
      <c r="T85" s="954"/>
      <c r="U85" s="954"/>
      <c r="V85" s="954"/>
      <c r="W85" s="954"/>
      <c r="X85" s="954"/>
      <c r="Y85" s="954"/>
      <c r="Z85" s="954"/>
      <c r="AA85" s="954"/>
      <c r="AB85" s="954"/>
      <c r="AC85" s="954"/>
      <c r="AD85" s="954"/>
      <c r="AE85" s="954"/>
      <c r="AF85" s="955"/>
      <c r="AG85" s="954"/>
      <c r="AH85" s="954"/>
      <c r="AI85" s="954"/>
      <c r="AJ85" s="954"/>
      <c r="AK85" s="954"/>
      <c r="AL85" s="954"/>
      <c r="AM85" s="954"/>
      <c r="AN85" s="954"/>
      <c r="AO85" s="954"/>
      <c r="AP85" s="956"/>
      <c r="AQ85" s="956"/>
      <c r="AR85" s="957"/>
    </row>
    <row r="86" spans="1:44" ht="30.6" hidden="1" customHeight="1" thickTop="1">
      <c r="A86" s="953">
        <v>10</v>
      </c>
      <c r="B86" s="954"/>
      <c r="C86" s="954"/>
      <c r="D86" s="954"/>
      <c r="E86" s="954"/>
      <c r="F86" s="954"/>
      <c r="G86" s="954"/>
      <c r="H86" s="954"/>
      <c r="I86" s="954"/>
      <c r="J86" s="954"/>
      <c r="K86" s="954"/>
      <c r="L86" s="954"/>
      <c r="M86" s="954"/>
      <c r="N86" s="954"/>
      <c r="O86" s="954"/>
      <c r="P86" s="954"/>
      <c r="Q86" s="954"/>
      <c r="R86" s="954"/>
      <c r="S86" s="954"/>
      <c r="T86" s="954"/>
      <c r="U86" s="954"/>
      <c r="V86" s="954"/>
      <c r="W86" s="954"/>
      <c r="X86" s="954"/>
      <c r="Y86" s="954"/>
      <c r="Z86" s="954"/>
      <c r="AA86" s="954"/>
      <c r="AB86" s="954"/>
      <c r="AC86" s="954"/>
      <c r="AD86" s="954"/>
      <c r="AE86" s="954"/>
      <c r="AF86" s="955"/>
      <c r="AG86" s="954"/>
      <c r="AH86" s="954"/>
      <c r="AI86" s="954"/>
      <c r="AJ86" s="954"/>
      <c r="AK86" s="954"/>
      <c r="AL86" s="954"/>
      <c r="AM86" s="954"/>
      <c r="AN86" s="954"/>
      <c r="AO86" s="954"/>
      <c r="AP86" s="956"/>
      <c r="AQ86" s="956"/>
      <c r="AR86" s="957"/>
    </row>
    <row r="87" spans="1:44" ht="30.6" hidden="1" customHeight="1" thickTop="1">
      <c r="A87" s="953">
        <v>11</v>
      </c>
      <c r="B87" s="954"/>
      <c r="C87" s="954"/>
      <c r="D87" s="954"/>
      <c r="E87" s="954"/>
      <c r="F87" s="954"/>
      <c r="G87" s="954"/>
      <c r="H87" s="954"/>
      <c r="I87" s="954"/>
      <c r="J87" s="954"/>
      <c r="K87" s="954"/>
      <c r="L87" s="954"/>
      <c r="M87" s="954"/>
      <c r="N87" s="954"/>
      <c r="O87" s="954"/>
      <c r="P87" s="954"/>
      <c r="Q87" s="954"/>
      <c r="R87" s="954"/>
      <c r="S87" s="954"/>
      <c r="T87" s="954"/>
      <c r="U87" s="954"/>
      <c r="V87" s="954"/>
      <c r="W87" s="954"/>
      <c r="X87" s="954"/>
      <c r="Y87" s="954"/>
      <c r="Z87" s="954"/>
      <c r="AA87" s="954"/>
      <c r="AB87" s="954"/>
      <c r="AC87" s="954"/>
      <c r="AD87" s="954"/>
      <c r="AE87" s="954"/>
      <c r="AF87" s="955"/>
      <c r="AG87" s="954"/>
      <c r="AH87" s="954"/>
      <c r="AI87" s="954"/>
      <c r="AJ87" s="954"/>
      <c r="AK87" s="954"/>
      <c r="AL87" s="954"/>
      <c r="AM87" s="954"/>
      <c r="AN87" s="954"/>
      <c r="AO87" s="954"/>
      <c r="AP87" s="956"/>
      <c r="AQ87" s="956"/>
      <c r="AR87" s="957"/>
    </row>
    <row r="88" spans="1:44" ht="30.6" hidden="1" customHeight="1" thickTop="1">
      <c r="A88" s="953">
        <v>12</v>
      </c>
      <c r="B88" s="954"/>
      <c r="C88" s="954"/>
      <c r="D88" s="954"/>
      <c r="E88" s="954"/>
      <c r="F88" s="954"/>
      <c r="G88" s="954"/>
      <c r="H88" s="954"/>
      <c r="I88" s="954"/>
      <c r="J88" s="954"/>
      <c r="K88" s="954"/>
      <c r="L88" s="954"/>
      <c r="M88" s="954"/>
      <c r="N88" s="954"/>
      <c r="O88" s="954"/>
      <c r="P88" s="954"/>
      <c r="Q88" s="954"/>
      <c r="R88" s="954"/>
      <c r="S88" s="954"/>
      <c r="T88" s="954"/>
      <c r="U88" s="954"/>
      <c r="V88" s="954"/>
      <c r="W88" s="954"/>
      <c r="X88" s="954"/>
      <c r="Y88" s="954"/>
      <c r="Z88" s="954"/>
      <c r="AA88" s="954"/>
      <c r="AB88" s="954"/>
      <c r="AC88" s="954"/>
      <c r="AD88" s="954"/>
      <c r="AE88" s="954"/>
      <c r="AF88" s="955"/>
      <c r="AG88" s="954"/>
      <c r="AH88" s="954"/>
      <c r="AI88" s="954"/>
      <c r="AJ88" s="954"/>
      <c r="AK88" s="954"/>
      <c r="AL88" s="954"/>
      <c r="AM88" s="954"/>
      <c r="AN88" s="954"/>
      <c r="AO88" s="954"/>
      <c r="AP88" s="956"/>
      <c r="AQ88" s="956"/>
      <c r="AR88" s="957"/>
    </row>
    <row r="89" spans="1:44" ht="30.6" hidden="1" customHeight="1" thickTop="1">
      <c r="A89" s="953">
        <v>13</v>
      </c>
      <c r="B89" s="954"/>
      <c r="C89" s="954"/>
      <c r="D89" s="954"/>
      <c r="E89" s="954"/>
      <c r="F89" s="954"/>
      <c r="G89" s="954"/>
      <c r="H89" s="954"/>
      <c r="I89" s="954"/>
      <c r="J89" s="954"/>
      <c r="K89" s="954"/>
      <c r="L89" s="954"/>
      <c r="M89" s="954"/>
      <c r="N89" s="954"/>
      <c r="O89" s="954"/>
      <c r="P89" s="954"/>
      <c r="Q89" s="954"/>
      <c r="R89" s="954"/>
      <c r="S89" s="954"/>
      <c r="T89" s="954"/>
      <c r="U89" s="954"/>
      <c r="V89" s="954"/>
      <c r="W89" s="954"/>
      <c r="X89" s="954"/>
      <c r="Y89" s="954"/>
      <c r="Z89" s="954"/>
      <c r="AA89" s="954"/>
      <c r="AB89" s="954"/>
      <c r="AC89" s="954"/>
      <c r="AD89" s="954"/>
      <c r="AE89" s="954"/>
      <c r="AF89" s="955"/>
      <c r="AG89" s="954"/>
      <c r="AH89" s="954"/>
      <c r="AI89" s="954"/>
      <c r="AJ89" s="954"/>
      <c r="AK89" s="954"/>
      <c r="AL89" s="954"/>
      <c r="AM89" s="954"/>
      <c r="AN89" s="954"/>
      <c r="AO89" s="954"/>
      <c r="AP89" s="956"/>
      <c r="AQ89" s="956"/>
      <c r="AR89" s="957"/>
    </row>
    <row r="90" spans="1:44" ht="30.6" hidden="1" customHeight="1" thickTop="1">
      <c r="A90" s="953">
        <v>14</v>
      </c>
      <c r="B90" s="954"/>
      <c r="C90" s="954"/>
      <c r="D90" s="954"/>
      <c r="E90" s="954"/>
      <c r="F90" s="954"/>
      <c r="G90" s="954"/>
      <c r="H90" s="954"/>
      <c r="I90" s="954"/>
      <c r="J90" s="954"/>
      <c r="K90" s="954"/>
      <c r="L90" s="954"/>
      <c r="M90" s="954"/>
      <c r="N90" s="954"/>
      <c r="O90" s="954"/>
      <c r="P90" s="954"/>
      <c r="Q90" s="954"/>
      <c r="R90" s="954"/>
      <c r="S90" s="954"/>
      <c r="T90" s="954"/>
      <c r="U90" s="954"/>
      <c r="V90" s="954"/>
      <c r="W90" s="954"/>
      <c r="X90" s="954"/>
      <c r="Y90" s="954"/>
      <c r="Z90" s="954"/>
      <c r="AA90" s="954"/>
      <c r="AB90" s="954"/>
      <c r="AC90" s="954"/>
      <c r="AD90" s="954"/>
      <c r="AE90" s="954"/>
      <c r="AF90" s="955"/>
      <c r="AG90" s="954"/>
      <c r="AH90" s="954"/>
      <c r="AI90" s="954"/>
      <c r="AJ90" s="954"/>
      <c r="AK90" s="954"/>
      <c r="AL90" s="954"/>
      <c r="AM90" s="954"/>
      <c r="AN90" s="954"/>
      <c r="AO90" s="954"/>
      <c r="AP90" s="956"/>
      <c r="AQ90" s="956"/>
      <c r="AR90" s="957"/>
    </row>
    <row r="91" spans="1:44" ht="30.6" hidden="1" customHeight="1" thickTop="1">
      <c r="A91" s="953">
        <v>15</v>
      </c>
      <c r="B91" s="954"/>
      <c r="C91" s="954"/>
      <c r="D91" s="954"/>
      <c r="E91" s="954"/>
      <c r="F91" s="954"/>
      <c r="G91" s="954"/>
      <c r="H91" s="954"/>
      <c r="I91" s="954"/>
      <c r="J91" s="954"/>
      <c r="K91" s="954"/>
      <c r="L91" s="954"/>
      <c r="M91" s="954"/>
      <c r="N91" s="954"/>
      <c r="O91" s="954"/>
      <c r="P91" s="954"/>
      <c r="Q91" s="954"/>
      <c r="R91" s="954"/>
      <c r="S91" s="954"/>
      <c r="T91" s="954"/>
      <c r="U91" s="954"/>
      <c r="V91" s="954"/>
      <c r="W91" s="954"/>
      <c r="X91" s="954"/>
      <c r="Y91" s="954"/>
      <c r="Z91" s="954"/>
      <c r="AA91" s="954"/>
      <c r="AB91" s="954"/>
      <c r="AC91" s="954"/>
      <c r="AD91" s="954"/>
      <c r="AE91" s="954"/>
      <c r="AF91" s="955"/>
      <c r="AG91" s="954"/>
      <c r="AH91" s="954"/>
      <c r="AI91" s="954"/>
      <c r="AJ91" s="954"/>
      <c r="AK91" s="954"/>
      <c r="AL91" s="954"/>
      <c r="AM91" s="954"/>
      <c r="AN91" s="954"/>
      <c r="AO91" s="954"/>
      <c r="AP91" s="956"/>
      <c r="AQ91" s="956"/>
      <c r="AR91" s="957"/>
    </row>
    <row r="92" spans="1:44" ht="30.6" hidden="1" customHeight="1" thickTop="1">
      <c r="A92" s="953">
        <v>16</v>
      </c>
      <c r="B92" s="954"/>
      <c r="C92" s="954"/>
      <c r="D92" s="954"/>
      <c r="E92" s="954"/>
      <c r="F92" s="954"/>
      <c r="G92" s="954"/>
      <c r="H92" s="954"/>
      <c r="I92" s="954"/>
      <c r="J92" s="954"/>
      <c r="K92" s="954"/>
      <c r="L92" s="954"/>
      <c r="M92" s="954"/>
      <c r="N92" s="954"/>
      <c r="O92" s="954"/>
      <c r="P92" s="954"/>
      <c r="Q92" s="954"/>
      <c r="R92" s="954"/>
      <c r="S92" s="954"/>
      <c r="T92" s="954"/>
      <c r="U92" s="954"/>
      <c r="V92" s="954"/>
      <c r="W92" s="954"/>
      <c r="X92" s="954"/>
      <c r="Y92" s="954"/>
      <c r="Z92" s="954"/>
      <c r="AA92" s="954"/>
      <c r="AB92" s="954"/>
      <c r="AC92" s="954"/>
      <c r="AD92" s="954"/>
      <c r="AE92" s="954"/>
      <c r="AF92" s="955"/>
      <c r="AG92" s="954"/>
      <c r="AH92" s="954"/>
      <c r="AI92" s="954"/>
      <c r="AJ92" s="954"/>
      <c r="AK92" s="954"/>
      <c r="AL92" s="954"/>
      <c r="AM92" s="954"/>
      <c r="AN92" s="954"/>
      <c r="AO92" s="954"/>
      <c r="AP92" s="956"/>
      <c r="AQ92" s="956"/>
      <c r="AR92" s="957"/>
    </row>
    <row r="93" spans="1:44" ht="30.6" hidden="1" customHeight="1" thickTop="1">
      <c r="A93" s="953">
        <v>17</v>
      </c>
      <c r="B93" s="954"/>
      <c r="C93" s="954"/>
      <c r="D93" s="954"/>
      <c r="E93" s="954"/>
      <c r="F93" s="954"/>
      <c r="G93" s="954"/>
      <c r="H93" s="954"/>
      <c r="I93" s="954"/>
      <c r="J93" s="954"/>
      <c r="K93" s="954"/>
      <c r="L93" s="954"/>
      <c r="M93" s="954"/>
      <c r="N93" s="954"/>
      <c r="O93" s="954"/>
      <c r="P93" s="954"/>
      <c r="Q93" s="954"/>
      <c r="R93" s="954"/>
      <c r="S93" s="954"/>
      <c r="T93" s="954"/>
      <c r="U93" s="954"/>
      <c r="V93" s="954"/>
      <c r="W93" s="954"/>
      <c r="X93" s="954"/>
      <c r="Y93" s="954"/>
      <c r="Z93" s="954"/>
      <c r="AA93" s="954"/>
      <c r="AB93" s="954"/>
      <c r="AC93" s="954"/>
      <c r="AD93" s="954"/>
      <c r="AE93" s="954"/>
      <c r="AF93" s="955"/>
      <c r="AG93" s="954"/>
      <c r="AH93" s="954"/>
      <c r="AI93" s="954"/>
      <c r="AJ93" s="954"/>
      <c r="AK93" s="954"/>
      <c r="AL93" s="954"/>
      <c r="AM93" s="954"/>
      <c r="AN93" s="954"/>
      <c r="AO93" s="954"/>
      <c r="AP93" s="956"/>
      <c r="AQ93" s="956"/>
      <c r="AR93" s="957"/>
    </row>
    <row r="94" spans="1:44" ht="30.6" hidden="1" customHeight="1" thickTop="1">
      <c r="A94" s="953">
        <v>18</v>
      </c>
      <c r="B94" s="954"/>
      <c r="C94" s="954"/>
      <c r="D94" s="954"/>
      <c r="E94" s="954"/>
      <c r="F94" s="954"/>
      <c r="G94" s="954"/>
      <c r="H94" s="954"/>
      <c r="I94" s="954"/>
      <c r="J94" s="954"/>
      <c r="K94" s="954"/>
      <c r="L94" s="954"/>
      <c r="M94" s="954"/>
      <c r="N94" s="954"/>
      <c r="O94" s="954"/>
      <c r="P94" s="954"/>
      <c r="Q94" s="954"/>
      <c r="R94" s="954"/>
      <c r="S94" s="954"/>
      <c r="T94" s="954"/>
      <c r="U94" s="954"/>
      <c r="V94" s="954"/>
      <c r="W94" s="954"/>
      <c r="X94" s="954"/>
      <c r="Y94" s="954"/>
      <c r="Z94" s="954"/>
      <c r="AA94" s="954"/>
      <c r="AB94" s="954"/>
      <c r="AC94" s="954"/>
      <c r="AD94" s="954"/>
      <c r="AE94" s="954"/>
      <c r="AF94" s="955"/>
      <c r="AG94" s="954"/>
      <c r="AH94" s="954"/>
      <c r="AI94" s="954"/>
      <c r="AJ94" s="954"/>
      <c r="AK94" s="954"/>
      <c r="AL94" s="954"/>
      <c r="AM94" s="954"/>
      <c r="AN94" s="954"/>
      <c r="AO94" s="954"/>
      <c r="AP94" s="956"/>
      <c r="AQ94" s="956"/>
      <c r="AR94" s="957"/>
    </row>
    <row r="95" spans="1:44" ht="30.6" hidden="1" customHeight="1" thickTop="1">
      <c r="A95" s="953">
        <v>19</v>
      </c>
      <c r="B95" s="954"/>
      <c r="C95" s="954"/>
      <c r="D95" s="954"/>
      <c r="E95" s="954"/>
      <c r="F95" s="954"/>
      <c r="G95" s="954"/>
      <c r="H95" s="954"/>
      <c r="I95" s="954"/>
      <c r="J95" s="954"/>
      <c r="K95" s="954"/>
      <c r="L95" s="954"/>
      <c r="M95" s="954"/>
      <c r="N95" s="954"/>
      <c r="O95" s="954"/>
      <c r="P95" s="954"/>
      <c r="Q95" s="954"/>
      <c r="R95" s="954"/>
      <c r="S95" s="954"/>
      <c r="T95" s="954"/>
      <c r="U95" s="954"/>
      <c r="V95" s="954"/>
      <c r="W95" s="954"/>
      <c r="X95" s="954"/>
      <c r="Y95" s="954"/>
      <c r="Z95" s="954"/>
      <c r="AA95" s="954"/>
      <c r="AB95" s="954"/>
      <c r="AC95" s="954"/>
      <c r="AD95" s="954"/>
      <c r="AE95" s="954"/>
      <c r="AF95" s="955"/>
      <c r="AG95" s="954"/>
      <c r="AH95" s="954"/>
      <c r="AI95" s="954"/>
      <c r="AJ95" s="954"/>
      <c r="AK95" s="954"/>
      <c r="AL95" s="954"/>
      <c r="AM95" s="954"/>
      <c r="AN95" s="954"/>
      <c r="AO95" s="954"/>
      <c r="AP95" s="956"/>
      <c r="AQ95" s="956"/>
      <c r="AR95" s="957"/>
    </row>
    <row r="96" spans="1:44" ht="30.6" hidden="1" customHeight="1" thickTop="1">
      <c r="A96" s="953">
        <v>20</v>
      </c>
      <c r="B96" s="954"/>
      <c r="C96" s="954"/>
      <c r="D96" s="954"/>
      <c r="E96" s="954"/>
      <c r="F96" s="954"/>
      <c r="G96" s="954"/>
      <c r="H96" s="954"/>
      <c r="I96" s="954"/>
      <c r="J96" s="954"/>
      <c r="K96" s="954"/>
      <c r="L96" s="954"/>
      <c r="M96" s="954"/>
      <c r="N96" s="954"/>
      <c r="O96" s="954"/>
      <c r="P96" s="954"/>
      <c r="Q96" s="954"/>
      <c r="R96" s="954"/>
      <c r="S96" s="954"/>
      <c r="T96" s="954"/>
      <c r="U96" s="954"/>
      <c r="V96" s="954"/>
      <c r="W96" s="954"/>
      <c r="X96" s="954"/>
      <c r="Y96" s="954"/>
      <c r="Z96" s="954"/>
      <c r="AA96" s="954"/>
      <c r="AB96" s="954"/>
      <c r="AC96" s="954"/>
      <c r="AD96" s="954"/>
      <c r="AE96" s="954"/>
      <c r="AF96" s="955"/>
      <c r="AG96" s="954"/>
      <c r="AH96" s="954"/>
      <c r="AI96" s="954"/>
      <c r="AJ96" s="954"/>
      <c r="AK96" s="954"/>
      <c r="AL96" s="954"/>
      <c r="AM96" s="954"/>
      <c r="AN96" s="954"/>
      <c r="AO96" s="954"/>
      <c r="AP96" s="956"/>
      <c r="AQ96" s="956"/>
      <c r="AR96" s="957"/>
    </row>
    <row r="97" spans="1:44" ht="30.6" hidden="1" customHeight="1" thickTop="1">
      <c r="A97" s="953">
        <v>21</v>
      </c>
      <c r="B97" s="954"/>
      <c r="C97" s="954"/>
      <c r="D97" s="954"/>
      <c r="E97" s="954"/>
      <c r="F97" s="954"/>
      <c r="G97" s="954"/>
      <c r="H97" s="954"/>
      <c r="I97" s="954"/>
      <c r="J97" s="954"/>
      <c r="K97" s="954"/>
      <c r="L97" s="954"/>
      <c r="M97" s="954"/>
      <c r="N97" s="954"/>
      <c r="O97" s="954"/>
      <c r="P97" s="954"/>
      <c r="Q97" s="954"/>
      <c r="R97" s="954"/>
      <c r="S97" s="954"/>
      <c r="T97" s="954"/>
      <c r="U97" s="954"/>
      <c r="V97" s="954"/>
      <c r="W97" s="954"/>
      <c r="X97" s="954"/>
      <c r="Y97" s="954"/>
      <c r="Z97" s="954"/>
      <c r="AA97" s="954"/>
      <c r="AB97" s="954"/>
      <c r="AC97" s="954"/>
      <c r="AD97" s="954"/>
      <c r="AE97" s="954"/>
      <c r="AF97" s="955"/>
      <c r="AG97" s="954"/>
      <c r="AH97" s="954"/>
      <c r="AI97" s="954"/>
      <c r="AJ97" s="954"/>
      <c r="AK97" s="954"/>
      <c r="AL97" s="954"/>
      <c r="AM97" s="954"/>
      <c r="AN97" s="954"/>
      <c r="AO97" s="954"/>
      <c r="AP97" s="956"/>
      <c r="AQ97" s="956"/>
      <c r="AR97" s="957"/>
    </row>
    <row r="98" spans="1:44" ht="30.6" hidden="1" customHeight="1" thickTop="1">
      <c r="A98" s="953">
        <v>22</v>
      </c>
      <c r="B98" s="954"/>
      <c r="C98" s="954"/>
      <c r="D98" s="954"/>
      <c r="E98" s="954"/>
      <c r="F98" s="954"/>
      <c r="G98" s="954"/>
      <c r="H98" s="954"/>
      <c r="I98" s="954"/>
      <c r="J98" s="954"/>
      <c r="K98" s="954"/>
      <c r="L98" s="954"/>
      <c r="M98" s="954"/>
      <c r="N98" s="954"/>
      <c r="O98" s="954"/>
      <c r="P98" s="954"/>
      <c r="Q98" s="954"/>
      <c r="R98" s="954"/>
      <c r="S98" s="954"/>
      <c r="T98" s="954"/>
      <c r="U98" s="954"/>
      <c r="V98" s="954"/>
      <c r="W98" s="954"/>
      <c r="X98" s="954"/>
      <c r="Y98" s="954"/>
      <c r="Z98" s="954"/>
      <c r="AA98" s="954"/>
      <c r="AB98" s="954"/>
      <c r="AC98" s="954"/>
      <c r="AD98" s="954"/>
      <c r="AE98" s="954"/>
      <c r="AF98" s="955"/>
      <c r="AG98" s="954"/>
      <c r="AH98" s="954"/>
      <c r="AI98" s="954"/>
      <c r="AJ98" s="954"/>
      <c r="AK98" s="954"/>
      <c r="AL98" s="954"/>
      <c r="AM98" s="954"/>
      <c r="AN98" s="954"/>
      <c r="AO98" s="954"/>
      <c r="AP98" s="956"/>
      <c r="AQ98" s="956"/>
      <c r="AR98" s="957"/>
    </row>
    <row r="99" spans="1:44" ht="30.6" hidden="1" customHeight="1" thickTop="1">
      <c r="A99" s="953">
        <v>23</v>
      </c>
      <c r="B99" s="954"/>
      <c r="C99" s="954"/>
      <c r="D99" s="954"/>
      <c r="E99" s="954"/>
      <c r="F99" s="954"/>
      <c r="G99" s="954"/>
      <c r="H99" s="954"/>
      <c r="I99" s="954"/>
      <c r="J99" s="954"/>
      <c r="K99" s="954"/>
      <c r="L99" s="954"/>
      <c r="M99" s="954"/>
      <c r="N99" s="954"/>
      <c r="O99" s="954"/>
      <c r="P99" s="954"/>
      <c r="Q99" s="954"/>
      <c r="R99" s="954"/>
      <c r="S99" s="954"/>
      <c r="T99" s="954"/>
      <c r="U99" s="954"/>
      <c r="V99" s="954"/>
      <c r="W99" s="954"/>
      <c r="X99" s="954"/>
      <c r="Y99" s="954"/>
      <c r="Z99" s="954"/>
      <c r="AA99" s="954"/>
      <c r="AB99" s="954"/>
      <c r="AC99" s="954"/>
      <c r="AD99" s="954"/>
      <c r="AE99" s="954"/>
      <c r="AF99" s="955"/>
      <c r="AG99" s="954"/>
      <c r="AH99" s="954"/>
      <c r="AI99" s="954"/>
      <c r="AJ99" s="954"/>
      <c r="AK99" s="954"/>
      <c r="AL99" s="954"/>
      <c r="AM99" s="954"/>
      <c r="AN99" s="954"/>
      <c r="AO99" s="954"/>
      <c r="AP99" s="956"/>
      <c r="AQ99" s="956"/>
      <c r="AR99" s="957"/>
    </row>
    <row r="100" spans="1:44" ht="30.6" hidden="1" customHeight="1" thickTop="1">
      <c r="A100" s="953">
        <v>24</v>
      </c>
      <c r="B100" s="954"/>
      <c r="C100" s="954"/>
      <c r="D100" s="954"/>
      <c r="E100" s="954"/>
      <c r="F100" s="954"/>
      <c r="G100" s="954"/>
      <c r="H100" s="954"/>
      <c r="I100" s="954"/>
      <c r="J100" s="954"/>
      <c r="K100" s="954"/>
      <c r="L100" s="954"/>
      <c r="M100" s="954"/>
      <c r="N100" s="954"/>
      <c r="O100" s="954"/>
      <c r="P100" s="954"/>
      <c r="Q100" s="954"/>
      <c r="R100" s="954"/>
      <c r="S100" s="954"/>
      <c r="T100" s="954"/>
      <c r="U100" s="954"/>
      <c r="V100" s="954"/>
      <c r="W100" s="954"/>
      <c r="X100" s="954"/>
      <c r="Y100" s="954"/>
      <c r="Z100" s="954"/>
      <c r="AA100" s="954"/>
      <c r="AB100" s="954"/>
      <c r="AC100" s="954"/>
      <c r="AD100" s="954"/>
      <c r="AE100" s="954"/>
      <c r="AF100" s="955"/>
      <c r="AG100" s="954"/>
      <c r="AH100" s="954"/>
      <c r="AI100" s="954"/>
      <c r="AJ100" s="954"/>
      <c r="AK100" s="954"/>
      <c r="AL100" s="954"/>
      <c r="AM100" s="954"/>
      <c r="AN100" s="954"/>
      <c r="AO100" s="954"/>
      <c r="AP100" s="956"/>
      <c r="AQ100" s="956"/>
      <c r="AR100" s="957"/>
    </row>
    <row r="101" spans="1:44" ht="30.6" hidden="1" customHeight="1" thickTop="1">
      <c r="A101" s="953">
        <v>25</v>
      </c>
      <c r="B101" s="954"/>
      <c r="C101" s="954"/>
      <c r="D101" s="954"/>
      <c r="E101" s="954"/>
      <c r="F101" s="954"/>
      <c r="G101" s="954"/>
      <c r="H101" s="954"/>
      <c r="I101" s="954"/>
      <c r="J101" s="954"/>
      <c r="K101" s="954"/>
      <c r="L101" s="954"/>
      <c r="M101" s="954"/>
      <c r="N101" s="954"/>
      <c r="O101" s="954"/>
      <c r="P101" s="954"/>
      <c r="Q101" s="954"/>
      <c r="R101" s="954"/>
      <c r="S101" s="954"/>
      <c r="T101" s="954"/>
      <c r="U101" s="954"/>
      <c r="V101" s="954"/>
      <c r="W101" s="954"/>
      <c r="X101" s="954"/>
      <c r="Y101" s="954"/>
      <c r="Z101" s="954"/>
      <c r="AA101" s="954"/>
      <c r="AB101" s="954"/>
      <c r="AC101" s="954"/>
      <c r="AD101" s="954"/>
      <c r="AE101" s="954"/>
      <c r="AF101" s="955"/>
      <c r="AG101" s="954"/>
      <c r="AH101" s="954"/>
      <c r="AI101" s="954"/>
      <c r="AJ101" s="954"/>
      <c r="AK101" s="954"/>
      <c r="AL101" s="954"/>
      <c r="AM101" s="954"/>
      <c r="AN101" s="954"/>
      <c r="AO101" s="954"/>
      <c r="AP101" s="956"/>
      <c r="AQ101" s="956"/>
      <c r="AR101" s="957"/>
    </row>
    <row r="102" spans="1:44" ht="30.6" hidden="1" customHeight="1" thickTop="1">
      <c r="A102" s="953">
        <v>26</v>
      </c>
      <c r="B102" s="954"/>
      <c r="C102" s="954"/>
      <c r="D102" s="954"/>
      <c r="E102" s="954"/>
      <c r="F102" s="954"/>
      <c r="G102" s="954"/>
      <c r="H102" s="954"/>
      <c r="I102" s="954"/>
      <c r="J102" s="954"/>
      <c r="K102" s="954"/>
      <c r="L102" s="954"/>
      <c r="M102" s="954"/>
      <c r="N102" s="954"/>
      <c r="O102" s="954"/>
      <c r="P102" s="954"/>
      <c r="Q102" s="954"/>
      <c r="R102" s="954"/>
      <c r="S102" s="954"/>
      <c r="T102" s="954"/>
      <c r="U102" s="954"/>
      <c r="V102" s="954"/>
      <c r="W102" s="954"/>
      <c r="X102" s="954"/>
      <c r="Y102" s="954"/>
      <c r="Z102" s="954"/>
      <c r="AA102" s="954"/>
      <c r="AB102" s="954"/>
      <c r="AC102" s="954"/>
      <c r="AD102" s="954"/>
      <c r="AE102" s="954"/>
      <c r="AF102" s="955"/>
      <c r="AG102" s="954"/>
      <c r="AH102" s="954"/>
      <c r="AI102" s="954"/>
      <c r="AJ102" s="954"/>
      <c r="AK102" s="954"/>
      <c r="AL102" s="954"/>
      <c r="AM102" s="954"/>
      <c r="AN102" s="954"/>
      <c r="AO102" s="954"/>
      <c r="AP102" s="956"/>
      <c r="AQ102" s="956"/>
      <c r="AR102" s="957"/>
    </row>
    <row r="103" spans="1:44" ht="30.6" hidden="1" customHeight="1" thickTop="1">
      <c r="A103" s="953">
        <v>27</v>
      </c>
      <c r="B103" s="954"/>
      <c r="C103" s="954"/>
      <c r="D103" s="954"/>
      <c r="E103" s="954"/>
      <c r="F103" s="954"/>
      <c r="G103" s="954"/>
      <c r="H103" s="954"/>
      <c r="I103" s="954"/>
      <c r="J103" s="954"/>
      <c r="K103" s="954"/>
      <c r="L103" s="954"/>
      <c r="M103" s="954"/>
      <c r="N103" s="954"/>
      <c r="O103" s="954"/>
      <c r="P103" s="954"/>
      <c r="Q103" s="954"/>
      <c r="R103" s="954"/>
      <c r="S103" s="954"/>
      <c r="T103" s="954"/>
      <c r="U103" s="954"/>
      <c r="V103" s="954"/>
      <c r="W103" s="954"/>
      <c r="X103" s="954"/>
      <c r="Y103" s="954"/>
      <c r="Z103" s="954"/>
      <c r="AA103" s="954"/>
      <c r="AB103" s="954"/>
      <c r="AC103" s="954"/>
      <c r="AD103" s="954"/>
      <c r="AE103" s="954"/>
      <c r="AF103" s="955"/>
      <c r="AG103" s="954"/>
      <c r="AH103" s="954"/>
      <c r="AI103" s="954"/>
      <c r="AJ103" s="954"/>
      <c r="AK103" s="954"/>
      <c r="AL103" s="954"/>
      <c r="AM103" s="954"/>
      <c r="AN103" s="954"/>
      <c r="AO103" s="954"/>
      <c r="AP103" s="956"/>
      <c r="AQ103" s="956"/>
      <c r="AR103" s="957"/>
    </row>
    <row r="104" spans="1:44" ht="30.6" hidden="1" customHeight="1" thickTop="1">
      <c r="A104" s="953">
        <v>28</v>
      </c>
      <c r="B104" s="954"/>
      <c r="C104" s="954"/>
      <c r="D104" s="954"/>
      <c r="E104" s="954"/>
      <c r="F104" s="954"/>
      <c r="G104" s="954"/>
      <c r="H104" s="954"/>
      <c r="I104" s="954"/>
      <c r="J104" s="954"/>
      <c r="K104" s="954"/>
      <c r="L104" s="954"/>
      <c r="M104" s="954"/>
      <c r="N104" s="954"/>
      <c r="O104" s="954"/>
      <c r="P104" s="954"/>
      <c r="Q104" s="954"/>
      <c r="R104" s="954"/>
      <c r="S104" s="954"/>
      <c r="T104" s="954"/>
      <c r="U104" s="954"/>
      <c r="V104" s="954"/>
      <c r="W104" s="954"/>
      <c r="X104" s="954"/>
      <c r="Y104" s="954"/>
      <c r="Z104" s="954"/>
      <c r="AA104" s="954"/>
      <c r="AB104" s="954"/>
      <c r="AC104" s="954"/>
      <c r="AD104" s="954"/>
      <c r="AE104" s="954"/>
      <c r="AF104" s="955"/>
      <c r="AG104" s="954"/>
      <c r="AH104" s="954"/>
      <c r="AI104" s="954"/>
      <c r="AJ104" s="954"/>
      <c r="AK104" s="954"/>
      <c r="AL104" s="954"/>
      <c r="AM104" s="954"/>
      <c r="AN104" s="954"/>
      <c r="AO104" s="954"/>
      <c r="AP104" s="956"/>
      <c r="AQ104" s="956"/>
      <c r="AR104" s="957"/>
    </row>
    <row r="105" spans="1:44" ht="30.6" hidden="1" customHeight="1" thickTop="1">
      <c r="A105" s="958">
        <v>29</v>
      </c>
      <c r="B105" s="959"/>
      <c r="C105" s="959"/>
      <c r="D105" s="959"/>
      <c r="E105" s="959"/>
      <c r="F105" s="959"/>
      <c r="G105" s="959"/>
      <c r="H105" s="959"/>
      <c r="I105" s="959"/>
      <c r="J105" s="959"/>
      <c r="K105" s="959"/>
      <c r="L105" s="959"/>
      <c r="M105" s="959"/>
      <c r="N105" s="959"/>
      <c r="O105" s="959"/>
      <c r="P105" s="959"/>
      <c r="Q105" s="959"/>
      <c r="R105" s="959"/>
      <c r="S105" s="959"/>
      <c r="T105" s="959"/>
      <c r="U105" s="959"/>
      <c r="V105" s="959"/>
      <c r="W105" s="959"/>
      <c r="X105" s="959"/>
      <c r="Y105" s="959"/>
      <c r="Z105" s="959"/>
      <c r="AA105" s="959"/>
      <c r="AB105" s="959"/>
      <c r="AC105" s="959"/>
      <c r="AD105" s="959"/>
      <c r="AE105" s="959"/>
      <c r="AF105" s="960"/>
      <c r="AG105" s="959"/>
      <c r="AH105" s="959"/>
      <c r="AI105" s="959"/>
      <c r="AJ105" s="959"/>
      <c r="AK105" s="959"/>
      <c r="AL105" s="959"/>
      <c r="AM105" s="959"/>
      <c r="AN105" s="959"/>
      <c r="AO105" s="959"/>
      <c r="AP105" s="961"/>
      <c r="AQ105" s="961"/>
      <c r="AR105" s="962"/>
    </row>
    <row r="106" spans="1:44" ht="30.6" hidden="1" customHeight="1" thickTop="1">
      <c r="A106" s="963">
        <v>30</v>
      </c>
      <c r="B106" s="964"/>
      <c r="C106" s="964"/>
      <c r="D106" s="964"/>
      <c r="E106" s="964"/>
      <c r="F106" s="964"/>
      <c r="G106" s="964"/>
      <c r="H106" s="964"/>
      <c r="I106" s="964"/>
      <c r="J106" s="964"/>
      <c r="K106" s="964"/>
      <c r="L106" s="964"/>
      <c r="M106" s="964"/>
      <c r="N106" s="964"/>
      <c r="O106" s="964"/>
      <c r="P106" s="964"/>
      <c r="Q106" s="964"/>
      <c r="R106" s="964"/>
      <c r="S106" s="964"/>
      <c r="T106" s="964"/>
      <c r="U106" s="964"/>
      <c r="V106" s="964"/>
      <c r="W106" s="964"/>
      <c r="X106" s="964"/>
      <c r="Y106" s="964"/>
      <c r="Z106" s="964"/>
      <c r="AA106" s="964"/>
      <c r="AB106" s="964"/>
      <c r="AC106" s="964"/>
      <c r="AD106" s="964"/>
      <c r="AE106" s="964"/>
      <c r="AF106" s="965"/>
      <c r="AG106" s="964"/>
      <c r="AH106" s="964"/>
      <c r="AI106" s="964"/>
      <c r="AJ106" s="964"/>
      <c r="AK106" s="964"/>
      <c r="AL106" s="964"/>
      <c r="AM106" s="964"/>
      <c r="AN106" s="964"/>
      <c r="AO106" s="964"/>
      <c r="AP106" s="966"/>
      <c r="AQ106" s="966"/>
      <c r="AR106" s="967"/>
    </row>
    <row r="107" spans="1:44" ht="30.6" hidden="1" customHeight="1" thickTop="1">
      <c r="A107" s="968">
        <v>31</v>
      </c>
      <c r="B107" s="1883"/>
      <c r="C107" s="1883"/>
      <c r="D107" s="1883"/>
      <c r="E107" s="1883"/>
      <c r="F107" s="1883"/>
      <c r="G107" s="1883"/>
      <c r="H107" s="1883"/>
      <c r="I107" s="1883"/>
      <c r="J107" s="1883"/>
      <c r="K107" s="1883"/>
      <c r="L107" s="1883"/>
      <c r="M107" s="1883"/>
      <c r="N107" s="1883"/>
      <c r="O107" s="1883"/>
      <c r="P107" s="1883"/>
      <c r="Q107" s="1883"/>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row>
    <row r="108" spans="1:44" ht="30.6" hidden="1" customHeight="1" thickTop="1">
      <c r="A108" s="929" t="s">
        <v>485</v>
      </c>
      <c r="B108" s="1884" t="s">
        <v>487</v>
      </c>
      <c r="C108" s="1884"/>
      <c r="D108" s="1884"/>
      <c r="E108" s="1884"/>
      <c r="F108" s="1884"/>
      <c r="G108" s="1884"/>
      <c r="H108" s="1884"/>
      <c r="I108" s="1884"/>
      <c r="J108" s="1884"/>
      <c r="K108" s="1884"/>
      <c r="L108" s="1884"/>
      <c r="M108" s="1884"/>
      <c r="N108" s="1884"/>
      <c r="O108" s="1884"/>
      <c r="P108" s="1884"/>
      <c r="Q108" s="1884"/>
      <c r="R108" s="1884"/>
      <c r="S108" s="1884"/>
      <c r="T108" s="1884"/>
      <c r="U108" s="1884"/>
      <c r="V108" s="1884"/>
      <c r="W108" s="1884"/>
      <c r="X108" s="1884"/>
      <c r="Y108" s="1884"/>
      <c r="Z108" s="1884"/>
      <c r="AA108" s="1884"/>
      <c r="AB108" s="1884"/>
      <c r="AC108" s="1884"/>
      <c r="AD108" s="1884"/>
      <c r="AE108" s="1884"/>
      <c r="AF108" s="1884"/>
      <c r="AG108" s="1884"/>
      <c r="AH108" s="1884"/>
      <c r="AI108" s="1884"/>
      <c r="AJ108" s="1884"/>
      <c r="AK108" s="1884"/>
      <c r="AL108" s="1884"/>
      <c r="AM108" s="1884"/>
      <c r="AN108" s="1884"/>
      <c r="AO108" s="1884"/>
      <c r="AP108" s="1884"/>
      <c r="AQ108" s="1884"/>
      <c r="AR108" s="1884"/>
    </row>
    <row r="109" spans="1:44" ht="30.6" hidden="1" customHeight="1" thickTop="1">
      <c r="B109" s="1885" t="s">
        <v>486</v>
      </c>
      <c r="C109" s="1885"/>
      <c r="D109" s="1885"/>
      <c r="E109" s="1885"/>
      <c r="F109" s="1885"/>
      <c r="G109" s="1885"/>
      <c r="H109" s="1885"/>
      <c r="I109" s="1885"/>
      <c r="J109" s="1885"/>
      <c r="K109" s="1885"/>
      <c r="L109" s="1885"/>
      <c r="M109" s="1885"/>
      <c r="N109" s="1885"/>
      <c r="O109" s="1885"/>
      <c r="P109" s="1885"/>
      <c r="Q109" s="1885"/>
      <c r="R109" s="1885"/>
      <c r="S109" s="1885"/>
      <c r="T109" s="1885"/>
      <c r="U109" s="1885"/>
      <c r="V109" s="1885"/>
      <c r="W109" s="1885"/>
      <c r="X109" s="1885"/>
      <c r="Y109" s="1885"/>
      <c r="Z109" s="1885"/>
      <c r="AA109" s="1885"/>
      <c r="AB109" s="1885"/>
      <c r="AC109" s="1885"/>
      <c r="AD109" s="1885"/>
      <c r="AE109" s="1885"/>
      <c r="AF109" s="1885"/>
      <c r="AG109" s="1885"/>
      <c r="AH109" s="1885"/>
      <c r="AI109" s="1885"/>
      <c r="AJ109" s="1885"/>
      <c r="AK109" s="1885"/>
      <c r="AL109" s="1885"/>
      <c r="AM109" s="1885"/>
      <c r="AN109" s="1885"/>
      <c r="AO109" s="1885"/>
      <c r="AP109" s="1885"/>
      <c r="AQ109" s="1885"/>
      <c r="AR109" s="1885"/>
    </row>
    <row r="110" spans="1:44" ht="30.6" hidden="1" customHeight="1" thickTop="1">
      <c r="A110" s="969" t="s">
        <v>126</v>
      </c>
      <c r="B110" s="1886"/>
      <c r="C110" s="1886"/>
      <c r="D110" s="1886"/>
      <c r="E110" s="1886"/>
      <c r="F110" s="1886"/>
      <c r="G110" s="1886"/>
      <c r="H110" s="1886"/>
      <c r="I110" s="1886"/>
      <c r="J110" s="1886"/>
      <c r="K110" s="1886"/>
      <c r="L110" s="1886"/>
      <c r="M110" s="1886"/>
      <c r="N110" s="1886"/>
      <c r="O110" s="1886"/>
      <c r="P110" s="1886"/>
      <c r="Q110" s="1886"/>
      <c r="R110" s="1886"/>
      <c r="S110" s="1886"/>
      <c r="T110" s="1886"/>
      <c r="U110" s="1886"/>
      <c r="V110" s="1886"/>
      <c r="W110" s="1886"/>
      <c r="X110" s="1886"/>
      <c r="Y110" s="1886"/>
      <c r="Z110" s="1886"/>
      <c r="AA110" s="1886"/>
      <c r="AB110" s="1886"/>
      <c r="AC110" s="1886"/>
      <c r="AD110" s="1886"/>
      <c r="AE110" s="1886"/>
      <c r="AF110" s="1886"/>
      <c r="AG110" s="1886"/>
      <c r="AH110" s="1886"/>
      <c r="AI110" s="1886"/>
      <c r="AJ110" s="1886"/>
      <c r="AK110" s="1886"/>
      <c r="AL110" s="1886"/>
      <c r="AM110" s="1886"/>
      <c r="AN110" s="1886"/>
      <c r="AO110" s="1886"/>
      <c r="AP110" s="1886"/>
      <c r="AQ110" s="1886"/>
      <c r="AR110" s="1886"/>
    </row>
    <row r="111" spans="1:44" ht="30.6" hidden="1" customHeight="1" thickTop="1">
      <c r="A111" s="970"/>
      <c r="B111" s="945">
        <v>20</v>
      </c>
      <c r="C111" s="945">
        <v>21</v>
      </c>
      <c r="D111" s="945">
        <v>22</v>
      </c>
      <c r="E111" s="945">
        <v>23</v>
      </c>
      <c r="F111" s="945">
        <v>24</v>
      </c>
      <c r="G111" s="945">
        <v>25</v>
      </c>
      <c r="H111" s="945">
        <v>26</v>
      </c>
      <c r="I111" s="945">
        <v>27</v>
      </c>
      <c r="J111" s="945">
        <v>28</v>
      </c>
      <c r="K111" s="945">
        <v>29</v>
      </c>
      <c r="L111" s="945">
        <v>30</v>
      </c>
      <c r="M111" s="945">
        <v>31</v>
      </c>
      <c r="N111" s="945">
        <v>32</v>
      </c>
      <c r="O111" s="945">
        <v>33</v>
      </c>
      <c r="P111" s="945">
        <v>34</v>
      </c>
      <c r="Q111" s="945">
        <v>35</v>
      </c>
      <c r="R111" s="945">
        <v>36</v>
      </c>
      <c r="S111" s="945">
        <v>37</v>
      </c>
      <c r="T111" s="945">
        <v>38</v>
      </c>
      <c r="U111" s="945">
        <v>39</v>
      </c>
      <c r="V111" s="945">
        <v>40</v>
      </c>
      <c r="W111" s="945">
        <v>41</v>
      </c>
      <c r="X111" s="945">
        <v>42</v>
      </c>
      <c r="Y111" s="945">
        <v>43</v>
      </c>
      <c r="Z111" s="945">
        <v>44</v>
      </c>
      <c r="AA111" s="945">
        <v>45</v>
      </c>
      <c r="AB111" s="945">
        <v>46</v>
      </c>
      <c r="AC111" s="945">
        <v>47</v>
      </c>
      <c r="AD111" s="945">
        <v>48</v>
      </c>
      <c r="AE111" s="945">
        <v>49</v>
      </c>
      <c r="AF111" s="945">
        <v>50</v>
      </c>
      <c r="AG111" s="945">
        <v>51</v>
      </c>
      <c r="AH111" s="945">
        <v>52</v>
      </c>
      <c r="AI111" s="945">
        <v>53</v>
      </c>
      <c r="AJ111" s="945">
        <v>54</v>
      </c>
      <c r="AK111" s="945">
        <v>55</v>
      </c>
      <c r="AL111" s="945">
        <v>56</v>
      </c>
      <c r="AM111" s="945">
        <v>57</v>
      </c>
      <c r="AN111" s="945">
        <v>58</v>
      </c>
      <c r="AO111" s="945">
        <v>59</v>
      </c>
      <c r="AP111" s="946">
        <v>60</v>
      </c>
      <c r="AQ111" s="946">
        <v>61</v>
      </c>
      <c r="AR111" s="947">
        <v>62</v>
      </c>
    </row>
    <row r="112" spans="1:44" ht="30.6" hidden="1" customHeight="1" thickTop="1">
      <c r="A112" s="948">
        <v>1</v>
      </c>
      <c r="B112" s="949"/>
      <c r="C112" s="949"/>
      <c r="D112" s="949"/>
      <c r="E112" s="949"/>
      <c r="F112" s="949"/>
      <c r="G112" s="949"/>
      <c r="H112" s="949"/>
      <c r="I112" s="949"/>
      <c r="J112" s="949"/>
      <c r="K112" s="949"/>
      <c r="L112" s="949"/>
      <c r="M112" s="949"/>
      <c r="N112" s="949"/>
      <c r="O112" s="949"/>
      <c r="P112" s="949"/>
      <c r="Q112" s="949"/>
      <c r="R112" s="949"/>
      <c r="S112" s="949"/>
      <c r="T112" s="949"/>
      <c r="U112" s="949"/>
      <c r="V112" s="949"/>
      <c r="W112" s="949"/>
      <c r="X112" s="949"/>
      <c r="Y112" s="949"/>
      <c r="Z112" s="949"/>
      <c r="AA112" s="949"/>
      <c r="AB112" s="949"/>
      <c r="AC112" s="949"/>
      <c r="AD112" s="949"/>
      <c r="AE112" s="949"/>
      <c r="AF112" s="950"/>
      <c r="AG112" s="949"/>
      <c r="AH112" s="949"/>
      <c r="AI112" s="949"/>
      <c r="AJ112" s="949"/>
      <c r="AK112" s="949"/>
      <c r="AL112" s="949"/>
      <c r="AM112" s="949"/>
      <c r="AN112" s="949"/>
      <c r="AO112" s="949"/>
      <c r="AP112" s="951"/>
      <c r="AQ112" s="951"/>
      <c r="AR112" s="952"/>
    </row>
    <row r="113" spans="1:44" ht="30.6" hidden="1" customHeight="1" thickTop="1">
      <c r="A113" s="953">
        <v>2</v>
      </c>
      <c r="B113" s="954"/>
      <c r="C113" s="954"/>
      <c r="D113" s="954"/>
      <c r="E113" s="954"/>
      <c r="F113" s="954"/>
      <c r="G113" s="954"/>
      <c r="H113" s="954"/>
      <c r="I113" s="954"/>
      <c r="J113" s="954"/>
      <c r="K113" s="954"/>
      <c r="L113" s="954"/>
      <c r="M113" s="954"/>
      <c r="N113" s="954"/>
      <c r="O113" s="954"/>
      <c r="P113" s="954"/>
      <c r="Q113" s="954"/>
      <c r="R113" s="954"/>
      <c r="S113" s="954"/>
      <c r="T113" s="954"/>
      <c r="U113" s="954"/>
      <c r="V113" s="954"/>
      <c r="W113" s="954"/>
      <c r="X113" s="954"/>
      <c r="Y113" s="954"/>
      <c r="Z113" s="954"/>
      <c r="AA113" s="954"/>
      <c r="AB113" s="954"/>
      <c r="AC113" s="954"/>
      <c r="AD113" s="954"/>
      <c r="AE113" s="954"/>
      <c r="AF113" s="955"/>
      <c r="AG113" s="954"/>
      <c r="AH113" s="954"/>
      <c r="AI113" s="954"/>
      <c r="AJ113" s="954"/>
      <c r="AK113" s="954"/>
      <c r="AL113" s="954"/>
      <c r="AM113" s="954"/>
      <c r="AN113" s="954"/>
      <c r="AO113" s="954"/>
      <c r="AP113" s="956"/>
      <c r="AQ113" s="956"/>
      <c r="AR113" s="957"/>
    </row>
    <row r="114" spans="1:44" ht="30.6" hidden="1" customHeight="1" thickTop="1">
      <c r="A114" s="953">
        <v>3</v>
      </c>
      <c r="B114" s="954"/>
      <c r="C114" s="954"/>
      <c r="D114" s="954"/>
      <c r="E114" s="954"/>
      <c r="F114" s="954"/>
      <c r="G114" s="954"/>
      <c r="H114" s="954"/>
      <c r="I114" s="954"/>
      <c r="J114" s="954"/>
      <c r="K114" s="954"/>
      <c r="L114" s="954"/>
      <c r="M114" s="954"/>
      <c r="N114" s="954"/>
      <c r="O114" s="954"/>
      <c r="P114" s="954"/>
      <c r="Q114" s="954"/>
      <c r="R114" s="954"/>
      <c r="S114" s="954"/>
      <c r="T114" s="954"/>
      <c r="U114" s="954"/>
      <c r="V114" s="954"/>
      <c r="W114" s="954"/>
      <c r="X114" s="954"/>
      <c r="Y114" s="954"/>
      <c r="Z114" s="954"/>
      <c r="AA114" s="954"/>
      <c r="AB114" s="954"/>
      <c r="AC114" s="954"/>
      <c r="AD114" s="954"/>
      <c r="AE114" s="954"/>
      <c r="AF114" s="955"/>
      <c r="AG114" s="954"/>
      <c r="AH114" s="954"/>
      <c r="AI114" s="954"/>
      <c r="AJ114" s="954"/>
      <c r="AK114" s="954"/>
      <c r="AL114" s="954"/>
      <c r="AM114" s="954"/>
      <c r="AN114" s="954"/>
      <c r="AO114" s="954"/>
      <c r="AP114" s="956"/>
      <c r="AQ114" s="956"/>
      <c r="AR114" s="957"/>
    </row>
    <row r="115" spans="1:44" ht="30.6" hidden="1" customHeight="1" thickTop="1">
      <c r="A115" s="953">
        <v>4</v>
      </c>
      <c r="B115" s="954"/>
      <c r="C115" s="954"/>
      <c r="D115" s="954"/>
      <c r="E115" s="954"/>
      <c r="F115" s="954"/>
      <c r="G115" s="954"/>
      <c r="H115" s="954"/>
      <c r="I115" s="954"/>
      <c r="J115" s="954"/>
      <c r="K115" s="954"/>
      <c r="L115" s="954"/>
      <c r="M115" s="954"/>
      <c r="N115" s="954"/>
      <c r="O115" s="954"/>
      <c r="P115" s="954"/>
      <c r="Q115" s="954"/>
      <c r="R115" s="954"/>
      <c r="S115" s="954"/>
      <c r="T115" s="954"/>
      <c r="U115" s="954"/>
      <c r="V115" s="954"/>
      <c r="W115" s="954"/>
      <c r="X115" s="954"/>
      <c r="Y115" s="954"/>
      <c r="Z115" s="954"/>
      <c r="AA115" s="954"/>
      <c r="AB115" s="954"/>
      <c r="AC115" s="954"/>
      <c r="AD115" s="954"/>
      <c r="AE115" s="954"/>
      <c r="AF115" s="955"/>
      <c r="AG115" s="954"/>
      <c r="AH115" s="954"/>
      <c r="AI115" s="954"/>
      <c r="AJ115" s="954"/>
      <c r="AK115" s="954"/>
      <c r="AL115" s="954"/>
      <c r="AM115" s="954"/>
      <c r="AN115" s="954"/>
      <c r="AO115" s="954"/>
      <c r="AP115" s="956"/>
      <c r="AQ115" s="956"/>
      <c r="AR115" s="957"/>
    </row>
    <row r="116" spans="1:44" ht="30.6" hidden="1" customHeight="1" thickTop="1">
      <c r="A116" s="953">
        <v>5</v>
      </c>
      <c r="B116" s="954"/>
      <c r="C116" s="954"/>
      <c r="D116" s="954"/>
      <c r="E116" s="954"/>
      <c r="F116" s="954"/>
      <c r="G116" s="954"/>
      <c r="H116" s="954"/>
      <c r="I116" s="954"/>
      <c r="J116" s="954"/>
      <c r="K116" s="954"/>
      <c r="L116" s="954"/>
      <c r="M116" s="954"/>
      <c r="N116" s="954"/>
      <c r="O116" s="954"/>
      <c r="P116" s="954"/>
      <c r="Q116" s="954"/>
      <c r="R116" s="954"/>
      <c r="S116" s="954"/>
      <c r="T116" s="954"/>
      <c r="U116" s="954"/>
      <c r="V116" s="954"/>
      <c r="W116" s="954"/>
      <c r="X116" s="954"/>
      <c r="Y116" s="954"/>
      <c r="Z116" s="954"/>
      <c r="AA116" s="954"/>
      <c r="AB116" s="954"/>
      <c r="AC116" s="954"/>
      <c r="AD116" s="954"/>
      <c r="AE116" s="954"/>
      <c r="AF116" s="955"/>
      <c r="AG116" s="954"/>
      <c r="AH116" s="954"/>
      <c r="AI116" s="954"/>
      <c r="AJ116" s="954"/>
      <c r="AK116" s="954"/>
      <c r="AL116" s="954"/>
      <c r="AM116" s="954"/>
      <c r="AN116" s="954"/>
      <c r="AO116" s="954"/>
      <c r="AP116" s="956"/>
      <c r="AQ116" s="956"/>
      <c r="AR116" s="957"/>
    </row>
    <row r="117" spans="1:44" ht="30.6" hidden="1" customHeight="1" thickTop="1">
      <c r="A117" s="953">
        <v>6</v>
      </c>
      <c r="B117" s="954"/>
      <c r="C117" s="954"/>
      <c r="D117" s="954"/>
      <c r="E117" s="954"/>
      <c r="F117" s="954"/>
      <c r="G117" s="954"/>
      <c r="H117" s="954"/>
      <c r="I117" s="954"/>
      <c r="J117" s="954"/>
      <c r="K117" s="954"/>
      <c r="L117" s="954"/>
      <c r="M117" s="954"/>
      <c r="N117" s="954"/>
      <c r="O117" s="954"/>
      <c r="P117" s="954"/>
      <c r="Q117" s="954"/>
      <c r="R117" s="954"/>
      <c r="S117" s="954"/>
      <c r="T117" s="954"/>
      <c r="U117" s="954"/>
      <c r="V117" s="954"/>
      <c r="W117" s="954"/>
      <c r="X117" s="954"/>
      <c r="Y117" s="954"/>
      <c r="Z117" s="954"/>
      <c r="AA117" s="954"/>
      <c r="AB117" s="954"/>
      <c r="AC117" s="954"/>
      <c r="AD117" s="954"/>
      <c r="AE117" s="954"/>
      <c r="AF117" s="955"/>
      <c r="AG117" s="954"/>
      <c r="AH117" s="954"/>
      <c r="AI117" s="954"/>
      <c r="AJ117" s="954"/>
      <c r="AK117" s="954"/>
      <c r="AL117" s="954"/>
      <c r="AM117" s="954"/>
      <c r="AN117" s="954"/>
      <c r="AO117" s="954"/>
      <c r="AP117" s="956"/>
      <c r="AQ117" s="956"/>
      <c r="AR117" s="957"/>
    </row>
    <row r="118" spans="1:44" ht="30.6" hidden="1" customHeight="1" thickTop="1">
      <c r="A118" s="953">
        <v>7</v>
      </c>
      <c r="B118" s="954"/>
      <c r="C118" s="954"/>
      <c r="D118" s="954"/>
      <c r="E118" s="954"/>
      <c r="F118" s="954"/>
      <c r="G118" s="954"/>
      <c r="H118" s="954"/>
      <c r="I118" s="954"/>
      <c r="J118" s="954"/>
      <c r="K118" s="954"/>
      <c r="L118" s="954"/>
      <c r="M118" s="954"/>
      <c r="N118" s="954"/>
      <c r="O118" s="954"/>
      <c r="P118" s="954"/>
      <c r="Q118" s="954"/>
      <c r="R118" s="954"/>
      <c r="S118" s="954"/>
      <c r="T118" s="954"/>
      <c r="U118" s="954"/>
      <c r="V118" s="954"/>
      <c r="W118" s="954"/>
      <c r="X118" s="954"/>
      <c r="Y118" s="954"/>
      <c r="Z118" s="954"/>
      <c r="AA118" s="954"/>
      <c r="AB118" s="954"/>
      <c r="AC118" s="954"/>
      <c r="AD118" s="954"/>
      <c r="AE118" s="954"/>
      <c r="AF118" s="955"/>
      <c r="AG118" s="954"/>
      <c r="AH118" s="954"/>
      <c r="AI118" s="954"/>
      <c r="AJ118" s="954"/>
      <c r="AK118" s="954"/>
      <c r="AL118" s="954"/>
      <c r="AM118" s="954"/>
      <c r="AN118" s="954"/>
      <c r="AO118" s="954"/>
      <c r="AP118" s="956"/>
      <c r="AQ118" s="956"/>
      <c r="AR118" s="957"/>
    </row>
    <row r="119" spans="1:44" ht="30.6" hidden="1" customHeight="1" thickTop="1">
      <c r="A119" s="953">
        <v>8</v>
      </c>
      <c r="B119" s="954"/>
      <c r="C119" s="954"/>
      <c r="D119" s="954"/>
      <c r="E119" s="954"/>
      <c r="F119" s="954"/>
      <c r="G119" s="954"/>
      <c r="H119" s="954"/>
      <c r="I119" s="954"/>
      <c r="J119" s="954"/>
      <c r="K119" s="954"/>
      <c r="L119" s="954"/>
      <c r="M119" s="954"/>
      <c r="N119" s="954"/>
      <c r="O119" s="954"/>
      <c r="P119" s="954"/>
      <c r="Q119" s="954"/>
      <c r="R119" s="954"/>
      <c r="S119" s="954"/>
      <c r="T119" s="954"/>
      <c r="U119" s="954"/>
      <c r="V119" s="954"/>
      <c r="W119" s="954"/>
      <c r="X119" s="954"/>
      <c r="Y119" s="954"/>
      <c r="Z119" s="954"/>
      <c r="AA119" s="954"/>
      <c r="AB119" s="954"/>
      <c r="AC119" s="954"/>
      <c r="AD119" s="954"/>
      <c r="AE119" s="954"/>
      <c r="AF119" s="955"/>
      <c r="AG119" s="954"/>
      <c r="AH119" s="954"/>
      <c r="AI119" s="954"/>
      <c r="AJ119" s="954"/>
      <c r="AK119" s="954"/>
      <c r="AL119" s="954"/>
      <c r="AM119" s="954"/>
      <c r="AN119" s="954"/>
      <c r="AO119" s="954"/>
      <c r="AP119" s="956"/>
      <c r="AQ119" s="956"/>
      <c r="AR119" s="957"/>
    </row>
    <row r="120" spans="1:44" ht="30.6" hidden="1" customHeight="1" thickTop="1">
      <c r="A120" s="953">
        <v>9</v>
      </c>
      <c r="B120" s="954"/>
      <c r="C120" s="954"/>
      <c r="D120" s="954"/>
      <c r="E120" s="954"/>
      <c r="F120" s="954"/>
      <c r="G120" s="954"/>
      <c r="H120" s="954"/>
      <c r="I120" s="954"/>
      <c r="J120" s="954"/>
      <c r="K120" s="954"/>
      <c r="L120" s="954"/>
      <c r="M120" s="954"/>
      <c r="N120" s="954"/>
      <c r="O120" s="954"/>
      <c r="P120" s="954"/>
      <c r="Q120" s="954"/>
      <c r="R120" s="954"/>
      <c r="S120" s="954"/>
      <c r="T120" s="954"/>
      <c r="U120" s="954"/>
      <c r="V120" s="954"/>
      <c r="W120" s="954"/>
      <c r="X120" s="954"/>
      <c r="Y120" s="954"/>
      <c r="Z120" s="954"/>
      <c r="AA120" s="954"/>
      <c r="AB120" s="954"/>
      <c r="AC120" s="954"/>
      <c r="AD120" s="954"/>
      <c r="AE120" s="954"/>
      <c r="AF120" s="955"/>
      <c r="AG120" s="954"/>
      <c r="AH120" s="954"/>
      <c r="AI120" s="954"/>
      <c r="AJ120" s="954"/>
      <c r="AK120" s="954"/>
      <c r="AL120" s="954"/>
      <c r="AM120" s="954"/>
      <c r="AN120" s="954"/>
      <c r="AO120" s="954"/>
      <c r="AP120" s="956"/>
      <c r="AQ120" s="956"/>
      <c r="AR120" s="957"/>
    </row>
    <row r="121" spans="1:44" ht="30.6" hidden="1" customHeight="1" thickTop="1">
      <c r="A121" s="953">
        <v>10</v>
      </c>
      <c r="B121" s="954"/>
      <c r="C121" s="954"/>
      <c r="D121" s="954"/>
      <c r="E121" s="954"/>
      <c r="F121" s="954"/>
      <c r="G121" s="954"/>
      <c r="H121" s="954"/>
      <c r="I121" s="954"/>
      <c r="J121" s="954"/>
      <c r="K121" s="954"/>
      <c r="L121" s="954"/>
      <c r="M121" s="954"/>
      <c r="N121" s="954"/>
      <c r="O121" s="954"/>
      <c r="P121" s="954"/>
      <c r="Q121" s="954"/>
      <c r="R121" s="954"/>
      <c r="S121" s="954"/>
      <c r="T121" s="954"/>
      <c r="U121" s="954"/>
      <c r="V121" s="954"/>
      <c r="W121" s="954"/>
      <c r="X121" s="954"/>
      <c r="Y121" s="954"/>
      <c r="Z121" s="954"/>
      <c r="AA121" s="954"/>
      <c r="AB121" s="954"/>
      <c r="AC121" s="954"/>
      <c r="AD121" s="954"/>
      <c r="AE121" s="954"/>
      <c r="AF121" s="955"/>
      <c r="AG121" s="954"/>
      <c r="AH121" s="954"/>
      <c r="AI121" s="954"/>
      <c r="AJ121" s="954"/>
      <c r="AK121" s="954"/>
      <c r="AL121" s="954"/>
      <c r="AM121" s="954"/>
      <c r="AN121" s="954"/>
      <c r="AO121" s="954"/>
      <c r="AP121" s="956"/>
      <c r="AQ121" s="956"/>
      <c r="AR121" s="957"/>
    </row>
    <row r="122" spans="1:44" ht="30.6" hidden="1" customHeight="1" thickTop="1">
      <c r="A122" s="953">
        <v>11</v>
      </c>
      <c r="B122" s="954"/>
      <c r="C122" s="954"/>
      <c r="D122" s="954"/>
      <c r="E122" s="954"/>
      <c r="F122" s="954"/>
      <c r="G122" s="954"/>
      <c r="H122" s="954"/>
      <c r="I122" s="954"/>
      <c r="J122" s="954"/>
      <c r="K122" s="954"/>
      <c r="L122" s="954"/>
      <c r="M122" s="954"/>
      <c r="N122" s="954"/>
      <c r="O122" s="954"/>
      <c r="P122" s="954"/>
      <c r="Q122" s="954"/>
      <c r="R122" s="954"/>
      <c r="S122" s="954"/>
      <c r="T122" s="954"/>
      <c r="U122" s="954"/>
      <c r="V122" s="954"/>
      <c r="W122" s="954"/>
      <c r="X122" s="954"/>
      <c r="Y122" s="954"/>
      <c r="Z122" s="954"/>
      <c r="AA122" s="954"/>
      <c r="AB122" s="954"/>
      <c r="AC122" s="954"/>
      <c r="AD122" s="954"/>
      <c r="AE122" s="954"/>
      <c r="AF122" s="955"/>
      <c r="AG122" s="954"/>
      <c r="AH122" s="954"/>
      <c r="AI122" s="954"/>
      <c r="AJ122" s="954"/>
      <c r="AK122" s="954"/>
      <c r="AL122" s="954"/>
      <c r="AM122" s="954"/>
      <c r="AN122" s="954"/>
      <c r="AO122" s="954"/>
      <c r="AP122" s="956"/>
      <c r="AQ122" s="956"/>
      <c r="AR122" s="957"/>
    </row>
    <row r="123" spans="1:44" ht="30.6" hidden="1" customHeight="1" thickTop="1">
      <c r="A123" s="953">
        <v>12</v>
      </c>
      <c r="B123" s="954"/>
      <c r="C123" s="954"/>
      <c r="D123" s="954"/>
      <c r="E123" s="954"/>
      <c r="F123" s="954"/>
      <c r="G123" s="954"/>
      <c r="H123" s="954"/>
      <c r="I123" s="954"/>
      <c r="J123" s="954"/>
      <c r="K123" s="954"/>
      <c r="L123" s="954"/>
      <c r="M123" s="954"/>
      <c r="N123" s="954"/>
      <c r="O123" s="954"/>
      <c r="P123" s="954"/>
      <c r="Q123" s="954"/>
      <c r="R123" s="954"/>
      <c r="S123" s="954"/>
      <c r="T123" s="954"/>
      <c r="U123" s="954"/>
      <c r="V123" s="954"/>
      <c r="W123" s="954"/>
      <c r="X123" s="954"/>
      <c r="Y123" s="954"/>
      <c r="Z123" s="954"/>
      <c r="AA123" s="954"/>
      <c r="AB123" s="954"/>
      <c r="AC123" s="954"/>
      <c r="AD123" s="954"/>
      <c r="AE123" s="954"/>
      <c r="AF123" s="955"/>
      <c r="AG123" s="954"/>
      <c r="AH123" s="954"/>
      <c r="AI123" s="954"/>
      <c r="AJ123" s="954"/>
      <c r="AK123" s="954"/>
      <c r="AL123" s="954"/>
      <c r="AM123" s="954"/>
      <c r="AN123" s="954"/>
      <c r="AO123" s="954"/>
      <c r="AP123" s="956"/>
      <c r="AQ123" s="956"/>
      <c r="AR123" s="957"/>
    </row>
    <row r="124" spans="1:44" ht="30.6" hidden="1" customHeight="1" thickTop="1">
      <c r="A124" s="953">
        <v>13</v>
      </c>
      <c r="B124" s="954"/>
      <c r="C124" s="954"/>
      <c r="D124" s="954"/>
      <c r="E124" s="954"/>
      <c r="F124" s="954"/>
      <c r="G124" s="954"/>
      <c r="H124" s="954"/>
      <c r="I124" s="954"/>
      <c r="J124" s="954"/>
      <c r="K124" s="954"/>
      <c r="L124" s="954"/>
      <c r="M124" s="954"/>
      <c r="N124" s="954"/>
      <c r="O124" s="954"/>
      <c r="P124" s="954"/>
      <c r="Q124" s="954"/>
      <c r="R124" s="954"/>
      <c r="S124" s="954"/>
      <c r="T124" s="954"/>
      <c r="U124" s="954"/>
      <c r="V124" s="954"/>
      <c r="W124" s="954"/>
      <c r="X124" s="954"/>
      <c r="Y124" s="954"/>
      <c r="Z124" s="954"/>
      <c r="AA124" s="954"/>
      <c r="AB124" s="954"/>
      <c r="AC124" s="954"/>
      <c r="AD124" s="954"/>
      <c r="AE124" s="954"/>
      <c r="AF124" s="955"/>
      <c r="AG124" s="954"/>
      <c r="AH124" s="954"/>
      <c r="AI124" s="954"/>
      <c r="AJ124" s="954"/>
      <c r="AK124" s="954"/>
      <c r="AL124" s="954"/>
      <c r="AM124" s="954"/>
      <c r="AN124" s="954"/>
      <c r="AO124" s="954"/>
      <c r="AP124" s="956"/>
      <c r="AQ124" s="956"/>
      <c r="AR124" s="957"/>
    </row>
    <row r="125" spans="1:44" ht="30.6" hidden="1" customHeight="1" thickTop="1">
      <c r="A125" s="953">
        <v>14</v>
      </c>
      <c r="B125" s="954"/>
      <c r="C125" s="954"/>
      <c r="D125" s="954"/>
      <c r="E125" s="954"/>
      <c r="F125" s="954"/>
      <c r="G125" s="954"/>
      <c r="H125" s="954"/>
      <c r="I125" s="954"/>
      <c r="J125" s="954"/>
      <c r="K125" s="954"/>
      <c r="L125" s="954"/>
      <c r="M125" s="954"/>
      <c r="N125" s="954"/>
      <c r="O125" s="954"/>
      <c r="P125" s="954"/>
      <c r="Q125" s="954"/>
      <c r="R125" s="954"/>
      <c r="S125" s="954"/>
      <c r="T125" s="954"/>
      <c r="U125" s="954"/>
      <c r="V125" s="954"/>
      <c r="W125" s="954"/>
      <c r="X125" s="954"/>
      <c r="Y125" s="954"/>
      <c r="Z125" s="954"/>
      <c r="AA125" s="954"/>
      <c r="AB125" s="954"/>
      <c r="AC125" s="954"/>
      <c r="AD125" s="954"/>
      <c r="AE125" s="954"/>
      <c r="AF125" s="955"/>
      <c r="AG125" s="954"/>
      <c r="AH125" s="954"/>
      <c r="AI125" s="954"/>
      <c r="AJ125" s="954"/>
      <c r="AK125" s="954"/>
      <c r="AL125" s="954"/>
      <c r="AM125" s="954"/>
      <c r="AN125" s="954"/>
      <c r="AO125" s="954"/>
      <c r="AP125" s="956"/>
      <c r="AQ125" s="956"/>
      <c r="AR125" s="957"/>
    </row>
    <row r="126" spans="1:44" ht="30.6" hidden="1" customHeight="1" thickTop="1">
      <c r="A126" s="953">
        <v>15</v>
      </c>
      <c r="B126" s="954"/>
      <c r="C126" s="954"/>
      <c r="D126" s="954"/>
      <c r="E126" s="954"/>
      <c r="F126" s="954"/>
      <c r="G126" s="954"/>
      <c r="H126" s="954"/>
      <c r="I126" s="954"/>
      <c r="J126" s="954"/>
      <c r="K126" s="954"/>
      <c r="L126" s="954"/>
      <c r="M126" s="954"/>
      <c r="N126" s="954"/>
      <c r="O126" s="954"/>
      <c r="P126" s="954"/>
      <c r="Q126" s="954"/>
      <c r="R126" s="954"/>
      <c r="S126" s="954"/>
      <c r="T126" s="954"/>
      <c r="U126" s="954"/>
      <c r="V126" s="954"/>
      <c r="W126" s="954"/>
      <c r="X126" s="954"/>
      <c r="Y126" s="954"/>
      <c r="Z126" s="954"/>
      <c r="AA126" s="954"/>
      <c r="AB126" s="954"/>
      <c r="AC126" s="954"/>
      <c r="AD126" s="954"/>
      <c r="AE126" s="954"/>
      <c r="AF126" s="955"/>
      <c r="AG126" s="954"/>
      <c r="AH126" s="954"/>
      <c r="AI126" s="954"/>
      <c r="AJ126" s="954"/>
      <c r="AK126" s="954"/>
      <c r="AL126" s="954"/>
      <c r="AM126" s="954"/>
      <c r="AN126" s="954"/>
      <c r="AO126" s="954"/>
      <c r="AP126" s="956"/>
      <c r="AQ126" s="956"/>
      <c r="AR126" s="957"/>
    </row>
    <row r="127" spans="1:44" ht="30.6" hidden="1" customHeight="1" thickTop="1">
      <c r="A127" s="953">
        <v>16</v>
      </c>
      <c r="B127" s="954"/>
      <c r="C127" s="954"/>
      <c r="D127" s="954"/>
      <c r="E127" s="954"/>
      <c r="F127" s="954"/>
      <c r="G127" s="954"/>
      <c r="H127" s="954"/>
      <c r="I127" s="954"/>
      <c r="J127" s="954"/>
      <c r="K127" s="954"/>
      <c r="L127" s="954"/>
      <c r="M127" s="954"/>
      <c r="N127" s="954"/>
      <c r="O127" s="954"/>
      <c r="P127" s="954"/>
      <c r="Q127" s="954"/>
      <c r="R127" s="954"/>
      <c r="S127" s="954"/>
      <c r="T127" s="954"/>
      <c r="U127" s="954"/>
      <c r="V127" s="954"/>
      <c r="W127" s="954"/>
      <c r="X127" s="954"/>
      <c r="Y127" s="954"/>
      <c r="Z127" s="954"/>
      <c r="AA127" s="954"/>
      <c r="AB127" s="954"/>
      <c r="AC127" s="954"/>
      <c r="AD127" s="954"/>
      <c r="AE127" s="954"/>
      <c r="AF127" s="955"/>
      <c r="AG127" s="954"/>
      <c r="AH127" s="954"/>
      <c r="AI127" s="954"/>
      <c r="AJ127" s="954"/>
      <c r="AK127" s="954"/>
      <c r="AL127" s="954"/>
      <c r="AM127" s="954"/>
      <c r="AN127" s="954"/>
      <c r="AO127" s="954"/>
      <c r="AP127" s="956"/>
      <c r="AQ127" s="956"/>
      <c r="AR127" s="957"/>
    </row>
    <row r="128" spans="1:44" ht="30.6" hidden="1" customHeight="1" thickTop="1">
      <c r="A128" s="953">
        <v>17</v>
      </c>
      <c r="B128" s="954"/>
      <c r="C128" s="954"/>
      <c r="D128" s="954"/>
      <c r="E128" s="954"/>
      <c r="F128" s="954"/>
      <c r="G128" s="954"/>
      <c r="H128" s="954"/>
      <c r="I128" s="954"/>
      <c r="J128" s="954"/>
      <c r="K128" s="954"/>
      <c r="L128" s="954"/>
      <c r="M128" s="954"/>
      <c r="N128" s="954"/>
      <c r="O128" s="954"/>
      <c r="P128" s="954"/>
      <c r="Q128" s="954"/>
      <c r="R128" s="954"/>
      <c r="S128" s="954"/>
      <c r="T128" s="954"/>
      <c r="U128" s="954"/>
      <c r="V128" s="954"/>
      <c r="W128" s="954"/>
      <c r="X128" s="954"/>
      <c r="Y128" s="954"/>
      <c r="Z128" s="954"/>
      <c r="AA128" s="954"/>
      <c r="AB128" s="954"/>
      <c r="AC128" s="954"/>
      <c r="AD128" s="954"/>
      <c r="AE128" s="954"/>
      <c r="AF128" s="955"/>
      <c r="AG128" s="954"/>
      <c r="AH128" s="954"/>
      <c r="AI128" s="954"/>
      <c r="AJ128" s="954"/>
      <c r="AK128" s="954"/>
      <c r="AL128" s="954"/>
      <c r="AM128" s="954"/>
      <c r="AN128" s="954"/>
      <c r="AO128" s="954"/>
      <c r="AP128" s="956"/>
      <c r="AQ128" s="956"/>
      <c r="AR128" s="957"/>
    </row>
    <row r="129" spans="1:44" ht="30.6" hidden="1" customHeight="1" thickTop="1">
      <c r="A129" s="953">
        <v>18</v>
      </c>
      <c r="B129" s="954"/>
      <c r="C129" s="954"/>
      <c r="D129" s="954"/>
      <c r="E129" s="954"/>
      <c r="F129" s="954"/>
      <c r="G129" s="954"/>
      <c r="H129" s="954"/>
      <c r="I129" s="954"/>
      <c r="J129" s="954"/>
      <c r="K129" s="954"/>
      <c r="L129" s="954"/>
      <c r="M129" s="954"/>
      <c r="N129" s="954"/>
      <c r="O129" s="954"/>
      <c r="P129" s="954"/>
      <c r="Q129" s="954"/>
      <c r="R129" s="954"/>
      <c r="S129" s="954"/>
      <c r="T129" s="954"/>
      <c r="U129" s="954"/>
      <c r="V129" s="954"/>
      <c r="W129" s="954"/>
      <c r="X129" s="954"/>
      <c r="Y129" s="954"/>
      <c r="Z129" s="954"/>
      <c r="AA129" s="954"/>
      <c r="AB129" s="954"/>
      <c r="AC129" s="954"/>
      <c r="AD129" s="954"/>
      <c r="AE129" s="954"/>
      <c r="AF129" s="955"/>
      <c r="AG129" s="954"/>
      <c r="AH129" s="954"/>
      <c r="AI129" s="954"/>
      <c r="AJ129" s="954"/>
      <c r="AK129" s="954"/>
      <c r="AL129" s="954"/>
      <c r="AM129" s="954"/>
      <c r="AN129" s="954"/>
      <c r="AO129" s="954"/>
      <c r="AP129" s="956"/>
      <c r="AQ129" s="956"/>
      <c r="AR129" s="957"/>
    </row>
    <row r="130" spans="1:44" ht="30.6" hidden="1" customHeight="1" thickTop="1">
      <c r="A130" s="953">
        <v>19</v>
      </c>
      <c r="B130" s="954"/>
      <c r="C130" s="954"/>
      <c r="D130" s="954"/>
      <c r="E130" s="954"/>
      <c r="F130" s="954"/>
      <c r="G130" s="954"/>
      <c r="H130" s="954"/>
      <c r="I130" s="954"/>
      <c r="J130" s="954"/>
      <c r="K130" s="954"/>
      <c r="L130" s="954"/>
      <c r="M130" s="954"/>
      <c r="N130" s="954"/>
      <c r="O130" s="954"/>
      <c r="P130" s="954"/>
      <c r="Q130" s="954"/>
      <c r="R130" s="954"/>
      <c r="S130" s="954"/>
      <c r="T130" s="954"/>
      <c r="U130" s="954"/>
      <c r="V130" s="954"/>
      <c r="W130" s="954"/>
      <c r="X130" s="954"/>
      <c r="Y130" s="954"/>
      <c r="Z130" s="954"/>
      <c r="AA130" s="954"/>
      <c r="AB130" s="954"/>
      <c r="AC130" s="954"/>
      <c r="AD130" s="954"/>
      <c r="AE130" s="954"/>
      <c r="AF130" s="955"/>
      <c r="AG130" s="954"/>
      <c r="AH130" s="954"/>
      <c r="AI130" s="954"/>
      <c r="AJ130" s="954"/>
      <c r="AK130" s="954"/>
      <c r="AL130" s="954"/>
      <c r="AM130" s="954"/>
      <c r="AN130" s="954"/>
      <c r="AO130" s="954"/>
      <c r="AP130" s="956"/>
      <c r="AQ130" s="956"/>
      <c r="AR130" s="957"/>
    </row>
    <row r="131" spans="1:44" ht="30.6" hidden="1" customHeight="1" thickTop="1">
      <c r="A131" s="953">
        <v>20</v>
      </c>
      <c r="B131" s="954"/>
      <c r="C131" s="954"/>
      <c r="D131" s="954"/>
      <c r="E131" s="954"/>
      <c r="F131" s="954"/>
      <c r="G131" s="954"/>
      <c r="H131" s="954"/>
      <c r="I131" s="954"/>
      <c r="J131" s="954"/>
      <c r="K131" s="954"/>
      <c r="L131" s="954"/>
      <c r="M131" s="954"/>
      <c r="N131" s="954"/>
      <c r="O131" s="954"/>
      <c r="P131" s="954"/>
      <c r="Q131" s="954"/>
      <c r="R131" s="954"/>
      <c r="S131" s="954"/>
      <c r="T131" s="954"/>
      <c r="U131" s="954"/>
      <c r="V131" s="954"/>
      <c r="W131" s="954"/>
      <c r="X131" s="954"/>
      <c r="Y131" s="954"/>
      <c r="Z131" s="954"/>
      <c r="AA131" s="954"/>
      <c r="AB131" s="954"/>
      <c r="AC131" s="954"/>
      <c r="AD131" s="954"/>
      <c r="AE131" s="954"/>
      <c r="AF131" s="955"/>
      <c r="AG131" s="954"/>
      <c r="AH131" s="954"/>
      <c r="AI131" s="954"/>
      <c r="AJ131" s="954"/>
      <c r="AK131" s="954"/>
      <c r="AL131" s="954"/>
      <c r="AM131" s="954"/>
      <c r="AN131" s="954"/>
      <c r="AO131" s="954"/>
      <c r="AP131" s="956"/>
      <c r="AQ131" s="956"/>
      <c r="AR131" s="957"/>
    </row>
    <row r="132" spans="1:44" ht="30.6" hidden="1" customHeight="1" thickTop="1">
      <c r="A132" s="953">
        <v>21</v>
      </c>
      <c r="B132" s="954"/>
      <c r="C132" s="954"/>
      <c r="D132" s="954"/>
      <c r="E132" s="954"/>
      <c r="F132" s="954"/>
      <c r="G132" s="954"/>
      <c r="H132" s="954"/>
      <c r="I132" s="954"/>
      <c r="J132" s="954"/>
      <c r="K132" s="954"/>
      <c r="L132" s="954"/>
      <c r="M132" s="954"/>
      <c r="N132" s="954"/>
      <c r="O132" s="954"/>
      <c r="P132" s="954"/>
      <c r="Q132" s="954"/>
      <c r="R132" s="954"/>
      <c r="S132" s="954"/>
      <c r="T132" s="954"/>
      <c r="U132" s="954"/>
      <c r="V132" s="954"/>
      <c r="W132" s="954"/>
      <c r="X132" s="954"/>
      <c r="Y132" s="954"/>
      <c r="Z132" s="954"/>
      <c r="AA132" s="954"/>
      <c r="AB132" s="954"/>
      <c r="AC132" s="954"/>
      <c r="AD132" s="954"/>
      <c r="AE132" s="954"/>
      <c r="AF132" s="955"/>
      <c r="AG132" s="954"/>
      <c r="AH132" s="954"/>
      <c r="AI132" s="954"/>
      <c r="AJ132" s="954"/>
      <c r="AK132" s="954"/>
      <c r="AL132" s="954"/>
      <c r="AM132" s="954"/>
      <c r="AN132" s="954"/>
      <c r="AO132" s="954"/>
      <c r="AP132" s="956"/>
      <c r="AQ132" s="956"/>
      <c r="AR132" s="957"/>
    </row>
    <row r="133" spans="1:44" ht="30.6" hidden="1" customHeight="1" thickTop="1">
      <c r="A133" s="953">
        <v>22</v>
      </c>
      <c r="B133" s="954"/>
      <c r="C133" s="954"/>
      <c r="D133" s="954"/>
      <c r="E133" s="954"/>
      <c r="F133" s="954"/>
      <c r="G133" s="954"/>
      <c r="H133" s="954"/>
      <c r="I133" s="954"/>
      <c r="J133" s="954"/>
      <c r="K133" s="954"/>
      <c r="L133" s="954"/>
      <c r="M133" s="954"/>
      <c r="N133" s="954"/>
      <c r="O133" s="954"/>
      <c r="P133" s="954"/>
      <c r="Q133" s="954"/>
      <c r="R133" s="954"/>
      <c r="S133" s="954"/>
      <c r="T133" s="954"/>
      <c r="U133" s="954"/>
      <c r="V133" s="954"/>
      <c r="W133" s="954"/>
      <c r="X133" s="954"/>
      <c r="Y133" s="954"/>
      <c r="Z133" s="954"/>
      <c r="AA133" s="954"/>
      <c r="AB133" s="954"/>
      <c r="AC133" s="954"/>
      <c r="AD133" s="954"/>
      <c r="AE133" s="954"/>
      <c r="AF133" s="955"/>
      <c r="AG133" s="954"/>
      <c r="AH133" s="954"/>
      <c r="AI133" s="954"/>
      <c r="AJ133" s="954"/>
      <c r="AK133" s="954"/>
      <c r="AL133" s="954"/>
      <c r="AM133" s="954"/>
      <c r="AN133" s="954"/>
      <c r="AO133" s="954"/>
      <c r="AP133" s="956"/>
      <c r="AQ133" s="956"/>
      <c r="AR133" s="957"/>
    </row>
    <row r="134" spans="1:44" ht="30.6" hidden="1" customHeight="1" thickTop="1">
      <c r="A134" s="953">
        <v>23</v>
      </c>
      <c r="B134" s="954"/>
      <c r="C134" s="954"/>
      <c r="D134" s="954"/>
      <c r="E134" s="954"/>
      <c r="F134" s="954"/>
      <c r="G134" s="954"/>
      <c r="H134" s="954"/>
      <c r="I134" s="954"/>
      <c r="J134" s="954"/>
      <c r="K134" s="954"/>
      <c r="L134" s="954"/>
      <c r="M134" s="954"/>
      <c r="N134" s="954"/>
      <c r="O134" s="954"/>
      <c r="P134" s="954"/>
      <c r="Q134" s="954"/>
      <c r="R134" s="954"/>
      <c r="S134" s="954"/>
      <c r="T134" s="954"/>
      <c r="U134" s="954"/>
      <c r="V134" s="954"/>
      <c r="W134" s="954"/>
      <c r="X134" s="954"/>
      <c r="Y134" s="954"/>
      <c r="Z134" s="954"/>
      <c r="AA134" s="954"/>
      <c r="AB134" s="954"/>
      <c r="AC134" s="954"/>
      <c r="AD134" s="954"/>
      <c r="AE134" s="954"/>
      <c r="AF134" s="955"/>
      <c r="AG134" s="954"/>
      <c r="AH134" s="954"/>
      <c r="AI134" s="954"/>
      <c r="AJ134" s="954"/>
      <c r="AK134" s="954"/>
      <c r="AL134" s="954"/>
      <c r="AM134" s="954"/>
      <c r="AN134" s="954"/>
      <c r="AO134" s="954"/>
      <c r="AP134" s="956"/>
      <c r="AQ134" s="956"/>
      <c r="AR134" s="957"/>
    </row>
    <row r="135" spans="1:44" ht="30.6" hidden="1" customHeight="1" thickTop="1">
      <c r="A135" s="953">
        <v>24</v>
      </c>
      <c r="B135" s="954"/>
      <c r="C135" s="954"/>
      <c r="D135" s="954"/>
      <c r="E135" s="954"/>
      <c r="F135" s="954"/>
      <c r="G135" s="954"/>
      <c r="H135" s="954"/>
      <c r="I135" s="954"/>
      <c r="J135" s="954"/>
      <c r="K135" s="954"/>
      <c r="L135" s="954"/>
      <c r="M135" s="954"/>
      <c r="N135" s="954"/>
      <c r="O135" s="954"/>
      <c r="P135" s="954"/>
      <c r="Q135" s="954"/>
      <c r="R135" s="954"/>
      <c r="S135" s="954"/>
      <c r="T135" s="954"/>
      <c r="U135" s="954"/>
      <c r="V135" s="954"/>
      <c r="W135" s="954"/>
      <c r="X135" s="954"/>
      <c r="Y135" s="954"/>
      <c r="Z135" s="954"/>
      <c r="AA135" s="954"/>
      <c r="AB135" s="954"/>
      <c r="AC135" s="954"/>
      <c r="AD135" s="954"/>
      <c r="AE135" s="954"/>
      <c r="AF135" s="955"/>
      <c r="AG135" s="954"/>
      <c r="AH135" s="954"/>
      <c r="AI135" s="954"/>
      <c r="AJ135" s="954"/>
      <c r="AK135" s="954"/>
      <c r="AL135" s="954"/>
      <c r="AM135" s="954"/>
      <c r="AN135" s="954"/>
      <c r="AO135" s="954"/>
      <c r="AP135" s="956"/>
      <c r="AQ135" s="956"/>
      <c r="AR135" s="957"/>
    </row>
    <row r="136" spans="1:44" ht="30.6" hidden="1" customHeight="1" thickTop="1">
      <c r="A136" s="953">
        <v>25</v>
      </c>
      <c r="B136" s="954"/>
      <c r="C136" s="954"/>
      <c r="D136" s="954"/>
      <c r="E136" s="954"/>
      <c r="F136" s="954"/>
      <c r="G136" s="954"/>
      <c r="H136" s="954"/>
      <c r="I136" s="954"/>
      <c r="J136" s="954"/>
      <c r="K136" s="954"/>
      <c r="L136" s="954"/>
      <c r="M136" s="954"/>
      <c r="N136" s="954"/>
      <c r="O136" s="954"/>
      <c r="P136" s="954"/>
      <c r="Q136" s="954"/>
      <c r="R136" s="954"/>
      <c r="S136" s="954"/>
      <c r="T136" s="954"/>
      <c r="U136" s="954"/>
      <c r="V136" s="954"/>
      <c r="W136" s="954"/>
      <c r="X136" s="954"/>
      <c r="Y136" s="954"/>
      <c r="Z136" s="954"/>
      <c r="AA136" s="954"/>
      <c r="AB136" s="954"/>
      <c r="AC136" s="954"/>
      <c r="AD136" s="954"/>
      <c r="AE136" s="954"/>
      <c r="AF136" s="955"/>
      <c r="AG136" s="954"/>
      <c r="AH136" s="954"/>
      <c r="AI136" s="954"/>
      <c r="AJ136" s="954"/>
      <c r="AK136" s="954"/>
      <c r="AL136" s="954"/>
      <c r="AM136" s="954"/>
      <c r="AN136" s="954"/>
      <c r="AO136" s="954"/>
      <c r="AP136" s="956"/>
      <c r="AQ136" s="956"/>
      <c r="AR136" s="957"/>
    </row>
    <row r="137" spans="1:44" ht="30.6" hidden="1" customHeight="1" thickTop="1">
      <c r="A137" s="953">
        <v>26</v>
      </c>
      <c r="B137" s="954"/>
      <c r="C137" s="954"/>
      <c r="D137" s="954"/>
      <c r="E137" s="954"/>
      <c r="F137" s="954"/>
      <c r="G137" s="954"/>
      <c r="H137" s="954"/>
      <c r="I137" s="954"/>
      <c r="J137" s="954"/>
      <c r="K137" s="954"/>
      <c r="L137" s="954"/>
      <c r="M137" s="954"/>
      <c r="N137" s="954"/>
      <c r="O137" s="954"/>
      <c r="P137" s="954"/>
      <c r="Q137" s="954"/>
      <c r="R137" s="954"/>
      <c r="S137" s="954"/>
      <c r="T137" s="954"/>
      <c r="U137" s="954"/>
      <c r="V137" s="954"/>
      <c r="W137" s="954"/>
      <c r="X137" s="954"/>
      <c r="Y137" s="954"/>
      <c r="Z137" s="954"/>
      <c r="AA137" s="954"/>
      <c r="AB137" s="954"/>
      <c r="AC137" s="954"/>
      <c r="AD137" s="954"/>
      <c r="AE137" s="954"/>
      <c r="AF137" s="955"/>
      <c r="AG137" s="954"/>
      <c r="AH137" s="954"/>
      <c r="AI137" s="954"/>
      <c r="AJ137" s="954"/>
      <c r="AK137" s="954"/>
      <c r="AL137" s="954"/>
      <c r="AM137" s="954"/>
      <c r="AN137" s="954"/>
      <c r="AO137" s="954"/>
      <c r="AP137" s="956"/>
      <c r="AQ137" s="956"/>
      <c r="AR137" s="957"/>
    </row>
    <row r="138" spans="1:44" ht="30.6" hidden="1" customHeight="1" thickTop="1">
      <c r="A138" s="953">
        <v>27</v>
      </c>
      <c r="B138" s="954"/>
      <c r="C138" s="954"/>
      <c r="D138" s="954"/>
      <c r="E138" s="954"/>
      <c r="F138" s="954"/>
      <c r="G138" s="954"/>
      <c r="H138" s="954"/>
      <c r="I138" s="954"/>
      <c r="J138" s="954"/>
      <c r="K138" s="954"/>
      <c r="L138" s="954"/>
      <c r="M138" s="954"/>
      <c r="N138" s="954"/>
      <c r="O138" s="954"/>
      <c r="P138" s="954"/>
      <c r="Q138" s="954"/>
      <c r="R138" s="954"/>
      <c r="S138" s="954"/>
      <c r="T138" s="954"/>
      <c r="U138" s="954"/>
      <c r="V138" s="954"/>
      <c r="W138" s="954"/>
      <c r="X138" s="954"/>
      <c r="Y138" s="954"/>
      <c r="Z138" s="954"/>
      <c r="AA138" s="954"/>
      <c r="AB138" s="954"/>
      <c r="AC138" s="954"/>
      <c r="AD138" s="954"/>
      <c r="AE138" s="954"/>
      <c r="AF138" s="955"/>
      <c r="AG138" s="954"/>
      <c r="AH138" s="954"/>
      <c r="AI138" s="954"/>
      <c r="AJ138" s="954"/>
      <c r="AK138" s="954"/>
      <c r="AL138" s="954"/>
      <c r="AM138" s="954"/>
      <c r="AN138" s="954"/>
      <c r="AO138" s="954"/>
      <c r="AP138" s="956"/>
      <c r="AQ138" s="956"/>
      <c r="AR138" s="957"/>
    </row>
    <row r="139" spans="1:44" ht="30.6" hidden="1" customHeight="1" thickTop="1">
      <c r="A139" s="953">
        <v>28</v>
      </c>
      <c r="B139" s="954"/>
      <c r="C139" s="954"/>
      <c r="D139" s="954"/>
      <c r="E139" s="954"/>
      <c r="F139" s="954"/>
      <c r="G139" s="954"/>
      <c r="H139" s="954"/>
      <c r="I139" s="954"/>
      <c r="J139" s="954"/>
      <c r="K139" s="954"/>
      <c r="L139" s="954"/>
      <c r="M139" s="954"/>
      <c r="N139" s="954"/>
      <c r="O139" s="954"/>
      <c r="P139" s="954"/>
      <c r="Q139" s="954"/>
      <c r="R139" s="954"/>
      <c r="S139" s="954"/>
      <c r="T139" s="954"/>
      <c r="U139" s="954"/>
      <c r="V139" s="954"/>
      <c r="W139" s="954"/>
      <c r="X139" s="954"/>
      <c r="Y139" s="954"/>
      <c r="Z139" s="954"/>
      <c r="AA139" s="954"/>
      <c r="AB139" s="954"/>
      <c r="AC139" s="954"/>
      <c r="AD139" s="954"/>
      <c r="AE139" s="954"/>
      <c r="AF139" s="955"/>
      <c r="AG139" s="954"/>
      <c r="AH139" s="954"/>
      <c r="AI139" s="954"/>
      <c r="AJ139" s="954"/>
      <c r="AK139" s="954"/>
      <c r="AL139" s="954"/>
      <c r="AM139" s="954"/>
      <c r="AN139" s="954"/>
      <c r="AO139" s="954"/>
      <c r="AP139" s="956"/>
      <c r="AQ139" s="956"/>
      <c r="AR139" s="957"/>
    </row>
    <row r="140" spans="1:44" ht="30.6" hidden="1" customHeight="1" thickTop="1">
      <c r="A140" s="953">
        <v>29</v>
      </c>
      <c r="B140" s="954"/>
      <c r="C140" s="954"/>
      <c r="D140" s="954"/>
      <c r="E140" s="954"/>
      <c r="F140" s="954"/>
      <c r="G140" s="954"/>
      <c r="H140" s="954"/>
      <c r="I140" s="954"/>
      <c r="J140" s="954"/>
      <c r="K140" s="954"/>
      <c r="L140" s="954"/>
      <c r="M140" s="954"/>
      <c r="N140" s="954"/>
      <c r="O140" s="954"/>
      <c r="P140" s="954"/>
      <c r="Q140" s="954"/>
      <c r="R140" s="954"/>
      <c r="S140" s="954"/>
      <c r="T140" s="954"/>
      <c r="U140" s="954"/>
      <c r="V140" s="954"/>
      <c r="W140" s="954"/>
      <c r="X140" s="954"/>
      <c r="Y140" s="954"/>
      <c r="Z140" s="954"/>
      <c r="AA140" s="954"/>
      <c r="AB140" s="954"/>
      <c r="AC140" s="954"/>
      <c r="AD140" s="954"/>
      <c r="AE140" s="954"/>
      <c r="AF140" s="955"/>
      <c r="AG140" s="954"/>
      <c r="AH140" s="954"/>
      <c r="AI140" s="954"/>
      <c r="AJ140" s="954"/>
      <c r="AK140" s="954"/>
      <c r="AL140" s="954"/>
      <c r="AM140" s="954"/>
      <c r="AN140" s="954"/>
      <c r="AO140" s="954"/>
      <c r="AP140" s="956"/>
      <c r="AQ140" s="956"/>
      <c r="AR140" s="957"/>
    </row>
    <row r="141" spans="1:44" ht="30.6" hidden="1" customHeight="1" thickTop="1">
      <c r="A141" s="953">
        <v>30</v>
      </c>
      <c r="B141" s="954"/>
      <c r="C141" s="954"/>
      <c r="D141" s="954"/>
      <c r="E141" s="954"/>
      <c r="F141" s="954"/>
      <c r="G141" s="954"/>
      <c r="H141" s="954"/>
      <c r="I141" s="954"/>
      <c r="J141" s="954"/>
      <c r="K141" s="954"/>
      <c r="L141" s="954"/>
      <c r="M141" s="954"/>
      <c r="N141" s="954"/>
      <c r="O141" s="954"/>
      <c r="P141" s="954"/>
      <c r="Q141" s="954"/>
      <c r="R141" s="954"/>
      <c r="S141" s="954"/>
      <c r="T141" s="954"/>
      <c r="U141" s="954"/>
      <c r="V141" s="954"/>
      <c r="W141" s="954"/>
      <c r="X141" s="954"/>
      <c r="Y141" s="954"/>
      <c r="Z141" s="954"/>
      <c r="AA141" s="954"/>
      <c r="AB141" s="954"/>
      <c r="AC141" s="954"/>
      <c r="AD141" s="954"/>
      <c r="AE141" s="954"/>
      <c r="AF141" s="955"/>
      <c r="AG141" s="954"/>
      <c r="AH141" s="954"/>
      <c r="AI141" s="954"/>
      <c r="AJ141" s="954"/>
      <c r="AK141" s="954"/>
      <c r="AL141" s="954"/>
      <c r="AM141" s="954"/>
      <c r="AN141" s="954"/>
      <c r="AO141" s="954"/>
      <c r="AP141" s="956"/>
      <c r="AQ141" s="956"/>
      <c r="AR141" s="957"/>
    </row>
    <row r="142" spans="1:44" ht="30.6" hidden="1" customHeight="1" thickTop="1">
      <c r="A142" s="968">
        <v>31</v>
      </c>
      <c r="B142" s="1883"/>
      <c r="C142" s="1883"/>
      <c r="D142" s="1883"/>
      <c r="E142" s="1883"/>
      <c r="F142" s="1883"/>
      <c r="G142" s="1883"/>
      <c r="H142" s="1883"/>
      <c r="I142" s="1883"/>
      <c r="J142" s="1883"/>
      <c r="K142" s="1883"/>
      <c r="L142" s="1883"/>
      <c r="M142" s="1883"/>
      <c r="N142" s="1883"/>
      <c r="O142" s="1883"/>
      <c r="P142" s="1883"/>
      <c r="Q142" s="1883"/>
      <c r="R142" s="1883"/>
      <c r="S142" s="1883"/>
      <c r="T142" s="1883"/>
      <c r="U142" s="1883"/>
      <c r="V142" s="1883"/>
      <c r="W142" s="1883"/>
      <c r="X142" s="1883"/>
      <c r="Y142" s="1883"/>
      <c r="Z142" s="1883"/>
      <c r="AA142" s="1883"/>
      <c r="AB142" s="1883"/>
      <c r="AC142" s="1883"/>
      <c r="AD142" s="1883"/>
      <c r="AE142" s="1883"/>
      <c r="AF142" s="1883"/>
      <c r="AG142" s="1883"/>
      <c r="AH142" s="1883"/>
      <c r="AI142" s="1883"/>
      <c r="AJ142" s="1883"/>
      <c r="AK142" s="1883"/>
      <c r="AL142" s="1883"/>
      <c r="AM142" s="1883"/>
      <c r="AN142" s="1883"/>
      <c r="AO142" s="1883"/>
      <c r="AP142" s="1883"/>
      <c r="AQ142" s="1883"/>
      <c r="AR142" s="1883"/>
    </row>
    <row r="143" spans="1:44" ht="30.6" hidden="1" customHeight="1" thickTop="1">
      <c r="A143" s="902" t="s">
        <v>480</v>
      </c>
      <c r="B143" s="1884" t="s">
        <v>488</v>
      </c>
      <c r="C143" s="1884"/>
      <c r="D143" s="1884"/>
      <c r="E143" s="1884"/>
      <c r="F143" s="1884"/>
      <c r="G143" s="1884"/>
      <c r="H143" s="1884"/>
      <c r="I143" s="1884"/>
      <c r="J143" s="1884"/>
      <c r="K143" s="1884"/>
      <c r="L143" s="1884"/>
      <c r="M143" s="1884"/>
      <c r="N143" s="1884"/>
      <c r="O143" s="1884"/>
      <c r="P143" s="1884"/>
      <c r="Q143" s="1884"/>
      <c r="R143" s="1884"/>
      <c r="S143" s="1884"/>
      <c r="T143" s="1884"/>
      <c r="U143" s="1884"/>
      <c r="V143" s="1884"/>
      <c r="W143" s="1884"/>
      <c r="X143" s="1884"/>
      <c r="Y143" s="1884"/>
      <c r="Z143" s="1884"/>
      <c r="AA143" s="1884"/>
      <c r="AB143" s="1884"/>
      <c r="AC143" s="1884"/>
      <c r="AD143" s="1884"/>
      <c r="AE143" s="1884"/>
      <c r="AF143" s="1884"/>
      <c r="AG143" s="1884"/>
      <c r="AH143" s="1884"/>
      <c r="AI143" s="1884"/>
      <c r="AJ143" s="1884"/>
      <c r="AK143" s="1884"/>
      <c r="AL143" s="1884"/>
      <c r="AM143" s="1884"/>
      <c r="AN143" s="1884"/>
      <c r="AO143" s="1884"/>
      <c r="AP143" s="1884"/>
      <c r="AQ143" s="1884"/>
      <c r="AR143" s="1884"/>
    </row>
    <row r="144" spans="1:44" ht="30.6" hidden="1" customHeight="1" thickTop="1">
      <c r="B144" s="1885" t="s">
        <v>483</v>
      </c>
      <c r="C144" s="1885"/>
      <c r="D144" s="1885"/>
      <c r="E144" s="1885"/>
      <c r="F144" s="1885"/>
      <c r="G144" s="1885"/>
      <c r="H144" s="1885"/>
      <c r="I144" s="1885"/>
      <c r="J144" s="1885"/>
      <c r="K144" s="1885"/>
      <c r="L144" s="1885"/>
      <c r="M144" s="1885"/>
      <c r="N144" s="1885"/>
      <c r="O144" s="1885"/>
      <c r="P144" s="1885"/>
      <c r="Q144" s="1885"/>
      <c r="R144" s="1885"/>
      <c r="S144" s="1885"/>
      <c r="T144" s="1885"/>
      <c r="U144" s="1885"/>
      <c r="V144" s="1885"/>
      <c r="W144" s="1885"/>
      <c r="X144" s="1885"/>
      <c r="Y144" s="1885"/>
      <c r="Z144" s="1885"/>
      <c r="AA144" s="1885"/>
      <c r="AB144" s="1885"/>
      <c r="AC144" s="1885"/>
      <c r="AD144" s="1885"/>
      <c r="AE144" s="1885"/>
      <c r="AF144" s="1885"/>
      <c r="AG144" s="1885"/>
      <c r="AH144" s="1885"/>
      <c r="AI144" s="1885"/>
      <c r="AJ144" s="1885"/>
      <c r="AK144" s="1885"/>
      <c r="AL144" s="1885"/>
      <c r="AM144" s="1885"/>
      <c r="AN144" s="1885"/>
      <c r="AO144" s="1885"/>
      <c r="AP144" s="1885"/>
      <c r="AQ144" s="1885"/>
      <c r="AR144" s="1885"/>
    </row>
    <row r="145" spans="1:44" ht="30.6" hidden="1" customHeight="1" thickTop="1">
      <c r="A145" s="971" t="s">
        <v>126</v>
      </c>
      <c r="B145" s="1887" t="s">
        <v>484</v>
      </c>
      <c r="C145" s="1887"/>
      <c r="D145" s="1887"/>
      <c r="E145" s="1887"/>
      <c r="F145" s="1887"/>
      <c r="G145" s="1887"/>
      <c r="H145" s="1887"/>
      <c r="I145" s="1887"/>
      <c r="J145" s="1887"/>
      <c r="K145" s="1887"/>
      <c r="L145" s="1887"/>
      <c r="M145" s="1887"/>
      <c r="N145" s="1887"/>
      <c r="O145" s="1887"/>
      <c r="P145" s="1887"/>
      <c r="Q145" s="1887"/>
      <c r="R145" s="1887"/>
      <c r="S145" s="1887"/>
      <c r="T145" s="1887"/>
      <c r="U145" s="1887"/>
      <c r="V145" s="1887"/>
      <c r="W145" s="1887"/>
      <c r="X145" s="1887"/>
      <c r="Y145" s="1887"/>
      <c r="Z145" s="1887"/>
      <c r="AA145" s="1887"/>
      <c r="AB145" s="1887"/>
      <c r="AC145" s="1887"/>
      <c r="AD145" s="1887"/>
      <c r="AE145" s="1887"/>
      <c r="AF145" s="1887"/>
      <c r="AG145" s="1887"/>
      <c r="AH145" s="1887"/>
      <c r="AI145" s="1887"/>
      <c r="AJ145" s="1887"/>
      <c r="AK145" s="1887"/>
      <c r="AL145" s="1887"/>
      <c r="AM145" s="1887"/>
      <c r="AN145" s="1887"/>
      <c r="AO145" s="1887"/>
      <c r="AP145" s="1887"/>
      <c r="AQ145" s="1887"/>
      <c r="AR145" s="1887"/>
    </row>
    <row r="146" spans="1:44" ht="30.6" hidden="1" customHeight="1" thickTop="1">
      <c r="A146" s="972"/>
      <c r="B146" s="973">
        <v>20</v>
      </c>
      <c r="C146" s="973">
        <v>21</v>
      </c>
      <c r="D146" s="973">
        <v>22</v>
      </c>
      <c r="E146" s="973">
        <v>23</v>
      </c>
      <c r="F146" s="973">
        <v>24</v>
      </c>
      <c r="G146" s="973">
        <v>25</v>
      </c>
      <c r="H146" s="973">
        <v>26</v>
      </c>
      <c r="I146" s="973">
        <v>27</v>
      </c>
      <c r="J146" s="973">
        <v>28</v>
      </c>
      <c r="K146" s="973">
        <v>29</v>
      </c>
      <c r="L146" s="973">
        <v>30</v>
      </c>
      <c r="M146" s="973">
        <v>31</v>
      </c>
      <c r="N146" s="973">
        <v>32</v>
      </c>
      <c r="O146" s="973">
        <v>33</v>
      </c>
      <c r="P146" s="973">
        <v>34</v>
      </c>
      <c r="Q146" s="973">
        <v>35</v>
      </c>
      <c r="R146" s="973">
        <v>36</v>
      </c>
      <c r="S146" s="973">
        <v>37</v>
      </c>
      <c r="T146" s="973">
        <v>38</v>
      </c>
      <c r="U146" s="973">
        <v>39</v>
      </c>
      <c r="V146" s="973">
        <v>40</v>
      </c>
      <c r="W146" s="973">
        <v>41</v>
      </c>
      <c r="X146" s="973">
        <v>42</v>
      </c>
      <c r="Y146" s="973">
        <v>43</v>
      </c>
      <c r="Z146" s="973">
        <v>44</v>
      </c>
      <c r="AA146" s="973">
        <v>45</v>
      </c>
      <c r="AB146" s="973">
        <v>46</v>
      </c>
      <c r="AC146" s="973">
        <v>47</v>
      </c>
      <c r="AD146" s="973">
        <v>48</v>
      </c>
      <c r="AE146" s="973">
        <v>49</v>
      </c>
      <c r="AF146" s="973">
        <v>50</v>
      </c>
      <c r="AG146" s="973">
        <v>51</v>
      </c>
      <c r="AH146" s="973">
        <v>52</v>
      </c>
      <c r="AI146" s="973">
        <v>53</v>
      </c>
      <c r="AJ146" s="973">
        <v>54</v>
      </c>
      <c r="AK146" s="973">
        <v>55</v>
      </c>
      <c r="AL146" s="973">
        <v>56</v>
      </c>
      <c r="AM146" s="973">
        <v>57</v>
      </c>
      <c r="AN146" s="973">
        <v>58</v>
      </c>
      <c r="AO146" s="973">
        <v>59</v>
      </c>
      <c r="AP146" s="974">
        <v>60</v>
      </c>
      <c r="AQ146" s="974">
        <v>61</v>
      </c>
      <c r="AR146" s="975">
        <v>62</v>
      </c>
    </row>
    <row r="147" spans="1:44" ht="30.6" hidden="1" customHeight="1" thickTop="1">
      <c r="A147" s="976">
        <v>1</v>
      </c>
      <c r="B147" s="949">
        <v>1.35</v>
      </c>
      <c r="C147" s="949">
        <v>1.4</v>
      </c>
      <c r="D147" s="949">
        <v>1.44</v>
      </c>
      <c r="E147" s="949">
        <v>1.47</v>
      </c>
      <c r="F147" s="949">
        <v>1.5</v>
      </c>
      <c r="G147" s="949">
        <v>1.51</v>
      </c>
      <c r="H147" s="949">
        <v>1.53</v>
      </c>
      <c r="I147" s="949">
        <v>1.55</v>
      </c>
      <c r="J147" s="949">
        <v>1.57</v>
      </c>
      <c r="K147" s="949">
        <v>1.59</v>
      </c>
      <c r="L147" s="949">
        <v>1.63</v>
      </c>
      <c r="M147" s="949">
        <v>1.69</v>
      </c>
      <c r="N147" s="949">
        <v>1.76</v>
      </c>
      <c r="O147" s="949">
        <v>1.83</v>
      </c>
      <c r="P147" s="949">
        <v>1.91</v>
      </c>
      <c r="Q147" s="949">
        <v>2.0300000000000002</v>
      </c>
      <c r="R147" s="949">
        <v>2.1300000000000003</v>
      </c>
      <c r="S147" s="949">
        <v>2.2400000000000002</v>
      </c>
      <c r="T147" s="949">
        <v>2.36</v>
      </c>
      <c r="U147" s="949">
        <v>2.5</v>
      </c>
      <c r="V147" s="949">
        <v>2.63</v>
      </c>
      <c r="W147" s="949">
        <v>2.79</v>
      </c>
      <c r="X147" s="949">
        <v>2.97</v>
      </c>
      <c r="Y147" s="949">
        <v>3.16</v>
      </c>
      <c r="Z147" s="949">
        <v>3.37</v>
      </c>
      <c r="AA147" s="949">
        <v>3.6100000000000008</v>
      </c>
      <c r="AB147" s="949">
        <v>3.8600000000000008</v>
      </c>
      <c r="AC147" s="949">
        <v>4.1499999999999995</v>
      </c>
      <c r="AD147" s="949">
        <v>4.46</v>
      </c>
      <c r="AE147" s="949">
        <v>4.8</v>
      </c>
      <c r="AF147" s="950">
        <v>5.17</v>
      </c>
      <c r="AG147" s="949">
        <v>5.56</v>
      </c>
      <c r="AH147" s="949">
        <v>5.98</v>
      </c>
      <c r="AI147" s="949">
        <v>6.4300000000000015</v>
      </c>
      <c r="AJ147" s="949">
        <v>6.94</v>
      </c>
      <c r="AK147" s="949">
        <v>7.4899999999999984</v>
      </c>
      <c r="AL147" s="949">
        <v>8.11</v>
      </c>
      <c r="AM147" s="949">
        <v>8.7999999999999989</v>
      </c>
      <c r="AN147" s="949">
        <v>9.59</v>
      </c>
      <c r="AO147" s="949">
        <v>10.48</v>
      </c>
      <c r="AP147" s="951">
        <v>11.5</v>
      </c>
      <c r="AQ147" s="951">
        <v>12.65</v>
      </c>
      <c r="AR147" s="952">
        <v>13.96</v>
      </c>
    </row>
    <row r="148" spans="1:44" ht="30.6" hidden="1" customHeight="1" thickTop="1">
      <c r="A148" s="977">
        <v>2</v>
      </c>
      <c r="B148" s="954">
        <v>2.67</v>
      </c>
      <c r="C148" s="954">
        <v>2.77</v>
      </c>
      <c r="D148" s="954">
        <v>2.84</v>
      </c>
      <c r="E148" s="954">
        <v>2.9</v>
      </c>
      <c r="F148" s="954">
        <v>2.94</v>
      </c>
      <c r="G148" s="954">
        <v>2.97</v>
      </c>
      <c r="H148" s="954">
        <v>3</v>
      </c>
      <c r="I148" s="954">
        <v>3.03</v>
      </c>
      <c r="J148" s="954">
        <v>3.09</v>
      </c>
      <c r="K148" s="954">
        <v>3.1500000000000004</v>
      </c>
      <c r="L148" s="954">
        <v>3.2300000000000004</v>
      </c>
      <c r="M148" s="954">
        <v>3.35</v>
      </c>
      <c r="N148" s="954">
        <v>3.49</v>
      </c>
      <c r="O148" s="954">
        <v>3.6400000000000006</v>
      </c>
      <c r="P148" s="954">
        <v>3.82</v>
      </c>
      <c r="Q148" s="954">
        <v>4.0100000000000007</v>
      </c>
      <c r="R148" s="954">
        <v>4.22</v>
      </c>
      <c r="S148" s="954">
        <v>4.45</v>
      </c>
      <c r="T148" s="954">
        <v>4.7</v>
      </c>
      <c r="U148" s="954">
        <v>4.96</v>
      </c>
      <c r="V148" s="954">
        <v>5.25</v>
      </c>
      <c r="W148" s="954">
        <v>5.57</v>
      </c>
      <c r="X148" s="954">
        <v>5.91</v>
      </c>
      <c r="Y148" s="954">
        <v>6.3000000000000007</v>
      </c>
      <c r="Z148" s="954">
        <v>6.73</v>
      </c>
      <c r="AA148" s="954">
        <v>7.2099999999999991</v>
      </c>
      <c r="AB148" s="954">
        <v>7.73</v>
      </c>
      <c r="AC148" s="954">
        <v>8.3000000000000007</v>
      </c>
      <c r="AD148" s="954">
        <v>8.93</v>
      </c>
      <c r="AE148" s="954">
        <v>9.6100000000000012</v>
      </c>
      <c r="AF148" s="955">
        <v>10.35</v>
      </c>
      <c r="AG148" s="954">
        <v>11.14</v>
      </c>
      <c r="AH148" s="954">
        <v>12</v>
      </c>
      <c r="AI148" s="954">
        <v>12.93</v>
      </c>
      <c r="AJ148" s="954">
        <v>13.940000000000003</v>
      </c>
      <c r="AK148" s="954">
        <v>15.08</v>
      </c>
      <c r="AL148" s="954">
        <v>16.34</v>
      </c>
      <c r="AM148" s="954">
        <v>17.760000000000002</v>
      </c>
      <c r="AN148" s="954">
        <v>19.37</v>
      </c>
      <c r="AO148" s="954">
        <v>21.21</v>
      </c>
      <c r="AP148" s="956">
        <v>23.3</v>
      </c>
      <c r="AQ148" s="956">
        <v>25.68</v>
      </c>
      <c r="AR148" s="957">
        <v>28.370000000000005</v>
      </c>
    </row>
    <row r="149" spans="1:44" ht="30.6" hidden="1" customHeight="1" thickTop="1">
      <c r="A149" s="977">
        <v>3</v>
      </c>
      <c r="B149" s="954">
        <v>4.05</v>
      </c>
      <c r="C149" s="954">
        <v>4.18</v>
      </c>
      <c r="D149" s="954">
        <v>4.29</v>
      </c>
      <c r="E149" s="954">
        <v>4.3699999999999992</v>
      </c>
      <c r="F149" s="954">
        <v>4.43</v>
      </c>
      <c r="G149" s="954">
        <v>4.4800000000000004</v>
      </c>
      <c r="H149" s="954">
        <v>4.5200000000000005</v>
      </c>
      <c r="I149" s="954">
        <v>4.58</v>
      </c>
      <c r="J149" s="954">
        <v>4.66</v>
      </c>
      <c r="K149" s="954">
        <v>4.7700000000000005</v>
      </c>
      <c r="L149" s="954">
        <v>4.8999999999999995</v>
      </c>
      <c r="M149" s="954">
        <v>5.08</v>
      </c>
      <c r="N149" s="954">
        <v>5.3</v>
      </c>
      <c r="O149" s="954">
        <v>5.54</v>
      </c>
      <c r="P149" s="954">
        <v>5.81</v>
      </c>
      <c r="Q149" s="954">
        <v>6.11</v>
      </c>
      <c r="R149" s="954">
        <v>6.4300000000000015</v>
      </c>
      <c r="S149" s="954">
        <v>6.7799999999999985</v>
      </c>
      <c r="T149" s="954">
        <v>7.17</v>
      </c>
      <c r="U149" s="954">
        <v>7.5700000000000012</v>
      </c>
      <c r="V149" s="954">
        <v>8.0200000000000014</v>
      </c>
      <c r="W149" s="954">
        <v>8.5</v>
      </c>
      <c r="X149" s="954">
        <v>9.06</v>
      </c>
      <c r="Y149" s="954">
        <v>9.66</v>
      </c>
      <c r="Z149" s="954">
        <v>10.33</v>
      </c>
      <c r="AA149" s="954">
        <v>11.07</v>
      </c>
      <c r="AB149" s="954">
        <v>11.88</v>
      </c>
      <c r="AC149" s="954">
        <v>12.77</v>
      </c>
      <c r="AD149" s="954">
        <v>13.75</v>
      </c>
      <c r="AE149" s="954">
        <v>14.79</v>
      </c>
      <c r="AF149" s="955">
        <v>15.93</v>
      </c>
      <c r="AG149" s="954">
        <v>17.16</v>
      </c>
      <c r="AH149" s="954">
        <v>18.48</v>
      </c>
      <c r="AI149" s="954">
        <v>19.93</v>
      </c>
      <c r="AJ149" s="954">
        <v>21.53</v>
      </c>
      <c r="AK149" s="954">
        <v>23.299999999999997</v>
      </c>
      <c r="AL149" s="954">
        <v>25.29</v>
      </c>
      <c r="AM149" s="954">
        <v>27.540000000000006</v>
      </c>
      <c r="AN149" s="954">
        <v>30.1</v>
      </c>
      <c r="AO149" s="954">
        <v>33.019999999999996</v>
      </c>
      <c r="AP149" s="956">
        <v>36.349999999999994</v>
      </c>
      <c r="AQ149" s="956">
        <v>40.129999999999995</v>
      </c>
      <c r="AR149" s="957">
        <v>44.430000000000007</v>
      </c>
    </row>
    <row r="150" spans="1:44" ht="30.6" hidden="1" customHeight="1" thickTop="1">
      <c r="A150" s="977">
        <v>4</v>
      </c>
      <c r="B150" s="954">
        <v>4.63</v>
      </c>
      <c r="C150" s="954">
        <v>4.7700000000000005</v>
      </c>
      <c r="D150" s="954">
        <v>4.8800000000000008</v>
      </c>
      <c r="E150" s="954">
        <v>4.96</v>
      </c>
      <c r="F150" s="954">
        <v>5.03</v>
      </c>
      <c r="G150" s="954">
        <v>5.08</v>
      </c>
      <c r="H150" s="954">
        <v>5.14</v>
      </c>
      <c r="I150" s="954">
        <v>5.22</v>
      </c>
      <c r="J150" s="954">
        <v>5.32</v>
      </c>
      <c r="K150" s="954">
        <v>5.4499999999999993</v>
      </c>
      <c r="L150" s="954">
        <v>5.62</v>
      </c>
      <c r="M150" s="954">
        <v>5.83</v>
      </c>
      <c r="N150" s="954">
        <v>6.09</v>
      </c>
      <c r="O150" s="954">
        <v>6.37</v>
      </c>
      <c r="P150" s="954">
        <v>6.7</v>
      </c>
      <c r="Q150" s="954">
        <v>7.0399999999999991</v>
      </c>
      <c r="R150" s="954">
        <v>7.4099999999999993</v>
      </c>
      <c r="S150" s="954">
        <v>7.82</v>
      </c>
      <c r="T150" s="954">
        <v>8.26</v>
      </c>
      <c r="U150" s="954">
        <v>8.74</v>
      </c>
      <c r="V150" s="954">
        <v>9.26</v>
      </c>
      <c r="W150" s="954">
        <v>9.84</v>
      </c>
      <c r="X150" s="954">
        <v>10.48</v>
      </c>
      <c r="Y150" s="954">
        <v>11.18</v>
      </c>
      <c r="Z150" s="954">
        <v>11.97</v>
      </c>
      <c r="AA150" s="954">
        <v>12.83</v>
      </c>
      <c r="AB150" s="954">
        <v>13.78</v>
      </c>
      <c r="AC150" s="954">
        <v>14.83</v>
      </c>
      <c r="AD150" s="954">
        <v>15.95</v>
      </c>
      <c r="AE150" s="954">
        <v>17.170000000000002</v>
      </c>
      <c r="AF150" s="955">
        <v>18.490000000000002</v>
      </c>
      <c r="AG150" s="954">
        <v>19.920000000000002</v>
      </c>
      <c r="AH150" s="954">
        <v>21.48</v>
      </c>
      <c r="AI150" s="954">
        <v>23.17</v>
      </c>
      <c r="AJ150" s="954">
        <v>25.04</v>
      </c>
      <c r="AK150" s="954">
        <v>27.13</v>
      </c>
      <c r="AL150" s="954">
        <v>29.489999999999995</v>
      </c>
      <c r="AM150" s="954">
        <v>32.159999999999997</v>
      </c>
      <c r="AN150" s="954">
        <v>35.19</v>
      </c>
      <c r="AO150" s="954">
        <v>38.650000000000006</v>
      </c>
      <c r="AP150" s="956">
        <v>42.59</v>
      </c>
      <c r="AQ150" s="956">
        <v>47.07</v>
      </c>
      <c r="AR150" s="957">
        <v>0</v>
      </c>
    </row>
    <row r="151" spans="1:44" ht="30.6" hidden="1" customHeight="1" thickTop="1">
      <c r="A151" s="977">
        <v>5</v>
      </c>
      <c r="B151" s="954">
        <v>5.88</v>
      </c>
      <c r="C151" s="954">
        <v>6.04</v>
      </c>
      <c r="D151" s="954">
        <v>6.17</v>
      </c>
      <c r="E151" s="954">
        <v>6.26</v>
      </c>
      <c r="F151" s="954">
        <v>6.34</v>
      </c>
      <c r="G151" s="954">
        <v>6.41</v>
      </c>
      <c r="H151" s="954">
        <v>6.5</v>
      </c>
      <c r="I151" s="954">
        <v>6.61</v>
      </c>
      <c r="J151" s="954">
        <v>6.75</v>
      </c>
      <c r="K151" s="954">
        <v>6.93</v>
      </c>
      <c r="L151" s="954">
        <v>7.17</v>
      </c>
      <c r="M151" s="954">
        <v>7.44</v>
      </c>
      <c r="N151" s="954">
        <v>7.7799999999999985</v>
      </c>
      <c r="O151" s="954">
        <v>8.16</v>
      </c>
      <c r="P151" s="954">
        <v>8.57</v>
      </c>
      <c r="Q151" s="954">
        <v>9.02</v>
      </c>
      <c r="R151" s="954">
        <v>9.5</v>
      </c>
      <c r="S151" s="954">
        <v>10.029999999999999</v>
      </c>
      <c r="T151" s="954">
        <v>10.6</v>
      </c>
      <c r="U151" s="954">
        <v>11.22</v>
      </c>
      <c r="V151" s="954">
        <v>11.91</v>
      </c>
      <c r="W151" s="954">
        <v>12.66</v>
      </c>
      <c r="X151" s="954">
        <v>13.5</v>
      </c>
      <c r="Y151" s="954">
        <v>14.419999999999998</v>
      </c>
      <c r="Z151" s="954">
        <v>15.440000000000003</v>
      </c>
      <c r="AA151" s="954">
        <v>16.57</v>
      </c>
      <c r="AB151" s="954">
        <v>17.810000000000002</v>
      </c>
      <c r="AC151" s="954">
        <v>19.149999999999999</v>
      </c>
      <c r="AD151" s="954">
        <v>20.63</v>
      </c>
      <c r="AE151" s="954">
        <v>22.21</v>
      </c>
      <c r="AF151" s="955">
        <v>23.93</v>
      </c>
      <c r="AG151" s="954">
        <v>25.779999999999994</v>
      </c>
      <c r="AH151" s="954">
        <v>27.81</v>
      </c>
      <c r="AI151" s="954">
        <v>30.04</v>
      </c>
      <c r="AJ151" s="954">
        <v>32.51</v>
      </c>
      <c r="AK151" s="954">
        <v>35.29</v>
      </c>
      <c r="AL151" s="954">
        <v>38.42</v>
      </c>
      <c r="AM151" s="954">
        <v>41.97</v>
      </c>
      <c r="AN151" s="954">
        <v>46.02</v>
      </c>
      <c r="AO151" s="954">
        <v>50.63</v>
      </c>
      <c r="AP151" s="956">
        <v>55.88</v>
      </c>
      <c r="AQ151" s="956">
        <v>0</v>
      </c>
      <c r="AR151" s="957">
        <v>0</v>
      </c>
    </row>
    <row r="152" spans="1:44" ht="30.6" hidden="1" customHeight="1" thickTop="1">
      <c r="A152" s="977">
        <v>6</v>
      </c>
      <c r="B152" s="954">
        <v>7.15</v>
      </c>
      <c r="C152" s="954">
        <v>7.34</v>
      </c>
      <c r="D152" s="954">
        <v>7.48</v>
      </c>
      <c r="E152" s="954">
        <v>7.5900000000000007</v>
      </c>
      <c r="F152" s="954">
        <v>7.69</v>
      </c>
      <c r="G152" s="954">
        <v>7.7799999999999985</v>
      </c>
      <c r="H152" s="954">
        <v>7.9</v>
      </c>
      <c r="I152" s="954">
        <v>8.0300000000000011</v>
      </c>
      <c r="J152" s="954">
        <v>8.23</v>
      </c>
      <c r="K152" s="954">
        <v>8.48</v>
      </c>
      <c r="L152" s="954">
        <v>8.7799999999999994</v>
      </c>
      <c r="M152" s="954">
        <v>9.14</v>
      </c>
      <c r="N152" s="954">
        <v>9.56</v>
      </c>
      <c r="O152" s="954">
        <v>10.029999999999999</v>
      </c>
      <c r="P152" s="954">
        <v>10.54</v>
      </c>
      <c r="Q152" s="954">
        <v>11.1</v>
      </c>
      <c r="R152" s="954">
        <v>11.7</v>
      </c>
      <c r="S152" s="954">
        <v>12.37</v>
      </c>
      <c r="T152" s="954">
        <v>13.079999999999998</v>
      </c>
      <c r="U152" s="954">
        <v>13.86</v>
      </c>
      <c r="V152" s="954">
        <v>14.71</v>
      </c>
      <c r="W152" s="954">
        <v>15.67</v>
      </c>
      <c r="X152" s="954">
        <v>16.71</v>
      </c>
      <c r="Y152" s="954">
        <v>17.88</v>
      </c>
      <c r="Z152" s="954">
        <v>19.169999999999998</v>
      </c>
      <c r="AA152" s="954">
        <v>20.57</v>
      </c>
      <c r="AB152" s="954">
        <v>22.12</v>
      </c>
      <c r="AC152" s="954">
        <v>23.81</v>
      </c>
      <c r="AD152" s="954">
        <v>25.63</v>
      </c>
      <c r="AE152" s="954">
        <v>27.62</v>
      </c>
      <c r="AF152" s="955">
        <v>29.769999999999996</v>
      </c>
      <c r="AG152" s="954">
        <v>32.099999999999994</v>
      </c>
      <c r="AH152" s="954">
        <v>34.659999999999997</v>
      </c>
      <c r="AI152" s="954">
        <v>37.49</v>
      </c>
      <c r="AJ152" s="954">
        <v>40.629999999999995</v>
      </c>
      <c r="AK152" s="954">
        <v>44.169999999999987</v>
      </c>
      <c r="AL152" s="954">
        <v>48.17</v>
      </c>
      <c r="AM152" s="954">
        <v>52.73</v>
      </c>
      <c r="AN152" s="954">
        <v>57.92</v>
      </c>
      <c r="AO152" s="954">
        <v>63.83</v>
      </c>
      <c r="AP152" s="956">
        <v>0</v>
      </c>
      <c r="AQ152" s="956">
        <v>0</v>
      </c>
      <c r="AR152" s="957">
        <v>0</v>
      </c>
    </row>
    <row r="153" spans="1:44" ht="30.6" hidden="1" customHeight="1" thickTop="1">
      <c r="A153" s="977">
        <v>7</v>
      </c>
      <c r="B153" s="954">
        <v>7.84</v>
      </c>
      <c r="C153" s="954">
        <v>8.0300000000000011</v>
      </c>
      <c r="D153" s="954">
        <v>8.18</v>
      </c>
      <c r="E153" s="954">
        <v>8.3000000000000007</v>
      </c>
      <c r="F153" s="954">
        <v>8.42</v>
      </c>
      <c r="G153" s="954">
        <v>8.5400000000000009</v>
      </c>
      <c r="H153" s="954">
        <v>8.67</v>
      </c>
      <c r="I153" s="954">
        <v>8.85</v>
      </c>
      <c r="J153" s="954">
        <v>9.08</v>
      </c>
      <c r="K153" s="954">
        <v>9.3699999999999992</v>
      </c>
      <c r="L153" s="954">
        <v>9.7100000000000009</v>
      </c>
      <c r="M153" s="954">
        <v>10.130000000000001</v>
      </c>
      <c r="N153" s="954">
        <v>10.61</v>
      </c>
      <c r="O153" s="954">
        <v>11.13</v>
      </c>
      <c r="P153" s="954">
        <v>11.7</v>
      </c>
      <c r="Q153" s="954">
        <v>12.34</v>
      </c>
      <c r="R153" s="954">
        <v>13.020000000000003</v>
      </c>
      <c r="S153" s="954">
        <v>13.77</v>
      </c>
      <c r="T153" s="954">
        <v>14.57</v>
      </c>
      <c r="U153" s="954">
        <v>15.45</v>
      </c>
      <c r="V153" s="954">
        <v>16.43</v>
      </c>
      <c r="W153" s="954">
        <v>17.5</v>
      </c>
      <c r="X153" s="954">
        <v>18.689999999999998</v>
      </c>
      <c r="Y153" s="954">
        <v>20.010000000000002</v>
      </c>
      <c r="Z153" s="954">
        <v>21.450000000000003</v>
      </c>
      <c r="AA153" s="954">
        <v>23.029999999999994</v>
      </c>
      <c r="AB153" s="954">
        <v>24.78</v>
      </c>
      <c r="AC153" s="954">
        <v>26.67</v>
      </c>
      <c r="AD153" s="954">
        <v>28.73</v>
      </c>
      <c r="AE153" s="954">
        <v>30.96</v>
      </c>
      <c r="AF153" s="955">
        <v>33.380000000000003</v>
      </c>
      <c r="AG153" s="954">
        <v>36.03</v>
      </c>
      <c r="AH153" s="954">
        <v>38.930000000000007</v>
      </c>
      <c r="AI153" s="954">
        <v>42.15</v>
      </c>
      <c r="AJ153" s="954">
        <v>45.75</v>
      </c>
      <c r="AK153" s="954">
        <v>49.8</v>
      </c>
      <c r="AL153" s="954">
        <v>54.39</v>
      </c>
      <c r="AM153" s="954">
        <v>59.63</v>
      </c>
      <c r="AN153" s="954">
        <v>65.58</v>
      </c>
      <c r="AO153" s="954">
        <v>0</v>
      </c>
      <c r="AP153" s="956">
        <v>0</v>
      </c>
      <c r="AQ153" s="956">
        <v>0</v>
      </c>
      <c r="AR153" s="957">
        <v>0</v>
      </c>
    </row>
    <row r="154" spans="1:44" ht="30.6" hidden="1" customHeight="1" thickTop="1">
      <c r="A154" s="977">
        <v>8</v>
      </c>
      <c r="B154" s="954">
        <v>9.09</v>
      </c>
      <c r="C154" s="954">
        <v>9.2899999999999991</v>
      </c>
      <c r="D154" s="954">
        <v>9.4600000000000009</v>
      </c>
      <c r="E154" s="954">
        <v>9.6</v>
      </c>
      <c r="F154" s="954">
        <v>9.73</v>
      </c>
      <c r="G154" s="954">
        <v>9.8899999999999988</v>
      </c>
      <c r="H154" s="954">
        <v>10.06</v>
      </c>
      <c r="I154" s="954">
        <v>10.3</v>
      </c>
      <c r="J154" s="954">
        <v>10.58</v>
      </c>
      <c r="K154" s="954">
        <v>10.94</v>
      </c>
      <c r="L154" s="954">
        <v>11.37</v>
      </c>
      <c r="M154" s="954">
        <v>11.860000000000003</v>
      </c>
      <c r="N154" s="954">
        <v>12.43</v>
      </c>
      <c r="O154" s="954">
        <v>13.05</v>
      </c>
      <c r="P154" s="954">
        <v>13.75</v>
      </c>
      <c r="Q154" s="954">
        <v>14.49</v>
      </c>
      <c r="R154" s="954">
        <v>15.3</v>
      </c>
      <c r="S154" s="954">
        <v>16.18</v>
      </c>
      <c r="T154" s="954">
        <v>17.149999999999999</v>
      </c>
      <c r="U154" s="954">
        <v>18.21</v>
      </c>
      <c r="V154" s="954">
        <v>19.38</v>
      </c>
      <c r="W154" s="954">
        <v>20.67</v>
      </c>
      <c r="X154" s="954">
        <v>22.1</v>
      </c>
      <c r="Y154" s="954">
        <v>23.66</v>
      </c>
      <c r="Z154" s="954">
        <v>25.4</v>
      </c>
      <c r="AA154" s="954">
        <v>27.3</v>
      </c>
      <c r="AB154" s="954">
        <v>29.36</v>
      </c>
      <c r="AC154" s="954">
        <v>31.619999999999994</v>
      </c>
      <c r="AD154" s="954">
        <v>34.07</v>
      </c>
      <c r="AE154" s="954">
        <v>36.730000000000004</v>
      </c>
      <c r="AF154" s="955">
        <v>39.629999999999995</v>
      </c>
      <c r="AG154" s="954">
        <v>42.809999999999988</v>
      </c>
      <c r="AH154" s="954">
        <v>46.32</v>
      </c>
      <c r="AI154" s="954">
        <v>50.23</v>
      </c>
      <c r="AJ154" s="954">
        <v>54.61</v>
      </c>
      <c r="AK154" s="954">
        <v>59.559999999999988</v>
      </c>
      <c r="AL154" s="954">
        <v>65.179999999999993</v>
      </c>
      <c r="AM154" s="954">
        <v>71.570000000000007</v>
      </c>
      <c r="AN154" s="954">
        <v>0</v>
      </c>
      <c r="AO154" s="954">
        <v>0</v>
      </c>
      <c r="AP154" s="956">
        <v>0</v>
      </c>
      <c r="AQ154" s="956">
        <v>0</v>
      </c>
      <c r="AR154" s="957">
        <v>0</v>
      </c>
    </row>
    <row r="155" spans="1:44" ht="30.6" hidden="1" customHeight="1" thickTop="1">
      <c r="A155" s="977">
        <v>9</v>
      </c>
      <c r="B155" s="954">
        <v>10.35</v>
      </c>
      <c r="C155" s="954">
        <v>10.57</v>
      </c>
      <c r="D155" s="954">
        <v>10.76</v>
      </c>
      <c r="E155" s="954">
        <v>10.93</v>
      </c>
      <c r="F155" s="954">
        <v>11.1</v>
      </c>
      <c r="G155" s="954">
        <v>11.29</v>
      </c>
      <c r="H155" s="954">
        <v>11.51</v>
      </c>
      <c r="I155" s="954">
        <v>11.8</v>
      </c>
      <c r="J155" s="954">
        <v>12.16</v>
      </c>
      <c r="K155" s="954">
        <v>12.59</v>
      </c>
      <c r="L155" s="954">
        <v>13.100000000000001</v>
      </c>
      <c r="M155" s="954">
        <v>13.68</v>
      </c>
      <c r="N155" s="954">
        <v>14.35</v>
      </c>
      <c r="O155" s="954">
        <v>15.090000000000002</v>
      </c>
      <c r="P155" s="954">
        <v>15.89</v>
      </c>
      <c r="Q155" s="954">
        <v>16.759999999999998</v>
      </c>
      <c r="R155" s="954">
        <v>17.72</v>
      </c>
      <c r="S155" s="954">
        <v>18.760000000000002</v>
      </c>
      <c r="T155" s="954">
        <v>19.899999999999999</v>
      </c>
      <c r="U155" s="954">
        <v>21.15</v>
      </c>
      <c r="V155" s="954">
        <v>22.52</v>
      </c>
      <c r="W155" s="954">
        <v>24.04</v>
      </c>
      <c r="X155" s="954">
        <v>25.73</v>
      </c>
      <c r="Y155" s="954">
        <v>27.57</v>
      </c>
      <c r="Z155" s="954">
        <v>29.609999999999996</v>
      </c>
      <c r="AA155" s="954">
        <v>31.83</v>
      </c>
      <c r="AB155" s="954">
        <v>34.26</v>
      </c>
      <c r="AC155" s="954">
        <v>36.910000000000004</v>
      </c>
      <c r="AD155" s="954">
        <v>39.79</v>
      </c>
      <c r="AE155" s="954">
        <v>42.93</v>
      </c>
      <c r="AF155" s="955">
        <v>46.37</v>
      </c>
      <c r="AG155" s="954">
        <v>50.16</v>
      </c>
      <c r="AH155" s="954">
        <v>54.35</v>
      </c>
      <c r="AI155" s="954">
        <v>59.02</v>
      </c>
      <c r="AJ155" s="954">
        <v>64.290000000000006</v>
      </c>
      <c r="AK155" s="954">
        <v>70.240000000000009</v>
      </c>
      <c r="AL155" s="954">
        <v>77.02</v>
      </c>
      <c r="AM155" s="954">
        <v>0</v>
      </c>
      <c r="AN155" s="954">
        <v>0</v>
      </c>
      <c r="AO155" s="954">
        <v>0</v>
      </c>
      <c r="AP155" s="956">
        <v>0</v>
      </c>
      <c r="AQ155" s="956">
        <v>0</v>
      </c>
      <c r="AR155" s="957">
        <v>0</v>
      </c>
    </row>
    <row r="156" spans="1:44" ht="30.6" hidden="1" customHeight="1" thickTop="1">
      <c r="A156" s="977">
        <v>10</v>
      </c>
      <c r="B156" s="954">
        <v>11.64</v>
      </c>
      <c r="C156" s="954">
        <v>11.88</v>
      </c>
      <c r="D156" s="954">
        <v>12.1</v>
      </c>
      <c r="E156" s="954">
        <v>12.3</v>
      </c>
      <c r="F156" s="954">
        <v>12.5</v>
      </c>
      <c r="G156" s="954">
        <v>12.74</v>
      </c>
      <c r="H156" s="954">
        <v>13.020000000000003</v>
      </c>
      <c r="I156" s="954">
        <v>13.37</v>
      </c>
      <c r="J156" s="954">
        <v>13.8</v>
      </c>
      <c r="K156" s="954">
        <v>14.31</v>
      </c>
      <c r="L156" s="954">
        <v>14.909999999999998</v>
      </c>
      <c r="M156" s="954">
        <v>15.600000000000001</v>
      </c>
      <c r="N156" s="954">
        <v>16.37</v>
      </c>
      <c r="O156" s="954">
        <v>17.21</v>
      </c>
      <c r="P156" s="954">
        <v>18.150000000000002</v>
      </c>
      <c r="Q156" s="954">
        <v>19.169999999999998</v>
      </c>
      <c r="R156" s="954">
        <v>20.27</v>
      </c>
      <c r="S156" s="954">
        <v>21.49</v>
      </c>
      <c r="T156" s="954">
        <v>22.82</v>
      </c>
      <c r="U156" s="954">
        <v>24.28</v>
      </c>
      <c r="V156" s="954">
        <v>25.89</v>
      </c>
      <c r="W156" s="954">
        <v>27.659999999999997</v>
      </c>
      <c r="X156" s="954">
        <v>29.609999999999996</v>
      </c>
      <c r="Y156" s="954">
        <v>31.770000000000003</v>
      </c>
      <c r="Z156" s="954">
        <v>34.120000000000005</v>
      </c>
      <c r="AA156" s="954">
        <v>36.700000000000003</v>
      </c>
      <c r="AB156" s="954">
        <v>39.53</v>
      </c>
      <c r="AC156" s="954">
        <v>42.6</v>
      </c>
      <c r="AD156" s="954">
        <v>45.96</v>
      </c>
      <c r="AE156" s="954">
        <v>49.63</v>
      </c>
      <c r="AF156" s="955">
        <v>53.66</v>
      </c>
      <c r="AG156" s="954">
        <v>58.11</v>
      </c>
      <c r="AH156" s="954">
        <v>63.05</v>
      </c>
      <c r="AI156" s="954">
        <v>68.610000000000014</v>
      </c>
      <c r="AJ156" s="954">
        <v>74.86</v>
      </c>
      <c r="AK156" s="954">
        <v>81.97</v>
      </c>
      <c r="AL156" s="954">
        <v>0</v>
      </c>
      <c r="AM156" s="954">
        <v>0</v>
      </c>
      <c r="AN156" s="954">
        <v>0</v>
      </c>
      <c r="AO156" s="954">
        <v>0</v>
      </c>
      <c r="AP156" s="956">
        <v>0</v>
      </c>
      <c r="AQ156" s="956">
        <v>0</v>
      </c>
      <c r="AR156" s="957">
        <v>0</v>
      </c>
    </row>
    <row r="157" spans="1:44" ht="30.6" hidden="1" customHeight="1" thickTop="1">
      <c r="A157" s="977">
        <v>11</v>
      </c>
      <c r="B157" s="954">
        <v>12.96</v>
      </c>
      <c r="C157" s="954">
        <v>13.23</v>
      </c>
      <c r="D157" s="954">
        <v>13.47</v>
      </c>
      <c r="E157" s="954">
        <v>13.7</v>
      </c>
      <c r="F157" s="954">
        <v>13.96</v>
      </c>
      <c r="G157" s="954">
        <v>14.239999999999998</v>
      </c>
      <c r="H157" s="954">
        <v>14.6</v>
      </c>
      <c r="I157" s="954">
        <v>15.010000000000002</v>
      </c>
      <c r="J157" s="954">
        <v>15.520000000000003</v>
      </c>
      <c r="K157" s="954">
        <v>16.119999999999997</v>
      </c>
      <c r="L157" s="954">
        <v>16.82</v>
      </c>
      <c r="M157" s="954">
        <v>17.61</v>
      </c>
      <c r="N157" s="954">
        <v>18.490000000000002</v>
      </c>
      <c r="O157" s="954">
        <v>19.47</v>
      </c>
      <c r="P157" s="954">
        <v>20.53</v>
      </c>
      <c r="Q157" s="954">
        <v>21.71</v>
      </c>
      <c r="R157" s="954">
        <v>22.98</v>
      </c>
      <c r="S157" s="954">
        <v>24.39</v>
      </c>
      <c r="T157" s="954">
        <v>25.91</v>
      </c>
      <c r="U157" s="954">
        <v>27.61</v>
      </c>
      <c r="V157" s="954">
        <v>29.46</v>
      </c>
      <c r="W157" s="954">
        <v>31.51</v>
      </c>
      <c r="X157" s="954">
        <v>33.769999999999996</v>
      </c>
      <c r="Y157" s="954">
        <v>36.24</v>
      </c>
      <c r="Z157" s="954">
        <v>38.959999999999994</v>
      </c>
      <c r="AA157" s="954">
        <v>41.92</v>
      </c>
      <c r="AB157" s="954">
        <v>45.17</v>
      </c>
      <c r="AC157" s="954">
        <v>48.7</v>
      </c>
      <c r="AD157" s="954">
        <v>52.59</v>
      </c>
      <c r="AE157" s="954">
        <v>56.84</v>
      </c>
      <c r="AF157" s="955">
        <v>61.539999999999992</v>
      </c>
      <c r="AG157" s="954">
        <v>66.739999999999995</v>
      </c>
      <c r="AH157" s="954">
        <v>72.56</v>
      </c>
      <c r="AI157" s="954">
        <v>79.08</v>
      </c>
      <c r="AJ157" s="954">
        <v>86.46</v>
      </c>
      <c r="AK157" s="954">
        <v>0</v>
      </c>
      <c r="AL157" s="954">
        <v>0</v>
      </c>
      <c r="AM157" s="954">
        <v>0</v>
      </c>
      <c r="AN157" s="954">
        <v>0</v>
      </c>
      <c r="AO157" s="954">
        <v>0</v>
      </c>
      <c r="AP157" s="956">
        <v>0</v>
      </c>
      <c r="AQ157" s="956">
        <v>0</v>
      </c>
      <c r="AR157" s="957">
        <v>0</v>
      </c>
    </row>
    <row r="158" spans="1:44" ht="30.6" hidden="1" customHeight="1" thickTop="1">
      <c r="A158" s="977">
        <v>12</v>
      </c>
      <c r="B158" s="954">
        <v>14.3</v>
      </c>
      <c r="C158" s="954">
        <v>14.610000000000003</v>
      </c>
      <c r="D158" s="954">
        <v>14.89</v>
      </c>
      <c r="E158" s="954">
        <v>15.170000000000002</v>
      </c>
      <c r="F158" s="954">
        <v>15.47</v>
      </c>
      <c r="G158" s="954">
        <v>15.829999999999998</v>
      </c>
      <c r="H158" s="954">
        <v>16.23</v>
      </c>
      <c r="I158" s="954">
        <v>16.729999999999997</v>
      </c>
      <c r="J158" s="954">
        <v>17.32</v>
      </c>
      <c r="K158" s="954">
        <v>18.02</v>
      </c>
      <c r="L158" s="954">
        <v>18.82</v>
      </c>
      <c r="M158" s="954">
        <v>19.72</v>
      </c>
      <c r="N158" s="954">
        <v>20.72</v>
      </c>
      <c r="O158" s="954">
        <v>21.84</v>
      </c>
      <c r="P158" s="954">
        <v>23.07</v>
      </c>
      <c r="Q158" s="954">
        <v>24.41</v>
      </c>
      <c r="R158" s="954">
        <v>25.86</v>
      </c>
      <c r="S158" s="954">
        <v>27.47</v>
      </c>
      <c r="T158" s="954">
        <v>29.220000000000006</v>
      </c>
      <c r="U158" s="954">
        <v>31.159999999999997</v>
      </c>
      <c r="V158" s="954">
        <v>33.29</v>
      </c>
      <c r="W158" s="954">
        <v>35.629999999999995</v>
      </c>
      <c r="X158" s="954">
        <v>38.200000000000003</v>
      </c>
      <c r="Y158" s="954">
        <v>41.03</v>
      </c>
      <c r="Z158" s="954">
        <v>44.12</v>
      </c>
      <c r="AA158" s="954">
        <v>47.5</v>
      </c>
      <c r="AB158" s="954">
        <v>51.22</v>
      </c>
      <c r="AC158" s="954">
        <v>55.28</v>
      </c>
      <c r="AD158" s="954">
        <v>59.74</v>
      </c>
      <c r="AE158" s="954">
        <v>64.64</v>
      </c>
      <c r="AF158" s="955">
        <v>70.089999999999989</v>
      </c>
      <c r="AG158" s="954">
        <v>76.14</v>
      </c>
      <c r="AH158" s="954">
        <v>82.91</v>
      </c>
      <c r="AI158" s="954">
        <v>90.55</v>
      </c>
      <c r="AJ158" s="954">
        <v>0</v>
      </c>
      <c r="AK158" s="954">
        <v>0</v>
      </c>
      <c r="AL158" s="954">
        <v>0</v>
      </c>
      <c r="AM158" s="954">
        <v>0</v>
      </c>
      <c r="AN158" s="954">
        <v>0</v>
      </c>
      <c r="AO158" s="954">
        <v>0</v>
      </c>
      <c r="AP158" s="956">
        <v>0</v>
      </c>
      <c r="AQ158" s="956">
        <v>0</v>
      </c>
      <c r="AR158" s="957">
        <v>0</v>
      </c>
    </row>
    <row r="159" spans="1:44" ht="30.6" hidden="1" customHeight="1" thickTop="1">
      <c r="A159" s="977">
        <v>13</v>
      </c>
      <c r="B159" s="954">
        <v>15.69</v>
      </c>
      <c r="C159" s="954">
        <v>16.03</v>
      </c>
      <c r="D159" s="954">
        <v>16.350000000000001</v>
      </c>
      <c r="E159" s="954">
        <v>16.68</v>
      </c>
      <c r="F159" s="954">
        <v>17.040000000000003</v>
      </c>
      <c r="G159" s="954">
        <v>17.459999999999997</v>
      </c>
      <c r="H159" s="954">
        <v>17.95</v>
      </c>
      <c r="I159" s="954">
        <v>18.52</v>
      </c>
      <c r="J159" s="954">
        <v>19.220000000000002</v>
      </c>
      <c r="K159" s="954">
        <v>20.010000000000002</v>
      </c>
      <c r="L159" s="954">
        <v>20.92</v>
      </c>
      <c r="M159" s="954">
        <v>21.95</v>
      </c>
      <c r="N159" s="954">
        <v>23.1</v>
      </c>
      <c r="O159" s="954">
        <v>24.35</v>
      </c>
      <c r="P159" s="954">
        <v>25.74</v>
      </c>
      <c r="Q159" s="954">
        <v>27.25</v>
      </c>
      <c r="R159" s="954">
        <v>28.92</v>
      </c>
      <c r="S159" s="954">
        <v>30.75</v>
      </c>
      <c r="T159" s="954">
        <v>32.75</v>
      </c>
      <c r="U159" s="954">
        <v>34.94</v>
      </c>
      <c r="V159" s="954">
        <v>37.36</v>
      </c>
      <c r="W159" s="954">
        <v>40.03</v>
      </c>
      <c r="X159" s="954">
        <v>42.93</v>
      </c>
      <c r="Y159" s="954">
        <v>46.14</v>
      </c>
      <c r="Z159" s="954">
        <v>49.65</v>
      </c>
      <c r="AA159" s="954">
        <v>53.5</v>
      </c>
      <c r="AB159" s="954">
        <v>57.72</v>
      </c>
      <c r="AC159" s="954">
        <v>62.359999999999992</v>
      </c>
      <c r="AD159" s="954">
        <v>67.47</v>
      </c>
      <c r="AE159" s="954">
        <v>73.099999999999994</v>
      </c>
      <c r="AF159" s="955">
        <v>79.38000000000001</v>
      </c>
      <c r="AG159" s="954">
        <v>86.38</v>
      </c>
      <c r="AH159" s="954">
        <v>94.25</v>
      </c>
      <c r="AI159" s="954">
        <v>0</v>
      </c>
      <c r="AJ159" s="954">
        <v>0</v>
      </c>
      <c r="AK159" s="954">
        <v>0</v>
      </c>
      <c r="AL159" s="954">
        <v>0</v>
      </c>
      <c r="AM159" s="954">
        <v>0</v>
      </c>
      <c r="AN159" s="954">
        <v>0</v>
      </c>
      <c r="AO159" s="954">
        <v>0</v>
      </c>
      <c r="AP159" s="956">
        <v>0</v>
      </c>
      <c r="AQ159" s="956">
        <v>0</v>
      </c>
      <c r="AR159" s="957">
        <v>0</v>
      </c>
    </row>
    <row r="160" spans="1:44" ht="30.6" hidden="1" customHeight="1" thickTop="1">
      <c r="A160" s="977">
        <v>14</v>
      </c>
      <c r="B160" s="954">
        <v>17.100000000000001</v>
      </c>
      <c r="C160" s="954">
        <v>17.489999999999998</v>
      </c>
      <c r="D160" s="954">
        <v>17.850000000000001</v>
      </c>
      <c r="E160" s="954">
        <v>18.240000000000002</v>
      </c>
      <c r="F160" s="954">
        <v>18.669999999999998</v>
      </c>
      <c r="G160" s="954">
        <v>19.169999999999998</v>
      </c>
      <c r="H160" s="954">
        <v>19.73</v>
      </c>
      <c r="I160" s="954">
        <v>20.41</v>
      </c>
      <c r="J160" s="954">
        <v>21.19</v>
      </c>
      <c r="K160" s="954">
        <v>22.1</v>
      </c>
      <c r="L160" s="954">
        <v>23.130000000000006</v>
      </c>
      <c r="M160" s="954">
        <v>24.29</v>
      </c>
      <c r="N160" s="954">
        <v>25.58</v>
      </c>
      <c r="O160" s="954">
        <v>27.01</v>
      </c>
      <c r="P160" s="954">
        <v>28.57</v>
      </c>
      <c r="Q160" s="954">
        <v>30.29</v>
      </c>
      <c r="R160" s="954">
        <v>32.17</v>
      </c>
      <c r="S160" s="954">
        <v>34.229999999999997</v>
      </c>
      <c r="T160" s="954">
        <v>36.5</v>
      </c>
      <c r="U160" s="954">
        <v>38.97</v>
      </c>
      <c r="V160" s="954">
        <v>41.71</v>
      </c>
      <c r="W160" s="954">
        <v>44.7</v>
      </c>
      <c r="X160" s="954">
        <v>48</v>
      </c>
      <c r="Y160" s="954">
        <v>51.62</v>
      </c>
      <c r="Z160" s="954">
        <v>55.58</v>
      </c>
      <c r="AA160" s="954">
        <v>59.93</v>
      </c>
      <c r="AB160" s="954">
        <v>64.72999999999999</v>
      </c>
      <c r="AC160" s="954">
        <v>70</v>
      </c>
      <c r="AD160" s="954">
        <v>75.83</v>
      </c>
      <c r="AE160" s="954">
        <v>82.3</v>
      </c>
      <c r="AF160" s="955">
        <v>89.5</v>
      </c>
      <c r="AG160" s="954">
        <v>97.57</v>
      </c>
      <c r="AH160" s="954">
        <v>0</v>
      </c>
      <c r="AI160" s="954">
        <v>0</v>
      </c>
      <c r="AJ160" s="954">
        <v>0</v>
      </c>
      <c r="AK160" s="954">
        <v>0</v>
      </c>
      <c r="AL160" s="954">
        <v>0</v>
      </c>
      <c r="AM160" s="954">
        <v>0</v>
      </c>
      <c r="AN160" s="954">
        <v>0</v>
      </c>
      <c r="AO160" s="954">
        <v>0</v>
      </c>
      <c r="AP160" s="956">
        <v>0</v>
      </c>
      <c r="AQ160" s="956">
        <v>0</v>
      </c>
      <c r="AR160" s="957">
        <v>0</v>
      </c>
    </row>
    <row r="161" spans="1:44" ht="30.6" hidden="1" customHeight="1" thickTop="1">
      <c r="A161" s="977">
        <v>15</v>
      </c>
      <c r="B161" s="954">
        <v>18.57</v>
      </c>
      <c r="C161" s="954">
        <v>19</v>
      </c>
      <c r="D161" s="954">
        <v>19.43</v>
      </c>
      <c r="E161" s="954">
        <v>19.88</v>
      </c>
      <c r="F161" s="954">
        <v>20.380000000000003</v>
      </c>
      <c r="G161" s="954">
        <v>20.95</v>
      </c>
      <c r="H161" s="954">
        <v>21.6</v>
      </c>
      <c r="I161" s="954">
        <v>22.38</v>
      </c>
      <c r="J161" s="954">
        <v>23.270000000000003</v>
      </c>
      <c r="K161" s="954">
        <v>24.3</v>
      </c>
      <c r="L161" s="954">
        <v>25.45</v>
      </c>
      <c r="M161" s="954">
        <v>26.770000000000003</v>
      </c>
      <c r="N161" s="954">
        <v>28.220000000000006</v>
      </c>
      <c r="O161" s="954">
        <v>29.82</v>
      </c>
      <c r="P161" s="954">
        <v>31.57</v>
      </c>
      <c r="Q161" s="954">
        <v>33.5</v>
      </c>
      <c r="R161" s="954">
        <v>35.620000000000005</v>
      </c>
      <c r="S161" s="954">
        <v>37.940000000000005</v>
      </c>
      <c r="T161" s="954">
        <v>40.49</v>
      </c>
      <c r="U161" s="954">
        <v>43.28</v>
      </c>
      <c r="V161" s="954">
        <v>46.349999999999994</v>
      </c>
      <c r="W161" s="954">
        <v>49.71</v>
      </c>
      <c r="X161" s="954">
        <v>53.41</v>
      </c>
      <c r="Y161" s="954">
        <v>57.48</v>
      </c>
      <c r="Z161" s="954">
        <v>61.95</v>
      </c>
      <c r="AA161" s="954">
        <v>66.86</v>
      </c>
      <c r="AB161" s="954">
        <v>72.28</v>
      </c>
      <c r="AC161" s="954">
        <v>78.260000000000005</v>
      </c>
      <c r="AD161" s="954">
        <v>84.910000000000025</v>
      </c>
      <c r="AE161" s="954">
        <v>92.300000000000011</v>
      </c>
      <c r="AF161" s="955">
        <v>100.56</v>
      </c>
      <c r="AG161" s="954">
        <v>0</v>
      </c>
      <c r="AH161" s="954">
        <v>0</v>
      </c>
      <c r="AI161" s="954">
        <v>0</v>
      </c>
      <c r="AJ161" s="954">
        <v>0</v>
      </c>
      <c r="AK161" s="954">
        <v>0</v>
      </c>
      <c r="AL161" s="954">
        <v>0</v>
      </c>
      <c r="AM161" s="954">
        <v>0</v>
      </c>
      <c r="AN161" s="954">
        <v>0</v>
      </c>
      <c r="AO161" s="954">
        <v>0</v>
      </c>
      <c r="AP161" s="956">
        <v>0</v>
      </c>
      <c r="AQ161" s="956">
        <v>0</v>
      </c>
      <c r="AR161" s="957">
        <v>0</v>
      </c>
    </row>
    <row r="162" spans="1:44" ht="30.6" hidden="1" customHeight="1" thickTop="1">
      <c r="A162" s="977">
        <v>16</v>
      </c>
      <c r="B162" s="954">
        <v>20.079999999999998</v>
      </c>
      <c r="C162" s="954">
        <v>20.57</v>
      </c>
      <c r="D162" s="954">
        <v>21.05</v>
      </c>
      <c r="E162" s="954">
        <v>21.57</v>
      </c>
      <c r="F162" s="954">
        <v>22.15</v>
      </c>
      <c r="G162" s="954">
        <v>22.81</v>
      </c>
      <c r="H162" s="954">
        <v>23.56</v>
      </c>
      <c r="I162" s="954">
        <v>24.44</v>
      </c>
      <c r="J162" s="954">
        <v>25.44</v>
      </c>
      <c r="K162" s="954">
        <v>26.6</v>
      </c>
      <c r="L162" s="954">
        <v>27.91</v>
      </c>
      <c r="M162" s="954">
        <v>29.370000000000005</v>
      </c>
      <c r="N162" s="954">
        <v>31</v>
      </c>
      <c r="O162" s="954">
        <v>32.79</v>
      </c>
      <c r="P162" s="954">
        <v>34.769999999999996</v>
      </c>
      <c r="Q162" s="954">
        <v>36.92</v>
      </c>
      <c r="R162" s="954">
        <v>39.299999999999997</v>
      </c>
      <c r="S162" s="954">
        <v>41.89</v>
      </c>
      <c r="T162" s="954">
        <v>44.75</v>
      </c>
      <c r="U162" s="954">
        <v>47.87</v>
      </c>
      <c r="V162" s="954">
        <v>51.3</v>
      </c>
      <c r="W162" s="954">
        <v>55.07</v>
      </c>
      <c r="X162" s="954">
        <v>59.21</v>
      </c>
      <c r="Y162" s="954">
        <v>63.77</v>
      </c>
      <c r="Z162" s="954">
        <v>68.789999999999992</v>
      </c>
      <c r="AA162" s="954">
        <v>74.319999999999993</v>
      </c>
      <c r="AB162" s="954">
        <v>80.44</v>
      </c>
      <c r="AC162" s="954">
        <v>87.229999999999976</v>
      </c>
      <c r="AD162" s="954">
        <v>94.77</v>
      </c>
      <c r="AE162" s="954">
        <v>103.2</v>
      </c>
      <c r="AF162" s="955">
        <v>0</v>
      </c>
      <c r="AG162" s="954">
        <v>0</v>
      </c>
      <c r="AH162" s="954">
        <v>0</v>
      </c>
      <c r="AI162" s="954">
        <v>0</v>
      </c>
      <c r="AJ162" s="954">
        <v>0</v>
      </c>
      <c r="AK162" s="954">
        <v>0</v>
      </c>
      <c r="AL162" s="954">
        <v>0</v>
      </c>
      <c r="AM162" s="954">
        <v>0</v>
      </c>
      <c r="AN162" s="954">
        <v>0</v>
      </c>
      <c r="AO162" s="954">
        <v>0</v>
      </c>
      <c r="AP162" s="956">
        <v>0</v>
      </c>
      <c r="AQ162" s="956">
        <v>0</v>
      </c>
      <c r="AR162" s="957">
        <v>0</v>
      </c>
    </row>
    <row r="163" spans="1:44" ht="30.6" hidden="1" customHeight="1" thickTop="1">
      <c r="A163" s="977">
        <v>17</v>
      </c>
      <c r="B163" s="954">
        <v>21.63</v>
      </c>
      <c r="C163" s="954">
        <v>22.18</v>
      </c>
      <c r="D163" s="954">
        <v>22.75</v>
      </c>
      <c r="E163" s="954">
        <v>23.34</v>
      </c>
      <c r="F163" s="954">
        <v>24</v>
      </c>
      <c r="G163" s="954">
        <v>24.76</v>
      </c>
      <c r="H163" s="954">
        <v>25.61</v>
      </c>
      <c r="I163" s="954">
        <v>26.6</v>
      </c>
      <c r="J163" s="954">
        <v>27.74</v>
      </c>
      <c r="K163" s="954">
        <v>29.03</v>
      </c>
      <c r="L163" s="954">
        <v>30.5</v>
      </c>
      <c r="M163" s="954">
        <v>32.130000000000003</v>
      </c>
      <c r="N163" s="954">
        <v>33.950000000000003</v>
      </c>
      <c r="O163" s="954">
        <v>35.950000000000003</v>
      </c>
      <c r="P163" s="954">
        <v>38.14</v>
      </c>
      <c r="Q163" s="954">
        <v>40.56</v>
      </c>
      <c r="R163" s="954">
        <v>43.2</v>
      </c>
      <c r="S163" s="954">
        <v>46.1</v>
      </c>
      <c r="T163" s="954">
        <v>49.28</v>
      </c>
      <c r="U163" s="954">
        <v>52.77</v>
      </c>
      <c r="V163" s="954">
        <v>56.59</v>
      </c>
      <c r="W163" s="954">
        <v>60.8</v>
      </c>
      <c r="X163" s="954">
        <v>65.42</v>
      </c>
      <c r="Y163" s="954">
        <v>70.52</v>
      </c>
      <c r="Z163" s="954">
        <v>76.16</v>
      </c>
      <c r="AA163" s="954">
        <v>82.38</v>
      </c>
      <c r="AB163" s="954">
        <v>89.29</v>
      </c>
      <c r="AC163" s="954">
        <v>96.97</v>
      </c>
      <c r="AD163" s="954">
        <v>105.54</v>
      </c>
      <c r="AE163" s="954">
        <v>0</v>
      </c>
      <c r="AF163" s="955">
        <v>0</v>
      </c>
      <c r="AG163" s="954">
        <v>0</v>
      </c>
      <c r="AH163" s="954">
        <v>0</v>
      </c>
      <c r="AI163" s="954">
        <v>0</v>
      </c>
      <c r="AJ163" s="954">
        <v>0</v>
      </c>
      <c r="AK163" s="954">
        <v>0</v>
      </c>
      <c r="AL163" s="954">
        <v>0</v>
      </c>
      <c r="AM163" s="954">
        <v>0</v>
      </c>
      <c r="AN163" s="954">
        <v>0</v>
      </c>
      <c r="AO163" s="954">
        <v>0</v>
      </c>
      <c r="AP163" s="956">
        <v>0</v>
      </c>
      <c r="AQ163" s="956">
        <v>0</v>
      </c>
      <c r="AR163" s="957">
        <v>0</v>
      </c>
    </row>
    <row r="164" spans="1:44" ht="30.6" hidden="1" customHeight="1" thickTop="1">
      <c r="A164" s="977">
        <v>18</v>
      </c>
      <c r="B164" s="954">
        <v>23.25</v>
      </c>
      <c r="C164" s="954">
        <v>23.86</v>
      </c>
      <c r="D164" s="954">
        <v>24.5</v>
      </c>
      <c r="E164" s="954">
        <v>25.17</v>
      </c>
      <c r="F164" s="954">
        <v>25.93</v>
      </c>
      <c r="G164" s="954">
        <v>26.78</v>
      </c>
      <c r="H164" s="954">
        <v>27.76</v>
      </c>
      <c r="I164" s="954">
        <v>28.880000000000006</v>
      </c>
      <c r="J164" s="954">
        <v>30.15</v>
      </c>
      <c r="K164" s="954">
        <v>31.589999999999996</v>
      </c>
      <c r="L164" s="954">
        <v>33.230000000000004</v>
      </c>
      <c r="M164" s="954">
        <v>35.04</v>
      </c>
      <c r="N164" s="954">
        <v>37.059999999999995</v>
      </c>
      <c r="O164" s="954">
        <v>39.29</v>
      </c>
      <c r="P164" s="954">
        <v>41.74</v>
      </c>
      <c r="Q164" s="954">
        <v>44.42</v>
      </c>
      <c r="R164" s="954">
        <v>47.36</v>
      </c>
      <c r="S164" s="954">
        <v>50.58</v>
      </c>
      <c r="T164" s="954">
        <v>54.12</v>
      </c>
      <c r="U164" s="954">
        <v>57.989999999999988</v>
      </c>
      <c r="V164" s="954">
        <v>62.239999999999988</v>
      </c>
      <c r="W164" s="954">
        <v>66.930000000000007</v>
      </c>
      <c r="X164" s="954">
        <v>72.099999999999994</v>
      </c>
      <c r="Y164" s="954">
        <v>77.8</v>
      </c>
      <c r="Z164" s="954">
        <v>84.1</v>
      </c>
      <c r="AA164" s="954">
        <v>91.11</v>
      </c>
      <c r="AB164" s="954">
        <v>98.89</v>
      </c>
      <c r="AC164" s="954">
        <v>107.57</v>
      </c>
      <c r="AD164" s="954">
        <v>0</v>
      </c>
      <c r="AE164" s="954">
        <v>0</v>
      </c>
      <c r="AF164" s="955">
        <v>0</v>
      </c>
      <c r="AG164" s="954">
        <v>0</v>
      </c>
      <c r="AH164" s="954">
        <v>0</v>
      </c>
      <c r="AI164" s="954">
        <v>0</v>
      </c>
      <c r="AJ164" s="954">
        <v>0</v>
      </c>
      <c r="AK164" s="954">
        <v>0</v>
      </c>
      <c r="AL164" s="954">
        <v>0</v>
      </c>
      <c r="AM164" s="954">
        <v>0</v>
      </c>
      <c r="AN164" s="954">
        <v>0</v>
      </c>
      <c r="AO164" s="954">
        <v>0</v>
      </c>
      <c r="AP164" s="956">
        <v>0</v>
      </c>
      <c r="AQ164" s="956">
        <v>0</v>
      </c>
      <c r="AR164" s="957">
        <v>0</v>
      </c>
    </row>
    <row r="165" spans="1:44" ht="30.6" hidden="1" customHeight="1" thickTop="1">
      <c r="A165" s="977">
        <v>19</v>
      </c>
      <c r="B165" s="954">
        <v>24.92</v>
      </c>
      <c r="C165" s="954">
        <v>25.61</v>
      </c>
      <c r="D165" s="954">
        <v>26.33</v>
      </c>
      <c r="E165" s="954">
        <v>27.1</v>
      </c>
      <c r="F165" s="954">
        <v>27.95</v>
      </c>
      <c r="G165" s="954">
        <v>28.91</v>
      </c>
      <c r="H165" s="954">
        <v>30.01</v>
      </c>
      <c r="I165" s="954">
        <v>31.26</v>
      </c>
      <c r="J165" s="954">
        <v>32.68</v>
      </c>
      <c r="K165" s="954">
        <v>34.299999999999997</v>
      </c>
      <c r="L165" s="954">
        <v>36.11</v>
      </c>
      <c r="M165" s="954">
        <v>38.130000000000003</v>
      </c>
      <c r="N165" s="954">
        <v>40.369999999999997</v>
      </c>
      <c r="O165" s="954">
        <v>42.84</v>
      </c>
      <c r="P165" s="954">
        <v>45.56</v>
      </c>
      <c r="Q165" s="954">
        <v>48.53</v>
      </c>
      <c r="R165" s="954">
        <v>51.790000000000006</v>
      </c>
      <c r="S165" s="954">
        <v>55.36</v>
      </c>
      <c r="T165" s="954">
        <v>59.27</v>
      </c>
      <c r="U165" s="954">
        <v>63.57</v>
      </c>
      <c r="V165" s="954">
        <v>68.300000000000011</v>
      </c>
      <c r="W165" s="954">
        <v>73.510000000000005</v>
      </c>
      <c r="X165" s="954">
        <v>79.27</v>
      </c>
      <c r="Y165" s="954">
        <v>85.630000000000024</v>
      </c>
      <c r="Z165" s="954">
        <v>92.7</v>
      </c>
      <c r="AA165" s="954">
        <v>100.57</v>
      </c>
      <c r="AB165" s="954">
        <v>109.33000000000001</v>
      </c>
      <c r="AC165" s="954">
        <v>0</v>
      </c>
      <c r="AD165" s="954">
        <v>0</v>
      </c>
      <c r="AE165" s="954">
        <v>0</v>
      </c>
      <c r="AF165" s="955">
        <v>0</v>
      </c>
      <c r="AG165" s="954">
        <v>0</v>
      </c>
      <c r="AH165" s="954">
        <v>0</v>
      </c>
      <c r="AI165" s="954">
        <v>0</v>
      </c>
      <c r="AJ165" s="954">
        <v>0</v>
      </c>
      <c r="AK165" s="954">
        <v>0</v>
      </c>
      <c r="AL165" s="954">
        <v>0</v>
      </c>
      <c r="AM165" s="954">
        <v>0</v>
      </c>
      <c r="AN165" s="954">
        <v>0</v>
      </c>
      <c r="AO165" s="954">
        <v>0</v>
      </c>
      <c r="AP165" s="956">
        <v>0</v>
      </c>
      <c r="AQ165" s="956">
        <v>0</v>
      </c>
      <c r="AR165" s="957">
        <v>0</v>
      </c>
    </row>
    <row r="166" spans="1:44" ht="30.6" hidden="1" customHeight="1" thickTop="1">
      <c r="A166" s="977">
        <v>20</v>
      </c>
      <c r="B166" s="954">
        <v>26.66</v>
      </c>
      <c r="C166" s="954">
        <v>27.43</v>
      </c>
      <c r="D166" s="954">
        <v>28.229999999999997</v>
      </c>
      <c r="E166" s="954">
        <v>29.1</v>
      </c>
      <c r="F166" s="954">
        <v>30.07</v>
      </c>
      <c r="G166" s="954">
        <v>31.15</v>
      </c>
      <c r="H166" s="954">
        <v>32.369999999999997</v>
      </c>
      <c r="I166" s="954">
        <v>33.769999999999996</v>
      </c>
      <c r="J166" s="954">
        <v>35.36</v>
      </c>
      <c r="K166" s="954">
        <v>37.15</v>
      </c>
      <c r="L166" s="954">
        <v>39.160000000000004</v>
      </c>
      <c r="M166" s="954">
        <v>41.4</v>
      </c>
      <c r="N166" s="954">
        <v>43.88</v>
      </c>
      <c r="O166" s="954">
        <v>46.62</v>
      </c>
      <c r="P166" s="954">
        <v>49.62</v>
      </c>
      <c r="Q166" s="954">
        <v>52.900000000000006</v>
      </c>
      <c r="R166" s="954">
        <v>56.5</v>
      </c>
      <c r="S166" s="954">
        <v>60.45</v>
      </c>
      <c r="T166" s="954">
        <v>64.77</v>
      </c>
      <c r="U166" s="954">
        <v>69.539999999999992</v>
      </c>
      <c r="V166" s="954">
        <v>74.78</v>
      </c>
      <c r="W166" s="954">
        <v>80.58</v>
      </c>
      <c r="X166" s="954">
        <v>87</v>
      </c>
      <c r="Y166" s="954">
        <v>94.11</v>
      </c>
      <c r="Z166" s="954">
        <v>102.03</v>
      </c>
      <c r="AA166" s="954">
        <v>110.85</v>
      </c>
      <c r="AB166" s="954">
        <v>0</v>
      </c>
      <c r="AC166" s="954">
        <v>0</v>
      </c>
      <c r="AD166" s="954">
        <v>0</v>
      </c>
      <c r="AE166" s="954">
        <v>0</v>
      </c>
      <c r="AF166" s="955">
        <v>0</v>
      </c>
      <c r="AG166" s="954">
        <v>0</v>
      </c>
      <c r="AH166" s="954">
        <v>0</v>
      </c>
      <c r="AI166" s="954">
        <v>0</v>
      </c>
      <c r="AJ166" s="954">
        <v>0</v>
      </c>
      <c r="AK166" s="954">
        <v>0</v>
      </c>
      <c r="AL166" s="954">
        <v>0</v>
      </c>
      <c r="AM166" s="954">
        <v>0</v>
      </c>
      <c r="AN166" s="954">
        <v>0</v>
      </c>
      <c r="AO166" s="954">
        <v>0</v>
      </c>
      <c r="AP166" s="956">
        <v>0</v>
      </c>
      <c r="AQ166" s="956">
        <v>0</v>
      </c>
      <c r="AR166" s="957">
        <v>0</v>
      </c>
    </row>
    <row r="167" spans="1:44" ht="30.6" hidden="1" customHeight="1" thickTop="1">
      <c r="A167" s="977">
        <v>21</v>
      </c>
      <c r="B167" s="954">
        <v>28.470000000000006</v>
      </c>
      <c r="C167" s="954">
        <v>29.32</v>
      </c>
      <c r="D167" s="954">
        <v>30.229999999999997</v>
      </c>
      <c r="E167" s="954">
        <v>31.19</v>
      </c>
      <c r="F167" s="954">
        <v>32.28</v>
      </c>
      <c r="G167" s="954">
        <v>33.489999999999995</v>
      </c>
      <c r="H167" s="954">
        <v>34.849999999999994</v>
      </c>
      <c r="I167" s="954">
        <v>36.409999999999997</v>
      </c>
      <c r="J167" s="954">
        <v>38.179999999999993</v>
      </c>
      <c r="K167" s="954">
        <v>40.17</v>
      </c>
      <c r="L167" s="954">
        <v>42.39</v>
      </c>
      <c r="M167" s="954">
        <v>44.86</v>
      </c>
      <c r="N167" s="954">
        <v>47.6</v>
      </c>
      <c r="O167" s="954">
        <v>50.62</v>
      </c>
      <c r="P167" s="954">
        <v>53.92</v>
      </c>
      <c r="Q167" s="954">
        <v>57.559999999999988</v>
      </c>
      <c r="R167" s="954">
        <v>61.53</v>
      </c>
      <c r="S167" s="954">
        <v>65.89</v>
      </c>
      <c r="T167" s="954">
        <v>70.67</v>
      </c>
      <c r="U167" s="954">
        <v>75.929999999999993</v>
      </c>
      <c r="V167" s="954">
        <v>81.759999999999991</v>
      </c>
      <c r="W167" s="954">
        <v>88.2</v>
      </c>
      <c r="X167" s="954">
        <v>95.34</v>
      </c>
      <c r="Y167" s="954">
        <v>103.29</v>
      </c>
      <c r="Z167" s="954">
        <v>112.15</v>
      </c>
      <c r="AA167" s="954">
        <v>0</v>
      </c>
      <c r="AB167" s="954">
        <v>0</v>
      </c>
      <c r="AC167" s="954">
        <v>0</v>
      </c>
      <c r="AD167" s="954">
        <v>0</v>
      </c>
      <c r="AE167" s="954">
        <v>0</v>
      </c>
      <c r="AF167" s="955">
        <v>0</v>
      </c>
      <c r="AG167" s="954">
        <v>0</v>
      </c>
      <c r="AH167" s="954">
        <v>0</v>
      </c>
      <c r="AI167" s="954">
        <v>0</v>
      </c>
      <c r="AJ167" s="954">
        <v>0</v>
      </c>
      <c r="AK167" s="954">
        <v>0</v>
      </c>
      <c r="AL167" s="954">
        <v>0</v>
      </c>
      <c r="AM167" s="954">
        <v>0</v>
      </c>
      <c r="AN167" s="954">
        <v>0</v>
      </c>
      <c r="AO167" s="954">
        <v>0</v>
      </c>
      <c r="AP167" s="956">
        <v>0</v>
      </c>
      <c r="AQ167" s="956">
        <v>0</v>
      </c>
      <c r="AR167" s="957">
        <v>0</v>
      </c>
    </row>
    <row r="168" spans="1:44" ht="30.6" hidden="1" customHeight="1" thickTop="1">
      <c r="A168" s="977">
        <v>22</v>
      </c>
      <c r="B168" s="954">
        <v>30.35</v>
      </c>
      <c r="C168" s="954">
        <v>31.3</v>
      </c>
      <c r="D168" s="954">
        <v>32.299999999999997</v>
      </c>
      <c r="E168" s="954">
        <v>33.380000000000003</v>
      </c>
      <c r="F168" s="954">
        <v>34.590000000000003</v>
      </c>
      <c r="G168" s="954">
        <v>35.950000000000003</v>
      </c>
      <c r="H168" s="954">
        <v>37.480000000000004</v>
      </c>
      <c r="I168" s="954">
        <v>39.199999999999996</v>
      </c>
      <c r="J168" s="954">
        <v>41.16</v>
      </c>
      <c r="K168" s="954">
        <v>43.36</v>
      </c>
      <c r="L168" s="954">
        <v>45.82</v>
      </c>
      <c r="M168" s="954">
        <v>48.54</v>
      </c>
      <c r="N168" s="954">
        <v>51.56</v>
      </c>
      <c r="O168" s="954">
        <v>54.88</v>
      </c>
      <c r="P168" s="954">
        <v>58.510000000000012</v>
      </c>
      <c r="Q168" s="954">
        <v>62.499999999999993</v>
      </c>
      <c r="R168" s="954">
        <v>66.88</v>
      </c>
      <c r="S168" s="954">
        <v>71.69</v>
      </c>
      <c r="T168" s="954">
        <v>76.97</v>
      </c>
      <c r="U168" s="954">
        <v>82.8</v>
      </c>
      <c r="V168" s="954">
        <v>89.26</v>
      </c>
      <c r="W168" s="954">
        <v>96.419999999999987</v>
      </c>
      <c r="X168" s="954">
        <v>104.37</v>
      </c>
      <c r="Y168" s="954">
        <v>113.25000000000001</v>
      </c>
      <c r="Z168" s="954">
        <v>0</v>
      </c>
      <c r="AA168" s="954">
        <v>0</v>
      </c>
      <c r="AB168" s="954">
        <v>0</v>
      </c>
      <c r="AC168" s="954">
        <v>0</v>
      </c>
      <c r="AD168" s="954">
        <v>0</v>
      </c>
      <c r="AE168" s="954">
        <v>0</v>
      </c>
      <c r="AF168" s="955">
        <v>0</v>
      </c>
      <c r="AG168" s="954">
        <v>0</v>
      </c>
      <c r="AH168" s="954">
        <v>0</v>
      </c>
      <c r="AI168" s="954">
        <v>0</v>
      </c>
      <c r="AJ168" s="954">
        <v>0</v>
      </c>
      <c r="AK168" s="954">
        <v>0</v>
      </c>
      <c r="AL168" s="954">
        <v>0</v>
      </c>
      <c r="AM168" s="954">
        <v>0</v>
      </c>
      <c r="AN168" s="954">
        <v>0</v>
      </c>
      <c r="AO168" s="954">
        <v>0</v>
      </c>
      <c r="AP168" s="956">
        <v>0</v>
      </c>
      <c r="AQ168" s="956">
        <v>0</v>
      </c>
      <c r="AR168" s="957">
        <v>0</v>
      </c>
    </row>
    <row r="169" spans="1:44" ht="30.6" hidden="1" customHeight="1" thickTop="1">
      <c r="A169" s="977">
        <v>23</v>
      </c>
      <c r="B169" s="954">
        <v>32.299999999999997</v>
      </c>
      <c r="C169" s="954">
        <v>33.35</v>
      </c>
      <c r="D169" s="954">
        <v>34.46</v>
      </c>
      <c r="E169" s="954">
        <v>35.68</v>
      </c>
      <c r="F169" s="954">
        <v>37.03</v>
      </c>
      <c r="G169" s="954">
        <v>38.53</v>
      </c>
      <c r="H169" s="954">
        <v>40.230000000000004</v>
      </c>
      <c r="I169" s="954">
        <v>42.15</v>
      </c>
      <c r="J169" s="954">
        <v>44.31</v>
      </c>
      <c r="K169" s="954">
        <v>46.73</v>
      </c>
      <c r="L169" s="954">
        <v>49.44</v>
      </c>
      <c r="M169" s="954">
        <v>52.43</v>
      </c>
      <c r="N169" s="954">
        <v>55.75</v>
      </c>
      <c r="O169" s="954">
        <v>59.400000000000006</v>
      </c>
      <c r="P169" s="954">
        <v>63.390000000000008</v>
      </c>
      <c r="Q169" s="954">
        <v>67.78</v>
      </c>
      <c r="R169" s="954">
        <v>72.59</v>
      </c>
      <c r="S169" s="954">
        <v>77.889999999999986</v>
      </c>
      <c r="T169" s="954">
        <v>83.73</v>
      </c>
      <c r="U169" s="954">
        <v>90.19</v>
      </c>
      <c r="V169" s="954">
        <v>97.34</v>
      </c>
      <c r="W169" s="954">
        <v>105.30000000000001</v>
      </c>
      <c r="X169" s="954">
        <v>114.17000000000002</v>
      </c>
      <c r="Y169" s="954">
        <v>0</v>
      </c>
      <c r="Z169" s="954">
        <v>0</v>
      </c>
      <c r="AA169" s="954">
        <v>0</v>
      </c>
      <c r="AB169" s="954">
        <v>0</v>
      </c>
      <c r="AC169" s="954">
        <v>0</v>
      </c>
      <c r="AD169" s="954">
        <v>0</v>
      </c>
      <c r="AE169" s="954">
        <v>0</v>
      </c>
      <c r="AF169" s="955">
        <v>0</v>
      </c>
      <c r="AG169" s="954">
        <v>0</v>
      </c>
      <c r="AH169" s="954">
        <v>0</v>
      </c>
      <c r="AI169" s="954">
        <v>0</v>
      </c>
      <c r="AJ169" s="954">
        <v>0</v>
      </c>
      <c r="AK169" s="954">
        <v>0</v>
      </c>
      <c r="AL169" s="954">
        <v>0</v>
      </c>
      <c r="AM169" s="954">
        <v>0</v>
      </c>
      <c r="AN169" s="954">
        <v>0</v>
      </c>
      <c r="AO169" s="954">
        <v>0</v>
      </c>
      <c r="AP169" s="956">
        <v>0</v>
      </c>
      <c r="AQ169" s="956">
        <v>0</v>
      </c>
      <c r="AR169" s="957">
        <v>0</v>
      </c>
    </row>
    <row r="170" spans="1:44" ht="30.6" hidden="1" customHeight="1" thickTop="1">
      <c r="A170" s="977">
        <v>24</v>
      </c>
      <c r="B170" s="954">
        <v>34.33</v>
      </c>
      <c r="C170" s="954">
        <v>35.5</v>
      </c>
      <c r="D170" s="954">
        <v>36.730000000000004</v>
      </c>
      <c r="E170" s="954">
        <v>38.089999999999996</v>
      </c>
      <c r="F170" s="954">
        <v>39.580000000000005</v>
      </c>
      <c r="G170" s="954">
        <v>41.260000000000012</v>
      </c>
      <c r="H170" s="954">
        <v>43.13</v>
      </c>
      <c r="I170" s="954">
        <v>45.25</v>
      </c>
      <c r="J170" s="954">
        <v>47.64</v>
      </c>
      <c r="K170" s="954">
        <v>50.3</v>
      </c>
      <c r="L170" s="954">
        <v>53.29</v>
      </c>
      <c r="M170" s="954">
        <v>56.57</v>
      </c>
      <c r="N170" s="954">
        <v>60.2</v>
      </c>
      <c r="O170" s="954">
        <v>64.210000000000008</v>
      </c>
      <c r="P170" s="954">
        <v>68.59</v>
      </c>
      <c r="Q170" s="954">
        <v>73.41</v>
      </c>
      <c r="R170" s="954">
        <v>78.7</v>
      </c>
      <c r="S170" s="954">
        <v>84.550000000000011</v>
      </c>
      <c r="T170" s="954">
        <v>90.99</v>
      </c>
      <c r="U170" s="954">
        <v>98.15</v>
      </c>
      <c r="V170" s="954">
        <v>106.08</v>
      </c>
      <c r="W170" s="954">
        <v>114.93</v>
      </c>
      <c r="X170" s="954">
        <v>0</v>
      </c>
      <c r="Y170" s="954">
        <v>0</v>
      </c>
      <c r="Z170" s="954">
        <v>0</v>
      </c>
      <c r="AA170" s="954">
        <v>0</v>
      </c>
      <c r="AB170" s="954">
        <v>0</v>
      </c>
      <c r="AC170" s="954">
        <v>0</v>
      </c>
      <c r="AD170" s="954">
        <v>0</v>
      </c>
      <c r="AE170" s="954">
        <v>0</v>
      </c>
      <c r="AF170" s="955">
        <v>0</v>
      </c>
      <c r="AG170" s="954">
        <v>0</v>
      </c>
      <c r="AH170" s="954">
        <v>0</v>
      </c>
      <c r="AI170" s="954">
        <v>0</v>
      </c>
      <c r="AJ170" s="954">
        <v>0</v>
      </c>
      <c r="AK170" s="954">
        <v>0</v>
      </c>
      <c r="AL170" s="954">
        <v>0</v>
      </c>
      <c r="AM170" s="954">
        <v>0</v>
      </c>
      <c r="AN170" s="954">
        <v>0</v>
      </c>
      <c r="AO170" s="954">
        <v>0</v>
      </c>
      <c r="AP170" s="956">
        <v>0</v>
      </c>
      <c r="AQ170" s="956">
        <v>0</v>
      </c>
      <c r="AR170" s="957">
        <v>0</v>
      </c>
    </row>
    <row r="171" spans="1:44" ht="30.6" hidden="1" customHeight="1" thickTop="1">
      <c r="A171" s="977">
        <v>25</v>
      </c>
      <c r="B171" s="954">
        <v>36.450000000000003</v>
      </c>
      <c r="C171" s="954">
        <v>37.75</v>
      </c>
      <c r="D171" s="954">
        <v>39.11</v>
      </c>
      <c r="E171" s="954">
        <v>40.61</v>
      </c>
      <c r="F171" s="954">
        <v>42.27</v>
      </c>
      <c r="G171" s="954">
        <v>44.13</v>
      </c>
      <c r="H171" s="954">
        <v>46.21</v>
      </c>
      <c r="I171" s="954">
        <v>48.55</v>
      </c>
      <c r="J171" s="954">
        <v>51.17</v>
      </c>
      <c r="K171" s="954">
        <v>54.1</v>
      </c>
      <c r="L171" s="954">
        <v>57.359999999999992</v>
      </c>
      <c r="M171" s="954">
        <v>60.97</v>
      </c>
      <c r="N171" s="954">
        <v>64.95</v>
      </c>
      <c r="O171" s="954">
        <v>69.319999999999993</v>
      </c>
      <c r="P171" s="954">
        <v>74.14</v>
      </c>
      <c r="Q171" s="954">
        <v>79.429999999999993</v>
      </c>
      <c r="R171" s="954">
        <v>85.25</v>
      </c>
      <c r="S171" s="954">
        <v>91.7</v>
      </c>
      <c r="T171" s="954">
        <v>98.830000000000013</v>
      </c>
      <c r="U171" s="954">
        <v>106.72999999999998</v>
      </c>
      <c r="V171" s="954">
        <v>115.54</v>
      </c>
      <c r="W171" s="954">
        <v>0</v>
      </c>
      <c r="X171" s="954">
        <v>0</v>
      </c>
      <c r="Y171" s="954">
        <v>0</v>
      </c>
      <c r="Z171" s="954">
        <v>0</v>
      </c>
      <c r="AA171" s="954">
        <v>0</v>
      </c>
      <c r="AB171" s="954">
        <v>0</v>
      </c>
      <c r="AC171" s="954">
        <v>0</v>
      </c>
      <c r="AD171" s="954">
        <v>0</v>
      </c>
      <c r="AE171" s="954">
        <v>0</v>
      </c>
      <c r="AF171" s="955">
        <v>0</v>
      </c>
      <c r="AG171" s="954">
        <v>0</v>
      </c>
      <c r="AH171" s="954">
        <v>0</v>
      </c>
      <c r="AI171" s="954">
        <v>0</v>
      </c>
      <c r="AJ171" s="954">
        <v>0</v>
      </c>
      <c r="AK171" s="954">
        <v>0</v>
      </c>
      <c r="AL171" s="954">
        <v>0</v>
      </c>
      <c r="AM171" s="954">
        <v>0</v>
      </c>
      <c r="AN171" s="954">
        <v>0</v>
      </c>
      <c r="AO171" s="954">
        <v>0</v>
      </c>
      <c r="AP171" s="956">
        <v>0</v>
      </c>
      <c r="AQ171" s="956">
        <v>0</v>
      </c>
      <c r="AR171" s="957">
        <v>0</v>
      </c>
    </row>
    <row r="172" spans="1:44" ht="30.6" hidden="1" customHeight="1" thickTop="1">
      <c r="A172" s="977">
        <v>26</v>
      </c>
      <c r="B172" s="954">
        <v>38.67</v>
      </c>
      <c r="C172" s="954">
        <v>40.090000000000003</v>
      </c>
      <c r="D172" s="954">
        <v>41.6</v>
      </c>
      <c r="E172" s="954">
        <v>43.27</v>
      </c>
      <c r="F172" s="954">
        <v>45.099999999999994</v>
      </c>
      <c r="G172" s="954">
        <v>47.16</v>
      </c>
      <c r="H172" s="954">
        <v>49.45</v>
      </c>
      <c r="I172" s="954">
        <v>52.03</v>
      </c>
      <c r="J172" s="954">
        <v>54.9</v>
      </c>
      <c r="K172" s="954">
        <v>58.12</v>
      </c>
      <c r="L172" s="954">
        <v>61.69</v>
      </c>
      <c r="M172" s="954">
        <v>65.63000000000001</v>
      </c>
      <c r="N172" s="954">
        <v>69.989999999999995</v>
      </c>
      <c r="O172" s="954">
        <v>74.78</v>
      </c>
      <c r="P172" s="954">
        <v>80.05</v>
      </c>
      <c r="Q172" s="954">
        <v>85.880000000000024</v>
      </c>
      <c r="R172" s="954">
        <v>92.29</v>
      </c>
      <c r="S172" s="954">
        <v>99.380000000000024</v>
      </c>
      <c r="T172" s="954">
        <v>107.27</v>
      </c>
      <c r="U172" s="954">
        <v>116.03</v>
      </c>
      <c r="V172" s="954">
        <v>0</v>
      </c>
      <c r="W172" s="954">
        <v>0</v>
      </c>
      <c r="X172" s="954">
        <v>0</v>
      </c>
      <c r="Y172" s="954">
        <v>0</v>
      </c>
      <c r="Z172" s="954">
        <v>0</v>
      </c>
      <c r="AA172" s="954">
        <v>0</v>
      </c>
      <c r="AB172" s="954">
        <v>0</v>
      </c>
      <c r="AC172" s="954">
        <v>0</v>
      </c>
      <c r="AD172" s="954">
        <v>0</v>
      </c>
      <c r="AE172" s="954">
        <v>0</v>
      </c>
      <c r="AF172" s="955">
        <v>0</v>
      </c>
      <c r="AG172" s="954">
        <v>0</v>
      </c>
      <c r="AH172" s="954">
        <v>0</v>
      </c>
      <c r="AI172" s="954">
        <v>0</v>
      </c>
      <c r="AJ172" s="954">
        <v>0</v>
      </c>
      <c r="AK172" s="954">
        <v>0</v>
      </c>
      <c r="AL172" s="954">
        <v>0</v>
      </c>
      <c r="AM172" s="954">
        <v>0</v>
      </c>
      <c r="AN172" s="954">
        <v>0</v>
      </c>
      <c r="AO172" s="954">
        <v>0</v>
      </c>
      <c r="AP172" s="956">
        <v>0</v>
      </c>
      <c r="AQ172" s="956">
        <v>0</v>
      </c>
      <c r="AR172" s="957">
        <v>0</v>
      </c>
    </row>
    <row r="173" spans="1:44" ht="30.6" hidden="1" customHeight="1" thickTop="1">
      <c r="A173" s="977">
        <v>27</v>
      </c>
      <c r="B173" s="954">
        <v>40.99</v>
      </c>
      <c r="C173" s="954">
        <v>42.559999999999988</v>
      </c>
      <c r="D173" s="954">
        <v>44.23</v>
      </c>
      <c r="E173" s="954">
        <v>46.069999999999993</v>
      </c>
      <c r="F173" s="954">
        <v>48.1</v>
      </c>
      <c r="G173" s="954">
        <v>50.36</v>
      </c>
      <c r="H173" s="954">
        <v>52.89</v>
      </c>
      <c r="I173" s="954">
        <v>55.7</v>
      </c>
      <c r="J173" s="954">
        <v>58.86</v>
      </c>
      <c r="K173" s="954">
        <v>62.37</v>
      </c>
      <c r="L173" s="954">
        <v>66.28</v>
      </c>
      <c r="M173" s="954">
        <v>70.58</v>
      </c>
      <c r="N173" s="954">
        <v>75.36</v>
      </c>
      <c r="O173" s="954">
        <v>80.599999999999994</v>
      </c>
      <c r="P173" s="954">
        <v>86.389999999999986</v>
      </c>
      <c r="Q173" s="954">
        <v>92.78</v>
      </c>
      <c r="R173" s="954">
        <v>99.85</v>
      </c>
      <c r="S173" s="954">
        <v>107.69</v>
      </c>
      <c r="T173" s="954">
        <v>116.38999999999999</v>
      </c>
      <c r="U173" s="954">
        <v>0</v>
      </c>
      <c r="V173" s="954">
        <v>0</v>
      </c>
      <c r="W173" s="954">
        <v>0</v>
      </c>
      <c r="X173" s="954">
        <v>0</v>
      </c>
      <c r="Y173" s="954">
        <v>0</v>
      </c>
      <c r="Z173" s="954">
        <v>0</v>
      </c>
      <c r="AA173" s="954">
        <v>0</v>
      </c>
      <c r="AB173" s="954">
        <v>0</v>
      </c>
      <c r="AC173" s="954">
        <v>0</v>
      </c>
      <c r="AD173" s="954">
        <v>0</v>
      </c>
      <c r="AE173" s="954">
        <v>0</v>
      </c>
      <c r="AF173" s="955">
        <v>0</v>
      </c>
      <c r="AG173" s="954">
        <v>0</v>
      </c>
      <c r="AH173" s="954">
        <v>0</v>
      </c>
      <c r="AI173" s="954">
        <v>0</v>
      </c>
      <c r="AJ173" s="954">
        <v>0</v>
      </c>
      <c r="AK173" s="954">
        <v>0</v>
      </c>
      <c r="AL173" s="954">
        <v>0</v>
      </c>
      <c r="AM173" s="954">
        <v>0</v>
      </c>
      <c r="AN173" s="954">
        <v>0</v>
      </c>
      <c r="AO173" s="954">
        <v>0</v>
      </c>
      <c r="AP173" s="956">
        <v>0</v>
      </c>
      <c r="AQ173" s="956">
        <v>0</v>
      </c>
      <c r="AR173" s="957">
        <v>0</v>
      </c>
    </row>
    <row r="174" spans="1:44" ht="30.6" hidden="1" customHeight="1" thickTop="1">
      <c r="A174" s="977">
        <v>28</v>
      </c>
      <c r="B174" s="954">
        <v>43.430000000000007</v>
      </c>
      <c r="C174" s="954">
        <v>45.14</v>
      </c>
      <c r="D174" s="954">
        <v>46.99</v>
      </c>
      <c r="E174" s="954">
        <v>49.02</v>
      </c>
      <c r="F174" s="954">
        <v>51.24</v>
      </c>
      <c r="G174" s="954">
        <v>53.739999999999988</v>
      </c>
      <c r="H174" s="954">
        <v>56.509999999999991</v>
      </c>
      <c r="I174" s="954">
        <v>59.61</v>
      </c>
      <c r="J174" s="954">
        <v>63.05</v>
      </c>
      <c r="K174" s="954">
        <v>66.89</v>
      </c>
      <c r="L174" s="954">
        <v>71.16</v>
      </c>
      <c r="M174" s="954">
        <v>75.87</v>
      </c>
      <c r="N174" s="954">
        <v>81.08</v>
      </c>
      <c r="O174" s="954">
        <v>86.83</v>
      </c>
      <c r="P174" s="954">
        <v>93.18</v>
      </c>
      <c r="Q174" s="954">
        <v>100.21</v>
      </c>
      <c r="R174" s="954">
        <v>108</v>
      </c>
      <c r="S174" s="954">
        <v>116.65</v>
      </c>
      <c r="T174" s="954">
        <v>0</v>
      </c>
      <c r="U174" s="954">
        <v>0</v>
      </c>
      <c r="V174" s="954">
        <v>0</v>
      </c>
      <c r="W174" s="954">
        <v>0</v>
      </c>
      <c r="X174" s="954">
        <v>0</v>
      </c>
      <c r="Y174" s="954">
        <v>0</v>
      </c>
      <c r="Z174" s="954">
        <v>0</v>
      </c>
      <c r="AA174" s="954">
        <v>0</v>
      </c>
      <c r="AB174" s="954">
        <v>0</v>
      </c>
      <c r="AC174" s="954">
        <v>0</v>
      </c>
      <c r="AD174" s="954">
        <v>0</v>
      </c>
      <c r="AE174" s="954">
        <v>0</v>
      </c>
      <c r="AF174" s="955">
        <v>0</v>
      </c>
      <c r="AG174" s="954">
        <v>0</v>
      </c>
      <c r="AH174" s="954">
        <v>0</v>
      </c>
      <c r="AI174" s="954">
        <v>0</v>
      </c>
      <c r="AJ174" s="954">
        <v>0</v>
      </c>
      <c r="AK174" s="954">
        <v>0</v>
      </c>
      <c r="AL174" s="954">
        <v>0</v>
      </c>
      <c r="AM174" s="954">
        <v>0</v>
      </c>
      <c r="AN174" s="954">
        <v>0</v>
      </c>
      <c r="AO174" s="954">
        <v>0</v>
      </c>
      <c r="AP174" s="956">
        <v>0</v>
      </c>
      <c r="AQ174" s="956">
        <v>0</v>
      </c>
      <c r="AR174" s="957">
        <v>0</v>
      </c>
    </row>
    <row r="175" spans="1:44" ht="30.6" hidden="1" customHeight="1" thickTop="1">
      <c r="A175" s="977">
        <v>29</v>
      </c>
      <c r="B175" s="954">
        <v>45.98</v>
      </c>
      <c r="C175" s="954">
        <v>47.86</v>
      </c>
      <c r="D175" s="954">
        <v>49.900000000000006</v>
      </c>
      <c r="E175" s="954">
        <v>52.12</v>
      </c>
      <c r="F175" s="954">
        <v>54.580000000000013</v>
      </c>
      <c r="G175" s="954">
        <v>57.3</v>
      </c>
      <c r="H175" s="954">
        <v>60.34</v>
      </c>
      <c r="I175" s="954">
        <v>63.72</v>
      </c>
      <c r="J175" s="954">
        <v>67.5</v>
      </c>
      <c r="K175" s="954">
        <v>71.7</v>
      </c>
      <c r="L175" s="954">
        <v>76.36</v>
      </c>
      <c r="M175" s="954">
        <v>81.5</v>
      </c>
      <c r="N175" s="954">
        <v>87.2</v>
      </c>
      <c r="O175" s="954">
        <v>93.5</v>
      </c>
      <c r="P175" s="954">
        <v>100.47999999999998</v>
      </c>
      <c r="Q175" s="954">
        <v>108.21</v>
      </c>
      <c r="R175" s="954">
        <v>116.79</v>
      </c>
      <c r="S175" s="954">
        <v>0</v>
      </c>
      <c r="T175" s="954">
        <v>0</v>
      </c>
      <c r="U175" s="954">
        <v>0</v>
      </c>
      <c r="V175" s="954">
        <v>0</v>
      </c>
      <c r="W175" s="954">
        <v>0</v>
      </c>
      <c r="X175" s="954">
        <v>0</v>
      </c>
      <c r="Y175" s="954">
        <v>0</v>
      </c>
      <c r="Z175" s="954">
        <v>0</v>
      </c>
      <c r="AA175" s="954">
        <v>0</v>
      </c>
      <c r="AB175" s="954">
        <v>0</v>
      </c>
      <c r="AC175" s="954">
        <v>0</v>
      </c>
      <c r="AD175" s="954">
        <v>0</v>
      </c>
      <c r="AE175" s="954">
        <v>0</v>
      </c>
      <c r="AF175" s="955">
        <v>0</v>
      </c>
      <c r="AG175" s="954">
        <v>0</v>
      </c>
      <c r="AH175" s="954">
        <v>0</v>
      </c>
      <c r="AI175" s="954">
        <v>0</v>
      </c>
      <c r="AJ175" s="954">
        <v>0</v>
      </c>
      <c r="AK175" s="954">
        <v>0</v>
      </c>
      <c r="AL175" s="954">
        <v>0</v>
      </c>
      <c r="AM175" s="954">
        <v>0</v>
      </c>
      <c r="AN175" s="954">
        <v>0</v>
      </c>
      <c r="AO175" s="954">
        <v>0</v>
      </c>
      <c r="AP175" s="956">
        <v>0</v>
      </c>
      <c r="AQ175" s="956">
        <v>0</v>
      </c>
      <c r="AR175" s="957">
        <v>0</v>
      </c>
    </row>
    <row r="176" spans="1:44" ht="30.6" hidden="1" customHeight="1" thickTop="1">
      <c r="A176" s="978">
        <v>30</v>
      </c>
      <c r="B176" s="979">
        <v>48.67</v>
      </c>
      <c r="C176" s="979">
        <v>50.73</v>
      </c>
      <c r="D176" s="979">
        <v>52.97</v>
      </c>
      <c r="E176" s="979">
        <v>55.4</v>
      </c>
      <c r="F176" s="979">
        <v>58.09</v>
      </c>
      <c r="G176" s="979">
        <v>61.08</v>
      </c>
      <c r="H176" s="979">
        <v>64.41</v>
      </c>
      <c r="I176" s="979">
        <v>68.099999999999994</v>
      </c>
      <c r="J176" s="979">
        <v>72.23</v>
      </c>
      <c r="K176" s="979">
        <v>76.81</v>
      </c>
      <c r="L176" s="979">
        <v>81.88</v>
      </c>
      <c r="M176" s="979">
        <v>87.51</v>
      </c>
      <c r="N176" s="979">
        <v>93.76</v>
      </c>
      <c r="O176" s="979">
        <v>100.67</v>
      </c>
      <c r="P176" s="979">
        <v>108.33</v>
      </c>
      <c r="Q176" s="979">
        <v>116.85</v>
      </c>
      <c r="R176" s="979">
        <v>0</v>
      </c>
      <c r="S176" s="979">
        <v>0</v>
      </c>
      <c r="T176" s="979">
        <v>0</v>
      </c>
      <c r="U176" s="979">
        <v>0</v>
      </c>
      <c r="V176" s="979">
        <v>0</v>
      </c>
      <c r="W176" s="979">
        <v>0</v>
      </c>
      <c r="X176" s="979">
        <v>0</v>
      </c>
      <c r="Y176" s="979">
        <v>0</v>
      </c>
      <c r="Z176" s="979">
        <v>0</v>
      </c>
      <c r="AA176" s="979">
        <v>0</v>
      </c>
      <c r="AB176" s="979">
        <v>0</v>
      </c>
      <c r="AC176" s="979">
        <v>0</v>
      </c>
      <c r="AD176" s="979">
        <v>0</v>
      </c>
      <c r="AE176" s="979">
        <v>0</v>
      </c>
      <c r="AF176" s="980">
        <v>0</v>
      </c>
      <c r="AG176" s="979">
        <v>0</v>
      </c>
      <c r="AH176" s="979">
        <v>0</v>
      </c>
      <c r="AI176" s="979">
        <v>0</v>
      </c>
      <c r="AJ176" s="979">
        <v>0</v>
      </c>
      <c r="AK176" s="979">
        <v>0</v>
      </c>
      <c r="AL176" s="979">
        <v>0</v>
      </c>
      <c r="AM176" s="979">
        <v>0</v>
      </c>
      <c r="AN176" s="979">
        <v>0</v>
      </c>
      <c r="AO176" s="979">
        <v>0</v>
      </c>
      <c r="AP176" s="979">
        <v>0</v>
      </c>
      <c r="AQ176" s="979">
        <v>0</v>
      </c>
      <c r="AR176" s="981">
        <v>0</v>
      </c>
    </row>
    <row r="177" spans="1:44" ht="30.6" hidden="1" customHeight="1" thickTop="1">
      <c r="A177" s="982">
        <v>31</v>
      </c>
      <c r="B177" s="1883"/>
      <c r="C177" s="1883"/>
      <c r="D177" s="1883"/>
      <c r="E177" s="1883"/>
      <c r="F177" s="1883"/>
      <c r="G177" s="1883"/>
      <c r="H177" s="1883"/>
      <c r="I177" s="1883"/>
      <c r="J177" s="1883"/>
      <c r="K177" s="1883"/>
      <c r="L177" s="1883"/>
      <c r="M177" s="1883"/>
      <c r="N177" s="1883"/>
      <c r="O177" s="1883"/>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row>
    <row r="178" spans="1:44" ht="30.6" hidden="1" customHeight="1" thickTop="1">
      <c r="A178" s="929" t="s">
        <v>485</v>
      </c>
      <c r="B178" s="1884" t="s">
        <v>488</v>
      </c>
      <c r="C178" s="1884"/>
      <c r="D178" s="1884"/>
      <c r="E178" s="1884"/>
      <c r="F178" s="1884"/>
      <c r="G178" s="1884"/>
      <c r="H178" s="1884"/>
      <c r="I178" s="1884"/>
      <c r="J178" s="1884"/>
      <c r="K178" s="1884"/>
      <c r="L178" s="1884"/>
      <c r="M178" s="1884"/>
      <c r="N178" s="1884"/>
      <c r="O178" s="1884"/>
      <c r="P178" s="1884"/>
      <c r="Q178" s="1884"/>
      <c r="R178" s="1884"/>
      <c r="S178" s="1884"/>
      <c r="T178" s="1884"/>
      <c r="U178" s="1884"/>
      <c r="V178" s="1884"/>
      <c r="W178" s="1884"/>
      <c r="X178" s="1884"/>
      <c r="Y178" s="1884"/>
      <c r="Z178" s="1884"/>
      <c r="AA178" s="1884"/>
      <c r="AB178" s="1884"/>
      <c r="AC178" s="1884"/>
      <c r="AD178" s="1884"/>
      <c r="AE178" s="1884"/>
      <c r="AF178" s="1884"/>
      <c r="AG178" s="1884"/>
      <c r="AH178" s="1884"/>
      <c r="AI178" s="1884"/>
      <c r="AJ178" s="1884"/>
      <c r="AK178" s="1884"/>
      <c r="AL178" s="1884"/>
      <c r="AM178" s="1884"/>
      <c r="AN178" s="1884"/>
      <c r="AO178" s="1884"/>
      <c r="AP178" s="1884"/>
      <c r="AQ178" s="1884"/>
      <c r="AR178" s="1884"/>
    </row>
    <row r="179" spans="1:44" ht="30.6" hidden="1" customHeight="1" thickTop="1">
      <c r="B179" s="1885" t="s">
        <v>486</v>
      </c>
      <c r="C179" s="1885"/>
      <c r="D179" s="1885"/>
      <c r="E179" s="1885"/>
      <c r="F179" s="1885"/>
      <c r="G179" s="1885"/>
      <c r="H179" s="1885"/>
      <c r="I179" s="1885"/>
      <c r="J179" s="1885"/>
      <c r="K179" s="1885"/>
      <c r="L179" s="1885"/>
      <c r="M179" s="1885"/>
      <c r="N179" s="1885"/>
      <c r="O179" s="1885"/>
      <c r="P179" s="1885"/>
      <c r="Q179" s="1885"/>
      <c r="R179" s="1885"/>
      <c r="S179" s="1885"/>
      <c r="T179" s="1885"/>
      <c r="U179" s="1885"/>
      <c r="V179" s="1885"/>
      <c r="W179" s="1885"/>
      <c r="X179" s="1885"/>
      <c r="Y179" s="1885"/>
      <c r="Z179" s="1885"/>
      <c r="AA179" s="1885"/>
      <c r="AB179" s="1885"/>
      <c r="AC179" s="1885"/>
      <c r="AD179" s="1885"/>
      <c r="AE179" s="1885"/>
      <c r="AF179" s="1885"/>
      <c r="AG179" s="1885"/>
      <c r="AH179" s="1885"/>
      <c r="AI179" s="1885"/>
      <c r="AJ179" s="1885"/>
      <c r="AK179" s="1885"/>
      <c r="AL179" s="1885"/>
      <c r="AM179" s="1885"/>
      <c r="AN179" s="1885"/>
      <c r="AO179" s="1885"/>
      <c r="AP179" s="1885"/>
      <c r="AQ179" s="1885"/>
      <c r="AR179" s="1885"/>
    </row>
    <row r="180" spans="1:44" ht="30.6" hidden="1" customHeight="1" thickTop="1">
      <c r="A180" s="971" t="s">
        <v>126</v>
      </c>
      <c r="B180" s="1887" t="s">
        <v>484</v>
      </c>
      <c r="C180" s="1887"/>
      <c r="D180" s="1887"/>
      <c r="E180" s="1887"/>
      <c r="F180" s="1887"/>
      <c r="G180" s="1887"/>
      <c r="H180" s="1887"/>
      <c r="I180" s="1887"/>
      <c r="J180" s="1887"/>
      <c r="K180" s="1887"/>
      <c r="L180" s="1887"/>
      <c r="M180" s="1887"/>
      <c r="N180" s="1887"/>
      <c r="O180" s="1887"/>
      <c r="P180" s="1887"/>
      <c r="Q180" s="1887"/>
      <c r="R180" s="1887"/>
      <c r="S180" s="1887"/>
      <c r="T180" s="1887"/>
      <c r="U180" s="1887"/>
      <c r="V180" s="1887"/>
      <c r="W180" s="1887"/>
      <c r="X180" s="1887"/>
      <c r="Y180" s="1887"/>
      <c r="Z180" s="1887"/>
      <c r="AA180" s="1887"/>
      <c r="AB180" s="1887"/>
      <c r="AC180" s="1887"/>
      <c r="AD180" s="1887"/>
      <c r="AE180" s="1887"/>
      <c r="AF180" s="1887"/>
      <c r="AG180" s="1887"/>
      <c r="AH180" s="1887"/>
      <c r="AI180" s="1887"/>
      <c r="AJ180" s="1887"/>
      <c r="AK180" s="1887"/>
      <c r="AL180" s="1887"/>
      <c r="AM180" s="1887"/>
      <c r="AN180" s="1887"/>
      <c r="AO180" s="1887"/>
      <c r="AP180" s="1887"/>
      <c r="AQ180" s="1887"/>
      <c r="AR180" s="1887"/>
    </row>
    <row r="181" spans="1:44" ht="30.6" hidden="1" customHeight="1" thickTop="1">
      <c r="A181" s="972"/>
      <c r="B181" s="973">
        <v>20</v>
      </c>
      <c r="C181" s="973">
        <v>21</v>
      </c>
      <c r="D181" s="973">
        <v>22</v>
      </c>
      <c r="E181" s="973">
        <v>23</v>
      </c>
      <c r="F181" s="973">
        <v>24</v>
      </c>
      <c r="G181" s="973">
        <v>25</v>
      </c>
      <c r="H181" s="973">
        <v>26</v>
      </c>
      <c r="I181" s="973">
        <v>27</v>
      </c>
      <c r="J181" s="973">
        <v>28</v>
      </c>
      <c r="K181" s="973">
        <v>29</v>
      </c>
      <c r="L181" s="973">
        <v>30</v>
      </c>
      <c r="M181" s="973">
        <v>31</v>
      </c>
      <c r="N181" s="973">
        <v>32</v>
      </c>
      <c r="O181" s="973">
        <v>33</v>
      </c>
      <c r="P181" s="973">
        <v>34</v>
      </c>
      <c r="Q181" s="973">
        <v>35</v>
      </c>
      <c r="R181" s="973">
        <v>36</v>
      </c>
      <c r="S181" s="973">
        <v>37</v>
      </c>
      <c r="T181" s="973">
        <v>38</v>
      </c>
      <c r="U181" s="973">
        <v>39</v>
      </c>
      <c r="V181" s="973">
        <v>40</v>
      </c>
      <c r="W181" s="973">
        <v>41</v>
      </c>
      <c r="X181" s="973">
        <v>42</v>
      </c>
      <c r="Y181" s="973">
        <v>43</v>
      </c>
      <c r="Z181" s="973">
        <v>44</v>
      </c>
      <c r="AA181" s="973">
        <v>45</v>
      </c>
      <c r="AB181" s="973">
        <v>46</v>
      </c>
      <c r="AC181" s="973">
        <v>47</v>
      </c>
      <c r="AD181" s="973">
        <v>48</v>
      </c>
      <c r="AE181" s="973">
        <v>49</v>
      </c>
      <c r="AF181" s="973">
        <v>50</v>
      </c>
      <c r="AG181" s="973">
        <v>51</v>
      </c>
      <c r="AH181" s="973">
        <v>52</v>
      </c>
      <c r="AI181" s="973">
        <v>53</v>
      </c>
      <c r="AJ181" s="973">
        <v>54</v>
      </c>
      <c r="AK181" s="973">
        <v>55</v>
      </c>
      <c r="AL181" s="973">
        <v>56</v>
      </c>
      <c r="AM181" s="973">
        <v>57</v>
      </c>
      <c r="AN181" s="973">
        <v>58</v>
      </c>
      <c r="AO181" s="973">
        <v>59</v>
      </c>
      <c r="AP181" s="974">
        <v>60</v>
      </c>
      <c r="AQ181" s="974">
        <v>61</v>
      </c>
      <c r="AR181" s="975">
        <v>62</v>
      </c>
    </row>
    <row r="182" spans="1:44" ht="30.6" hidden="1" customHeight="1" thickTop="1">
      <c r="A182" s="976">
        <v>1</v>
      </c>
      <c r="B182" s="949">
        <v>0.48000000000000009</v>
      </c>
      <c r="C182" s="949">
        <v>0.49999999999999994</v>
      </c>
      <c r="D182" s="949">
        <v>0.51</v>
      </c>
      <c r="E182" s="949">
        <v>0.52</v>
      </c>
      <c r="F182" s="949">
        <v>0.54</v>
      </c>
      <c r="G182" s="949">
        <v>0.55000000000000004</v>
      </c>
      <c r="H182" s="949">
        <v>0.57000000000000006</v>
      </c>
      <c r="I182" s="949">
        <v>0.57000000000000006</v>
      </c>
      <c r="J182" s="949">
        <v>0.59000000000000008</v>
      </c>
      <c r="K182" s="949">
        <v>0.6</v>
      </c>
      <c r="L182" s="949">
        <v>0.62</v>
      </c>
      <c r="M182" s="949">
        <v>0.63</v>
      </c>
      <c r="N182" s="949">
        <v>0.66</v>
      </c>
      <c r="O182" s="949">
        <v>0.69</v>
      </c>
      <c r="P182" s="949">
        <v>0.72</v>
      </c>
      <c r="Q182" s="949">
        <v>0.76</v>
      </c>
      <c r="R182" s="949">
        <v>0.81</v>
      </c>
      <c r="S182" s="949">
        <v>0.86</v>
      </c>
      <c r="T182" s="949">
        <v>0.92</v>
      </c>
      <c r="U182" s="949">
        <v>0.98999999999999988</v>
      </c>
      <c r="V182" s="949">
        <v>1.07</v>
      </c>
      <c r="W182" s="949">
        <v>1.1600000000000001</v>
      </c>
      <c r="X182" s="949">
        <v>1.25</v>
      </c>
      <c r="Y182" s="949">
        <v>1.35</v>
      </c>
      <c r="Z182" s="949">
        <v>1.46</v>
      </c>
      <c r="AA182" s="949">
        <v>1.58</v>
      </c>
      <c r="AB182" s="949">
        <v>1.71</v>
      </c>
      <c r="AC182" s="949">
        <v>1.85</v>
      </c>
      <c r="AD182" s="949">
        <v>2.02</v>
      </c>
      <c r="AE182" s="949">
        <v>2.1799999999999997</v>
      </c>
      <c r="AF182" s="949">
        <v>2.37</v>
      </c>
      <c r="AG182" s="949">
        <v>2.57</v>
      </c>
      <c r="AH182" s="949">
        <v>2.82</v>
      </c>
      <c r="AI182" s="949">
        <v>3.09</v>
      </c>
      <c r="AJ182" s="949">
        <v>3.41</v>
      </c>
      <c r="AK182" s="949">
        <v>3.76</v>
      </c>
      <c r="AL182" s="949">
        <v>4.16</v>
      </c>
      <c r="AM182" s="949">
        <v>4.6199999999999992</v>
      </c>
      <c r="AN182" s="949">
        <v>5.1199999999999992</v>
      </c>
      <c r="AO182" s="949">
        <v>5.7</v>
      </c>
      <c r="AP182" s="951">
        <v>6.35</v>
      </c>
      <c r="AQ182" s="951">
        <v>7.09</v>
      </c>
      <c r="AR182" s="952">
        <v>7.92</v>
      </c>
    </row>
    <row r="183" spans="1:44" ht="30.6" hidden="1" customHeight="1" thickTop="1">
      <c r="A183" s="977">
        <v>2</v>
      </c>
      <c r="B183" s="954">
        <v>0.95</v>
      </c>
      <c r="C183" s="954">
        <v>0.97999999999999987</v>
      </c>
      <c r="D183" s="954">
        <v>1.01</v>
      </c>
      <c r="E183" s="954">
        <v>1.03</v>
      </c>
      <c r="F183" s="954">
        <v>1.06</v>
      </c>
      <c r="G183" s="954">
        <v>1.0900000000000001</v>
      </c>
      <c r="H183" s="954">
        <v>1.1100000000000001</v>
      </c>
      <c r="I183" s="954">
        <v>1.1300000000000001</v>
      </c>
      <c r="J183" s="954">
        <v>1.1600000000000001</v>
      </c>
      <c r="K183" s="954">
        <v>1.1900000000000002</v>
      </c>
      <c r="L183" s="954">
        <v>1.22</v>
      </c>
      <c r="M183" s="954">
        <v>1.26</v>
      </c>
      <c r="N183" s="954">
        <v>1.3</v>
      </c>
      <c r="O183" s="954">
        <v>1.37</v>
      </c>
      <c r="P183" s="954">
        <v>1.43</v>
      </c>
      <c r="Q183" s="954">
        <v>1.5</v>
      </c>
      <c r="R183" s="954">
        <v>1.6</v>
      </c>
      <c r="S183" s="954">
        <v>1.71</v>
      </c>
      <c r="T183" s="954">
        <v>1.8299999999999996</v>
      </c>
      <c r="U183" s="954">
        <v>1.9799999999999998</v>
      </c>
      <c r="V183" s="954">
        <v>2.14</v>
      </c>
      <c r="W183" s="954">
        <v>2.31</v>
      </c>
      <c r="X183" s="954">
        <v>2.5</v>
      </c>
      <c r="Y183" s="954">
        <v>2.71</v>
      </c>
      <c r="Z183" s="954">
        <v>2.93</v>
      </c>
      <c r="AA183" s="954">
        <v>3.17</v>
      </c>
      <c r="AB183" s="954">
        <v>3.44</v>
      </c>
      <c r="AC183" s="954">
        <v>3.72</v>
      </c>
      <c r="AD183" s="954">
        <v>4.03</v>
      </c>
      <c r="AE183" s="954">
        <v>4.3699999999999992</v>
      </c>
      <c r="AF183" s="954">
        <v>4.75</v>
      </c>
      <c r="AG183" s="954">
        <v>5.17</v>
      </c>
      <c r="AH183" s="954">
        <v>5.66</v>
      </c>
      <c r="AI183" s="954">
        <v>6.2200000000000015</v>
      </c>
      <c r="AJ183" s="954">
        <v>6.85</v>
      </c>
      <c r="AK183" s="954">
        <v>7.580000000000001</v>
      </c>
      <c r="AL183" s="954">
        <v>8.4</v>
      </c>
      <c r="AM183" s="954">
        <v>9.32</v>
      </c>
      <c r="AN183" s="954">
        <v>10.37</v>
      </c>
      <c r="AO183" s="954">
        <v>11.54</v>
      </c>
      <c r="AP183" s="956">
        <v>12.87</v>
      </c>
      <c r="AQ183" s="956">
        <v>14.38</v>
      </c>
      <c r="AR183" s="957">
        <v>16.119999999999997</v>
      </c>
    </row>
    <row r="184" spans="1:44" ht="30.6" hidden="1" customHeight="1" thickTop="1">
      <c r="A184" s="977">
        <v>3</v>
      </c>
      <c r="B184" s="954">
        <v>1.43</v>
      </c>
      <c r="C184" s="954">
        <v>1.48</v>
      </c>
      <c r="D184" s="954">
        <v>1.52</v>
      </c>
      <c r="E184" s="954">
        <v>1.57</v>
      </c>
      <c r="F184" s="954">
        <v>1.6</v>
      </c>
      <c r="G184" s="954">
        <v>1.63</v>
      </c>
      <c r="H184" s="954">
        <v>1.67</v>
      </c>
      <c r="I184" s="954">
        <v>1.7</v>
      </c>
      <c r="J184" s="954">
        <v>1.7499999999999998</v>
      </c>
      <c r="K184" s="954">
        <v>1.79</v>
      </c>
      <c r="L184" s="954">
        <v>1.84</v>
      </c>
      <c r="M184" s="954">
        <v>1.9</v>
      </c>
      <c r="N184" s="954">
        <v>1.99</v>
      </c>
      <c r="O184" s="954">
        <v>2.08</v>
      </c>
      <c r="P184" s="954">
        <v>2.1799999999999997</v>
      </c>
      <c r="Q184" s="954">
        <v>2.31</v>
      </c>
      <c r="R184" s="954">
        <v>2.46</v>
      </c>
      <c r="S184" s="954">
        <v>2.63</v>
      </c>
      <c r="T184" s="954">
        <v>2.83</v>
      </c>
      <c r="U184" s="954">
        <v>3.04</v>
      </c>
      <c r="V184" s="954">
        <v>3.29</v>
      </c>
      <c r="W184" s="954">
        <v>3.5599999999999996</v>
      </c>
      <c r="X184" s="954">
        <v>3.8499999999999996</v>
      </c>
      <c r="Y184" s="954">
        <v>4.17</v>
      </c>
      <c r="Z184" s="954">
        <v>4.5100000000000007</v>
      </c>
      <c r="AA184" s="954">
        <v>4.8900000000000006</v>
      </c>
      <c r="AB184" s="954">
        <v>5.29</v>
      </c>
      <c r="AC184" s="954">
        <v>5.72</v>
      </c>
      <c r="AD184" s="954">
        <v>6.2</v>
      </c>
      <c r="AE184" s="954">
        <v>6.73</v>
      </c>
      <c r="AF184" s="954">
        <v>7.32</v>
      </c>
      <c r="AG184" s="954">
        <v>7.9899999999999984</v>
      </c>
      <c r="AH184" s="954">
        <v>8.77</v>
      </c>
      <c r="AI184" s="954">
        <v>9.6300000000000008</v>
      </c>
      <c r="AJ184" s="954">
        <v>10.64</v>
      </c>
      <c r="AK184" s="954">
        <v>11.77</v>
      </c>
      <c r="AL184" s="954">
        <v>13.059999999999997</v>
      </c>
      <c r="AM184" s="954">
        <v>14.510000000000002</v>
      </c>
      <c r="AN184" s="954">
        <v>16.149999999999999</v>
      </c>
      <c r="AO184" s="954">
        <v>17.990000000000002</v>
      </c>
      <c r="AP184" s="956">
        <v>20.090000000000003</v>
      </c>
      <c r="AQ184" s="956">
        <v>22.49</v>
      </c>
      <c r="AR184" s="957">
        <v>25.25</v>
      </c>
    </row>
    <row r="185" spans="1:44" ht="30.6" hidden="1" customHeight="1" thickTop="1">
      <c r="A185" s="977">
        <v>4</v>
      </c>
      <c r="B185" s="954">
        <v>1.5</v>
      </c>
      <c r="C185" s="954">
        <v>1.54</v>
      </c>
      <c r="D185" s="954">
        <v>1.58</v>
      </c>
      <c r="E185" s="954">
        <v>1.62</v>
      </c>
      <c r="F185" s="954">
        <v>1.65</v>
      </c>
      <c r="G185" s="954">
        <v>1.7</v>
      </c>
      <c r="H185" s="954">
        <v>1.73</v>
      </c>
      <c r="I185" s="954">
        <v>1.77</v>
      </c>
      <c r="J185" s="954">
        <v>1.8199999999999996</v>
      </c>
      <c r="K185" s="954">
        <v>1.86</v>
      </c>
      <c r="L185" s="954">
        <v>1.92</v>
      </c>
      <c r="M185" s="954">
        <v>1.9999999999999998</v>
      </c>
      <c r="N185" s="954">
        <v>2.08</v>
      </c>
      <c r="O185" s="954">
        <v>2.17</v>
      </c>
      <c r="P185" s="954">
        <v>2.3000000000000003</v>
      </c>
      <c r="Q185" s="954">
        <v>2.4300000000000002</v>
      </c>
      <c r="R185" s="954">
        <v>2.59</v>
      </c>
      <c r="S185" s="954">
        <v>2.77</v>
      </c>
      <c r="T185" s="954">
        <v>2.98</v>
      </c>
      <c r="U185" s="954">
        <v>3.21</v>
      </c>
      <c r="V185" s="954">
        <v>3.48</v>
      </c>
      <c r="W185" s="954">
        <v>3.76</v>
      </c>
      <c r="X185" s="954">
        <v>4.0699999999999994</v>
      </c>
      <c r="Y185" s="954">
        <v>4.41</v>
      </c>
      <c r="Z185" s="954">
        <v>4.7700000000000005</v>
      </c>
      <c r="AA185" s="954">
        <v>5.17</v>
      </c>
      <c r="AB185" s="954">
        <v>5.58</v>
      </c>
      <c r="AC185" s="954">
        <v>6.05</v>
      </c>
      <c r="AD185" s="954">
        <v>6.56</v>
      </c>
      <c r="AE185" s="954">
        <v>7.129999999999999</v>
      </c>
      <c r="AF185" s="954">
        <v>7.77</v>
      </c>
      <c r="AG185" s="954">
        <v>8.49</v>
      </c>
      <c r="AH185" s="954">
        <v>9.31</v>
      </c>
      <c r="AI185" s="954">
        <v>10.260000000000002</v>
      </c>
      <c r="AJ185" s="954">
        <v>11.33</v>
      </c>
      <c r="AK185" s="954">
        <v>12.559999999999997</v>
      </c>
      <c r="AL185" s="954">
        <v>13.920000000000002</v>
      </c>
      <c r="AM185" s="954">
        <v>15.48</v>
      </c>
      <c r="AN185" s="954">
        <v>17.23</v>
      </c>
      <c r="AO185" s="954">
        <v>19.21</v>
      </c>
      <c r="AP185" s="956">
        <v>21.46</v>
      </c>
      <c r="AQ185" s="956">
        <v>24.05</v>
      </c>
      <c r="AR185" s="957">
        <v>0</v>
      </c>
    </row>
    <row r="186" spans="1:44" ht="30.6" hidden="1" customHeight="1" thickTop="1">
      <c r="A186" s="977">
        <v>5</v>
      </c>
      <c r="B186" s="954">
        <v>1.9</v>
      </c>
      <c r="C186" s="954">
        <v>1.96</v>
      </c>
      <c r="D186" s="954">
        <v>2.0100000000000002</v>
      </c>
      <c r="E186" s="954">
        <v>2.0499999999999998</v>
      </c>
      <c r="F186" s="954">
        <v>2.1</v>
      </c>
      <c r="G186" s="954">
        <v>2.1500000000000004</v>
      </c>
      <c r="H186" s="954">
        <v>2.1999999999999997</v>
      </c>
      <c r="I186" s="954">
        <v>2.25</v>
      </c>
      <c r="J186" s="954">
        <v>2.2999999999999998</v>
      </c>
      <c r="K186" s="954">
        <v>2.37</v>
      </c>
      <c r="L186" s="954">
        <v>2.4499999999999997</v>
      </c>
      <c r="M186" s="954">
        <v>2.54</v>
      </c>
      <c r="N186" s="954">
        <v>2.65</v>
      </c>
      <c r="O186" s="954">
        <v>2.78</v>
      </c>
      <c r="P186" s="954">
        <v>2.94</v>
      </c>
      <c r="Q186" s="954">
        <v>3.12</v>
      </c>
      <c r="R186" s="954">
        <v>3.33</v>
      </c>
      <c r="S186" s="954">
        <v>3.57</v>
      </c>
      <c r="T186" s="954">
        <v>3.8499999999999996</v>
      </c>
      <c r="U186" s="954">
        <v>4.1499999999999995</v>
      </c>
      <c r="V186" s="954">
        <v>4.5</v>
      </c>
      <c r="W186" s="954">
        <v>4.8599999999999994</v>
      </c>
      <c r="X186" s="954">
        <v>5.26</v>
      </c>
      <c r="Y186" s="954">
        <v>5.7</v>
      </c>
      <c r="Z186" s="954">
        <v>6.17</v>
      </c>
      <c r="AA186" s="954">
        <v>6.68</v>
      </c>
      <c r="AB186" s="954">
        <v>7.23</v>
      </c>
      <c r="AC186" s="954">
        <v>7.83</v>
      </c>
      <c r="AD186" s="954">
        <v>8.5</v>
      </c>
      <c r="AE186" s="954">
        <v>9.24</v>
      </c>
      <c r="AF186" s="954">
        <v>10.09</v>
      </c>
      <c r="AG186" s="954">
        <v>11.04</v>
      </c>
      <c r="AH186" s="954">
        <v>12.14</v>
      </c>
      <c r="AI186" s="954">
        <v>13.38</v>
      </c>
      <c r="AJ186" s="954">
        <v>14.8</v>
      </c>
      <c r="AK186" s="954">
        <v>16.41</v>
      </c>
      <c r="AL186" s="954">
        <v>18.23</v>
      </c>
      <c r="AM186" s="954">
        <v>20.27</v>
      </c>
      <c r="AN186" s="954">
        <v>22.59</v>
      </c>
      <c r="AO186" s="954">
        <v>25.22</v>
      </c>
      <c r="AP186" s="956">
        <v>28.220000000000006</v>
      </c>
      <c r="AQ186" s="956">
        <v>0</v>
      </c>
      <c r="AR186" s="957">
        <v>0</v>
      </c>
    </row>
    <row r="187" spans="1:44" ht="30.6" hidden="1" customHeight="1" thickTop="1">
      <c r="A187" s="977">
        <v>6</v>
      </c>
      <c r="B187" s="954">
        <v>2.31</v>
      </c>
      <c r="C187" s="954">
        <v>2.37</v>
      </c>
      <c r="D187" s="954">
        <v>2.44</v>
      </c>
      <c r="E187" s="954">
        <v>2.5</v>
      </c>
      <c r="F187" s="954">
        <v>2.56</v>
      </c>
      <c r="G187" s="954">
        <v>2.6199999999999992</v>
      </c>
      <c r="H187" s="954">
        <v>2.67</v>
      </c>
      <c r="I187" s="954">
        <v>2.74</v>
      </c>
      <c r="J187" s="954">
        <v>2.81</v>
      </c>
      <c r="K187" s="954">
        <v>2.9</v>
      </c>
      <c r="L187" s="954">
        <v>2.99</v>
      </c>
      <c r="M187" s="954">
        <v>3.1100000000000008</v>
      </c>
      <c r="N187" s="954">
        <v>3.25</v>
      </c>
      <c r="O187" s="954">
        <v>3.43</v>
      </c>
      <c r="P187" s="954">
        <v>3.63</v>
      </c>
      <c r="Q187" s="954">
        <v>3.8600000000000008</v>
      </c>
      <c r="R187" s="954">
        <v>4.13</v>
      </c>
      <c r="S187" s="954">
        <v>4.4400000000000004</v>
      </c>
      <c r="T187" s="954">
        <v>4.78</v>
      </c>
      <c r="U187" s="954">
        <v>5.17</v>
      </c>
      <c r="V187" s="954">
        <v>5.58</v>
      </c>
      <c r="W187" s="954">
        <v>6.04</v>
      </c>
      <c r="X187" s="954">
        <v>6.5399999999999991</v>
      </c>
      <c r="Y187" s="954">
        <v>7.09</v>
      </c>
      <c r="Z187" s="954">
        <v>7.67</v>
      </c>
      <c r="AA187" s="954">
        <v>8.2999999999999989</v>
      </c>
      <c r="AB187" s="954">
        <v>8.99</v>
      </c>
      <c r="AC187" s="954">
        <v>9.75</v>
      </c>
      <c r="AD187" s="954">
        <v>10.59</v>
      </c>
      <c r="AE187" s="954">
        <v>11.54</v>
      </c>
      <c r="AF187" s="954">
        <v>12.62</v>
      </c>
      <c r="AG187" s="954">
        <v>13.83</v>
      </c>
      <c r="AH187" s="954">
        <v>15.230000000000002</v>
      </c>
      <c r="AI187" s="954">
        <v>16.809999999999999</v>
      </c>
      <c r="AJ187" s="954">
        <v>18.61</v>
      </c>
      <c r="AK187" s="954">
        <v>20.639999999999997</v>
      </c>
      <c r="AL187" s="954">
        <v>22.95</v>
      </c>
      <c r="AM187" s="954">
        <v>25.56</v>
      </c>
      <c r="AN187" s="954">
        <v>28.5</v>
      </c>
      <c r="AO187" s="954">
        <v>31.879999999999995</v>
      </c>
      <c r="AP187" s="956">
        <v>0</v>
      </c>
      <c r="AQ187" s="956">
        <v>0</v>
      </c>
      <c r="AR187" s="957">
        <v>0</v>
      </c>
    </row>
    <row r="188" spans="1:44" ht="30.6" hidden="1" customHeight="1" thickTop="1">
      <c r="A188" s="977">
        <v>7</v>
      </c>
      <c r="B188" s="954">
        <v>2.54</v>
      </c>
      <c r="C188" s="954">
        <v>2.61</v>
      </c>
      <c r="D188" s="954">
        <v>2.68</v>
      </c>
      <c r="E188" s="954">
        <v>2.74</v>
      </c>
      <c r="F188" s="954">
        <v>2.81</v>
      </c>
      <c r="G188" s="954">
        <v>2.8699999999999992</v>
      </c>
      <c r="H188" s="954">
        <v>2.94</v>
      </c>
      <c r="I188" s="954">
        <v>3.01</v>
      </c>
      <c r="J188" s="954">
        <v>3.1</v>
      </c>
      <c r="K188" s="954">
        <v>3.19</v>
      </c>
      <c r="L188" s="954">
        <v>3.31</v>
      </c>
      <c r="M188" s="954">
        <v>3.46</v>
      </c>
      <c r="N188" s="954">
        <v>3.63</v>
      </c>
      <c r="O188" s="954">
        <v>3.82</v>
      </c>
      <c r="P188" s="954">
        <v>4.05</v>
      </c>
      <c r="Q188" s="954">
        <v>4.3099999999999996</v>
      </c>
      <c r="R188" s="954">
        <v>4.6300000000000008</v>
      </c>
      <c r="S188" s="954">
        <v>4.97</v>
      </c>
      <c r="T188" s="954">
        <v>5.37</v>
      </c>
      <c r="U188" s="954">
        <v>5.79</v>
      </c>
      <c r="V188" s="954">
        <v>6.26</v>
      </c>
      <c r="W188" s="954">
        <v>6.7799999999999985</v>
      </c>
      <c r="X188" s="954">
        <v>7.34</v>
      </c>
      <c r="Y188" s="954">
        <v>7.9500000000000011</v>
      </c>
      <c r="Z188" s="954">
        <v>8.61</v>
      </c>
      <c r="AA188" s="954">
        <v>9.32</v>
      </c>
      <c r="AB188" s="954">
        <v>10.1</v>
      </c>
      <c r="AC188" s="954">
        <v>10.97</v>
      </c>
      <c r="AD188" s="954">
        <v>11.940000000000003</v>
      </c>
      <c r="AE188" s="954">
        <v>13.020000000000003</v>
      </c>
      <c r="AF188" s="954">
        <v>14.239999999999998</v>
      </c>
      <c r="AG188" s="954">
        <v>15.65</v>
      </c>
      <c r="AH188" s="954">
        <v>17.239999999999998</v>
      </c>
      <c r="AI188" s="954">
        <v>19.060000000000002</v>
      </c>
      <c r="AJ188" s="954">
        <v>21.119999999999994</v>
      </c>
      <c r="AK188" s="954">
        <v>23.44</v>
      </c>
      <c r="AL188" s="954">
        <v>26.08</v>
      </c>
      <c r="AM188" s="954">
        <v>29.07</v>
      </c>
      <c r="AN188" s="954">
        <v>32.46</v>
      </c>
      <c r="AO188" s="954">
        <v>0</v>
      </c>
      <c r="AP188" s="956">
        <v>0</v>
      </c>
      <c r="AQ188" s="956">
        <v>0</v>
      </c>
      <c r="AR188" s="957">
        <v>0</v>
      </c>
    </row>
    <row r="189" spans="1:44" ht="30.6" hidden="1" customHeight="1" thickTop="1">
      <c r="A189" s="977">
        <v>8</v>
      </c>
      <c r="B189" s="954">
        <v>2.95</v>
      </c>
      <c r="C189" s="954">
        <v>3.03</v>
      </c>
      <c r="D189" s="954">
        <v>3.0999999999999996</v>
      </c>
      <c r="E189" s="954">
        <v>3.17</v>
      </c>
      <c r="F189" s="954">
        <v>3.25</v>
      </c>
      <c r="G189" s="954">
        <v>3.32</v>
      </c>
      <c r="H189" s="954">
        <v>3.42</v>
      </c>
      <c r="I189" s="954">
        <v>3.5</v>
      </c>
      <c r="J189" s="954">
        <v>3.6100000000000008</v>
      </c>
      <c r="K189" s="954">
        <v>3.73</v>
      </c>
      <c r="L189" s="954">
        <v>3.88</v>
      </c>
      <c r="M189" s="954">
        <v>4.05</v>
      </c>
      <c r="N189" s="954">
        <v>4.25</v>
      </c>
      <c r="O189" s="954">
        <v>4.5</v>
      </c>
      <c r="P189" s="954">
        <v>4.78</v>
      </c>
      <c r="Q189" s="954">
        <v>5.0999999999999996</v>
      </c>
      <c r="R189" s="954">
        <v>5.48</v>
      </c>
      <c r="S189" s="954">
        <v>5.9</v>
      </c>
      <c r="T189" s="954">
        <v>6.35</v>
      </c>
      <c r="U189" s="954">
        <v>6.86</v>
      </c>
      <c r="V189" s="954">
        <v>7.4299999999999988</v>
      </c>
      <c r="W189" s="954">
        <v>8.0300000000000011</v>
      </c>
      <c r="X189" s="954">
        <v>8.6999999999999993</v>
      </c>
      <c r="Y189" s="954">
        <v>9.43</v>
      </c>
      <c r="Z189" s="954">
        <v>10.210000000000001</v>
      </c>
      <c r="AA189" s="954">
        <v>11.06</v>
      </c>
      <c r="AB189" s="954">
        <v>12.01</v>
      </c>
      <c r="AC189" s="954">
        <v>13.05</v>
      </c>
      <c r="AD189" s="954">
        <v>14.220000000000002</v>
      </c>
      <c r="AE189" s="954">
        <v>15.53</v>
      </c>
      <c r="AF189" s="954">
        <v>17.03</v>
      </c>
      <c r="AG189" s="954">
        <v>18.73</v>
      </c>
      <c r="AH189" s="954">
        <v>20.66</v>
      </c>
      <c r="AI189" s="954">
        <v>22.86</v>
      </c>
      <c r="AJ189" s="954">
        <v>25.36</v>
      </c>
      <c r="AK189" s="954">
        <v>28.179999999999996</v>
      </c>
      <c r="AL189" s="954">
        <v>31.39</v>
      </c>
      <c r="AM189" s="954">
        <v>35.03</v>
      </c>
      <c r="AN189" s="954">
        <v>0</v>
      </c>
      <c r="AO189" s="954">
        <v>0</v>
      </c>
      <c r="AP189" s="956">
        <v>0</v>
      </c>
      <c r="AQ189" s="956">
        <v>0</v>
      </c>
      <c r="AR189" s="957">
        <v>0</v>
      </c>
    </row>
    <row r="190" spans="1:44" ht="30.6" hidden="1" customHeight="1" thickTop="1">
      <c r="A190" s="977">
        <v>9</v>
      </c>
      <c r="B190" s="954">
        <v>3.37</v>
      </c>
      <c r="C190" s="954">
        <v>3.46</v>
      </c>
      <c r="D190" s="954">
        <v>3.55</v>
      </c>
      <c r="E190" s="954">
        <v>3.63</v>
      </c>
      <c r="F190" s="954">
        <v>3.7099999999999995</v>
      </c>
      <c r="G190" s="954">
        <v>3.81</v>
      </c>
      <c r="H190" s="954">
        <v>3.9000000000000004</v>
      </c>
      <c r="I190" s="954">
        <v>4.0200000000000005</v>
      </c>
      <c r="J190" s="954">
        <v>4.1399999999999997</v>
      </c>
      <c r="K190" s="954">
        <v>4.29</v>
      </c>
      <c r="L190" s="954">
        <v>4.4800000000000004</v>
      </c>
      <c r="M190" s="954">
        <v>4.68</v>
      </c>
      <c r="N190" s="954">
        <v>4.93</v>
      </c>
      <c r="O190" s="954">
        <v>5.23</v>
      </c>
      <c r="P190" s="954">
        <v>5.56</v>
      </c>
      <c r="Q190" s="954">
        <v>5.95</v>
      </c>
      <c r="R190" s="954">
        <v>6.37</v>
      </c>
      <c r="S190" s="954">
        <v>6.87</v>
      </c>
      <c r="T190" s="954">
        <v>7.419999999999999</v>
      </c>
      <c r="U190" s="954">
        <v>8.0100000000000016</v>
      </c>
      <c r="V190" s="954">
        <v>8.67</v>
      </c>
      <c r="W190" s="954">
        <v>9.39</v>
      </c>
      <c r="X190" s="954">
        <v>10.17</v>
      </c>
      <c r="Y190" s="954">
        <v>11.01</v>
      </c>
      <c r="Z190" s="954">
        <v>11.940000000000003</v>
      </c>
      <c r="AA190" s="954">
        <v>12.95</v>
      </c>
      <c r="AB190" s="954">
        <v>14.060000000000002</v>
      </c>
      <c r="AC190" s="954">
        <v>15.3</v>
      </c>
      <c r="AD190" s="954">
        <v>16.7</v>
      </c>
      <c r="AE190" s="954">
        <v>18.28</v>
      </c>
      <c r="AF190" s="954">
        <v>20.07</v>
      </c>
      <c r="AG190" s="954">
        <v>22.1</v>
      </c>
      <c r="AH190" s="954">
        <v>24.42</v>
      </c>
      <c r="AI190" s="954">
        <v>27.03</v>
      </c>
      <c r="AJ190" s="954">
        <v>30.020000000000003</v>
      </c>
      <c r="AK190" s="954">
        <v>33.4</v>
      </c>
      <c r="AL190" s="954">
        <v>37.239999999999995</v>
      </c>
      <c r="AM190" s="954">
        <v>0</v>
      </c>
      <c r="AN190" s="954">
        <v>0</v>
      </c>
      <c r="AO190" s="954">
        <v>0</v>
      </c>
      <c r="AP190" s="956">
        <v>0</v>
      </c>
      <c r="AQ190" s="956">
        <v>0</v>
      </c>
      <c r="AR190" s="957">
        <v>0</v>
      </c>
    </row>
    <row r="191" spans="1:44" ht="30.6" hidden="1" customHeight="1" thickTop="1">
      <c r="A191" s="977">
        <v>10</v>
      </c>
      <c r="B191" s="954">
        <v>3.7900000000000005</v>
      </c>
      <c r="C191" s="954">
        <v>3.9000000000000004</v>
      </c>
      <c r="D191" s="954">
        <v>3.99</v>
      </c>
      <c r="E191" s="954">
        <v>4.09</v>
      </c>
      <c r="F191" s="954">
        <v>4.18</v>
      </c>
      <c r="G191" s="954">
        <v>4.3000000000000007</v>
      </c>
      <c r="H191" s="954">
        <v>4.42</v>
      </c>
      <c r="I191" s="954">
        <v>4.5500000000000007</v>
      </c>
      <c r="J191" s="954">
        <v>4.7</v>
      </c>
      <c r="K191" s="954">
        <v>4.8800000000000008</v>
      </c>
      <c r="L191" s="954">
        <v>5.1000000000000005</v>
      </c>
      <c r="M191" s="954">
        <v>5.36</v>
      </c>
      <c r="N191" s="954">
        <v>5.64</v>
      </c>
      <c r="O191" s="954">
        <v>5.9899999999999984</v>
      </c>
      <c r="P191" s="954">
        <v>6.38</v>
      </c>
      <c r="Q191" s="954">
        <v>6.84</v>
      </c>
      <c r="R191" s="954">
        <v>7.35</v>
      </c>
      <c r="S191" s="954">
        <v>7.92</v>
      </c>
      <c r="T191" s="954">
        <v>8.56</v>
      </c>
      <c r="U191" s="954">
        <v>9.24</v>
      </c>
      <c r="V191" s="954">
        <v>10.01</v>
      </c>
      <c r="W191" s="954">
        <v>10.829999999999998</v>
      </c>
      <c r="X191" s="954">
        <v>11.73</v>
      </c>
      <c r="Y191" s="954">
        <v>12.71</v>
      </c>
      <c r="Z191" s="954">
        <v>13.79</v>
      </c>
      <c r="AA191" s="954">
        <v>14.97</v>
      </c>
      <c r="AB191" s="954">
        <v>16.29</v>
      </c>
      <c r="AC191" s="954">
        <v>17.760000000000002</v>
      </c>
      <c r="AD191" s="954">
        <v>19.41</v>
      </c>
      <c r="AE191" s="954">
        <v>21.27</v>
      </c>
      <c r="AF191" s="954">
        <v>23.380000000000006</v>
      </c>
      <c r="AG191" s="954">
        <v>25.779999999999994</v>
      </c>
      <c r="AH191" s="954">
        <v>28.519999999999996</v>
      </c>
      <c r="AI191" s="954">
        <v>31.629999999999995</v>
      </c>
      <c r="AJ191" s="954">
        <v>35.150000000000006</v>
      </c>
      <c r="AK191" s="954">
        <v>39.17</v>
      </c>
      <c r="AL191" s="954">
        <v>0</v>
      </c>
      <c r="AM191" s="954">
        <v>0</v>
      </c>
      <c r="AN191" s="954">
        <v>0</v>
      </c>
      <c r="AO191" s="954">
        <v>0</v>
      </c>
      <c r="AP191" s="956">
        <v>0</v>
      </c>
      <c r="AQ191" s="956">
        <v>0</v>
      </c>
      <c r="AR191" s="957">
        <v>0</v>
      </c>
    </row>
    <row r="192" spans="1:44" ht="30.6" hidden="1" customHeight="1" thickTop="1">
      <c r="A192" s="977">
        <v>11</v>
      </c>
      <c r="B192" s="954">
        <v>4.2300000000000004</v>
      </c>
      <c r="C192" s="954">
        <v>4.34</v>
      </c>
      <c r="D192" s="954">
        <v>4.45</v>
      </c>
      <c r="E192" s="954">
        <v>4.57</v>
      </c>
      <c r="F192" s="954">
        <v>4.68</v>
      </c>
      <c r="G192" s="954">
        <v>4.8100000000000005</v>
      </c>
      <c r="H192" s="954">
        <v>4.95</v>
      </c>
      <c r="I192" s="954">
        <v>5.0999999999999996</v>
      </c>
      <c r="J192" s="954">
        <v>5.3</v>
      </c>
      <c r="K192" s="954">
        <v>5.5</v>
      </c>
      <c r="L192" s="954">
        <v>5.76</v>
      </c>
      <c r="M192" s="954">
        <v>6.06</v>
      </c>
      <c r="N192" s="954">
        <v>6.41</v>
      </c>
      <c r="O192" s="954">
        <v>6.82</v>
      </c>
      <c r="P192" s="954">
        <v>7.2799999999999985</v>
      </c>
      <c r="Q192" s="954">
        <v>7.8000000000000007</v>
      </c>
      <c r="R192" s="954">
        <v>8.39</v>
      </c>
      <c r="S192" s="954">
        <v>9.0500000000000007</v>
      </c>
      <c r="T192" s="954">
        <v>9.77</v>
      </c>
      <c r="U192" s="954">
        <v>10.57</v>
      </c>
      <c r="V192" s="954">
        <v>11.43</v>
      </c>
      <c r="W192" s="954">
        <v>12.38</v>
      </c>
      <c r="X192" s="954">
        <v>13.42</v>
      </c>
      <c r="Y192" s="954">
        <v>14.559999999999997</v>
      </c>
      <c r="Z192" s="954">
        <v>15.79</v>
      </c>
      <c r="AA192" s="954">
        <v>17.170000000000002</v>
      </c>
      <c r="AB192" s="954">
        <v>18.700000000000003</v>
      </c>
      <c r="AC192" s="954">
        <v>20.43</v>
      </c>
      <c r="AD192" s="954">
        <v>22.35</v>
      </c>
      <c r="AE192" s="954">
        <v>24.54</v>
      </c>
      <c r="AF192" s="954">
        <v>27.02</v>
      </c>
      <c r="AG192" s="954">
        <v>29.83</v>
      </c>
      <c r="AH192" s="954">
        <v>33.03</v>
      </c>
      <c r="AI192" s="954">
        <v>36.68</v>
      </c>
      <c r="AJ192" s="954">
        <v>40.830000000000005</v>
      </c>
      <c r="AK192" s="954">
        <v>0</v>
      </c>
      <c r="AL192" s="954">
        <v>0</v>
      </c>
      <c r="AM192" s="954">
        <v>0</v>
      </c>
      <c r="AN192" s="954">
        <v>0</v>
      </c>
      <c r="AO192" s="954">
        <v>0</v>
      </c>
      <c r="AP192" s="956">
        <v>0</v>
      </c>
      <c r="AQ192" s="956">
        <v>0</v>
      </c>
      <c r="AR192" s="957">
        <v>0</v>
      </c>
    </row>
    <row r="193" spans="1:44" ht="30.6" hidden="1" customHeight="1" thickTop="1">
      <c r="A193" s="977">
        <v>12</v>
      </c>
      <c r="B193" s="956">
        <v>4.6899999999999995</v>
      </c>
      <c r="C193" s="956">
        <v>4.8100000000000005</v>
      </c>
      <c r="D193" s="956">
        <v>4.93</v>
      </c>
      <c r="E193" s="956">
        <v>5.05</v>
      </c>
      <c r="F193" s="956">
        <v>5.19</v>
      </c>
      <c r="G193" s="956">
        <v>5.34</v>
      </c>
      <c r="H193" s="956">
        <v>5.5</v>
      </c>
      <c r="I193" s="956">
        <v>5.69</v>
      </c>
      <c r="J193" s="956">
        <v>5.91</v>
      </c>
      <c r="K193" s="956">
        <v>6.17</v>
      </c>
      <c r="L193" s="956">
        <v>6.46</v>
      </c>
      <c r="M193" s="956">
        <v>6.82</v>
      </c>
      <c r="N193" s="954">
        <v>7.23</v>
      </c>
      <c r="O193" s="956">
        <v>7.6999999999999993</v>
      </c>
      <c r="P193" s="956">
        <v>8.23</v>
      </c>
      <c r="Q193" s="956">
        <v>8.83</v>
      </c>
      <c r="R193" s="956">
        <v>9.5</v>
      </c>
      <c r="S193" s="956">
        <v>10.25</v>
      </c>
      <c r="T193" s="956">
        <v>11.07</v>
      </c>
      <c r="U193" s="956">
        <v>11.979999999999997</v>
      </c>
      <c r="V193" s="956">
        <v>12.97</v>
      </c>
      <c r="W193" s="956">
        <v>14.05</v>
      </c>
      <c r="X193" s="956">
        <v>15.23</v>
      </c>
      <c r="Y193" s="956">
        <v>16.53</v>
      </c>
      <c r="Z193" s="956">
        <v>17.970000000000002</v>
      </c>
      <c r="AA193" s="956">
        <v>19.559999999999999</v>
      </c>
      <c r="AB193" s="956">
        <v>21.34</v>
      </c>
      <c r="AC193" s="954">
        <v>23.33</v>
      </c>
      <c r="AD193" s="954">
        <v>25.57</v>
      </c>
      <c r="AE193" s="956">
        <v>28.11</v>
      </c>
      <c r="AF193" s="956">
        <v>31</v>
      </c>
      <c r="AG193" s="956">
        <v>34.269999999999996</v>
      </c>
      <c r="AH193" s="956">
        <v>38</v>
      </c>
      <c r="AI193" s="956">
        <v>42.239999999999988</v>
      </c>
      <c r="AJ193" s="956">
        <v>0</v>
      </c>
      <c r="AK193" s="956">
        <v>0</v>
      </c>
      <c r="AL193" s="956">
        <v>0</v>
      </c>
      <c r="AM193" s="956">
        <v>0</v>
      </c>
      <c r="AN193" s="956">
        <v>0</v>
      </c>
      <c r="AO193" s="956">
        <v>0</v>
      </c>
      <c r="AP193" s="956">
        <v>0</v>
      </c>
      <c r="AQ193" s="956">
        <v>0</v>
      </c>
      <c r="AR193" s="957">
        <v>0</v>
      </c>
    </row>
    <row r="194" spans="1:44" ht="30.6" hidden="1" customHeight="1" thickTop="1">
      <c r="A194" s="977">
        <v>13</v>
      </c>
      <c r="B194" s="956">
        <v>5.14</v>
      </c>
      <c r="C194" s="956">
        <v>5.29</v>
      </c>
      <c r="D194" s="956">
        <v>5.42</v>
      </c>
      <c r="E194" s="956">
        <v>5.57</v>
      </c>
      <c r="F194" s="956">
        <v>5.72</v>
      </c>
      <c r="G194" s="956">
        <v>5.9</v>
      </c>
      <c r="H194" s="956">
        <v>6.09</v>
      </c>
      <c r="I194" s="956">
        <v>6.3</v>
      </c>
      <c r="J194" s="956">
        <v>6.5699999999999985</v>
      </c>
      <c r="K194" s="956">
        <v>6.87</v>
      </c>
      <c r="L194" s="956">
        <v>7.2200000000000015</v>
      </c>
      <c r="M194" s="956">
        <v>7.63</v>
      </c>
      <c r="N194" s="954">
        <v>8.1000000000000014</v>
      </c>
      <c r="O194" s="956">
        <v>8.629999999999999</v>
      </c>
      <c r="P194" s="956">
        <v>9.2299999999999986</v>
      </c>
      <c r="Q194" s="956">
        <v>9.92</v>
      </c>
      <c r="R194" s="956">
        <v>10.69</v>
      </c>
      <c r="S194" s="956">
        <v>11.53</v>
      </c>
      <c r="T194" s="956">
        <v>12.46</v>
      </c>
      <c r="U194" s="956">
        <v>13.49</v>
      </c>
      <c r="V194" s="956">
        <v>14.610000000000003</v>
      </c>
      <c r="W194" s="956">
        <v>15.84</v>
      </c>
      <c r="X194" s="956">
        <v>17.18</v>
      </c>
      <c r="Y194" s="956">
        <v>18.669999999999998</v>
      </c>
      <c r="Z194" s="956">
        <v>20.309999999999999</v>
      </c>
      <c r="AA194" s="956">
        <v>22.15</v>
      </c>
      <c r="AB194" s="956">
        <v>24.19</v>
      </c>
      <c r="AC194" s="954">
        <v>26.5</v>
      </c>
      <c r="AD194" s="954">
        <v>29.090000000000003</v>
      </c>
      <c r="AE194" s="956">
        <v>32.03</v>
      </c>
      <c r="AF194" s="956">
        <v>35.370000000000005</v>
      </c>
      <c r="AG194" s="956">
        <v>39.150000000000006</v>
      </c>
      <c r="AH194" s="956">
        <v>43.47</v>
      </c>
      <c r="AI194" s="956">
        <v>0</v>
      </c>
      <c r="AJ194" s="956">
        <v>0</v>
      </c>
      <c r="AK194" s="956">
        <v>0</v>
      </c>
      <c r="AL194" s="956">
        <v>0</v>
      </c>
      <c r="AM194" s="956">
        <v>0</v>
      </c>
      <c r="AN194" s="956">
        <v>0</v>
      </c>
      <c r="AO194" s="956">
        <v>0</v>
      </c>
      <c r="AP194" s="956">
        <v>0</v>
      </c>
      <c r="AQ194" s="956">
        <v>0</v>
      </c>
      <c r="AR194" s="957">
        <v>0</v>
      </c>
    </row>
    <row r="195" spans="1:44" ht="30.6" hidden="1" customHeight="1" thickTop="1">
      <c r="A195" s="977">
        <v>14</v>
      </c>
      <c r="B195" s="956">
        <v>5.62</v>
      </c>
      <c r="C195" s="956">
        <v>5.77</v>
      </c>
      <c r="D195" s="956">
        <v>5.9300000000000015</v>
      </c>
      <c r="E195" s="956">
        <v>6.1</v>
      </c>
      <c r="F195" s="956">
        <v>6.27</v>
      </c>
      <c r="G195" s="956">
        <v>6.48</v>
      </c>
      <c r="H195" s="956">
        <v>6.7</v>
      </c>
      <c r="I195" s="956">
        <v>6.96</v>
      </c>
      <c r="J195" s="956">
        <v>7.26</v>
      </c>
      <c r="K195" s="956">
        <v>7.62</v>
      </c>
      <c r="L195" s="956">
        <v>8.0200000000000014</v>
      </c>
      <c r="M195" s="956">
        <v>8.48</v>
      </c>
      <c r="N195" s="954">
        <v>9.0300000000000011</v>
      </c>
      <c r="O195" s="956">
        <v>9.6300000000000008</v>
      </c>
      <c r="P195" s="956">
        <v>10.319999999999999</v>
      </c>
      <c r="Q195" s="956">
        <v>11.1</v>
      </c>
      <c r="R195" s="956">
        <v>11.96</v>
      </c>
      <c r="S195" s="956">
        <v>12.91</v>
      </c>
      <c r="T195" s="956">
        <v>13.96</v>
      </c>
      <c r="U195" s="956">
        <v>15.11</v>
      </c>
      <c r="V195" s="956">
        <v>16.369999999999997</v>
      </c>
      <c r="W195" s="956">
        <v>17.77</v>
      </c>
      <c r="X195" s="956">
        <v>19.3</v>
      </c>
      <c r="Y195" s="956">
        <v>20.99</v>
      </c>
      <c r="Z195" s="956">
        <v>22.87</v>
      </c>
      <c r="AA195" s="956">
        <v>24.97</v>
      </c>
      <c r="AB195" s="956">
        <v>27.32</v>
      </c>
      <c r="AC195" s="954">
        <v>29.97</v>
      </c>
      <c r="AD195" s="954">
        <v>32.940000000000005</v>
      </c>
      <c r="AE195" s="956">
        <v>36.309999999999995</v>
      </c>
      <c r="AF195" s="956">
        <v>40.159999999999997</v>
      </c>
      <c r="AG195" s="956">
        <v>44.52</v>
      </c>
      <c r="AH195" s="956">
        <v>0</v>
      </c>
      <c r="AI195" s="956">
        <v>0</v>
      </c>
      <c r="AJ195" s="956">
        <v>0</v>
      </c>
      <c r="AK195" s="956">
        <v>0</v>
      </c>
      <c r="AL195" s="956">
        <v>0</v>
      </c>
      <c r="AM195" s="956">
        <v>0</v>
      </c>
      <c r="AN195" s="956">
        <v>0</v>
      </c>
      <c r="AO195" s="956">
        <v>0</v>
      </c>
      <c r="AP195" s="956">
        <v>0</v>
      </c>
      <c r="AQ195" s="956">
        <v>0</v>
      </c>
      <c r="AR195" s="957">
        <v>0</v>
      </c>
    </row>
    <row r="196" spans="1:44" ht="30.6" hidden="1" customHeight="1" thickTop="1">
      <c r="A196" s="977">
        <v>15</v>
      </c>
      <c r="B196" s="954">
        <v>6.11</v>
      </c>
      <c r="C196" s="954">
        <v>6.2799999999999985</v>
      </c>
      <c r="D196" s="954">
        <v>6.45</v>
      </c>
      <c r="E196" s="954">
        <v>6.64</v>
      </c>
      <c r="F196" s="954">
        <v>6.85</v>
      </c>
      <c r="G196" s="954">
        <v>7.09</v>
      </c>
      <c r="H196" s="954">
        <v>7.35</v>
      </c>
      <c r="I196" s="954">
        <v>7.65</v>
      </c>
      <c r="J196" s="954">
        <v>7.9899999999999984</v>
      </c>
      <c r="K196" s="954">
        <v>8.4</v>
      </c>
      <c r="L196" s="954">
        <v>8.8699999999999992</v>
      </c>
      <c r="M196" s="954">
        <v>9.41</v>
      </c>
      <c r="N196" s="954">
        <v>10.01</v>
      </c>
      <c r="O196" s="954">
        <v>10.7</v>
      </c>
      <c r="P196" s="954">
        <v>11.479999999999997</v>
      </c>
      <c r="Q196" s="954">
        <v>12.35</v>
      </c>
      <c r="R196" s="954">
        <v>13.31</v>
      </c>
      <c r="S196" s="954">
        <v>14.38</v>
      </c>
      <c r="T196" s="954">
        <v>15.56</v>
      </c>
      <c r="U196" s="954">
        <v>16.849999999999998</v>
      </c>
      <c r="V196" s="954">
        <v>18.270000000000003</v>
      </c>
      <c r="W196" s="954">
        <v>19.84</v>
      </c>
      <c r="X196" s="954">
        <v>21.58</v>
      </c>
      <c r="Y196" s="954">
        <v>23.5</v>
      </c>
      <c r="Z196" s="954">
        <v>25.65</v>
      </c>
      <c r="AA196" s="954">
        <v>28.04</v>
      </c>
      <c r="AB196" s="954">
        <v>30.730000000000004</v>
      </c>
      <c r="AC196" s="954">
        <v>33.75</v>
      </c>
      <c r="AD196" s="954">
        <v>37.159999999999997</v>
      </c>
      <c r="AE196" s="954">
        <v>41.03</v>
      </c>
      <c r="AF196" s="954">
        <v>45.43</v>
      </c>
      <c r="AG196" s="954">
        <v>0</v>
      </c>
      <c r="AH196" s="954">
        <v>0</v>
      </c>
      <c r="AI196" s="954">
        <v>0</v>
      </c>
      <c r="AJ196" s="954">
        <v>0</v>
      </c>
      <c r="AK196" s="954">
        <v>0</v>
      </c>
      <c r="AL196" s="954">
        <v>0</v>
      </c>
      <c r="AM196" s="954">
        <v>0</v>
      </c>
      <c r="AN196" s="954">
        <v>0</v>
      </c>
      <c r="AO196" s="954">
        <v>0</v>
      </c>
      <c r="AP196" s="956">
        <v>0</v>
      </c>
      <c r="AQ196" s="956">
        <v>0</v>
      </c>
      <c r="AR196" s="957">
        <v>0</v>
      </c>
    </row>
    <row r="197" spans="1:44" ht="30.6" hidden="1" customHeight="1" thickTop="1">
      <c r="A197" s="977">
        <v>16</v>
      </c>
      <c r="B197" s="954">
        <v>6.62</v>
      </c>
      <c r="C197" s="954">
        <v>6.8000000000000007</v>
      </c>
      <c r="D197" s="954">
        <v>7.0000000000000009</v>
      </c>
      <c r="E197" s="954">
        <v>7.2200000000000015</v>
      </c>
      <c r="F197" s="954">
        <v>7.45</v>
      </c>
      <c r="G197" s="954">
        <v>7.7200000000000015</v>
      </c>
      <c r="H197" s="954">
        <v>8.0300000000000011</v>
      </c>
      <c r="I197" s="954">
        <v>8.370000000000001</v>
      </c>
      <c r="J197" s="954">
        <v>8.7799999999999994</v>
      </c>
      <c r="K197" s="954">
        <v>9.24</v>
      </c>
      <c r="L197" s="954">
        <v>9.7799999999999994</v>
      </c>
      <c r="M197" s="954">
        <v>10.38</v>
      </c>
      <c r="N197" s="954">
        <v>11.07</v>
      </c>
      <c r="O197" s="954">
        <v>11.84</v>
      </c>
      <c r="P197" s="954">
        <v>12.71</v>
      </c>
      <c r="Q197" s="954">
        <v>13.690000000000003</v>
      </c>
      <c r="R197" s="954">
        <v>14.77</v>
      </c>
      <c r="S197" s="954">
        <v>15.96</v>
      </c>
      <c r="T197" s="954">
        <v>17.28</v>
      </c>
      <c r="U197" s="954">
        <v>18.720000000000002</v>
      </c>
      <c r="V197" s="954">
        <v>20.32</v>
      </c>
      <c r="W197" s="954">
        <v>22.1</v>
      </c>
      <c r="X197" s="954">
        <v>24.05</v>
      </c>
      <c r="Y197" s="954">
        <v>26.23</v>
      </c>
      <c r="Z197" s="954">
        <v>28.67</v>
      </c>
      <c r="AA197" s="954">
        <v>31.39</v>
      </c>
      <c r="AB197" s="954">
        <v>34.449999999999996</v>
      </c>
      <c r="AC197" s="954">
        <v>37.9</v>
      </c>
      <c r="AD197" s="954">
        <v>41.790000000000006</v>
      </c>
      <c r="AE197" s="954">
        <v>46.22</v>
      </c>
      <c r="AF197" s="954">
        <v>0</v>
      </c>
      <c r="AG197" s="954">
        <v>0</v>
      </c>
      <c r="AH197" s="954">
        <v>0</v>
      </c>
      <c r="AI197" s="954">
        <v>0</v>
      </c>
      <c r="AJ197" s="954">
        <v>0</v>
      </c>
      <c r="AK197" s="954">
        <v>0</v>
      </c>
      <c r="AL197" s="954">
        <v>0</v>
      </c>
      <c r="AM197" s="954">
        <v>0</v>
      </c>
      <c r="AN197" s="954">
        <v>0</v>
      </c>
      <c r="AO197" s="954">
        <v>0</v>
      </c>
      <c r="AP197" s="956">
        <v>0</v>
      </c>
      <c r="AQ197" s="956">
        <v>0</v>
      </c>
      <c r="AR197" s="957">
        <v>0</v>
      </c>
    </row>
    <row r="198" spans="1:44" ht="30.6" hidden="1" customHeight="1" thickTop="1">
      <c r="A198" s="977">
        <v>17</v>
      </c>
      <c r="B198" s="954">
        <v>7.14</v>
      </c>
      <c r="C198" s="954">
        <v>7.35</v>
      </c>
      <c r="D198" s="954">
        <v>7.580000000000001</v>
      </c>
      <c r="E198" s="954">
        <v>7.82</v>
      </c>
      <c r="F198" s="954">
        <v>8.1000000000000014</v>
      </c>
      <c r="G198" s="954">
        <v>8.4</v>
      </c>
      <c r="H198" s="954">
        <v>8.75</v>
      </c>
      <c r="I198" s="954">
        <v>9.16</v>
      </c>
      <c r="J198" s="954">
        <v>9.6100000000000012</v>
      </c>
      <c r="K198" s="954">
        <v>10.14</v>
      </c>
      <c r="L198" s="954">
        <v>10.74</v>
      </c>
      <c r="M198" s="954">
        <v>11.43</v>
      </c>
      <c r="N198" s="954">
        <v>12.19</v>
      </c>
      <c r="O198" s="954">
        <v>13.059999999999997</v>
      </c>
      <c r="P198" s="954">
        <v>14.04</v>
      </c>
      <c r="Q198" s="954">
        <v>15.12</v>
      </c>
      <c r="R198" s="954">
        <v>16.330000000000002</v>
      </c>
      <c r="S198" s="954">
        <v>17.650000000000002</v>
      </c>
      <c r="T198" s="954">
        <v>19.119999999999997</v>
      </c>
      <c r="U198" s="954">
        <v>20.75</v>
      </c>
      <c r="V198" s="954">
        <v>22.55</v>
      </c>
      <c r="W198" s="954">
        <v>24.53</v>
      </c>
      <c r="X198" s="954">
        <v>26.75</v>
      </c>
      <c r="Y198" s="954">
        <v>29.220000000000006</v>
      </c>
      <c r="Z198" s="954">
        <v>31.97</v>
      </c>
      <c r="AA198" s="954">
        <v>35.050000000000004</v>
      </c>
      <c r="AB198" s="954">
        <v>38.53</v>
      </c>
      <c r="AC198" s="954">
        <v>42.440000000000012</v>
      </c>
      <c r="AD198" s="954">
        <v>46.9</v>
      </c>
      <c r="AE198" s="954">
        <v>0</v>
      </c>
      <c r="AF198" s="954">
        <v>0</v>
      </c>
      <c r="AG198" s="954">
        <v>0</v>
      </c>
      <c r="AH198" s="954">
        <v>0</v>
      </c>
      <c r="AI198" s="954">
        <v>0</v>
      </c>
      <c r="AJ198" s="954">
        <v>0</v>
      </c>
      <c r="AK198" s="954">
        <v>0</v>
      </c>
      <c r="AL198" s="954">
        <v>0</v>
      </c>
      <c r="AM198" s="954">
        <v>0</v>
      </c>
      <c r="AN198" s="954">
        <v>0</v>
      </c>
      <c r="AO198" s="954">
        <v>0</v>
      </c>
      <c r="AP198" s="956">
        <v>0</v>
      </c>
      <c r="AQ198" s="956">
        <v>0</v>
      </c>
      <c r="AR198" s="957">
        <v>0</v>
      </c>
    </row>
    <row r="199" spans="1:44" ht="30.6" hidden="1" customHeight="1" thickTop="1">
      <c r="A199" s="977">
        <v>18</v>
      </c>
      <c r="B199" s="954">
        <v>7.69</v>
      </c>
      <c r="C199" s="954">
        <v>7.91</v>
      </c>
      <c r="D199" s="954">
        <v>8.17</v>
      </c>
      <c r="E199" s="954">
        <v>8.4500000000000011</v>
      </c>
      <c r="F199" s="954">
        <v>8.77</v>
      </c>
      <c r="G199" s="954">
        <v>9.120000000000001</v>
      </c>
      <c r="H199" s="954">
        <v>9.52</v>
      </c>
      <c r="I199" s="954">
        <v>9.9700000000000006</v>
      </c>
      <c r="J199" s="954">
        <v>10.5</v>
      </c>
      <c r="K199" s="954">
        <v>11.1</v>
      </c>
      <c r="L199" s="954">
        <v>11.77</v>
      </c>
      <c r="M199" s="954">
        <v>12.53</v>
      </c>
      <c r="N199" s="954">
        <v>13.4</v>
      </c>
      <c r="O199" s="954">
        <v>14.37</v>
      </c>
      <c r="P199" s="954">
        <v>15.45</v>
      </c>
      <c r="Q199" s="954">
        <v>16.649999999999999</v>
      </c>
      <c r="R199" s="954">
        <v>17.990000000000002</v>
      </c>
      <c r="S199" s="954">
        <v>19.47</v>
      </c>
      <c r="T199" s="954">
        <v>21.11</v>
      </c>
      <c r="U199" s="954">
        <v>22.93</v>
      </c>
      <c r="V199" s="954">
        <v>24.950000000000003</v>
      </c>
      <c r="W199" s="954">
        <v>27.18</v>
      </c>
      <c r="X199" s="954">
        <v>29.680000000000003</v>
      </c>
      <c r="Y199" s="954">
        <v>32.450000000000003</v>
      </c>
      <c r="Z199" s="954">
        <v>35.569999999999993</v>
      </c>
      <c r="AA199" s="954">
        <v>39.06</v>
      </c>
      <c r="AB199" s="954">
        <v>43</v>
      </c>
      <c r="AC199" s="954">
        <v>47.45</v>
      </c>
      <c r="AD199" s="954">
        <v>0</v>
      </c>
      <c r="AE199" s="954">
        <v>0</v>
      </c>
      <c r="AF199" s="954">
        <v>0</v>
      </c>
      <c r="AG199" s="954">
        <v>0</v>
      </c>
      <c r="AH199" s="954">
        <v>0</v>
      </c>
      <c r="AI199" s="954">
        <v>0</v>
      </c>
      <c r="AJ199" s="954">
        <v>0</v>
      </c>
      <c r="AK199" s="954">
        <v>0</v>
      </c>
      <c r="AL199" s="954">
        <v>0</v>
      </c>
      <c r="AM199" s="954">
        <v>0</v>
      </c>
      <c r="AN199" s="954">
        <v>0</v>
      </c>
      <c r="AO199" s="954">
        <v>0</v>
      </c>
      <c r="AP199" s="956">
        <v>0</v>
      </c>
      <c r="AQ199" s="956">
        <v>0</v>
      </c>
      <c r="AR199" s="957">
        <v>0</v>
      </c>
    </row>
    <row r="200" spans="1:44" ht="30.6" hidden="1" customHeight="1" thickTop="1">
      <c r="A200" s="977">
        <v>19</v>
      </c>
      <c r="B200" s="954">
        <v>8.24</v>
      </c>
      <c r="C200" s="954">
        <v>8.5</v>
      </c>
      <c r="D200" s="954">
        <v>8.7999999999999989</v>
      </c>
      <c r="E200" s="954">
        <v>9.120000000000001</v>
      </c>
      <c r="F200" s="954">
        <v>9.48</v>
      </c>
      <c r="G200" s="954">
        <v>9.879999999999999</v>
      </c>
      <c r="H200" s="954">
        <v>10.33</v>
      </c>
      <c r="I200" s="954">
        <v>10.84</v>
      </c>
      <c r="J200" s="954">
        <v>11.44</v>
      </c>
      <c r="K200" s="954">
        <v>12.1</v>
      </c>
      <c r="L200" s="954">
        <v>12.87</v>
      </c>
      <c r="M200" s="954">
        <v>13.729999999999997</v>
      </c>
      <c r="N200" s="954">
        <v>14.690000000000003</v>
      </c>
      <c r="O200" s="954">
        <v>15.760000000000002</v>
      </c>
      <c r="P200" s="954">
        <v>16.96</v>
      </c>
      <c r="Q200" s="954">
        <v>18.299999999999997</v>
      </c>
      <c r="R200" s="954">
        <v>19.790000000000003</v>
      </c>
      <c r="S200" s="954">
        <v>21.43</v>
      </c>
      <c r="T200" s="954">
        <v>23.26</v>
      </c>
      <c r="U200" s="954">
        <v>25.3</v>
      </c>
      <c r="V200" s="954">
        <v>27.55</v>
      </c>
      <c r="W200" s="954">
        <v>30.07</v>
      </c>
      <c r="X200" s="954">
        <v>32.869999999999997</v>
      </c>
      <c r="Y200" s="954">
        <v>36</v>
      </c>
      <c r="Z200" s="954">
        <v>39.5</v>
      </c>
      <c r="AA200" s="954">
        <v>43.459999999999994</v>
      </c>
      <c r="AB200" s="954">
        <v>47.91</v>
      </c>
      <c r="AC200" s="954">
        <v>0</v>
      </c>
      <c r="AD200" s="954">
        <v>0</v>
      </c>
      <c r="AE200" s="954">
        <v>0</v>
      </c>
      <c r="AF200" s="954">
        <v>0</v>
      </c>
      <c r="AG200" s="954">
        <v>0</v>
      </c>
      <c r="AH200" s="954">
        <v>0</v>
      </c>
      <c r="AI200" s="954">
        <v>0</v>
      </c>
      <c r="AJ200" s="954">
        <v>0</v>
      </c>
      <c r="AK200" s="954">
        <v>0</v>
      </c>
      <c r="AL200" s="954">
        <v>0</v>
      </c>
      <c r="AM200" s="954">
        <v>0</v>
      </c>
      <c r="AN200" s="954">
        <v>0</v>
      </c>
      <c r="AO200" s="954">
        <v>0</v>
      </c>
      <c r="AP200" s="956">
        <v>0</v>
      </c>
      <c r="AQ200" s="956">
        <v>0</v>
      </c>
      <c r="AR200" s="957">
        <v>0</v>
      </c>
    </row>
    <row r="201" spans="1:44" ht="30.6" hidden="1" customHeight="1" thickTop="1">
      <c r="A201" s="977">
        <v>20</v>
      </c>
      <c r="B201" s="954">
        <v>8.83</v>
      </c>
      <c r="C201" s="954">
        <v>9.129999999999999</v>
      </c>
      <c r="D201" s="954">
        <v>9.4600000000000009</v>
      </c>
      <c r="E201" s="954">
        <v>9.83</v>
      </c>
      <c r="F201" s="954">
        <v>10.23</v>
      </c>
      <c r="G201" s="954">
        <v>10.68</v>
      </c>
      <c r="H201" s="954">
        <v>11.19</v>
      </c>
      <c r="I201" s="954">
        <v>11.78</v>
      </c>
      <c r="J201" s="954">
        <v>12.440000000000003</v>
      </c>
      <c r="K201" s="954">
        <v>13.19</v>
      </c>
      <c r="L201" s="954">
        <v>14.04</v>
      </c>
      <c r="M201" s="954">
        <v>14.98</v>
      </c>
      <c r="N201" s="954">
        <v>16.05</v>
      </c>
      <c r="O201" s="954">
        <v>17.25</v>
      </c>
      <c r="P201" s="954">
        <v>18.580000000000002</v>
      </c>
      <c r="Q201" s="954">
        <v>20.060000000000002</v>
      </c>
      <c r="R201" s="954">
        <v>21.71</v>
      </c>
      <c r="S201" s="954">
        <v>23.549999999999997</v>
      </c>
      <c r="T201" s="954">
        <v>25.58</v>
      </c>
      <c r="U201" s="954">
        <v>27.85</v>
      </c>
      <c r="V201" s="954">
        <v>30.38</v>
      </c>
      <c r="W201" s="954">
        <v>33.19</v>
      </c>
      <c r="X201" s="954">
        <v>36.349999999999994</v>
      </c>
      <c r="Y201" s="954">
        <v>39.870000000000005</v>
      </c>
      <c r="Z201" s="954">
        <v>43.83</v>
      </c>
      <c r="AA201" s="954">
        <v>48.28</v>
      </c>
      <c r="AB201" s="954">
        <v>0</v>
      </c>
      <c r="AC201" s="954">
        <v>0</v>
      </c>
      <c r="AD201" s="954">
        <v>0</v>
      </c>
      <c r="AE201" s="954">
        <v>0</v>
      </c>
      <c r="AF201" s="954">
        <v>0</v>
      </c>
      <c r="AG201" s="954">
        <v>0</v>
      </c>
      <c r="AH201" s="954">
        <v>0</v>
      </c>
      <c r="AI201" s="954">
        <v>0</v>
      </c>
      <c r="AJ201" s="954">
        <v>0</v>
      </c>
      <c r="AK201" s="954">
        <v>0</v>
      </c>
      <c r="AL201" s="954">
        <v>0</v>
      </c>
      <c r="AM201" s="954">
        <v>0</v>
      </c>
      <c r="AN201" s="954">
        <v>0</v>
      </c>
      <c r="AO201" s="954">
        <v>0</v>
      </c>
      <c r="AP201" s="956">
        <v>0</v>
      </c>
      <c r="AQ201" s="956">
        <v>0</v>
      </c>
      <c r="AR201" s="957">
        <v>0</v>
      </c>
    </row>
    <row r="202" spans="1:44" ht="30.6" hidden="1" customHeight="1" thickTop="1">
      <c r="A202" s="977">
        <v>21</v>
      </c>
      <c r="B202" s="954">
        <v>9.4499999999999993</v>
      </c>
      <c r="C202" s="954">
        <v>9.7899999999999991</v>
      </c>
      <c r="D202" s="954">
        <v>10.15</v>
      </c>
      <c r="E202" s="954">
        <v>10.57</v>
      </c>
      <c r="F202" s="954">
        <v>11.02</v>
      </c>
      <c r="G202" s="954">
        <v>11.53</v>
      </c>
      <c r="H202" s="954">
        <v>12.11</v>
      </c>
      <c r="I202" s="954">
        <v>12.77</v>
      </c>
      <c r="J202" s="954">
        <v>13.51</v>
      </c>
      <c r="K202" s="954">
        <v>14.35</v>
      </c>
      <c r="L202" s="954">
        <v>15.28</v>
      </c>
      <c r="M202" s="954">
        <v>16.34</v>
      </c>
      <c r="N202" s="954">
        <v>17.52</v>
      </c>
      <c r="O202" s="954">
        <v>18.840000000000003</v>
      </c>
      <c r="P202" s="954">
        <v>20.309999999999999</v>
      </c>
      <c r="Q202" s="954">
        <v>21.96</v>
      </c>
      <c r="R202" s="954">
        <v>23.8</v>
      </c>
      <c r="S202" s="954">
        <v>25.83</v>
      </c>
      <c r="T202" s="954">
        <v>28.1</v>
      </c>
      <c r="U202" s="954">
        <v>30.64</v>
      </c>
      <c r="V202" s="954">
        <v>33.47</v>
      </c>
      <c r="W202" s="954">
        <v>36.619999999999997</v>
      </c>
      <c r="X202" s="954">
        <v>40.150000000000006</v>
      </c>
      <c r="Y202" s="954">
        <v>44.1</v>
      </c>
      <c r="Z202" s="954">
        <v>48.56</v>
      </c>
      <c r="AA202" s="954">
        <v>0</v>
      </c>
      <c r="AB202" s="954">
        <v>0</v>
      </c>
      <c r="AC202" s="954">
        <v>0</v>
      </c>
      <c r="AD202" s="954">
        <v>0</v>
      </c>
      <c r="AE202" s="954">
        <v>0</v>
      </c>
      <c r="AF202" s="954">
        <v>0</v>
      </c>
      <c r="AG202" s="954">
        <v>0</v>
      </c>
      <c r="AH202" s="954">
        <v>0</v>
      </c>
      <c r="AI202" s="954">
        <v>0</v>
      </c>
      <c r="AJ202" s="954">
        <v>0</v>
      </c>
      <c r="AK202" s="954">
        <v>0</v>
      </c>
      <c r="AL202" s="954">
        <v>0</v>
      </c>
      <c r="AM202" s="954">
        <v>0</v>
      </c>
      <c r="AN202" s="954">
        <v>0</v>
      </c>
      <c r="AO202" s="954">
        <v>0</v>
      </c>
      <c r="AP202" s="956">
        <v>0</v>
      </c>
      <c r="AQ202" s="956">
        <v>0</v>
      </c>
      <c r="AR202" s="957">
        <v>0</v>
      </c>
    </row>
    <row r="203" spans="1:44" ht="30.6" hidden="1" customHeight="1" thickTop="1">
      <c r="A203" s="977">
        <v>22</v>
      </c>
      <c r="B203" s="954">
        <v>10.1</v>
      </c>
      <c r="C203" s="954">
        <v>10.47</v>
      </c>
      <c r="D203" s="954">
        <v>10.89</v>
      </c>
      <c r="E203" s="954">
        <v>11.350000000000001</v>
      </c>
      <c r="F203" s="954">
        <v>11.860000000000003</v>
      </c>
      <c r="G203" s="954">
        <v>12.440000000000003</v>
      </c>
      <c r="H203" s="954">
        <v>13.09</v>
      </c>
      <c r="I203" s="954">
        <v>13.83</v>
      </c>
      <c r="J203" s="954">
        <v>14.64</v>
      </c>
      <c r="K203" s="954">
        <v>15.569999999999999</v>
      </c>
      <c r="L203" s="954">
        <v>16.619999999999997</v>
      </c>
      <c r="M203" s="954">
        <v>17.78</v>
      </c>
      <c r="N203" s="954">
        <v>19.09</v>
      </c>
      <c r="O203" s="954">
        <v>20.56</v>
      </c>
      <c r="P203" s="954">
        <v>22.18</v>
      </c>
      <c r="Q203" s="954">
        <v>24.01</v>
      </c>
      <c r="R203" s="954">
        <v>26.04</v>
      </c>
      <c r="S203" s="954">
        <v>28.31</v>
      </c>
      <c r="T203" s="954">
        <v>30.85</v>
      </c>
      <c r="U203" s="954">
        <v>33.660000000000004</v>
      </c>
      <c r="V203" s="954">
        <v>36.820000000000007</v>
      </c>
      <c r="W203" s="954">
        <v>40.35</v>
      </c>
      <c r="X203" s="954">
        <v>44.3</v>
      </c>
      <c r="Y203" s="954">
        <v>48.76</v>
      </c>
      <c r="Z203" s="954">
        <v>0</v>
      </c>
      <c r="AA203" s="954">
        <v>0</v>
      </c>
      <c r="AB203" s="954">
        <v>0</v>
      </c>
      <c r="AC203" s="954">
        <v>0</v>
      </c>
      <c r="AD203" s="954">
        <v>0</v>
      </c>
      <c r="AE203" s="954">
        <v>0</v>
      </c>
      <c r="AF203" s="954">
        <v>0</v>
      </c>
      <c r="AG203" s="954">
        <v>0</v>
      </c>
      <c r="AH203" s="954">
        <v>0</v>
      </c>
      <c r="AI203" s="954">
        <v>0</v>
      </c>
      <c r="AJ203" s="954">
        <v>0</v>
      </c>
      <c r="AK203" s="954">
        <v>0</v>
      </c>
      <c r="AL203" s="954">
        <v>0</v>
      </c>
      <c r="AM203" s="954">
        <v>0</v>
      </c>
      <c r="AN203" s="954">
        <v>0</v>
      </c>
      <c r="AO203" s="954">
        <v>0</v>
      </c>
      <c r="AP203" s="956">
        <v>0</v>
      </c>
      <c r="AQ203" s="956">
        <v>0</v>
      </c>
      <c r="AR203" s="957">
        <v>0</v>
      </c>
    </row>
    <row r="204" spans="1:44" ht="30.6" hidden="1" customHeight="1" thickTop="1">
      <c r="A204" s="977">
        <v>23</v>
      </c>
      <c r="B204" s="954">
        <v>10.77</v>
      </c>
      <c r="C204" s="954">
        <v>11.2</v>
      </c>
      <c r="D204" s="954">
        <v>11.67</v>
      </c>
      <c r="E204" s="954">
        <v>12.17</v>
      </c>
      <c r="F204" s="954">
        <v>12.76</v>
      </c>
      <c r="G204" s="954">
        <v>13.4</v>
      </c>
      <c r="H204" s="954">
        <v>14.13</v>
      </c>
      <c r="I204" s="954">
        <v>14.94</v>
      </c>
      <c r="J204" s="954">
        <v>15.86</v>
      </c>
      <c r="K204" s="954">
        <v>16.89</v>
      </c>
      <c r="L204" s="954">
        <v>18.029999999999998</v>
      </c>
      <c r="M204" s="954">
        <v>19.32</v>
      </c>
      <c r="N204" s="954">
        <v>20.77</v>
      </c>
      <c r="O204" s="954">
        <v>22.39</v>
      </c>
      <c r="P204" s="954">
        <v>24.2</v>
      </c>
      <c r="Q204" s="954">
        <v>26.22</v>
      </c>
      <c r="R204" s="954">
        <v>28.48</v>
      </c>
      <c r="S204" s="954">
        <v>31.01</v>
      </c>
      <c r="T204" s="954">
        <v>33.83</v>
      </c>
      <c r="U204" s="954">
        <v>36.97</v>
      </c>
      <c r="V204" s="954">
        <v>40.49</v>
      </c>
      <c r="W204" s="954">
        <v>44.430000000000007</v>
      </c>
      <c r="X204" s="954">
        <v>48.87</v>
      </c>
      <c r="Y204" s="954">
        <v>0</v>
      </c>
      <c r="Z204" s="954">
        <v>0</v>
      </c>
      <c r="AA204" s="954">
        <v>0</v>
      </c>
      <c r="AB204" s="954">
        <v>0</v>
      </c>
      <c r="AC204" s="954">
        <v>0</v>
      </c>
      <c r="AD204" s="954">
        <v>0</v>
      </c>
      <c r="AE204" s="954">
        <v>0</v>
      </c>
      <c r="AF204" s="954">
        <v>0</v>
      </c>
      <c r="AG204" s="954">
        <v>0</v>
      </c>
      <c r="AH204" s="954">
        <v>0</v>
      </c>
      <c r="AI204" s="954">
        <v>0</v>
      </c>
      <c r="AJ204" s="954">
        <v>0</v>
      </c>
      <c r="AK204" s="954">
        <v>0</v>
      </c>
      <c r="AL204" s="954">
        <v>0</v>
      </c>
      <c r="AM204" s="954">
        <v>0</v>
      </c>
      <c r="AN204" s="954">
        <v>0</v>
      </c>
      <c r="AO204" s="954">
        <v>0</v>
      </c>
      <c r="AP204" s="956">
        <v>0</v>
      </c>
      <c r="AQ204" s="956">
        <v>0</v>
      </c>
      <c r="AR204" s="957">
        <v>0</v>
      </c>
    </row>
    <row r="205" spans="1:44" ht="30.6" hidden="1" customHeight="1" thickTop="1">
      <c r="A205" s="977">
        <v>24</v>
      </c>
      <c r="B205" s="954">
        <v>11.5</v>
      </c>
      <c r="C205" s="954">
        <v>11.97</v>
      </c>
      <c r="D205" s="954">
        <v>12.489999999999998</v>
      </c>
      <c r="E205" s="954">
        <v>13.059999999999997</v>
      </c>
      <c r="F205" s="954">
        <v>13.7</v>
      </c>
      <c r="G205" s="954">
        <v>14.43</v>
      </c>
      <c r="H205" s="954">
        <v>15.23</v>
      </c>
      <c r="I205" s="954">
        <v>16.14</v>
      </c>
      <c r="J205" s="954">
        <v>17.149999999999999</v>
      </c>
      <c r="K205" s="954">
        <v>18.28</v>
      </c>
      <c r="L205" s="954">
        <v>19.55</v>
      </c>
      <c r="M205" s="954">
        <v>20.98</v>
      </c>
      <c r="N205" s="954">
        <v>22.58</v>
      </c>
      <c r="O205" s="954">
        <v>24.37</v>
      </c>
      <c r="P205" s="954">
        <v>26.369999999999994</v>
      </c>
      <c r="Q205" s="954">
        <v>28.619999999999994</v>
      </c>
      <c r="R205" s="954">
        <v>31.119999999999994</v>
      </c>
      <c r="S205" s="954">
        <v>33.930000000000007</v>
      </c>
      <c r="T205" s="954">
        <v>37.049999999999997</v>
      </c>
      <c r="U205" s="954">
        <v>40.57</v>
      </c>
      <c r="V205" s="954">
        <v>44.5</v>
      </c>
      <c r="W205" s="954">
        <v>48.91</v>
      </c>
      <c r="X205" s="954">
        <v>0</v>
      </c>
      <c r="Y205" s="954">
        <v>0</v>
      </c>
      <c r="Z205" s="954">
        <v>0</v>
      </c>
      <c r="AA205" s="954">
        <v>0</v>
      </c>
      <c r="AB205" s="954">
        <v>0</v>
      </c>
      <c r="AC205" s="954">
        <v>0</v>
      </c>
      <c r="AD205" s="954">
        <v>0</v>
      </c>
      <c r="AE205" s="954">
        <v>0</v>
      </c>
      <c r="AF205" s="954">
        <v>0</v>
      </c>
      <c r="AG205" s="954">
        <v>0</v>
      </c>
      <c r="AH205" s="954">
        <v>0</v>
      </c>
      <c r="AI205" s="954">
        <v>0</v>
      </c>
      <c r="AJ205" s="954">
        <v>0</v>
      </c>
      <c r="AK205" s="954">
        <v>0</v>
      </c>
      <c r="AL205" s="954">
        <v>0</v>
      </c>
      <c r="AM205" s="954">
        <v>0</v>
      </c>
      <c r="AN205" s="954">
        <v>0</v>
      </c>
      <c r="AO205" s="954">
        <v>0</v>
      </c>
      <c r="AP205" s="956">
        <v>0</v>
      </c>
      <c r="AQ205" s="956">
        <v>0</v>
      </c>
      <c r="AR205" s="957">
        <v>0</v>
      </c>
    </row>
    <row r="206" spans="1:44" ht="30.6" hidden="1" customHeight="1" thickTop="1">
      <c r="A206" s="977">
        <v>25</v>
      </c>
      <c r="B206" s="956">
        <v>12.25</v>
      </c>
      <c r="C206" s="956">
        <v>12.77</v>
      </c>
      <c r="D206" s="956">
        <v>13.36</v>
      </c>
      <c r="E206" s="956">
        <v>13.99</v>
      </c>
      <c r="F206" s="956">
        <v>14.71</v>
      </c>
      <c r="G206" s="956">
        <v>15.51</v>
      </c>
      <c r="H206" s="956">
        <v>16.41</v>
      </c>
      <c r="I206" s="956">
        <v>17.400000000000002</v>
      </c>
      <c r="J206" s="956">
        <v>18.52</v>
      </c>
      <c r="K206" s="956">
        <v>19.78</v>
      </c>
      <c r="L206" s="956">
        <v>21.18</v>
      </c>
      <c r="M206" s="956">
        <v>22.77</v>
      </c>
      <c r="N206" s="954">
        <v>24.52</v>
      </c>
      <c r="O206" s="956">
        <v>26.5</v>
      </c>
      <c r="P206" s="956">
        <v>28.73</v>
      </c>
      <c r="Q206" s="956">
        <v>31.21</v>
      </c>
      <c r="R206" s="956">
        <v>33.99</v>
      </c>
      <c r="S206" s="956">
        <v>37.1</v>
      </c>
      <c r="T206" s="956">
        <v>40.590000000000003</v>
      </c>
      <c r="U206" s="956">
        <v>44.5</v>
      </c>
      <c r="V206" s="956">
        <v>48.89</v>
      </c>
      <c r="W206" s="956">
        <v>0</v>
      </c>
      <c r="X206" s="956">
        <v>0</v>
      </c>
      <c r="Y206" s="956">
        <v>0</v>
      </c>
      <c r="Z206" s="956">
        <v>0</v>
      </c>
      <c r="AA206" s="956">
        <v>0</v>
      </c>
      <c r="AB206" s="956">
        <v>0</v>
      </c>
      <c r="AC206" s="954">
        <v>0</v>
      </c>
      <c r="AD206" s="954">
        <v>0</v>
      </c>
      <c r="AE206" s="956">
        <v>0</v>
      </c>
      <c r="AF206" s="956">
        <v>0</v>
      </c>
      <c r="AG206" s="956">
        <v>0</v>
      </c>
      <c r="AH206" s="956">
        <v>0</v>
      </c>
      <c r="AI206" s="956">
        <v>0</v>
      </c>
      <c r="AJ206" s="956">
        <v>0</v>
      </c>
      <c r="AK206" s="956">
        <v>0</v>
      </c>
      <c r="AL206" s="956">
        <v>0</v>
      </c>
      <c r="AM206" s="956">
        <v>0</v>
      </c>
      <c r="AN206" s="956">
        <v>0</v>
      </c>
      <c r="AO206" s="956">
        <v>0</v>
      </c>
      <c r="AP206" s="956">
        <v>0</v>
      </c>
      <c r="AQ206" s="956">
        <v>0</v>
      </c>
      <c r="AR206" s="957">
        <v>0</v>
      </c>
    </row>
    <row r="207" spans="1:44" ht="30.6" hidden="1" customHeight="1" thickTop="1">
      <c r="A207" s="977">
        <v>26</v>
      </c>
      <c r="B207" s="956">
        <v>13.05</v>
      </c>
      <c r="C207" s="956">
        <v>13.63</v>
      </c>
      <c r="D207" s="956">
        <v>14.29</v>
      </c>
      <c r="E207" s="956">
        <v>14.989999999999998</v>
      </c>
      <c r="F207" s="956">
        <v>15.779999999999998</v>
      </c>
      <c r="G207" s="956">
        <v>16.670000000000002</v>
      </c>
      <c r="H207" s="956">
        <v>17.650000000000002</v>
      </c>
      <c r="I207" s="956">
        <v>18.77</v>
      </c>
      <c r="J207" s="956">
        <v>20</v>
      </c>
      <c r="K207" s="956">
        <v>21.38</v>
      </c>
      <c r="L207" s="956">
        <v>22.94</v>
      </c>
      <c r="M207" s="956">
        <v>24.67</v>
      </c>
      <c r="N207" s="954">
        <v>26.630000000000006</v>
      </c>
      <c r="O207" s="956">
        <v>28.82</v>
      </c>
      <c r="P207" s="956">
        <v>31.279999999999994</v>
      </c>
      <c r="Q207" s="956">
        <v>34.03</v>
      </c>
      <c r="R207" s="956">
        <v>37.119999999999997</v>
      </c>
      <c r="S207" s="956">
        <v>40.569999999999993</v>
      </c>
      <c r="T207" s="956">
        <v>44.45</v>
      </c>
      <c r="U207" s="956">
        <v>48.81</v>
      </c>
      <c r="V207" s="956">
        <v>0</v>
      </c>
      <c r="W207" s="956">
        <v>0</v>
      </c>
      <c r="X207" s="956">
        <v>0</v>
      </c>
      <c r="Y207" s="956">
        <v>0</v>
      </c>
      <c r="Z207" s="956">
        <v>0</v>
      </c>
      <c r="AA207" s="956">
        <v>0</v>
      </c>
      <c r="AB207" s="956">
        <v>0</v>
      </c>
      <c r="AC207" s="954">
        <v>0</v>
      </c>
      <c r="AD207" s="954">
        <v>0</v>
      </c>
      <c r="AE207" s="956">
        <v>0</v>
      </c>
      <c r="AF207" s="956">
        <v>0</v>
      </c>
      <c r="AG207" s="956">
        <v>0</v>
      </c>
      <c r="AH207" s="956">
        <v>0</v>
      </c>
      <c r="AI207" s="956">
        <v>0</v>
      </c>
      <c r="AJ207" s="956">
        <v>0</v>
      </c>
      <c r="AK207" s="956">
        <v>0</v>
      </c>
      <c r="AL207" s="956">
        <v>0</v>
      </c>
      <c r="AM207" s="956">
        <v>0</v>
      </c>
      <c r="AN207" s="956">
        <v>0</v>
      </c>
      <c r="AO207" s="956">
        <v>0</v>
      </c>
      <c r="AP207" s="956">
        <v>0</v>
      </c>
      <c r="AQ207" s="956">
        <v>0</v>
      </c>
      <c r="AR207" s="957">
        <v>0</v>
      </c>
    </row>
    <row r="208" spans="1:44" ht="30.6" hidden="1" customHeight="1" thickTop="1">
      <c r="A208" s="977">
        <v>27</v>
      </c>
      <c r="B208" s="956">
        <v>13.9</v>
      </c>
      <c r="C208" s="956">
        <v>14.55</v>
      </c>
      <c r="D208" s="956">
        <v>15.260000000000002</v>
      </c>
      <c r="E208" s="956">
        <v>16.04</v>
      </c>
      <c r="F208" s="956">
        <v>16.920000000000002</v>
      </c>
      <c r="G208" s="956">
        <v>17.899999999999999</v>
      </c>
      <c r="H208" s="956">
        <v>18.989999999999998</v>
      </c>
      <c r="I208" s="956">
        <v>20.209999999999997</v>
      </c>
      <c r="J208" s="956">
        <v>21.57</v>
      </c>
      <c r="K208" s="956">
        <v>23.1</v>
      </c>
      <c r="L208" s="956">
        <v>24.82</v>
      </c>
      <c r="M208" s="956">
        <v>26.74</v>
      </c>
      <c r="N208" s="954">
        <v>28.9</v>
      </c>
      <c r="O208" s="956">
        <v>31.320000000000004</v>
      </c>
      <c r="P208" s="956">
        <v>34.049999999999997</v>
      </c>
      <c r="Q208" s="956">
        <v>37.1</v>
      </c>
      <c r="R208" s="956">
        <v>40.510000000000005</v>
      </c>
      <c r="S208" s="956">
        <v>44.37</v>
      </c>
      <c r="T208" s="956">
        <v>48.68</v>
      </c>
      <c r="U208" s="956">
        <v>0</v>
      </c>
      <c r="V208" s="956">
        <v>0</v>
      </c>
      <c r="W208" s="956">
        <v>0</v>
      </c>
      <c r="X208" s="956">
        <v>0</v>
      </c>
      <c r="Y208" s="956">
        <v>0</v>
      </c>
      <c r="Z208" s="956">
        <v>0</v>
      </c>
      <c r="AA208" s="956">
        <v>0</v>
      </c>
      <c r="AB208" s="956">
        <v>0</v>
      </c>
      <c r="AC208" s="954">
        <v>0</v>
      </c>
      <c r="AD208" s="954">
        <v>0</v>
      </c>
      <c r="AE208" s="956">
        <v>0</v>
      </c>
      <c r="AF208" s="956">
        <v>0</v>
      </c>
      <c r="AG208" s="956">
        <v>0</v>
      </c>
      <c r="AH208" s="956">
        <v>0</v>
      </c>
      <c r="AI208" s="956">
        <v>0</v>
      </c>
      <c r="AJ208" s="956">
        <v>0</v>
      </c>
      <c r="AK208" s="956">
        <v>0</v>
      </c>
      <c r="AL208" s="956">
        <v>0</v>
      </c>
      <c r="AM208" s="956">
        <v>0</v>
      </c>
      <c r="AN208" s="956">
        <v>0</v>
      </c>
      <c r="AO208" s="956">
        <v>0</v>
      </c>
      <c r="AP208" s="956">
        <v>0</v>
      </c>
      <c r="AQ208" s="956">
        <v>0</v>
      </c>
      <c r="AR208" s="957">
        <v>0</v>
      </c>
    </row>
    <row r="209" spans="1:44" ht="30.6" hidden="1" customHeight="1" thickTop="1">
      <c r="A209" s="977">
        <v>28</v>
      </c>
      <c r="B209" s="956">
        <v>14.79</v>
      </c>
      <c r="C209" s="956">
        <v>15.499999999999998</v>
      </c>
      <c r="D209" s="956">
        <v>16.299999999999997</v>
      </c>
      <c r="E209" s="956">
        <v>17.169999999999998</v>
      </c>
      <c r="F209" s="956">
        <v>18.14</v>
      </c>
      <c r="G209" s="956">
        <v>19.220000000000002</v>
      </c>
      <c r="H209" s="956">
        <v>20.420000000000002</v>
      </c>
      <c r="I209" s="956">
        <v>21.76</v>
      </c>
      <c r="J209" s="956">
        <v>23.270000000000003</v>
      </c>
      <c r="K209" s="956">
        <v>24.950000000000003</v>
      </c>
      <c r="L209" s="956">
        <v>26.84</v>
      </c>
      <c r="M209" s="956">
        <v>28.970000000000006</v>
      </c>
      <c r="N209" s="954">
        <v>31.37</v>
      </c>
      <c r="O209" s="956">
        <v>34.03</v>
      </c>
      <c r="P209" s="956">
        <v>37.049999999999997</v>
      </c>
      <c r="Q209" s="956">
        <v>40.44</v>
      </c>
      <c r="R209" s="956">
        <v>44.23</v>
      </c>
      <c r="S209" s="956">
        <v>48.51</v>
      </c>
      <c r="T209" s="956">
        <v>0</v>
      </c>
      <c r="U209" s="956">
        <v>0</v>
      </c>
      <c r="V209" s="956">
        <v>0</v>
      </c>
      <c r="W209" s="956">
        <v>0</v>
      </c>
      <c r="X209" s="956">
        <v>0</v>
      </c>
      <c r="Y209" s="956">
        <v>0</v>
      </c>
      <c r="Z209" s="956">
        <v>0</v>
      </c>
      <c r="AA209" s="956">
        <v>0</v>
      </c>
      <c r="AB209" s="956">
        <v>0</v>
      </c>
      <c r="AC209" s="954">
        <v>0</v>
      </c>
      <c r="AD209" s="954">
        <v>0</v>
      </c>
      <c r="AE209" s="956">
        <v>0</v>
      </c>
      <c r="AF209" s="956">
        <v>0</v>
      </c>
      <c r="AG209" s="956">
        <v>0</v>
      </c>
      <c r="AH209" s="956">
        <v>0</v>
      </c>
      <c r="AI209" s="956">
        <v>0</v>
      </c>
      <c r="AJ209" s="956">
        <v>0</v>
      </c>
      <c r="AK209" s="956">
        <v>0</v>
      </c>
      <c r="AL209" s="956">
        <v>0</v>
      </c>
      <c r="AM209" s="956">
        <v>0</v>
      </c>
      <c r="AN209" s="956">
        <v>0</v>
      </c>
      <c r="AO209" s="956">
        <v>0</v>
      </c>
      <c r="AP209" s="956">
        <v>0</v>
      </c>
      <c r="AQ209" s="956">
        <v>0</v>
      </c>
      <c r="AR209" s="957">
        <v>0</v>
      </c>
    </row>
    <row r="210" spans="1:44" ht="30.6" hidden="1" customHeight="1" thickTop="1">
      <c r="A210" s="983">
        <v>29</v>
      </c>
      <c r="B210" s="961">
        <v>15.75</v>
      </c>
      <c r="C210" s="961">
        <v>16.53</v>
      </c>
      <c r="D210" s="961">
        <v>17.400000000000002</v>
      </c>
      <c r="E210" s="961">
        <v>18.37</v>
      </c>
      <c r="F210" s="961">
        <v>19.43</v>
      </c>
      <c r="G210" s="961">
        <v>20.62</v>
      </c>
      <c r="H210" s="961">
        <v>21.94</v>
      </c>
      <c r="I210" s="961">
        <v>23.43</v>
      </c>
      <c r="J210" s="961">
        <v>25.090000000000003</v>
      </c>
      <c r="K210" s="961">
        <v>26.94</v>
      </c>
      <c r="L210" s="961">
        <v>29.03</v>
      </c>
      <c r="M210" s="961">
        <v>31.39</v>
      </c>
      <c r="N210" s="959">
        <v>34.03</v>
      </c>
      <c r="O210" s="961">
        <v>37</v>
      </c>
      <c r="P210" s="961">
        <v>40.340000000000003</v>
      </c>
      <c r="Q210" s="961">
        <v>44.09</v>
      </c>
      <c r="R210" s="961">
        <v>48.3</v>
      </c>
      <c r="S210" s="961">
        <v>0</v>
      </c>
      <c r="T210" s="961">
        <v>0</v>
      </c>
      <c r="U210" s="961">
        <v>0</v>
      </c>
      <c r="V210" s="961">
        <v>0</v>
      </c>
      <c r="W210" s="961">
        <v>0</v>
      </c>
      <c r="X210" s="961">
        <v>0</v>
      </c>
      <c r="Y210" s="961">
        <v>0</v>
      </c>
      <c r="Z210" s="961">
        <v>0</v>
      </c>
      <c r="AA210" s="961">
        <v>0</v>
      </c>
      <c r="AB210" s="961">
        <v>0</v>
      </c>
      <c r="AC210" s="959">
        <v>0</v>
      </c>
      <c r="AD210" s="959">
        <v>0</v>
      </c>
      <c r="AE210" s="961">
        <v>0</v>
      </c>
      <c r="AF210" s="961">
        <v>0</v>
      </c>
      <c r="AG210" s="961">
        <v>0</v>
      </c>
      <c r="AH210" s="961">
        <v>0</v>
      </c>
      <c r="AI210" s="961">
        <v>0</v>
      </c>
      <c r="AJ210" s="961">
        <v>0</v>
      </c>
      <c r="AK210" s="961">
        <v>0</v>
      </c>
      <c r="AL210" s="961">
        <v>0</v>
      </c>
      <c r="AM210" s="961">
        <v>0</v>
      </c>
      <c r="AN210" s="961">
        <v>0</v>
      </c>
      <c r="AO210" s="961">
        <v>0</v>
      </c>
      <c r="AP210" s="961">
        <v>0</v>
      </c>
      <c r="AQ210" s="961">
        <v>0</v>
      </c>
      <c r="AR210" s="962">
        <v>0</v>
      </c>
    </row>
    <row r="211" spans="1:44" ht="30.6" hidden="1" customHeight="1" thickTop="1">
      <c r="A211" s="984">
        <v>30</v>
      </c>
      <c r="B211" s="966">
        <v>16.75</v>
      </c>
      <c r="C211" s="966">
        <v>17.62</v>
      </c>
      <c r="D211" s="966">
        <v>18.580000000000002</v>
      </c>
      <c r="E211" s="966">
        <v>19.63</v>
      </c>
      <c r="F211" s="966">
        <v>20.81</v>
      </c>
      <c r="G211" s="966">
        <v>22.11</v>
      </c>
      <c r="H211" s="966">
        <v>23.57</v>
      </c>
      <c r="I211" s="966">
        <v>25.209999999999994</v>
      </c>
      <c r="J211" s="966">
        <v>27.040000000000006</v>
      </c>
      <c r="K211" s="966">
        <v>29.1</v>
      </c>
      <c r="L211" s="966">
        <v>31.409999999999997</v>
      </c>
      <c r="M211" s="966">
        <v>34.01</v>
      </c>
      <c r="N211" s="964">
        <v>36.93</v>
      </c>
      <c r="O211" s="966">
        <v>40.21</v>
      </c>
      <c r="P211" s="966">
        <v>43.91</v>
      </c>
      <c r="Q211" s="966">
        <v>48.07</v>
      </c>
      <c r="R211" s="966">
        <v>0</v>
      </c>
      <c r="S211" s="966">
        <v>0</v>
      </c>
      <c r="T211" s="966">
        <v>0</v>
      </c>
      <c r="U211" s="966">
        <v>0</v>
      </c>
      <c r="V211" s="966">
        <v>0</v>
      </c>
      <c r="W211" s="966">
        <v>0</v>
      </c>
      <c r="X211" s="966">
        <v>0</v>
      </c>
      <c r="Y211" s="966">
        <v>0</v>
      </c>
      <c r="Z211" s="966">
        <v>0</v>
      </c>
      <c r="AA211" s="966">
        <v>0</v>
      </c>
      <c r="AB211" s="966">
        <v>0</v>
      </c>
      <c r="AC211" s="964">
        <v>0</v>
      </c>
      <c r="AD211" s="964">
        <v>0</v>
      </c>
      <c r="AE211" s="966">
        <v>0</v>
      </c>
      <c r="AF211" s="966">
        <v>0</v>
      </c>
      <c r="AG211" s="966">
        <v>0</v>
      </c>
      <c r="AH211" s="966">
        <v>0</v>
      </c>
      <c r="AI211" s="966">
        <v>0</v>
      </c>
      <c r="AJ211" s="966">
        <v>0</v>
      </c>
      <c r="AK211" s="966">
        <v>0</v>
      </c>
      <c r="AL211" s="966">
        <v>0</v>
      </c>
      <c r="AM211" s="966">
        <v>0</v>
      </c>
      <c r="AN211" s="966">
        <v>0</v>
      </c>
      <c r="AO211" s="966">
        <v>0</v>
      </c>
      <c r="AP211" s="966">
        <v>0</v>
      </c>
      <c r="AQ211" s="966">
        <v>0</v>
      </c>
      <c r="AR211" s="967">
        <v>0</v>
      </c>
    </row>
    <row r="212" spans="1:44" ht="30.6" hidden="1" customHeight="1" thickTop="1">
      <c r="A212" s="982">
        <v>31</v>
      </c>
      <c r="B212" s="1883"/>
      <c r="C212" s="1883"/>
      <c r="D212" s="1883"/>
      <c r="E212" s="1883"/>
      <c r="F212" s="1883"/>
      <c r="G212" s="1883"/>
      <c r="H212" s="1883"/>
      <c r="I212" s="1883"/>
      <c r="J212" s="1883"/>
      <c r="K212" s="1883"/>
      <c r="L212" s="1883"/>
      <c r="M212" s="1883"/>
      <c r="N212" s="1883"/>
      <c r="O212" s="1883"/>
      <c r="P212" s="1883"/>
      <c r="Q212" s="1883"/>
      <c r="R212" s="1883"/>
      <c r="S212" s="1883"/>
      <c r="T212" s="1883"/>
      <c r="U212" s="1883"/>
      <c r="V212" s="1883"/>
      <c r="W212" s="1883"/>
      <c r="X212" s="1883"/>
      <c r="Y212" s="1883"/>
      <c r="Z212" s="1883"/>
      <c r="AA212" s="1883"/>
      <c r="AB212" s="1883"/>
      <c r="AC212" s="1883"/>
      <c r="AD212" s="1883"/>
      <c r="AE212" s="1883"/>
      <c r="AF212" s="1883"/>
      <c r="AG212" s="1883"/>
      <c r="AH212" s="1883"/>
      <c r="AI212" s="1883"/>
      <c r="AJ212" s="1883"/>
      <c r="AK212" s="1883"/>
      <c r="AL212" s="1883"/>
      <c r="AM212" s="1883"/>
      <c r="AN212" s="1883"/>
      <c r="AO212" s="1883"/>
      <c r="AP212" s="1883"/>
      <c r="AQ212" s="1883"/>
      <c r="AR212" s="1883"/>
    </row>
    <row r="213" spans="1:44" ht="30.6" hidden="1" customHeight="1" thickTop="1">
      <c r="A213" s="902" t="s">
        <v>480</v>
      </c>
      <c r="B213" s="1884" t="s">
        <v>489</v>
      </c>
      <c r="C213" s="1884"/>
      <c r="D213" s="1884"/>
      <c r="E213" s="1884"/>
      <c r="F213" s="1884"/>
      <c r="G213" s="1884"/>
      <c r="H213" s="1884"/>
      <c r="I213" s="1884"/>
      <c r="J213" s="1884"/>
      <c r="K213" s="1884"/>
      <c r="L213" s="1884"/>
      <c r="M213" s="1884"/>
      <c r="N213" s="1884"/>
      <c r="O213" s="1884"/>
      <c r="P213" s="1884"/>
      <c r="Q213" s="1884"/>
      <c r="R213" s="1884"/>
      <c r="S213" s="1884"/>
      <c r="T213" s="1884"/>
      <c r="U213" s="1884"/>
      <c r="V213" s="1884"/>
      <c r="W213" s="1884"/>
      <c r="X213" s="1884"/>
      <c r="Y213" s="1884"/>
      <c r="Z213" s="1884"/>
      <c r="AA213" s="1884"/>
      <c r="AB213" s="1884"/>
      <c r="AC213" s="1884"/>
      <c r="AD213" s="1884"/>
      <c r="AE213" s="1884"/>
      <c r="AF213" s="1884"/>
      <c r="AG213" s="1884"/>
      <c r="AH213" s="1884"/>
      <c r="AI213" s="1884"/>
      <c r="AJ213" s="1884"/>
      <c r="AK213" s="1884"/>
      <c r="AL213" s="1884"/>
      <c r="AM213" s="1884"/>
      <c r="AN213" s="1884"/>
      <c r="AO213" s="1884"/>
      <c r="AP213" s="1884"/>
      <c r="AQ213" s="1884"/>
      <c r="AR213" s="1884"/>
    </row>
    <row r="214" spans="1:44" ht="30.6" hidden="1" customHeight="1" thickTop="1">
      <c r="B214" s="1885" t="s">
        <v>483</v>
      </c>
      <c r="C214" s="1885"/>
      <c r="D214" s="1885"/>
      <c r="E214" s="1885"/>
      <c r="F214" s="1885"/>
      <c r="G214" s="1885"/>
      <c r="H214" s="1885"/>
      <c r="I214" s="1885"/>
      <c r="J214" s="1885"/>
      <c r="K214" s="1885"/>
      <c r="L214" s="1885"/>
      <c r="M214" s="1885"/>
      <c r="N214" s="1885"/>
      <c r="O214" s="1885"/>
      <c r="P214" s="1885"/>
      <c r="Q214" s="1885"/>
      <c r="R214" s="1885"/>
      <c r="S214" s="1885"/>
      <c r="T214" s="1885"/>
      <c r="U214" s="1885"/>
      <c r="V214" s="1885"/>
      <c r="W214" s="1885"/>
      <c r="X214" s="1885"/>
      <c r="Y214" s="1885"/>
      <c r="Z214" s="1885"/>
      <c r="AA214" s="1885"/>
      <c r="AB214" s="1885"/>
      <c r="AC214" s="1885"/>
      <c r="AD214" s="1885"/>
      <c r="AE214" s="1885"/>
      <c r="AF214" s="1885"/>
      <c r="AG214" s="1885"/>
      <c r="AH214" s="1885"/>
      <c r="AI214" s="1885"/>
      <c r="AJ214" s="1885"/>
      <c r="AK214" s="1885"/>
      <c r="AL214" s="1885"/>
      <c r="AM214" s="1885"/>
      <c r="AN214" s="1885"/>
      <c r="AO214" s="1885"/>
      <c r="AP214" s="1885"/>
      <c r="AQ214" s="1885"/>
      <c r="AR214" s="1885"/>
    </row>
    <row r="215" spans="1:44" ht="30.6" hidden="1" customHeight="1" thickTop="1">
      <c r="A215" s="985" t="s">
        <v>126</v>
      </c>
      <c r="B215" s="1882" t="s">
        <v>484</v>
      </c>
      <c r="C215" s="1882"/>
      <c r="D215" s="1882"/>
      <c r="E215" s="1882"/>
      <c r="F215" s="1882"/>
      <c r="G215" s="1882"/>
      <c r="H215" s="1882"/>
      <c r="I215" s="1882"/>
      <c r="J215" s="1882"/>
      <c r="K215" s="1882"/>
      <c r="L215" s="1882"/>
      <c r="M215" s="1882"/>
      <c r="N215" s="1882"/>
      <c r="O215" s="1882"/>
      <c r="P215" s="1882"/>
      <c r="Q215" s="1882"/>
      <c r="R215" s="1882"/>
      <c r="S215" s="1882"/>
      <c r="T215" s="1882"/>
      <c r="U215" s="1882"/>
      <c r="V215" s="1882"/>
      <c r="W215" s="1882"/>
      <c r="X215" s="1882"/>
      <c r="Y215" s="1882"/>
      <c r="Z215" s="1882"/>
      <c r="AA215" s="1882"/>
      <c r="AB215" s="1882"/>
      <c r="AC215" s="1882"/>
      <c r="AD215" s="1882"/>
      <c r="AE215" s="1882"/>
      <c r="AF215" s="1882"/>
      <c r="AG215" s="1882"/>
      <c r="AH215" s="1882"/>
      <c r="AI215" s="1882"/>
      <c r="AJ215" s="1882"/>
      <c r="AK215" s="1882"/>
      <c r="AL215" s="1882"/>
      <c r="AM215" s="1882"/>
      <c r="AN215" s="1882"/>
      <c r="AO215" s="1882"/>
      <c r="AP215" s="1882"/>
      <c r="AQ215" s="1882"/>
      <c r="AR215" s="1882"/>
    </row>
    <row r="216" spans="1:44" ht="30.6" hidden="1" customHeight="1" thickTop="1">
      <c r="A216" s="986"/>
      <c r="B216" s="987">
        <v>20</v>
      </c>
      <c r="C216" s="987">
        <v>21</v>
      </c>
      <c r="D216" s="987">
        <v>22</v>
      </c>
      <c r="E216" s="987">
        <v>23</v>
      </c>
      <c r="F216" s="987">
        <v>24</v>
      </c>
      <c r="G216" s="987">
        <v>25</v>
      </c>
      <c r="H216" s="987">
        <v>26</v>
      </c>
      <c r="I216" s="987">
        <v>27</v>
      </c>
      <c r="J216" s="987">
        <v>28</v>
      </c>
      <c r="K216" s="987">
        <v>29</v>
      </c>
      <c r="L216" s="987">
        <v>30</v>
      </c>
      <c r="M216" s="987">
        <v>31</v>
      </c>
      <c r="N216" s="987">
        <v>32</v>
      </c>
      <c r="O216" s="987">
        <v>33</v>
      </c>
      <c r="P216" s="987">
        <v>34</v>
      </c>
      <c r="Q216" s="987">
        <v>35</v>
      </c>
      <c r="R216" s="987">
        <v>36</v>
      </c>
      <c r="S216" s="987">
        <v>37</v>
      </c>
      <c r="T216" s="987">
        <v>38</v>
      </c>
      <c r="U216" s="987">
        <v>39</v>
      </c>
      <c r="V216" s="987">
        <v>40</v>
      </c>
      <c r="W216" s="987">
        <v>41</v>
      </c>
      <c r="X216" s="987">
        <v>42</v>
      </c>
      <c r="Y216" s="987">
        <v>43</v>
      </c>
      <c r="Z216" s="987">
        <v>44</v>
      </c>
      <c r="AA216" s="987">
        <v>45</v>
      </c>
      <c r="AB216" s="987">
        <v>46</v>
      </c>
      <c r="AC216" s="987">
        <v>47</v>
      </c>
      <c r="AD216" s="987">
        <v>48</v>
      </c>
      <c r="AE216" s="987">
        <v>49</v>
      </c>
      <c r="AF216" s="987">
        <v>50</v>
      </c>
      <c r="AG216" s="987">
        <v>51</v>
      </c>
      <c r="AH216" s="987">
        <v>52</v>
      </c>
      <c r="AI216" s="987">
        <v>53</v>
      </c>
      <c r="AJ216" s="987">
        <v>54</v>
      </c>
      <c r="AK216" s="987">
        <v>55</v>
      </c>
      <c r="AL216" s="987">
        <v>56</v>
      </c>
      <c r="AM216" s="987">
        <v>57</v>
      </c>
      <c r="AN216" s="987">
        <v>58</v>
      </c>
      <c r="AO216" s="987">
        <v>59</v>
      </c>
      <c r="AP216" s="988">
        <v>60</v>
      </c>
      <c r="AQ216" s="988">
        <v>61</v>
      </c>
      <c r="AR216" s="989">
        <v>62</v>
      </c>
    </row>
    <row r="217" spans="1:44" ht="30.6" hidden="1" customHeight="1" thickTop="1">
      <c r="A217" s="990">
        <v>1</v>
      </c>
      <c r="B217" s="949">
        <v>0.19999999999999996</v>
      </c>
      <c r="C217" s="949">
        <v>0.21000000000000019</v>
      </c>
      <c r="D217" s="949">
        <v>0.21999999999999997</v>
      </c>
      <c r="E217" s="949">
        <v>0.21999999999999997</v>
      </c>
      <c r="F217" s="949">
        <v>0.21999999999999997</v>
      </c>
      <c r="G217" s="949">
        <v>0.22999999999999998</v>
      </c>
      <c r="H217" s="949">
        <v>0.22999999999999998</v>
      </c>
      <c r="I217" s="949">
        <v>0.22999999999999998</v>
      </c>
      <c r="J217" s="949">
        <v>0.22999999999999998</v>
      </c>
      <c r="K217" s="949">
        <v>0.24</v>
      </c>
      <c r="L217" s="949">
        <v>0.25</v>
      </c>
      <c r="M217" s="949">
        <v>0.25</v>
      </c>
      <c r="N217" s="949">
        <v>0.26</v>
      </c>
      <c r="O217" s="949">
        <v>0.27</v>
      </c>
      <c r="P217" s="949">
        <v>0.29000000000000026</v>
      </c>
      <c r="Q217" s="949">
        <v>0.29999999999999982</v>
      </c>
      <c r="R217" s="949">
        <v>0.31999999999999984</v>
      </c>
      <c r="S217" s="949">
        <v>0.33999999999999986</v>
      </c>
      <c r="T217" s="949">
        <v>0.35000000000000009</v>
      </c>
      <c r="U217" s="949">
        <v>0.37000000000000011</v>
      </c>
      <c r="V217" s="949">
        <v>0.39999999999999991</v>
      </c>
      <c r="W217" s="949">
        <v>0.41999999999999993</v>
      </c>
      <c r="X217" s="949">
        <v>0.43999999999999995</v>
      </c>
      <c r="Y217" s="949">
        <v>0.46999999999999975</v>
      </c>
      <c r="Z217" s="949">
        <v>0.5</v>
      </c>
      <c r="AA217" s="949">
        <v>0.53999999999999959</v>
      </c>
      <c r="AB217" s="949">
        <v>0.57999999999999963</v>
      </c>
      <c r="AC217" s="949">
        <v>0.62000000000000011</v>
      </c>
      <c r="AD217" s="949">
        <v>0.66999999999999993</v>
      </c>
      <c r="AE217" s="949">
        <v>0.71999999999999975</v>
      </c>
      <c r="AF217" s="950">
        <v>0.77000000000000046</v>
      </c>
      <c r="AG217" s="949">
        <v>0.83000000000000007</v>
      </c>
      <c r="AH217" s="949">
        <v>0.89999999999999947</v>
      </c>
      <c r="AI217" s="949">
        <v>0.96999999999999886</v>
      </c>
      <c r="AJ217" s="949">
        <v>1.04</v>
      </c>
      <c r="AK217" s="949">
        <v>1.120000000000001</v>
      </c>
      <c r="AL217" s="949">
        <v>1.2200000000000006</v>
      </c>
      <c r="AM217" s="949">
        <v>1.3200000000000003</v>
      </c>
      <c r="AN217" s="949">
        <v>1.4399999999999995</v>
      </c>
      <c r="AO217" s="949">
        <v>1.5700000000000003</v>
      </c>
      <c r="AP217" s="951">
        <v>1.7200000000000006</v>
      </c>
      <c r="AQ217" s="951">
        <v>1.9000000000000004</v>
      </c>
      <c r="AR217" s="952">
        <v>2.09</v>
      </c>
    </row>
    <row r="218" spans="1:44" ht="30.6" hidden="1" customHeight="1" thickTop="1">
      <c r="A218" s="991">
        <v>2</v>
      </c>
      <c r="B218" s="954">
        <v>0.39999999999999991</v>
      </c>
      <c r="C218" s="954">
        <v>0.41999999999999993</v>
      </c>
      <c r="D218" s="954">
        <v>0.43000000000000016</v>
      </c>
      <c r="E218" s="954">
        <v>0.43000000000000016</v>
      </c>
      <c r="F218" s="954">
        <v>0.43999999999999995</v>
      </c>
      <c r="G218" s="954">
        <v>0.44999999999999973</v>
      </c>
      <c r="H218" s="954">
        <v>0.45000000000000018</v>
      </c>
      <c r="I218" s="954">
        <v>0.46000000000000041</v>
      </c>
      <c r="J218" s="954">
        <v>0.45999999999999996</v>
      </c>
      <c r="K218" s="954">
        <v>0.46999999999999975</v>
      </c>
      <c r="L218" s="954">
        <v>0.49000000000000021</v>
      </c>
      <c r="M218" s="954">
        <v>0.5</v>
      </c>
      <c r="N218" s="954">
        <v>0.51999999999999957</v>
      </c>
      <c r="O218" s="954">
        <v>0.54999999999999982</v>
      </c>
      <c r="P218" s="954">
        <v>0.56999999999999984</v>
      </c>
      <c r="Q218" s="954">
        <v>0.59999999999999964</v>
      </c>
      <c r="R218" s="954">
        <v>0.62999999999999989</v>
      </c>
      <c r="S218" s="954">
        <v>0.66999999999999993</v>
      </c>
      <c r="T218" s="954">
        <v>0.70000000000000018</v>
      </c>
      <c r="U218" s="954">
        <v>0.74000000000000021</v>
      </c>
      <c r="V218" s="954">
        <v>0.79</v>
      </c>
      <c r="W218" s="954">
        <v>0.83000000000000007</v>
      </c>
      <c r="X218" s="954">
        <v>0.88999999999999968</v>
      </c>
      <c r="Y218" s="954">
        <v>0.9399999999999995</v>
      </c>
      <c r="Z218" s="954">
        <v>1.0099999999999998</v>
      </c>
      <c r="AA218" s="954">
        <v>1.08</v>
      </c>
      <c r="AB218" s="954">
        <v>1.1600000000000001</v>
      </c>
      <c r="AC218" s="954">
        <v>1.25</v>
      </c>
      <c r="AD218" s="954">
        <v>1.3399999999999999</v>
      </c>
      <c r="AE218" s="954">
        <v>1.4399999999999995</v>
      </c>
      <c r="AF218" s="955">
        <v>1.5500000000000007</v>
      </c>
      <c r="AG218" s="954">
        <v>1.67</v>
      </c>
      <c r="AH218" s="954">
        <v>1.8000000000000007</v>
      </c>
      <c r="AI218" s="954">
        <v>1.9399999999999995</v>
      </c>
      <c r="AJ218" s="954">
        <v>2.0899999999999981</v>
      </c>
      <c r="AK218" s="954">
        <v>2.2599999999999998</v>
      </c>
      <c r="AL218" s="954">
        <v>2.4499999999999993</v>
      </c>
      <c r="AM218" s="954">
        <v>2.66</v>
      </c>
      <c r="AN218" s="954">
        <v>2.91</v>
      </c>
      <c r="AO218" s="954">
        <v>3.1799999999999997</v>
      </c>
      <c r="AP218" s="956">
        <v>3.5</v>
      </c>
      <c r="AQ218" s="956">
        <v>3.8500000000000014</v>
      </c>
      <c r="AR218" s="957">
        <v>4.259999999999998</v>
      </c>
    </row>
    <row r="219" spans="1:44" ht="30.6" hidden="1" customHeight="1" thickTop="1">
      <c r="A219" s="991">
        <v>3</v>
      </c>
      <c r="B219" s="954">
        <v>0.61000000000000032</v>
      </c>
      <c r="C219" s="954">
        <v>0.62999999999999989</v>
      </c>
      <c r="D219" s="954">
        <v>0.63999999999999968</v>
      </c>
      <c r="E219" s="954">
        <v>0.65000000000000036</v>
      </c>
      <c r="F219" s="954">
        <v>0.66000000000000014</v>
      </c>
      <c r="G219" s="954">
        <v>0.66999999999999993</v>
      </c>
      <c r="H219" s="954">
        <v>0.67999999999999972</v>
      </c>
      <c r="I219" s="954">
        <v>0.6899999999999995</v>
      </c>
      <c r="J219" s="954">
        <v>0.70000000000000018</v>
      </c>
      <c r="K219" s="954">
        <v>0.71</v>
      </c>
      <c r="L219" s="954">
        <v>0.74000000000000021</v>
      </c>
      <c r="M219" s="954">
        <v>0.75999999999999979</v>
      </c>
      <c r="N219" s="954">
        <v>0.79</v>
      </c>
      <c r="O219" s="954">
        <v>0.83000000000000007</v>
      </c>
      <c r="P219" s="954">
        <v>0.87000000000000011</v>
      </c>
      <c r="Q219" s="954">
        <v>0.91999999999999993</v>
      </c>
      <c r="R219" s="954">
        <v>0.96999999999999886</v>
      </c>
      <c r="S219" s="954">
        <v>1.0200000000000005</v>
      </c>
      <c r="T219" s="954">
        <v>1.0700000000000003</v>
      </c>
      <c r="U219" s="954">
        <v>1.1399999999999997</v>
      </c>
      <c r="V219" s="954">
        <v>1.1999999999999993</v>
      </c>
      <c r="W219" s="954">
        <v>1.2799999999999994</v>
      </c>
      <c r="X219" s="954">
        <v>1.3599999999999994</v>
      </c>
      <c r="Y219" s="954">
        <v>1.4499999999999993</v>
      </c>
      <c r="Z219" s="954">
        <v>1.5500000000000007</v>
      </c>
      <c r="AA219" s="954">
        <v>1.6600000000000001</v>
      </c>
      <c r="AB219" s="954">
        <v>1.7799999999999994</v>
      </c>
      <c r="AC219" s="954">
        <v>1.9100000000000001</v>
      </c>
      <c r="AD219" s="954">
        <v>2.0600000000000005</v>
      </c>
      <c r="AE219" s="954">
        <v>2.2200000000000024</v>
      </c>
      <c r="AF219" s="955">
        <v>2.3900000000000006</v>
      </c>
      <c r="AG219" s="954">
        <v>2.5700000000000003</v>
      </c>
      <c r="AH219" s="954">
        <v>2.7699999999999996</v>
      </c>
      <c r="AI219" s="954">
        <v>2.990000000000002</v>
      </c>
      <c r="AJ219" s="954">
        <v>3.2300000000000004</v>
      </c>
      <c r="AK219" s="954">
        <v>3.490000000000002</v>
      </c>
      <c r="AL219" s="954">
        <v>3.7899999999999991</v>
      </c>
      <c r="AM219" s="954">
        <v>4.1299999999999955</v>
      </c>
      <c r="AN219" s="954">
        <v>4.519999999999996</v>
      </c>
      <c r="AO219" s="954">
        <v>4.9500000000000028</v>
      </c>
      <c r="AP219" s="956">
        <v>5.4500000000000028</v>
      </c>
      <c r="AQ219" s="956">
        <v>6.019999999999996</v>
      </c>
      <c r="AR219" s="957">
        <v>6.6599999999999966</v>
      </c>
    </row>
    <row r="220" spans="1:44" ht="30.6" hidden="1" customHeight="1" thickTop="1">
      <c r="A220" s="991">
        <v>4</v>
      </c>
      <c r="B220" s="954">
        <v>0.70000000000000018</v>
      </c>
      <c r="C220" s="954">
        <v>0.71999999999999975</v>
      </c>
      <c r="D220" s="954">
        <v>0.73000000000000043</v>
      </c>
      <c r="E220" s="954">
        <v>0.74000000000000021</v>
      </c>
      <c r="F220" s="954">
        <v>0.75</v>
      </c>
      <c r="G220" s="954">
        <v>0.75999999999999979</v>
      </c>
      <c r="H220" s="954">
        <v>0.77000000000000046</v>
      </c>
      <c r="I220" s="954">
        <v>0.78000000000000025</v>
      </c>
      <c r="J220" s="954">
        <v>0.79999999999999982</v>
      </c>
      <c r="K220" s="954">
        <v>0.82000000000000028</v>
      </c>
      <c r="L220" s="954">
        <v>0.83999999999999986</v>
      </c>
      <c r="M220" s="954">
        <v>0.87999999999999989</v>
      </c>
      <c r="N220" s="954">
        <v>0.91000000000000014</v>
      </c>
      <c r="O220" s="954">
        <v>0.95000000000000018</v>
      </c>
      <c r="P220" s="954">
        <v>1</v>
      </c>
      <c r="Q220" s="954">
        <v>1.0600000000000005</v>
      </c>
      <c r="R220" s="954">
        <v>1.1100000000000003</v>
      </c>
      <c r="S220" s="954">
        <v>1.17</v>
      </c>
      <c r="T220" s="954">
        <v>1.2400000000000002</v>
      </c>
      <c r="U220" s="954">
        <v>1.3100000000000005</v>
      </c>
      <c r="V220" s="954">
        <v>1.3900000000000006</v>
      </c>
      <c r="W220" s="954">
        <v>1.4800000000000004</v>
      </c>
      <c r="X220" s="954">
        <v>1.5700000000000003</v>
      </c>
      <c r="Y220" s="954">
        <v>1.6799999999999997</v>
      </c>
      <c r="Z220" s="954">
        <v>1.7999999999999989</v>
      </c>
      <c r="AA220" s="954">
        <v>1.92</v>
      </c>
      <c r="AB220" s="954">
        <v>2.0700000000000003</v>
      </c>
      <c r="AC220" s="954">
        <v>2.2200000000000006</v>
      </c>
      <c r="AD220" s="954">
        <v>2.3900000000000006</v>
      </c>
      <c r="AE220" s="954">
        <v>2.5799999999999983</v>
      </c>
      <c r="AF220" s="955">
        <v>2.7699999999999996</v>
      </c>
      <c r="AG220" s="954">
        <v>2.990000000000002</v>
      </c>
      <c r="AH220" s="954">
        <v>3.2199999999999989</v>
      </c>
      <c r="AI220" s="954">
        <v>3.4699999999999989</v>
      </c>
      <c r="AJ220" s="954">
        <v>3.759999999999998</v>
      </c>
      <c r="AK220" s="954">
        <v>4.07</v>
      </c>
      <c r="AL220" s="954">
        <v>4.4200000000000017</v>
      </c>
      <c r="AM220" s="954">
        <v>4.82</v>
      </c>
      <c r="AN220" s="954">
        <v>5.2800000000000011</v>
      </c>
      <c r="AO220" s="954">
        <v>5.7999999999999972</v>
      </c>
      <c r="AP220" s="956">
        <v>6.3899999999999935</v>
      </c>
      <c r="AQ220" s="956">
        <v>7.0600000000000023</v>
      </c>
      <c r="AR220" s="957">
        <v>0</v>
      </c>
    </row>
    <row r="221" spans="1:44" ht="30.6" hidden="1" customHeight="1" thickTop="1">
      <c r="A221" s="991">
        <v>5</v>
      </c>
      <c r="B221" s="954">
        <v>0.87999999999999989</v>
      </c>
      <c r="C221" s="954">
        <v>0.91000000000000014</v>
      </c>
      <c r="D221" s="954">
        <v>0.91999999999999993</v>
      </c>
      <c r="E221" s="954">
        <v>0.9399999999999995</v>
      </c>
      <c r="F221" s="954">
        <v>0.95000000000000018</v>
      </c>
      <c r="G221" s="954">
        <v>0.96</v>
      </c>
      <c r="H221" s="954">
        <v>0.98000000000000043</v>
      </c>
      <c r="I221" s="954">
        <v>0.98999999999999932</v>
      </c>
      <c r="J221" s="954">
        <v>1.0099999999999998</v>
      </c>
      <c r="K221" s="954">
        <v>1.04</v>
      </c>
      <c r="L221" s="954">
        <v>1.0700000000000003</v>
      </c>
      <c r="M221" s="954">
        <v>1.1200000000000001</v>
      </c>
      <c r="N221" s="954">
        <v>1.1700000000000008</v>
      </c>
      <c r="O221" s="954">
        <v>1.2200000000000006</v>
      </c>
      <c r="P221" s="954">
        <v>1.2799999999999994</v>
      </c>
      <c r="Q221" s="954">
        <v>1.3499999999999996</v>
      </c>
      <c r="R221" s="954">
        <v>1.4299999999999997</v>
      </c>
      <c r="S221" s="954">
        <v>1.5</v>
      </c>
      <c r="T221" s="954">
        <v>1.5899999999999999</v>
      </c>
      <c r="U221" s="954">
        <v>1.6799999999999997</v>
      </c>
      <c r="V221" s="954">
        <v>1.7899999999999991</v>
      </c>
      <c r="W221" s="954">
        <v>1.9000000000000004</v>
      </c>
      <c r="X221" s="954">
        <v>2.0199999999999996</v>
      </c>
      <c r="Y221" s="954">
        <v>2.16</v>
      </c>
      <c r="Z221" s="954">
        <v>2.3199999999999985</v>
      </c>
      <c r="AA221" s="954">
        <v>2.490000000000002</v>
      </c>
      <c r="AB221" s="954">
        <v>2.6700000000000017</v>
      </c>
      <c r="AC221" s="954">
        <v>2.870000000000001</v>
      </c>
      <c r="AD221" s="954">
        <v>3.09</v>
      </c>
      <c r="AE221" s="954">
        <v>3.3299999999999983</v>
      </c>
      <c r="AF221" s="955">
        <v>3.59</v>
      </c>
      <c r="AG221" s="954">
        <v>3.8700000000000045</v>
      </c>
      <c r="AH221" s="954">
        <v>4.1700000000000053</v>
      </c>
      <c r="AI221" s="954">
        <v>4.509999999999998</v>
      </c>
      <c r="AJ221" s="954">
        <v>4.8800000000000026</v>
      </c>
      <c r="AK221" s="954">
        <v>5.2899999999999991</v>
      </c>
      <c r="AL221" s="954">
        <v>5.759999999999998</v>
      </c>
      <c r="AM221" s="954">
        <v>6.2899999999999991</v>
      </c>
      <c r="AN221" s="954">
        <v>6.8999999999999986</v>
      </c>
      <c r="AO221" s="954">
        <v>7.5899999999999963</v>
      </c>
      <c r="AP221" s="956">
        <v>8.3800000000000026</v>
      </c>
      <c r="AQ221" s="956">
        <v>0</v>
      </c>
      <c r="AR221" s="957">
        <v>0</v>
      </c>
    </row>
    <row r="222" spans="1:44" ht="30.6" hidden="1" customHeight="1" thickTop="1">
      <c r="A222" s="991">
        <v>6</v>
      </c>
      <c r="B222" s="954">
        <v>1.0700000000000003</v>
      </c>
      <c r="C222" s="954">
        <v>1.0999999999999996</v>
      </c>
      <c r="D222" s="954">
        <v>1.1199999999999992</v>
      </c>
      <c r="E222" s="954">
        <v>1.1399999999999997</v>
      </c>
      <c r="F222" s="954">
        <v>1.1499999999999995</v>
      </c>
      <c r="G222" s="954">
        <v>1.1700000000000008</v>
      </c>
      <c r="H222" s="954">
        <v>1.1799999999999997</v>
      </c>
      <c r="I222" s="954">
        <v>1.2100000000000009</v>
      </c>
      <c r="J222" s="954">
        <v>1.2400000000000002</v>
      </c>
      <c r="K222" s="954">
        <v>1.2699999999999996</v>
      </c>
      <c r="L222" s="954">
        <v>1.3200000000000003</v>
      </c>
      <c r="M222" s="954">
        <v>1.370000000000001</v>
      </c>
      <c r="N222" s="954">
        <v>1.4299999999999997</v>
      </c>
      <c r="O222" s="954">
        <v>1.5</v>
      </c>
      <c r="P222" s="954">
        <v>1.58</v>
      </c>
      <c r="Q222" s="954">
        <v>1.6600000000000001</v>
      </c>
      <c r="R222" s="954">
        <v>1.7600000000000016</v>
      </c>
      <c r="S222" s="954">
        <v>1.8500000000000014</v>
      </c>
      <c r="T222" s="954">
        <v>1.9600000000000009</v>
      </c>
      <c r="U222" s="954">
        <v>2.08</v>
      </c>
      <c r="V222" s="954">
        <v>2.2100000000000009</v>
      </c>
      <c r="W222" s="954">
        <v>2.3499999999999996</v>
      </c>
      <c r="X222" s="954">
        <v>2.509999999999998</v>
      </c>
      <c r="Y222" s="954">
        <v>2.6799999999999997</v>
      </c>
      <c r="Z222" s="954">
        <v>2.870000000000001</v>
      </c>
      <c r="AA222" s="954">
        <v>3.09</v>
      </c>
      <c r="AB222" s="954">
        <v>3.3200000000000003</v>
      </c>
      <c r="AC222" s="954">
        <v>3.5700000000000003</v>
      </c>
      <c r="AD222" s="954">
        <v>3.8500000000000014</v>
      </c>
      <c r="AE222" s="954">
        <v>4.1400000000000006</v>
      </c>
      <c r="AF222" s="955">
        <v>4.4600000000000009</v>
      </c>
      <c r="AG222" s="954">
        <v>4.8100000000000023</v>
      </c>
      <c r="AH222" s="954">
        <v>5.2000000000000028</v>
      </c>
      <c r="AI222" s="954">
        <v>5.6199999999999974</v>
      </c>
      <c r="AJ222" s="954">
        <v>6.1000000000000014</v>
      </c>
      <c r="AK222" s="954">
        <v>6.6300000000000097</v>
      </c>
      <c r="AL222" s="954">
        <v>7.230000000000004</v>
      </c>
      <c r="AM222" s="954">
        <v>7.9100000000000037</v>
      </c>
      <c r="AN222" s="954">
        <v>8.6899999999999977</v>
      </c>
      <c r="AO222" s="954">
        <v>9.5799999999999983</v>
      </c>
      <c r="AP222" s="956">
        <v>0</v>
      </c>
      <c r="AQ222" s="956">
        <v>0</v>
      </c>
      <c r="AR222" s="957">
        <v>0</v>
      </c>
    </row>
    <row r="223" spans="1:44" ht="30.6" hidden="1" customHeight="1" thickTop="1">
      <c r="A223" s="991">
        <v>7</v>
      </c>
      <c r="B223" s="954">
        <v>1.1799999999999997</v>
      </c>
      <c r="C223" s="954">
        <v>1.2100000000000009</v>
      </c>
      <c r="D223" s="954">
        <v>1.2300000000000004</v>
      </c>
      <c r="E223" s="954">
        <v>1.25</v>
      </c>
      <c r="F223" s="954">
        <v>1.2599999999999998</v>
      </c>
      <c r="G223" s="954">
        <v>1.2799999999999994</v>
      </c>
      <c r="H223" s="954">
        <v>1.3000000000000007</v>
      </c>
      <c r="I223" s="954">
        <v>1.33</v>
      </c>
      <c r="J223" s="954">
        <v>1.3599999999999994</v>
      </c>
      <c r="K223" s="954">
        <v>1.4000000000000004</v>
      </c>
      <c r="L223" s="954">
        <v>1.4600000000000009</v>
      </c>
      <c r="M223" s="954">
        <v>1.5199999999999996</v>
      </c>
      <c r="N223" s="954">
        <v>1.5899999999999999</v>
      </c>
      <c r="O223" s="954">
        <v>1.67</v>
      </c>
      <c r="P223" s="954">
        <v>1.7600000000000016</v>
      </c>
      <c r="Q223" s="954">
        <v>1.8499999999999996</v>
      </c>
      <c r="R223" s="954">
        <v>1.9499999999999975</v>
      </c>
      <c r="S223" s="954">
        <v>2.0600000000000005</v>
      </c>
      <c r="T223" s="954">
        <v>2.1799999999999997</v>
      </c>
      <c r="U223" s="954">
        <v>2.3200000000000003</v>
      </c>
      <c r="V223" s="954">
        <v>2.4600000000000009</v>
      </c>
      <c r="W223" s="954">
        <v>2.629999999999999</v>
      </c>
      <c r="X223" s="954">
        <v>2.8000000000000007</v>
      </c>
      <c r="Y223" s="954">
        <v>3</v>
      </c>
      <c r="Z223" s="954">
        <v>3.2199999999999989</v>
      </c>
      <c r="AA223" s="954">
        <v>3.4600000000000044</v>
      </c>
      <c r="AB223" s="954">
        <v>3.7199999999999989</v>
      </c>
      <c r="AC223" s="954">
        <v>4</v>
      </c>
      <c r="AD223" s="954">
        <v>4.3099999999999987</v>
      </c>
      <c r="AE223" s="954">
        <v>4.6400000000000006</v>
      </c>
      <c r="AF223" s="955">
        <v>5.009999999999998</v>
      </c>
      <c r="AG223" s="954">
        <v>5.3999999999999986</v>
      </c>
      <c r="AH223" s="954">
        <v>5.8400000000000034</v>
      </c>
      <c r="AI223" s="954">
        <v>6.32</v>
      </c>
      <c r="AJ223" s="954">
        <v>6.8599999999999994</v>
      </c>
      <c r="AK223" s="954">
        <v>7.470000000000006</v>
      </c>
      <c r="AL223" s="954">
        <v>8.1599999999999966</v>
      </c>
      <c r="AM223" s="954">
        <v>8.9399999999999906</v>
      </c>
      <c r="AN223" s="954">
        <v>9.8400000000000034</v>
      </c>
      <c r="AO223" s="954">
        <v>0</v>
      </c>
      <c r="AP223" s="956">
        <v>0</v>
      </c>
      <c r="AQ223" s="956">
        <v>0</v>
      </c>
      <c r="AR223" s="957">
        <v>0</v>
      </c>
    </row>
    <row r="224" spans="1:44" ht="30.6" hidden="1" customHeight="1" thickTop="1">
      <c r="A224" s="991">
        <v>8</v>
      </c>
      <c r="B224" s="954">
        <v>1.3599999999999994</v>
      </c>
      <c r="C224" s="954">
        <v>1.3900000000000006</v>
      </c>
      <c r="D224" s="954">
        <v>1.42</v>
      </c>
      <c r="E224" s="954">
        <v>1.4399999999999995</v>
      </c>
      <c r="F224" s="954">
        <v>1.4600000000000026</v>
      </c>
      <c r="G224" s="954">
        <v>1.4800000000000004</v>
      </c>
      <c r="H224" s="954">
        <v>1.5099999999999998</v>
      </c>
      <c r="I224" s="954">
        <v>1.5399999999999991</v>
      </c>
      <c r="J224" s="954">
        <v>1.5899999999999999</v>
      </c>
      <c r="K224" s="954">
        <v>1.6400000000000006</v>
      </c>
      <c r="L224" s="954">
        <v>1.7000000000000011</v>
      </c>
      <c r="M224" s="954">
        <v>1.7799999999999976</v>
      </c>
      <c r="N224" s="954">
        <v>1.8599999999999994</v>
      </c>
      <c r="O224" s="954">
        <v>1.9600000000000009</v>
      </c>
      <c r="P224" s="954">
        <v>2.0600000000000005</v>
      </c>
      <c r="Q224" s="954">
        <v>2.17</v>
      </c>
      <c r="R224" s="954">
        <v>2.2899999999999991</v>
      </c>
      <c r="S224" s="954">
        <v>2.4299999999999997</v>
      </c>
      <c r="T224" s="954">
        <v>2.5700000000000003</v>
      </c>
      <c r="U224" s="954">
        <v>2.7300000000000004</v>
      </c>
      <c r="V224" s="954">
        <v>2.91</v>
      </c>
      <c r="W224" s="954">
        <v>3.0999999999999979</v>
      </c>
      <c r="X224" s="954">
        <v>3.3099999999999987</v>
      </c>
      <c r="Y224" s="954">
        <v>3.5500000000000007</v>
      </c>
      <c r="Z224" s="954">
        <v>3.8100000000000023</v>
      </c>
      <c r="AA224" s="954">
        <v>4.09</v>
      </c>
      <c r="AB224" s="954">
        <v>4.3999999999999986</v>
      </c>
      <c r="AC224" s="954">
        <v>4.7400000000000055</v>
      </c>
      <c r="AD224" s="954">
        <v>5.1099999999999994</v>
      </c>
      <c r="AE224" s="954">
        <v>5.509999999999998</v>
      </c>
      <c r="AF224" s="955">
        <v>5.9500000000000028</v>
      </c>
      <c r="AG224" s="954">
        <v>6.4200000000000088</v>
      </c>
      <c r="AH224" s="954">
        <v>6.9500000000000028</v>
      </c>
      <c r="AI224" s="954">
        <v>7.5300000000000011</v>
      </c>
      <c r="AJ224" s="954">
        <v>8.1899999999999977</v>
      </c>
      <c r="AK224" s="954">
        <v>8.9300000000000068</v>
      </c>
      <c r="AL224" s="954">
        <v>9.7800000000000011</v>
      </c>
      <c r="AM224" s="954">
        <v>10.739999999999995</v>
      </c>
      <c r="AN224" s="954">
        <v>0</v>
      </c>
      <c r="AO224" s="954">
        <v>0</v>
      </c>
      <c r="AP224" s="956">
        <v>0</v>
      </c>
      <c r="AQ224" s="956">
        <v>0</v>
      </c>
      <c r="AR224" s="957">
        <v>0</v>
      </c>
    </row>
    <row r="225" spans="1:44" ht="30.6" hidden="1" customHeight="1" thickTop="1">
      <c r="A225" s="991">
        <v>9</v>
      </c>
      <c r="B225" s="954">
        <v>1.5500000000000007</v>
      </c>
      <c r="C225" s="954">
        <v>1.5899999999999999</v>
      </c>
      <c r="D225" s="954">
        <v>1.6099999999999994</v>
      </c>
      <c r="E225" s="954">
        <v>1.6400000000000006</v>
      </c>
      <c r="F225" s="954">
        <v>1.6600000000000001</v>
      </c>
      <c r="G225" s="954">
        <v>1.6900000000000013</v>
      </c>
      <c r="H225" s="954">
        <v>1.7300000000000004</v>
      </c>
      <c r="I225" s="954">
        <v>1.7699999999999996</v>
      </c>
      <c r="J225" s="954">
        <v>1.8200000000000003</v>
      </c>
      <c r="K225" s="954">
        <v>1.8900000000000006</v>
      </c>
      <c r="L225" s="954">
        <v>1.9600000000000009</v>
      </c>
      <c r="M225" s="954">
        <v>2.0500000000000007</v>
      </c>
      <c r="N225" s="954">
        <v>2.1500000000000004</v>
      </c>
      <c r="O225" s="954">
        <v>2.2599999999999998</v>
      </c>
      <c r="P225" s="954">
        <v>2.379999999999999</v>
      </c>
      <c r="Q225" s="954">
        <v>2.509999999999998</v>
      </c>
      <c r="R225" s="954">
        <v>2.66</v>
      </c>
      <c r="S225" s="954">
        <v>2.8099999999999987</v>
      </c>
      <c r="T225" s="954">
        <v>2.9800000000000004</v>
      </c>
      <c r="U225" s="954">
        <v>3.1700000000000017</v>
      </c>
      <c r="V225" s="954">
        <v>3.379999999999999</v>
      </c>
      <c r="W225" s="954">
        <v>3.6099999999999994</v>
      </c>
      <c r="X225" s="954">
        <v>3.8599999999999994</v>
      </c>
      <c r="Y225" s="954">
        <v>4.1400000000000006</v>
      </c>
      <c r="Z225" s="954">
        <v>4.4400000000000013</v>
      </c>
      <c r="AA225" s="954">
        <v>4.7800000000000011</v>
      </c>
      <c r="AB225" s="954">
        <v>5.1400000000000006</v>
      </c>
      <c r="AC225" s="954">
        <v>5.5399999999999991</v>
      </c>
      <c r="AD225" s="954">
        <v>5.9699999999999989</v>
      </c>
      <c r="AE225" s="954">
        <v>6.4399999999999977</v>
      </c>
      <c r="AF225" s="955">
        <v>6.9600000000000009</v>
      </c>
      <c r="AG225" s="954">
        <v>7.519999999999996</v>
      </c>
      <c r="AH225" s="954">
        <v>8.1499999999999986</v>
      </c>
      <c r="AI225" s="954">
        <v>8.8500000000000014</v>
      </c>
      <c r="AJ225" s="954">
        <v>9.64</v>
      </c>
      <c r="AK225" s="954">
        <v>10.539999999999992</v>
      </c>
      <c r="AL225" s="954">
        <v>11.549999999999997</v>
      </c>
      <c r="AM225" s="954">
        <v>0</v>
      </c>
      <c r="AN225" s="954">
        <v>0</v>
      </c>
      <c r="AO225" s="954">
        <v>0</v>
      </c>
      <c r="AP225" s="956">
        <v>0</v>
      </c>
      <c r="AQ225" s="956">
        <v>0</v>
      </c>
      <c r="AR225" s="957">
        <v>0</v>
      </c>
    </row>
    <row r="226" spans="1:44" ht="30.6" hidden="1" customHeight="1" thickTop="1">
      <c r="A226" s="991">
        <v>10</v>
      </c>
      <c r="B226" s="954">
        <v>1.75</v>
      </c>
      <c r="C226" s="954">
        <v>1.7799999999999994</v>
      </c>
      <c r="D226" s="954">
        <v>1.8100000000000005</v>
      </c>
      <c r="E226" s="954">
        <v>1.8399999999999999</v>
      </c>
      <c r="F226" s="954">
        <v>1.8699999999999992</v>
      </c>
      <c r="G226" s="954">
        <v>1.9100000000000001</v>
      </c>
      <c r="H226" s="954">
        <v>1.9499999999999975</v>
      </c>
      <c r="I226" s="954">
        <v>2</v>
      </c>
      <c r="J226" s="954">
        <v>2.0699999999999985</v>
      </c>
      <c r="K226" s="954">
        <v>2.1500000000000004</v>
      </c>
      <c r="L226" s="954">
        <v>2.2400000000000002</v>
      </c>
      <c r="M226" s="954">
        <v>2.34</v>
      </c>
      <c r="N226" s="954">
        <v>2.4499999999999993</v>
      </c>
      <c r="O226" s="954">
        <v>2.5799999999999983</v>
      </c>
      <c r="P226" s="954">
        <v>2.7199999999999989</v>
      </c>
      <c r="Q226" s="954">
        <v>2.870000000000001</v>
      </c>
      <c r="R226" s="954">
        <v>3.0399999999999991</v>
      </c>
      <c r="S226" s="954">
        <v>3.2200000000000024</v>
      </c>
      <c r="T226" s="954">
        <v>3.4199999999999982</v>
      </c>
      <c r="U226" s="954">
        <v>3.6400000000000006</v>
      </c>
      <c r="V226" s="954">
        <v>3.879999999999999</v>
      </c>
      <c r="W226" s="954">
        <v>4.1499999999999986</v>
      </c>
      <c r="X226" s="954">
        <v>4.4400000000000013</v>
      </c>
      <c r="Y226" s="954">
        <v>4.759999999999998</v>
      </c>
      <c r="Z226" s="954">
        <v>5.1199999999999974</v>
      </c>
      <c r="AA226" s="954">
        <v>5.509999999999998</v>
      </c>
      <c r="AB226" s="954">
        <v>5.93</v>
      </c>
      <c r="AC226" s="954">
        <v>6.3900000000000006</v>
      </c>
      <c r="AD226" s="954">
        <v>6.8900000000000006</v>
      </c>
      <c r="AE226" s="954">
        <v>7.4399999999999977</v>
      </c>
      <c r="AF226" s="955">
        <v>8.0499999999999972</v>
      </c>
      <c r="AG226" s="954">
        <v>8.7199999999999989</v>
      </c>
      <c r="AH226" s="954">
        <v>9.460000000000008</v>
      </c>
      <c r="AI226" s="954">
        <v>10.289999999999992</v>
      </c>
      <c r="AJ226" s="954">
        <v>11.230000000000004</v>
      </c>
      <c r="AK226" s="954">
        <v>12.290000000000006</v>
      </c>
      <c r="AL226" s="954">
        <v>0</v>
      </c>
      <c r="AM226" s="954">
        <v>0</v>
      </c>
      <c r="AN226" s="954">
        <v>0</v>
      </c>
      <c r="AO226" s="954">
        <v>0</v>
      </c>
      <c r="AP226" s="956">
        <v>0</v>
      </c>
      <c r="AQ226" s="956">
        <v>0</v>
      </c>
      <c r="AR226" s="957">
        <v>0</v>
      </c>
    </row>
    <row r="227" spans="1:44" ht="30.6" hidden="1" customHeight="1" thickTop="1">
      <c r="A227" s="991">
        <v>11</v>
      </c>
      <c r="B227" s="954">
        <v>1.9399999999999995</v>
      </c>
      <c r="C227" s="954">
        <v>1.9800000000000004</v>
      </c>
      <c r="D227" s="954">
        <v>2.0199999999999996</v>
      </c>
      <c r="E227" s="954">
        <v>2.0600000000000005</v>
      </c>
      <c r="F227" s="954">
        <v>2.09</v>
      </c>
      <c r="G227" s="954">
        <v>2.1400000000000006</v>
      </c>
      <c r="H227" s="954">
        <v>2.1899999999999995</v>
      </c>
      <c r="I227" s="954">
        <v>2.25</v>
      </c>
      <c r="J227" s="954">
        <v>2.3299999999999983</v>
      </c>
      <c r="K227" s="954">
        <v>2.4200000000000017</v>
      </c>
      <c r="L227" s="954">
        <v>2.5199999999999996</v>
      </c>
      <c r="M227" s="954">
        <v>2.6400000000000006</v>
      </c>
      <c r="N227" s="954">
        <v>2.7699999999999996</v>
      </c>
      <c r="O227" s="954">
        <v>2.9200000000000017</v>
      </c>
      <c r="P227" s="954">
        <v>3.0799999999999983</v>
      </c>
      <c r="Q227" s="954">
        <v>3.259999999999998</v>
      </c>
      <c r="R227" s="954">
        <v>3.4499999999999993</v>
      </c>
      <c r="S227" s="954">
        <v>3.66</v>
      </c>
      <c r="T227" s="954">
        <v>3.8900000000000006</v>
      </c>
      <c r="U227" s="954">
        <v>4.1400000000000006</v>
      </c>
      <c r="V227" s="954">
        <v>4.4200000000000017</v>
      </c>
      <c r="W227" s="954">
        <v>4.7300000000000004</v>
      </c>
      <c r="X227" s="954">
        <v>5.0600000000000023</v>
      </c>
      <c r="Y227" s="954">
        <v>5.4399999999999977</v>
      </c>
      <c r="Z227" s="954">
        <v>5.8400000000000034</v>
      </c>
      <c r="AA227" s="954">
        <v>6.2899999999999991</v>
      </c>
      <c r="AB227" s="954">
        <v>6.7800000000000011</v>
      </c>
      <c r="AC227" s="954">
        <v>7.3099999999999952</v>
      </c>
      <c r="AD227" s="954">
        <v>7.8899999999999935</v>
      </c>
      <c r="AE227" s="954">
        <v>8.5300000000000011</v>
      </c>
      <c r="AF227" s="955">
        <v>9.230000000000004</v>
      </c>
      <c r="AG227" s="954">
        <v>10.010000000000005</v>
      </c>
      <c r="AH227" s="954">
        <v>10.879999999999995</v>
      </c>
      <c r="AI227" s="954">
        <v>11.86</v>
      </c>
      <c r="AJ227" s="954">
        <v>12.970000000000013</v>
      </c>
      <c r="AK227" s="954">
        <v>0</v>
      </c>
      <c r="AL227" s="954">
        <v>0</v>
      </c>
      <c r="AM227" s="954">
        <v>0</v>
      </c>
      <c r="AN227" s="954">
        <v>0</v>
      </c>
      <c r="AO227" s="954">
        <v>0</v>
      </c>
      <c r="AP227" s="956">
        <v>0</v>
      </c>
      <c r="AQ227" s="956">
        <v>0</v>
      </c>
      <c r="AR227" s="957">
        <v>0</v>
      </c>
    </row>
    <row r="228" spans="1:44" ht="30.6" hidden="1" customHeight="1" thickTop="1">
      <c r="A228" s="991">
        <v>12</v>
      </c>
      <c r="B228" s="954">
        <v>2.1499999999999986</v>
      </c>
      <c r="C228" s="954">
        <v>2.1899999999999977</v>
      </c>
      <c r="D228" s="954">
        <v>2.2300000000000004</v>
      </c>
      <c r="E228" s="954">
        <v>2.2699999999999996</v>
      </c>
      <c r="F228" s="954">
        <v>2.3199999999999985</v>
      </c>
      <c r="G228" s="954">
        <v>2.370000000000001</v>
      </c>
      <c r="H228" s="954">
        <v>2.4400000000000013</v>
      </c>
      <c r="I228" s="954">
        <v>2.509999999999998</v>
      </c>
      <c r="J228" s="954">
        <v>2.6000000000000014</v>
      </c>
      <c r="K228" s="954">
        <v>2.6999999999999993</v>
      </c>
      <c r="L228" s="954">
        <v>2.8200000000000003</v>
      </c>
      <c r="M228" s="954">
        <v>2.9600000000000009</v>
      </c>
      <c r="N228" s="954">
        <v>3.1099999999999994</v>
      </c>
      <c r="O228" s="954">
        <v>3.2800000000000011</v>
      </c>
      <c r="P228" s="954">
        <v>3.4600000000000009</v>
      </c>
      <c r="Q228" s="954">
        <v>3.66</v>
      </c>
      <c r="R228" s="954">
        <v>3.879999999999999</v>
      </c>
      <c r="S228" s="954">
        <v>4.120000000000001</v>
      </c>
      <c r="T228" s="954">
        <v>4.3799999999999955</v>
      </c>
      <c r="U228" s="954">
        <v>4.6700000000000017</v>
      </c>
      <c r="V228" s="954">
        <v>4.990000000000002</v>
      </c>
      <c r="W228" s="954">
        <v>5.3400000000000034</v>
      </c>
      <c r="X228" s="954">
        <v>5.730000000000004</v>
      </c>
      <c r="Y228" s="954">
        <v>6.1499999999999986</v>
      </c>
      <c r="Z228" s="954">
        <v>6.6200000000000045</v>
      </c>
      <c r="AA228" s="954">
        <v>7.1300000000000026</v>
      </c>
      <c r="AB228" s="954">
        <v>7.68</v>
      </c>
      <c r="AC228" s="954">
        <v>8.2899999999999991</v>
      </c>
      <c r="AD228" s="954">
        <v>8.9600000000000009</v>
      </c>
      <c r="AE228" s="954">
        <v>9.7000000000000028</v>
      </c>
      <c r="AF228" s="955">
        <v>10.510000000000005</v>
      </c>
      <c r="AG228" s="954">
        <v>11.420000000000002</v>
      </c>
      <c r="AH228" s="954">
        <v>12.439999999999998</v>
      </c>
      <c r="AI228" s="954">
        <v>13.579999999999998</v>
      </c>
      <c r="AJ228" s="954">
        <v>0</v>
      </c>
      <c r="AK228" s="954">
        <v>0</v>
      </c>
      <c r="AL228" s="954">
        <v>0</v>
      </c>
      <c r="AM228" s="954">
        <v>0</v>
      </c>
      <c r="AN228" s="954">
        <v>0</v>
      </c>
      <c r="AO228" s="954">
        <v>0</v>
      </c>
      <c r="AP228" s="956">
        <v>0</v>
      </c>
      <c r="AQ228" s="956">
        <v>0</v>
      </c>
      <c r="AR228" s="957">
        <v>0</v>
      </c>
    </row>
    <row r="229" spans="1:44" ht="30.6" hidden="1" customHeight="1" thickTop="1">
      <c r="A229" s="991">
        <v>13</v>
      </c>
      <c r="B229" s="954">
        <v>2.3499999999999996</v>
      </c>
      <c r="C229" s="954">
        <v>2.3999999999999986</v>
      </c>
      <c r="D229" s="954">
        <v>2.4499999999999993</v>
      </c>
      <c r="E229" s="954">
        <v>2.5</v>
      </c>
      <c r="F229" s="954">
        <v>2.5599999999999987</v>
      </c>
      <c r="G229" s="954">
        <v>2.620000000000001</v>
      </c>
      <c r="H229" s="954">
        <v>2.6900000000000013</v>
      </c>
      <c r="I229" s="954">
        <v>2.7800000000000011</v>
      </c>
      <c r="J229" s="954">
        <v>2.879999999999999</v>
      </c>
      <c r="K229" s="954">
        <v>3</v>
      </c>
      <c r="L229" s="954">
        <v>3.139999999999997</v>
      </c>
      <c r="M229" s="954">
        <v>3.2899999999999991</v>
      </c>
      <c r="N229" s="954">
        <v>3.4599999999999973</v>
      </c>
      <c r="O229" s="954">
        <v>3.6499999999999986</v>
      </c>
      <c r="P229" s="954">
        <v>3.860000000000003</v>
      </c>
      <c r="Q229" s="954">
        <v>4.09</v>
      </c>
      <c r="R229" s="954">
        <v>4.3399999999999963</v>
      </c>
      <c r="S229" s="954">
        <v>4.6099999999999994</v>
      </c>
      <c r="T229" s="954">
        <v>4.9099999999999966</v>
      </c>
      <c r="U229" s="954">
        <v>5.240000000000002</v>
      </c>
      <c r="V229" s="954">
        <v>5.6000000000000014</v>
      </c>
      <c r="W229" s="954">
        <v>6</v>
      </c>
      <c r="X229" s="954">
        <v>6.4399999999999977</v>
      </c>
      <c r="Y229" s="954">
        <v>6.9200000000000017</v>
      </c>
      <c r="Z229" s="954">
        <v>7.4500000000000028</v>
      </c>
      <c r="AA229" s="954">
        <v>8.0300000000000011</v>
      </c>
      <c r="AB229" s="954">
        <v>8.6599999999999966</v>
      </c>
      <c r="AC229" s="954">
        <v>9.3500000000000014</v>
      </c>
      <c r="AD229" s="954">
        <v>10.120000000000005</v>
      </c>
      <c r="AE229" s="954">
        <v>10.969999999999999</v>
      </c>
      <c r="AF229" s="955">
        <v>11.909999999999997</v>
      </c>
      <c r="AG229" s="954">
        <v>12.960000000000008</v>
      </c>
      <c r="AH229" s="954">
        <v>14.14</v>
      </c>
      <c r="AI229" s="954">
        <v>0</v>
      </c>
      <c r="AJ229" s="954">
        <v>0</v>
      </c>
      <c r="AK229" s="954">
        <v>0</v>
      </c>
      <c r="AL229" s="954">
        <v>0</v>
      </c>
      <c r="AM229" s="954">
        <v>0</v>
      </c>
      <c r="AN229" s="954">
        <v>0</v>
      </c>
      <c r="AO229" s="954">
        <v>0</v>
      </c>
      <c r="AP229" s="956">
        <v>0</v>
      </c>
      <c r="AQ229" s="956">
        <v>0</v>
      </c>
      <c r="AR229" s="957">
        <v>0</v>
      </c>
    </row>
    <row r="230" spans="1:44" ht="30.6" hidden="1" customHeight="1" thickTop="1">
      <c r="A230" s="991">
        <v>14</v>
      </c>
      <c r="B230" s="954">
        <v>2.5700000000000003</v>
      </c>
      <c r="C230" s="954">
        <v>2.620000000000001</v>
      </c>
      <c r="D230" s="954">
        <v>2.6799999999999997</v>
      </c>
      <c r="E230" s="954">
        <v>2.740000000000002</v>
      </c>
      <c r="F230" s="954">
        <v>2.8000000000000007</v>
      </c>
      <c r="G230" s="954">
        <v>2.870000000000001</v>
      </c>
      <c r="H230" s="954">
        <v>2.9600000000000009</v>
      </c>
      <c r="I230" s="954">
        <v>3.0599999999999987</v>
      </c>
      <c r="J230" s="954">
        <v>3.1799999999999997</v>
      </c>
      <c r="K230" s="954">
        <v>3.3099999999999987</v>
      </c>
      <c r="L230" s="954">
        <v>3.4699999999999953</v>
      </c>
      <c r="M230" s="954">
        <v>3.6400000000000006</v>
      </c>
      <c r="N230" s="954">
        <v>3.8400000000000034</v>
      </c>
      <c r="O230" s="954">
        <v>4.0499999999999972</v>
      </c>
      <c r="P230" s="954">
        <v>4.2899999999999991</v>
      </c>
      <c r="Q230" s="954">
        <v>4.5399999999999991</v>
      </c>
      <c r="R230" s="954">
        <v>4.82</v>
      </c>
      <c r="S230" s="954">
        <v>5.1300000000000026</v>
      </c>
      <c r="T230" s="954">
        <v>5.4699999999999989</v>
      </c>
      <c r="U230" s="954">
        <v>5.8500000000000014</v>
      </c>
      <c r="V230" s="954">
        <v>6.259999999999998</v>
      </c>
      <c r="W230" s="954">
        <v>6.7099999999999937</v>
      </c>
      <c r="X230" s="954">
        <v>7.2000000000000028</v>
      </c>
      <c r="Y230" s="954">
        <v>7.740000000000002</v>
      </c>
      <c r="Z230" s="954">
        <v>8.3400000000000034</v>
      </c>
      <c r="AA230" s="954">
        <v>8.990000000000002</v>
      </c>
      <c r="AB230" s="954">
        <v>9.710000000000008</v>
      </c>
      <c r="AC230" s="954">
        <v>10.5</v>
      </c>
      <c r="AD230" s="954">
        <v>11.370000000000005</v>
      </c>
      <c r="AE230" s="954">
        <v>12.340000000000003</v>
      </c>
      <c r="AF230" s="955">
        <v>13.420000000000002</v>
      </c>
      <c r="AG230" s="954">
        <v>14.64</v>
      </c>
      <c r="AH230" s="954">
        <v>0</v>
      </c>
      <c r="AI230" s="954">
        <v>0</v>
      </c>
      <c r="AJ230" s="954">
        <v>0</v>
      </c>
      <c r="AK230" s="954">
        <v>0</v>
      </c>
      <c r="AL230" s="954">
        <v>0</v>
      </c>
      <c r="AM230" s="954">
        <v>0</v>
      </c>
      <c r="AN230" s="954">
        <v>0</v>
      </c>
      <c r="AO230" s="954">
        <v>0</v>
      </c>
      <c r="AP230" s="956">
        <v>0</v>
      </c>
      <c r="AQ230" s="956">
        <v>0</v>
      </c>
      <c r="AR230" s="957">
        <v>0</v>
      </c>
    </row>
    <row r="231" spans="1:44" ht="30.6" hidden="1" customHeight="1" thickTop="1">
      <c r="A231" s="991">
        <v>15</v>
      </c>
      <c r="B231" s="954">
        <v>2.7899999999999991</v>
      </c>
      <c r="C231" s="954">
        <v>2.8500000000000014</v>
      </c>
      <c r="D231" s="954">
        <v>2.91</v>
      </c>
      <c r="E231" s="954">
        <v>2.9800000000000004</v>
      </c>
      <c r="F231" s="954">
        <v>3.0599999999999987</v>
      </c>
      <c r="G231" s="954">
        <v>3.1400000000000006</v>
      </c>
      <c r="H231" s="954">
        <v>3.240000000000002</v>
      </c>
      <c r="I231" s="954">
        <v>3.3599999999999994</v>
      </c>
      <c r="J231" s="954">
        <v>3.490000000000002</v>
      </c>
      <c r="K231" s="954">
        <v>3.6400000000000006</v>
      </c>
      <c r="L231" s="954">
        <v>3.8200000000000003</v>
      </c>
      <c r="M231" s="954">
        <v>4.009999999999998</v>
      </c>
      <c r="N231" s="954">
        <v>4.2299999999999969</v>
      </c>
      <c r="O231" s="954">
        <v>4.4699999999999989</v>
      </c>
      <c r="P231" s="954">
        <v>4.740000000000002</v>
      </c>
      <c r="Q231" s="954">
        <v>5.0300000000000011</v>
      </c>
      <c r="R231" s="954">
        <v>5.3400000000000034</v>
      </c>
      <c r="S231" s="954">
        <v>5.6899999999999977</v>
      </c>
      <c r="T231" s="954">
        <v>6.07</v>
      </c>
      <c r="U231" s="954">
        <v>6.490000000000002</v>
      </c>
      <c r="V231" s="954">
        <v>6.9500000000000028</v>
      </c>
      <c r="W231" s="954">
        <v>7.4600000000000009</v>
      </c>
      <c r="X231" s="954">
        <v>8.0100000000000051</v>
      </c>
      <c r="Y231" s="954">
        <v>8.6199999999999974</v>
      </c>
      <c r="Z231" s="954">
        <v>9.289999999999992</v>
      </c>
      <c r="AA231" s="954">
        <v>10.030000000000001</v>
      </c>
      <c r="AB231" s="954">
        <v>10.840000000000003</v>
      </c>
      <c r="AC231" s="954">
        <v>11.739999999999995</v>
      </c>
      <c r="AD231" s="954">
        <v>12.739999999999981</v>
      </c>
      <c r="AE231" s="954">
        <v>13.849999999999994</v>
      </c>
      <c r="AF231" s="955">
        <v>15.079999999999998</v>
      </c>
      <c r="AG231" s="954">
        <v>0</v>
      </c>
      <c r="AH231" s="954">
        <v>0</v>
      </c>
      <c r="AI231" s="954">
        <v>0</v>
      </c>
      <c r="AJ231" s="954">
        <v>0</v>
      </c>
      <c r="AK231" s="954">
        <v>0</v>
      </c>
      <c r="AL231" s="954">
        <v>0</v>
      </c>
      <c r="AM231" s="954">
        <v>0</v>
      </c>
      <c r="AN231" s="954">
        <v>0</v>
      </c>
      <c r="AO231" s="954">
        <v>0</v>
      </c>
      <c r="AP231" s="956">
        <v>0</v>
      </c>
      <c r="AQ231" s="956">
        <v>0</v>
      </c>
      <c r="AR231" s="957">
        <v>0</v>
      </c>
    </row>
    <row r="232" spans="1:44" ht="30.6" hidden="1" customHeight="1" thickTop="1">
      <c r="A232" s="991">
        <v>16</v>
      </c>
      <c r="B232" s="954">
        <v>3.009999999999998</v>
      </c>
      <c r="C232" s="954">
        <v>3.0799999999999983</v>
      </c>
      <c r="D232" s="954">
        <v>3.16</v>
      </c>
      <c r="E232" s="954">
        <v>3.2399999999999984</v>
      </c>
      <c r="F232" s="954">
        <v>3.3200000000000003</v>
      </c>
      <c r="G232" s="954">
        <v>3.4200000000000053</v>
      </c>
      <c r="H232" s="954">
        <v>3.5300000000000011</v>
      </c>
      <c r="I232" s="954">
        <v>3.6699999999999982</v>
      </c>
      <c r="J232" s="954">
        <v>3.8200000000000003</v>
      </c>
      <c r="K232" s="954">
        <v>3.990000000000002</v>
      </c>
      <c r="L232" s="954">
        <v>4.1900000000000013</v>
      </c>
      <c r="M232" s="954">
        <v>4.3999999999999986</v>
      </c>
      <c r="N232" s="954">
        <v>4.6499999999999986</v>
      </c>
      <c r="O232" s="954">
        <v>4.9200000000000017</v>
      </c>
      <c r="P232" s="954">
        <v>5.2100000000000009</v>
      </c>
      <c r="Q232" s="954">
        <v>5.5399999999999991</v>
      </c>
      <c r="R232" s="954">
        <v>5.8900000000000006</v>
      </c>
      <c r="S232" s="954">
        <v>6.2800000000000011</v>
      </c>
      <c r="T232" s="954">
        <v>6.7100000000000009</v>
      </c>
      <c r="U232" s="954">
        <v>7.18</v>
      </c>
      <c r="V232" s="954">
        <v>7.7000000000000028</v>
      </c>
      <c r="W232" s="954">
        <v>8.259999999999998</v>
      </c>
      <c r="X232" s="954">
        <v>8.8800000000000026</v>
      </c>
      <c r="Y232" s="954">
        <v>9.5599999999999952</v>
      </c>
      <c r="Z232" s="954">
        <v>10.319999999999993</v>
      </c>
      <c r="AA232" s="954">
        <v>11.150000000000006</v>
      </c>
      <c r="AB232" s="954">
        <v>12.070000000000007</v>
      </c>
      <c r="AC232" s="954">
        <v>13.090000000000018</v>
      </c>
      <c r="AD232" s="954">
        <v>14.219999999999999</v>
      </c>
      <c r="AE232" s="954">
        <v>15.480000000000004</v>
      </c>
      <c r="AF232" s="955">
        <v>0</v>
      </c>
      <c r="AG232" s="954">
        <v>0</v>
      </c>
      <c r="AH232" s="954">
        <v>0</v>
      </c>
      <c r="AI232" s="954">
        <v>0</v>
      </c>
      <c r="AJ232" s="954">
        <v>0</v>
      </c>
      <c r="AK232" s="954">
        <v>0</v>
      </c>
      <c r="AL232" s="954">
        <v>0</v>
      </c>
      <c r="AM232" s="954">
        <v>0</v>
      </c>
      <c r="AN232" s="954">
        <v>0</v>
      </c>
      <c r="AO232" s="954">
        <v>0</v>
      </c>
      <c r="AP232" s="956">
        <v>0</v>
      </c>
      <c r="AQ232" s="956">
        <v>0</v>
      </c>
      <c r="AR232" s="957">
        <v>0</v>
      </c>
    </row>
    <row r="233" spans="1:44" ht="30.6" hidden="1" customHeight="1" thickTop="1">
      <c r="A233" s="991">
        <v>17</v>
      </c>
      <c r="B233" s="954">
        <v>3.25</v>
      </c>
      <c r="C233" s="954">
        <v>3.3300000000000018</v>
      </c>
      <c r="D233" s="954">
        <v>3.41</v>
      </c>
      <c r="E233" s="954">
        <v>3.5</v>
      </c>
      <c r="F233" s="954">
        <v>3.6000000000000014</v>
      </c>
      <c r="G233" s="954">
        <v>3.7099999999999973</v>
      </c>
      <c r="H233" s="954">
        <v>3.84</v>
      </c>
      <c r="I233" s="954">
        <v>3.990000000000002</v>
      </c>
      <c r="J233" s="954">
        <v>4.16</v>
      </c>
      <c r="K233" s="954">
        <v>4.3599999999999994</v>
      </c>
      <c r="L233" s="954">
        <v>4.57</v>
      </c>
      <c r="M233" s="954">
        <v>4.82</v>
      </c>
      <c r="N233" s="954">
        <v>5.0900000000000034</v>
      </c>
      <c r="O233" s="954">
        <v>5.3900000000000006</v>
      </c>
      <c r="P233" s="954">
        <v>5.7199999999999989</v>
      </c>
      <c r="Q233" s="954">
        <v>6.0799999999999983</v>
      </c>
      <c r="R233" s="954">
        <v>6.480000000000004</v>
      </c>
      <c r="S233" s="954">
        <v>6.9200000000000017</v>
      </c>
      <c r="T233" s="954">
        <v>7.3900000000000006</v>
      </c>
      <c r="U233" s="954">
        <v>7.9099999999999895</v>
      </c>
      <c r="V233" s="954">
        <v>8.4899999999999949</v>
      </c>
      <c r="W233" s="954">
        <v>9.1200000000000045</v>
      </c>
      <c r="X233" s="954">
        <v>9.8100000000000023</v>
      </c>
      <c r="Y233" s="954">
        <v>10.579999999999998</v>
      </c>
      <c r="Z233" s="954">
        <v>11.420000000000002</v>
      </c>
      <c r="AA233" s="954">
        <v>12.36</v>
      </c>
      <c r="AB233" s="954">
        <v>13.39</v>
      </c>
      <c r="AC233" s="954">
        <v>14.549999999999997</v>
      </c>
      <c r="AD233" s="954">
        <v>15.829999999999998</v>
      </c>
      <c r="AE233" s="954">
        <v>0</v>
      </c>
      <c r="AF233" s="955">
        <v>0</v>
      </c>
      <c r="AG233" s="954">
        <v>0</v>
      </c>
      <c r="AH233" s="954">
        <v>0</v>
      </c>
      <c r="AI233" s="954">
        <v>0</v>
      </c>
      <c r="AJ233" s="954">
        <v>0</v>
      </c>
      <c r="AK233" s="954">
        <v>0</v>
      </c>
      <c r="AL233" s="954">
        <v>0</v>
      </c>
      <c r="AM233" s="954">
        <v>0</v>
      </c>
      <c r="AN233" s="954">
        <v>0</v>
      </c>
      <c r="AO233" s="954">
        <v>0</v>
      </c>
      <c r="AP233" s="956">
        <v>0</v>
      </c>
      <c r="AQ233" s="956">
        <v>0</v>
      </c>
      <c r="AR233" s="957">
        <v>0</v>
      </c>
    </row>
    <row r="234" spans="1:44" ht="30.6" hidden="1" customHeight="1" thickTop="1">
      <c r="A234" s="991">
        <v>18</v>
      </c>
      <c r="B234" s="954">
        <v>3.4899999999999984</v>
      </c>
      <c r="C234" s="954">
        <v>3.5800000000000018</v>
      </c>
      <c r="D234" s="954">
        <v>3.6700000000000017</v>
      </c>
      <c r="E234" s="954">
        <v>3.7799999999999976</v>
      </c>
      <c r="F234" s="954">
        <v>3.8900000000000006</v>
      </c>
      <c r="G234" s="954">
        <v>4.0199999999999996</v>
      </c>
      <c r="H234" s="954">
        <v>4.16</v>
      </c>
      <c r="I234" s="954">
        <v>4.3299999999999947</v>
      </c>
      <c r="J234" s="954">
        <v>4.5200000000000031</v>
      </c>
      <c r="K234" s="954">
        <v>4.740000000000002</v>
      </c>
      <c r="L234" s="954">
        <v>4.980000000000004</v>
      </c>
      <c r="M234" s="954">
        <v>5.259999999999998</v>
      </c>
      <c r="N234" s="954">
        <v>5.5600000000000023</v>
      </c>
      <c r="O234" s="954">
        <v>5.8900000000000006</v>
      </c>
      <c r="P234" s="954">
        <v>6.259999999999998</v>
      </c>
      <c r="Q234" s="954">
        <v>6.6599999999999966</v>
      </c>
      <c r="R234" s="954">
        <v>7.1000000000000014</v>
      </c>
      <c r="S234" s="954">
        <v>7.5900000000000034</v>
      </c>
      <c r="T234" s="954">
        <v>8.1200000000000045</v>
      </c>
      <c r="U234" s="954">
        <v>8.7000000000000099</v>
      </c>
      <c r="V234" s="954">
        <v>9.3400000000000105</v>
      </c>
      <c r="W234" s="954">
        <v>10.039999999999992</v>
      </c>
      <c r="X234" s="954">
        <v>10.810000000000002</v>
      </c>
      <c r="Y234" s="954">
        <v>11.670000000000002</v>
      </c>
      <c r="Z234" s="954">
        <v>12.620000000000005</v>
      </c>
      <c r="AA234" s="954">
        <v>13.670000000000002</v>
      </c>
      <c r="AB234" s="954">
        <v>14.829999999999998</v>
      </c>
      <c r="AC234" s="954">
        <v>16.14</v>
      </c>
      <c r="AD234" s="954">
        <v>0</v>
      </c>
      <c r="AE234" s="954">
        <v>0</v>
      </c>
      <c r="AF234" s="955">
        <v>0</v>
      </c>
      <c r="AG234" s="954">
        <v>0</v>
      </c>
      <c r="AH234" s="954">
        <v>0</v>
      </c>
      <c r="AI234" s="954">
        <v>0</v>
      </c>
      <c r="AJ234" s="954">
        <v>0</v>
      </c>
      <c r="AK234" s="954">
        <v>0</v>
      </c>
      <c r="AL234" s="954">
        <v>0</v>
      </c>
      <c r="AM234" s="954">
        <v>0</v>
      </c>
      <c r="AN234" s="954">
        <v>0</v>
      </c>
      <c r="AO234" s="954">
        <v>0</v>
      </c>
      <c r="AP234" s="956">
        <v>0</v>
      </c>
      <c r="AQ234" s="956">
        <v>0</v>
      </c>
      <c r="AR234" s="957">
        <v>0</v>
      </c>
    </row>
    <row r="235" spans="1:44" ht="30.6" hidden="1" customHeight="1" thickTop="1">
      <c r="A235" s="991">
        <v>19</v>
      </c>
      <c r="B235" s="954">
        <v>3.740000000000002</v>
      </c>
      <c r="C235" s="954">
        <v>3.84</v>
      </c>
      <c r="D235" s="954">
        <v>3.9500000000000028</v>
      </c>
      <c r="E235" s="954">
        <v>4.0599999999999987</v>
      </c>
      <c r="F235" s="954">
        <v>4.1900000000000013</v>
      </c>
      <c r="G235" s="954">
        <v>4.34</v>
      </c>
      <c r="H235" s="954">
        <v>4.4999999999999964</v>
      </c>
      <c r="I235" s="954">
        <v>4.6900000000000013</v>
      </c>
      <c r="J235" s="954">
        <v>4.8999999999999986</v>
      </c>
      <c r="K235" s="954">
        <v>5.1400000000000006</v>
      </c>
      <c r="L235" s="954">
        <v>5.4200000000000017</v>
      </c>
      <c r="M235" s="954">
        <v>5.7199999999999989</v>
      </c>
      <c r="N235" s="954">
        <v>6.0600000000000023</v>
      </c>
      <c r="O235" s="954">
        <v>6.43</v>
      </c>
      <c r="P235" s="954">
        <v>6.8299999999999983</v>
      </c>
      <c r="Q235" s="954">
        <v>7.2800000000000011</v>
      </c>
      <c r="R235" s="954">
        <v>7.769999999999996</v>
      </c>
      <c r="S235" s="954">
        <v>8.2999999999999972</v>
      </c>
      <c r="T235" s="954">
        <v>8.8899999999999935</v>
      </c>
      <c r="U235" s="954">
        <v>9.5399999999999991</v>
      </c>
      <c r="V235" s="954">
        <v>10.239999999999995</v>
      </c>
      <c r="W235" s="954">
        <v>11.030000000000001</v>
      </c>
      <c r="X235" s="954">
        <v>11.89</v>
      </c>
      <c r="Y235" s="954">
        <v>12.84999999999998</v>
      </c>
      <c r="Z235" s="954">
        <v>13.909999999999997</v>
      </c>
      <c r="AA235" s="954">
        <v>15.090000000000003</v>
      </c>
      <c r="AB235" s="954">
        <v>16.400000000000006</v>
      </c>
      <c r="AC235" s="954">
        <v>0</v>
      </c>
      <c r="AD235" s="954">
        <v>0</v>
      </c>
      <c r="AE235" s="954">
        <v>0</v>
      </c>
      <c r="AF235" s="955">
        <v>0</v>
      </c>
      <c r="AG235" s="954">
        <v>0</v>
      </c>
      <c r="AH235" s="954">
        <v>0</v>
      </c>
      <c r="AI235" s="954">
        <v>0</v>
      </c>
      <c r="AJ235" s="954">
        <v>0</v>
      </c>
      <c r="AK235" s="954">
        <v>0</v>
      </c>
      <c r="AL235" s="954">
        <v>0</v>
      </c>
      <c r="AM235" s="954">
        <v>0</v>
      </c>
      <c r="AN235" s="954">
        <v>0</v>
      </c>
      <c r="AO235" s="954">
        <v>0</v>
      </c>
      <c r="AP235" s="956">
        <v>0</v>
      </c>
      <c r="AQ235" s="956">
        <v>0</v>
      </c>
      <c r="AR235" s="957">
        <v>0</v>
      </c>
    </row>
    <row r="236" spans="1:44" ht="30.6" hidden="1" customHeight="1" thickTop="1">
      <c r="A236" s="991">
        <v>20</v>
      </c>
      <c r="B236" s="954">
        <v>4</v>
      </c>
      <c r="C236" s="954">
        <v>4.1099999999999994</v>
      </c>
      <c r="D236" s="954">
        <v>4.240000000000002</v>
      </c>
      <c r="E236" s="954">
        <v>4.3599999999999994</v>
      </c>
      <c r="F236" s="954">
        <v>4.509999999999998</v>
      </c>
      <c r="G236" s="954">
        <v>4.6700000000000017</v>
      </c>
      <c r="H236" s="954">
        <v>4.8599999999999994</v>
      </c>
      <c r="I236" s="954">
        <v>5.0600000000000023</v>
      </c>
      <c r="J236" s="954">
        <v>5.2999999999999972</v>
      </c>
      <c r="K236" s="954">
        <v>5.57</v>
      </c>
      <c r="L236" s="954">
        <v>5.8699999999999974</v>
      </c>
      <c r="M236" s="954">
        <v>6.2100000000000009</v>
      </c>
      <c r="N236" s="954">
        <v>6.5799999999999983</v>
      </c>
      <c r="O236" s="954">
        <v>6.990000000000002</v>
      </c>
      <c r="P236" s="954">
        <v>7.4400000000000048</v>
      </c>
      <c r="Q236" s="954">
        <v>7.9399999999999977</v>
      </c>
      <c r="R236" s="954">
        <v>8.4699999999999989</v>
      </c>
      <c r="S236" s="954">
        <v>9.0699999999999932</v>
      </c>
      <c r="T236" s="954">
        <v>9.7199999999999989</v>
      </c>
      <c r="U236" s="954">
        <v>10.430000000000007</v>
      </c>
      <c r="V236" s="954">
        <v>11.219999999999999</v>
      </c>
      <c r="W236" s="954">
        <v>12.090000000000003</v>
      </c>
      <c r="X236" s="954">
        <v>13.049999999999997</v>
      </c>
      <c r="Y236" s="954">
        <v>14.120000000000005</v>
      </c>
      <c r="Z236" s="954">
        <v>15.299999999999997</v>
      </c>
      <c r="AA236" s="954">
        <v>16.63000000000001</v>
      </c>
      <c r="AB236" s="954">
        <v>0</v>
      </c>
      <c r="AC236" s="954">
        <v>0</v>
      </c>
      <c r="AD236" s="954">
        <v>0</v>
      </c>
      <c r="AE236" s="954">
        <v>0</v>
      </c>
      <c r="AF236" s="955">
        <v>0</v>
      </c>
      <c r="AG236" s="954">
        <v>0</v>
      </c>
      <c r="AH236" s="954">
        <v>0</v>
      </c>
      <c r="AI236" s="954">
        <v>0</v>
      </c>
      <c r="AJ236" s="954">
        <v>0</v>
      </c>
      <c r="AK236" s="954">
        <v>0</v>
      </c>
      <c r="AL236" s="954">
        <v>0</v>
      </c>
      <c r="AM236" s="954">
        <v>0</v>
      </c>
      <c r="AN236" s="954">
        <v>0</v>
      </c>
      <c r="AO236" s="954">
        <v>0</v>
      </c>
      <c r="AP236" s="956">
        <v>0</v>
      </c>
      <c r="AQ236" s="956">
        <v>0</v>
      </c>
      <c r="AR236" s="957">
        <v>0</v>
      </c>
    </row>
    <row r="237" spans="1:44" ht="30.6" hidden="1" customHeight="1" thickTop="1">
      <c r="A237" s="991">
        <v>21</v>
      </c>
      <c r="B237" s="954">
        <v>4.269999999999996</v>
      </c>
      <c r="C237" s="954">
        <v>4.3999999999999986</v>
      </c>
      <c r="D237" s="954">
        <v>4.5300000000000011</v>
      </c>
      <c r="E237" s="954">
        <v>4.6799999999999962</v>
      </c>
      <c r="F237" s="954">
        <v>4.8400000000000034</v>
      </c>
      <c r="G237" s="954">
        <v>5.019999999999996</v>
      </c>
      <c r="H237" s="954">
        <v>5.230000000000004</v>
      </c>
      <c r="I237" s="954">
        <v>5.4600000000000009</v>
      </c>
      <c r="J237" s="954">
        <v>5.730000000000004</v>
      </c>
      <c r="K237" s="954">
        <v>6.019999999999996</v>
      </c>
      <c r="L237" s="954">
        <v>6.3599999999999994</v>
      </c>
      <c r="M237" s="954">
        <v>6.730000000000004</v>
      </c>
      <c r="N237" s="954">
        <v>7.1400000000000006</v>
      </c>
      <c r="O237" s="954">
        <v>7.5900000000000105</v>
      </c>
      <c r="P237" s="954">
        <v>8.0900000000000105</v>
      </c>
      <c r="Q237" s="954">
        <v>8.6300000000000097</v>
      </c>
      <c r="R237" s="954">
        <v>9.230000000000004</v>
      </c>
      <c r="S237" s="954">
        <v>9.8799999999999955</v>
      </c>
      <c r="T237" s="954">
        <v>10.599999999999994</v>
      </c>
      <c r="U237" s="954">
        <v>11.39</v>
      </c>
      <c r="V237" s="954">
        <v>12.260000000000005</v>
      </c>
      <c r="W237" s="954">
        <v>13.230000000000004</v>
      </c>
      <c r="X237" s="954">
        <v>14.299999999999997</v>
      </c>
      <c r="Y237" s="954">
        <v>15.489999999999995</v>
      </c>
      <c r="Z237" s="954">
        <v>16.819999999999993</v>
      </c>
      <c r="AA237" s="954">
        <v>0</v>
      </c>
      <c r="AB237" s="954">
        <v>0</v>
      </c>
      <c r="AC237" s="954">
        <v>0</v>
      </c>
      <c r="AD237" s="954">
        <v>0</v>
      </c>
      <c r="AE237" s="954">
        <v>0</v>
      </c>
      <c r="AF237" s="955">
        <v>0</v>
      </c>
      <c r="AG237" s="954">
        <v>0</v>
      </c>
      <c r="AH237" s="954">
        <v>0</v>
      </c>
      <c r="AI237" s="954">
        <v>0</v>
      </c>
      <c r="AJ237" s="954">
        <v>0</v>
      </c>
      <c r="AK237" s="954">
        <v>0</v>
      </c>
      <c r="AL237" s="954">
        <v>0</v>
      </c>
      <c r="AM237" s="954">
        <v>0</v>
      </c>
      <c r="AN237" s="954">
        <v>0</v>
      </c>
      <c r="AO237" s="954">
        <v>0</v>
      </c>
      <c r="AP237" s="956">
        <v>0</v>
      </c>
      <c r="AQ237" s="956">
        <v>0</v>
      </c>
      <c r="AR237" s="957">
        <v>0</v>
      </c>
    </row>
    <row r="238" spans="1:44" ht="30.6" hidden="1" customHeight="1" thickTop="1">
      <c r="A238" s="991">
        <v>22</v>
      </c>
      <c r="B238" s="954">
        <v>4.5499999999999972</v>
      </c>
      <c r="C238" s="954">
        <v>4.6900000000000013</v>
      </c>
      <c r="D238" s="954">
        <v>4.8400000000000034</v>
      </c>
      <c r="E238" s="954">
        <v>5.009999999999998</v>
      </c>
      <c r="F238" s="954">
        <v>5.1899999999999977</v>
      </c>
      <c r="G238" s="954">
        <v>5.3900000000000006</v>
      </c>
      <c r="H238" s="954">
        <v>5.6199999999999974</v>
      </c>
      <c r="I238" s="954">
        <v>5.8800000000000026</v>
      </c>
      <c r="J238" s="954">
        <v>6.1700000000000017</v>
      </c>
      <c r="K238" s="954">
        <v>6.5</v>
      </c>
      <c r="L238" s="954">
        <v>6.8699999999999974</v>
      </c>
      <c r="M238" s="954">
        <v>7.2800000000000011</v>
      </c>
      <c r="N238" s="954">
        <v>7.730000000000004</v>
      </c>
      <c r="O238" s="954">
        <v>8.2299999999999969</v>
      </c>
      <c r="P238" s="954">
        <v>8.779999999999994</v>
      </c>
      <c r="Q238" s="954">
        <v>9.3800000000000026</v>
      </c>
      <c r="R238" s="954">
        <v>10.030000000000001</v>
      </c>
      <c r="S238" s="954">
        <v>10.75</v>
      </c>
      <c r="T238" s="954">
        <v>11.549999999999997</v>
      </c>
      <c r="U238" s="954">
        <v>12.420000000000002</v>
      </c>
      <c r="V238" s="954">
        <v>13.39</v>
      </c>
      <c r="W238" s="954">
        <v>14.460000000000008</v>
      </c>
      <c r="X238" s="954">
        <v>15.659999999999997</v>
      </c>
      <c r="Y238" s="954">
        <v>16.989999999999995</v>
      </c>
      <c r="Z238" s="954">
        <v>0</v>
      </c>
      <c r="AA238" s="954">
        <v>0</v>
      </c>
      <c r="AB238" s="954">
        <v>0</v>
      </c>
      <c r="AC238" s="954">
        <v>0</v>
      </c>
      <c r="AD238" s="954">
        <v>0</v>
      </c>
      <c r="AE238" s="954">
        <v>0</v>
      </c>
      <c r="AF238" s="955">
        <v>0</v>
      </c>
      <c r="AG238" s="954">
        <v>0</v>
      </c>
      <c r="AH238" s="954">
        <v>0</v>
      </c>
      <c r="AI238" s="954">
        <v>0</v>
      </c>
      <c r="AJ238" s="954">
        <v>0</v>
      </c>
      <c r="AK238" s="954">
        <v>0</v>
      </c>
      <c r="AL238" s="954">
        <v>0</v>
      </c>
      <c r="AM238" s="954">
        <v>0</v>
      </c>
      <c r="AN238" s="954">
        <v>0</v>
      </c>
      <c r="AO238" s="954">
        <v>0</v>
      </c>
      <c r="AP238" s="956">
        <v>0</v>
      </c>
      <c r="AQ238" s="956">
        <v>0</v>
      </c>
      <c r="AR238" s="957">
        <v>0</v>
      </c>
    </row>
    <row r="239" spans="1:44" ht="30.6" hidden="1" customHeight="1" thickTop="1">
      <c r="A239" s="991">
        <v>23</v>
      </c>
      <c r="B239" s="954">
        <v>4.8400000000000034</v>
      </c>
      <c r="C239" s="954">
        <v>5</v>
      </c>
      <c r="D239" s="954">
        <v>5.1700000000000017</v>
      </c>
      <c r="E239" s="954">
        <v>5.3500000000000014</v>
      </c>
      <c r="F239" s="954">
        <v>5.5499999999999972</v>
      </c>
      <c r="G239" s="954">
        <v>5.7800000000000011</v>
      </c>
      <c r="H239" s="954">
        <v>6.0399999999999991</v>
      </c>
      <c r="I239" s="954">
        <v>6.32</v>
      </c>
      <c r="J239" s="954">
        <v>6.6499999999999986</v>
      </c>
      <c r="K239" s="954">
        <v>7.0100000000000051</v>
      </c>
      <c r="L239" s="954">
        <v>7.4200000000000017</v>
      </c>
      <c r="M239" s="954">
        <v>7.8699999999999974</v>
      </c>
      <c r="N239" s="954">
        <v>8.36</v>
      </c>
      <c r="O239" s="954">
        <v>8.9099999999999966</v>
      </c>
      <c r="P239" s="954">
        <v>9.509999999999998</v>
      </c>
      <c r="Q239" s="954">
        <v>10.170000000000002</v>
      </c>
      <c r="R239" s="954">
        <v>10.89</v>
      </c>
      <c r="S239" s="954">
        <v>11.680000000000007</v>
      </c>
      <c r="T239" s="954">
        <v>12.560000000000002</v>
      </c>
      <c r="U239" s="954">
        <v>13.530000000000001</v>
      </c>
      <c r="V239" s="954">
        <v>14.599999999999994</v>
      </c>
      <c r="W239" s="954">
        <v>15.789999999999992</v>
      </c>
      <c r="X239" s="954">
        <v>17.129999999999995</v>
      </c>
      <c r="Y239" s="954">
        <v>0</v>
      </c>
      <c r="Z239" s="954">
        <v>0</v>
      </c>
      <c r="AA239" s="954">
        <v>0</v>
      </c>
      <c r="AB239" s="954">
        <v>0</v>
      </c>
      <c r="AC239" s="954">
        <v>0</v>
      </c>
      <c r="AD239" s="954">
        <v>0</v>
      </c>
      <c r="AE239" s="954">
        <v>0</v>
      </c>
      <c r="AF239" s="955">
        <v>0</v>
      </c>
      <c r="AG239" s="954">
        <v>0</v>
      </c>
      <c r="AH239" s="954">
        <v>0</v>
      </c>
      <c r="AI239" s="954">
        <v>0</v>
      </c>
      <c r="AJ239" s="954">
        <v>0</v>
      </c>
      <c r="AK239" s="954">
        <v>0</v>
      </c>
      <c r="AL239" s="954">
        <v>0</v>
      </c>
      <c r="AM239" s="954">
        <v>0</v>
      </c>
      <c r="AN239" s="954">
        <v>0</v>
      </c>
      <c r="AO239" s="954">
        <v>0</v>
      </c>
      <c r="AP239" s="956">
        <v>0</v>
      </c>
      <c r="AQ239" s="956">
        <v>0</v>
      </c>
      <c r="AR239" s="957">
        <v>0</v>
      </c>
    </row>
    <row r="240" spans="1:44" ht="30.6" hidden="1" customHeight="1" thickTop="1">
      <c r="A240" s="991">
        <v>24</v>
      </c>
      <c r="B240" s="954">
        <v>5.1499999999999986</v>
      </c>
      <c r="C240" s="954">
        <v>5.32</v>
      </c>
      <c r="D240" s="954">
        <v>5.509999999999998</v>
      </c>
      <c r="E240" s="954">
        <v>5.7100000000000009</v>
      </c>
      <c r="F240" s="954">
        <v>5.9399999999999977</v>
      </c>
      <c r="G240" s="954">
        <v>6.1899999999999906</v>
      </c>
      <c r="H240" s="954">
        <v>6.4699999999999989</v>
      </c>
      <c r="I240" s="954">
        <v>6.7899999999999991</v>
      </c>
      <c r="J240" s="954">
        <v>7.1499999999999986</v>
      </c>
      <c r="K240" s="954">
        <v>7.5500000000000043</v>
      </c>
      <c r="L240" s="954">
        <v>7.990000000000002</v>
      </c>
      <c r="M240" s="954">
        <v>8.490000000000002</v>
      </c>
      <c r="N240" s="954">
        <v>9.0300000000000011</v>
      </c>
      <c r="O240" s="954">
        <v>9.6299999999999955</v>
      </c>
      <c r="P240" s="954">
        <v>10.289999999999992</v>
      </c>
      <c r="Q240" s="954">
        <v>11.010000000000005</v>
      </c>
      <c r="R240" s="954">
        <v>11.810000000000002</v>
      </c>
      <c r="S240" s="954">
        <v>12.680000000000007</v>
      </c>
      <c r="T240" s="954">
        <v>13.650000000000006</v>
      </c>
      <c r="U240" s="954">
        <v>14.719999999999999</v>
      </c>
      <c r="V240" s="954">
        <v>15.909999999999997</v>
      </c>
      <c r="W240" s="954">
        <v>17.239999999999981</v>
      </c>
      <c r="X240" s="954">
        <v>0</v>
      </c>
      <c r="Y240" s="954">
        <v>0</v>
      </c>
      <c r="Z240" s="954">
        <v>0</v>
      </c>
      <c r="AA240" s="954">
        <v>0</v>
      </c>
      <c r="AB240" s="954">
        <v>0</v>
      </c>
      <c r="AC240" s="954">
        <v>0</v>
      </c>
      <c r="AD240" s="954">
        <v>0</v>
      </c>
      <c r="AE240" s="954">
        <v>0</v>
      </c>
      <c r="AF240" s="955">
        <v>0</v>
      </c>
      <c r="AG240" s="954">
        <v>0</v>
      </c>
      <c r="AH240" s="954">
        <v>0</v>
      </c>
      <c r="AI240" s="954">
        <v>0</v>
      </c>
      <c r="AJ240" s="954">
        <v>0</v>
      </c>
      <c r="AK240" s="954">
        <v>0</v>
      </c>
      <c r="AL240" s="954">
        <v>0</v>
      </c>
      <c r="AM240" s="954">
        <v>0</v>
      </c>
      <c r="AN240" s="954">
        <v>0</v>
      </c>
      <c r="AO240" s="954">
        <v>0</v>
      </c>
      <c r="AP240" s="956">
        <v>0</v>
      </c>
      <c r="AQ240" s="956">
        <v>0</v>
      </c>
      <c r="AR240" s="957">
        <v>0</v>
      </c>
    </row>
    <row r="241" spans="1:44" ht="30.6" hidden="1" customHeight="1" thickTop="1">
      <c r="A241" s="991">
        <v>25</v>
      </c>
      <c r="B241" s="954">
        <v>5.4699999999999989</v>
      </c>
      <c r="C241" s="954">
        <v>5.6599999999999966</v>
      </c>
      <c r="D241" s="954">
        <v>5.8699999999999974</v>
      </c>
      <c r="E241" s="954">
        <v>6.0900000000000034</v>
      </c>
      <c r="F241" s="954">
        <v>6.3399999999999963</v>
      </c>
      <c r="G241" s="954">
        <v>6.6199999999999974</v>
      </c>
      <c r="H241" s="954">
        <v>6.93</v>
      </c>
      <c r="I241" s="954">
        <v>7.2800000000000011</v>
      </c>
      <c r="J241" s="954">
        <v>7.6700000000000017</v>
      </c>
      <c r="K241" s="954">
        <v>8.11</v>
      </c>
      <c r="L241" s="954">
        <v>8.6000000000000014</v>
      </c>
      <c r="M241" s="954">
        <v>9.14</v>
      </c>
      <c r="N241" s="954">
        <v>9.7399999999999949</v>
      </c>
      <c r="O241" s="954">
        <v>10.400000000000006</v>
      </c>
      <c r="P241" s="954">
        <v>11.120000000000005</v>
      </c>
      <c r="Q241" s="954">
        <v>11.920000000000002</v>
      </c>
      <c r="R241" s="954">
        <v>12.790000000000006</v>
      </c>
      <c r="S241" s="954">
        <v>13.75</v>
      </c>
      <c r="T241" s="954">
        <v>14.819999999999993</v>
      </c>
      <c r="U241" s="954">
        <v>16.010000000000019</v>
      </c>
      <c r="V241" s="954">
        <v>17.329999999999998</v>
      </c>
      <c r="W241" s="954">
        <v>0</v>
      </c>
      <c r="X241" s="954">
        <v>0</v>
      </c>
      <c r="Y241" s="954">
        <v>0</v>
      </c>
      <c r="Z241" s="954">
        <v>0</v>
      </c>
      <c r="AA241" s="954">
        <v>0</v>
      </c>
      <c r="AB241" s="954">
        <v>0</v>
      </c>
      <c r="AC241" s="954">
        <v>0</v>
      </c>
      <c r="AD241" s="954">
        <v>0</v>
      </c>
      <c r="AE241" s="954">
        <v>0</v>
      </c>
      <c r="AF241" s="955">
        <v>0</v>
      </c>
      <c r="AG241" s="954">
        <v>0</v>
      </c>
      <c r="AH241" s="954">
        <v>0</v>
      </c>
      <c r="AI241" s="954">
        <v>0</v>
      </c>
      <c r="AJ241" s="954">
        <v>0</v>
      </c>
      <c r="AK241" s="954">
        <v>0</v>
      </c>
      <c r="AL241" s="954">
        <v>0</v>
      </c>
      <c r="AM241" s="954">
        <v>0</v>
      </c>
      <c r="AN241" s="954">
        <v>0</v>
      </c>
      <c r="AO241" s="954">
        <v>0</v>
      </c>
      <c r="AP241" s="956">
        <v>0</v>
      </c>
      <c r="AQ241" s="956">
        <v>0</v>
      </c>
      <c r="AR241" s="957">
        <v>0</v>
      </c>
    </row>
    <row r="242" spans="1:44" ht="30.6" hidden="1" customHeight="1" thickTop="1">
      <c r="A242" s="991">
        <v>26</v>
      </c>
      <c r="B242" s="954">
        <v>5.7999999999999972</v>
      </c>
      <c r="C242" s="954">
        <v>6.009999999999998</v>
      </c>
      <c r="D242" s="954">
        <v>6.240000000000002</v>
      </c>
      <c r="E242" s="954">
        <v>6.4899999999999949</v>
      </c>
      <c r="F242" s="954">
        <v>6.769999999999996</v>
      </c>
      <c r="G242" s="954">
        <v>7.07</v>
      </c>
      <c r="H242" s="954">
        <v>7.4199999999999946</v>
      </c>
      <c r="I242" s="954">
        <v>7.7999999999999972</v>
      </c>
      <c r="J242" s="954">
        <v>8.240000000000002</v>
      </c>
      <c r="K242" s="954">
        <v>8.720000000000006</v>
      </c>
      <c r="L242" s="954">
        <v>9.25</v>
      </c>
      <c r="M242" s="954">
        <v>9.8499999999999943</v>
      </c>
      <c r="N242" s="954">
        <v>10.5</v>
      </c>
      <c r="O242" s="954">
        <v>11.219999999999999</v>
      </c>
      <c r="P242" s="954">
        <v>12.010000000000005</v>
      </c>
      <c r="Q242" s="954">
        <v>12.879999999999981</v>
      </c>
      <c r="R242" s="954">
        <v>13.839999999999989</v>
      </c>
      <c r="S242" s="954">
        <v>14.909999999999982</v>
      </c>
      <c r="T242" s="954">
        <v>16.090000000000003</v>
      </c>
      <c r="U242" s="954">
        <v>17.409999999999997</v>
      </c>
      <c r="V242" s="954">
        <v>0</v>
      </c>
      <c r="W242" s="954">
        <v>0</v>
      </c>
      <c r="X242" s="954">
        <v>0</v>
      </c>
      <c r="Y242" s="954">
        <v>0</v>
      </c>
      <c r="Z242" s="954">
        <v>0</v>
      </c>
      <c r="AA242" s="954">
        <v>0</v>
      </c>
      <c r="AB242" s="954">
        <v>0</v>
      </c>
      <c r="AC242" s="954">
        <v>0</v>
      </c>
      <c r="AD242" s="954">
        <v>0</v>
      </c>
      <c r="AE242" s="954">
        <v>0</v>
      </c>
      <c r="AF242" s="955">
        <v>0</v>
      </c>
      <c r="AG242" s="954">
        <v>0</v>
      </c>
      <c r="AH242" s="954">
        <v>0</v>
      </c>
      <c r="AI242" s="954">
        <v>0</v>
      </c>
      <c r="AJ242" s="954">
        <v>0</v>
      </c>
      <c r="AK242" s="954">
        <v>0</v>
      </c>
      <c r="AL242" s="954">
        <v>0</v>
      </c>
      <c r="AM242" s="954">
        <v>0</v>
      </c>
      <c r="AN242" s="954">
        <v>0</v>
      </c>
      <c r="AO242" s="954">
        <v>0</v>
      </c>
      <c r="AP242" s="956">
        <v>0</v>
      </c>
      <c r="AQ242" s="956">
        <v>0</v>
      </c>
      <c r="AR242" s="957">
        <v>0</v>
      </c>
    </row>
    <row r="243" spans="1:44" ht="30.6" hidden="1" customHeight="1" thickTop="1">
      <c r="A243" s="991">
        <v>27</v>
      </c>
      <c r="B243" s="954">
        <v>6.1499999999999986</v>
      </c>
      <c r="C243" s="954">
        <v>6.3800000000000097</v>
      </c>
      <c r="D243" s="954">
        <v>6.6300000000000026</v>
      </c>
      <c r="E243" s="954">
        <v>6.9099999999999966</v>
      </c>
      <c r="F243" s="954">
        <v>7.2100000000000009</v>
      </c>
      <c r="G243" s="954">
        <v>7.5499999999999972</v>
      </c>
      <c r="H243" s="954">
        <v>7.93</v>
      </c>
      <c r="I243" s="954">
        <v>8.36</v>
      </c>
      <c r="J243" s="954">
        <v>8.8299999999999983</v>
      </c>
      <c r="K243" s="954">
        <v>9.3600000000000065</v>
      </c>
      <c r="L243" s="954">
        <v>9.9399999999999977</v>
      </c>
      <c r="M243" s="954">
        <v>10.590000000000003</v>
      </c>
      <c r="N243" s="954">
        <v>11.299999999999997</v>
      </c>
      <c r="O243" s="954">
        <v>12.090000000000003</v>
      </c>
      <c r="P243" s="954">
        <v>12.960000000000008</v>
      </c>
      <c r="Q243" s="954">
        <v>13.920000000000002</v>
      </c>
      <c r="R243" s="954">
        <v>14.980000000000004</v>
      </c>
      <c r="S243" s="954">
        <v>16.150000000000006</v>
      </c>
      <c r="T243" s="954">
        <v>17.460000000000008</v>
      </c>
      <c r="U243" s="954">
        <v>0</v>
      </c>
      <c r="V243" s="954">
        <v>0</v>
      </c>
      <c r="W243" s="954">
        <v>0</v>
      </c>
      <c r="X243" s="954">
        <v>0</v>
      </c>
      <c r="Y243" s="954">
        <v>0</v>
      </c>
      <c r="Z243" s="954">
        <v>0</v>
      </c>
      <c r="AA243" s="954">
        <v>0</v>
      </c>
      <c r="AB243" s="954">
        <v>0</v>
      </c>
      <c r="AC243" s="954">
        <v>0</v>
      </c>
      <c r="AD243" s="954">
        <v>0</v>
      </c>
      <c r="AE243" s="954">
        <v>0</v>
      </c>
      <c r="AF243" s="955">
        <v>0</v>
      </c>
      <c r="AG243" s="954">
        <v>0</v>
      </c>
      <c r="AH243" s="954">
        <v>0</v>
      </c>
      <c r="AI243" s="954">
        <v>0</v>
      </c>
      <c r="AJ243" s="954">
        <v>0</v>
      </c>
      <c r="AK243" s="954">
        <v>0</v>
      </c>
      <c r="AL243" s="954">
        <v>0</v>
      </c>
      <c r="AM243" s="954">
        <v>0</v>
      </c>
      <c r="AN243" s="954">
        <v>0</v>
      </c>
      <c r="AO243" s="954">
        <v>0</v>
      </c>
      <c r="AP243" s="956">
        <v>0</v>
      </c>
      <c r="AQ243" s="956">
        <v>0</v>
      </c>
      <c r="AR243" s="957">
        <v>0</v>
      </c>
    </row>
    <row r="244" spans="1:44" ht="30.6" hidden="1" customHeight="1" thickTop="1">
      <c r="A244" s="991">
        <v>28</v>
      </c>
      <c r="B244" s="954">
        <v>6.519999999999996</v>
      </c>
      <c r="C244" s="954">
        <v>6.769999999999996</v>
      </c>
      <c r="D244" s="954">
        <v>7.0499999999999972</v>
      </c>
      <c r="E244" s="954">
        <v>7.3499999999999943</v>
      </c>
      <c r="F244" s="954">
        <v>7.6899999999999977</v>
      </c>
      <c r="G244" s="954">
        <v>8.0600000000000094</v>
      </c>
      <c r="H244" s="954">
        <v>8.480000000000004</v>
      </c>
      <c r="I244" s="954">
        <v>8.9399999999999977</v>
      </c>
      <c r="J244" s="954">
        <v>9.460000000000008</v>
      </c>
      <c r="K244" s="954">
        <v>10.030000000000001</v>
      </c>
      <c r="L244" s="954">
        <v>10.670000000000002</v>
      </c>
      <c r="M244" s="954">
        <v>11.379999999999995</v>
      </c>
      <c r="N244" s="954">
        <v>12.159999999999997</v>
      </c>
      <c r="O244" s="954">
        <v>13.030000000000001</v>
      </c>
      <c r="P244" s="954">
        <v>13.97999999999999</v>
      </c>
      <c r="Q244" s="954">
        <v>15.030000000000001</v>
      </c>
      <c r="R244" s="954">
        <v>16.200000000000003</v>
      </c>
      <c r="S244" s="954">
        <v>17.5</v>
      </c>
      <c r="T244" s="954">
        <v>0</v>
      </c>
      <c r="U244" s="954">
        <v>0</v>
      </c>
      <c r="V244" s="954">
        <v>0</v>
      </c>
      <c r="W244" s="954">
        <v>0</v>
      </c>
      <c r="X244" s="954">
        <v>0</v>
      </c>
      <c r="Y244" s="954">
        <v>0</v>
      </c>
      <c r="Z244" s="954">
        <v>0</v>
      </c>
      <c r="AA244" s="954">
        <v>0</v>
      </c>
      <c r="AB244" s="954">
        <v>0</v>
      </c>
      <c r="AC244" s="954">
        <v>0</v>
      </c>
      <c r="AD244" s="954">
        <v>0</v>
      </c>
      <c r="AE244" s="954">
        <v>0</v>
      </c>
      <c r="AF244" s="955">
        <v>0</v>
      </c>
      <c r="AG244" s="954">
        <v>0</v>
      </c>
      <c r="AH244" s="954">
        <v>0</v>
      </c>
      <c r="AI244" s="954">
        <v>0</v>
      </c>
      <c r="AJ244" s="954">
        <v>0</v>
      </c>
      <c r="AK244" s="954">
        <v>0</v>
      </c>
      <c r="AL244" s="954">
        <v>0</v>
      </c>
      <c r="AM244" s="954">
        <v>0</v>
      </c>
      <c r="AN244" s="954">
        <v>0</v>
      </c>
      <c r="AO244" s="954">
        <v>0</v>
      </c>
      <c r="AP244" s="956">
        <v>0</v>
      </c>
      <c r="AQ244" s="956">
        <v>0</v>
      </c>
      <c r="AR244" s="957">
        <v>0</v>
      </c>
    </row>
    <row r="245" spans="1:44" ht="30.6" hidden="1" customHeight="1" thickTop="1">
      <c r="A245" s="991">
        <v>29</v>
      </c>
      <c r="B245" s="954">
        <v>6.9000000000000057</v>
      </c>
      <c r="C245" s="954">
        <v>7.18</v>
      </c>
      <c r="D245" s="954">
        <v>7.480000000000004</v>
      </c>
      <c r="E245" s="954">
        <v>7.82</v>
      </c>
      <c r="F245" s="954">
        <v>8.1899999999999906</v>
      </c>
      <c r="G245" s="954">
        <v>8.6000000000000085</v>
      </c>
      <c r="H245" s="954">
        <v>9.0499999999999972</v>
      </c>
      <c r="I245" s="954">
        <v>9.5600000000000023</v>
      </c>
      <c r="J245" s="954">
        <v>10.129999999999995</v>
      </c>
      <c r="K245" s="954">
        <v>10.75</v>
      </c>
      <c r="L245" s="954">
        <v>11.450000000000003</v>
      </c>
      <c r="M245" s="954">
        <v>12.230000000000004</v>
      </c>
      <c r="N245" s="954">
        <v>13.079999999999998</v>
      </c>
      <c r="O245" s="954">
        <v>14.030000000000001</v>
      </c>
      <c r="P245" s="954">
        <v>15.070000000000007</v>
      </c>
      <c r="Q245" s="954">
        <v>16.230000000000004</v>
      </c>
      <c r="R245" s="954">
        <v>17.519999999999996</v>
      </c>
      <c r="S245" s="954">
        <v>0</v>
      </c>
      <c r="T245" s="954">
        <v>0</v>
      </c>
      <c r="U245" s="954">
        <v>0</v>
      </c>
      <c r="V245" s="954">
        <v>0</v>
      </c>
      <c r="W245" s="954">
        <v>0</v>
      </c>
      <c r="X245" s="954">
        <v>0</v>
      </c>
      <c r="Y245" s="954">
        <v>0</v>
      </c>
      <c r="Z245" s="954">
        <v>0</v>
      </c>
      <c r="AA245" s="954">
        <v>0</v>
      </c>
      <c r="AB245" s="954">
        <v>0</v>
      </c>
      <c r="AC245" s="954">
        <v>0</v>
      </c>
      <c r="AD245" s="954">
        <v>0</v>
      </c>
      <c r="AE245" s="954">
        <v>0</v>
      </c>
      <c r="AF245" s="955">
        <v>0</v>
      </c>
      <c r="AG245" s="954">
        <v>0</v>
      </c>
      <c r="AH245" s="954">
        <v>0</v>
      </c>
      <c r="AI245" s="954">
        <v>0</v>
      </c>
      <c r="AJ245" s="954">
        <v>0</v>
      </c>
      <c r="AK245" s="954">
        <v>0</v>
      </c>
      <c r="AL245" s="954">
        <v>0</v>
      </c>
      <c r="AM245" s="954">
        <v>0</v>
      </c>
      <c r="AN245" s="954">
        <v>0</v>
      </c>
      <c r="AO245" s="954">
        <v>0</v>
      </c>
      <c r="AP245" s="956">
        <v>0</v>
      </c>
      <c r="AQ245" s="956">
        <v>0</v>
      </c>
      <c r="AR245" s="957">
        <v>0</v>
      </c>
    </row>
    <row r="246" spans="1:44" ht="30.6" hidden="1" customHeight="1" thickTop="1">
      <c r="A246" s="992">
        <v>30</v>
      </c>
      <c r="B246" s="979">
        <v>7.2999999999999972</v>
      </c>
      <c r="C246" s="979">
        <v>7.6100000000000065</v>
      </c>
      <c r="D246" s="979">
        <v>7.9399999999999977</v>
      </c>
      <c r="E246" s="979">
        <v>8.3100000000000023</v>
      </c>
      <c r="F246" s="979">
        <v>8.7099999999999937</v>
      </c>
      <c r="G246" s="979">
        <v>9.1599999999999966</v>
      </c>
      <c r="H246" s="979">
        <v>9.6599999999999966</v>
      </c>
      <c r="I246" s="979">
        <v>10.219999999999999</v>
      </c>
      <c r="J246" s="979">
        <v>10.829999999999998</v>
      </c>
      <c r="K246" s="979">
        <v>11.519999999999996</v>
      </c>
      <c r="L246" s="979">
        <v>12.280000000000001</v>
      </c>
      <c r="M246" s="979">
        <v>13.129999999999995</v>
      </c>
      <c r="N246" s="979">
        <v>14.059999999999988</v>
      </c>
      <c r="O246" s="979">
        <v>15.099999999999994</v>
      </c>
      <c r="P246" s="979">
        <v>16.25</v>
      </c>
      <c r="Q246" s="979">
        <v>17.53</v>
      </c>
      <c r="R246" s="979">
        <v>0</v>
      </c>
      <c r="S246" s="979">
        <v>0</v>
      </c>
      <c r="T246" s="979">
        <v>0</v>
      </c>
      <c r="U246" s="979">
        <v>0</v>
      </c>
      <c r="V246" s="979">
        <v>0</v>
      </c>
      <c r="W246" s="979">
        <v>0</v>
      </c>
      <c r="X246" s="979">
        <v>0</v>
      </c>
      <c r="Y246" s="979">
        <v>0</v>
      </c>
      <c r="Z246" s="979">
        <v>0</v>
      </c>
      <c r="AA246" s="979">
        <v>0</v>
      </c>
      <c r="AB246" s="979">
        <v>0</v>
      </c>
      <c r="AC246" s="979">
        <v>0</v>
      </c>
      <c r="AD246" s="979">
        <v>0</v>
      </c>
      <c r="AE246" s="979">
        <v>0</v>
      </c>
      <c r="AF246" s="980">
        <v>0</v>
      </c>
      <c r="AG246" s="979">
        <v>0</v>
      </c>
      <c r="AH246" s="979">
        <v>0</v>
      </c>
      <c r="AI246" s="979">
        <v>0</v>
      </c>
      <c r="AJ246" s="979">
        <v>0</v>
      </c>
      <c r="AK246" s="979">
        <v>0</v>
      </c>
      <c r="AL246" s="979">
        <v>0</v>
      </c>
      <c r="AM246" s="979">
        <v>0</v>
      </c>
      <c r="AN246" s="979">
        <v>0</v>
      </c>
      <c r="AO246" s="979">
        <v>0</v>
      </c>
      <c r="AP246" s="979">
        <v>0</v>
      </c>
      <c r="AQ246" s="979">
        <v>0</v>
      </c>
      <c r="AR246" s="981">
        <v>0</v>
      </c>
    </row>
    <row r="247" spans="1:44" ht="30.6" hidden="1" customHeight="1" thickTop="1">
      <c r="A247" s="993">
        <v>31</v>
      </c>
      <c r="B247" s="1883"/>
      <c r="C247" s="1883"/>
      <c r="D247" s="1883"/>
      <c r="E247" s="1883"/>
      <c r="F247" s="1883"/>
      <c r="G247" s="1883"/>
      <c r="H247" s="1883"/>
      <c r="I247" s="1883"/>
      <c r="J247" s="1883"/>
      <c r="K247" s="1883"/>
      <c r="L247" s="1883"/>
      <c r="M247" s="1883"/>
      <c r="N247" s="1883"/>
      <c r="O247" s="1883"/>
      <c r="P247" s="1883"/>
      <c r="Q247" s="1883"/>
      <c r="R247" s="1883"/>
      <c r="S247" s="1883"/>
      <c r="T247" s="1883"/>
      <c r="U247" s="1883"/>
      <c r="V247" s="1883"/>
      <c r="W247" s="1883"/>
      <c r="X247" s="1883"/>
      <c r="Y247" s="1883"/>
      <c r="Z247" s="1883"/>
      <c r="AA247" s="1883"/>
      <c r="AB247" s="1883"/>
      <c r="AC247" s="1883"/>
      <c r="AD247" s="1883"/>
      <c r="AE247" s="1883"/>
      <c r="AF247" s="1883"/>
      <c r="AG247" s="1883"/>
      <c r="AH247" s="1883"/>
      <c r="AI247" s="1883"/>
      <c r="AJ247" s="1883"/>
      <c r="AK247" s="1883"/>
      <c r="AL247" s="1883"/>
      <c r="AM247" s="1883"/>
      <c r="AN247" s="1883"/>
      <c r="AO247" s="1883"/>
      <c r="AP247" s="1883"/>
      <c r="AQ247" s="1883"/>
      <c r="AR247" s="1883"/>
    </row>
    <row r="248" spans="1:44" ht="30.6" hidden="1" customHeight="1" thickTop="1">
      <c r="A248" s="929" t="s">
        <v>485</v>
      </c>
      <c r="B248" s="1884" t="s">
        <v>489</v>
      </c>
      <c r="C248" s="1884"/>
      <c r="D248" s="1884"/>
      <c r="E248" s="1884"/>
      <c r="F248" s="1884"/>
      <c r="G248" s="1884"/>
      <c r="H248" s="1884"/>
      <c r="I248" s="1884"/>
      <c r="J248" s="1884"/>
      <c r="K248" s="1884"/>
      <c r="L248" s="1884"/>
      <c r="M248" s="1884"/>
      <c r="N248" s="1884"/>
      <c r="O248" s="1884"/>
      <c r="P248" s="1884"/>
      <c r="Q248" s="1884"/>
      <c r="R248" s="1884"/>
      <c r="S248" s="1884"/>
      <c r="T248" s="1884"/>
      <c r="U248" s="1884"/>
      <c r="V248" s="1884"/>
      <c r="W248" s="1884"/>
      <c r="X248" s="1884"/>
      <c r="Y248" s="1884"/>
      <c r="Z248" s="1884"/>
      <c r="AA248" s="1884"/>
      <c r="AB248" s="1884"/>
      <c r="AC248" s="1884"/>
      <c r="AD248" s="1884"/>
      <c r="AE248" s="1884"/>
      <c r="AF248" s="1884"/>
      <c r="AG248" s="1884"/>
      <c r="AH248" s="1884"/>
      <c r="AI248" s="1884"/>
      <c r="AJ248" s="1884"/>
      <c r="AK248" s="1884"/>
      <c r="AL248" s="1884"/>
      <c r="AM248" s="1884"/>
      <c r="AN248" s="1884"/>
      <c r="AO248" s="1884"/>
      <c r="AP248" s="1884"/>
      <c r="AQ248" s="1884"/>
      <c r="AR248" s="1884"/>
    </row>
    <row r="249" spans="1:44" ht="30.6" hidden="1" customHeight="1" thickTop="1">
      <c r="B249" s="1885" t="s">
        <v>486</v>
      </c>
      <c r="C249" s="1885"/>
      <c r="D249" s="1885"/>
      <c r="E249" s="1885"/>
      <c r="F249" s="1885"/>
      <c r="G249" s="1885"/>
      <c r="H249" s="1885"/>
      <c r="I249" s="1885"/>
      <c r="J249" s="1885"/>
      <c r="K249" s="1885"/>
      <c r="L249" s="1885"/>
      <c r="M249" s="1885"/>
      <c r="N249" s="1885"/>
      <c r="O249" s="1885"/>
      <c r="P249" s="1885"/>
      <c r="Q249" s="1885"/>
      <c r="R249" s="1885"/>
      <c r="S249" s="1885"/>
      <c r="T249" s="1885"/>
      <c r="U249" s="1885"/>
      <c r="V249" s="1885"/>
      <c r="W249" s="1885"/>
      <c r="X249" s="1885"/>
      <c r="Y249" s="1885"/>
      <c r="Z249" s="1885"/>
      <c r="AA249" s="1885"/>
      <c r="AB249" s="1885"/>
      <c r="AC249" s="1885"/>
      <c r="AD249" s="1885"/>
      <c r="AE249" s="1885"/>
      <c r="AF249" s="1885"/>
      <c r="AG249" s="1885"/>
      <c r="AH249" s="1885"/>
      <c r="AI249" s="1885"/>
      <c r="AJ249" s="1885"/>
      <c r="AK249" s="1885"/>
      <c r="AL249" s="1885"/>
      <c r="AM249" s="1885"/>
      <c r="AN249" s="1885"/>
      <c r="AO249" s="1885"/>
      <c r="AP249" s="1885"/>
      <c r="AQ249" s="1885"/>
      <c r="AR249" s="1885"/>
    </row>
    <row r="250" spans="1:44" ht="30.6" hidden="1" customHeight="1" thickTop="1">
      <c r="A250" s="985" t="s">
        <v>126</v>
      </c>
      <c r="B250" s="1882" t="s">
        <v>484</v>
      </c>
      <c r="C250" s="1882"/>
      <c r="D250" s="1882"/>
      <c r="E250" s="1882"/>
      <c r="F250" s="1882"/>
      <c r="G250" s="1882"/>
      <c r="H250" s="1882"/>
      <c r="I250" s="1882"/>
      <c r="J250" s="1882"/>
      <c r="K250" s="1882"/>
      <c r="L250" s="1882"/>
      <c r="M250" s="1882"/>
      <c r="N250" s="1882"/>
      <c r="O250" s="1882"/>
      <c r="P250" s="1882"/>
      <c r="Q250" s="1882"/>
      <c r="R250" s="1882"/>
      <c r="S250" s="1882"/>
      <c r="T250" s="1882"/>
      <c r="U250" s="1882"/>
      <c r="V250" s="1882"/>
      <c r="W250" s="1882"/>
      <c r="X250" s="1882"/>
      <c r="Y250" s="1882"/>
      <c r="Z250" s="1882"/>
      <c r="AA250" s="1882"/>
      <c r="AB250" s="1882"/>
      <c r="AC250" s="1882"/>
      <c r="AD250" s="1882"/>
      <c r="AE250" s="1882"/>
      <c r="AF250" s="1882"/>
      <c r="AG250" s="1882"/>
      <c r="AH250" s="1882"/>
      <c r="AI250" s="1882"/>
      <c r="AJ250" s="1882"/>
      <c r="AK250" s="1882"/>
      <c r="AL250" s="1882"/>
      <c r="AM250" s="1882"/>
      <c r="AN250" s="1882"/>
      <c r="AO250" s="1882"/>
      <c r="AP250" s="1882"/>
      <c r="AQ250" s="1882"/>
      <c r="AR250" s="1882"/>
    </row>
    <row r="251" spans="1:44" ht="30.6" hidden="1" customHeight="1" thickTop="1">
      <c r="A251" s="986"/>
      <c r="B251" s="987">
        <v>20</v>
      </c>
      <c r="C251" s="987">
        <v>21</v>
      </c>
      <c r="D251" s="987">
        <v>22</v>
      </c>
      <c r="E251" s="987">
        <v>23</v>
      </c>
      <c r="F251" s="987">
        <v>24</v>
      </c>
      <c r="G251" s="987">
        <v>25</v>
      </c>
      <c r="H251" s="987">
        <v>26</v>
      </c>
      <c r="I251" s="987">
        <v>27</v>
      </c>
      <c r="J251" s="987">
        <v>28</v>
      </c>
      <c r="K251" s="987">
        <v>29</v>
      </c>
      <c r="L251" s="987">
        <v>30</v>
      </c>
      <c r="M251" s="987">
        <v>31</v>
      </c>
      <c r="N251" s="987">
        <v>32</v>
      </c>
      <c r="O251" s="987">
        <v>33</v>
      </c>
      <c r="P251" s="987">
        <v>34</v>
      </c>
      <c r="Q251" s="987">
        <v>35</v>
      </c>
      <c r="R251" s="987">
        <v>36</v>
      </c>
      <c r="S251" s="987">
        <v>37</v>
      </c>
      <c r="T251" s="987">
        <v>38</v>
      </c>
      <c r="U251" s="987">
        <v>39</v>
      </c>
      <c r="V251" s="987">
        <v>40</v>
      </c>
      <c r="W251" s="987">
        <v>41</v>
      </c>
      <c r="X251" s="987">
        <v>42</v>
      </c>
      <c r="Y251" s="987">
        <v>43</v>
      </c>
      <c r="Z251" s="987">
        <v>44</v>
      </c>
      <c r="AA251" s="987">
        <v>45</v>
      </c>
      <c r="AB251" s="987">
        <v>46</v>
      </c>
      <c r="AC251" s="987">
        <v>47</v>
      </c>
      <c r="AD251" s="987">
        <v>48</v>
      </c>
      <c r="AE251" s="987">
        <v>49</v>
      </c>
      <c r="AF251" s="987">
        <v>50</v>
      </c>
      <c r="AG251" s="987">
        <v>51</v>
      </c>
      <c r="AH251" s="987">
        <v>52</v>
      </c>
      <c r="AI251" s="987">
        <v>53</v>
      </c>
      <c r="AJ251" s="987">
        <v>54</v>
      </c>
      <c r="AK251" s="987">
        <v>55</v>
      </c>
      <c r="AL251" s="987">
        <v>56</v>
      </c>
      <c r="AM251" s="987">
        <v>57</v>
      </c>
      <c r="AN251" s="987">
        <v>58</v>
      </c>
      <c r="AO251" s="987">
        <v>59</v>
      </c>
      <c r="AP251" s="988">
        <v>60</v>
      </c>
      <c r="AQ251" s="988">
        <v>61</v>
      </c>
      <c r="AR251" s="989">
        <v>62</v>
      </c>
    </row>
    <row r="252" spans="1:44" ht="30.6" hidden="1" customHeight="1" thickTop="1">
      <c r="A252" s="990">
        <v>1</v>
      </c>
      <c r="B252" s="949">
        <v>6.9999999999999951E-2</v>
      </c>
      <c r="C252" s="949">
        <v>0.62999999999999989</v>
      </c>
      <c r="D252" s="949">
        <v>0.6399999999999999</v>
      </c>
      <c r="E252" s="949">
        <v>0.6399999999999999</v>
      </c>
      <c r="F252" s="949">
        <v>0.6399999999999999</v>
      </c>
      <c r="G252" s="949">
        <v>0.6399999999999999</v>
      </c>
      <c r="H252" s="949">
        <v>0.64</v>
      </c>
      <c r="I252" s="949">
        <v>0.65</v>
      </c>
      <c r="J252" s="949">
        <v>0.65</v>
      </c>
      <c r="K252" s="949">
        <v>0.65</v>
      </c>
      <c r="L252" s="949">
        <v>0.65</v>
      </c>
      <c r="M252" s="949">
        <v>0.66</v>
      </c>
      <c r="N252" s="949">
        <v>0.66</v>
      </c>
      <c r="O252" s="949">
        <v>0.66000000000000014</v>
      </c>
      <c r="P252" s="949">
        <v>0.66999999999999993</v>
      </c>
      <c r="Q252" s="949">
        <v>0.66999999999999993</v>
      </c>
      <c r="R252" s="949">
        <v>0.67999999999999994</v>
      </c>
      <c r="S252" s="949">
        <v>0.69000000000000006</v>
      </c>
      <c r="T252" s="949">
        <v>0.70999999999999985</v>
      </c>
      <c r="U252" s="949">
        <v>0.71</v>
      </c>
      <c r="V252" s="949">
        <v>0.72</v>
      </c>
      <c r="W252" s="949">
        <v>0.73</v>
      </c>
      <c r="X252" s="949">
        <v>0.74999999999999978</v>
      </c>
      <c r="Y252" s="949">
        <v>0.76</v>
      </c>
      <c r="Z252" s="949">
        <v>0.78</v>
      </c>
      <c r="AA252" s="949">
        <v>0.8</v>
      </c>
      <c r="AB252" s="949">
        <v>0.82000000000000006</v>
      </c>
      <c r="AC252" s="949">
        <v>0.84000000000000008</v>
      </c>
      <c r="AD252" s="949">
        <v>0.85999999999999988</v>
      </c>
      <c r="AE252" s="949">
        <v>0.88999999999999968</v>
      </c>
      <c r="AF252" s="949">
        <v>0.9099999999999997</v>
      </c>
      <c r="AG252" s="949">
        <v>0.95000000000000018</v>
      </c>
      <c r="AH252" s="949">
        <v>0.99000000000000021</v>
      </c>
      <c r="AI252" s="949">
        <v>1.02</v>
      </c>
      <c r="AJ252" s="949">
        <v>1.0700000000000003</v>
      </c>
      <c r="AK252" s="949">
        <v>1.1299999999999999</v>
      </c>
      <c r="AL252" s="949">
        <v>1.1899999999999995</v>
      </c>
      <c r="AM252" s="949">
        <v>1.2599999999999998</v>
      </c>
      <c r="AN252" s="949">
        <v>1.3399999999999999</v>
      </c>
      <c r="AO252" s="949">
        <v>1.42</v>
      </c>
      <c r="AP252" s="951">
        <v>1.5200000000000005</v>
      </c>
      <c r="AQ252" s="951">
        <v>1.6300000000000008</v>
      </c>
      <c r="AR252" s="952">
        <v>1.7599999999999998</v>
      </c>
    </row>
    <row r="253" spans="1:44" ht="30.6" hidden="1" customHeight="1" thickTop="1">
      <c r="A253" s="991">
        <v>2</v>
      </c>
      <c r="B253" s="954">
        <v>1.2500000000000002</v>
      </c>
      <c r="C253" s="954">
        <v>1.2600000000000002</v>
      </c>
      <c r="D253" s="954">
        <v>1.26</v>
      </c>
      <c r="E253" s="954">
        <v>1.2699999999999998</v>
      </c>
      <c r="F253" s="954">
        <v>1.27</v>
      </c>
      <c r="G253" s="954">
        <v>1.2699999999999998</v>
      </c>
      <c r="H253" s="954">
        <v>1.28</v>
      </c>
      <c r="I253" s="954">
        <v>1.2800000000000002</v>
      </c>
      <c r="J253" s="954">
        <v>1.28</v>
      </c>
      <c r="K253" s="954">
        <v>1.29</v>
      </c>
      <c r="L253" s="954">
        <v>1.2899999999999998</v>
      </c>
      <c r="M253" s="954">
        <v>1.3</v>
      </c>
      <c r="N253" s="954">
        <v>1.3099999999999998</v>
      </c>
      <c r="O253" s="954">
        <v>1.32</v>
      </c>
      <c r="P253" s="954">
        <v>1.32</v>
      </c>
      <c r="Q253" s="954">
        <v>1.3399999999999999</v>
      </c>
      <c r="R253" s="954">
        <v>1.35</v>
      </c>
      <c r="S253" s="954">
        <v>1.37</v>
      </c>
      <c r="T253" s="954">
        <v>1.39</v>
      </c>
      <c r="U253" s="954">
        <v>1.4100000000000001</v>
      </c>
      <c r="V253" s="954">
        <v>1.4299999999999997</v>
      </c>
      <c r="W253" s="954">
        <v>1.46</v>
      </c>
      <c r="X253" s="954">
        <v>1.4900000000000002</v>
      </c>
      <c r="Y253" s="954">
        <v>1.5200000000000005</v>
      </c>
      <c r="Z253" s="954">
        <v>1.5500000000000003</v>
      </c>
      <c r="AA253" s="954">
        <v>1.5899999999999994</v>
      </c>
      <c r="AB253" s="954">
        <v>1.6300000000000003</v>
      </c>
      <c r="AC253" s="954">
        <v>1.6699999999999995</v>
      </c>
      <c r="AD253" s="954">
        <v>1.71</v>
      </c>
      <c r="AE253" s="954">
        <v>1.7599999999999998</v>
      </c>
      <c r="AF253" s="954">
        <v>1.8200000000000003</v>
      </c>
      <c r="AG253" s="954">
        <v>1.8899999999999997</v>
      </c>
      <c r="AH253" s="954">
        <v>1.96</v>
      </c>
      <c r="AI253" s="954">
        <v>2.0399999999999991</v>
      </c>
      <c r="AJ253" s="954">
        <v>2.1499999999999995</v>
      </c>
      <c r="AK253" s="954">
        <v>2.25</v>
      </c>
      <c r="AL253" s="954">
        <v>2.3699999999999992</v>
      </c>
      <c r="AM253" s="954">
        <v>2.5199999999999996</v>
      </c>
      <c r="AN253" s="954">
        <v>2.6800000000000015</v>
      </c>
      <c r="AO253" s="954">
        <v>2.8499999999999996</v>
      </c>
      <c r="AP253" s="956">
        <v>3.0499999999999989</v>
      </c>
      <c r="AQ253" s="956">
        <v>3.2799999999999994</v>
      </c>
      <c r="AR253" s="957">
        <v>3.5399999999999991</v>
      </c>
    </row>
    <row r="254" spans="1:44" ht="30.6" hidden="1" customHeight="1" thickTop="1">
      <c r="A254" s="991">
        <v>3</v>
      </c>
      <c r="B254" s="954">
        <v>1.8599999999999999</v>
      </c>
      <c r="C254" s="954">
        <v>1.86</v>
      </c>
      <c r="D254" s="954">
        <v>1.8699999999999999</v>
      </c>
      <c r="E254" s="954">
        <v>1.8800000000000001</v>
      </c>
      <c r="F254" s="954">
        <v>1.8800000000000001</v>
      </c>
      <c r="G254" s="954">
        <v>1.89</v>
      </c>
      <c r="H254" s="954">
        <v>1.89</v>
      </c>
      <c r="I254" s="954">
        <v>1.9</v>
      </c>
      <c r="J254" s="954">
        <v>1.9000000000000001</v>
      </c>
      <c r="K254" s="954">
        <v>1.91</v>
      </c>
      <c r="L254" s="954">
        <v>1.92</v>
      </c>
      <c r="M254" s="954">
        <v>1.93</v>
      </c>
      <c r="N254" s="954">
        <v>1.9400000000000002</v>
      </c>
      <c r="O254" s="954">
        <v>1.9500000000000002</v>
      </c>
      <c r="P254" s="954">
        <v>1.9700000000000002</v>
      </c>
      <c r="Q254" s="954">
        <v>1.9999999999999996</v>
      </c>
      <c r="R254" s="954">
        <v>2.0200000000000005</v>
      </c>
      <c r="S254" s="954">
        <v>2.04</v>
      </c>
      <c r="T254" s="954">
        <v>2.0600000000000005</v>
      </c>
      <c r="U254" s="954">
        <v>2.1000000000000005</v>
      </c>
      <c r="V254" s="954">
        <v>2.13</v>
      </c>
      <c r="W254" s="954">
        <v>2.1700000000000004</v>
      </c>
      <c r="X254" s="954">
        <v>2.2200000000000002</v>
      </c>
      <c r="Y254" s="954">
        <v>2.2800000000000002</v>
      </c>
      <c r="Z254" s="954">
        <v>2.33</v>
      </c>
      <c r="AA254" s="954">
        <v>2.38</v>
      </c>
      <c r="AB254" s="954">
        <v>2.4400000000000004</v>
      </c>
      <c r="AC254" s="954">
        <v>2.5099999999999998</v>
      </c>
      <c r="AD254" s="954">
        <v>2.5799999999999992</v>
      </c>
      <c r="AE254" s="954">
        <v>2.66</v>
      </c>
      <c r="AF254" s="954">
        <v>2.75</v>
      </c>
      <c r="AG254" s="954">
        <v>2.8499999999999996</v>
      </c>
      <c r="AH254" s="954">
        <v>2.9700000000000006</v>
      </c>
      <c r="AI254" s="954">
        <v>3.0999999999999996</v>
      </c>
      <c r="AJ254" s="954">
        <v>3.25</v>
      </c>
      <c r="AK254" s="954">
        <v>3.4300000000000015</v>
      </c>
      <c r="AL254" s="954">
        <v>3.6199999999999992</v>
      </c>
      <c r="AM254" s="954">
        <v>3.84</v>
      </c>
      <c r="AN254" s="954">
        <v>4.09</v>
      </c>
      <c r="AO254" s="954">
        <v>4.3599999999999994</v>
      </c>
      <c r="AP254" s="956">
        <v>4.68</v>
      </c>
      <c r="AQ254" s="956">
        <v>5.0500000000000007</v>
      </c>
      <c r="AR254" s="957">
        <v>5.4600000000000009</v>
      </c>
    </row>
    <row r="255" spans="1:44" ht="30.6" hidden="1" customHeight="1" thickTop="1">
      <c r="A255" s="991">
        <v>4</v>
      </c>
      <c r="B255" s="954">
        <v>2.38</v>
      </c>
      <c r="C255" s="954">
        <v>2.38</v>
      </c>
      <c r="D255" s="954">
        <v>2.3899999999999997</v>
      </c>
      <c r="E255" s="954">
        <v>2.3899999999999997</v>
      </c>
      <c r="F255" s="954">
        <v>2.41</v>
      </c>
      <c r="G255" s="954">
        <v>2.42</v>
      </c>
      <c r="H255" s="954">
        <v>2.42</v>
      </c>
      <c r="I255" s="954">
        <v>2.4299999999999997</v>
      </c>
      <c r="J255" s="954">
        <v>2.4299999999999997</v>
      </c>
      <c r="K255" s="954">
        <v>2.4399999999999995</v>
      </c>
      <c r="L255" s="954">
        <v>2.4500000000000002</v>
      </c>
      <c r="M255" s="954">
        <v>2.46</v>
      </c>
      <c r="N255" s="954">
        <v>2.4699999999999998</v>
      </c>
      <c r="O255" s="954">
        <v>2.4900000000000002</v>
      </c>
      <c r="P255" s="954">
        <v>2.5</v>
      </c>
      <c r="Q255" s="954">
        <v>2.52</v>
      </c>
      <c r="R255" s="954">
        <v>2.5499999999999998</v>
      </c>
      <c r="S255" s="954">
        <v>2.5799999999999996</v>
      </c>
      <c r="T255" s="954">
        <v>2.6099999999999994</v>
      </c>
      <c r="U255" s="954">
        <v>2.64</v>
      </c>
      <c r="V255" s="954">
        <v>2.68</v>
      </c>
      <c r="W255" s="954">
        <v>2.72</v>
      </c>
      <c r="X255" s="954">
        <v>2.7699999999999996</v>
      </c>
      <c r="Y255" s="954">
        <v>2.8200000000000003</v>
      </c>
      <c r="Z255" s="954">
        <v>2.8800000000000008</v>
      </c>
      <c r="AA255" s="954">
        <v>2.9399999999999995</v>
      </c>
      <c r="AB255" s="954">
        <v>3</v>
      </c>
      <c r="AC255" s="954">
        <v>3.0700000000000003</v>
      </c>
      <c r="AD255" s="954">
        <v>3.1500000000000004</v>
      </c>
      <c r="AE255" s="954">
        <v>3.2400000000000011</v>
      </c>
      <c r="AF255" s="954">
        <v>3.339999999999999</v>
      </c>
      <c r="AG255" s="954">
        <v>3.4499999999999993</v>
      </c>
      <c r="AH255" s="954">
        <v>3.5700000000000003</v>
      </c>
      <c r="AI255" s="954">
        <v>3.7100000000000009</v>
      </c>
      <c r="AJ255" s="954">
        <v>3.870000000000001</v>
      </c>
      <c r="AK255" s="954">
        <v>4.0600000000000005</v>
      </c>
      <c r="AL255" s="954">
        <v>4.259999999999998</v>
      </c>
      <c r="AM255" s="954">
        <v>4.5000000000000018</v>
      </c>
      <c r="AN255" s="954">
        <v>4.7699999999999996</v>
      </c>
      <c r="AO255" s="954">
        <v>5.0599999999999987</v>
      </c>
      <c r="AP255" s="956">
        <v>5.3999999999999986</v>
      </c>
      <c r="AQ255" s="956">
        <v>5.7999999999999972</v>
      </c>
      <c r="AR255" s="957">
        <v>0</v>
      </c>
    </row>
    <row r="256" spans="1:44" ht="30.6" hidden="1" customHeight="1" thickTop="1">
      <c r="A256" s="991">
        <v>5</v>
      </c>
      <c r="B256" s="954">
        <v>2.9499999999999997</v>
      </c>
      <c r="C256" s="954">
        <v>2.95</v>
      </c>
      <c r="D256" s="954">
        <v>2.96</v>
      </c>
      <c r="E256" s="954">
        <v>2.9699999999999998</v>
      </c>
      <c r="F256" s="954">
        <v>2.98</v>
      </c>
      <c r="G256" s="954">
        <v>2.98</v>
      </c>
      <c r="H256" s="954">
        <v>2.99</v>
      </c>
      <c r="I256" s="954">
        <v>3</v>
      </c>
      <c r="J256" s="954">
        <v>3.01</v>
      </c>
      <c r="K256" s="954">
        <v>3.0200000000000005</v>
      </c>
      <c r="L256" s="954">
        <v>3.0300000000000002</v>
      </c>
      <c r="M256" s="954">
        <v>3.04</v>
      </c>
      <c r="N256" s="954">
        <v>3.0599999999999996</v>
      </c>
      <c r="O256" s="954">
        <v>3.08</v>
      </c>
      <c r="P256" s="954">
        <v>3.0999999999999996</v>
      </c>
      <c r="Q256" s="954">
        <v>3.1399999999999997</v>
      </c>
      <c r="R256" s="954">
        <v>3.1599999999999997</v>
      </c>
      <c r="S256" s="954">
        <v>3.2</v>
      </c>
      <c r="T256" s="954">
        <v>3.2500000000000004</v>
      </c>
      <c r="U256" s="954">
        <v>3.2800000000000002</v>
      </c>
      <c r="V256" s="954">
        <v>3.34</v>
      </c>
      <c r="W256" s="954">
        <v>3.3999999999999995</v>
      </c>
      <c r="X256" s="954">
        <v>3.4600000000000009</v>
      </c>
      <c r="Y256" s="954">
        <v>3.5300000000000002</v>
      </c>
      <c r="Z256" s="954">
        <v>3.5999999999999996</v>
      </c>
      <c r="AA256" s="954">
        <v>3.669999999999999</v>
      </c>
      <c r="AB256" s="954">
        <v>3.76</v>
      </c>
      <c r="AC256" s="954">
        <v>3.8499999999999996</v>
      </c>
      <c r="AD256" s="954">
        <v>3.9500000000000011</v>
      </c>
      <c r="AE256" s="954">
        <v>4.0600000000000005</v>
      </c>
      <c r="AF256" s="954">
        <v>4.2000000000000011</v>
      </c>
      <c r="AG256" s="954">
        <v>4.34</v>
      </c>
      <c r="AH256" s="954">
        <v>4.51</v>
      </c>
      <c r="AI256" s="954">
        <v>4.68</v>
      </c>
      <c r="AJ256" s="954">
        <v>4.91</v>
      </c>
      <c r="AK256" s="954">
        <v>5.1500000000000021</v>
      </c>
      <c r="AL256" s="954">
        <v>5.4200000000000017</v>
      </c>
      <c r="AM256" s="954">
        <v>5.73</v>
      </c>
      <c r="AN256" s="954">
        <v>6.0800000000000018</v>
      </c>
      <c r="AO256" s="954">
        <v>6.48</v>
      </c>
      <c r="AP256" s="956">
        <v>6.9199999999999982</v>
      </c>
      <c r="AQ256" s="956">
        <v>0</v>
      </c>
      <c r="AR256" s="957">
        <v>0</v>
      </c>
    </row>
    <row r="257" spans="1:44" ht="30.6" hidden="1" customHeight="1" thickTop="1">
      <c r="A257" s="991">
        <v>6</v>
      </c>
      <c r="B257" s="954">
        <v>3.4999999999999996</v>
      </c>
      <c r="C257" s="954">
        <v>3.51</v>
      </c>
      <c r="D257" s="954">
        <v>3.5199999999999996</v>
      </c>
      <c r="E257" s="954">
        <v>3.5300000000000002</v>
      </c>
      <c r="F257" s="954">
        <v>3.53</v>
      </c>
      <c r="G257" s="954">
        <v>3.54</v>
      </c>
      <c r="H257" s="954">
        <v>3.5500000000000003</v>
      </c>
      <c r="I257" s="954">
        <v>3.5599999999999996</v>
      </c>
      <c r="J257" s="954">
        <v>3.57</v>
      </c>
      <c r="K257" s="954">
        <v>3.5900000000000003</v>
      </c>
      <c r="L257" s="954">
        <v>3.5999999999999996</v>
      </c>
      <c r="M257" s="954">
        <v>3.62</v>
      </c>
      <c r="N257" s="954">
        <v>3.6400000000000006</v>
      </c>
      <c r="O257" s="954">
        <v>3.6700000000000004</v>
      </c>
      <c r="P257" s="954">
        <v>3.6999999999999997</v>
      </c>
      <c r="Q257" s="954">
        <v>3.7299999999999995</v>
      </c>
      <c r="R257" s="954">
        <v>3.7699999999999996</v>
      </c>
      <c r="S257" s="954">
        <v>3.8299999999999992</v>
      </c>
      <c r="T257" s="954">
        <v>3.87</v>
      </c>
      <c r="U257" s="954">
        <v>3.9299999999999997</v>
      </c>
      <c r="V257" s="954">
        <v>4</v>
      </c>
      <c r="W257" s="954">
        <v>4.0700000000000012</v>
      </c>
      <c r="X257" s="954">
        <v>4.1399999999999997</v>
      </c>
      <c r="Y257" s="954">
        <v>4.2300000000000004</v>
      </c>
      <c r="Z257" s="954">
        <v>4.3099999999999996</v>
      </c>
      <c r="AA257" s="954">
        <v>4.41</v>
      </c>
      <c r="AB257" s="954">
        <v>4.51</v>
      </c>
      <c r="AC257" s="954">
        <v>4.6300000000000008</v>
      </c>
      <c r="AD257" s="954">
        <v>4.7600000000000016</v>
      </c>
      <c r="AE257" s="954">
        <v>4.91</v>
      </c>
      <c r="AF257" s="954">
        <v>5.0699999999999985</v>
      </c>
      <c r="AG257" s="954">
        <v>5.2499999999999982</v>
      </c>
      <c r="AH257" s="954">
        <v>5.4600000000000009</v>
      </c>
      <c r="AI257" s="954">
        <v>5.6999999999999993</v>
      </c>
      <c r="AJ257" s="954">
        <v>5.9699999999999989</v>
      </c>
      <c r="AK257" s="954">
        <v>6.2799999999999976</v>
      </c>
      <c r="AL257" s="954">
        <v>6.629999999999999</v>
      </c>
      <c r="AM257" s="954">
        <v>7.019999999999996</v>
      </c>
      <c r="AN257" s="954">
        <v>7.4700000000000024</v>
      </c>
      <c r="AO257" s="954">
        <v>7.98</v>
      </c>
      <c r="AP257" s="956">
        <v>0</v>
      </c>
      <c r="AQ257" s="956">
        <v>0</v>
      </c>
      <c r="AR257" s="957">
        <v>0</v>
      </c>
    </row>
    <row r="258" spans="1:44" ht="30.6" hidden="1" customHeight="1" thickTop="1">
      <c r="A258" s="991">
        <v>7</v>
      </c>
      <c r="B258" s="954">
        <v>4</v>
      </c>
      <c r="C258" s="954">
        <v>4.01</v>
      </c>
      <c r="D258" s="954">
        <v>4.0199999999999996</v>
      </c>
      <c r="E258" s="954">
        <v>4.04</v>
      </c>
      <c r="F258" s="954">
        <v>4.0500000000000007</v>
      </c>
      <c r="G258" s="954">
        <v>4.0600000000000005</v>
      </c>
      <c r="H258" s="954">
        <v>4.0699999999999994</v>
      </c>
      <c r="I258" s="954">
        <v>4.08</v>
      </c>
      <c r="J258" s="954">
        <v>4.0999999999999996</v>
      </c>
      <c r="K258" s="954">
        <v>4.0999999999999996</v>
      </c>
      <c r="L258" s="954">
        <v>4.13</v>
      </c>
      <c r="M258" s="954">
        <v>4.1500000000000004</v>
      </c>
      <c r="N258" s="954">
        <v>4.18</v>
      </c>
      <c r="O258" s="954">
        <v>4.1999999999999993</v>
      </c>
      <c r="P258" s="954">
        <v>4.24</v>
      </c>
      <c r="Q258" s="954">
        <v>4.2799999999999994</v>
      </c>
      <c r="R258" s="954">
        <v>4.330000000000001</v>
      </c>
      <c r="S258" s="954">
        <v>4.379999999999999</v>
      </c>
      <c r="T258" s="954">
        <v>4.4400000000000004</v>
      </c>
      <c r="U258" s="954">
        <v>4.5</v>
      </c>
      <c r="V258" s="954">
        <v>4.5699999999999994</v>
      </c>
      <c r="W258" s="954">
        <v>4.6500000000000012</v>
      </c>
      <c r="X258" s="954">
        <v>4.7499999999999991</v>
      </c>
      <c r="Y258" s="954">
        <v>4.8400000000000007</v>
      </c>
      <c r="Z258" s="954">
        <v>4.9399999999999995</v>
      </c>
      <c r="AA258" s="954">
        <v>5.0400000000000009</v>
      </c>
      <c r="AB258" s="954">
        <v>5.15</v>
      </c>
      <c r="AC258" s="954">
        <v>5.2900000000000009</v>
      </c>
      <c r="AD258" s="954">
        <v>5.4400000000000013</v>
      </c>
      <c r="AE258" s="954">
        <v>5.6000000000000014</v>
      </c>
      <c r="AF258" s="954">
        <v>5.7899999999999991</v>
      </c>
      <c r="AG258" s="954">
        <v>6</v>
      </c>
      <c r="AH258" s="954">
        <v>6.25</v>
      </c>
      <c r="AI258" s="954">
        <v>6.5100000000000016</v>
      </c>
      <c r="AJ258" s="954">
        <v>6.8299999999999983</v>
      </c>
      <c r="AK258" s="954">
        <v>7.18</v>
      </c>
      <c r="AL258" s="954">
        <v>7.5799999999999983</v>
      </c>
      <c r="AM258" s="954">
        <v>8.0300000000000011</v>
      </c>
      <c r="AN258" s="954">
        <v>8.5399999999999991</v>
      </c>
      <c r="AO258" s="954">
        <v>0</v>
      </c>
      <c r="AP258" s="956">
        <v>0</v>
      </c>
      <c r="AQ258" s="956">
        <v>0</v>
      </c>
      <c r="AR258" s="957">
        <v>0</v>
      </c>
    </row>
    <row r="259" spans="1:44" ht="30.6" hidden="1" customHeight="1" thickTop="1">
      <c r="A259" s="991">
        <v>8</v>
      </c>
      <c r="B259" s="954">
        <v>4.53</v>
      </c>
      <c r="C259" s="954">
        <v>4.54</v>
      </c>
      <c r="D259" s="954">
        <v>4.55</v>
      </c>
      <c r="E259" s="954">
        <v>4.5600000000000005</v>
      </c>
      <c r="F259" s="954">
        <v>4.57</v>
      </c>
      <c r="G259" s="954">
        <v>4.59</v>
      </c>
      <c r="H259" s="954">
        <v>4.5999999999999996</v>
      </c>
      <c r="I259" s="954">
        <v>4.620000000000001</v>
      </c>
      <c r="J259" s="954">
        <v>4.63</v>
      </c>
      <c r="K259" s="954">
        <v>4.6500000000000004</v>
      </c>
      <c r="L259" s="954">
        <v>4.67</v>
      </c>
      <c r="M259" s="954">
        <v>4.6999999999999993</v>
      </c>
      <c r="N259" s="954">
        <v>4.7300000000000004</v>
      </c>
      <c r="O259" s="954">
        <v>4.7699999999999996</v>
      </c>
      <c r="P259" s="954">
        <v>4.8099999999999996</v>
      </c>
      <c r="Q259" s="954">
        <v>4.8600000000000003</v>
      </c>
      <c r="R259" s="954">
        <v>4.91</v>
      </c>
      <c r="S259" s="954">
        <v>4.9800000000000004</v>
      </c>
      <c r="T259" s="954">
        <v>5.05</v>
      </c>
      <c r="U259" s="954">
        <v>5.13</v>
      </c>
      <c r="V259" s="954">
        <v>5.21</v>
      </c>
      <c r="W259" s="954">
        <v>5.3100000000000005</v>
      </c>
      <c r="X259" s="954">
        <v>5.41</v>
      </c>
      <c r="Y259" s="954">
        <v>5.52</v>
      </c>
      <c r="Z259" s="954">
        <v>5.6400000000000006</v>
      </c>
      <c r="AA259" s="954">
        <v>5.7700000000000014</v>
      </c>
      <c r="AB259" s="954">
        <v>5.9099999999999984</v>
      </c>
      <c r="AC259" s="954">
        <v>6.08</v>
      </c>
      <c r="AD259" s="954">
        <v>6.2500000000000018</v>
      </c>
      <c r="AE259" s="954">
        <v>6.4499999999999993</v>
      </c>
      <c r="AF259" s="954">
        <v>6.68</v>
      </c>
      <c r="AG259" s="954">
        <v>6.93</v>
      </c>
      <c r="AH259" s="954">
        <v>7.2199999999999989</v>
      </c>
      <c r="AI259" s="954">
        <v>7.5500000000000007</v>
      </c>
      <c r="AJ259" s="954">
        <v>7.9400000000000013</v>
      </c>
      <c r="AK259" s="954">
        <v>8.3599999999999959</v>
      </c>
      <c r="AL259" s="954">
        <v>8.8499999999999979</v>
      </c>
      <c r="AM259" s="954">
        <v>9.39</v>
      </c>
      <c r="AN259" s="954">
        <v>0</v>
      </c>
      <c r="AO259" s="954">
        <v>0</v>
      </c>
      <c r="AP259" s="956">
        <v>0</v>
      </c>
      <c r="AQ259" s="956">
        <v>0</v>
      </c>
      <c r="AR259" s="957">
        <v>0</v>
      </c>
    </row>
    <row r="260" spans="1:44" ht="30.6" hidden="1" customHeight="1" thickTop="1">
      <c r="A260" s="991">
        <v>9</v>
      </c>
      <c r="B260" s="954">
        <v>5.05</v>
      </c>
      <c r="C260" s="954">
        <v>5.0599999999999987</v>
      </c>
      <c r="D260" s="954">
        <v>5.07</v>
      </c>
      <c r="E260" s="954">
        <v>5.0900000000000007</v>
      </c>
      <c r="F260" s="954">
        <v>5.09</v>
      </c>
      <c r="G260" s="954">
        <v>5.1099999999999994</v>
      </c>
      <c r="H260" s="954">
        <v>5.1300000000000008</v>
      </c>
      <c r="I260" s="954">
        <v>5.1499999999999995</v>
      </c>
      <c r="J260" s="954">
        <v>5.16</v>
      </c>
      <c r="K260" s="954">
        <v>5.19</v>
      </c>
      <c r="L260" s="954">
        <v>5.2100000000000009</v>
      </c>
      <c r="M260" s="954">
        <v>5.2399999999999993</v>
      </c>
      <c r="N260" s="954">
        <v>5.28</v>
      </c>
      <c r="O260" s="954">
        <v>5.33</v>
      </c>
      <c r="P260" s="954">
        <v>5.3800000000000008</v>
      </c>
      <c r="Q260" s="954">
        <v>5.44</v>
      </c>
      <c r="R260" s="954">
        <v>5.5</v>
      </c>
      <c r="S260" s="954">
        <v>5.58</v>
      </c>
      <c r="T260" s="954">
        <v>5.6599999999999993</v>
      </c>
      <c r="U260" s="954">
        <v>5.75</v>
      </c>
      <c r="V260" s="954">
        <v>5.8600000000000012</v>
      </c>
      <c r="W260" s="954">
        <v>5.9600000000000009</v>
      </c>
      <c r="X260" s="954">
        <v>6.08</v>
      </c>
      <c r="Y260" s="954">
        <v>6.2099999999999991</v>
      </c>
      <c r="Z260" s="954">
        <v>6.35</v>
      </c>
      <c r="AA260" s="954">
        <v>6.5100000000000016</v>
      </c>
      <c r="AB260" s="954">
        <v>6.6800000000000015</v>
      </c>
      <c r="AC260" s="954">
        <v>6.8699999999999992</v>
      </c>
      <c r="AD260" s="954">
        <v>7.0800000000000018</v>
      </c>
      <c r="AE260" s="954">
        <v>7.3099999999999987</v>
      </c>
      <c r="AF260" s="954">
        <v>7.5799999999999983</v>
      </c>
      <c r="AG260" s="954">
        <v>7.8999999999999986</v>
      </c>
      <c r="AH260" s="954">
        <v>8.2500000000000036</v>
      </c>
      <c r="AI260" s="954">
        <v>8.639999999999997</v>
      </c>
      <c r="AJ260" s="954">
        <v>9.09</v>
      </c>
      <c r="AK260" s="954">
        <v>9.5999999999999943</v>
      </c>
      <c r="AL260" s="954">
        <v>10.190000000000005</v>
      </c>
      <c r="AM260" s="954">
        <v>0</v>
      </c>
      <c r="AN260" s="954">
        <v>0</v>
      </c>
      <c r="AO260" s="954">
        <v>0</v>
      </c>
      <c r="AP260" s="956">
        <v>0</v>
      </c>
      <c r="AQ260" s="956">
        <v>0</v>
      </c>
      <c r="AR260" s="957">
        <v>0</v>
      </c>
    </row>
    <row r="261" spans="1:44" ht="30.6" hidden="1" customHeight="1" thickTop="1">
      <c r="A261" s="991">
        <v>10</v>
      </c>
      <c r="B261" s="954">
        <v>5.5399999999999991</v>
      </c>
      <c r="C261" s="954">
        <v>5.5600000000000005</v>
      </c>
      <c r="D261" s="954">
        <v>5.57</v>
      </c>
      <c r="E261" s="954">
        <v>5.59</v>
      </c>
      <c r="F261" s="954">
        <v>5.6000000000000005</v>
      </c>
      <c r="G261" s="954">
        <v>5.6199999999999992</v>
      </c>
      <c r="H261" s="954">
        <v>5.6400000000000006</v>
      </c>
      <c r="I261" s="954">
        <v>5.66</v>
      </c>
      <c r="J261" s="954">
        <v>5.68</v>
      </c>
      <c r="K261" s="954">
        <v>5.7099999999999991</v>
      </c>
      <c r="L261" s="954">
        <v>5.7399999999999993</v>
      </c>
      <c r="M261" s="954">
        <v>5.78</v>
      </c>
      <c r="N261" s="954">
        <v>5.83</v>
      </c>
      <c r="O261" s="954">
        <v>5.8800000000000008</v>
      </c>
      <c r="P261" s="954">
        <v>5.9399999999999995</v>
      </c>
      <c r="Q261" s="954">
        <v>6.0100000000000007</v>
      </c>
      <c r="R261" s="954">
        <v>6.0900000000000007</v>
      </c>
      <c r="S261" s="954">
        <v>6.1700000000000008</v>
      </c>
      <c r="T261" s="954">
        <v>6.27</v>
      </c>
      <c r="U261" s="954">
        <v>6.3699999999999992</v>
      </c>
      <c r="V261" s="954">
        <v>6.49</v>
      </c>
      <c r="W261" s="954">
        <v>6.6199999999999992</v>
      </c>
      <c r="X261" s="954">
        <v>6.7600000000000016</v>
      </c>
      <c r="Y261" s="954">
        <v>6.9100000000000019</v>
      </c>
      <c r="Z261" s="954">
        <v>7.08</v>
      </c>
      <c r="AA261" s="954">
        <v>7.259999999999998</v>
      </c>
      <c r="AB261" s="954">
        <v>7.4599999999999973</v>
      </c>
      <c r="AC261" s="954">
        <v>7.68</v>
      </c>
      <c r="AD261" s="954">
        <v>7.93</v>
      </c>
      <c r="AE261" s="954">
        <v>8.2199999999999989</v>
      </c>
      <c r="AF261" s="954">
        <v>8.5399999999999991</v>
      </c>
      <c r="AG261" s="954">
        <v>8.9000000000000021</v>
      </c>
      <c r="AH261" s="954">
        <v>9.3199999999999967</v>
      </c>
      <c r="AI261" s="954">
        <v>9.7800000000000011</v>
      </c>
      <c r="AJ261" s="954">
        <v>10.32</v>
      </c>
      <c r="AK261" s="954">
        <v>10.920000000000002</v>
      </c>
      <c r="AL261" s="954">
        <v>0</v>
      </c>
      <c r="AM261" s="954">
        <v>0</v>
      </c>
      <c r="AN261" s="954">
        <v>0</v>
      </c>
      <c r="AO261" s="954">
        <v>0</v>
      </c>
      <c r="AP261" s="956">
        <v>0</v>
      </c>
      <c r="AQ261" s="956">
        <v>0</v>
      </c>
      <c r="AR261" s="957">
        <v>0</v>
      </c>
    </row>
    <row r="262" spans="1:44" ht="30.6" hidden="1" customHeight="1" thickTop="1">
      <c r="A262" s="991">
        <v>11</v>
      </c>
      <c r="B262" s="954">
        <v>6.0399999999999991</v>
      </c>
      <c r="C262" s="954">
        <v>6.06</v>
      </c>
      <c r="D262" s="954">
        <v>6.0699999999999994</v>
      </c>
      <c r="E262" s="954">
        <v>6.08</v>
      </c>
      <c r="F262" s="954">
        <v>6.1000000000000005</v>
      </c>
      <c r="G262" s="954">
        <v>6.1300000000000008</v>
      </c>
      <c r="H262" s="954">
        <v>6.1499999999999995</v>
      </c>
      <c r="I262" s="954">
        <v>6.1700000000000008</v>
      </c>
      <c r="J262" s="954">
        <v>6.1999999999999993</v>
      </c>
      <c r="K262" s="954">
        <v>6.2299999999999995</v>
      </c>
      <c r="L262" s="954">
        <v>6.2700000000000005</v>
      </c>
      <c r="M262" s="954">
        <v>6.3100000000000005</v>
      </c>
      <c r="N262" s="954">
        <v>6.37</v>
      </c>
      <c r="O262" s="954">
        <v>6.43</v>
      </c>
      <c r="P262" s="954">
        <v>6.5000000000000009</v>
      </c>
      <c r="Q262" s="954">
        <v>6.58</v>
      </c>
      <c r="R262" s="954">
        <v>6.67</v>
      </c>
      <c r="S262" s="954">
        <v>6.77</v>
      </c>
      <c r="T262" s="954">
        <v>6.879999999999999</v>
      </c>
      <c r="U262" s="954">
        <v>7.0000000000000018</v>
      </c>
      <c r="V262" s="954">
        <v>7.1400000000000006</v>
      </c>
      <c r="W262" s="954">
        <v>7.2900000000000009</v>
      </c>
      <c r="X262" s="954">
        <v>7.4400000000000013</v>
      </c>
      <c r="Y262" s="954">
        <v>7.6099999999999994</v>
      </c>
      <c r="Z262" s="954">
        <v>7.8000000000000007</v>
      </c>
      <c r="AA262" s="954">
        <v>8.02</v>
      </c>
      <c r="AB262" s="954">
        <v>8.25</v>
      </c>
      <c r="AC262" s="954">
        <v>8.5100000000000016</v>
      </c>
      <c r="AD262" s="954">
        <v>8.8000000000000007</v>
      </c>
      <c r="AE262" s="954">
        <v>9.14</v>
      </c>
      <c r="AF262" s="954">
        <v>9.509999999999998</v>
      </c>
      <c r="AG262" s="954">
        <v>9.9399999999999977</v>
      </c>
      <c r="AH262" s="954">
        <v>10.43</v>
      </c>
      <c r="AI262" s="954">
        <v>10.979999999999997</v>
      </c>
      <c r="AJ262" s="954">
        <v>11.61</v>
      </c>
      <c r="AK262" s="954">
        <v>0</v>
      </c>
      <c r="AL262" s="954">
        <v>0</v>
      </c>
      <c r="AM262" s="954">
        <v>0</v>
      </c>
      <c r="AN262" s="954">
        <v>0</v>
      </c>
      <c r="AO262" s="954">
        <v>0</v>
      </c>
      <c r="AP262" s="956">
        <v>0</v>
      </c>
      <c r="AQ262" s="956">
        <v>0</v>
      </c>
      <c r="AR262" s="957">
        <v>0</v>
      </c>
    </row>
    <row r="263" spans="1:44" ht="30.6" hidden="1" customHeight="1" thickTop="1">
      <c r="A263" s="991">
        <v>12</v>
      </c>
      <c r="B263" s="956">
        <v>6.5100000000000007</v>
      </c>
      <c r="C263" s="956">
        <v>6.5399999999999991</v>
      </c>
      <c r="D263" s="956">
        <v>6.55</v>
      </c>
      <c r="E263" s="956">
        <v>6.5600000000000005</v>
      </c>
      <c r="F263" s="956">
        <v>6.5900000000000007</v>
      </c>
      <c r="G263" s="956">
        <v>6.62</v>
      </c>
      <c r="H263" s="956">
        <v>6.64</v>
      </c>
      <c r="I263" s="956">
        <v>6.6700000000000008</v>
      </c>
      <c r="J263" s="956">
        <v>6.7</v>
      </c>
      <c r="K263" s="956">
        <v>6.7399999999999993</v>
      </c>
      <c r="L263" s="956">
        <v>6.7899999999999991</v>
      </c>
      <c r="M263" s="956">
        <v>6.839999999999999</v>
      </c>
      <c r="N263" s="954">
        <v>6.9</v>
      </c>
      <c r="O263" s="956">
        <v>6.9700000000000006</v>
      </c>
      <c r="P263" s="956">
        <v>7.0600000000000005</v>
      </c>
      <c r="Q263" s="956">
        <v>7.15</v>
      </c>
      <c r="R263" s="956">
        <v>7.2499999999999982</v>
      </c>
      <c r="S263" s="956">
        <v>7.370000000000001</v>
      </c>
      <c r="T263" s="956">
        <v>7.4899999999999984</v>
      </c>
      <c r="U263" s="956">
        <v>7.6400000000000006</v>
      </c>
      <c r="V263" s="956">
        <v>7.7899999999999991</v>
      </c>
      <c r="W263" s="956">
        <v>7.9599999999999991</v>
      </c>
      <c r="X263" s="956">
        <v>8.14</v>
      </c>
      <c r="Y263" s="956">
        <v>8.3299999999999983</v>
      </c>
      <c r="Z263" s="956">
        <v>8.5500000000000007</v>
      </c>
      <c r="AA263" s="956">
        <v>8.7999999999999972</v>
      </c>
      <c r="AB263" s="956">
        <v>9.07</v>
      </c>
      <c r="AC263" s="954">
        <v>9.3800000000000026</v>
      </c>
      <c r="AD263" s="954">
        <v>9.7199999999999989</v>
      </c>
      <c r="AE263" s="956">
        <v>10.100000000000001</v>
      </c>
      <c r="AF263" s="956">
        <v>10.54</v>
      </c>
      <c r="AG263" s="956">
        <v>11.040000000000006</v>
      </c>
      <c r="AH263" s="956">
        <v>11.600000000000001</v>
      </c>
      <c r="AI263" s="956">
        <v>12.25</v>
      </c>
      <c r="AJ263" s="956">
        <v>0</v>
      </c>
      <c r="AK263" s="956">
        <v>0</v>
      </c>
      <c r="AL263" s="956">
        <v>0</v>
      </c>
      <c r="AM263" s="956">
        <v>0</v>
      </c>
      <c r="AN263" s="956">
        <v>0</v>
      </c>
      <c r="AO263" s="956">
        <v>0</v>
      </c>
      <c r="AP263" s="956">
        <v>0</v>
      </c>
      <c r="AQ263" s="956">
        <v>0</v>
      </c>
      <c r="AR263" s="957">
        <v>0</v>
      </c>
    </row>
    <row r="264" spans="1:44" ht="30.6" hidden="1" customHeight="1" thickTop="1">
      <c r="A264" s="991">
        <v>13</v>
      </c>
      <c r="B264" s="956">
        <v>6.99</v>
      </c>
      <c r="C264" s="956">
        <v>7.0100000000000007</v>
      </c>
      <c r="D264" s="956">
        <v>7.03</v>
      </c>
      <c r="E264" s="956">
        <v>7.0500000000000007</v>
      </c>
      <c r="F264" s="956">
        <v>7.07</v>
      </c>
      <c r="G264" s="956">
        <v>7.1</v>
      </c>
      <c r="H264" s="956">
        <v>7.13</v>
      </c>
      <c r="I264" s="956">
        <v>7.16</v>
      </c>
      <c r="J264" s="956">
        <v>7.2</v>
      </c>
      <c r="K264" s="956">
        <v>7.25</v>
      </c>
      <c r="L264" s="956">
        <v>7.3000000000000007</v>
      </c>
      <c r="M264" s="956">
        <v>7.3699999999999992</v>
      </c>
      <c r="N264" s="954">
        <v>7.4399999999999995</v>
      </c>
      <c r="O264" s="956">
        <v>7.51</v>
      </c>
      <c r="P264" s="956">
        <v>7.5999999999999979</v>
      </c>
      <c r="Q264" s="956">
        <v>7.7199999999999989</v>
      </c>
      <c r="R264" s="956">
        <v>7.83</v>
      </c>
      <c r="S264" s="956">
        <v>7.9600000000000009</v>
      </c>
      <c r="T264" s="956">
        <v>8.11</v>
      </c>
      <c r="U264" s="956">
        <v>8.27</v>
      </c>
      <c r="V264" s="956">
        <v>8.4400000000000013</v>
      </c>
      <c r="W264" s="956">
        <v>8.6300000000000008</v>
      </c>
      <c r="X264" s="956">
        <v>8.8299999999999983</v>
      </c>
      <c r="Y264" s="956">
        <v>9.07</v>
      </c>
      <c r="Z264" s="956">
        <v>9.32</v>
      </c>
      <c r="AA264" s="956">
        <v>9.6000000000000014</v>
      </c>
      <c r="AB264" s="956">
        <v>9.9099999999999966</v>
      </c>
      <c r="AC264" s="954">
        <v>10.27</v>
      </c>
      <c r="AD264" s="954">
        <v>10.66</v>
      </c>
      <c r="AE264" s="956">
        <v>11.100000000000001</v>
      </c>
      <c r="AF264" s="956">
        <v>11.620000000000005</v>
      </c>
      <c r="AG264" s="956">
        <v>12.189999999999998</v>
      </c>
      <c r="AH264" s="956">
        <v>12.850000000000001</v>
      </c>
      <c r="AI264" s="956">
        <v>0</v>
      </c>
      <c r="AJ264" s="956">
        <v>0</v>
      </c>
      <c r="AK264" s="956">
        <v>0</v>
      </c>
      <c r="AL264" s="956">
        <v>0</v>
      </c>
      <c r="AM264" s="956">
        <v>0</v>
      </c>
      <c r="AN264" s="956">
        <v>0</v>
      </c>
      <c r="AO264" s="956">
        <v>0</v>
      </c>
      <c r="AP264" s="956">
        <v>0</v>
      </c>
      <c r="AQ264" s="956">
        <v>0</v>
      </c>
      <c r="AR264" s="957">
        <v>0</v>
      </c>
    </row>
    <row r="265" spans="1:44" ht="30.6" hidden="1" customHeight="1" thickTop="1">
      <c r="A265" s="991">
        <v>14</v>
      </c>
      <c r="B265" s="956">
        <v>7.4399999999999995</v>
      </c>
      <c r="C265" s="956">
        <v>7.4599999999999991</v>
      </c>
      <c r="D265" s="956">
        <v>7.5000000000000009</v>
      </c>
      <c r="E265" s="956">
        <v>7.5100000000000007</v>
      </c>
      <c r="F265" s="956">
        <v>7.54</v>
      </c>
      <c r="G265" s="956">
        <v>7.58</v>
      </c>
      <c r="H265" s="956">
        <v>7.6099999999999994</v>
      </c>
      <c r="I265" s="956">
        <v>7.65</v>
      </c>
      <c r="J265" s="956">
        <v>7.7</v>
      </c>
      <c r="K265" s="956">
        <v>7.75</v>
      </c>
      <c r="L265" s="956">
        <v>7.8100000000000005</v>
      </c>
      <c r="M265" s="956">
        <v>7.8800000000000026</v>
      </c>
      <c r="N265" s="954">
        <v>7.9600000000000009</v>
      </c>
      <c r="O265" s="956">
        <v>8.0600000000000023</v>
      </c>
      <c r="P265" s="956">
        <v>8.1699999999999982</v>
      </c>
      <c r="Q265" s="956">
        <v>8.2900000000000009</v>
      </c>
      <c r="R265" s="956">
        <v>8.4300000000000015</v>
      </c>
      <c r="S265" s="956">
        <v>8.5699999999999985</v>
      </c>
      <c r="T265" s="956">
        <v>8.73</v>
      </c>
      <c r="U265" s="956">
        <v>8.91</v>
      </c>
      <c r="V265" s="956">
        <v>9.11</v>
      </c>
      <c r="W265" s="956">
        <v>9.32</v>
      </c>
      <c r="X265" s="956">
        <v>9.5500000000000007</v>
      </c>
      <c r="Y265" s="956">
        <v>9.82</v>
      </c>
      <c r="Z265" s="956">
        <v>10.100000000000001</v>
      </c>
      <c r="AA265" s="956">
        <v>10.430000000000003</v>
      </c>
      <c r="AB265" s="956">
        <v>10.79</v>
      </c>
      <c r="AC265" s="954">
        <v>11.189999999999998</v>
      </c>
      <c r="AD265" s="954">
        <v>11.64</v>
      </c>
      <c r="AE265" s="956">
        <v>12.159999999999997</v>
      </c>
      <c r="AF265" s="956">
        <v>12.75</v>
      </c>
      <c r="AG265" s="956">
        <v>13.410000000000004</v>
      </c>
      <c r="AH265" s="956">
        <v>0</v>
      </c>
      <c r="AI265" s="956">
        <v>0</v>
      </c>
      <c r="AJ265" s="956">
        <v>0</v>
      </c>
      <c r="AK265" s="956">
        <v>0</v>
      </c>
      <c r="AL265" s="956">
        <v>0</v>
      </c>
      <c r="AM265" s="956">
        <v>0</v>
      </c>
      <c r="AN265" s="956">
        <v>0</v>
      </c>
      <c r="AO265" s="956">
        <v>0</v>
      </c>
      <c r="AP265" s="956">
        <v>0</v>
      </c>
      <c r="AQ265" s="956">
        <v>0</v>
      </c>
      <c r="AR265" s="957">
        <v>0</v>
      </c>
    </row>
    <row r="266" spans="1:44" ht="30.6" hidden="1" customHeight="1" thickTop="1">
      <c r="A266" s="991">
        <v>15</v>
      </c>
      <c r="B266" s="954">
        <v>7.8900000000000006</v>
      </c>
      <c r="C266" s="954">
        <v>7.93</v>
      </c>
      <c r="D266" s="954">
        <v>7.9499999999999993</v>
      </c>
      <c r="E266" s="954">
        <v>7.9799999999999995</v>
      </c>
      <c r="F266" s="954">
        <v>8.01</v>
      </c>
      <c r="G266" s="954">
        <v>8.0500000000000007</v>
      </c>
      <c r="H266" s="954">
        <v>8.09</v>
      </c>
      <c r="I266" s="954">
        <v>8.129999999999999</v>
      </c>
      <c r="J266" s="954">
        <v>8.1899999999999977</v>
      </c>
      <c r="K266" s="954">
        <v>8.25</v>
      </c>
      <c r="L266" s="954">
        <v>8.3200000000000021</v>
      </c>
      <c r="M266" s="954">
        <v>8.4099999999999984</v>
      </c>
      <c r="N266" s="954">
        <v>8.4999999999999982</v>
      </c>
      <c r="O266" s="954">
        <v>8.6100000000000012</v>
      </c>
      <c r="P266" s="954">
        <v>8.7199999999999989</v>
      </c>
      <c r="Q266" s="954">
        <v>8.870000000000001</v>
      </c>
      <c r="R266" s="954">
        <v>9</v>
      </c>
      <c r="S266" s="954">
        <v>9.17</v>
      </c>
      <c r="T266" s="954">
        <v>9.3600000000000012</v>
      </c>
      <c r="U266" s="954">
        <v>9.5600000000000023</v>
      </c>
      <c r="V266" s="954">
        <v>9.7800000000000011</v>
      </c>
      <c r="W266" s="954">
        <v>10.02</v>
      </c>
      <c r="X266" s="954">
        <v>10.290000000000003</v>
      </c>
      <c r="Y266" s="954">
        <v>10.589999999999996</v>
      </c>
      <c r="Z266" s="954">
        <v>10.910000000000004</v>
      </c>
      <c r="AA266" s="954">
        <v>11.290000000000003</v>
      </c>
      <c r="AB266" s="954">
        <v>11.7</v>
      </c>
      <c r="AC266" s="954">
        <v>12.160000000000004</v>
      </c>
      <c r="AD266" s="954">
        <v>12.670000000000002</v>
      </c>
      <c r="AE266" s="954">
        <v>13.270000000000003</v>
      </c>
      <c r="AF266" s="954">
        <v>13.939999999999998</v>
      </c>
      <c r="AG266" s="954">
        <v>0</v>
      </c>
      <c r="AH266" s="954">
        <v>0</v>
      </c>
      <c r="AI266" s="954">
        <v>0</v>
      </c>
      <c r="AJ266" s="954">
        <v>0</v>
      </c>
      <c r="AK266" s="954">
        <v>0</v>
      </c>
      <c r="AL266" s="954">
        <v>0</v>
      </c>
      <c r="AM266" s="954">
        <v>0</v>
      </c>
      <c r="AN266" s="954">
        <v>0</v>
      </c>
      <c r="AO266" s="954">
        <v>0</v>
      </c>
      <c r="AP266" s="956">
        <v>0</v>
      </c>
      <c r="AQ266" s="956">
        <v>0</v>
      </c>
      <c r="AR266" s="957">
        <v>0</v>
      </c>
    </row>
    <row r="267" spans="1:44" ht="30.6" hidden="1" customHeight="1" thickTop="1">
      <c r="A267" s="991">
        <v>16</v>
      </c>
      <c r="B267" s="954">
        <v>8.34</v>
      </c>
      <c r="C267" s="954">
        <v>8.370000000000001</v>
      </c>
      <c r="D267" s="954">
        <v>8.4000000000000021</v>
      </c>
      <c r="E267" s="954">
        <v>8.43</v>
      </c>
      <c r="F267" s="954">
        <v>8.4700000000000006</v>
      </c>
      <c r="G267" s="954">
        <v>8.52</v>
      </c>
      <c r="H267" s="954">
        <v>8.5599999999999987</v>
      </c>
      <c r="I267" s="954">
        <v>8.620000000000001</v>
      </c>
      <c r="J267" s="954">
        <v>8.68</v>
      </c>
      <c r="K267" s="954">
        <v>8.7499999999999982</v>
      </c>
      <c r="L267" s="954">
        <v>8.83</v>
      </c>
      <c r="M267" s="954">
        <v>8.93</v>
      </c>
      <c r="N267" s="954">
        <v>9.02</v>
      </c>
      <c r="O267" s="954">
        <v>9.1499999999999986</v>
      </c>
      <c r="P267" s="954">
        <v>9.2799999999999994</v>
      </c>
      <c r="Q267" s="954">
        <v>9.4400000000000013</v>
      </c>
      <c r="R267" s="954">
        <v>9.6</v>
      </c>
      <c r="S267" s="954">
        <v>9.7900000000000027</v>
      </c>
      <c r="T267" s="954">
        <v>10</v>
      </c>
      <c r="U267" s="954">
        <v>10.219999999999999</v>
      </c>
      <c r="V267" s="954">
        <v>10.46</v>
      </c>
      <c r="W267" s="954">
        <v>10.739999999999998</v>
      </c>
      <c r="X267" s="954">
        <v>11.030000000000005</v>
      </c>
      <c r="Y267" s="954">
        <v>11.370000000000001</v>
      </c>
      <c r="Z267" s="954">
        <v>11.75</v>
      </c>
      <c r="AA267" s="954">
        <v>12.169999999999998</v>
      </c>
      <c r="AB267" s="954">
        <v>12.64</v>
      </c>
      <c r="AC267" s="954">
        <v>13.18</v>
      </c>
      <c r="AD267" s="954">
        <v>13.769999999999996</v>
      </c>
      <c r="AE267" s="954">
        <v>14.439999999999998</v>
      </c>
      <c r="AF267" s="954">
        <v>0</v>
      </c>
      <c r="AG267" s="954">
        <v>0</v>
      </c>
      <c r="AH267" s="954">
        <v>0</v>
      </c>
      <c r="AI267" s="954">
        <v>0</v>
      </c>
      <c r="AJ267" s="954">
        <v>0</v>
      </c>
      <c r="AK267" s="954">
        <v>0</v>
      </c>
      <c r="AL267" s="954">
        <v>0</v>
      </c>
      <c r="AM267" s="954">
        <v>0</v>
      </c>
      <c r="AN267" s="954">
        <v>0</v>
      </c>
      <c r="AO267" s="954">
        <v>0</v>
      </c>
      <c r="AP267" s="956">
        <v>0</v>
      </c>
      <c r="AQ267" s="956">
        <v>0</v>
      </c>
      <c r="AR267" s="957">
        <v>0</v>
      </c>
    </row>
    <row r="268" spans="1:44" ht="30.6" hidden="1" customHeight="1" thickTop="1">
      <c r="A268" s="991">
        <v>17</v>
      </c>
      <c r="B268" s="954">
        <v>8.7800000000000011</v>
      </c>
      <c r="C268" s="954">
        <v>8.8099999999999987</v>
      </c>
      <c r="D268" s="954">
        <v>8.8500000000000014</v>
      </c>
      <c r="E268" s="954">
        <v>8.8800000000000026</v>
      </c>
      <c r="F268" s="954">
        <v>8.9199999999999982</v>
      </c>
      <c r="G268" s="954">
        <v>8.9700000000000006</v>
      </c>
      <c r="H268" s="954">
        <v>9.02</v>
      </c>
      <c r="I268" s="954">
        <v>9.09</v>
      </c>
      <c r="J268" s="954">
        <v>9.16</v>
      </c>
      <c r="K268" s="954">
        <v>9.24</v>
      </c>
      <c r="L268" s="954">
        <v>9.33</v>
      </c>
      <c r="M268" s="954">
        <v>9.4500000000000011</v>
      </c>
      <c r="N268" s="954">
        <v>9.5600000000000023</v>
      </c>
      <c r="O268" s="954">
        <v>9.69</v>
      </c>
      <c r="P268" s="954">
        <v>9.85</v>
      </c>
      <c r="Q268" s="954">
        <v>10.02</v>
      </c>
      <c r="R268" s="954">
        <v>10.210000000000001</v>
      </c>
      <c r="S268" s="954">
        <v>10.420000000000002</v>
      </c>
      <c r="T268" s="954">
        <v>10.64</v>
      </c>
      <c r="U268" s="954">
        <v>10.89</v>
      </c>
      <c r="V268" s="954">
        <v>11.170000000000002</v>
      </c>
      <c r="W268" s="954">
        <v>11.48</v>
      </c>
      <c r="X268" s="954">
        <v>11.820000000000004</v>
      </c>
      <c r="Y268" s="954">
        <v>12.209999999999997</v>
      </c>
      <c r="Z268" s="954">
        <v>12.620000000000005</v>
      </c>
      <c r="AA268" s="954">
        <v>13.100000000000001</v>
      </c>
      <c r="AB268" s="954">
        <v>13.629999999999995</v>
      </c>
      <c r="AC268" s="954">
        <v>14.239999999999995</v>
      </c>
      <c r="AD268" s="954">
        <v>14.920000000000002</v>
      </c>
      <c r="AE268" s="954">
        <v>0</v>
      </c>
      <c r="AF268" s="954">
        <v>0</v>
      </c>
      <c r="AG268" s="954">
        <v>0</v>
      </c>
      <c r="AH268" s="954">
        <v>0</v>
      </c>
      <c r="AI268" s="954">
        <v>0</v>
      </c>
      <c r="AJ268" s="954">
        <v>0</v>
      </c>
      <c r="AK268" s="954">
        <v>0</v>
      </c>
      <c r="AL268" s="954">
        <v>0</v>
      </c>
      <c r="AM268" s="954">
        <v>0</v>
      </c>
      <c r="AN268" s="954">
        <v>0</v>
      </c>
      <c r="AO268" s="954">
        <v>0</v>
      </c>
      <c r="AP268" s="956">
        <v>0</v>
      </c>
      <c r="AQ268" s="956">
        <v>0</v>
      </c>
      <c r="AR268" s="957">
        <v>0</v>
      </c>
    </row>
    <row r="269" spans="1:44" ht="30.6" hidden="1" customHeight="1" thickTop="1">
      <c r="A269" s="991">
        <v>18</v>
      </c>
      <c r="B269" s="954">
        <v>9.1999999999999993</v>
      </c>
      <c r="C269" s="954">
        <v>9.25</v>
      </c>
      <c r="D269" s="954">
        <v>9.2899999999999991</v>
      </c>
      <c r="E269" s="954">
        <v>9.3300000000000018</v>
      </c>
      <c r="F269" s="954">
        <v>9.3800000000000008</v>
      </c>
      <c r="G269" s="954">
        <v>9.43</v>
      </c>
      <c r="H269" s="954">
        <v>9.49</v>
      </c>
      <c r="I269" s="954">
        <v>9.57</v>
      </c>
      <c r="J269" s="954">
        <v>9.65</v>
      </c>
      <c r="K269" s="954">
        <v>9.74</v>
      </c>
      <c r="L269" s="954">
        <v>9.8500000000000014</v>
      </c>
      <c r="M269" s="954">
        <v>9.9700000000000006</v>
      </c>
      <c r="N269" s="954">
        <v>10.1</v>
      </c>
      <c r="O269" s="954">
        <v>10.24</v>
      </c>
      <c r="P269" s="954">
        <v>10.419999999999998</v>
      </c>
      <c r="Q269" s="954">
        <v>10.61</v>
      </c>
      <c r="R269" s="954">
        <v>10.809999999999999</v>
      </c>
      <c r="S269" s="954">
        <v>11.040000000000003</v>
      </c>
      <c r="T269" s="954">
        <v>11.299999999999997</v>
      </c>
      <c r="U269" s="954">
        <v>11.579999999999998</v>
      </c>
      <c r="V269" s="954">
        <v>11.89</v>
      </c>
      <c r="W269" s="954">
        <v>12.240000000000002</v>
      </c>
      <c r="X269" s="954">
        <v>12.629999999999995</v>
      </c>
      <c r="Y269" s="954">
        <v>13.060000000000002</v>
      </c>
      <c r="Z269" s="954">
        <v>13.54</v>
      </c>
      <c r="AA269" s="954">
        <v>14.079999999999998</v>
      </c>
      <c r="AB269" s="954">
        <v>14.68</v>
      </c>
      <c r="AC269" s="954">
        <v>15.369999999999997</v>
      </c>
      <c r="AD269" s="954">
        <v>0</v>
      </c>
      <c r="AE269" s="954">
        <v>0</v>
      </c>
      <c r="AF269" s="954">
        <v>0</v>
      </c>
      <c r="AG269" s="954">
        <v>0</v>
      </c>
      <c r="AH269" s="954">
        <v>0</v>
      </c>
      <c r="AI269" s="954">
        <v>0</v>
      </c>
      <c r="AJ269" s="954">
        <v>0</v>
      </c>
      <c r="AK269" s="954">
        <v>0</v>
      </c>
      <c r="AL269" s="954">
        <v>0</v>
      </c>
      <c r="AM269" s="954">
        <v>0</v>
      </c>
      <c r="AN269" s="954">
        <v>0</v>
      </c>
      <c r="AO269" s="954">
        <v>0</v>
      </c>
      <c r="AP269" s="956">
        <v>0</v>
      </c>
      <c r="AQ269" s="956">
        <v>0</v>
      </c>
      <c r="AR269" s="957">
        <v>0</v>
      </c>
    </row>
    <row r="270" spans="1:44" ht="30.6" hidden="1" customHeight="1" thickTop="1">
      <c r="A270" s="991">
        <v>19</v>
      </c>
      <c r="B270" s="954">
        <v>9.6300000000000008</v>
      </c>
      <c r="C270" s="954">
        <v>9.6800000000000015</v>
      </c>
      <c r="D270" s="954">
        <v>9.7200000000000006</v>
      </c>
      <c r="E270" s="954">
        <v>9.77</v>
      </c>
      <c r="F270" s="954">
        <v>9.8199999999999985</v>
      </c>
      <c r="G270" s="954">
        <v>9.89</v>
      </c>
      <c r="H270" s="954">
        <v>9.9599999999999991</v>
      </c>
      <c r="I270" s="954">
        <v>10.029999999999999</v>
      </c>
      <c r="J270" s="954">
        <v>10.130000000000003</v>
      </c>
      <c r="K270" s="954">
        <v>10.23</v>
      </c>
      <c r="L270" s="954">
        <v>10.35</v>
      </c>
      <c r="M270" s="954">
        <v>10.489999999999998</v>
      </c>
      <c r="N270" s="954">
        <v>10.639999999999999</v>
      </c>
      <c r="O270" s="954">
        <v>10.799999999999999</v>
      </c>
      <c r="P270" s="954">
        <v>10.989999999999998</v>
      </c>
      <c r="Q270" s="954">
        <v>11.2</v>
      </c>
      <c r="R270" s="954">
        <v>11.43</v>
      </c>
      <c r="S270" s="954">
        <v>11.689999999999998</v>
      </c>
      <c r="T270" s="954">
        <v>11.970000000000002</v>
      </c>
      <c r="U270" s="954">
        <v>12.289999999999996</v>
      </c>
      <c r="V270" s="954">
        <v>12.649999999999999</v>
      </c>
      <c r="W270" s="954">
        <v>13.030000000000001</v>
      </c>
      <c r="X270" s="954">
        <v>13.46</v>
      </c>
      <c r="Y270" s="954">
        <v>13.950000000000003</v>
      </c>
      <c r="Z270" s="954">
        <v>14.489999999999995</v>
      </c>
      <c r="AA270" s="954">
        <v>15.089999999999996</v>
      </c>
      <c r="AB270" s="954">
        <v>15.789999999999992</v>
      </c>
      <c r="AC270" s="954">
        <v>0</v>
      </c>
      <c r="AD270" s="954">
        <v>0</v>
      </c>
      <c r="AE270" s="954">
        <v>0</v>
      </c>
      <c r="AF270" s="954">
        <v>0</v>
      </c>
      <c r="AG270" s="954">
        <v>0</v>
      </c>
      <c r="AH270" s="954">
        <v>0</v>
      </c>
      <c r="AI270" s="954">
        <v>0</v>
      </c>
      <c r="AJ270" s="954">
        <v>0</v>
      </c>
      <c r="AK270" s="954">
        <v>0</v>
      </c>
      <c r="AL270" s="954">
        <v>0</v>
      </c>
      <c r="AM270" s="954">
        <v>0</v>
      </c>
      <c r="AN270" s="954">
        <v>0</v>
      </c>
      <c r="AO270" s="954">
        <v>0</v>
      </c>
      <c r="AP270" s="956">
        <v>0</v>
      </c>
      <c r="AQ270" s="956">
        <v>0</v>
      </c>
      <c r="AR270" s="957">
        <v>0</v>
      </c>
    </row>
    <row r="271" spans="1:44" ht="30.6" hidden="1" customHeight="1" thickTop="1">
      <c r="A271" s="991">
        <v>20</v>
      </c>
      <c r="B271" s="954">
        <v>10.059999999999999</v>
      </c>
      <c r="C271" s="954">
        <v>10.099999999999998</v>
      </c>
      <c r="D271" s="954">
        <v>10.150000000000002</v>
      </c>
      <c r="E271" s="954">
        <v>10.209999999999999</v>
      </c>
      <c r="F271" s="954">
        <v>10.269999999999998</v>
      </c>
      <c r="G271" s="954">
        <v>10.34</v>
      </c>
      <c r="H271" s="954">
        <v>10.420000000000002</v>
      </c>
      <c r="I271" s="954">
        <v>10.509999999999998</v>
      </c>
      <c r="J271" s="954">
        <v>10.61</v>
      </c>
      <c r="K271" s="954">
        <v>10.73</v>
      </c>
      <c r="L271" s="954">
        <v>10.860000000000001</v>
      </c>
      <c r="M271" s="954">
        <v>11.010000000000002</v>
      </c>
      <c r="N271" s="954">
        <v>11.18</v>
      </c>
      <c r="O271" s="954">
        <v>11.360000000000003</v>
      </c>
      <c r="P271" s="954">
        <v>11.57</v>
      </c>
      <c r="Q271" s="954">
        <v>11.809999999999999</v>
      </c>
      <c r="R271" s="954">
        <v>12.060000000000002</v>
      </c>
      <c r="S271" s="954">
        <v>12.34</v>
      </c>
      <c r="T271" s="954">
        <v>12.66</v>
      </c>
      <c r="U271" s="954">
        <v>13.019999999999996</v>
      </c>
      <c r="V271" s="954">
        <v>13.410000000000004</v>
      </c>
      <c r="W271" s="954">
        <v>13.850000000000001</v>
      </c>
      <c r="X271" s="954">
        <v>14.340000000000003</v>
      </c>
      <c r="Y271" s="954">
        <v>14.880000000000003</v>
      </c>
      <c r="Z271" s="954">
        <v>15.490000000000002</v>
      </c>
      <c r="AA271" s="954">
        <v>16.18</v>
      </c>
      <c r="AB271" s="954">
        <v>0</v>
      </c>
      <c r="AC271" s="954">
        <v>0</v>
      </c>
      <c r="AD271" s="954">
        <v>0</v>
      </c>
      <c r="AE271" s="954">
        <v>0</v>
      </c>
      <c r="AF271" s="954">
        <v>0</v>
      </c>
      <c r="AG271" s="954">
        <v>0</v>
      </c>
      <c r="AH271" s="954">
        <v>0</v>
      </c>
      <c r="AI271" s="954">
        <v>0</v>
      </c>
      <c r="AJ271" s="954">
        <v>0</v>
      </c>
      <c r="AK271" s="954">
        <v>0</v>
      </c>
      <c r="AL271" s="954">
        <v>0</v>
      </c>
      <c r="AM271" s="954">
        <v>0</v>
      </c>
      <c r="AN271" s="954">
        <v>0</v>
      </c>
      <c r="AO271" s="954">
        <v>0</v>
      </c>
      <c r="AP271" s="956">
        <v>0</v>
      </c>
      <c r="AQ271" s="956">
        <v>0</v>
      </c>
      <c r="AR271" s="957">
        <v>0</v>
      </c>
    </row>
    <row r="272" spans="1:44" ht="30.6" hidden="1" customHeight="1" thickTop="1">
      <c r="A272" s="991">
        <v>21</v>
      </c>
      <c r="B272" s="954">
        <v>10.47</v>
      </c>
      <c r="C272" s="954">
        <v>10.520000000000001</v>
      </c>
      <c r="D272" s="954">
        <v>10.58</v>
      </c>
      <c r="E272" s="954">
        <v>10.64</v>
      </c>
      <c r="F272" s="954">
        <v>10.719999999999999</v>
      </c>
      <c r="G272" s="954">
        <v>10.799999999999999</v>
      </c>
      <c r="H272" s="954">
        <v>10.870000000000001</v>
      </c>
      <c r="I272" s="954">
        <v>10.979999999999999</v>
      </c>
      <c r="J272" s="954">
        <v>11.09</v>
      </c>
      <c r="K272" s="954">
        <v>11.23</v>
      </c>
      <c r="L272" s="954">
        <v>11.38</v>
      </c>
      <c r="M272" s="954">
        <v>11.540000000000003</v>
      </c>
      <c r="N272" s="954">
        <v>11.719999999999999</v>
      </c>
      <c r="O272" s="954">
        <v>11.93</v>
      </c>
      <c r="P272" s="954">
        <v>12.159999999999997</v>
      </c>
      <c r="Q272" s="954">
        <v>12.419999999999998</v>
      </c>
      <c r="R272" s="954">
        <v>12.7</v>
      </c>
      <c r="S272" s="954">
        <v>13.020000000000003</v>
      </c>
      <c r="T272" s="954">
        <v>13.379999999999999</v>
      </c>
      <c r="U272" s="954">
        <v>13.780000000000001</v>
      </c>
      <c r="V272" s="954">
        <v>14.219999999999999</v>
      </c>
      <c r="W272" s="954">
        <v>14.709999999999994</v>
      </c>
      <c r="X272" s="954">
        <v>15.260000000000005</v>
      </c>
      <c r="Y272" s="954">
        <v>15.870000000000005</v>
      </c>
      <c r="Z272" s="954">
        <v>16.560000000000002</v>
      </c>
      <c r="AA272" s="954">
        <v>0</v>
      </c>
      <c r="AB272" s="954">
        <v>0</v>
      </c>
      <c r="AC272" s="954">
        <v>0</v>
      </c>
      <c r="AD272" s="954">
        <v>0</v>
      </c>
      <c r="AE272" s="954">
        <v>0</v>
      </c>
      <c r="AF272" s="954">
        <v>0</v>
      </c>
      <c r="AG272" s="954">
        <v>0</v>
      </c>
      <c r="AH272" s="954">
        <v>0</v>
      </c>
      <c r="AI272" s="954">
        <v>0</v>
      </c>
      <c r="AJ272" s="954">
        <v>0</v>
      </c>
      <c r="AK272" s="954">
        <v>0</v>
      </c>
      <c r="AL272" s="954">
        <v>0</v>
      </c>
      <c r="AM272" s="954">
        <v>0</v>
      </c>
      <c r="AN272" s="954">
        <v>0</v>
      </c>
      <c r="AO272" s="954">
        <v>0</v>
      </c>
      <c r="AP272" s="956">
        <v>0</v>
      </c>
      <c r="AQ272" s="956">
        <v>0</v>
      </c>
      <c r="AR272" s="957">
        <v>0</v>
      </c>
    </row>
    <row r="273" spans="1:44" ht="30.6" hidden="1" customHeight="1" thickTop="1">
      <c r="A273" s="991">
        <v>22</v>
      </c>
      <c r="B273" s="954">
        <v>10.88</v>
      </c>
      <c r="C273" s="954">
        <v>10.94</v>
      </c>
      <c r="D273" s="954">
        <v>10.999999999999998</v>
      </c>
      <c r="E273" s="954">
        <v>11.07</v>
      </c>
      <c r="F273" s="954">
        <v>11.159999999999998</v>
      </c>
      <c r="G273" s="954">
        <v>11.24</v>
      </c>
      <c r="H273" s="954">
        <v>11.339999999999998</v>
      </c>
      <c r="I273" s="954">
        <v>11.46</v>
      </c>
      <c r="J273" s="954">
        <v>11.590000000000002</v>
      </c>
      <c r="K273" s="954">
        <v>11.73</v>
      </c>
      <c r="L273" s="954">
        <v>11.900000000000002</v>
      </c>
      <c r="M273" s="954">
        <v>12.080000000000002</v>
      </c>
      <c r="N273" s="954">
        <v>12.280000000000001</v>
      </c>
      <c r="O273" s="954">
        <v>12.509999999999998</v>
      </c>
      <c r="P273" s="954">
        <v>12.769999999999996</v>
      </c>
      <c r="Q273" s="954">
        <v>13.059999999999999</v>
      </c>
      <c r="R273" s="954">
        <v>13.369999999999997</v>
      </c>
      <c r="S273" s="954">
        <v>13.729999999999997</v>
      </c>
      <c r="T273" s="954">
        <v>14.130000000000003</v>
      </c>
      <c r="U273" s="954">
        <v>14.57</v>
      </c>
      <c r="V273" s="954">
        <v>15.049999999999997</v>
      </c>
      <c r="W273" s="954">
        <v>15.610000000000007</v>
      </c>
      <c r="X273" s="954">
        <v>16.220000000000006</v>
      </c>
      <c r="Y273" s="954">
        <v>16.909999999999997</v>
      </c>
      <c r="Z273" s="954">
        <v>0</v>
      </c>
      <c r="AA273" s="954">
        <v>0</v>
      </c>
      <c r="AB273" s="954">
        <v>0</v>
      </c>
      <c r="AC273" s="954">
        <v>0</v>
      </c>
      <c r="AD273" s="954">
        <v>0</v>
      </c>
      <c r="AE273" s="954">
        <v>0</v>
      </c>
      <c r="AF273" s="954">
        <v>0</v>
      </c>
      <c r="AG273" s="954">
        <v>0</v>
      </c>
      <c r="AH273" s="954">
        <v>0</v>
      </c>
      <c r="AI273" s="954">
        <v>0</v>
      </c>
      <c r="AJ273" s="954">
        <v>0</v>
      </c>
      <c r="AK273" s="954">
        <v>0</v>
      </c>
      <c r="AL273" s="954">
        <v>0</v>
      </c>
      <c r="AM273" s="954">
        <v>0</v>
      </c>
      <c r="AN273" s="954">
        <v>0</v>
      </c>
      <c r="AO273" s="954">
        <v>0</v>
      </c>
      <c r="AP273" s="956">
        <v>0</v>
      </c>
      <c r="AQ273" s="956">
        <v>0</v>
      </c>
      <c r="AR273" s="957">
        <v>0</v>
      </c>
    </row>
    <row r="274" spans="1:44" ht="30.6" hidden="1" customHeight="1" thickTop="1">
      <c r="A274" s="991">
        <v>23</v>
      </c>
      <c r="B274" s="954">
        <v>11.28</v>
      </c>
      <c r="C274" s="954">
        <v>11.35</v>
      </c>
      <c r="D274" s="954">
        <v>11.42</v>
      </c>
      <c r="E274" s="954">
        <v>11.489999999999998</v>
      </c>
      <c r="F274" s="954">
        <v>11.589999999999998</v>
      </c>
      <c r="G274" s="954">
        <v>11.690000000000001</v>
      </c>
      <c r="H274" s="954">
        <v>11.81</v>
      </c>
      <c r="I274" s="954">
        <v>11.93</v>
      </c>
      <c r="J274" s="954">
        <v>12.079999999999998</v>
      </c>
      <c r="K274" s="954">
        <v>12.239999999999998</v>
      </c>
      <c r="L274" s="954">
        <v>12.419999999999998</v>
      </c>
      <c r="M274" s="954">
        <v>12.620000000000001</v>
      </c>
      <c r="N274" s="954">
        <v>12.850000000000001</v>
      </c>
      <c r="O274" s="954">
        <v>13.100000000000001</v>
      </c>
      <c r="P274" s="954">
        <v>13.389999999999997</v>
      </c>
      <c r="Q274" s="954">
        <v>13.7</v>
      </c>
      <c r="R274" s="954">
        <v>14.05</v>
      </c>
      <c r="S274" s="954">
        <v>14.459999999999997</v>
      </c>
      <c r="T274" s="954">
        <v>14.89</v>
      </c>
      <c r="U274" s="954">
        <v>15.39</v>
      </c>
      <c r="V274" s="954">
        <v>15.939999999999998</v>
      </c>
      <c r="W274" s="954">
        <v>16.550000000000004</v>
      </c>
      <c r="X274" s="954">
        <v>17.240000000000002</v>
      </c>
      <c r="Y274" s="954">
        <v>0</v>
      </c>
      <c r="Z274" s="954">
        <v>0</v>
      </c>
      <c r="AA274" s="954">
        <v>0</v>
      </c>
      <c r="AB274" s="954">
        <v>0</v>
      </c>
      <c r="AC274" s="954">
        <v>0</v>
      </c>
      <c r="AD274" s="954">
        <v>0</v>
      </c>
      <c r="AE274" s="954">
        <v>0</v>
      </c>
      <c r="AF274" s="954">
        <v>0</v>
      </c>
      <c r="AG274" s="954">
        <v>0</v>
      </c>
      <c r="AH274" s="954">
        <v>0</v>
      </c>
      <c r="AI274" s="954">
        <v>0</v>
      </c>
      <c r="AJ274" s="954">
        <v>0</v>
      </c>
      <c r="AK274" s="954">
        <v>0</v>
      </c>
      <c r="AL274" s="954">
        <v>0</v>
      </c>
      <c r="AM274" s="954">
        <v>0</v>
      </c>
      <c r="AN274" s="954">
        <v>0</v>
      </c>
      <c r="AO274" s="954">
        <v>0</v>
      </c>
      <c r="AP274" s="956">
        <v>0</v>
      </c>
      <c r="AQ274" s="956">
        <v>0</v>
      </c>
      <c r="AR274" s="957">
        <v>0</v>
      </c>
    </row>
    <row r="275" spans="1:44" ht="30.6" hidden="1" customHeight="1" thickTop="1">
      <c r="A275" s="991">
        <v>24</v>
      </c>
      <c r="B275" s="954">
        <v>11.690000000000001</v>
      </c>
      <c r="C275" s="954">
        <v>11.76</v>
      </c>
      <c r="D275" s="954">
        <v>11.840000000000002</v>
      </c>
      <c r="E275" s="954">
        <v>11.930000000000001</v>
      </c>
      <c r="F275" s="954">
        <v>12.04</v>
      </c>
      <c r="G275" s="954">
        <v>12.149999999999999</v>
      </c>
      <c r="H275" s="954">
        <v>12.27</v>
      </c>
      <c r="I275" s="954">
        <v>12.419999999999998</v>
      </c>
      <c r="J275" s="954">
        <v>12.57</v>
      </c>
      <c r="K275" s="954">
        <v>12.75</v>
      </c>
      <c r="L275" s="954">
        <v>12.950000000000003</v>
      </c>
      <c r="M275" s="954">
        <v>13.179999999999996</v>
      </c>
      <c r="N275" s="954">
        <v>13.419999999999998</v>
      </c>
      <c r="O275" s="954">
        <v>13.71</v>
      </c>
      <c r="P275" s="954">
        <v>14.030000000000001</v>
      </c>
      <c r="Q275" s="954">
        <v>14.380000000000003</v>
      </c>
      <c r="R275" s="954">
        <v>14.760000000000002</v>
      </c>
      <c r="S275" s="954">
        <v>15.209999999999994</v>
      </c>
      <c r="T275" s="954">
        <v>15.689999999999998</v>
      </c>
      <c r="U275" s="954">
        <v>16.25</v>
      </c>
      <c r="V275" s="954">
        <v>16.86</v>
      </c>
      <c r="W275" s="954">
        <v>17.549999999999997</v>
      </c>
      <c r="X275" s="954">
        <v>0</v>
      </c>
      <c r="Y275" s="954">
        <v>0</v>
      </c>
      <c r="Z275" s="954">
        <v>0</v>
      </c>
      <c r="AA275" s="954">
        <v>0</v>
      </c>
      <c r="AB275" s="954">
        <v>0</v>
      </c>
      <c r="AC275" s="954">
        <v>0</v>
      </c>
      <c r="AD275" s="954">
        <v>0</v>
      </c>
      <c r="AE275" s="954">
        <v>0</v>
      </c>
      <c r="AF275" s="954">
        <v>0</v>
      </c>
      <c r="AG275" s="954">
        <v>0</v>
      </c>
      <c r="AH275" s="954">
        <v>0</v>
      </c>
      <c r="AI275" s="954">
        <v>0</v>
      </c>
      <c r="AJ275" s="954">
        <v>0</v>
      </c>
      <c r="AK275" s="954">
        <v>0</v>
      </c>
      <c r="AL275" s="954">
        <v>0</v>
      </c>
      <c r="AM275" s="954">
        <v>0</v>
      </c>
      <c r="AN275" s="954">
        <v>0</v>
      </c>
      <c r="AO275" s="954">
        <v>0</v>
      </c>
      <c r="AP275" s="956">
        <v>0</v>
      </c>
      <c r="AQ275" s="956">
        <v>0</v>
      </c>
      <c r="AR275" s="957">
        <v>0</v>
      </c>
    </row>
    <row r="276" spans="1:44" ht="30.6" hidden="1" customHeight="1" thickTop="1">
      <c r="A276" s="991">
        <v>25</v>
      </c>
      <c r="B276" s="956">
        <v>12.090000000000002</v>
      </c>
      <c r="C276" s="956">
        <v>12.179999999999998</v>
      </c>
      <c r="D276" s="956">
        <v>12.260000000000002</v>
      </c>
      <c r="E276" s="956">
        <v>12.36</v>
      </c>
      <c r="F276" s="956">
        <v>12.48</v>
      </c>
      <c r="G276" s="956">
        <v>12.6</v>
      </c>
      <c r="H276" s="956">
        <v>12.75</v>
      </c>
      <c r="I276" s="956">
        <v>12.900000000000002</v>
      </c>
      <c r="J276" s="956">
        <v>13.079999999999998</v>
      </c>
      <c r="K276" s="956">
        <v>13.279999999999998</v>
      </c>
      <c r="L276" s="956">
        <v>13.490000000000002</v>
      </c>
      <c r="M276" s="956">
        <v>13.740000000000002</v>
      </c>
      <c r="N276" s="954">
        <v>14.019999999999996</v>
      </c>
      <c r="O276" s="956">
        <v>14.329999999999998</v>
      </c>
      <c r="P276" s="956">
        <v>14.68</v>
      </c>
      <c r="Q276" s="956">
        <v>15.07</v>
      </c>
      <c r="R276" s="956">
        <v>15.509999999999998</v>
      </c>
      <c r="S276" s="956">
        <v>15.989999999999995</v>
      </c>
      <c r="T276" s="956">
        <v>16.54</v>
      </c>
      <c r="U276" s="956">
        <v>17.149999999999999</v>
      </c>
      <c r="V276" s="956">
        <v>17.850000000000001</v>
      </c>
      <c r="W276" s="956">
        <v>0</v>
      </c>
      <c r="X276" s="956">
        <v>0</v>
      </c>
      <c r="Y276" s="956">
        <v>0</v>
      </c>
      <c r="Z276" s="956">
        <v>0</v>
      </c>
      <c r="AA276" s="956">
        <v>0</v>
      </c>
      <c r="AB276" s="956">
        <v>0</v>
      </c>
      <c r="AC276" s="954">
        <v>0</v>
      </c>
      <c r="AD276" s="954">
        <v>0</v>
      </c>
      <c r="AE276" s="956">
        <v>0</v>
      </c>
      <c r="AF276" s="956">
        <v>0</v>
      </c>
      <c r="AG276" s="956">
        <v>0</v>
      </c>
      <c r="AH276" s="956">
        <v>0</v>
      </c>
      <c r="AI276" s="956">
        <v>0</v>
      </c>
      <c r="AJ276" s="956">
        <v>0</v>
      </c>
      <c r="AK276" s="956">
        <v>0</v>
      </c>
      <c r="AL276" s="956">
        <v>0</v>
      </c>
      <c r="AM276" s="956">
        <v>0</v>
      </c>
      <c r="AN276" s="956">
        <v>0</v>
      </c>
      <c r="AO276" s="956">
        <v>0</v>
      </c>
      <c r="AP276" s="956">
        <v>0</v>
      </c>
      <c r="AQ276" s="956">
        <v>0</v>
      </c>
      <c r="AR276" s="957">
        <v>0</v>
      </c>
    </row>
    <row r="277" spans="1:44" ht="30.6" hidden="1" customHeight="1" thickTop="1">
      <c r="A277" s="991">
        <v>26</v>
      </c>
      <c r="B277" s="956">
        <v>12.49</v>
      </c>
      <c r="C277" s="956">
        <v>12.58</v>
      </c>
      <c r="D277" s="956">
        <v>12.690000000000001</v>
      </c>
      <c r="E277" s="956">
        <v>12.79</v>
      </c>
      <c r="F277" s="956">
        <v>12.919999999999998</v>
      </c>
      <c r="G277" s="956">
        <v>13.07</v>
      </c>
      <c r="H277" s="956">
        <v>13.219999999999999</v>
      </c>
      <c r="I277" s="956">
        <v>13.39</v>
      </c>
      <c r="J277" s="956">
        <v>13.579999999999998</v>
      </c>
      <c r="K277" s="956">
        <v>13.810000000000002</v>
      </c>
      <c r="L277" s="956">
        <v>14.049999999999997</v>
      </c>
      <c r="M277" s="956">
        <v>14.32</v>
      </c>
      <c r="N277" s="954">
        <v>14.64</v>
      </c>
      <c r="O277" s="956">
        <v>14.98</v>
      </c>
      <c r="P277" s="956">
        <v>15.36</v>
      </c>
      <c r="Q277" s="956">
        <v>15.799999999999997</v>
      </c>
      <c r="R277" s="956">
        <v>16.28</v>
      </c>
      <c r="S277" s="956">
        <v>16.82</v>
      </c>
      <c r="T277" s="956">
        <v>17.43</v>
      </c>
      <c r="U277" s="956">
        <v>18.120000000000005</v>
      </c>
      <c r="V277" s="956">
        <v>0</v>
      </c>
      <c r="W277" s="956">
        <v>0</v>
      </c>
      <c r="X277" s="956">
        <v>0</v>
      </c>
      <c r="Y277" s="956">
        <v>0</v>
      </c>
      <c r="Z277" s="956">
        <v>0</v>
      </c>
      <c r="AA277" s="956">
        <v>0</v>
      </c>
      <c r="AB277" s="956">
        <v>0</v>
      </c>
      <c r="AC277" s="954">
        <v>0</v>
      </c>
      <c r="AD277" s="954">
        <v>0</v>
      </c>
      <c r="AE277" s="956">
        <v>0</v>
      </c>
      <c r="AF277" s="956">
        <v>0</v>
      </c>
      <c r="AG277" s="956">
        <v>0</v>
      </c>
      <c r="AH277" s="956">
        <v>0</v>
      </c>
      <c r="AI277" s="956">
        <v>0</v>
      </c>
      <c r="AJ277" s="956">
        <v>0</v>
      </c>
      <c r="AK277" s="956">
        <v>0</v>
      </c>
      <c r="AL277" s="956">
        <v>0</v>
      </c>
      <c r="AM277" s="956">
        <v>0</v>
      </c>
      <c r="AN277" s="956">
        <v>0</v>
      </c>
      <c r="AO277" s="956">
        <v>0</v>
      </c>
      <c r="AP277" s="956">
        <v>0</v>
      </c>
      <c r="AQ277" s="956">
        <v>0</v>
      </c>
      <c r="AR277" s="957">
        <v>0</v>
      </c>
    </row>
    <row r="278" spans="1:44" ht="30.6" hidden="1" customHeight="1" thickTop="1">
      <c r="A278" s="991">
        <v>27</v>
      </c>
      <c r="B278" s="956">
        <v>12.89</v>
      </c>
      <c r="C278" s="956">
        <v>12.990000000000002</v>
      </c>
      <c r="D278" s="956">
        <v>13.1</v>
      </c>
      <c r="E278" s="956">
        <v>13.23</v>
      </c>
      <c r="F278" s="956">
        <v>13.379999999999999</v>
      </c>
      <c r="G278" s="956">
        <v>13.52</v>
      </c>
      <c r="H278" s="956">
        <v>13.7</v>
      </c>
      <c r="I278" s="956">
        <v>13.880000000000003</v>
      </c>
      <c r="J278" s="956">
        <v>14.099999999999998</v>
      </c>
      <c r="K278" s="956">
        <v>14.340000000000003</v>
      </c>
      <c r="L278" s="956">
        <v>14.610000000000003</v>
      </c>
      <c r="M278" s="956">
        <v>14.920000000000002</v>
      </c>
      <c r="N278" s="954">
        <v>15.259999999999998</v>
      </c>
      <c r="O278" s="956">
        <v>15.64</v>
      </c>
      <c r="P278" s="956">
        <v>16.07</v>
      </c>
      <c r="Q278" s="956">
        <v>16.560000000000002</v>
      </c>
      <c r="R278" s="956">
        <v>17.089999999999996</v>
      </c>
      <c r="S278" s="956">
        <v>17.699999999999996</v>
      </c>
      <c r="T278" s="956">
        <v>18.370000000000005</v>
      </c>
      <c r="U278" s="956">
        <v>0</v>
      </c>
      <c r="V278" s="956">
        <v>0</v>
      </c>
      <c r="W278" s="956">
        <v>0</v>
      </c>
      <c r="X278" s="956">
        <v>0</v>
      </c>
      <c r="Y278" s="956">
        <v>0</v>
      </c>
      <c r="Z278" s="956">
        <v>0</v>
      </c>
      <c r="AA278" s="956">
        <v>0</v>
      </c>
      <c r="AB278" s="956">
        <v>0</v>
      </c>
      <c r="AC278" s="954">
        <v>0</v>
      </c>
      <c r="AD278" s="954">
        <v>0</v>
      </c>
      <c r="AE278" s="956">
        <v>0</v>
      </c>
      <c r="AF278" s="956">
        <v>0</v>
      </c>
      <c r="AG278" s="956">
        <v>0</v>
      </c>
      <c r="AH278" s="956">
        <v>0</v>
      </c>
      <c r="AI278" s="956">
        <v>0</v>
      </c>
      <c r="AJ278" s="956">
        <v>0</v>
      </c>
      <c r="AK278" s="956">
        <v>0</v>
      </c>
      <c r="AL278" s="956">
        <v>0</v>
      </c>
      <c r="AM278" s="956">
        <v>0</v>
      </c>
      <c r="AN278" s="956">
        <v>0</v>
      </c>
      <c r="AO278" s="956">
        <v>0</v>
      </c>
      <c r="AP278" s="956">
        <v>0</v>
      </c>
      <c r="AQ278" s="956">
        <v>0</v>
      </c>
      <c r="AR278" s="957">
        <v>0</v>
      </c>
    </row>
    <row r="279" spans="1:44" ht="30.6" hidden="1" customHeight="1" thickTop="1">
      <c r="A279" s="991">
        <v>28</v>
      </c>
      <c r="B279" s="956">
        <v>13.29</v>
      </c>
      <c r="C279" s="956">
        <v>13.399999999999999</v>
      </c>
      <c r="D279" s="956">
        <v>13.530000000000001</v>
      </c>
      <c r="E279" s="956">
        <v>13.670000000000002</v>
      </c>
      <c r="F279" s="956">
        <v>13.819999999999997</v>
      </c>
      <c r="G279" s="956">
        <v>13.990000000000002</v>
      </c>
      <c r="H279" s="956">
        <v>14.189999999999998</v>
      </c>
      <c r="I279" s="956">
        <v>14.399999999999999</v>
      </c>
      <c r="J279" s="956">
        <v>14.629999999999995</v>
      </c>
      <c r="K279" s="956">
        <v>14.900000000000002</v>
      </c>
      <c r="L279" s="956">
        <v>15.200000000000003</v>
      </c>
      <c r="M279" s="956">
        <v>15.529999999999998</v>
      </c>
      <c r="N279" s="954">
        <v>15.920000000000002</v>
      </c>
      <c r="O279" s="956">
        <v>16.329999999999998</v>
      </c>
      <c r="P279" s="956">
        <v>16.810000000000002</v>
      </c>
      <c r="Q279" s="956">
        <v>17.340000000000003</v>
      </c>
      <c r="R279" s="956">
        <v>17.939999999999998</v>
      </c>
      <c r="S279" s="956">
        <v>18.620000000000005</v>
      </c>
      <c r="T279" s="956">
        <v>0</v>
      </c>
      <c r="U279" s="956">
        <v>0</v>
      </c>
      <c r="V279" s="956">
        <v>0</v>
      </c>
      <c r="W279" s="956">
        <v>0</v>
      </c>
      <c r="X279" s="956">
        <v>0</v>
      </c>
      <c r="Y279" s="956">
        <v>0</v>
      </c>
      <c r="Z279" s="956">
        <v>0</v>
      </c>
      <c r="AA279" s="956">
        <v>0</v>
      </c>
      <c r="AB279" s="956">
        <v>0</v>
      </c>
      <c r="AC279" s="954">
        <v>0</v>
      </c>
      <c r="AD279" s="954">
        <v>0</v>
      </c>
      <c r="AE279" s="956">
        <v>0</v>
      </c>
      <c r="AF279" s="956">
        <v>0</v>
      </c>
      <c r="AG279" s="956">
        <v>0</v>
      </c>
      <c r="AH279" s="956">
        <v>0</v>
      </c>
      <c r="AI279" s="956">
        <v>0</v>
      </c>
      <c r="AJ279" s="956">
        <v>0</v>
      </c>
      <c r="AK279" s="956">
        <v>0</v>
      </c>
      <c r="AL279" s="956">
        <v>0</v>
      </c>
      <c r="AM279" s="956">
        <v>0</v>
      </c>
      <c r="AN279" s="956">
        <v>0</v>
      </c>
      <c r="AO279" s="956">
        <v>0</v>
      </c>
      <c r="AP279" s="956">
        <v>0</v>
      </c>
      <c r="AQ279" s="956">
        <v>0</v>
      </c>
      <c r="AR279" s="957">
        <v>0</v>
      </c>
    </row>
    <row r="280" spans="1:44" ht="30.6" hidden="1" customHeight="1" thickTop="1">
      <c r="A280" s="994">
        <v>29</v>
      </c>
      <c r="B280" s="961">
        <v>13.7</v>
      </c>
      <c r="C280" s="961">
        <v>13.82</v>
      </c>
      <c r="D280" s="961">
        <v>13.959999999999997</v>
      </c>
      <c r="E280" s="961">
        <v>14.120000000000001</v>
      </c>
      <c r="F280" s="961">
        <v>14.29</v>
      </c>
      <c r="G280" s="961">
        <v>14.469999999999999</v>
      </c>
      <c r="H280" s="961">
        <v>14.679999999999996</v>
      </c>
      <c r="I280" s="961">
        <v>14.91</v>
      </c>
      <c r="J280" s="961">
        <v>15.179999999999996</v>
      </c>
      <c r="K280" s="961">
        <v>15.48</v>
      </c>
      <c r="L280" s="961">
        <v>15.8</v>
      </c>
      <c r="M280" s="961">
        <v>16.170000000000002</v>
      </c>
      <c r="N280" s="959">
        <v>16.589999999999996</v>
      </c>
      <c r="O280" s="961">
        <v>17.059999999999995</v>
      </c>
      <c r="P280" s="961">
        <v>17.590000000000003</v>
      </c>
      <c r="Q280" s="961">
        <v>18.18</v>
      </c>
      <c r="R280" s="961">
        <v>18.850000000000001</v>
      </c>
      <c r="S280" s="961">
        <v>0</v>
      </c>
      <c r="T280" s="961">
        <v>0</v>
      </c>
      <c r="U280" s="961">
        <v>0</v>
      </c>
      <c r="V280" s="961">
        <v>0</v>
      </c>
      <c r="W280" s="961">
        <v>0</v>
      </c>
      <c r="X280" s="961">
        <v>0</v>
      </c>
      <c r="Y280" s="961">
        <v>0</v>
      </c>
      <c r="Z280" s="961">
        <v>0</v>
      </c>
      <c r="AA280" s="961">
        <v>0</v>
      </c>
      <c r="AB280" s="961">
        <v>0</v>
      </c>
      <c r="AC280" s="959">
        <v>0</v>
      </c>
      <c r="AD280" s="959">
        <v>0</v>
      </c>
      <c r="AE280" s="961">
        <v>0</v>
      </c>
      <c r="AF280" s="961">
        <v>0</v>
      </c>
      <c r="AG280" s="961">
        <v>0</v>
      </c>
      <c r="AH280" s="961">
        <v>0</v>
      </c>
      <c r="AI280" s="961">
        <v>0</v>
      </c>
      <c r="AJ280" s="961">
        <v>0</v>
      </c>
      <c r="AK280" s="961">
        <v>0</v>
      </c>
      <c r="AL280" s="961">
        <v>0</v>
      </c>
      <c r="AM280" s="961">
        <v>0</v>
      </c>
      <c r="AN280" s="961">
        <v>0</v>
      </c>
      <c r="AO280" s="961">
        <v>0</v>
      </c>
      <c r="AP280" s="961">
        <v>0</v>
      </c>
      <c r="AQ280" s="961">
        <v>0</v>
      </c>
      <c r="AR280" s="962">
        <v>0</v>
      </c>
    </row>
    <row r="281" spans="1:44" ht="30.6" hidden="1" customHeight="1" thickTop="1">
      <c r="A281" s="995">
        <v>30</v>
      </c>
      <c r="B281" s="966">
        <v>14.100000000000001</v>
      </c>
      <c r="C281" s="966">
        <v>14.240000000000002</v>
      </c>
      <c r="D281" s="966">
        <v>14.389999999999997</v>
      </c>
      <c r="E281" s="966">
        <v>14.560000000000002</v>
      </c>
      <c r="F281" s="966">
        <v>14.749999999999996</v>
      </c>
      <c r="G281" s="966">
        <v>14.959999999999997</v>
      </c>
      <c r="H281" s="966">
        <v>15.190000000000001</v>
      </c>
      <c r="I281" s="966">
        <v>15.439999999999998</v>
      </c>
      <c r="J281" s="966">
        <v>15.730000000000004</v>
      </c>
      <c r="K281" s="966">
        <v>16.07</v>
      </c>
      <c r="L281" s="966">
        <v>16.440000000000001</v>
      </c>
      <c r="M281" s="966">
        <v>16.840000000000003</v>
      </c>
      <c r="N281" s="964">
        <v>17.299999999999997</v>
      </c>
      <c r="O281" s="966">
        <v>17.82</v>
      </c>
      <c r="P281" s="966">
        <v>18.410000000000004</v>
      </c>
      <c r="Q281" s="966">
        <v>19.059999999999995</v>
      </c>
      <c r="R281" s="966">
        <v>0</v>
      </c>
      <c r="S281" s="966">
        <v>0</v>
      </c>
      <c r="T281" s="966">
        <v>0</v>
      </c>
      <c r="U281" s="966">
        <v>0</v>
      </c>
      <c r="V281" s="966">
        <v>0</v>
      </c>
      <c r="W281" s="966">
        <v>0</v>
      </c>
      <c r="X281" s="966">
        <v>0</v>
      </c>
      <c r="Y281" s="966">
        <v>0</v>
      </c>
      <c r="Z281" s="966">
        <v>0</v>
      </c>
      <c r="AA281" s="966">
        <v>0</v>
      </c>
      <c r="AB281" s="966">
        <v>0</v>
      </c>
      <c r="AC281" s="964">
        <v>0</v>
      </c>
      <c r="AD281" s="964">
        <v>0</v>
      </c>
      <c r="AE281" s="966">
        <v>0</v>
      </c>
      <c r="AF281" s="966">
        <v>0</v>
      </c>
      <c r="AG281" s="966">
        <v>0</v>
      </c>
      <c r="AH281" s="966">
        <v>0</v>
      </c>
      <c r="AI281" s="966">
        <v>0</v>
      </c>
      <c r="AJ281" s="966">
        <v>0</v>
      </c>
      <c r="AK281" s="966">
        <v>0</v>
      </c>
      <c r="AL281" s="966">
        <v>0</v>
      </c>
      <c r="AM281" s="966">
        <v>0</v>
      </c>
      <c r="AN281" s="966">
        <v>0</v>
      </c>
      <c r="AO281" s="966">
        <v>0</v>
      </c>
      <c r="AP281" s="966">
        <v>0</v>
      </c>
      <c r="AQ281" s="966">
        <v>0</v>
      </c>
      <c r="AR281" s="967">
        <v>0</v>
      </c>
    </row>
    <row r="282" spans="1:44" ht="30.6" hidden="1" customHeight="1" thickTop="1">
      <c r="A282" s="993">
        <v>31</v>
      </c>
      <c r="B282" s="1883"/>
      <c r="C282" s="1883"/>
      <c r="D282" s="1883"/>
      <c r="E282" s="1883"/>
      <c r="F282" s="1883"/>
      <c r="G282" s="1883"/>
      <c r="H282" s="1883"/>
      <c r="I282" s="1883"/>
      <c r="J282" s="1883"/>
      <c r="K282" s="1883"/>
      <c r="L282" s="1883"/>
      <c r="M282" s="1883"/>
      <c r="N282" s="1883"/>
      <c r="O282" s="1883"/>
      <c r="P282" s="1883"/>
      <c r="Q282" s="1883"/>
      <c r="R282" s="1883"/>
      <c r="S282" s="1883"/>
      <c r="T282" s="1883"/>
      <c r="U282" s="1883"/>
      <c r="V282" s="1883"/>
      <c r="W282" s="1883"/>
      <c r="X282" s="1883"/>
      <c r="Y282" s="1883"/>
      <c r="Z282" s="1883"/>
      <c r="AA282" s="1883"/>
      <c r="AB282" s="1883"/>
      <c r="AC282" s="1883"/>
      <c r="AD282" s="1883"/>
      <c r="AE282" s="1883"/>
      <c r="AF282" s="1883"/>
      <c r="AG282" s="1883"/>
      <c r="AH282" s="1883"/>
      <c r="AI282" s="1883"/>
      <c r="AJ282" s="1883"/>
      <c r="AK282" s="1883"/>
      <c r="AL282" s="1883"/>
      <c r="AM282" s="1883"/>
      <c r="AN282" s="1883"/>
      <c r="AO282" s="1883"/>
      <c r="AP282" s="1883"/>
      <c r="AQ282" s="1883"/>
      <c r="AR282" s="1883"/>
    </row>
    <row r="283" spans="1:44" ht="15.75" thickTop="1"/>
  </sheetData>
  <mergeCells count="30">
    <mergeCell ref="B107:AR107"/>
    <mergeCell ref="B37:AR37"/>
    <mergeCell ref="B38:AR38"/>
    <mergeCell ref="B39:AR39"/>
    <mergeCell ref="B40:AR40"/>
    <mergeCell ref="B72:AR72"/>
    <mergeCell ref="B73:AR73"/>
    <mergeCell ref="B74:AR74"/>
    <mergeCell ref="B75:AR75"/>
    <mergeCell ref="B145:AR145"/>
    <mergeCell ref="B177:AR177"/>
    <mergeCell ref="B178:AR178"/>
    <mergeCell ref="B179:AR179"/>
    <mergeCell ref="B180:AR180"/>
    <mergeCell ref="B5:AR5"/>
    <mergeCell ref="B250:AR250"/>
    <mergeCell ref="B282:AR282"/>
    <mergeCell ref="B213:AR213"/>
    <mergeCell ref="B214:AR214"/>
    <mergeCell ref="B215:AR215"/>
    <mergeCell ref="B247:AR247"/>
    <mergeCell ref="B248:AR248"/>
    <mergeCell ref="B249:AR249"/>
    <mergeCell ref="B212:AR212"/>
    <mergeCell ref="B108:AR108"/>
    <mergeCell ref="B109:AR109"/>
    <mergeCell ref="B110:AR110"/>
    <mergeCell ref="B142:AR142"/>
    <mergeCell ref="B143:AR143"/>
    <mergeCell ref="B144:AR144"/>
  </mergeCells>
  <printOptions horizontalCentered="1"/>
  <pageMargins left="3.937007874015748E-2" right="3.937007874015748E-2" top="0.15748031496062992" bottom="0.15748031496062992" header="0.31496062992125984" footer="0.31496062992125984"/>
  <pageSetup paperSize="8" scale="36"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3:AU283"/>
  <sheetViews>
    <sheetView zoomScale="70" zoomScaleNormal="70" workbookViewId="0">
      <selection activeCell="A23" sqref="A23"/>
    </sheetView>
  </sheetViews>
  <sheetFormatPr defaultColWidth="6.296875" defaultRowHeight="15"/>
  <cols>
    <col min="1" max="1" width="3.59765625" style="905" customWidth="1"/>
    <col min="2" max="44" width="7.69921875" style="905" customWidth="1"/>
    <col min="45" max="45" width="4.69921875" style="903" customWidth="1"/>
    <col min="46" max="16384" width="6.296875" style="903"/>
  </cols>
  <sheetData>
    <row r="3" spans="1:47" ht="30.6" customHeight="1">
      <c r="A3" s="902" t="s">
        <v>480</v>
      </c>
      <c r="B3" s="1888" t="s">
        <v>490</v>
      </c>
      <c r="C3" s="1888"/>
      <c r="D3" s="1888"/>
      <c r="E3" s="1888"/>
      <c r="F3" s="1888"/>
      <c r="G3" s="1888"/>
      <c r="H3" s="1888"/>
      <c r="I3" s="1888"/>
      <c r="J3" s="1888"/>
      <c r="K3" s="1888"/>
      <c r="L3" s="1888"/>
      <c r="M3" s="1888"/>
      <c r="N3" s="1888"/>
      <c r="O3" s="1888"/>
      <c r="P3" s="1888"/>
      <c r="Q3" s="1888"/>
      <c r="R3" s="1888"/>
      <c r="S3" s="1888"/>
      <c r="T3" s="1888"/>
      <c r="U3" s="1888"/>
      <c r="V3" s="1888"/>
      <c r="W3" s="1888"/>
      <c r="X3" s="1888"/>
      <c r="Y3" s="1888"/>
      <c r="Z3" s="1888"/>
      <c r="AA3" s="1888"/>
      <c r="AB3" s="1888"/>
      <c r="AC3" s="1888"/>
      <c r="AD3" s="1888"/>
      <c r="AE3" s="1888"/>
      <c r="AF3" s="1888"/>
      <c r="AG3" s="1888"/>
      <c r="AH3" s="1888"/>
      <c r="AI3" s="1888"/>
      <c r="AJ3" s="1888"/>
      <c r="AK3" s="1888"/>
      <c r="AL3" s="1888"/>
      <c r="AM3" s="1888"/>
      <c r="AN3" s="1888"/>
      <c r="AO3" s="1888"/>
      <c r="AP3" s="1888"/>
      <c r="AQ3" s="1888"/>
      <c r="AR3" s="1888"/>
      <c r="AU3" s="904" t="s">
        <v>482</v>
      </c>
    </row>
    <row r="4" spans="1:47" ht="30.6" customHeight="1" thickBot="1">
      <c r="B4" s="1885" t="s">
        <v>483</v>
      </c>
      <c r="C4" s="1885"/>
      <c r="D4" s="1885"/>
      <c r="E4" s="1885"/>
      <c r="F4" s="1885"/>
      <c r="G4" s="1885"/>
      <c r="H4" s="1885"/>
      <c r="I4" s="1885"/>
      <c r="J4" s="1885"/>
      <c r="K4" s="1885"/>
      <c r="L4" s="1885"/>
      <c r="M4" s="1885"/>
      <c r="N4" s="1885"/>
      <c r="O4" s="1885"/>
      <c r="P4" s="1885"/>
      <c r="Q4" s="1885"/>
      <c r="R4" s="1885"/>
      <c r="S4" s="1885"/>
      <c r="T4" s="1885"/>
      <c r="U4" s="1885"/>
      <c r="V4" s="1885"/>
      <c r="W4" s="1885"/>
      <c r="X4" s="1885"/>
      <c r="Y4" s="1885"/>
      <c r="Z4" s="1885"/>
      <c r="AA4" s="1885"/>
      <c r="AB4" s="1885"/>
      <c r="AC4" s="1885"/>
      <c r="AD4" s="1885"/>
      <c r="AE4" s="1885"/>
      <c r="AF4" s="1885"/>
      <c r="AG4" s="1885"/>
      <c r="AH4" s="1885"/>
      <c r="AI4" s="1885"/>
      <c r="AJ4" s="1885"/>
      <c r="AK4" s="1885"/>
      <c r="AL4" s="1885"/>
      <c r="AM4" s="1885"/>
      <c r="AN4" s="1885"/>
      <c r="AO4" s="1885"/>
      <c r="AP4" s="1885"/>
      <c r="AQ4" s="1885"/>
      <c r="AR4" s="1885"/>
    </row>
    <row r="5" spans="1:47" ht="30.6" customHeight="1" thickTop="1">
      <c r="A5" s="906" t="s">
        <v>126</v>
      </c>
      <c r="B5" s="1890" t="s">
        <v>484</v>
      </c>
      <c r="C5" s="1890"/>
      <c r="D5" s="1890"/>
      <c r="E5" s="1890"/>
      <c r="F5" s="1890"/>
      <c r="G5" s="1890"/>
      <c r="H5" s="1890"/>
      <c r="I5" s="1890"/>
      <c r="J5" s="1890"/>
      <c r="K5" s="1890"/>
      <c r="L5" s="1890"/>
      <c r="M5" s="1890"/>
      <c r="N5" s="1890"/>
      <c r="O5" s="1890"/>
      <c r="P5" s="1890"/>
      <c r="Q5" s="1890"/>
      <c r="R5" s="1890"/>
      <c r="S5" s="1890"/>
      <c r="T5" s="1890"/>
      <c r="U5" s="1890"/>
      <c r="V5" s="1890"/>
      <c r="W5" s="1890"/>
      <c r="X5" s="1890"/>
      <c r="Y5" s="1890"/>
      <c r="Z5" s="1890"/>
      <c r="AA5" s="1890"/>
      <c r="AB5" s="1890"/>
      <c r="AC5" s="1890"/>
      <c r="AD5" s="1890"/>
      <c r="AE5" s="1890"/>
      <c r="AF5" s="1890"/>
      <c r="AG5" s="1890"/>
      <c r="AH5" s="1890"/>
      <c r="AI5" s="1890"/>
      <c r="AJ5" s="1890"/>
      <c r="AK5" s="1890"/>
      <c r="AL5" s="1890"/>
      <c r="AM5" s="1890"/>
      <c r="AN5" s="1890"/>
      <c r="AO5" s="1890"/>
      <c r="AP5" s="1890"/>
      <c r="AQ5" s="1890"/>
      <c r="AR5" s="1890"/>
    </row>
    <row r="6" spans="1:47" ht="30.6" customHeight="1">
      <c r="A6" s="907"/>
      <c r="B6" s="908">
        <v>20</v>
      </c>
      <c r="C6" s="908">
        <v>21</v>
      </c>
      <c r="D6" s="908">
        <v>22</v>
      </c>
      <c r="E6" s="908">
        <v>23</v>
      </c>
      <c r="F6" s="908">
        <v>24</v>
      </c>
      <c r="G6" s="908">
        <v>25</v>
      </c>
      <c r="H6" s="908">
        <v>26</v>
      </c>
      <c r="I6" s="908">
        <v>27</v>
      </c>
      <c r="J6" s="908">
        <v>28</v>
      </c>
      <c r="K6" s="908">
        <v>29</v>
      </c>
      <c r="L6" s="908">
        <v>30</v>
      </c>
      <c r="M6" s="908">
        <v>31</v>
      </c>
      <c r="N6" s="908">
        <v>32</v>
      </c>
      <c r="O6" s="908">
        <v>33</v>
      </c>
      <c r="P6" s="908">
        <v>34</v>
      </c>
      <c r="Q6" s="908">
        <v>35</v>
      </c>
      <c r="R6" s="908">
        <v>36</v>
      </c>
      <c r="S6" s="908">
        <v>37</v>
      </c>
      <c r="T6" s="908">
        <v>38</v>
      </c>
      <c r="U6" s="908">
        <v>39</v>
      </c>
      <c r="V6" s="908">
        <v>40</v>
      </c>
      <c r="W6" s="908">
        <v>41</v>
      </c>
      <c r="X6" s="908">
        <v>42</v>
      </c>
      <c r="Y6" s="908">
        <v>43</v>
      </c>
      <c r="Z6" s="908">
        <v>44</v>
      </c>
      <c r="AA6" s="908">
        <v>45</v>
      </c>
      <c r="AB6" s="908">
        <v>46</v>
      </c>
      <c r="AC6" s="908">
        <v>47</v>
      </c>
      <c r="AD6" s="908">
        <v>48</v>
      </c>
      <c r="AE6" s="908">
        <v>49</v>
      </c>
      <c r="AF6" s="908">
        <v>50</v>
      </c>
      <c r="AG6" s="908">
        <v>51</v>
      </c>
      <c r="AH6" s="908">
        <v>52</v>
      </c>
      <c r="AI6" s="908">
        <v>53</v>
      </c>
      <c r="AJ6" s="908">
        <v>54</v>
      </c>
      <c r="AK6" s="908">
        <v>55</v>
      </c>
      <c r="AL6" s="908">
        <v>56</v>
      </c>
      <c r="AM6" s="908">
        <v>57</v>
      </c>
      <c r="AN6" s="908">
        <v>58</v>
      </c>
      <c r="AO6" s="908">
        <v>59</v>
      </c>
      <c r="AP6" s="908">
        <v>60</v>
      </c>
      <c r="AQ6" s="908">
        <v>61</v>
      </c>
      <c r="AR6" s="909">
        <v>62</v>
      </c>
    </row>
    <row r="7" spans="1:47" ht="30.6" customHeight="1">
      <c r="A7" s="910">
        <v>1</v>
      </c>
      <c r="B7" s="1570">
        <v>2.0500000000000002E-3</v>
      </c>
      <c r="C7" s="1570">
        <v>2.1099999999999999E-3</v>
      </c>
      <c r="D7" s="1570">
        <v>2.16E-3</v>
      </c>
      <c r="E7" s="1570">
        <v>2.1900000000000001E-3</v>
      </c>
      <c r="F7" s="1570">
        <v>2.2200000000000002E-3</v>
      </c>
      <c r="G7" s="1570">
        <v>2.2399999999999998E-3</v>
      </c>
      <c r="H7" s="1570">
        <v>2.2599999999999999E-3</v>
      </c>
      <c r="I7" s="1570">
        <v>2.2799999999999999E-3</v>
      </c>
      <c r="J7" s="1570">
        <v>2.3E-3</v>
      </c>
      <c r="K7" s="1570">
        <v>2.33E-3</v>
      </c>
      <c r="L7" s="1570">
        <v>2.3800000000000002E-3</v>
      </c>
      <c r="M7" s="1570">
        <v>2.4399999999999999E-3</v>
      </c>
      <c r="N7" s="1570">
        <v>2.5200000000000001E-3</v>
      </c>
      <c r="O7" s="1570">
        <v>2.5999999999999999E-3</v>
      </c>
      <c r="P7" s="1570">
        <v>2.7000000000000001E-3</v>
      </c>
      <c r="Q7" s="1570">
        <v>2.82E-3</v>
      </c>
      <c r="R7" s="1570">
        <v>2.9399999999999999E-3</v>
      </c>
      <c r="S7" s="1570">
        <v>3.0699999999999998E-3</v>
      </c>
      <c r="T7" s="1570">
        <v>3.2000000000000002E-3</v>
      </c>
      <c r="U7" s="1570">
        <v>3.3600000000000001E-3</v>
      </c>
      <c r="V7" s="1570">
        <v>3.5200000000000001E-3</v>
      </c>
      <c r="W7" s="1570">
        <v>3.7000000000000002E-3</v>
      </c>
      <c r="X7" s="1570">
        <v>3.8999999999999998E-3</v>
      </c>
      <c r="Y7" s="1570">
        <v>4.1200000000000004E-3</v>
      </c>
      <c r="Z7" s="1570">
        <v>4.3600000000000002E-3</v>
      </c>
      <c r="AA7" s="1570">
        <v>4.6299999999999996E-3</v>
      </c>
      <c r="AB7" s="1570">
        <v>4.9199999999999999E-3</v>
      </c>
      <c r="AC7" s="1570">
        <v>5.2500000000000003E-3</v>
      </c>
      <c r="AD7" s="1570">
        <v>5.5999999999999999E-3</v>
      </c>
      <c r="AE7" s="1570">
        <v>5.9899999999999997E-3</v>
      </c>
      <c r="AF7" s="1579">
        <v>6.4000000000000003E-3</v>
      </c>
      <c r="AG7" s="1570">
        <v>6.8500000000000002E-3</v>
      </c>
      <c r="AH7" s="1570">
        <v>7.3299999999999997E-3</v>
      </c>
      <c r="AI7" s="1570">
        <v>7.8499999999999993E-3</v>
      </c>
      <c r="AJ7" s="1570">
        <v>8.4200000000000004E-3</v>
      </c>
      <c r="AK7" s="1570">
        <v>9.0399999999999994E-3</v>
      </c>
      <c r="AL7" s="1570">
        <v>9.7400000000000004E-3</v>
      </c>
      <c r="AM7" s="1570">
        <v>1.052E-2</v>
      </c>
      <c r="AN7" s="1570">
        <v>1.141E-2</v>
      </c>
      <c r="AO7" s="1570">
        <v>1.2409999999999999E-2</v>
      </c>
      <c r="AP7" s="1581">
        <v>1.355E-2</v>
      </c>
      <c r="AQ7" s="1581">
        <v>1.4840000000000001E-2</v>
      </c>
      <c r="AR7" s="1584">
        <v>1.6299999999999999E-2</v>
      </c>
    </row>
    <row r="8" spans="1:47" ht="30.6" customHeight="1">
      <c r="A8" s="915">
        <v>2</v>
      </c>
      <c r="B8" s="1571">
        <v>4.0499999999999998E-3</v>
      </c>
      <c r="C8" s="1571">
        <v>4.1599999999999996E-3</v>
      </c>
      <c r="D8" s="1571">
        <v>4.2500000000000003E-3</v>
      </c>
      <c r="E8" s="1571">
        <v>4.3099999999999996E-3</v>
      </c>
      <c r="F8" s="1571">
        <v>4.3600000000000002E-3</v>
      </c>
      <c r="G8" s="1571">
        <v>4.4000000000000003E-3</v>
      </c>
      <c r="H8" s="1571">
        <v>4.4299999999999999E-3</v>
      </c>
      <c r="I8" s="1571">
        <v>4.47E-3</v>
      </c>
      <c r="J8" s="1571">
        <v>4.5199999999999997E-3</v>
      </c>
      <c r="K8" s="1571">
        <v>4.5999999999999999E-3</v>
      </c>
      <c r="L8" s="1571">
        <v>4.6899999999999997E-3</v>
      </c>
      <c r="M8" s="1571">
        <v>4.8199999999999996E-3</v>
      </c>
      <c r="N8" s="1571">
        <v>4.9699999999999996E-3</v>
      </c>
      <c r="O8" s="1571">
        <v>5.1500000000000001E-3</v>
      </c>
      <c r="P8" s="1571">
        <v>5.3499999999999997E-3</v>
      </c>
      <c r="Q8" s="1571">
        <v>5.5700000000000003E-3</v>
      </c>
      <c r="R8" s="1571">
        <v>5.8100000000000001E-3</v>
      </c>
      <c r="S8" s="1571">
        <v>6.0699999999999999E-3</v>
      </c>
      <c r="T8" s="1571">
        <v>6.3400000000000001E-3</v>
      </c>
      <c r="U8" s="1571">
        <v>6.6400000000000001E-3</v>
      </c>
      <c r="V8" s="1571">
        <v>6.9699999999999996E-3</v>
      </c>
      <c r="W8" s="1571">
        <v>7.3299999999999997E-3</v>
      </c>
      <c r="X8" s="1571">
        <v>7.7200000000000003E-3</v>
      </c>
      <c r="Y8" s="1571">
        <v>8.1600000000000006E-3</v>
      </c>
      <c r="Z8" s="1571">
        <v>8.6499999999999997E-3</v>
      </c>
      <c r="AA8" s="1571">
        <v>9.1800000000000007E-3</v>
      </c>
      <c r="AB8" s="1571">
        <v>9.7699999999999992E-3</v>
      </c>
      <c r="AC8" s="1571">
        <v>1.042E-2</v>
      </c>
      <c r="AD8" s="1571">
        <v>1.112E-2</v>
      </c>
      <c r="AE8" s="1571">
        <v>1.189E-2</v>
      </c>
      <c r="AF8" s="1580">
        <v>1.2710000000000001E-2</v>
      </c>
      <c r="AG8" s="1571">
        <v>1.359E-2</v>
      </c>
      <c r="AH8" s="1571">
        <v>1.455E-2</v>
      </c>
      <c r="AI8" s="1571">
        <v>1.558E-2</v>
      </c>
      <c r="AJ8" s="1571">
        <v>1.6709999999999999E-2</v>
      </c>
      <c r="AK8" s="1571">
        <v>1.796E-2</v>
      </c>
      <c r="AL8" s="1571">
        <v>1.9359999999999999E-2</v>
      </c>
      <c r="AM8" s="1571">
        <v>2.0920000000000001E-2</v>
      </c>
      <c r="AN8" s="1571">
        <v>2.2700000000000001E-2</v>
      </c>
      <c r="AO8" s="1571">
        <v>2.4709999999999999E-2</v>
      </c>
      <c r="AP8" s="1578">
        <v>2.6980000000000001E-2</v>
      </c>
      <c r="AQ8" s="1578">
        <v>2.9559999999999999E-2</v>
      </c>
      <c r="AR8" s="1585">
        <v>3.2469999999999999E-2</v>
      </c>
    </row>
    <row r="9" spans="1:47" ht="30.6" customHeight="1">
      <c r="A9" s="915">
        <v>3</v>
      </c>
      <c r="B9" s="1571">
        <v>6.1000000000000004E-3</v>
      </c>
      <c r="C9" s="1571">
        <v>6.2599999999999999E-3</v>
      </c>
      <c r="D9" s="1571">
        <v>6.3699999999999998E-3</v>
      </c>
      <c r="E9" s="1571">
        <v>6.4599999999999996E-3</v>
      </c>
      <c r="F9" s="1571">
        <v>6.5300000000000002E-3</v>
      </c>
      <c r="G9" s="1571">
        <v>6.5799999999999999E-3</v>
      </c>
      <c r="H9" s="1571">
        <v>6.6299999999999996E-3</v>
      </c>
      <c r="I9" s="1571">
        <v>6.7000000000000002E-3</v>
      </c>
      <c r="J9" s="1571">
        <v>6.79E-3</v>
      </c>
      <c r="K9" s="1571">
        <v>6.9100000000000003E-3</v>
      </c>
      <c r="L9" s="1571">
        <v>7.0699999999999999E-3</v>
      </c>
      <c r="M9" s="1571">
        <v>7.2700000000000004E-3</v>
      </c>
      <c r="N9" s="1571">
        <v>7.5100000000000002E-3</v>
      </c>
      <c r="O9" s="1571">
        <v>7.7799999999999996E-3</v>
      </c>
      <c r="P9" s="1571">
        <v>8.09E-3</v>
      </c>
      <c r="Q9" s="1571">
        <v>8.4200000000000004E-3</v>
      </c>
      <c r="R9" s="1571">
        <v>8.7899999999999992E-3</v>
      </c>
      <c r="S9" s="1571">
        <v>9.1800000000000007E-3</v>
      </c>
      <c r="T9" s="1571">
        <v>9.6100000000000005E-3</v>
      </c>
      <c r="U9" s="1571">
        <v>1.0070000000000001E-2</v>
      </c>
      <c r="V9" s="1571">
        <v>1.057E-2</v>
      </c>
      <c r="W9" s="1571">
        <v>1.112E-2</v>
      </c>
      <c r="X9" s="1571">
        <v>1.1730000000000001E-2</v>
      </c>
      <c r="Y9" s="1571">
        <v>1.24E-2</v>
      </c>
      <c r="Z9" s="1571">
        <v>1.315E-2</v>
      </c>
      <c r="AA9" s="1571">
        <v>1.397E-2</v>
      </c>
      <c r="AB9" s="1571">
        <v>1.487E-2</v>
      </c>
      <c r="AC9" s="1571">
        <v>1.5859999999999999E-2</v>
      </c>
      <c r="AD9" s="1571">
        <v>1.694E-2</v>
      </c>
      <c r="AE9" s="1571">
        <v>1.8100000000000002E-2</v>
      </c>
      <c r="AF9" s="1580">
        <v>1.9349999999999999E-2</v>
      </c>
      <c r="AG9" s="1571">
        <v>2.07E-2</v>
      </c>
      <c r="AH9" s="1571">
        <v>2.215E-2</v>
      </c>
      <c r="AI9" s="1571">
        <v>2.3730000000000001E-2</v>
      </c>
      <c r="AJ9" s="1571">
        <v>2.547E-2</v>
      </c>
      <c r="AK9" s="1571">
        <v>2.7390000000000001E-2</v>
      </c>
      <c r="AL9" s="1571">
        <v>2.954E-2</v>
      </c>
      <c r="AM9" s="1571">
        <v>3.1960000000000002E-2</v>
      </c>
      <c r="AN9" s="1571">
        <v>3.4700000000000002E-2</v>
      </c>
      <c r="AO9" s="1571">
        <v>3.78E-2</v>
      </c>
      <c r="AP9" s="1578">
        <v>4.1300000000000003E-2</v>
      </c>
      <c r="AQ9" s="1578">
        <v>4.5260000000000002E-2</v>
      </c>
      <c r="AR9" s="1585">
        <v>4.9730000000000003E-2</v>
      </c>
    </row>
    <row r="10" spans="1:47" ht="30.6" customHeight="1">
      <c r="A10" s="915">
        <v>4</v>
      </c>
      <c r="B10" s="1571">
        <v>7.2150000000000001E-3</v>
      </c>
      <c r="C10" s="1571">
        <v>7.3749999999999996E-3</v>
      </c>
      <c r="D10" s="1571">
        <v>7.4949999999999999E-3</v>
      </c>
      <c r="E10" s="1571">
        <v>7.5849999999999997E-3</v>
      </c>
      <c r="F10" s="1571">
        <v>7.6649999999999999E-3</v>
      </c>
      <c r="G10" s="1571">
        <v>7.7250000000000001E-3</v>
      </c>
      <c r="H10" s="1571">
        <v>7.7850000000000003E-3</v>
      </c>
      <c r="I10" s="1571">
        <v>7.8750000000000001E-3</v>
      </c>
      <c r="J10" s="1571">
        <v>7.9850000000000008E-3</v>
      </c>
      <c r="K10" s="1571">
        <v>8.1349999999999999E-3</v>
      </c>
      <c r="L10" s="1571">
        <v>8.3350000000000004E-3</v>
      </c>
      <c r="M10" s="1571">
        <v>8.5649999999999997E-3</v>
      </c>
      <c r="N10" s="1571">
        <v>8.855E-3</v>
      </c>
      <c r="O10" s="1571">
        <v>9.1750000000000009E-3</v>
      </c>
      <c r="P10" s="1571">
        <v>9.5250000000000005E-3</v>
      </c>
      <c r="Q10" s="1571">
        <v>9.9150000000000002E-3</v>
      </c>
      <c r="R10" s="1571">
        <v>1.0335E-2</v>
      </c>
      <c r="S10" s="1571">
        <v>1.0795000000000001E-2</v>
      </c>
      <c r="T10" s="1571">
        <v>1.1285E-2</v>
      </c>
      <c r="U10" s="1571">
        <v>1.1815000000000001E-2</v>
      </c>
      <c r="V10" s="1571">
        <v>1.2404999999999999E-2</v>
      </c>
      <c r="W10" s="1571">
        <v>1.3044999999999999E-2</v>
      </c>
      <c r="X10" s="1571">
        <v>1.3755E-2</v>
      </c>
      <c r="Y10" s="1571">
        <v>1.4534999999999999E-2</v>
      </c>
      <c r="Z10" s="1571">
        <v>1.5405E-2</v>
      </c>
      <c r="AA10" s="1571">
        <v>1.6365000000000001E-2</v>
      </c>
      <c r="AB10" s="1571">
        <v>1.7405E-2</v>
      </c>
      <c r="AC10" s="1571">
        <v>1.8554999999999999E-2</v>
      </c>
      <c r="AD10" s="1571">
        <v>1.9795E-2</v>
      </c>
      <c r="AE10" s="1571">
        <v>2.1135000000000001E-2</v>
      </c>
      <c r="AF10" s="1580">
        <v>2.2575000000000001E-2</v>
      </c>
      <c r="AG10" s="1571">
        <v>2.4125000000000001E-2</v>
      </c>
      <c r="AH10" s="1571">
        <v>2.5815000000000001E-2</v>
      </c>
      <c r="AI10" s="1571">
        <v>2.7644999999999999E-2</v>
      </c>
      <c r="AJ10" s="1571">
        <v>2.9665E-2</v>
      </c>
      <c r="AK10" s="1571">
        <v>3.1905000000000003E-2</v>
      </c>
      <c r="AL10" s="1571">
        <v>3.4415000000000001E-2</v>
      </c>
      <c r="AM10" s="1571">
        <v>3.7245E-2</v>
      </c>
      <c r="AN10" s="1571">
        <v>4.0445000000000002E-2</v>
      </c>
      <c r="AO10" s="1571">
        <v>4.4065E-2</v>
      </c>
      <c r="AP10" s="1578">
        <v>4.8155000000000003E-2</v>
      </c>
      <c r="AQ10" s="1578">
        <v>5.2764999999999999E-2</v>
      </c>
      <c r="AR10" s="1585">
        <v>5.7945000000000003E-2</v>
      </c>
    </row>
    <row r="11" spans="1:47" ht="30.6" customHeight="1">
      <c r="A11" s="915">
        <v>5</v>
      </c>
      <c r="B11" s="1571">
        <v>9.0650000000000001E-3</v>
      </c>
      <c r="C11" s="1571">
        <v>9.2449999999999997E-3</v>
      </c>
      <c r="D11" s="1571">
        <v>9.3849999999999992E-3</v>
      </c>
      <c r="E11" s="1571">
        <v>9.495E-3</v>
      </c>
      <c r="F11" s="1571">
        <v>9.5849999999999998E-3</v>
      </c>
      <c r="G11" s="1571">
        <v>9.6749999999999996E-3</v>
      </c>
      <c r="H11" s="1571">
        <v>9.7649999999999994E-3</v>
      </c>
      <c r="I11" s="1571">
        <v>9.8849999999999997E-3</v>
      </c>
      <c r="J11" s="1571">
        <v>1.0035000000000001E-2</v>
      </c>
      <c r="K11" s="1571">
        <v>1.0245000000000001E-2</v>
      </c>
      <c r="L11" s="1571">
        <v>1.0505E-2</v>
      </c>
      <c r="M11" s="1571">
        <v>1.0825E-2</v>
      </c>
      <c r="N11" s="1571">
        <v>1.1185E-2</v>
      </c>
      <c r="O11" s="1571">
        <v>1.1605000000000001E-2</v>
      </c>
      <c r="P11" s="1571">
        <v>1.2064999999999999E-2</v>
      </c>
      <c r="Q11" s="1571">
        <v>1.2565E-2</v>
      </c>
      <c r="R11" s="1571">
        <v>1.3105E-2</v>
      </c>
      <c r="S11" s="1571">
        <v>1.3684999999999999E-2</v>
      </c>
      <c r="T11" s="1571">
        <v>1.4324999999999999E-2</v>
      </c>
      <c r="U11" s="1571">
        <v>1.5015000000000001E-2</v>
      </c>
      <c r="V11" s="1571">
        <v>1.5765000000000001E-2</v>
      </c>
      <c r="W11" s="1571">
        <v>1.6594999999999999E-2</v>
      </c>
      <c r="X11" s="1571">
        <v>1.7514999999999999E-2</v>
      </c>
      <c r="Y11" s="1571">
        <v>1.8534999999999999E-2</v>
      </c>
      <c r="Z11" s="1571">
        <v>1.9654999999999999E-2</v>
      </c>
      <c r="AA11" s="1571">
        <v>2.0885000000000001E-2</v>
      </c>
      <c r="AB11" s="1571">
        <v>2.2235000000000001E-2</v>
      </c>
      <c r="AC11" s="1571">
        <v>2.3705E-2</v>
      </c>
      <c r="AD11" s="1571">
        <v>2.5284999999999998E-2</v>
      </c>
      <c r="AE11" s="1571">
        <v>2.7005000000000001E-2</v>
      </c>
      <c r="AF11" s="1580">
        <v>2.8854999999999999E-2</v>
      </c>
      <c r="AG11" s="1571">
        <v>3.0845000000000001E-2</v>
      </c>
      <c r="AH11" s="1571">
        <v>3.3015000000000003E-2</v>
      </c>
      <c r="AI11" s="1571">
        <v>3.5374999999999997E-2</v>
      </c>
      <c r="AJ11" s="1571">
        <v>3.7984999999999998E-2</v>
      </c>
      <c r="AK11" s="1571">
        <v>4.0895000000000001E-2</v>
      </c>
      <c r="AL11" s="1571">
        <v>4.4165000000000003E-2</v>
      </c>
      <c r="AM11" s="1571">
        <v>4.7844999999999999E-2</v>
      </c>
      <c r="AN11" s="1571">
        <v>5.1995E-2</v>
      </c>
      <c r="AO11" s="1571">
        <v>5.6695000000000002E-2</v>
      </c>
      <c r="AP11" s="1578">
        <v>6.1984999999999998E-2</v>
      </c>
      <c r="AQ11" s="1578">
        <v>6.7934999999999995E-2</v>
      </c>
      <c r="AR11" s="1585">
        <v>7.4624999999999997E-2</v>
      </c>
    </row>
    <row r="12" spans="1:47" ht="30.6" customHeight="1">
      <c r="A12" s="915">
        <v>6</v>
      </c>
      <c r="B12" s="1571">
        <v>1.0914999999999999E-2</v>
      </c>
      <c r="C12" s="1571">
        <v>1.1124999999999999E-2</v>
      </c>
      <c r="D12" s="1571">
        <v>1.1285E-2</v>
      </c>
      <c r="E12" s="1571">
        <v>1.1415E-2</v>
      </c>
      <c r="F12" s="1571">
        <v>1.1525000000000001E-2</v>
      </c>
      <c r="G12" s="1571">
        <v>1.1625E-2</v>
      </c>
      <c r="H12" s="1571">
        <v>1.1755E-2</v>
      </c>
      <c r="I12" s="1571">
        <v>1.1915E-2</v>
      </c>
      <c r="J12" s="1571">
        <v>1.2125E-2</v>
      </c>
      <c r="K12" s="1571">
        <v>1.2395E-2</v>
      </c>
      <c r="L12" s="1571">
        <v>1.2735E-2</v>
      </c>
      <c r="M12" s="1571">
        <v>1.3125E-2</v>
      </c>
      <c r="N12" s="1571">
        <v>1.3585E-2</v>
      </c>
      <c r="O12" s="1571">
        <v>1.4104999999999999E-2</v>
      </c>
      <c r="P12" s="1571">
        <v>1.4675000000000001E-2</v>
      </c>
      <c r="Q12" s="1571">
        <v>1.5295E-2</v>
      </c>
      <c r="R12" s="1571">
        <v>1.5955E-2</v>
      </c>
      <c r="S12" s="1571">
        <v>1.6684999999999998E-2</v>
      </c>
      <c r="T12" s="1571">
        <v>1.7465000000000001E-2</v>
      </c>
      <c r="U12" s="1571">
        <v>1.8325000000000001E-2</v>
      </c>
      <c r="V12" s="1571">
        <v>1.9265000000000001E-2</v>
      </c>
      <c r="W12" s="1571">
        <v>2.0305E-2</v>
      </c>
      <c r="X12" s="1571">
        <v>2.1444999999999999E-2</v>
      </c>
      <c r="Y12" s="1571">
        <v>2.2704999999999999E-2</v>
      </c>
      <c r="Z12" s="1571">
        <v>2.4094999999999998E-2</v>
      </c>
      <c r="AA12" s="1571">
        <v>2.5624999999999998E-2</v>
      </c>
      <c r="AB12" s="1571">
        <v>2.7285E-2</v>
      </c>
      <c r="AC12" s="1571">
        <v>2.9094999999999999E-2</v>
      </c>
      <c r="AD12" s="1571">
        <v>3.1054999999999999E-2</v>
      </c>
      <c r="AE12" s="1571">
        <v>3.3165E-2</v>
      </c>
      <c r="AF12" s="1580">
        <v>3.5444999999999997E-2</v>
      </c>
      <c r="AG12" s="1571">
        <v>3.7905000000000001E-2</v>
      </c>
      <c r="AH12" s="1571">
        <v>4.0585000000000003E-2</v>
      </c>
      <c r="AI12" s="1571">
        <v>4.3534999999999997E-2</v>
      </c>
      <c r="AJ12" s="1571">
        <v>4.6785E-2</v>
      </c>
      <c r="AK12" s="1571">
        <v>5.0424999999999998E-2</v>
      </c>
      <c r="AL12" s="1571">
        <v>5.4504999999999998E-2</v>
      </c>
      <c r="AM12" s="1571">
        <v>5.9095000000000002E-2</v>
      </c>
      <c r="AN12" s="1571">
        <v>6.4284999999999995E-2</v>
      </c>
      <c r="AO12" s="1571">
        <v>7.0135000000000003E-2</v>
      </c>
      <c r="AP12" s="1578">
        <v>7.6715000000000005E-2</v>
      </c>
      <c r="AQ12" s="1578">
        <v>8.4104999999999999E-2</v>
      </c>
      <c r="AR12" s="1585">
        <v>9.2395000000000005E-2</v>
      </c>
    </row>
    <row r="13" spans="1:47" ht="30.6" customHeight="1">
      <c r="A13" s="915">
        <v>7</v>
      </c>
      <c r="B13" s="1571">
        <v>1.2109999999999999E-2</v>
      </c>
      <c r="C13" s="1571">
        <v>1.2319999999999999E-2</v>
      </c>
      <c r="D13" s="1571">
        <v>1.248E-2</v>
      </c>
      <c r="E13" s="1571">
        <v>1.2619999999999999E-2</v>
      </c>
      <c r="F13" s="1571">
        <v>1.274E-2</v>
      </c>
      <c r="G13" s="1571">
        <v>1.2869999999999999E-2</v>
      </c>
      <c r="H13" s="1571">
        <v>1.302E-2</v>
      </c>
      <c r="I13" s="1571">
        <v>1.3220000000000001E-2</v>
      </c>
      <c r="J13" s="1571">
        <v>1.3469999999999999E-2</v>
      </c>
      <c r="K13" s="1571">
        <v>1.379E-2</v>
      </c>
      <c r="L13" s="1571">
        <v>1.418E-2</v>
      </c>
      <c r="M13" s="1571">
        <v>1.4630000000000001E-2</v>
      </c>
      <c r="N13" s="1571">
        <v>1.515E-2</v>
      </c>
      <c r="O13" s="1571">
        <v>1.5730000000000001E-2</v>
      </c>
      <c r="P13" s="1571">
        <v>1.636E-2</v>
      </c>
      <c r="Q13" s="1571">
        <v>1.7049999999999999E-2</v>
      </c>
      <c r="R13" s="1571">
        <v>1.78E-2</v>
      </c>
      <c r="S13" s="1571">
        <v>1.8610000000000002E-2</v>
      </c>
      <c r="T13" s="1571">
        <v>1.949E-2</v>
      </c>
      <c r="U13" s="1571">
        <v>2.0449999999999999E-2</v>
      </c>
      <c r="V13" s="1571">
        <v>2.1510000000000001E-2</v>
      </c>
      <c r="W13" s="1571">
        <v>2.2679999999999999E-2</v>
      </c>
      <c r="X13" s="1571">
        <v>2.3959999999999999E-2</v>
      </c>
      <c r="Y13" s="1571">
        <v>2.538E-2</v>
      </c>
      <c r="Z13" s="1571">
        <v>2.6939999999999999E-2</v>
      </c>
      <c r="AA13" s="1571">
        <v>2.8639999999999999E-2</v>
      </c>
      <c r="AB13" s="1571">
        <v>3.0499999999999999E-2</v>
      </c>
      <c r="AC13" s="1571">
        <v>3.2509999999999997E-2</v>
      </c>
      <c r="AD13" s="1571">
        <v>3.4689999999999999E-2</v>
      </c>
      <c r="AE13" s="1571">
        <v>3.7039999999999997E-2</v>
      </c>
      <c r="AF13" s="1580">
        <v>3.9579999999999997E-2</v>
      </c>
      <c r="AG13" s="1571">
        <v>4.233E-2</v>
      </c>
      <c r="AH13" s="1571">
        <v>4.5339999999999998E-2</v>
      </c>
      <c r="AI13" s="1571">
        <v>4.8660000000000002E-2</v>
      </c>
      <c r="AJ13" s="1571">
        <v>5.2330000000000002E-2</v>
      </c>
      <c r="AK13" s="1571">
        <v>5.6430000000000001E-2</v>
      </c>
      <c r="AL13" s="1571">
        <v>6.1039999999999997E-2</v>
      </c>
      <c r="AM13" s="1571">
        <v>6.6229999999999997E-2</v>
      </c>
      <c r="AN13" s="1571">
        <v>7.2080000000000005E-2</v>
      </c>
      <c r="AO13" s="1571">
        <v>7.8659999999999994E-2</v>
      </c>
      <c r="AP13" s="1578">
        <v>8.6050000000000001E-2</v>
      </c>
      <c r="AQ13" s="1578">
        <v>9.4339999999999993E-2</v>
      </c>
      <c r="AR13" s="1585">
        <v>0.10362</v>
      </c>
    </row>
    <row r="14" spans="1:47" ht="30.6" customHeight="1">
      <c r="A14" s="915">
        <v>8</v>
      </c>
      <c r="B14" s="1571">
        <v>1.387E-2</v>
      </c>
      <c r="C14" s="1571">
        <v>1.4109999999999999E-2</v>
      </c>
      <c r="D14" s="1571">
        <v>1.4290000000000001E-2</v>
      </c>
      <c r="E14" s="1571">
        <v>1.444E-2</v>
      </c>
      <c r="F14" s="1571">
        <v>1.46E-2</v>
      </c>
      <c r="G14" s="1571">
        <v>1.4760000000000001E-2</v>
      </c>
      <c r="H14" s="1571">
        <v>1.4959999999999999E-2</v>
      </c>
      <c r="I14" s="1571">
        <v>1.521E-2</v>
      </c>
      <c r="J14" s="1571">
        <v>1.5520000000000001E-2</v>
      </c>
      <c r="K14" s="1571">
        <v>1.5910000000000001E-2</v>
      </c>
      <c r="L14" s="1571">
        <v>1.6379999999999999E-2</v>
      </c>
      <c r="M14" s="1571">
        <v>1.6920000000000001E-2</v>
      </c>
      <c r="N14" s="1571">
        <v>1.754E-2</v>
      </c>
      <c r="O14" s="1571">
        <v>1.822E-2</v>
      </c>
      <c r="P14" s="1571">
        <v>1.8970000000000001E-2</v>
      </c>
      <c r="Q14" s="1571">
        <v>1.9779999999999999E-2</v>
      </c>
      <c r="R14" s="1571">
        <v>2.0670000000000001E-2</v>
      </c>
      <c r="S14" s="1571">
        <v>2.163E-2</v>
      </c>
      <c r="T14" s="1571">
        <v>2.2669999999999999E-2</v>
      </c>
      <c r="U14" s="1571">
        <v>2.3810000000000001E-2</v>
      </c>
      <c r="V14" s="1571">
        <v>2.5069999999999999E-2</v>
      </c>
      <c r="W14" s="1571">
        <v>2.6460000000000001E-2</v>
      </c>
      <c r="X14" s="1571">
        <v>2.7980000000000001E-2</v>
      </c>
      <c r="Y14" s="1571">
        <v>2.9659999999999999E-2</v>
      </c>
      <c r="Z14" s="1571">
        <v>3.15E-2</v>
      </c>
      <c r="AA14" s="1571">
        <v>3.3509999999999998E-2</v>
      </c>
      <c r="AB14" s="1571">
        <v>3.569E-2</v>
      </c>
      <c r="AC14" s="1571">
        <v>3.8059999999999997E-2</v>
      </c>
      <c r="AD14" s="1571">
        <v>4.0620000000000003E-2</v>
      </c>
      <c r="AE14" s="1571">
        <v>4.3380000000000002E-2</v>
      </c>
      <c r="AF14" s="1580">
        <v>4.6379999999999998E-2</v>
      </c>
      <c r="AG14" s="1571">
        <v>4.9639999999999997E-2</v>
      </c>
      <c r="AH14" s="1571">
        <v>5.321E-2</v>
      </c>
      <c r="AI14" s="1571">
        <v>5.7149999999999999E-2</v>
      </c>
      <c r="AJ14" s="1571">
        <v>6.1519999999999998E-2</v>
      </c>
      <c r="AK14" s="1571">
        <v>6.6420000000000007E-2</v>
      </c>
      <c r="AL14" s="1571">
        <v>7.1910000000000002E-2</v>
      </c>
      <c r="AM14" s="1571">
        <v>7.8090000000000007E-2</v>
      </c>
      <c r="AN14" s="1571">
        <v>8.5040000000000004E-2</v>
      </c>
      <c r="AO14" s="1571">
        <v>9.2850000000000002E-2</v>
      </c>
      <c r="AP14" s="1578">
        <v>0.1016</v>
      </c>
      <c r="AQ14" s="1578">
        <v>0.11141</v>
      </c>
      <c r="AR14" s="1585">
        <v>0.12237000000000001</v>
      </c>
    </row>
    <row r="15" spans="1:47" ht="30.6" customHeight="1">
      <c r="A15" s="915">
        <v>9</v>
      </c>
      <c r="B15" s="1571">
        <v>1.5650000000000001E-2</v>
      </c>
      <c r="C15" s="1571">
        <v>1.5900000000000001E-2</v>
      </c>
      <c r="D15" s="1571">
        <v>1.6109999999999999E-2</v>
      </c>
      <c r="E15" s="1571">
        <v>1.6289999999999999E-2</v>
      </c>
      <c r="F15" s="1571">
        <v>1.6469999999999999E-2</v>
      </c>
      <c r="G15" s="1571">
        <v>1.668E-2</v>
      </c>
      <c r="H15" s="1571">
        <v>1.6930000000000001E-2</v>
      </c>
      <c r="I15" s="1571">
        <v>1.7239999999999998E-2</v>
      </c>
      <c r="J15" s="1571">
        <v>1.762E-2</v>
      </c>
      <c r="K15" s="1571">
        <v>1.8089999999999998E-2</v>
      </c>
      <c r="L15" s="1571">
        <v>1.864E-2</v>
      </c>
      <c r="M15" s="1571">
        <v>1.9279999999999999E-2</v>
      </c>
      <c r="N15" s="1571">
        <v>0.02</v>
      </c>
      <c r="O15" s="1571">
        <v>2.0799999999999999E-2</v>
      </c>
      <c r="P15" s="1571">
        <v>2.1669999999999998E-2</v>
      </c>
      <c r="Q15" s="1571">
        <v>2.2620000000000001E-2</v>
      </c>
      <c r="R15" s="1571">
        <v>2.3640000000000001E-2</v>
      </c>
      <c r="S15" s="1571">
        <v>2.4760000000000001E-2</v>
      </c>
      <c r="T15" s="1571">
        <v>2.598E-2</v>
      </c>
      <c r="U15" s="1571">
        <v>2.7320000000000001E-2</v>
      </c>
      <c r="V15" s="1571">
        <v>2.879E-2</v>
      </c>
      <c r="W15" s="1571">
        <v>3.041E-2</v>
      </c>
      <c r="X15" s="1571">
        <v>3.2190000000000003E-2</v>
      </c>
      <c r="Y15" s="1571">
        <v>3.415E-2</v>
      </c>
      <c r="Z15" s="1571">
        <v>3.628E-2</v>
      </c>
      <c r="AA15" s="1571">
        <v>3.8609999999999998E-2</v>
      </c>
      <c r="AB15" s="1571">
        <v>4.1140000000000003E-2</v>
      </c>
      <c r="AC15" s="1571">
        <v>4.3880000000000002E-2</v>
      </c>
      <c r="AD15" s="1571">
        <v>4.684E-2</v>
      </c>
      <c r="AE15" s="1571">
        <v>5.0049999999999997E-2</v>
      </c>
      <c r="AF15" s="1580">
        <v>5.3539999999999997E-2</v>
      </c>
      <c r="AG15" s="1571">
        <v>5.7340000000000002E-2</v>
      </c>
      <c r="AH15" s="1571">
        <v>6.1519999999999998E-2</v>
      </c>
      <c r="AI15" s="1571">
        <v>6.6140000000000004E-2</v>
      </c>
      <c r="AJ15" s="1571">
        <v>7.1279999999999996E-2</v>
      </c>
      <c r="AK15" s="1571">
        <v>7.7030000000000001E-2</v>
      </c>
      <c r="AL15" s="1571">
        <v>8.3479999999999999E-2</v>
      </c>
      <c r="AM15" s="1571">
        <v>9.0719999999999995E-2</v>
      </c>
      <c r="AN15" s="1571">
        <v>9.8849999999999993E-2</v>
      </c>
      <c r="AO15" s="1571">
        <v>0.10797</v>
      </c>
      <c r="AP15" s="1578">
        <v>0.11817999999999999</v>
      </c>
      <c r="AQ15" s="1578">
        <v>0.12959000000000001</v>
      </c>
      <c r="AR15" s="923">
        <v>0</v>
      </c>
    </row>
    <row r="16" spans="1:47" ht="30.6" customHeight="1">
      <c r="A16" s="915">
        <v>10</v>
      </c>
      <c r="B16" s="1571">
        <v>1.7440000000000001E-2</v>
      </c>
      <c r="C16" s="1571">
        <v>1.771E-2</v>
      </c>
      <c r="D16" s="1571">
        <v>1.7940000000000001E-2</v>
      </c>
      <c r="E16" s="1571">
        <v>1.8159999999999999E-2</v>
      </c>
      <c r="F16" s="1571">
        <v>1.8380000000000001E-2</v>
      </c>
      <c r="G16" s="1571">
        <v>1.8630000000000001E-2</v>
      </c>
      <c r="H16" s="1571">
        <v>1.8939999999999999E-2</v>
      </c>
      <c r="I16" s="1571">
        <v>1.932E-2</v>
      </c>
      <c r="J16" s="1571">
        <v>1.9779999999999999E-2</v>
      </c>
      <c r="K16" s="1571">
        <v>2.0330000000000001E-2</v>
      </c>
      <c r="L16" s="1571">
        <v>2.0979999999999999E-2</v>
      </c>
      <c r="M16" s="1571">
        <v>2.172E-2</v>
      </c>
      <c r="N16" s="1571">
        <v>2.2550000000000001E-2</v>
      </c>
      <c r="O16" s="1571">
        <v>2.3460000000000002E-2</v>
      </c>
      <c r="P16" s="1571">
        <v>2.4459999999999999E-2</v>
      </c>
      <c r="Q16" s="1571">
        <v>2.555E-2</v>
      </c>
      <c r="R16" s="1571">
        <v>2.674E-2</v>
      </c>
      <c r="S16" s="1571">
        <v>2.8029999999999999E-2</v>
      </c>
      <c r="T16" s="1571">
        <v>2.9440000000000001E-2</v>
      </c>
      <c r="U16" s="1571">
        <v>3.099E-2</v>
      </c>
      <c r="V16" s="1571">
        <v>3.2689999999999997E-2</v>
      </c>
      <c r="W16" s="1571">
        <v>3.4549999999999997E-2</v>
      </c>
      <c r="X16" s="1571">
        <v>3.6600000000000001E-2</v>
      </c>
      <c r="Y16" s="1571">
        <v>3.8850000000000003E-2</v>
      </c>
      <c r="Z16" s="1571">
        <v>4.1300000000000003E-2</v>
      </c>
      <c r="AA16" s="1571">
        <v>4.3959999999999999E-2</v>
      </c>
      <c r="AB16" s="1571">
        <v>4.6859999999999999E-2</v>
      </c>
      <c r="AC16" s="1571">
        <v>0.05</v>
      </c>
      <c r="AD16" s="1571">
        <v>5.339E-2</v>
      </c>
      <c r="AE16" s="1571">
        <v>5.7079999999999999E-2</v>
      </c>
      <c r="AF16" s="1580">
        <v>6.1089999999999998E-2</v>
      </c>
      <c r="AG16" s="1571">
        <v>6.5490000000000007E-2</v>
      </c>
      <c r="AH16" s="1571">
        <v>7.0330000000000004E-2</v>
      </c>
      <c r="AI16" s="1571">
        <v>7.5679999999999997E-2</v>
      </c>
      <c r="AJ16" s="1571">
        <v>8.165E-2</v>
      </c>
      <c r="AK16" s="1571">
        <v>8.8319999999999996E-2</v>
      </c>
      <c r="AL16" s="1571">
        <v>9.579E-2</v>
      </c>
      <c r="AM16" s="1571">
        <v>0.10417</v>
      </c>
      <c r="AN16" s="1571">
        <v>0.11355999999999999</v>
      </c>
      <c r="AO16" s="1571">
        <v>0.12407</v>
      </c>
      <c r="AP16" s="1578">
        <v>0.13582</v>
      </c>
      <c r="AQ16" s="922">
        <v>0</v>
      </c>
      <c r="AR16" s="923">
        <v>0</v>
      </c>
    </row>
    <row r="17" spans="1:44" ht="30.6" customHeight="1">
      <c r="A17" s="915">
        <v>11</v>
      </c>
      <c r="B17" s="1571">
        <v>1.9230000000000001E-2</v>
      </c>
      <c r="C17" s="1571">
        <v>1.9529999999999999E-2</v>
      </c>
      <c r="D17" s="1571">
        <v>1.9800000000000002E-2</v>
      </c>
      <c r="E17" s="1571">
        <v>2.0049999999999998E-2</v>
      </c>
      <c r="F17" s="1571">
        <v>2.0320000000000001E-2</v>
      </c>
      <c r="G17" s="1571">
        <v>2.0629999999999999E-2</v>
      </c>
      <c r="H17" s="1571">
        <v>2.1000000000000001E-2</v>
      </c>
      <c r="I17" s="1571">
        <v>2.145E-2</v>
      </c>
      <c r="J17" s="1571">
        <v>2.1999999999999999E-2</v>
      </c>
      <c r="K17" s="1571">
        <v>2.264E-2</v>
      </c>
      <c r="L17" s="1571">
        <v>2.3380000000000001E-2</v>
      </c>
      <c r="M17" s="1571">
        <v>2.4230000000000002E-2</v>
      </c>
      <c r="N17" s="1571">
        <v>2.5180000000000001E-2</v>
      </c>
      <c r="O17" s="1571">
        <v>2.622E-2</v>
      </c>
      <c r="P17" s="1571">
        <v>2.7359999999999999E-2</v>
      </c>
      <c r="Q17" s="1571">
        <v>2.86E-2</v>
      </c>
      <c r="R17" s="1571">
        <v>2.9960000000000001E-2</v>
      </c>
      <c r="S17" s="1571">
        <v>3.1440000000000003E-2</v>
      </c>
      <c r="T17" s="1571">
        <v>3.3050000000000003E-2</v>
      </c>
      <c r="U17" s="1571">
        <v>3.4819999999999997E-2</v>
      </c>
      <c r="V17" s="1571">
        <v>3.6760000000000001E-2</v>
      </c>
      <c r="W17" s="1571">
        <v>3.8890000000000001E-2</v>
      </c>
      <c r="X17" s="1571">
        <v>4.1230000000000003E-2</v>
      </c>
      <c r="Y17" s="1571">
        <v>4.3779999999999999E-2</v>
      </c>
      <c r="Z17" s="1571">
        <v>4.6559999999999997E-2</v>
      </c>
      <c r="AA17" s="1571">
        <v>4.9579999999999999E-2</v>
      </c>
      <c r="AB17" s="1571">
        <v>5.287E-2</v>
      </c>
      <c r="AC17" s="1571">
        <v>5.6430000000000001E-2</v>
      </c>
      <c r="AD17" s="1571">
        <v>6.0290000000000003E-2</v>
      </c>
      <c r="AE17" s="1571">
        <v>6.4490000000000006E-2</v>
      </c>
      <c r="AF17" s="1580">
        <v>6.9080000000000003E-2</v>
      </c>
      <c r="AG17" s="1571">
        <v>7.4109999999999995E-2</v>
      </c>
      <c r="AH17" s="1571">
        <v>7.9659999999999995E-2</v>
      </c>
      <c r="AI17" s="1571">
        <v>8.5819999999999994E-2</v>
      </c>
      <c r="AJ17" s="1571">
        <v>9.2670000000000002E-2</v>
      </c>
      <c r="AK17" s="1571">
        <v>0.10033</v>
      </c>
      <c r="AL17" s="1571">
        <v>0.1089</v>
      </c>
      <c r="AM17" s="1571">
        <v>0.11849</v>
      </c>
      <c r="AN17" s="1571">
        <v>0.12922</v>
      </c>
      <c r="AO17" s="1571">
        <v>0.14122000000000001</v>
      </c>
      <c r="AP17" s="922">
        <v>0</v>
      </c>
      <c r="AQ17" s="922">
        <v>0</v>
      </c>
      <c r="AR17" s="923">
        <v>0</v>
      </c>
    </row>
    <row r="18" spans="1:44" ht="30.6" customHeight="1">
      <c r="A18" s="915">
        <v>12</v>
      </c>
      <c r="B18" s="1571">
        <v>2.1049999999999999E-2</v>
      </c>
      <c r="C18" s="1571">
        <v>2.138E-2</v>
      </c>
      <c r="D18" s="1571">
        <v>2.1680000000000001E-2</v>
      </c>
      <c r="E18" s="1571">
        <v>2.198E-2</v>
      </c>
      <c r="F18" s="1571">
        <v>2.23E-2</v>
      </c>
      <c r="G18" s="1571">
        <v>2.2669999999999999E-2</v>
      </c>
      <c r="H18" s="1571">
        <v>2.3109999999999999E-2</v>
      </c>
      <c r="I18" s="1571">
        <v>2.3640000000000001E-2</v>
      </c>
      <c r="J18" s="1571">
        <v>2.427E-2</v>
      </c>
      <c r="K18" s="1571">
        <v>2.5010000000000001E-2</v>
      </c>
      <c r="L18" s="1571">
        <v>2.5860000000000001E-2</v>
      </c>
      <c r="M18" s="1571">
        <v>2.683E-2</v>
      </c>
      <c r="N18" s="1571">
        <v>2.7900000000000001E-2</v>
      </c>
      <c r="O18" s="1571">
        <v>2.9080000000000002E-2</v>
      </c>
      <c r="P18" s="1571">
        <v>3.0370000000000001E-2</v>
      </c>
      <c r="Q18" s="1571">
        <v>3.1780000000000003E-2</v>
      </c>
      <c r="R18" s="1571">
        <v>3.3309999999999999E-2</v>
      </c>
      <c r="S18" s="1571">
        <v>3.499E-2</v>
      </c>
      <c r="T18" s="1571">
        <v>3.6819999999999999E-2</v>
      </c>
      <c r="U18" s="1571">
        <v>3.8830000000000003E-2</v>
      </c>
      <c r="V18" s="1571">
        <v>4.1029999999999997E-2</v>
      </c>
      <c r="W18" s="1571">
        <v>4.3439999999999999E-2</v>
      </c>
      <c r="X18" s="1571">
        <v>4.607E-2</v>
      </c>
      <c r="Y18" s="1571">
        <v>4.895E-2</v>
      </c>
      <c r="Z18" s="1571">
        <v>5.2080000000000001E-2</v>
      </c>
      <c r="AA18" s="1571">
        <v>5.5480000000000002E-2</v>
      </c>
      <c r="AB18" s="1571">
        <v>5.9180000000000003E-2</v>
      </c>
      <c r="AC18" s="1571">
        <v>6.3189999999999996E-2</v>
      </c>
      <c r="AD18" s="1571">
        <v>6.7559999999999995E-2</v>
      </c>
      <c r="AE18" s="1571">
        <v>7.2319999999999995E-2</v>
      </c>
      <c r="AF18" s="1580">
        <v>7.7520000000000006E-2</v>
      </c>
      <c r="AG18" s="1571">
        <v>8.3250000000000005E-2</v>
      </c>
      <c r="AH18" s="1571">
        <v>8.9569999999999997E-2</v>
      </c>
      <c r="AI18" s="1571">
        <v>9.6589999999999995E-2</v>
      </c>
      <c r="AJ18" s="1571">
        <v>0.10439</v>
      </c>
      <c r="AK18" s="1571">
        <v>0.11311</v>
      </c>
      <c r="AL18" s="1571">
        <v>0.12285</v>
      </c>
      <c r="AM18" s="1571">
        <v>0.13374</v>
      </c>
      <c r="AN18" s="1571">
        <v>0.1459</v>
      </c>
      <c r="AO18" s="920">
        <v>0</v>
      </c>
      <c r="AP18" s="922">
        <v>0</v>
      </c>
      <c r="AQ18" s="922">
        <v>0</v>
      </c>
      <c r="AR18" s="923">
        <v>0</v>
      </c>
    </row>
    <row r="19" spans="1:44" ht="30.6" customHeight="1">
      <c r="A19" s="915">
        <v>13</v>
      </c>
      <c r="B19" s="1571">
        <v>2.2880000000000001E-2</v>
      </c>
      <c r="C19" s="1571">
        <v>2.324E-2</v>
      </c>
      <c r="D19" s="1571">
        <v>2.359E-2</v>
      </c>
      <c r="E19" s="1571">
        <v>2.3939999999999999E-2</v>
      </c>
      <c r="F19" s="1571">
        <v>2.4320000000000001E-2</v>
      </c>
      <c r="G19" s="1571">
        <v>2.4760000000000001E-2</v>
      </c>
      <c r="H19" s="1571">
        <v>2.528E-2</v>
      </c>
      <c r="I19" s="1571">
        <v>2.5899999999999999E-2</v>
      </c>
      <c r="J19" s="1571">
        <v>2.6620000000000001E-2</v>
      </c>
      <c r="K19" s="1571">
        <v>2.7459999999999998E-2</v>
      </c>
      <c r="L19" s="1571">
        <v>2.843E-2</v>
      </c>
      <c r="M19" s="1571">
        <v>2.9510000000000002E-2</v>
      </c>
      <c r="N19" s="1571">
        <v>3.0710000000000001E-2</v>
      </c>
      <c r="O19" s="1571">
        <v>3.2039999999999999E-2</v>
      </c>
      <c r="P19" s="1571">
        <v>3.3500000000000002E-2</v>
      </c>
      <c r="Q19" s="1571">
        <v>3.508E-2</v>
      </c>
      <c r="R19" s="1571">
        <v>3.6810000000000002E-2</v>
      </c>
      <c r="S19" s="1571">
        <v>3.8699999999999998E-2</v>
      </c>
      <c r="T19" s="1571">
        <v>4.0770000000000001E-2</v>
      </c>
      <c r="U19" s="1571">
        <v>4.3029999999999999E-2</v>
      </c>
      <c r="V19" s="1571">
        <v>4.5499999999999999E-2</v>
      </c>
      <c r="W19" s="1571">
        <v>4.82E-2</v>
      </c>
      <c r="X19" s="1571">
        <v>5.1150000000000001E-2</v>
      </c>
      <c r="Y19" s="1571">
        <v>5.4370000000000002E-2</v>
      </c>
      <c r="Z19" s="1571">
        <v>5.7869999999999998E-2</v>
      </c>
      <c r="AA19" s="1571">
        <v>6.1679999999999999E-2</v>
      </c>
      <c r="AB19" s="1571">
        <v>6.5820000000000004E-2</v>
      </c>
      <c r="AC19" s="1571">
        <v>7.0319999999999994E-2</v>
      </c>
      <c r="AD19" s="1571">
        <v>7.5230000000000005E-2</v>
      </c>
      <c r="AE19" s="1571">
        <v>8.0589999999999995E-2</v>
      </c>
      <c r="AF19" s="1580">
        <v>8.6470000000000005E-2</v>
      </c>
      <c r="AG19" s="1571">
        <v>9.2939999999999995E-2</v>
      </c>
      <c r="AH19" s="1571">
        <v>0.10009999999999999</v>
      </c>
      <c r="AI19" s="1571">
        <v>0.10803</v>
      </c>
      <c r="AJ19" s="1571">
        <v>0.11687</v>
      </c>
      <c r="AK19" s="1571">
        <v>0.12670999999999999</v>
      </c>
      <c r="AL19" s="1571">
        <v>0.13769999999999999</v>
      </c>
      <c r="AM19" s="1571">
        <v>0.14996999999999999</v>
      </c>
      <c r="AN19" s="920">
        <v>0</v>
      </c>
      <c r="AO19" s="920">
        <v>0</v>
      </c>
      <c r="AP19" s="922">
        <v>0</v>
      </c>
      <c r="AQ19" s="922">
        <v>0</v>
      </c>
      <c r="AR19" s="923">
        <v>0</v>
      </c>
    </row>
    <row r="20" spans="1:44" ht="30.6" customHeight="1">
      <c r="A20" s="915">
        <v>14</v>
      </c>
      <c r="B20" s="1571">
        <v>2.4735E-2</v>
      </c>
      <c r="C20" s="1571">
        <v>2.5145000000000001E-2</v>
      </c>
      <c r="D20" s="1571">
        <v>2.5534999999999999E-2</v>
      </c>
      <c r="E20" s="1571">
        <v>2.5944999999999999E-2</v>
      </c>
      <c r="F20" s="1571">
        <v>2.6394999999999998E-2</v>
      </c>
      <c r="G20" s="1571">
        <v>2.6915000000000001E-2</v>
      </c>
      <c r="H20" s="1571">
        <v>2.7515000000000001E-2</v>
      </c>
      <c r="I20" s="1571">
        <v>2.8215E-2</v>
      </c>
      <c r="J20" s="1571">
        <v>2.9045000000000001E-2</v>
      </c>
      <c r="K20" s="1571">
        <v>2.9995000000000001E-2</v>
      </c>
      <c r="L20" s="1571">
        <v>3.1074999999999998E-2</v>
      </c>
      <c r="M20" s="1571">
        <v>3.2294999999999997E-2</v>
      </c>
      <c r="N20" s="1571">
        <v>3.3645000000000001E-2</v>
      </c>
      <c r="O20" s="1571">
        <v>3.5125000000000003E-2</v>
      </c>
      <c r="P20" s="1571">
        <v>3.6755000000000003E-2</v>
      </c>
      <c r="Q20" s="1571">
        <v>3.8535E-2</v>
      </c>
      <c r="R20" s="1571">
        <v>4.0474999999999997E-2</v>
      </c>
      <c r="S20" s="1571">
        <v>4.2584999999999998E-2</v>
      </c>
      <c r="T20" s="1571">
        <v>4.4894999999999997E-2</v>
      </c>
      <c r="U20" s="1571">
        <v>4.7425000000000002E-2</v>
      </c>
      <c r="V20" s="1571">
        <v>5.0185E-2</v>
      </c>
      <c r="W20" s="1571">
        <v>5.3194999999999999E-2</v>
      </c>
      <c r="X20" s="1571">
        <v>5.6485E-2</v>
      </c>
      <c r="Y20" s="1571">
        <v>6.0065E-2</v>
      </c>
      <c r="Z20" s="1571">
        <v>6.3964999999999994E-2</v>
      </c>
      <c r="AA20" s="1571">
        <v>6.8205000000000002E-2</v>
      </c>
      <c r="AB20" s="1571">
        <v>7.2825000000000001E-2</v>
      </c>
      <c r="AC20" s="1571">
        <v>7.7854999999999994E-2</v>
      </c>
      <c r="AD20" s="1571">
        <v>8.3345000000000002E-2</v>
      </c>
      <c r="AE20" s="1571">
        <v>8.9355000000000004E-2</v>
      </c>
      <c r="AF20" s="1580">
        <v>9.5964999999999995E-2</v>
      </c>
      <c r="AG20" s="1571">
        <v>0.103245</v>
      </c>
      <c r="AH20" s="1571">
        <v>0.11129500000000001</v>
      </c>
      <c r="AI20" s="1571">
        <v>0.120215</v>
      </c>
      <c r="AJ20" s="1571">
        <v>0.13014500000000001</v>
      </c>
      <c r="AK20" s="1571">
        <v>0.14119499999999999</v>
      </c>
      <c r="AL20" s="1571">
        <v>0.15351500000000001</v>
      </c>
      <c r="AM20" s="920">
        <v>0</v>
      </c>
      <c r="AN20" s="920">
        <v>0</v>
      </c>
      <c r="AO20" s="920">
        <v>0</v>
      </c>
      <c r="AP20" s="922">
        <v>0</v>
      </c>
      <c r="AQ20" s="922">
        <v>0</v>
      </c>
      <c r="AR20" s="923">
        <v>0</v>
      </c>
    </row>
    <row r="21" spans="1:44" ht="30.6" customHeight="1">
      <c r="A21" s="915">
        <v>15</v>
      </c>
      <c r="B21" s="1571">
        <v>2.6624999999999999E-2</v>
      </c>
      <c r="C21" s="1571">
        <v>2.7085000000000001E-2</v>
      </c>
      <c r="D21" s="1571">
        <v>2.7535E-2</v>
      </c>
      <c r="E21" s="1571">
        <v>2.8004999999999999E-2</v>
      </c>
      <c r="F21" s="1571">
        <v>2.8524999999999998E-2</v>
      </c>
      <c r="G21" s="1571">
        <v>2.9125000000000002E-2</v>
      </c>
      <c r="H21" s="1571">
        <v>2.9815000000000001E-2</v>
      </c>
      <c r="I21" s="1571">
        <v>3.0615E-2</v>
      </c>
      <c r="J21" s="1571">
        <v>3.1544999999999997E-2</v>
      </c>
      <c r="K21" s="1571">
        <v>3.2614999999999998E-2</v>
      </c>
      <c r="L21" s="1571">
        <v>3.3825000000000001E-2</v>
      </c>
      <c r="M21" s="1571">
        <v>3.5185000000000001E-2</v>
      </c>
      <c r="N21" s="1571">
        <v>3.6685000000000002E-2</v>
      </c>
      <c r="O21" s="1571">
        <v>3.8344999999999997E-2</v>
      </c>
      <c r="P21" s="1571">
        <v>4.0155000000000003E-2</v>
      </c>
      <c r="Q21" s="1571">
        <v>4.2134999999999999E-2</v>
      </c>
      <c r="R21" s="1571">
        <v>4.4295000000000001E-2</v>
      </c>
      <c r="S21" s="1571">
        <v>4.6655000000000002E-2</v>
      </c>
      <c r="T21" s="1571">
        <v>4.9224999999999998E-2</v>
      </c>
      <c r="U21" s="1571">
        <v>5.2034999999999998E-2</v>
      </c>
      <c r="V21" s="1571">
        <v>5.5094999999999998E-2</v>
      </c>
      <c r="W21" s="1571">
        <v>5.8435000000000001E-2</v>
      </c>
      <c r="X21" s="1571">
        <v>6.2074999999999998E-2</v>
      </c>
      <c r="Y21" s="1571">
        <v>6.6045000000000006E-2</v>
      </c>
      <c r="Z21" s="1571">
        <v>7.0364999999999997E-2</v>
      </c>
      <c r="AA21" s="1571">
        <v>7.5075000000000003E-2</v>
      </c>
      <c r="AB21" s="1571">
        <v>8.0214999999999995E-2</v>
      </c>
      <c r="AC21" s="1571">
        <v>8.5815000000000002E-2</v>
      </c>
      <c r="AD21" s="1571">
        <v>9.1944999999999999E-2</v>
      </c>
      <c r="AE21" s="1571">
        <v>9.8655000000000007E-2</v>
      </c>
      <c r="AF21" s="1580">
        <v>0.106045</v>
      </c>
      <c r="AG21" s="1571">
        <v>0.11418499999999999</v>
      </c>
      <c r="AH21" s="1571">
        <v>0.123195</v>
      </c>
      <c r="AI21" s="1571">
        <v>0.133185</v>
      </c>
      <c r="AJ21" s="1571">
        <v>0.14427499999999999</v>
      </c>
      <c r="AK21" s="1571">
        <v>0.156615</v>
      </c>
      <c r="AL21" s="920">
        <v>0</v>
      </c>
      <c r="AM21" s="920">
        <v>0</v>
      </c>
      <c r="AN21" s="920">
        <v>0</v>
      </c>
      <c r="AO21" s="920">
        <v>0</v>
      </c>
      <c r="AP21" s="922">
        <v>0</v>
      </c>
      <c r="AQ21" s="922">
        <v>0</v>
      </c>
      <c r="AR21" s="923">
        <v>0</v>
      </c>
    </row>
    <row r="22" spans="1:44" ht="30.6" customHeight="1">
      <c r="A22" s="915">
        <v>16</v>
      </c>
      <c r="B22" s="1571">
        <v>2.8539999999999999E-2</v>
      </c>
      <c r="C22" s="1571">
        <v>2.9049999999999999E-2</v>
      </c>
      <c r="D22" s="1571">
        <v>2.9559999999999999E-2</v>
      </c>
      <c r="E22" s="1571">
        <v>3.0110000000000001E-2</v>
      </c>
      <c r="F22" s="1571">
        <v>3.0710000000000001E-2</v>
      </c>
      <c r="G22" s="1571">
        <v>3.1390000000000001E-2</v>
      </c>
      <c r="H22" s="1571">
        <v>3.2169999999999997E-2</v>
      </c>
      <c r="I22" s="1571">
        <v>3.3079999999999998E-2</v>
      </c>
      <c r="J22" s="1571">
        <v>3.4119999999999998E-2</v>
      </c>
      <c r="K22" s="1571">
        <v>3.5319999999999997E-2</v>
      </c>
      <c r="L22" s="1571">
        <v>3.6670000000000001E-2</v>
      </c>
      <c r="M22" s="1571">
        <v>3.8179999999999999E-2</v>
      </c>
      <c r="N22" s="1571">
        <v>3.9849999999999997E-2</v>
      </c>
      <c r="O22" s="1571">
        <v>4.1689999999999998E-2</v>
      </c>
      <c r="P22" s="1571">
        <v>4.3700000000000003E-2</v>
      </c>
      <c r="Q22" s="1571">
        <v>4.5900000000000003E-2</v>
      </c>
      <c r="R22" s="1571">
        <v>4.829E-2</v>
      </c>
      <c r="S22" s="1571">
        <v>5.0909999999999997E-2</v>
      </c>
      <c r="T22" s="1571">
        <v>5.3749999999999999E-2</v>
      </c>
      <c r="U22" s="1571">
        <v>5.6860000000000001E-2</v>
      </c>
      <c r="V22" s="1571">
        <v>6.0240000000000002E-2</v>
      </c>
      <c r="W22" s="1571">
        <v>6.3930000000000001E-2</v>
      </c>
      <c r="X22" s="1571">
        <v>6.7949999999999997E-2</v>
      </c>
      <c r="Y22" s="1571">
        <v>7.2330000000000005E-2</v>
      </c>
      <c r="Z22" s="1571">
        <v>7.7109999999999998E-2</v>
      </c>
      <c r="AA22" s="1571">
        <v>8.2320000000000004E-2</v>
      </c>
      <c r="AB22" s="1571">
        <v>8.8010000000000005E-2</v>
      </c>
      <c r="AC22" s="1571">
        <v>9.4229999999999994E-2</v>
      </c>
      <c r="AD22" s="1571">
        <v>0.10104</v>
      </c>
      <c r="AE22" s="1571">
        <v>0.10852000000000001</v>
      </c>
      <c r="AF22" s="1580">
        <v>0.11674</v>
      </c>
      <c r="AG22" s="1571">
        <v>0.12581999999999999</v>
      </c>
      <c r="AH22" s="1571">
        <v>0.13585</v>
      </c>
      <c r="AI22" s="1571">
        <v>0.14696999999999999</v>
      </c>
      <c r="AJ22" s="1571">
        <v>0.1593</v>
      </c>
      <c r="AK22" s="916">
        <v>0</v>
      </c>
      <c r="AL22" s="916">
        <v>0</v>
      </c>
      <c r="AM22" s="916">
        <v>0</v>
      </c>
      <c r="AN22" s="916">
        <v>0</v>
      </c>
      <c r="AO22" s="916">
        <v>0</v>
      </c>
      <c r="AP22" s="918">
        <v>0</v>
      </c>
      <c r="AQ22" s="918">
        <v>0</v>
      </c>
      <c r="AR22" s="919">
        <v>0</v>
      </c>
    </row>
    <row r="23" spans="1:44" ht="30.6" customHeight="1">
      <c r="A23" s="915">
        <v>17</v>
      </c>
      <c r="B23" s="1571">
        <v>3.0495000000000001E-2</v>
      </c>
      <c r="C23" s="1571">
        <v>3.1074999999999998E-2</v>
      </c>
      <c r="D23" s="1571">
        <v>3.1645E-2</v>
      </c>
      <c r="E23" s="1571">
        <v>3.2265000000000002E-2</v>
      </c>
      <c r="F23" s="1571">
        <v>3.2954999999999998E-2</v>
      </c>
      <c r="G23" s="1571">
        <v>3.3724999999999998E-2</v>
      </c>
      <c r="H23" s="1571">
        <v>3.4615E-2</v>
      </c>
      <c r="I23" s="1571">
        <v>3.5635E-2</v>
      </c>
      <c r="J23" s="1571">
        <v>3.6804999999999997E-2</v>
      </c>
      <c r="K23" s="1571">
        <v>3.8135000000000002E-2</v>
      </c>
      <c r="L23" s="1571">
        <v>3.9625E-2</v>
      </c>
      <c r="M23" s="1571">
        <v>4.1305000000000001E-2</v>
      </c>
      <c r="N23" s="1571">
        <v>4.3154999999999999E-2</v>
      </c>
      <c r="O23" s="1571">
        <v>4.5185000000000003E-2</v>
      </c>
      <c r="P23" s="1571">
        <v>4.7405000000000003E-2</v>
      </c>
      <c r="Q23" s="1571">
        <v>4.9834999999999997E-2</v>
      </c>
      <c r="R23" s="1571">
        <v>5.2484999999999997E-2</v>
      </c>
      <c r="S23" s="1571">
        <v>5.5364999999999998E-2</v>
      </c>
      <c r="T23" s="1571">
        <v>5.8505000000000001E-2</v>
      </c>
      <c r="U23" s="1571">
        <v>6.1914999999999998E-2</v>
      </c>
      <c r="V23" s="1571">
        <v>6.5644999999999995E-2</v>
      </c>
      <c r="W23" s="1571">
        <v>6.9705000000000003E-2</v>
      </c>
      <c r="X23" s="1571">
        <v>7.4124999999999996E-2</v>
      </c>
      <c r="Y23" s="1571">
        <v>7.8954999999999997E-2</v>
      </c>
      <c r="Z23" s="1571">
        <v>8.4224999999999994E-2</v>
      </c>
      <c r="AA23" s="1571">
        <v>8.9974999999999999E-2</v>
      </c>
      <c r="AB23" s="1571">
        <v>9.6265000000000003E-2</v>
      </c>
      <c r="AC23" s="1571">
        <v>0.103155</v>
      </c>
      <c r="AD23" s="1571">
        <v>0.110705</v>
      </c>
      <c r="AE23" s="1571">
        <v>0.118995</v>
      </c>
      <c r="AF23" s="1580">
        <v>0.12812499999999999</v>
      </c>
      <c r="AG23" s="1571">
        <v>0.13819500000000001</v>
      </c>
      <c r="AH23" s="1571">
        <v>0.14932500000000001</v>
      </c>
      <c r="AI23" s="1571">
        <v>0.16164500000000001</v>
      </c>
      <c r="AJ23" s="916">
        <v>0</v>
      </c>
      <c r="AK23" s="916">
        <v>0</v>
      </c>
      <c r="AL23" s="916">
        <v>0</v>
      </c>
      <c r="AM23" s="916">
        <v>0</v>
      </c>
      <c r="AN23" s="916">
        <v>0</v>
      </c>
      <c r="AO23" s="916">
        <v>0</v>
      </c>
      <c r="AP23" s="918">
        <v>0</v>
      </c>
      <c r="AQ23" s="918">
        <v>0</v>
      </c>
      <c r="AR23" s="919">
        <v>0</v>
      </c>
    </row>
    <row r="24" spans="1:44" ht="30.6" customHeight="1">
      <c r="A24" s="915">
        <v>18</v>
      </c>
      <c r="B24" s="1571">
        <v>3.2489999999999998E-2</v>
      </c>
      <c r="C24" s="1571">
        <v>3.313E-2</v>
      </c>
      <c r="D24" s="1571">
        <v>3.3790000000000001E-2</v>
      </c>
      <c r="E24" s="1571">
        <v>3.449E-2</v>
      </c>
      <c r="F24" s="1571">
        <v>3.526E-2</v>
      </c>
      <c r="G24" s="1571">
        <v>3.6130000000000002E-2</v>
      </c>
      <c r="H24" s="1571">
        <v>3.7130000000000003E-2</v>
      </c>
      <c r="I24" s="1571">
        <v>3.8269999999999998E-2</v>
      </c>
      <c r="J24" s="1571">
        <v>3.9570000000000001E-2</v>
      </c>
      <c r="K24" s="1571">
        <v>4.104E-2</v>
      </c>
      <c r="L24" s="1571">
        <v>4.2700000000000002E-2</v>
      </c>
      <c r="M24" s="1571">
        <v>4.4549999999999999E-2</v>
      </c>
      <c r="N24" s="1571">
        <v>4.6589999999999999E-2</v>
      </c>
      <c r="O24" s="1571">
        <v>4.8829999999999998E-2</v>
      </c>
      <c r="P24" s="1571">
        <v>5.1279999999999999E-2</v>
      </c>
      <c r="Q24" s="1571">
        <v>5.3949999999999998E-2</v>
      </c>
      <c r="R24" s="1571">
        <v>5.6860000000000001E-2</v>
      </c>
      <c r="S24" s="1571">
        <v>6.003E-2</v>
      </c>
      <c r="T24" s="1571">
        <v>6.3469999999999999E-2</v>
      </c>
      <c r="U24" s="1571">
        <v>6.7229999999999998E-2</v>
      </c>
      <c r="V24" s="1571">
        <v>7.1309999999999998E-2</v>
      </c>
      <c r="W24" s="1571">
        <v>7.5770000000000004E-2</v>
      </c>
      <c r="X24" s="1571">
        <v>8.0629999999999993E-2</v>
      </c>
      <c r="Y24" s="1571">
        <v>8.5930000000000006E-2</v>
      </c>
      <c r="Z24" s="1571">
        <v>9.1730000000000006E-2</v>
      </c>
      <c r="AA24" s="1571">
        <v>9.8070000000000004E-2</v>
      </c>
      <c r="AB24" s="1571">
        <v>0.10501000000000001</v>
      </c>
      <c r="AC24" s="1571">
        <v>0.11261</v>
      </c>
      <c r="AD24" s="1571">
        <v>0.12095</v>
      </c>
      <c r="AE24" s="1571">
        <v>0.13013</v>
      </c>
      <c r="AF24" s="1580">
        <v>0.14022000000000001</v>
      </c>
      <c r="AG24" s="1571">
        <v>0.15135000000000001</v>
      </c>
      <c r="AH24" s="1571">
        <v>0.16364999999999999</v>
      </c>
      <c r="AI24" s="920">
        <v>0</v>
      </c>
      <c r="AJ24" s="920">
        <v>0</v>
      </c>
      <c r="AK24" s="920">
        <v>0</v>
      </c>
      <c r="AL24" s="920">
        <v>0</v>
      </c>
      <c r="AM24" s="920">
        <v>0</v>
      </c>
      <c r="AN24" s="920">
        <v>0</v>
      </c>
      <c r="AO24" s="920">
        <v>0</v>
      </c>
      <c r="AP24" s="922">
        <v>0</v>
      </c>
      <c r="AQ24" s="922">
        <v>0</v>
      </c>
      <c r="AR24" s="923">
        <v>0</v>
      </c>
    </row>
    <row r="25" spans="1:44" ht="30.6" customHeight="1">
      <c r="A25" s="915">
        <v>19</v>
      </c>
      <c r="B25" s="1571">
        <v>3.4535000000000003E-2</v>
      </c>
      <c r="C25" s="1571">
        <v>3.5244999999999999E-2</v>
      </c>
      <c r="D25" s="1571">
        <v>3.5975E-2</v>
      </c>
      <c r="E25" s="1571">
        <v>3.6764999999999999E-2</v>
      </c>
      <c r="F25" s="1571">
        <v>3.7635000000000002E-2</v>
      </c>
      <c r="G25" s="1571">
        <v>3.8614999999999997E-2</v>
      </c>
      <c r="H25" s="1571">
        <v>3.9725000000000003E-2</v>
      </c>
      <c r="I25" s="1571">
        <v>4.0994999999999997E-2</v>
      </c>
      <c r="J25" s="1571">
        <v>4.2435E-2</v>
      </c>
      <c r="K25" s="1571">
        <v>4.4065E-2</v>
      </c>
      <c r="L25" s="1571">
        <v>4.5894999999999998E-2</v>
      </c>
      <c r="M25" s="1571">
        <v>4.7934999999999998E-2</v>
      </c>
      <c r="N25" s="1571">
        <v>5.0174999999999997E-2</v>
      </c>
      <c r="O25" s="1571">
        <v>5.2635000000000001E-2</v>
      </c>
      <c r="P25" s="1571">
        <v>5.5324999999999999E-2</v>
      </c>
      <c r="Q25" s="1571">
        <v>5.8255000000000001E-2</v>
      </c>
      <c r="R25" s="1571">
        <v>6.1445E-2</v>
      </c>
      <c r="S25" s="1571">
        <v>6.4915E-2</v>
      </c>
      <c r="T25" s="1571">
        <v>6.8684999999999996E-2</v>
      </c>
      <c r="U25" s="1571">
        <v>7.2785000000000002E-2</v>
      </c>
      <c r="V25" s="1571">
        <v>7.7265E-2</v>
      </c>
      <c r="W25" s="1571">
        <v>8.2144999999999996E-2</v>
      </c>
      <c r="X25" s="1571">
        <v>8.7474999999999997E-2</v>
      </c>
      <c r="Y25" s="1571">
        <v>9.3295000000000003E-2</v>
      </c>
      <c r="Z25" s="1571">
        <v>9.9665000000000004E-2</v>
      </c>
      <c r="AA25" s="1571">
        <v>0.10663499999999999</v>
      </c>
      <c r="AB25" s="1571">
        <v>0.11426500000000001</v>
      </c>
      <c r="AC25" s="1571">
        <v>0.122645</v>
      </c>
      <c r="AD25" s="1571">
        <v>0.13184499999999999</v>
      </c>
      <c r="AE25" s="1571">
        <v>0.141955</v>
      </c>
      <c r="AF25" s="1580">
        <v>0.15307499999999999</v>
      </c>
      <c r="AG25" s="1571">
        <v>0.16533500000000001</v>
      </c>
      <c r="AH25" s="920">
        <v>0</v>
      </c>
      <c r="AI25" s="920">
        <v>0</v>
      </c>
      <c r="AJ25" s="920">
        <v>0</v>
      </c>
      <c r="AK25" s="920">
        <v>0</v>
      </c>
      <c r="AL25" s="920">
        <v>0</v>
      </c>
      <c r="AM25" s="920">
        <v>0</v>
      </c>
      <c r="AN25" s="920">
        <v>0</v>
      </c>
      <c r="AO25" s="920">
        <v>0</v>
      </c>
      <c r="AP25" s="922">
        <v>0</v>
      </c>
      <c r="AQ25" s="922">
        <v>0</v>
      </c>
      <c r="AR25" s="923">
        <v>0</v>
      </c>
    </row>
    <row r="26" spans="1:44" ht="30.6" customHeight="1">
      <c r="A26" s="915">
        <v>20</v>
      </c>
      <c r="B26" s="1571">
        <v>3.6615000000000002E-2</v>
      </c>
      <c r="C26" s="1571">
        <v>3.7405000000000001E-2</v>
      </c>
      <c r="D26" s="1571">
        <v>3.8225000000000002E-2</v>
      </c>
      <c r="E26" s="1571">
        <v>3.9105000000000001E-2</v>
      </c>
      <c r="F26" s="1571">
        <v>4.0085000000000003E-2</v>
      </c>
      <c r="G26" s="1571">
        <v>4.1175000000000003E-2</v>
      </c>
      <c r="H26" s="1571">
        <v>4.2415000000000001E-2</v>
      </c>
      <c r="I26" s="1571">
        <v>4.3825000000000003E-2</v>
      </c>
      <c r="J26" s="1571">
        <v>4.5425E-2</v>
      </c>
      <c r="K26" s="1571">
        <v>4.7215E-2</v>
      </c>
      <c r="L26" s="1571">
        <v>4.9235000000000001E-2</v>
      </c>
      <c r="M26" s="1571">
        <v>5.1464999999999997E-2</v>
      </c>
      <c r="N26" s="1571">
        <v>5.3925000000000001E-2</v>
      </c>
      <c r="O26" s="1571">
        <v>5.6625000000000002E-2</v>
      </c>
      <c r="P26" s="1571">
        <v>5.9565E-2</v>
      </c>
      <c r="Q26" s="1571">
        <v>6.2765000000000001E-2</v>
      </c>
      <c r="R26" s="1571">
        <v>6.6244999999999998E-2</v>
      </c>
      <c r="S26" s="1571">
        <v>7.0035E-2</v>
      </c>
      <c r="T26" s="1571">
        <v>7.4154999999999999E-2</v>
      </c>
      <c r="U26" s="1571">
        <v>7.8634999999999997E-2</v>
      </c>
      <c r="V26" s="1571">
        <v>8.3525000000000002E-2</v>
      </c>
      <c r="W26" s="1571">
        <v>8.8865E-2</v>
      </c>
      <c r="X26" s="1571">
        <v>9.4695000000000001E-2</v>
      </c>
      <c r="Y26" s="1571">
        <v>0.101075</v>
      </c>
      <c r="Z26" s="1571">
        <v>0.108055</v>
      </c>
      <c r="AA26" s="1571">
        <v>0.115715</v>
      </c>
      <c r="AB26" s="1571">
        <v>0.12410499999999999</v>
      </c>
      <c r="AC26" s="1571">
        <v>0.13330500000000001</v>
      </c>
      <c r="AD26" s="1571">
        <v>0.14341499999999999</v>
      </c>
      <c r="AE26" s="1571">
        <v>0.154525</v>
      </c>
      <c r="AF26" s="1580">
        <v>0.166745</v>
      </c>
      <c r="AG26" s="920">
        <v>0</v>
      </c>
      <c r="AH26" s="920">
        <v>0</v>
      </c>
      <c r="AI26" s="920">
        <v>0</v>
      </c>
      <c r="AJ26" s="920">
        <v>0</v>
      </c>
      <c r="AK26" s="920">
        <v>0</v>
      </c>
      <c r="AL26" s="920">
        <v>0</v>
      </c>
      <c r="AM26" s="920">
        <v>0</v>
      </c>
      <c r="AN26" s="920">
        <v>0</v>
      </c>
      <c r="AO26" s="920">
        <v>0</v>
      </c>
      <c r="AP26" s="922">
        <v>0</v>
      </c>
      <c r="AQ26" s="922">
        <v>0</v>
      </c>
      <c r="AR26" s="923">
        <v>0</v>
      </c>
    </row>
    <row r="27" spans="1:44" ht="30.6" customHeight="1">
      <c r="A27" s="915">
        <v>21</v>
      </c>
      <c r="B27" s="1571">
        <v>3.8760000000000003E-2</v>
      </c>
      <c r="C27" s="1571">
        <v>3.9629999999999999E-2</v>
      </c>
      <c r="D27" s="1571">
        <v>4.054E-2</v>
      </c>
      <c r="E27" s="1571">
        <v>4.1529999999999997E-2</v>
      </c>
      <c r="F27" s="1571">
        <v>4.2610000000000002E-2</v>
      </c>
      <c r="G27" s="1571">
        <v>4.3830000000000001E-2</v>
      </c>
      <c r="H27" s="1571">
        <v>4.521E-2</v>
      </c>
      <c r="I27" s="1571">
        <v>4.6760000000000003E-2</v>
      </c>
      <c r="J27" s="1571">
        <v>4.8520000000000001E-2</v>
      </c>
      <c r="K27" s="1571">
        <v>5.0500000000000003E-2</v>
      </c>
      <c r="L27" s="1571">
        <v>5.271E-2</v>
      </c>
      <c r="M27" s="1571">
        <v>5.5149999999999998E-2</v>
      </c>
      <c r="N27" s="1571">
        <v>5.7840000000000003E-2</v>
      </c>
      <c r="O27" s="1571">
        <v>6.0780000000000001E-2</v>
      </c>
      <c r="P27" s="1571">
        <v>6.3990000000000005E-2</v>
      </c>
      <c r="Q27" s="1571">
        <v>6.7489999999999994E-2</v>
      </c>
      <c r="R27" s="1571">
        <v>7.1279999999999996E-2</v>
      </c>
      <c r="S27" s="1571">
        <v>7.5410000000000005E-2</v>
      </c>
      <c r="T27" s="1571">
        <v>7.9890000000000003E-2</v>
      </c>
      <c r="U27" s="1571">
        <v>8.4779999999999994E-2</v>
      </c>
      <c r="V27" s="1571">
        <v>9.0120000000000006E-2</v>
      </c>
      <c r="W27" s="1571">
        <v>9.5949999999999994E-2</v>
      </c>
      <c r="X27" s="1571">
        <v>0.10233</v>
      </c>
      <c r="Y27" s="1571">
        <v>0.10931</v>
      </c>
      <c r="Z27" s="1571">
        <v>0.11695999999999999</v>
      </c>
      <c r="AA27" s="1571">
        <v>0.12534000000000001</v>
      </c>
      <c r="AB27" s="1571">
        <v>0.13453999999999999</v>
      </c>
      <c r="AC27" s="1571">
        <v>0.14463000000000001</v>
      </c>
      <c r="AD27" s="1571">
        <v>0.15570999999999999</v>
      </c>
      <c r="AE27" s="1571">
        <v>0.16789000000000001</v>
      </c>
      <c r="AF27" s="921">
        <v>0</v>
      </c>
      <c r="AG27" s="920">
        <v>0</v>
      </c>
      <c r="AH27" s="920">
        <v>0</v>
      </c>
      <c r="AI27" s="920">
        <v>0</v>
      </c>
      <c r="AJ27" s="920">
        <v>0</v>
      </c>
      <c r="AK27" s="920">
        <v>0</v>
      </c>
      <c r="AL27" s="920">
        <v>0</v>
      </c>
      <c r="AM27" s="920">
        <v>0</v>
      </c>
      <c r="AN27" s="920">
        <v>0</v>
      </c>
      <c r="AO27" s="920">
        <v>0</v>
      </c>
      <c r="AP27" s="922">
        <v>0</v>
      </c>
      <c r="AQ27" s="922">
        <v>0</v>
      </c>
      <c r="AR27" s="923">
        <v>0</v>
      </c>
    </row>
    <row r="28" spans="1:44" ht="30.6" customHeight="1">
      <c r="A28" s="915">
        <v>22</v>
      </c>
      <c r="B28" s="1571">
        <v>4.0954999999999998E-2</v>
      </c>
      <c r="C28" s="1571">
        <v>4.1915000000000001E-2</v>
      </c>
      <c r="D28" s="1571">
        <v>4.2924999999999998E-2</v>
      </c>
      <c r="E28" s="1571">
        <v>4.4025000000000002E-2</v>
      </c>
      <c r="F28" s="1571">
        <v>4.5225000000000001E-2</v>
      </c>
      <c r="G28" s="1571">
        <v>4.6574999999999998E-2</v>
      </c>
      <c r="H28" s="1571">
        <v>4.8094999999999999E-2</v>
      </c>
      <c r="I28" s="1571">
        <v>4.9814999999999998E-2</v>
      </c>
      <c r="J28" s="1571">
        <v>5.1755000000000002E-2</v>
      </c>
      <c r="K28" s="1571">
        <v>5.3914999999999998E-2</v>
      </c>
      <c r="L28" s="1571">
        <v>5.6335000000000003E-2</v>
      </c>
      <c r="M28" s="1571">
        <v>5.9005000000000002E-2</v>
      </c>
      <c r="N28" s="1571">
        <v>6.1934999999999997E-2</v>
      </c>
      <c r="O28" s="1571">
        <v>6.5134999999999998E-2</v>
      </c>
      <c r="P28" s="1571">
        <v>6.8625000000000005E-2</v>
      </c>
      <c r="Q28" s="1571">
        <v>7.2425000000000003E-2</v>
      </c>
      <c r="R28" s="1571">
        <v>7.6554999999999998E-2</v>
      </c>
      <c r="S28" s="1571">
        <v>8.1045000000000006E-2</v>
      </c>
      <c r="T28" s="1571">
        <v>8.5925000000000001E-2</v>
      </c>
      <c r="U28" s="1571">
        <v>9.1255000000000003E-2</v>
      </c>
      <c r="V28" s="1571">
        <v>9.7074999999999995E-2</v>
      </c>
      <c r="W28" s="1571">
        <v>0.103435</v>
      </c>
      <c r="X28" s="1571">
        <v>0.11039499999999999</v>
      </c>
      <c r="Y28" s="1571">
        <v>0.118025</v>
      </c>
      <c r="Z28" s="1571">
        <v>0.126385</v>
      </c>
      <c r="AA28" s="1571">
        <v>0.13555500000000001</v>
      </c>
      <c r="AB28" s="1571">
        <v>0.14561499999999999</v>
      </c>
      <c r="AC28" s="1571">
        <v>0.15665499999999999</v>
      </c>
      <c r="AD28" s="1571">
        <v>0.16877500000000001</v>
      </c>
      <c r="AE28" s="920">
        <v>0</v>
      </c>
      <c r="AF28" s="921">
        <v>0</v>
      </c>
      <c r="AG28" s="920">
        <v>0</v>
      </c>
      <c r="AH28" s="920">
        <v>0</v>
      </c>
      <c r="AI28" s="920">
        <v>0</v>
      </c>
      <c r="AJ28" s="920">
        <v>0</v>
      </c>
      <c r="AK28" s="920">
        <v>0</v>
      </c>
      <c r="AL28" s="920">
        <v>0</v>
      </c>
      <c r="AM28" s="920">
        <v>0</v>
      </c>
      <c r="AN28" s="920">
        <v>0</v>
      </c>
      <c r="AO28" s="920">
        <v>0</v>
      </c>
      <c r="AP28" s="922">
        <v>0</v>
      </c>
      <c r="AQ28" s="922">
        <v>0</v>
      </c>
      <c r="AR28" s="923">
        <v>0</v>
      </c>
    </row>
    <row r="29" spans="1:44" ht="30.6" customHeight="1">
      <c r="A29" s="915">
        <v>23</v>
      </c>
      <c r="B29" s="1571">
        <v>4.3215000000000003E-2</v>
      </c>
      <c r="C29" s="1571">
        <v>4.4275000000000002E-2</v>
      </c>
      <c r="D29" s="1571">
        <v>4.5385000000000002E-2</v>
      </c>
      <c r="E29" s="1571">
        <v>4.6594999999999998E-2</v>
      </c>
      <c r="F29" s="1571">
        <v>4.7934999999999998E-2</v>
      </c>
      <c r="G29" s="1571">
        <v>4.9424999999999997E-2</v>
      </c>
      <c r="H29" s="1571">
        <v>5.1104999999999998E-2</v>
      </c>
      <c r="I29" s="1571">
        <v>5.2995E-2</v>
      </c>
      <c r="J29" s="1571">
        <v>5.5114999999999997E-2</v>
      </c>
      <c r="K29" s="1571">
        <v>5.7485000000000001E-2</v>
      </c>
      <c r="L29" s="1571">
        <v>6.0115000000000002E-2</v>
      </c>
      <c r="M29" s="1571">
        <v>6.3024999999999998E-2</v>
      </c>
      <c r="N29" s="1571">
        <v>6.6214999999999996E-2</v>
      </c>
      <c r="O29" s="1571">
        <v>6.9694999999999993E-2</v>
      </c>
      <c r="P29" s="1571">
        <v>7.3484999999999995E-2</v>
      </c>
      <c r="Q29" s="1571">
        <v>7.7604999999999993E-2</v>
      </c>
      <c r="R29" s="1571">
        <v>8.2085000000000005E-2</v>
      </c>
      <c r="S29" s="1571">
        <v>8.6965000000000001E-2</v>
      </c>
      <c r="T29" s="1571">
        <v>9.2274999999999996E-2</v>
      </c>
      <c r="U29" s="1571">
        <v>9.8074999999999996E-2</v>
      </c>
      <c r="V29" s="1571">
        <v>0.10441499999999999</v>
      </c>
      <c r="W29" s="1571">
        <v>0.111345</v>
      </c>
      <c r="X29" s="1571">
        <v>0.118935</v>
      </c>
      <c r="Y29" s="1571">
        <v>0.12726499999999999</v>
      </c>
      <c r="Z29" s="1571">
        <v>0.13639499999999999</v>
      </c>
      <c r="AA29" s="1571">
        <v>0.14640500000000001</v>
      </c>
      <c r="AB29" s="1571">
        <v>0.157385</v>
      </c>
      <c r="AC29" s="1571">
        <v>0.169435</v>
      </c>
      <c r="AD29" s="921">
        <v>0</v>
      </c>
      <c r="AE29" s="920">
        <v>0</v>
      </c>
      <c r="AF29" s="921">
        <v>0</v>
      </c>
      <c r="AG29" s="920">
        <v>0</v>
      </c>
      <c r="AH29" s="920">
        <v>0</v>
      </c>
      <c r="AI29" s="920">
        <v>0</v>
      </c>
      <c r="AJ29" s="920">
        <v>0</v>
      </c>
      <c r="AK29" s="920">
        <v>0</v>
      </c>
      <c r="AL29" s="920">
        <v>0</v>
      </c>
      <c r="AM29" s="920">
        <v>0</v>
      </c>
      <c r="AN29" s="920">
        <v>0</v>
      </c>
      <c r="AO29" s="920">
        <v>0</v>
      </c>
      <c r="AP29" s="922">
        <v>0</v>
      </c>
      <c r="AQ29" s="922">
        <v>0</v>
      </c>
      <c r="AR29" s="923">
        <v>0</v>
      </c>
    </row>
    <row r="30" spans="1:44" ht="30.6" customHeight="1">
      <c r="A30" s="915">
        <v>24</v>
      </c>
      <c r="B30" s="1571">
        <v>4.5539999999999997E-2</v>
      </c>
      <c r="C30" s="1571">
        <v>4.6699999999999998E-2</v>
      </c>
      <c r="D30" s="1571">
        <v>4.793E-2</v>
      </c>
      <c r="E30" s="1571">
        <v>4.9270000000000001E-2</v>
      </c>
      <c r="F30" s="1571">
        <v>5.074E-2</v>
      </c>
      <c r="G30" s="1571">
        <v>5.2389999999999999E-2</v>
      </c>
      <c r="H30" s="1571">
        <v>5.423E-2</v>
      </c>
      <c r="I30" s="1571">
        <v>5.6300000000000003E-2</v>
      </c>
      <c r="J30" s="1571">
        <v>5.8619999999999998E-2</v>
      </c>
      <c r="K30" s="1571">
        <v>6.1210000000000001E-2</v>
      </c>
      <c r="L30" s="1571">
        <v>6.4079999999999998E-2</v>
      </c>
      <c r="M30" s="1571">
        <v>6.7229999999999998E-2</v>
      </c>
      <c r="N30" s="1571">
        <v>7.0690000000000003E-2</v>
      </c>
      <c r="O30" s="1571">
        <v>7.4469999999999995E-2</v>
      </c>
      <c r="P30" s="1571">
        <v>7.8570000000000001E-2</v>
      </c>
      <c r="Q30" s="1571">
        <v>8.3040000000000003E-2</v>
      </c>
      <c r="R30" s="1571">
        <v>8.7910000000000002E-2</v>
      </c>
      <c r="S30" s="1571">
        <v>9.3200000000000005E-2</v>
      </c>
      <c r="T30" s="1571">
        <v>9.8970000000000002E-2</v>
      </c>
      <c r="U30" s="1571">
        <v>0.10528</v>
      </c>
      <c r="V30" s="1571">
        <v>0.11217000000000001</v>
      </c>
      <c r="W30" s="1571">
        <v>0.11971999999999999</v>
      </c>
      <c r="X30" s="1571">
        <v>0.128</v>
      </c>
      <c r="Y30" s="1571">
        <v>0.13707</v>
      </c>
      <c r="Z30" s="1571">
        <v>0.14702000000000001</v>
      </c>
      <c r="AA30" s="1571">
        <v>0.15792999999999999</v>
      </c>
      <c r="AB30" s="1571">
        <v>0.16989000000000001</v>
      </c>
      <c r="AC30" s="920">
        <v>0</v>
      </c>
      <c r="AD30" s="920">
        <v>0</v>
      </c>
      <c r="AE30" s="920">
        <v>0</v>
      </c>
      <c r="AF30" s="921">
        <v>0</v>
      </c>
      <c r="AG30" s="920">
        <v>0</v>
      </c>
      <c r="AH30" s="920">
        <v>0</v>
      </c>
      <c r="AI30" s="920">
        <v>0</v>
      </c>
      <c r="AJ30" s="920">
        <v>0</v>
      </c>
      <c r="AK30" s="920">
        <v>0</v>
      </c>
      <c r="AL30" s="920">
        <v>0</v>
      </c>
      <c r="AM30" s="920">
        <v>0</v>
      </c>
      <c r="AN30" s="920">
        <v>0</v>
      </c>
      <c r="AO30" s="920">
        <v>0</v>
      </c>
      <c r="AP30" s="922">
        <v>0</v>
      </c>
      <c r="AQ30" s="922">
        <v>0</v>
      </c>
      <c r="AR30" s="923">
        <v>0</v>
      </c>
    </row>
    <row r="31" spans="1:44" ht="30.6" customHeight="1">
      <c r="A31" s="915">
        <v>25</v>
      </c>
      <c r="B31" s="1571">
        <v>4.793E-2</v>
      </c>
      <c r="C31" s="1571">
        <v>4.9209999999999997E-2</v>
      </c>
      <c r="D31" s="1571">
        <v>5.0560000000000001E-2</v>
      </c>
      <c r="E31" s="1571">
        <v>5.203E-2</v>
      </c>
      <c r="F31" s="1571">
        <v>5.3659999999999999E-2</v>
      </c>
      <c r="G31" s="1571">
        <v>5.5469999999999998E-2</v>
      </c>
      <c r="H31" s="1571">
        <v>5.7489999999999999E-2</v>
      </c>
      <c r="I31" s="1571">
        <v>5.9760000000000001E-2</v>
      </c>
      <c r="J31" s="1571">
        <v>6.2289999999999998E-2</v>
      </c>
      <c r="K31" s="1571">
        <v>6.5100000000000005E-2</v>
      </c>
      <c r="L31" s="1571">
        <v>6.8210000000000007E-2</v>
      </c>
      <c r="M31" s="1571">
        <v>7.1629999999999999E-2</v>
      </c>
      <c r="N31" s="1571">
        <v>7.5380000000000003E-2</v>
      </c>
      <c r="O31" s="1571">
        <v>7.9469999999999999E-2</v>
      </c>
      <c r="P31" s="1571">
        <v>8.3909999999999998E-2</v>
      </c>
      <c r="Q31" s="1571">
        <v>8.8760000000000006E-2</v>
      </c>
      <c r="R31" s="1571">
        <v>9.4020000000000006E-2</v>
      </c>
      <c r="S31" s="1571">
        <v>9.9769999999999998E-2</v>
      </c>
      <c r="T31" s="1571">
        <v>0.10604</v>
      </c>
      <c r="U31" s="1571">
        <v>0.11289</v>
      </c>
      <c r="V31" s="1571">
        <v>0.12038</v>
      </c>
      <c r="W31" s="1571">
        <v>0.12859999999999999</v>
      </c>
      <c r="X31" s="1571">
        <v>0.1376</v>
      </c>
      <c r="Y31" s="1571">
        <v>0.14746999999999999</v>
      </c>
      <c r="Z31" s="1571">
        <v>0.1583</v>
      </c>
      <c r="AA31" s="1571">
        <v>0.17016000000000001</v>
      </c>
      <c r="AB31" s="920">
        <v>0</v>
      </c>
      <c r="AC31" s="920">
        <v>0</v>
      </c>
      <c r="AD31" s="920">
        <v>0</v>
      </c>
      <c r="AE31" s="920">
        <v>0</v>
      </c>
      <c r="AF31" s="921">
        <v>0</v>
      </c>
      <c r="AG31" s="920">
        <v>0</v>
      </c>
      <c r="AH31" s="920">
        <v>0</v>
      </c>
      <c r="AI31" s="920">
        <v>0</v>
      </c>
      <c r="AJ31" s="920">
        <v>0</v>
      </c>
      <c r="AK31" s="920">
        <v>0</v>
      </c>
      <c r="AL31" s="920">
        <v>0</v>
      </c>
      <c r="AM31" s="920">
        <v>0</v>
      </c>
      <c r="AN31" s="920">
        <v>0</v>
      </c>
      <c r="AO31" s="920">
        <v>0</v>
      </c>
      <c r="AP31" s="922">
        <v>0</v>
      </c>
      <c r="AQ31" s="922">
        <v>0</v>
      </c>
      <c r="AR31" s="923">
        <v>0</v>
      </c>
    </row>
    <row r="32" spans="1:44" ht="30.6" customHeight="1">
      <c r="A32" s="915">
        <v>26</v>
      </c>
      <c r="B32" s="1571">
        <v>5.04E-2</v>
      </c>
      <c r="C32" s="1571">
        <v>5.1799999999999999E-2</v>
      </c>
      <c r="D32" s="1571">
        <v>5.3280000000000001E-2</v>
      </c>
      <c r="E32" s="1571">
        <v>5.4899999999999997E-2</v>
      </c>
      <c r="F32" s="1571">
        <v>5.6689999999999997E-2</v>
      </c>
      <c r="G32" s="1571">
        <v>5.867E-2</v>
      </c>
      <c r="H32" s="1571">
        <v>6.0879999999999997E-2</v>
      </c>
      <c r="I32" s="1571">
        <v>6.336E-2</v>
      </c>
      <c r="J32" s="1571">
        <v>6.6110000000000002E-2</v>
      </c>
      <c r="K32" s="1571">
        <v>6.9159999999999999E-2</v>
      </c>
      <c r="L32" s="1571">
        <v>7.2529999999999997E-2</v>
      </c>
      <c r="M32" s="1571">
        <v>7.6240000000000002E-2</v>
      </c>
      <c r="N32" s="1571">
        <v>8.029E-2</v>
      </c>
      <c r="O32" s="1571">
        <v>8.4699999999999998E-2</v>
      </c>
      <c r="P32" s="1571">
        <v>8.9520000000000002E-2</v>
      </c>
      <c r="Q32" s="1571">
        <v>9.4759999999999997E-2</v>
      </c>
      <c r="R32" s="1571">
        <v>0.10047</v>
      </c>
      <c r="S32" s="1571">
        <v>0.10668999999999999</v>
      </c>
      <c r="T32" s="1571">
        <v>0.1135</v>
      </c>
      <c r="U32" s="1571">
        <v>0.12094000000000001</v>
      </c>
      <c r="V32" s="1571">
        <v>0.12908</v>
      </c>
      <c r="W32" s="1571">
        <v>0.13800999999999999</v>
      </c>
      <c r="X32" s="1571">
        <v>0.14779</v>
      </c>
      <c r="Y32" s="1571">
        <v>0.15851000000000001</v>
      </c>
      <c r="Z32" s="1571">
        <v>0.17027</v>
      </c>
      <c r="AA32" s="920">
        <v>0</v>
      </c>
      <c r="AB32" s="920">
        <v>0</v>
      </c>
      <c r="AC32" s="920">
        <v>0</v>
      </c>
      <c r="AD32" s="920">
        <v>0</v>
      </c>
      <c r="AE32" s="920">
        <v>0</v>
      </c>
      <c r="AF32" s="921">
        <v>0</v>
      </c>
      <c r="AG32" s="920">
        <v>0</v>
      </c>
      <c r="AH32" s="920">
        <v>0</v>
      </c>
      <c r="AI32" s="920">
        <v>0</v>
      </c>
      <c r="AJ32" s="920">
        <v>0</v>
      </c>
      <c r="AK32" s="920">
        <v>0</v>
      </c>
      <c r="AL32" s="920">
        <v>0</v>
      </c>
      <c r="AM32" s="920">
        <v>0</v>
      </c>
      <c r="AN32" s="920">
        <v>0</v>
      </c>
      <c r="AO32" s="920">
        <v>0</v>
      </c>
      <c r="AP32" s="922">
        <v>0</v>
      </c>
      <c r="AQ32" s="922">
        <v>0</v>
      </c>
      <c r="AR32" s="923">
        <v>0</v>
      </c>
    </row>
    <row r="33" spans="1:44" ht="30.6" customHeight="1">
      <c r="A33" s="915">
        <v>27</v>
      </c>
      <c r="B33" s="1571">
        <v>5.2944999999999999E-2</v>
      </c>
      <c r="C33" s="1571">
        <v>5.4475000000000003E-2</v>
      </c>
      <c r="D33" s="1571">
        <v>5.6105000000000002E-2</v>
      </c>
      <c r="E33" s="1571">
        <v>5.7884999999999999E-2</v>
      </c>
      <c r="F33" s="1571">
        <v>5.9834999999999999E-2</v>
      </c>
      <c r="G33" s="1571">
        <v>6.2004999999999998E-2</v>
      </c>
      <c r="H33" s="1571">
        <v>6.4424999999999996E-2</v>
      </c>
      <c r="I33" s="1571">
        <v>6.7114999999999994E-2</v>
      </c>
      <c r="J33" s="1571">
        <v>7.0105000000000001E-2</v>
      </c>
      <c r="K33" s="1571">
        <v>7.3404999999999998E-2</v>
      </c>
      <c r="L33" s="1571">
        <v>7.7054999999999998E-2</v>
      </c>
      <c r="M33" s="1571">
        <v>8.1055000000000002E-2</v>
      </c>
      <c r="N33" s="1571">
        <v>8.5434999999999997E-2</v>
      </c>
      <c r="O33" s="1571">
        <v>9.0204999999999994E-2</v>
      </c>
      <c r="P33" s="1571">
        <v>9.5405000000000004E-2</v>
      </c>
      <c r="Q33" s="1571">
        <v>0.101075</v>
      </c>
      <c r="R33" s="1571">
        <v>0.107265</v>
      </c>
      <c r="S33" s="1571">
        <v>0.11401500000000001</v>
      </c>
      <c r="T33" s="1571">
        <v>0.12138500000000001</v>
      </c>
      <c r="U33" s="1571">
        <v>0.12945499999999999</v>
      </c>
      <c r="V33" s="1571">
        <v>0.138295</v>
      </c>
      <c r="W33" s="1571">
        <v>0.14798500000000001</v>
      </c>
      <c r="X33" s="1571">
        <v>0.158605</v>
      </c>
      <c r="Y33" s="1571">
        <v>0.170235</v>
      </c>
      <c r="Z33" s="920">
        <v>0</v>
      </c>
      <c r="AA33" s="920">
        <v>0</v>
      </c>
      <c r="AB33" s="920">
        <v>0</v>
      </c>
      <c r="AC33" s="920">
        <v>0</v>
      </c>
      <c r="AD33" s="920">
        <v>0</v>
      </c>
      <c r="AE33" s="920">
        <v>0</v>
      </c>
      <c r="AF33" s="921">
        <v>0</v>
      </c>
      <c r="AG33" s="920">
        <v>0</v>
      </c>
      <c r="AH33" s="920">
        <v>0</v>
      </c>
      <c r="AI33" s="920">
        <v>0</v>
      </c>
      <c r="AJ33" s="920">
        <v>0</v>
      </c>
      <c r="AK33" s="920">
        <v>0</v>
      </c>
      <c r="AL33" s="920">
        <v>0</v>
      </c>
      <c r="AM33" s="920">
        <v>0</v>
      </c>
      <c r="AN33" s="920">
        <v>0</v>
      </c>
      <c r="AO33" s="920">
        <v>0</v>
      </c>
      <c r="AP33" s="922">
        <v>0</v>
      </c>
      <c r="AQ33" s="922">
        <v>0</v>
      </c>
      <c r="AR33" s="923">
        <v>0</v>
      </c>
    </row>
    <row r="34" spans="1:44" ht="30.6" customHeight="1">
      <c r="A34" s="915">
        <v>28</v>
      </c>
      <c r="B34" s="1571">
        <v>5.5594999999999999E-2</v>
      </c>
      <c r="C34" s="1571">
        <v>5.7255E-2</v>
      </c>
      <c r="D34" s="1571">
        <v>5.9034999999999997E-2</v>
      </c>
      <c r="E34" s="1571">
        <v>6.0984999999999998E-2</v>
      </c>
      <c r="F34" s="1571">
        <v>6.3115000000000004E-2</v>
      </c>
      <c r="G34" s="1571">
        <v>6.5485000000000002E-2</v>
      </c>
      <c r="H34" s="1571">
        <v>6.8114999999999995E-2</v>
      </c>
      <c r="I34" s="1571">
        <v>7.1035000000000001E-2</v>
      </c>
      <c r="J34" s="1571">
        <v>7.4274999999999994E-2</v>
      </c>
      <c r="K34" s="1571">
        <v>7.7854999999999994E-2</v>
      </c>
      <c r="L34" s="1571">
        <v>8.1784999999999997E-2</v>
      </c>
      <c r="M34" s="1571">
        <v>8.6105000000000001E-2</v>
      </c>
      <c r="N34" s="1571">
        <v>9.0834999999999999E-2</v>
      </c>
      <c r="O34" s="1571">
        <v>9.5985000000000001E-2</v>
      </c>
      <c r="P34" s="1571">
        <v>0.101615</v>
      </c>
      <c r="Q34" s="1571">
        <v>0.10774499999999999</v>
      </c>
      <c r="R34" s="1571">
        <v>0.114435</v>
      </c>
      <c r="S34" s="1571">
        <v>0.12174500000000001</v>
      </c>
      <c r="T34" s="1571">
        <v>0.129745</v>
      </c>
      <c r="U34" s="1571">
        <v>0.13849500000000001</v>
      </c>
      <c r="V34" s="1571">
        <v>0.14807500000000001</v>
      </c>
      <c r="W34" s="1571">
        <v>0.15857499999999999</v>
      </c>
      <c r="X34" s="1571">
        <v>0.170075</v>
      </c>
      <c r="Y34" s="920">
        <v>0</v>
      </c>
      <c r="Z34" s="920">
        <v>0</v>
      </c>
      <c r="AA34" s="920">
        <v>0</v>
      </c>
      <c r="AB34" s="920">
        <v>0</v>
      </c>
      <c r="AC34" s="920">
        <v>0</v>
      </c>
      <c r="AD34" s="920">
        <v>0</v>
      </c>
      <c r="AE34" s="920">
        <v>0</v>
      </c>
      <c r="AF34" s="921">
        <v>0</v>
      </c>
      <c r="AG34" s="920">
        <v>0</v>
      </c>
      <c r="AH34" s="920">
        <v>0</v>
      </c>
      <c r="AI34" s="920">
        <v>0</v>
      </c>
      <c r="AJ34" s="920">
        <v>0</v>
      </c>
      <c r="AK34" s="920">
        <v>0</v>
      </c>
      <c r="AL34" s="920">
        <v>0</v>
      </c>
      <c r="AM34" s="920">
        <v>0</v>
      </c>
      <c r="AN34" s="920">
        <v>0</v>
      </c>
      <c r="AO34" s="920">
        <v>0</v>
      </c>
      <c r="AP34" s="922">
        <v>0</v>
      </c>
      <c r="AQ34" s="922">
        <v>0</v>
      </c>
      <c r="AR34" s="923">
        <v>0</v>
      </c>
    </row>
    <row r="35" spans="1:44" ht="30.6" customHeight="1">
      <c r="A35" s="915">
        <v>29</v>
      </c>
      <c r="B35" s="1571">
        <v>5.833E-2</v>
      </c>
      <c r="C35" s="1571">
        <v>6.0139999999999999E-2</v>
      </c>
      <c r="D35" s="1571">
        <v>6.2089999999999999E-2</v>
      </c>
      <c r="E35" s="1571">
        <v>6.4210000000000003E-2</v>
      </c>
      <c r="F35" s="1571">
        <v>6.6540000000000002E-2</v>
      </c>
      <c r="G35" s="1571">
        <v>6.9110000000000005E-2</v>
      </c>
      <c r="H35" s="1571">
        <v>7.1970000000000006E-2</v>
      </c>
      <c r="I35" s="1571">
        <v>7.5130000000000002E-2</v>
      </c>
      <c r="J35" s="1571">
        <v>7.8630000000000005E-2</v>
      </c>
      <c r="K35" s="1571">
        <v>8.2500000000000004E-2</v>
      </c>
      <c r="L35" s="1571">
        <v>8.6749999999999994E-2</v>
      </c>
      <c r="M35" s="1571">
        <v>9.1410000000000005E-2</v>
      </c>
      <c r="N35" s="1571">
        <v>9.6509999999999999E-2</v>
      </c>
      <c r="O35" s="1571">
        <v>0.10208</v>
      </c>
      <c r="P35" s="1571">
        <v>0.10815</v>
      </c>
      <c r="Q35" s="1571">
        <v>0.11477999999999999</v>
      </c>
      <c r="R35" s="1571">
        <v>0.12203</v>
      </c>
      <c r="S35" s="1571">
        <v>0.12994</v>
      </c>
      <c r="T35" s="1571">
        <v>0.1386</v>
      </c>
      <c r="U35" s="1571">
        <v>0.14807000000000001</v>
      </c>
      <c r="V35" s="1571">
        <v>0.15845000000000001</v>
      </c>
      <c r="W35" s="1571">
        <v>0.16980999999999999</v>
      </c>
      <c r="X35" s="920">
        <v>0</v>
      </c>
      <c r="Y35" s="920">
        <v>0</v>
      </c>
      <c r="Z35" s="920">
        <v>0</v>
      </c>
      <c r="AA35" s="920">
        <v>0</v>
      </c>
      <c r="AB35" s="920">
        <v>0</v>
      </c>
      <c r="AC35" s="920">
        <v>0</v>
      </c>
      <c r="AD35" s="920">
        <v>0</v>
      </c>
      <c r="AE35" s="920">
        <v>0</v>
      </c>
      <c r="AF35" s="921">
        <v>0</v>
      </c>
      <c r="AG35" s="920">
        <v>0</v>
      </c>
      <c r="AH35" s="920">
        <v>0</v>
      </c>
      <c r="AI35" s="920">
        <v>0</v>
      </c>
      <c r="AJ35" s="920">
        <v>0</v>
      </c>
      <c r="AK35" s="920">
        <v>0</v>
      </c>
      <c r="AL35" s="920">
        <v>0</v>
      </c>
      <c r="AM35" s="920">
        <v>0</v>
      </c>
      <c r="AN35" s="920">
        <v>0</v>
      </c>
      <c r="AO35" s="920">
        <v>0</v>
      </c>
      <c r="AP35" s="922">
        <v>0</v>
      </c>
      <c r="AQ35" s="922">
        <v>0</v>
      </c>
      <c r="AR35" s="923">
        <v>0</v>
      </c>
    </row>
    <row r="36" spans="1:44" ht="30.6" customHeight="1">
      <c r="A36" s="924">
        <v>30</v>
      </c>
      <c r="B36" s="1572">
        <v>6.1164999999999997E-2</v>
      </c>
      <c r="C36" s="1572">
        <v>6.3134999999999997E-2</v>
      </c>
      <c r="D36" s="1572">
        <v>6.5254999999999994E-2</v>
      </c>
      <c r="E36" s="1572">
        <v>6.7565E-2</v>
      </c>
      <c r="F36" s="1572">
        <v>7.0105000000000001E-2</v>
      </c>
      <c r="G36" s="1572">
        <v>7.2895000000000001E-2</v>
      </c>
      <c r="H36" s="1572">
        <v>7.5984999999999997E-2</v>
      </c>
      <c r="I36" s="1572">
        <v>7.9414999999999999E-2</v>
      </c>
      <c r="J36" s="1572">
        <v>8.3195000000000005E-2</v>
      </c>
      <c r="K36" s="1572">
        <v>8.7364999999999998E-2</v>
      </c>
      <c r="L36" s="1572">
        <v>9.1944999999999999E-2</v>
      </c>
      <c r="M36" s="1572">
        <v>9.6975000000000006E-2</v>
      </c>
      <c r="N36" s="1572">
        <v>0.102475</v>
      </c>
      <c r="O36" s="1572">
        <v>0.108485</v>
      </c>
      <c r="P36" s="1572">
        <v>0.115055</v>
      </c>
      <c r="Q36" s="1572">
        <v>0.122225</v>
      </c>
      <c r="R36" s="1572">
        <v>0.130055</v>
      </c>
      <c r="S36" s="1572">
        <v>0.13861499999999999</v>
      </c>
      <c r="T36" s="1572">
        <v>0.147975</v>
      </c>
      <c r="U36" s="1572">
        <v>0.158225</v>
      </c>
      <c r="V36" s="1572">
        <v>0.16944500000000001</v>
      </c>
      <c r="W36" s="925">
        <v>0</v>
      </c>
      <c r="X36" s="925">
        <v>0</v>
      </c>
      <c r="Y36" s="925">
        <v>0</v>
      </c>
      <c r="Z36" s="925">
        <v>0</v>
      </c>
      <c r="AA36" s="925">
        <v>0</v>
      </c>
      <c r="AB36" s="925">
        <v>0</v>
      </c>
      <c r="AC36" s="925">
        <v>0</v>
      </c>
      <c r="AD36" s="925">
        <v>0</v>
      </c>
      <c r="AE36" s="925">
        <v>0</v>
      </c>
      <c r="AF36" s="926">
        <v>0</v>
      </c>
      <c r="AG36" s="925">
        <v>0</v>
      </c>
      <c r="AH36" s="925">
        <v>0</v>
      </c>
      <c r="AI36" s="925">
        <v>0</v>
      </c>
      <c r="AJ36" s="925">
        <v>0</v>
      </c>
      <c r="AK36" s="925">
        <v>0</v>
      </c>
      <c r="AL36" s="925">
        <v>0</v>
      </c>
      <c r="AM36" s="925">
        <v>0</v>
      </c>
      <c r="AN36" s="925">
        <v>0</v>
      </c>
      <c r="AO36" s="925">
        <v>0</v>
      </c>
      <c r="AP36" s="925">
        <v>0</v>
      </c>
      <c r="AQ36" s="925">
        <v>0</v>
      </c>
      <c r="AR36" s="927">
        <v>0</v>
      </c>
    </row>
    <row r="37" spans="1:44" ht="30.6" customHeight="1" thickBot="1">
      <c r="A37" s="928">
        <v>31</v>
      </c>
      <c r="B37" s="1883"/>
      <c r="C37" s="1883"/>
      <c r="D37" s="1883"/>
      <c r="E37" s="1883"/>
      <c r="F37" s="1883"/>
      <c r="G37" s="1883"/>
      <c r="H37" s="1883"/>
      <c r="I37" s="1883"/>
      <c r="J37" s="1883"/>
      <c r="K37" s="1883"/>
      <c r="L37" s="1883"/>
      <c r="M37" s="1883"/>
      <c r="N37" s="1883"/>
      <c r="O37" s="1883"/>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row>
    <row r="38" spans="1:44" ht="30.6" customHeight="1" thickTop="1">
      <c r="A38" s="929" t="s">
        <v>485</v>
      </c>
      <c r="B38" s="1888" t="s">
        <v>490</v>
      </c>
      <c r="C38" s="1888"/>
      <c r="D38" s="1888"/>
      <c r="E38" s="1888"/>
      <c r="F38" s="1888"/>
      <c r="G38" s="1888"/>
      <c r="H38" s="1888"/>
      <c r="I38" s="1888"/>
      <c r="J38" s="1888"/>
      <c r="K38" s="1888"/>
      <c r="L38" s="1888"/>
      <c r="M38" s="1888"/>
      <c r="N38" s="1888"/>
      <c r="O38" s="1888"/>
      <c r="P38" s="1888"/>
      <c r="Q38" s="1888"/>
      <c r="R38" s="1888"/>
      <c r="S38" s="1888"/>
      <c r="T38" s="1888"/>
      <c r="U38" s="1888"/>
      <c r="V38" s="1888"/>
      <c r="W38" s="1888"/>
      <c r="X38" s="1888"/>
      <c r="Y38" s="1888"/>
      <c r="Z38" s="1888"/>
      <c r="AA38" s="1888"/>
      <c r="AB38" s="1888"/>
      <c r="AC38" s="1888"/>
      <c r="AD38" s="1888"/>
      <c r="AE38" s="1888"/>
      <c r="AF38" s="1888"/>
      <c r="AG38" s="1888"/>
      <c r="AH38" s="1888"/>
      <c r="AI38" s="1888"/>
      <c r="AJ38" s="1888"/>
      <c r="AK38" s="1888"/>
      <c r="AL38" s="1888"/>
      <c r="AM38" s="1888"/>
      <c r="AN38" s="1888"/>
      <c r="AO38" s="1888"/>
      <c r="AP38" s="1888"/>
      <c r="AQ38" s="1888"/>
      <c r="AR38" s="1888"/>
    </row>
    <row r="39" spans="1:44" ht="30.6" customHeight="1" thickBot="1">
      <c r="B39" s="1885" t="s">
        <v>486</v>
      </c>
      <c r="C39" s="1885"/>
      <c r="D39" s="1885"/>
      <c r="E39" s="1885"/>
      <c r="F39" s="1885"/>
      <c r="G39" s="1885"/>
      <c r="H39" s="1885"/>
      <c r="I39" s="1885"/>
      <c r="J39" s="1885"/>
      <c r="K39" s="1885"/>
      <c r="L39" s="1885"/>
      <c r="M39" s="1885"/>
      <c r="N39" s="1885"/>
      <c r="O39" s="1885"/>
      <c r="P39" s="1885"/>
      <c r="Q39" s="1885"/>
      <c r="R39" s="1885"/>
      <c r="S39" s="1885"/>
      <c r="T39" s="1885"/>
      <c r="U39" s="1885"/>
      <c r="V39" s="1885"/>
      <c r="W39" s="1885"/>
      <c r="X39" s="1885"/>
      <c r="Y39" s="1885"/>
      <c r="Z39" s="1885"/>
      <c r="AA39" s="1885"/>
      <c r="AB39" s="1885"/>
      <c r="AC39" s="1885"/>
      <c r="AD39" s="1885"/>
      <c r="AE39" s="1885"/>
      <c r="AF39" s="1885"/>
      <c r="AG39" s="1885"/>
      <c r="AH39" s="1885"/>
      <c r="AI39" s="1885"/>
      <c r="AJ39" s="1885"/>
      <c r="AK39" s="1885"/>
      <c r="AL39" s="1885"/>
      <c r="AM39" s="1885"/>
      <c r="AN39" s="1885"/>
      <c r="AO39" s="1885"/>
      <c r="AP39" s="1885"/>
      <c r="AQ39" s="1885"/>
      <c r="AR39" s="1885"/>
    </row>
    <row r="40" spans="1:44" ht="30.6" customHeight="1" thickTop="1">
      <c r="A40" s="930" t="s">
        <v>126</v>
      </c>
      <c r="B40" s="1889" t="s">
        <v>484</v>
      </c>
      <c r="C40" s="1889"/>
      <c r="D40" s="1889"/>
      <c r="E40" s="1889"/>
      <c r="F40" s="1889"/>
      <c r="G40" s="1889"/>
      <c r="H40" s="1889"/>
      <c r="I40" s="1889"/>
      <c r="J40" s="1889"/>
      <c r="K40" s="1889"/>
      <c r="L40" s="1889"/>
      <c r="M40" s="1889"/>
      <c r="N40" s="1889"/>
      <c r="O40" s="1889"/>
      <c r="P40" s="1889"/>
      <c r="Q40" s="1889"/>
      <c r="R40" s="1889"/>
      <c r="S40" s="1889"/>
      <c r="T40" s="1889"/>
      <c r="U40" s="1889"/>
      <c r="V40" s="1889"/>
      <c r="W40" s="1889"/>
      <c r="X40" s="1889"/>
      <c r="Y40" s="1889"/>
      <c r="Z40" s="1889"/>
      <c r="AA40" s="1889"/>
      <c r="AB40" s="1889"/>
      <c r="AC40" s="1889"/>
      <c r="AD40" s="1889"/>
      <c r="AE40" s="1889"/>
      <c r="AF40" s="1889"/>
      <c r="AG40" s="1889"/>
      <c r="AH40" s="1889"/>
      <c r="AI40" s="1889"/>
      <c r="AJ40" s="1889"/>
      <c r="AK40" s="1889"/>
      <c r="AL40" s="1889"/>
      <c r="AM40" s="1889"/>
      <c r="AN40" s="1889"/>
      <c r="AO40" s="1889"/>
      <c r="AP40" s="1889"/>
      <c r="AQ40" s="1889"/>
      <c r="AR40" s="1889"/>
    </row>
    <row r="41" spans="1:44" ht="30.6" customHeight="1">
      <c r="A41" s="931"/>
      <c r="B41" s="908">
        <v>20</v>
      </c>
      <c r="C41" s="908">
        <v>21</v>
      </c>
      <c r="D41" s="908">
        <v>22</v>
      </c>
      <c r="E41" s="908">
        <v>23</v>
      </c>
      <c r="F41" s="908">
        <v>24</v>
      </c>
      <c r="G41" s="908">
        <v>25</v>
      </c>
      <c r="H41" s="908">
        <v>26</v>
      </c>
      <c r="I41" s="908">
        <v>27</v>
      </c>
      <c r="J41" s="908">
        <v>28</v>
      </c>
      <c r="K41" s="908">
        <v>29</v>
      </c>
      <c r="L41" s="908">
        <v>30</v>
      </c>
      <c r="M41" s="908">
        <v>31</v>
      </c>
      <c r="N41" s="908">
        <v>32</v>
      </c>
      <c r="O41" s="908">
        <v>33</v>
      </c>
      <c r="P41" s="908">
        <v>34</v>
      </c>
      <c r="Q41" s="908">
        <v>35</v>
      </c>
      <c r="R41" s="908">
        <v>36</v>
      </c>
      <c r="S41" s="908">
        <v>37</v>
      </c>
      <c r="T41" s="908">
        <v>38</v>
      </c>
      <c r="U41" s="908">
        <v>39</v>
      </c>
      <c r="V41" s="908">
        <v>40</v>
      </c>
      <c r="W41" s="908">
        <v>41</v>
      </c>
      <c r="X41" s="908">
        <v>42</v>
      </c>
      <c r="Y41" s="908">
        <v>43</v>
      </c>
      <c r="Z41" s="908">
        <v>44</v>
      </c>
      <c r="AA41" s="908">
        <v>45</v>
      </c>
      <c r="AB41" s="908">
        <v>46</v>
      </c>
      <c r="AC41" s="908">
        <v>47</v>
      </c>
      <c r="AD41" s="908">
        <v>48</v>
      </c>
      <c r="AE41" s="908">
        <v>49</v>
      </c>
      <c r="AF41" s="908">
        <v>50</v>
      </c>
      <c r="AG41" s="908">
        <v>51</v>
      </c>
      <c r="AH41" s="908">
        <v>52</v>
      </c>
      <c r="AI41" s="908">
        <v>53</v>
      </c>
      <c r="AJ41" s="908">
        <v>54</v>
      </c>
      <c r="AK41" s="908">
        <v>55</v>
      </c>
      <c r="AL41" s="908">
        <v>56</v>
      </c>
      <c r="AM41" s="908">
        <v>57</v>
      </c>
      <c r="AN41" s="908">
        <v>58</v>
      </c>
      <c r="AO41" s="908">
        <v>59</v>
      </c>
      <c r="AP41" s="908">
        <v>60</v>
      </c>
      <c r="AQ41" s="908">
        <v>61</v>
      </c>
      <c r="AR41" s="909">
        <v>62</v>
      </c>
    </row>
    <row r="42" spans="1:44" ht="30.6" customHeight="1">
      <c r="A42" s="932">
        <v>1</v>
      </c>
      <c r="B42" s="1576">
        <v>1.0499999999999999E-3</v>
      </c>
      <c r="C42" s="1576">
        <v>1.07E-3</v>
      </c>
      <c r="D42" s="1576">
        <v>1.09E-3</v>
      </c>
      <c r="E42" s="1576">
        <v>1.1000000000000001E-3</v>
      </c>
      <c r="F42" s="1576">
        <v>1.1199999999999999E-3</v>
      </c>
      <c r="G42" s="1576">
        <v>1.1299999999999999E-3</v>
      </c>
      <c r="H42" s="1576">
        <v>1.15E-3</v>
      </c>
      <c r="I42" s="1576">
        <v>1.16E-3</v>
      </c>
      <c r="J42" s="1576">
        <v>1.1800000000000001E-3</v>
      </c>
      <c r="K42" s="1576">
        <v>1.1900000000000001E-3</v>
      </c>
      <c r="L42" s="1576">
        <v>1.2099999999999999E-3</v>
      </c>
      <c r="M42" s="1576">
        <v>1.23E-3</v>
      </c>
      <c r="N42" s="1576">
        <v>1.2600000000000001E-3</v>
      </c>
      <c r="O42" s="1576">
        <v>1.2899999999999999E-3</v>
      </c>
      <c r="P42" s="1576">
        <v>1.33E-3</v>
      </c>
      <c r="Q42" s="1576">
        <v>1.3699999999999999E-3</v>
      </c>
      <c r="R42" s="1576">
        <v>1.4300000000000001E-3</v>
      </c>
      <c r="S42" s="1576">
        <v>1.49E-3</v>
      </c>
      <c r="T42" s="1576">
        <v>1.56E-3</v>
      </c>
      <c r="U42" s="1576">
        <v>1.64E-3</v>
      </c>
      <c r="V42" s="1576">
        <v>1.73E-3</v>
      </c>
      <c r="W42" s="1576">
        <v>1.83E-3</v>
      </c>
      <c r="X42" s="1576">
        <v>1.9400000000000001E-3</v>
      </c>
      <c r="Y42" s="1576">
        <v>2.0500000000000002E-3</v>
      </c>
      <c r="Z42" s="1576">
        <v>2.1800000000000001E-3</v>
      </c>
      <c r="AA42" s="1576">
        <v>2.32E-3</v>
      </c>
      <c r="AB42" s="1576">
        <v>2.47E-3</v>
      </c>
      <c r="AC42" s="1576">
        <v>2.63E-3</v>
      </c>
      <c r="AD42" s="1576">
        <v>2.81E-3</v>
      </c>
      <c r="AE42" s="1576">
        <v>3.0000000000000001E-3</v>
      </c>
      <c r="AF42" s="1576">
        <v>3.2100000000000002E-3</v>
      </c>
      <c r="AG42" s="1576">
        <v>3.4499999999999999E-3</v>
      </c>
      <c r="AH42" s="1576">
        <v>3.7299999999999998E-3</v>
      </c>
      <c r="AI42" s="1576">
        <v>4.0400000000000002E-3</v>
      </c>
      <c r="AJ42" s="1576">
        <v>4.4000000000000003E-3</v>
      </c>
      <c r="AK42" s="1576">
        <v>4.7999999999999996E-3</v>
      </c>
      <c r="AL42" s="1576">
        <v>5.2599999999999999E-3</v>
      </c>
      <c r="AM42" s="1576">
        <v>5.7800000000000004E-3</v>
      </c>
      <c r="AN42" s="1576">
        <v>6.3600000000000002E-3</v>
      </c>
      <c r="AO42" s="1576">
        <v>7.0099999999999997E-3</v>
      </c>
      <c r="AP42" s="1582">
        <v>7.7499999999999999E-3</v>
      </c>
      <c r="AQ42" s="1582">
        <v>8.5800000000000008E-3</v>
      </c>
      <c r="AR42" s="1586">
        <v>9.5300000000000003E-3</v>
      </c>
    </row>
    <row r="43" spans="1:44" ht="30.6" customHeight="1">
      <c r="A43" s="936">
        <v>2</v>
      </c>
      <c r="B43" s="1577">
        <v>2.0899999999999998E-3</v>
      </c>
      <c r="C43" s="1577">
        <v>2.1199999999999999E-3</v>
      </c>
      <c r="D43" s="1577">
        <v>2.16E-3</v>
      </c>
      <c r="E43" s="1577">
        <v>2.1900000000000001E-3</v>
      </c>
      <c r="F43" s="1577">
        <v>2.2100000000000002E-3</v>
      </c>
      <c r="G43" s="1577">
        <v>2.2399999999999998E-3</v>
      </c>
      <c r="H43" s="1577">
        <v>2.2699999999999999E-3</v>
      </c>
      <c r="I43" s="1577">
        <v>2.3E-3</v>
      </c>
      <c r="J43" s="1577">
        <v>2.33E-3</v>
      </c>
      <c r="K43" s="1577">
        <v>2.3600000000000001E-3</v>
      </c>
      <c r="L43" s="1577">
        <v>2.3999999999999998E-3</v>
      </c>
      <c r="M43" s="1577">
        <v>2.4399999999999999E-3</v>
      </c>
      <c r="N43" s="1577">
        <v>2.49E-3</v>
      </c>
      <c r="O43" s="1577">
        <v>2.5600000000000002E-3</v>
      </c>
      <c r="P43" s="1577">
        <v>2.64E-3</v>
      </c>
      <c r="Q43" s="1577">
        <v>2.7299999999999998E-3</v>
      </c>
      <c r="R43" s="1577">
        <v>2.8300000000000001E-3</v>
      </c>
      <c r="S43" s="1577">
        <v>2.96E-3</v>
      </c>
      <c r="T43" s="1577">
        <v>3.0999999999999999E-3</v>
      </c>
      <c r="U43" s="1577">
        <v>3.2599999999999999E-3</v>
      </c>
      <c r="V43" s="1577">
        <v>3.4399999999999999E-3</v>
      </c>
      <c r="W43" s="1577">
        <v>3.64E-3</v>
      </c>
      <c r="X43" s="1577">
        <v>3.8600000000000001E-3</v>
      </c>
      <c r="Y43" s="1577">
        <v>4.0899999999999999E-3</v>
      </c>
      <c r="Z43" s="1577">
        <v>4.3499999999999997E-3</v>
      </c>
      <c r="AA43" s="1577">
        <v>4.62E-3</v>
      </c>
      <c r="AB43" s="1577">
        <v>4.9199999999999999E-3</v>
      </c>
      <c r="AC43" s="1577">
        <v>5.2399999999999999E-3</v>
      </c>
      <c r="AD43" s="1577">
        <v>5.5900000000000004E-3</v>
      </c>
      <c r="AE43" s="1577">
        <v>5.9699999999999996E-3</v>
      </c>
      <c r="AF43" s="1577">
        <v>6.4000000000000003E-3</v>
      </c>
      <c r="AG43" s="1577">
        <v>6.8900000000000003E-3</v>
      </c>
      <c r="AH43" s="1577">
        <v>7.4400000000000004E-3</v>
      </c>
      <c r="AI43" s="1577">
        <v>8.0700000000000008E-3</v>
      </c>
      <c r="AJ43" s="1577">
        <v>8.7899999999999992E-3</v>
      </c>
      <c r="AK43" s="1577">
        <v>9.5999999999999992E-3</v>
      </c>
      <c r="AL43" s="1577">
        <v>1.0529999999999999E-2</v>
      </c>
      <c r="AM43" s="1577">
        <v>1.1560000000000001E-2</v>
      </c>
      <c r="AN43" s="1577">
        <v>1.273E-2</v>
      </c>
      <c r="AO43" s="1577">
        <v>1.404E-2</v>
      </c>
      <c r="AP43" s="1583">
        <v>1.5520000000000001E-2</v>
      </c>
      <c r="AQ43" s="1583">
        <v>1.72E-2</v>
      </c>
      <c r="AR43" s="1587">
        <v>1.9120000000000002E-2</v>
      </c>
    </row>
    <row r="44" spans="1:44" ht="30.6" customHeight="1">
      <c r="A44" s="936">
        <v>3</v>
      </c>
      <c r="B44" s="1577">
        <v>3.14E-3</v>
      </c>
      <c r="C44" s="1577">
        <v>3.1900000000000001E-3</v>
      </c>
      <c r="D44" s="1577">
        <v>3.2399999999999998E-3</v>
      </c>
      <c r="E44" s="1577">
        <v>3.2799999999999999E-3</v>
      </c>
      <c r="F44" s="1577">
        <v>3.32E-3</v>
      </c>
      <c r="G44" s="1577">
        <v>3.3700000000000002E-3</v>
      </c>
      <c r="H44" s="1577">
        <v>3.4099999999999998E-3</v>
      </c>
      <c r="I44" s="1577">
        <v>3.4499999999999999E-3</v>
      </c>
      <c r="J44" s="1577">
        <v>3.5000000000000001E-3</v>
      </c>
      <c r="K44" s="1577">
        <v>3.5500000000000002E-3</v>
      </c>
      <c r="L44" s="1577">
        <v>3.6099999999999999E-3</v>
      </c>
      <c r="M44" s="1577">
        <v>3.6800000000000001E-3</v>
      </c>
      <c r="N44" s="1577">
        <v>3.7599999999999999E-3</v>
      </c>
      <c r="O44" s="1577">
        <v>3.8600000000000001E-3</v>
      </c>
      <c r="P44" s="1577">
        <v>3.98E-3</v>
      </c>
      <c r="Q44" s="1577">
        <v>4.13E-3</v>
      </c>
      <c r="R44" s="1577">
        <v>4.3E-3</v>
      </c>
      <c r="S44" s="1577">
        <v>4.4900000000000001E-3</v>
      </c>
      <c r="T44" s="1577">
        <v>4.7099999999999998E-3</v>
      </c>
      <c r="U44" s="1577">
        <v>4.96E-3</v>
      </c>
      <c r="V44" s="1577">
        <v>5.2399999999999999E-3</v>
      </c>
      <c r="W44" s="1577">
        <v>5.5399999999999998E-3</v>
      </c>
      <c r="X44" s="1577">
        <v>5.8700000000000002E-3</v>
      </c>
      <c r="Y44" s="1577">
        <v>6.2300000000000003E-3</v>
      </c>
      <c r="Z44" s="1577">
        <v>6.62E-3</v>
      </c>
      <c r="AA44" s="1577">
        <v>7.0400000000000003E-3</v>
      </c>
      <c r="AB44" s="1577">
        <v>7.4999999999999997E-3</v>
      </c>
      <c r="AC44" s="1577">
        <v>7.9900000000000006E-3</v>
      </c>
      <c r="AD44" s="1577">
        <v>8.5199999999999998E-3</v>
      </c>
      <c r="AE44" s="1577">
        <v>9.1199999999999996E-3</v>
      </c>
      <c r="AF44" s="1577">
        <v>9.7800000000000005E-3</v>
      </c>
      <c r="AG44" s="1577">
        <v>1.0540000000000001E-2</v>
      </c>
      <c r="AH44" s="1577">
        <v>1.14E-2</v>
      </c>
      <c r="AI44" s="1577">
        <v>1.238E-2</v>
      </c>
      <c r="AJ44" s="1577">
        <v>1.349E-2</v>
      </c>
      <c r="AK44" s="1577">
        <v>1.4760000000000001E-2</v>
      </c>
      <c r="AL44" s="1577">
        <v>1.618E-2</v>
      </c>
      <c r="AM44" s="1577">
        <v>1.779E-2</v>
      </c>
      <c r="AN44" s="1577">
        <v>1.959E-2</v>
      </c>
      <c r="AO44" s="1577">
        <v>2.1610000000000001E-2</v>
      </c>
      <c r="AP44" s="1583">
        <v>2.3900000000000001E-2</v>
      </c>
      <c r="AQ44" s="1583">
        <v>2.6509999999999999E-2</v>
      </c>
      <c r="AR44" s="1587">
        <v>2.9499999999999998E-2</v>
      </c>
    </row>
    <row r="45" spans="1:44" ht="30.6" customHeight="1">
      <c r="A45" s="940">
        <v>4</v>
      </c>
      <c r="B45" s="1571">
        <v>3.6749999999999999E-3</v>
      </c>
      <c r="C45" s="1571">
        <v>3.725E-3</v>
      </c>
      <c r="D45" s="1571">
        <v>3.7750000000000001E-3</v>
      </c>
      <c r="E45" s="1571">
        <v>3.8149999999999998E-3</v>
      </c>
      <c r="F45" s="1571">
        <v>3.8549999999999999E-3</v>
      </c>
      <c r="G45" s="1571">
        <v>3.9050000000000001E-3</v>
      </c>
      <c r="H45" s="1571">
        <v>3.9449999999999997E-3</v>
      </c>
      <c r="I45" s="1571">
        <v>3.9849999999999998E-3</v>
      </c>
      <c r="J45" s="1571">
        <v>4.0350000000000004E-3</v>
      </c>
      <c r="K45" s="1571">
        <v>4.0949999999999997E-3</v>
      </c>
      <c r="L45" s="1571">
        <v>4.1549999999999998E-3</v>
      </c>
      <c r="M45" s="1571">
        <v>4.235E-3</v>
      </c>
      <c r="N45" s="1571">
        <v>4.3249999999999999E-3</v>
      </c>
      <c r="O45" s="1571">
        <v>4.4349999999999997E-3</v>
      </c>
      <c r="P45" s="1571">
        <v>4.5750000000000001E-3</v>
      </c>
      <c r="Q45" s="1571">
        <v>4.725E-3</v>
      </c>
      <c r="R45" s="1571">
        <v>4.9049999999999996E-3</v>
      </c>
      <c r="S45" s="1571">
        <v>5.1149999999999998E-3</v>
      </c>
      <c r="T45" s="1571">
        <v>5.3550000000000004E-3</v>
      </c>
      <c r="U45" s="1571">
        <v>5.6150000000000002E-3</v>
      </c>
      <c r="V45" s="1571">
        <v>5.9049999999999997E-3</v>
      </c>
      <c r="W45" s="1571">
        <v>6.2350000000000001E-3</v>
      </c>
      <c r="X45" s="1571">
        <v>6.5849999999999997E-3</v>
      </c>
      <c r="Y45" s="1571">
        <v>6.9649999999999998E-3</v>
      </c>
      <c r="Z45" s="1571">
        <v>7.3749999999999996E-3</v>
      </c>
      <c r="AA45" s="1571">
        <v>7.8150000000000008E-3</v>
      </c>
      <c r="AB45" s="1571">
        <v>8.2850000000000007E-3</v>
      </c>
      <c r="AC45" s="1571">
        <v>8.8050000000000003E-3</v>
      </c>
      <c r="AD45" s="1571">
        <v>9.3749999999999997E-3</v>
      </c>
      <c r="AE45" s="1571">
        <v>1.0015E-2</v>
      </c>
      <c r="AF45" s="1571">
        <v>1.0725E-2</v>
      </c>
      <c r="AG45" s="1571">
        <v>1.1535E-2</v>
      </c>
      <c r="AH45" s="1571">
        <v>1.2455000000000001E-2</v>
      </c>
      <c r="AI45" s="1571">
        <v>1.3505E-2</v>
      </c>
      <c r="AJ45" s="1571">
        <v>1.4695E-2</v>
      </c>
      <c r="AK45" s="1571">
        <v>1.6045E-2</v>
      </c>
      <c r="AL45" s="1571">
        <v>1.7565000000000001E-2</v>
      </c>
      <c r="AM45" s="1571">
        <v>1.9265000000000001E-2</v>
      </c>
      <c r="AN45" s="1571">
        <v>2.1184999999999999E-2</v>
      </c>
      <c r="AO45" s="1571">
        <v>2.3345000000000001E-2</v>
      </c>
      <c r="AP45" s="1578">
        <v>2.5794999999999998E-2</v>
      </c>
      <c r="AQ45" s="1578">
        <v>2.8594999999999999E-2</v>
      </c>
      <c r="AR45" s="1585">
        <v>3.1805E-2</v>
      </c>
    </row>
    <row r="46" spans="1:44" ht="30.6" customHeight="1">
      <c r="A46" s="940">
        <v>5</v>
      </c>
      <c r="B46" s="1571">
        <v>4.5950000000000001E-3</v>
      </c>
      <c r="C46" s="1571">
        <v>4.6550000000000003E-3</v>
      </c>
      <c r="D46" s="1571">
        <v>4.7149999999999996E-3</v>
      </c>
      <c r="E46" s="1571">
        <v>4.7650000000000001E-3</v>
      </c>
      <c r="F46" s="1571">
        <v>4.8250000000000003E-3</v>
      </c>
      <c r="G46" s="1571">
        <v>4.875E-3</v>
      </c>
      <c r="H46" s="1571">
        <v>4.9350000000000002E-3</v>
      </c>
      <c r="I46" s="1571">
        <v>4.9849999999999998E-3</v>
      </c>
      <c r="J46" s="1571">
        <v>5.0549999999999996E-3</v>
      </c>
      <c r="K46" s="1571">
        <v>5.1250000000000002E-3</v>
      </c>
      <c r="L46" s="1571">
        <v>5.215E-3</v>
      </c>
      <c r="M46" s="1571">
        <v>5.3150000000000003E-3</v>
      </c>
      <c r="N46" s="1571">
        <v>5.4450000000000002E-3</v>
      </c>
      <c r="O46" s="1571">
        <v>5.5849999999999997E-3</v>
      </c>
      <c r="P46" s="1571">
        <v>5.7650000000000002E-3</v>
      </c>
      <c r="Q46" s="1571">
        <v>5.9750000000000003E-3</v>
      </c>
      <c r="R46" s="1571">
        <v>6.215E-3</v>
      </c>
      <c r="S46" s="1571">
        <v>6.4850000000000003E-3</v>
      </c>
      <c r="T46" s="1571">
        <v>6.7850000000000002E-3</v>
      </c>
      <c r="U46" s="1571">
        <v>7.1349999999999998E-3</v>
      </c>
      <c r="V46" s="1571">
        <v>7.515E-3</v>
      </c>
      <c r="W46" s="1571">
        <v>7.9249999999999998E-3</v>
      </c>
      <c r="X46" s="1571">
        <v>8.3750000000000005E-3</v>
      </c>
      <c r="Y46" s="1571">
        <v>8.8649999999999996E-3</v>
      </c>
      <c r="Z46" s="1571">
        <v>9.3849999999999992E-3</v>
      </c>
      <c r="AA46" s="1571">
        <v>9.9550000000000003E-3</v>
      </c>
      <c r="AB46" s="1571">
        <v>1.0574999999999999E-2</v>
      </c>
      <c r="AC46" s="1571">
        <v>1.1245E-2</v>
      </c>
      <c r="AD46" s="1571">
        <v>1.1985000000000001E-2</v>
      </c>
      <c r="AE46" s="1571">
        <v>1.2815E-2</v>
      </c>
      <c r="AF46" s="1571">
        <v>1.3745E-2</v>
      </c>
      <c r="AG46" s="1571">
        <v>1.4805E-2</v>
      </c>
      <c r="AH46" s="1571">
        <v>1.6015000000000001E-2</v>
      </c>
      <c r="AI46" s="1571">
        <v>1.7385000000000001E-2</v>
      </c>
      <c r="AJ46" s="1571">
        <v>1.8945E-2</v>
      </c>
      <c r="AK46" s="1571">
        <v>2.0705000000000001E-2</v>
      </c>
      <c r="AL46" s="1571">
        <v>2.2675000000000001E-2</v>
      </c>
      <c r="AM46" s="1571">
        <v>2.4905E-2</v>
      </c>
      <c r="AN46" s="1571">
        <v>2.7404999999999999E-2</v>
      </c>
      <c r="AO46" s="1571">
        <v>3.0224999999999998E-2</v>
      </c>
      <c r="AP46" s="1578">
        <v>3.3434999999999999E-2</v>
      </c>
      <c r="AQ46" s="1578">
        <v>3.7104999999999999E-2</v>
      </c>
      <c r="AR46" s="1585">
        <v>4.1334999999999997E-2</v>
      </c>
    </row>
    <row r="47" spans="1:44" ht="30.6" customHeight="1">
      <c r="A47" s="940">
        <v>6</v>
      </c>
      <c r="B47" s="1571">
        <v>5.5050000000000003E-3</v>
      </c>
      <c r="C47" s="1571">
        <v>5.5750000000000001E-3</v>
      </c>
      <c r="D47" s="1571">
        <v>5.6449999999999998E-3</v>
      </c>
      <c r="E47" s="1571">
        <v>5.7149999999999996E-3</v>
      </c>
      <c r="F47" s="1571">
        <v>5.7749999999999998E-3</v>
      </c>
      <c r="G47" s="1571">
        <v>5.8450000000000004E-3</v>
      </c>
      <c r="H47" s="1571">
        <v>5.9150000000000001E-3</v>
      </c>
      <c r="I47" s="1571">
        <v>5.9849999999999999E-3</v>
      </c>
      <c r="J47" s="1571">
        <v>6.0650000000000001E-3</v>
      </c>
      <c r="K47" s="1571">
        <v>6.1650000000000003E-3</v>
      </c>
      <c r="L47" s="1571">
        <v>6.2750000000000002E-3</v>
      </c>
      <c r="M47" s="1571">
        <v>6.4050000000000001E-3</v>
      </c>
      <c r="N47" s="1571">
        <v>6.5649999999999997E-3</v>
      </c>
      <c r="O47" s="1571">
        <v>6.7549999999999997E-3</v>
      </c>
      <c r="P47" s="1571">
        <v>6.9849999999999999E-3</v>
      </c>
      <c r="Q47" s="1571">
        <v>7.2449999999999997E-3</v>
      </c>
      <c r="R47" s="1571">
        <v>7.5449999999999996E-3</v>
      </c>
      <c r="S47" s="1571">
        <v>7.8849999999999996E-3</v>
      </c>
      <c r="T47" s="1571">
        <v>8.2649999999999998E-3</v>
      </c>
      <c r="U47" s="1571">
        <v>8.6949999999999996E-3</v>
      </c>
      <c r="V47" s="1571">
        <v>9.1649999999999995E-3</v>
      </c>
      <c r="W47" s="1571">
        <v>9.6749999999999996E-3</v>
      </c>
      <c r="X47" s="1571">
        <v>1.0234999999999999E-2</v>
      </c>
      <c r="Y47" s="1571">
        <v>1.0834999999999999E-2</v>
      </c>
      <c r="Z47" s="1571">
        <v>1.1485E-2</v>
      </c>
      <c r="AA47" s="1571">
        <v>1.2185E-2</v>
      </c>
      <c r="AB47" s="1571">
        <v>1.2955E-2</v>
      </c>
      <c r="AC47" s="1571">
        <v>1.3795E-2</v>
      </c>
      <c r="AD47" s="1571">
        <v>1.4725E-2</v>
      </c>
      <c r="AE47" s="1571">
        <v>1.5765000000000001E-2</v>
      </c>
      <c r="AF47" s="1571">
        <v>1.6945000000000002E-2</v>
      </c>
      <c r="AG47" s="1571">
        <v>1.8284999999999999E-2</v>
      </c>
      <c r="AH47" s="1571">
        <v>1.9805E-2</v>
      </c>
      <c r="AI47" s="1571">
        <v>2.1534999999999999E-2</v>
      </c>
      <c r="AJ47" s="1571">
        <v>2.3484999999999999E-2</v>
      </c>
      <c r="AK47" s="1571">
        <v>2.5684999999999999E-2</v>
      </c>
      <c r="AL47" s="1571">
        <v>2.8164999999999999E-2</v>
      </c>
      <c r="AM47" s="1571">
        <v>3.0945E-2</v>
      </c>
      <c r="AN47" s="1571">
        <v>3.4084999999999997E-2</v>
      </c>
      <c r="AO47" s="1571">
        <v>3.7644999999999998E-2</v>
      </c>
      <c r="AP47" s="1578">
        <v>4.1685E-2</v>
      </c>
      <c r="AQ47" s="1578">
        <v>4.6335000000000001E-2</v>
      </c>
      <c r="AR47" s="1585">
        <v>5.1705000000000001E-2</v>
      </c>
    </row>
    <row r="48" spans="1:44" ht="30.6" customHeight="1">
      <c r="A48" s="940">
        <v>7</v>
      </c>
      <c r="B48" s="1571">
        <v>6.1900000000000002E-3</v>
      </c>
      <c r="C48" s="1571">
        <v>6.2700000000000004E-3</v>
      </c>
      <c r="D48" s="1571">
        <v>6.3400000000000001E-3</v>
      </c>
      <c r="E48" s="1571">
        <v>6.4099999999999999E-3</v>
      </c>
      <c r="F48" s="1571">
        <v>6.4900000000000001E-3</v>
      </c>
      <c r="G48" s="1571">
        <v>6.5599999999999999E-3</v>
      </c>
      <c r="H48" s="1571">
        <v>6.6400000000000001E-3</v>
      </c>
      <c r="I48" s="1571">
        <v>6.7200000000000003E-3</v>
      </c>
      <c r="J48" s="1571">
        <v>6.8199999999999997E-3</v>
      </c>
      <c r="K48" s="1571">
        <v>6.9300000000000004E-3</v>
      </c>
      <c r="L48" s="1571">
        <v>7.0600000000000003E-3</v>
      </c>
      <c r="M48" s="1571">
        <v>7.2100000000000003E-3</v>
      </c>
      <c r="N48" s="1571">
        <v>7.4000000000000003E-3</v>
      </c>
      <c r="O48" s="1571">
        <v>7.62E-3</v>
      </c>
      <c r="P48" s="1571">
        <v>7.8799999999999999E-3</v>
      </c>
      <c r="Q48" s="1571">
        <v>8.1799999999999998E-3</v>
      </c>
      <c r="R48" s="1571">
        <v>8.5199999999999998E-3</v>
      </c>
      <c r="S48" s="1571">
        <v>8.9099999999999995E-3</v>
      </c>
      <c r="T48" s="1571">
        <v>9.3399999999999993E-3</v>
      </c>
      <c r="U48" s="1571">
        <v>9.8200000000000006E-3</v>
      </c>
      <c r="V48" s="1571">
        <v>1.034E-2</v>
      </c>
      <c r="W48" s="1571">
        <v>1.091E-2</v>
      </c>
      <c r="X48" s="1571">
        <v>1.154E-2</v>
      </c>
      <c r="Y48" s="1571">
        <v>1.221E-2</v>
      </c>
      <c r="Z48" s="1571">
        <v>1.294E-2</v>
      </c>
      <c r="AA48" s="1571">
        <v>1.3729999999999999E-2</v>
      </c>
      <c r="AB48" s="1571">
        <v>1.4590000000000001E-2</v>
      </c>
      <c r="AC48" s="1571">
        <v>1.554E-2</v>
      </c>
      <c r="AD48" s="1571">
        <v>1.66E-2</v>
      </c>
      <c r="AE48" s="1571">
        <v>1.779E-2</v>
      </c>
      <c r="AF48" s="1571">
        <v>1.9130000000000001E-2</v>
      </c>
      <c r="AG48" s="1571">
        <v>2.0660000000000001E-2</v>
      </c>
      <c r="AH48" s="1571">
        <v>2.2380000000000001E-2</v>
      </c>
      <c r="AI48" s="1571">
        <v>2.4340000000000001E-2</v>
      </c>
      <c r="AJ48" s="1571">
        <v>2.656E-2</v>
      </c>
      <c r="AK48" s="1571">
        <v>2.9049999999999999E-2</v>
      </c>
      <c r="AL48" s="1571">
        <v>3.1859999999999999E-2</v>
      </c>
      <c r="AM48" s="1571">
        <v>3.5020000000000003E-2</v>
      </c>
      <c r="AN48" s="1571">
        <v>3.8589999999999999E-2</v>
      </c>
      <c r="AO48" s="1571">
        <v>4.2639999999999997E-2</v>
      </c>
      <c r="AP48" s="1578">
        <v>4.727E-2</v>
      </c>
      <c r="AQ48" s="1578">
        <v>5.2589999999999998E-2</v>
      </c>
      <c r="AR48" s="1585">
        <v>5.876E-2</v>
      </c>
    </row>
    <row r="49" spans="1:44" ht="30.6" customHeight="1">
      <c r="A49" s="940">
        <v>8</v>
      </c>
      <c r="B49" s="1571">
        <v>7.0600000000000003E-3</v>
      </c>
      <c r="C49" s="1571">
        <v>7.1500000000000001E-3</v>
      </c>
      <c r="D49" s="1571">
        <v>7.2300000000000003E-3</v>
      </c>
      <c r="E49" s="1571">
        <v>7.3099999999999997E-3</v>
      </c>
      <c r="F49" s="1571">
        <v>7.4000000000000003E-3</v>
      </c>
      <c r="G49" s="1571">
        <v>7.4799999999999997E-3</v>
      </c>
      <c r="H49" s="1571">
        <v>7.5799999999999999E-3</v>
      </c>
      <c r="I49" s="1571">
        <v>7.6800000000000002E-3</v>
      </c>
      <c r="J49" s="1571">
        <v>7.7999999999999996E-3</v>
      </c>
      <c r="K49" s="1571">
        <v>7.9299999999999995E-3</v>
      </c>
      <c r="L49" s="1571">
        <v>8.09E-3</v>
      </c>
      <c r="M49" s="1571">
        <v>8.2900000000000005E-3</v>
      </c>
      <c r="N49" s="1571">
        <v>8.5199999999999998E-3</v>
      </c>
      <c r="O49" s="1571">
        <v>8.7799999999999996E-3</v>
      </c>
      <c r="P49" s="1571">
        <v>9.1000000000000004E-3</v>
      </c>
      <c r="Q49" s="1571">
        <v>9.4599999999999997E-3</v>
      </c>
      <c r="R49" s="1571">
        <v>9.8700000000000003E-3</v>
      </c>
      <c r="S49" s="1571">
        <v>1.0330000000000001E-2</v>
      </c>
      <c r="T49" s="1571">
        <v>1.0840000000000001E-2</v>
      </c>
      <c r="U49" s="1571">
        <v>1.141E-2</v>
      </c>
      <c r="V49" s="1571">
        <v>1.2030000000000001E-2</v>
      </c>
      <c r="W49" s="1571">
        <v>1.2710000000000001E-2</v>
      </c>
      <c r="X49" s="1571">
        <v>1.3440000000000001E-2</v>
      </c>
      <c r="Y49" s="1571">
        <v>1.423E-2</v>
      </c>
      <c r="Z49" s="1571">
        <v>1.5089999999999999E-2</v>
      </c>
      <c r="AA49" s="1571">
        <v>1.6029999999999999E-2</v>
      </c>
      <c r="AB49" s="1571">
        <v>1.7059999999999999E-2</v>
      </c>
      <c r="AC49" s="1571">
        <v>1.8200000000000001E-2</v>
      </c>
      <c r="AD49" s="1571">
        <v>1.9470000000000001E-2</v>
      </c>
      <c r="AE49" s="1571">
        <v>2.0899999999999998E-2</v>
      </c>
      <c r="AF49" s="1571">
        <v>2.2519999999999998E-2</v>
      </c>
      <c r="AG49" s="1571">
        <v>2.435E-2</v>
      </c>
      <c r="AH49" s="1571">
        <v>2.6429999999999999E-2</v>
      </c>
      <c r="AI49" s="1571">
        <v>2.878E-2</v>
      </c>
      <c r="AJ49" s="1571">
        <v>3.143E-2</v>
      </c>
      <c r="AK49" s="1571">
        <v>3.4419999999999999E-2</v>
      </c>
      <c r="AL49" s="1571">
        <v>3.7780000000000001E-2</v>
      </c>
      <c r="AM49" s="1571">
        <v>4.1570000000000003E-2</v>
      </c>
      <c r="AN49" s="1571">
        <v>4.5870000000000001E-2</v>
      </c>
      <c r="AO49" s="1571">
        <v>5.076E-2</v>
      </c>
      <c r="AP49" s="1578">
        <v>5.6349999999999997E-2</v>
      </c>
      <c r="AQ49" s="1578">
        <v>6.2799999999999995E-2</v>
      </c>
      <c r="AR49" s="1585">
        <v>7.0269999999999999E-2</v>
      </c>
    </row>
    <row r="50" spans="1:44" ht="30.6" customHeight="1">
      <c r="A50" s="940">
        <v>9</v>
      </c>
      <c r="B50" s="1571">
        <v>7.9299999999999995E-3</v>
      </c>
      <c r="C50" s="1571">
        <v>8.0300000000000007E-3</v>
      </c>
      <c r="D50" s="1571">
        <v>8.1200000000000005E-3</v>
      </c>
      <c r="E50" s="1571">
        <v>8.2199999999999999E-3</v>
      </c>
      <c r="F50" s="1571">
        <v>8.3099999999999997E-3</v>
      </c>
      <c r="G50" s="1571">
        <v>8.4100000000000008E-3</v>
      </c>
      <c r="H50" s="1571">
        <v>8.5199999999999998E-3</v>
      </c>
      <c r="I50" s="1571">
        <v>8.6499999999999997E-3</v>
      </c>
      <c r="J50" s="1571">
        <v>8.7899999999999992E-3</v>
      </c>
      <c r="K50" s="1571">
        <v>8.9599999999999992E-3</v>
      </c>
      <c r="L50" s="1571">
        <v>9.1500000000000001E-3</v>
      </c>
      <c r="M50" s="1571">
        <v>9.3900000000000008E-3</v>
      </c>
      <c r="N50" s="1571">
        <v>9.6600000000000002E-3</v>
      </c>
      <c r="O50" s="1571">
        <v>9.9799999999999993E-3</v>
      </c>
      <c r="P50" s="1571">
        <v>1.035E-2</v>
      </c>
      <c r="Q50" s="1571">
        <v>1.078E-2</v>
      </c>
      <c r="R50" s="1571">
        <v>1.1259999999999999E-2</v>
      </c>
      <c r="S50" s="1571">
        <v>1.18E-2</v>
      </c>
      <c r="T50" s="1571">
        <v>1.24E-2</v>
      </c>
      <c r="U50" s="1571">
        <v>1.306E-2</v>
      </c>
      <c r="V50" s="1571">
        <v>1.379E-2</v>
      </c>
      <c r="W50" s="1571">
        <v>1.457E-2</v>
      </c>
      <c r="X50" s="1571">
        <v>1.5429999999999999E-2</v>
      </c>
      <c r="Y50" s="1571">
        <v>1.635E-2</v>
      </c>
      <c r="Z50" s="1571">
        <v>1.736E-2</v>
      </c>
      <c r="AA50" s="1571">
        <v>1.8460000000000001E-2</v>
      </c>
      <c r="AB50" s="1571">
        <v>1.967E-2</v>
      </c>
      <c r="AC50" s="1571">
        <v>2.102E-2</v>
      </c>
      <c r="AD50" s="1571">
        <v>2.2530000000000001E-2</v>
      </c>
      <c r="AE50" s="1571">
        <v>2.4219999999999998E-2</v>
      </c>
      <c r="AF50" s="1571">
        <v>2.614E-2</v>
      </c>
      <c r="AG50" s="1571">
        <v>2.8309999999999998E-2</v>
      </c>
      <c r="AH50" s="1571">
        <v>3.0759999999999999E-2</v>
      </c>
      <c r="AI50" s="1571">
        <v>3.354E-2</v>
      </c>
      <c r="AJ50" s="1571">
        <v>3.6659999999999998E-2</v>
      </c>
      <c r="AK50" s="1571">
        <v>4.0189999999999997E-2</v>
      </c>
      <c r="AL50" s="1571">
        <v>4.4170000000000001E-2</v>
      </c>
      <c r="AM50" s="1571">
        <v>4.8660000000000002E-2</v>
      </c>
      <c r="AN50" s="1571">
        <v>5.3760000000000002E-2</v>
      </c>
      <c r="AO50" s="1571">
        <v>5.9580000000000001E-2</v>
      </c>
      <c r="AP50" s="1578">
        <v>6.6259999999999999E-2</v>
      </c>
      <c r="AQ50" s="1578">
        <v>7.3959999999999998E-2</v>
      </c>
      <c r="AR50" s="923">
        <v>0</v>
      </c>
    </row>
    <row r="51" spans="1:44" ht="30.6" customHeight="1">
      <c r="A51" s="940">
        <v>10</v>
      </c>
      <c r="B51" s="1571">
        <v>8.7899999999999992E-3</v>
      </c>
      <c r="C51" s="1571">
        <v>8.8999999999999999E-3</v>
      </c>
      <c r="D51" s="1571">
        <v>9.0100000000000006E-3</v>
      </c>
      <c r="E51" s="1571">
        <v>9.1199999999999996E-3</v>
      </c>
      <c r="F51" s="1571">
        <v>9.2300000000000004E-3</v>
      </c>
      <c r="G51" s="1571">
        <v>9.3500000000000007E-3</v>
      </c>
      <c r="H51" s="1571">
        <v>9.4800000000000006E-3</v>
      </c>
      <c r="I51" s="1571">
        <v>9.6299999999999997E-3</v>
      </c>
      <c r="J51" s="1571">
        <v>9.7999999999999997E-3</v>
      </c>
      <c r="K51" s="1571">
        <v>0.01</v>
      </c>
      <c r="L51" s="1571">
        <v>1.0240000000000001E-2</v>
      </c>
      <c r="M51" s="1571">
        <v>1.051E-2</v>
      </c>
      <c r="N51" s="1571">
        <v>1.0840000000000001E-2</v>
      </c>
      <c r="O51" s="1571">
        <v>1.1220000000000001E-2</v>
      </c>
      <c r="P51" s="1571">
        <v>1.1650000000000001E-2</v>
      </c>
      <c r="Q51" s="1571">
        <v>1.2149999999999999E-2</v>
      </c>
      <c r="R51" s="1571">
        <v>1.2710000000000001E-2</v>
      </c>
      <c r="S51" s="1571">
        <v>1.3339999999999999E-2</v>
      </c>
      <c r="T51" s="1571">
        <v>1.4030000000000001E-2</v>
      </c>
      <c r="U51" s="1571">
        <v>1.4789999999999999E-2</v>
      </c>
      <c r="V51" s="1571">
        <v>1.562E-2</v>
      </c>
      <c r="W51" s="1571">
        <v>1.652E-2</v>
      </c>
      <c r="X51" s="1571">
        <v>1.7510000000000001E-2</v>
      </c>
      <c r="Y51" s="1571">
        <v>1.857E-2</v>
      </c>
      <c r="Z51" s="1571">
        <v>1.9740000000000001E-2</v>
      </c>
      <c r="AA51" s="1571">
        <v>2.102E-2</v>
      </c>
      <c r="AB51" s="1571">
        <v>2.2440000000000002E-2</v>
      </c>
      <c r="AC51" s="1571">
        <v>2.401E-2</v>
      </c>
      <c r="AD51" s="1571">
        <v>2.5780000000000001E-2</v>
      </c>
      <c r="AE51" s="1571">
        <v>2.776E-2</v>
      </c>
      <c r="AF51" s="1571">
        <v>3.0009999999999998E-2</v>
      </c>
      <c r="AG51" s="1571">
        <v>3.2539999999999999E-2</v>
      </c>
      <c r="AH51" s="1571">
        <v>3.5409999999999997E-2</v>
      </c>
      <c r="AI51" s="1571">
        <v>3.8649999999999997E-2</v>
      </c>
      <c r="AJ51" s="1571">
        <v>4.2299999999999997E-2</v>
      </c>
      <c r="AK51" s="1571">
        <v>4.6420000000000003E-2</v>
      </c>
      <c r="AL51" s="1571">
        <v>5.108E-2</v>
      </c>
      <c r="AM51" s="1571">
        <v>5.6349999999999997E-2</v>
      </c>
      <c r="AN51" s="1571">
        <v>6.2350000000000003E-2</v>
      </c>
      <c r="AO51" s="1571">
        <v>6.9209999999999994E-2</v>
      </c>
      <c r="AP51" s="1578">
        <v>7.7090000000000006E-2</v>
      </c>
      <c r="AQ51" s="922">
        <v>0</v>
      </c>
      <c r="AR51" s="923">
        <v>0</v>
      </c>
    </row>
    <row r="52" spans="1:44" ht="30.6" customHeight="1">
      <c r="A52" s="940">
        <v>11</v>
      </c>
      <c r="B52" s="1571">
        <v>9.6600000000000002E-3</v>
      </c>
      <c r="C52" s="1571">
        <v>9.7800000000000005E-3</v>
      </c>
      <c r="D52" s="1571">
        <v>9.9100000000000004E-3</v>
      </c>
      <c r="E52" s="1571">
        <v>1.0030000000000001E-2</v>
      </c>
      <c r="F52" s="1571">
        <v>1.0160000000000001E-2</v>
      </c>
      <c r="G52" s="1571">
        <v>1.03E-2</v>
      </c>
      <c r="H52" s="1571">
        <v>1.0449999999999999E-2</v>
      </c>
      <c r="I52" s="1571">
        <v>1.0619999999999999E-2</v>
      </c>
      <c r="J52" s="1571">
        <v>1.0829999999999999E-2</v>
      </c>
      <c r="K52" s="1571">
        <v>1.107E-2</v>
      </c>
      <c r="L52" s="1571">
        <v>1.1339999999999999E-2</v>
      </c>
      <c r="M52" s="1571">
        <v>1.167E-2</v>
      </c>
      <c r="N52" s="1571">
        <v>1.205E-2</v>
      </c>
      <c r="O52" s="1571">
        <v>1.2500000000000001E-2</v>
      </c>
      <c r="P52" s="1571">
        <v>1.2999999999999999E-2</v>
      </c>
      <c r="Q52" s="1571">
        <v>1.358E-2</v>
      </c>
      <c r="R52" s="1571">
        <v>1.422E-2</v>
      </c>
      <c r="S52" s="1571">
        <v>1.494E-2</v>
      </c>
      <c r="T52" s="1571">
        <v>1.5730000000000001E-2</v>
      </c>
      <c r="U52" s="1571">
        <v>1.6590000000000001E-2</v>
      </c>
      <c r="V52" s="1571">
        <v>1.754E-2</v>
      </c>
      <c r="W52" s="1571">
        <v>1.857E-2</v>
      </c>
      <c r="X52" s="1571">
        <v>1.9689999999999999E-2</v>
      </c>
      <c r="Y52" s="1571">
        <v>2.0910000000000002E-2</v>
      </c>
      <c r="Z52" s="1571">
        <v>2.2249999999999999E-2</v>
      </c>
      <c r="AA52" s="1571">
        <v>2.3730000000000001E-2</v>
      </c>
      <c r="AB52" s="1571">
        <v>2.537E-2</v>
      </c>
      <c r="AC52" s="1571">
        <v>2.7199999999999998E-2</v>
      </c>
      <c r="AD52" s="1571">
        <v>2.9239999999999999E-2</v>
      </c>
      <c r="AE52" s="1571">
        <v>3.1550000000000002E-2</v>
      </c>
      <c r="AF52" s="1571">
        <v>3.415E-2</v>
      </c>
      <c r="AG52" s="1571">
        <v>3.7089999999999998E-2</v>
      </c>
      <c r="AH52" s="1571">
        <v>4.0399999999999998E-2</v>
      </c>
      <c r="AI52" s="1571">
        <v>4.4150000000000002E-2</v>
      </c>
      <c r="AJ52" s="1571">
        <v>4.8379999999999999E-2</v>
      </c>
      <c r="AK52" s="1571">
        <v>5.3159999999999999E-2</v>
      </c>
      <c r="AL52" s="1571">
        <v>5.8560000000000001E-2</v>
      </c>
      <c r="AM52" s="1571">
        <v>6.4710000000000004E-2</v>
      </c>
      <c r="AN52" s="1571">
        <v>7.1709999999999996E-2</v>
      </c>
      <c r="AO52" s="1571">
        <v>7.9729999999999995E-2</v>
      </c>
      <c r="AP52" s="922">
        <v>0</v>
      </c>
      <c r="AQ52" s="922">
        <v>0</v>
      </c>
      <c r="AR52" s="923">
        <v>0</v>
      </c>
    </row>
    <row r="53" spans="1:44" ht="30.6" customHeight="1">
      <c r="A53" s="940">
        <v>12</v>
      </c>
      <c r="B53" s="1571">
        <v>1.0529999999999999E-2</v>
      </c>
      <c r="C53" s="1571">
        <v>1.0670000000000001E-2</v>
      </c>
      <c r="D53" s="1571">
        <v>1.0800000000000001E-2</v>
      </c>
      <c r="E53" s="1571">
        <v>1.094E-2</v>
      </c>
      <c r="F53" s="1571">
        <v>1.1089999999999999E-2</v>
      </c>
      <c r="G53" s="1571">
        <v>1.125E-2</v>
      </c>
      <c r="H53" s="1571">
        <v>1.1429999999999999E-2</v>
      </c>
      <c r="I53" s="1571">
        <v>1.1639999999999999E-2</v>
      </c>
      <c r="J53" s="1571">
        <v>1.188E-2</v>
      </c>
      <c r="K53" s="1571">
        <v>1.2160000000000001E-2</v>
      </c>
      <c r="L53" s="1571">
        <v>1.2489999999999999E-2</v>
      </c>
      <c r="M53" s="1571">
        <v>1.2869999999999999E-2</v>
      </c>
      <c r="N53" s="1571">
        <v>1.3310000000000001E-2</v>
      </c>
      <c r="O53" s="1571">
        <v>1.3820000000000001E-2</v>
      </c>
      <c r="P53" s="1571">
        <v>1.44E-2</v>
      </c>
      <c r="Q53" s="1571">
        <v>1.506E-2</v>
      </c>
      <c r="R53" s="1571">
        <v>1.5789999999999998E-2</v>
      </c>
      <c r="S53" s="1571">
        <v>1.66E-2</v>
      </c>
      <c r="T53" s="1571">
        <v>1.7489999999999999E-2</v>
      </c>
      <c r="U53" s="1571">
        <v>1.847E-2</v>
      </c>
      <c r="V53" s="1571">
        <v>1.9539999999999998E-2</v>
      </c>
      <c r="W53" s="1571">
        <v>2.0709999999999999E-2</v>
      </c>
      <c r="X53" s="1571">
        <v>2.198E-2</v>
      </c>
      <c r="Y53" s="1571">
        <v>2.3380000000000001E-2</v>
      </c>
      <c r="Z53" s="1571">
        <v>2.4910000000000002E-2</v>
      </c>
      <c r="AA53" s="1571">
        <v>2.6610000000000002E-2</v>
      </c>
      <c r="AB53" s="1571">
        <v>2.8490000000000001E-2</v>
      </c>
      <c r="AC53" s="1571">
        <v>3.0589999999999999E-2</v>
      </c>
      <c r="AD53" s="1571">
        <v>3.295E-2</v>
      </c>
      <c r="AE53" s="1571">
        <v>3.56E-2</v>
      </c>
      <c r="AF53" s="1571">
        <v>3.8589999999999999E-2</v>
      </c>
      <c r="AG53" s="1571">
        <v>4.197E-2</v>
      </c>
      <c r="AH53" s="1571">
        <v>4.5780000000000001E-2</v>
      </c>
      <c r="AI53" s="1571">
        <v>5.008E-2</v>
      </c>
      <c r="AJ53" s="1571">
        <v>5.4949999999999999E-2</v>
      </c>
      <c r="AK53" s="1571">
        <v>6.046E-2</v>
      </c>
      <c r="AL53" s="1571">
        <v>6.6710000000000005E-2</v>
      </c>
      <c r="AM53" s="1571">
        <v>7.3819999999999997E-2</v>
      </c>
      <c r="AN53" s="1571">
        <v>8.1939999999999999E-2</v>
      </c>
      <c r="AO53" s="920">
        <v>0</v>
      </c>
      <c r="AP53" s="922">
        <v>0</v>
      </c>
      <c r="AQ53" s="922">
        <v>0</v>
      </c>
      <c r="AR53" s="923">
        <v>0</v>
      </c>
    </row>
    <row r="54" spans="1:44" ht="30.6" customHeight="1">
      <c r="A54" s="940">
        <v>13</v>
      </c>
      <c r="B54" s="1571">
        <v>1.14E-2</v>
      </c>
      <c r="C54" s="1571">
        <v>1.155E-2</v>
      </c>
      <c r="D54" s="1571">
        <v>1.17E-2</v>
      </c>
      <c r="E54" s="1571">
        <v>1.1860000000000001E-2</v>
      </c>
      <c r="F54" s="1571">
        <v>1.2030000000000001E-2</v>
      </c>
      <c r="G54" s="1571">
        <v>1.222E-2</v>
      </c>
      <c r="H54" s="1571">
        <v>1.243E-2</v>
      </c>
      <c r="I54" s="1571">
        <v>1.2670000000000001E-2</v>
      </c>
      <c r="J54" s="1571">
        <v>1.295E-2</v>
      </c>
      <c r="K54" s="1571">
        <v>1.328E-2</v>
      </c>
      <c r="L54" s="1571">
        <v>1.366E-2</v>
      </c>
      <c r="M54" s="1571">
        <v>1.41E-2</v>
      </c>
      <c r="N54" s="1571">
        <v>1.461E-2</v>
      </c>
      <c r="O54" s="1571">
        <v>1.519E-2</v>
      </c>
      <c r="P54" s="1571">
        <v>1.585E-2</v>
      </c>
      <c r="Q54" s="1571">
        <v>1.6590000000000001E-2</v>
      </c>
      <c r="R54" s="1571">
        <v>1.7420000000000001E-2</v>
      </c>
      <c r="S54" s="1571">
        <v>1.8329999999999999E-2</v>
      </c>
      <c r="T54" s="1571">
        <v>1.934E-2</v>
      </c>
      <c r="U54" s="1571">
        <v>2.044E-2</v>
      </c>
      <c r="V54" s="1571">
        <v>2.164E-2</v>
      </c>
      <c r="W54" s="1571">
        <v>2.2960000000000001E-2</v>
      </c>
      <c r="X54" s="1571">
        <v>2.4400000000000002E-2</v>
      </c>
      <c r="Y54" s="1571">
        <v>2.598E-2</v>
      </c>
      <c r="Z54" s="1571">
        <v>2.7730000000000001E-2</v>
      </c>
      <c r="AA54" s="1571">
        <v>2.9659999999999999E-2</v>
      </c>
      <c r="AB54" s="1571">
        <v>3.1809999999999998E-2</v>
      </c>
      <c r="AC54" s="1571">
        <v>3.4209999999999997E-2</v>
      </c>
      <c r="AD54" s="1571">
        <v>3.6909999999999998E-2</v>
      </c>
      <c r="AE54" s="1571">
        <v>3.9940000000000003E-2</v>
      </c>
      <c r="AF54" s="1571">
        <v>4.3360000000000003E-2</v>
      </c>
      <c r="AG54" s="1571">
        <v>4.7219999999999998E-2</v>
      </c>
      <c r="AH54" s="1571">
        <v>5.1569999999999998E-2</v>
      </c>
      <c r="AI54" s="1571">
        <v>5.6500000000000002E-2</v>
      </c>
      <c r="AJ54" s="1571">
        <v>6.207E-2</v>
      </c>
      <c r="AK54" s="1571">
        <v>6.8390000000000006E-2</v>
      </c>
      <c r="AL54" s="1571">
        <v>7.5579999999999994E-2</v>
      </c>
      <c r="AM54" s="1571">
        <v>8.3769999999999997E-2</v>
      </c>
      <c r="AN54" s="920">
        <v>0</v>
      </c>
      <c r="AO54" s="920">
        <v>0</v>
      </c>
      <c r="AP54" s="922">
        <v>0</v>
      </c>
      <c r="AQ54" s="922">
        <v>0</v>
      </c>
      <c r="AR54" s="923">
        <v>0</v>
      </c>
    </row>
    <row r="55" spans="1:44" ht="30.6" customHeight="1">
      <c r="A55" s="940">
        <v>14</v>
      </c>
      <c r="B55" s="1571">
        <v>1.2274999999999999E-2</v>
      </c>
      <c r="C55" s="1571">
        <v>1.2444999999999999E-2</v>
      </c>
      <c r="D55" s="1571">
        <v>1.2614999999999999E-2</v>
      </c>
      <c r="E55" s="1571">
        <v>1.2795000000000001E-2</v>
      </c>
      <c r="F55" s="1571">
        <v>1.2985E-2</v>
      </c>
      <c r="G55" s="1571">
        <v>1.3205E-2</v>
      </c>
      <c r="H55" s="1571">
        <v>1.3455E-2</v>
      </c>
      <c r="I55" s="1571">
        <v>1.3735000000000001E-2</v>
      </c>
      <c r="J55" s="1571">
        <v>1.4055E-2</v>
      </c>
      <c r="K55" s="1571">
        <v>1.4435E-2</v>
      </c>
      <c r="L55" s="1571">
        <v>1.4874999999999999E-2</v>
      </c>
      <c r="M55" s="1571">
        <v>1.5384999999999999E-2</v>
      </c>
      <c r="N55" s="1571">
        <v>1.5965E-2</v>
      </c>
      <c r="O55" s="1571">
        <v>1.6625000000000001E-2</v>
      </c>
      <c r="P55" s="1571">
        <v>1.7364999999999998E-2</v>
      </c>
      <c r="Q55" s="1571">
        <v>1.8204999999999999E-2</v>
      </c>
      <c r="R55" s="1571">
        <v>1.9125E-2</v>
      </c>
      <c r="S55" s="1571">
        <v>2.0154999999999999E-2</v>
      </c>
      <c r="T55" s="1571">
        <v>2.1274999999999999E-2</v>
      </c>
      <c r="U55" s="1571">
        <v>2.2505000000000001E-2</v>
      </c>
      <c r="V55" s="1571">
        <v>2.3855000000000001E-2</v>
      </c>
      <c r="W55" s="1571">
        <v>2.5335E-2</v>
      </c>
      <c r="X55" s="1571">
        <v>2.6964999999999999E-2</v>
      </c>
      <c r="Y55" s="1571">
        <v>2.8754999999999999E-2</v>
      </c>
      <c r="Z55" s="1571">
        <v>3.0724999999999999E-2</v>
      </c>
      <c r="AA55" s="1571">
        <v>3.2925000000000003E-2</v>
      </c>
      <c r="AB55" s="1571">
        <v>3.5365000000000001E-2</v>
      </c>
      <c r="AC55" s="1571">
        <v>3.8094999999999997E-2</v>
      </c>
      <c r="AD55" s="1571">
        <v>4.1165E-2</v>
      </c>
      <c r="AE55" s="1571">
        <v>4.4604999999999999E-2</v>
      </c>
      <c r="AF55" s="1571">
        <v>4.8495000000000003E-2</v>
      </c>
      <c r="AG55" s="1571">
        <v>5.2874999999999998E-2</v>
      </c>
      <c r="AH55" s="1571">
        <v>5.7834999999999998E-2</v>
      </c>
      <c r="AI55" s="1571">
        <v>6.3445000000000001E-2</v>
      </c>
      <c r="AJ55" s="1571">
        <v>6.9815000000000002E-2</v>
      </c>
      <c r="AK55" s="1571">
        <v>7.7045000000000002E-2</v>
      </c>
      <c r="AL55" s="1571">
        <v>8.5264999999999994E-2</v>
      </c>
      <c r="AM55" s="920">
        <v>0</v>
      </c>
      <c r="AN55" s="920">
        <v>0</v>
      </c>
      <c r="AO55" s="920">
        <v>0</v>
      </c>
      <c r="AP55" s="922">
        <v>0</v>
      </c>
      <c r="AQ55" s="922">
        <v>0</v>
      </c>
      <c r="AR55" s="923">
        <v>0</v>
      </c>
    </row>
    <row r="56" spans="1:44" ht="30.6" customHeight="1">
      <c r="A56" s="940">
        <v>15</v>
      </c>
      <c r="B56" s="1578">
        <v>1.3165E-2</v>
      </c>
      <c r="C56" s="1578">
        <v>1.3344999999999999E-2</v>
      </c>
      <c r="D56" s="1578">
        <v>1.3535E-2</v>
      </c>
      <c r="E56" s="1578">
        <v>1.3745E-2</v>
      </c>
      <c r="F56" s="1578">
        <v>1.3965E-2</v>
      </c>
      <c r="G56" s="1578">
        <v>1.4215E-2</v>
      </c>
      <c r="H56" s="1578">
        <v>1.4505000000000001E-2</v>
      </c>
      <c r="I56" s="1578">
        <v>1.4825E-2</v>
      </c>
      <c r="J56" s="1578">
        <v>1.5205E-2</v>
      </c>
      <c r="K56" s="1578">
        <v>1.5635E-2</v>
      </c>
      <c r="L56" s="1578">
        <v>1.6145E-2</v>
      </c>
      <c r="M56" s="1578">
        <v>1.6715000000000001E-2</v>
      </c>
      <c r="N56" s="1571">
        <v>1.7375000000000002E-2</v>
      </c>
      <c r="O56" s="1578">
        <v>1.8114999999999999E-2</v>
      </c>
      <c r="P56" s="1578">
        <v>1.8945E-2</v>
      </c>
      <c r="Q56" s="1578">
        <v>1.9885E-2</v>
      </c>
      <c r="R56" s="1578">
        <v>2.0915E-2</v>
      </c>
      <c r="S56" s="1578">
        <v>2.2055000000000002E-2</v>
      </c>
      <c r="T56" s="1578">
        <v>2.3304999999999999E-2</v>
      </c>
      <c r="U56" s="1578">
        <v>2.4684999999999999E-2</v>
      </c>
      <c r="V56" s="1578">
        <v>2.6195E-2</v>
      </c>
      <c r="W56" s="1578">
        <v>2.7855000000000001E-2</v>
      </c>
      <c r="X56" s="1578">
        <v>2.9685E-2</v>
      </c>
      <c r="Y56" s="1578">
        <v>3.1695000000000001E-2</v>
      </c>
      <c r="Z56" s="1578">
        <v>3.3924999999999997E-2</v>
      </c>
      <c r="AA56" s="1578">
        <v>3.6405E-2</v>
      </c>
      <c r="AB56" s="1578">
        <v>3.9175000000000001E-2</v>
      </c>
      <c r="AC56" s="1578">
        <v>4.2264999999999997E-2</v>
      </c>
      <c r="AD56" s="1578">
        <v>4.5734999999999998E-2</v>
      </c>
      <c r="AE56" s="1578">
        <v>4.9634999999999999E-2</v>
      </c>
      <c r="AF56" s="1578">
        <v>5.4035E-2</v>
      </c>
      <c r="AG56" s="1578">
        <v>5.9005000000000002E-2</v>
      </c>
      <c r="AH56" s="1578">
        <v>6.4634999999999998E-2</v>
      </c>
      <c r="AI56" s="1578">
        <v>7.1004999999999999E-2</v>
      </c>
      <c r="AJ56" s="1578">
        <v>7.8255000000000005E-2</v>
      </c>
      <c r="AK56" s="1578">
        <v>8.6495000000000002E-2</v>
      </c>
      <c r="AL56" s="922">
        <v>0</v>
      </c>
      <c r="AM56" s="922">
        <v>0</v>
      </c>
      <c r="AN56" s="922">
        <v>0</v>
      </c>
      <c r="AO56" s="922">
        <v>0</v>
      </c>
      <c r="AP56" s="922">
        <v>0</v>
      </c>
      <c r="AQ56" s="922">
        <v>0</v>
      </c>
      <c r="AR56" s="923">
        <v>0</v>
      </c>
    </row>
    <row r="57" spans="1:44" ht="30.6" customHeight="1">
      <c r="A57" s="936">
        <v>16</v>
      </c>
      <c r="B57" s="1577">
        <v>1.405E-2</v>
      </c>
      <c r="C57" s="1577">
        <v>1.4250000000000001E-2</v>
      </c>
      <c r="D57" s="1577">
        <v>1.447E-2</v>
      </c>
      <c r="E57" s="1577">
        <v>1.47E-2</v>
      </c>
      <c r="F57" s="1577">
        <v>1.4959999999999999E-2</v>
      </c>
      <c r="G57" s="1577">
        <v>1.525E-2</v>
      </c>
      <c r="H57" s="1577">
        <v>1.5570000000000001E-2</v>
      </c>
      <c r="I57" s="1577">
        <v>1.5949999999999999E-2</v>
      </c>
      <c r="J57" s="1577">
        <v>1.6379999999999999E-2</v>
      </c>
      <c r="K57" s="1577">
        <v>1.687E-2</v>
      </c>
      <c r="L57" s="1577">
        <v>1.7440000000000001E-2</v>
      </c>
      <c r="M57" s="1577">
        <v>1.8089999999999998E-2</v>
      </c>
      <c r="N57" s="1577">
        <v>1.883E-2</v>
      </c>
      <c r="O57" s="1577">
        <v>1.966E-2</v>
      </c>
      <c r="P57" s="1577">
        <v>2.0590000000000001E-2</v>
      </c>
      <c r="Q57" s="1577">
        <v>2.163E-2</v>
      </c>
      <c r="R57" s="1577">
        <v>2.2780000000000002E-2</v>
      </c>
      <c r="S57" s="1577">
        <v>2.4039999999999999E-2</v>
      </c>
      <c r="T57" s="1577">
        <v>2.5440000000000001E-2</v>
      </c>
      <c r="U57" s="1577">
        <v>2.6970000000000001E-2</v>
      </c>
      <c r="V57" s="1577">
        <v>2.8660000000000001E-2</v>
      </c>
      <c r="W57" s="1577">
        <v>3.0509999999999999E-2</v>
      </c>
      <c r="X57" s="1577">
        <v>3.2559999999999999E-2</v>
      </c>
      <c r="Y57" s="1577">
        <v>3.483E-2</v>
      </c>
      <c r="Z57" s="1577">
        <v>3.7339999999999998E-2</v>
      </c>
      <c r="AA57" s="1577">
        <v>4.0129999999999999E-2</v>
      </c>
      <c r="AB57" s="1577">
        <v>4.3240000000000001E-2</v>
      </c>
      <c r="AC57" s="1577">
        <v>4.6730000000000001E-2</v>
      </c>
      <c r="AD57" s="1577">
        <v>5.0639999999999998E-2</v>
      </c>
      <c r="AE57" s="1577">
        <v>5.5039999999999999E-2</v>
      </c>
      <c r="AF57" s="1577">
        <v>6.0010000000000001E-2</v>
      </c>
      <c r="AG57" s="1577">
        <v>6.5629999999999994E-2</v>
      </c>
      <c r="AH57" s="1577">
        <v>7.1999999999999995E-2</v>
      </c>
      <c r="AI57" s="1577">
        <v>7.9229999999999995E-2</v>
      </c>
      <c r="AJ57" s="1577">
        <v>8.7459999999999996E-2</v>
      </c>
      <c r="AK57" s="937">
        <v>0</v>
      </c>
      <c r="AL57" s="937">
        <v>0</v>
      </c>
      <c r="AM57" s="937">
        <v>0</v>
      </c>
      <c r="AN57" s="937">
        <v>0</v>
      </c>
      <c r="AO57" s="937">
        <v>0</v>
      </c>
      <c r="AP57" s="938">
        <v>0</v>
      </c>
      <c r="AQ57" s="938">
        <v>0</v>
      </c>
      <c r="AR57" s="939">
        <v>0</v>
      </c>
    </row>
    <row r="58" spans="1:44" ht="30.6" customHeight="1">
      <c r="A58" s="936">
        <v>17</v>
      </c>
      <c r="B58" s="1577">
        <v>1.4955E-2</v>
      </c>
      <c r="C58" s="1577">
        <v>1.5174999999999999E-2</v>
      </c>
      <c r="D58" s="1577">
        <v>1.5424999999999999E-2</v>
      </c>
      <c r="E58" s="1577">
        <v>1.5685000000000001E-2</v>
      </c>
      <c r="F58" s="1577">
        <v>1.5975E-2</v>
      </c>
      <c r="G58" s="1577">
        <v>1.6305E-2</v>
      </c>
      <c r="H58" s="1577">
        <v>1.6684999999999998E-2</v>
      </c>
      <c r="I58" s="1577">
        <v>1.7114999999999998E-2</v>
      </c>
      <c r="J58" s="1577">
        <v>1.7604999999999999E-2</v>
      </c>
      <c r="K58" s="1577">
        <v>1.8165000000000001E-2</v>
      </c>
      <c r="L58" s="1577">
        <v>1.8804999999999999E-2</v>
      </c>
      <c r="M58" s="1577">
        <v>1.9535E-2</v>
      </c>
      <c r="N58" s="1577">
        <v>2.0355000000000002E-2</v>
      </c>
      <c r="O58" s="1577">
        <v>2.1284999999999998E-2</v>
      </c>
      <c r="P58" s="1577">
        <v>2.2315000000000002E-2</v>
      </c>
      <c r="Q58" s="1577">
        <v>2.3465E-2</v>
      </c>
      <c r="R58" s="1577">
        <v>2.4735E-2</v>
      </c>
      <c r="S58" s="1577">
        <v>2.6145000000000002E-2</v>
      </c>
      <c r="T58" s="1577">
        <v>2.7695000000000001E-2</v>
      </c>
      <c r="U58" s="1577">
        <v>2.9395000000000001E-2</v>
      </c>
      <c r="V58" s="1577">
        <v>3.1274999999999997E-2</v>
      </c>
      <c r="W58" s="1577">
        <v>3.3345E-2</v>
      </c>
      <c r="X58" s="1577">
        <v>3.5635E-2</v>
      </c>
      <c r="Y58" s="1577">
        <v>3.8175000000000001E-2</v>
      </c>
      <c r="Z58" s="1577">
        <v>4.0994999999999997E-2</v>
      </c>
      <c r="AA58" s="1577">
        <v>4.4124999999999998E-2</v>
      </c>
      <c r="AB58" s="1577">
        <v>4.7625000000000001E-2</v>
      </c>
      <c r="AC58" s="1577">
        <v>5.1545000000000001E-2</v>
      </c>
      <c r="AD58" s="1577">
        <v>5.5945000000000002E-2</v>
      </c>
      <c r="AE58" s="1577">
        <v>6.0894999999999998E-2</v>
      </c>
      <c r="AF58" s="1577">
        <v>6.6494999999999999E-2</v>
      </c>
      <c r="AG58" s="1577">
        <v>7.2844999999999993E-2</v>
      </c>
      <c r="AH58" s="1577">
        <v>8.0045000000000005E-2</v>
      </c>
      <c r="AI58" s="1577">
        <v>8.8224999999999998E-2</v>
      </c>
      <c r="AJ58" s="937">
        <v>0</v>
      </c>
      <c r="AK58" s="937">
        <v>0</v>
      </c>
      <c r="AL58" s="937">
        <v>0</v>
      </c>
      <c r="AM58" s="937">
        <v>0</v>
      </c>
      <c r="AN58" s="937">
        <v>0</v>
      </c>
      <c r="AO58" s="937">
        <v>0</v>
      </c>
      <c r="AP58" s="938">
        <v>0</v>
      </c>
      <c r="AQ58" s="938">
        <v>0</v>
      </c>
      <c r="AR58" s="939">
        <v>0</v>
      </c>
    </row>
    <row r="59" spans="1:44" ht="30.6" customHeight="1">
      <c r="A59" s="940">
        <v>18</v>
      </c>
      <c r="B59" s="1571">
        <v>1.5859999999999999E-2</v>
      </c>
      <c r="C59" s="1571">
        <v>1.6119999999999999E-2</v>
      </c>
      <c r="D59" s="1571">
        <v>1.6389999999999998E-2</v>
      </c>
      <c r="E59" s="1571">
        <v>1.669E-2</v>
      </c>
      <c r="F59" s="1571">
        <v>1.703E-2</v>
      </c>
      <c r="G59" s="1571">
        <v>1.7399999999999999E-2</v>
      </c>
      <c r="H59" s="1571">
        <v>1.7829999999999999E-2</v>
      </c>
      <c r="I59" s="1571">
        <v>1.831E-2</v>
      </c>
      <c r="J59" s="1571">
        <v>1.8870000000000001E-2</v>
      </c>
      <c r="K59" s="1571">
        <v>1.95E-2</v>
      </c>
      <c r="L59" s="1571">
        <v>2.0219999999999998E-2</v>
      </c>
      <c r="M59" s="1571">
        <v>2.103E-2</v>
      </c>
      <c r="N59" s="1571">
        <v>2.1950000000000001E-2</v>
      </c>
      <c r="O59" s="1571">
        <v>2.2970000000000001E-2</v>
      </c>
      <c r="P59" s="1571">
        <v>2.4119999999999999E-2</v>
      </c>
      <c r="Q59" s="1571">
        <v>2.5389999999999999E-2</v>
      </c>
      <c r="R59" s="1571">
        <v>2.6800000000000001E-2</v>
      </c>
      <c r="S59" s="1571">
        <v>2.835E-2</v>
      </c>
      <c r="T59" s="1571">
        <v>3.007E-2</v>
      </c>
      <c r="U59" s="1571">
        <v>3.1960000000000002E-2</v>
      </c>
      <c r="V59" s="1571">
        <v>3.4049999999999997E-2</v>
      </c>
      <c r="W59" s="1571">
        <v>3.6360000000000003E-2</v>
      </c>
      <c r="X59" s="1571">
        <v>3.8920000000000003E-2</v>
      </c>
      <c r="Y59" s="1571">
        <v>4.1750000000000002E-2</v>
      </c>
      <c r="Z59" s="1571">
        <v>4.4900000000000002E-2</v>
      </c>
      <c r="AA59" s="1571">
        <v>4.8410000000000002E-2</v>
      </c>
      <c r="AB59" s="1571">
        <v>5.2330000000000002E-2</v>
      </c>
      <c r="AC59" s="1571">
        <v>5.672E-2</v>
      </c>
      <c r="AD59" s="1571">
        <v>6.166E-2</v>
      </c>
      <c r="AE59" s="1571">
        <v>6.7239999999999994E-2</v>
      </c>
      <c r="AF59" s="1571">
        <v>7.3539999999999994E-2</v>
      </c>
      <c r="AG59" s="1571">
        <v>8.0689999999999998E-2</v>
      </c>
      <c r="AH59" s="1571">
        <v>8.881E-2</v>
      </c>
      <c r="AI59" s="920">
        <v>0</v>
      </c>
      <c r="AJ59" s="920">
        <v>0</v>
      </c>
      <c r="AK59" s="920">
        <v>0</v>
      </c>
      <c r="AL59" s="920">
        <v>0</v>
      </c>
      <c r="AM59" s="920">
        <v>0</v>
      </c>
      <c r="AN59" s="920">
        <v>0</v>
      </c>
      <c r="AO59" s="920">
        <v>0</v>
      </c>
      <c r="AP59" s="922">
        <v>0</v>
      </c>
      <c r="AQ59" s="922">
        <v>0</v>
      </c>
      <c r="AR59" s="923">
        <v>0</v>
      </c>
    </row>
    <row r="60" spans="1:44" ht="30.6" customHeight="1">
      <c r="A60" s="940">
        <v>19</v>
      </c>
      <c r="B60" s="1571">
        <v>1.6785000000000001E-2</v>
      </c>
      <c r="C60" s="1571">
        <v>1.7075E-2</v>
      </c>
      <c r="D60" s="1571">
        <v>1.7385000000000001E-2</v>
      </c>
      <c r="E60" s="1571">
        <v>1.7715000000000002E-2</v>
      </c>
      <c r="F60" s="1571">
        <v>1.8095E-2</v>
      </c>
      <c r="G60" s="1571">
        <v>1.8525E-2</v>
      </c>
      <c r="H60" s="1571">
        <v>1.9005000000000001E-2</v>
      </c>
      <c r="I60" s="1571">
        <v>1.9554999999999999E-2</v>
      </c>
      <c r="J60" s="1571">
        <v>2.0174999999999998E-2</v>
      </c>
      <c r="K60" s="1571">
        <v>2.0885000000000001E-2</v>
      </c>
      <c r="L60" s="1571">
        <v>2.1684999999999999E-2</v>
      </c>
      <c r="M60" s="1571">
        <v>2.2595000000000001E-2</v>
      </c>
      <c r="N60" s="1571">
        <v>2.3605000000000001E-2</v>
      </c>
      <c r="O60" s="1571">
        <v>2.4745E-2</v>
      </c>
      <c r="P60" s="1571">
        <v>2.6005E-2</v>
      </c>
      <c r="Q60" s="1571">
        <v>2.7404999999999999E-2</v>
      </c>
      <c r="R60" s="1571">
        <v>2.8965000000000001E-2</v>
      </c>
      <c r="S60" s="1571">
        <v>3.0685E-2</v>
      </c>
      <c r="T60" s="1571">
        <v>3.2585000000000003E-2</v>
      </c>
      <c r="U60" s="1571">
        <v>3.4685000000000001E-2</v>
      </c>
      <c r="V60" s="1571">
        <v>3.7005000000000003E-2</v>
      </c>
      <c r="W60" s="1571">
        <v>3.9574999999999999E-2</v>
      </c>
      <c r="X60" s="1571">
        <v>4.2424999999999997E-2</v>
      </c>
      <c r="Y60" s="1571">
        <v>4.5585000000000001E-2</v>
      </c>
      <c r="Z60" s="1571">
        <v>4.9095E-2</v>
      </c>
      <c r="AA60" s="1571">
        <v>5.3015E-2</v>
      </c>
      <c r="AB60" s="1571">
        <v>5.7395000000000002E-2</v>
      </c>
      <c r="AC60" s="1571">
        <v>6.2315000000000002E-2</v>
      </c>
      <c r="AD60" s="1571">
        <v>6.7854999999999999E-2</v>
      </c>
      <c r="AE60" s="1571">
        <v>7.4115E-2</v>
      </c>
      <c r="AF60" s="1571">
        <v>8.1204999999999999E-2</v>
      </c>
      <c r="AG60" s="1571">
        <v>8.9255000000000001E-2</v>
      </c>
      <c r="AH60" s="920">
        <v>0</v>
      </c>
      <c r="AI60" s="920">
        <v>0</v>
      </c>
      <c r="AJ60" s="920">
        <v>0</v>
      </c>
      <c r="AK60" s="920">
        <v>0</v>
      </c>
      <c r="AL60" s="920">
        <v>0</v>
      </c>
      <c r="AM60" s="920">
        <v>0</v>
      </c>
      <c r="AN60" s="920">
        <v>0</v>
      </c>
      <c r="AO60" s="920">
        <v>0</v>
      </c>
      <c r="AP60" s="922">
        <v>0</v>
      </c>
      <c r="AQ60" s="922">
        <v>0</v>
      </c>
      <c r="AR60" s="923">
        <v>0</v>
      </c>
    </row>
    <row r="61" spans="1:44" ht="30.6" customHeight="1">
      <c r="A61" s="940">
        <v>20</v>
      </c>
      <c r="B61" s="1571">
        <v>1.7725000000000001E-2</v>
      </c>
      <c r="C61" s="1571">
        <v>1.8044999999999999E-2</v>
      </c>
      <c r="D61" s="1571">
        <v>1.8395000000000002E-2</v>
      </c>
      <c r="E61" s="1571">
        <v>1.8775E-2</v>
      </c>
      <c r="F61" s="1571">
        <v>1.9205E-2</v>
      </c>
      <c r="G61" s="1571">
        <v>1.9685000000000001E-2</v>
      </c>
      <c r="H61" s="1571">
        <v>2.0235E-2</v>
      </c>
      <c r="I61" s="1571">
        <v>2.0844999999999999E-2</v>
      </c>
      <c r="J61" s="1571">
        <v>2.1545000000000002E-2</v>
      </c>
      <c r="K61" s="1571">
        <v>2.2335000000000001E-2</v>
      </c>
      <c r="L61" s="1571">
        <v>2.3224999999999999E-2</v>
      </c>
      <c r="M61" s="1571">
        <v>2.4225E-2</v>
      </c>
      <c r="N61" s="1571">
        <v>2.5344999999999999E-2</v>
      </c>
      <c r="O61" s="1571">
        <v>2.6595000000000001E-2</v>
      </c>
      <c r="P61" s="1571">
        <v>2.7984999999999999E-2</v>
      </c>
      <c r="Q61" s="1571">
        <v>2.9534999999999999E-2</v>
      </c>
      <c r="R61" s="1571">
        <v>3.1254999999999998E-2</v>
      </c>
      <c r="S61" s="1571">
        <v>3.3154999999999997E-2</v>
      </c>
      <c r="T61" s="1571">
        <v>3.5255000000000002E-2</v>
      </c>
      <c r="U61" s="1571">
        <v>3.7585E-2</v>
      </c>
      <c r="V61" s="1571">
        <v>4.0155000000000003E-2</v>
      </c>
      <c r="W61" s="1571">
        <v>4.3014999999999998E-2</v>
      </c>
      <c r="X61" s="1571">
        <v>4.6175000000000001E-2</v>
      </c>
      <c r="Y61" s="1571">
        <v>4.9695000000000003E-2</v>
      </c>
      <c r="Z61" s="1571">
        <v>5.3605E-2</v>
      </c>
      <c r="AA61" s="1571">
        <v>5.7974999999999999E-2</v>
      </c>
      <c r="AB61" s="1571">
        <v>6.2875E-2</v>
      </c>
      <c r="AC61" s="1571">
        <v>6.8375000000000005E-2</v>
      </c>
      <c r="AD61" s="1571">
        <v>7.4584999999999999E-2</v>
      </c>
      <c r="AE61" s="1571">
        <v>8.1604999999999997E-2</v>
      </c>
      <c r="AF61" s="1571">
        <v>8.9575000000000002E-2</v>
      </c>
      <c r="AG61" s="920">
        <v>0</v>
      </c>
      <c r="AH61" s="920">
        <v>0</v>
      </c>
      <c r="AI61" s="920">
        <v>0</v>
      </c>
      <c r="AJ61" s="920">
        <v>0</v>
      </c>
      <c r="AK61" s="920">
        <v>0</v>
      </c>
      <c r="AL61" s="920">
        <v>0</v>
      </c>
      <c r="AM61" s="920">
        <v>0</v>
      </c>
      <c r="AN61" s="920">
        <v>0</v>
      </c>
      <c r="AO61" s="920">
        <v>0</v>
      </c>
      <c r="AP61" s="922">
        <v>0</v>
      </c>
      <c r="AQ61" s="922">
        <v>0</v>
      </c>
      <c r="AR61" s="923">
        <v>0</v>
      </c>
    </row>
    <row r="62" spans="1:44" ht="30.6" customHeight="1">
      <c r="A62" s="940">
        <v>21</v>
      </c>
      <c r="B62" s="1571">
        <v>1.8689999999999998E-2</v>
      </c>
      <c r="C62" s="1571">
        <v>1.9050000000000001E-2</v>
      </c>
      <c r="D62" s="1571">
        <v>1.9439999999999999E-2</v>
      </c>
      <c r="E62" s="1571">
        <v>1.9869999999999999E-2</v>
      </c>
      <c r="F62" s="1571">
        <v>2.035E-2</v>
      </c>
      <c r="G62" s="1571">
        <v>2.0889999999999999E-2</v>
      </c>
      <c r="H62" s="1571">
        <v>2.1499999999999998E-2</v>
      </c>
      <c r="I62" s="1571">
        <v>2.2190000000000001E-2</v>
      </c>
      <c r="J62" s="1571">
        <v>2.2970000000000001E-2</v>
      </c>
      <c r="K62" s="1571">
        <v>2.384E-2</v>
      </c>
      <c r="L62" s="1571">
        <v>2.4830000000000001E-2</v>
      </c>
      <c r="M62" s="1571">
        <v>2.5930000000000002E-2</v>
      </c>
      <c r="N62" s="1571">
        <v>2.717E-2</v>
      </c>
      <c r="O62" s="1571">
        <v>2.8549999999999999E-2</v>
      </c>
      <c r="P62" s="1571">
        <v>3.0079999999999999E-2</v>
      </c>
      <c r="Q62" s="1571">
        <v>3.1789999999999999E-2</v>
      </c>
      <c r="R62" s="1571">
        <v>3.3680000000000002E-2</v>
      </c>
      <c r="S62" s="1571">
        <v>3.5779999999999999E-2</v>
      </c>
      <c r="T62" s="1571">
        <v>3.8100000000000002E-2</v>
      </c>
      <c r="U62" s="1571">
        <v>4.0680000000000001E-2</v>
      </c>
      <c r="V62" s="1571">
        <v>4.3529999999999999E-2</v>
      </c>
      <c r="W62" s="1571">
        <v>4.6690000000000002E-2</v>
      </c>
      <c r="X62" s="1571">
        <v>5.0209999999999998E-2</v>
      </c>
      <c r="Y62" s="1571">
        <v>5.4109999999999998E-2</v>
      </c>
      <c r="Z62" s="1571">
        <v>5.8470000000000001E-2</v>
      </c>
      <c r="AA62" s="1571">
        <v>6.3339999999999994E-2</v>
      </c>
      <c r="AB62" s="1571">
        <v>6.8809999999999996E-2</v>
      </c>
      <c r="AC62" s="1571">
        <v>7.4959999999999999E-2</v>
      </c>
      <c r="AD62" s="1571">
        <v>8.1909999999999997E-2</v>
      </c>
      <c r="AE62" s="1571">
        <v>8.9779999999999999E-2</v>
      </c>
      <c r="AF62" s="920">
        <v>0</v>
      </c>
      <c r="AG62" s="920">
        <v>0</v>
      </c>
      <c r="AH62" s="920">
        <v>0</v>
      </c>
      <c r="AI62" s="920">
        <v>0</v>
      </c>
      <c r="AJ62" s="920">
        <v>0</v>
      </c>
      <c r="AK62" s="920">
        <v>0</v>
      </c>
      <c r="AL62" s="920">
        <v>0</v>
      </c>
      <c r="AM62" s="920">
        <v>0</v>
      </c>
      <c r="AN62" s="920">
        <v>0</v>
      </c>
      <c r="AO62" s="920">
        <v>0</v>
      </c>
      <c r="AP62" s="922">
        <v>0</v>
      </c>
      <c r="AQ62" s="922">
        <v>0</v>
      </c>
      <c r="AR62" s="923">
        <v>0</v>
      </c>
    </row>
    <row r="63" spans="1:44" ht="30.6" customHeight="1">
      <c r="A63" s="940">
        <v>22</v>
      </c>
      <c r="B63" s="1571">
        <v>1.9675000000000002E-2</v>
      </c>
      <c r="C63" s="1571">
        <v>2.0074999999999999E-2</v>
      </c>
      <c r="D63" s="1571">
        <v>2.0514999999999999E-2</v>
      </c>
      <c r="E63" s="1571">
        <v>2.0995E-2</v>
      </c>
      <c r="F63" s="1571">
        <v>2.1534999999999999E-2</v>
      </c>
      <c r="G63" s="1571">
        <v>2.2145000000000001E-2</v>
      </c>
      <c r="H63" s="1571">
        <v>2.2825000000000002E-2</v>
      </c>
      <c r="I63" s="1571">
        <v>2.3584999999999998E-2</v>
      </c>
      <c r="J63" s="1571">
        <v>2.4455000000000001E-2</v>
      </c>
      <c r="K63" s="1571">
        <v>2.5415E-2</v>
      </c>
      <c r="L63" s="1571">
        <v>2.6505000000000001E-2</v>
      </c>
      <c r="M63" s="1571">
        <v>2.7715E-2</v>
      </c>
      <c r="N63" s="1571">
        <v>2.9075E-2</v>
      </c>
      <c r="O63" s="1571">
        <v>3.0595000000000001E-2</v>
      </c>
      <c r="P63" s="1571">
        <v>3.2285000000000001E-2</v>
      </c>
      <c r="Q63" s="1571">
        <v>3.4165000000000001E-2</v>
      </c>
      <c r="R63" s="1571">
        <v>3.6244999999999999E-2</v>
      </c>
      <c r="S63" s="1571">
        <v>3.8565000000000002E-2</v>
      </c>
      <c r="T63" s="1571">
        <v>4.1134999999999998E-2</v>
      </c>
      <c r="U63" s="1571">
        <v>4.3975E-2</v>
      </c>
      <c r="V63" s="1571">
        <v>4.7135000000000003E-2</v>
      </c>
      <c r="W63" s="1571">
        <v>5.0634999999999999E-2</v>
      </c>
      <c r="X63" s="1571">
        <v>5.4535E-2</v>
      </c>
      <c r="Y63" s="1571">
        <v>5.8874999999999997E-2</v>
      </c>
      <c r="Z63" s="1571">
        <v>6.3714999999999994E-2</v>
      </c>
      <c r="AA63" s="1571">
        <v>6.9144999999999998E-2</v>
      </c>
      <c r="AB63" s="1571">
        <v>7.5245000000000006E-2</v>
      </c>
      <c r="AC63" s="1571">
        <v>8.2125000000000004E-2</v>
      </c>
      <c r="AD63" s="1571">
        <v>8.9904999999999999E-2</v>
      </c>
      <c r="AE63" s="920">
        <v>0</v>
      </c>
      <c r="AF63" s="920">
        <v>0</v>
      </c>
      <c r="AG63" s="920">
        <v>0</v>
      </c>
      <c r="AH63" s="920">
        <v>0</v>
      </c>
      <c r="AI63" s="920">
        <v>0</v>
      </c>
      <c r="AJ63" s="920">
        <v>0</v>
      </c>
      <c r="AK63" s="920">
        <v>0</v>
      </c>
      <c r="AL63" s="920">
        <v>0</v>
      </c>
      <c r="AM63" s="920">
        <v>0</v>
      </c>
      <c r="AN63" s="920">
        <v>0</v>
      </c>
      <c r="AO63" s="920">
        <v>0</v>
      </c>
      <c r="AP63" s="922">
        <v>0</v>
      </c>
      <c r="AQ63" s="922">
        <v>0</v>
      </c>
      <c r="AR63" s="923">
        <v>0</v>
      </c>
    </row>
    <row r="64" spans="1:44" ht="30.6" customHeight="1">
      <c r="A64" s="940">
        <v>23</v>
      </c>
      <c r="B64" s="1571">
        <v>2.0695000000000002E-2</v>
      </c>
      <c r="C64" s="1571">
        <v>2.1135000000000001E-2</v>
      </c>
      <c r="D64" s="1571">
        <v>2.1624999999999998E-2</v>
      </c>
      <c r="E64" s="1571">
        <v>2.2165000000000001E-2</v>
      </c>
      <c r="F64" s="1571">
        <v>2.2765000000000001E-2</v>
      </c>
      <c r="G64" s="1571">
        <v>2.3445000000000001E-2</v>
      </c>
      <c r="H64" s="1571">
        <v>2.4195000000000001E-2</v>
      </c>
      <c r="I64" s="1571">
        <v>2.5045000000000001E-2</v>
      </c>
      <c r="J64" s="1571">
        <v>2.5995000000000001E-2</v>
      </c>
      <c r="K64" s="1571">
        <v>2.7064999999999999E-2</v>
      </c>
      <c r="L64" s="1571">
        <v>2.8264999999999998E-2</v>
      </c>
      <c r="M64" s="1571">
        <v>2.9595E-2</v>
      </c>
      <c r="N64" s="1571">
        <v>3.1095000000000001E-2</v>
      </c>
      <c r="O64" s="1571">
        <v>3.2754999999999999E-2</v>
      </c>
      <c r="P64" s="1571">
        <v>3.4615E-2</v>
      </c>
      <c r="Q64" s="1571">
        <v>3.6685000000000002E-2</v>
      </c>
      <c r="R64" s="1571">
        <v>3.8984999999999999E-2</v>
      </c>
      <c r="S64" s="1571">
        <v>4.1535000000000002E-2</v>
      </c>
      <c r="T64" s="1571">
        <v>4.4365000000000002E-2</v>
      </c>
      <c r="U64" s="1571">
        <v>4.7515000000000002E-2</v>
      </c>
      <c r="V64" s="1571">
        <v>5.1005000000000002E-2</v>
      </c>
      <c r="W64" s="1571">
        <v>5.4875E-2</v>
      </c>
      <c r="X64" s="1571">
        <v>5.9194999999999998E-2</v>
      </c>
      <c r="Y64" s="1571">
        <v>6.4015000000000002E-2</v>
      </c>
      <c r="Z64" s="1571">
        <v>6.9394999999999998E-2</v>
      </c>
      <c r="AA64" s="1571">
        <v>7.5444999999999998E-2</v>
      </c>
      <c r="AB64" s="1571">
        <v>8.2244999999999999E-2</v>
      </c>
      <c r="AC64" s="1571">
        <v>8.9935000000000001E-2</v>
      </c>
      <c r="AD64" s="920">
        <v>0</v>
      </c>
      <c r="AE64" s="920">
        <v>0</v>
      </c>
      <c r="AF64" s="920">
        <v>0</v>
      </c>
      <c r="AG64" s="920">
        <v>0</v>
      </c>
      <c r="AH64" s="920">
        <v>0</v>
      </c>
      <c r="AI64" s="920">
        <v>0</v>
      </c>
      <c r="AJ64" s="920">
        <v>0</v>
      </c>
      <c r="AK64" s="920">
        <v>0</v>
      </c>
      <c r="AL64" s="920">
        <v>0</v>
      </c>
      <c r="AM64" s="920">
        <v>0</v>
      </c>
      <c r="AN64" s="920">
        <v>0</v>
      </c>
      <c r="AO64" s="920">
        <v>0</v>
      </c>
      <c r="AP64" s="922">
        <v>0</v>
      </c>
      <c r="AQ64" s="922">
        <v>0</v>
      </c>
      <c r="AR64" s="923">
        <v>0</v>
      </c>
    </row>
    <row r="65" spans="1:44" ht="30.6" customHeight="1">
      <c r="A65" s="940">
        <v>24</v>
      </c>
      <c r="B65" s="1571">
        <v>2.1729999999999999E-2</v>
      </c>
      <c r="C65" s="1571">
        <v>2.223E-2</v>
      </c>
      <c r="D65" s="1571">
        <v>2.2769999999999999E-2</v>
      </c>
      <c r="E65" s="1571">
        <v>2.3369999999999998E-2</v>
      </c>
      <c r="F65" s="1571">
        <v>2.4039999999999999E-2</v>
      </c>
      <c r="G65" s="1571">
        <v>2.479E-2</v>
      </c>
      <c r="H65" s="1571">
        <v>2.563E-2</v>
      </c>
      <c r="I65" s="1571">
        <v>2.657E-2</v>
      </c>
      <c r="J65" s="1571">
        <v>2.7619999999999999E-2</v>
      </c>
      <c r="K65" s="1571">
        <v>2.879E-2</v>
      </c>
      <c r="L65" s="1571">
        <v>3.0110000000000001E-2</v>
      </c>
      <c r="M65" s="1571">
        <v>3.1579999999999997E-2</v>
      </c>
      <c r="N65" s="1571">
        <v>3.322E-2</v>
      </c>
      <c r="O65" s="1571">
        <v>3.5049999999999998E-2</v>
      </c>
      <c r="P65" s="1571">
        <v>3.7100000000000001E-2</v>
      </c>
      <c r="Q65" s="1571">
        <v>3.9370000000000002E-2</v>
      </c>
      <c r="R65" s="1571">
        <v>4.19E-2</v>
      </c>
      <c r="S65" s="1571">
        <v>4.471E-2</v>
      </c>
      <c r="T65" s="1571">
        <v>4.7840000000000001E-2</v>
      </c>
      <c r="U65" s="1571">
        <v>5.1299999999999998E-2</v>
      </c>
      <c r="V65" s="1571">
        <v>5.5160000000000001E-2</v>
      </c>
      <c r="W65" s="1571">
        <v>5.9450000000000003E-2</v>
      </c>
      <c r="X65" s="1571">
        <v>6.4229999999999995E-2</v>
      </c>
      <c r="Y65" s="1571">
        <v>6.9570000000000007E-2</v>
      </c>
      <c r="Z65" s="1571">
        <v>7.5560000000000002E-2</v>
      </c>
      <c r="AA65" s="1571">
        <v>8.2299999999999998E-2</v>
      </c>
      <c r="AB65" s="1571">
        <v>8.9889999999999998E-2</v>
      </c>
      <c r="AC65" s="920">
        <v>0</v>
      </c>
      <c r="AD65" s="920">
        <v>0</v>
      </c>
      <c r="AE65" s="920">
        <v>0</v>
      </c>
      <c r="AF65" s="920">
        <v>0</v>
      </c>
      <c r="AG65" s="920">
        <v>0</v>
      </c>
      <c r="AH65" s="920">
        <v>0</v>
      </c>
      <c r="AI65" s="920">
        <v>0</v>
      </c>
      <c r="AJ65" s="920">
        <v>0</v>
      </c>
      <c r="AK65" s="920">
        <v>0</v>
      </c>
      <c r="AL65" s="920">
        <v>0</v>
      </c>
      <c r="AM65" s="920">
        <v>0</v>
      </c>
      <c r="AN65" s="920">
        <v>0</v>
      </c>
      <c r="AO65" s="920">
        <v>0</v>
      </c>
      <c r="AP65" s="922">
        <v>0</v>
      </c>
      <c r="AQ65" s="922">
        <v>0</v>
      </c>
      <c r="AR65" s="923">
        <v>0</v>
      </c>
    </row>
    <row r="66" spans="1:44" ht="30.6" customHeight="1">
      <c r="A66" s="940">
        <v>25</v>
      </c>
      <c r="B66" s="1571">
        <v>2.281E-2</v>
      </c>
      <c r="C66" s="1571">
        <v>2.3359999999999999E-2</v>
      </c>
      <c r="D66" s="1571">
        <v>2.3959999999999999E-2</v>
      </c>
      <c r="E66" s="1571">
        <v>2.4629999999999999E-2</v>
      </c>
      <c r="F66" s="1571">
        <v>2.537E-2</v>
      </c>
      <c r="G66" s="1571">
        <v>2.6200000000000001E-2</v>
      </c>
      <c r="H66" s="1571">
        <v>2.7130000000000001E-2</v>
      </c>
      <c r="I66" s="1571">
        <v>2.8160000000000001E-2</v>
      </c>
      <c r="J66" s="1571">
        <v>2.9309999999999999E-2</v>
      </c>
      <c r="K66" s="1571">
        <v>3.0599999999999999E-2</v>
      </c>
      <c r="L66" s="1571">
        <v>3.2050000000000002E-2</v>
      </c>
      <c r="M66" s="1571">
        <v>3.3660000000000002E-2</v>
      </c>
      <c r="N66" s="1571">
        <v>3.5470000000000002E-2</v>
      </c>
      <c r="O66" s="1571">
        <v>3.7479999999999999E-2</v>
      </c>
      <c r="P66" s="1571">
        <v>3.9730000000000001E-2</v>
      </c>
      <c r="Q66" s="1571">
        <v>4.2229999999999997E-2</v>
      </c>
      <c r="R66" s="1571">
        <v>4.5019999999999998E-2</v>
      </c>
      <c r="S66" s="1571">
        <v>4.811E-2</v>
      </c>
      <c r="T66" s="1571">
        <v>5.1549999999999999E-2</v>
      </c>
      <c r="U66" s="1571">
        <v>5.5379999999999999E-2</v>
      </c>
      <c r="V66" s="1571">
        <v>5.9630000000000002E-2</v>
      </c>
      <c r="W66" s="1571">
        <v>6.4380000000000007E-2</v>
      </c>
      <c r="X66" s="1571">
        <v>6.9680000000000006E-2</v>
      </c>
      <c r="Y66" s="1571">
        <v>7.5609999999999997E-2</v>
      </c>
      <c r="Z66" s="1571">
        <v>8.2269999999999996E-2</v>
      </c>
      <c r="AA66" s="1571">
        <v>8.9770000000000003E-2</v>
      </c>
      <c r="AB66" s="920">
        <v>0</v>
      </c>
      <c r="AC66" s="920">
        <v>0</v>
      </c>
      <c r="AD66" s="920">
        <v>0</v>
      </c>
      <c r="AE66" s="920">
        <v>0</v>
      </c>
      <c r="AF66" s="920">
        <v>0</v>
      </c>
      <c r="AG66" s="920">
        <v>0</v>
      </c>
      <c r="AH66" s="920">
        <v>0</v>
      </c>
      <c r="AI66" s="920">
        <v>0</v>
      </c>
      <c r="AJ66" s="920">
        <v>0</v>
      </c>
      <c r="AK66" s="920">
        <v>0</v>
      </c>
      <c r="AL66" s="920">
        <v>0</v>
      </c>
      <c r="AM66" s="920">
        <v>0</v>
      </c>
      <c r="AN66" s="920">
        <v>0</v>
      </c>
      <c r="AO66" s="920">
        <v>0</v>
      </c>
      <c r="AP66" s="922">
        <v>0</v>
      </c>
      <c r="AQ66" s="922">
        <v>0</v>
      </c>
      <c r="AR66" s="923">
        <v>0</v>
      </c>
    </row>
    <row r="67" spans="1:44" ht="30.6" customHeight="1">
      <c r="A67" s="940">
        <v>26</v>
      </c>
      <c r="B67" s="1571">
        <v>2.392E-2</v>
      </c>
      <c r="C67" s="1571">
        <v>2.453E-2</v>
      </c>
      <c r="D67" s="1571">
        <v>2.52E-2</v>
      </c>
      <c r="E67" s="1571">
        <v>2.5940000000000001E-2</v>
      </c>
      <c r="F67" s="1571">
        <v>2.6759999999999999E-2</v>
      </c>
      <c r="G67" s="1571">
        <v>2.767E-2</v>
      </c>
      <c r="H67" s="1571">
        <v>2.869E-2</v>
      </c>
      <c r="I67" s="1571">
        <v>2.9819999999999999E-2</v>
      </c>
      <c r="J67" s="1571">
        <v>3.109E-2</v>
      </c>
      <c r="K67" s="1571">
        <v>3.2509999999999997E-2</v>
      </c>
      <c r="L67" s="1571">
        <v>3.4090000000000002E-2</v>
      </c>
      <c r="M67" s="1571">
        <v>3.5869999999999999E-2</v>
      </c>
      <c r="N67" s="1571">
        <v>3.7850000000000002E-2</v>
      </c>
      <c r="O67" s="1571">
        <v>4.0059999999999998E-2</v>
      </c>
      <c r="P67" s="1571">
        <v>4.2529999999999998E-2</v>
      </c>
      <c r="Q67" s="1571">
        <v>4.5289999999999997E-2</v>
      </c>
      <c r="R67" s="1571">
        <v>4.8349999999999997E-2</v>
      </c>
      <c r="S67" s="1571">
        <v>5.1749999999999997E-2</v>
      </c>
      <c r="T67" s="1571">
        <v>5.5539999999999999E-2</v>
      </c>
      <c r="U67" s="1571">
        <v>5.9760000000000001E-2</v>
      </c>
      <c r="V67" s="1571">
        <v>6.4460000000000003E-2</v>
      </c>
      <c r="W67" s="1571">
        <v>6.9709999999999994E-2</v>
      </c>
      <c r="X67" s="1571">
        <v>7.5579999999999994E-2</v>
      </c>
      <c r="Y67" s="1571">
        <v>8.2170000000000007E-2</v>
      </c>
      <c r="Z67" s="1571">
        <v>8.9580000000000007E-2</v>
      </c>
      <c r="AA67" s="920">
        <v>0</v>
      </c>
      <c r="AB67" s="920">
        <v>0</v>
      </c>
      <c r="AC67" s="920">
        <v>0</v>
      </c>
      <c r="AD67" s="920">
        <v>0</v>
      </c>
      <c r="AE67" s="920">
        <v>0</v>
      </c>
      <c r="AF67" s="920">
        <v>0</v>
      </c>
      <c r="AG67" s="920">
        <v>0</v>
      </c>
      <c r="AH67" s="920">
        <v>0</v>
      </c>
      <c r="AI67" s="920">
        <v>0</v>
      </c>
      <c r="AJ67" s="920">
        <v>0</v>
      </c>
      <c r="AK67" s="920">
        <v>0</v>
      </c>
      <c r="AL67" s="920">
        <v>0</v>
      </c>
      <c r="AM67" s="920">
        <v>0</v>
      </c>
      <c r="AN67" s="920">
        <v>0</v>
      </c>
      <c r="AO67" s="920">
        <v>0</v>
      </c>
      <c r="AP67" s="922">
        <v>0</v>
      </c>
      <c r="AQ67" s="922">
        <v>0</v>
      </c>
      <c r="AR67" s="923">
        <v>0</v>
      </c>
    </row>
    <row r="68" spans="1:44" ht="30.6" customHeight="1">
      <c r="A68" s="940">
        <v>27</v>
      </c>
      <c r="B68" s="1571">
        <v>2.5075E-2</v>
      </c>
      <c r="C68" s="1571">
        <v>2.5745000000000001E-2</v>
      </c>
      <c r="D68" s="1571">
        <v>2.6485000000000002E-2</v>
      </c>
      <c r="E68" s="1571">
        <v>2.7295E-2</v>
      </c>
      <c r="F68" s="1571">
        <v>2.8195000000000001E-2</v>
      </c>
      <c r="G68" s="1571">
        <v>2.9204999999999998E-2</v>
      </c>
      <c r="H68" s="1571">
        <v>3.0315000000000002E-2</v>
      </c>
      <c r="I68" s="1571">
        <v>3.1565000000000003E-2</v>
      </c>
      <c r="J68" s="1571">
        <v>3.2954999999999998E-2</v>
      </c>
      <c r="K68" s="1571">
        <v>3.4514999999999997E-2</v>
      </c>
      <c r="L68" s="1571">
        <v>3.6255000000000003E-2</v>
      </c>
      <c r="M68" s="1571">
        <v>3.8205000000000003E-2</v>
      </c>
      <c r="N68" s="1571">
        <v>4.0384999999999997E-2</v>
      </c>
      <c r="O68" s="1571">
        <v>4.2814999999999999E-2</v>
      </c>
      <c r="P68" s="1571">
        <v>4.5525000000000003E-2</v>
      </c>
      <c r="Q68" s="1571">
        <v>4.8555000000000001E-2</v>
      </c>
      <c r="R68" s="1571">
        <v>5.1915000000000003E-2</v>
      </c>
      <c r="S68" s="1571">
        <v>5.5664999999999999E-2</v>
      </c>
      <c r="T68" s="1571">
        <v>5.9834999999999999E-2</v>
      </c>
      <c r="U68" s="1571">
        <v>6.4494999999999997E-2</v>
      </c>
      <c r="V68" s="1571">
        <v>6.9684999999999997E-2</v>
      </c>
      <c r="W68" s="1571">
        <v>7.5495000000000007E-2</v>
      </c>
      <c r="X68" s="1571">
        <v>8.2004999999999995E-2</v>
      </c>
      <c r="Y68" s="1571">
        <v>8.9325000000000002E-2</v>
      </c>
      <c r="Z68" s="920">
        <v>0</v>
      </c>
      <c r="AA68" s="920">
        <v>0</v>
      </c>
      <c r="AB68" s="920">
        <v>0</v>
      </c>
      <c r="AC68" s="920">
        <v>0</v>
      </c>
      <c r="AD68" s="920">
        <v>0</v>
      </c>
      <c r="AE68" s="920">
        <v>0</v>
      </c>
      <c r="AF68" s="920">
        <v>0</v>
      </c>
      <c r="AG68" s="920">
        <v>0</v>
      </c>
      <c r="AH68" s="920">
        <v>0</v>
      </c>
      <c r="AI68" s="920">
        <v>0</v>
      </c>
      <c r="AJ68" s="920">
        <v>0</v>
      </c>
      <c r="AK68" s="920">
        <v>0</v>
      </c>
      <c r="AL68" s="920">
        <v>0</v>
      </c>
      <c r="AM68" s="920">
        <v>0</v>
      </c>
      <c r="AN68" s="920">
        <v>0</v>
      </c>
      <c r="AO68" s="920">
        <v>0</v>
      </c>
      <c r="AP68" s="922">
        <v>0</v>
      </c>
      <c r="AQ68" s="922">
        <v>0</v>
      </c>
      <c r="AR68" s="923">
        <v>0</v>
      </c>
    </row>
    <row r="69" spans="1:44" ht="30.6" customHeight="1">
      <c r="A69" s="940">
        <v>28</v>
      </c>
      <c r="B69" s="1571">
        <v>2.6265E-2</v>
      </c>
      <c r="C69" s="1571">
        <v>2.7005000000000001E-2</v>
      </c>
      <c r="D69" s="1571">
        <v>2.7814999999999999E-2</v>
      </c>
      <c r="E69" s="1571">
        <v>2.8715000000000001E-2</v>
      </c>
      <c r="F69" s="1571">
        <v>2.9704999999999999E-2</v>
      </c>
      <c r="G69" s="1571">
        <v>3.0804999999999999E-2</v>
      </c>
      <c r="H69" s="1571">
        <v>3.2035000000000001E-2</v>
      </c>
      <c r="I69" s="1571">
        <v>3.3404999999999997E-2</v>
      </c>
      <c r="J69" s="1571">
        <v>3.4935000000000001E-2</v>
      </c>
      <c r="K69" s="1571">
        <v>3.6644999999999997E-2</v>
      </c>
      <c r="L69" s="1571">
        <v>3.8554999999999999E-2</v>
      </c>
      <c r="M69" s="1571">
        <v>4.0695000000000002E-2</v>
      </c>
      <c r="N69" s="1571">
        <v>4.3084999999999998E-2</v>
      </c>
      <c r="O69" s="1571">
        <v>4.5754999999999997E-2</v>
      </c>
      <c r="P69" s="1571">
        <v>4.8735000000000001E-2</v>
      </c>
      <c r="Q69" s="1571">
        <v>5.2054999999999997E-2</v>
      </c>
      <c r="R69" s="1571">
        <v>5.5754999999999999E-2</v>
      </c>
      <c r="S69" s="1571">
        <v>5.9874999999999998E-2</v>
      </c>
      <c r="T69" s="1571">
        <v>6.4475000000000005E-2</v>
      </c>
      <c r="U69" s="1571">
        <v>6.9605E-2</v>
      </c>
      <c r="V69" s="1571">
        <v>7.5344999999999995E-2</v>
      </c>
      <c r="W69" s="1571">
        <v>8.1784999999999997E-2</v>
      </c>
      <c r="X69" s="1571">
        <v>8.9014999999999997E-2</v>
      </c>
      <c r="Y69" s="920">
        <v>0</v>
      </c>
      <c r="Z69" s="920">
        <v>0</v>
      </c>
      <c r="AA69" s="920">
        <v>0</v>
      </c>
      <c r="AB69" s="920">
        <v>0</v>
      </c>
      <c r="AC69" s="920">
        <v>0</v>
      </c>
      <c r="AD69" s="920">
        <v>0</v>
      </c>
      <c r="AE69" s="920">
        <v>0</v>
      </c>
      <c r="AF69" s="920">
        <v>0</v>
      </c>
      <c r="AG69" s="920">
        <v>0</v>
      </c>
      <c r="AH69" s="920">
        <v>0</v>
      </c>
      <c r="AI69" s="920">
        <v>0</v>
      </c>
      <c r="AJ69" s="920">
        <v>0</v>
      </c>
      <c r="AK69" s="920">
        <v>0</v>
      </c>
      <c r="AL69" s="920">
        <v>0</v>
      </c>
      <c r="AM69" s="920">
        <v>0</v>
      </c>
      <c r="AN69" s="920">
        <v>0</v>
      </c>
      <c r="AO69" s="920">
        <v>0</v>
      </c>
      <c r="AP69" s="922">
        <v>0</v>
      </c>
      <c r="AQ69" s="922">
        <v>0</v>
      </c>
      <c r="AR69" s="923">
        <v>0</v>
      </c>
    </row>
    <row r="70" spans="1:44" ht="30.6" customHeight="1">
      <c r="A70" s="940">
        <v>29</v>
      </c>
      <c r="B70" s="1578">
        <v>2.751E-2</v>
      </c>
      <c r="C70" s="1578">
        <v>2.8320000000000001E-2</v>
      </c>
      <c r="D70" s="1578">
        <v>2.921E-2</v>
      </c>
      <c r="E70" s="1578">
        <v>3.0190000000000002E-2</v>
      </c>
      <c r="F70" s="1578">
        <v>3.1280000000000002E-2</v>
      </c>
      <c r="G70" s="1578">
        <v>3.2489999999999998E-2</v>
      </c>
      <c r="H70" s="1578">
        <v>3.3840000000000002E-2</v>
      </c>
      <c r="I70" s="1578">
        <v>3.5340000000000003E-2</v>
      </c>
      <c r="J70" s="1578">
        <v>3.7019999999999997E-2</v>
      </c>
      <c r="K70" s="1578">
        <v>3.8890000000000001E-2</v>
      </c>
      <c r="L70" s="1578">
        <v>4.0989999999999999E-2</v>
      </c>
      <c r="M70" s="1578">
        <v>4.3339999999999997E-2</v>
      </c>
      <c r="N70" s="1571">
        <v>4.5960000000000001E-2</v>
      </c>
      <c r="O70" s="1578">
        <v>4.8890000000000003E-2</v>
      </c>
      <c r="P70" s="1578">
        <v>5.2159999999999998E-2</v>
      </c>
      <c r="Q70" s="1578">
        <v>5.5809999999999998E-2</v>
      </c>
      <c r="R70" s="1578">
        <v>5.9880000000000003E-2</v>
      </c>
      <c r="S70" s="1578">
        <v>6.4420000000000005E-2</v>
      </c>
      <c r="T70" s="1578">
        <v>6.948E-2</v>
      </c>
      <c r="U70" s="1578">
        <v>7.5149999999999995E-2</v>
      </c>
      <c r="V70" s="1578">
        <v>8.1509999999999999E-2</v>
      </c>
      <c r="W70" s="1578">
        <v>8.8639999999999997E-2</v>
      </c>
      <c r="X70" s="922">
        <v>0</v>
      </c>
      <c r="Y70" s="922">
        <v>0</v>
      </c>
      <c r="Z70" s="922">
        <v>0</v>
      </c>
      <c r="AA70" s="922">
        <v>0</v>
      </c>
      <c r="AB70" s="922">
        <v>0</v>
      </c>
      <c r="AC70" s="922">
        <v>0</v>
      </c>
      <c r="AD70" s="922">
        <v>0</v>
      </c>
      <c r="AE70" s="922">
        <v>0</v>
      </c>
      <c r="AF70" s="922">
        <v>0</v>
      </c>
      <c r="AG70" s="922">
        <v>0</v>
      </c>
      <c r="AH70" s="922">
        <v>0</v>
      </c>
      <c r="AI70" s="922">
        <v>0</v>
      </c>
      <c r="AJ70" s="922">
        <v>0</v>
      </c>
      <c r="AK70" s="922">
        <v>0</v>
      </c>
      <c r="AL70" s="922">
        <v>0</v>
      </c>
      <c r="AM70" s="922">
        <v>0</v>
      </c>
      <c r="AN70" s="922">
        <v>0</v>
      </c>
      <c r="AO70" s="922">
        <v>0</v>
      </c>
      <c r="AP70" s="922">
        <v>0</v>
      </c>
      <c r="AQ70" s="922">
        <v>0</v>
      </c>
      <c r="AR70" s="923">
        <v>0</v>
      </c>
    </row>
    <row r="71" spans="1:44" ht="30.6" customHeight="1">
      <c r="A71" s="941">
        <v>30</v>
      </c>
      <c r="B71" s="1572">
        <v>2.8795000000000001E-2</v>
      </c>
      <c r="C71" s="1572">
        <v>2.9685E-2</v>
      </c>
      <c r="D71" s="1572">
        <v>3.0655000000000002E-2</v>
      </c>
      <c r="E71" s="1572">
        <v>3.1734999999999999E-2</v>
      </c>
      <c r="F71" s="1572">
        <v>3.2934999999999999E-2</v>
      </c>
      <c r="G71" s="1572">
        <v>3.4255000000000001E-2</v>
      </c>
      <c r="H71" s="1572">
        <v>3.5735000000000003E-2</v>
      </c>
      <c r="I71" s="1572">
        <v>3.7385000000000002E-2</v>
      </c>
      <c r="J71" s="1572">
        <v>3.9225000000000003E-2</v>
      </c>
      <c r="K71" s="1572">
        <v>4.1285000000000002E-2</v>
      </c>
      <c r="L71" s="1572">
        <v>4.3584999999999999E-2</v>
      </c>
      <c r="M71" s="1572">
        <v>4.6164999999999998E-2</v>
      </c>
      <c r="N71" s="1572">
        <v>4.9035000000000002E-2</v>
      </c>
      <c r="O71" s="1572">
        <v>5.2255000000000003E-2</v>
      </c>
      <c r="P71" s="1572">
        <v>5.5844999999999999E-2</v>
      </c>
      <c r="Q71" s="1572">
        <v>5.9845000000000002E-2</v>
      </c>
      <c r="R71" s="1572">
        <v>6.4324999999999993E-2</v>
      </c>
      <c r="S71" s="1572">
        <v>6.9324999999999998E-2</v>
      </c>
      <c r="T71" s="1572">
        <v>7.4914999999999995E-2</v>
      </c>
      <c r="U71" s="1572">
        <v>8.1184999999999993E-2</v>
      </c>
      <c r="V71" s="1572">
        <v>8.8215000000000002E-2</v>
      </c>
      <c r="W71" s="925">
        <v>0</v>
      </c>
      <c r="X71" s="925">
        <v>0</v>
      </c>
      <c r="Y71" s="925">
        <v>0</v>
      </c>
      <c r="Z71" s="925">
        <v>0</v>
      </c>
      <c r="AA71" s="925">
        <v>0</v>
      </c>
      <c r="AB71" s="925">
        <v>0</v>
      </c>
      <c r="AC71" s="925">
        <v>0</v>
      </c>
      <c r="AD71" s="925">
        <v>0</v>
      </c>
      <c r="AE71" s="925">
        <v>0</v>
      </c>
      <c r="AF71" s="925">
        <v>0</v>
      </c>
      <c r="AG71" s="925">
        <v>0</v>
      </c>
      <c r="AH71" s="925">
        <v>0</v>
      </c>
      <c r="AI71" s="925">
        <v>0</v>
      </c>
      <c r="AJ71" s="925">
        <v>0</v>
      </c>
      <c r="AK71" s="925">
        <v>0</v>
      </c>
      <c r="AL71" s="925">
        <v>0</v>
      </c>
      <c r="AM71" s="925">
        <v>0</v>
      </c>
      <c r="AN71" s="925">
        <v>0</v>
      </c>
      <c r="AO71" s="925">
        <v>0</v>
      </c>
      <c r="AP71" s="925">
        <v>0</v>
      </c>
      <c r="AQ71" s="925">
        <v>0</v>
      </c>
      <c r="AR71" s="927">
        <v>0</v>
      </c>
    </row>
    <row r="72" spans="1:44" ht="30.6" customHeight="1" thickBot="1">
      <c r="A72" s="942">
        <v>31</v>
      </c>
      <c r="B72" s="1883"/>
      <c r="C72" s="1883"/>
      <c r="D72" s="1883"/>
      <c r="E72" s="1883"/>
      <c r="F72" s="1883"/>
      <c r="G72" s="1883"/>
      <c r="H72" s="1883"/>
      <c r="I72" s="1883"/>
      <c r="J72" s="1883"/>
      <c r="K72" s="1883"/>
      <c r="L72" s="1883"/>
      <c r="M72" s="1883"/>
      <c r="N72" s="1883"/>
      <c r="O72" s="1883"/>
      <c r="P72" s="1883"/>
      <c r="Q72" s="1883"/>
      <c r="R72" s="1883"/>
      <c r="S72" s="1883"/>
      <c r="T72" s="1883"/>
      <c r="U72" s="1883"/>
      <c r="V72" s="1883"/>
      <c r="W72" s="1883"/>
      <c r="X72" s="1883"/>
      <c r="Y72" s="1883"/>
      <c r="Z72" s="1883"/>
      <c r="AA72" s="1883"/>
      <c r="AB72" s="1883"/>
      <c r="AC72" s="1883"/>
      <c r="AD72" s="1883"/>
      <c r="AE72" s="1883"/>
      <c r="AF72" s="1883"/>
      <c r="AG72" s="1883"/>
      <c r="AH72" s="1883"/>
      <c r="AI72" s="1883"/>
      <c r="AJ72" s="1883"/>
      <c r="AK72" s="1883"/>
      <c r="AL72" s="1883"/>
      <c r="AM72" s="1883"/>
      <c r="AN72" s="1883"/>
      <c r="AO72" s="1883"/>
      <c r="AP72" s="1883"/>
      <c r="AQ72" s="1883"/>
      <c r="AR72" s="1883"/>
    </row>
    <row r="73" spans="1:44" ht="30.6" hidden="1" customHeight="1">
      <c r="A73" s="902" t="s">
        <v>480</v>
      </c>
      <c r="B73" s="1884" t="s">
        <v>491</v>
      </c>
      <c r="C73" s="1884"/>
      <c r="D73" s="1884"/>
      <c r="E73" s="1884"/>
      <c r="F73" s="1884"/>
      <c r="G73" s="1884"/>
      <c r="H73" s="1884"/>
      <c r="I73" s="1884"/>
      <c r="J73" s="1884"/>
      <c r="K73" s="1884"/>
      <c r="L73" s="1884"/>
      <c r="M73" s="1884"/>
      <c r="N73" s="1884"/>
      <c r="O73" s="1884"/>
      <c r="P73" s="1884"/>
      <c r="Q73" s="1884"/>
      <c r="R73" s="1884"/>
      <c r="S73" s="1884"/>
      <c r="T73" s="1884"/>
      <c r="U73" s="1884"/>
      <c r="V73" s="1884"/>
      <c r="W73" s="1884"/>
      <c r="X73" s="1884"/>
      <c r="Y73" s="1884"/>
      <c r="Z73" s="1884"/>
      <c r="AA73" s="1884"/>
      <c r="AB73" s="1884"/>
      <c r="AC73" s="1884"/>
      <c r="AD73" s="1884"/>
      <c r="AE73" s="1884"/>
      <c r="AF73" s="1884"/>
      <c r="AG73" s="1884"/>
      <c r="AH73" s="1884"/>
      <c r="AI73" s="1884"/>
      <c r="AJ73" s="1884"/>
      <c r="AK73" s="1884"/>
      <c r="AL73" s="1884"/>
      <c r="AM73" s="1884"/>
      <c r="AN73" s="1884"/>
      <c r="AO73" s="1884"/>
      <c r="AP73" s="1884"/>
      <c r="AQ73" s="1884"/>
      <c r="AR73" s="1884"/>
    </row>
    <row r="74" spans="1:44" ht="30.6" hidden="1" customHeight="1" thickTop="1">
      <c r="B74" s="1885" t="s">
        <v>483</v>
      </c>
      <c r="C74" s="1885"/>
      <c r="D74" s="1885"/>
      <c r="E74" s="1885"/>
      <c r="F74" s="1885"/>
      <c r="G74" s="1885"/>
      <c r="H74" s="1885"/>
      <c r="I74" s="1885"/>
      <c r="J74" s="1885"/>
      <c r="K74" s="1885"/>
      <c r="L74" s="1885"/>
      <c r="M74" s="1885"/>
      <c r="N74" s="1885"/>
      <c r="O74" s="1885"/>
      <c r="P74" s="1885"/>
      <c r="Q74" s="1885"/>
      <c r="R74" s="1885"/>
      <c r="S74" s="1885"/>
      <c r="T74" s="1885"/>
      <c r="U74" s="1885"/>
      <c r="V74" s="1885"/>
      <c r="W74" s="1885"/>
      <c r="X74" s="1885"/>
      <c r="Y74" s="1885"/>
      <c r="Z74" s="1885"/>
      <c r="AA74" s="1885"/>
      <c r="AB74" s="1885"/>
      <c r="AC74" s="1885"/>
      <c r="AD74" s="1885"/>
      <c r="AE74" s="1885"/>
      <c r="AF74" s="1885"/>
      <c r="AG74" s="1885"/>
      <c r="AH74" s="1885"/>
      <c r="AI74" s="1885"/>
      <c r="AJ74" s="1885"/>
      <c r="AK74" s="1885"/>
      <c r="AL74" s="1885"/>
      <c r="AM74" s="1885"/>
      <c r="AN74" s="1885"/>
      <c r="AO74" s="1885"/>
      <c r="AP74" s="1885"/>
      <c r="AQ74" s="1885"/>
      <c r="AR74" s="1885"/>
    </row>
    <row r="75" spans="1:44" ht="30.6" hidden="1" customHeight="1" thickTop="1">
      <c r="A75" s="943" t="s">
        <v>126</v>
      </c>
      <c r="B75" s="1886" t="s">
        <v>484</v>
      </c>
      <c r="C75" s="1886"/>
      <c r="D75" s="1886"/>
      <c r="E75" s="1886"/>
      <c r="F75" s="1886"/>
      <c r="G75" s="1886"/>
      <c r="H75" s="1886"/>
      <c r="I75" s="1886"/>
      <c r="J75" s="1886"/>
      <c r="K75" s="1886"/>
      <c r="L75" s="1886"/>
      <c r="M75" s="1886"/>
      <c r="N75" s="1886"/>
      <c r="O75" s="1886"/>
      <c r="P75" s="1886"/>
      <c r="Q75" s="1886"/>
      <c r="R75" s="1886"/>
      <c r="S75" s="1886"/>
      <c r="T75" s="1886"/>
      <c r="U75" s="1886"/>
      <c r="V75" s="1886"/>
      <c r="W75" s="1886"/>
      <c r="X75" s="1886"/>
      <c r="Y75" s="1886"/>
      <c r="Z75" s="1886"/>
      <c r="AA75" s="1886"/>
      <c r="AB75" s="1886"/>
      <c r="AC75" s="1886"/>
      <c r="AD75" s="1886"/>
      <c r="AE75" s="1886"/>
      <c r="AF75" s="1886"/>
      <c r="AG75" s="1886"/>
      <c r="AH75" s="1886"/>
      <c r="AI75" s="1886"/>
      <c r="AJ75" s="1886"/>
      <c r="AK75" s="1886"/>
      <c r="AL75" s="1886"/>
      <c r="AM75" s="1886"/>
      <c r="AN75" s="1886"/>
      <c r="AO75" s="1886"/>
      <c r="AP75" s="1886"/>
      <c r="AQ75" s="1886"/>
      <c r="AR75" s="1886"/>
    </row>
    <row r="76" spans="1:44" ht="30.6" hidden="1" customHeight="1" thickTop="1">
      <c r="A76" s="944"/>
      <c r="B76" s="945">
        <v>20</v>
      </c>
      <c r="C76" s="945">
        <v>21</v>
      </c>
      <c r="D76" s="945">
        <v>22</v>
      </c>
      <c r="E76" s="945">
        <v>23</v>
      </c>
      <c r="F76" s="945">
        <v>24</v>
      </c>
      <c r="G76" s="945">
        <v>25</v>
      </c>
      <c r="H76" s="945">
        <v>26</v>
      </c>
      <c r="I76" s="945">
        <v>27</v>
      </c>
      <c r="J76" s="945">
        <v>28</v>
      </c>
      <c r="K76" s="945">
        <v>29</v>
      </c>
      <c r="L76" s="945">
        <v>30</v>
      </c>
      <c r="M76" s="945">
        <v>31</v>
      </c>
      <c r="N76" s="945">
        <v>32</v>
      </c>
      <c r="O76" s="945">
        <v>33</v>
      </c>
      <c r="P76" s="945">
        <v>34</v>
      </c>
      <c r="Q76" s="945">
        <v>35</v>
      </c>
      <c r="R76" s="945">
        <v>36</v>
      </c>
      <c r="S76" s="945">
        <v>37</v>
      </c>
      <c r="T76" s="945">
        <v>38</v>
      </c>
      <c r="U76" s="945">
        <v>39</v>
      </c>
      <c r="V76" s="945">
        <v>40</v>
      </c>
      <c r="W76" s="945">
        <v>41</v>
      </c>
      <c r="X76" s="945">
        <v>42</v>
      </c>
      <c r="Y76" s="945">
        <v>43</v>
      </c>
      <c r="Z76" s="945">
        <v>44</v>
      </c>
      <c r="AA76" s="945">
        <v>45</v>
      </c>
      <c r="AB76" s="945">
        <v>46</v>
      </c>
      <c r="AC76" s="945">
        <v>47</v>
      </c>
      <c r="AD76" s="945">
        <v>48</v>
      </c>
      <c r="AE76" s="945">
        <v>49</v>
      </c>
      <c r="AF76" s="945">
        <v>50</v>
      </c>
      <c r="AG76" s="945">
        <v>51</v>
      </c>
      <c r="AH76" s="945">
        <v>52</v>
      </c>
      <c r="AI76" s="945">
        <v>53</v>
      </c>
      <c r="AJ76" s="945">
        <v>54</v>
      </c>
      <c r="AK76" s="945">
        <v>55</v>
      </c>
      <c r="AL76" s="945">
        <v>56</v>
      </c>
      <c r="AM76" s="945">
        <v>57</v>
      </c>
      <c r="AN76" s="945">
        <v>58</v>
      </c>
      <c r="AO76" s="945">
        <v>59</v>
      </c>
      <c r="AP76" s="946">
        <v>60</v>
      </c>
      <c r="AQ76" s="946">
        <v>61</v>
      </c>
      <c r="AR76" s="947">
        <v>62</v>
      </c>
    </row>
    <row r="77" spans="1:44" ht="30.6" hidden="1" customHeight="1" thickTop="1">
      <c r="A77" s="948">
        <v>1</v>
      </c>
      <c r="B77" s="949">
        <v>0.75</v>
      </c>
      <c r="C77" s="949">
        <v>0.75</v>
      </c>
      <c r="D77" s="949">
        <v>0.75</v>
      </c>
      <c r="E77" s="949">
        <v>0.75</v>
      </c>
      <c r="F77" s="949">
        <v>0.75</v>
      </c>
      <c r="G77" s="949">
        <v>0.75</v>
      </c>
      <c r="H77" s="949">
        <v>0.75</v>
      </c>
      <c r="I77" s="949">
        <v>0.75</v>
      </c>
      <c r="J77" s="949">
        <v>0.75</v>
      </c>
      <c r="K77" s="949">
        <v>0.75</v>
      </c>
      <c r="L77" s="949">
        <v>0.75</v>
      </c>
      <c r="M77" s="949">
        <v>0.75</v>
      </c>
      <c r="N77" s="949">
        <v>0.75</v>
      </c>
      <c r="O77" s="949">
        <v>0.75</v>
      </c>
      <c r="P77" s="949">
        <v>0.75</v>
      </c>
      <c r="Q77" s="949">
        <v>0.75</v>
      </c>
      <c r="R77" s="949">
        <v>0.75</v>
      </c>
      <c r="S77" s="949">
        <v>0.75</v>
      </c>
      <c r="T77" s="949">
        <v>0.75</v>
      </c>
      <c r="U77" s="949">
        <v>0.75</v>
      </c>
      <c r="V77" s="949">
        <v>0.75</v>
      </c>
      <c r="W77" s="949">
        <v>0.75</v>
      </c>
      <c r="X77" s="949">
        <v>0.75</v>
      </c>
      <c r="Y77" s="949">
        <v>0.75</v>
      </c>
      <c r="Z77" s="949">
        <v>0.75</v>
      </c>
      <c r="AA77" s="949">
        <v>0.75</v>
      </c>
      <c r="AB77" s="949">
        <v>0.75</v>
      </c>
      <c r="AC77" s="949">
        <v>0.75</v>
      </c>
      <c r="AD77" s="949">
        <v>0.75</v>
      </c>
      <c r="AE77" s="949">
        <v>0.75</v>
      </c>
      <c r="AF77" s="950">
        <v>0.75</v>
      </c>
      <c r="AG77" s="949">
        <v>0.76</v>
      </c>
      <c r="AH77" s="949">
        <v>0.76</v>
      </c>
      <c r="AI77" s="949">
        <v>0.76</v>
      </c>
      <c r="AJ77" s="949">
        <v>0.76</v>
      </c>
      <c r="AK77" s="949">
        <v>0.76</v>
      </c>
      <c r="AL77" s="949">
        <v>0.76</v>
      </c>
      <c r="AM77" s="949">
        <v>0.76</v>
      </c>
      <c r="AN77" s="949">
        <v>0.76</v>
      </c>
      <c r="AO77" s="949">
        <v>0.76</v>
      </c>
      <c r="AP77" s="951">
        <v>0.76</v>
      </c>
      <c r="AQ77" s="951">
        <v>0.76</v>
      </c>
      <c r="AR77" s="952">
        <v>0.76</v>
      </c>
    </row>
    <row r="78" spans="1:44" ht="30.6" hidden="1" customHeight="1" thickTop="1">
      <c r="A78" s="953">
        <v>2</v>
      </c>
      <c r="B78" s="954">
        <v>1.48</v>
      </c>
      <c r="C78" s="954">
        <v>1.48</v>
      </c>
      <c r="D78" s="954">
        <v>1.48</v>
      </c>
      <c r="E78" s="954">
        <v>1.48</v>
      </c>
      <c r="F78" s="954">
        <v>1.48</v>
      </c>
      <c r="G78" s="954">
        <v>1.48</v>
      </c>
      <c r="H78" s="954">
        <v>1.48</v>
      </c>
      <c r="I78" s="954">
        <v>1.48</v>
      </c>
      <c r="J78" s="954">
        <v>1.48</v>
      </c>
      <c r="K78" s="954">
        <v>1.48</v>
      </c>
      <c r="L78" s="954">
        <v>1.48</v>
      </c>
      <c r="M78" s="954">
        <v>1.48</v>
      </c>
      <c r="N78" s="954">
        <v>1.48</v>
      </c>
      <c r="O78" s="954">
        <v>1.48</v>
      </c>
      <c r="P78" s="954">
        <v>1.48</v>
      </c>
      <c r="Q78" s="954">
        <v>1.48</v>
      </c>
      <c r="R78" s="954">
        <v>1.48</v>
      </c>
      <c r="S78" s="954">
        <v>1.48</v>
      </c>
      <c r="T78" s="954">
        <v>1.48</v>
      </c>
      <c r="U78" s="954">
        <v>1.49</v>
      </c>
      <c r="V78" s="954">
        <v>1.48</v>
      </c>
      <c r="W78" s="954">
        <v>1.49</v>
      </c>
      <c r="X78" s="954">
        <v>1.49</v>
      </c>
      <c r="Y78" s="954">
        <v>1.49</v>
      </c>
      <c r="Z78" s="954">
        <v>1.49</v>
      </c>
      <c r="AA78" s="954">
        <v>1.49</v>
      </c>
      <c r="AB78" s="954">
        <v>1.49</v>
      </c>
      <c r="AC78" s="954">
        <v>1.49</v>
      </c>
      <c r="AD78" s="954">
        <v>1.49</v>
      </c>
      <c r="AE78" s="954">
        <v>1.49</v>
      </c>
      <c r="AF78" s="955">
        <v>1.49</v>
      </c>
      <c r="AG78" s="954">
        <v>1.49</v>
      </c>
      <c r="AH78" s="954">
        <v>1.49</v>
      </c>
      <c r="AI78" s="954">
        <v>1.49</v>
      </c>
      <c r="AJ78" s="954">
        <v>1.5</v>
      </c>
      <c r="AK78" s="954">
        <v>1.5</v>
      </c>
      <c r="AL78" s="954">
        <v>1.5</v>
      </c>
      <c r="AM78" s="954">
        <v>1.5</v>
      </c>
      <c r="AN78" s="954">
        <v>1.5</v>
      </c>
      <c r="AO78" s="954">
        <v>1.5</v>
      </c>
      <c r="AP78" s="956">
        <v>1.51</v>
      </c>
      <c r="AQ78" s="956">
        <v>1.51</v>
      </c>
      <c r="AR78" s="957">
        <v>1.51</v>
      </c>
    </row>
    <row r="79" spans="1:44" ht="30.6" hidden="1" customHeight="1" thickTop="1">
      <c r="A79" s="953">
        <v>3</v>
      </c>
      <c r="B79" s="954">
        <v>2.2000000000000002</v>
      </c>
      <c r="C79" s="954">
        <v>2.19</v>
      </c>
      <c r="D79" s="954">
        <v>2.19</v>
      </c>
      <c r="E79" s="954">
        <v>2.19</v>
      </c>
      <c r="F79" s="954">
        <v>2.19</v>
      </c>
      <c r="G79" s="954">
        <v>2.19</v>
      </c>
      <c r="H79" s="954">
        <v>2.19</v>
      </c>
      <c r="I79" s="954">
        <v>2.19</v>
      </c>
      <c r="J79" s="954">
        <v>2.2000000000000002</v>
      </c>
      <c r="K79" s="954">
        <v>2.2000000000000002</v>
      </c>
      <c r="L79" s="954">
        <v>2.2000000000000002</v>
      </c>
      <c r="M79" s="954">
        <v>2.2000000000000002</v>
      </c>
      <c r="N79" s="954">
        <v>2.2000000000000002</v>
      </c>
      <c r="O79" s="954">
        <v>2.2000000000000002</v>
      </c>
      <c r="P79" s="954">
        <v>2.2000000000000002</v>
      </c>
      <c r="Q79" s="954">
        <v>2.2000000000000002</v>
      </c>
      <c r="R79" s="954">
        <v>2.2000000000000002</v>
      </c>
      <c r="S79" s="954">
        <v>2.2000000000000002</v>
      </c>
      <c r="T79" s="954">
        <v>2.2000000000000002</v>
      </c>
      <c r="U79" s="954">
        <v>2.2000000000000002</v>
      </c>
      <c r="V79" s="954">
        <v>2.2000000000000002</v>
      </c>
      <c r="W79" s="954">
        <v>2.2000000000000002</v>
      </c>
      <c r="X79" s="954">
        <v>2.2000000000000002</v>
      </c>
      <c r="Y79" s="954">
        <v>2.2000000000000002</v>
      </c>
      <c r="Z79" s="954">
        <v>2.21</v>
      </c>
      <c r="AA79" s="954">
        <v>2.21</v>
      </c>
      <c r="AB79" s="954">
        <v>2.21</v>
      </c>
      <c r="AC79" s="954">
        <v>2.21</v>
      </c>
      <c r="AD79" s="954">
        <v>2.21</v>
      </c>
      <c r="AE79" s="954">
        <v>2.21</v>
      </c>
      <c r="AF79" s="955">
        <v>2.2200000000000002</v>
      </c>
      <c r="AG79" s="954">
        <v>2.2200000000000002</v>
      </c>
      <c r="AH79" s="954">
        <v>2.2200000000000002</v>
      </c>
      <c r="AI79" s="954">
        <v>2.2200000000000002</v>
      </c>
      <c r="AJ79" s="954">
        <v>2.23</v>
      </c>
      <c r="AK79" s="954">
        <v>2.23</v>
      </c>
      <c r="AL79" s="954">
        <v>2.23</v>
      </c>
      <c r="AM79" s="954">
        <v>2.23</v>
      </c>
      <c r="AN79" s="954">
        <v>2.23</v>
      </c>
      <c r="AO79" s="954">
        <v>2.2400000000000002</v>
      </c>
      <c r="AP79" s="956">
        <v>2.2400000000000002</v>
      </c>
      <c r="AQ79" s="956">
        <v>2.2400000000000002</v>
      </c>
      <c r="AR79" s="957">
        <v>2.25</v>
      </c>
    </row>
    <row r="80" spans="1:44" ht="30.6" hidden="1" customHeight="1" thickTop="1">
      <c r="A80" s="953">
        <v>4</v>
      </c>
      <c r="B80" s="954">
        <v>2.88</v>
      </c>
      <c r="C80" s="954">
        <v>2.88</v>
      </c>
      <c r="D80" s="954">
        <v>2.88</v>
      </c>
      <c r="E80" s="954">
        <v>2.88</v>
      </c>
      <c r="F80" s="954">
        <v>2.88</v>
      </c>
      <c r="G80" s="954">
        <v>2.88</v>
      </c>
      <c r="H80" s="954">
        <v>2.88</v>
      </c>
      <c r="I80" s="954">
        <v>2.88</v>
      </c>
      <c r="J80" s="954">
        <v>2.88</v>
      </c>
      <c r="K80" s="954">
        <v>2.88</v>
      </c>
      <c r="L80" s="954">
        <v>2.88</v>
      </c>
      <c r="M80" s="954">
        <v>2.89</v>
      </c>
      <c r="N80" s="954">
        <v>2.88</v>
      </c>
      <c r="O80" s="954">
        <v>2.89</v>
      </c>
      <c r="P80" s="954">
        <v>2.89</v>
      </c>
      <c r="Q80" s="954">
        <v>2.89</v>
      </c>
      <c r="R80" s="954">
        <v>2.89</v>
      </c>
      <c r="S80" s="954">
        <v>2.89</v>
      </c>
      <c r="T80" s="954">
        <v>2.89</v>
      </c>
      <c r="U80" s="954">
        <v>2.89</v>
      </c>
      <c r="V80" s="954">
        <v>2.89</v>
      </c>
      <c r="W80" s="954">
        <v>2.89</v>
      </c>
      <c r="X80" s="954">
        <v>2.9</v>
      </c>
      <c r="Y80" s="954">
        <v>2.9</v>
      </c>
      <c r="Z80" s="954">
        <v>2.9</v>
      </c>
      <c r="AA80" s="954">
        <v>2.9</v>
      </c>
      <c r="AB80" s="954">
        <v>2.9</v>
      </c>
      <c r="AC80" s="954">
        <v>2.9</v>
      </c>
      <c r="AD80" s="954">
        <v>2.91</v>
      </c>
      <c r="AE80" s="954">
        <v>2.91</v>
      </c>
      <c r="AF80" s="955">
        <v>2.91</v>
      </c>
      <c r="AG80" s="954">
        <v>2.91</v>
      </c>
      <c r="AH80" s="954">
        <v>2.92</v>
      </c>
      <c r="AI80" s="954">
        <v>2.92</v>
      </c>
      <c r="AJ80" s="954">
        <v>2.91</v>
      </c>
      <c r="AK80" s="954">
        <v>2.92</v>
      </c>
      <c r="AL80" s="954">
        <v>2.92</v>
      </c>
      <c r="AM80" s="954">
        <v>2.92</v>
      </c>
      <c r="AN80" s="954">
        <v>2.93</v>
      </c>
      <c r="AO80" s="954">
        <v>2.94</v>
      </c>
      <c r="AP80" s="956">
        <v>2.94</v>
      </c>
      <c r="AQ80" s="956">
        <v>2.95</v>
      </c>
      <c r="AR80" s="957">
        <v>0</v>
      </c>
    </row>
    <row r="81" spans="1:44" ht="30.6" hidden="1" customHeight="1" thickTop="1">
      <c r="A81" s="953">
        <v>5</v>
      </c>
      <c r="B81" s="954">
        <v>3.56</v>
      </c>
      <c r="C81" s="954">
        <v>3.56</v>
      </c>
      <c r="D81" s="954">
        <v>3.56</v>
      </c>
      <c r="E81" s="954">
        <v>3.56</v>
      </c>
      <c r="F81" s="954">
        <v>3.56</v>
      </c>
      <c r="G81" s="954">
        <v>3.56</v>
      </c>
      <c r="H81" s="954">
        <v>3.56</v>
      </c>
      <c r="I81" s="954">
        <v>3.56</v>
      </c>
      <c r="J81" s="954">
        <v>3.56</v>
      </c>
      <c r="K81" s="954">
        <v>3.56</v>
      </c>
      <c r="L81" s="954">
        <v>3.56</v>
      </c>
      <c r="M81" s="954">
        <v>3.56</v>
      </c>
      <c r="N81" s="954">
        <v>3.57</v>
      </c>
      <c r="O81" s="954">
        <v>3.57</v>
      </c>
      <c r="P81" s="954">
        <v>3.57</v>
      </c>
      <c r="Q81" s="954">
        <v>3.57</v>
      </c>
      <c r="R81" s="954">
        <v>3.57</v>
      </c>
      <c r="S81" s="954">
        <v>3.57</v>
      </c>
      <c r="T81" s="954">
        <v>3.57</v>
      </c>
      <c r="U81" s="954">
        <v>3.57</v>
      </c>
      <c r="V81" s="954">
        <v>3.57</v>
      </c>
      <c r="W81" s="954">
        <v>3.58</v>
      </c>
      <c r="X81" s="954">
        <v>3.58</v>
      </c>
      <c r="Y81" s="954">
        <v>3.57</v>
      </c>
      <c r="Z81" s="954">
        <v>3.57</v>
      </c>
      <c r="AA81" s="954">
        <v>3.58</v>
      </c>
      <c r="AB81" s="954">
        <v>3.58</v>
      </c>
      <c r="AC81" s="954">
        <v>3.59</v>
      </c>
      <c r="AD81" s="954">
        <v>3.59</v>
      </c>
      <c r="AE81" s="954">
        <v>3.59</v>
      </c>
      <c r="AF81" s="955">
        <v>3.6</v>
      </c>
      <c r="AG81" s="954">
        <v>3.6</v>
      </c>
      <c r="AH81" s="954">
        <v>3.6</v>
      </c>
      <c r="AI81" s="954">
        <v>3.61</v>
      </c>
      <c r="AJ81" s="954">
        <v>3.6</v>
      </c>
      <c r="AK81" s="954">
        <v>3.61</v>
      </c>
      <c r="AL81" s="954">
        <v>3.62</v>
      </c>
      <c r="AM81" s="954">
        <v>3.62</v>
      </c>
      <c r="AN81" s="954">
        <v>3.63</v>
      </c>
      <c r="AO81" s="954">
        <v>3.63</v>
      </c>
      <c r="AP81" s="956">
        <v>3.64</v>
      </c>
      <c r="AQ81" s="956">
        <v>0</v>
      </c>
      <c r="AR81" s="957">
        <v>0</v>
      </c>
    </row>
    <row r="82" spans="1:44" ht="30.6" hidden="1" customHeight="1" thickTop="1">
      <c r="A82" s="953">
        <v>6</v>
      </c>
      <c r="B82" s="954">
        <v>4.21</v>
      </c>
      <c r="C82" s="954">
        <v>4.21</v>
      </c>
      <c r="D82" s="954">
        <v>4.21</v>
      </c>
      <c r="E82" s="954">
        <v>4.21</v>
      </c>
      <c r="F82" s="954">
        <v>4.21</v>
      </c>
      <c r="G82" s="954">
        <v>4.21</v>
      </c>
      <c r="H82" s="954">
        <v>4.21</v>
      </c>
      <c r="I82" s="954">
        <v>4.22</v>
      </c>
      <c r="J82" s="954">
        <v>4.21</v>
      </c>
      <c r="K82" s="954">
        <v>4.22</v>
      </c>
      <c r="L82" s="954">
        <v>4.22</v>
      </c>
      <c r="M82" s="954">
        <v>4.22</v>
      </c>
      <c r="N82" s="954">
        <v>4.22</v>
      </c>
      <c r="O82" s="954">
        <v>4.22</v>
      </c>
      <c r="P82" s="954">
        <v>4.22</v>
      </c>
      <c r="Q82" s="954">
        <v>4.2300000000000004</v>
      </c>
      <c r="R82" s="954">
        <v>4.2300000000000004</v>
      </c>
      <c r="S82" s="954">
        <v>4.2300000000000004</v>
      </c>
      <c r="T82" s="954">
        <v>4.2300000000000004</v>
      </c>
      <c r="U82" s="954">
        <v>4.2300000000000004</v>
      </c>
      <c r="V82" s="954">
        <v>4.2300000000000004</v>
      </c>
      <c r="W82" s="954">
        <v>4.2300000000000004</v>
      </c>
      <c r="X82" s="954">
        <v>4.2300000000000004</v>
      </c>
      <c r="Y82" s="954">
        <v>4.24</v>
      </c>
      <c r="Z82" s="954">
        <v>4.24</v>
      </c>
      <c r="AA82" s="954">
        <v>4.24</v>
      </c>
      <c r="AB82" s="954">
        <v>4.25</v>
      </c>
      <c r="AC82" s="954">
        <v>4.25</v>
      </c>
      <c r="AD82" s="954">
        <v>4.26</v>
      </c>
      <c r="AE82" s="954">
        <v>4.26</v>
      </c>
      <c r="AF82" s="955">
        <v>4.2699999999999996</v>
      </c>
      <c r="AG82" s="954">
        <v>4.2699999999999996</v>
      </c>
      <c r="AH82" s="954">
        <v>4.2699999999999996</v>
      </c>
      <c r="AI82" s="954">
        <v>4.28</v>
      </c>
      <c r="AJ82" s="954">
        <v>4.28</v>
      </c>
      <c r="AK82" s="954">
        <v>4.29</v>
      </c>
      <c r="AL82" s="954">
        <v>4.3</v>
      </c>
      <c r="AM82" s="954">
        <v>4.3099999999999996</v>
      </c>
      <c r="AN82" s="954">
        <v>4.3099999999999996</v>
      </c>
      <c r="AO82" s="954">
        <v>4.32</v>
      </c>
      <c r="AP82" s="956">
        <v>0</v>
      </c>
      <c r="AQ82" s="956">
        <v>0</v>
      </c>
      <c r="AR82" s="957">
        <v>0</v>
      </c>
    </row>
    <row r="83" spans="1:44" ht="30.6" hidden="1" customHeight="1" thickTop="1">
      <c r="A83" s="953">
        <v>7</v>
      </c>
      <c r="B83" s="954">
        <v>4.84</v>
      </c>
      <c r="C83" s="954">
        <v>4.84</v>
      </c>
      <c r="D83" s="954">
        <v>4.84</v>
      </c>
      <c r="E83" s="954">
        <v>4.84</v>
      </c>
      <c r="F83" s="954">
        <v>4.84</v>
      </c>
      <c r="G83" s="954">
        <v>4.84</v>
      </c>
      <c r="H83" s="954">
        <v>4.84</v>
      </c>
      <c r="I83" s="954">
        <v>4.8499999999999996</v>
      </c>
      <c r="J83" s="954">
        <v>4.8499999999999996</v>
      </c>
      <c r="K83" s="954">
        <v>4.8499999999999996</v>
      </c>
      <c r="L83" s="954">
        <v>4.8499999999999996</v>
      </c>
      <c r="M83" s="954">
        <v>4.8499999999999996</v>
      </c>
      <c r="N83" s="954">
        <v>4.8499999999999996</v>
      </c>
      <c r="O83" s="954">
        <v>4.8499999999999996</v>
      </c>
      <c r="P83" s="954">
        <v>4.8600000000000003</v>
      </c>
      <c r="Q83" s="954">
        <v>4.8600000000000003</v>
      </c>
      <c r="R83" s="954">
        <v>4.8600000000000003</v>
      </c>
      <c r="S83" s="954">
        <v>4.8600000000000003</v>
      </c>
      <c r="T83" s="954">
        <v>4.87</v>
      </c>
      <c r="U83" s="954">
        <v>4.87</v>
      </c>
      <c r="V83" s="954">
        <v>4.87</v>
      </c>
      <c r="W83" s="954">
        <v>4.87</v>
      </c>
      <c r="X83" s="954">
        <v>4.88</v>
      </c>
      <c r="Y83" s="954">
        <v>4.88</v>
      </c>
      <c r="Z83" s="954">
        <v>4.88</v>
      </c>
      <c r="AA83" s="954">
        <v>4.88</v>
      </c>
      <c r="AB83" s="954">
        <v>4.8899999999999997</v>
      </c>
      <c r="AC83" s="954">
        <v>4.8899999999999997</v>
      </c>
      <c r="AD83" s="954">
        <v>4.9000000000000004</v>
      </c>
      <c r="AE83" s="954">
        <v>4.91</v>
      </c>
      <c r="AF83" s="955">
        <v>4.9000000000000004</v>
      </c>
      <c r="AG83" s="954">
        <v>4.91</v>
      </c>
      <c r="AH83" s="954">
        <v>4.92</v>
      </c>
      <c r="AI83" s="954">
        <v>4.92</v>
      </c>
      <c r="AJ83" s="954">
        <v>4.93</v>
      </c>
      <c r="AK83" s="954">
        <v>4.9400000000000004</v>
      </c>
      <c r="AL83" s="954">
        <v>4.9400000000000004</v>
      </c>
      <c r="AM83" s="954">
        <v>4.95</v>
      </c>
      <c r="AN83" s="954">
        <v>4.96</v>
      </c>
      <c r="AO83" s="954">
        <v>0</v>
      </c>
      <c r="AP83" s="956">
        <v>0</v>
      </c>
      <c r="AQ83" s="956">
        <v>0</v>
      </c>
      <c r="AR83" s="957">
        <v>0</v>
      </c>
    </row>
    <row r="84" spans="1:44" ht="30.6" hidden="1" customHeight="1" thickTop="1">
      <c r="A84" s="953">
        <v>8</v>
      </c>
      <c r="B84" s="954">
        <v>5.46</v>
      </c>
      <c r="C84" s="954">
        <v>5.46</v>
      </c>
      <c r="D84" s="954">
        <v>5.46</v>
      </c>
      <c r="E84" s="954">
        <v>5.46</v>
      </c>
      <c r="F84" s="954">
        <v>5.46</v>
      </c>
      <c r="G84" s="954">
        <v>5.46</v>
      </c>
      <c r="H84" s="954">
        <v>5.47</v>
      </c>
      <c r="I84" s="954">
        <v>5.47</v>
      </c>
      <c r="J84" s="954">
        <v>5.47</v>
      </c>
      <c r="K84" s="954">
        <v>5.47</v>
      </c>
      <c r="L84" s="954">
        <v>5.47</v>
      </c>
      <c r="M84" s="954">
        <v>5.47</v>
      </c>
      <c r="N84" s="954">
        <v>5.48</v>
      </c>
      <c r="O84" s="954">
        <v>5.48</v>
      </c>
      <c r="P84" s="954">
        <v>5.48</v>
      </c>
      <c r="Q84" s="954">
        <v>5.48</v>
      </c>
      <c r="R84" s="954">
        <v>5.49</v>
      </c>
      <c r="S84" s="954">
        <v>5.49</v>
      </c>
      <c r="T84" s="954">
        <v>5.49</v>
      </c>
      <c r="U84" s="954">
        <v>5.49</v>
      </c>
      <c r="V84" s="954">
        <v>5.5</v>
      </c>
      <c r="W84" s="954">
        <v>5.5</v>
      </c>
      <c r="X84" s="954">
        <v>5.5</v>
      </c>
      <c r="Y84" s="954">
        <v>5.5</v>
      </c>
      <c r="Z84" s="954">
        <v>5.51</v>
      </c>
      <c r="AA84" s="954">
        <v>5.52</v>
      </c>
      <c r="AB84" s="954">
        <v>5.53</v>
      </c>
      <c r="AC84" s="954">
        <v>5.53</v>
      </c>
      <c r="AD84" s="954">
        <v>5.53</v>
      </c>
      <c r="AE84" s="954">
        <v>5.54</v>
      </c>
      <c r="AF84" s="955">
        <v>5.55</v>
      </c>
      <c r="AG84" s="954">
        <v>5.55</v>
      </c>
      <c r="AH84" s="954">
        <v>5.56</v>
      </c>
      <c r="AI84" s="954">
        <v>5.57</v>
      </c>
      <c r="AJ84" s="954">
        <v>5.57</v>
      </c>
      <c r="AK84" s="954">
        <v>5.58</v>
      </c>
      <c r="AL84" s="954">
        <v>5.59</v>
      </c>
      <c r="AM84" s="954">
        <v>5.6</v>
      </c>
      <c r="AN84" s="954">
        <v>0</v>
      </c>
      <c r="AO84" s="954">
        <v>0</v>
      </c>
      <c r="AP84" s="956">
        <v>0</v>
      </c>
      <c r="AQ84" s="956">
        <v>0</v>
      </c>
      <c r="AR84" s="957">
        <v>0</v>
      </c>
    </row>
    <row r="85" spans="1:44" ht="30.6" hidden="1" customHeight="1" thickTop="1">
      <c r="A85" s="953">
        <v>9</v>
      </c>
      <c r="B85" s="954">
        <v>6.07</v>
      </c>
      <c r="C85" s="954">
        <v>6.07</v>
      </c>
      <c r="D85" s="954">
        <v>6.07</v>
      </c>
      <c r="E85" s="954">
        <v>6.07</v>
      </c>
      <c r="F85" s="954">
        <v>6.07</v>
      </c>
      <c r="G85" s="954">
        <v>6.07</v>
      </c>
      <c r="H85" s="954">
        <v>6.07</v>
      </c>
      <c r="I85" s="954">
        <v>6.07</v>
      </c>
      <c r="J85" s="954">
        <v>6.07</v>
      </c>
      <c r="K85" s="954">
        <v>6.08</v>
      </c>
      <c r="L85" s="954">
        <v>6.08</v>
      </c>
      <c r="M85" s="954">
        <v>6.08</v>
      </c>
      <c r="N85" s="954">
        <v>6.09</v>
      </c>
      <c r="O85" s="954">
        <v>6.09</v>
      </c>
      <c r="P85" s="954">
        <v>6.08</v>
      </c>
      <c r="Q85" s="954">
        <v>6.09</v>
      </c>
      <c r="R85" s="954">
        <v>6.09</v>
      </c>
      <c r="S85" s="954">
        <v>6.09</v>
      </c>
      <c r="T85" s="954">
        <v>6.1</v>
      </c>
      <c r="U85" s="954">
        <v>6.1</v>
      </c>
      <c r="V85" s="954">
        <v>6.11</v>
      </c>
      <c r="W85" s="954">
        <v>6.11</v>
      </c>
      <c r="X85" s="954">
        <v>6.12</v>
      </c>
      <c r="Y85" s="954">
        <v>6.12</v>
      </c>
      <c r="Z85" s="954">
        <v>6.13</v>
      </c>
      <c r="AA85" s="954">
        <v>6.14</v>
      </c>
      <c r="AB85" s="954">
        <v>6.15</v>
      </c>
      <c r="AC85" s="954">
        <v>6.15</v>
      </c>
      <c r="AD85" s="954">
        <v>6.16</v>
      </c>
      <c r="AE85" s="954">
        <v>6.16</v>
      </c>
      <c r="AF85" s="955">
        <v>6.17</v>
      </c>
      <c r="AG85" s="954">
        <v>6.18</v>
      </c>
      <c r="AH85" s="954">
        <v>6.19</v>
      </c>
      <c r="AI85" s="954">
        <v>6.2</v>
      </c>
      <c r="AJ85" s="954">
        <v>6.2</v>
      </c>
      <c r="AK85" s="954">
        <v>6.21</v>
      </c>
      <c r="AL85" s="954">
        <v>6.24</v>
      </c>
      <c r="AM85" s="954">
        <v>0</v>
      </c>
      <c r="AN85" s="954">
        <v>0</v>
      </c>
      <c r="AO85" s="954">
        <v>0</v>
      </c>
      <c r="AP85" s="956">
        <v>0</v>
      </c>
      <c r="AQ85" s="956">
        <v>0</v>
      </c>
      <c r="AR85" s="957">
        <v>0</v>
      </c>
    </row>
    <row r="86" spans="1:44" ht="30.6" hidden="1" customHeight="1" thickTop="1">
      <c r="A86" s="953">
        <v>10</v>
      </c>
      <c r="B86" s="954">
        <v>6.65</v>
      </c>
      <c r="C86" s="954">
        <v>6.65</v>
      </c>
      <c r="D86" s="954">
        <v>6.65</v>
      </c>
      <c r="E86" s="954">
        <v>6.65</v>
      </c>
      <c r="F86" s="954">
        <v>6.65</v>
      </c>
      <c r="G86" s="954">
        <v>6.66</v>
      </c>
      <c r="H86" s="954">
        <v>6.66</v>
      </c>
      <c r="I86" s="954">
        <v>6.66</v>
      </c>
      <c r="J86" s="954">
        <v>6.67</v>
      </c>
      <c r="K86" s="954">
        <v>6.66</v>
      </c>
      <c r="L86" s="954">
        <v>6.67</v>
      </c>
      <c r="M86" s="954">
        <v>6.67</v>
      </c>
      <c r="N86" s="954">
        <v>6.68</v>
      </c>
      <c r="O86" s="954">
        <v>6.67</v>
      </c>
      <c r="P86" s="954">
        <v>6.68</v>
      </c>
      <c r="Q86" s="954">
        <v>6.68</v>
      </c>
      <c r="R86" s="954">
        <v>6.69</v>
      </c>
      <c r="S86" s="954">
        <v>6.69</v>
      </c>
      <c r="T86" s="954">
        <v>6.69</v>
      </c>
      <c r="U86" s="954">
        <v>6.7</v>
      </c>
      <c r="V86" s="954">
        <v>6.7</v>
      </c>
      <c r="W86" s="954">
        <v>6.71</v>
      </c>
      <c r="X86" s="954">
        <v>6.71</v>
      </c>
      <c r="Y86" s="954">
        <v>6.72</v>
      </c>
      <c r="Z86" s="954">
        <v>6.73</v>
      </c>
      <c r="AA86" s="954">
        <v>6.74</v>
      </c>
      <c r="AB86" s="954">
        <v>6.75</v>
      </c>
      <c r="AC86" s="954">
        <v>6.76</v>
      </c>
      <c r="AD86" s="954">
        <v>6.77</v>
      </c>
      <c r="AE86" s="954">
        <v>6.78</v>
      </c>
      <c r="AF86" s="955">
        <v>6.78</v>
      </c>
      <c r="AG86" s="954">
        <v>6.8</v>
      </c>
      <c r="AH86" s="954">
        <v>6.81</v>
      </c>
      <c r="AI86" s="954">
        <v>6.81</v>
      </c>
      <c r="AJ86" s="954">
        <v>6.84</v>
      </c>
      <c r="AK86" s="954">
        <v>6.85</v>
      </c>
      <c r="AL86" s="954">
        <v>0</v>
      </c>
      <c r="AM86" s="954">
        <v>0</v>
      </c>
      <c r="AN86" s="954">
        <v>0</v>
      </c>
      <c r="AO86" s="954">
        <v>0</v>
      </c>
      <c r="AP86" s="956">
        <v>0</v>
      </c>
      <c r="AQ86" s="956">
        <v>0</v>
      </c>
      <c r="AR86" s="957">
        <v>0</v>
      </c>
    </row>
    <row r="87" spans="1:44" ht="30.6" hidden="1" customHeight="1" thickTop="1">
      <c r="A87" s="953">
        <v>11</v>
      </c>
      <c r="B87" s="954">
        <v>7.22</v>
      </c>
      <c r="C87" s="954">
        <v>7.22</v>
      </c>
      <c r="D87" s="954">
        <v>7.22</v>
      </c>
      <c r="E87" s="954">
        <v>7.22</v>
      </c>
      <c r="F87" s="954">
        <v>7.22</v>
      </c>
      <c r="G87" s="954">
        <v>7.23</v>
      </c>
      <c r="H87" s="954">
        <v>7.23</v>
      </c>
      <c r="I87" s="954">
        <v>7.23</v>
      </c>
      <c r="J87" s="954">
        <v>7.23</v>
      </c>
      <c r="K87" s="954">
        <v>7.24</v>
      </c>
      <c r="L87" s="954">
        <v>7.24</v>
      </c>
      <c r="M87" s="954">
        <v>7.24</v>
      </c>
      <c r="N87" s="954">
        <v>7.25</v>
      </c>
      <c r="O87" s="954">
        <v>7.25</v>
      </c>
      <c r="P87" s="954">
        <v>7.26</v>
      </c>
      <c r="Q87" s="954">
        <v>7.26</v>
      </c>
      <c r="R87" s="954">
        <v>7.26</v>
      </c>
      <c r="S87" s="954">
        <v>7.27</v>
      </c>
      <c r="T87" s="954">
        <v>7.27</v>
      </c>
      <c r="U87" s="954">
        <v>7.28</v>
      </c>
      <c r="V87" s="954">
        <v>7.29</v>
      </c>
      <c r="W87" s="954">
        <v>7.29</v>
      </c>
      <c r="X87" s="954">
        <v>7.3</v>
      </c>
      <c r="Y87" s="954">
        <v>7.32</v>
      </c>
      <c r="Z87" s="954">
        <v>7.32</v>
      </c>
      <c r="AA87" s="954">
        <v>7.33</v>
      </c>
      <c r="AB87" s="954">
        <v>7.34</v>
      </c>
      <c r="AC87" s="954">
        <v>7.35</v>
      </c>
      <c r="AD87" s="954">
        <v>7.37</v>
      </c>
      <c r="AE87" s="954">
        <v>7.37</v>
      </c>
      <c r="AF87" s="955">
        <v>7.39</v>
      </c>
      <c r="AG87" s="954">
        <v>7.4</v>
      </c>
      <c r="AH87" s="954">
        <v>7.41</v>
      </c>
      <c r="AI87" s="954">
        <v>7.43</v>
      </c>
      <c r="AJ87" s="954">
        <v>7.45</v>
      </c>
      <c r="AK87" s="954">
        <v>0</v>
      </c>
      <c r="AL87" s="954">
        <v>0</v>
      </c>
      <c r="AM87" s="954">
        <v>0</v>
      </c>
      <c r="AN87" s="954">
        <v>0</v>
      </c>
      <c r="AO87" s="954">
        <v>0</v>
      </c>
      <c r="AP87" s="956">
        <v>0</v>
      </c>
      <c r="AQ87" s="956">
        <v>0</v>
      </c>
      <c r="AR87" s="957">
        <v>0</v>
      </c>
    </row>
    <row r="88" spans="1:44" ht="30.6" hidden="1" customHeight="1" thickTop="1">
      <c r="A88" s="953">
        <v>12</v>
      </c>
      <c r="B88" s="954">
        <v>7.77</v>
      </c>
      <c r="C88" s="954">
        <v>7.77</v>
      </c>
      <c r="D88" s="954">
        <v>7.78</v>
      </c>
      <c r="E88" s="954">
        <v>7.77</v>
      </c>
      <c r="F88" s="954">
        <v>7.78</v>
      </c>
      <c r="G88" s="954">
        <v>7.78</v>
      </c>
      <c r="H88" s="954">
        <v>7.78</v>
      </c>
      <c r="I88" s="954">
        <v>7.79</v>
      </c>
      <c r="J88" s="954">
        <v>7.79</v>
      </c>
      <c r="K88" s="954">
        <v>7.8</v>
      </c>
      <c r="L88" s="954">
        <v>7.8</v>
      </c>
      <c r="M88" s="954">
        <v>7.81</v>
      </c>
      <c r="N88" s="954">
        <v>7.81</v>
      </c>
      <c r="O88" s="954">
        <v>7.82</v>
      </c>
      <c r="P88" s="954">
        <v>7.82</v>
      </c>
      <c r="Q88" s="954">
        <v>7.82</v>
      </c>
      <c r="R88" s="954">
        <v>7.83</v>
      </c>
      <c r="S88" s="954">
        <v>7.84</v>
      </c>
      <c r="T88" s="954">
        <v>7.84</v>
      </c>
      <c r="U88" s="954">
        <v>7.85</v>
      </c>
      <c r="V88" s="954">
        <v>7.86</v>
      </c>
      <c r="W88" s="954">
        <v>7.87</v>
      </c>
      <c r="X88" s="954">
        <v>7.88</v>
      </c>
      <c r="Y88" s="954">
        <v>7.88</v>
      </c>
      <c r="Z88" s="954">
        <v>7.9</v>
      </c>
      <c r="AA88" s="954">
        <v>7.91</v>
      </c>
      <c r="AB88" s="954">
        <v>7.92</v>
      </c>
      <c r="AC88" s="954">
        <v>7.94</v>
      </c>
      <c r="AD88" s="954">
        <v>7.95</v>
      </c>
      <c r="AE88" s="954">
        <v>7.96</v>
      </c>
      <c r="AF88" s="955">
        <v>7.98</v>
      </c>
      <c r="AG88" s="954">
        <v>8</v>
      </c>
      <c r="AH88" s="954">
        <v>8.02</v>
      </c>
      <c r="AI88" s="954">
        <v>8.0399999999999991</v>
      </c>
      <c r="AJ88" s="954">
        <v>0</v>
      </c>
      <c r="AK88" s="954">
        <v>0</v>
      </c>
      <c r="AL88" s="954">
        <v>0</v>
      </c>
      <c r="AM88" s="954">
        <v>0</v>
      </c>
      <c r="AN88" s="954">
        <v>0</v>
      </c>
      <c r="AO88" s="954">
        <v>0</v>
      </c>
      <c r="AP88" s="956">
        <v>0</v>
      </c>
      <c r="AQ88" s="956">
        <v>0</v>
      </c>
      <c r="AR88" s="957">
        <v>0</v>
      </c>
    </row>
    <row r="89" spans="1:44" ht="30.6" hidden="1" customHeight="1" thickTop="1">
      <c r="A89" s="953">
        <v>13</v>
      </c>
      <c r="B89" s="954">
        <v>8.31</v>
      </c>
      <c r="C89" s="954">
        <v>8.32</v>
      </c>
      <c r="D89" s="954">
        <v>8.32</v>
      </c>
      <c r="E89" s="954">
        <v>8.32</v>
      </c>
      <c r="F89" s="954">
        <v>8.32</v>
      </c>
      <c r="G89" s="954">
        <v>8.33</v>
      </c>
      <c r="H89" s="954">
        <v>8.33</v>
      </c>
      <c r="I89" s="954">
        <v>8.33</v>
      </c>
      <c r="J89" s="954">
        <v>8.34</v>
      </c>
      <c r="K89" s="954">
        <v>8.34</v>
      </c>
      <c r="L89" s="954">
        <v>8.35</v>
      </c>
      <c r="M89" s="954">
        <v>8.35</v>
      </c>
      <c r="N89" s="954">
        <v>8.35</v>
      </c>
      <c r="O89" s="954">
        <v>8.36</v>
      </c>
      <c r="P89" s="954">
        <v>8.3699999999999992</v>
      </c>
      <c r="Q89" s="954">
        <v>8.3800000000000008</v>
      </c>
      <c r="R89" s="954">
        <v>8.3800000000000008</v>
      </c>
      <c r="S89" s="954">
        <v>8.39</v>
      </c>
      <c r="T89" s="954">
        <v>8.4</v>
      </c>
      <c r="U89" s="954">
        <v>8.41</v>
      </c>
      <c r="V89" s="954">
        <v>8.41</v>
      </c>
      <c r="W89" s="954">
        <v>8.43</v>
      </c>
      <c r="X89" s="954">
        <v>8.44</v>
      </c>
      <c r="Y89" s="954">
        <v>8.4499999999999993</v>
      </c>
      <c r="Z89" s="954">
        <v>8.4700000000000006</v>
      </c>
      <c r="AA89" s="954">
        <v>8.48</v>
      </c>
      <c r="AB89" s="954">
        <v>8.5</v>
      </c>
      <c r="AC89" s="954">
        <v>8.51</v>
      </c>
      <c r="AD89" s="954">
        <v>8.5299999999999994</v>
      </c>
      <c r="AE89" s="954">
        <v>8.5399999999999991</v>
      </c>
      <c r="AF89" s="955">
        <v>8.57</v>
      </c>
      <c r="AG89" s="954">
        <v>8.59</v>
      </c>
      <c r="AH89" s="954">
        <v>8.61</v>
      </c>
      <c r="AI89" s="954">
        <v>0</v>
      </c>
      <c r="AJ89" s="954">
        <v>0</v>
      </c>
      <c r="AK89" s="954">
        <v>0</v>
      </c>
      <c r="AL89" s="954">
        <v>0</v>
      </c>
      <c r="AM89" s="954">
        <v>0</v>
      </c>
      <c r="AN89" s="954">
        <v>0</v>
      </c>
      <c r="AO89" s="954">
        <v>0</v>
      </c>
      <c r="AP89" s="956">
        <v>0</v>
      </c>
      <c r="AQ89" s="956">
        <v>0</v>
      </c>
      <c r="AR89" s="957">
        <v>0</v>
      </c>
    </row>
    <row r="90" spans="1:44" ht="30.6" hidden="1" customHeight="1" thickTop="1">
      <c r="A90" s="953">
        <v>14</v>
      </c>
      <c r="B90" s="954">
        <v>8.84</v>
      </c>
      <c r="C90" s="954">
        <v>8.84</v>
      </c>
      <c r="D90" s="954">
        <v>8.85</v>
      </c>
      <c r="E90" s="954">
        <v>8.84</v>
      </c>
      <c r="F90" s="954">
        <v>8.85</v>
      </c>
      <c r="G90" s="954">
        <v>8.85</v>
      </c>
      <c r="H90" s="954">
        <v>8.86</v>
      </c>
      <c r="I90" s="954">
        <v>8.86</v>
      </c>
      <c r="J90" s="954">
        <v>8.8699999999999992</v>
      </c>
      <c r="K90" s="954">
        <v>8.8800000000000008</v>
      </c>
      <c r="L90" s="954">
        <v>8.8800000000000008</v>
      </c>
      <c r="M90" s="954">
        <v>8.8800000000000008</v>
      </c>
      <c r="N90" s="954">
        <v>8.89</v>
      </c>
      <c r="O90" s="954">
        <v>8.9</v>
      </c>
      <c r="P90" s="954">
        <v>8.9</v>
      </c>
      <c r="Q90" s="954">
        <v>8.92</v>
      </c>
      <c r="R90" s="954">
        <v>8.92</v>
      </c>
      <c r="S90" s="954">
        <v>8.93</v>
      </c>
      <c r="T90" s="954">
        <v>8.94</v>
      </c>
      <c r="U90" s="954">
        <v>8.9499999999999993</v>
      </c>
      <c r="V90" s="954">
        <v>8.9600000000000009</v>
      </c>
      <c r="W90" s="954">
        <v>8.98</v>
      </c>
      <c r="X90" s="954">
        <v>8.99</v>
      </c>
      <c r="Y90" s="954">
        <v>9.01</v>
      </c>
      <c r="Z90" s="954">
        <v>9.02</v>
      </c>
      <c r="AA90" s="954">
        <v>9.0399999999999991</v>
      </c>
      <c r="AB90" s="954">
        <v>9.06</v>
      </c>
      <c r="AC90" s="954">
        <v>9.08</v>
      </c>
      <c r="AD90" s="954">
        <v>9.1</v>
      </c>
      <c r="AE90" s="954">
        <v>9.1199999999999992</v>
      </c>
      <c r="AF90" s="955">
        <v>9.14</v>
      </c>
      <c r="AG90" s="954">
        <v>9.17</v>
      </c>
      <c r="AH90" s="954">
        <v>0</v>
      </c>
      <c r="AI90" s="954">
        <v>0</v>
      </c>
      <c r="AJ90" s="954">
        <v>0</v>
      </c>
      <c r="AK90" s="954">
        <v>0</v>
      </c>
      <c r="AL90" s="954">
        <v>0</v>
      </c>
      <c r="AM90" s="954">
        <v>0</v>
      </c>
      <c r="AN90" s="954">
        <v>0</v>
      </c>
      <c r="AO90" s="954">
        <v>0</v>
      </c>
      <c r="AP90" s="956">
        <v>0</v>
      </c>
      <c r="AQ90" s="956">
        <v>0</v>
      </c>
      <c r="AR90" s="957">
        <v>0</v>
      </c>
    </row>
    <row r="91" spans="1:44" ht="30.6" hidden="1" customHeight="1" thickTop="1">
      <c r="A91" s="953">
        <v>15</v>
      </c>
      <c r="B91" s="954">
        <v>9.35</v>
      </c>
      <c r="C91" s="954">
        <v>9.36</v>
      </c>
      <c r="D91" s="954">
        <v>9.36</v>
      </c>
      <c r="E91" s="954">
        <v>9.36</v>
      </c>
      <c r="F91" s="954">
        <v>9.3699999999999992</v>
      </c>
      <c r="G91" s="954">
        <v>9.3699999999999992</v>
      </c>
      <c r="H91" s="954">
        <v>9.3800000000000008</v>
      </c>
      <c r="I91" s="954">
        <v>9.3800000000000008</v>
      </c>
      <c r="J91" s="954">
        <v>9.3800000000000008</v>
      </c>
      <c r="K91" s="954">
        <v>9.39</v>
      </c>
      <c r="L91" s="954">
        <v>9.4</v>
      </c>
      <c r="M91" s="954">
        <v>9.4</v>
      </c>
      <c r="N91" s="954">
        <v>9.41</v>
      </c>
      <c r="O91" s="954">
        <v>9.42</v>
      </c>
      <c r="P91" s="954">
        <v>9.43</v>
      </c>
      <c r="Q91" s="954">
        <v>9.44</v>
      </c>
      <c r="R91" s="954">
        <v>9.4499999999999993</v>
      </c>
      <c r="S91" s="954">
        <v>9.4600000000000009</v>
      </c>
      <c r="T91" s="954">
        <v>9.4700000000000006</v>
      </c>
      <c r="U91" s="954">
        <v>9.49</v>
      </c>
      <c r="V91" s="954">
        <v>9.5</v>
      </c>
      <c r="W91" s="954">
        <v>9.52</v>
      </c>
      <c r="X91" s="954">
        <v>9.5299999999999994</v>
      </c>
      <c r="Y91" s="954">
        <v>9.5500000000000007</v>
      </c>
      <c r="Z91" s="954">
        <v>9.57</v>
      </c>
      <c r="AA91" s="954">
        <v>9.59</v>
      </c>
      <c r="AB91" s="954">
        <v>9.61</v>
      </c>
      <c r="AC91" s="954">
        <v>9.64</v>
      </c>
      <c r="AD91" s="954">
        <v>9.67</v>
      </c>
      <c r="AE91" s="954">
        <v>9.69</v>
      </c>
      <c r="AF91" s="955">
        <v>9.7200000000000006</v>
      </c>
      <c r="AG91" s="954">
        <v>0</v>
      </c>
      <c r="AH91" s="954">
        <v>0</v>
      </c>
      <c r="AI91" s="954">
        <v>0</v>
      </c>
      <c r="AJ91" s="954">
        <v>0</v>
      </c>
      <c r="AK91" s="954">
        <v>0</v>
      </c>
      <c r="AL91" s="954">
        <v>0</v>
      </c>
      <c r="AM91" s="954">
        <v>0</v>
      </c>
      <c r="AN91" s="954">
        <v>0</v>
      </c>
      <c r="AO91" s="954">
        <v>0</v>
      </c>
      <c r="AP91" s="956">
        <v>0</v>
      </c>
      <c r="AQ91" s="956">
        <v>0</v>
      </c>
      <c r="AR91" s="957">
        <v>0</v>
      </c>
    </row>
    <row r="92" spans="1:44" ht="30.6" hidden="1" customHeight="1" thickTop="1">
      <c r="A92" s="953">
        <v>16</v>
      </c>
      <c r="B92" s="954">
        <v>9.85</v>
      </c>
      <c r="C92" s="954">
        <v>9.85</v>
      </c>
      <c r="D92" s="954">
        <v>9.86</v>
      </c>
      <c r="E92" s="954">
        <v>9.86</v>
      </c>
      <c r="F92" s="954">
        <v>9.86</v>
      </c>
      <c r="G92" s="954">
        <v>9.8699999999999992</v>
      </c>
      <c r="H92" s="954">
        <v>9.8800000000000008</v>
      </c>
      <c r="I92" s="954">
        <v>9.8800000000000008</v>
      </c>
      <c r="J92" s="954">
        <v>9.89</v>
      </c>
      <c r="K92" s="954">
        <v>9.9</v>
      </c>
      <c r="L92" s="954">
        <v>9.9</v>
      </c>
      <c r="M92" s="954">
        <v>9.91</v>
      </c>
      <c r="N92" s="954">
        <v>9.92</v>
      </c>
      <c r="O92" s="954">
        <v>9.94</v>
      </c>
      <c r="P92" s="954">
        <v>9.94</v>
      </c>
      <c r="Q92" s="954">
        <v>9.9499999999999993</v>
      </c>
      <c r="R92" s="954">
        <v>9.9700000000000006</v>
      </c>
      <c r="S92" s="954">
        <v>9.98</v>
      </c>
      <c r="T92" s="954">
        <v>10</v>
      </c>
      <c r="U92" s="954">
        <v>10.01</v>
      </c>
      <c r="V92" s="954">
        <v>10.029999999999999</v>
      </c>
      <c r="W92" s="954">
        <v>10.039999999999999</v>
      </c>
      <c r="X92" s="954">
        <v>10.07</v>
      </c>
      <c r="Y92" s="954">
        <v>10.09</v>
      </c>
      <c r="Z92" s="954">
        <v>10.1</v>
      </c>
      <c r="AA92" s="954">
        <v>10.130000000000001</v>
      </c>
      <c r="AB92" s="954">
        <v>10.16</v>
      </c>
      <c r="AC92" s="954">
        <v>10.19</v>
      </c>
      <c r="AD92" s="954">
        <v>10.220000000000001</v>
      </c>
      <c r="AE92" s="954">
        <v>10.25</v>
      </c>
      <c r="AF92" s="955">
        <v>0</v>
      </c>
      <c r="AG92" s="954">
        <v>0</v>
      </c>
      <c r="AH92" s="954">
        <v>0</v>
      </c>
      <c r="AI92" s="954">
        <v>0</v>
      </c>
      <c r="AJ92" s="954">
        <v>0</v>
      </c>
      <c r="AK92" s="954">
        <v>0</v>
      </c>
      <c r="AL92" s="954">
        <v>0</v>
      </c>
      <c r="AM92" s="954">
        <v>0</v>
      </c>
      <c r="AN92" s="954">
        <v>0</v>
      </c>
      <c r="AO92" s="954">
        <v>0</v>
      </c>
      <c r="AP92" s="956">
        <v>0</v>
      </c>
      <c r="AQ92" s="956">
        <v>0</v>
      </c>
      <c r="AR92" s="957">
        <v>0</v>
      </c>
    </row>
    <row r="93" spans="1:44" ht="30.6" hidden="1" customHeight="1" thickTop="1">
      <c r="A93" s="953">
        <v>17</v>
      </c>
      <c r="B93" s="954">
        <v>10.34</v>
      </c>
      <c r="C93" s="954">
        <v>10.34</v>
      </c>
      <c r="D93" s="954">
        <v>10.34</v>
      </c>
      <c r="E93" s="954">
        <v>10.35</v>
      </c>
      <c r="F93" s="954">
        <v>10.35</v>
      </c>
      <c r="G93" s="954">
        <v>10.36</v>
      </c>
      <c r="H93" s="954">
        <v>10.37</v>
      </c>
      <c r="I93" s="954">
        <v>10.37</v>
      </c>
      <c r="J93" s="954">
        <v>10.38</v>
      </c>
      <c r="K93" s="954">
        <v>10.39</v>
      </c>
      <c r="L93" s="954">
        <v>10.4</v>
      </c>
      <c r="M93" s="954">
        <v>10.41</v>
      </c>
      <c r="N93" s="954">
        <v>10.43</v>
      </c>
      <c r="O93" s="954">
        <v>10.43</v>
      </c>
      <c r="P93" s="954">
        <v>10.45</v>
      </c>
      <c r="Q93" s="954">
        <v>10.46</v>
      </c>
      <c r="R93" s="954">
        <v>10.47</v>
      </c>
      <c r="S93" s="954">
        <v>10.49</v>
      </c>
      <c r="T93" s="954">
        <v>10.5</v>
      </c>
      <c r="U93" s="954">
        <v>10.52</v>
      </c>
      <c r="V93" s="954">
        <v>10.54</v>
      </c>
      <c r="W93" s="954">
        <v>10.57</v>
      </c>
      <c r="X93" s="954">
        <v>10.59</v>
      </c>
      <c r="Y93" s="954">
        <v>10.61</v>
      </c>
      <c r="Z93" s="954">
        <v>10.64</v>
      </c>
      <c r="AA93" s="954">
        <v>10.67</v>
      </c>
      <c r="AB93" s="954">
        <v>10.7</v>
      </c>
      <c r="AC93" s="954">
        <v>10.74</v>
      </c>
      <c r="AD93" s="954">
        <v>10.77</v>
      </c>
      <c r="AE93" s="954">
        <v>0</v>
      </c>
      <c r="AF93" s="955">
        <v>0</v>
      </c>
      <c r="AG93" s="954">
        <v>0</v>
      </c>
      <c r="AH93" s="954">
        <v>0</v>
      </c>
      <c r="AI93" s="954">
        <v>0</v>
      </c>
      <c r="AJ93" s="954">
        <v>0</v>
      </c>
      <c r="AK93" s="954">
        <v>0</v>
      </c>
      <c r="AL93" s="954">
        <v>0</v>
      </c>
      <c r="AM93" s="954">
        <v>0</v>
      </c>
      <c r="AN93" s="954">
        <v>0</v>
      </c>
      <c r="AO93" s="954">
        <v>0</v>
      </c>
      <c r="AP93" s="956">
        <v>0</v>
      </c>
      <c r="AQ93" s="956">
        <v>0</v>
      </c>
      <c r="AR93" s="957">
        <v>0</v>
      </c>
    </row>
    <row r="94" spans="1:44" ht="30.6" hidden="1" customHeight="1" thickTop="1">
      <c r="A94" s="953">
        <v>18</v>
      </c>
      <c r="B94" s="954">
        <v>10.81</v>
      </c>
      <c r="C94" s="954">
        <v>10.82</v>
      </c>
      <c r="D94" s="954">
        <v>10.82</v>
      </c>
      <c r="E94" s="954">
        <v>10.83</v>
      </c>
      <c r="F94" s="954">
        <v>10.83</v>
      </c>
      <c r="G94" s="954">
        <v>10.84</v>
      </c>
      <c r="H94" s="954">
        <v>10.84</v>
      </c>
      <c r="I94" s="954">
        <v>10.85</v>
      </c>
      <c r="J94" s="954">
        <v>10.86</v>
      </c>
      <c r="K94" s="954">
        <v>10.87</v>
      </c>
      <c r="L94" s="954">
        <v>10.89</v>
      </c>
      <c r="M94" s="954">
        <v>10.89</v>
      </c>
      <c r="N94" s="954">
        <v>10.91</v>
      </c>
      <c r="O94" s="954">
        <v>10.92</v>
      </c>
      <c r="P94" s="954">
        <v>10.93</v>
      </c>
      <c r="Q94" s="954">
        <v>10.95</v>
      </c>
      <c r="R94" s="954">
        <v>10.97</v>
      </c>
      <c r="S94" s="954">
        <v>10.99</v>
      </c>
      <c r="T94" s="954">
        <v>11</v>
      </c>
      <c r="U94" s="954">
        <v>11.03</v>
      </c>
      <c r="V94" s="954">
        <v>11.05</v>
      </c>
      <c r="W94" s="954">
        <v>11.07</v>
      </c>
      <c r="X94" s="954">
        <v>11.1</v>
      </c>
      <c r="Y94" s="954">
        <v>11.13</v>
      </c>
      <c r="Z94" s="954">
        <v>11.16</v>
      </c>
      <c r="AA94" s="954">
        <v>11.2</v>
      </c>
      <c r="AB94" s="954">
        <v>11.24</v>
      </c>
      <c r="AC94" s="954">
        <v>11.28</v>
      </c>
      <c r="AD94" s="954">
        <v>0</v>
      </c>
      <c r="AE94" s="954">
        <v>0</v>
      </c>
      <c r="AF94" s="955">
        <v>0</v>
      </c>
      <c r="AG94" s="954">
        <v>0</v>
      </c>
      <c r="AH94" s="954">
        <v>0</v>
      </c>
      <c r="AI94" s="954">
        <v>0</v>
      </c>
      <c r="AJ94" s="954">
        <v>0</v>
      </c>
      <c r="AK94" s="954">
        <v>0</v>
      </c>
      <c r="AL94" s="954">
        <v>0</v>
      </c>
      <c r="AM94" s="954">
        <v>0</v>
      </c>
      <c r="AN94" s="954">
        <v>0</v>
      </c>
      <c r="AO94" s="954">
        <v>0</v>
      </c>
      <c r="AP94" s="956">
        <v>0</v>
      </c>
      <c r="AQ94" s="956">
        <v>0</v>
      </c>
      <c r="AR94" s="957">
        <v>0</v>
      </c>
    </row>
    <row r="95" spans="1:44" ht="30.6" hidden="1" customHeight="1" thickTop="1">
      <c r="A95" s="953">
        <v>19</v>
      </c>
      <c r="B95" s="954">
        <v>11.28</v>
      </c>
      <c r="C95" s="954">
        <v>11.28</v>
      </c>
      <c r="D95" s="954">
        <v>11.29</v>
      </c>
      <c r="E95" s="954">
        <v>11.29</v>
      </c>
      <c r="F95" s="954">
        <v>11.3</v>
      </c>
      <c r="G95" s="954">
        <v>11.3</v>
      </c>
      <c r="H95" s="954">
        <v>11.31</v>
      </c>
      <c r="I95" s="954">
        <v>11.32</v>
      </c>
      <c r="J95" s="954">
        <v>11.33</v>
      </c>
      <c r="K95" s="954">
        <v>11.35</v>
      </c>
      <c r="L95" s="954">
        <v>11.36</v>
      </c>
      <c r="M95" s="954">
        <v>11.37</v>
      </c>
      <c r="N95" s="954">
        <v>11.39</v>
      </c>
      <c r="O95" s="954">
        <v>11.41</v>
      </c>
      <c r="P95" s="954">
        <v>11.42</v>
      </c>
      <c r="Q95" s="954">
        <v>11.44</v>
      </c>
      <c r="R95" s="954">
        <v>11.46</v>
      </c>
      <c r="S95" s="954">
        <v>11.47</v>
      </c>
      <c r="T95" s="954">
        <v>11.5</v>
      </c>
      <c r="U95" s="954">
        <v>11.52</v>
      </c>
      <c r="V95" s="954">
        <v>11.55</v>
      </c>
      <c r="W95" s="954">
        <v>11.58</v>
      </c>
      <c r="X95" s="954">
        <v>11.62</v>
      </c>
      <c r="Y95" s="954">
        <v>11.64</v>
      </c>
      <c r="Z95" s="954">
        <v>11.68</v>
      </c>
      <c r="AA95" s="954">
        <v>11.72</v>
      </c>
      <c r="AB95" s="954">
        <v>11.78</v>
      </c>
      <c r="AC95" s="954">
        <v>0</v>
      </c>
      <c r="AD95" s="954">
        <v>0</v>
      </c>
      <c r="AE95" s="954">
        <v>0</v>
      </c>
      <c r="AF95" s="955">
        <v>0</v>
      </c>
      <c r="AG95" s="954">
        <v>0</v>
      </c>
      <c r="AH95" s="954">
        <v>0</v>
      </c>
      <c r="AI95" s="954">
        <v>0</v>
      </c>
      <c r="AJ95" s="954">
        <v>0</v>
      </c>
      <c r="AK95" s="954">
        <v>0</v>
      </c>
      <c r="AL95" s="954">
        <v>0</v>
      </c>
      <c r="AM95" s="954">
        <v>0</v>
      </c>
      <c r="AN95" s="954">
        <v>0</v>
      </c>
      <c r="AO95" s="954">
        <v>0</v>
      </c>
      <c r="AP95" s="956">
        <v>0</v>
      </c>
      <c r="AQ95" s="956">
        <v>0</v>
      </c>
      <c r="AR95" s="957">
        <v>0</v>
      </c>
    </row>
    <row r="96" spans="1:44" ht="30.6" hidden="1" customHeight="1" thickTop="1">
      <c r="A96" s="953">
        <v>20</v>
      </c>
      <c r="B96" s="954">
        <v>11.72</v>
      </c>
      <c r="C96" s="954">
        <v>11.73</v>
      </c>
      <c r="D96" s="954">
        <v>11.74</v>
      </c>
      <c r="E96" s="954">
        <v>11.74</v>
      </c>
      <c r="F96" s="954">
        <v>11.75</v>
      </c>
      <c r="G96" s="954">
        <v>11.76</v>
      </c>
      <c r="H96" s="954">
        <v>11.77</v>
      </c>
      <c r="I96" s="954">
        <v>11.78</v>
      </c>
      <c r="J96" s="954">
        <v>11.79</v>
      </c>
      <c r="K96" s="954">
        <v>11.8</v>
      </c>
      <c r="L96" s="954">
        <v>11.82</v>
      </c>
      <c r="M96" s="954">
        <v>11.84</v>
      </c>
      <c r="N96" s="954">
        <v>11.85</v>
      </c>
      <c r="O96" s="954">
        <v>11.87</v>
      </c>
      <c r="P96" s="954">
        <v>11.89</v>
      </c>
      <c r="Q96" s="954">
        <v>11.92</v>
      </c>
      <c r="R96" s="954">
        <v>11.93</v>
      </c>
      <c r="S96" s="954">
        <v>11.96</v>
      </c>
      <c r="T96" s="954">
        <v>11.99</v>
      </c>
      <c r="U96" s="954">
        <v>12.01</v>
      </c>
      <c r="V96" s="954">
        <v>12.04</v>
      </c>
      <c r="W96" s="954">
        <v>12.08</v>
      </c>
      <c r="X96" s="954">
        <v>12.12</v>
      </c>
      <c r="Y96" s="954">
        <v>12.16</v>
      </c>
      <c r="Z96" s="954">
        <v>12.2</v>
      </c>
      <c r="AA96" s="954">
        <v>12.25</v>
      </c>
      <c r="AB96" s="954">
        <v>0</v>
      </c>
      <c r="AC96" s="954">
        <v>0</v>
      </c>
      <c r="AD96" s="954">
        <v>0</v>
      </c>
      <c r="AE96" s="954">
        <v>0</v>
      </c>
      <c r="AF96" s="955">
        <v>0</v>
      </c>
      <c r="AG96" s="954">
        <v>0</v>
      </c>
      <c r="AH96" s="954">
        <v>0</v>
      </c>
      <c r="AI96" s="954">
        <v>0</v>
      </c>
      <c r="AJ96" s="954">
        <v>0</v>
      </c>
      <c r="AK96" s="954">
        <v>0</v>
      </c>
      <c r="AL96" s="954">
        <v>0</v>
      </c>
      <c r="AM96" s="954">
        <v>0</v>
      </c>
      <c r="AN96" s="954">
        <v>0</v>
      </c>
      <c r="AO96" s="954">
        <v>0</v>
      </c>
      <c r="AP96" s="956">
        <v>0</v>
      </c>
      <c r="AQ96" s="956">
        <v>0</v>
      </c>
      <c r="AR96" s="957">
        <v>0</v>
      </c>
    </row>
    <row r="97" spans="1:44" ht="30.6" hidden="1" customHeight="1" thickTop="1">
      <c r="A97" s="953">
        <v>21</v>
      </c>
      <c r="B97" s="954">
        <v>12.16</v>
      </c>
      <c r="C97" s="954">
        <v>12.17</v>
      </c>
      <c r="D97" s="954">
        <v>12.18</v>
      </c>
      <c r="E97" s="954">
        <v>12.18</v>
      </c>
      <c r="F97" s="954">
        <v>12.2</v>
      </c>
      <c r="G97" s="954">
        <v>12.21</v>
      </c>
      <c r="H97" s="954">
        <v>12.21</v>
      </c>
      <c r="I97" s="954">
        <v>12.23</v>
      </c>
      <c r="J97" s="954">
        <v>12.24</v>
      </c>
      <c r="K97" s="954">
        <v>12.26</v>
      </c>
      <c r="L97" s="954">
        <v>12.27</v>
      </c>
      <c r="M97" s="954">
        <v>12.3</v>
      </c>
      <c r="N97" s="954">
        <v>12.32</v>
      </c>
      <c r="O97" s="954">
        <v>12.33</v>
      </c>
      <c r="P97" s="954">
        <v>12.35</v>
      </c>
      <c r="Q97" s="954">
        <v>12.38</v>
      </c>
      <c r="R97" s="954">
        <v>12.41</v>
      </c>
      <c r="S97" s="954">
        <v>12.43</v>
      </c>
      <c r="T97" s="954">
        <v>12.47</v>
      </c>
      <c r="U97" s="954">
        <v>12.5</v>
      </c>
      <c r="V97" s="954">
        <v>12.54</v>
      </c>
      <c r="W97" s="954">
        <v>12.58</v>
      </c>
      <c r="X97" s="954">
        <v>12.61</v>
      </c>
      <c r="Y97" s="954">
        <v>12.66</v>
      </c>
      <c r="Z97" s="954">
        <v>12.72</v>
      </c>
      <c r="AA97" s="954">
        <v>0</v>
      </c>
      <c r="AB97" s="954">
        <v>0</v>
      </c>
      <c r="AC97" s="954">
        <v>0</v>
      </c>
      <c r="AD97" s="954">
        <v>0</v>
      </c>
      <c r="AE97" s="954">
        <v>0</v>
      </c>
      <c r="AF97" s="955">
        <v>0</v>
      </c>
      <c r="AG97" s="954">
        <v>0</v>
      </c>
      <c r="AH97" s="954">
        <v>0</v>
      </c>
      <c r="AI97" s="954">
        <v>0</v>
      </c>
      <c r="AJ97" s="954">
        <v>0</v>
      </c>
      <c r="AK97" s="954">
        <v>0</v>
      </c>
      <c r="AL97" s="954">
        <v>0</v>
      </c>
      <c r="AM97" s="954">
        <v>0</v>
      </c>
      <c r="AN97" s="954">
        <v>0</v>
      </c>
      <c r="AO97" s="954">
        <v>0</v>
      </c>
      <c r="AP97" s="956">
        <v>0</v>
      </c>
      <c r="AQ97" s="956">
        <v>0</v>
      </c>
      <c r="AR97" s="957">
        <v>0</v>
      </c>
    </row>
    <row r="98" spans="1:44" ht="30.6" hidden="1" customHeight="1" thickTop="1">
      <c r="A98" s="953">
        <v>22</v>
      </c>
      <c r="B98" s="954">
        <v>12.59</v>
      </c>
      <c r="C98" s="954">
        <v>12.6</v>
      </c>
      <c r="D98" s="954">
        <v>12.61</v>
      </c>
      <c r="E98" s="954">
        <v>12.61</v>
      </c>
      <c r="F98" s="954">
        <v>12.63</v>
      </c>
      <c r="G98" s="954">
        <v>12.64</v>
      </c>
      <c r="H98" s="954">
        <v>12.65</v>
      </c>
      <c r="I98" s="954">
        <v>12.66</v>
      </c>
      <c r="J98" s="954">
        <v>12.68</v>
      </c>
      <c r="K98" s="954">
        <v>12.71</v>
      </c>
      <c r="L98" s="954">
        <v>12.72</v>
      </c>
      <c r="M98" s="954">
        <v>12.74</v>
      </c>
      <c r="N98" s="954">
        <v>12.76</v>
      </c>
      <c r="O98" s="954">
        <v>12.79</v>
      </c>
      <c r="P98" s="954">
        <v>12.81</v>
      </c>
      <c r="Q98" s="954">
        <v>12.84</v>
      </c>
      <c r="R98" s="954">
        <v>12.87</v>
      </c>
      <c r="S98" s="954">
        <v>12.91</v>
      </c>
      <c r="T98" s="954">
        <v>12.94</v>
      </c>
      <c r="U98" s="954">
        <v>12.98</v>
      </c>
      <c r="V98" s="954">
        <v>13.02</v>
      </c>
      <c r="W98" s="954">
        <v>13.07</v>
      </c>
      <c r="X98" s="954">
        <v>13.11</v>
      </c>
      <c r="Y98" s="954">
        <v>13.17</v>
      </c>
      <c r="Z98" s="954">
        <v>0</v>
      </c>
      <c r="AA98" s="954">
        <v>0</v>
      </c>
      <c r="AB98" s="954">
        <v>0</v>
      </c>
      <c r="AC98" s="954">
        <v>0</v>
      </c>
      <c r="AD98" s="954">
        <v>0</v>
      </c>
      <c r="AE98" s="954">
        <v>0</v>
      </c>
      <c r="AF98" s="955">
        <v>0</v>
      </c>
      <c r="AG98" s="954">
        <v>0</v>
      </c>
      <c r="AH98" s="954">
        <v>0</v>
      </c>
      <c r="AI98" s="954">
        <v>0</v>
      </c>
      <c r="AJ98" s="954">
        <v>0</v>
      </c>
      <c r="AK98" s="954">
        <v>0</v>
      </c>
      <c r="AL98" s="954">
        <v>0</v>
      </c>
      <c r="AM98" s="954">
        <v>0</v>
      </c>
      <c r="AN98" s="954">
        <v>0</v>
      </c>
      <c r="AO98" s="954">
        <v>0</v>
      </c>
      <c r="AP98" s="956">
        <v>0</v>
      </c>
      <c r="AQ98" s="956">
        <v>0</v>
      </c>
      <c r="AR98" s="957">
        <v>0</v>
      </c>
    </row>
    <row r="99" spans="1:44" ht="30.6" hidden="1" customHeight="1" thickTop="1">
      <c r="A99" s="953">
        <v>23</v>
      </c>
      <c r="B99" s="954">
        <v>13.01</v>
      </c>
      <c r="C99" s="954">
        <v>13.02</v>
      </c>
      <c r="D99" s="954">
        <v>13.03</v>
      </c>
      <c r="E99" s="954">
        <v>13.04</v>
      </c>
      <c r="F99" s="954">
        <v>13.05</v>
      </c>
      <c r="G99" s="954">
        <v>13.06</v>
      </c>
      <c r="H99" s="954">
        <v>13.08</v>
      </c>
      <c r="I99" s="954">
        <v>13.1</v>
      </c>
      <c r="J99" s="954">
        <v>13.11</v>
      </c>
      <c r="K99" s="954">
        <v>13.13</v>
      </c>
      <c r="L99" s="954">
        <v>13.16</v>
      </c>
      <c r="M99" s="954">
        <v>13.18</v>
      </c>
      <c r="N99" s="954">
        <v>13.21</v>
      </c>
      <c r="O99" s="954">
        <v>13.23</v>
      </c>
      <c r="P99" s="954">
        <v>13.26</v>
      </c>
      <c r="Q99" s="954">
        <v>13.3</v>
      </c>
      <c r="R99" s="954">
        <v>13.33</v>
      </c>
      <c r="S99" s="954">
        <v>13.37</v>
      </c>
      <c r="T99" s="954">
        <v>13.41</v>
      </c>
      <c r="U99" s="954">
        <v>13.45</v>
      </c>
      <c r="V99" s="954">
        <v>13.49</v>
      </c>
      <c r="W99" s="954">
        <v>13.55</v>
      </c>
      <c r="X99" s="954">
        <v>13.6</v>
      </c>
      <c r="Y99" s="954">
        <v>0</v>
      </c>
      <c r="Z99" s="954">
        <v>0</v>
      </c>
      <c r="AA99" s="954">
        <v>0</v>
      </c>
      <c r="AB99" s="954">
        <v>0</v>
      </c>
      <c r="AC99" s="954">
        <v>0</v>
      </c>
      <c r="AD99" s="954">
        <v>0</v>
      </c>
      <c r="AE99" s="954">
        <v>0</v>
      </c>
      <c r="AF99" s="955">
        <v>0</v>
      </c>
      <c r="AG99" s="954">
        <v>0</v>
      </c>
      <c r="AH99" s="954">
        <v>0</v>
      </c>
      <c r="AI99" s="954">
        <v>0</v>
      </c>
      <c r="AJ99" s="954">
        <v>0</v>
      </c>
      <c r="AK99" s="954">
        <v>0</v>
      </c>
      <c r="AL99" s="954">
        <v>0</v>
      </c>
      <c r="AM99" s="954">
        <v>0</v>
      </c>
      <c r="AN99" s="954">
        <v>0</v>
      </c>
      <c r="AO99" s="954">
        <v>0</v>
      </c>
      <c r="AP99" s="956">
        <v>0</v>
      </c>
      <c r="AQ99" s="956">
        <v>0</v>
      </c>
      <c r="AR99" s="957">
        <v>0</v>
      </c>
    </row>
    <row r="100" spans="1:44" ht="30.6" hidden="1" customHeight="1" thickTop="1">
      <c r="A100" s="953">
        <v>24</v>
      </c>
      <c r="B100" s="954">
        <v>13.42</v>
      </c>
      <c r="C100" s="954">
        <v>13.42</v>
      </c>
      <c r="D100" s="954">
        <v>13.44</v>
      </c>
      <c r="E100" s="954">
        <v>13.45</v>
      </c>
      <c r="F100" s="954">
        <v>13.47</v>
      </c>
      <c r="G100" s="954">
        <v>13.48</v>
      </c>
      <c r="H100" s="954">
        <v>13.5</v>
      </c>
      <c r="I100" s="954">
        <v>13.52</v>
      </c>
      <c r="J100" s="954">
        <v>13.54</v>
      </c>
      <c r="K100" s="954">
        <v>13.56</v>
      </c>
      <c r="L100" s="954">
        <v>13.59</v>
      </c>
      <c r="M100" s="954">
        <v>13.61</v>
      </c>
      <c r="N100" s="954">
        <v>13.64</v>
      </c>
      <c r="O100" s="954">
        <v>13.67</v>
      </c>
      <c r="P100" s="954">
        <v>13.71</v>
      </c>
      <c r="Q100" s="954">
        <v>13.74</v>
      </c>
      <c r="R100" s="954">
        <v>13.78</v>
      </c>
      <c r="S100" s="954">
        <v>13.82</v>
      </c>
      <c r="T100" s="954">
        <v>13.87</v>
      </c>
      <c r="U100" s="954">
        <v>13.92</v>
      </c>
      <c r="V100" s="954">
        <v>13.98</v>
      </c>
      <c r="W100" s="954">
        <v>14.04</v>
      </c>
      <c r="X100" s="954">
        <v>0</v>
      </c>
      <c r="Y100" s="954">
        <v>0</v>
      </c>
      <c r="Z100" s="954">
        <v>0</v>
      </c>
      <c r="AA100" s="954">
        <v>0</v>
      </c>
      <c r="AB100" s="954">
        <v>0</v>
      </c>
      <c r="AC100" s="954">
        <v>0</v>
      </c>
      <c r="AD100" s="954">
        <v>0</v>
      </c>
      <c r="AE100" s="954">
        <v>0</v>
      </c>
      <c r="AF100" s="955">
        <v>0</v>
      </c>
      <c r="AG100" s="954">
        <v>0</v>
      </c>
      <c r="AH100" s="954">
        <v>0</v>
      </c>
      <c r="AI100" s="954">
        <v>0</v>
      </c>
      <c r="AJ100" s="954">
        <v>0</v>
      </c>
      <c r="AK100" s="954">
        <v>0</v>
      </c>
      <c r="AL100" s="954">
        <v>0</v>
      </c>
      <c r="AM100" s="954">
        <v>0</v>
      </c>
      <c r="AN100" s="954">
        <v>0</v>
      </c>
      <c r="AO100" s="954">
        <v>0</v>
      </c>
      <c r="AP100" s="956">
        <v>0</v>
      </c>
      <c r="AQ100" s="956">
        <v>0</v>
      </c>
      <c r="AR100" s="957">
        <v>0</v>
      </c>
    </row>
    <row r="101" spans="1:44" ht="30.6" hidden="1" customHeight="1" thickTop="1">
      <c r="A101" s="953">
        <v>25</v>
      </c>
      <c r="B101" s="954">
        <v>13.82</v>
      </c>
      <c r="C101" s="954">
        <v>13.83</v>
      </c>
      <c r="D101" s="954">
        <v>13.84</v>
      </c>
      <c r="E101" s="954">
        <v>13.85</v>
      </c>
      <c r="F101" s="954">
        <v>13.87</v>
      </c>
      <c r="G101" s="954">
        <v>13.89</v>
      </c>
      <c r="H101" s="954">
        <v>13.91</v>
      </c>
      <c r="I101" s="954">
        <v>13.93</v>
      </c>
      <c r="J101" s="954">
        <v>13.96</v>
      </c>
      <c r="K101" s="954">
        <v>13.98</v>
      </c>
      <c r="L101" s="954">
        <v>14.01</v>
      </c>
      <c r="M101" s="954">
        <v>14.04</v>
      </c>
      <c r="N101" s="954">
        <v>14.07</v>
      </c>
      <c r="O101" s="954">
        <v>14.11</v>
      </c>
      <c r="P101" s="954">
        <v>14.15</v>
      </c>
      <c r="Q101" s="954">
        <v>14.19</v>
      </c>
      <c r="R101" s="954">
        <v>14.23</v>
      </c>
      <c r="S101" s="954">
        <v>14.28</v>
      </c>
      <c r="T101" s="954">
        <v>14.33</v>
      </c>
      <c r="U101" s="954">
        <v>14.39</v>
      </c>
      <c r="V101" s="954">
        <v>14.45</v>
      </c>
      <c r="W101" s="954">
        <v>0</v>
      </c>
      <c r="X101" s="954">
        <v>0</v>
      </c>
      <c r="Y101" s="954">
        <v>0</v>
      </c>
      <c r="Z101" s="954">
        <v>0</v>
      </c>
      <c r="AA101" s="954">
        <v>0</v>
      </c>
      <c r="AB101" s="954">
        <v>0</v>
      </c>
      <c r="AC101" s="954">
        <v>0</v>
      </c>
      <c r="AD101" s="954">
        <v>0</v>
      </c>
      <c r="AE101" s="954">
        <v>0</v>
      </c>
      <c r="AF101" s="955">
        <v>0</v>
      </c>
      <c r="AG101" s="954">
        <v>0</v>
      </c>
      <c r="AH101" s="954">
        <v>0</v>
      </c>
      <c r="AI101" s="954">
        <v>0</v>
      </c>
      <c r="AJ101" s="954">
        <v>0</v>
      </c>
      <c r="AK101" s="954">
        <v>0</v>
      </c>
      <c r="AL101" s="954">
        <v>0</v>
      </c>
      <c r="AM101" s="954">
        <v>0</v>
      </c>
      <c r="AN101" s="954">
        <v>0</v>
      </c>
      <c r="AO101" s="954">
        <v>0</v>
      </c>
      <c r="AP101" s="956">
        <v>0</v>
      </c>
      <c r="AQ101" s="956">
        <v>0</v>
      </c>
      <c r="AR101" s="957">
        <v>0</v>
      </c>
    </row>
    <row r="102" spans="1:44" ht="30.6" hidden="1" customHeight="1" thickTop="1">
      <c r="A102" s="953">
        <v>26</v>
      </c>
      <c r="B102" s="954">
        <v>14.21</v>
      </c>
      <c r="C102" s="954">
        <v>14.22</v>
      </c>
      <c r="D102" s="954">
        <v>14.23</v>
      </c>
      <c r="E102" s="954">
        <v>14.25</v>
      </c>
      <c r="F102" s="954">
        <v>14.27</v>
      </c>
      <c r="G102" s="954">
        <v>14.29</v>
      </c>
      <c r="H102" s="954">
        <v>14.31</v>
      </c>
      <c r="I102" s="954">
        <v>14.34</v>
      </c>
      <c r="J102" s="954">
        <v>14.36</v>
      </c>
      <c r="K102" s="954">
        <v>14.39</v>
      </c>
      <c r="L102" s="954">
        <v>14.43</v>
      </c>
      <c r="M102" s="954">
        <v>14.45</v>
      </c>
      <c r="N102" s="954">
        <v>14.5</v>
      </c>
      <c r="O102" s="954">
        <v>14.54</v>
      </c>
      <c r="P102" s="954">
        <v>14.58</v>
      </c>
      <c r="Q102" s="954">
        <v>14.62</v>
      </c>
      <c r="R102" s="954">
        <v>14.68</v>
      </c>
      <c r="S102" s="954">
        <v>14.73</v>
      </c>
      <c r="T102" s="954">
        <v>14.79</v>
      </c>
      <c r="U102" s="954">
        <v>14.85</v>
      </c>
      <c r="V102" s="954">
        <v>0</v>
      </c>
      <c r="W102" s="954">
        <v>0</v>
      </c>
      <c r="X102" s="954">
        <v>0</v>
      </c>
      <c r="Y102" s="954">
        <v>0</v>
      </c>
      <c r="Z102" s="954">
        <v>0</v>
      </c>
      <c r="AA102" s="954">
        <v>0</v>
      </c>
      <c r="AB102" s="954">
        <v>0</v>
      </c>
      <c r="AC102" s="954">
        <v>0</v>
      </c>
      <c r="AD102" s="954">
        <v>0</v>
      </c>
      <c r="AE102" s="954">
        <v>0</v>
      </c>
      <c r="AF102" s="955">
        <v>0</v>
      </c>
      <c r="AG102" s="954">
        <v>0</v>
      </c>
      <c r="AH102" s="954">
        <v>0</v>
      </c>
      <c r="AI102" s="954">
        <v>0</v>
      </c>
      <c r="AJ102" s="954">
        <v>0</v>
      </c>
      <c r="AK102" s="954">
        <v>0</v>
      </c>
      <c r="AL102" s="954">
        <v>0</v>
      </c>
      <c r="AM102" s="954">
        <v>0</v>
      </c>
      <c r="AN102" s="954">
        <v>0</v>
      </c>
      <c r="AO102" s="954">
        <v>0</v>
      </c>
      <c r="AP102" s="956">
        <v>0</v>
      </c>
      <c r="AQ102" s="956">
        <v>0</v>
      </c>
      <c r="AR102" s="957">
        <v>0</v>
      </c>
    </row>
    <row r="103" spans="1:44" ht="30.6" hidden="1" customHeight="1" thickTop="1">
      <c r="A103" s="953">
        <v>27</v>
      </c>
      <c r="B103" s="954">
        <v>14.59</v>
      </c>
      <c r="C103" s="954">
        <v>14.6</v>
      </c>
      <c r="D103" s="954">
        <v>14.62</v>
      </c>
      <c r="E103" s="954">
        <v>14.64</v>
      </c>
      <c r="F103" s="954">
        <v>14.66</v>
      </c>
      <c r="G103" s="954">
        <v>14.69</v>
      </c>
      <c r="H103" s="954">
        <v>14.71</v>
      </c>
      <c r="I103" s="954">
        <v>14.73</v>
      </c>
      <c r="J103" s="954">
        <v>14.76</v>
      </c>
      <c r="K103" s="954">
        <v>14.8</v>
      </c>
      <c r="L103" s="954">
        <v>14.83</v>
      </c>
      <c r="M103" s="954">
        <v>14.87</v>
      </c>
      <c r="N103" s="954">
        <v>14.92</v>
      </c>
      <c r="O103" s="954">
        <v>14.96</v>
      </c>
      <c r="P103" s="954">
        <v>15.01</v>
      </c>
      <c r="Q103" s="954">
        <v>15.06</v>
      </c>
      <c r="R103" s="954">
        <v>15.11</v>
      </c>
      <c r="S103" s="954">
        <v>15.18</v>
      </c>
      <c r="T103" s="954">
        <v>15.24</v>
      </c>
      <c r="U103" s="954">
        <v>0</v>
      </c>
      <c r="V103" s="954">
        <v>0</v>
      </c>
      <c r="W103" s="954">
        <v>0</v>
      </c>
      <c r="X103" s="954">
        <v>0</v>
      </c>
      <c r="Y103" s="954">
        <v>0</v>
      </c>
      <c r="Z103" s="954">
        <v>0</v>
      </c>
      <c r="AA103" s="954">
        <v>0</v>
      </c>
      <c r="AB103" s="954">
        <v>0</v>
      </c>
      <c r="AC103" s="954">
        <v>0</v>
      </c>
      <c r="AD103" s="954">
        <v>0</v>
      </c>
      <c r="AE103" s="954">
        <v>0</v>
      </c>
      <c r="AF103" s="955">
        <v>0</v>
      </c>
      <c r="AG103" s="954">
        <v>0</v>
      </c>
      <c r="AH103" s="954">
        <v>0</v>
      </c>
      <c r="AI103" s="954">
        <v>0</v>
      </c>
      <c r="AJ103" s="954">
        <v>0</v>
      </c>
      <c r="AK103" s="954">
        <v>0</v>
      </c>
      <c r="AL103" s="954">
        <v>0</v>
      </c>
      <c r="AM103" s="954">
        <v>0</v>
      </c>
      <c r="AN103" s="954">
        <v>0</v>
      </c>
      <c r="AO103" s="954">
        <v>0</v>
      </c>
      <c r="AP103" s="956">
        <v>0</v>
      </c>
      <c r="AQ103" s="956">
        <v>0</v>
      </c>
      <c r="AR103" s="957">
        <v>0</v>
      </c>
    </row>
    <row r="104" spans="1:44" ht="30.6" hidden="1" customHeight="1" thickTop="1">
      <c r="A104" s="953">
        <v>28</v>
      </c>
      <c r="B104" s="954">
        <v>14.96</v>
      </c>
      <c r="C104" s="954">
        <v>14.98</v>
      </c>
      <c r="D104" s="954">
        <v>15</v>
      </c>
      <c r="E104" s="954">
        <v>15.02</v>
      </c>
      <c r="F104" s="954">
        <v>15.04</v>
      </c>
      <c r="G104" s="954">
        <v>15.07</v>
      </c>
      <c r="H104" s="954">
        <v>15.09</v>
      </c>
      <c r="I104" s="954">
        <v>15.13</v>
      </c>
      <c r="J104" s="954">
        <v>15.16</v>
      </c>
      <c r="K104" s="954">
        <v>15.2</v>
      </c>
      <c r="L104" s="954">
        <v>15.24</v>
      </c>
      <c r="M104" s="954">
        <v>15.28</v>
      </c>
      <c r="N104" s="954">
        <v>15.33</v>
      </c>
      <c r="O104" s="954">
        <v>15.38</v>
      </c>
      <c r="P104" s="954">
        <v>15.43</v>
      </c>
      <c r="Q104" s="954">
        <v>15.49</v>
      </c>
      <c r="R104" s="954">
        <v>15.55</v>
      </c>
      <c r="S104" s="954">
        <v>15.63</v>
      </c>
      <c r="T104" s="954">
        <v>0</v>
      </c>
      <c r="U104" s="954">
        <v>0</v>
      </c>
      <c r="V104" s="954">
        <v>0</v>
      </c>
      <c r="W104" s="954">
        <v>0</v>
      </c>
      <c r="X104" s="954">
        <v>0</v>
      </c>
      <c r="Y104" s="954">
        <v>0</v>
      </c>
      <c r="Z104" s="954">
        <v>0</v>
      </c>
      <c r="AA104" s="954">
        <v>0</v>
      </c>
      <c r="AB104" s="954">
        <v>0</v>
      </c>
      <c r="AC104" s="954">
        <v>0</v>
      </c>
      <c r="AD104" s="954">
        <v>0</v>
      </c>
      <c r="AE104" s="954">
        <v>0</v>
      </c>
      <c r="AF104" s="955">
        <v>0</v>
      </c>
      <c r="AG104" s="954">
        <v>0</v>
      </c>
      <c r="AH104" s="954">
        <v>0</v>
      </c>
      <c r="AI104" s="954">
        <v>0</v>
      </c>
      <c r="AJ104" s="954">
        <v>0</v>
      </c>
      <c r="AK104" s="954">
        <v>0</v>
      </c>
      <c r="AL104" s="954">
        <v>0</v>
      </c>
      <c r="AM104" s="954">
        <v>0</v>
      </c>
      <c r="AN104" s="954">
        <v>0</v>
      </c>
      <c r="AO104" s="954">
        <v>0</v>
      </c>
      <c r="AP104" s="956">
        <v>0</v>
      </c>
      <c r="AQ104" s="956">
        <v>0</v>
      </c>
      <c r="AR104" s="957">
        <v>0</v>
      </c>
    </row>
    <row r="105" spans="1:44" ht="30.6" hidden="1" customHeight="1" thickTop="1">
      <c r="A105" s="958">
        <v>29</v>
      </c>
      <c r="B105" s="959">
        <v>15.33</v>
      </c>
      <c r="C105" s="959">
        <v>15.35</v>
      </c>
      <c r="D105" s="959">
        <v>15.37</v>
      </c>
      <c r="E105" s="959">
        <v>15.39</v>
      </c>
      <c r="F105" s="959">
        <v>15.42</v>
      </c>
      <c r="G105" s="959">
        <v>15.45</v>
      </c>
      <c r="H105" s="959">
        <v>15.48</v>
      </c>
      <c r="I105" s="959">
        <v>15.52</v>
      </c>
      <c r="J105" s="959">
        <v>15.55</v>
      </c>
      <c r="K105" s="959">
        <v>15.59</v>
      </c>
      <c r="L105" s="959">
        <v>15.64</v>
      </c>
      <c r="M105" s="959">
        <v>15.69</v>
      </c>
      <c r="N105" s="959">
        <v>15.74</v>
      </c>
      <c r="O105" s="959">
        <v>15.79</v>
      </c>
      <c r="P105" s="959">
        <v>15.86</v>
      </c>
      <c r="Q105" s="959">
        <v>15.93</v>
      </c>
      <c r="R105" s="959">
        <v>15.99</v>
      </c>
      <c r="S105" s="959">
        <v>0</v>
      </c>
      <c r="T105" s="959">
        <v>0</v>
      </c>
      <c r="U105" s="959">
        <v>0</v>
      </c>
      <c r="V105" s="959">
        <v>0</v>
      </c>
      <c r="W105" s="959">
        <v>0</v>
      </c>
      <c r="X105" s="959">
        <v>0</v>
      </c>
      <c r="Y105" s="959">
        <v>0</v>
      </c>
      <c r="Z105" s="959">
        <v>0</v>
      </c>
      <c r="AA105" s="959">
        <v>0</v>
      </c>
      <c r="AB105" s="959">
        <v>0</v>
      </c>
      <c r="AC105" s="959">
        <v>0</v>
      </c>
      <c r="AD105" s="959">
        <v>0</v>
      </c>
      <c r="AE105" s="959">
        <v>0</v>
      </c>
      <c r="AF105" s="960">
        <v>0</v>
      </c>
      <c r="AG105" s="959">
        <v>0</v>
      </c>
      <c r="AH105" s="959">
        <v>0</v>
      </c>
      <c r="AI105" s="959">
        <v>0</v>
      </c>
      <c r="AJ105" s="959">
        <v>0</v>
      </c>
      <c r="AK105" s="959">
        <v>0</v>
      </c>
      <c r="AL105" s="959">
        <v>0</v>
      </c>
      <c r="AM105" s="959">
        <v>0</v>
      </c>
      <c r="AN105" s="959">
        <v>0</v>
      </c>
      <c r="AO105" s="959">
        <v>0</v>
      </c>
      <c r="AP105" s="961">
        <v>0</v>
      </c>
      <c r="AQ105" s="961">
        <v>0</v>
      </c>
      <c r="AR105" s="962">
        <v>0</v>
      </c>
    </row>
    <row r="106" spans="1:44" ht="30.6" hidden="1" customHeight="1" thickTop="1">
      <c r="A106" s="963">
        <v>30</v>
      </c>
      <c r="B106" s="964">
        <v>15.69</v>
      </c>
      <c r="C106" s="964">
        <v>15.71</v>
      </c>
      <c r="D106" s="964">
        <v>15.73</v>
      </c>
      <c r="E106" s="964">
        <v>15.76</v>
      </c>
      <c r="F106" s="964">
        <v>15.79</v>
      </c>
      <c r="G106" s="964">
        <v>15.82</v>
      </c>
      <c r="H106" s="964">
        <v>15.86</v>
      </c>
      <c r="I106" s="964">
        <v>15.9</v>
      </c>
      <c r="J106" s="964">
        <v>15.94</v>
      </c>
      <c r="K106" s="964">
        <v>15.99</v>
      </c>
      <c r="L106" s="964">
        <v>16.04</v>
      </c>
      <c r="M106" s="964">
        <v>16.09</v>
      </c>
      <c r="N106" s="964">
        <v>16.14</v>
      </c>
      <c r="O106" s="964">
        <v>16.21</v>
      </c>
      <c r="P106" s="964">
        <v>16.28</v>
      </c>
      <c r="Q106" s="964">
        <v>16.350000000000001</v>
      </c>
      <c r="R106" s="964">
        <v>0</v>
      </c>
      <c r="S106" s="964">
        <v>0</v>
      </c>
      <c r="T106" s="964">
        <v>0</v>
      </c>
      <c r="U106" s="964">
        <v>0</v>
      </c>
      <c r="V106" s="964">
        <v>0</v>
      </c>
      <c r="W106" s="964">
        <v>0</v>
      </c>
      <c r="X106" s="964">
        <v>0</v>
      </c>
      <c r="Y106" s="964">
        <v>0</v>
      </c>
      <c r="Z106" s="964">
        <v>0</v>
      </c>
      <c r="AA106" s="964">
        <v>0</v>
      </c>
      <c r="AB106" s="964">
        <v>0</v>
      </c>
      <c r="AC106" s="964">
        <v>0</v>
      </c>
      <c r="AD106" s="964">
        <v>0</v>
      </c>
      <c r="AE106" s="964">
        <v>0</v>
      </c>
      <c r="AF106" s="965">
        <v>0</v>
      </c>
      <c r="AG106" s="964">
        <v>0</v>
      </c>
      <c r="AH106" s="964">
        <v>0</v>
      </c>
      <c r="AI106" s="964">
        <v>0</v>
      </c>
      <c r="AJ106" s="964">
        <v>0</v>
      </c>
      <c r="AK106" s="964">
        <v>0</v>
      </c>
      <c r="AL106" s="964">
        <v>0</v>
      </c>
      <c r="AM106" s="964">
        <v>0</v>
      </c>
      <c r="AN106" s="964">
        <v>0</v>
      </c>
      <c r="AO106" s="964">
        <v>0</v>
      </c>
      <c r="AP106" s="966">
        <v>0</v>
      </c>
      <c r="AQ106" s="966">
        <v>0</v>
      </c>
      <c r="AR106" s="967">
        <v>0</v>
      </c>
    </row>
    <row r="107" spans="1:44" ht="30.6" hidden="1" customHeight="1" thickTop="1">
      <c r="A107" s="968">
        <v>31</v>
      </c>
      <c r="B107" s="1883"/>
      <c r="C107" s="1883"/>
      <c r="D107" s="1883"/>
      <c r="E107" s="1883"/>
      <c r="F107" s="1883"/>
      <c r="G107" s="1883"/>
      <c r="H107" s="1883"/>
      <c r="I107" s="1883"/>
      <c r="J107" s="1883"/>
      <c r="K107" s="1883"/>
      <c r="L107" s="1883"/>
      <c r="M107" s="1883"/>
      <c r="N107" s="1883"/>
      <c r="O107" s="1883"/>
      <c r="P107" s="1883"/>
      <c r="Q107" s="1883"/>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row>
    <row r="108" spans="1:44" ht="30.6" hidden="1" customHeight="1" thickTop="1">
      <c r="A108" s="929" t="s">
        <v>485</v>
      </c>
      <c r="B108" s="1884" t="s">
        <v>491</v>
      </c>
      <c r="C108" s="1884"/>
      <c r="D108" s="1884"/>
      <c r="E108" s="1884"/>
      <c r="F108" s="1884"/>
      <c r="G108" s="1884"/>
      <c r="H108" s="1884"/>
      <c r="I108" s="1884"/>
      <c r="J108" s="1884"/>
      <c r="K108" s="1884"/>
      <c r="L108" s="1884"/>
      <c r="M108" s="1884"/>
      <c r="N108" s="1884"/>
      <c r="O108" s="1884"/>
      <c r="P108" s="1884"/>
      <c r="Q108" s="1884"/>
      <c r="R108" s="1884"/>
      <c r="S108" s="1884"/>
      <c r="T108" s="1884"/>
      <c r="U108" s="1884"/>
      <c r="V108" s="1884"/>
      <c r="W108" s="1884"/>
      <c r="X108" s="1884"/>
      <c r="Y108" s="1884"/>
      <c r="Z108" s="1884"/>
      <c r="AA108" s="1884"/>
      <c r="AB108" s="1884"/>
      <c r="AC108" s="1884"/>
      <c r="AD108" s="1884"/>
      <c r="AE108" s="1884"/>
      <c r="AF108" s="1884"/>
      <c r="AG108" s="1884"/>
      <c r="AH108" s="1884"/>
      <c r="AI108" s="1884"/>
      <c r="AJ108" s="1884"/>
      <c r="AK108" s="1884"/>
      <c r="AL108" s="1884"/>
      <c r="AM108" s="1884"/>
      <c r="AN108" s="1884"/>
      <c r="AO108" s="1884"/>
      <c r="AP108" s="1884"/>
      <c r="AQ108" s="1884"/>
      <c r="AR108" s="1884"/>
    </row>
    <row r="109" spans="1:44" ht="30.6" hidden="1" customHeight="1" thickTop="1">
      <c r="B109" s="1885" t="s">
        <v>486</v>
      </c>
      <c r="C109" s="1885"/>
      <c r="D109" s="1885"/>
      <c r="E109" s="1885"/>
      <c r="F109" s="1885"/>
      <c r="G109" s="1885"/>
      <c r="H109" s="1885"/>
      <c r="I109" s="1885"/>
      <c r="J109" s="1885"/>
      <c r="K109" s="1885"/>
      <c r="L109" s="1885"/>
      <c r="M109" s="1885"/>
      <c r="N109" s="1885"/>
      <c r="O109" s="1885"/>
      <c r="P109" s="1885"/>
      <c r="Q109" s="1885"/>
      <c r="R109" s="1885"/>
      <c r="S109" s="1885"/>
      <c r="T109" s="1885"/>
      <c r="U109" s="1885"/>
      <c r="V109" s="1885"/>
      <c r="W109" s="1885"/>
      <c r="X109" s="1885"/>
      <c r="Y109" s="1885"/>
      <c r="Z109" s="1885"/>
      <c r="AA109" s="1885"/>
      <c r="AB109" s="1885"/>
      <c r="AC109" s="1885"/>
      <c r="AD109" s="1885"/>
      <c r="AE109" s="1885"/>
      <c r="AF109" s="1885"/>
      <c r="AG109" s="1885"/>
      <c r="AH109" s="1885"/>
      <c r="AI109" s="1885"/>
      <c r="AJ109" s="1885"/>
      <c r="AK109" s="1885"/>
      <c r="AL109" s="1885"/>
      <c r="AM109" s="1885"/>
      <c r="AN109" s="1885"/>
      <c r="AO109" s="1885"/>
      <c r="AP109" s="1885"/>
      <c r="AQ109" s="1885"/>
      <c r="AR109" s="1885"/>
    </row>
    <row r="110" spans="1:44" ht="30.6" hidden="1" customHeight="1" thickTop="1">
      <c r="A110" s="969" t="s">
        <v>126</v>
      </c>
      <c r="B110" s="1886" t="s">
        <v>484</v>
      </c>
      <c r="C110" s="1886"/>
      <c r="D110" s="1886"/>
      <c r="E110" s="1886"/>
      <c r="F110" s="1886"/>
      <c r="G110" s="1886"/>
      <c r="H110" s="1886"/>
      <c r="I110" s="1886"/>
      <c r="J110" s="1886"/>
      <c r="K110" s="1886"/>
      <c r="L110" s="1886"/>
      <c r="M110" s="1886"/>
      <c r="N110" s="1886"/>
      <c r="O110" s="1886"/>
      <c r="P110" s="1886"/>
      <c r="Q110" s="1886"/>
      <c r="R110" s="1886"/>
      <c r="S110" s="1886"/>
      <c r="T110" s="1886"/>
      <c r="U110" s="1886"/>
      <c r="V110" s="1886"/>
      <c r="W110" s="1886"/>
      <c r="X110" s="1886"/>
      <c r="Y110" s="1886"/>
      <c r="Z110" s="1886"/>
      <c r="AA110" s="1886"/>
      <c r="AB110" s="1886"/>
      <c r="AC110" s="1886"/>
      <c r="AD110" s="1886"/>
      <c r="AE110" s="1886"/>
      <c r="AF110" s="1886"/>
      <c r="AG110" s="1886"/>
      <c r="AH110" s="1886"/>
      <c r="AI110" s="1886"/>
      <c r="AJ110" s="1886"/>
      <c r="AK110" s="1886"/>
      <c r="AL110" s="1886"/>
      <c r="AM110" s="1886"/>
      <c r="AN110" s="1886"/>
      <c r="AO110" s="1886"/>
      <c r="AP110" s="1886"/>
      <c r="AQ110" s="1886"/>
      <c r="AR110" s="1886"/>
    </row>
    <row r="111" spans="1:44" ht="30.6" hidden="1" customHeight="1" thickTop="1">
      <c r="A111" s="970"/>
      <c r="B111" s="945">
        <v>20</v>
      </c>
      <c r="C111" s="945">
        <v>21</v>
      </c>
      <c r="D111" s="945">
        <v>22</v>
      </c>
      <c r="E111" s="945">
        <v>23</v>
      </c>
      <c r="F111" s="945">
        <v>24</v>
      </c>
      <c r="G111" s="945">
        <v>25</v>
      </c>
      <c r="H111" s="945">
        <v>26</v>
      </c>
      <c r="I111" s="945">
        <v>27</v>
      </c>
      <c r="J111" s="945">
        <v>28</v>
      </c>
      <c r="K111" s="945">
        <v>29</v>
      </c>
      <c r="L111" s="945">
        <v>30</v>
      </c>
      <c r="M111" s="945">
        <v>31</v>
      </c>
      <c r="N111" s="945">
        <v>32</v>
      </c>
      <c r="O111" s="945">
        <v>33</v>
      </c>
      <c r="P111" s="945">
        <v>34</v>
      </c>
      <c r="Q111" s="945">
        <v>35</v>
      </c>
      <c r="R111" s="945">
        <v>36</v>
      </c>
      <c r="S111" s="945">
        <v>37</v>
      </c>
      <c r="T111" s="945">
        <v>38</v>
      </c>
      <c r="U111" s="945">
        <v>39</v>
      </c>
      <c r="V111" s="945">
        <v>40</v>
      </c>
      <c r="W111" s="945">
        <v>41</v>
      </c>
      <c r="X111" s="945">
        <v>42</v>
      </c>
      <c r="Y111" s="945">
        <v>43</v>
      </c>
      <c r="Z111" s="945">
        <v>44</v>
      </c>
      <c r="AA111" s="945">
        <v>45</v>
      </c>
      <c r="AB111" s="945">
        <v>46</v>
      </c>
      <c r="AC111" s="945">
        <v>47</v>
      </c>
      <c r="AD111" s="945">
        <v>48</v>
      </c>
      <c r="AE111" s="945">
        <v>49</v>
      </c>
      <c r="AF111" s="945">
        <v>50</v>
      </c>
      <c r="AG111" s="945">
        <v>51</v>
      </c>
      <c r="AH111" s="945">
        <v>52</v>
      </c>
      <c r="AI111" s="945">
        <v>53</v>
      </c>
      <c r="AJ111" s="945">
        <v>54</v>
      </c>
      <c r="AK111" s="945">
        <v>55</v>
      </c>
      <c r="AL111" s="945">
        <v>56</v>
      </c>
      <c r="AM111" s="945">
        <v>57</v>
      </c>
      <c r="AN111" s="945">
        <v>58</v>
      </c>
      <c r="AO111" s="945">
        <v>59</v>
      </c>
      <c r="AP111" s="946">
        <v>60</v>
      </c>
      <c r="AQ111" s="946">
        <v>61</v>
      </c>
      <c r="AR111" s="947">
        <v>62</v>
      </c>
    </row>
    <row r="112" spans="1:44" ht="30.6" hidden="1" customHeight="1" thickTop="1">
      <c r="A112" s="948">
        <v>1</v>
      </c>
      <c r="B112" s="949">
        <v>0.56000000000000005</v>
      </c>
      <c r="C112" s="949">
        <v>0.56000000000000005</v>
      </c>
      <c r="D112" s="949">
        <v>0.56000000000000005</v>
      </c>
      <c r="E112" s="949">
        <v>0.56000000000000005</v>
      </c>
      <c r="F112" s="949">
        <v>0.56000000000000005</v>
      </c>
      <c r="G112" s="949">
        <v>0.56000000000000005</v>
      </c>
      <c r="H112" s="949">
        <v>0.56000000000000005</v>
      </c>
      <c r="I112" s="949">
        <v>0.56000000000000005</v>
      </c>
      <c r="J112" s="949">
        <v>0.56000000000000005</v>
      </c>
      <c r="K112" s="949">
        <v>0.56000000000000005</v>
      </c>
      <c r="L112" s="949">
        <v>0.56000000000000005</v>
      </c>
      <c r="M112" s="949">
        <v>0.56000000000000005</v>
      </c>
      <c r="N112" s="949">
        <v>0.56000000000000005</v>
      </c>
      <c r="O112" s="949">
        <v>0.56000000000000005</v>
      </c>
      <c r="P112" s="949">
        <v>0.56000000000000005</v>
      </c>
      <c r="Q112" s="949">
        <v>0.56000000000000005</v>
      </c>
      <c r="R112" s="949">
        <v>0.56000000000000005</v>
      </c>
      <c r="S112" s="949">
        <v>0.56000000000000005</v>
      </c>
      <c r="T112" s="949">
        <v>0.56999999999999995</v>
      </c>
      <c r="U112" s="949">
        <v>0.56000000000000005</v>
      </c>
      <c r="V112" s="949">
        <v>0.56000000000000005</v>
      </c>
      <c r="W112" s="949">
        <v>0.56000000000000005</v>
      </c>
      <c r="X112" s="949">
        <v>0.56000000000000005</v>
      </c>
      <c r="Y112" s="949">
        <v>0.56000000000000005</v>
      </c>
      <c r="Z112" s="949">
        <v>0.56000000000000005</v>
      </c>
      <c r="AA112" s="949">
        <v>0.56000000000000005</v>
      </c>
      <c r="AB112" s="949">
        <v>0.56000000000000005</v>
      </c>
      <c r="AC112" s="949">
        <v>0.56000000000000005</v>
      </c>
      <c r="AD112" s="949">
        <v>0.56000000000000005</v>
      </c>
      <c r="AE112" s="949">
        <v>0.56000000000000005</v>
      </c>
      <c r="AF112" s="950">
        <v>0.56000000000000005</v>
      </c>
      <c r="AG112" s="949">
        <v>0.56000000000000005</v>
      </c>
      <c r="AH112" s="949">
        <v>0.56999999999999995</v>
      </c>
      <c r="AI112" s="949">
        <v>0.56000000000000005</v>
      </c>
      <c r="AJ112" s="949">
        <v>0.56000000000000005</v>
      </c>
      <c r="AK112" s="949">
        <v>0.56999999999999995</v>
      </c>
      <c r="AL112" s="949">
        <v>0.56999999999999995</v>
      </c>
      <c r="AM112" s="949">
        <v>0.56999999999999995</v>
      </c>
      <c r="AN112" s="949">
        <v>0.56999999999999995</v>
      </c>
      <c r="AO112" s="949">
        <v>0.56999999999999995</v>
      </c>
      <c r="AP112" s="951">
        <v>0.56999999999999995</v>
      </c>
      <c r="AQ112" s="951">
        <v>0.56999999999999995</v>
      </c>
      <c r="AR112" s="952">
        <v>0.56999999999999995</v>
      </c>
    </row>
    <row r="113" spans="1:44" ht="30.6" hidden="1" customHeight="1" thickTop="1">
      <c r="A113" s="953">
        <v>2</v>
      </c>
      <c r="B113" s="954">
        <v>1.1100000000000001</v>
      </c>
      <c r="C113" s="954">
        <v>1.1100000000000001</v>
      </c>
      <c r="D113" s="954">
        <v>1.1100000000000001</v>
      </c>
      <c r="E113" s="954">
        <v>1.1100000000000001</v>
      </c>
      <c r="F113" s="954">
        <v>1.1100000000000001</v>
      </c>
      <c r="G113" s="954">
        <v>1.1100000000000001</v>
      </c>
      <c r="H113" s="954">
        <v>1.1100000000000001</v>
      </c>
      <c r="I113" s="954">
        <v>1.1100000000000001</v>
      </c>
      <c r="J113" s="954">
        <v>1.1100000000000001</v>
      </c>
      <c r="K113" s="954">
        <v>1.1100000000000001</v>
      </c>
      <c r="L113" s="954">
        <v>1.1100000000000001</v>
      </c>
      <c r="M113" s="954">
        <v>1.1100000000000001</v>
      </c>
      <c r="N113" s="954">
        <v>1.1100000000000001</v>
      </c>
      <c r="O113" s="954">
        <v>1.1100000000000001</v>
      </c>
      <c r="P113" s="954">
        <v>1.1100000000000001</v>
      </c>
      <c r="Q113" s="954">
        <v>1.1100000000000001</v>
      </c>
      <c r="R113" s="954">
        <v>1.1100000000000001</v>
      </c>
      <c r="S113" s="954">
        <v>1.1100000000000001</v>
      </c>
      <c r="T113" s="954">
        <v>1.1100000000000001</v>
      </c>
      <c r="U113" s="954">
        <v>1.1100000000000001</v>
      </c>
      <c r="V113" s="954">
        <v>1.1100000000000001</v>
      </c>
      <c r="W113" s="954">
        <v>1.1100000000000001</v>
      </c>
      <c r="X113" s="954">
        <v>1.1100000000000001</v>
      </c>
      <c r="Y113" s="954">
        <v>1.1100000000000001</v>
      </c>
      <c r="Z113" s="954">
        <v>1.1100000000000001</v>
      </c>
      <c r="AA113" s="954">
        <v>1.1100000000000001</v>
      </c>
      <c r="AB113" s="954">
        <v>1.1100000000000001</v>
      </c>
      <c r="AC113" s="954">
        <v>1.1100000000000001</v>
      </c>
      <c r="AD113" s="954">
        <v>1.1100000000000001</v>
      </c>
      <c r="AE113" s="954">
        <v>1.1100000000000001</v>
      </c>
      <c r="AF113" s="955">
        <v>1.1100000000000001</v>
      </c>
      <c r="AG113" s="954">
        <v>1.1100000000000001</v>
      </c>
      <c r="AH113" s="954">
        <v>1.1100000000000001</v>
      </c>
      <c r="AI113" s="954">
        <v>1.1100000000000001</v>
      </c>
      <c r="AJ113" s="954">
        <v>1.1200000000000001</v>
      </c>
      <c r="AK113" s="954">
        <v>1.1100000000000001</v>
      </c>
      <c r="AL113" s="954">
        <v>1.1100000000000001</v>
      </c>
      <c r="AM113" s="954">
        <v>1.1200000000000001</v>
      </c>
      <c r="AN113" s="954">
        <v>1.1200000000000001</v>
      </c>
      <c r="AO113" s="954">
        <v>1.1200000000000001</v>
      </c>
      <c r="AP113" s="956">
        <v>1.1200000000000001</v>
      </c>
      <c r="AQ113" s="956">
        <v>1.1200000000000001</v>
      </c>
      <c r="AR113" s="957">
        <v>1.1200000000000001</v>
      </c>
    </row>
    <row r="114" spans="1:44" ht="30.6" hidden="1" customHeight="1" thickTop="1">
      <c r="A114" s="953">
        <v>3</v>
      </c>
      <c r="B114" s="954">
        <v>1.64</v>
      </c>
      <c r="C114" s="954">
        <v>1.64</v>
      </c>
      <c r="D114" s="954">
        <v>1.64</v>
      </c>
      <c r="E114" s="954">
        <v>1.64</v>
      </c>
      <c r="F114" s="954">
        <v>1.64</v>
      </c>
      <c r="G114" s="954">
        <v>1.64</v>
      </c>
      <c r="H114" s="954">
        <v>1.64</v>
      </c>
      <c r="I114" s="954">
        <v>1.64</v>
      </c>
      <c r="J114" s="954">
        <v>1.64</v>
      </c>
      <c r="K114" s="954">
        <v>1.64</v>
      </c>
      <c r="L114" s="954">
        <v>1.64</v>
      </c>
      <c r="M114" s="954">
        <v>1.64</v>
      </c>
      <c r="N114" s="954">
        <v>1.64</v>
      </c>
      <c r="O114" s="954">
        <v>1.64</v>
      </c>
      <c r="P114" s="954">
        <v>1.64</v>
      </c>
      <c r="Q114" s="954">
        <v>1.65</v>
      </c>
      <c r="R114" s="954">
        <v>1.65</v>
      </c>
      <c r="S114" s="954">
        <v>1.65</v>
      </c>
      <c r="T114" s="954">
        <v>1.64</v>
      </c>
      <c r="U114" s="954">
        <v>1.64</v>
      </c>
      <c r="V114" s="954">
        <v>1.64</v>
      </c>
      <c r="W114" s="954">
        <v>1.64</v>
      </c>
      <c r="X114" s="954">
        <v>1.64</v>
      </c>
      <c r="Y114" s="954">
        <v>1.65</v>
      </c>
      <c r="Z114" s="954">
        <v>1.65</v>
      </c>
      <c r="AA114" s="954">
        <v>1.65</v>
      </c>
      <c r="AB114" s="954">
        <v>1.65</v>
      </c>
      <c r="AC114" s="954">
        <v>1.65</v>
      </c>
      <c r="AD114" s="954">
        <v>1.65</v>
      </c>
      <c r="AE114" s="954">
        <v>1.65</v>
      </c>
      <c r="AF114" s="955">
        <v>1.65</v>
      </c>
      <c r="AG114" s="954">
        <v>1.65</v>
      </c>
      <c r="AH114" s="954">
        <v>1.65</v>
      </c>
      <c r="AI114" s="954">
        <v>1.65</v>
      </c>
      <c r="AJ114" s="954">
        <v>1.65</v>
      </c>
      <c r="AK114" s="954">
        <v>1.66</v>
      </c>
      <c r="AL114" s="954">
        <v>1.66</v>
      </c>
      <c r="AM114" s="954">
        <v>1.66</v>
      </c>
      <c r="AN114" s="954">
        <v>1.66</v>
      </c>
      <c r="AO114" s="954">
        <v>1.66</v>
      </c>
      <c r="AP114" s="956">
        <v>1.66</v>
      </c>
      <c r="AQ114" s="956">
        <v>1.67</v>
      </c>
      <c r="AR114" s="957">
        <v>1.67</v>
      </c>
    </row>
    <row r="115" spans="1:44" ht="30.6" hidden="1" customHeight="1" thickTop="1">
      <c r="A115" s="953">
        <v>4</v>
      </c>
      <c r="B115" s="954">
        <v>2.15</v>
      </c>
      <c r="C115" s="954">
        <v>2.15</v>
      </c>
      <c r="D115" s="954">
        <v>2.15</v>
      </c>
      <c r="E115" s="954">
        <v>2.15</v>
      </c>
      <c r="F115" s="954">
        <v>2.16</v>
      </c>
      <c r="G115" s="954">
        <v>2.16</v>
      </c>
      <c r="H115" s="954">
        <v>2.16</v>
      </c>
      <c r="I115" s="954">
        <v>2.16</v>
      </c>
      <c r="J115" s="954">
        <v>2.16</v>
      </c>
      <c r="K115" s="954">
        <v>2.16</v>
      </c>
      <c r="L115" s="954">
        <v>2.16</v>
      </c>
      <c r="M115" s="954">
        <v>2.16</v>
      </c>
      <c r="N115" s="954">
        <v>2.16</v>
      </c>
      <c r="O115" s="954">
        <v>2.16</v>
      </c>
      <c r="P115" s="954">
        <v>2.16</v>
      </c>
      <c r="Q115" s="954">
        <v>2.16</v>
      </c>
      <c r="R115" s="954">
        <v>2.16</v>
      </c>
      <c r="S115" s="954">
        <v>2.16</v>
      </c>
      <c r="T115" s="954">
        <v>2.16</v>
      </c>
      <c r="U115" s="954">
        <v>2.16</v>
      </c>
      <c r="V115" s="954">
        <v>2.16</v>
      </c>
      <c r="W115" s="954">
        <v>2.16</v>
      </c>
      <c r="X115" s="954">
        <v>2.16</v>
      </c>
      <c r="Y115" s="954">
        <v>2.16</v>
      </c>
      <c r="Z115" s="954">
        <v>2.16</v>
      </c>
      <c r="AA115" s="954">
        <v>2.16</v>
      </c>
      <c r="AB115" s="954">
        <v>2.16</v>
      </c>
      <c r="AC115" s="954">
        <v>2.16</v>
      </c>
      <c r="AD115" s="954">
        <v>2.16</v>
      </c>
      <c r="AE115" s="954">
        <v>2.17</v>
      </c>
      <c r="AF115" s="955">
        <v>2.17</v>
      </c>
      <c r="AG115" s="954">
        <v>2.17</v>
      </c>
      <c r="AH115" s="954">
        <v>2.17</v>
      </c>
      <c r="AI115" s="954">
        <v>2.17</v>
      </c>
      <c r="AJ115" s="954">
        <v>2.17</v>
      </c>
      <c r="AK115" s="954">
        <v>2.17</v>
      </c>
      <c r="AL115" s="954">
        <v>2.17</v>
      </c>
      <c r="AM115" s="954">
        <v>2.17</v>
      </c>
      <c r="AN115" s="954">
        <v>2.1800000000000002</v>
      </c>
      <c r="AO115" s="954">
        <v>2.17</v>
      </c>
      <c r="AP115" s="956">
        <v>2.17</v>
      </c>
      <c r="AQ115" s="956">
        <v>2.1800000000000002</v>
      </c>
      <c r="AR115" s="957">
        <v>0</v>
      </c>
    </row>
    <row r="116" spans="1:44" ht="30.6" hidden="1" customHeight="1" thickTop="1">
      <c r="A116" s="953">
        <v>5</v>
      </c>
      <c r="B116" s="954">
        <v>2.66</v>
      </c>
      <c r="C116" s="954">
        <v>2.66</v>
      </c>
      <c r="D116" s="954">
        <v>2.66</v>
      </c>
      <c r="E116" s="954">
        <v>2.66</v>
      </c>
      <c r="F116" s="954">
        <v>2.66</v>
      </c>
      <c r="G116" s="954">
        <v>2.66</v>
      </c>
      <c r="H116" s="954">
        <v>2.66</v>
      </c>
      <c r="I116" s="954">
        <v>2.66</v>
      </c>
      <c r="J116" s="954">
        <v>2.66</v>
      </c>
      <c r="K116" s="954">
        <v>2.66</v>
      </c>
      <c r="L116" s="954">
        <v>2.66</v>
      </c>
      <c r="M116" s="954">
        <v>2.66</v>
      </c>
      <c r="N116" s="954">
        <v>2.66</v>
      </c>
      <c r="O116" s="954">
        <v>2.66</v>
      </c>
      <c r="P116" s="954">
        <v>2.66</v>
      </c>
      <c r="Q116" s="954">
        <v>2.67</v>
      </c>
      <c r="R116" s="954">
        <v>2.66</v>
      </c>
      <c r="S116" s="954">
        <v>2.66</v>
      </c>
      <c r="T116" s="954">
        <v>2.67</v>
      </c>
      <c r="U116" s="954">
        <v>2.66</v>
      </c>
      <c r="V116" s="954">
        <v>2.66</v>
      </c>
      <c r="W116" s="954">
        <v>2.67</v>
      </c>
      <c r="X116" s="954">
        <v>2.67</v>
      </c>
      <c r="Y116" s="954">
        <v>2.67</v>
      </c>
      <c r="Z116" s="954">
        <v>2.67</v>
      </c>
      <c r="AA116" s="954">
        <v>2.67</v>
      </c>
      <c r="AB116" s="954">
        <v>2.67</v>
      </c>
      <c r="AC116" s="954">
        <v>2.67</v>
      </c>
      <c r="AD116" s="954">
        <v>2.67</v>
      </c>
      <c r="AE116" s="954">
        <v>2.67</v>
      </c>
      <c r="AF116" s="955">
        <v>2.68</v>
      </c>
      <c r="AG116" s="954">
        <v>2.68</v>
      </c>
      <c r="AH116" s="954">
        <v>2.68</v>
      </c>
      <c r="AI116" s="954">
        <v>2.67</v>
      </c>
      <c r="AJ116" s="954">
        <v>2.68</v>
      </c>
      <c r="AK116" s="954">
        <v>2.68</v>
      </c>
      <c r="AL116" s="954">
        <v>2.68</v>
      </c>
      <c r="AM116" s="954">
        <v>2.68</v>
      </c>
      <c r="AN116" s="954">
        <v>2.68</v>
      </c>
      <c r="AO116" s="954">
        <v>2.69</v>
      </c>
      <c r="AP116" s="956">
        <v>2.68</v>
      </c>
      <c r="AQ116" s="956">
        <v>0</v>
      </c>
      <c r="AR116" s="957">
        <v>0</v>
      </c>
    </row>
    <row r="117" spans="1:44" ht="30.6" hidden="1" customHeight="1" thickTop="1">
      <c r="A117" s="953">
        <v>6</v>
      </c>
      <c r="B117" s="954">
        <v>3.15</v>
      </c>
      <c r="C117" s="954">
        <v>3.15</v>
      </c>
      <c r="D117" s="954">
        <v>3.15</v>
      </c>
      <c r="E117" s="954">
        <v>3.15</v>
      </c>
      <c r="F117" s="954">
        <v>3.15</v>
      </c>
      <c r="G117" s="954">
        <v>3.15</v>
      </c>
      <c r="H117" s="954">
        <v>3.15</v>
      </c>
      <c r="I117" s="954">
        <v>3.15</v>
      </c>
      <c r="J117" s="954">
        <v>3.15</v>
      </c>
      <c r="K117" s="954">
        <v>3.15</v>
      </c>
      <c r="L117" s="954">
        <v>3.15</v>
      </c>
      <c r="M117" s="954">
        <v>3.15</v>
      </c>
      <c r="N117" s="954">
        <v>3.15</v>
      </c>
      <c r="O117" s="954">
        <v>3.15</v>
      </c>
      <c r="P117" s="954">
        <v>3.15</v>
      </c>
      <c r="Q117" s="954">
        <v>3.15</v>
      </c>
      <c r="R117" s="954">
        <v>3.15</v>
      </c>
      <c r="S117" s="954">
        <v>3.16</v>
      </c>
      <c r="T117" s="954">
        <v>3.15</v>
      </c>
      <c r="U117" s="954">
        <v>3.15</v>
      </c>
      <c r="V117" s="954">
        <v>3.16</v>
      </c>
      <c r="W117" s="954">
        <v>3.16</v>
      </c>
      <c r="X117" s="954">
        <v>3.16</v>
      </c>
      <c r="Y117" s="954">
        <v>3.16</v>
      </c>
      <c r="Z117" s="954">
        <v>3.16</v>
      </c>
      <c r="AA117" s="954">
        <v>3.16</v>
      </c>
      <c r="AB117" s="954">
        <v>3.16</v>
      </c>
      <c r="AC117" s="954">
        <v>3.16</v>
      </c>
      <c r="AD117" s="954">
        <v>3.17</v>
      </c>
      <c r="AE117" s="954">
        <v>3.17</v>
      </c>
      <c r="AF117" s="955">
        <v>3.17</v>
      </c>
      <c r="AG117" s="954">
        <v>3.17</v>
      </c>
      <c r="AH117" s="954">
        <v>3.17</v>
      </c>
      <c r="AI117" s="954">
        <v>3.17</v>
      </c>
      <c r="AJ117" s="954">
        <v>3.17</v>
      </c>
      <c r="AK117" s="954">
        <v>3.17</v>
      </c>
      <c r="AL117" s="954">
        <v>3.18</v>
      </c>
      <c r="AM117" s="954">
        <v>3.17</v>
      </c>
      <c r="AN117" s="954">
        <v>3.18</v>
      </c>
      <c r="AO117" s="954">
        <v>3.18</v>
      </c>
      <c r="AP117" s="956">
        <v>0</v>
      </c>
      <c r="AQ117" s="956">
        <v>0</v>
      </c>
      <c r="AR117" s="957">
        <v>0</v>
      </c>
    </row>
    <row r="118" spans="1:44" ht="30.6" hidden="1" customHeight="1" thickTop="1">
      <c r="A118" s="953">
        <v>7</v>
      </c>
      <c r="B118" s="954">
        <v>3.62</v>
      </c>
      <c r="C118" s="954">
        <v>3.62</v>
      </c>
      <c r="D118" s="954">
        <v>3.62</v>
      </c>
      <c r="E118" s="954">
        <v>3.63</v>
      </c>
      <c r="F118" s="954">
        <v>3.63</v>
      </c>
      <c r="G118" s="954">
        <v>3.63</v>
      </c>
      <c r="H118" s="954">
        <v>3.63</v>
      </c>
      <c r="I118" s="954">
        <v>3.63</v>
      </c>
      <c r="J118" s="954">
        <v>3.63</v>
      </c>
      <c r="K118" s="954">
        <v>3.62</v>
      </c>
      <c r="L118" s="954">
        <v>3.63</v>
      </c>
      <c r="M118" s="954">
        <v>3.63</v>
      </c>
      <c r="N118" s="954">
        <v>3.63</v>
      </c>
      <c r="O118" s="954">
        <v>3.63</v>
      </c>
      <c r="P118" s="954">
        <v>3.63</v>
      </c>
      <c r="Q118" s="954">
        <v>3.63</v>
      </c>
      <c r="R118" s="954">
        <v>3.63</v>
      </c>
      <c r="S118" s="954">
        <v>3.63</v>
      </c>
      <c r="T118" s="954">
        <v>3.63</v>
      </c>
      <c r="U118" s="954">
        <v>3.63</v>
      </c>
      <c r="V118" s="954">
        <v>3.63</v>
      </c>
      <c r="W118" s="954">
        <v>3.63</v>
      </c>
      <c r="X118" s="954">
        <v>3.64</v>
      </c>
      <c r="Y118" s="954">
        <v>3.64</v>
      </c>
      <c r="Z118" s="954">
        <v>3.64</v>
      </c>
      <c r="AA118" s="954">
        <v>3.64</v>
      </c>
      <c r="AB118" s="954">
        <v>3.63</v>
      </c>
      <c r="AC118" s="954">
        <v>3.64</v>
      </c>
      <c r="AD118" s="954">
        <v>3.64</v>
      </c>
      <c r="AE118" s="954">
        <v>3.64</v>
      </c>
      <c r="AF118" s="955">
        <v>3.64</v>
      </c>
      <c r="AG118" s="954">
        <v>3.64</v>
      </c>
      <c r="AH118" s="954">
        <v>3.65</v>
      </c>
      <c r="AI118" s="954">
        <v>3.64</v>
      </c>
      <c r="AJ118" s="954">
        <v>3.65</v>
      </c>
      <c r="AK118" s="954">
        <v>3.65</v>
      </c>
      <c r="AL118" s="954">
        <v>3.65</v>
      </c>
      <c r="AM118" s="954">
        <v>3.65</v>
      </c>
      <c r="AN118" s="954">
        <v>3.65</v>
      </c>
      <c r="AO118" s="954">
        <v>0</v>
      </c>
      <c r="AP118" s="956">
        <v>0</v>
      </c>
      <c r="AQ118" s="956">
        <v>0</v>
      </c>
      <c r="AR118" s="957">
        <v>0</v>
      </c>
    </row>
    <row r="119" spans="1:44" ht="30.6" hidden="1" customHeight="1" thickTop="1">
      <c r="A119" s="953">
        <v>8</v>
      </c>
      <c r="B119" s="954">
        <v>4.09</v>
      </c>
      <c r="C119" s="954">
        <v>4.08</v>
      </c>
      <c r="D119" s="954">
        <v>4.08</v>
      </c>
      <c r="E119" s="954">
        <v>4.08</v>
      </c>
      <c r="F119" s="954">
        <v>4.08</v>
      </c>
      <c r="G119" s="954">
        <v>4.09</v>
      </c>
      <c r="H119" s="954">
        <v>4.09</v>
      </c>
      <c r="I119" s="954">
        <v>4.09</v>
      </c>
      <c r="J119" s="954">
        <v>4.09</v>
      </c>
      <c r="K119" s="954">
        <v>4.09</v>
      </c>
      <c r="L119" s="954">
        <v>4.09</v>
      </c>
      <c r="M119" s="954">
        <v>4.09</v>
      </c>
      <c r="N119" s="954">
        <v>4.09</v>
      </c>
      <c r="O119" s="954">
        <v>4.09</v>
      </c>
      <c r="P119" s="954">
        <v>4.09</v>
      </c>
      <c r="Q119" s="954">
        <v>4.09</v>
      </c>
      <c r="R119" s="954">
        <v>4.09</v>
      </c>
      <c r="S119" s="954">
        <v>4.09</v>
      </c>
      <c r="T119" s="954">
        <v>4.09</v>
      </c>
      <c r="U119" s="954">
        <v>4.0999999999999996</v>
      </c>
      <c r="V119" s="954">
        <v>4.09</v>
      </c>
      <c r="W119" s="954">
        <v>4.0999999999999996</v>
      </c>
      <c r="X119" s="954">
        <v>4.0999999999999996</v>
      </c>
      <c r="Y119" s="954">
        <v>4.0999999999999996</v>
      </c>
      <c r="Z119" s="954">
        <v>4.0999999999999996</v>
      </c>
      <c r="AA119" s="954">
        <v>4.0999999999999996</v>
      </c>
      <c r="AB119" s="954">
        <v>4.0999999999999996</v>
      </c>
      <c r="AC119" s="954">
        <v>4.1100000000000003</v>
      </c>
      <c r="AD119" s="954">
        <v>4.1100000000000003</v>
      </c>
      <c r="AE119" s="954">
        <v>4.1100000000000003</v>
      </c>
      <c r="AF119" s="955">
        <v>4.1100000000000003</v>
      </c>
      <c r="AG119" s="954">
        <v>4.1100000000000003</v>
      </c>
      <c r="AH119" s="954">
        <v>4.1100000000000003</v>
      </c>
      <c r="AI119" s="954">
        <v>4.1100000000000003</v>
      </c>
      <c r="AJ119" s="954">
        <v>4.12</v>
      </c>
      <c r="AK119" s="954">
        <v>4.12</v>
      </c>
      <c r="AL119" s="954">
        <v>4.12</v>
      </c>
      <c r="AM119" s="954">
        <v>4.12</v>
      </c>
      <c r="AN119" s="954">
        <v>0</v>
      </c>
      <c r="AO119" s="954">
        <v>0</v>
      </c>
      <c r="AP119" s="956">
        <v>0</v>
      </c>
      <c r="AQ119" s="956">
        <v>0</v>
      </c>
      <c r="AR119" s="957">
        <v>0</v>
      </c>
    </row>
    <row r="120" spans="1:44" ht="30.6" hidden="1" customHeight="1" thickTop="1">
      <c r="A120" s="953">
        <v>9</v>
      </c>
      <c r="B120" s="954">
        <v>4.54</v>
      </c>
      <c r="C120" s="954">
        <v>4.54</v>
      </c>
      <c r="D120" s="954">
        <v>4.54</v>
      </c>
      <c r="E120" s="954">
        <v>4.54</v>
      </c>
      <c r="F120" s="954">
        <v>4.53</v>
      </c>
      <c r="G120" s="954">
        <v>4.54</v>
      </c>
      <c r="H120" s="954">
        <v>4.54</v>
      </c>
      <c r="I120" s="954">
        <v>4.54</v>
      </c>
      <c r="J120" s="954">
        <v>4.54</v>
      </c>
      <c r="K120" s="954">
        <v>4.54</v>
      </c>
      <c r="L120" s="954">
        <v>4.54</v>
      </c>
      <c r="M120" s="954">
        <v>4.54</v>
      </c>
      <c r="N120" s="954">
        <v>4.54</v>
      </c>
      <c r="O120" s="954">
        <v>4.54</v>
      </c>
      <c r="P120" s="954">
        <v>4.54</v>
      </c>
      <c r="Q120" s="954">
        <v>4.54</v>
      </c>
      <c r="R120" s="954">
        <v>4.54</v>
      </c>
      <c r="S120" s="954">
        <v>4.54</v>
      </c>
      <c r="T120" s="954">
        <v>4.54</v>
      </c>
      <c r="U120" s="954">
        <v>4.54</v>
      </c>
      <c r="V120" s="954">
        <v>4.55</v>
      </c>
      <c r="W120" s="954">
        <v>4.55</v>
      </c>
      <c r="X120" s="954">
        <v>4.55</v>
      </c>
      <c r="Y120" s="954">
        <v>4.55</v>
      </c>
      <c r="Z120" s="954">
        <v>4.55</v>
      </c>
      <c r="AA120" s="954">
        <v>4.5599999999999996</v>
      </c>
      <c r="AB120" s="954">
        <v>4.5599999999999996</v>
      </c>
      <c r="AC120" s="954">
        <v>4.5599999999999996</v>
      </c>
      <c r="AD120" s="954">
        <v>4.5599999999999996</v>
      </c>
      <c r="AE120" s="954">
        <v>4.5599999999999996</v>
      </c>
      <c r="AF120" s="955">
        <v>4.5599999999999996</v>
      </c>
      <c r="AG120" s="954">
        <v>4.57</v>
      </c>
      <c r="AH120" s="954">
        <v>4.57</v>
      </c>
      <c r="AI120" s="954">
        <v>4.57</v>
      </c>
      <c r="AJ120" s="954">
        <v>4.57</v>
      </c>
      <c r="AK120" s="954">
        <v>4.57</v>
      </c>
      <c r="AL120" s="954">
        <v>4.58</v>
      </c>
      <c r="AM120" s="954">
        <v>0</v>
      </c>
      <c r="AN120" s="954">
        <v>0</v>
      </c>
      <c r="AO120" s="954">
        <v>0</v>
      </c>
      <c r="AP120" s="956">
        <v>0</v>
      </c>
      <c r="AQ120" s="956">
        <v>0</v>
      </c>
      <c r="AR120" s="957">
        <v>0</v>
      </c>
    </row>
    <row r="121" spans="1:44" ht="30.6" hidden="1" customHeight="1" thickTop="1">
      <c r="A121" s="953">
        <v>10</v>
      </c>
      <c r="B121" s="954">
        <v>4.97</v>
      </c>
      <c r="C121" s="954">
        <v>4.97</v>
      </c>
      <c r="D121" s="954">
        <v>4.97</v>
      </c>
      <c r="E121" s="954">
        <v>4.97</v>
      </c>
      <c r="F121" s="954">
        <v>4.97</v>
      </c>
      <c r="G121" s="954">
        <v>4.97</v>
      </c>
      <c r="H121" s="954">
        <v>4.97</v>
      </c>
      <c r="I121" s="954">
        <v>4.97</v>
      </c>
      <c r="J121" s="954">
        <v>4.97</v>
      </c>
      <c r="K121" s="954">
        <v>4.97</v>
      </c>
      <c r="L121" s="954">
        <v>4.97</v>
      </c>
      <c r="M121" s="954">
        <v>4.97</v>
      </c>
      <c r="N121" s="954">
        <v>4.9800000000000004</v>
      </c>
      <c r="O121" s="954">
        <v>4.9800000000000004</v>
      </c>
      <c r="P121" s="954">
        <v>4.9800000000000004</v>
      </c>
      <c r="Q121" s="954">
        <v>4.9800000000000004</v>
      </c>
      <c r="R121" s="954">
        <v>4.9800000000000004</v>
      </c>
      <c r="S121" s="954">
        <v>4.9800000000000004</v>
      </c>
      <c r="T121" s="954">
        <v>4.9800000000000004</v>
      </c>
      <c r="U121" s="954">
        <v>4.9800000000000004</v>
      </c>
      <c r="V121" s="954">
        <v>4.9800000000000004</v>
      </c>
      <c r="W121" s="954">
        <v>4.99</v>
      </c>
      <c r="X121" s="954">
        <v>4.99</v>
      </c>
      <c r="Y121" s="954">
        <v>4.99</v>
      </c>
      <c r="Z121" s="954">
        <v>5</v>
      </c>
      <c r="AA121" s="954">
        <v>5</v>
      </c>
      <c r="AB121" s="954">
        <v>5</v>
      </c>
      <c r="AC121" s="954">
        <v>5</v>
      </c>
      <c r="AD121" s="954">
        <v>5</v>
      </c>
      <c r="AE121" s="954">
        <v>5.01</v>
      </c>
      <c r="AF121" s="955">
        <v>5.01</v>
      </c>
      <c r="AG121" s="954">
        <v>5.01</v>
      </c>
      <c r="AH121" s="954">
        <v>5.0199999999999996</v>
      </c>
      <c r="AI121" s="954">
        <v>5.01</v>
      </c>
      <c r="AJ121" s="954">
        <v>5.0199999999999996</v>
      </c>
      <c r="AK121" s="954">
        <v>5.0199999999999996</v>
      </c>
      <c r="AL121" s="954">
        <v>0</v>
      </c>
      <c r="AM121" s="954">
        <v>0</v>
      </c>
      <c r="AN121" s="954">
        <v>0</v>
      </c>
      <c r="AO121" s="954">
        <v>0</v>
      </c>
      <c r="AP121" s="956">
        <v>0</v>
      </c>
      <c r="AQ121" s="956">
        <v>0</v>
      </c>
      <c r="AR121" s="957">
        <v>0</v>
      </c>
    </row>
    <row r="122" spans="1:44" ht="30.6" hidden="1" customHeight="1" thickTop="1">
      <c r="A122" s="953">
        <v>11</v>
      </c>
      <c r="B122" s="954">
        <v>5.4</v>
      </c>
      <c r="C122" s="954">
        <v>5.4</v>
      </c>
      <c r="D122" s="954">
        <v>5.4</v>
      </c>
      <c r="E122" s="954">
        <v>5.39</v>
      </c>
      <c r="F122" s="954">
        <v>5.39</v>
      </c>
      <c r="G122" s="954">
        <v>5.4</v>
      </c>
      <c r="H122" s="954">
        <v>5.4</v>
      </c>
      <c r="I122" s="954">
        <v>5.4</v>
      </c>
      <c r="J122" s="954">
        <v>5.4</v>
      </c>
      <c r="K122" s="954">
        <v>5.4</v>
      </c>
      <c r="L122" s="954">
        <v>5.4</v>
      </c>
      <c r="M122" s="954">
        <v>5.4</v>
      </c>
      <c r="N122" s="954">
        <v>5.4</v>
      </c>
      <c r="O122" s="954">
        <v>5.4</v>
      </c>
      <c r="P122" s="954">
        <v>5.4</v>
      </c>
      <c r="Q122" s="954">
        <v>5.4</v>
      </c>
      <c r="R122" s="954">
        <v>5.4</v>
      </c>
      <c r="S122" s="954">
        <v>5.41</v>
      </c>
      <c r="T122" s="954">
        <v>5.41</v>
      </c>
      <c r="U122" s="954">
        <v>5.41</v>
      </c>
      <c r="V122" s="954">
        <v>5.42</v>
      </c>
      <c r="W122" s="954">
        <v>5.42</v>
      </c>
      <c r="X122" s="954">
        <v>5.42</v>
      </c>
      <c r="Y122" s="954">
        <v>5.42</v>
      </c>
      <c r="Z122" s="954">
        <v>5.42</v>
      </c>
      <c r="AA122" s="954">
        <v>5.43</v>
      </c>
      <c r="AB122" s="954">
        <v>5.43</v>
      </c>
      <c r="AC122" s="954">
        <v>5.43</v>
      </c>
      <c r="AD122" s="954">
        <v>5.43</v>
      </c>
      <c r="AE122" s="954">
        <v>5.44</v>
      </c>
      <c r="AF122" s="955">
        <v>5.44</v>
      </c>
      <c r="AG122" s="954">
        <v>5.44</v>
      </c>
      <c r="AH122" s="954">
        <v>5.45</v>
      </c>
      <c r="AI122" s="954">
        <v>5.45</v>
      </c>
      <c r="AJ122" s="954">
        <v>5.45</v>
      </c>
      <c r="AK122" s="954">
        <v>0</v>
      </c>
      <c r="AL122" s="954">
        <v>0</v>
      </c>
      <c r="AM122" s="954">
        <v>0</v>
      </c>
      <c r="AN122" s="954">
        <v>0</v>
      </c>
      <c r="AO122" s="954">
        <v>0</v>
      </c>
      <c r="AP122" s="956">
        <v>0</v>
      </c>
      <c r="AQ122" s="956">
        <v>0</v>
      </c>
      <c r="AR122" s="957">
        <v>0</v>
      </c>
    </row>
    <row r="123" spans="1:44" ht="30.6" hidden="1" customHeight="1" thickTop="1">
      <c r="A123" s="953">
        <v>12</v>
      </c>
      <c r="B123" s="954">
        <v>5.8</v>
      </c>
      <c r="C123" s="954">
        <v>5.81</v>
      </c>
      <c r="D123" s="954">
        <v>5.81</v>
      </c>
      <c r="E123" s="954">
        <v>5.8</v>
      </c>
      <c r="F123" s="954">
        <v>5.81</v>
      </c>
      <c r="G123" s="954">
        <v>5.81</v>
      </c>
      <c r="H123" s="954">
        <v>5.81</v>
      </c>
      <c r="I123" s="954">
        <v>5.81</v>
      </c>
      <c r="J123" s="954">
        <v>5.81</v>
      </c>
      <c r="K123" s="954">
        <v>5.81</v>
      </c>
      <c r="L123" s="954">
        <v>5.81</v>
      </c>
      <c r="M123" s="954">
        <v>5.81</v>
      </c>
      <c r="N123" s="954">
        <v>5.81</v>
      </c>
      <c r="O123" s="954">
        <v>5.81</v>
      </c>
      <c r="P123" s="954">
        <v>5.82</v>
      </c>
      <c r="Q123" s="954">
        <v>5.82</v>
      </c>
      <c r="R123" s="954">
        <v>5.82</v>
      </c>
      <c r="S123" s="954">
        <v>5.82</v>
      </c>
      <c r="T123" s="954">
        <v>5.82</v>
      </c>
      <c r="U123" s="954">
        <v>5.83</v>
      </c>
      <c r="V123" s="954">
        <v>5.83</v>
      </c>
      <c r="W123" s="954">
        <v>5.84</v>
      </c>
      <c r="X123" s="954">
        <v>5.84</v>
      </c>
      <c r="Y123" s="954">
        <v>5.84</v>
      </c>
      <c r="Z123" s="954">
        <v>5.84</v>
      </c>
      <c r="AA123" s="954">
        <v>5.85</v>
      </c>
      <c r="AB123" s="954">
        <v>5.85</v>
      </c>
      <c r="AC123" s="954">
        <v>5.86</v>
      </c>
      <c r="AD123" s="954">
        <v>5.86</v>
      </c>
      <c r="AE123" s="954">
        <v>5.86</v>
      </c>
      <c r="AF123" s="955">
        <v>5.86</v>
      </c>
      <c r="AG123" s="954">
        <v>5.87</v>
      </c>
      <c r="AH123" s="954">
        <v>5.87</v>
      </c>
      <c r="AI123" s="954">
        <v>5.88</v>
      </c>
      <c r="AJ123" s="954">
        <v>0</v>
      </c>
      <c r="AK123" s="954">
        <v>0</v>
      </c>
      <c r="AL123" s="954">
        <v>0</v>
      </c>
      <c r="AM123" s="954">
        <v>0</v>
      </c>
      <c r="AN123" s="954">
        <v>0</v>
      </c>
      <c r="AO123" s="954">
        <v>0</v>
      </c>
      <c r="AP123" s="956">
        <v>0</v>
      </c>
      <c r="AQ123" s="956">
        <v>0</v>
      </c>
      <c r="AR123" s="957">
        <v>0</v>
      </c>
    </row>
    <row r="124" spans="1:44" ht="30.6" hidden="1" customHeight="1" thickTop="1">
      <c r="A124" s="953">
        <v>13</v>
      </c>
      <c r="B124" s="954">
        <v>6.21</v>
      </c>
      <c r="C124" s="954">
        <v>6.21</v>
      </c>
      <c r="D124" s="954">
        <v>6.21</v>
      </c>
      <c r="E124" s="954">
        <v>6.21</v>
      </c>
      <c r="F124" s="954">
        <v>6.21</v>
      </c>
      <c r="G124" s="954">
        <v>6.21</v>
      </c>
      <c r="H124" s="954">
        <v>6.21</v>
      </c>
      <c r="I124" s="954">
        <v>6.21</v>
      </c>
      <c r="J124" s="954">
        <v>6.21</v>
      </c>
      <c r="K124" s="954">
        <v>6.21</v>
      </c>
      <c r="L124" s="954">
        <v>6.21</v>
      </c>
      <c r="M124" s="954">
        <v>6.22</v>
      </c>
      <c r="N124" s="954">
        <v>6.22</v>
      </c>
      <c r="O124" s="954">
        <v>6.21</v>
      </c>
      <c r="P124" s="954">
        <v>6.21</v>
      </c>
      <c r="Q124" s="954">
        <v>6.22</v>
      </c>
      <c r="R124" s="954">
        <v>6.22</v>
      </c>
      <c r="S124" s="954">
        <v>6.22</v>
      </c>
      <c r="T124" s="954">
        <v>6.23</v>
      </c>
      <c r="U124" s="954">
        <v>6.23</v>
      </c>
      <c r="V124" s="954">
        <v>6.24</v>
      </c>
      <c r="W124" s="954">
        <v>6.24</v>
      </c>
      <c r="X124" s="954">
        <v>6.24</v>
      </c>
      <c r="Y124" s="954">
        <v>6.25</v>
      </c>
      <c r="Z124" s="954">
        <v>6.25</v>
      </c>
      <c r="AA124" s="954">
        <v>6.26</v>
      </c>
      <c r="AB124" s="954">
        <v>6.26</v>
      </c>
      <c r="AC124" s="954">
        <v>6.27</v>
      </c>
      <c r="AD124" s="954">
        <v>6.27</v>
      </c>
      <c r="AE124" s="954">
        <v>6.27</v>
      </c>
      <c r="AF124" s="955">
        <v>6.28</v>
      </c>
      <c r="AG124" s="954">
        <v>6.28</v>
      </c>
      <c r="AH124" s="954">
        <v>6.29</v>
      </c>
      <c r="AI124" s="954">
        <v>0</v>
      </c>
      <c r="AJ124" s="954">
        <v>0</v>
      </c>
      <c r="AK124" s="954">
        <v>0</v>
      </c>
      <c r="AL124" s="954">
        <v>0</v>
      </c>
      <c r="AM124" s="954">
        <v>0</v>
      </c>
      <c r="AN124" s="954">
        <v>0</v>
      </c>
      <c r="AO124" s="954">
        <v>0</v>
      </c>
      <c r="AP124" s="956">
        <v>0</v>
      </c>
      <c r="AQ124" s="956">
        <v>0</v>
      </c>
      <c r="AR124" s="957">
        <v>0</v>
      </c>
    </row>
    <row r="125" spans="1:44" ht="30.6" hidden="1" customHeight="1" thickTop="1">
      <c r="A125" s="953">
        <v>14</v>
      </c>
      <c r="B125" s="954">
        <v>6.59</v>
      </c>
      <c r="C125" s="954">
        <v>6.59</v>
      </c>
      <c r="D125" s="954">
        <v>6.6</v>
      </c>
      <c r="E125" s="954">
        <v>6.59</v>
      </c>
      <c r="F125" s="954">
        <v>6.59</v>
      </c>
      <c r="G125" s="954">
        <v>6.6</v>
      </c>
      <c r="H125" s="954">
        <v>6.6</v>
      </c>
      <c r="I125" s="954">
        <v>6.6</v>
      </c>
      <c r="J125" s="954">
        <v>6.6</v>
      </c>
      <c r="K125" s="954">
        <v>6.6</v>
      </c>
      <c r="L125" s="954">
        <v>6.6</v>
      </c>
      <c r="M125" s="954">
        <v>6.6</v>
      </c>
      <c r="N125" s="954">
        <v>6.6</v>
      </c>
      <c r="O125" s="954">
        <v>6.61</v>
      </c>
      <c r="P125" s="954">
        <v>6.61</v>
      </c>
      <c r="Q125" s="954">
        <v>6.61</v>
      </c>
      <c r="R125" s="954">
        <v>6.62</v>
      </c>
      <c r="S125" s="954">
        <v>6.62</v>
      </c>
      <c r="T125" s="954">
        <v>6.62</v>
      </c>
      <c r="U125" s="954">
        <v>6.63</v>
      </c>
      <c r="V125" s="954">
        <v>6.64</v>
      </c>
      <c r="W125" s="954">
        <v>6.64</v>
      </c>
      <c r="X125" s="954">
        <v>6.64</v>
      </c>
      <c r="Y125" s="954">
        <v>6.65</v>
      </c>
      <c r="Z125" s="954">
        <v>6.65</v>
      </c>
      <c r="AA125" s="954">
        <v>6.66</v>
      </c>
      <c r="AB125" s="954">
        <v>6.66</v>
      </c>
      <c r="AC125" s="954">
        <v>6.67</v>
      </c>
      <c r="AD125" s="954">
        <v>6.67</v>
      </c>
      <c r="AE125" s="954">
        <v>6.68</v>
      </c>
      <c r="AF125" s="955">
        <v>6.69</v>
      </c>
      <c r="AG125" s="954">
        <v>6.69</v>
      </c>
      <c r="AH125" s="954">
        <v>0</v>
      </c>
      <c r="AI125" s="954">
        <v>0</v>
      </c>
      <c r="AJ125" s="954">
        <v>0</v>
      </c>
      <c r="AK125" s="954">
        <v>0</v>
      </c>
      <c r="AL125" s="954">
        <v>0</v>
      </c>
      <c r="AM125" s="954">
        <v>0</v>
      </c>
      <c r="AN125" s="954">
        <v>0</v>
      </c>
      <c r="AO125" s="954">
        <v>0</v>
      </c>
      <c r="AP125" s="956">
        <v>0</v>
      </c>
      <c r="AQ125" s="956">
        <v>0</v>
      </c>
      <c r="AR125" s="957">
        <v>0</v>
      </c>
    </row>
    <row r="126" spans="1:44" ht="30.6" hidden="1" customHeight="1" thickTop="1">
      <c r="A126" s="953">
        <v>15</v>
      </c>
      <c r="B126" s="954">
        <v>6.97</v>
      </c>
      <c r="C126" s="954">
        <v>6.98</v>
      </c>
      <c r="D126" s="954">
        <v>6.97</v>
      </c>
      <c r="E126" s="954">
        <v>6.98</v>
      </c>
      <c r="F126" s="954">
        <v>6.97</v>
      </c>
      <c r="G126" s="954">
        <v>6.98</v>
      </c>
      <c r="H126" s="954">
        <v>6.98</v>
      </c>
      <c r="I126" s="954">
        <v>6.97</v>
      </c>
      <c r="J126" s="954">
        <v>6.98</v>
      </c>
      <c r="K126" s="954">
        <v>6.98</v>
      </c>
      <c r="L126" s="954">
        <v>6.98</v>
      </c>
      <c r="M126" s="954">
        <v>6.99</v>
      </c>
      <c r="N126" s="954">
        <v>6.99</v>
      </c>
      <c r="O126" s="954">
        <v>6.99</v>
      </c>
      <c r="P126" s="954">
        <v>6.99</v>
      </c>
      <c r="Q126" s="954">
        <v>7</v>
      </c>
      <c r="R126" s="954">
        <v>6.99</v>
      </c>
      <c r="S126" s="954">
        <v>7</v>
      </c>
      <c r="T126" s="954">
        <v>7.01</v>
      </c>
      <c r="U126" s="954">
        <v>7.01</v>
      </c>
      <c r="V126" s="954">
        <v>7.02</v>
      </c>
      <c r="W126" s="954">
        <v>7.02</v>
      </c>
      <c r="X126" s="954">
        <v>7.03</v>
      </c>
      <c r="Y126" s="954">
        <v>7.04</v>
      </c>
      <c r="Z126" s="954">
        <v>7.04</v>
      </c>
      <c r="AA126" s="954">
        <v>7.05</v>
      </c>
      <c r="AB126" s="954">
        <v>7.06</v>
      </c>
      <c r="AC126" s="954">
        <v>7.06</v>
      </c>
      <c r="AD126" s="954">
        <v>7.06</v>
      </c>
      <c r="AE126" s="954">
        <v>7.07</v>
      </c>
      <c r="AF126" s="955">
        <v>7.08</v>
      </c>
      <c r="AG126" s="954">
        <v>0</v>
      </c>
      <c r="AH126" s="954">
        <v>0</v>
      </c>
      <c r="AI126" s="954">
        <v>0</v>
      </c>
      <c r="AJ126" s="954">
        <v>0</v>
      </c>
      <c r="AK126" s="954">
        <v>0</v>
      </c>
      <c r="AL126" s="954">
        <v>0</v>
      </c>
      <c r="AM126" s="954">
        <v>0</v>
      </c>
      <c r="AN126" s="954">
        <v>0</v>
      </c>
      <c r="AO126" s="954">
        <v>0</v>
      </c>
      <c r="AP126" s="956">
        <v>0</v>
      </c>
      <c r="AQ126" s="956">
        <v>0</v>
      </c>
      <c r="AR126" s="957">
        <v>0</v>
      </c>
    </row>
    <row r="127" spans="1:44" ht="30.6" hidden="1" customHeight="1" thickTop="1">
      <c r="A127" s="953">
        <v>16</v>
      </c>
      <c r="B127" s="954">
        <v>7.34</v>
      </c>
      <c r="C127" s="954">
        <v>7.34</v>
      </c>
      <c r="D127" s="954">
        <v>7.34</v>
      </c>
      <c r="E127" s="954">
        <v>7.34</v>
      </c>
      <c r="F127" s="954">
        <v>7.34</v>
      </c>
      <c r="G127" s="954">
        <v>7.35</v>
      </c>
      <c r="H127" s="954">
        <v>7.35</v>
      </c>
      <c r="I127" s="954">
        <v>7.35</v>
      </c>
      <c r="J127" s="954">
        <v>7.35</v>
      </c>
      <c r="K127" s="954">
        <v>7.35</v>
      </c>
      <c r="L127" s="954">
        <v>7.35</v>
      </c>
      <c r="M127" s="954">
        <v>7.36</v>
      </c>
      <c r="N127" s="954">
        <v>7.35</v>
      </c>
      <c r="O127" s="954">
        <v>7.36</v>
      </c>
      <c r="P127" s="954">
        <v>7.36</v>
      </c>
      <c r="Q127" s="954">
        <v>7.37</v>
      </c>
      <c r="R127" s="954">
        <v>7.37</v>
      </c>
      <c r="S127" s="954">
        <v>7.38</v>
      </c>
      <c r="T127" s="954">
        <v>7.39</v>
      </c>
      <c r="U127" s="954">
        <v>7.39</v>
      </c>
      <c r="V127" s="954">
        <v>7.39</v>
      </c>
      <c r="W127" s="954">
        <v>7.4</v>
      </c>
      <c r="X127" s="954">
        <v>7.4</v>
      </c>
      <c r="Y127" s="954">
        <v>7.41</v>
      </c>
      <c r="Z127" s="954">
        <v>7.42</v>
      </c>
      <c r="AA127" s="954">
        <v>7.43</v>
      </c>
      <c r="AB127" s="954">
        <v>7.43</v>
      </c>
      <c r="AC127" s="954">
        <v>7.45</v>
      </c>
      <c r="AD127" s="954">
        <v>7.45</v>
      </c>
      <c r="AE127" s="954">
        <v>7.46</v>
      </c>
      <c r="AF127" s="955">
        <v>0</v>
      </c>
      <c r="AG127" s="954">
        <v>0</v>
      </c>
      <c r="AH127" s="954">
        <v>0</v>
      </c>
      <c r="AI127" s="954">
        <v>0</v>
      </c>
      <c r="AJ127" s="954">
        <v>0</v>
      </c>
      <c r="AK127" s="954">
        <v>0</v>
      </c>
      <c r="AL127" s="954">
        <v>0</v>
      </c>
      <c r="AM127" s="954">
        <v>0</v>
      </c>
      <c r="AN127" s="954">
        <v>0</v>
      </c>
      <c r="AO127" s="954">
        <v>0</v>
      </c>
      <c r="AP127" s="956">
        <v>0</v>
      </c>
      <c r="AQ127" s="956">
        <v>0</v>
      </c>
      <c r="AR127" s="957">
        <v>0</v>
      </c>
    </row>
    <row r="128" spans="1:44" ht="30.6" hidden="1" customHeight="1" thickTop="1">
      <c r="A128" s="953">
        <v>17</v>
      </c>
      <c r="B128" s="954">
        <v>7.7</v>
      </c>
      <c r="C128" s="954">
        <v>7.7</v>
      </c>
      <c r="D128" s="954">
        <v>7.7</v>
      </c>
      <c r="E128" s="954">
        <v>7.7</v>
      </c>
      <c r="F128" s="954">
        <v>7.7</v>
      </c>
      <c r="G128" s="954">
        <v>7.7</v>
      </c>
      <c r="H128" s="954">
        <v>7.7</v>
      </c>
      <c r="I128" s="954">
        <v>7.71</v>
      </c>
      <c r="J128" s="954">
        <v>7.71</v>
      </c>
      <c r="K128" s="954">
        <v>7.71</v>
      </c>
      <c r="L128" s="954">
        <v>7.71</v>
      </c>
      <c r="M128" s="954">
        <v>7.72</v>
      </c>
      <c r="N128" s="954">
        <v>7.72</v>
      </c>
      <c r="O128" s="954">
        <v>7.72</v>
      </c>
      <c r="P128" s="954">
        <v>7.73</v>
      </c>
      <c r="Q128" s="954">
        <v>7.73</v>
      </c>
      <c r="R128" s="954">
        <v>7.74</v>
      </c>
      <c r="S128" s="954">
        <v>7.75</v>
      </c>
      <c r="T128" s="954">
        <v>7.75</v>
      </c>
      <c r="U128" s="954">
        <v>7.75</v>
      </c>
      <c r="V128" s="954">
        <v>7.76</v>
      </c>
      <c r="W128" s="954">
        <v>7.77</v>
      </c>
      <c r="X128" s="954">
        <v>7.78</v>
      </c>
      <c r="Y128" s="954">
        <v>7.79</v>
      </c>
      <c r="Z128" s="954">
        <v>7.79</v>
      </c>
      <c r="AA128" s="954">
        <v>7.8</v>
      </c>
      <c r="AB128" s="954">
        <v>7.81</v>
      </c>
      <c r="AC128" s="954">
        <v>7.82</v>
      </c>
      <c r="AD128" s="954">
        <v>7.83</v>
      </c>
      <c r="AE128" s="954">
        <v>0</v>
      </c>
      <c r="AF128" s="955">
        <v>0</v>
      </c>
      <c r="AG128" s="954">
        <v>0</v>
      </c>
      <c r="AH128" s="954">
        <v>0</v>
      </c>
      <c r="AI128" s="954">
        <v>0</v>
      </c>
      <c r="AJ128" s="954">
        <v>0</v>
      </c>
      <c r="AK128" s="954">
        <v>0</v>
      </c>
      <c r="AL128" s="954">
        <v>0</v>
      </c>
      <c r="AM128" s="954">
        <v>0</v>
      </c>
      <c r="AN128" s="954">
        <v>0</v>
      </c>
      <c r="AO128" s="954">
        <v>0</v>
      </c>
      <c r="AP128" s="956">
        <v>0</v>
      </c>
      <c r="AQ128" s="956">
        <v>0</v>
      </c>
      <c r="AR128" s="957">
        <v>0</v>
      </c>
    </row>
    <row r="129" spans="1:44" ht="30.6" hidden="1" customHeight="1" thickTop="1">
      <c r="A129" s="953">
        <v>18</v>
      </c>
      <c r="B129" s="954">
        <v>8.0399999999999991</v>
      </c>
      <c r="C129" s="954">
        <v>8.0500000000000007</v>
      </c>
      <c r="D129" s="954">
        <v>8.0500000000000007</v>
      </c>
      <c r="E129" s="954">
        <v>8.0500000000000007</v>
      </c>
      <c r="F129" s="954">
        <v>8.0500000000000007</v>
      </c>
      <c r="G129" s="954">
        <v>8.0500000000000007</v>
      </c>
      <c r="H129" s="954">
        <v>8.0500000000000007</v>
      </c>
      <c r="I129" s="954">
        <v>8.06</v>
      </c>
      <c r="J129" s="954">
        <v>8.06</v>
      </c>
      <c r="K129" s="954">
        <v>8.06</v>
      </c>
      <c r="L129" s="954">
        <v>8.07</v>
      </c>
      <c r="M129" s="954">
        <v>8.07</v>
      </c>
      <c r="N129" s="954">
        <v>8.07</v>
      </c>
      <c r="O129" s="954">
        <v>8.07</v>
      </c>
      <c r="P129" s="954">
        <v>8.08</v>
      </c>
      <c r="Q129" s="954">
        <v>8.09</v>
      </c>
      <c r="R129" s="954">
        <v>8.09</v>
      </c>
      <c r="S129" s="954">
        <v>8.1</v>
      </c>
      <c r="T129" s="954">
        <v>8.11</v>
      </c>
      <c r="U129" s="954">
        <v>8.11</v>
      </c>
      <c r="V129" s="954">
        <v>8.1199999999999992</v>
      </c>
      <c r="W129" s="954">
        <v>8.1300000000000008</v>
      </c>
      <c r="X129" s="954">
        <v>8.14</v>
      </c>
      <c r="Y129" s="954">
        <v>8.15</v>
      </c>
      <c r="Z129" s="954">
        <v>8.16</v>
      </c>
      <c r="AA129" s="954">
        <v>8.17</v>
      </c>
      <c r="AB129" s="954">
        <v>8.18</v>
      </c>
      <c r="AC129" s="954">
        <v>8.19</v>
      </c>
      <c r="AD129" s="954">
        <v>0</v>
      </c>
      <c r="AE129" s="954">
        <v>0</v>
      </c>
      <c r="AF129" s="955">
        <v>0</v>
      </c>
      <c r="AG129" s="954">
        <v>0</v>
      </c>
      <c r="AH129" s="954">
        <v>0</v>
      </c>
      <c r="AI129" s="954">
        <v>0</v>
      </c>
      <c r="AJ129" s="954">
        <v>0</v>
      </c>
      <c r="AK129" s="954">
        <v>0</v>
      </c>
      <c r="AL129" s="954">
        <v>0</v>
      </c>
      <c r="AM129" s="954">
        <v>0</v>
      </c>
      <c r="AN129" s="954">
        <v>0</v>
      </c>
      <c r="AO129" s="954">
        <v>0</v>
      </c>
      <c r="AP129" s="956">
        <v>0</v>
      </c>
      <c r="AQ129" s="956">
        <v>0</v>
      </c>
      <c r="AR129" s="957">
        <v>0</v>
      </c>
    </row>
    <row r="130" spans="1:44" ht="30.6" hidden="1" customHeight="1" thickTop="1">
      <c r="A130" s="953">
        <v>19</v>
      </c>
      <c r="B130" s="954">
        <v>8.3800000000000008</v>
      </c>
      <c r="C130" s="954">
        <v>8.39</v>
      </c>
      <c r="D130" s="954">
        <v>8.39</v>
      </c>
      <c r="E130" s="954">
        <v>8.39</v>
      </c>
      <c r="F130" s="954">
        <v>8.39</v>
      </c>
      <c r="G130" s="954">
        <v>8.4</v>
      </c>
      <c r="H130" s="954">
        <v>8.4</v>
      </c>
      <c r="I130" s="954">
        <v>8.39</v>
      </c>
      <c r="J130" s="954">
        <v>8.4</v>
      </c>
      <c r="K130" s="954">
        <v>8.4</v>
      </c>
      <c r="L130" s="954">
        <v>8.4</v>
      </c>
      <c r="M130" s="954">
        <v>8.41</v>
      </c>
      <c r="N130" s="954">
        <v>8.42</v>
      </c>
      <c r="O130" s="954">
        <v>8.42</v>
      </c>
      <c r="P130" s="954">
        <v>8.42</v>
      </c>
      <c r="Q130" s="954">
        <v>8.43</v>
      </c>
      <c r="R130" s="954">
        <v>8.44</v>
      </c>
      <c r="S130" s="954">
        <v>8.4499999999999993</v>
      </c>
      <c r="T130" s="954">
        <v>8.4499999999999993</v>
      </c>
      <c r="U130" s="954">
        <v>8.4600000000000009</v>
      </c>
      <c r="V130" s="954">
        <v>8.48</v>
      </c>
      <c r="W130" s="954">
        <v>8.48</v>
      </c>
      <c r="X130" s="954">
        <v>8.49</v>
      </c>
      <c r="Y130" s="954">
        <v>8.5</v>
      </c>
      <c r="Z130" s="954">
        <v>8.51</v>
      </c>
      <c r="AA130" s="954">
        <v>8.52</v>
      </c>
      <c r="AB130" s="954">
        <v>8.5399999999999991</v>
      </c>
      <c r="AC130" s="954">
        <v>0</v>
      </c>
      <c r="AD130" s="954">
        <v>0</v>
      </c>
      <c r="AE130" s="954">
        <v>0</v>
      </c>
      <c r="AF130" s="955">
        <v>0</v>
      </c>
      <c r="AG130" s="954">
        <v>0</v>
      </c>
      <c r="AH130" s="954">
        <v>0</v>
      </c>
      <c r="AI130" s="954">
        <v>0</v>
      </c>
      <c r="AJ130" s="954">
        <v>0</v>
      </c>
      <c r="AK130" s="954">
        <v>0</v>
      </c>
      <c r="AL130" s="954">
        <v>0</v>
      </c>
      <c r="AM130" s="954">
        <v>0</v>
      </c>
      <c r="AN130" s="954">
        <v>0</v>
      </c>
      <c r="AO130" s="954">
        <v>0</v>
      </c>
      <c r="AP130" s="956">
        <v>0</v>
      </c>
      <c r="AQ130" s="956">
        <v>0</v>
      </c>
      <c r="AR130" s="957">
        <v>0</v>
      </c>
    </row>
    <row r="131" spans="1:44" ht="30.6" hidden="1" customHeight="1" thickTop="1">
      <c r="A131" s="953">
        <v>20</v>
      </c>
      <c r="B131" s="954">
        <v>8.7200000000000006</v>
      </c>
      <c r="C131" s="954">
        <v>8.7200000000000006</v>
      </c>
      <c r="D131" s="954">
        <v>8.7200000000000006</v>
      </c>
      <c r="E131" s="954">
        <v>8.7200000000000006</v>
      </c>
      <c r="F131" s="954">
        <v>8.7200000000000006</v>
      </c>
      <c r="G131" s="954">
        <v>8.7200000000000006</v>
      </c>
      <c r="H131" s="954">
        <v>8.73</v>
      </c>
      <c r="I131" s="954">
        <v>8.73</v>
      </c>
      <c r="J131" s="954">
        <v>8.73</v>
      </c>
      <c r="K131" s="954">
        <v>8.73</v>
      </c>
      <c r="L131" s="954">
        <v>8.74</v>
      </c>
      <c r="M131" s="954">
        <v>8.74</v>
      </c>
      <c r="N131" s="954">
        <v>8.75</v>
      </c>
      <c r="O131" s="954">
        <v>8.75</v>
      </c>
      <c r="P131" s="954">
        <v>8.76</v>
      </c>
      <c r="Q131" s="954">
        <v>8.77</v>
      </c>
      <c r="R131" s="954">
        <v>8.7799999999999994</v>
      </c>
      <c r="S131" s="954">
        <v>8.7799999999999994</v>
      </c>
      <c r="T131" s="954">
        <v>8.7899999999999991</v>
      </c>
      <c r="U131" s="954">
        <v>8.81</v>
      </c>
      <c r="V131" s="954">
        <v>8.81</v>
      </c>
      <c r="W131" s="954">
        <v>8.83</v>
      </c>
      <c r="X131" s="954">
        <v>8.84</v>
      </c>
      <c r="Y131" s="954">
        <v>8.85</v>
      </c>
      <c r="Z131" s="954">
        <v>8.86</v>
      </c>
      <c r="AA131" s="954">
        <v>8.8699999999999992</v>
      </c>
      <c r="AB131" s="954">
        <v>0</v>
      </c>
      <c r="AC131" s="954">
        <v>0</v>
      </c>
      <c r="AD131" s="954">
        <v>0</v>
      </c>
      <c r="AE131" s="954">
        <v>0</v>
      </c>
      <c r="AF131" s="955">
        <v>0</v>
      </c>
      <c r="AG131" s="954">
        <v>0</v>
      </c>
      <c r="AH131" s="954">
        <v>0</v>
      </c>
      <c r="AI131" s="954">
        <v>0</v>
      </c>
      <c r="AJ131" s="954">
        <v>0</v>
      </c>
      <c r="AK131" s="954">
        <v>0</v>
      </c>
      <c r="AL131" s="954">
        <v>0</v>
      </c>
      <c r="AM131" s="954">
        <v>0</v>
      </c>
      <c r="AN131" s="954">
        <v>0</v>
      </c>
      <c r="AO131" s="954">
        <v>0</v>
      </c>
      <c r="AP131" s="956">
        <v>0</v>
      </c>
      <c r="AQ131" s="956">
        <v>0</v>
      </c>
      <c r="AR131" s="957">
        <v>0</v>
      </c>
    </row>
    <row r="132" spans="1:44" ht="30.6" hidden="1" customHeight="1" thickTop="1">
      <c r="A132" s="953">
        <v>21</v>
      </c>
      <c r="B132" s="954">
        <v>9.0399999999999991</v>
      </c>
      <c r="C132" s="954">
        <v>9.0399999999999991</v>
      </c>
      <c r="D132" s="954">
        <v>9.0399999999999991</v>
      </c>
      <c r="E132" s="954">
        <v>9.0399999999999991</v>
      </c>
      <c r="F132" s="954">
        <v>9.0500000000000007</v>
      </c>
      <c r="G132" s="954">
        <v>9.0500000000000007</v>
      </c>
      <c r="H132" s="954">
        <v>9.0399999999999991</v>
      </c>
      <c r="I132" s="954">
        <v>9.0500000000000007</v>
      </c>
      <c r="J132" s="954">
        <v>9.0500000000000007</v>
      </c>
      <c r="K132" s="954">
        <v>9.06</v>
      </c>
      <c r="L132" s="954">
        <v>9.07</v>
      </c>
      <c r="M132" s="954">
        <v>9.07</v>
      </c>
      <c r="N132" s="954">
        <v>9.07</v>
      </c>
      <c r="O132" s="954">
        <v>9.08</v>
      </c>
      <c r="P132" s="954">
        <v>9.09</v>
      </c>
      <c r="Q132" s="954">
        <v>9.1</v>
      </c>
      <c r="R132" s="954">
        <v>9.1</v>
      </c>
      <c r="S132" s="954">
        <v>9.11</v>
      </c>
      <c r="T132" s="954">
        <v>9.1300000000000008</v>
      </c>
      <c r="U132" s="954">
        <v>9.14</v>
      </c>
      <c r="V132" s="954">
        <v>9.15</v>
      </c>
      <c r="W132" s="954">
        <v>9.17</v>
      </c>
      <c r="X132" s="954">
        <v>9.18</v>
      </c>
      <c r="Y132" s="954">
        <v>9.19</v>
      </c>
      <c r="Z132" s="954">
        <v>9.2100000000000009</v>
      </c>
      <c r="AA132" s="954">
        <v>0</v>
      </c>
      <c r="AB132" s="954">
        <v>0</v>
      </c>
      <c r="AC132" s="954">
        <v>0</v>
      </c>
      <c r="AD132" s="954">
        <v>0</v>
      </c>
      <c r="AE132" s="954">
        <v>0</v>
      </c>
      <c r="AF132" s="955">
        <v>0</v>
      </c>
      <c r="AG132" s="954">
        <v>0</v>
      </c>
      <c r="AH132" s="954">
        <v>0</v>
      </c>
      <c r="AI132" s="954">
        <v>0</v>
      </c>
      <c r="AJ132" s="954">
        <v>0</v>
      </c>
      <c r="AK132" s="954">
        <v>0</v>
      </c>
      <c r="AL132" s="954">
        <v>0</v>
      </c>
      <c r="AM132" s="954">
        <v>0</v>
      </c>
      <c r="AN132" s="954">
        <v>0</v>
      </c>
      <c r="AO132" s="954">
        <v>0</v>
      </c>
      <c r="AP132" s="956">
        <v>0</v>
      </c>
      <c r="AQ132" s="956">
        <v>0</v>
      </c>
      <c r="AR132" s="957">
        <v>0</v>
      </c>
    </row>
    <row r="133" spans="1:44" ht="30.6" hidden="1" customHeight="1" thickTop="1">
      <c r="A133" s="953">
        <v>22</v>
      </c>
      <c r="B133" s="954">
        <v>9.35</v>
      </c>
      <c r="C133" s="954">
        <v>9.35</v>
      </c>
      <c r="D133" s="954">
        <v>9.35</v>
      </c>
      <c r="E133" s="954">
        <v>9.35</v>
      </c>
      <c r="F133" s="954">
        <v>9.36</v>
      </c>
      <c r="G133" s="954">
        <v>9.36</v>
      </c>
      <c r="H133" s="954">
        <v>9.36</v>
      </c>
      <c r="I133" s="954">
        <v>9.3699999999999992</v>
      </c>
      <c r="J133" s="954">
        <v>9.3699999999999992</v>
      </c>
      <c r="K133" s="954">
        <v>9.3699999999999992</v>
      </c>
      <c r="L133" s="954">
        <v>9.3800000000000008</v>
      </c>
      <c r="M133" s="954">
        <v>9.39</v>
      </c>
      <c r="N133" s="954">
        <v>9.39</v>
      </c>
      <c r="O133" s="954">
        <v>9.4</v>
      </c>
      <c r="P133" s="954">
        <v>9.41</v>
      </c>
      <c r="Q133" s="954">
        <v>9.42</v>
      </c>
      <c r="R133" s="954">
        <v>9.43</v>
      </c>
      <c r="S133" s="954">
        <v>9.44</v>
      </c>
      <c r="T133" s="954">
        <v>9.4600000000000009</v>
      </c>
      <c r="U133" s="954">
        <v>9.4700000000000006</v>
      </c>
      <c r="V133" s="954">
        <v>9.48</v>
      </c>
      <c r="W133" s="954">
        <v>9.5</v>
      </c>
      <c r="X133" s="954">
        <v>9.51</v>
      </c>
      <c r="Y133" s="954">
        <v>9.5299999999999994</v>
      </c>
      <c r="Z133" s="954">
        <v>0</v>
      </c>
      <c r="AA133" s="954">
        <v>0</v>
      </c>
      <c r="AB133" s="954">
        <v>0</v>
      </c>
      <c r="AC133" s="954">
        <v>0</v>
      </c>
      <c r="AD133" s="954">
        <v>0</v>
      </c>
      <c r="AE133" s="954">
        <v>0</v>
      </c>
      <c r="AF133" s="955">
        <v>0</v>
      </c>
      <c r="AG133" s="954">
        <v>0</v>
      </c>
      <c r="AH133" s="954">
        <v>0</v>
      </c>
      <c r="AI133" s="954">
        <v>0</v>
      </c>
      <c r="AJ133" s="954">
        <v>0</v>
      </c>
      <c r="AK133" s="954">
        <v>0</v>
      </c>
      <c r="AL133" s="954">
        <v>0</v>
      </c>
      <c r="AM133" s="954">
        <v>0</v>
      </c>
      <c r="AN133" s="954">
        <v>0</v>
      </c>
      <c r="AO133" s="954">
        <v>0</v>
      </c>
      <c r="AP133" s="956">
        <v>0</v>
      </c>
      <c r="AQ133" s="956">
        <v>0</v>
      </c>
      <c r="AR133" s="957">
        <v>0</v>
      </c>
    </row>
    <row r="134" spans="1:44" ht="30.6" hidden="1" customHeight="1" thickTop="1">
      <c r="A134" s="953">
        <v>23</v>
      </c>
      <c r="B134" s="954">
        <v>9.65</v>
      </c>
      <c r="C134" s="954">
        <v>9.65</v>
      </c>
      <c r="D134" s="954">
        <v>9.65</v>
      </c>
      <c r="E134" s="954">
        <v>9.65</v>
      </c>
      <c r="F134" s="954">
        <v>9.66</v>
      </c>
      <c r="G134" s="954">
        <v>9.66</v>
      </c>
      <c r="H134" s="954">
        <v>9.67</v>
      </c>
      <c r="I134" s="954">
        <v>9.67</v>
      </c>
      <c r="J134" s="954">
        <v>9.68</v>
      </c>
      <c r="K134" s="954">
        <v>9.68</v>
      </c>
      <c r="L134" s="954">
        <v>9.69</v>
      </c>
      <c r="M134" s="954">
        <v>9.69</v>
      </c>
      <c r="N134" s="954">
        <v>9.6999999999999993</v>
      </c>
      <c r="O134" s="954">
        <v>9.7100000000000009</v>
      </c>
      <c r="P134" s="954">
        <v>9.7200000000000006</v>
      </c>
      <c r="Q134" s="954">
        <v>9.73</v>
      </c>
      <c r="R134" s="954">
        <v>9.74</v>
      </c>
      <c r="S134" s="954">
        <v>9.76</v>
      </c>
      <c r="T134" s="954">
        <v>9.77</v>
      </c>
      <c r="U134" s="954">
        <v>9.7899999999999991</v>
      </c>
      <c r="V134" s="954">
        <v>9.81</v>
      </c>
      <c r="W134" s="954">
        <v>9.82</v>
      </c>
      <c r="X134" s="954">
        <v>9.84</v>
      </c>
      <c r="Y134" s="954">
        <v>0</v>
      </c>
      <c r="Z134" s="954">
        <v>0</v>
      </c>
      <c r="AA134" s="954">
        <v>0</v>
      </c>
      <c r="AB134" s="954">
        <v>0</v>
      </c>
      <c r="AC134" s="954">
        <v>0</v>
      </c>
      <c r="AD134" s="954">
        <v>0</v>
      </c>
      <c r="AE134" s="954">
        <v>0</v>
      </c>
      <c r="AF134" s="955">
        <v>0</v>
      </c>
      <c r="AG134" s="954">
        <v>0</v>
      </c>
      <c r="AH134" s="954">
        <v>0</v>
      </c>
      <c r="AI134" s="954">
        <v>0</v>
      </c>
      <c r="AJ134" s="954">
        <v>0</v>
      </c>
      <c r="AK134" s="954">
        <v>0</v>
      </c>
      <c r="AL134" s="954">
        <v>0</v>
      </c>
      <c r="AM134" s="954">
        <v>0</v>
      </c>
      <c r="AN134" s="954">
        <v>0</v>
      </c>
      <c r="AO134" s="954">
        <v>0</v>
      </c>
      <c r="AP134" s="956">
        <v>0</v>
      </c>
      <c r="AQ134" s="956">
        <v>0</v>
      </c>
      <c r="AR134" s="957">
        <v>0</v>
      </c>
    </row>
    <row r="135" spans="1:44" ht="30.6" hidden="1" customHeight="1" thickTop="1">
      <c r="A135" s="953">
        <v>24</v>
      </c>
      <c r="B135" s="954">
        <v>9.9499999999999993</v>
      </c>
      <c r="C135" s="954">
        <v>9.9499999999999993</v>
      </c>
      <c r="D135" s="954">
        <v>9.9499999999999993</v>
      </c>
      <c r="E135" s="954">
        <v>9.9499999999999993</v>
      </c>
      <c r="F135" s="954">
        <v>9.9600000000000009</v>
      </c>
      <c r="G135" s="954">
        <v>9.9600000000000009</v>
      </c>
      <c r="H135" s="954">
        <v>9.9600000000000009</v>
      </c>
      <c r="I135" s="954">
        <v>9.9700000000000006</v>
      </c>
      <c r="J135" s="954">
        <v>9.9700000000000006</v>
      </c>
      <c r="K135" s="954">
        <v>9.98</v>
      </c>
      <c r="L135" s="954">
        <v>9.99</v>
      </c>
      <c r="M135" s="954">
        <v>10</v>
      </c>
      <c r="N135" s="954">
        <v>10</v>
      </c>
      <c r="O135" s="954">
        <v>10.02</v>
      </c>
      <c r="P135" s="954">
        <v>10.029999999999999</v>
      </c>
      <c r="Q135" s="954">
        <v>10.039999999999999</v>
      </c>
      <c r="R135" s="954">
        <v>10.050000000000001</v>
      </c>
      <c r="S135" s="954">
        <v>10.07</v>
      </c>
      <c r="T135" s="954">
        <v>10.08</v>
      </c>
      <c r="U135" s="954">
        <v>10.1</v>
      </c>
      <c r="V135" s="954">
        <v>10.119999999999999</v>
      </c>
      <c r="W135" s="954">
        <v>10.14</v>
      </c>
      <c r="X135" s="954">
        <v>0</v>
      </c>
      <c r="Y135" s="954">
        <v>0</v>
      </c>
      <c r="Z135" s="954">
        <v>0</v>
      </c>
      <c r="AA135" s="954">
        <v>0</v>
      </c>
      <c r="AB135" s="954">
        <v>0</v>
      </c>
      <c r="AC135" s="954">
        <v>0</v>
      </c>
      <c r="AD135" s="954">
        <v>0</v>
      </c>
      <c r="AE135" s="954">
        <v>0</v>
      </c>
      <c r="AF135" s="955">
        <v>0</v>
      </c>
      <c r="AG135" s="954">
        <v>0</v>
      </c>
      <c r="AH135" s="954">
        <v>0</v>
      </c>
      <c r="AI135" s="954">
        <v>0</v>
      </c>
      <c r="AJ135" s="954">
        <v>0</v>
      </c>
      <c r="AK135" s="954">
        <v>0</v>
      </c>
      <c r="AL135" s="954">
        <v>0</v>
      </c>
      <c r="AM135" s="954">
        <v>0</v>
      </c>
      <c r="AN135" s="954">
        <v>0</v>
      </c>
      <c r="AO135" s="954">
        <v>0</v>
      </c>
      <c r="AP135" s="956">
        <v>0</v>
      </c>
      <c r="AQ135" s="956">
        <v>0</v>
      </c>
      <c r="AR135" s="957">
        <v>0</v>
      </c>
    </row>
    <row r="136" spans="1:44" ht="30.6" hidden="1" customHeight="1" thickTop="1">
      <c r="A136" s="953">
        <v>25</v>
      </c>
      <c r="B136" s="954">
        <v>10.23</v>
      </c>
      <c r="C136" s="954">
        <v>10.24</v>
      </c>
      <c r="D136" s="954">
        <v>10.24</v>
      </c>
      <c r="E136" s="954">
        <v>10.24</v>
      </c>
      <c r="F136" s="954">
        <v>10.25</v>
      </c>
      <c r="G136" s="954">
        <v>10.25</v>
      </c>
      <c r="H136" s="954">
        <v>10.26</v>
      </c>
      <c r="I136" s="954">
        <v>10.26</v>
      </c>
      <c r="J136" s="954">
        <v>10.27</v>
      </c>
      <c r="K136" s="954">
        <v>10.28</v>
      </c>
      <c r="L136" s="954">
        <v>10.28</v>
      </c>
      <c r="M136" s="954">
        <v>10.29</v>
      </c>
      <c r="N136" s="954">
        <v>10.3</v>
      </c>
      <c r="O136" s="954">
        <v>10.31</v>
      </c>
      <c r="P136" s="954">
        <v>10.33</v>
      </c>
      <c r="Q136" s="954">
        <v>10.34</v>
      </c>
      <c r="R136" s="954">
        <v>10.36</v>
      </c>
      <c r="S136" s="954">
        <v>10.37</v>
      </c>
      <c r="T136" s="954">
        <v>10.39</v>
      </c>
      <c r="U136" s="954">
        <v>10.41</v>
      </c>
      <c r="V136" s="954">
        <v>10.44</v>
      </c>
      <c r="W136" s="954">
        <v>0</v>
      </c>
      <c r="X136" s="954">
        <v>0</v>
      </c>
      <c r="Y136" s="954">
        <v>0</v>
      </c>
      <c r="Z136" s="954">
        <v>0</v>
      </c>
      <c r="AA136" s="954">
        <v>0</v>
      </c>
      <c r="AB136" s="954">
        <v>0</v>
      </c>
      <c r="AC136" s="954">
        <v>0</v>
      </c>
      <c r="AD136" s="954">
        <v>0</v>
      </c>
      <c r="AE136" s="954">
        <v>0</v>
      </c>
      <c r="AF136" s="955">
        <v>0</v>
      </c>
      <c r="AG136" s="954">
        <v>0</v>
      </c>
      <c r="AH136" s="954">
        <v>0</v>
      </c>
      <c r="AI136" s="954">
        <v>0</v>
      </c>
      <c r="AJ136" s="954">
        <v>0</v>
      </c>
      <c r="AK136" s="954">
        <v>0</v>
      </c>
      <c r="AL136" s="954">
        <v>0</v>
      </c>
      <c r="AM136" s="954">
        <v>0</v>
      </c>
      <c r="AN136" s="954">
        <v>0</v>
      </c>
      <c r="AO136" s="954">
        <v>0</v>
      </c>
      <c r="AP136" s="956">
        <v>0</v>
      </c>
      <c r="AQ136" s="956">
        <v>0</v>
      </c>
      <c r="AR136" s="957">
        <v>0</v>
      </c>
    </row>
    <row r="137" spans="1:44" ht="30.6" hidden="1" customHeight="1" thickTop="1">
      <c r="A137" s="953">
        <v>26</v>
      </c>
      <c r="B137" s="954">
        <v>10.51</v>
      </c>
      <c r="C137" s="954">
        <v>10.51</v>
      </c>
      <c r="D137" s="954">
        <v>10.52</v>
      </c>
      <c r="E137" s="954">
        <v>10.52</v>
      </c>
      <c r="F137" s="954">
        <v>10.53</v>
      </c>
      <c r="G137" s="954">
        <v>10.54</v>
      </c>
      <c r="H137" s="954">
        <v>10.54</v>
      </c>
      <c r="I137" s="954">
        <v>10.55</v>
      </c>
      <c r="J137" s="954">
        <v>10.55</v>
      </c>
      <c r="K137" s="954">
        <v>10.57</v>
      </c>
      <c r="L137" s="954">
        <v>10.57</v>
      </c>
      <c r="M137" s="954">
        <v>10.58</v>
      </c>
      <c r="N137" s="954">
        <v>10.6</v>
      </c>
      <c r="O137" s="954">
        <v>10.61</v>
      </c>
      <c r="P137" s="954">
        <v>10.62</v>
      </c>
      <c r="Q137" s="954">
        <v>10.64</v>
      </c>
      <c r="R137" s="954">
        <v>10.65</v>
      </c>
      <c r="S137" s="954">
        <v>10.67</v>
      </c>
      <c r="T137" s="954">
        <v>10.69</v>
      </c>
      <c r="U137" s="954">
        <v>10.72</v>
      </c>
      <c r="V137" s="954">
        <v>0</v>
      </c>
      <c r="W137" s="954">
        <v>0</v>
      </c>
      <c r="X137" s="954">
        <v>0</v>
      </c>
      <c r="Y137" s="954">
        <v>0</v>
      </c>
      <c r="Z137" s="954">
        <v>0</v>
      </c>
      <c r="AA137" s="954">
        <v>0</v>
      </c>
      <c r="AB137" s="954">
        <v>0</v>
      </c>
      <c r="AC137" s="954">
        <v>0</v>
      </c>
      <c r="AD137" s="954">
        <v>0</v>
      </c>
      <c r="AE137" s="954">
        <v>0</v>
      </c>
      <c r="AF137" s="955">
        <v>0</v>
      </c>
      <c r="AG137" s="954">
        <v>0</v>
      </c>
      <c r="AH137" s="954">
        <v>0</v>
      </c>
      <c r="AI137" s="954">
        <v>0</v>
      </c>
      <c r="AJ137" s="954">
        <v>0</v>
      </c>
      <c r="AK137" s="954">
        <v>0</v>
      </c>
      <c r="AL137" s="954">
        <v>0</v>
      </c>
      <c r="AM137" s="954">
        <v>0</v>
      </c>
      <c r="AN137" s="954">
        <v>0</v>
      </c>
      <c r="AO137" s="954">
        <v>0</v>
      </c>
      <c r="AP137" s="956">
        <v>0</v>
      </c>
      <c r="AQ137" s="956">
        <v>0</v>
      </c>
      <c r="AR137" s="957">
        <v>0</v>
      </c>
    </row>
    <row r="138" spans="1:44" ht="30.6" hidden="1" customHeight="1" thickTop="1">
      <c r="A138" s="953">
        <v>27</v>
      </c>
      <c r="B138" s="954">
        <v>10.78</v>
      </c>
      <c r="C138" s="954">
        <v>10.79</v>
      </c>
      <c r="D138" s="954">
        <v>10.79</v>
      </c>
      <c r="E138" s="954">
        <v>10.8</v>
      </c>
      <c r="F138" s="954">
        <v>10.81</v>
      </c>
      <c r="G138" s="954">
        <v>10.81</v>
      </c>
      <c r="H138" s="954">
        <v>10.82</v>
      </c>
      <c r="I138" s="954">
        <v>10.82</v>
      </c>
      <c r="J138" s="954">
        <v>10.83</v>
      </c>
      <c r="K138" s="954">
        <v>10.84</v>
      </c>
      <c r="L138" s="954">
        <v>10.85</v>
      </c>
      <c r="M138" s="954">
        <v>10.87</v>
      </c>
      <c r="N138" s="954">
        <v>10.88</v>
      </c>
      <c r="O138" s="954">
        <v>10.89</v>
      </c>
      <c r="P138" s="954">
        <v>10.91</v>
      </c>
      <c r="Q138" s="954">
        <v>10.93</v>
      </c>
      <c r="R138" s="954">
        <v>10.95</v>
      </c>
      <c r="S138" s="954">
        <v>10.97</v>
      </c>
      <c r="T138" s="954">
        <v>10.99</v>
      </c>
      <c r="U138" s="954">
        <v>0</v>
      </c>
      <c r="V138" s="954">
        <v>0</v>
      </c>
      <c r="W138" s="954">
        <v>0</v>
      </c>
      <c r="X138" s="954">
        <v>0</v>
      </c>
      <c r="Y138" s="954">
        <v>0</v>
      </c>
      <c r="Z138" s="954">
        <v>0</v>
      </c>
      <c r="AA138" s="954">
        <v>0</v>
      </c>
      <c r="AB138" s="954">
        <v>0</v>
      </c>
      <c r="AC138" s="954">
        <v>0</v>
      </c>
      <c r="AD138" s="954">
        <v>0</v>
      </c>
      <c r="AE138" s="954">
        <v>0</v>
      </c>
      <c r="AF138" s="955">
        <v>0</v>
      </c>
      <c r="AG138" s="954">
        <v>0</v>
      </c>
      <c r="AH138" s="954">
        <v>0</v>
      </c>
      <c r="AI138" s="954">
        <v>0</v>
      </c>
      <c r="AJ138" s="954">
        <v>0</v>
      </c>
      <c r="AK138" s="954">
        <v>0</v>
      </c>
      <c r="AL138" s="954">
        <v>0</v>
      </c>
      <c r="AM138" s="954">
        <v>0</v>
      </c>
      <c r="AN138" s="954">
        <v>0</v>
      </c>
      <c r="AO138" s="954">
        <v>0</v>
      </c>
      <c r="AP138" s="956">
        <v>0</v>
      </c>
      <c r="AQ138" s="956">
        <v>0</v>
      </c>
      <c r="AR138" s="957">
        <v>0</v>
      </c>
    </row>
    <row r="139" spans="1:44" ht="30.6" hidden="1" customHeight="1" thickTop="1">
      <c r="A139" s="953">
        <v>28</v>
      </c>
      <c r="B139" s="954">
        <v>11.05</v>
      </c>
      <c r="C139" s="954">
        <v>11.05</v>
      </c>
      <c r="D139" s="954">
        <v>11.06</v>
      </c>
      <c r="E139" s="954">
        <v>11.07</v>
      </c>
      <c r="F139" s="954">
        <v>11.07</v>
      </c>
      <c r="G139" s="954">
        <v>11.08</v>
      </c>
      <c r="H139" s="954">
        <v>11.09</v>
      </c>
      <c r="I139" s="954">
        <v>11.1</v>
      </c>
      <c r="J139" s="954">
        <v>11.1</v>
      </c>
      <c r="K139" s="954">
        <v>11.12</v>
      </c>
      <c r="L139" s="954">
        <v>11.13</v>
      </c>
      <c r="M139" s="954">
        <v>11.14</v>
      </c>
      <c r="N139" s="954">
        <v>11.16</v>
      </c>
      <c r="O139" s="954">
        <v>11.17</v>
      </c>
      <c r="P139" s="954">
        <v>11.19</v>
      </c>
      <c r="Q139" s="954">
        <v>11.21</v>
      </c>
      <c r="R139" s="954">
        <v>11.23</v>
      </c>
      <c r="S139" s="954">
        <v>11.26</v>
      </c>
      <c r="T139" s="954">
        <v>0</v>
      </c>
      <c r="U139" s="954">
        <v>0</v>
      </c>
      <c r="V139" s="954">
        <v>0</v>
      </c>
      <c r="W139" s="954">
        <v>0</v>
      </c>
      <c r="X139" s="954">
        <v>0</v>
      </c>
      <c r="Y139" s="954">
        <v>0</v>
      </c>
      <c r="Z139" s="954">
        <v>0</v>
      </c>
      <c r="AA139" s="954">
        <v>0</v>
      </c>
      <c r="AB139" s="954">
        <v>0</v>
      </c>
      <c r="AC139" s="954">
        <v>0</v>
      </c>
      <c r="AD139" s="954">
        <v>0</v>
      </c>
      <c r="AE139" s="954">
        <v>0</v>
      </c>
      <c r="AF139" s="955">
        <v>0</v>
      </c>
      <c r="AG139" s="954">
        <v>0</v>
      </c>
      <c r="AH139" s="954">
        <v>0</v>
      </c>
      <c r="AI139" s="954">
        <v>0</v>
      </c>
      <c r="AJ139" s="954">
        <v>0</v>
      </c>
      <c r="AK139" s="954">
        <v>0</v>
      </c>
      <c r="AL139" s="954">
        <v>0</v>
      </c>
      <c r="AM139" s="954">
        <v>0</v>
      </c>
      <c r="AN139" s="954">
        <v>0</v>
      </c>
      <c r="AO139" s="954">
        <v>0</v>
      </c>
      <c r="AP139" s="956">
        <v>0</v>
      </c>
      <c r="AQ139" s="956">
        <v>0</v>
      </c>
      <c r="AR139" s="957">
        <v>0</v>
      </c>
    </row>
    <row r="140" spans="1:44" ht="30.6" hidden="1" customHeight="1" thickTop="1">
      <c r="A140" s="953">
        <v>29</v>
      </c>
      <c r="B140" s="954">
        <v>11.31</v>
      </c>
      <c r="C140" s="954">
        <v>11.31</v>
      </c>
      <c r="D140" s="954">
        <v>11.32</v>
      </c>
      <c r="E140" s="954">
        <v>11.33</v>
      </c>
      <c r="F140" s="954">
        <v>11.34</v>
      </c>
      <c r="G140" s="954">
        <v>11.34</v>
      </c>
      <c r="H140" s="954">
        <v>11.35</v>
      </c>
      <c r="I140" s="954">
        <v>11.36</v>
      </c>
      <c r="J140" s="954">
        <v>11.37</v>
      </c>
      <c r="K140" s="954">
        <v>11.39</v>
      </c>
      <c r="L140" s="954">
        <v>11.4</v>
      </c>
      <c r="M140" s="954">
        <v>11.41</v>
      </c>
      <c r="N140" s="954">
        <v>11.43</v>
      </c>
      <c r="O140" s="954">
        <v>11.45</v>
      </c>
      <c r="P140" s="954">
        <v>11.47</v>
      </c>
      <c r="Q140" s="954">
        <v>11.49</v>
      </c>
      <c r="R140" s="954">
        <v>11.52</v>
      </c>
      <c r="S140" s="954">
        <v>0</v>
      </c>
      <c r="T140" s="954">
        <v>0</v>
      </c>
      <c r="U140" s="954">
        <v>0</v>
      </c>
      <c r="V140" s="954">
        <v>0</v>
      </c>
      <c r="W140" s="954">
        <v>0</v>
      </c>
      <c r="X140" s="954">
        <v>0</v>
      </c>
      <c r="Y140" s="954">
        <v>0</v>
      </c>
      <c r="Z140" s="954">
        <v>0</v>
      </c>
      <c r="AA140" s="954">
        <v>0</v>
      </c>
      <c r="AB140" s="954">
        <v>0</v>
      </c>
      <c r="AC140" s="954">
        <v>0</v>
      </c>
      <c r="AD140" s="954">
        <v>0</v>
      </c>
      <c r="AE140" s="954">
        <v>0</v>
      </c>
      <c r="AF140" s="955">
        <v>0</v>
      </c>
      <c r="AG140" s="954">
        <v>0</v>
      </c>
      <c r="AH140" s="954">
        <v>0</v>
      </c>
      <c r="AI140" s="954">
        <v>0</v>
      </c>
      <c r="AJ140" s="954">
        <v>0</v>
      </c>
      <c r="AK140" s="954">
        <v>0</v>
      </c>
      <c r="AL140" s="954">
        <v>0</v>
      </c>
      <c r="AM140" s="954">
        <v>0</v>
      </c>
      <c r="AN140" s="954">
        <v>0</v>
      </c>
      <c r="AO140" s="954">
        <v>0</v>
      </c>
      <c r="AP140" s="956">
        <v>0</v>
      </c>
      <c r="AQ140" s="956">
        <v>0</v>
      </c>
      <c r="AR140" s="957">
        <v>0</v>
      </c>
    </row>
    <row r="141" spans="1:44" ht="30.6" hidden="1" customHeight="1" thickTop="1">
      <c r="A141" s="953">
        <v>30</v>
      </c>
      <c r="B141" s="954">
        <v>11.56</v>
      </c>
      <c r="C141" s="954">
        <v>11.57</v>
      </c>
      <c r="D141" s="954">
        <v>11.57</v>
      </c>
      <c r="E141" s="954">
        <v>11.58</v>
      </c>
      <c r="F141" s="954">
        <v>11.59</v>
      </c>
      <c r="G141" s="954">
        <v>11.6</v>
      </c>
      <c r="H141" s="954">
        <v>11.61</v>
      </c>
      <c r="I141" s="954">
        <v>11.62</v>
      </c>
      <c r="J141" s="954">
        <v>11.63</v>
      </c>
      <c r="K141" s="954">
        <v>11.65</v>
      </c>
      <c r="L141" s="954">
        <v>11.67</v>
      </c>
      <c r="M141" s="954">
        <v>11.68</v>
      </c>
      <c r="N141" s="954">
        <v>11.7</v>
      </c>
      <c r="O141" s="954">
        <v>11.72</v>
      </c>
      <c r="P141" s="954">
        <v>11.75</v>
      </c>
      <c r="Q141" s="954">
        <v>11.77</v>
      </c>
      <c r="R141" s="954">
        <v>0</v>
      </c>
      <c r="S141" s="954">
        <v>0</v>
      </c>
      <c r="T141" s="954">
        <v>0</v>
      </c>
      <c r="U141" s="954">
        <v>0</v>
      </c>
      <c r="V141" s="954">
        <v>0</v>
      </c>
      <c r="W141" s="954">
        <v>0</v>
      </c>
      <c r="X141" s="954">
        <v>0</v>
      </c>
      <c r="Y141" s="954">
        <v>0</v>
      </c>
      <c r="Z141" s="954">
        <v>0</v>
      </c>
      <c r="AA141" s="954">
        <v>0</v>
      </c>
      <c r="AB141" s="954">
        <v>0</v>
      </c>
      <c r="AC141" s="954">
        <v>0</v>
      </c>
      <c r="AD141" s="954">
        <v>0</v>
      </c>
      <c r="AE141" s="954">
        <v>0</v>
      </c>
      <c r="AF141" s="955">
        <v>0</v>
      </c>
      <c r="AG141" s="954">
        <v>0</v>
      </c>
      <c r="AH141" s="954">
        <v>0</v>
      </c>
      <c r="AI141" s="954">
        <v>0</v>
      </c>
      <c r="AJ141" s="954">
        <v>0</v>
      </c>
      <c r="AK141" s="954">
        <v>0</v>
      </c>
      <c r="AL141" s="954">
        <v>0</v>
      </c>
      <c r="AM141" s="954">
        <v>0</v>
      </c>
      <c r="AN141" s="954">
        <v>0</v>
      </c>
      <c r="AO141" s="954">
        <v>0</v>
      </c>
      <c r="AP141" s="956">
        <v>0</v>
      </c>
      <c r="AQ141" s="956">
        <v>0</v>
      </c>
      <c r="AR141" s="957">
        <v>0</v>
      </c>
    </row>
    <row r="142" spans="1:44" ht="30.6" hidden="1" customHeight="1" thickTop="1">
      <c r="A142" s="968">
        <v>31</v>
      </c>
      <c r="B142" s="1883"/>
      <c r="C142" s="1883"/>
      <c r="D142" s="1883"/>
      <c r="E142" s="1883"/>
      <c r="F142" s="1883"/>
      <c r="G142" s="1883"/>
      <c r="H142" s="1883"/>
      <c r="I142" s="1883"/>
      <c r="J142" s="1883"/>
      <c r="K142" s="1883"/>
      <c r="L142" s="1883"/>
      <c r="M142" s="1883"/>
      <c r="N142" s="1883"/>
      <c r="O142" s="1883"/>
      <c r="P142" s="1883"/>
      <c r="Q142" s="1883"/>
      <c r="R142" s="1883"/>
      <c r="S142" s="1883"/>
      <c r="T142" s="1883"/>
      <c r="U142" s="1883"/>
      <c r="V142" s="1883"/>
      <c r="W142" s="1883"/>
      <c r="X142" s="1883"/>
      <c r="Y142" s="1883"/>
      <c r="Z142" s="1883"/>
      <c r="AA142" s="1883"/>
      <c r="AB142" s="1883"/>
      <c r="AC142" s="1883"/>
      <c r="AD142" s="1883"/>
      <c r="AE142" s="1883"/>
      <c r="AF142" s="1883"/>
      <c r="AG142" s="1883"/>
      <c r="AH142" s="1883"/>
      <c r="AI142" s="1883"/>
      <c r="AJ142" s="1883"/>
      <c r="AK142" s="1883"/>
      <c r="AL142" s="1883"/>
      <c r="AM142" s="1883"/>
      <c r="AN142" s="1883"/>
      <c r="AO142" s="1883"/>
      <c r="AP142" s="1883"/>
      <c r="AQ142" s="1883"/>
      <c r="AR142" s="1883"/>
    </row>
    <row r="143" spans="1:44" ht="30.6" hidden="1" customHeight="1" thickTop="1">
      <c r="A143" s="902" t="s">
        <v>480</v>
      </c>
      <c r="B143" s="1884" t="s">
        <v>492</v>
      </c>
      <c r="C143" s="1884"/>
      <c r="D143" s="1884"/>
      <c r="E143" s="1884"/>
      <c r="F143" s="1884"/>
      <c r="G143" s="1884"/>
      <c r="H143" s="1884"/>
      <c r="I143" s="1884"/>
      <c r="J143" s="1884"/>
      <c r="K143" s="1884"/>
      <c r="L143" s="1884"/>
      <c r="M143" s="1884"/>
      <c r="N143" s="1884"/>
      <c r="O143" s="1884"/>
      <c r="P143" s="1884"/>
      <c r="Q143" s="1884"/>
      <c r="R143" s="1884"/>
      <c r="S143" s="1884"/>
      <c r="T143" s="1884"/>
      <c r="U143" s="1884"/>
      <c r="V143" s="1884"/>
      <c r="W143" s="1884"/>
      <c r="X143" s="1884"/>
      <c r="Y143" s="1884"/>
      <c r="Z143" s="1884"/>
      <c r="AA143" s="1884"/>
      <c r="AB143" s="1884"/>
      <c r="AC143" s="1884"/>
      <c r="AD143" s="1884"/>
      <c r="AE143" s="1884"/>
      <c r="AF143" s="1884"/>
      <c r="AG143" s="1884"/>
      <c r="AH143" s="1884"/>
      <c r="AI143" s="1884"/>
      <c r="AJ143" s="1884"/>
      <c r="AK143" s="1884"/>
      <c r="AL143" s="1884"/>
      <c r="AM143" s="1884"/>
      <c r="AN143" s="1884"/>
      <c r="AO143" s="1884"/>
      <c r="AP143" s="1884"/>
      <c r="AQ143" s="1884"/>
      <c r="AR143" s="1884"/>
    </row>
    <row r="144" spans="1:44" ht="30.6" hidden="1" customHeight="1" thickTop="1">
      <c r="B144" s="1885" t="s">
        <v>483</v>
      </c>
      <c r="C144" s="1885"/>
      <c r="D144" s="1885"/>
      <c r="E144" s="1885"/>
      <c r="F144" s="1885"/>
      <c r="G144" s="1885"/>
      <c r="H144" s="1885"/>
      <c r="I144" s="1885"/>
      <c r="J144" s="1885"/>
      <c r="K144" s="1885"/>
      <c r="L144" s="1885"/>
      <c r="M144" s="1885"/>
      <c r="N144" s="1885"/>
      <c r="O144" s="1885"/>
      <c r="P144" s="1885"/>
      <c r="Q144" s="1885"/>
      <c r="R144" s="1885"/>
      <c r="S144" s="1885"/>
      <c r="T144" s="1885"/>
      <c r="U144" s="1885"/>
      <c r="V144" s="1885"/>
      <c r="W144" s="1885"/>
      <c r="X144" s="1885"/>
      <c r="Y144" s="1885"/>
      <c r="Z144" s="1885"/>
      <c r="AA144" s="1885"/>
      <c r="AB144" s="1885"/>
      <c r="AC144" s="1885"/>
      <c r="AD144" s="1885"/>
      <c r="AE144" s="1885"/>
      <c r="AF144" s="1885"/>
      <c r="AG144" s="1885"/>
      <c r="AH144" s="1885"/>
      <c r="AI144" s="1885"/>
      <c r="AJ144" s="1885"/>
      <c r="AK144" s="1885"/>
      <c r="AL144" s="1885"/>
      <c r="AM144" s="1885"/>
      <c r="AN144" s="1885"/>
      <c r="AO144" s="1885"/>
      <c r="AP144" s="1885"/>
      <c r="AQ144" s="1885"/>
      <c r="AR144" s="1885"/>
    </row>
    <row r="145" spans="1:44" ht="30.6" hidden="1" customHeight="1" thickTop="1">
      <c r="A145" s="971" t="s">
        <v>126</v>
      </c>
      <c r="B145" s="1887" t="s">
        <v>484</v>
      </c>
      <c r="C145" s="1887"/>
      <c r="D145" s="1887"/>
      <c r="E145" s="1887"/>
      <c r="F145" s="1887"/>
      <c r="G145" s="1887"/>
      <c r="H145" s="1887"/>
      <c r="I145" s="1887"/>
      <c r="J145" s="1887"/>
      <c r="K145" s="1887"/>
      <c r="L145" s="1887"/>
      <c r="M145" s="1887"/>
      <c r="N145" s="1887"/>
      <c r="O145" s="1887"/>
      <c r="P145" s="1887"/>
      <c r="Q145" s="1887"/>
      <c r="R145" s="1887"/>
      <c r="S145" s="1887"/>
      <c r="T145" s="1887"/>
      <c r="U145" s="1887"/>
      <c r="V145" s="1887"/>
      <c r="W145" s="1887"/>
      <c r="X145" s="1887"/>
      <c r="Y145" s="1887"/>
      <c r="Z145" s="1887"/>
      <c r="AA145" s="1887"/>
      <c r="AB145" s="1887"/>
      <c r="AC145" s="1887"/>
      <c r="AD145" s="1887"/>
      <c r="AE145" s="1887"/>
      <c r="AF145" s="1887"/>
      <c r="AG145" s="1887"/>
      <c r="AH145" s="1887"/>
      <c r="AI145" s="1887"/>
      <c r="AJ145" s="1887"/>
      <c r="AK145" s="1887"/>
      <c r="AL145" s="1887"/>
      <c r="AM145" s="1887"/>
      <c r="AN145" s="1887"/>
      <c r="AO145" s="1887"/>
      <c r="AP145" s="1887"/>
      <c r="AQ145" s="1887"/>
      <c r="AR145" s="1887"/>
    </row>
    <row r="146" spans="1:44" ht="30.6" hidden="1" customHeight="1" thickTop="1">
      <c r="A146" s="972"/>
      <c r="B146" s="973">
        <v>20</v>
      </c>
      <c r="C146" s="973">
        <v>21</v>
      </c>
      <c r="D146" s="973">
        <v>22</v>
      </c>
      <c r="E146" s="973">
        <v>23</v>
      </c>
      <c r="F146" s="973">
        <v>24</v>
      </c>
      <c r="G146" s="973">
        <v>25</v>
      </c>
      <c r="H146" s="973">
        <v>26</v>
      </c>
      <c r="I146" s="973">
        <v>27</v>
      </c>
      <c r="J146" s="973">
        <v>28</v>
      </c>
      <c r="K146" s="973">
        <v>29</v>
      </c>
      <c r="L146" s="973">
        <v>30</v>
      </c>
      <c r="M146" s="973">
        <v>31</v>
      </c>
      <c r="N146" s="973">
        <v>32</v>
      </c>
      <c r="O146" s="973">
        <v>33</v>
      </c>
      <c r="P146" s="973">
        <v>34</v>
      </c>
      <c r="Q146" s="973">
        <v>35</v>
      </c>
      <c r="R146" s="973">
        <v>36</v>
      </c>
      <c r="S146" s="973">
        <v>37</v>
      </c>
      <c r="T146" s="973">
        <v>38</v>
      </c>
      <c r="U146" s="973">
        <v>39</v>
      </c>
      <c r="V146" s="973">
        <v>40</v>
      </c>
      <c r="W146" s="973">
        <v>41</v>
      </c>
      <c r="X146" s="973">
        <v>42</v>
      </c>
      <c r="Y146" s="973">
        <v>43</v>
      </c>
      <c r="Z146" s="973">
        <v>44</v>
      </c>
      <c r="AA146" s="973">
        <v>45</v>
      </c>
      <c r="AB146" s="973">
        <v>46</v>
      </c>
      <c r="AC146" s="973">
        <v>47</v>
      </c>
      <c r="AD146" s="973">
        <v>48</v>
      </c>
      <c r="AE146" s="973">
        <v>49</v>
      </c>
      <c r="AF146" s="973">
        <v>50</v>
      </c>
      <c r="AG146" s="973">
        <v>51</v>
      </c>
      <c r="AH146" s="973">
        <v>52</v>
      </c>
      <c r="AI146" s="973">
        <v>53</v>
      </c>
      <c r="AJ146" s="973">
        <v>54</v>
      </c>
      <c r="AK146" s="973">
        <v>55</v>
      </c>
      <c r="AL146" s="973">
        <v>56</v>
      </c>
      <c r="AM146" s="973">
        <v>57</v>
      </c>
      <c r="AN146" s="973">
        <v>58</v>
      </c>
      <c r="AO146" s="973">
        <v>59</v>
      </c>
      <c r="AP146" s="974">
        <v>60</v>
      </c>
      <c r="AQ146" s="974">
        <v>61</v>
      </c>
      <c r="AR146" s="975">
        <v>62</v>
      </c>
    </row>
    <row r="147" spans="1:44" ht="30.6" hidden="1" customHeight="1" thickTop="1">
      <c r="A147" s="976">
        <v>1</v>
      </c>
      <c r="B147" s="949">
        <v>1.36</v>
      </c>
      <c r="C147" s="949">
        <v>1.41</v>
      </c>
      <c r="D147" s="949">
        <v>1.45</v>
      </c>
      <c r="E147" s="949">
        <v>1.48</v>
      </c>
      <c r="F147" s="949">
        <v>1.5</v>
      </c>
      <c r="G147" s="949">
        <v>1.52</v>
      </c>
      <c r="H147" s="949">
        <v>1.54</v>
      </c>
      <c r="I147" s="949">
        <v>1.56</v>
      </c>
      <c r="J147" s="949">
        <v>1.57</v>
      </c>
      <c r="K147" s="949">
        <v>1.6</v>
      </c>
      <c r="L147" s="949">
        <v>1.64</v>
      </c>
      <c r="M147" s="949">
        <v>1.7</v>
      </c>
      <c r="N147" s="949">
        <v>1.77</v>
      </c>
      <c r="O147" s="949">
        <v>1.84</v>
      </c>
      <c r="P147" s="949">
        <v>1.92</v>
      </c>
      <c r="Q147" s="949">
        <v>2.0299999999999998</v>
      </c>
      <c r="R147" s="949">
        <v>2.13</v>
      </c>
      <c r="S147" s="949">
        <v>2.2400000000000002</v>
      </c>
      <c r="T147" s="949">
        <v>2.36</v>
      </c>
      <c r="U147" s="949">
        <v>2.5</v>
      </c>
      <c r="V147" s="949">
        <v>2.64</v>
      </c>
      <c r="W147" s="949">
        <v>2.8</v>
      </c>
      <c r="X147" s="949">
        <v>2.97</v>
      </c>
      <c r="Y147" s="949">
        <v>3.17</v>
      </c>
      <c r="Z147" s="949">
        <v>3.37</v>
      </c>
      <c r="AA147" s="949">
        <v>3.61</v>
      </c>
      <c r="AB147" s="949">
        <v>3.87</v>
      </c>
      <c r="AC147" s="949">
        <v>4.16</v>
      </c>
      <c r="AD147" s="949">
        <v>4.46</v>
      </c>
      <c r="AE147" s="949">
        <v>4.8099999999999996</v>
      </c>
      <c r="AF147" s="950">
        <v>5.17</v>
      </c>
      <c r="AG147" s="949">
        <v>5.56</v>
      </c>
      <c r="AH147" s="949">
        <v>5.98</v>
      </c>
      <c r="AI147" s="949">
        <v>6.44</v>
      </c>
      <c r="AJ147" s="949">
        <v>6.95</v>
      </c>
      <c r="AK147" s="949">
        <v>7.5</v>
      </c>
      <c r="AL147" s="949">
        <v>8.11</v>
      </c>
      <c r="AM147" s="949">
        <v>8.81</v>
      </c>
      <c r="AN147" s="949">
        <v>9.6</v>
      </c>
      <c r="AO147" s="949">
        <v>10.49</v>
      </c>
      <c r="AP147" s="951">
        <v>11.5</v>
      </c>
      <c r="AQ147" s="951">
        <v>12.66</v>
      </c>
      <c r="AR147" s="952">
        <v>13.97</v>
      </c>
    </row>
    <row r="148" spans="1:44" ht="30.6" hidden="1" customHeight="1" thickTop="1">
      <c r="A148" s="977">
        <v>2</v>
      </c>
      <c r="B148" s="954">
        <v>2.67</v>
      </c>
      <c r="C148" s="954">
        <v>2.78</v>
      </c>
      <c r="D148" s="954">
        <v>2.85</v>
      </c>
      <c r="E148" s="954">
        <v>2.9</v>
      </c>
      <c r="F148" s="954">
        <v>2.95</v>
      </c>
      <c r="G148" s="954">
        <v>2.98</v>
      </c>
      <c r="H148" s="954">
        <v>3.01</v>
      </c>
      <c r="I148" s="954">
        <v>3.04</v>
      </c>
      <c r="J148" s="954">
        <v>3.1</v>
      </c>
      <c r="K148" s="954">
        <v>3.16</v>
      </c>
      <c r="L148" s="954">
        <v>3.24</v>
      </c>
      <c r="M148" s="954">
        <v>3.36</v>
      </c>
      <c r="N148" s="954">
        <v>3.49</v>
      </c>
      <c r="O148" s="954">
        <v>3.65</v>
      </c>
      <c r="P148" s="954">
        <v>3.83</v>
      </c>
      <c r="Q148" s="954">
        <v>4.0199999999999996</v>
      </c>
      <c r="R148" s="954">
        <v>4.2300000000000004</v>
      </c>
      <c r="S148" s="954">
        <v>4.46</v>
      </c>
      <c r="T148" s="954">
        <v>4.7</v>
      </c>
      <c r="U148" s="954">
        <v>4.96</v>
      </c>
      <c r="V148" s="954">
        <v>5.26</v>
      </c>
      <c r="W148" s="954">
        <v>5.57</v>
      </c>
      <c r="X148" s="954">
        <v>5.91</v>
      </c>
      <c r="Y148" s="954">
        <v>6.3</v>
      </c>
      <c r="Z148" s="954">
        <v>6.74</v>
      </c>
      <c r="AA148" s="954">
        <v>7.22</v>
      </c>
      <c r="AB148" s="954">
        <v>7.74</v>
      </c>
      <c r="AC148" s="954">
        <v>8.31</v>
      </c>
      <c r="AD148" s="954">
        <v>8.9499999999999993</v>
      </c>
      <c r="AE148" s="954">
        <v>9.6300000000000008</v>
      </c>
      <c r="AF148" s="955">
        <v>10.37</v>
      </c>
      <c r="AG148" s="954">
        <v>11.16</v>
      </c>
      <c r="AH148" s="954">
        <v>12.02</v>
      </c>
      <c r="AI148" s="954">
        <v>12.95</v>
      </c>
      <c r="AJ148" s="954">
        <v>13.96</v>
      </c>
      <c r="AK148" s="954">
        <v>15.1</v>
      </c>
      <c r="AL148" s="954">
        <v>16.36</v>
      </c>
      <c r="AM148" s="954">
        <v>17.78</v>
      </c>
      <c r="AN148" s="954">
        <v>19.399999999999999</v>
      </c>
      <c r="AO148" s="954">
        <v>21.24</v>
      </c>
      <c r="AP148" s="956">
        <v>23.34</v>
      </c>
      <c r="AQ148" s="956">
        <v>25.71</v>
      </c>
      <c r="AR148" s="957">
        <v>28.42</v>
      </c>
    </row>
    <row r="149" spans="1:44" ht="30.6" hidden="1" customHeight="1" thickTop="1">
      <c r="A149" s="977">
        <v>3</v>
      </c>
      <c r="B149" s="954">
        <v>4.0599999999999996</v>
      </c>
      <c r="C149" s="954">
        <v>4.2</v>
      </c>
      <c r="D149" s="954">
        <v>4.3</v>
      </c>
      <c r="E149" s="954">
        <v>4.37</v>
      </c>
      <c r="F149" s="954">
        <v>4.4400000000000004</v>
      </c>
      <c r="G149" s="954">
        <v>4.49</v>
      </c>
      <c r="H149" s="954">
        <v>4.53</v>
      </c>
      <c r="I149" s="954">
        <v>4.59</v>
      </c>
      <c r="J149" s="954">
        <v>4.67</v>
      </c>
      <c r="K149" s="954">
        <v>4.7699999999999996</v>
      </c>
      <c r="L149" s="954">
        <v>4.91</v>
      </c>
      <c r="M149" s="954">
        <v>5.09</v>
      </c>
      <c r="N149" s="954">
        <v>5.3</v>
      </c>
      <c r="O149" s="954">
        <v>5.55</v>
      </c>
      <c r="P149" s="954">
        <v>5.83</v>
      </c>
      <c r="Q149" s="954">
        <v>6.12</v>
      </c>
      <c r="R149" s="954">
        <v>6.45</v>
      </c>
      <c r="S149" s="954">
        <v>6.8</v>
      </c>
      <c r="T149" s="954">
        <v>7.18</v>
      </c>
      <c r="U149" s="954">
        <v>7.58</v>
      </c>
      <c r="V149" s="954">
        <v>8.0299999999999994</v>
      </c>
      <c r="W149" s="954">
        <v>8.5299999999999994</v>
      </c>
      <c r="X149" s="954">
        <v>9.08</v>
      </c>
      <c r="Y149" s="954">
        <v>9.69</v>
      </c>
      <c r="Z149" s="954">
        <v>10.35</v>
      </c>
      <c r="AA149" s="954">
        <v>11.1</v>
      </c>
      <c r="AB149" s="954">
        <v>11.9</v>
      </c>
      <c r="AC149" s="954">
        <v>12.8</v>
      </c>
      <c r="AD149" s="954">
        <v>13.77</v>
      </c>
      <c r="AE149" s="954">
        <v>14.84</v>
      </c>
      <c r="AF149" s="955">
        <v>15.96</v>
      </c>
      <c r="AG149" s="954">
        <v>17.190000000000001</v>
      </c>
      <c r="AH149" s="954">
        <v>18.52</v>
      </c>
      <c r="AI149" s="954">
        <v>19.98</v>
      </c>
      <c r="AJ149" s="954">
        <v>21.57</v>
      </c>
      <c r="AK149" s="954">
        <v>23.35</v>
      </c>
      <c r="AL149" s="954">
        <v>25.35</v>
      </c>
      <c r="AM149" s="954">
        <v>27.61</v>
      </c>
      <c r="AN149" s="954">
        <v>30.17</v>
      </c>
      <c r="AO149" s="954">
        <v>33.090000000000003</v>
      </c>
      <c r="AP149" s="956">
        <v>36.43</v>
      </c>
      <c r="AQ149" s="956">
        <v>40.22</v>
      </c>
      <c r="AR149" s="957">
        <v>44.53</v>
      </c>
    </row>
    <row r="150" spans="1:44" ht="30.6" hidden="1" customHeight="1" thickTop="1">
      <c r="A150" s="977">
        <v>4</v>
      </c>
      <c r="B150" s="954">
        <v>4.6399999999999997</v>
      </c>
      <c r="C150" s="954">
        <v>4.79</v>
      </c>
      <c r="D150" s="954">
        <v>4.9000000000000004</v>
      </c>
      <c r="E150" s="954">
        <v>4.97</v>
      </c>
      <c r="F150" s="954">
        <v>5.04</v>
      </c>
      <c r="G150" s="954">
        <v>5.0999999999999996</v>
      </c>
      <c r="H150" s="954">
        <v>5.16</v>
      </c>
      <c r="I150" s="954">
        <v>5.24</v>
      </c>
      <c r="J150" s="954">
        <v>5.34</v>
      </c>
      <c r="K150" s="954">
        <v>5.47</v>
      </c>
      <c r="L150" s="954">
        <v>5.64</v>
      </c>
      <c r="M150" s="954">
        <v>5.85</v>
      </c>
      <c r="N150" s="954">
        <v>6.1</v>
      </c>
      <c r="O150" s="954">
        <v>6.38</v>
      </c>
      <c r="P150" s="954">
        <v>6.71</v>
      </c>
      <c r="Q150" s="954">
        <v>7.06</v>
      </c>
      <c r="R150" s="954">
        <v>7.43</v>
      </c>
      <c r="S150" s="954">
        <v>7.84</v>
      </c>
      <c r="T150" s="954">
        <v>8.2899999999999991</v>
      </c>
      <c r="U150" s="954">
        <v>8.77</v>
      </c>
      <c r="V150" s="954">
        <v>9.3000000000000007</v>
      </c>
      <c r="W150" s="954">
        <v>9.8699999999999992</v>
      </c>
      <c r="X150" s="954">
        <v>10.5</v>
      </c>
      <c r="Y150" s="954">
        <v>11.22</v>
      </c>
      <c r="Z150" s="954">
        <v>12</v>
      </c>
      <c r="AA150" s="954">
        <v>12.87</v>
      </c>
      <c r="AB150" s="954">
        <v>13.83</v>
      </c>
      <c r="AC150" s="954">
        <v>14.87</v>
      </c>
      <c r="AD150" s="954">
        <v>15.99</v>
      </c>
      <c r="AE150" s="954">
        <v>17.23</v>
      </c>
      <c r="AF150" s="955">
        <v>18.55</v>
      </c>
      <c r="AG150" s="954">
        <v>19.98</v>
      </c>
      <c r="AH150" s="954">
        <v>21.53</v>
      </c>
      <c r="AI150" s="954">
        <v>23.23</v>
      </c>
      <c r="AJ150" s="954">
        <v>25.11</v>
      </c>
      <c r="AK150" s="954">
        <v>27.22</v>
      </c>
      <c r="AL150" s="954">
        <v>29.58</v>
      </c>
      <c r="AM150" s="954">
        <v>32.25</v>
      </c>
      <c r="AN150" s="954">
        <v>35.299999999999997</v>
      </c>
      <c r="AO150" s="954">
        <v>38.76</v>
      </c>
      <c r="AP150" s="956">
        <v>42.71</v>
      </c>
      <c r="AQ150" s="956">
        <v>47.2</v>
      </c>
      <c r="AR150" s="957">
        <v>0</v>
      </c>
    </row>
    <row r="151" spans="1:44" ht="30.6" hidden="1" customHeight="1" thickTop="1">
      <c r="A151" s="977">
        <v>5</v>
      </c>
      <c r="B151" s="954">
        <v>5.9</v>
      </c>
      <c r="C151" s="954">
        <v>6.06</v>
      </c>
      <c r="D151" s="954">
        <v>6.18</v>
      </c>
      <c r="E151" s="954">
        <v>6.29</v>
      </c>
      <c r="F151" s="954">
        <v>6.37</v>
      </c>
      <c r="G151" s="954">
        <v>6.43</v>
      </c>
      <c r="H151" s="954">
        <v>6.52</v>
      </c>
      <c r="I151" s="954">
        <v>6.63</v>
      </c>
      <c r="J151" s="954">
        <v>6.77</v>
      </c>
      <c r="K151" s="954">
        <v>6.96</v>
      </c>
      <c r="L151" s="954">
        <v>7.19</v>
      </c>
      <c r="M151" s="954">
        <v>7.48</v>
      </c>
      <c r="N151" s="954">
        <v>7.81</v>
      </c>
      <c r="O151" s="954">
        <v>8.18</v>
      </c>
      <c r="P151" s="954">
        <v>8.59</v>
      </c>
      <c r="Q151" s="954">
        <v>9.0399999999999991</v>
      </c>
      <c r="R151" s="954">
        <v>9.5399999999999991</v>
      </c>
      <c r="S151" s="954">
        <v>10.06</v>
      </c>
      <c r="T151" s="954">
        <v>10.63</v>
      </c>
      <c r="U151" s="954">
        <v>11.26</v>
      </c>
      <c r="V151" s="954">
        <v>11.96</v>
      </c>
      <c r="W151" s="954">
        <v>12.7</v>
      </c>
      <c r="X151" s="954">
        <v>13.54</v>
      </c>
      <c r="Y151" s="954">
        <v>14.47</v>
      </c>
      <c r="Z151" s="954">
        <v>15.5</v>
      </c>
      <c r="AA151" s="954">
        <v>16.63</v>
      </c>
      <c r="AB151" s="954">
        <v>17.88</v>
      </c>
      <c r="AC151" s="954">
        <v>19.22</v>
      </c>
      <c r="AD151" s="954">
        <v>20.7</v>
      </c>
      <c r="AE151" s="954">
        <v>22.29</v>
      </c>
      <c r="AF151" s="955">
        <v>24.01</v>
      </c>
      <c r="AG151" s="954">
        <v>25.88</v>
      </c>
      <c r="AH151" s="954">
        <v>27.91</v>
      </c>
      <c r="AI151" s="954">
        <v>30.16</v>
      </c>
      <c r="AJ151" s="954">
        <v>32.64</v>
      </c>
      <c r="AK151" s="954">
        <v>35.42</v>
      </c>
      <c r="AL151" s="954">
        <v>38.549999999999997</v>
      </c>
      <c r="AM151" s="954">
        <v>42.12</v>
      </c>
      <c r="AN151" s="954">
        <v>46.18</v>
      </c>
      <c r="AO151" s="954">
        <v>50.82</v>
      </c>
      <c r="AP151" s="956">
        <v>56.08</v>
      </c>
      <c r="AQ151" s="956">
        <v>0</v>
      </c>
      <c r="AR151" s="957">
        <v>0</v>
      </c>
    </row>
    <row r="152" spans="1:44" ht="30.6" hidden="1" customHeight="1" thickTop="1">
      <c r="A152" s="977">
        <v>6</v>
      </c>
      <c r="B152" s="954">
        <v>7.17</v>
      </c>
      <c r="C152" s="954">
        <v>7.37</v>
      </c>
      <c r="D152" s="954">
        <v>7.51</v>
      </c>
      <c r="E152" s="954">
        <v>7.62</v>
      </c>
      <c r="F152" s="954">
        <v>7.72</v>
      </c>
      <c r="G152" s="954">
        <v>7.82</v>
      </c>
      <c r="H152" s="954">
        <v>7.93</v>
      </c>
      <c r="I152" s="954">
        <v>8.07</v>
      </c>
      <c r="J152" s="954">
        <v>8.27</v>
      </c>
      <c r="K152" s="954">
        <v>8.51</v>
      </c>
      <c r="L152" s="954">
        <v>8.82</v>
      </c>
      <c r="M152" s="954">
        <v>9.17</v>
      </c>
      <c r="N152" s="954">
        <v>9.6</v>
      </c>
      <c r="O152" s="954">
        <v>10.07</v>
      </c>
      <c r="P152" s="954">
        <v>10.58</v>
      </c>
      <c r="Q152" s="954">
        <v>11.14</v>
      </c>
      <c r="R152" s="954">
        <v>11.75</v>
      </c>
      <c r="S152" s="954">
        <v>12.42</v>
      </c>
      <c r="T152" s="954">
        <v>13.14</v>
      </c>
      <c r="U152" s="954">
        <v>13.92</v>
      </c>
      <c r="V152" s="954">
        <v>14.77</v>
      </c>
      <c r="W152" s="954">
        <v>15.73</v>
      </c>
      <c r="X152" s="954">
        <v>16.79</v>
      </c>
      <c r="Y152" s="954">
        <v>17.96</v>
      </c>
      <c r="Z152" s="954">
        <v>19.239999999999998</v>
      </c>
      <c r="AA152" s="954">
        <v>20.66</v>
      </c>
      <c r="AB152" s="954">
        <v>22.22</v>
      </c>
      <c r="AC152" s="954">
        <v>23.91</v>
      </c>
      <c r="AD152" s="954">
        <v>25.75</v>
      </c>
      <c r="AE152" s="954">
        <v>27.74</v>
      </c>
      <c r="AF152" s="955">
        <v>29.9</v>
      </c>
      <c r="AG152" s="954">
        <v>32.229999999999997</v>
      </c>
      <c r="AH152" s="954">
        <v>34.81</v>
      </c>
      <c r="AI152" s="954">
        <v>37.64</v>
      </c>
      <c r="AJ152" s="954">
        <v>40.81</v>
      </c>
      <c r="AK152" s="954">
        <v>44.36</v>
      </c>
      <c r="AL152" s="954">
        <v>48.37</v>
      </c>
      <c r="AM152" s="954">
        <v>52.95</v>
      </c>
      <c r="AN152" s="954">
        <v>58.17</v>
      </c>
      <c r="AO152" s="954">
        <v>64.11</v>
      </c>
      <c r="AP152" s="956">
        <v>0</v>
      </c>
      <c r="AQ152" s="956">
        <v>0</v>
      </c>
      <c r="AR152" s="957">
        <v>0</v>
      </c>
    </row>
    <row r="153" spans="1:44" ht="30.6" hidden="1" customHeight="1" thickTop="1">
      <c r="A153" s="977">
        <v>7</v>
      </c>
      <c r="B153" s="954">
        <v>7.88</v>
      </c>
      <c r="C153" s="954">
        <v>8.08</v>
      </c>
      <c r="D153" s="954">
        <v>8.23</v>
      </c>
      <c r="E153" s="954">
        <v>8.35</v>
      </c>
      <c r="F153" s="954">
        <v>8.4600000000000009</v>
      </c>
      <c r="G153" s="954">
        <v>8.58</v>
      </c>
      <c r="H153" s="954">
        <v>8.7100000000000009</v>
      </c>
      <c r="I153" s="954">
        <v>8.9</v>
      </c>
      <c r="J153" s="954">
        <v>9.1199999999999992</v>
      </c>
      <c r="K153" s="954">
        <v>9.42</v>
      </c>
      <c r="L153" s="954">
        <v>9.77</v>
      </c>
      <c r="M153" s="954">
        <v>10.18</v>
      </c>
      <c r="N153" s="954">
        <v>10.66</v>
      </c>
      <c r="O153" s="954">
        <v>11.19</v>
      </c>
      <c r="P153" s="954">
        <v>11.76</v>
      </c>
      <c r="Q153" s="954">
        <v>12.39</v>
      </c>
      <c r="R153" s="954">
        <v>13.08</v>
      </c>
      <c r="S153" s="954">
        <v>13.83</v>
      </c>
      <c r="T153" s="954">
        <v>14.63</v>
      </c>
      <c r="U153" s="954">
        <v>15.52</v>
      </c>
      <c r="V153" s="954">
        <v>16.5</v>
      </c>
      <c r="W153" s="954">
        <v>17.59</v>
      </c>
      <c r="X153" s="954">
        <v>18.77</v>
      </c>
      <c r="Y153" s="954">
        <v>20.100000000000001</v>
      </c>
      <c r="Z153" s="954">
        <v>21.56</v>
      </c>
      <c r="AA153" s="954">
        <v>23.15</v>
      </c>
      <c r="AB153" s="954">
        <v>24.9</v>
      </c>
      <c r="AC153" s="954">
        <v>26.81</v>
      </c>
      <c r="AD153" s="954">
        <v>28.87</v>
      </c>
      <c r="AE153" s="954">
        <v>31.1</v>
      </c>
      <c r="AF153" s="955">
        <v>33.549999999999997</v>
      </c>
      <c r="AG153" s="954">
        <v>36.200000000000003</v>
      </c>
      <c r="AH153" s="954">
        <v>39.119999999999997</v>
      </c>
      <c r="AI153" s="954">
        <v>42.36</v>
      </c>
      <c r="AJ153" s="954">
        <v>45.97</v>
      </c>
      <c r="AK153" s="954">
        <v>50.04</v>
      </c>
      <c r="AL153" s="954">
        <v>54.66</v>
      </c>
      <c r="AM153" s="954">
        <v>59.92</v>
      </c>
      <c r="AN153" s="954">
        <v>65.900000000000006</v>
      </c>
      <c r="AO153" s="954">
        <v>0</v>
      </c>
      <c r="AP153" s="956">
        <v>0</v>
      </c>
      <c r="AQ153" s="956">
        <v>0</v>
      </c>
      <c r="AR153" s="957">
        <v>0</v>
      </c>
    </row>
    <row r="154" spans="1:44" ht="30.6" hidden="1" customHeight="1" thickTop="1">
      <c r="A154" s="977">
        <v>8</v>
      </c>
      <c r="B154" s="954">
        <v>9.1300000000000008</v>
      </c>
      <c r="C154" s="954">
        <v>9.34</v>
      </c>
      <c r="D154" s="954">
        <v>9.51</v>
      </c>
      <c r="E154" s="954">
        <v>9.65</v>
      </c>
      <c r="F154" s="954">
        <v>9.7899999999999991</v>
      </c>
      <c r="G154" s="954">
        <v>9.94</v>
      </c>
      <c r="H154" s="954">
        <v>10.11</v>
      </c>
      <c r="I154" s="954">
        <v>10.35</v>
      </c>
      <c r="J154" s="954">
        <v>10.63</v>
      </c>
      <c r="K154" s="954">
        <v>10.99</v>
      </c>
      <c r="L154" s="954">
        <v>11.43</v>
      </c>
      <c r="M154" s="954">
        <v>11.93</v>
      </c>
      <c r="N154" s="954">
        <v>12.5</v>
      </c>
      <c r="O154" s="954">
        <v>13.12</v>
      </c>
      <c r="P154" s="954">
        <v>13.82</v>
      </c>
      <c r="Q154" s="954">
        <v>14.57</v>
      </c>
      <c r="R154" s="954">
        <v>15.38</v>
      </c>
      <c r="S154" s="954">
        <v>16.27</v>
      </c>
      <c r="T154" s="954">
        <v>17.239999999999998</v>
      </c>
      <c r="U154" s="954">
        <v>18.309999999999999</v>
      </c>
      <c r="V154" s="954">
        <v>19.489999999999998</v>
      </c>
      <c r="W154" s="954">
        <v>20.78</v>
      </c>
      <c r="X154" s="954">
        <v>22.22</v>
      </c>
      <c r="Y154" s="954">
        <v>23.79</v>
      </c>
      <c r="Z154" s="954">
        <v>25.54</v>
      </c>
      <c r="AA154" s="954">
        <v>27.44</v>
      </c>
      <c r="AB154" s="954">
        <v>29.52</v>
      </c>
      <c r="AC154" s="954">
        <v>31.78</v>
      </c>
      <c r="AD154" s="954">
        <v>34.26</v>
      </c>
      <c r="AE154" s="954">
        <v>36.94</v>
      </c>
      <c r="AF154" s="955">
        <v>39.85</v>
      </c>
      <c r="AG154" s="954">
        <v>43.04</v>
      </c>
      <c r="AH154" s="954">
        <v>46.58</v>
      </c>
      <c r="AI154" s="954">
        <v>50.5</v>
      </c>
      <c r="AJ154" s="954">
        <v>54.91</v>
      </c>
      <c r="AK154" s="954">
        <v>59.9</v>
      </c>
      <c r="AL154" s="954">
        <v>65.55</v>
      </c>
      <c r="AM154" s="954">
        <v>71.97</v>
      </c>
      <c r="AN154" s="954">
        <v>0</v>
      </c>
      <c r="AO154" s="954">
        <v>0</v>
      </c>
      <c r="AP154" s="956">
        <v>0</v>
      </c>
      <c r="AQ154" s="956">
        <v>0</v>
      </c>
      <c r="AR154" s="957">
        <v>0</v>
      </c>
    </row>
    <row r="155" spans="1:44" ht="30.6" hidden="1" customHeight="1" thickTop="1">
      <c r="A155" s="977">
        <v>9</v>
      </c>
      <c r="B155" s="954">
        <v>10.41</v>
      </c>
      <c r="C155" s="954">
        <v>10.63</v>
      </c>
      <c r="D155" s="954">
        <v>10.83</v>
      </c>
      <c r="E155" s="954">
        <v>10.99</v>
      </c>
      <c r="F155" s="954">
        <v>11.17</v>
      </c>
      <c r="G155" s="954">
        <v>11.35</v>
      </c>
      <c r="H155" s="954">
        <v>11.58</v>
      </c>
      <c r="I155" s="954">
        <v>11.88</v>
      </c>
      <c r="J155" s="954">
        <v>12.24</v>
      </c>
      <c r="K155" s="954">
        <v>12.66</v>
      </c>
      <c r="L155" s="954">
        <v>13.18</v>
      </c>
      <c r="M155" s="954">
        <v>13.77</v>
      </c>
      <c r="N155" s="954">
        <v>14.43</v>
      </c>
      <c r="O155" s="954">
        <v>15.17</v>
      </c>
      <c r="P155" s="954">
        <v>15.98</v>
      </c>
      <c r="Q155" s="954">
        <v>16.86</v>
      </c>
      <c r="R155" s="954">
        <v>17.829999999999998</v>
      </c>
      <c r="S155" s="954">
        <v>18.87</v>
      </c>
      <c r="T155" s="954">
        <v>20.02</v>
      </c>
      <c r="U155" s="954">
        <v>21.28</v>
      </c>
      <c r="V155" s="954">
        <v>22.66</v>
      </c>
      <c r="W155" s="954">
        <v>24.2</v>
      </c>
      <c r="X155" s="954">
        <v>25.89</v>
      </c>
      <c r="Y155" s="954">
        <v>27.75</v>
      </c>
      <c r="Z155" s="954">
        <v>29.79</v>
      </c>
      <c r="AA155" s="954">
        <v>32.03</v>
      </c>
      <c r="AB155" s="954">
        <v>34.47</v>
      </c>
      <c r="AC155" s="954">
        <v>37.14</v>
      </c>
      <c r="AD155" s="954">
        <v>40.03</v>
      </c>
      <c r="AE155" s="954">
        <v>43.2</v>
      </c>
      <c r="AF155" s="955">
        <v>46.66</v>
      </c>
      <c r="AG155" s="954">
        <v>50.46</v>
      </c>
      <c r="AH155" s="954">
        <v>54.68</v>
      </c>
      <c r="AI155" s="954">
        <v>59.38</v>
      </c>
      <c r="AJ155" s="954">
        <v>64.69</v>
      </c>
      <c r="AK155" s="954">
        <v>70.680000000000007</v>
      </c>
      <c r="AL155" s="954">
        <v>77.489999999999995</v>
      </c>
      <c r="AM155" s="954">
        <v>0</v>
      </c>
      <c r="AN155" s="954">
        <v>0</v>
      </c>
      <c r="AO155" s="954">
        <v>0</v>
      </c>
      <c r="AP155" s="956">
        <v>0</v>
      </c>
      <c r="AQ155" s="956">
        <v>0</v>
      </c>
      <c r="AR155" s="957">
        <v>0</v>
      </c>
    </row>
    <row r="156" spans="1:44" ht="30.6" hidden="1" customHeight="1" thickTop="1">
      <c r="A156" s="977">
        <v>10</v>
      </c>
      <c r="B156" s="954">
        <v>11.72</v>
      </c>
      <c r="C156" s="954">
        <v>11.97</v>
      </c>
      <c r="D156" s="954">
        <v>12.18</v>
      </c>
      <c r="E156" s="954">
        <v>12.37</v>
      </c>
      <c r="F156" s="954">
        <v>12.58</v>
      </c>
      <c r="G156" s="954">
        <v>12.83</v>
      </c>
      <c r="H156" s="954">
        <v>13.1</v>
      </c>
      <c r="I156" s="954">
        <v>13.46</v>
      </c>
      <c r="J156" s="954">
        <v>13.89</v>
      </c>
      <c r="K156" s="954">
        <v>14.41</v>
      </c>
      <c r="L156" s="954">
        <v>15.01</v>
      </c>
      <c r="M156" s="954">
        <v>15.7</v>
      </c>
      <c r="N156" s="954">
        <v>16.47</v>
      </c>
      <c r="O156" s="954">
        <v>17.329999999999998</v>
      </c>
      <c r="P156" s="954">
        <v>18.260000000000002</v>
      </c>
      <c r="Q156" s="954">
        <v>19.29</v>
      </c>
      <c r="R156" s="954">
        <v>20.399999999999999</v>
      </c>
      <c r="S156" s="954">
        <v>21.63</v>
      </c>
      <c r="T156" s="954">
        <v>22.97</v>
      </c>
      <c r="U156" s="954">
        <v>24.44</v>
      </c>
      <c r="V156" s="954">
        <v>26.06</v>
      </c>
      <c r="W156" s="954">
        <v>27.84</v>
      </c>
      <c r="X156" s="954">
        <v>29.81</v>
      </c>
      <c r="Y156" s="954">
        <v>31.98</v>
      </c>
      <c r="Z156" s="954">
        <v>34.36</v>
      </c>
      <c r="AA156" s="954">
        <v>36.950000000000003</v>
      </c>
      <c r="AB156" s="954">
        <v>39.79</v>
      </c>
      <c r="AC156" s="954">
        <v>42.89</v>
      </c>
      <c r="AD156" s="954">
        <v>46.27</v>
      </c>
      <c r="AE156" s="954">
        <v>49.96</v>
      </c>
      <c r="AF156" s="955">
        <v>54.03</v>
      </c>
      <c r="AG156" s="954">
        <v>58.5</v>
      </c>
      <c r="AH156" s="954">
        <v>63.48</v>
      </c>
      <c r="AI156" s="954">
        <v>69.08</v>
      </c>
      <c r="AJ156" s="954">
        <v>75.37</v>
      </c>
      <c r="AK156" s="954">
        <v>82.53</v>
      </c>
      <c r="AL156" s="954">
        <v>0</v>
      </c>
      <c r="AM156" s="954">
        <v>0</v>
      </c>
      <c r="AN156" s="954">
        <v>0</v>
      </c>
      <c r="AO156" s="954">
        <v>0</v>
      </c>
      <c r="AP156" s="956">
        <v>0</v>
      </c>
      <c r="AQ156" s="956">
        <v>0</v>
      </c>
      <c r="AR156" s="957">
        <v>0</v>
      </c>
    </row>
    <row r="157" spans="1:44" ht="30.6" hidden="1" customHeight="1" thickTop="1">
      <c r="A157" s="977">
        <v>11</v>
      </c>
      <c r="B157" s="954">
        <v>13.04</v>
      </c>
      <c r="C157" s="954">
        <v>13.32</v>
      </c>
      <c r="D157" s="954">
        <v>13.57</v>
      </c>
      <c r="E157" s="954">
        <v>13.81</v>
      </c>
      <c r="F157" s="954">
        <v>14.06</v>
      </c>
      <c r="G157" s="954">
        <v>14.35</v>
      </c>
      <c r="H157" s="954">
        <v>14.7</v>
      </c>
      <c r="I157" s="954">
        <v>15.12</v>
      </c>
      <c r="J157" s="954">
        <v>15.63</v>
      </c>
      <c r="K157" s="954">
        <v>16.23</v>
      </c>
      <c r="L157" s="954">
        <v>16.940000000000001</v>
      </c>
      <c r="M157" s="954">
        <v>17.739999999999998</v>
      </c>
      <c r="N157" s="954">
        <v>18.63</v>
      </c>
      <c r="O157" s="954">
        <v>19.62</v>
      </c>
      <c r="P157" s="954">
        <v>20.68</v>
      </c>
      <c r="Q157" s="954">
        <v>21.87</v>
      </c>
      <c r="R157" s="954">
        <v>23.15</v>
      </c>
      <c r="S157" s="954">
        <v>24.57</v>
      </c>
      <c r="T157" s="954">
        <v>26.1</v>
      </c>
      <c r="U157" s="954">
        <v>27.81</v>
      </c>
      <c r="V157" s="954">
        <v>29.68</v>
      </c>
      <c r="W157" s="954">
        <v>31.74</v>
      </c>
      <c r="X157" s="954">
        <v>34.020000000000003</v>
      </c>
      <c r="Y157" s="954">
        <v>36.5</v>
      </c>
      <c r="Z157" s="954">
        <v>39.24</v>
      </c>
      <c r="AA157" s="954">
        <v>42.23</v>
      </c>
      <c r="AB157" s="954">
        <v>45.5</v>
      </c>
      <c r="AC157" s="954">
        <v>49.06</v>
      </c>
      <c r="AD157" s="954">
        <v>52.97</v>
      </c>
      <c r="AE157" s="954">
        <v>57.27</v>
      </c>
      <c r="AF157" s="955">
        <v>61.99</v>
      </c>
      <c r="AG157" s="954">
        <v>67.239999999999995</v>
      </c>
      <c r="AH157" s="954">
        <v>73.099999999999994</v>
      </c>
      <c r="AI157" s="954">
        <v>79.66</v>
      </c>
      <c r="AJ157" s="954">
        <v>87.1</v>
      </c>
      <c r="AK157" s="954">
        <v>0</v>
      </c>
      <c r="AL157" s="954">
        <v>0</v>
      </c>
      <c r="AM157" s="954">
        <v>0</v>
      </c>
      <c r="AN157" s="954">
        <v>0</v>
      </c>
      <c r="AO157" s="954">
        <v>0</v>
      </c>
      <c r="AP157" s="956">
        <v>0</v>
      </c>
      <c r="AQ157" s="956">
        <v>0</v>
      </c>
      <c r="AR157" s="957">
        <v>0</v>
      </c>
    </row>
    <row r="158" spans="1:44" ht="30.6" hidden="1" customHeight="1" thickTop="1">
      <c r="A158" s="977">
        <v>12</v>
      </c>
      <c r="B158" s="954">
        <v>14.41</v>
      </c>
      <c r="C158" s="954">
        <v>14.72</v>
      </c>
      <c r="D158" s="954">
        <v>15</v>
      </c>
      <c r="E158" s="954">
        <v>15.29</v>
      </c>
      <c r="F158" s="954">
        <v>15.59</v>
      </c>
      <c r="G158" s="954">
        <v>15.95</v>
      </c>
      <c r="H158" s="954">
        <v>16.37</v>
      </c>
      <c r="I158" s="954">
        <v>16.86</v>
      </c>
      <c r="J158" s="954">
        <v>17.45</v>
      </c>
      <c r="K158" s="954">
        <v>18.16</v>
      </c>
      <c r="L158" s="954">
        <v>18.97</v>
      </c>
      <c r="M158" s="954">
        <v>19.88</v>
      </c>
      <c r="N158" s="954">
        <v>20.89</v>
      </c>
      <c r="O158" s="954">
        <v>22.01</v>
      </c>
      <c r="P158" s="954">
        <v>23.24</v>
      </c>
      <c r="Q158" s="954">
        <v>24.6</v>
      </c>
      <c r="R158" s="954">
        <v>26.06</v>
      </c>
      <c r="S158" s="954">
        <v>27.68</v>
      </c>
      <c r="T158" s="954">
        <v>29.45</v>
      </c>
      <c r="U158" s="954">
        <v>31.4</v>
      </c>
      <c r="V158" s="954">
        <v>33.549999999999997</v>
      </c>
      <c r="W158" s="954">
        <v>35.9</v>
      </c>
      <c r="X158" s="954">
        <v>38.5</v>
      </c>
      <c r="Y158" s="954">
        <v>41.35</v>
      </c>
      <c r="Z158" s="954">
        <v>44.47</v>
      </c>
      <c r="AA158" s="954">
        <v>47.88</v>
      </c>
      <c r="AB158" s="954">
        <v>51.63</v>
      </c>
      <c r="AC158" s="954">
        <v>55.71</v>
      </c>
      <c r="AD158" s="954">
        <v>60.22</v>
      </c>
      <c r="AE158" s="954">
        <v>65.17</v>
      </c>
      <c r="AF158" s="955">
        <v>70.64</v>
      </c>
      <c r="AG158" s="954">
        <v>76.75</v>
      </c>
      <c r="AH158" s="954">
        <v>83.58</v>
      </c>
      <c r="AI158" s="954">
        <v>91.28</v>
      </c>
      <c r="AJ158" s="954">
        <v>0</v>
      </c>
      <c r="AK158" s="954">
        <v>0</v>
      </c>
      <c r="AL158" s="954">
        <v>0</v>
      </c>
      <c r="AM158" s="954">
        <v>0</v>
      </c>
      <c r="AN158" s="954">
        <v>0</v>
      </c>
      <c r="AO158" s="954">
        <v>0</v>
      </c>
      <c r="AP158" s="956">
        <v>0</v>
      </c>
      <c r="AQ158" s="956">
        <v>0</v>
      </c>
      <c r="AR158" s="957">
        <v>0</v>
      </c>
    </row>
    <row r="159" spans="1:44" ht="30.6" hidden="1" customHeight="1" thickTop="1">
      <c r="A159" s="977">
        <v>13</v>
      </c>
      <c r="B159" s="954">
        <v>15.82</v>
      </c>
      <c r="C159" s="954">
        <v>16.16</v>
      </c>
      <c r="D159" s="954">
        <v>16.48</v>
      </c>
      <c r="E159" s="954">
        <v>16.82</v>
      </c>
      <c r="F159" s="954">
        <v>17.18</v>
      </c>
      <c r="G159" s="954">
        <v>17.600000000000001</v>
      </c>
      <c r="H159" s="954">
        <v>18.100000000000001</v>
      </c>
      <c r="I159" s="954">
        <v>18.690000000000001</v>
      </c>
      <c r="J159" s="954">
        <v>19.37</v>
      </c>
      <c r="K159" s="954">
        <v>20.170000000000002</v>
      </c>
      <c r="L159" s="954">
        <v>21.09</v>
      </c>
      <c r="M159" s="954">
        <v>22.13</v>
      </c>
      <c r="N159" s="954">
        <v>23.29</v>
      </c>
      <c r="O159" s="954">
        <v>24.56</v>
      </c>
      <c r="P159" s="954">
        <v>25.96</v>
      </c>
      <c r="Q159" s="954">
        <v>27.48</v>
      </c>
      <c r="R159" s="954">
        <v>29.17</v>
      </c>
      <c r="S159" s="954">
        <v>31</v>
      </c>
      <c r="T159" s="954">
        <v>33.020000000000003</v>
      </c>
      <c r="U159" s="954">
        <v>35.229999999999997</v>
      </c>
      <c r="V159" s="954">
        <v>37.67</v>
      </c>
      <c r="W159" s="954">
        <v>40.36</v>
      </c>
      <c r="X159" s="954">
        <v>43.3</v>
      </c>
      <c r="Y159" s="954">
        <v>46.53</v>
      </c>
      <c r="Z159" s="954">
        <v>50.08</v>
      </c>
      <c r="AA159" s="954">
        <v>53.96</v>
      </c>
      <c r="AB159" s="954">
        <v>58.22</v>
      </c>
      <c r="AC159" s="954">
        <v>62.89</v>
      </c>
      <c r="AD159" s="954">
        <v>68.03</v>
      </c>
      <c r="AE159" s="954">
        <v>73.73</v>
      </c>
      <c r="AF159" s="955">
        <v>80.06</v>
      </c>
      <c r="AG159" s="954">
        <v>87.12</v>
      </c>
      <c r="AH159" s="954">
        <v>95.06</v>
      </c>
      <c r="AI159" s="954">
        <v>0</v>
      </c>
      <c r="AJ159" s="954">
        <v>0</v>
      </c>
      <c r="AK159" s="954">
        <v>0</v>
      </c>
      <c r="AL159" s="954">
        <v>0</v>
      </c>
      <c r="AM159" s="954">
        <v>0</v>
      </c>
      <c r="AN159" s="954">
        <v>0</v>
      </c>
      <c r="AO159" s="954">
        <v>0</v>
      </c>
      <c r="AP159" s="956">
        <v>0</v>
      </c>
      <c r="AQ159" s="956">
        <v>0</v>
      </c>
      <c r="AR159" s="957">
        <v>0</v>
      </c>
    </row>
    <row r="160" spans="1:44" ht="30.6" hidden="1" customHeight="1" thickTop="1">
      <c r="A160" s="977">
        <v>14</v>
      </c>
      <c r="B160" s="954">
        <v>17.25</v>
      </c>
      <c r="C160" s="954">
        <v>17.64</v>
      </c>
      <c r="D160" s="954">
        <v>18.010000000000002</v>
      </c>
      <c r="E160" s="954">
        <v>18.41</v>
      </c>
      <c r="F160" s="954">
        <v>18.829999999999998</v>
      </c>
      <c r="G160" s="954">
        <v>19.329999999999998</v>
      </c>
      <c r="H160" s="954">
        <v>19.899999999999999</v>
      </c>
      <c r="I160" s="954">
        <v>20.59</v>
      </c>
      <c r="J160" s="954">
        <v>21.37</v>
      </c>
      <c r="K160" s="954">
        <v>22.29</v>
      </c>
      <c r="L160" s="954">
        <v>23.34</v>
      </c>
      <c r="M160" s="954">
        <v>24.5</v>
      </c>
      <c r="N160" s="954">
        <v>25.81</v>
      </c>
      <c r="O160" s="954">
        <v>27.24</v>
      </c>
      <c r="P160" s="954">
        <v>28.83</v>
      </c>
      <c r="Q160" s="954">
        <v>30.56</v>
      </c>
      <c r="R160" s="954">
        <v>32.450000000000003</v>
      </c>
      <c r="S160" s="954">
        <v>34.53</v>
      </c>
      <c r="T160" s="954">
        <v>36.83</v>
      </c>
      <c r="U160" s="954">
        <v>39.32</v>
      </c>
      <c r="V160" s="954">
        <v>42.09</v>
      </c>
      <c r="W160" s="954">
        <v>45.1</v>
      </c>
      <c r="X160" s="954">
        <v>48.43</v>
      </c>
      <c r="Y160" s="954">
        <v>52.08</v>
      </c>
      <c r="Z160" s="954">
        <v>56.09</v>
      </c>
      <c r="AA160" s="954">
        <v>60.48</v>
      </c>
      <c r="AB160" s="954">
        <v>65.31</v>
      </c>
      <c r="AC160" s="954">
        <v>70.63</v>
      </c>
      <c r="AD160" s="954">
        <v>76.52</v>
      </c>
      <c r="AE160" s="954">
        <v>83.05</v>
      </c>
      <c r="AF160" s="955">
        <v>90.32</v>
      </c>
      <c r="AG160" s="954">
        <v>98.47</v>
      </c>
      <c r="AH160" s="954">
        <v>0</v>
      </c>
      <c r="AI160" s="954">
        <v>0</v>
      </c>
      <c r="AJ160" s="954">
        <v>0</v>
      </c>
      <c r="AK160" s="954">
        <v>0</v>
      </c>
      <c r="AL160" s="954">
        <v>0</v>
      </c>
      <c r="AM160" s="954">
        <v>0</v>
      </c>
      <c r="AN160" s="954">
        <v>0</v>
      </c>
      <c r="AO160" s="954">
        <v>0</v>
      </c>
      <c r="AP160" s="956">
        <v>0</v>
      </c>
      <c r="AQ160" s="956">
        <v>0</v>
      </c>
      <c r="AR160" s="957">
        <v>0</v>
      </c>
    </row>
    <row r="161" spans="1:44" ht="30.6" hidden="1" customHeight="1" thickTop="1">
      <c r="A161" s="977">
        <v>15</v>
      </c>
      <c r="B161" s="954">
        <v>18.75</v>
      </c>
      <c r="C161" s="954">
        <v>19.170000000000002</v>
      </c>
      <c r="D161" s="954">
        <v>19.600000000000001</v>
      </c>
      <c r="E161" s="954">
        <v>20.07</v>
      </c>
      <c r="F161" s="954">
        <v>20.56</v>
      </c>
      <c r="G161" s="954">
        <v>21.14</v>
      </c>
      <c r="H161" s="954">
        <v>21.8</v>
      </c>
      <c r="I161" s="954">
        <v>22.59</v>
      </c>
      <c r="J161" s="954">
        <v>23.49</v>
      </c>
      <c r="K161" s="954">
        <v>24.52</v>
      </c>
      <c r="L161" s="954">
        <v>25.69</v>
      </c>
      <c r="M161" s="954">
        <v>27.02</v>
      </c>
      <c r="N161" s="954">
        <v>28.49</v>
      </c>
      <c r="O161" s="954">
        <v>30.1</v>
      </c>
      <c r="P161" s="954">
        <v>31.87</v>
      </c>
      <c r="Q161" s="954">
        <v>33.82</v>
      </c>
      <c r="R161" s="954">
        <v>35.96</v>
      </c>
      <c r="S161" s="954">
        <v>38.299999999999997</v>
      </c>
      <c r="T161" s="954">
        <v>40.880000000000003</v>
      </c>
      <c r="U161" s="954">
        <v>43.69</v>
      </c>
      <c r="V161" s="954">
        <v>46.78</v>
      </c>
      <c r="W161" s="954">
        <v>50.18</v>
      </c>
      <c r="X161" s="954">
        <v>53.92</v>
      </c>
      <c r="Y161" s="954">
        <v>58.03</v>
      </c>
      <c r="Z161" s="954">
        <v>62.54</v>
      </c>
      <c r="AA161" s="954">
        <v>67.5</v>
      </c>
      <c r="AB161" s="954">
        <v>72.97</v>
      </c>
      <c r="AC161" s="954">
        <v>79.02</v>
      </c>
      <c r="AD161" s="954">
        <v>85.73</v>
      </c>
      <c r="AE161" s="954">
        <v>93.19</v>
      </c>
      <c r="AF161" s="955">
        <v>101.53</v>
      </c>
      <c r="AG161" s="954">
        <v>0</v>
      </c>
      <c r="AH161" s="954">
        <v>0</v>
      </c>
      <c r="AI161" s="954">
        <v>0</v>
      </c>
      <c r="AJ161" s="954">
        <v>0</v>
      </c>
      <c r="AK161" s="954">
        <v>0</v>
      </c>
      <c r="AL161" s="954">
        <v>0</v>
      </c>
      <c r="AM161" s="954">
        <v>0</v>
      </c>
      <c r="AN161" s="954">
        <v>0</v>
      </c>
      <c r="AO161" s="954">
        <v>0</v>
      </c>
      <c r="AP161" s="956">
        <v>0</v>
      </c>
      <c r="AQ161" s="956">
        <v>0</v>
      </c>
      <c r="AR161" s="957">
        <v>0</v>
      </c>
    </row>
    <row r="162" spans="1:44" ht="30.6" hidden="1" customHeight="1" thickTop="1">
      <c r="A162" s="977">
        <v>16</v>
      </c>
      <c r="B162" s="954">
        <v>20.28</v>
      </c>
      <c r="C162" s="954">
        <v>20.77</v>
      </c>
      <c r="D162" s="954">
        <v>21.26</v>
      </c>
      <c r="E162" s="954">
        <v>21.79</v>
      </c>
      <c r="F162" s="954">
        <v>22.37</v>
      </c>
      <c r="G162" s="954">
        <v>23.03</v>
      </c>
      <c r="H162" s="954">
        <v>23.79</v>
      </c>
      <c r="I162" s="954">
        <v>24.69</v>
      </c>
      <c r="J162" s="954">
        <v>25.7</v>
      </c>
      <c r="K162" s="954">
        <v>26.86</v>
      </c>
      <c r="L162" s="954">
        <v>28.19</v>
      </c>
      <c r="M162" s="954">
        <v>29.66</v>
      </c>
      <c r="N162" s="954">
        <v>31.3</v>
      </c>
      <c r="O162" s="954">
        <v>33.11</v>
      </c>
      <c r="P162" s="954">
        <v>35.11</v>
      </c>
      <c r="Q162" s="954">
        <v>37.299999999999997</v>
      </c>
      <c r="R162" s="954">
        <v>39.69</v>
      </c>
      <c r="S162" s="954">
        <v>42.3</v>
      </c>
      <c r="T162" s="954">
        <v>45.19</v>
      </c>
      <c r="U162" s="954">
        <v>48.35</v>
      </c>
      <c r="V162" s="954">
        <v>51.82</v>
      </c>
      <c r="W162" s="954">
        <v>55.63</v>
      </c>
      <c r="X162" s="954">
        <v>59.8</v>
      </c>
      <c r="Y162" s="954">
        <v>64.41</v>
      </c>
      <c r="Z162" s="954">
        <v>69.489999999999995</v>
      </c>
      <c r="AA162" s="954">
        <v>75.08</v>
      </c>
      <c r="AB162" s="954">
        <v>81.27</v>
      </c>
      <c r="AC162" s="954">
        <v>88.11</v>
      </c>
      <c r="AD162" s="954">
        <v>95.74</v>
      </c>
      <c r="AE162" s="954">
        <v>104.26</v>
      </c>
      <c r="AF162" s="955">
        <v>0</v>
      </c>
      <c r="AG162" s="954">
        <v>0</v>
      </c>
      <c r="AH162" s="954">
        <v>0</v>
      </c>
      <c r="AI162" s="954">
        <v>0</v>
      </c>
      <c r="AJ162" s="954">
        <v>0</v>
      </c>
      <c r="AK162" s="954">
        <v>0</v>
      </c>
      <c r="AL162" s="954">
        <v>0</v>
      </c>
      <c r="AM162" s="954">
        <v>0</v>
      </c>
      <c r="AN162" s="954">
        <v>0</v>
      </c>
      <c r="AO162" s="954">
        <v>0</v>
      </c>
      <c r="AP162" s="956">
        <v>0</v>
      </c>
      <c r="AQ162" s="956">
        <v>0</v>
      </c>
      <c r="AR162" s="957">
        <v>0</v>
      </c>
    </row>
    <row r="163" spans="1:44" ht="30.6" hidden="1" customHeight="1" thickTop="1">
      <c r="A163" s="977">
        <v>17</v>
      </c>
      <c r="B163" s="954">
        <v>21.86</v>
      </c>
      <c r="C163" s="954">
        <v>22.42</v>
      </c>
      <c r="D163" s="954">
        <v>22.98</v>
      </c>
      <c r="E163" s="954">
        <v>23.58</v>
      </c>
      <c r="F163" s="954">
        <v>24.25</v>
      </c>
      <c r="G163" s="954">
        <v>25.01</v>
      </c>
      <c r="H163" s="954">
        <v>25.88</v>
      </c>
      <c r="I163" s="954">
        <v>26.88</v>
      </c>
      <c r="J163" s="954">
        <v>28.03</v>
      </c>
      <c r="K163" s="954">
        <v>29.33</v>
      </c>
      <c r="L163" s="954">
        <v>30.81</v>
      </c>
      <c r="M163" s="954">
        <v>32.46</v>
      </c>
      <c r="N163" s="954">
        <v>34.299999999999997</v>
      </c>
      <c r="O163" s="954">
        <v>36.32</v>
      </c>
      <c r="P163" s="954">
        <v>38.54</v>
      </c>
      <c r="Q163" s="954">
        <v>40.98</v>
      </c>
      <c r="R163" s="954">
        <v>43.65</v>
      </c>
      <c r="S163" s="954">
        <v>46.59</v>
      </c>
      <c r="T163" s="954">
        <v>49.8</v>
      </c>
      <c r="U163" s="954">
        <v>53.32</v>
      </c>
      <c r="V163" s="954">
        <v>57.18</v>
      </c>
      <c r="W163" s="954">
        <v>61.43</v>
      </c>
      <c r="X163" s="954">
        <v>66.11</v>
      </c>
      <c r="Y163" s="954">
        <v>71.28</v>
      </c>
      <c r="Z163" s="954">
        <v>76.959999999999994</v>
      </c>
      <c r="AA163" s="954">
        <v>83.26</v>
      </c>
      <c r="AB163" s="954">
        <v>90.24</v>
      </c>
      <c r="AC163" s="954">
        <v>98.02</v>
      </c>
      <c r="AD163" s="954">
        <v>106.67</v>
      </c>
      <c r="AE163" s="954">
        <v>0</v>
      </c>
      <c r="AF163" s="955">
        <v>0</v>
      </c>
      <c r="AG163" s="954">
        <v>0</v>
      </c>
      <c r="AH163" s="954">
        <v>0</v>
      </c>
      <c r="AI163" s="954">
        <v>0</v>
      </c>
      <c r="AJ163" s="954">
        <v>0</v>
      </c>
      <c r="AK163" s="954">
        <v>0</v>
      </c>
      <c r="AL163" s="954">
        <v>0</v>
      </c>
      <c r="AM163" s="954">
        <v>0</v>
      </c>
      <c r="AN163" s="954">
        <v>0</v>
      </c>
      <c r="AO163" s="954">
        <v>0</v>
      </c>
      <c r="AP163" s="956">
        <v>0</v>
      </c>
      <c r="AQ163" s="956">
        <v>0</v>
      </c>
      <c r="AR163" s="957">
        <v>0</v>
      </c>
    </row>
    <row r="164" spans="1:44" ht="30.6" hidden="1" customHeight="1" thickTop="1">
      <c r="A164" s="977">
        <v>18</v>
      </c>
      <c r="B164" s="954">
        <v>23.5</v>
      </c>
      <c r="C164" s="954">
        <v>24.12</v>
      </c>
      <c r="D164" s="954">
        <v>24.77</v>
      </c>
      <c r="E164" s="954">
        <v>25.45</v>
      </c>
      <c r="F164" s="954">
        <v>26.22</v>
      </c>
      <c r="G164" s="954">
        <v>27.07</v>
      </c>
      <c r="H164" s="954">
        <v>28.06</v>
      </c>
      <c r="I164" s="954">
        <v>29.19</v>
      </c>
      <c r="J164" s="954">
        <v>30.48</v>
      </c>
      <c r="K164" s="954">
        <v>31.94</v>
      </c>
      <c r="L164" s="954">
        <v>33.58</v>
      </c>
      <c r="M164" s="954">
        <v>35.43</v>
      </c>
      <c r="N164" s="954">
        <v>37.47</v>
      </c>
      <c r="O164" s="954">
        <v>39.72</v>
      </c>
      <c r="P164" s="954">
        <v>42.2</v>
      </c>
      <c r="Q164" s="954">
        <v>44.91</v>
      </c>
      <c r="R164" s="954">
        <v>47.88</v>
      </c>
      <c r="S164" s="954">
        <v>51.13</v>
      </c>
      <c r="T164" s="954">
        <v>54.71</v>
      </c>
      <c r="U164" s="954">
        <v>58.63</v>
      </c>
      <c r="V164" s="954">
        <v>62.93</v>
      </c>
      <c r="W164" s="954">
        <v>67.680000000000007</v>
      </c>
      <c r="X164" s="954">
        <v>72.900000000000006</v>
      </c>
      <c r="Y164" s="954">
        <v>78.66</v>
      </c>
      <c r="Z164" s="954">
        <v>85.04</v>
      </c>
      <c r="AA164" s="954">
        <v>92.13</v>
      </c>
      <c r="AB164" s="954">
        <v>100</v>
      </c>
      <c r="AC164" s="954">
        <v>108.79</v>
      </c>
      <c r="AD164" s="954">
        <v>0</v>
      </c>
      <c r="AE164" s="954">
        <v>0</v>
      </c>
      <c r="AF164" s="955">
        <v>0</v>
      </c>
      <c r="AG164" s="954">
        <v>0</v>
      </c>
      <c r="AH164" s="954">
        <v>0</v>
      </c>
      <c r="AI164" s="954">
        <v>0</v>
      </c>
      <c r="AJ164" s="954">
        <v>0</v>
      </c>
      <c r="AK164" s="954">
        <v>0</v>
      </c>
      <c r="AL164" s="954">
        <v>0</v>
      </c>
      <c r="AM164" s="954">
        <v>0</v>
      </c>
      <c r="AN164" s="954">
        <v>0</v>
      </c>
      <c r="AO164" s="954">
        <v>0</v>
      </c>
      <c r="AP164" s="956">
        <v>0</v>
      </c>
      <c r="AQ164" s="956">
        <v>0</v>
      </c>
      <c r="AR164" s="957">
        <v>0</v>
      </c>
    </row>
    <row r="165" spans="1:44" ht="30.6" hidden="1" customHeight="1" thickTop="1">
      <c r="A165" s="977">
        <v>19</v>
      </c>
      <c r="B165" s="954">
        <v>25.2</v>
      </c>
      <c r="C165" s="954">
        <v>25.9</v>
      </c>
      <c r="D165" s="954">
        <v>26.63</v>
      </c>
      <c r="E165" s="954">
        <v>27.4</v>
      </c>
      <c r="F165" s="954">
        <v>28.26</v>
      </c>
      <c r="G165" s="954">
        <v>29.24</v>
      </c>
      <c r="H165" s="954">
        <v>30.35</v>
      </c>
      <c r="I165" s="954">
        <v>31.62</v>
      </c>
      <c r="J165" s="954">
        <v>33.049999999999997</v>
      </c>
      <c r="K165" s="954">
        <v>34.68</v>
      </c>
      <c r="L165" s="954">
        <v>36.520000000000003</v>
      </c>
      <c r="M165" s="954">
        <v>38.57</v>
      </c>
      <c r="N165" s="954">
        <v>40.83</v>
      </c>
      <c r="O165" s="954">
        <v>43.33</v>
      </c>
      <c r="P165" s="954">
        <v>46.08</v>
      </c>
      <c r="Q165" s="954">
        <v>49.09</v>
      </c>
      <c r="R165" s="954">
        <v>52.38</v>
      </c>
      <c r="S165" s="954">
        <v>55.99</v>
      </c>
      <c r="T165" s="954">
        <v>59.96</v>
      </c>
      <c r="U165" s="954">
        <v>64.31</v>
      </c>
      <c r="V165" s="954">
        <v>69.09</v>
      </c>
      <c r="W165" s="954">
        <v>74.36</v>
      </c>
      <c r="X165" s="954">
        <v>80.180000000000007</v>
      </c>
      <c r="Y165" s="954">
        <v>86.64</v>
      </c>
      <c r="Z165" s="954">
        <v>93.79</v>
      </c>
      <c r="AA165" s="954">
        <v>101.76</v>
      </c>
      <c r="AB165" s="954">
        <v>110.62</v>
      </c>
      <c r="AC165" s="954">
        <v>0</v>
      </c>
      <c r="AD165" s="954">
        <v>0</v>
      </c>
      <c r="AE165" s="954">
        <v>0</v>
      </c>
      <c r="AF165" s="955">
        <v>0</v>
      </c>
      <c r="AG165" s="954">
        <v>0</v>
      </c>
      <c r="AH165" s="954">
        <v>0</v>
      </c>
      <c r="AI165" s="954">
        <v>0</v>
      </c>
      <c r="AJ165" s="954">
        <v>0</v>
      </c>
      <c r="AK165" s="954">
        <v>0</v>
      </c>
      <c r="AL165" s="954">
        <v>0</v>
      </c>
      <c r="AM165" s="954">
        <v>0</v>
      </c>
      <c r="AN165" s="954">
        <v>0</v>
      </c>
      <c r="AO165" s="954">
        <v>0</v>
      </c>
      <c r="AP165" s="956">
        <v>0</v>
      </c>
      <c r="AQ165" s="956">
        <v>0</v>
      </c>
      <c r="AR165" s="957">
        <v>0</v>
      </c>
    </row>
    <row r="166" spans="1:44" ht="30.6" hidden="1" customHeight="1" thickTop="1">
      <c r="A166" s="977">
        <v>20</v>
      </c>
      <c r="B166" s="954">
        <v>26.97</v>
      </c>
      <c r="C166" s="954">
        <v>27.75</v>
      </c>
      <c r="D166" s="954">
        <v>28.56</v>
      </c>
      <c r="E166" s="954">
        <v>29.44</v>
      </c>
      <c r="F166" s="954">
        <v>30.42</v>
      </c>
      <c r="G166" s="954">
        <v>31.51</v>
      </c>
      <c r="H166" s="954">
        <v>32.75</v>
      </c>
      <c r="I166" s="954">
        <v>34.17</v>
      </c>
      <c r="J166" s="954">
        <v>35.770000000000003</v>
      </c>
      <c r="K166" s="954">
        <v>37.590000000000003</v>
      </c>
      <c r="L166" s="954">
        <v>39.619999999999997</v>
      </c>
      <c r="M166" s="954">
        <v>41.9</v>
      </c>
      <c r="N166" s="954">
        <v>44.4</v>
      </c>
      <c r="O166" s="954">
        <v>47.17</v>
      </c>
      <c r="P166" s="954">
        <v>50.21</v>
      </c>
      <c r="Q166" s="954">
        <v>53.53</v>
      </c>
      <c r="R166" s="954">
        <v>57.17</v>
      </c>
      <c r="S166" s="954">
        <v>61.17</v>
      </c>
      <c r="T166" s="954">
        <v>65.56</v>
      </c>
      <c r="U166" s="954">
        <v>70.38</v>
      </c>
      <c r="V166" s="954">
        <v>75.69</v>
      </c>
      <c r="W166" s="954">
        <v>81.55</v>
      </c>
      <c r="X166" s="954">
        <v>88.05</v>
      </c>
      <c r="Y166" s="954">
        <v>95.25</v>
      </c>
      <c r="Z166" s="954">
        <v>103.27</v>
      </c>
      <c r="AA166" s="954">
        <v>112.22</v>
      </c>
      <c r="AB166" s="954">
        <v>0</v>
      </c>
      <c r="AC166" s="954">
        <v>0</v>
      </c>
      <c r="AD166" s="954">
        <v>0</v>
      </c>
      <c r="AE166" s="954">
        <v>0</v>
      </c>
      <c r="AF166" s="955">
        <v>0</v>
      </c>
      <c r="AG166" s="954">
        <v>0</v>
      </c>
      <c r="AH166" s="954">
        <v>0</v>
      </c>
      <c r="AI166" s="954">
        <v>0</v>
      </c>
      <c r="AJ166" s="954">
        <v>0</v>
      </c>
      <c r="AK166" s="954">
        <v>0</v>
      </c>
      <c r="AL166" s="954">
        <v>0</v>
      </c>
      <c r="AM166" s="954">
        <v>0</v>
      </c>
      <c r="AN166" s="954">
        <v>0</v>
      </c>
      <c r="AO166" s="954">
        <v>0</v>
      </c>
      <c r="AP166" s="956">
        <v>0</v>
      </c>
      <c r="AQ166" s="956">
        <v>0</v>
      </c>
      <c r="AR166" s="957">
        <v>0</v>
      </c>
    </row>
    <row r="167" spans="1:44" ht="30.6" hidden="1" customHeight="1" thickTop="1">
      <c r="A167" s="977">
        <v>21</v>
      </c>
      <c r="B167" s="954">
        <v>28.82</v>
      </c>
      <c r="C167" s="954">
        <v>29.68</v>
      </c>
      <c r="D167" s="954">
        <v>30.59</v>
      </c>
      <c r="E167" s="954">
        <v>31.57</v>
      </c>
      <c r="F167" s="954">
        <v>32.67</v>
      </c>
      <c r="G167" s="954">
        <v>33.9</v>
      </c>
      <c r="H167" s="954">
        <v>35.29</v>
      </c>
      <c r="I167" s="954">
        <v>36.85</v>
      </c>
      <c r="J167" s="954">
        <v>38.65</v>
      </c>
      <c r="K167" s="954">
        <v>40.65</v>
      </c>
      <c r="L167" s="954">
        <v>42.91</v>
      </c>
      <c r="M167" s="954">
        <v>45.41</v>
      </c>
      <c r="N167" s="954">
        <v>48.18</v>
      </c>
      <c r="O167" s="954">
        <v>51.24</v>
      </c>
      <c r="P167" s="954">
        <v>54.59</v>
      </c>
      <c r="Q167" s="954">
        <v>58.27</v>
      </c>
      <c r="R167" s="954">
        <v>62.29</v>
      </c>
      <c r="S167" s="954">
        <v>66.7</v>
      </c>
      <c r="T167" s="954">
        <v>71.55</v>
      </c>
      <c r="U167" s="954">
        <v>76.89</v>
      </c>
      <c r="V167" s="954">
        <v>82.78</v>
      </c>
      <c r="W167" s="954">
        <v>89.3</v>
      </c>
      <c r="X167" s="954">
        <v>96.55</v>
      </c>
      <c r="Y167" s="954">
        <v>104.6</v>
      </c>
      <c r="Z167" s="954">
        <v>113.58</v>
      </c>
      <c r="AA167" s="954">
        <v>0</v>
      </c>
      <c r="AB167" s="954">
        <v>0</v>
      </c>
      <c r="AC167" s="954">
        <v>0</v>
      </c>
      <c r="AD167" s="954">
        <v>0</v>
      </c>
      <c r="AE167" s="954">
        <v>0</v>
      </c>
      <c r="AF167" s="955">
        <v>0</v>
      </c>
      <c r="AG167" s="954">
        <v>0</v>
      </c>
      <c r="AH167" s="954">
        <v>0</v>
      </c>
      <c r="AI167" s="954">
        <v>0</v>
      </c>
      <c r="AJ167" s="954">
        <v>0</v>
      </c>
      <c r="AK167" s="954">
        <v>0</v>
      </c>
      <c r="AL167" s="954">
        <v>0</v>
      </c>
      <c r="AM167" s="954">
        <v>0</v>
      </c>
      <c r="AN167" s="954">
        <v>0</v>
      </c>
      <c r="AO167" s="954">
        <v>0</v>
      </c>
      <c r="AP167" s="956">
        <v>0</v>
      </c>
      <c r="AQ167" s="956">
        <v>0</v>
      </c>
      <c r="AR167" s="957">
        <v>0</v>
      </c>
    </row>
    <row r="168" spans="1:44" ht="30.6" hidden="1" customHeight="1" thickTop="1">
      <c r="A168" s="977">
        <v>22</v>
      </c>
      <c r="B168" s="954">
        <v>30.72</v>
      </c>
      <c r="C168" s="954">
        <v>31.69</v>
      </c>
      <c r="D168" s="954">
        <v>32.700000000000003</v>
      </c>
      <c r="E168" s="954">
        <v>33.81</v>
      </c>
      <c r="F168" s="954">
        <v>35.03</v>
      </c>
      <c r="G168" s="954">
        <v>36.409999999999997</v>
      </c>
      <c r="H168" s="954">
        <v>37.950000000000003</v>
      </c>
      <c r="I168" s="954">
        <v>39.700000000000003</v>
      </c>
      <c r="J168" s="954">
        <v>41.68</v>
      </c>
      <c r="K168" s="954">
        <v>43.9</v>
      </c>
      <c r="L168" s="954">
        <v>46.4</v>
      </c>
      <c r="M168" s="954">
        <v>49.17</v>
      </c>
      <c r="N168" s="954">
        <v>52.22</v>
      </c>
      <c r="O168" s="954">
        <v>55.57</v>
      </c>
      <c r="P168" s="954">
        <v>59.27</v>
      </c>
      <c r="Q168" s="954">
        <v>63.3</v>
      </c>
      <c r="R168" s="954">
        <v>67.75</v>
      </c>
      <c r="S168" s="954">
        <v>72.61</v>
      </c>
      <c r="T168" s="954">
        <v>77.959999999999994</v>
      </c>
      <c r="U168" s="954">
        <v>83.87</v>
      </c>
      <c r="V168" s="954">
        <v>90.42</v>
      </c>
      <c r="W168" s="954">
        <v>97.67</v>
      </c>
      <c r="X168" s="954">
        <v>105.75</v>
      </c>
      <c r="Y168" s="954">
        <v>114.74</v>
      </c>
      <c r="Z168" s="954">
        <v>0</v>
      </c>
      <c r="AA168" s="954">
        <v>0</v>
      </c>
      <c r="AB168" s="954">
        <v>0</v>
      </c>
      <c r="AC168" s="954">
        <v>0</v>
      </c>
      <c r="AD168" s="954">
        <v>0</v>
      </c>
      <c r="AE168" s="954">
        <v>0</v>
      </c>
      <c r="AF168" s="955">
        <v>0</v>
      </c>
      <c r="AG168" s="954">
        <v>0</v>
      </c>
      <c r="AH168" s="954">
        <v>0</v>
      </c>
      <c r="AI168" s="954">
        <v>0</v>
      </c>
      <c r="AJ168" s="954">
        <v>0</v>
      </c>
      <c r="AK168" s="954">
        <v>0</v>
      </c>
      <c r="AL168" s="954">
        <v>0</v>
      </c>
      <c r="AM168" s="954">
        <v>0</v>
      </c>
      <c r="AN168" s="954">
        <v>0</v>
      </c>
      <c r="AO168" s="954">
        <v>0</v>
      </c>
      <c r="AP168" s="956">
        <v>0</v>
      </c>
      <c r="AQ168" s="956">
        <v>0</v>
      </c>
      <c r="AR168" s="957">
        <v>0</v>
      </c>
    </row>
    <row r="169" spans="1:44" ht="30.6" hidden="1" customHeight="1" thickTop="1">
      <c r="A169" s="977">
        <v>23</v>
      </c>
      <c r="B169" s="954">
        <v>32.71</v>
      </c>
      <c r="C169" s="954">
        <v>33.770000000000003</v>
      </c>
      <c r="D169" s="954">
        <v>34.909999999999997</v>
      </c>
      <c r="E169" s="954">
        <v>36.14</v>
      </c>
      <c r="F169" s="954">
        <v>37.5</v>
      </c>
      <c r="G169" s="954">
        <v>39.03</v>
      </c>
      <c r="H169" s="954">
        <v>40.76</v>
      </c>
      <c r="I169" s="954">
        <v>42.7</v>
      </c>
      <c r="J169" s="954">
        <v>44.9</v>
      </c>
      <c r="K169" s="954">
        <v>47.35</v>
      </c>
      <c r="L169" s="954">
        <v>50.1</v>
      </c>
      <c r="M169" s="954">
        <v>53.13</v>
      </c>
      <c r="N169" s="954">
        <v>56.49</v>
      </c>
      <c r="O169" s="954">
        <v>60.18</v>
      </c>
      <c r="P169" s="954">
        <v>64.23</v>
      </c>
      <c r="Q169" s="954">
        <v>68.680000000000007</v>
      </c>
      <c r="R169" s="954">
        <v>73.569999999999993</v>
      </c>
      <c r="S169" s="954">
        <v>78.930000000000007</v>
      </c>
      <c r="T169" s="954">
        <v>84.84</v>
      </c>
      <c r="U169" s="954">
        <v>91.4</v>
      </c>
      <c r="V169" s="954">
        <v>98.65</v>
      </c>
      <c r="W169" s="954">
        <v>106.72</v>
      </c>
      <c r="X169" s="954">
        <v>115.73</v>
      </c>
      <c r="Y169" s="954">
        <v>0</v>
      </c>
      <c r="Z169" s="954">
        <v>0</v>
      </c>
      <c r="AA169" s="954">
        <v>0</v>
      </c>
      <c r="AB169" s="954">
        <v>0</v>
      </c>
      <c r="AC169" s="954">
        <v>0</v>
      </c>
      <c r="AD169" s="954">
        <v>0</v>
      </c>
      <c r="AE169" s="954">
        <v>0</v>
      </c>
      <c r="AF169" s="955">
        <v>0</v>
      </c>
      <c r="AG169" s="954">
        <v>0</v>
      </c>
      <c r="AH169" s="954">
        <v>0</v>
      </c>
      <c r="AI169" s="954">
        <v>0</v>
      </c>
      <c r="AJ169" s="954">
        <v>0</v>
      </c>
      <c r="AK169" s="954">
        <v>0</v>
      </c>
      <c r="AL169" s="954">
        <v>0</v>
      </c>
      <c r="AM169" s="954">
        <v>0</v>
      </c>
      <c r="AN169" s="954">
        <v>0</v>
      </c>
      <c r="AO169" s="954">
        <v>0</v>
      </c>
      <c r="AP169" s="956">
        <v>0</v>
      </c>
      <c r="AQ169" s="956">
        <v>0</v>
      </c>
      <c r="AR169" s="957">
        <v>0</v>
      </c>
    </row>
    <row r="170" spans="1:44" ht="30.6" hidden="1" customHeight="1" thickTop="1">
      <c r="A170" s="977">
        <v>24</v>
      </c>
      <c r="B170" s="954">
        <v>34.79</v>
      </c>
      <c r="C170" s="954">
        <v>35.97</v>
      </c>
      <c r="D170" s="954">
        <v>37.229999999999997</v>
      </c>
      <c r="E170" s="954">
        <v>38.6</v>
      </c>
      <c r="F170" s="954">
        <v>40.11</v>
      </c>
      <c r="G170" s="954">
        <v>41.82</v>
      </c>
      <c r="H170" s="954">
        <v>43.71</v>
      </c>
      <c r="I170" s="954">
        <v>45.87</v>
      </c>
      <c r="J170" s="954">
        <v>48.29</v>
      </c>
      <c r="K170" s="954">
        <v>50.99</v>
      </c>
      <c r="L170" s="954">
        <v>54.01</v>
      </c>
      <c r="M170" s="954">
        <v>57.35</v>
      </c>
      <c r="N170" s="954">
        <v>61.03</v>
      </c>
      <c r="O170" s="954">
        <v>65.09</v>
      </c>
      <c r="P170" s="954">
        <v>69.52</v>
      </c>
      <c r="Q170" s="954">
        <v>74.42</v>
      </c>
      <c r="R170" s="954">
        <v>79.790000000000006</v>
      </c>
      <c r="S170" s="954">
        <v>85.71</v>
      </c>
      <c r="T170" s="954">
        <v>92.25</v>
      </c>
      <c r="U170" s="954">
        <v>99.51</v>
      </c>
      <c r="V170" s="954">
        <v>107.56</v>
      </c>
      <c r="W170" s="954">
        <v>116.54</v>
      </c>
      <c r="X170" s="954">
        <v>0</v>
      </c>
      <c r="Y170" s="954">
        <v>0</v>
      </c>
      <c r="Z170" s="954">
        <v>0</v>
      </c>
      <c r="AA170" s="954">
        <v>0</v>
      </c>
      <c r="AB170" s="954">
        <v>0</v>
      </c>
      <c r="AC170" s="954">
        <v>0</v>
      </c>
      <c r="AD170" s="954">
        <v>0</v>
      </c>
      <c r="AE170" s="954">
        <v>0</v>
      </c>
      <c r="AF170" s="955">
        <v>0</v>
      </c>
      <c r="AG170" s="954">
        <v>0</v>
      </c>
      <c r="AH170" s="954">
        <v>0</v>
      </c>
      <c r="AI170" s="954">
        <v>0</v>
      </c>
      <c r="AJ170" s="954">
        <v>0</v>
      </c>
      <c r="AK170" s="954">
        <v>0</v>
      </c>
      <c r="AL170" s="954">
        <v>0</v>
      </c>
      <c r="AM170" s="954">
        <v>0</v>
      </c>
      <c r="AN170" s="954">
        <v>0</v>
      </c>
      <c r="AO170" s="954">
        <v>0</v>
      </c>
      <c r="AP170" s="956">
        <v>0</v>
      </c>
      <c r="AQ170" s="956">
        <v>0</v>
      </c>
      <c r="AR170" s="957">
        <v>0</v>
      </c>
    </row>
    <row r="171" spans="1:44" ht="30.6" hidden="1" customHeight="1" thickTop="1">
      <c r="A171" s="977">
        <v>25</v>
      </c>
      <c r="B171" s="954">
        <v>36.950000000000003</v>
      </c>
      <c r="C171" s="954">
        <v>38.270000000000003</v>
      </c>
      <c r="D171" s="954">
        <v>39.65</v>
      </c>
      <c r="E171" s="954">
        <v>41.17</v>
      </c>
      <c r="F171" s="954">
        <v>42.86</v>
      </c>
      <c r="G171" s="954">
        <v>44.75</v>
      </c>
      <c r="H171" s="954">
        <v>46.85</v>
      </c>
      <c r="I171" s="954">
        <v>49.23</v>
      </c>
      <c r="J171" s="954">
        <v>51.88</v>
      </c>
      <c r="K171" s="954">
        <v>54.85</v>
      </c>
      <c r="L171" s="954">
        <v>58.17</v>
      </c>
      <c r="M171" s="954">
        <v>61.83</v>
      </c>
      <c r="N171" s="954">
        <v>65.86</v>
      </c>
      <c r="O171" s="954">
        <v>70.3</v>
      </c>
      <c r="P171" s="954">
        <v>75.180000000000007</v>
      </c>
      <c r="Q171" s="954">
        <v>80.56</v>
      </c>
      <c r="R171" s="954">
        <v>86.47</v>
      </c>
      <c r="S171" s="954">
        <v>93</v>
      </c>
      <c r="T171" s="954">
        <v>100.23</v>
      </c>
      <c r="U171" s="954">
        <v>108.26</v>
      </c>
      <c r="V171" s="954">
        <v>117.21</v>
      </c>
      <c r="W171" s="954">
        <v>0</v>
      </c>
      <c r="X171" s="954">
        <v>0</v>
      </c>
      <c r="Y171" s="954">
        <v>0</v>
      </c>
      <c r="Z171" s="954">
        <v>0</v>
      </c>
      <c r="AA171" s="954">
        <v>0</v>
      </c>
      <c r="AB171" s="954">
        <v>0</v>
      </c>
      <c r="AC171" s="954">
        <v>0</v>
      </c>
      <c r="AD171" s="954">
        <v>0</v>
      </c>
      <c r="AE171" s="954">
        <v>0</v>
      </c>
      <c r="AF171" s="955">
        <v>0</v>
      </c>
      <c r="AG171" s="954">
        <v>0</v>
      </c>
      <c r="AH171" s="954">
        <v>0</v>
      </c>
      <c r="AI171" s="954">
        <v>0</v>
      </c>
      <c r="AJ171" s="954">
        <v>0</v>
      </c>
      <c r="AK171" s="954">
        <v>0</v>
      </c>
      <c r="AL171" s="954">
        <v>0</v>
      </c>
      <c r="AM171" s="954">
        <v>0</v>
      </c>
      <c r="AN171" s="954">
        <v>0</v>
      </c>
      <c r="AO171" s="954">
        <v>0</v>
      </c>
      <c r="AP171" s="956">
        <v>0</v>
      </c>
      <c r="AQ171" s="956">
        <v>0</v>
      </c>
      <c r="AR171" s="957">
        <v>0</v>
      </c>
    </row>
    <row r="172" spans="1:44" ht="30.6" hidden="1" customHeight="1" thickTop="1">
      <c r="A172" s="977">
        <v>26</v>
      </c>
      <c r="B172" s="954">
        <v>39.229999999999997</v>
      </c>
      <c r="C172" s="954">
        <v>40.65</v>
      </c>
      <c r="D172" s="954">
        <v>42.2</v>
      </c>
      <c r="E172" s="954">
        <v>43.89</v>
      </c>
      <c r="F172" s="954">
        <v>45.75</v>
      </c>
      <c r="G172" s="954">
        <v>47.83</v>
      </c>
      <c r="H172" s="954">
        <v>50.17</v>
      </c>
      <c r="I172" s="954">
        <v>52.77</v>
      </c>
      <c r="J172" s="954">
        <v>55.7</v>
      </c>
      <c r="K172" s="954">
        <v>58.96</v>
      </c>
      <c r="L172" s="954">
        <v>62.57</v>
      </c>
      <c r="M172" s="954">
        <v>66.58</v>
      </c>
      <c r="N172" s="954">
        <v>71</v>
      </c>
      <c r="O172" s="954">
        <v>75.87</v>
      </c>
      <c r="P172" s="954">
        <v>81.22</v>
      </c>
      <c r="Q172" s="954">
        <v>87.13</v>
      </c>
      <c r="R172" s="954">
        <v>93.64</v>
      </c>
      <c r="S172" s="954">
        <v>100.84</v>
      </c>
      <c r="T172" s="954">
        <v>108.85</v>
      </c>
      <c r="U172" s="954">
        <v>117.76</v>
      </c>
      <c r="V172" s="954">
        <v>0</v>
      </c>
      <c r="W172" s="954">
        <v>0</v>
      </c>
      <c r="X172" s="954">
        <v>0</v>
      </c>
      <c r="Y172" s="954">
        <v>0</v>
      </c>
      <c r="Z172" s="954">
        <v>0</v>
      </c>
      <c r="AA172" s="954">
        <v>0</v>
      </c>
      <c r="AB172" s="954">
        <v>0</v>
      </c>
      <c r="AC172" s="954">
        <v>0</v>
      </c>
      <c r="AD172" s="954">
        <v>0</v>
      </c>
      <c r="AE172" s="954">
        <v>0</v>
      </c>
      <c r="AF172" s="955">
        <v>0</v>
      </c>
      <c r="AG172" s="954">
        <v>0</v>
      </c>
      <c r="AH172" s="954">
        <v>0</v>
      </c>
      <c r="AI172" s="954">
        <v>0</v>
      </c>
      <c r="AJ172" s="954">
        <v>0</v>
      </c>
      <c r="AK172" s="954">
        <v>0</v>
      </c>
      <c r="AL172" s="954">
        <v>0</v>
      </c>
      <c r="AM172" s="954">
        <v>0</v>
      </c>
      <c r="AN172" s="954">
        <v>0</v>
      </c>
      <c r="AO172" s="954">
        <v>0</v>
      </c>
      <c r="AP172" s="956">
        <v>0</v>
      </c>
      <c r="AQ172" s="956">
        <v>0</v>
      </c>
      <c r="AR172" s="957">
        <v>0</v>
      </c>
    </row>
    <row r="173" spans="1:44" ht="30.6" hidden="1" customHeight="1" thickTop="1">
      <c r="A173" s="977">
        <v>27</v>
      </c>
      <c r="B173" s="954">
        <v>41.59</v>
      </c>
      <c r="C173" s="954">
        <v>43.18</v>
      </c>
      <c r="D173" s="954">
        <v>44.88</v>
      </c>
      <c r="E173" s="954">
        <v>46.74</v>
      </c>
      <c r="F173" s="954">
        <v>48.8</v>
      </c>
      <c r="G173" s="954">
        <v>51.1</v>
      </c>
      <c r="H173" s="954">
        <v>53.66</v>
      </c>
      <c r="I173" s="954">
        <v>56.52</v>
      </c>
      <c r="J173" s="954">
        <v>59.73</v>
      </c>
      <c r="K173" s="954">
        <v>63.3</v>
      </c>
      <c r="L173" s="954">
        <v>67.260000000000005</v>
      </c>
      <c r="M173" s="954">
        <v>71.63</v>
      </c>
      <c r="N173" s="954">
        <v>76.48</v>
      </c>
      <c r="O173" s="954">
        <v>81.81</v>
      </c>
      <c r="P173" s="954">
        <v>87.69</v>
      </c>
      <c r="Q173" s="954">
        <v>94.17</v>
      </c>
      <c r="R173" s="954">
        <v>101.36</v>
      </c>
      <c r="S173" s="954">
        <v>109.31</v>
      </c>
      <c r="T173" s="954">
        <v>118.17</v>
      </c>
      <c r="U173" s="954">
        <v>0</v>
      </c>
      <c r="V173" s="954">
        <v>0</v>
      </c>
      <c r="W173" s="954">
        <v>0</v>
      </c>
      <c r="X173" s="954">
        <v>0</v>
      </c>
      <c r="Y173" s="954">
        <v>0</v>
      </c>
      <c r="Z173" s="954">
        <v>0</v>
      </c>
      <c r="AA173" s="954">
        <v>0</v>
      </c>
      <c r="AB173" s="954">
        <v>0</v>
      </c>
      <c r="AC173" s="954">
        <v>0</v>
      </c>
      <c r="AD173" s="954">
        <v>0</v>
      </c>
      <c r="AE173" s="954">
        <v>0</v>
      </c>
      <c r="AF173" s="955">
        <v>0</v>
      </c>
      <c r="AG173" s="954">
        <v>0</v>
      </c>
      <c r="AH173" s="954">
        <v>0</v>
      </c>
      <c r="AI173" s="954">
        <v>0</v>
      </c>
      <c r="AJ173" s="954">
        <v>0</v>
      </c>
      <c r="AK173" s="954">
        <v>0</v>
      </c>
      <c r="AL173" s="954">
        <v>0</v>
      </c>
      <c r="AM173" s="954">
        <v>0</v>
      </c>
      <c r="AN173" s="954">
        <v>0</v>
      </c>
      <c r="AO173" s="954">
        <v>0</v>
      </c>
      <c r="AP173" s="956">
        <v>0</v>
      </c>
      <c r="AQ173" s="956">
        <v>0</v>
      </c>
      <c r="AR173" s="957">
        <v>0</v>
      </c>
    </row>
    <row r="174" spans="1:44" ht="30.6" hidden="1" customHeight="1" thickTop="1">
      <c r="A174" s="977">
        <v>28</v>
      </c>
      <c r="B174" s="954">
        <v>44.08</v>
      </c>
      <c r="C174" s="954">
        <v>45.82</v>
      </c>
      <c r="D174" s="954">
        <v>47.7</v>
      </c>
      <c r="E174" s="954">
        <v>49.76</v>
      </c>
      <c r="F174" s="954">
        <v>52.02</v>
      </c>
      <c r="G174" s="954">
        <v>54.55</v>
      </c>
      <c r="H174" s="954">
        <v>57.37</v>
      </c>
      <c r="I174" s="954">
        <v>60.5</v>
      </c>
      <c r="J174" s="954">
        <v>64.010000000000005</v>
      </c>
      <c r="K174" s="954">
        <v>67.91</v>
      </c>
      <c r="L174" s="954">
        <v>72.239999999999995</v>
      </c>
      <c r="M174" s="954">
        <v>77.03</v>
      </c>
      <c r="N174" s="954">
        <v>82.32</v>
      </c>
      <c r="O174" s="954">
        <v>88.16</v>
      </c>
      <c r="P174" s="954">
        <v>94.63</v>
      </c>
      <c r="Q174" s="954">
        <v>101.77</v>
      </c>
      <c r="R174" s="954">
        <v>109.69</v>
      </c>
      <c r="S174" s="954">
        <v>118.47</v>
      </c>
      <c r="T174" s="954">
        <v>0</v>
      </c>
      <c r="U174" s="954">
        <v>0</v>
      </c>
      <c r="V174" s="954">
        <v>0</v>
      </c>
      <c r="W174" s="954">
        <v>0</v>
      </c>
      <c r="X174" s="954">
        <v>0</v>
      </c>
      <c r="Y174" s="954">
        <v>0</v>
      </c>
      <c r="Z174" s="954">
        <v>0</v>
      </c>
      <c r="AA174" s="954">
        <v>0</v>
      </c>
      <c r="AB174" s="954">
        <v>0</v>
      </c>
      <c r="AC174" s="954">
        <v>0</v>
      </c>
      <c r="AD174" s="954">
        <v>0</v>
      </c>
      <c r="AE174" s="954">
        <v>0</v>
      </c>
      <c r="AF174" s="955">
        <v>0</v>
      </c>
      <c r="AG174" s="954">
        <v>0</v>
      </c>
      <c r="AH174" s="954">
        <v>0</v>
      </c>
      <c r="AI174" s="954">
        <v>0</v>
      </c>
      <c r="AJ174" s="954">
        <v>0</v>
      </c>
      <c r="AK174" s="954">
        <v>0</v>
      </c>
      <c r="AL174" s="954">
        <v>0</v>
      </c>
      <c r="AM174" s="954">
        <v>0</v>
      </c>
      <c r="AN174" s="954">
        <v>0</v>
      </c>
      <c r="AO174" s="954">
        <v>0</v>
      </c>
      <c r="AP174" s="956">
        <v>0</v>
      </c>
      <c r="AQ174" s="956">
        <v>0</v>
      </c>
      <c r="AR174" s="957">
        <v>0</v>
      </c>
    </row>
    <row r="175" spans="1:44" ht="30.6" hidden="1" customHeight="1" thickTop="1">
      <c r="A175" s="977">
        <v>29</v>
      </c>
      <c r="B175" s="954">
        <v>46.68</v>
      </c>
      <c r="C175" s="954">
        <v>48.59</v>
      </c>
      <c r="D175" s="954">
        <v>50.67</v>
      </c>
      <c r="E175" s="954">
        <v>52.92</v>
      </c>
      <c r="F175" s="954">
        <v>55.42</v>
      </c>
      <c r="G175" s="954">
        <v>58.2</v>
      </c>
      <c r="H175" s="954">
        <v>61.28</v>
      </c>
      <c r="I175" s="954">
        <v>64.709999999999994</v>
      </c>
      <c r="J175" s="954">
        <v>68.56</v>
      </c>
      <c r="K175" s="954">
        <v>72.819999999999993</v>
      </c>
      <c r="L175" s="954">
        <v>77.55</v>
      </c>
      <c r="M175" s="954">
        <v>82.78</v>
      </c>
      <c r="N175" s="954">
        <v>88.57</v>
      </c>
      <c r="O175" s="954">
        <v>94.98</v>
      </c>
      <c r="P175" s="954">
        <v>102.07</v>
      </c>
      <c r="Q175" s="954">
        <v>109.93</v>
      </c>
      <c r="R175" s="954">
        <v>118.67</v>
      </c>
      <c r="S175" s="954">
        <v>0</v>
      </c>
      <c r="T175" s="954">
        <v>0</v>
      </c>
      <c r="U175" s="954">
        <v>0</v>
      </c>
      <c r="V175" s="954">
        <v>0</v>
      </c>
      <c r="W175" s="954">
        <v>0</v>
      </c>
      <c r="X175" s="954">
        <v>0</v>
      </c>
      <c r="Y175" s="954">
        <v>0</v>
      </c>
      <c r="Z175" s="954">
        <v>0</v>
      </c>
      <c r="AA175" s="954">
        <v>0</v>
      </c>
      <c r="AB175" s="954">
        <v>0</v>
      </c>
      <c r="AC175" s="954">
        <v>0</v>
      </c>
      <c r="AD175" s="954">
        <v>0</v>
      </c>
      <c r="AE175" s="954">
        <v>0</v>
      </c>
      <c r="AF175" s="955">
        <v>0</v>
      </c>
      <c r="AG175" s="954">
        <v>0</v>
      </c>
      <c r="AH175" s="954">
        <v>0</v>
      </c>
      <c r="AI175" s="954">
        <v>0</v>
      </c>
      <c r="AJ175" s="954">
        <v>0</v>
      </c>
      <c r="AK175" s="954">
        <v>0</v>
      </c>
      <c r="AL175" s="954">
        <v>0</v>
      </c>
      <c r="AM175" s="954">
        <v>0</v>
      </c>
      <c r="AN175" s="954">
        <v>0</v>
      </c>
      <c r="AO175" s="954">
        <v>0</v>
      </c>
      <c r="AP175" s="956">
        <v>0</v>
      </c>
      <c r="AQ175" s="956">
        <v>0</v>
      </c>
      <c r="AR175" s="957">
        <v>0</v>
      </c>
    </row>
    <row r="176" spans="1:44" ht="30.6" hidden="1" customHeight="1" thickTop="1">
      <c r="A176" s="978">
        <v>30</v>
      </c>
      <c r="B176" s="979">
        <v>49.43</v>
      </c>
      <c r="C176" s="979">
        <v>51.53</v>
      </c>
      <c r="D176" s="979">
        <v>53.8</v>
      </c>
      <c r="E176" s="979">
        <v>56.27</v>
      </c>
      <c r="F176" s="979">
        <v>59.01</v>
      </c>
      <c r="G176" s="979">
        <v>62.04</v>
      </c>
      <c r="H176" s="979">
        <v>65.44</v>
      </c>
      <c r="I176" s="979">
        <v>69.180000000000007</v>
      </c>
      <c r="J176" s="979">
        <v>73.37</v>
      </c>
      <c r="K176" s="979">
        <v>78.03</v>
      </c>
      <c r="L176" s="979">
        <v>83.19</v>
      </c>
      <c r="M176" s="979">
        <v>88.92</v>
      </c>
      <c r="N176" s="979">
        <v>95.28</v>
      </c>
      <c r="O176" s="979">
        <v>102.3</v>
      </c>
      <c r="P176" s="979">
        <v>110.1</v>
      </c>
      <c r="Q176" s="979">
        <v>118.77</v>
      </c>
      <c r="R176" s="979">
        <v>0</v>
      </c>
      <c r="S176" s="979">
        <v>0</v>
      </c>
      <c r="T176" s="979">
        <v>0</v>
      </c>
      <c r="U176" s="979">
        <v>0</v>
      </c>
      <c r="V176" s="979">
        <v>0</v>
      </c>
      <c r="W176" s="979">
        <v>0</v>
      </c>
      <c r="X176" s="979">
        <v>0</v>
      </c>
      <c r="Y176" s="979">
        <v>0</v>
      </c>
      <c r="Z176" s="979">
        <v>0</v>
      </c>
      <c r="AA176" s="979">
        <v>0</v>
      </c>
      <c r="AB176" s="979">
        <v>0</v>
      </c>
      <c r="AC176" s="979">
        <v>0</v>
      </c>
      <c r="AD176" s="979">
        <v>0</v>
      </c>
      <c r="AE176" s="979">
        <v>0</v>
      </c>
      <c r="AF176" s="980">
        <v>0</v>
      </c>
      <c r="AG176" s="979">
        <v>0</v>
      </c>
      <c r="AH176" s="979">
        <v>0</v>
      </c>
      <c r="AI176" s="979">
        <v>0</v>
      </c>
      <c r="AJ176" s="979">
        <v>0</v>
      </c>
      <c r="AK176" s="979">
        <v>0</v>
      </c>
      <c r="AL176" s="979">
        <v>0</v>
      </c>
      <c r="AM176" s="979">
        <v>0</v>
      </c>
      <c r="AN176" s="979">
        <v>0</v>
      </c>
      <c r="AO176" s="979">
        <v>0</v>
      </c>
      <c r="AP176" s="979">
        <v>0</v>
      </c>
      <c r="AQ176" s="979">
        <v>0</v>
      </c>
      <c r="AR176" s="981">
        <v>0</v>
      </c>
    </row>
    <row r="177" spans="1:44" ht="30.6" hidden="1" customHeight="1" thickTop="1">
      <c r="A177" s="982">
        <v>31</v>
      </c>
      <c r="B177" s="1883"/>
      <c r="C177" s="1883"/>
      <c r="D177" s="1883"/>
      <c r="E177" s="1883"/>
      <c r="F177" s="1883"/>
      <c r="G177" s="1883"/>
      <c r="H177" s="1883"/>
      <c r="I177" s="1883"/>
      <c r="J177" s="1883"/>
      <c r="K177" s="1883"/>
      <c r="L177" s="1883"/>
      <c r="M177" s="1883"/>
      <c r="N177" s="1883"/>
      <c r="O177" s="1883"/>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row>
    <row r="178" spans="1:44" ht="30.6" hidden="1" customHeight="1" thickTop="1">
      <c r="A178" s="929" t="s">
        <v>485</v>
      </c>
      <c r="B178" s="1884" t="s">
        <v>492</v>
      </c>
      <c r="C178" s="1884"/>
      <c r="D178" s="1884"/>
      <c r="E178" s="1884"/>
      <c r="F178" s="1884"/>
      <c r="G178" s="1884"/>
      <c r="H178" s="1884"/>
      <c r="I178" s="1884"/>
      <c r="J178" s="1884"/>
      <c r="K178" s="1884"/>
      <c r="L178" s="1884"/>
      <c r="M178" s="1884"/>
      <c r="N178" s="1884"/>
      <c r="O178" s="1884"/>
      <c r="P178" s="1884"/>
      <c r="Q178" s="1884"/>
      <c r="R178" s="1884"/>
      <c r="S178" s="1884"/>
      <c r="T178" s="1884"/>
      <c r="U178" s="1884"/>
      <c r="V178" s="1884"/>
      <c r="W178" s="1884"/>
      <c r="X178" s="1884"/>
      <c r="Y178" s="1884"/>
      <c r="Z178" s="1884"/>
      <c r="AA178" s="1884"/>
      <c r="AB178" s="1884"/>
      <c r="AC178" s="1884"/>
      <c r="AD178" s="1884"/>
      <c r="AE178" s="1884"/>
      <c r="AF178" s="1884"/>
      <c r="AG178" s="1884"/>
      <c r="AH178" s="1884"/>
      <c r="AI178" s="1884"/>
      <c r="AJ178" s="1884"/>
      <c r="AK178" s="1884"/>
      <c r="AL178" s="1884"/>
      <c r="AM178" s="1884"/>
      <c r="AN178" s="1884"/>
      <c r="AO178" s="1884"/>
      <c r="AP178" s="1884"/>
      <c r="AQ178" s="1884"/>
      <c r="AR178" s="1884"/>
    </row>
    <row r="179" spans="1:44" ht="30.6" hidden="1" customHeight="1" thickTop="1">
      <c r="B179" s="1885" t="s">
        <v>486</v>
      </c>
      <c r="C179" s="1885"/>
      <c r="D179" s="1885"/>
      <c r="E179" s="1885"/>
      <c r="F179" s="1885"/>
      <c r="G179" s="1885"/>
      <c r="H179" s="1885"/>
      <c r="I179" s="1885"/>
      <c r="J179" s="1885"/>
      <c r="K179" s="1885"/>
      <c r="L179" s="1885"/>
      <c r="M179" s="1885"/>
      <c r="N179" s="1885"/>
      <c r="O179" s="1885"/>
      <c r="P179" s="1885"/>
      <c r="Q179" s="1885"/>
      <c r="R179" s="1885"/>
      <c r="S179" s="1885"/>
      <c r="T179" s="1885"/>
      <c r="U179" s="1885"/>
      <c r="V179" s="1885"/>
      <c r="W179" s="1885"/>
      <c r="X179" s="1885"/>
      <c r="Y179" s="1885"/>
      <c r="Z179" s="1885"/>
      <c r="AA179" s="1885"/>
      <c r="AB179" s="1885"/>
      <c r="AC179" s="1885"/>
      <c r="AD179" s="1885"/>
      <c r="AE179" s="1885"/>
      <c r="AF179" s="1885"/>
      <c r="AG179" s="1885"/>
      <c r="AH179" s="1885"/>
      <c r="AI179" s="1885"/>
      <c r="AJ179" s="1885"/>
      <c r="AK179" s="1885"/>
      <c r="AL179" s="1885"/>
      <c r="AM179" s="1885"/>
      <c r="AN179" s="1885"/>
      <c r="AO179" s="1885"/>
      <c r="AP179" s="1885"/>
      <c r="AQ179" s="1885"/>
      <c r="AR179" s="1885"/>
    </row>
    <row r="180" spans="1:44" ht="30.6" hidden="1" customHeight="1" thickTop="1">
      <c r="A180" s="971" t="s">
        <v>126</v>
      </c>
      <c r="B180" s="1887" t="s">
        <v>484</v>
      </c>
      <c r="C180" s="1887"/>
      <c r="D180" s="1887"/>
      <c r="E180" s="1887"/>
      <c r="F180" s="1887"/>
      <c r="G180" s="1887"/>
      <c r="H180" s="1887"/>
      <c r="I180" s="1887"/>
      <c r="J180" s="1887"/>
      <c r="K180" s="1887"/>
      <c r="L180" s="1887"/>
      <c r="M180" s="1887"/>
      <c r="N180" s="1887"/>
      <c r="O180" s="1887"/>
      <c r="P180" s="1887"/>
      <c r="Q180" s="1887"/>
      <c r="R180" s="1887"/>
      <c r="S180" s="1887"/>
      <c r="T180" s="1887"/>
      <c r="U180" s="1887"/>
      <c r="V180" s="1887"/>
      <c r="W180" s="1887"/>
      <c r="X180" s="1887"/>
      <c r="Y180" s="1887"/>
      <c r="Z180" s="1887"/>
      <c r="AA180" s="1887"/>
      <c r="AB180" s="1887"/>
      <c r="AC180" s="1887"/>
      <c r="AD180" s="1887"/>
      <c r="AE180" s="1887"/>
      <c r="AF180" s="1887"/>
      <c r="AG180" s="1887"/>
      <c r="AH180" s="1887"/>
      <c r="AI180" s="1887"/>
      <c r="AJ180" s="1887"/>
      <c r="AK180" s="1887"/>
      <c r="AL180" s="1887"/>
      <c r="AM180" s="1887"/>
      <c r="AN180" s="1887"/>
      <c r="AO180" s="1887"/>
      <c r="AP180" s="1887"/>
      <c r="AQ180" s="1887"/>
      <c r="AR180" s="1887"/>
    </row>
    <row r="181" spans="1:44" ht="30.6" hidden="1" customHeight="1" thickTop="1">
      <c r="A181" s="972"/>
      <c r="B181" s="973">
        <v>20</v>
      </c>
      <c r="C181" s="973">
        <v>21</v>
      </c>
      <c r="D181" s="973">
        <v>22</v>
      </c>
      <c r="E181" s="973">
        <v>23</v>
      </c>
      <c r="F181" s="973">
        <v>24</v>
      </c>
      <c r="G181" s="973">
        <v>25</v>
      </c>
      <c r="H181" s="973">
        <v>26</v>
      </c>
      <c r="I181" s="973">
        <v>27</v>
      </c>
      <c r="J181" s="973">
        <v>28</v>
      </c>
      <c r="K181" s="973">
        <v>29</v>
      </c>
      <c r="L181" s="973">
        <v>30</v>
      </c>
      <c r="M181" s="973">
        <v>31</v>
      </c>
      <c r="N181" s="973">
        <v>32</v>
      </c>
      <c r="O181" s="973">
        <v>33</v>
      </c>
      <c r="P181" s="973">
        <v>34</v>
      </c>
      <c r="Q181" s="973">
        <v>35</v>
      </c>
      <c r="R181" s="973">
        <v>36</v>
      </c>
      <c r="S181" s="973">
        <v>37</v>
      </c>
      <c r="T181" s="973">
        <v>38</v>
      </c>
      <c r="U181" s="973">
        <v>39</v>
      </c>
      <c r="V181" s="973">
        <v>40</v>
      </c>
      <c r="W181" s="973">
        <v>41</v>
      </c>
      <c r="X181" s="973">
        <v>42</v>
      </c>
      <c r="Y181" s="973">
        <v>43</v>
      </c>
      <c r="Z181" s="973">
        <v>44</v>
      </c>
      <c r="AA181" s="973">
        <v>45</v>
      </c>
      <c r="AB181" s="973">
        <v>46</v>
      </c>
      <c r="AC181" s="973">
        <v>47</v>
      </c>
      <c r="AD181" s="973">
        <v>48</v>
      </c>
      <c r="AE181" s="973">
        <v>49</v>
      </c>
      <c r="AF181" s="973">
        <v>50</v>
      </c>
      <c r="AG181" s="973">
        <v>51</v>
      </c>
      <c r="AH181" s="973">
        <v>52</v>
      </c>
      <c r="AI181" s="973">
        <v>53</v>
      </c>
      <c r="AJ181" s="973">
        <v>54</v>
      </c>
      <c r="AK181" s="973">
        <v>55</v>
      </c>
      <c r="AL181" s="973">
        <v>56</v>
      </c>
      <c r="AM181" s="973">
        <v>57</v>
      </c>
      <c r="AN181" s="973">
        <v>58</v>
      </c>
      <c r="AO181" s="973">
        <v>59</v>
      </c>
      <c r="AP181" s="974">
        <v>60</v>
      </c>
      <c r="AQ181" s="974">
        <v>61</v>
      </c>
      <c r="AR181" s="975">
        <v>62</v>
      </c>
    </row>
    <row r="182" spans="1:44" ht="30.6" hidden="1" customHeight="1" thickTop="1">
      <c r="A182" s="976">
        <v>1</v>
      </c>
      <c r="B182" s="949">
        <v>0.48</v>
      </c>
      <c r="C182" s="949">
        <v>0.5</v>
      </c>
      <c r="D182" s="949">
        <v>0.51</v>
      </c>
      <c r="E182" s="949">
        <v>0.52</v>
      </c>
      <c r="F182" s="949">
        <v>0.54</v>
      </c>
      <c r="G182" s="949">
        <v>0.55000000000000004</v>
      </c>
      <c r="H182" s="949">
        <v>0.56999999999999995</v>
      </c>
      <c r="I182" s="949">
        <v>0.56999999999999995</v>
      </c>
      <c r="J182" s="949">
        <v>0.59</v>
      </c>
      <c r="K182" s="949">
        <v>0.6</v>
      </c>
      <c r="L182" s="949">
        <v>0.62</v>
      </c>
      <c r="M182" s="949">
        <v>0.63</v>
      </c>
      <c r="N182" s="949">
        <v>0.66</v>
      </c>
      <c r="O182" s="949">
        <v>0.69</v>
      </c>
      <c r="P182" s="949">
        <v>0.72</v>
      </c>
      <c r="Q182" s="949">
        <v>0.76</v>
      </c>
      <c r="R182" s="949">
        <v>0.81</v>
      </c>
      <c r="S182" s="949">
        <v>0.86</v>
      </c>
      <c r="T182" s="949">
        <v>0.92</v>
      </c>
      <c r="U182" s="949">
        <v>1</v>
      </c>
      <c r="V182" s="949">
        <v>1.08</v>
      </c>
      <c r="W182" s="949">
        <v>1.17</v>
      </c>
      <c r="X182" s="949">
        <v>1.26</v>
      </c>
      <c r="Y182" s="949">
        <v>1.36</v>
      </c>
      <c r="Z182" s="949">
        <v>1.47</v>
      </c>
      <c r="AA182" s="949">
        <v>1.59</v>
      </c>
      <c r="AB182" s="949">
        <v>1.72</v>
      </c>
      <c r="AC182" s="949">
        <v>1.86</v>
      </c>
      <c r="AD182" s="949">
        <v>2.02</v>
      </c>
      <c r="AE182" s="949">
        <v>2.1800000000000002</v>
      </c>
      <c r="AF182" s="949">
        <v>2.37</v>
      </c>
      <c r="AG182" s="949">
        <v>2.57</v>
      </c>
      <c r="AH182" s="949">
        <v>2.82</v>
      </c>
      <c r="AI182" s="949">
        <v>3.1</v>
      </c>
      <c r="AJ182" s="949">
        <v>3.41</v>
      </c>
      <c r="AK182" s="949">
        <v>3.76</v>
      </c>
      <c r="AL182" s="949">
        <v>4.16</v>
      </c>
      <c r="AM182" s="949">
        <v>4.62</v>
      </c>
      <c r="AN182" s="949">
        <v>5.12</v>
      </c>
      <c r="AO182" s="949">
        <v>5.7</v>
      </c>
      <c r="AP182" s="951">
        <v>6.35</v>
      </c>
      <c r="AQ182" s="951">
        <v>7.09</v>
      </c>
      <c r="AR182" s="952">
        <v>7.93</v>
      </c>
    </row>
    <row r="183" spans="1:44" ht="30.6" hidden="1" customHeight="1" thickTop="1">
      <c r="A183" s="977">
        <v>2</v>
      </c>
      <c r="B183" s="954">
        <v>0.95</v>
      </c>
      <c r="C183" s="954">
        <v>0.98</v>
      </c>
      <c r="D183" s="954">
        <v>1.01</v>
      </c>
      <c r="E183" s="954">
        <v>1.03</v>
      </c>
      <c r="F183" s="954">
        <v>1.06</v>
      </c>
      <c r="G183" s="954">
        <v>1.0900000000000001</v>
      </c>
      <c r="H183" s="954">
        <v>1.1100000000000001</v>
      </c>
      <c r="I183" s="954">
        <v>1.1299999999999999</v>
      </c>
      <c r="J183" s="954">
        <v>1.1599999999999999</v>
      </c>
      <c r="K183" s="954">
        <v>1.19</v>
      </c>
      <c r="L183" s="954">
        <v>1.22</v>
      </c>
      <c r="M183" s="954">
        <v>1.26</v>
      </c>
      <c r="N183" s="954">
        <v>1.3</v>
      </c>
      <c r="O183" s="954">
        <v>1.36</v>
      </c>
      <c r="P183" s="954">
        <v>1.43</v>
      </c>
      <c r="Q183" s="954">
        <v>1.5</v>
      </c>
      <c r="R183" s="954">
        <v>1.6</v>
      </c>
      <c r="S183" s="954">
        <v>1.71</v>
      </c>
      <c r="T183" s="954">
        <v>1.84</v>
      </c>
      <c r="U183" s="954">
        <v>1.98</v>
      </c>
      <c r="V183" s="954">
        <v>2.14</v>
      </c>
      <c r="W183" s="954">
        <v>2.31</v>
      </c>
      <c r="X183" s="954">
        <v>2.5</v>
      </c>
      <c r="Y183" s="954">
        <v>2.71</v>
      </c>
      <c r="Z183" s="954">
        <v>2.94</v>
      </c>
      <c r="AA183" s="954">
        <v>3.18</v>
      </c>
      <c r="AB183" s="954">
        <v>3.44</v>
      </c>
      <c r="AC183" s="954">
        <v>3.72</v>
      </c>
      <c r="AD183" s="954">
        <v>4.04</v>
      </c>
      <c r="AE183" s="954">
        <v>4.37</v>
      </c>
      <c r="AF183" s="954">
        <v>4.76</v>
      </c>
      <c r="AG183" s="954">
        <v>5.17</v>
      </c>
      <c r="AH183" s="954">
        <v>5.67</v>
      </c>
      <c r="AI183" s="954">
        <v>6.23</v>
      </c>
      <c r="AJ183" s="954">
        <v>6.86</v>
      </c>
      <c r="AK183" s="954">
        <v>7.59</v>
      </c>
      <c r="AL183" s="954">
        <v>8.42</v>
      </c>
      <c r="AM183" s="954">
        <v>9.33</v>
      </c>
      <c r="AN183" s="954">
        <v>10.37</v>
      </c>
      <c r="AO183" s="954">
        <v>11.56</v>
      </c>
      <c r="AP183" s="956">
        <v>12.88</v>
      </c>
      <c r="AQ183" s="956">
        <v>14.4</v>
      </c>
      <c r="AR183" s="957">
        <v>16.14</v>
      </c>
    </row>
    <row r="184" spans="1:44" ht="30.6" hidden="1" customHeight="1" thickTop="1">
      <c r="A184" s="977">
        <v>3</v>
      </c>
      <c r="B184" s="954">
        <v>1.44</v>
      </c>
      <c r="C184" s="954">
        <v>1.49</v>
      </c>
      <c r="D184" s="954">
        <v>1.53</v>
      </c>
      <c r="E184" s="954">
        <v>1.57</v>
      </c>
      <c r="F184" s="954">
        <v>1.61</v>
      </c>
      <c r="G184" s="954">
        <v>1.64</v>
      </c>
      <c r="H184" s="954">
        <v>1.68</v>
      </c>
      <c r="I184" s="954">
        <v>1.71</v>
      </c>
      <c r="J184" s="954">
        <v>1.76</v>
      </c>
      <c r="K184" s="954">
        <v>1.8</v>
      </c>
      <c r="L184" s="954">
        <v>1.85</v>
      </c>
      <c r="M184" s="954">
        <v>1.91</v>
      </c>
      <c r="N184" s="954">
        <v>1.99</v>
      </c>
      <c r="O184" s="954">
        <v>2.08</v>
      </c>
      <c r="P184" s="954">
        <v>2.1800000000000002</v>
      </c>
      <c r="Q184" s="954">
        <v>2.31</v>
      </c>
      <c r="R184" s="954">
        <v>2.46</v>
      </c>
      <c r="S184" s="954">
        <v>2.63</v>
      </c>
      <c r="T184" s="954">
        <v>2.84</v>
      </c>
      <c r="U184" s="954">
        <v>3.05</v>
      </c>
      <c r="V184" s="954">
        <v>3.3</v>
      </c>
      <c r="W184" s="954">
        <v>3.57</v>
      </c>
      <c r="X184" s="954">
        <v>3.86</v>
      </c>
      <c r="Y184" s="954">
        <v>4.17</v>
      </c>
      <c r="Z184" s="954">
        <v>4.51</v>
      </c>
      <c r="AA184" s="954">
        <v>4.9000000000000004</v>
      </c>
      <c r="AB184" s="954">
        <v>5.29</v>
      </c>
      <c r="AC184" s="954">
        <v>5.73</v>
      </c>
      <c r="AD184" s="954">
        <v>6.21</v>
      </c>
      <c r="AE184" s="954">
        <v>6.74</v>
      </c>
      <c r="AF184" s="954">
        <v>7.33</v>
      </c>
      <c r="AG184" s="954">
        <v>8.01</v>
      </c>
      <c r="AH184" s="954">
        <v>8.7799999999999994</v>
      </c>
      <c r="AI184" s="954">
        <v>9.65</v>
      </c>
      <c r="AJ184" s="954">
        <v>10.66</v>
      </c>
      <c r="AK184" s="954">
        <v>11.79</v>
      </c>
      <c r="AL184" s="954">
        <v>13.08</v>
      </c>
      <c r="AM184" s="954">
        <v>14.54</v>
      </c>
      <c r="AN184" s="954">
        <v>16.170000000000002</v>
      </c>
      <c r="AO184" s="954">
        <v>18.03</v>
      </c>
      <c r="AP184" s="956">
        <v>20.12</v>
      </c>
      <c r="AQ184" s="956">
        <v>22.52</v>
      </c>
      <c r="AR184" s="957">
        <v>25.3</v>
      </c>
    </row>
    <row r="185" spans="1:44" ht="30.6" hidden="1" customHeight="1" thickTop="1">
      <c r="A185" s="977">
        <v>4</v>
      </c>
      <c r="B185" s="954">
        <v>1.5</v>
      </c>
      <c r="C185" s="954">
        <v>1.55</v>
      </c>
      <c r="D185" s="954">
        <v>1.59</v>
      </c>
      <c r="E185" s="954">
        <v>1.63</v>
      </c>
      <c r="F185" s="954">
        <v>1.66</v>
      </c>
      <c r="G185" s="954">
        <v>1.7</v>
      </c>
      <c r="H185" s="954">
        <v>1.74</v>
      </c>
      <c r="I185" s="954">
        <v>1.78</v>
      </c>
      <c r="J185" s="954">
        <v>1.83</v>
      </c>
      <c r="K185" s="954">
        <v>1.87</v>
      </c>
      <c r="L185" s="954">
        <v>1.93</v>
      </c>
      <c r="M185" s="954">
        <v>2</v>
      </c>
      <c r="N185" s="954">
        <v>2.08</v>
      </c>
      <c r="O185" s="954">
        <v>2.17</v>
      </c>
      <c r="P185" s="954">
        <v>2.2999999999999998</v>
      </c>
      <c r="Q185" s="954">
        <v>2.4300000000000002</v>
      </c>
      <c r="R185" s="954">
        <v>2.59</v>
      </c>
      <c r="S185" s="954">
        <v>2.77</v>
      </c>
      <c r="T185" s="954">
        <v>2.99</v>
      </c>
      <c r="U185" s="954">
        <v>3.22</v>
      </c>
      <c r="V185" s="954">
        <v>3.48</v>
      </c>
      <c r="W185" s="954">
        <v>3.77</v>
      </c>
      <c r="X185" s="954">
        <v>4.08</v>
      </c>
      <c r="Y185" s="954">
        <v>4.42</v>
      </c>
      <c r="Z185" s="954">
        <v>4.7699999999999996</v>
      </c>
      <c r="AA185" s="954">
        <v>5.17</v>
      </c>
      <c r="AB185" s="954">
        <v>5.6</v>
      </c>
      <c r="AC185" s="954">
        <v>6.07</v>
      </c>
      <c r="AD185" s="954">
        <v>6.57</v>
      </c>
      <c r="AE185" s="954">
        <v>7.14</v>
      </c>
      <c r="AF185" s="954">
        <v>7.78</v>
      </c>
      <c r="AG185" s="954">
        <v>8.5</v>
      </c>
      <c r="AH185" s="954">
        <v>9.33</v>
      </c>
      <c r="AI185" s="954">
        <v>10.28</v>
      </c>
      <c r="AJ185" s="954">
        <v>11.36</v>
      </c>
      <c r="AK185" s="954">
        <v>12.58</v>
      </c>
      <c r="AL185" s="954">
        <v>13.96</v>
      </c>
      <c r="AM185" s="954">
        <v>15.51</v>
      </c>
      <c r="AN185" s="954">
        <v>17.260000000000002</v>
      </c>
      <c r="AO185" s="954">
        <v>19.25</v>
      </c>
      <c r="AP185" s="956">
        <v>21.51</v>
      </c>
      <c r="AQ185" s="956">
        <v>24.1</v>
      </c>
      <c r="AR185" s="957">
        <v>0</v>
      </c>
    </row>
    <row r="186" spans="1:44" ht="30.6" hidden="1" customHeight="1" thickTop="1">
      <c r="A186" s="977">
        <v>5</v>
      </c>
      <c r="B186" s="954">
        <v>1.9</v>
      </c>
      <c r="C186" s="954">
        <v>1.96</v>
      </c>
      <c r="D186" s="954">
        <v>2.0099999999999998</v>
      </c>
      <c r="E186" s="954">
        <v>2.0499999999999998</v>
      </c>
      <c r="F186" s="954">
        <v>2.1</v>
      </c>
      <c r="G186" s="954">
        <v>2.15</v>
      </c>
      <c r="H186" s="954">
        <v>2.2000000000000002</v>
      </c>
      <c r="I186" s="954">
        <v>2.25</v>
      </c>
      <c r="J186" s="954">
        <v>2.2999999999999998</v>
      </c>
      <c r="K186" s="954">
        <v>2.38</v>
      </c>
      <c r="L186" s="954">
        <v>2.46</v>
      </c>
      <c r="M186" s="954">
        <v>2.5499999999999998</v>
      </c>
      <c r="N186" s="954">
        <v>2.66</v>
      </c>
      <c r="O186" s="954">
        <v>2.79</v>
      </c>
      <c r="P186" s="954">
        <v>2.95</v>
      </c>
      <c r="Q186" s="954">
        <v>3.13</v>
      </c>
      <c r="R186" s="954">
        <v>3.35</v>
      </c>
      <c r="S186" s="954">
        <v>3.58</v>
      </c>
      <c r="T186" s="954">
        <v>3.86</v>
      </c>
      <c r="U186" s="954">
        <v>4.17</v>
      </c>
      <c r="V186" s="954">
        <v>4.5</v>
      </c>
      <c r="W186" s="954">
        <v>4.87</v>
      </c>
      <c r="X186" s="954">
        <v>5.27</v>
      </c>
      <c r="Y186" s="954">
        <v>5.71</v>
      </c>
      <c r="Z186" s="954">
        <v>6.18</v>
      </c>
      <c r="AA186" s="954">
        <v>6.7</v>
      </c>
      <c r="AB186" s="954">
        <v>7.24</v>
      </c>
      <c r="AC186" s="954">
        <v>7.85</v>
      </c>
      <c r="AD186" s="954">
        <v>8.52</v>
      </c>
      <c r="AE186" s="954">
        <v>9.27</v>
      </c>
      <c r="AF186" s="954">
        <v>10.11</v>
      </c>
      <c r="AG186" s="954">
        <v>11.07</v>
      </c>
      <c r="AH186" s="954">
        <v>12.17</v>
      </c>
      <c r="AI186" s="954">
        <v>13.43</v>
      </c>
      <c r="AJ186" s="954">
        <v>14.84</v>
      </c>
      <c r="AK186" s="954">
        <v>16.45</v>
      </c>
      <c r="AL186" s="954">
        <v>18.27</v>
      </c>
      <c r="AM186" s="954">
        <v>20.32</v>
      </c>
      <c r="AN186" s="954">
        <v>22.65</v>
      </c>
      <c r="AO186" s="954">
        <v>25.28</v>
      </c>
      <c r="AP186" s="956">
        <v>28.3</v>
      </c>
      <c r="AQ186" s="956">
        <v>0</v>
      </c>
      <c r="AR186" s="957">
        <v>0</v>
      </c>
    </row>
    <row r="187" spans="1:44" ht="30.6" hidden="1" customHeight="1" thickTop="1">
      <c r="A187" s="977">
        <v>6</v>
      </c>
      <c r="B187" s="954">
        <v>2.31</v>
      </c>
      <c r="C187" s="954">
        <v>2.37</v>
      </c>
      <c r="D187" s="954">
        <v>2.4500000000000002</v>
      </c>
      <c r="E187" s="954">
        <v>2.5</v>
      </c>
      <c r="F187" s="954">
        <v>2.57</v>
      </c>
      <c r="G187" s="954">
        <v>2.63</v>
      </c>
      <c r="H187" s="954">
        <v>2.68</v>
      </c>
      <c r="I187" s="954">
        <v>2.75</v>
      </c>
      <c r="J187" s="954">
        <v>2.82</v>
      </c>
      <c r="K187" s="954">
        <v>2.9</v>
      </c>
      <c r="L187" s="954">
        <v>3</v>
      </c>
      <c r="M187" s="954">
        <v>3.12</v>
      </c>
      <c r="N187" s="954">
        <v>3.26</v>
      </c>
      <c r="O187" s="954">
        <v>3.44</v>
      </c>
      <c r="P187" s="954">
        <v>3.64</v>
      </c>
      <c r="Q187" s="954">
        <v>3.87</v>
      </c>
      <c r="R187" s="954">
        <v>4.1500000000000004</v>
      </c>
      <c r="S187" s="954">
        <v>4.45</v>
      </c>
      <c r="T187" s="954">
        <v>4.8</v>
      </c>
      <c r="U187" s="954">
        <v>5.18</v>
      </c>
      <c r="V187" s="954">
        <v>5.6</v>
      </c>
      <c r="W187" s="954">
        <v>6.06</v>
      </c>
      <c r="X187" s="954">
        <v>6.56</v>
      </c>
      <c r="Y187" s="954">
        <v>7.1</v>
      </c>
      <c r="Z187" s="954">
        <v>7.69</v>
      </c>
      <c r="AA187" s="954">
        <v>8.32</v>
      </c>
      <c r="AB187" s="954">
        <v>9.02</v>
      </c>
      <c r="AC187" s="954">
        <v>9.7799999999999994</v>
      </c>
      <c r="AD187" s="954">
        <v>10.62</v>
      </c>
      <c r="AE187" s="954">
        <v>11.57</v>
      </c>
      <c r="AF187" s="954">
        <v>12.65</v>
      </c>
      <c r="AG187" s="954">
        <v>13.88</v>
      </c>
      <c r="AH187" s="954">
        <v>15.27</v>
      </c>
      <c r="AI187" s="954">
        <v>16.86</v>
      </c>
      <c r="AJ187" s="954">
        <v>18.670000000000002</v>
      </c>
      <c r="AK187" s="954">
        <v>20.71</v>
      </c>
      <c r="AL187" s="954">
        <v>23.02</v>
      </c>
      <c r="AM187" s="954">
        <v>25.64</v>
      </c>
      <c r="AN187" s="954">
        <v>28.59</v>
      </c>
      <c r="AO187" s="954">
        <v>31.98</v>
      </c>
      <c r="AP187" s="956">
        <v>0</v>
      </c>
      <c r="AQ187" s="956">
        <v>0</v>
      </c>
      <c r="AR187" s="957">
        <v>0</v>
      </c>
    </row>
    <row r="188" spans="1:44" ht="30.6" hidden="1" customHeight="1" thickTop="1">
      <c r="A188" s="977">
        <v>7</v>
      </c>
      <c r="B188" s="954">
        <v>2.5499999999999998</v>
      </c>
      <c r="C188" s="954">
        <v>2.62</v>
      </c>
      <c r="D188" s="954">
        <v>2.69</v>
      </c>
      <c r="E188" s="954">
        <v>2.75</v>
      </c>
      <c r="F188" s="954">
        <v>2.82</v>
      </c>
      <c r="G188" s="954">
        <v>2.88</v>
      </c>
      <c r="H188" s="954">
        <v>2.95</v>
      </c>
      <c r="I188" s="954">
        <v>3.02</v>
      </c>
      <c r="J188" s="954">
        <v>3.1</v>
      </c>
      <c r="K188" s="954">
        <v>3.21</v>
      </c>
      <c r="L188" s="954">
        <v>3.33</v>
      </c>
      <c r="M188" s="954">
        <v>3.47</v>
      </c>
      <c r="N188" s="954">
        <v>3.63</v>
      </c>
      <c r="O188" s="954">
        <v>3.83</v>
      </c>
      <c r="P188" s="954">
        <v>4.07</v>
      </c>
      <c r="Q188" s="954">
        <v>4.33</v>
      </c>
      <c r="R188" s="954">
        <v>4.6399999999999997</v>
      </c>
      <c r="S188" s="954">
        <v>4.99</v>
      </c>
      <c r="T188" s="954">
        <v>5.38</v>
      </c>
      <c r="U188" s="954">
        <v>5.82</v>
      </c>
      <c r="V188" s="954">
        <v>6.29</v>
      </c>
      <c r="W188" s="954">
        <v>6.81</v>
      </c>
      <c r="X188" s="954">
        <v>7.36</v>
      </c>
      <c r="Y188" s="954">
        <v>7.97</v>
      </c>
      <c r="Z188" s="954">
        <v>8.6300000000000008</v>
      </c>
      <c r="AA188" s="954">
        <v>9.36</v>
      </c>
      <c r="AB188" s="954">
        <v>10.15</v>
      </c>
      <c r="AC188" s="954">
        <v>11.01</v>
      </c>
      <c r="AD188" s="954">
        <v>11.98</v>
      </c>
      <c r="AE188" s="954">
        <v>13.07</v>
      </c>
      <c r="AF188" s="954">
        <v>14.3</v>
      </c>
      <c r="AG188" s="954">
        <v>15.71</v>
      </c>
      <c r="AH188" s="954">
        <v>17.3</v>
      </c>
      <c r="AI188" s="954">
        <v>19.13</v>
      </c>
      <c r="AJ188" s="954">
        <v>21.19</v>
      </c>
      <c r="AK188" s="954">
        <v>23.53</v>
      </c>
      <c r="AL188" s="954">
        <v>26.17</v>
      </c>
      <c r="AM188" s="954">
        <v>29.17</v>
      </c>
      <c r="AN188" s="954">
        <v>32.58</v>
      </c>
      <c r="AO188" s="954">
        <v>0</v>
      </c>
      <c r="AP188" s="956">
        <v>0</v>
      </c>
      <c r="AQ188" s="956">
        <v>0</v>
      </c>
      <c r="AR188" s="957">
        <v>0</v>
      </c>
    </row>
    <row r="189" spans="1:44" ht="30.6" hidden="1" customHeight="1" thickTop="1">
      <c r="A189" s="977">
        <v>8</v>
      </c>
      <c r="B189" s="954">
        <v>2.96</v>
      </c>
      <c r="C189" s="954">
        <v>3.04</v>
      </c>
      <c r="D189" s="954">
        <v>3.12</v>
      </c>
      <c r="E189" s="954">
        <v>3.19</v>
      </c>
      <c r="F189" s="954">
        <v>3.27</v>
      </c>
      <c r="G189" s="954">
        <v>3.34</v>
      </c>
      <c r="H189" s="954">
        <v>3.43</v>
      </c>
      <c r="I189" s="954">
        <v>3.51</v>
      </c>
      <c r="J189" s="954">
        <v>3.62</v>
      </c>
      <c r="K189" s="954">
        <v>3.74</v>
      </c>
      <c r="L189" s="954">
        <v>3.9</v>
      </c>
      <c r="M189" s="954">
        <v>4.07</v>
      </c>
      <c r="N189" s="954">
        <v>4.2699999999999996</v>
      </c>
      <c r="O189" s="954">
        <v>4.5199999999999996</v>
      </c>
      <c r="P189" s="954">
        <v>4.8</v>
      </c>
      <c r="Q189" s="954">
        <v>5.13</v>
      </c>
      <c r="R189" s="954">
        <v>5.5</v>
      </c>
      <c r="S189" s="954">
        <v>5.91</v>
      </c>
      <c r="T189" s="954">
        <v>6.38</v>
      </c>
      <c r="U189" s="954">
        <v>6.89</v>
      </c>
      <c r="V189" s="954">
        <v>7.46</v>
      </c>
      <c r="W189" s="954">
        <v>8.07</v>
      </c>
      <c r="X189" s="954">
        <v>8.74</v>
      </c>
      <c r="Y189" s="954">
        <v>9.4600000000000009</v>
      </c>
      <c r="Z189" s="954">
        <v>10.25</v>
      </c>
      <c r="AA189" s="954">
        <v>11.1</v>
      </c>
      <c r="AB189" s="954">
        <v>12.06</v>
      </c>
      <c r="AC189" s="954">
        <v>13.1</v>
      </c>
      <c r="AD189" s="954">
        <v>14.28</v>
      </c>
      <c r="AE189" s="954">
        <v>15.59</v>
      </c>
      <c r="AF189" s="954">
        <v>17.100000000000001</v>
      </c>
      <c r="AG189" s="954">
        <v>18.809999999999999</v>
      </c>
      <c r="AH189" s="954">
        <v>20.75</v>
      </c>
      <c r="AI189" s="954">
        <v>22.96</v>
      </c>
      <c r="AJ189" s="954">
        <v>25.45</v>
      </c>
      <c r="AK189" s="954">
        <v>28.3</v>
      </c>
      <c r="AL189" s="954">
        <v>31.52</v>
      </c>
      <c r="AM189" s="954">
        <v>35.17</v>
      </c>
      <c r="AN189" s="954">
        <v>0</v>
      </c>
      <c r="AO189" s="954">
        <v>0</v>
      </c>
      <c r="AP189" s="956">
        <v>0</v>
      </c>
      <c r="AQ189" s="956">
        <v>0</v>
      </c>
      <c r="AR189" s="957">
        <v>0</v>
      </c>
    </row>
    <row r="190" spans="1:44" ht="30.6" hidden="1" customHeight="1" thickTop="1">
      <c r="A190" s="977">
        <v>9</v>
      </c>
      <c r="B190" s="954">
        <v>3.38</v>
      </c>
      <c r="C190" s="954">
        <v>3.47</v>
      </c>
      <c r="D190" s="954">
        <v>3.56</v>
      </c>
      <c r="E190" s="954">
        <v>3.63</v>
      </c>
      <c r="F190" s="954">
        <v>3.73</v>
      </c>
      <c r="G190" s="954">
        <v>3.83</v>
      </c>
      <c r="H190" s="954">
        <v>3.92</v>
      </c>
      <c r="I190" s="954">
        <v>4.03</v>
      </c>
      <c r="J190" s="954">
        <v>4.16</v>
      </c>
      <c r="K190" s="954">
        <v>4.3</v>
      </c>
      <c r="L190" s="954">
        <v>4.5</v>
      </c>
      <c r="M190" s="954">
        <v>4.7</v>
      </c>
      <c r="N190" s="954">
        <v>4.96</v>
      </c>
      <c r="O190" s="954">
        <v>5.24</v>
      </c>
      <c r="P190" s="954">
        <v>5.58</v>
      </c>
      <c r="Q190" s="954">
        <v>5.97</v>
      </c>
      <c r="R190" s="954">
        <v>6.41</v>
      </c>
      <c r="S190" s="954">
        <v>6.9</v>
      </c>
      <c r="T190" s="954">
        <v>7.45</v>
      </c>
      <c r="U190" s="954">
        <v>8.0500000000000007</v>
      </c>
      <c r="V190" s="954">
        <v>8.6999999999999993</v>
      </c>
      <c r="W190" s="954">
        <v>9.43</v>
      </c>
      <c r="X190" s="954">
        <v>10.220000000000001</v>
      </c>
      <c r="Y190" s="954">
        <v>11.06</v>
      </c>
      <c r="Z190" s="954">
        <v>11.99</v>
      </c>
      <c r="AA190" s="954">
        <v>13</v>
      </c>
      <c r="AB190" s="954">
        <v>14.12</v>
      </c>
      <c r="AC190" s="954">
        <v>15.38</v>
      </c>
      <c r="AD190" s="954">
        <v>16.77</v>
      </c>
      <c r="AE190" s="954">
        <v>18.37</v>
      </c>
      <c r="AF190" s="954">
        <v>20.170000000000002</v>
      </c>
      <c r="AG190" s="954">
        <v>22.19</v>
      </c>
      <c r="AH190" s="954">
        <v>24.52</v>
      </c>
      <c r="AI190" s="954">
        <v>27.16</v>
      </c>
      <c r="AJ190" s="954">
        <v>30.16</v>
      </c>
      <c r="AK190" s="954">
        <v>33.56</v>
      </c>
      <c r="AL190" s="954">
        <v>37.409999999999997</v>
      </c>
      <c r="AM190" s="954">
        <v>0</v>
      </c>
      <c r="AN190" s="954">
        <v>0</v>
      </c>
      <c r="AO190" s="954">
        <v>0</v>
      </c>
      <c r="AP190" s="956">
        <v>0</v>
      </c>
      <c r="AQ190" s="956">
        <v>0</v>
      </c>
      <c r="AR190" s="957">
        <v>0</v>
      </c>
    </row>
    <row r="191" spans="1:44" ht="30.6" hidden="1" customHeight="1" thickTop="1">
      <c r="A191" s="977">
        <v>10</v>
      </c>
      <c r="B191" s="954">
        <v>3.81</v>
      </c>
      <c r="C191" s="954">
        <v>3.91</v>
      </c>
      <c r="D191" s="954">
        <v>4.0199999999999996</v>
      </c>
      <c r="E191" s="954">
        <v>4.0999999999999996</v>
      </c>
      <c r="F191" s="954">
        <v>4.21</v>
      </c>
      <c r="G191" s="954">
        <v>4.32</v>
      </c>
      <c r="H191" s="954">
        <v>4.43</v>
      </c>
      <c r="I191" s="954">
        <v>4.57</v>
      </c>
      <c r="J191" s="954">
        <v>4.7300000000000004</v>
      </c>
      <c r="K191" s="954">
        <v>4.9000000000000004</v>
      </c>
      <c r="L191" s="954">
        <v>5.13</v>
      </c>
      <c r="M191" s="954">
        <v>5.38</v>
      </c>
      <c r="N191" s="954">
        <v>5.67</v>
      </c>
      <c r="O191" s="954">
        <v>6.02</v>
      </c>
      <c r="P191" s="954">
        <v>6.42</v>
      </c>
      <c r="Q191" s="954">
        <v>6.88</v>
      </c>
      <c r="R191" s="954">
        <v>7.38</v>
      </c>
      <c r="S191" s="954">
        <v>7.97</v>
      </c>
      <c r="T191" s="954">
        <v>8.6</v>
      </c>
      <c r="U191" s="954">
        <v>9.3000000000000007</v>
      </c>
      <c r="V191" s="954">
        <v>10.06</v>
      </c>
      <c r="W191" s="954">
        <v>10.88</v>
      </c>
      <c r="X191" s="954">
        <v>11.79</v>
      </c>
      <c r="Y191" s="954">
        <v>12.78</v>
      </c>
      <c r="Z191" s="954">
        <v>13.85</v>
      </c>
      <c r="AA191" s="954">
        <v>15.05</v>
      </c>
      <c r="AB191" s="954">
        <v>16.37</v>
      </c>
      <c r="AC191" s="954">
        <v>17.84</v>
      </c>
      <c r="AD191" s="954">
        <v>19.5</v>
      </c>
      <c r="AE191" s="954">
        <v>21.37</v>
      </c>
      <c r="AF191" s="954">
        <v>23.5</v>
      </c>
      <c r="AG191" s="954">
        <v>25.91</v>
      </c>
      <c r="AH191" s="954">
        <v>28.66</v>
      </c>
      <c r="AI191" s="954">
        <v>31.78</v>
      </c>
      <c r="AJ191" s="954">
        <v>35.32</v>
      </c>
      <c r="AK191" s="954">
        <v>39.369999999999997</v>
      </c>
      <c r="AL191" s="954">
        <v>0</v>
      </c>
      <c r="AM191" s="954">
        <v>0</v>
      </c>
      <c r="AN191" s="954">
        <v>0</v>
      </c>
      <c r="AO191" s="954">
        <v>0</v>
      </c>
      <c r="AP191" s="956">
        <v>0</v>
      </c>
      <c r="AQ191" s="956">
        <v>0</v>
      </c>
      <c r="AR191" s="957">
        <v>0</v>
      </c>
    </row>
    <row r="192" spans="1:44" ht="30.6" hidden="1" customHeight="1" thickTop="1">
      <c r="A192" s="977">
        <v>11</v>
      </c>
      <c r="B192" s="954">
        <v>4.25</v>
      </c>
      <c r="C192" s="954">
        <v>4.3600000000000003</v>
      </c>
      <c r="D192" s="954">
        <v>4.47</v>
      </c>
      <c r="E192" s="954">
        <v>4.59</v>
      </c>
      <c r="F192" s="954">
        <v>4.7</v>
      </c>
      <c r="G192" s="954">
        <v>4.83</v>
      </c>
      <c r="H192" s="954">
        <v>4.97</v>
      </c>
      <c r="I192" s="954">
        <v>5.13</v>
      </c>
      <c r="J192" s="954">
        <v>5.32</v>
      </c>
      <c r="K192" s="954">
        <v>5.53</v>
      </c>
      <c r="L192" s="954">
        <v>5.79</v>
      </c>
      <c r="M192" s="954">
        <v>6.09</v>
      </c>
      <c r="N192" s="954">
        <v>6.44</v>
      </c>
      <c r="O192" s="954">
        <v>6.85</v>
      </c>
      <c r="P192" s="954">
        <v>7.31</v>
      </c>
      <c r="Q192" s="954">
        <v>7.84</v>
      </c>
      <c r="R192" s="954">
        <v>8.44</v>
      </c>
      <c r="S192" s="954">
        <v>9.1</v>
      </c>
      <c r="T192" s="954">
        <v>9.82</v>
      </c>
      <c r="U192" s="954">
        <v>10.62</v>
      </c>
      <c r="V192" s="954">
        <v>11.5</v>
      </c>
      <c r="W192" s="954">
        <v>12.44</v>
      </c>
      <c r="X192" s="954">
        <v>13.5</v>
      </c>
      <c r="Y192" s="954">
        <v>14.64</v>
      </c>
      <c r="Z192" s="954">
        <v>15.89</v>
      </c>
      <c r="AA192" s="954">
        <v>17.27</v>
      </c>
      <c r="AB192" s="954">
        <v>18.809999999999999</v>
      </c>
      <c r="AC192" s="954">
        <v>20.54</v>
      </c>
      <c r="AD192" s="954">
        <v>22.48</v>
      </c>
      <c r="AE192" s="954">
        <v>24.68</v>
      </c>
      <c r="AF192" s="954">
        <v>27.17</v>
      </c>
      <c r="AG192" s="954">
        <v>30</v>
      </c>
      <c r="AH192" s="954">
        <v>33.22</v>
      </c>
      <c r="AI192" s="954">
        <v>36.880000000000003</v>
      </c>
      <c r="AJ192" s="954">
        <v>41.04</v>
      </c>
      <c r="AK192" s="954">
        <v>0</v>
      </c>
      <c r="AL192" s="954">
        <v>0</v>
      </c>
      <c r="AM192" s="954">
        <v>0</v>
      </c>
      <c r="AN192" s="954">
        <v>0</v>
      </c>
      <c r="AO192" s="954">
        <v>0</v>
      </c>
      <c r="AP192" s="956">
        <v>0</v>
      </c>
      <c r="AQ192" s="956">
        <v>0</v>
      </c>
      <c r="AR192" s="957">
        <v>0</v>
      </c>
    </row>
    <row r="193" spans="1:44" ht="30.6" hidden="1" customHeight="1" thickTop="1">
      <c r="A193" s="977">
        <v>12</v>
      </c>
      <c r="B193" s="956">
        <v>4.71</v>
      </c>
      <c r="C193" s="956">
        <v>4.83</v>
      </c>
      <c r="D193" s="956">
        <v>4.96</v>
      </c>
      <c r="E193" s="956">
        <v>5.09</v>
      </c>
      <c r="F193" s="956">
        <v>5.22</v>
      </c>
      <c r="G193" s="956">
        <v>5.36</v>
      </c>
      <c r="H193" s="956">
        <v>5.53</v>
      </c>
      <c r="I193" s="956">
        <v>5.72</v>
      </c>
      <c r="J193" s="956">
        <v>5.95</v>
      </c>
      <c r="K193" s="956">
        <v>6.2</v>
      </c>
      <c r="L193" s="956">
        <v>6.5</v>
      </c>
      <c r="M193" s="956">
        <v>6.86</v>
      </c>
      <c r="N193" s="954">
        <v>7.27</v>
      </c>
      <c r="O193" s="956">
        <v>7.74</v>
      </c>
      <c r="P193" s="956">
        <v>8.27</v>
      </c>
      <c r="Q193" s="956">
        <v>8.8800000000000008</v>
      </c>
      <c r="R193" s="956">
        <v>9.56</v>
      </c>
      <c r="S193" s="956">
        <v>10.3</v>
      </c>
      <c r="T193" s="956">
        <v>11.14</v>
      </c>
      <c r="U193" s="956">
        <v>12.05</v>
      </c>
      <c r="V193" s="956">
        <v>13.04</v>
      </c>
      <c r="W193" s="956">
        <v>14.13</v>
      </c>
      <c r="X193" s="956">
        <v>15.32</v>
      </c>
      <c r="Y193" s="956">
        <v>16.64</v>
      </c>
      <c r="Z193" s="956">
        <v>18.079999999999998</v>
      </c>
      <c r="AA193" s="956">
        <v>19.670000000000002</v>
      </c>
      <c r="AB193" s="956">
        <v>21.46</v>
      </c>
      <c r="AC193" s="954">
        <v>23.46</v>
      </c>
      <c r="AD193" s="954">
        <v>25.72</v>
      </c>
      <c r="AE193" s="956">
        <v>28.29</v>
      </c>
      <c r="AF193" s="956">
        <v>31.18</v>
      </c>
      <c r="AG193" s="956">
        <v>34.479999999999997</v>
      </c>
      <c r="AH193" s="956">
        <v>38.229999999999997</v>
      </c>
      <c r="AI193" s="956">
        <v>42.49</v>
      </c>
      <c r="AJ193" s="956">
        <v>0</v>
      </c>
      <c r="AK193" s="956">
        <v>0</v>
      </c>
      <c r="AL193" s="956">
        <v>0</v>
      </c>
      <c r="AM193" s="956">
        <v>0</v>
      </c>
      <c r="AN193" s="956">
        <v>0</v>
      </c>
      <c r="AO193" s="956">
        <v>0</v>
      </c>
      <c r="AP193" s="956">
        <v>0</v>
      </c>
      <c r="AQ193" s="956">
        <v>0</v>
      </c>
      <c r="AR193" s="957">
        <v>0</v>
      </c>
    </row>
    <row r="194" spans="1:44" ht="30.6" hidden="1" customHeight="1" thickTop="1">
      <c r="A194" s="977">
        <v>13</v>
      </c>
      <c r="B194" s="956">
        <v>5.17</v>
      </c>
      <c r="C194" s="956">
        <v>5.31</v>
      </c>
      <c r="D194" s="956">
        <v>5.44</v>
      </c>
      <c r="E194" s="956">
        <v>5.6</v>
      </c>
      <c r="F194" s="956">
        <v>5.76</v>
      </c>
      <c r="G194" s="956">
        <v>5.93</v>
      </c>
      <c r="H194" s="956">
        <v>6.12</v>
      </c>
      <c r="I194" s="956">
        <v>6.35</v>
      </c>
      <c r="J194" s="956">
        <v>6.61</v>
      </c>
      <c r="K194" s="956">
        <v>6.91</v>
      </c>
      <c r="L194" s="956">
        <v>7.26</v>
      </c>
      <c r="M194" s="956">
        <v>7.67</v>
      </c>
      <c r="N194" s="954">
        <v>8.14</v>
      </c>
      <c r="O194" s="956">
        <v>8.69</v>
      </c>
      <c r="P194" s="956">
        <v>9.3000000000000007</v>
      </c>
      <c r="Q194" s="956">
        <v>9.98</v>
      </c>
      <c r="R194" s="956">
        <v>10.76</v>
      </c>
      <c r="S194" s="956">
        <v>11.61</v>
      </c>
      <c r="T194" s="956">
        <v>12.54</v>
      </c>
      <c r="U194" s="956">
        <v>13.57</v>
      </c>
      <c r="V194" s="956">
        <v>14.7</v>
      </c>
      <c r="W194" s="956">
        <v>15.94</v>
      </c>
      <c r="X194" s="956">
        <v>17.3</v>
      </c>
      <c r="Y194" s="956">
        <v>18.78</v>
      </c>
      <c r="Z194" s="956">
        <v>20.440000000000001</v>
      </c>
      <c r="AA194" s="956">
        <v>22.29</v>
      </c>
      <c r="AB194" s="956">
        <v>24.35</v>
      </c>
      <c r="AC194" s="954">
        <v>26.66</v>
      </c>
      <c r="AD194" s="954">
        <v>29.27</v>
      </c>
      <c r="AE194" s="956">
        <v>32.229999999999997</v>
      </c>
      <c r="AF194" s="956">
        <v>35.58</v>
      </c>
      <c r="AG194" s="956">
        <v>39.39</v>
      </c>
      <c r="AH194" s="956">
        <v>43.75</v>
      </c>
      <c r="AI194" s="956">
        <v>0</v>
      </c>
      <c r="AJ194" s="956">
        <v>0</v>
      </c>
      <c r="AK194" s="956">
        <v>0</v>
      </c>
      <c r="AL194" s="956">
        <v>0</v>
      </c>
      <c r="AM194" s="956">
        <v>0</v>
      </c>
      <c r="AN194" s="956">
        <v>0</v>
      </c>
      <c r="AO194" s="956">
        <v>0</v>
      </c>
      <c r="AP194" s="956">
        <v>0</v>
      </c>
      <c r="AQ194" s="956">
        <v>0</v>
      </c>
      <c r="AR194" s="957">
        <v>0</v>
      </c>
    </row>
    <row r="195" spans="1:44" ht="30.6" hidden="1" customHeight="1" thickTop="1">
      <c r="A195" s="977">
        <v>14</v>
      </c>
      <c r="B195" s="956">
        <v>5.66</v>
      </c>
      <c r="C195" s="956">
        <v>5.82</v>
      </c>
      <c r="D195" s="956">
        <v>5.96</v>
      </c>
      <c r="E195" s="956">
        <v>6.14</v>
      </c>
      <c r="F195" s="956">
        <v>6.31</v>
      </c>
      <c r="G195" s="956">
        <v>6.51</v>
      </c>
      <c r="H195" s="956">
        <v>6.75</v>
      </c>
      <c r="I195" s="956">
        <v>7</v>
      </c>
      <c r="J195" s="956">
        <v>7.3</v>
      </c>
      <c r="K195" s="956">
        <v>7.66</v>
      </c>
      <c r="L195" s="956">
        <v>8.08</v>
      </c>
      <c r="M195" s="956">
        <v>8.5399999999999991</v>
      </c>
      <c r="N195" s="954">
        <v>9.09</v>
      </c>
      <c r="O195" s="956">
        <v>9.6999999999999993</v>
      </c>
      <c r="P195" s="956">
        <v>10.39</v>
      </c>
      <c r="Q195" s="956">
        <v>11.17</v>
      </c>
      <c r="R195" s="956">
        <v>12.03</v>
      </c>
      <c r="S195" s="956">
        <v>12.99</v>
      </c>
      <c r="T195" s="956">
        <v>14.05</v>
      </c>
      <c r="U195" s="956">
        <v>15.21</v>
      </c>
      <c r="V195" s="956">
        <v>16.48</v>
      </c>
      <c r="W195" s="956">
        <v>17.88</v>
      </c>
      <c r="X195" s="956">
        <v>19.43</v>
      </c>
      <c r="Y195" s="956">
        <v>21.13</v>
      </c>
      <c r="Z195" s="956">
        <v>23.03</v>
      </c>
      <c r="AA195" s="956">
        <v>25.13</v>
      </c>
      <c r="AB195" s="956">
        <v>27.5</v>
      </c>
      <c r="AC195" s="954">
        <v>30.17</v>
      </c>
      <c r="AD195" s="954">
        <v>33.17</v>
      </c>
      <c r="AE195" s="956">
        <v>36.56</v>
      </c>
      <c r="AF195" s="956">
        <v>40.42</v>
      </c>
      <c r="AG195" s="956">
        <v>44.83</v>
      </c>
      <c r="AH195" s="956">
        <v>0</v>
      </c>
      <c r="AI195" s="956">
        <v>0</v>
      </c>
      <c r="AJ195" s="956">
        <v>0</v>
      </c>
      <c r="AK195" s="956">
        <v>0</v>
      </c>
      <c r="AL195" s="956">
        <v>0</v>
      </c>
      <c r="AM195" s="956">
        <v>0</v>
      </c>
      <c r="AN195" s="956">
        <v>0</v>
      </c>
      <c r="AO195" s="956">
        <v>0</v>
      </c>
      <c r="AP195" s="956">
        <v>0</v>
      </c>
      <c r="AQ195" s="956">
        <v>0</v>
      </c>
      <c r="AR195" s="957">
        <v>0</v>
      </c>
    </row>
    <row r="196" spans="1:44" ht="30.6" hidden="1" customHeight="1" thickTop="1">
      <c r="A196" s="977">
        <v>15</v>
      </c>
      <c r="B196" s="954">
        <v>6.16</v>
      </c>
      <c r="C196" s="954">
        <v>6.32</v>
      </c>
      <c r="D196" s="954">
        <v>6.5</v>
      </c>
      <c r="E196" s="954">
        <v>6.69</v>
      </c>
      <c r="F196" s="954">
        <v>6.9</v>
      </c>
      <c r="G196" s="954">
        <v>7.13</v>
      </c>
      <c r="H196" s="954">
        <v>7.4</v>
      </c>
      <c r="I196" s="954">
        <v>7.7</v>
      </c>
      <c r="J196" s="954">
        <v>8.0500000000000007</v>
      </c>
      <c r="K196" s="954">
        <v>8.4600000000000009</v>
      </c>
      <c r="L196" s="954">
        <v>8.94</v>
      </c>
      <c r="M196" s="954">
        <v>9.4700000000000006</v>
      </c>
      <c r="N196" s="954">
        <v>10.08</v>
      </c>
      <c r="O196" s="954">
        <v>10.78</v>
      </c>
      <c r="P196" s="954">
        <v>11.57</v>
      </c>
      <c r="Q196" s="954">
        <v>12.43</v>
      </c>
      <c r="R196" s="954">
        <v>13.41</v>
      </c>
      <c r="S196" s="954">
        <v>14.49</v>
      </c>
      <c r="T196" s="954">
        <v>15.67</v>
      </c>
      <c r="U196" s="954">
        <v>16.97</v>
      </c>
      <c r="V196" s="954">
        <v>18.399999999999999</v>
      </c>
      <c r="W196" s="954">
        <v>19.98</v>
      </c>
      <c r="X196" s="954">
        <v>21.74</v>
      </c>
      <c r="Y196" s="954">
        <v>23.67</v>
      </c>
      <c r="Z196" s="954">
        <v>25.83</v>
      </c>
      <c r="AA196" s="954">
        <v>28.23</v>
      </c>
      <c r="AB196" s="954">
        <v>30.94</v>
      </c>
      <c r="AC196" s="954">
        <v>33.979999999999997</v>
      </c>
      <c r="AD196" s="954">
        <v>37.43</v>
      </c>
      <c r="AE196" s="954">
        <v>41.32</v>
      </c>
      <c r="AF196" s="954">
        <v>45.77</v>
      </c>
      <c r="AG196" s="954">
        <v>0</v>
      </c>
      <c r="AH196" s="954">
        <v>0</v>
      </c>
      <c r="AI196" s="954">
        <v>0</v>
      </c>
      <c r="AJ196" s="954">
        <v>0</v>
      </c>
      <c r="AK196" s="954">
        <v>0</v>
      </c>
      <c r="AL196" s="954">
        <v>0</v>
      </c>
      <c r="AM196" s="954">
        <v>0</v>
      </c>
      <c r="AN196" s="954">
        <v>0</v>
      </c>
      <c r="AO196" s="954">
        <v>0</v>
      </c>
      <c r="AP196" s="956">
        <v>0</v>
      </c>
      <c r="AQ196" s="956">
        <v>0</v>
      </c>
      <c r="AR196" s="957">
        <v>0</v>
      </c>
    </row>
    <row r="197" spans="1:44" ht="30.6" hidden="1" customHeight="1" thickTop="1">
      <c r="A197" s="977">
        <v>16</v>
      </c>
      <c r="B197" s="954">
        <v>6.67</v>
      </c>
      <c r="C197" s="954">
        <v>6.85</v>
      </c>
      <c r="D197" s="954">
        <v>7.06</v>
      </c>
      <c r="E197" s="954">
        <v>7.27</v>
      </c>
      <c r="F197" s="954">
        <v>7.51</v>
      </c>
      <c r="G197" s="954">
        <v>7.77</v>
      </c>
      <c r="H197" s="954">
        <v>8.09</v>
      </c>
      <c r="I197" s="954">
        <v>8.43</v>
      </c>
      <c r="J197" s="954">
        <v>8.84</v>
      </c>
      <c r="K197" s="954">
        <v>9.31</v>
      </c>
      <c r="L197" s="954">
        <v>9.85</v>
      </c>
      <c r="M197" s="954">
        <v>10.46</v>
      </c>
      <c r="N197" s="954">
        <v>11.16</v>
      </c>
      <c r="O197" s="954">
        <v>11.93</v>
      </c>
      <c r="P197" s="954">
        <v>12.81</v>
      </c>
      <c r="Q197" s="954">
        <v>13.79</v>
      </c>
      <c r="R197" s="954">
        <v>14.88</v>
      </c>
      <c r="S197" s="954">
        <v>16.079999999999998</v>
      </c>
      <c r="T197" s="954">
        <v>17.399999999999999</v>
      </c>
      <c r="U197" s="954">
        <v>18.86</v>
      </c>
      <c r="V197" s="954">
        <v>20.48</v>
      </c>
      <c r="W197" s="954">
        <v>22.26</v>
      </c>
      <c r="X197" s="954">
        <v>24.24</v>
      </c>
      <c r="Y197" s="954">
        <v>26.44</v>
      </c>
      <c r="Z197" s="954">
        <v>28.89</v>
      </c>
      <c r="AA197" s="954">
        <v>31.62</v>
      </c>
      <c r="AB197" s="954">
        <v>34.71</v>
      </c>
      <c r="AC197" s="954">
        <v>38.17</v>
      </c>
      <c r="AD197" s="954">
        <v>42.1</v>
      </c>
      <c r="AE197" s="954">
        <v>46.57</v>
      </c>
      <c r="AF197" s="954">
        <v>0</v>
      </c>
      <c r="AG197" s="954">
        <v>0</v>
      </c>
      <c r="AH197" s="954">
        <v>0</v>
      </c>
      <c r="AI197" s="954">
        <v>0</v>
      </c>
      <c r="AJ197" s="954">
        <v>0</v>
      </c>
      <c r="AK197" s="954">
        <v>0</v>
      </c>
      <c r="AL197" s="954">
        <v>0</v>
      </c>
      <c r="AM197" s="954">
        <v>0</v>
      </c>
      <c r="AN197" s="954">
        <v>0</v>
      </c>
      <c r="AO197" s="954">
        <v>0</v>
      </c>
      <c r="AP197" s="956">
        <v>0</v>
      </c>
      <c r="AQ197" s="956">
        <v>0</v>
      </c>
      <c r="AR197" s="957">
        <v>0</v>
      </c>
    </row>
    <row r="198" spans="1:44" ht="30.6" hidden="1" customHeight="1" thickTop="1">
      <c r="A198" s="977">
        <v>17</v>
      </c>
      <c r="B198" s="954">
        <v>7.19</v>
      </c>
      <c r="C198" s="954">
        <v>7.41</v>
      </c>
      <c r="D198" s="954">
        <v>7.63</v>
      </c>
      <c r="E198" s="954">
        <v>7.88</v>
      </c>
      <c r="F198" s="954">
        <v>8.16</v>
      </c>
      <c r="G198" s="954">
        <v>8.4700000000000006</v>
      </c>
      <c r="H198" s="954">
        <v>8.82</v>
      </c>
      <c r="I198" s="954">
        <v>9.23</v>
      </c>
      <c r="J198" s="954">
        <v>9.68</v>
      </c>
      <c r="K198" s="954">
        <v>10.220000000000001</v>
      </c>
      <c r="L198" s="954">
        <v>10.83</v>
      </c>
      <c r="M198" s="954">
        <v>11.51</v>
      </c>
      <c r="N198" s="954">
        <v>12.29</v>
      </c>
      <c r="O198" s="954">
        <v>13.17</v>
      </c>
      <c r="P198" s="954">
        <v>14.15</v>
      </c>
      <c r="Q198" s="954">
        <v>15.23</v>
      </c>
      <c r="R198" s="954">
        <v>16.45</v>
      </c>
      <c r="S198" s="954">
        <v>17.79</v>
      </c>
      <c r="T198" s="954">
        <v>19.28</v>
      </c>
      <c r="U198" s="954">
        <v>20.9</v>
      </c>
      <c r="V198" s="954">
        <v>22.72</v>
      </c>
      <c r="W198" s="954">
        <v>24.73</v>
      </c>
      <c r="X198" s="954">
        <v>26.95</v>
      </c>
      <c r="Y198" s="954">
        <v>29.44</v>
      </c>
      <c r="Z198" s="954">
        <v>32.22</v>
      </c>
      <c r="AA198" s="954">
        <v>35.33</v>
      </c>
      <c r="AB198" s="954">
        <v>38.840000000000003</v>
      </c>
      <c r="AC198" s="954">
        <v>42.77</v>
      </c>
      <c r="AD198" s="954">
        <v>47.26</v>
      </c>
      <c r="AE198" s="954">
        <v>0</v>
      </c>
      <c r="AF198" s="954">
        <v>0</v>
      </c>
      <c r="AG198" s="954">
        <v>0</v>
      </c>
      <c r="AH198" s="954">
        <v>0</v>
      </c>
      <c r="AI198" s="954">
        <v>0</v>
      </c>
      <c r="AJ198" s="954">
        <v>0</v>
      </c>
      <c r="AK198" s="954">
        <v>0</v>
      </c>
      <c r="AL198" s="954">
        <v>0</v>
      </c>
      <c r="AM198" s="954">
        <v>0</v>
      </c>
      <c r="AN198" s="954">
        <v>0</v>
      </c>
      <c r="AO198" s="954">
        <v>0</v>
      </c>
      <c r="AP198" s="956">
        <v>0</v>
      </c>
      <c r="AQ198" s="956">
        <v>0</v>
      </c>
      <c r="AR198" s="957">
        <v>0</v>
      </c>
    </row>
    <row r="199" spans="1:44" ht="30.6" hidden="1" customHeight="1" thickTop="1">
      <c r="A199" s="977">
        <v>18</v>
      </c>
      <c r="B199" s="954">
        <v>7.75</v>
      </c>
      <c r="C199" s="954">
        <v>7.97</v>
      </c>
      <c r="D199" s="954">
        <v>8.23</v>
      </c>
      <c r="E199" s="954">
        <v>8.52</v>
      </c>
      <c r="F199" s="954">
        <v>8.83</v>
      </c>
      <c r="G199" s="954">
        <v>9.1999999999999993</v>
      </c>
      <c r="H199" s="954">
        <v>9.6</v>
      </c>
      <c r="I199" s="954">
        <v>10.050000000000001</v>
      </c>
      <c r="J199" s="954">
        <v>10.58</v>
      </c>
      <c r="K199" s="954">
        <v>11.19</v>
      </c>
      <c r="L199" s="954">
        <v>11.86</v>
      </c>
      <c r="M199" s="954">
        <v>12.63</v>
      </c>
      <c r="N199" s="954">
        <v>13.51</v>
      </c>
      <c r="O199" s="954">
        <v>14.49</v>
      </c>
      <c r="P199" s="954">
        <v>15.57</v>
      </c>
      <c r="Q199" s="954">
        <v>16.78</v>
      </c>
      <c r="R199" s="954">
        <v>18.14</v>
      </c>
      <c r="S199" s="954">
        <v>19.63</v>
      </c>
      <c r="T199" s="954">
        <v>21.28</v>
      </c>
      <c r="U199" s="954">
        <v>23.11</v>
      </c>
      <c r="V199" s="954">
        <v>25.15</v>
      </c>
      <c r="W199" s="954">
        <v>27.4</v>
      </c>
      <c r="X199" s="954">
        <v>29.92</v>
      </c>
      <c r="Y199" s="954">
        <v>32.71</v>
      </c>
      <c r="Z199" s="954">
        <v>35.86</v>
      </c>
      <c r="AA199" s="954">
        <v>39.380000000000003</v>
      </c>
      <c r="AB199" s="954">
        <v>43.35</v>
      </c>
      <c r="AC199" s="954">
        <v>47.84</v>
      </c>
      <c r="AD199" s="954">
        <v>0</v>
      </c>
      <c r="AE199" s="954">
        <v>0</v>
      </c>
      <c r="AF199" s="954">
        <v>0</v>
      </c>
      <c r="AG199" s="954">
        <v>0</v>
      </c>
      <c r="AH199" s="954">
        <v>0</v>
      </c>
      <c r="AI199" s="954">
        <v>0</v>
      </c>
      <c r="AJ199" s="954">
        <v>0</v>
      </c>
      <c r="AK199" s="954">
        <v>0</v>
      </c>
      <c r="AL199" s="954">
        <v>0</v>
      </c>
      <c r="AM199" s="954">
        <v>0</v>
      </c>
      <c r="AN199" s="954">
        <v>0</v>
      </c>
      <c r="AO199" s="954">
        <v>0</v>
      </c>
      <c r="AP199" s="956">
        <v>0</v>
      </c>
      <c r="AQ199" s="956">
        <v>0</v>
      </c>
      <c r="AR199" s="957">
        <v>0</v>
      </c>
    </row>
    <row r="200" spans="1:44" ht="30.6" hidden="1" customHeight="1" thickTop="1">
      <c r="A200" s="977">
        <v>19</v>
      </c>
      <c r="B200" s="954">
        <v>8.31</v>
      </c>
      <c r="C200" s="954">
        <v>8.58</v>
      </c>
      <c r="D200" s="954">
        <v>8.8699999999999992</v>
      </c>
      <c r="E200" s="954">
        <v>9.1999999999999993</v>
      </c>
      <c r="F200" s="954">
        <v>9.56</v>
      </c>
      <c r="G200" s="954">
        <v>9.9600000000000009</v>
      </c>
      <c r="H200" s="954">
        <v>10.42</v>
      </c>
      <c r="I200" s="954">
        <v>10.94</v>
      </c>
      <c r="J200" s="954">
        <v>11.54</v>
      </c>
      <c r="K200" s="954">
        <v>12.21</v>
      </c>
      <c r="L200" s="954">
        <v>12.97</v>
      </c>
      <c r="M200" s="954">
        <v>13.84</v>
      </c>
      <c r="N200" s="954">
        <v>14.81</v>
      </c>
      <c r="O200" s="954">
        <v>15.9</v>
      </c>
      <c r="P200" s="954">
        <v>17.100000000000001</v>
      </c>
      <c r="Q200" s="954">
        <v>18.45</v>
      </c>
      <c r="R200" s="954">
        <v>19.96</v>
      </c>
      <c r="S200" s="954">
        <v>21.61</v>
      </c>
      <c r="T200" s="954">
        <v>23.45</v>
      </c>
      <c r="U200" s="954">
        <v>25.51</v>
      </c>
      <c r="V200" s="954">
        <v>27.78</v>
      </c>
      <c r="W200" s="954">
        <v>30.32</v>
      </c>
      <c r="X200" s="954">
        <v>33.15</v>
      </c>
      <c r="Y200" s="954">
        <v>36.299999999999997</v>
      </c>
      <c r="Z200" s="954">
        <v>39.840000000000003</v>
      </c>
      <c r="AA200" s="954">
        <v>43.84</v>
      </c>
      <c r="AB200" s="954">
        <v>48.31</v>
      </c>
      <c r="AC200" s="954">
        <v>0</v>
      </c>
      <c r="AD200" s="954">
        <v>0</v>
      </c>
      <c r="AE200" s="954">
        <v>0</v>
      </c>
      <c r="AF200" s="954">
        <v>0</v>
      </c>
      <c r="AG200" s="954">
        <v>0</v>
      </c>
      <c r="AH200" s="954">
        <v>0</v>
      </c>
      <c r="AI200" s="954">
        <v>0</v>
      </c>
      <c r="AJ200" s="954">
        <v>0</v>
      </c>
      <c r="AK200" s="954">
        <v>0</v>
      </c>
      <c r="AL200" s="954">
        <v>0</v>
      </c>
      <c r="AM200" s="954">
        <v>0</v>
      </c>
      <c r="AN200" s="954">
        <v>0</v>
      </c>
      <c r="AO200" s="954">
        <v>0</v>
      </c>
      <c r="AP200" s="956">
        <v>0</v>
      </c>
      <c r="AQ200" s="956">
        <v>0</v>
      </c>
      <c r="AR200" s="957">
        <v>0</v>
      </c>
    </row>
    <row r="201" spans="1:44" ht="30.6" hidden="1" customHeight="1" thickTop="1">
      <c r="A201" s="977">
        <v>20</v>
      </c>
      <c r="B201" s="954">
        <v>8.91</v>
      </c>
      <c r="C201" s="954">
        <v>9.2100000000000009</v>
      </c>
      <c r="D201" s="954">
        <v>9.5399999999999991</v>
      </c>
      <c r="E201" s="954">
        <v>9.9</v>
      </c>
      <c r="F201" s="954">
        <v>10.31</v>
      </c>
      <c r="G201" s="954">
        <v>10.77</v>
      </c>
      <c r="H201" s="954">
        <v>11.29</v>
      </c>
      <c r="I201" s="954">
        <v>11.89</v>
      </c>
      <c r="J201" s="954">
        <v>12.55</v>
      </c>
      <c r="K201" s="954">
        <v>13.3</v>
      </c>
      <c r="L201" s="954">
        <v>14.17</v>
      </c>
      <c r="M201" s="954">
        <v>15.11</v>
      </c>
      <c r="N201" s="954">
        <v>16.2</v>
      </c>
      <c r="O201" s="954">
        <v>17.399999999999999</v>
      </c>
      <c r="P201" s="954">
        <v>18.739999999999998</v>
      </c>
      <c r="Q201" s="954">
        <v>20.23</v>
      </c>
      <c r="R201" s="954">
        <v>21.9</v>
      </c>
      <c r="S201" s="954">
        <v>23.77</v>
      </c>
      <c r="T201" s="954">
        <v>25.81</v>
      </c>
      <c r="U201" s="954">
        <v>28.1</v>
      </c>
      <c r="V201" s="954">
        <v>30.65</v>
      </c>
      <c r="W201" s="954">
        <v>33.49</v>
      </c>
      <c r="X201" s="954">
        <v>36.659999999999997</v>
      </c>
      <c r="Y201" s="954">
        <v>40.22</v>
      </c>
      <c r="Z201" s="954">
        <v>44.22</v>
      </c>
      <c r="AA201" s="954">
        <v>48.71</v>
      </c>
      <c r="AB201" s="954">
        <v>0</v>
      </c>
      <c r="AC201" s="954">
        <v>0</v>
      </c>
      <c r="AD201" s="954">
        <v>0</v>
      </c>
      <c r="AE201" s="954">
        <v>0</v>
      </c>
      <c r="AF201" s="954">
        <v>0</v>
      </c>
      <c r="AG201" s="954">
        <v>0</v>
      </c>
      <c r="AH201" s="954">
        <v>0</v>
      </c>
      <c r="AI201" s="954">
        <v>0</v>
      </c>
      <c r="AJ201" s="954">
        <v>0</v>
      </c>
      <c r="AK201" s="954">
        <v>0</v>
      </c>
      <c r="AL201" s="954">
        <v>0</v>
      </c>
      <c r="AM201" s="954">
        <v>0</v>
      </c>
      <c r="AN201" s="954">
        <v>0</v>
      </c>
      <c r="AO201" s="954">
        <v>0</v>
      </c>
      <c r="AP201" s="956">
        <v>0</v>
      </c>
      <c r="AQ201" s="956">
        <v>0</v>
      </c>
      <c r="AR201" s="957">
        <v>0</v>
      </c>
    </row>
    <row r="202" spans="1:44" ht="30.6" hidden="1" customHeight="1" thickTop="1">
      <c r="A202" s="977">
        <v>21</v>
      </c>
      <c r="B202" s="954">
        <v>9.5299999999999994</v>
      </c>
      <c r="C202" s="954">
        <v>9.8699999999999992</v>
      </c>
      <c r="D202" s="954">
        <v>10.24</v>
      </c>
      <c r="E202" s="954">
        <v>10.66</v>
      </c>
      <c r="F202" s="954">
        <v>11.11</v>
      </c>
      <c r="G202" s="954">
        <v>11.63</v>
      </c>
      <c r="H202" s="954">
        <v>12.23</v>
      </c>
      <c r="I202" s="954">
        <v>12.88</v>
      </c>
      <c r="J202" s="954">
        <v>13.64</v>
      </c>
      <c r="K202" s="954">
        <v>14.48</v>
      </c>
      <c r="L202" s="954">
        <v>15.42</v>
      </c>
      <c r="M202" s="954">
        <v>16.489999999999998</v>
      </c>
      <c r="N202" s="954">
        <v>17.68</v>
      </c>
      <c r="O202" s="954">
        <v>19.010000000000002</v>
      </c>
      <c r="P202" s="954">
        <v>20.5</v>
      </c>
      <c r="Q202" s="954">
        <v>22.16</v>
      </c>
      <c r="R202" s="954">
        <v>24.02</v>
      </c>
      <c r="S202" s="954">
        <v>26.07</v>
      </c>
      <c r="T202" s="954">
        <v>28.37</v>
      </c>
      <c r="U202" s="954">
        <v>30.92</v>
      </c>
      <c r="V202" s="954">
        <v>33.770000000000003</v>
      </c>
      <c r="W202" s="954">
        <v>36.950000000000003</v>
      </c>
      <c r="X202" s="954">
        <v>40.51</v>
      </c>
      <c r="Y202" s="954">
        <v>44.51</v>
      </c>
      <c r="Z202" s="954">
        <v>49</v>
      </c>
      <c r="AA202" s="954">
        <v>0</v>
      </c>
      <c r="AB202" s="954">
        <v>0</v>
      </c>
      <c r="AC202" s="954">
        <v>0</v>
      </c>
      <c r="AD202" s="954">
        <v>0</v>
      </c>
      <c r="AE202" s="954">
        <v>0</v>
      </c>
      <c r="AF202" s="954">
        <v>0</v>
      </c>
      <c r="AG202" s="954">
        <v>0</v>
      </c>
      <c r="AH202" s="954">
        <v>0</v>
      </c>
      <c r="AI202" s="954">
        <v>0</v>
      </c>
      <c r="AJ202" s="954">
        <v>0</v>
      </c>
      <c r="AK202" s="954">
        <v>0</v>
      </c>
      <c r="AL202" s="954">
        <v>0</v>
      </c>
      <c r="AM202" s="954">
        <v>0</v>
      </c>
      <c r="AN202" s="954">
        <v>0</v>
      </c>
      <c r="AO202" s="954">
        <v>0</v>
      </c>
      <c r="AP202" s="956">
        <v>0</v>
      </c>
      <c r="AQ202" s="956">
        <v>0</v>
      </c>
      <c r="AR202" s="957">
        <v>0</v>
      </c>
    </row>
    <row r="203" spans="1:44" ht="30.6" hidden="1" customHeight="1" thickTop="1">
      <c r="A203" s="977">
        <v>22</v>
      </c>
      <c r="B203" s="954">
        <v>10.19</v>
      </c>
      <c r="C203" s="954">
        <v>10.56</v>
      </c>
      <c r="D203" s="954">
        <v>10.99</v>
      </c>
      <c r="E203" s="954">
        <v>11.45</v>
      </c>
      <c r="F203" s="954">
        <v>11.97</v>
      </c>
      <c r="G203" s="954">
        <v>12.56</v>
      </c>
      <c r="H203" s="954">
        <v>13.22</v>
      </c>
      <c r="I203" s="954">
        <v>13.95</v>
      </c>
      <c r="J203" s="954">
        <v>14.78</v>
      </c>
      <c r="K203" s="954">
        <v>15.71</v>
      </c>
      <c r="L203" s="954">
        <v>16.77</v>
      </c>
      <c r="M203" s="954">
        <v>17.95</v>
      </c>
      <c r="N203" s="954">
        <v>19.27</v>
      </c>
      <c r="O203" s="954">
        <v>20.75</v>
      </c>
      <c r="P203" s="954">
        <v>22.39</v>
      </c>
      <c r="Q203" s="954">
        <v>24.23</v>
      </c>
      <c r="R203" s="954">
        <v>26.29</v>
      </c>
      <c r="S203" s="954">
        <v>28.57</v>
      </c>
      <c r="T203" s="954">
        <v>31.14</v>
      </c>
      <c r="U203" s="954">
        <v>33.979999999999997</v>
      </c>
      <c r="V203" s="954">
        <v>37.17</v>
      </c>
      <c r="W203" s="954">
        <v>40.729999999999997</v>
      </c>
      <c r="X203" s="954">
        <v>44.73</v>
      </c>
      <c r="Y203" s="954">
        <v>49.22</v>
      </c>
      <c r="Z203" s="954">
        <v>0</v>
      </c>
      <c r="AA203" s="954">
        <v>0</v>
      </c>
      <c r="AB203" s="954">
        <v>0</v>
      </c>
      <c r="AC203" s="954">
        <v>0</v>
      </c>
      <c r="AD203" s="954">
        <v>0</v>
      </c>
      <c r="AE203" s="954">
        <v>0</v>
      </c>
      <c r="AF203" s="954">
        <v>0</v>
      </c>
      <c r="AG203" s="954">
        <v>0</v>
      </c>
      <c r="AH203" s="954">
        <v>0</v>
      </c>
      <c r="AI203" s="954">
        <v>0</v>
      </c>
      <c r="AJ203" s="954">
        <v>0</v>
      </c>
      <c r="AK203" s="954">
        <v>0</v>
      </c>
      <c r="AL203" s="954">
        <v>0</v>
      </c>
      <c r="AM203" s="954">
        <v>0</v>
      </c>
      <c r="AN203" s="954">
        <v>0</v>
      </c>
      <c r="AO203" s="954">
        <v>0</v>
      </c>
      <c r="AP203" s="956">
        <v>0</v>
      </c>
      <c r="AQ203" s="956">
        <v>0</v>
      </c>
      <c r="AR203" s="957">
        <v>0</v>
      </c>
    </row>
    <row r="204" spans="1:44" ht="30.6" hidden="1" customHeight="1" thickTop="1">
      <c r="A204" s="977">
        <v>23</v>
      </c>
      <c r="B204" s="954">
        <v>10.88</v>
      </c>
      <c r="C204" s="954">
        <v>11.31</v>
      </c>
      <c r="D204" s="954">
        <v>11.78</v>
      </c>
      <c r="E204" s="954">
        <v>12.3</v>
      </c>
      <c r="F204" s="954">
        <v>12.88</v>
      </c>
      <c r="G204" s="954">
        <v>13.54</v>
      </c>
      <c r="H204" s="954">
        <v>14.26</v>
      </c>
      <c r="I204" s="954">
        <v>15.09</v>
      </c>
      <c r="J204" s="954">
        <v>16.010000000000002</v>
      </c>
      <c r="K204" s="954">
        <v>17.05</v>
      </c>
      <c r="L204" s="954">
        <v>18.21</v>
      </c>
      <c r="M204" s="954">
        <v>19.510000000000002</v>
      </c>
      <c r="N204" s="954">
        <v>20.97</v>
      </c>
      <c r="O204" s="954">
        <v>22.6</v>
      </c>
      <c r="P204" s="954">
        <v>24.44</v>
      </c>
      <c r="Q204" s="954">
        <v>26.48</v>
      </c>
      <c r="R204" s="954">
        <v>28.76</v>
      </c>
      <c r="S204" s="954">
        <v>31.3</v>
      </c>
      <c r="T204" s="954">
        <v>34.159999999999997</v>
      </c>
      <c r="U204" s="954">
        <v>37.33</v>
      </c>
      <c r="V204" s="954">
        <v>40.880000000000003</v>
      </c>
      <c r="W204" s="954">
        <v>44.87</v>
      </c>
      <c r="X204" s="954">
        <v>49.35</v>
      </c>
      <c r="Y204" s="954">
        <v>0</v>
      </c>
      <c r="Z204" s="954">
        <v>0</v>
      </c>
      <c r="AA204" s="954">
        <v>0</v>
      </c>
      <c r="AB204" s="954">
        <v>0</v>
      </c>
      <c r="AC204" s="954">
        <v>0</v>
      </c>
      <c r="AD204" s="954">
        <v>0</v>
      </c>
      <c r="AE204" s="954">
        <v>0</v>
      </c>
      <c r="AF204" s="954">
        <v>0</v>
      </c>
      <c r="AG204" s="954">
        <v>0</v>
      </c>
      <c r="AH204" s="954">
        <v>0</v>
      </c>
      <c r="AI204" s="954">
        <v>0</v>
      </c>
      <c r="AJ204" s="954">
        <v>0</v>
      </c>
      <c r="AK204" s="954">
        <v>0</v>
      </c>
      <c r="AL204" s="954">
        <v>0</v>
      </c>
      <c r="AM204" s="954">
        <v>0</v>
      </c>
      <c r="AN204" s="954">
        <v>0</v>
      </c>
      <c r="AO204" s="954">
        <v>0</v>
      </c>
      <c r="AP204" s="956">
        <v>0</v>
      </c>
      <c r="AQ204" s="956">
        <v>0</v>
      </c>
      <c r="AR204" s="957">
        <v>0</v>
      </c>
    </row>
    <row r="205" spans="1:44" ht="30.6" hidden="1" customHeight="1" thickTop="1">
      <c r="A205" s="977">
        <v>24</v>
      </c>
      <c r="B205" s="954">
        <v>11.61</v>
      </c>
      <c r="C205" s="954">
        <v>12.08</v>
      </c>
      <c r="D205" s="954">
        <v>12.62</v>
      </c>
      <c r="E205" s="954">
        <v>13.19</v>
      </c>
      <c r="F205" s="954">
        <v>13.84</v>
      </c>
      <c r="G205" s="954">
        <v>14.57</v>
      </c>
      <c r="H205" s="954">
        <v>15.39</v>
      </c>
      <c r="I205" s="954">
        <v>16.3</v>
      </c>
      <c r="J205" s="954">
        <v>17.32</v>
      </c>
      <c r="K205" s="954">
        <v>18.47</v>
      </c>
      <c r="L205" s="954">
        <v>19.75</v>
      </c>
      <c r="M205" s="954">
        <v>21.19</v>
      </c>
      <c r="N205" s="954">
        <v>22.81</v>
      </c>
      <c r="O205" s="954">
        <v>24.61</v>
      </c>
      <c r="P205" s="954">
        <v>26.64</v>
      </c>
      <c r="Q205" s="954">
        <v>28.9</v>
      </c>
      <c r="R205" s="954">
        <v>31.44</v>
      </c>
      <c r="S205" s="954">
        <v>34.270000000000003</v>
      </c>
      <c r="T205" s="954">
        <v>37.43</v>
      </c>
      <c r="U205" s="954">
        <v>40.97</v>
      </c>
      <c r="V205" s="954">
        <v>44.95</v>
      </c>
      <c r="W205" s="954">
        <v>49.41</v>
      </c>
      <c r="X205" s="954">
        <v>0</v>
      </c>
      <c r="Y205" s="954">
        <v>0</v>
      </c>
      <c r="Z205" s="954">
        <v>0</v>
      </c>
      <c r="AA205" s="954">
        <v>0</v>
      </c>
      <c r="AB205" s="954">
        <v>0</v>
      </c>
      <c r="AC205" s="954">
        <v>0</v>
      </c>
      <c r="AD205" s="954">
        <v>0</v>
      </c>
      <c r="AE205" s="954">
        <v>0</v>
      </c>
      <c r="AF205" s="954">
        <v>0</v>
      </c>
      <c r="AG205" s="954">
        <v>0</v>
      </c>
      <c r="AH205" s="954">
        <v>0</v>
      </c>
      <c r="AI205" s="954">
        <v>0</v>
      </c>
      <c r="AJ205" s="954">
        <v>0</v>
      </c>
      <c r="AK205" s="954">
        <v>0</v>
      </c>
      <c r="AL205" s="954">
        <v>0</v>
      </c>
      <c r="AM205" s="954">
        <v>0</v>
      </c>
      <c r="AN205" s="954">
        <v>0</v>
      </c>
      <c r="AO205" s="954">
        <v>0</v>
      </c>
      <c r="AP205" s="956">
        <v>0</v>
      </c>
      <c r="AQ205" s="956">
        <v>0</v>
      </c>
      <c r="AR205" s="957">
        <v>0</v>
      </c>
    </row>
    <row r="206" spans="1:44" ht="30.6" hidden="1" customHeight="1" thickTop="1">
      <c r="A206" s="977">
        <v>25</v>
      </c>
      <c r="B206" s="956">
        <v>12.37</v>
      </c>
      <c r="C206" s="956">
        <v>12.9</v>
      </c>
      <c r="D206" s="956">
        <v>13.5</v>
      </c>
      <c r="E206" s="956">
        <v>14.14</v>
      </c>
      <c r="F206" s="956">
        <v>14.86</v>
      </c>
      <c r="G206" s="956">
        <v>15.67</v>
      </c>
      <c r="H206" s="956">
        <v>16.57</v>
      </c>
      <c r="I206" s="956">
        <v>17.579999999999998</v>
      </c>
      <c r="J206" s="956">
        <v>18.71</v>
      </c>
      <c r="K206" s="956">
        <v>19.98</v>
      </c>
      <c r="L206" s="956">
        <v>21.4</v>
      </c>
      <c r="M206" s="956">
        <v>23</v>
      </c>
      <c r="N206" s="954">
        <v>24.78</v>
      </c>
      <c r="O206" s="956">
        <v>26.78</v>
      </c>
      <c r="P206" s="956">
        <v>29.03</v>
      </c>
      <c r="Q206" s="956">
        <v>31.54</v>
      </c>
      <c r="R206" s="956">
        <v>34.340000000000003</v>
      </c>
      <c r="S206" s="956">
        <v>37.49</v>
      </c>
      <c r="T206" s="956">
        <v>41.02</v>
      </c>
      <c r="U206" s="956">
        <v>44.97</v>
      </c>
      <c r="V206" s="956">
        <v>49.4</v>
      </c>
      <c r="W206" s="956">
        <v>0</v>
      </c>
      <c r="X206" s="956">
        <v>0</v>
      </c>
      <c r="Y206" s="956">
        <v>0</v>
      </c>
      <c r="Z206" s="956">
        <v>0</v>
      </c>
      <c r="AA206" s="956">
        <v>0</v>
      </c>
      <c r="AB206" s="956">
        <v>0</v>
      </c>
      <c r="AC206" s="954">
        <v>0</v>
      </c>
      <c r="AD206" s="954">
        <v>0</v>
      </c>
      <c r="AE206" s="956">
        <v>0</v>
      </c>
      <c r="AF206" s="956">
        <v>0</v>
      </c>
      <c r="AG206" s="956">
        <v>0</v>
      </c>
      <c r="AH206" s="956">
        <v>0</v>
      </c>
      <c r="AI206" s="956">
        <v>0</v>
      </c>
      <c r="AJ206" s="956">
        <v>0</v>
      </c>
      <c r="AK206" s="956">
        <v>0</v>
      </c>
      <c r="AL206" s="956">
        <v>0</v>
      </c>
      <c r="AM206" s="956">
        <v>0</v>
      </c>
      <c r="AN206" s="956">
        <v>0</v>
      </c>
      <c r="AO206" s="956">
        <v>0</v>
      </c>
      <c r="AP206" s="956">
        <v>0</v>
      </c>
      <c r="AQ206" s="956">
        <v>0</v>
      </c>
      <c r="AR206" s="957">
        <v>0</v>
      </c>
    </row>
    <row r="207" spans="1:44" ht="30.6" hidden="1" customHeight="1" thickTop="1">
      <c r="A207" s="977">
        <v>26</v>
      </c>
      <c r="B207" s="956">
        <v>13.19</v>
      </c>
      <c r="C207" s="956">
        <v>13.78</v>
      </c>
      <c r="D207" s="956">
        <v>14.43</v>
      </c>
      <c r="E207" s="956">
        <v>15.16</v>
      </c>
      <c r="F207" s="956">
        <v>15.96</v>
      </c>
      <c r="G207" s="956">
        <v>16.84</v>
      </c>
      <c r="H207" s="956">
        <v>17.84</v>
      </c>
      <c r="I207" s="956">
        <v>18.96</v>
      </c>
      <c r="J207" s="956">
        <v>20.21</v>
      </c>
      <c r="K207" s="956">
        <v>21.61</v>
      </c>
      <c r="L207" s="956">
        <v>23.18</v>
      </c>
      <c r="M207" s="956">
        <v>24.93</v>
      </c>
      <c r="N207" s="954">
        <v>26.9</v>
      </c>
      <c r="O207" s="956">
        <v>29.12</v>
      </c>
      <c r="P207" s="956">
        <v>31.61</v>
      </c>
      <c r="Q207" s="956">
        <v>34.39</v>
      </c>
      <c r="R207" s="956">
        <v>37.51</v>
      </c>
      <c r="S207" s="956">
        <v>41.01</v>
      </c>
      <c r="T207" s="956">
        <v>44.93</v>
      </c>
      <c r="U207" s="956">
        <v>49.33</v>
      </c>
      <c r="V207" s="956">
        <v>0</v>
      </c>
      <c r="W207" s="956">
        <v>0</v>
      </c>
      <c r="X207" s="956">
        <v>0</v>
      </c>
      <c r="Y207" s="956">
        <v>0</v>
      </c>
      <c r="Z207" s="956">
        <v>0</v>
      </c>
      <c r="AA207" s="956">
        <v>0</v>
      </c>
      <c r="AB207" s="956">
        <v>0</v>
      </c>
      <c r="AC207" s="954">
        <v>0</v>
      </c>
      <c r="AD207" s="954">
        <v>0</v>
      </c>
      <c r="AE207" s="956">
        <v>0</v>
      </c>
      <c r="AF207" s="956">
        <v>0</v>
      </c>
      <c r="AG207" s="956">
        <v>0</v>
      </c>
      <c r="AH207" s="956">
        <v>0</v>
      </c>
      <c r="AI207" s="956">
        <v>0</v>
      </c>
      <c r="AJ207" s="956">
        <v>0</v>
      </c>
      <c r="AK207" s="956">
        <v>0</v>
      </c>
      <c r="AL207" s="956">
        <v>0</v>
      </c>
      <c r="AM207" s="956">
        <v>0</v>
      </c>
      <c r="AN207" s="956">
        <v>0</v>
      </c>
      <c r="AO207" s="956">
        <v>0</v>
      </c>
      <c r="AP207" s="956">
        <v>0</v>
      </c>
      <c r="AQ207" s="956">
        <v>0</v>
      </c>
      <c r="AR207" s="957">
        <v>0</v>
      </c>
    </row>
    <row r="208" spans="1:44" ht="30.6" hidden="1" customHeight="1" thickTop="1">
      <c r="A208" s="977">
        <v>27</v>
      </c>
      <c r="B208" s="956">
        <v>14.05</v>
      </c>
      <c r="C208" s="956">
        <v>14.7</v>
      </c>
      <c r="D208" s="956">
        <v>15.44</v>
      </c>
      <c r="E208" s="956">
        <v>16.22</v>
      </c>
      <c r="F208" s="956">
        <v>17.100000000000001</v>
      </c>
      <c r="G208" s="956">
        <v>18.100000000000001</v>
      </c>
      <c r="H208" s="956">
        <v>19.190000000000001</v>
      </c>
      <c r="I208" s="956">
        <v>20.43</v>
      </c>
      <c r="J208" s="956">
        <v>21.81</v>
      </c>
      <c r="K208" s="956">
        <v>23.36</v>
      </c>
      <c r="L208" s="956">
        <v>25.09</v>
      </c>
      <c r="M208" s="956">
        <v>27.03</v>
      </c>
      <c r="N208" s="954">
        <v>29.22</v>
      </c>
      <c r="O208" s="956">
        <v>31.67</v>
      </c>
      <c r="P208" s="956">
        <v>34.42</v>
      </c>
      <c r="Q208" s="956">
        <v>37.5</v>
      </c>
      <c r="R208" s="956">
        <v>40.96</v>
      </c>
      <c r="S208" s="956">
        <v>44.84</v>
      </c>
      <c r="T208" s="956">
        <v>49.22</v>
      </c>
      <c r="U208" s="956">
        <v>0</v>
      </c>
      <c r="V208" s="956">
        <v>0</v>
      </c>
      <c r="W208" s="956">
        <v>0</v>
      </c>
      <c r="X208" s="956">
        <v>0</v>
      </c>
      <c r="Y208" s="956">
        <v>0</v>
      </c>
      <c r="Z208" s="956">
        <v>0</v>
      </c>
      <c r="AA208" s="956">
        <v>0</v>
      </c>
      <c r="AB208" s="956">
        <v>0</v>
      </c>
      <c r="AC208" s="954">
        <v>0</v>
      </c>
      <c r="AD208" s="954">
        <v>0</v>
      </c>
      <c r="AE208" s="956">
        <v>0</v>
      </c>
      <c r="AF208" s="956">
        <v>0</v>
      </c>
      <c r="AG208" s="956">
        <v>0</v>
      </c>
      <c r="AH208" s="956">
        <v>0</v>
      </c>
      <c r="AI208" s="956">
        <v>0</v>
      </c>
      <c r="AJ208" s="956">
        <v>0</v>
      </c>
      <c r="AK208" s="956">
        <v>0</v>
      </c>
      <c r="AL208" s="956">
        <v>0</v>
      </c>
      <c r="AM208" s="956">
        <v>0</v>
      </c>
      <c r="AN208" s="956">
        <v>0</v>
      </c>
      <c r="AO208" s="956">
        <v>0</v>
      </c>
      <c r="AP208" s="956">
        <v>0</v>
      </c>
      <c r="AQ208" s="956">
        <v>0</v>
      </c>
      <c r="AR208" s="957">
        <v>0</v>
      </c>
    </row>
    <row r="209" spans="1:44" ht="30.6" hidden="1" customHeight="1" thickTop="1">
      <c r="A209" s="977">
        <v>28</v>
      </c>
      <c r="B209" s="956">
        <v>14.96</v>
      </c>
      <c r="C209" s="956">
        <v>15.68</v>
      </c>
      <c r="D209" s="956">
        <v>16.48</v>
      </c>
      <c r="E209" s="956">
        <v>17.36</v>
      </c>
      <c r="F209" s="956">
        <v>18.34</v>
      </c>
      <c r="G209" s="956">
        <v>19.43</v>
      </c>
      <c r="H209" s="956">
        <v>20.64</v>
      </c>
      <c r="I209" s="956">
        <v>22</v>
      </c>
      <c r="J209" s="956">
        <v>23.53</v>
      </c>
      <c r="K209" s="956">
        <v>25.23</v>
      </c>
      <c r="L209" s="956">
        <v>27.15</v>
      </c>
      <c r="M209" s="956">
        <v>29.3</v>
      </c>
      <c r="N209" s="954">
        <v>31.71</v>
      </c>
      <c r="O209" s="956">
        <v>34.42</v>
      </c>
      <c r="P209" s="956">
        <v>37.47</v>
      </c>
      <c r="Q209" s="956">
        <v>40.9</v>
      </c>
      <c r="R209" s="956">
        <v>44.74</v>
      </c>
      <c r="S209" s="956">
        <v>49.05</v>
      </c>
      <c r="T209" s="956">
        <v>0</v>
      </c>
      <c r="U209" s="956">
        <v>0</v>
      </c>
      <c r="V209" s="956">
        <v>0</v>
      </c>
      <c r="W209" s="956">
        <v>0</v>
      </c>
      <c r="X209" s="956">
        <v>0</v>
      </c>
      <c r="Y209" s="956">
        <v>0</v>
      </c>
      <c r="Z209" s="956">
        <v>0</v>
      </c>
      <c r="AA209" s="956">
        <v>0</v>
      </c>
      <c r="AB209" s="956">
        <v>0</v>
      </c>
      <c r="AC209" s="954">
        <v>0</v>
      </c>
      <c r="AD209" s="954">
        <v>0</v>
      </c>
      <c r="AE209" s="956">
        <v>0</v>
      </c>
      <c r="AF209" s="956">
        <v>0</v>
      </c>
      <c r="AG209" s="956">
        <v>0</v>
      </c>
      <c r="AH209" s="956">
        <v>0</v>
      </c>
      <c r="AI209" s="956">
        <v>0</v>
      </c>
      <c r="AJ209" s="956">
        <v>0</v>
      </c>
      <c r="AK209" s="956">
        <v>0</v>
      </c>
      <c r="AL209" s="956">
        <v>0</v>
      </c>
      <c r="AM209" s="956">
        <v>0</v>
      </c>
      <c r="AN209" s="956">
        <v>0</v>
      </c>
      <c r="AO209" s="956">
        <v>0</v>
      </c>
      <c r="AP209" s="956">
        <v>0</v>
      </c>
      <c r="AQ209" s="956">
        <v>0</v>
      </c>
      <c r="AR209" s="957">
        <v>0</v>
      </c>
    </row>
    <row r="210" spans="1:44" ht="30.6" hidden="1" customHeight="1" thickTop="1">
      <c r="A210" s="983">
        <v>29</v>
      </c>
      <c r="B210" s="961">
        <v>15.93</v>
      </c>
      <c r="C210" s="961">
        <v>16.72</v>
      </c>
      <c r="D210" s="961">
        <v>17.600000000000001</v>
      </c>
      <c r="E210" s="961">
        <v>18.559999999999999</v>
      </c>
      <c r="F210" s="961">
        <v>19.649999999999999</v>
      </c>
      <c r="G210" s="961">
        <v>20.85</v>
      </c>
      <c r="H210" s="961">
        <v>22.19</v>
      </c>
      <c r="I210" s="961">
        <v>23.7</v>
      </c>
      <c r="J210" s="961">
        <v>25.37</v>
      </c>
      <c r="K210" s="961">
        <v>27.24</v>
      </c>
      <c r="L210" s="961">
        <v>29.37</v>
      </c>
      <c r="M210" s="961">
        <v>31.75</v>
      </c>
      <c r="N210" s="959">
        <v>34.42</v>
      </c>
      <c r="O210" s="961">
        <v>37.42</v>
      </c>
      <c r="P210" s="961">
        <v>40.79</v>
      </c>
      <c r="Q210" s="961">
        <v>44.59</v>
      </c>
      <c r="R210" s="961">
        <v>48.85</v>
      </c>
      <c r="S210" s="961">
        <v>0</v>
      </c>
      <c r="T210" s="961">
        <v>0</v>
      </c>
      <c r="U210" s="961">
        <v>0</v>
      </c>
      <c r="V210" s="961">
        <v>0</v>
      </c>
      <c r="W210" s="961">
        <v>0</v>
      </c>
      <c r="X210" s="961">
        <v>0</v>
      </c>
      <c r="Y210" s="961">
        <v>0</v>
      </c>
      <c r="Z210" s="961">
        <v>0</v>
      </c>
      <c r="AA210" s="961">
        <v>0</v>
      </c>
      <c r="AB210" s="961">
        <v>0</v>
      </c>
      <c r="AC210" s="959">
        <v>0</v>
      </c>
      <c r="AD210" s="959">
        <v>0</v>
      </c>
      <c r="AE210" s="961">
        <v>0</v>
      </c>
      <c r="AF210" s="961">
        <v>0</v>
      </c>
      <c r="AG210" s="961">
        <v>0</v>
      </c>
      <c r="AH210" s="961">
        <v>0</v>
      </c>
      <c r="AI210" s="961">
        <v>0</v>
      </c>
      <c r="AJ210" s="961">
        <v>0</v>
      </c>
      <c r="AK210" s="961">
        <v>0</v>
      </c>
      <c r="AL210" s="961">
        <v>0</v>
      </c>
      <c r="AM210" s="961">
        <v>0</v>
      </c>
      <c r="AN210" s="961">
        <v>0</v>
      </c>
      <c r="AO210" s="961">
        <v>0</v>
      </c>
      <c r="AP210" s="961">
        <v>0</v>
      </c>
      <c r="AQ210" s="961">
        <v>0</v>
      </c>
      <c r="AR210" s="962">
        <v>0</v>
      </c>
    </row>
    <row r="211" spans="1:44" ht="30.6" hidden="1" customHeight="1" thickTop="1">
      <c r="A211" s="984">
        <v>30</v>
      </c>
      <c r="B211" s="966">
        <v>16.95</v>
      </c>
      <c r="C211" s="966">
        <v>17.829999999999998</v>
      </c>
      <c r="D211" s="966">
        <v>18.8</v>
      </c>
      <c r="E211" s="966">
        <v>19.86</v>
      </c>
      <c r="F211" s="966">
        <v>21.05</v>
      </c>
      <c r="G211" s="966">
        <v>22.37</v>
      </c>
      <c r="H211" s="966">
        <v>23.84</v>
      </c>
      <c r="I211" s="966">
        <v>25.5</v>
      </c>
      <c r="J211" s="966">
        <v>27.36</v>
      </c>
      <c r="K211" s="966">
        <v>29.43</v>
      </c>
      <c r="L211" s="966">
        <v>31.77</v>
      </c>
      <c r="M211" s="966">
        <v>34.409999999999997</v>
      </c>
      <c r="N211" s="964">
        <v>37.36</v>
      </c>
      <c r="O211" s="966">
        <v>40.69</v>
      </c>
      <c r="P211" s="966">
        <v>44.43</v>
      </c>
      <c r="Q211" s="966">
        <v>48.63</v>
      </c>
      <c r="R211" s="966">
        <v>0</v>
      </c>
      <c r="S211" s="966">
        <v>0</v>
      </c>
      <c r="T211" s="966">
        <v>0</v>
      </c>
      <c r="U211" s="966">
        <v>0</v>
      </c>
      <c r="V211" s="966">
        <v>0</v>
      </c>
      <c r="W211" s="966">
        <v>0</v>
      </c>
      <c r="X211" s="966">
        <v>0</v>
      </c>
      <c r="Y211" s="966">
        <v>0</v>
      </c>
      <c r="Z211" s="966">
        <v>0</v>
      </c>
      <c r="AA211" s="966">
        <v>0</v>
      </c>
      <c r="AB211" s="966">
        <v>0</v>
      </c>
      <c r="AC211" s="964">
        <v>0</v>
      </c>
      <c r="AD211" s="964">
        <v>0</v>
      </c>
      <c r="AE211" s="966">
        <v>0</v>
      </c>
      <c r="AF211" s="966">
        <v>0</v>
      </c>
      <c r="AG211" s="966">
        <v>0</v>
      </c>
      <c r="AH211" s="966">
        <v>0</v>
      </c>
      <c r="AI211" s="966">
        <v>0</v>
      </c>
      <c r="AJ211" s="966">
        <v>0</v>
      </c>
      <c r="AK211" s="966">
        <v>0</v>
      </c>
      <c r="AL211" s="966">
        <v>0</v>
      </c>
      <c r="AM211" s="966">
        <v>0</v>
      </c>
      <c r="AN211" s="966">
        <v>0</v>
      </c>
      <c r="AO211" s="966">
        <v>0</v>
      </c>
      <c r="AP211" s="966">
        <v>0</v>
      </c>
      <c r="AQ211" s="966">
        <v>0</v>
      </c>
      <c r="AR211" s="967">
        <v>0</v>
      </c>
    </row>
    <row r="212" spans="1:44" ht="30.6" hidden="1" customHeight="1" thickTop="1">
      <c r="A212" s="982">
        <v>31</v>
      </c>
      <c r="B212" s="1883"/>
      <c r="C212" s="1883"/>
      <c r="D212" s="1883"/>
      <c r="E212" s="1883"/>
      <c r="F212" s="1883"/>
      <c r="G212" s="1883"/>
      <c r="H212" s="1883"/>
      <c r="I212" s="1883"/>
      <c r="J212" s="1883"/>
      <c r="K212" s="1883"/>
      <c r="L212" s="1883"/>
      <c r="M212" s="1883"/>
      <c r="N212" s="1883"/>
      <c r="O212" s="1883"/>
      <c r="P212" s="1883"/>
      <c r="Q212" s="1883"/>
      <c r="R212" s="1883"/>
      <c r="S212" s="1883"/>
      <c r="T212" s="1883"/>
      <c r="U212" s="1883"/>
      <c r="V212" s="1883"/>
      <c r="W212" s="1883"/>
      <c r="X212" s="1883"/>
      <c r="Y212" s="1883"/>
      <c r="Z212" s="1883"/>
      <c r="AA212" s="1883"/>
      <c r="AB212" s="1883"/>
      <c r="AC212" s="1883"/>
      <c r="AD212" s="1883"/>
      <c r="AE212" s="1883"/>
      <c r="AF212" s="1883"/>
      <c r="AG212" s="1883"/>
      <c r="AH212" s="1883"/>
      <c r="AI212" s="1883"/>
      <c r="AJ212" s="1883"/>
      <c r="AK212" s="1883"/>
      <c r="AL212" s="1883"/>
      <c r="AM212" s="1883"/>
      <c r="AN212" s="1883"/>
      <c r="AO212" s="1883"/>
      <c r="AP212" s="1883"/>
      <c r="AQ212" s="1883"/>
      <c r="AR212" s="1883"/>
    </row>
    <row r="213" spans="1:44" ht="30.6" hidden="1" customHeight="1" thickTop="1">
      <c r="A213" s="902" t="s">
        <v>480</v>
      </c>
      <c r="B213" s="1884" t="s">
        <v>493</v>
      </c>
      <c r="C213" s="1884"/>
      <c r="D213" s="1884"/>
      <c r="E213" s="1884"/>
      <c r="F213" s="1884"/>
      <c r="G213" s="1884"/>
      <c r="H213" s="1884"/>
      <c r="I213" s="1884"/>
      <c r="J213" s="1884"/>
      <c r="K213" s="1884"/>
      <c r="L213" s="1884"/>
      <c r="M213" s="1884"/>
      <c r="N213" s="1884"/>
      <c r="O213" s="1884"/>
      <c r="P213" s="1884"/>
      <c r="Q213" s="1884"/>
      <c r="R213" s="1884"/>
      <c r="S213" s="1884"/>
      <c r="T213" s="1884"/>
      <c r="U213" s="1884"/>
      <c r="V213" s="1884"/>
      <c r="W213" s="1884"/>
      <c r="X213" s="1884"/>
      <c r="Y213" s="1884"/>
      <c r="Z213" s="1884"/>
      <c r="AA213" s="1884"/>
      <c r="AB213" s="1884"/>
      <c r="AC213" s="1884"/>
      <c r="AD213" s="1884"/>
      <c r="AE213" s="1884"/>
      <c r="AF213" s="1884"/>
      <c r="AG213" s="1884"/>
      <c r="AH213" s="1884"/>
      <c r="AI213" s="1884"/>
      <c r="AJ213" s="1884"/>
      <c r="AK213" s="1884"/>
      <c r="AL213" s="1884"/>
      <c r="AM213" s="1884"/>
      <c r="AN213" s="1884"/>
      <c r="AO213" s="1884"/>
      <c r="AP213" s="1884"/>
      <c r="AQ213" s="1884"/>
      <c r="AR213" s="1884"/>
    </row>
    <row r="214" spans="1:44" ht="30.6" hidden="1" customHeight="1" thickTop="1">
      <c r="B214" s="1885" t="s">
        <v>483</v>
      </c>
      <c r="C214" s="1885"/>
      <c r="D214" s="1885"/>
      <c r="E214" s="1885"/>
      <c r="F214" s="1885"/>
      <c r="G214" s="1885"/>
      <c r="H214" s="1885"/>
      <c r="I214" s="1885"/>
      <c r="J214" s="1885"/>
      <c r="K214" s="1885"/>
      <c r="L214" s="1885"/>
      <c r="M214" s="1885"/>
      <c r="N214" s="1885"/>
      <c r="O214" s="1885"/>
      <c r="P214" s="1885"/>
      <c r="Q214" s="1885"/>
      <c r="R214" s="1885"/>
      <c r="S214" s="1885"/>
      <c r="T214" s="1885"/>
      <c r="U214" s="1885"/>
      <c r="V214" s="1885"/>
      <c r="W214" s="1885"/>
      <c r="X214" s="1885"/>
      <c r="Y214" s="1885"/>
      <c r="Z214" s="1885"/>
      <c r="AA214" s="1885"/>
      <c r="AB214" s="1885"/>
      <c r="AC214" s="1885"/>
      <c r="AD214" s="1885"/>
      <c r="AE214" s="1885"/>
      <c r="AF214" s="1885"/>
      <c r="AG214" s="1885"/>
      <c r="AH214" s="1885"/>
      <c r="AI214" s="1885"/>
      <c r="AJ214" s="1885"/>
      <c r="AK214" s="1885"/>
      <c r="AL214" s="1885"/>
      <c r="AM214" s="1885"/>
      <c r="AN214" s="1885"/>
      <c r="AO214" s="1885"/>
      <c r="AP214" s="1885"/>
      <c r="AQ214" s="1885"/>
      <c r="AR214" s="1885"/>
    </row>
    <row r="215" spans="1:44" ht="30.6" hidden="1" customHeight="1" thickTop="1">
      <c r="A215" s="985" t="s">
        <v>126</v>
      </c>
      <c r="B215" s="1882" t="s">
        <v>484</v>
      </c>
      <c r="C215" s="1882"/>
      <c r="D215" s="1882"/>
      <c r="E215" s="1882"/>
      <c r="F215" s="1882"/>
      <c r="G215" s="1882"/>
      <c r="H215" s="1882"/>
      <c r="I215" s="1882"/>
      <c r="J215" s="1882"/>
      <c r="K215" s="1882"/>
      <c r="L215" s="1882"/>
      <c r="M215" s="1882"/>
      <c r="N215" s="1882"/>
      <c r="O215" s="1882"/>
      <c r="P215" s="1882"/>
      <c r="Q215" s="1882"/>
      <c r="R215" s="1882"/>
      <c r="S215" s="1882"/>
      <c r="T215" s="1882"/>
      <c r="U215" s="1882"/>
      <c r="V215" s="1882"/>
      <c r="W215" s="1882"/>
      <c r="X215" s="1882"/>
      <c r="Y215" s="1882"/>
      <c r="Z215" s="1882"/>
      <c r="AA215" s="1882"/>
      <c r="AB215" s="1882"/>
      <c r="AC215" s="1882"/>
      <c r="AD215" s="1882"/>
      <c r="AE215" s="1882"/>
      <c r="AF215" s="1882"/>
      <c r="AG215" s="1882"/>
      <c r="AH215" s="1882"/>
      <c r="AI215" s="1882"/>
      <c r="AJ215" s="1882"/>
      <c r="AK215" s="1882"/>
      <c r="AL215" s="1882"/>
      <c r="AM215" s="1882"/>
      <c r="AN215" s="1882"/>
      <c r="AO215" s="1882"/>
      <c r="AP215" s="1882"/>
      <c r="AQ215" s="1882"/>
      <c r="AR215" s="1882"/>
    </row>
    <row r="216" spans="1:44" ht="30.6" hidden="1" customHeight="1" thickTop="1">
      <c r="A216" s="986"/>
      <c r="B216" s="987">
        <v>20</v>
      </c>
      <c r="C216" s="987">
        <v>21</v>
      </c>
      <c r="D216" s="987">
        <v>22</v>
      </c>
      <c r="E216" s="987">
        <v>23</v>
      </c>
      <c r="F216" s="987">
        <v>24</v>
      </c>
      <c r="G216" s="987">
        <v>25</v>
      </c>
      <c r="H216" s="987">
        <v>26</v>
      </c>
      <c r="I216" s="987">
        <v>27</v>
      </c>
      <c r="J216" s="987">
        <v>28</v>
      </c>
      <c r="K216" s="987">
        <v>29</v>
      </c>
      <c r="L216" s="987">
        <v>30</v>
      </c>
      <c r="M216" s="987">
        <v>31</v>
      </c>
      <c r="N216" s="987">
        <v>32</v>
      </c>
      <c r="O216" s="987">
        <v>33</v>
      </c>
      <c r="P216" s="987">
        <v>34</v>
      </c>
      <c r="Q216" s="987">
        <v>35</v>
      </c>
      <c r="R216" s="987">
        <v>36</v>
      </c>
      <c r="S216" s="987">
        <v>37</v>
      </c>
      <c r="T216" s="987">
        <v>38</v>
      </c>
      <c r="U216" s="987">
        <v>39</v>
      </c>
      <c r="V216" s="987">
        <v>40</v>
      </c>
      <c r="W216" s="987">
        <v>41</v>
      </c>
      <c r="X216" s="987">
        <v>42</v>
      </c>
      <c r="Y216" s="987">
        <v>43</v>
      </c>
      <c r="Z216" s="987">
        <v>44</v>
      </c>
      <c r="AA216" s="987">
        <v>45</v>
      </c>
      <c r="AB216" s="987">
        <v>46</v>
      </c>
      <c r="AC216" s="987">
        <v>47</v>
      </c>
      <c r="AD216" s="987">
        <v>48</v>
      </c>
      <c r="AE216" s="987">
        <v>49</v>
      </c>
      <c r="AF216" s="987">
        <v>50</v>
      </c>
      <c r="AG216" s="987">
        <v>51</v>
      </c>
      <c r="AH216" s="987">
        <v>52</v>
      </c>
      <c r="AI216" s="987">
        <v>53</v>
      </c>
      <c r="AJ216" s="987">
        <v>54</v>
      </c>
      <c r="AK216" s="987">
        <v>55</v>
      </c>
      <c r="AL216" s="987">
        <v>56</v>
      </c>
      <c r="AM216" s="987">
        <v>57</v>
      </c>
      <c r="AN216" s="987">
        <v>58</v>
      </c>
      <c r="AO216" s="987">
        <v>59</v>
      </c>
      <c r="AP216" s="988">
        <v>60</v>
      </c>
      <c r="AQ216" s="988">
        <v>61</v>
      </c>
      <c r="AR216" s="989">
        <v>62</v>
      </c>
    </row>
    <row r="217" spans="1:44" ht="30.6" hidden="1" customHeight="1" thickTop="1">
      <c r="A217" s="990">
        <v>1</v>
      </c>
      <c r="B217" s="949">
        <v>0.19999999999999996</v>
      </c>
      <c r="C217" s="949">
        <v>0.21000000000000019</v>
      </c>
      <c r="D217" s="949">
        <v>0.21999999999999997</v>
      </c>
      <c r="E217" s="949">
        <v>0.2200000000000002</v>
      </c>
      <c r="F217" s="949">
        <v>0.22999999999999998</v>
      </c>
      <c r="G217" s="949">
        <v>0.22999999999999998</v>
      </c>
      <c r="H217" s="949">
        <v>0.22999999999999998</v>
      </c>
      <c r="I217" s="949">
        <v>0.22999999999999998</v>
      </c>
      <c r="J217" s="949">
        <v>0.24</v>
      </c>
      <c r="K217" s="949">
        <v>0.23999999999999977</v>
      </c>
      <c r="L217" s="949">
        <v>0.25000000000000022</v>
      </c>
      <c r="M217" s="949">
        <v>0.25000000000000022</v>
      </c>
      <c r="N217" s="949">
        <v>0.25999999999999979</v>
      </c>
      <c r="O217" s="949">
        <v>0.2699999999999998</v>
      </c>
      <c r="P217" s="949">
        <v>0.29000000000000004</v>
      </c>
      <c r="Q217" s="949">
        <v>0.30000000000000027</v>
      </c>
      <c r="R217" s="949">
        <v>0.32000000000000028</v>
      </c>
      <c r="S217" s="949">
        <v>0.33999999999999986</v>
      </c>
      <c r="T217" s="949">
        <v>0.35000000000000009</v>
      </c>
      <c r="U217" s="949">
        <v>0.37000000000000011</v>
      </c>
      <c r="V217" s="949">
        <v>0.38999999999999968</v>
      </c>
      <c r="W217" s="949">
        <v>0.42000000000000037</v>
      </c>
      <c r="X217" s="949">
        <v>0.44999999999999973</v>
      </c>
      <c r="Y217" s="949">
        <v>0.46999999999999975</v>
      </c>
      <c r="Z217" s="949">
        <v>0.50999999999999979</v>
      </c>
      <c r="AA217" s="949">
        <v>0.54000000000000048</v>
      </c>
      <c r="AB217" s="949">
        <v>0.58000000000000007</v>
      </c>
      <c r="AC217" s="949">
        <v>0.62000000000000011</v>
      </c>
      <c r="AD217" s="949">
        <v>0.66999999999999993</v>
      </c>
      <c r="AE217" s="949">
        <v>0.72000000000000064</v>
      </c>
      <c r="AF217" s="950">
        <v>0.77000000000000046</v>
      </c>
      <c r="AG217" s="949">
        <v>0.83000000000000096</v>
      </c>
      <c r="AH217" s="949">
        <v>0.89999999999999947</v>
      </c>
      <c r="AI217" s="949">
        <v>0.96999999999999975</v>
      </c>
      <c r="AJ217" s="949">
        <v>1.04</v>
      </c>
      <c r="AK217" s="949">
        <v>1.120000000000001</v>
      </c>
      <c r="AL217" s="949">
        <v>1.2200000000000006</v>
      </c>
      <c r="AM217" s="949">
        <v>1.3200000000000003</v>
      </c>
      <c r="AN217" s="949">
        <v>1.4400000000000013</v>
      </c>
      <c r="AO217" s="949">
        <v>1.5700000000000003</v>
      </c>
      <c r="AP217" s="951">
        <v>1.7300000000000004</v>
      </c>
      <c r="AQ217" s="951">
        <v>1.9000000000000004</v>
      </c>
      <c r="AR217" s="952">
        <v>2.0999999999999961</v>
      </c>
    </row>
    <row r="218" spans="1:44" ht="30.6" hidden="1" customHeight="1" thickTop="1">
      <c r="A218" s="991">
        <v>2</v>
      </c>
      <c r="B218" s="954">
        <v>0.39999999999999991</v>
      </c>
      <c r="C218" s="954">
        <v>0.41999999999999993</v>
      </c>
      <c r="D218" s="954">
        <v>0.42999999999999972</v>
      </c>
      <c r="E218" s="954">
        <v>0.44000000000000039</v>
      </c>
      <c r="F218" s="954">
        <v>0.43999999999999995</v>
      </c>
      <c r="G218" s="954">
        <v>0.45000000000000018</v>
      </c>
      <c r="H218" s="954">
        <v>0.45000000000000062</v>
      </c>
      <c r="I218" s="954">
        <v>0.46000000000000041</v>
      </c>
      <c r="J218" s="954">
        <v>0.45999999999999996</v>
      </c>
      <c r="K218" s="954">
        <v>0.4700000000000002</v>
      </c>
      <c r="L218" s="954">
        <v>0.48999999999999977</v>
      </c>
      <c r="M218" s="954">
        <v>0.5</v>
      </c>
      <c r="N218" s="954">
        <v>0.51999999999999957</v>
      </c>
      <c r="O218" s="954">
        <v>0.54999999999999938</v>
      </c>
      <c r="P218" s="954">
        <v>0.57000000000000028</v>
      </c>
      <c r="Q218" s="954">
        <v>0.59999999999999964</v>
      </c>
      <c r="R218" s="954">
        <v>0.62999999999999901</v>
      </c>
      <c r="S218" s="954">
        <v>0.67000000000000082</v>
      </c>
      <c r="T218" s="954">
        <v>0.71</v>
      </c>
      <c r="U218" s="954">
        <v>0.75</v>
      </c>
      <c r="V218" s="954">
        <v>0.79000000000000092</v>
      </c>
      <c r="W218" s="954">
        <v>0.83999999999999986</v>
      </c>
      <c r="X218" s="954">
        <v>0.88999999999999879</v>
      </c>
      <c r="Y218" s="954">
        <v>0.95000000000000018</v>
      </c>
      <c r="Z218" s="954">
        <v>1.0099999999999998</v>
      </c>
      <c r="AA218" s="954">
        <v>1.0799999999999992</v>
      </c>
      <c r="AB218" s="954">
        <v>1.1600000000000001</v>
      </c>
      <c r="AC218" s="954">
        <v>1.25</v>
      </c>
      <c r="AD218" s="954">
        <v>1.3399999999999999</v>
      </c>
      <c r="AE218" s="954">
        <v>1.4399999999999995</v>
      </c>
      <c r="AF218" s="955">
        <v>1.5500000000000007</v>
      </c>
      <c r="AG218" s="954">
        <v>1.67</v>
      </c>
      <c r="AH218" s="954">
        <v>1.8000000000000007</v>
      </c>
      <c r="AI218" s="954">
        <v>1.9399999999999995</v>
      </c>
      <c r="AJ218" s="954">
        <v>2.09</v>
      </c>
      <c r="AK218" s="954">
        <v>2.2599999999999998</v>
      </c>
      <c r="AL218" s="954">
        <v>2.4499999999999993</v>
      </c>
      <c r="AM218" s="954">
        <v>2.6699999999999982</v>
      </c>
      <c r="AN218" s="954">
        <v>2.91</v>
      </c>
      <c r="AO218" s="954">
        <v>3.1900000000000013</v>
      </c>
      <c r="AP218" s="956">
        <v>3.5</v>
      </c>
      <c r="AQ218" s="956">
        <v>3.8599999999999959</v>
      </c>
      <c r="AR218" s="957">
        <v>4.259999999999998</v>
      </c>
    </row>
    <row r="219" spans="1:44" ht="30.6" hidden="1" customHeight="1" thickTop="1">
      <c r="A219" s="991">
        <v>3</v>
      </c>
      <c r="B219" s="954">
        <v>0.61000000000000032</v>
      </c>
      <c r="C219" s="954">
        <v>0.62999999999999989</v>
      </c>
      <c r="D219" s="954">
        <v>0.64999999999999947</v>
      </c>
      <c r="E219" s="954">
        <v>0.65999999999999925</v>
      </c>
      <c r="F219" s="954">
        <v>0.65999999999999925</v>
      </c>
      <c r="G219" s="954">
        <v>0.66999999999999993</v>
      </c>
      <c r="H219" s="954">
        <v>0.6800000000000006</v>
      </c>
      <c r="I219" s="954">
        <v>0.6899999999999995</v>
      </c>
      <c r="J219" s="954">
        <v>0.70000000000000018</v>
      </c>
      <c r="K219" s="954">
        <v>0.72000000000000064</v>
      </c>
      <c r="L219" s="954">
        <v>0.73999999999999932</v>
      </c>
      <c r="M219" s="954">
        <v>0.76000000000000068</v>
      </c>
      <c r="N219" s="954">
        <v>0.80000000000000071</v>
      </c>
      <c r="O219" s="954">
        <v>0.83000000000000007</v>
      </c>
      <c r="P219" s="954">
        <v>0.87000000000000011</v>
      </c>
      <c r="Q219" s="954">
        <v>0.91999999999999993</v>
      </c>
      <c r="R219" s="954">
        <v>0.96999999999999886</v>
      </c>
      <c r="S219" s="954">
        <v>1.0199999999999996</v>
      </c>
      <c r="T219" s="954">
        <v>1.0800000000000018</v>
      </c>
      <c r="U219" s="954">
        <v>1.1399999999999988</v>
      </c>
      <c r="V219" s="954">
        <v>1.2099999999999991</v>
      </c>
      <c r="W219" s="954">
        <v>1.2799999999999994</v>
      </c>
      <c r="X219" s="954">
        <v>1.3600000000000012</v>
      </c>
      <c r="Y219" s="954">
        <v>1.4500000000000011</v>
      </c>
      <c r="Z219" s="954">
        <v>1.5499999999999989</v>
      </c>
      <c r="AA219" s="954">
        <v>1.6600000000000019</v>
      </c>
      <c r="AB219" s="954">
        <v>1.7900000000000009</v>
      </c>
      <c r="AC219" s="954">
        <v>1.9199999999999982</v>
      </c>
      <c r="AD219" s="954">
        <v>2.0700000000000003</v>
      </c>
      <c r="AE219" s="954">
        <v>2.2199999999999989</v>
      </c>
      <c r="AF219" s="955">
        <v>2.3999999999999986</v>
      </c>
      <c r="AG219" s="954">
        <v>2.5799999999999983</v>
      </c>
      <c r="AH219" s="954">
        <v>2.7800000000000011</v>
      </c>
      <c r="AI219" s="954">
        <v>3</v>
      </c>
      <c r="AJ219" s="954">
        <v>3.2399999999999984</v>
      </c>
      <c r="AK219" s="954">
        <v>3.4999999999999964</v>
      </c>
      <c r="AL219" s="954">
        <v>3.7999999999999972</v>
      </c>
      <c r="AM219" s="954">
        <v>4.139999999999997</v>
      </c>
      <c r="AN219" s="954">
        <v>4.5300000000000011</v>
      </c>
      <c r="AO219" s="954">
        <v>4.9599999999999937</v>
      </c>
      <c r="AP219" s="956">
        <v>5.4600000000000009</v>
      </c>
      <c r="AQ219" s="956">
        <v>6.0300000000000011</v>
      </c>
      <c r="AR219" s="957">
        <v>6.68</v>
      </c>
    </row>
    <row r="220" spans="1:44" ht="30.6" hidden="1" customHeight="1" thickTop="1">
      <c r="A220" s="991">
        <v>4</v>
      </c>
      <c r="B220" s="954">
        <v>0.70000000000000107</v>
      </c>
      <c r="C220" s="954">
        <v>0.72000000000000064</v>
      </c>
      <c r="D220" s="954">
        <v>0.72999999999999954</v>
      </c>
      <c r="E220" s="954">
        <v>0.75</v>
      </c>
      <c r="F220" s="954">
        <v>0.75999999999999979</v>
      </c>
      <c r="G220" s="954">
        <v>0.76000000000000068</v>
      </c>
      <c r="H220" s="954">
        <v>0.77000000000000046</v>
      </c>
      <c r="I220" s="954">
        <v>0.78000000000000025</v>
      </c>
      <c r="J220" s="954">
        <v>0.79999999999999982</v>
      </c>
      <c r="K220" s="954">
        <v>0.82000000000000028</v>
      </c>
      <c r="L220" s="954">
        <v>0.83999999999999986</v>
      </c>
      <c r="M220" s="954">
        <v>0.87999999999999901</v>
      </c>
      <c r="N220" s="954">
        <v>0.92000000000000082</v>
      </c>
      <c r="O220" s="954">
        <v>0.96</v>
      </c>
      <c r="P220" s="954">
        <v>1.0099999999999989</v>
      </c>
      <c r="Q220" s="954">
        <v>1.0599999999999996</v>
      </c>
      <c r="R220" s="954">
        <v>1.1199999999999992</v>
      </c>
      <c r="S220" s="954">
        <v>1.1799999999999997</v>
      </c>
      <c r="T220" s="954">
        <v>1.2400000000000002</v>
      </c>
      <c r="U220" s="954">
        <v>1.3100000000000005</v>
      </c>
      <c r="V220" s="954">
        <v>1.3899999999999988</v>
      </c>
      <c r="W220" s="954">
        <v>1.4800000000000004</v>
      </c>
      <c r="X220" s="954">
        <v>1.58</v>
      </c>
      <c r="Y220" s="954">
        <v>1.6799999999999997</v>
      </c>
      <c r="Z220" s="954">
        <v>1.7999999999999989</v>
      </c>
      <c r="AA220" s="954">
        <v>1.9299999999999997</v>
      </c>
      <c r="AB220" s="954">
        <v>2.0700000000000003</v>
      </c>
      <c r="AC220" s="954">
        <v>2.2300000000000022</v>
      </c>
      <c r="AD220" s="954">
        <v>2.4000000000000004</v>
      </c>
      <c r="AE220" s="954">
        <v>2.5799999999999983</v>
      </c>
      <c r="AF220" s="955">
        <v>2.7799999999999976</v>
      </c>
      <c r="AG220" s="954">
        <v>3</v>
      </c>
      <c r="AH220" s="954">
        <v>3.2299999999999969</v>
      </c>
      <c r="AI220" s="954">
        <v>3.4899999999999984</v>
      </c>
      <c r="AJ220" s="954">
        <v>3.7699999999999996</v>
      </c>
      <c r="AK220" s="954">
        <v>4.0799999999999983</v>
      </c>
      <c r="AL220" s="954">
        <v>4.4399999999999977</v>
      </c>
      <c r="AM220" s="954">
        <v>4.8399999999999963</v>
      </c>
      <c r="AN220" s="954">
        <v>5.2900000000000063</v>
      </c>
      <c r="AO220" s="954">
        <v>5.8200000000000074</v>
      </c>
      <c r="AP220" s="956">
        <v>6.4100000000000037</v>
      </c>
      <c r="AQ220" s="956">
        <v>7.0799999999999912</v>
      </c>
      <c r="AR220" s="957">
        <v>0</v>
      </c>
    </row>
    <row r="221" spans="1:44" ht="30.6" hidden="1" customHeight="1" thickTop="1">
      <c r="A221" s="991">
        <v>5</v>
      </c>
      <c r="B221" s="954">
        <v>0.87999999999999901</v>
      </c>
      <c r="C221" s="954">
        <v>0.90999999999999925</v>
      </c>
      <c r="D221" s="954">
        <v>0.92999999999999972</v>
      </c>
      <c r="E221" s="954">
        <v>0.93999999999999861</v>
      </c>
      <c r="F221" s="954">
        <v>0.95000000000000018</v>
      </c>
      <c r="G221" s="954">
        <v>0.97000000000000064</v>
      </c>
      <c r="H221" s="954">
        <v>0.98000000000000043</v>
      </c>
      <c r="I221" s="954">
        <v>0.98999999999999932</v>
      </c>
      <c r="J221" s="954">
        <v>1.0199999999999996</v>
      </c>
      <c r="K221" s="954">
        <v>1.04</v>
      </c>
      <c r="L221" s="954">
        <v>1.0799999999999992</v>
      </c>
      <c r="M221" s="954">
        <v>1.1199999999999992</v>
      </c>
      <c r="N221" s="954">
        <v>1.1700000000000008</v>
      </c>
      <c r="O221" s="954">
        <v>1.2300000000000004</v>
      </c>
      <c r="P221" s="954">
        <v>1.2899999999999991</v>
      </c>
      <c r="Q221" s="954">
        <v>1.3600000000000012</v>
      </c>
      <c r="R221" s="954">
        <v>1.4299999999999997</v>
      </c>
      <c r="S221" s="954">
        <v>1.5099999999999998</v>
      </c>
      <c r="T221" s="954">
        <v>1.5999999999999996</v>
      </c>
      <c r="U221" s="954">
        <v>1.6899999999999995</v>
      </c>
      <c r="V221" s="954">
        <v>1.7899999999999991</v>
      </c>
      <c r="W221" s="954">
        <v>1.9100000000000019</v>
      </c>
      <c r="X221" s="954">
        <v>2.0299999999999994</v>
      </c>
      <c r="Y221" s="954">
        <v>2.17</v>
      </c>
      <c r="Z221" s="954">
        <v>2.3299999999999983</v>
      </c>
      <c r="AA221" s="954">
        <v>2.4899999999999984</v>
      </c>
      <c r="AB221" s="954">
        <v>2.6800000000000033</v>
      </c>
      <c r="AC221" s="954">
        <v>2.8800000000000026</v>
      </c>
      <c r="AD221" s="954">
        <v>3.1000000000000014</v>
      </c>
      <c r="AE221" s="954">
        <v>3.34</v>
      </c>
      <c r="AF221" s="955">
        <v>3.5999999999999979</v>
      </c>
      <c r="AG221" s="954">
        <v>3.879999999999999</v>
      </c>
      <c r="AH221" s="954">
        <v>4.1900000000000013</v>
      </c>
      <c r="AI221" s="954">
        <v>4.5199999999999996</v>
      </c>
      <c r="AJ221" s="954">
        <v>4.8900000000000006</v>
      </c>
      <c r="AK221" s="954">
        <v>5.3100000000000023</v>
      </c>
      <c r="AL221" s="954">
        <v>5.7800000000000082</v>
      </c>
      <c r="AM221" s="954">
        <v>6.3200000000000074</v>
      </c>
      <c r="AN221" s="954">
        <v>6.93</v>
      </c>
      <c r="AO221" s="954">
        <v>7.6199999999999974</v>
      </c>
      <c r="AP221" s="956">
        <v>8.4099999999999966</v>
      </c>
      <c r="AQ221" s="956">
        <v>0</v>
      </c>
      <c r="AR221" s="957">
        <v>0</v>
      </c>
    </row>
    <row r="222" spans="1:44" ht="30.6" hidden="1" customHeight="1" thickTop="1">
      <c r="A222" s="991">
        <v>6</v>
      </c>
      <c r="B222" s="954">
        <v>1.08</v>
      </c>
      <c r="C222" s="954">
        <v>1.1100000000000003</v>
      </c>
      <c r="D222" s="954">
        <v>1.1300000000000008</v>
      </c>
      <c r="E222" s="954">
        <v>1.1400000000000015</v>
      </c>
      <c r="F222" s="954">
        <v>1.1599999999999993</v>
      </c>
      <c r="G222" s="954">
        <v>1.1699999999999982</v>
      </c>
      <c r="H222" s="954">
        <v>1.1900000000000013</v>
      </c>
      <c r="I222" s="954">
        <v>1.2100000000000009</v>
      </c>
      <c r="J222" s="954">
        <v>1.240000000000002</v>
      </c>
      <c r="K222" s="954">
        <v>1.2799999999999994</v>
      </c>
      <c r="L222" s="954">
        <v>1.3200000000000003</v>
      </c>
      <c r="M222" s="954">
        <v>1.3800000000000008</v>
      </c>
      <c r="N222" s="954">
        <v>1.4399999999999995</v>
      </c>
      <c r="O222" s="954">
        <v>1.5100000000000016</v>
      </c>
      <c r="P222" s="954">
        <v>1.5900000000000016</v>
      </c>
      <c r="Q222" s="954">
        <v>1.6699999999999982</v>
      </c>
      <c r="R222" s="954">
        <v>1.759999999999998</v>
      </c>
      <c r="S222" s="954">
        <v>1.8600000000000012</v>
      </c>
      <c r="T222" s="954">
        <v>1.9699999999999989</v>
      </c>
      <c r="U222" s="954">
        <v>2.0899999999999981</v>
      </c>
      <c r="V222" s="954">
        <v>2.2199999999999989</v>
      </c>
      <c r="W222" s="954">
        <v>2.3599999999999994</v>
      </c>
      <c r="X222" s="954">
        <v>2.5199999999999996</v>
      </c>
      <c r="Y222" s="954">
        <v>2.6899999999999977</v>
      </c>
      <c r="Z222" s="954">
        <v>2.8900000000000041</v>
      </c>
      <c r="AA222" s="954">
        <v>3.0999999999999979</v>
      </c>
      <c r="AB222" s="954">
        <v>3.3300000000000018</v>
      </c>
      <c r="AC222" s="954">
        <v>3.59</v>
      </c>
      <c r="AD222" s="954">
        <v>3.8599999999999994</v>
      </c>
      <c r="AE222" s="954">
        <v>4.16</v>
      </c>
      <c r="AF222" s="955">
        <v>4.4799999999999969</v>
      </c>
      <c r="AG222" s="954">
        <v>4.8400000000000105</v>
      </c>
      <c r="AH222" s="954">
        <v>5.2199999999999989</v>
      </c>
      <c r="AI222" s="954">
        <v>5.6499999999999986</v>
      </c>
      <c r="AJ222" s="954">
        <v>6.1199999999999974</v>
      </c>
      <c r="AK222" s="954">
        <v>6.6499999999999986</v>
      </c>
      <c r="AL222" s="954">
        <v>7.2600000000000051</v>
      </c>
      <c r="AM222" s="954">
        <v>7.9399999999999977</v>
      </c>
      <c r="AN222" s="954">
        <v>8.7299999999999898</v>
      </c>
      <c r="AO222" s="954">
        <v>9.6199999999999903</v>
      </c>
      <c r="AP222" s="956">
        <v>0</v>
      </c>
      <c r="AQ222" s="956">
        <v>0</v>
      </c>
      <c r="AR222" s="957">
        <v>0</v>
      </c>
    </row>
    <row r="223" spans="1:44" ht="30.6" hidden="1" customHeight="1" thickTop="1">
      <c r="A223" s="991">
        <v>7</v>
      </c>
      <c r="B223" s="954">
        <v>1.1800000000000006</v>
      </c>
      <c r="C223" s="954">
        <v>1.2100000000000009</v>
      </c>
      <c r="D223" s="954">
        <v>1.2300000000000004</v>
      </c>
      <c r="E223" s="954">
        <v>1.25</v>
      </c>
      <c r="F223" s="954">
        <v>1.2699999999999996</v>
      </c>
      <c r="G223" s="954">
        <v>1.2900000000000009</v>
      </c>
      <c r="H223" s="954">
        <v>1.3099999999999987</v>
      </c>
      <c r="I223" s="954">
        <v>1.33</v>
      </c>
      <c r="J223" s="954">
        <v>1.370000000000001</v>
      </c>
      <c r="K223" s="954">
        <v>1.4100000000000001</v>
      </c>
      <c r="L223" s="954">
        <v>1.4599999999999991</v>
      </c>
      <c r="M223" s="954">
        <v>1.5299999999999994</v>
      </c>
      <c r="N223" s="954">
        <v>1.5999999999999996</v>
      </c>
      <c r="O223" s="954">
        <v>1.6799999999999997</v>
      </c>
      <c r="P223" s="954">
        <v>1.7599999999999998</v>
      </c>
      <c r="Q223" s="954">
        <v>1.8599999999999994</v>
      </c>
      <c r="R223" s="954">
        <v>1.9599999999999991</v>
      </c>
      <c r="S223" s="954">
        <v>2.0700000000000021</v>
      </c>
      <c r="T223" s="954">
        <v>2.1899999999999995</v>
      </c>
      <c r="U223" s="954">
        <v>2.3299999999999983</v>
      </c>
      <c r="V223" s="954">
        <v>2.4800000000000004</v>
      </c>
      <c r="W223" s="954">
        <v>2.6400000000000006</v>
      </c>
      <c r="X223" s="954">
        <v>2.8200000000000003</v>
      </c>
      <c r="Y223" s="954">
        <v>3.0199999999999996</v>
      </c>
      <c r="Z223" s="954">
        <v>3.230000000000004</v>
      </c>
      <c r="AA223" s="954">
        <v>3.4700000000000024</v>
      </c>
      <c r="AB223" s="954">
        <v>3.740000000000002</v>
      </c>
      <c r="AC223" s="954">
        <v>4.0199999999999996</v>
      </c>
      <c r="AD223" s="954">
        <v>4.3300000000000018</v>
      </c>
      <c r="AE223" s="954">
        <v>4.6699999999999946</v>
      </c>
      <c r="AF223" s="955">
        <v>5.0300000000000011</v>
      </c>
      <c r="AG223" s="954">
        <v>5.4299999999999926</v>
      </c>
      <c r="AH223" s="954">
        <v>5.8699999999999974</v>
      </c>
      <c r="AI223" s="954">
        <v>6.3500000000000014</v>
      </c>
      <c r="AJ223" s="954">
        <v>6.8999999999999986</v>
      </c>
      <c r="AK223" s="954">
        <v>7.5100000000000051</v>
      </c>
      <c r="AL223" s="954">
        <v>8.2000000000000028</v>
      </c>
      <c r="AM223" s="954">
        <v>8.9899999999999949</v>
      </c>
      <c r="AN223" s="954">
        <v>9.89</v>
      </c>
      <c r="AO223" s="954">
        <v>0</v>
      </c>
      <c r="AP223" s="956">
        <v>0</v>
      </c>
      <c r="AQ223" s="956">
        <v>0</v>
      </c>
      <c r="AR223" s="957">
        <v>0</v>
      </c>
    </row>
    <row r="224" spans="1:44" ht="30.6" hidden="1" customHeight="1" thickTop="1">
      <c r="A224" s="991">
        <v>8</v>
      </c>
      <c r="B224" s="954">
        <v>1.3699999999999992</v>
      </c>
      <c r="C224" s="954">
        <v>1.3999999999999986</v>
      </c>
      <c r="D224" s="954">
        <v>1.4299999999999979</v>
      </c>
      <c r="E224" s="954">
        <v>1.4499999999999975</v>
      </c>
      <c r="F224" s="954">
        <v>1.4699999999999989</v>
      </c>
      <c r="G224" s="954">
        <v>1.4900000000000002</v>
      </c>
      <c r="H224" s="954">
        <v>1.5200000000000031</v>
      </c>
      <c r="I224" s="954">
        <v>1.5500000000000025</v>
      </c>
      <c r="J224" s="954">
        <v>1.5999999999999996</v>
      </c>
      <c r="K224" s="954">
        <v>1.6500000000000004</v>
      </c>
      <c r="L224" s="954">
        <v>1.7100000000000009</v>
      </c>
      <c r="M224" s="954">
        <v>1.7900000000000027</v>
      </c>
      <c r="N224" s="954">
        <v>1.870000000000001</v>
      </c>
      <c r="O224" s="954">
        <v>1.9700000000000006</v>
      </c>
      <c r="P224" s="954">
        <v>2.0700000000000003</v>
      </c>
      <c r="Q224" s="954">
        <v>2.1899999999999977</v>
      </c>
      <c r="R224" s="954">
        <v>2.3099999999999969</v>
      </c>
      <c r="S224" s="954">
        <v>2.4400000000000013</v>
      </c>
      <c r="T224" s="954">
        <v>2.59</v>
      </c>
      <c r="U224" s="954">
        <v>2.7500000000000036</v>
      </c>
      <c r="V224" s="954">
        <v>2.9200000000000017</v>
      </c>
      <c r="W224" s="954">
        <v>3.1199999999999974</v>
      </c>
      <c r="X224" s="954">
        <v>3.3300000000000018</v>
      </c>
      <c r="Y224" s="954">
        <v>3.5700000000000003</v>
      </c>
      <c r="Z224" s="954">
        <v>3.8300000000000054</v>
      </c>
      <c r="AA224" s="954">
        <v>4.1199999999999974</v>
      </c>
      <c r="AB224" s="954">
        <v>4.4299999999999962</v>
      </c>
      <c r="AC224" s="954">
        <v>4.769999999999996</v>
      </c>
      <c r="AD224" s="954">
        <v>5.1400000000000006</v>
      </c>
      <c r="AE224" s="954">
        <v>5.5400000000000063</v>
      </c>
      <c r="AF224" s="955">
        <v>5.980000000000004</v>
      </c>
      <c r="AG224" s="954">
        <v>6.4600000000000009</v>
      </c>
      <c r="AH224" s="954">
        <v>6.990000000000002</v>
      </c>
      <c r="AI224" s="954">
        <v>7.5799999999999983</v>
      </c>
      <c r="AJ224" s="954">
        <v>8.240000000000002</v>
      </c>
      <c r="AK224" s="954">
        <v>8.9799999999999969</v>
      </c>
      <c r="AL224" s="954">
        <v>9.8299999999999983</v>
      </c>
      <c r="AM224" s="954">
        <v>10.800000000000011</v>
      </c>
      <c r="AN224" s="954">
        <v>0</v>
      </c>
      <c r="AO224" s="954">
        <v>0</v>
      </c>
      <c r="AP224" s="956">
        <v>0</v>
      </c>
      <c r="AQ224" s="956">
        <v>0</v>
      </c>
      <c r="AR224" s="957">
        <v>0</v>
      </c>
    </row>
    <row r="225" spans="1:44" ht="30.6" hidden="1" customHeight="1" thickTop="1">
      <c r="A225" s="991">
        <v>9</v>
      </c>
      <c r="B225" s="954">
        <v>1.5599999999999987</v>
      </c>
      <c r="C225" s="954">
        <v>1.5999999999999996</v>
      </c>
      <c r="D225" s="954">
        <v>1.6199999999999992</v>
      </c>
      <c r="E225" s="954">
        <v>1.6500000000000004</v>
      </c>
      <c r="F225" s="954">
        <v>1.67</v>
      </c>
      <c r="G225" s="954">
        <v>1.7000000000000011</v>
      </c>
      <c r="H225" s="954">
        <v>1.7400000000000002</v>
      </c>
      <c r="I225" s="954">
        <v>1.7799999999999994</v>
      </c>
      <c r="J225" s="954">
        <v>1.83</v>
      </c>
      <c r="K225" s="954">
        <v>1.9000000000000004</v>
      </c>
      <c r="L225" s="954">
        <v>1.9799999999999986</v>
      </c>
      <c r="M225" s="954">
        <v>2.0600000000000005</v>
      </c>
      <c r="N225" s="954">
        <v>2.16</v>
      </c>
      <c r="O225" s="954">
        <v>2.2799999999999994</v>
      </c>
      <c r="P225" s="954">
        <v>2.4000000000000021</v>
      </c>
      <c r="Q225" s="954">
        <v>2.5300000000000011</v>
      </c>
      <c r="R225" s="954">
        <v>2.6700000000000017</v>
      </c>
      <c r="S225" s="954">
        <v>2.8299999999999983</v>
      </c>
      <c r="T225" s="954">
        <v>3.0000000000000036</v>
      </c>
      <c r="U225" s="954">
        <v>3.1899999999999977</v>
      </c>
      <c r="V225" s="954">
        <v>3.4000000000000021</v>
      </c>
      <c r="W225" s="954">
        <v>3.629999999999999</v>
      </c>
      <c r="X225" s="954">
        <v>3.879999999999999</v>
      </c>
      <c r="Y225" s="954">
        <v>4.16</v>
      </c>
      <c r="Z225" s="954">
        <v>4.4699999999999989</v>
      </c>
      <c r="AA225" s="954">
        <v>4.7999999999999972</v>
      </c>
      <c r="AB225" s="954">
        <v>5.1700000000000017</v>
      </c>
      <c r="AC225" s="954">
        <v>5.57</v>
      </c>
      <c r="AD225" s="954">
        <v>6.0100000000000051</v>
      </c>
      <c r="AE225" s="954">
        <v>6.480000000000004</v>
      </c>
      <c r="AF225" s="955">
        <v>7</v>
      </c>
      <c r="AG225" s="954">
        <v>7.5699999999999932</v>
      </c>
      <c r="AH225" s="954">
        <v>8.1999999999999957</v>
      </c>
      <c r="AI225" s="954">
        <v>8.9099999999999895</v>
      </c>
      <c r="AJ225" s="954">
        <v>9.7000000000000028</v>
      </c>
      <c r="AK225" s="954">
        <v>10.599999999999994</v>
      </c>
      <c r="AL225" s="954">
        <v>11.620000000000005</v>
      </c>
      <c r="AM225" s="954">
        <v>0</v>
      </c>
      <c r="AN225" s="954">
        <v>0</v>
      </c>
      <c r="AO225" s="954">
        <v>0</v>
      </c>
      <c r="AP225" s="956">
        <v>0</v>
      </c>
      <c r="AQ225" s="956">
        <v>0</v>
      </c>
      <c r="AR225" s="957">
        <v>0</v>
      </c>
    </row>
    <row r="226" spans="1:44" ht="30.6" hidden="1" customHeight="1" thickTop="1">
      <c r="A226" s="991">
        <v>10</v>
      </c>
      <c r="B226" s="954">
        <v>1.759999999999998</v>
      </c>
      <c r="C226" s="954">
        <v>1.7899999999999991</v>
      </c>
      <c r="D226" s="954">
        <v>1.83</v>
      </c>
      <c r="E226" s="954">
        <v>1.8599999999999994</v>
      </c>
      <c r="F226" s="954">
        <v>1.8900000000000006</v>
      </c>
      <c r="G226" s="954">
        <v>1.92</v>
      </c>
      <c r="H226" s="954">
        <v>1.9700000000000006</v>
      </c>
      <c r="I226" s="954">
        <v>2.0199999999999996</v>
      </c>
      <c r="J226" s="954">
        <v>2.08</v>
      </c>
      <c r="K226" s="954">
        <v>2.16</v>
      </c>
      <c r="L226" s="954">
        <v>2.2499999999999982</v>
      </c>
      <c r="M226" s="954">
        <v>2.360000000000003</v>
      </c>
      <c r="N226" s="954">
        <v>2.4700000000000024</v>
      </c>
      <c r="O226" s="954">
        <v>2.6000000000000014</v>
      </c>
      <c r="P226" s="954">
        <v>2.7399999999999984</v>
      </c>
      <c r="Q226" s="954">
        <v>2.8900000000000006</v>
      </c>
      <c r="R226" s="954">
        <v>3.0599999999999987</v>
      </c>
      <c r="S226" s="954">
        <v>3.2399999999999984</v>
      </c>
      <c r="T226" s="954">
        <v>3.4499999999999993</v>
      </c>
      <c r="U226" s="954">
        <v>3.6700000000000017</v>
      </c>
      <c r="V226" s="954">
        <v>3.9100000000000037</v>
      </c>
      <c r="W226" s="954">
        <v>4.1799999999999962</v>
      </c>
      <c r="X226" s="954">
        <v>4.4700000000000024</v>
      </c>
      <c r="Y226" s="954">
        <v>4.8000000000000007</v>
      </c>
      <c r="Z226" s="954">
        <v>5.1500000000000057</v>
      </c>
      <c r="AA226" s="954">
        <v>5.539999999999992</v>
      </c>
      <c r="AB226" s="954">
        <v>5.9699999999999989</v>
      </c>
      <c r="AC226" s="954">
        <v>6.43</v>
      </c>
      <c r="AD226" s="954">
        <v>6.9399999999999906</v>
      </c>
      <c r="AE226" s="954">
        <v>7.490000000000002</v>
      </c>
      <c r="AF226" s="955">
        <v>8.0999999999999943</v>
      </c>
      <c r="AG226" s="954">
        <v>8.7800000000000011</v>
      </c>
      <c r="AH226" s="954">
        <v>9.5200000000000031</v>
      </c>
      <c r="AI226" s="954">
        <v>10.36</v>
      </c>
      <c r="AJ226" s="954">
        <v>11.309999999999988</v>
      </c>
      <c r="AK226" s="954">
        <v>12.38000000000001</v>
      </c>
      <c r="AL226" s="954">
        <v>0</v>
      </c>
      <c r="AM226" s="954">
        <v>0</v>
      </c>
      <c r="AN226" s="954">
        <v>0</v>
      </c>
      <c r="AO226" s="954">
        <v>0</v>
      </c>
      <c r="AP226" s="956">
        <v>0</v>
      </c>
      <c r="AQ226" s="956">
        <v>0</v>
      </c>
      <c r="AR226" s="957">
        <v>0</v>
      </c>
    </row>
    <row r="227" spans="1:44" ht="30.6" hidden="1" customHeight="1" thickTop="1">
      <c r="A227" s="991">
        <v>11</v>
      </c>
      <c r="B227" s="954">
        <v>1.9600000000000009</v>
      </c>
      <c r="C227" s="954">
        <v>2</v>
      </c>
      <c r="D227" s="954">
        <v>2.0300000000000011</v>
      </c>
      <c r="E227" s="954">
        <v>2.0700000000000021</v>
      </c>
      <c r="F227" s="954">
        <v>2.1100000000000012</v>
      </c>
      <c r="G227" s="954">
        <v>2.1500000000000004</v>
      </c>
      <c r="H227" s="954">
        <v>2.2100000000000009</v>
      </c>
      <c r="I227" s="954">
        <v>2.2700000000000014</v>
      </c>
      <c r="J227" s="954">
        <v>2.3499999999999996</v>
      </c>
      <c r="K227" s="954">
        <v>2.4400000000000013</v>
      </c>
      <c r="L227" s="954">
        <v>2.5399999999999956</v>
      </c>
      <c r="M227" s="954">
        <v>2.66</v>
      </c>
      <c r="N227" s="954">
        <v>2.7900000000000027</v>
      </c>
      <c r="O227" s="954">
        <v>2.9399999999999977</v>
      </c>
      <c r="P227" s="954">
        <v>3.1000000000000014</v>
      </c>
      <c r="Q227" s="954">
        <v>3.2799999999999976</v>
      </c>
      <c r="R227" s="954">
        <v>3.470000000000006</v>
      </c>
      <c r="S227" s="954">
        <v>3.6800000000000033</v>
      </c>
      <c r="T227" s="954">
        <v>3.9199999999999982</v>
      </c>
      <c r="U227" s="954">
        <v>4.1699999999999982</v>
      </c>
      <c r="V227" s="954">
        <v>4.4500000000000028</v>
      </c>
      <c r="W227" s="954">
        <v>4.7600000000000016</v>
      </c>
      <c r="X227" s="954">
        <v>5.1000000000000014</v>
      </c>
      <c r="Y227" s="954">
        <v>5.4799999999999969</v>
      </c>
      <c r="Z227" s="954">
        <v>5.8900000000000006</v>
      </c>
      <c r="AA227" s="954">
        <v>6.3300000000000054</v>
      </c>
      <c r="AB227" s="954">
        <v>6.8299999999999983</v>
      </c>
      <c r="AC227" s="954">
        <v>7.3599999999999994</v>
      </c>
      <c r="AD227" s="954">
        <v>7.9500000000000099</v>
      </c>
      <c r="AE227" s="954">
        <v>8.5899999999999963</v>
      </c>
      <c r="AF227" s="955">
        <v>9.3000000000000043</v>
      </c>
      <c r="AG227" s="954">
        <v>10.079999999999998</v>
      </c>
      <c r="AH227" s="954">
        <v>10.960000000000008</v>
      </c>
      <c r="AI227" s="954">
        <v>11.950000000000017</v>
      </c>
      <c r="AJ227" s="954">
        <v>13.070000000000007</v>
      </c>
      <c r="AK227" s="954">
        <v>0</v>
      </c>
      <c r="AL227" s="954">
        <v>0</v>
      </c>
      <c r="AM227" s="954">
        <v>0</v>
      </c>
      <c r="AN227" s="954">
        <v>0</v>
      </c>
      <c r="AO227" s="954">
        <v>0</v>
      </c>
      <c r="AP227" s="956">
        <v>0</v>
      </c>
      <c r="AQ227" s="956">
        <v>0</v>
      </c>
      <c r="AR227" s="957">
        <v>0</v>
      </c>
    </row>
    <row r="228" spans="1:44" ht="30.6" hidden="1" customHeight="1" thickTop="1">
      <c r="A228" s="991">
        <v>12</v>
      </c>
      <c r="B228" s="954">
        <v>2.16</v>
      </c>
      <c r="C228" s="954">
        <v>2.2099999999999991</v>
      </c>
      <c r="D228" s="954">
        <v>2.25</v>
      </c>
      <c r="E228" s="954">
        <v>2.2900000000000027</v>
      </c>
      <c r="F228" s="954">
        <v>2.34</v>
      </c>
      <c r="G228" s="954">
        <v>2.3900000000000006</v>
      </c>
      <c r="H228" s="954">
        <v>2.4499999999999993</v>
      </c>
      <c r="I228" s="954">
        <v>2.5300000000000011</v>
      </c>
      <c r="J228" s="954">
        <v>2.620000000000001</v>
      </c>
      <c r="K228" s="954">
        <v>2.7199999999999989</v>
      </c>
      <c r="L228" s="954">
        <v>2.84</v>
      </c>
      <c r="M228" s="954">
        <v>2.980000000000004</v>
      </c>
      <c r="N228" s="954">
        <v>3.129999999999999</v>
      </c>
      <c r="O228" s="954">
        <v>3.3000000000000007</v>
      </c>
      <c r="P228" s="954">
        <v>3.4899999999999984</v>
      </c>
      <c r="Q228" s="954">
        <v>3.6899999999999977</v>
      </c>
      <c r="R228" s="954">
        <v>3.91</v>
      </c>
      <c r="S228" s="954">
        <v>4.1500000000000021</v>
      </c>
      <c r="T228" s="954">
        <v>4.4200000000000053</v>
      </c>
      <c r="U228" s="954">
        <v>4.7100000000000009</v>
      </c>
      <c r="V228" s="954">
        <v>5.0300000000000011</v>
      </c>
      <c r="W228" s="954">
        <v>5.3900000000000006</v>
      </c>
      <c r="X228" s="954">
        <v>5.769999999999996</v>
      </c>
      <c r="Y228" s="954">
        <v>6.1999999999999957</v>
      </c>
      <c r="Z228" s="954">
        <v>6.6700000000000017</v>
      </c>
      <c r="AA228" s="954">
        <v>7.18</v>
      </c>
      <c r="AB228" s="954">
        <v>7.740000000000002</v>
      </c>
      <c r="AC228" s="954">
        <v>8.3600000000000065</v>
      </c>
      <c r="AD228" s="954">
        <v>9.0300000000000011</v>
      </c>
      <c r="AE228" s="954">
        <v>9.7700000000000102</v>
      </c>
      <c r="AF228" s="955">
        <v>10.599999999999994</v>
      </c>
      <c r="AG228" s="954">
        <v>11.510000000000005</v>
      </c>
      <c r="AH228" s="954">
        <v>12.540000000000006</v>
      </c>
      <c r="AI228" s="954">
        <v>13.689999999999998</v>
      </c>
      <c r="AJ228" s="954">
        <v>0</v>
      </c>
      <c r="AK228" s="954">
        <v>0</v>
      </c>
      <c r="AL228" s="954">
        <v>0</v>
      </c>
      <c r="AM228" s="954">
        <v>0</v>
      </c>
      <c r="AN228" s="954">
        <v>0</v>
      </c>
      <c r="AO228" s="954">
        <v>0</v>
      </c>
      <c r="AP228" s="956">
        <v>0</v>
      </c>
      <c r="AQ228" s="956">
        <v>0</v>
      </c>
      <c r="AR228" s="957">
        <v>0</v>
      </c>
    </row>
    <row r="229" spans="1:44" ht="30.6" hidden="1" customHeight="1" thickTop="1">
      <c r="A229" s="991">
        <v>13</v>
      </c>
      <c r="B229" s="954">
        <v>2.3699999999999974</v>
      </c>
      <c r="C229" s="954">
        <v>2.4199999999999982</v>
      </c>
      <c r="D229" s="954">
        <v>2.4699999999999989</v>
      </c>
      <c r="E229" s="954">
        <v>2.5199999999999996</v>
      </c>
      <c r="F229" s="954">
        <v>2.5799999999999983</v>
      </c>
      <c r="G229" s="954">
        <v>2.6400000000000006</v>
      </c>
      <c r="H229" s="954">
        <v>2.7100000000000009</v>
      </c>
      <c r="I229" s="954">
        <v>2.8000000000000007</v>
      </c>
      <c r="J229" s="954">
        <v>2.91</v>
      </c>
      <c r="K229" s="954">
        <v>3.0299999999999976</v>
      </c>
      <c r="L229" s="954">
        <v>3.16</v>
      </c>
      <c r="M229" s="954">
        <v>3.3199999999999967</v>
      </c>
      <c r="N229" s="954">
        <v>3.490000000000002</v>
      </c>
      <c r="O229" s="954">
        <v>3.6800000000000033</v>
      </c>
      <c r="P229" s="954">
        <v>3.8900000000000006</v>
      </c>
      <c r="Q229" s="954">
        <v>4.1199999999999939</v>
      </c>
      <c r="R229" s="954">
        <v>4.3699999999999974</v>
      </c>
      <c r="S229" s="954">
        <v>4.6499999999999986</v>
      </c>
      <c r="T229" s="954">
        <v>4.9499999999999957</v>
      </c>
      <c r="U229" s="954">
        <v>5.2899999999999991</v>
      </c>
      <c r="V229" s="954">
        <v>5.6499999999999915</v>
      </c>
      <c r="W229" s="954">
        <v>6.0500000000000043</v>
      </c>
      <c r="X229" s="954">
        <v>6.490000000000002</v>
      </c>
      <c r="Y229" s="954">
        <v>6.980000000000004</v>
      </c>
      <c r="Z229" s="954">
        <v>7.5100000000000051</v>
      </c>
      <c r="AA229" s="954">
        <v>8.0899999999999963</v>
      </c>
      <c r="AB229" s="954">
        <v>8.730000000000004</v>
      </c>
      <c r="AC229" s="954">
        <v>9.4299999999999926</v>
      </c>
      <c r="AD229" s="954">
        <v>10.209999999999994</v>
      </c>
      <c r="AE229" s="954">
        <v>11.059999999999988</v>
      </c>
      <c r="AF229" s="955">
        <v>12.009999999999991</v>
      </c>
      <c r="AG229" s="954">
        <v>13.069999999999993</v>
      </c>
      <c r="AH229" s="954">
        <v>14.260000000000005</v>
      </c>
      <c r="AI229" s="954">
        <v>0</v>
      </c>
      <c r="AJ229" s="954">
        <v>0</v>
      </c>
      <c r="AK229" s="954">
        <v>0</v>
      </c>
      <c r="AL229" s="954">
        <v>0</v>
      </c>
      <c r="AM229" s="954">
        <v>0</v>
      </c>
      <c r="AN229" s="954">
        <v>0</v>
      </c>
      <c r="AO229" s="954">
        <v>0</v>
      </c>
      <c r="AP229" s="956">
        <v>0</v>
      </c>
      <c r="AQ229" s="956">
        <v>0</v>
      </c>
      <c r="AR229" s="957">
        <v>0</v>
      </c>
    </row>
    <row r="230" spans="1:44" ht="30.6" hidden="1" customHeight="1" thickTop="1">
      <c r="A230" s="991">
        <v>14</v>
      </c>
      <c r="B230" s="954">
        <v>2.59</v>
      </c>
      <c r="C230" s="954">
        <v>2.6499999999999986</v>
      </c>
      <c r="D230" s="954">
        <v>2.6999999999999993</v>
      </c>
      <c r="E230" s="954">
        <v>2.7600000000000016</v>
      </c>
      <c r="F230" s="954">
        <v>2.8300000000000054</v>
      </c>
      <c r="G230" s="954">
        <v>2.8999999999999986</v>
      </c>
      <c r="H230" s="954">
        <v>2.990000000000002</v>
      </c>
      <c r="I230" s="954">
        <v>3.09</v>
      </c>
      <c r="J230" s="954">
        <v>3.2100000000000044</v>
      </c>
      <c r="K230" s="954">
        <v>3.3399999999999963</v>
      </c>
      <c r="L230" s="954">
        <v>3.4999999999999964</v>
      </c>
      <c r="M230" s="954">
        <v>3.6799999999999997</v>
      </c>
      <c r="N230" s="954">
        <v>3.870000000000001</v>
      </c>
      <c r="O230" s="954">
        <v>4.09</v>
      </c>
      <c r="P230" s="954">
        <v>4.32</v>
      </c>
      <c r="Q230" s="954">
        <v>4.5800000000000018</v>
      </c>
      <c r="R230" s="954">
        <v>4.8699999999999974</v>
      </c>
      <c r="S230" s="954">
        <v>5.18</v>
      </c>
      <c r="T230" s="954">
        <v>5.5200000000000031</v>
      </c>
      <c r="U230" s="954">
        <v>5.8999999999999986</v>
      </c>
      <c r="V230" s="954">
        <v>6.3099999999999952</v>
      </c>
      <c r="W230" s="954">
        <v>6.7700000000000031</v>
      </c>
      <c r="X230" s="954">
        <v>7.2600000000000051</v>
      </c>
      <c r="Y230" s="954">
        <v>7.8100000000000094</v>
      </c>
      <c r="Z230" s="954">
        <v>8.4099999999999966</v>
      </c>
      <c r="AA230" s="954">
        <v>9.0700000000000145</v>
      </c>
      <c r="AB230" s="954">
        <v>9.7999999999999972</v>
      </c>
      <c r="AC230" s="954">
        <v>10.600000000000009</v>
      </c>
      <c r="AD230" s="954">
        <v>11.480000000000004</v>
      </c>
      <c r="AE230" s="954">
        <v>12.459999999999994</v>
      </c>
      <c r="AF230" s="955">
        <v>13.550000000000011</v>
      </c>
      <c r="AG230" s="954">
        <v>14.769999999999996</v>
      </c>
      <c r="AH230" s="954">
        <v>0</v>
      </c>
      <c r="AI230" s="954">
        <v>0</v>
      </c>
      <c r="AJ230" s="954">
        <v>0</v>
      </c>
      <c r="AK230" s="954">
        <v>0</v>
      </c>
      <c r="AL230" s="954">
        <v>0</v>
      </c>
      <c r="AM230" s="954">
        <v>0</v>
      </c>
      <c r="AN230" s="954">
        <v>0</v>
      </c>
      <c r="AO230" s="954">
        <v>0</v>
      </c>
      <c r="AP230" s="956">
        <v>0</v>
      </c>
      <c r="AQ230" s="956">
        <v>0</v>
      </c>
      <c r="AR230" s="957">
        <v>0</v>
      </c>
    </row>
    <row r="231" spans="1:44" ht="30.6" hidden="1" customHeight="1" thickTop="1">
      <c r="A231" s="991">
        <v>15</v>
      </c>
      <c r="B231" s="954">
        <v>2.8100000000000023</v>
      </c>
      <c r="C231" s="954">
        <v>2.879999999999999</v>
      </c>
      <c r="D231" s="954">
        <v>2.9399999999999977</v>
      </c>
      <c r="E231" s="954">
        <v>3.009999999999998</v>
      </c>
      <c r="F231" s="954">
        <v>3.090000000000007</v>
      </c>
      <c r="G231" s="954">
        <v>3.1700000000000017</v>
      </c>
      <c r="H231" s="954">
        <v>3.2699999999999996</v>
      </c>
      <c r="I231" s="954">
        <v>3.389999999999997</v>
      </c>
      <c r="J231" s="954">
        <v>3.5199999999999996</v>
      </c>
      <c r="K231" s="954">
        <v>3.6800000000000033</v>
      </c>
      <c r="L231" s="954">
        <v>3.8499999999999979</v>
      </c>
      <c r="M231" s="954">
        <v>4.0500000000000007</v>
      </c>
      <c r="N231" s="954">
        <v>4.2700000000000067</v>
      </c>
      <c r="O231" s="954">
        <v>4.509999999999998</v>
      </c>
      <c r="P231" s="954">
        <v>4.7799999999999976</v>
      </c>
      <c r="Q231" s="954">
        <v>5.07</v>
      </c>
      <c r="R231" s="954">
        <v>5.3899999999999935</v>
      </c>
      <c r="S231" s="954">
        <v>5.740000000000002</v>
      </c>
      <c r="T231" s="954">
        <v>6.1299999999999955</v>
      </c>
      <c r="U231" s="954">
        <v>6.5499999999999972</v>
      </c>
      <c r="V231" s="954">
        <v>7.019999999999996</v>
      </c>
      <c r="W231" s="954">
        <v>7.5300000000000082</v>
      </c>
      <c r="X231" s="954">
        <v>8.0900000000000034</v>
      </c>
      <c r="Y231" s="954">
        <v>8.7000000000000028</v>
      </c>
      <c r="Z231" s="954">
        <v>9.3799999999999883</v>
      </c>
      <c r="AA231" s="954">
        <v>10.129999999999995</v>
      </c>
      <c r="AB231" s="954">
        <v>10.950000000000003</v>
      </c>
      <c r="AC231" s="954">
        <v>11.850000000000009</v>
      </c>
      <c r="AD231" s="954">
        <v>12.86</v>
      </c>
      <c r="AE231" s="954">
        <v>13.980000000000004</v>
      </c>
      <c r="AF231" s="955">
        <v>15.230000000000004</v>
      </c>
      <c r="AG231" s="954">
        <v>0</v>
      </c>
      <c r="AH231" s="954">
        <v>0</v>
      </c>
      <c r="AI231" s="954">
        <v>0</v>
      </c>
      <c r="AJ231" s="954">
        <v>0</v>
      </c>
      <c r="AK231" s="954">
        <v>0</v>
      </c>
      <c r="AL231" s="954">
        <v>0</v>
      </c>
      <c r="AM231" s="954">
        <v>0</v>
      </c>
      <c r="AN231" s="954">
        <v>0</v>
      </c>
      <c r="AO231" s="954">
        <v>0</v>
      </c>
      <c r="AP231" s="956">
        <v>0</v>
      </c>
      <c r="AQ231" s="956">
        <v>0</v>
      </c>
      <c r="AR231" s="957">
        <v>0</v>
      </c>
    </row>
    <row r="232" spans="1:44" ht="30.6" hidden="1" customHeight="1" thickTop="1">
      <c r="A232" s="991">
        <v>16</v>
      </c>
      <c r="B232" s="954">
        <v>3.0399999999999991</v>
      </c>
      <c r="C232" s="954">
        <v>3.1099999999999959</v>
      </c>
      <c r="D232" s="954">
        <v>3.1900000000000013</v>
      </c>
      <c r="E232" s="954">
        <v>3.2700000000000031</v>
      </c>
      <c r="F232" s="954">
        <v>3.360000000000003</v>
      </c>
      <c r="G232" s="954">
        <v>3.4600000000000009</v>
      </c>
      <c r="H232" s="954">
        <v>3.5700000000000003</v>
      </c>
      <c r="I232" s="954">
        <v>3.6999999999999993</v>
      </c>
      <c r="J232" s="954">
        <v>3.8499999999999979</v>
      </c>
      <c r="K232" s="954">
        <v>4.0300000000000011</v>
      </c>
      <c r="L232" s="954">
        <v>4.2300000000000004</v>
      </c>
      <c r="M232" s="954">
        <v>4.4499999999999993</v>
      </c>
      <c r="N232" s="954">
        <v>4.6999999999999993</v>
      </c>
      <c r="O232" s="954">
        <v>4.970000000000006</v>
      </c>
      <c r="P232" s="954">
        <v>5.2700000000000031</v>
      </c>
      <c r="Q232" s="954">
        <v>5.5900000000000034</v>
      </c>
      <c r="R232" s="954">
        <v>5.9500000000000028</v>
      </c>
      <c r="S232" s="954">
        <v>6.3500000000000085</v>
      </c>
      <c r="T232" s="954">
        <v>6.7800000000000011</v>
      </c>
      <c r="U232" s="954">
        <v>7.25</v>
      </c>
      <c r="V232" s="954">
        <v>7.7700000000000031</v>
      </c>
      <c r="W232" s="954">
        <v>8.3400000000000034</v>
      </c>
      <c r="X232" s="954">
        <v>8.9700000000000131</v>
      </c>
      <c r="Y232" s="954">
        <v>9.6599999999999966</v>
      </c>
      <c r="Z232" s="954">
        <v>10.420000000000016</v>
      </c>
      <c r="AA232" s="954">
        <v>11.260000000000005</v>
      </c>
      <c r="AB232" s="954">
        <v>12.190000000000012</v>
      </c>
      <c r="AC232" s="954">
        <v>13.219999999999999</v>
      </c>
      <c r="AD232" s="954">
        <v>14.36</v>
      </c>
      <c r="AE232" s="954">
        <v>15.64</v>
      </c>
      <c r="AF232" s="955">
        <v>0</v>
      </c>
      <c r="AG232" s="954">
        <v>0</v>
      </c>
      <c r="AH232" s="954">
        <v>0</v>
      </c>
      <c r="AI232" s="954">
        <v>0</v>
      </c>
      <c r="AJ232" s="954">
        <v>0</v>
      </c>
      <c r="AK232" s="954">
        <v>0</v>
      </c>
      <c r="AL232" s="954">
        <v>0</v>
      </c>
      <c r="AM232" s="954">
        <v>0</v>
      </c>
      <c r="AN232" s="954">
        <v>0</v>
      </c>
      <c r="AO232" s="954">
        <v>0</v>
      </c>
      <c r="AP232" s="956">
        <v>0</v>
      </c>
      <c r="AQ232" s="956">
        <v>0</v>
      </c>
      <c r="AR232" s="957">
        <v>0</v>
      </c>
    </row>
    <row r="233" spans="1:44" ht="30.6" hidden="1" customHeight="1" thickTop="1">
      <c r="A233" s="991">
        <v>17</v>
      </c>
      <c r="B233" s="954">
        <v>3.2799999999999976</v>
      </c>
      <c r="C233" s="954">
        <v>3.3599999999999959</v>
      </c>
      <c r="D233" s="954">
        <v>3.4500000000000028</v>
      </c>
      <c r="E233" s="954">
        <v>3.5399999999999991</v>
      </c>
      <c r="F233" s="954">
        <v>3.6400000000000006</v>
      </c>
      <c r="G233" s="954">
        <v>3.7499999999999964</v>
      </c>
      <c r="H233" s="954">
        <v>3.8800000000000061</v>
      </c>
      <c r="I233" s="954">
        <v>4.0300000000000047</v>
      </c>
      <c r="J233" s="954">
        <v>4.1999999999999957</v>
      </c>
      <c r="K233" s="954">
        <v>4.3999999999999986</v>
      </c>
      <c r="L233" s="954">
        <v>4.620000000000001</v>
      </c>
      <c r="M233" s="954">
        <v>4.8699999999999974</v>
      </c>
      <c r="N233" s="954">
        <v>5.1400000000000006</v>
      </c>
      <c r="O233" s="954">
        <v>5.4500000000000028</v>
      </c>
      <c r="P233" s="954">
        <v>5.7800000000000082</v>
      </c>
      <c r="Q233" s="954">
        <v>6.1500000000000057</v>
      </c>
      <c r="R233" s="954">
        <v>6.5500000000000043</v>
      </c>
      <c r="S233" s="954">
        <v>6.9899999999999878</v>
      </c>
      <c r="T233" s="954">
        <v>7.4699999999999989</v>
      </c>
      <c r="U233" s="954">
        <v>8.0000000000000071</v>
      </c>
      <c r="V233" s="954">
        <v>8.5799999999999912</v>
      </c>
      <c r="W233" s="954">
        <v>9.220000000000006</v>
      </c>
      <c r="X233" s="954">
        <v>9.9200000000000017</v>
      </c>
      <c r="Y233" s="954">
        <v>10.689999999999998</v>
      </c>
      <c r="Z233" s="954">
        <v>11.550000000000011</v>
      </c>
      <c r="AA233" s="954">
        <v>12.489999999999995</v>
      </c>
      <c r="AB233" s="954">
        <v>13.540000000000006</v>
      </c>
      <c r="AC233" s="954">
        <v>14.700000000000003</v>
      </c>
      <c r="AD233" s="954">
        <v>16</v>
      </c>
      <c r="AE233" s="954">
        <v>0</v>
      </c>
      <c r="AF233" s="955">
        <v>0</v>
      </c>
      <c r="AG233" s="954">
        <v>0</v>
      </c>
      <c r="AH233" s="954">
        <v>0</v>
      </c>
      <c r="AI233" s="954">
        <v>0</v>
      </c>
      <c r="AJ233" s="954">
        <v>0</v>
      </c>
      <c r="AK233" s="954">
        <v>0</v>
      </c>
      <c r="AL233" s="954">
        <v>0</v>
      </c>
      <c r="AM233" s="954">
        <v>0</v>
      </c>
      <c r="AN233" s="954">
        <v>0</v>
      </c>
      <c r="AO233" s="954">
        <v>0</v>
      </c>
      <c r="AP233" s="956">
        <v>0</v>
      </c>
      <c r="AQ233" s="956">
        <v>0</v>
      </c>
      <c r="AR233" s="957">
        <v>0</v>
      </c>
    </row>
    <row r="234" spans="1:44" ht="30.6" hidden="1" customHeight="1" thickTop="1">
      <c r="A234" s="991">
        <v>18</v>
      </c>
      <c r="B234" s="954">
        <v>3.5300000000000011</v>
      </c>
      <c r="C234" s="954">
        <v>3.620000000000001</v>
      </c>
      <c r="D234" s="954">
        <v>3.7099999999999973</v>
      </c>
      <c r="E234" s="954">
        <v>3.8200000000000038</v>
      </c>
      <c r="F234" s="954">
        <v>3.9299999999999997</v>
      </c>
      <c r="G234" s="954">
        <v>4.0599999999999987</v>
      </c>
      <c r="H234" s="954">
        <v>4.2099999999999973</v>
      </c>
      <c r="I234" s="954">
        <v>4.379999999999999</v>
      </c>
      <c r="J234" s="954">
        <v>4.5699999999999967</v>
      </c>
      <c r="K234" s="954">
        <v>4.7900000000000027</v>
      </c>
      <c r="L234" s="954">
        <v>5.0399999999999991</v>
      </c>
      <c r="M234" s="954">
        <v>5.3100000000000023</v>
      </c>
      <c r="N234" s="954">
        <v>5.6200000000000045</v>
      </c>
      <c r="O234" s="954">
        <v>5.9600000000000009</v>
      </c>
      <c r="P234" s="954">
        <v>6.3299999999999983</v>
      </c>
      <c r="Q234" s="954">
        <v>6.7400000000000091</v>
      </c>
      <c r="R234" s="954">
        <v>7.18</v>
      </c>
      <c r="S234" s="954">
        <v>7.6700000000000017</v>
      </c>
      <c r="T234" s="954">
        <v>8.2100000000000009</v>
      </c>
      <c r="U234" s="954">
        <v>8.7899999999999991</v>
      </c>
      <c r="V234" s="954">
        <v>9.4400000000000048</v>
      </c>
      <c r="W234" s="954">
        <v>10.150000000000006</v>
      </c>
      <c r="X234" s="954">
        <v>10.930000000000007</v>
      </c>
      <c r="Y234" s="954">
        <v>11.800000000000011</v>
      </c>
      <c r="Z234" s="954">
        <v>12.759999999999991</v>
      </c>
      <c r="AA234" s="954">
        <v>13.820000000000007</v>
      </c>
      <c r="AB234" s="954">
        <v>15</v>
      </c>
      <c r="AC234" s="954">
        <v>16.319999999999979</v>
      </c>
      <c r="AD234" s="954">
        <v>0</v>
      </c>
      <c r="AE234" s="954">
        <v>0</v>
      </c>
      <c r="AF234" s="955">
        <v>0</v>
      </c>
      <c r="AG234" s="954">
        <v>0</v>
      </c>
      <c r="AH234" s="954">
        <v>0</v>
      </c>
      <c r="AI234" s="954">
        <v>0</v>
      </c>
      <c r="AJ234" s="954">
        <v>0</v>
      </c>
      <c r="AK234" s="954">
        <v>0</v>
      </c>
      <c r="AL234" s="954">
        <v>0</v>
      </c>
      <c r="AM234" s="954">
        <v>0</v>
      </c>
      <c r="AN234" s="954">
        <v>0</v>
      </c>
      <c r="AO234" s="954">
        <v>0</v>
      </c>
      <c r="AP234" s="956">
        <v>0</v>
      </c>
      <c r="AQ234" s="956">
        <v>0</v>
      </c>
      <c r="AR234" s="957">
        <v>0</v>
      </c>
    </row>
    <row r="235" spans="1:44" ht="30.6" hidden="1" customHeight="1" thickTop="1">
      <c r="A235" s="991">
        <v>19</v>
      </c>
      <c r="B235" s="954">
        <v>3.7799999999999976</v>
      </c>
      <c r="C235" s="954">
        <v>3.8800000000000026</v>
      </c>
      <c r="D235" s="954">
        <v>3.9899999999999984</v>
      </c>
      <c r="E235" s="954">
        <v>4.1099999999999994</v>
      </c>
      <c r="F235" s="954">
        <v>4.2399999999999984</v>
      </c>
      <c r="G235" s="954">
        <v>4.389999999999997</v>
      </c>
      <c r="H235" s="954">
        <v>4.5499999999999972</v>
      </c>
      <c r="I235" s="954">
        <v>4.7399999999999984</v>
      </c>
      <c r="J235" s="954">
        <v>4.960000000000008</v>
      </c>
      <c r="K235" s="954">
        <v>5.1999999999999957</v>
      </c>
      <c r="L235" s="954">
        <v>5.4799999999999969</v>
      </c>
      <c r="M235" s="954">
        <v>5.7800000000000011</v>
      </c>
      <c r="N235" s="954">
        <v>6.1300000000000026</v>
      </c>
      <c r="O235" s="954">
        <v>6.5</v>
      </c>
      <c r="P235" s="954">
        <v>6.9099999999999966</v>
      </c>
      <c r="Q235" s="954">
        <v>7.3599999999999994</v>
      </c>
      <c r="R235" s="954">
        <v>7.8599999999999994</v>
      </c>
      <c r="S235" s="954">
        <v>8.3999999999999986</v>
      </c>
      <c r="T235" s="954">
        <v>8.990000000000002</v>
      </c>
      <c r="U235" s="954">
        <v>9.6500000000000057</v>
      </c>
      <c r="V235" s="954">
        <v>10.36</v>
      </c>
      <c r="W235" s="954">
        <v>11.159999999999997</v>
      </c>
      <c r="X235" s="954">
        <v>12.029999999999987</v>
      </c>
      <c r="Y235" s="954">
        <v>12.989999999999995</v>
      </c>
      <c r="Z235" s="954">
        <v>14.070000000000007</v>
      </c>
      <c r="AA235" s="954">
        <v>15.260000000000005</v>
      </c>
      <c r="AB235" s="954">
        <v>16.590000000000003</v>
      </c>
      <c r="AC235" s="954">
        <v>0</v>
      </c>
      <c r="AD235" s="954">
        <v>0</v>
      </c>
      <c r="AE235" s="954">
        <v>0</v>
      </c>
      <c r="AF235" s="955">
        <v>0</v>
      </c>
      <c r="AG235" s="954">
        <v>0</v>
      </c>
      <c r="AH235" s="954">
        <v>0</v>
      </c>
      <c r="AI235" s="954">
        <v>0</v>
      </c>
      <c r="AJ235" s="954">
        <v>0</v>
      </c>
      <c r="AK235" s="954">
        <v>0</v>
      </c>
      <c r="AL235" s="954">
        <v>0</v>
      </c>
      <c r="AM235" s="954">
        <v>0</v>
      </c>
      <c r="AN235" s="954">
        <v>0</v>
      </c>
      <c r="AO235" s="954">
        <v>0</v>
      </c>
      <c r="AP235" s="956">
        <v>0</v>
      </c>
      <c r="AQ235" s="956">
        <v>0</v>
      </c>
      <c r="AR235" s="957">
        <v>0</v>
      </c>
    </row>
    <row r="236" spans="1:44" ht="30.6" hidden="1" customHeight="1" thickTop="1">
      <c r="A236" s="991">
        <v>20</v>
      </c>
      <c r="B236" s="954">
        <v>4.0500000000000043</v>
      </c>
      <c r="C236" s="954">
        <v>4.16</v>
      </c>
      <c r="D236" s="954">
        <v>4.2900000000000027</v>
      </c>
      <c r="E236" s="954">
        <v>4.4199999999999982</v>
      </c>
      <c r="F236" s="954">
        <v>4.5599999999999952</v>
      </c>
      <c r="G236" s="954">
        <v>4.7300000000000004</v>
      </c>
      <c r="H236" s="954">
        <v>4.9099999999999966</v>
      </c>
      <c r="I236" s="954">
        <v>5.1199999999999974</v>
      </c>
      <c r="J236" s="954">
        <v>5.3699999999999974</v>
      </c>
      <c r="K236" s="954">
        <v>5.6400000000000006</v>
      </c>
      <c r="L236" s="954">
        <v>5.9400000000000048</v>
      </c>
      <c r="M236" s="954">
        <v>6.2800000000000082</v>
      </c>
      <c r="N236" s="954">
        <v>6.6599999999999966</v>
      </c>
      <c r="O236" s="954">
        <v>7.0800000000000054</v>
      </c>
      <c r="P236" s="954">
        <v>7.529999999999994</v>
      </c>
      <c r="Q236" s="954">
        <v>8.0300000000000011</v>
      </c>
      <c r="R236" s="954">
        <v>8.5799999999999983</v>
      </c>
      <c r="S236" s="954">
        <v>9.1799999999999926</v>
      </c>
      <c r="T236" s="954">
        <v>9.8299999999999983</v>
      </c>
      <c r="U236" s="954">
        <v>10.560000000000002</v>
      </c>
      <c r="V236" s="954">
        <v>11.349999999999994</v>
      </c>
      <c r="W236" s="954">
        <v>12.230000000000004</v>
      </c>
      <c r="X236" s="954">
        <v>13.209999999999994</v>
      </c>
      <c r="Y236" s="954">
        <v>14.290000000000006</v>
      </c>
      <c r="Z236" s="954">
        <v>15.490000000000009</v>
      </c>
      <c r="AA236" s="954">
        <v>16.830000000000013</v>
      </c>
      <c r="AB236" s="954">
        <v>0</v>
      </c>
      <c r="AC236" s="954">
        <v>0</v>
      </c>
      <c r="AD236" s="954">
        <v>0</v>
      </c>
      <c r="AE236" s="954">
        <v>0</v>
      </c>
      <c r="AF236" s="955">
        <v>0</v>
      </c>
      <c r="AG236" s="954">
        <v>0</v>
      </c>
      <c r="AH236" s="954">
        <v>0</v>
      </c>
      <c r="AI236" s="954">
        <v>0</v>
      </c>
      <c r="AJ236" s="954">
        <v>0</v>
      </c>
      <c r="AK236" s="954">
        <v>0</v>
      </c>
      <c r="AL236" s="954">
        <v>0</v>
      </c>
      <c r="AM236" s="954">
        <v>0</v>
      </c>
      <c r="AN236" s="954">
        <v>0</v>
      </c>
      <c r="AO236" s="954">
        <v>0</v>
      </c>
      <c r="AP236" s="956">
        <v>0</v>
      </c>
      <c r="AQ236" s="956">
        <v>0</v>
      </c>
      <c r="AR236" s="957">
        <v>0</v>
      </c>
    </row>
    <row r="237" spans="1:44" ht="30.6" hidden="1" customHeight="1" thickTop="1">
      <c r="A237" s="991">
        <v>21</v>
      </c>
      <c r="B237" s="954">
        <v>4.32</v>
      </c>
      <c r="C237" s="954">
        <v>4.4499999999999957</v>
      </c>
      <c r="D237" s="954">
        <v>4.59</v>
      </c>
      <c r="E237" s="954">
        <v>4.740000000000002</v>
      </c>
      <c r="F237" s="954">
        <v>4.9000000000000057</v>
      </c>
      <c r="G237" s="954">
        <v>5.0799999999999983</v>
      </c>
      <c r="H237" s="954">
        <v>5.2899999999999991</v>
      </c>
      <c r="I237" s="954">
        <v>5.529999999999994</v>
      </c>
      <c r="J237" s="954">
        <v>5.7999999999999972</v>
      </c>
      <c r="K237" s="954">
        <v>6.1000000000000014</v>
      </c>
      <c r="L237" s="954">
        <v>6.4399999999999977</v>
      </c>
      <c r="M237" s="954">
        <v>6.8100000000000023</v>
      </c>
      <c r="N237" s="954">
        <v>7.230000000000004</v>
      </c>
      <c r="O237" s="954">
        <v>7.6900000000000048</v>
      </c>
      <c r="P237" s="954">
        <v>8.1899999999999906</v>
      </c>
      <c r="Q237" s="954">
        <v>8.740000000000002</v>
      </c>
      <c r="R237" s="954">
        <v>9.3400000000000105</v>
      </c>
      <c r="S237" s="954">
        <v>10.010000000000005</v>
      </c>
      <c r="T237" s="954">
        <v>10.730000000000004</v>
      </c>
      <c r="U237" s="954">
        <v>11.530000000000001</v>
      </c>
      <c r="V237" s="954">
        <v>12.419999999999987</v>
      </c>
      <c r="W237" s="954">
        <v>13.400000000000006</v>
      </c>
      <c r="X237" s="954">
        <v>14.480000000000004</v>
      </c>
      <c r="Y237" s="954">
        <v>15.689999999999998</v>
      </c>
      <c r="Z237" s="954">
        <v>17.040000000000006</v>
      </c>
      <c r="AA237" s="954">
        <v>0</v>
      </c>
      <c r="AB237" s="954">
        <v>0</v>
      </c>
      <c r="AC237" s="954">
        <v>0</v>
      </c>
      <c r="AD237" s="954">
        <v>0</v>
      </c>
      <c r="AE237" s="954">
        <v>0</v>
      </c>
      <c r="AF237" s="955">
        <v>0</v>
      </c>
      <c r="AG237" s="954">
        <v>0</v>
      </c>
      <c r="AH237" s="954">
        <v>0</v>
      </c>
      <c r="AI237" s="954">
        <v>0</v>
      </c>
      <c r="AJ237" s="954">
        <v>0</v>
      </c>
      <c r="AK237" s="954">
        <v>0</v>
      </c>
      <c r="AL237" s="954">
        <v>0</v>
      </c>
      <c r="AM237" s="954">
        <v>0</v>
      </c>
      <c r="AN237" s="954">
        <v>0</v>
      </c>
      <c r="AO237" s="954">
        <v>0</v>
      </c>
      <c r="AP237" s="956">
        <v>0</v>
      </c>
      <c r="AQ237" s="956">
        <v>0</v>
      </c>
      <c r="AR237" s="957">
        <v>0</v>
      </c>
    </row>
    <row r="238" spans="1:44" ht="30.6" hidden="1" customHeight="1" thickTop="1">
      <c r="A238" s="991">
        <v>22</v>
      </c>
      <c r="B238" s="954">
        <v>4.6099999999999994</v>
      </c>
      <c r="C238" s="954">
        <v>4.7499999999999964</v>
      </c>
      <c r="D238" s="954">
        <v>4.8999999999999986</v>
      </c>
      <c r="E238" s="954">
        <v>5.07</v>
      </c>
      <c r="F238" s="954">
        <v>5.2499999999999929</v>
      </c>
      <c r="G238" s="954">
        <v>5.4600000000000009</v>
      </c>
      <c r="H238" s="954">
        <v>5.6899999999999977</v>
      </c>
      <c r="I238" s="954">
        <v>5.9599999999999937</v>
      </c>
      <c r="J238" s="954">
        <v>6.25</v>
      </c>
      <c r="K238" s="954">
        <v>6.5900000000000034</v>
      </c>
      <c r="L238" s="954">
        <v>6.9600000000000009</v>
      </c>
      <c r="M238" s="954">
        <v>7.3699999999999974</v>
      </c>
      <c r="N238" s="954">
        <v>7.8300000000000054</v>
      </c>
      <c r="O238" s="954">
        <v>8.3400000000000034</v>
      </c>
      <c r="P238" s="954">
        <v>8.8899999999999935</v>
      </c>
      <c r="Q238" s="954">
        <v>9.5</v>
      </c>
      <c r="R238" s="954">
        <v>10.159999999999997</v>
      </c>
      <c r="S238" s="954">
        <v>10.89</v>
      </c>
      <c r="T238" s="954">
        <v>11.700000000000003</v>
      </c>
      <c r="U238" s="954">
        <v>12.579999999999998</v>
      </c>
      <c r="V238" s="954">
        <v>13.560000000000002</v>
      </c>
      <c r="W238" s="954">
        <v>14.649999999999991</v>
      </c>
      <c r="X238" s="954">
        <v>15.86</v>
      </c>
      <c r="Y238" s="954">
        <v>17.210000000000022</v>
      </c>
      <c r="Z238" s="954">
        <v>0</v>
      </c>
      <c r="AA238" s="954">
        <v>0</v>
      </c>
      <c r="AB238" s="954">
        <v>0</v>
      </c>
      <c r="AC238" s="954">
        <v>0</v>
      </c>
      <c r="AD238" s="954">
        <v>0</v>
      </c>
      <c r="AE238" s="954">
        <v>0</v>
      </c>
      <c r="AF238" s="955">
        <v>0</v>
      </c>
      <c r="AG238" s="954">
        <v>0</v>
      </c>
      <c r="AH238" s="954">
        <v>0</v>
      </c>
      <c r="AI238" s="954">
        <v>0</v>
      </c>
      <c r="AJ238" s="954">
        <v>0</v>
      </c>
      <c r="AK238" s="954">
        <v>0</v>
      </c>
      <c r="AL238" s="954">
        <v>0</v>
      </c>
      <c r="AM238" s="954">
        <v>0</v>
      </c>
      <c r="AN238" s="954">
        <v>0</v>
      </c>
      <c r="AO238" s="954">
        <v>0</v>
      </c>
      <c r="AP238" s="956">
        <v>0</v>
      </c>
      <c r="AQ238" s="956">
        <v>0</v>
      </c>
      <c r="AR238" s="957">
        <v>0</v>
      </c>
    </row>
    <row r="239" spans="1:44" ht="30.6" hidden="1" customHeight="1" thickTop="1">
      <c r="A239" s="991">
        <v>23</v>
      </c>
      <c r="B239" s="954">
        <v>4.9100000000000037</v>
      </c>
      <c r="C239" s="954">
        <v>5.07</v>
      </c>
      <c r="D239" s="954">
        <v>5.240000000000002</v>
      </c>
      <c r="E239" s="954">
        <v>5.4200000000000017</v>
      </c>
      <c r="F239" s="954">
        <v>5.6299999999999955</v>
      </c>
      <c r="G239" s="954">
        <v>5.8599999999999994</v>
      </c>
      <c r="H239" s="954">
        <v>6.1100000000000065</v>
      </c>
      <c r="I239" s="954">
        <v>6.3999999999999986</v>
      </c>
      <c r="J239" s="954">
        <v>6.7299999999999969</v>
      </c>
      <c r="K239" s="954">
        <v>7.0999999999999943</v>
      </c>
      <c r="L239" s="954">
        <v>7.509999999999998</v>
      </c>
      <c r="M239" s="954">
        <v>7.9699999999999989</v>
      </c>
      <c r="N239" s="954">
        <v>8.470000000000006</v>
      </c>
      <c r="O239" s="954">
        <v>9.029999999999994</v>
      </c>
      <c r="P239" s="954">
        <v>9.6399999999999864</v>
      </c>
      <c r="Q239" s="954">
        <v>10.299999999999997</v>
      </c>
      <c r="R239" s="954">
        <v>11.030000000000015</v>
      </c>
      <c r="S239" s="954">
        <v>11.839999999999989</v>
      </c>
      <c r="T239" s="954">
        <v>12.730000000000004</v>
      </c>
      <c r="U239" s="954">
        <v>13.709999999999994</v>
      </c>
      <c r="V239" s="954">
        <v>14.799999999999997</v>
      </c>
      <c r="W239" s="954">
        <v>16.010000000000005</v>
      </c>
      <c r="X239" s="954">
        <v>17.36</v>
      </c>
      <c r="Y239" s="954">
        <v>0</v>
      </c>
      <c r="Z239" s="954">
        <v>0</v>
      </c>
      <c r="AA239" s="954">
        <v>0</v>
      </c>
      <c r="AB239" s="954">
        <v>0</v>
      </c>
      <c r="AC239" s="954">
        <v>0</v>
      </c>
      <c r="AD239" s="954">
        <v>0</v>
      </c>
      <c r="AE239" s="954">
        <v>0</v>
      </c>
      <c r="AF239" s="955">
        <v>0</v>
      </c>
      <c r="AG239" s="954">
        <v>0</v>
      </c>
      <c r="AH239" s="954">
        <v>0</v>
      </c>
      <c r="AI239" s="954">
        <v>0</v>
      </c>
      <c r="AJ239" s="954">
        <v>0</v>
      </c>
      <c r="AK239" s="954">
        <v>0</v>
      </c>
      <c r="AL239" s="954">
        <v>0</v>
      </c>
      <c r="AM239" s="954">
        <v>0</v>
      </c>
      <c r="AN239" s="954">
        <v>0</v>
      </c>
      <c r="AO239" s="954">
        <v>0</v>
      </c>
      <c r="AP239" s="956">
        <v>0</v>
      </c>
      <c r="AQ239" s="956">
        <v>0</v>
      </c>
      <c r="AR239" s="957">
        <v>0</v>
      </c>
    </row>
    <row r="240" spans="1:44" ht="30.6" hidden="1" customHeight="1" thickTop="1">
      <c r="A240" s="991">
        <v>24</v>
      </c>
      <c r="B240" s="954">
        <v>5.2199999999999989</v>
      </c>
      <c r="C240" s="954">
        <v>5.3999999999999986</v>
      </c>
      <c r="D240" s="954">
        <v>5.5800000000000054</v>
      </c>
      <c r="E240" s="954">
        <v>5.7899999999999991</v>
      </c>
      <c r="F240" s="954">
        <v>6.0200000000000031</v>
      </c>
      <c r="G240" s="954">
        <v>6.2700000000000031</v>
      </c>
      <c r="H240" s="954">
        <v>6.5600000000000023</v>
      </c>
      <c r="I240" s="954">
        <v>6.8800000000000026</v>
      </c>
      <c r="J240" s="954">
        <v>7.2399999999999949</v>
      </c>
      <c r="K240" s="954">
        <v>7.6499999999999986</v>
      </c>
      <c r="L240" s="954">
        <v>8.1000000000000014</v>
      </c>
      <c r="M240" s="954">
        <v>8.6000000000000014</v>
      </c>
      <c r="N240" s="954">
        <v>9.1499999999999915</v>
      </c>
      <c r="O240" s="954">
        <v>9.7599999999999909</v>
      </c>
      <c r="P240" s="954">
        <v>10.429999999999993</v>
      </c>
      <c r="Q240" s="954">
        <v>11.159999999999997</v>
      </c>
      <c r="R240" s="954">
        <v>11.969999999999999</v>
      </c>
      <c r="S240" s="954">
        <v>12.86</v>
      </c>
      <c r="T240" s="954">
        <v>13.839999999999989</v>
      </c>
      <c r="U240" s="954">
        <v>14.930000000000007</v>
      </c>
      <c r="V240" s="954">
        <v>16.14</v>
      </c>
      <c r="W240" s="954">
        <v>17.480000000000004</v>
      </c>
      <c r="X240" s="954">
        <v>0</v>
      </c>
      <c r="Y240" s="954">
        <v>0</v>
      </c>
      <c r="Z240" s="954">
        <v>0</v>
      </c>
      <c r="AA240" s="954">
        <v>0</v>
      </c>
      <c r="AB240" s="954">
        <v>0</v>
      </c>
      <c r="AC240" s="954">
        <v>0</v>
      </c>
      <c r="AD240" s="954">
        <v>0</v>
      </c>
      <c r="AE240" s="954">
        <v>0</v>
      </c>
      <c r="AF240" s="955">
        <v>0</v>
      </c>
      <c r="AG240" s="954">
        <v>0</v>
      </c>
      <c r="AH240" s="954">
        <v>0</v>
      </c>
      <c r="AI240" s="954">
        <v>0</v>
      </c>
      <c r="AJ240" s="954">
        <v>0</v>
      </c>
      <c r="AK240" s="954">
        <v>0</v>
      </c>
      <c r="AL240" s="954">
        <v>0</v>
      </c>
      <c r="AM240" s="954">
        <v>0</v>
      </c>
      <c r="AN240" s="954">
        <v>0</v>
      </c>
      <c r="AO240" s="954">
        <v>0</v>
      </c>
      <c r="AP240" s="956">
        <v>0</v>
      </c>
      <c r="AQ240" s="956">
        <v>0</v>
      </c>
      <c r="AR240" s="957">
        <v>0</v>
      </c>
    </row>
    <row r="241" spans="1:44" ht="30.6" hidden="1" customHeight="1" thickTop="1">
      <c r="A241" s="991">
        <v>25</v>
      </c>
      <c r="B241" s="954">
        <v>5.5399999999999991</v>
      </c>
      <c r="C241" s="954">
        <v>5.740000000000002</v>
      </c>
      <c r="D241" s="954">
        <v>5.9499999999999957</v>
      </c>
      <c r="E241" s="954">
        <v>6.18</v>
      </c>
      <c r="F241" s="954">
        <v>6.43</v>
      </c>
      <c r="G241" s="954">
        <v>6.7099999999999937</v>
      </c>
      <c r="H241" s="954">
        <v>7.0300000000000082</v>
      </c>
      <c r="I241" s="954">
        <v>7.3800000000000097</v>
      </c>
      <c r="J241" s="954">
        <v>7.7800000000000011</v>
      </c>
      <c r="K241" s="954">
        <v>8.2299999999999969</v>
      </c>
      <c r="L241" s="954">
        <v>8.7199999999999989</v>
      </c>
      <c r="M241" s="954">
        <v>9.269999999999996</v>
      </c>
      <c r="N241" s="954">
        <v>9.8800000000000097</v>
      </c>
      <c r="O241" s="954">
        <v>10.540000000000006</v>
      </c>
      <c r="P241" s="954">
        <v>11.279999999999987</v>
      </c>
      <c r="Q241" s="954">
        <v>12.079999999999998</v>
      </c>
      <c r="R241" s="954">
        <v>12.969999999999999</v>
      </c>
      <c r="S241" s="954">
        <v>13.950000000000003</v>
      </c>
      <c r="T241" s="954">
        <v>15.039999999999992</v>
      </c>
      <c r="U241" s="954">
        <v>16.239999999999981</v>
      </c>
      <c r="V241" s="954">
        <v>17.580000000000027</v>
      </c>
      <c r="W241" s="954">
        <v>0</v>
      </c>
      <c r="X241" s="954">
        <v>0</v>
      </c>
      <c r="Y241" s="954">
        <v>0</v>
      </c>
      <c r="Z241" s="954">
        <v>0</v>
      </c>
      <c r="AA241" s="954">
        <v>0</v>
      </c>
      <c r="AB241" s="954">
        <v>0</v>
      </c>
      <c r="AC241" s="954">
        <v>0</v>
      </c>
      <c r="AD241" s="954">
        <v>0</v>
      </c>
      <c r="AE241" s="954">
        <v>0</v>
      </c>
      <c r="AF241" s="955">
        <v>0</v>
      </c>
      <c r="AG241" s="954">
        <v>0</v>
      </c>
      <c r="AH241" s="954">
        <v>0</v>
      </c>
      <c r="AI241" s="954">
        <v>0</v>
      </c>
      <c r="AJ241" s="954">
        <v>0</v>
      </c>
      <c r="AK241" s="954">
        <v>0</v>
      </c>
      <c r="AL241" s="954">
        <v>0</v>
      </c>
      <c r="AM241" s="954">
        <v>0</v>
      </c>
      <c r="AN241" s="954">
        <v>0</v>
      </c>
      <c r="AO241" s="954">
        <v>0</v>
      </c>
      <c r="AP241" s="956">
        <v>0</v>
      </c>
      <c r="AQ241" s="956">
        <v>0</v>
      </c>
      <c r="AR241" s="957">
        <v>0</v>
      </c>
    </row>
    <row r="242" spans="1:44" ht="30.6" hidden="1" customHeight="1" thickTop="1">
      <c r="A242" s="991">
        <v>26</v>
      </c>
      <c r="B242" s="954">
        <v>5.8800000000000026</v>
      </c>
      <c r="C242" s="954">
        <v>6.1000000000000014</v>
      </c>
      <c r="D242" s="954">
        <v>6.3299999999999983</v>
      </c>
      <c r="E242" s="954">
        <v>6.5799999999999983</v>
      </c>
      <c r="F242" s="954">
        <v>6.8599999999999994</v>
      </c>
      <c r="G242" s="954">
        <v>7.1700000000000088</v>
      </c>
      <c r="H242" s="954">
        <v>7.519999999999996</v>
      </c>
      <c r="I242" s="954">
        <v>7.9099999999999895</v>
      </c>
      <c r="J242" s="954">
        <v>8.3499999999999943</v>
      </c>
      <c r="K242" s="954">
        <v>8.8399999999999963</v>
      </c>
      <c r="L242" s="954">
        <v>9.3900000000000077</v>
      </c>
      <c r="M242" s="954">
        <v>9.9899999999999949</v>
      </c>
      <c r="N242" s="954">
        <v>10.650000000000006</v>
      </c>
      <c r="O242" s="954">
        <v>11.379999999999995</v>
      </c>
      <c r="P242" s="954">
        <v>12.180000000000007</v>
      </c>
      <c r="Q242" s="954">
        <v>13.069999999999993</v>
      </c>
      <c r="R242" s="954">
        <v>14.049999999999997</v>
      </c>
      <c r="S242" s="954">
        <v>15.129999999999981</v>
      </c>
      <c r="T242" s="954">
        <v>16.330000000000013</v>
      </c>
      <c r="U242" s="954">
        <v>17.660000000000011</v>
      </c>
      <c r="V242" s="954">
        <v>0</v>
      </c>
      <c r="W242" s="954">
        <v>0</v>
      </c>
      <c r="X242" s="954">
        <v>0</v>
      </c>
      <c r="Y242" s="954">
        <v>0</v>
      </c>
      <c r="Z242" s="954">
        <v>0</v>
      </c>
      <c r="AA242" s="954">
        <v>0</v>
      </c>
      <c r="AB242" s="954">
        <v>0</v>
      </c>
      <c r="AC242" s="954">
        <v>0</v>
      </c>
      <c r="AD242" s="954">
        <v>0</v>
      </c>
      <c r="AE242" s="954">
        <v>0</v>
      </c>
      <c r="AF242" s="955">
        <v>0</v>
      </c>
      <c r="AG242" s="954">
        <v>0</v>
      </c>
      <c r="AH242" s="954">
        <v>0</v>
      </c>
      <c r="AI242" s="954">
        <v>0</v>
      </c>
      <c r="AJ242" s="954">
        <v>0</v>
      </c>
      <c r="AK242" s="954">
        <v>0</v>
      </c>
      <c r="AL242" s="954">
        <v>0</v>
      </c>
      <c r="AM242" s="954">
        <v>0</v>
      </c>
      <c r="AN242" s="954">
        <v>0</v>
      </c>
      <c r="AO242" s="954">
        <v>0</v>
      </c>
      <c r="AP242" s="956">
        <v>0</v>
      </c>
      <c r="AQ242" s="956">
        <v>0</v>
      </c>
      <c r="AR242" s="957">
        <v>0</v>
      </c>
    </row>
    <row r="243" spans="1:44" ht="30.6" hidden="1" customHeight="1" thickTop="1">
      <c r="A243" s="991">
        <v>27</v>
      </c>
      <c r="B243" s="954">
        <v>6.2399999999999949</v>
      </c>
      <c r="C243" s="954">
        <v>6.480000000000004</v>
      </c>
      <c r="D243" s="954">
        <v>6.730000000000004</v>
      </c>
      <c r="E243" s="954">
        <v>7.009999999999998</v>
      </c>
      <c r="F243" s="954">
        <v>7.3200000000000074</v>
      </c>
      <c r="G243" s="954">
        <v>7.6600000000000037</v>
      </c>
      <c r="H243" s="954">
        <v>8.0500000000000043</v>
      </c>
      <c r="I243" s="954">
        <v>8.4799999999999969</v>
      </c>
      <c r="J243" s="954">
        <v>8.9600000000000009</v>
      </c>
      <c r="K243" s="954">
        <v>9.4900000000000091</v>
      </c>
      <c r="L243" s="954">
        <v>10.090000000000003</v>
      </c>
      <c r="M243" s="954">
        <v>10.75</v>
      </c>
      <c r="N243" s="954">
        <v>11.469999999999999</v>
      </c>
      <c r="O243" s="954">
        <v>12.27000000000001</v>
      </c>
      <c r="P243" s="954">
        <v>13.149999999999991</v>
      </c>
      <c r="Q243" s="954">
        <v>14.129999999999995</v>
      </c>
      <c r="R243" s="954">
        <v>15.199999999999989</v>
      </c>
      <c r="S243" s="954">
        <v>16.399999999999977</v>
      </c>
      <c r="T243" s="954">
        <v>17.719999999999985</v>
      </c>
      <c r="U243" s="954">
        <v>0</v>
      </c>
      <c r="V243" s="954">
        <v>0</v>
      </c>
      <c r="W243" s="954">
        <v>0</v>
      </c>
      <c r="X243" s="954">
        <v>0</v>
      </c>
      <c r="Y243" s="954">
        <v>0</v>
      </c>
      <c r="Z243" s="954">
        <v>0</v>
      </c>
      <c r="AA243" s="954">
        <v>0</v>
      </c>
      <c r="AB243" s="954">
        <v>0</v>
      </c>
      <c r="AC243" s="954">
        <v>0</v>
      </c>
      <c r="AD243" s="954">
        <v>0</v>
      </c>
      <c r="AE243" s="954">
        <v>0</v>
      </c>
      <c r="AF243" s="955">
        <v>0</v>
      </c>
      <c r="AG243" s="954">
        <v>0</v>
      </c>
      <c r="AH243" s="954">
        <v>0</v>
      </c>
      <c r="AI243" s="954">
        <v>0</v>
      </c>
      <c r="AJ243" s="954">
        <v>0</v>
      </c>
      <c r="AK243" s="954">
        <v>0</v>
      </c>
      <c r="AL243" s="954">
        <v>0</v>
      </c>
      <c r="AM243" s="954">
        <v>0</v>
      </c>
      <c r="AN243" s="954">
        <v>0</v>
      </c>
      <c r="AO243" s="954">
        <v>0</v>
      </c>
      <c r="AP243" s="956">
        <v>0</v>
      </c>
      <c r="AQ243" s="956">
        <v>0</v>
      </c>
      <c r="AR243" s="957">
        <v>0</v>
      </c>
    </row>
    <row r="244" spans="1:44" ht="30.6" hidden="1" customHeight="1" thickTop="1">
      <c r="A244" s="991">
        <v>28</v>
      </c>
      <c r="B244" s="954">
        <v>6.6100000000000065</v>
      </c>
      <c r="C244" s="954">
        <v>6.8699999999999974</v>
      </c>
      <c r="D244" s="954">
        <v>7.1499999999999915</v>
      </c>
      <c r="E244" s="954">
        <v>7.4600000000000009</v>
      </c>
      <c r="F244" s="954">
        <v>7.7999999999999972</v>
      </c>
      <c r="G244" s="954">
        <v>8.18</v>
      </c>
      <c r="H244" s="954">
        <v>8.6000000000000014</v>
      </c>
      <c r="I244" s="954">
        <v>9.0799999999999983</v>
      </c>
      <c r="J244" s="954">
        <v>9.5999999999999943</v>
      </c>
      <c r="K244" s="954">
        <v>10.189999999999998</v>
      </c>
      <c r="L244" s="954">
        <v>10.840000000000003</v>
      </c>
      <c r="M244" s="954">
        <v>11.549999999999997</v>
      </c>
      <c r="N244" s="954">
        <v>12.350000000000009</v>
      </c>
      <c r="O244" s="954">
        <v>13.230000000000004</v>
      </c>
      <c r="P244" s="954">
        <v>14.189999999999998</v>
      </c>
      <c r="Q244" s="954">
        <v>15.260000000000019</v>
      </c>
      <c r="R244" s="954">
        <v>16.450000000000003</v>
      </c>
      <c r="S244" s="954">
        <v>17.77000000000001</v>
      </c>
      <c r="T244" s="954">
        <v>0</v>
      </c>
      <c r="U244" s="954">
        <v>0</v>
      </c>
      <c r="V244" s="954">
        <v>0</v>
      </c>
      <c r="W244" s="954">
        <v>0</v>
      </c>
      <c r="X244" s="954">
        <v>0</v>
      </c>
      <c r="Y244" s="954">
        <v>0</v>
      </c>
      <c r="Z244" s="954">
        <v>0</v>
      </c>
      <c r="AA244" s="954">
        <v>0</v>
      </c>
      <c r="AB244" s="954">
        <v>0</v>
      </c>
      <c r="AC244" s="954">
        <v>0</v>
      </c>
      <c r="AD244" s="954">
        <v>0</v>
      </c>
      <c r="AE244" s="954">
        <v>0</v>
      </c>
      <c r="AF244" s="955">
        <v>0</v>
      </c>
      <c r="AG244" s="954">
        <v>0</v>
      </c>
      <c r="AH244" s="954">
        <v>0</v>
      </c>
      <c r="AI244" s="954">
        <v>0</v>
      </c>
      <c r="AJ244" s="954">
        <v>0</v>
      </c>
      <c r="AK244" s="954">
        <v>0</v>
      </c>
      <c r="AL244" s="954">
        <v>0</v>
      </c>
      <c r="AM244" s="954">
        <v>0</v>
      </c>
      <c r="AN244" s="954">
        <v>0</v>
      </c>
      <c r="AO244" s="954">
        <v>0</v>
      </c>
      <c r="AP244" s="956">
        <v>0</v>
      </c>
      <c r="AQ244" s="956">
        <v>0</v>
      </c>
      <c r="AR244" s="957">
        <v>0</v>
      </c>
    </row>
    <row r="245" spans="1:44" ht="30.6" hidden="1" customHeight="1" thickTop="1">
      <c r="A245" s="991">
        <v>29</v>
      </c>
      <c r="B245" s="954">
        <v>7.0000000000000071</v>
      </c>
      <c r="C245" s="954">
        <v>7.2899999999999991</v>
      </c>
      <c r="D245" s="954">
        <v>7.6000000000000014</v>
      </c>
      <c r="E245" s="954">
        <v>7.9399999999999977</v>
      </c>
      <c r="F245" s="954">
        <v>8.3100000000000023</v>
      </c>
      <c r="G245" s="954">
        <v>8.7299999999999898</v>
      </c>
      <c r="H245" s="954">
        <v>9.1899999999999977</v>
      </c>
      <c r="I245" s="954">
        <v>9.710000000000008</v>
      </c>
      <c r="J245" s="954">
        <v>10.280000000000001</v>
      </c>
      <c r="K245" s="954">
        <v>10.920000000000002</v>
      </c>
      <c r="L245" s="954">
        <v>11.629999999999995</v>
      </c>
      <c r="M245" s="954">
        <v>12.420000000000002</v>
      </c>
      <c r="N245" s="954">
        <v>13.290000000000006</v>
      </c>
      <c r="O245" s="954">
        <v>14.249999999999986</v>
      </c>
      <c r="P245" s="954">
        <v>15.310000000000016</v>
      </c>
      <c r="Q245" s="954">
        <v>16.489999999999981</v>
      </c>
      <c r="R245" s="954">
        <v>17.799999999999997</v>
      </c>
      <c r="S245" s="954">
        <v>0</v>
      </c>
      <c r="T245" s="954">
        <v>0</v>
      </c>
      <c r="U245" s="954">
        <v>0</v>
      </c>
      <c r="V245" s="954">
        <v>0</v>
      </c>
      <c r="W245" s="954">
        <v>0</v>
      </c>
      <c r="X245" s="954">
        <v>0</v>
      </c>
      <c r="Y245" s="954">
        <v>0</v>
      </c>
      <c r="Z245" s="954">
        <v>0</v>
      </c>
      <c r="AA245" s="954">
        <v>0</v>
      </c>
      <c r="AB245" s="954">
        <v>0</v>
      </c>
      <c r="AC245" s="954">
        <v>0</v>
      </c>
      <c r="AD245" s="954">
        <v>0</v>
      </c>
      <c r="AE245" s="954">
        <v>0</v>
      </c>
      <c r="AF245" s="955">
        <v>0</v>
      </c>
      <c r="AG245" s="954">
        <v>0</v>
      </c>
      <c r="AH245" s="954">
        <v>0</v>
      </c>
      <c r="AI245" s="954">
        <v>0</v>
      </c>
      <c r="AJ245" s="954">
        <v>0</v>
      </c>
      <c r="AK245" s="954">
        <v>0</v>
      </c>
      <c r="AL245" s="954">
        <v>0</v>
      </c>
      <c r="AM245" s="954">
        <v>0</v>
      </c>
      <c r="AN245" s="954">
        <v>0</v>
      </c>
      <c r="AO245" s="954">
        <v>0</v>
      </c>
      <c r="AP245" s="956">
        <v>0</v>
      </c>
      <c r="AQ245" s="956">
        <v>0</v>
      </c>
      <c r="AR245" s="957">
        <v>0</v>
      </c>
    </row>
    <row r="246" spans="1:44" ht="30.6" hidden="1" customHeight="1" thickTop="1">
      <c r="A246" s="992">
        <v>30</v>
      </c>
      <c r="B246" s="979">
        <v>7.4100000000000037</v>
      </c>
      <c r="C246" s="979">
        <v>7.7299999999999969</v>
      </c>
      <c r="D246" s="979">
        <v>8.0699999999999932</v>
      </c>
      <c r="E246" s="979">
        <v>8.4399999999999906</v>
      </c>
      <c r="F246" s="979">
        <v>8.8500000000000156</v>
      </c>
      <c r="G246" s="979">
        <v>9.3099999999999952</v>
      </c>
      <c r="H246" s="979">
        <v>9.8100000000000023</v>
      </c>
      <c r="I246" s="979">
        <v>10.379999999999981</v>
      </c>
      <c r="J246" s="979">
        <v>11.009999999999991</v>
      </c>
      <c r="K246" s="979">
        <v>11.710000000000008</v>
      </c>
      <c r="L246" s="979">
        <v>12.47999999999999</v>
      </c>
      <c r="M246" s="979">
        <v>13.339999999999989</v>
      </c>
      <c r="N246" s="979">
        <v>14.289999999999992</v>
      </c>
      <c r="O246" s="979">
        <v>15.350000000000009</v>
      </c>
      <c r="P246" s="979">
        <v>16.509999999999991</v>
      </c>
      <c r="Q246" s="979">
        <v>17.810000000000016</v>
      </c>
      <c r="R246" s="979">
        <v>0</v>
      </c>
      <c r="S246" s="979">
        <v>0</v>
      </c>
      <c r="T246" s="979">
        <v>0</v>
      </c>
      <c r="U246" s="979">
        <v>0</v>
      </c>
      <c r="V246" s="979">
        <v>0</v>
      </c>
      <c r="W246" s="979">
        <v>0</v>
      </c>
      <c r="X246" s="979">
        <v>0</v>
      </c>
      <c r="Y246" s="979">
        <v>0</v>
      </c>
      <c r="Z246" s="979">
        <v>0</v>
      </c>
      <c r="AA246" s="979">
        <v>0</v>
      </c>
      <c r="AB246" s="979">
        <v>0</v>
      </c>
      <c r="AC246" s="979">
        <v>0</v>
      </c>
      <c r="AD246" s="979">
        <v>0</v>
      </c>
      <c r="AE246" s="979">
        <v>0</v>
      </c>
      <c r="AF246" s="980">
        <v>0</v>
      </c>
      <c r="AG246" s="979">
        <v>0</v>
      </c>
      <c r="AH246" s="979">
        <v>0</v>
      </c>
      <c r="AI246" s="979">
        <v>0</v>
      </c>
      <c r="AJ246" s="979">
        <v>0</v>
      </c>
      <c r="AK246" s="979">
        <v>0</v>
      </c>
      <c r="AL246" s="979">
        <v>0</v>
      </c>
      <c r="AM246" s="979">
        <v>0</v>
      </c>
      <c r="AN246" s="979">
        <v>0</v>
      </c>
      <c r="AO246" s="979">
        <v>0</v>
      </c>
      <c r="AP246" s="979">
        <v>0</v>
      </c>
      <c r="AQ246" s="979">
        <v>0</v>
      </c>
      <c r="AR246" s="981">
        <v>0</v>
      </c>
    </row>
    <row r="247" spans="1:44" ht="30.6" hidden="1" customHeight="1" thickTop="1">
      <c r="A247" s="993">
        <v>31</v>
      </c>
      <c r="B247" s="1883"/>
      <c r="C247" s="1883"/>
      <c r="D247" s="1883"/>
      <c r="E247" s="1883"/>
      <c r="F247" s="1883"/>
      <c r="G247" s="1883"/>
      <c r="H247" s="1883"/>
      <c r="I247" s="1883"/>
      <c r="J247" s="1883"/>
      <c r="K247" s="1883"/>
      <c r="L247" s="1883"/>
      <c r="M247" s="1883"/>
      <c r="N247" s="1883"/>
      <c r="O247" s="1883"/>
      <c r="P247" s="1883"/>
      <c r="Q247" s="1883"/>
      <c r="R247" s="1883"/>
      <c r="S247" s="1883"/>
      <c r="T247" s="1883"/>
      <c r="U247" s="1883"/>
      <c r="V247" s="1883"/>
      <c r="W247" s="1883"/>
      <c r="X247" s="1883"/>
      <c r="Y247" s="1883"/>
      <c r="Z247" s="1883"/>
      <c r="AA247" s="1883"/>
      <c r="AB247" s="1883"/>
      <c r="AC247" s="1883"/>
      <c r="AD247" s="1883"/>
      <c r="AE247" s="1883"/>
      <c r="AF247" s="1883"/>
      <c r="AG247" s="1883"/>
      <c r="AH247" s="1883"/>
      <c r="AI247" s="1883"/>
      <c r="AJ247" s="1883"/>
      <c r="AK247" s="1883"/>
      <c r="AL247" s="1883"/>
      <c r="AM247" s="1883"/>
      <c r="AN247" s="1883"/>
      <c r="AO247" s="1883"/>
      <c r="AP247" s="1883"/>
      <c r="AQ247" s="1883"/>
      <c r="AR247" s="1883"/>
    </row>
    <row r="248" spans="1:44" ht="30.6" hidden="1" customHeight="1" thickTop="1">
      <c r="A248" s="929" t="s">
        <v>485</v>
      </c>
      <c r="B248" s="1884" t="s">
        <v>493</v>
      </c>
      <c r="C248" s="1884"/>
      <c r="D248" s="1884"/>
      <c r="E248" s="1884"/>
      <c r="F248" s="1884"/>
      <c r="G248" s="1884"/>
      <c r="H248" s="1884"/>
      <c r="I248" s="1884"/>
      <c r="J248" s="1884"/>
      <c r="K248" s="1884"/>
      <c r="L248" s="1884"/>
      <c r="M248" s="1884"/>
      <c r="N248" s="1884"/>
      <c r="O248" s="1884"/>
      <c r="P248" s="1884"/>
      <c r="Q248" s="1884"/>
      <c r="R248" s="1884"/>
      <c r="S248" s="1884"/>
      <c r="T248" s="1884"/>
      <c r="U248" s="1884"/>
      <c r="V248" s="1884"/>
      <c r="W248" s="1884"/>
      <c r="X248" s="1884"/>
      <c r="Y248" s="1884"/>
      <c r="Z248" s="1884"/>
      <c r="AA248" s="1884"/>
      <c r="AB248" s="1884"/>
      <c r="AC248" s="1884"/>
      <c r="AD248" s="1884"/>
      <c r="AE248" s="1884"/>
      <c r="AF248" s="1884"/>
      <c r="AG248" s="1884"/>
      <c r="AH248" s="1884"/>
      <c r="AI248" s="1884"/>
      <c r="AJ248" s="1884"/>
      <c r="AK248" s="1884"/>
      <c r="AL248" s="1884"/>
      <c r="AM248" s="1884"/>
      <c r="AN248" s="1884"/>
      <c r="AO248" s="1884"/>
      <c r="AP248" s="1884"/>
      <c r="AQ248" s="1884"/>
      <c r="AR248" s="1884"/>
    </row>
    <row r="249" spans="1:44" ht="30.6" hidden="1" customHeight="1" thickTop="1">
      <c r="B249" s="1885" t="s">
        <v>486</v>
      </c>
      <c r="C249" s="1885"/>
      <c r="D249" s="1885"/>
      <c r="E249" s="1885"/>
      <c r="F249" s="1885"/>
      <c r="G249" s="1885"/>
      <c r="H249" s="1885"/>
      <c r="I249" s="1885"/>
      <c r="J249" s="1885"/>
      <c r="K249" s="1885"/>
      <c r="L249" s="1885"/>
      <c r="M249" s="1885"/>
      <c r="N249" s="1885"/>
      <c r="O249" s="1885"/>
      <c r="P249" s="1885"/>
      <c r="Q249" s="1885"/>
      <c r="R249" s="1885"/>
      <c r="S249" s="1885"/>
      <c r="T249" s="1885"/>
      <c r="U249" s="1885"/>
      <c r="V249" s="1885"/>
      <c r="W249" s="1885"/>
      <c r="X249" s="1885"/>
      <c r="Y249" s="1885"/>
      <c r="Z249" s="1885"/>
      <c r="AA249" s="1885"/>
      <c r="AB249" s="1885"/>
      <c r="AC249" s="1885"/>
      <c r="AD249" s="1885"/>
      <c r="AE249" s="1885"/>
      <c r="AF249" s="1885"/>
      <c r="AG249" s="1885"/>
      <c r="AH249" s="1885"/>
      <c r="AI249" s="1885"/>
      <c r="AJ249" s="1885"/>
      <c r="AK249" s="1885"/>
      <c r="AL249" s="1885"/>
      <c r="AM249" s="1885"/>
      <c r="AN249" s="1885"/>
      <c r="AO249" s="1885"/>
      <c r="AP249" s="1885"/>
      <c r="AQ249" s="1885"/>
      <c r="AR249" s="1885"/>
    </row>
    <row r="250" spans="1:44" ht="30.6" hidden="1" customHeight="1" thickTop="1">
      <c r="A250" s="985" t="s">
        <v>126</v>
      </c>
      <c r="B250" s="1882" t="s">
        <v>484</v>
      </c>
      <c r="C250" s="1882"/>
      <c r="D250" s="1882"/>
      <c r="E250" s="1882"/>
      <c r="F250" s="1882"/>
      <c r="G250" s="1882"/>
      <c r="H250" s="1882"/>
      <c r="I250" s="1882"/>
      <c r="J250" s="1882"/>
      <c r="K250" s="1882"/>
      <c r="L250" s="1882"/>
      <c r="M250" s="1882"/>
      <c r="N250" s="1882"/>
      <c r="O250" s="1882"/>
      <c r="P250" s="1882"/>
      <c r="Q250" s="1882"/>
      <c r="R250" s="1882"/>
      <c r="S250" s="1882"/>
      <c r="T250" s="1882"/>
      <c r="U250" s="1882"/>
      <c r="V250" s="1882"/>
      <c r="W250" s="1882"/>
      <c r="X250" s="1882"/>
      <c r="Y250" s="1882"/>
      <c r="Z250" s="1882"/>
      <c r="AA250" s="1882"/>
      <c r="AB250" s="1882"/>
      <c r="AC250" s="1882"/>
      <c r="AD250" s="1882"/>
      <c r="AE250" s="1882"/>
      <c r="AF250" s="1882"/>
      <c r="AG250" s="1882"/>
      <c r="AH250" s="1882"/>
      <c r="AI250" s="1882"/>
      <c r="AJ250" s="1882"/>
      <c r="AK250" s="1882"/>
      <c r="AL250" s="1882"/>
      <c r="AM250" s="1882"/>
      <c r="AN250" s="1882"/>
      <c r="AO250" s="1882"/>
      <c r="AP250" s="1882"/>
      <c r="AQ250" s="1882"/>
      <c r="AR250" s="1882"/>
    </row>
    <row r="251" spans="1:44" ht="30.6" hidden="1" customHeight="1" thickTop="1">
      <c r="A251" s="986"/>
      <c r="B251" s="987">
        <v>20</v>
      </c>
      <c r="C251" s="987">
        <v>21</v>
      </c>
      <c r="D251" s="987">
        <v>22</v>
      </c>
      <c r="E251" s="987">
        <v>23</v>
      </c>
      <c r="F251" s="987">
        <v>24</v>
      </c>
      <c r="G251" s="987">
        <v>25</v>
      </c>
      <c r="H251" s="987">
        <v>26</v>
      </c>
      <c r="I251" s="987">
        <v>27</v>
      </c>
      <c r="J251" s="987">
        <v>28</v>
      </c>
      <c r="K251" s="987">
        <v>29</v>
      </c>
      <c r="L251" s="987">
        <v>30</v>
      </c>
      <c r="M251" s="987">
        <v>31</v>
      </c>
      <c r="N251" s="987">
        <v>32</v>
      </c>
      <c r="O251" s="987">
        <v>33</v>
      </c>
      <c r="P251" s="987">
        <v>34</v>
      </c>
      <c r="Q251" s="987">
        <v>35</v>
      </c>
      <c r="R251" s="987">
        <v>36</v>
      </c>
      <c r="S251" s="987">
        <v>37</v>
      </c>
      <c r="T251" s="987">
        <v>38</v>
      </c>
      <c r="U251" s="987">
        <v>39</v>
      </c>
      <c r="V251" s="987">
        <v>40</v>
      </c>
      <c r="W251" s="987">
        <v>41</v>
      </c>
      <c r="X251" s="987">
        <v>42</v>
      </c>
      <c r="Y251" s="987">
        <v>43</v>
      </c>
      <c r="Z251" s="987">
        <v>44</v>
      </c>
      <c r="AA251" s="987">
        <v>45</v>
      </c>
      <c r="AB251" s="987">
        <v>46</v>
      </c>
      <c r="AC251" s="987">
        <v>47</v>
      </c>
      <c r="AD251" s="987">
        <v>48</v>
      </c>
      <c r="AE251" s="987">
        <v>49</v>
      </c>
      <c r="AF251" s="987">
        <v>50</v>
      </c>
      <c r="AG251" s="987">
        <v>51</v>
      </c>
      <c r="AH251" s="987">
        <v>52</v>
      </c>
      <c r="AI251" s="987">
        <v>53</v>
      </c>
      <c r="AJ251" s="987">
        <v>54</v>
      </c>
      <c r="AK251" s="987">
        <v>55</v>
      </c>
      <c r="AL251" s="987">
        <v>56</v>
      </c>
      <c r="AM251" s="987">
        <v>57</v>
      </c>
      <c r="AN251" s="987">
        <v>58</v>
      </c>
      <c r="AO251" s="987">
        <v>59</v>
      </c>
      <c r="AP251" s="988">
        <v>60</v>
      </c>
      <c r="AQ251" s="988">
        <v>61</v>
      </c>
      <c r="AR251" s="989">
        <v>62</v>
      </c>
    </row>
    <row r="252" spans="1:44" ht="30.6" hidden="1" customHeight="1" thickTop="1">
      <c r="A252" s="990">
        <v>1</v>
      </c>
      <c r="B252" s="949">
        <v>7.0000000000000062E-2</v>
      </c>
      <c r="C252" s="949">
        <v>6.999999999999984E-2</v>
      </c>
      <c r="D252" s="949">
        <v>7.9999999999999849E-2</v>
      </c>
      <c r="E252" s="949">
        <v>7.9999999999999849E-2</v>
      </c>
      <c r="F252" s="949">
        <v>7.9999999999999849E-2</v>
      </c>
      <c r="G252" s="949">
        <v>7.9999999999999849E-2</v>
      </c>
      <c r="H252" s="949">
        <v>7.999999999999996E-2</v>
      </c>
      <c r="I252" s="949">
        <v>8.9999999999999969E-2</v>
      </c>
      <c r="J252" s="949">
        <v>8.9999999999999969E-2</v>
      </c>
      <c r="K252" s="949">
        <v>8.9999999999999969E-2</v>
      </c>
      <c r="L252" s="949">
        <v>8.9999999999999969E-2</v>
      </c>
      <c r="M252" s="949">
        <v>9.9999999999999978E-2</v>
      </c>
      <c r="N252" s="949">
        <v>9.9999999999999978E-2</v>
      </c>
      <c r="O252" s="949">
        <v>0.10000000000000009</v>
      </c>
      <c r="P252" s="949">
        <v>0.10999999999999988</v>
      </c>
      <c r="Q252" s="949">
        <v>0.10999999999999988</v>
      </c>
      <c r="R252" s="949">
        <v>0.11999999999999988</v>
      </c>
      <c r="S252" s="949">
        <v>0.13</v>
      </c>
      <c r="T252" s="949">
        <v>0.14000000000000001</v>
      </c>
      <c r="U252" s="949">
        <v>0.14999999999999991</v>
      </c>
      <c r="V252" s="949">
        <v>0.15999999999999992</v>
      </c>
      <c r="W252" s="949">
        <v>0.16999999999999993</v>
      </c>
      <c r="X252" s="949">
        <v>0.18999999999999972</v>
      </c>
      <c r="Y252" s="949">
        <v>0.19999999999999996</v>
      </c>
      <c r="Z252" s="949">
        <v>0.21999999999999997</v>
      </c>
      <c r="AA252" s="949">
        <v>0.24</v>
      </c>
      <c r="AB252" s="949">
        <v>0.26</v>
      </c>
      <c r="AC252" s="949">
        <v>0.28000000000000003</v>
      </c>
      <c r="AD252" s="949">
        <v>0.29999999999999982</v>
      </c>
      <c r="AE252" s="949">
        <v>0.32999999999999963</v>
      </c>
      <c r="AF252" s="949">
        <v>0.34999999999999964</v>
      </c>
      <c r="AG252" s="949">
        <v>0.39000000000000012</v>
      </c>
      <c r="AH252" s="949">
        <v>0.42000000000000037</v>
      </c>
      <c r="AI252" s="949">
        <v>0.45999999999999996</v>
      </c>
      <c r="AJ252" s="949">
        <v>0.51000000000000023</v>
      </c>
      <c r="AK252" s="949">
        <v>0.55999999999999961</v>
      </c>
      <c r="AL252" s="949">
        <v>0.61999999999999922</v>
      </c>
      <c r="AM252" s="949">
        <v>0.6899999999999995</v>
      </c>
      <c r="AN252" s="949">
        <v>0.76999999999999957</v>
      </c>
      <c r="AO252" s="949">
        <v>0.84999999999999964</v>
      </c>
      <c r="AP252" s="951">
        <v>0.95000000000000018</v>
      </c>
      <c r="AQ252" s="951">
        <v>1.0600000000000005</v>
      </c>
      <c r="AR252" s="952">
        <v>1.1899999999999995</v>
      </c>
    </row>
    <row r="253" spans="1:44" ht="30.6" hidden="1" customHeight="1" thickTop="1">
      <c r="A253" s="991">
        <v>2</v>
      </c>
      <c r="B253" s="954">
        <v>0.14000000000000012</v>
      </c>
      <c r="C253" s="954">
        <v>0.15000000000000013</v>
      </c>
      <c r="D253" s="954">
        <v>0.14999999999999991</v>
      </c>
      <c r="E253" s="954">
        <v>0.1599999999999997</v>
      </c>
      <c r="F253" s="954">
        <v>0.15999999999999992</v>
      </c>
      <c r="G253" s="954">
        <v>0.1599999999999997</v>
      </c>
      <c r="H253" s="954">
        <v>0.16999999999999993</v>
      </c>
      <c r="I253" s="954">
        <v>0.17000000000000015</v>
      </c>
      <c r="J253" s="954">
        <v>0.16999999999999993</v>
      </c>
      <c r="K253" s="954">
        <v>0.17999999999999994</v>
      </c>
      <c r="L253" s="954">
        <v>0.17999999999999972</v>
      </c>
      <c r="M253" s="954">
        <v>0.18999999999999995</v>
      </c>
      <c r="N253" s="954">
        <v>0.19999999999999973</v>
      </c>
      <c r="O253" s="954">
        <v>0.20999999999999996</v>
      </c>
      <c r="P253" s="954">
        <v>0.20999999999999996</v>
      </c>
      <c r="Q253" s="954">
        <v>0.22999999999999976</v>
      </c>
      <c r="R253" s="954">
        <v>0.24</v>
      </c>
      <c r="S253" s="954">
        <v>0.26</v>
      </c>
      <c r="T253" s="954">
        <v>0.28000000000000003</v>
      </c>
      <c r="U253" s="954">
        <v>0.30000000000000027</v>
      </c>
      <c r="V253" s="954">
        <v>0.31999999999999984</v>
      </c>
      <c r="W253" s="954">
        <v>0.35000000000000009</v>
      </c>
      <c r="X253" s="954">
        <v>0.37999999999999989</v>
      </c>
      <c r="Y253" s="954">
        <v>0.41000000000000014</v>
      </c>
      <c r="Z253" s="954">
        <v>0.43999999999999995</v>
      </c>
      <c r="AA253" s="954">
        <v>0.47999999999999909</v>
      </c>
      <c r="AB253" s="954">
        <v>0.52</v>
      </c>
      <c r="AC253" s="954">
        <v>0.55999999999999917</v>
      </c>
      <c r="AD253" s="954">
        <v>0.59999999999999964</v>
      </c>
      <c r="AE253" s="954">
        <v>0.64999999999999947</v>
      </c>
      <c r="AF253" s="954">
        <v>0.71</v>
      </c>
      <c r="AG253" s="954">
        <v>0.77999999999999936</v>
      </c>
      <c r="AH253" s="954">
        <v>0.84999999999999964</v>
      </c>
      <c r="AI253" s="954">
        <v>0.92999999999999883</v>
      </c>
      <c r="AJ253" s="954">
        <v>1.0299999999999994</v>
      </c>
      <c r="AK253" s="954">
        <v>1.1400000000000006</v>
      </c>
      <c r="AL253" s="954">
        <v>1.2599999999999998</v>
      </c>
      <c r="AM253" s="954">
        <v>1.4000000000000004</v>
      </c>
      <c r="AN253" s="954">
        <v>1.5600000000000005</v>
      </c>
      <c r="AO253" s="954">
        <v>1.7299999999999986</v>
      </c>
      <c r="AP253" s="956">
        <v>1.9299999999999979</v>
      </c>
      <c r="AQ253" s="956">
        <v>2.1599999999999984</v>
      </c>
      <c r="AR253" s="957">
        <v>2.4199999999999982</v>
      </c>
    </row>
    <row r="254" spans="1:44" ht="30.6" hidden="1" customHeight="1" thickTop="1">
      <c r="A254" s="991">
        <v>3</v>
      </c>
      <c r="B254" s="954">
        <v>0.21999999999999997</v>
      </c>
      <c r="C254" s="954">
        <v>0.2200000000000002</v>
      </c>
      <c r="D254" s="954">
        <v>0.22999999999999998</v>
      </c>
      <c r="E254" s="954">
        <v>0.24000000000000021</v>
      </c>
      <c r="F254" s="954">
        <v>0.24000000000000021</v>
      </c>
      <c r="G254" s="954">
        <v>0.25</v>
      </c>
      <c r="H254" s="954">
        <v>0.25</v>
      </c>
      <c r="I254" s="954">
        <v>0.26</v>
      </c>
      <c r="J254" s="954">
        <v>0.26000000000000045</v>
      </c>
      <c r="K254" s="954">
        <v>0.27000000000000024</v>
      </c>
      <c r="L254" s="954">
        <v>0.2799999999999998</v>
      </c>
      <c r="M254" s="954">
        <v>0.29000000000000026</v>
      </c>
      <c r="N254" s="954">
        <v>0.30000000000000004</v>
      </c>
      <c r="O254" s="954">
        <v>0.3100000000000005</v>
      </c>
      <c r="P254" s="954">
        <v>0.33000000000000052</v>
      </c>
      <c r="Q254" s="954">
        <v>0.34999999999999964</v>
      </c>
      <c r="R254" s="954">
        <v>0.37000000000000055</v>
      </c>
      <c r="S254" s="954">
        <v>0.39000000000000012</v>
      </c>
      <c r="T254" s="954">
        <v>0.42000000000000082</v>
      </c>
      <c r="U254" s="954">
        <v>0.46000000000000085</v>
      </c>
      <c r="V254" s="954">
        <v>0.49000000000000021</v>
      </c>
      <c r="W254" s="954">
        <v>0.53000000000000069</v>
      </c>
      <c r="X254" s="954">
        <v>0.58000000000000052</v>
      </c>
      <c r="Y254" s="954">
        <v>0.63000000000000078</v>
      </c>
      <c r="Z254" s="954">
        <v>0.67999999999999972</v>
      </c>
      <c r="AA254" s="954">
        <v>0.73000000000000043</v>
      </c>
      <c r="AB254" s="954">
        <v>0.79</v>
      </c>
      <c r="AC254" s="954">
        <v>0.85999999999999943</v>
      </c>
      <c r="AD254" s="954">
        <v>0.92999999999999883</v>
      </c>
      <c r="AE254" s="954">
        <v>1.0099999999999998</v>
      </c>
      <c r="AF254" s="954">
        <v>1.0999999999999996</v>
      </c>
      <c r="AG254" s="954">
        <v>1.1999999999999993</v>
      </c>
      <c r="AH254" s="954">
        <v>1.3200000000000003</v>
      </c>
      <c r="AI254" s="954">
        <v>1.4499999999999993</v>
      </c>
      <c r="AJ254" s="954">
        <v>1.5999999999999996</v>
      </c>
      <c r="AK254" s="954">
        <v>1.7700000000000014</v>
      </c>
      <c r="AL254" s="954">
        <v>1.9599999999999991</v>
      </c>
      <c r="AM254" s="954">
        <v>2.1799999999999997</v>
      </c>
      <c r="AN254" s="954">
        <v>2.4299999999999997</v>
      </c>
      <c r="AO254" s="954">
        <v>2.6999999999999993</v>
      </c>
      <c r="AP254" s="956">
        <v>3.0199999999999996</v>
      </c>
      <c r="AQ254" s="956">
        <v>3.379999999999999</v>
      </c>
      <c r="AR254" s="957">
        <v>3.7900000000000027</v>
      </c>
    </row>
    <row r="255" spans="1:44" ht="30.6" hidden="1" customHeight="1" thickTop="1">
      <c r="A255" s="991">
        <v>4</v>
      </c>
      <c r="B255" s="954">
        <v>0.22999999999999998</v>
      </c>
      <c r="C255" s="954">
        <v>0.2300000000000002</v>
      </c>
      <c r="D255" s="954">
        <v>0.24</v>
      </c>
      <c r="E255" s="954">
        <v>0.23999999999999977</v>
      </c>
      <c r="F255" s="954">
        <v>0.25000000000000022</v>
      </c>
      <c r="G255" s="954">
        <v>0.26</v>
      </c>
      <c r="H255" s="954">
        <v>0.26</v>
      </c>
      <c r="I255" s="954">
        <v>0.2699999999999998</v>
      </c>
      <c r="J255" s="954">
        <v>0.26999999999999957</v>
      </c>
      <c r="K255" s="954">
        <v>0.27999999999999936</v>
      </c>
      <c r="L255" s="954">
        <v>0.28999999999999981</v>
      </c>
      <c r="M255" s="954">
        <v>0.29999999999999982</v>
      </c>
      <c r="N255" s="954">
        <v>0.30999999999999961</v>
      </c>
      <c r="O255" s="954">
        <v>0.33000000000000007</v>
      </c>
      <c r="P255" s="954">
        <v>0.33999999999999986</v>
      </c>
      <c r="Q255" s="954">
        <v>0.35999999999999988</v>
      </c>
      <c r="R255" s="954">
        <v>0.38999999999999968</v>
      </c>
      <c r="S255" s="954">
        <v>0.41999999999999948</v>
      </c>
      <c r="T255" s="954">
        <v>0.44999999999999929</v>
      </c>
      <c r="U255" s="954">
        <v>0.48</v>
      </c>
      <c r="V255" s="954">
        <v>0.52</v>
      </c>
      <c r="W255" s="954">
        <v>0.56000000000000005</v>
      </c>
      <c r="X255" s="954">
        <v>0.60999999999999943</v>
      </c>
      <c r="Y255" s="954">
        <v>0.66000000000000014</v>
      </c>
      <c r="Z255" s="954">
        <v>0.72000000000000064</v>
      </c>
      <c r="AA255" s="954">
        <v>0.77999999999999936</v>
      </c>
      <c r="AB255" s="954">
        <v>0.83999999999999986</v>
      </c>
      <c r="AC255" s="954">
        <v>0.91000000000000014</v>
      </c>
      <c r="AD255" s="954">
        <v>0.99000000000000021</v>
      </c>
      <c r="AE255" s="954">
        <v>1.0700000000000012</v>
      </c>
      <c r="AF255" s="954">
        <v>1.169999999999999</v>
      </c>
      <c r="AG255" s="954">
        <v>1.2799999999999994</v>
      </c>
      <c r="AH255" s="954">
        <v>1.4000000000000004</v>
      </c>
      <c r="AI255" s="954">
        <v>1.5400000000000009</v>
      </c>
      <c r="AJ255" s="954">
        <v>1.7000000000000011</v>
      </c>
      <c r="AK255" s="954">
        <v>1.8900000000000006</v>
      </c>
      <c r="AL255" s="954">
        <v>2.0899999999999963</v>
      </c>
      <c r="AM255" s="954">
        <v>2.3300000000000036</v>
      </c>
      <c r="AN255" s="954">
        <v>2.59</v>
      </c>
      <c r="AO255" s="954">
        <v>2.8900000000000006</v>
      </c>
      <c r="AP255" s="956">
        <v>3.2300000000000004</v>
      </c>
      <c r="AQ255" s="956">
        <v>3.6199999999999974</v>
      </c>
      <c r="AR255" s="957">
        <v>0</v>
      </c>
    </row>
    <row r="256" spans="1:44" ht="30.6" hidden="1" customHeight="1" thickTop="1">
      <c r="A256" s="991">
        <v>5</v>
      </c>
      <c r="B256" s="954">
        <v>0.28999999999999959</v>
      </c>
      <c r="C256" s="954">
        <v>0.29000000000000004</v>
      </c>
      <c r="D256" s="954">
        <v>0.29999999999999982</v>
      </c>
      <c r="E256" s="954">
        <v>0.30999999999999961</v>
      </c>
      <c r="F256" s="954">
        <v>0.31999999999999984</v>
      </c>
      <c r="G256" s="954">
        <v>0.31999999999999984</v>
      </c>
      <c r="H256" s="954">
        <v>0.33000000000000007</v>
      </c>
      <c r="I256" s="954">
        <v>0.33999999999999986</v>
      </c>
      <c r="J256" s="954">
        <v>0.34999999999999964</v>
      </c>
      <c r="K256" s="954">
        <v>0.36000000000000032</v>
      </c>
      <c r="L256" s="954">
        <v>0.37000000000000011</v>
      </c>
      <c r="M256" s="954">
        <v>0.37999999999999989</v>
      </c>
      <c r="N256" s="954">
        <v>0.39999999999999947</v>
      </c>
      <c r="O256" s="954">
        <v>0.41999999999999993</v>
      </c>
      <c r="P256" s="954">
        <v>0.4399999999999995</v>
      </c>
      <c r="Q256" s="954">
        <v>0.46999999999999975</v>
      </c>
      <c r="R256" s="954">
        <v>0.49999999999999956</v>
      </c>
      <c r="S256" s="954">
        <v>0.54</v>
      </c>
      <c r="T256" s="954">
        <v>0.58000000000000052</v>
      </c>
      <c r="U256" s="954">
        <v>0.62000000000000011</v>
      </c>
      <c r="V256" s="954">
        <v>0.67999999999999972</v>
      </c>
      <c r="W256" s="954">
        <v>0.72999999999999954</v>
      </c>
      <c r="X256" s="954">
        <v>0.79000000000000092</v>
      </c>
      <c r="Y256" s="954">
        <v>0.86000000000000032</v>
      </c>
      <c r="Z256" s="954">
        <v>0.92999999999999972</v>
      </c>
      <c r="AA256" s="954">
        <v>0.99999999999999911</v>
      </c>
      <c r="AB256" s="954">
        <v>1.0899999999999999</v>
      </c>
      <c r="AC256" s="954">
        <v>1.1799999999999997</v>
      </c>
      <c r="AD256" s="954">
        <v>1.2800000000000011</v>
      </c>
      <c r="AE256" s="954">
        <v>1.3900000000000006</v>
      </c>
      <c r="AF256" s="954">
        <v>1.5200000000000014</v>
      </c>
      <c r="AG256" s="954">
        <v>1.6600000000000001</v>
      </c>
      <c r="AH256" s="954">
        <v>1.83</v>
      </c>
      <c r="AI256" s="954">
        <v>2.0099999999999998</v>
      </c>
      <c r="AJ256" s="954">
        <v>2.2300000000000004</v>
      </c>
      <c r="AK256" s="954">
        <v>2.4700000000000024</v>
      </c>
      <c r="AL256" s="954">
        <v>2.740000000000002</v>
      </c>
      <c r="AM256" s="954">
        <v>3.0500000000000007</v>
      </c>
      <c r="AN256" s="954">
        <v>3.4000000000000021</v>
      </c>
      <c r="AO256" s="954">
        <v>3.7899999999999991</v>
      </c>
      <c r="AP256" s="956">
        <v>4.2399999999999984</v>
      </c>
      <c r="AQ256" s="956">
        <v>0</v>
      </c>
      <c r="AR256" s="957">
        <v>0</v>
      </c>
    </row>
    <row r="257" spans="1:44" ht="30.6" hidden="1" customHeight="1" thickTop="1">
      <c r="A257" s="991">
        <v>6</v>
      </c>
      <c r="B257" s="954">
        <v>0.34999999999999964</v>
      </c>
      <c r="C257" s="954">
        <v>0.35999999999999988</v>
      </c>
      <c r="D257" s="954">
        <v>0.36999999999999966</v>
      </c>
      <c r="E257" s="954">
        <v>0.38000000000000034</v>
      </c>
      <c r="F257" s="954">
        <v>0.37999999999999989</v>
      </c>
      <c r="G257" s="954">
        <v>0.39000000000000012</v>
      </c>
      <c r="H257" s="954">
        <v>0.40000000000000036</v>
      </c>
      <c r="I257" s="954">
        <v>0.4099999999999997</v>
      </c>
      <c r="J257" s="954">
        <v>0.41999999999999993</v>
      </c>
      <c r="K257" s="954">
        <v>0.44000000000000039</v>
      </c>
      <c r="L257" s="954">
        <v>0.44999999999999973</v>
      </c>
      <c r="M257" s="954">
        <v>0.4700000000000002</v>
      </c>
      <c r="N257" s="954">
        <v>0.49000000000000066</v>
      </c>
      <c r="O257" s="954">
        <v>0.52000000000000046</v>
      </c>
      <c r="P257" s="954">
        <v>0.54999999999999938</v>
      </c>
      <c r="Q257" s="954">
        <v>0.57999999999999918</v>
      </c>
      <c r="R257" s="954">
        <v>0.61999999999999922</v>
      </c>
      <c r="S257" s="954">
        <v>0.66999999999999904</v>
      </c>
      <c r="T257" s="954">
        <v>0.71999999999999975</v>
      </c>
      <c r="U257" s="954">
        <v>0.77999999999999936</v>
      </c>
      <c r="V257" s="954">
        <v>0.83999999999999986</v>
      </c>
      <c r="W257" s="954">
        <v>0.91000000000000103</v>
      </c>
      <c r="X257" s="954">
        <v>0.97999999999999954</v>
      </c>
      <c r="Y257" s="954">
        <v>1.0700000000000003</v>
      </c>
      <c r="Z257" s="954">
        <v>1.1499999999999995</v>
      </c>
      <c r="AA257" s="954">
        <v>1.25</v>
      </c>
      <c r="AB257" s="954">
        <v>1.3499999999999996</v>
      </c>
      <c r="AC257" s="954">
        <v>1.4700000000000006</v>
      </c>
      <c r="AD257" s="954">
        <v>1.5900000000000016</v>
      </c>
      <c r="AE257" s="954">
        <v>1.7400000000000002</v>
      </c>
      <c r="AF257" s="954">
        <v>1.8999999999999986</v>
      </c>
      <c r="AG257" s="954">
        <v>2.0799999999999983</v>
      </c>
      <c r="AH257" s="954">
        <v>2.2900000000000027</v>
      </c>
      <c r="AI257" s="954">
        <v>2.5300000000000011</v>
      </c>
      <c r="AJ257" s="954">
        <v>2.7999999999999972</v>
      </c>
      <c r="AK257" s="954">
        <v>3.1099999999999994</v>
      </c>
      <c r="AL257" s="954">
        <v>3.4499999999999993</v>
      </c>
      <c r="AM257" s="954">
        <v>3.8499999999999943</v>
      </c>
      <c r="AN257" s="954">
        <v>4.2900000000000027</v>
      </c>
      <c r="AO257" s="954">
        <v>4.8000000000000007</v>
      </c>
      <c r="AP257" s="956">
        <v>0</v>
      </c>
      <c r="AQ257" s="956">
        <v>0</v>
      </c>
      <c r="AR257" s="957">
        <v>0</v>
      </c>
    </row>
    <row r="258" spans="1:44" ht="30.6" hidden="1" customHeight="1" thickTop="1">
      <c r="A258" s="991">
        <v>7</v>
      </c>
      <c r="B258" s="954">
        <v>0.37999999999999989</v>
      </c>
      <c r="C258" s="954">
        <v>0.38999999999999968</v>
      </c>
      <c r="D258" s="954">
        <v>0.39999999999999991</v>
      </c>
      <c r="E258" s="954">
        <v>0.41000000000000014</v>
      </c>
      <c r="F258" s="954">
        <v>0.42000000000000037</v>
      </c>
      <c r="G258" s="954">
        <v>0.4300000000000006</v>
      </c>
      <c r="H258" s="954">
        <v>0.4399999999999995</v>
      </c>
      <c r="I258" s="954">
        <v>0.44999999999999973</v>
      </c>
      <c r="J258" s="954">
        <v>0.4700000000000002</v>
      </c>
      <c r="K258" s="954">
        <v>0.47999999999999954</v>
      </c>
      <c r="L258" s="954">
        <v>0.5</v>
      </c>
      <c r="M258" s="954">
        <v>0.52</v>
      </c>
      <c r="N258" s="954">
        <v>0.54999999999999982</v>
      </c>
      <c r="O258" s="954">
        <v>0.5699999999999994</v>
      </c>
      <c r="P258" s="954">
        <v>0.61000000000000032</v>
      </c>
      <c r="Q258" s="954">
        <v>0.64999999999999947</v>
      </c>
      <c r="R258" s="954">
        <v>0.70000000000000107</v>
      </c>
      <c r="S258" s="954">
        <v>0.74999999999999911</v>
      </c>
      <c r="T258" s="954">
        <v>0.8100000000000005</v>
      </c>
      <c r="U258" s="954">
        <v>0.87000000000000011</v>
      </c>
      <c r="V258" s="954">
        <v>0.9399999999999995</v>
      </c>
      <c r="W258" s="954">
        <v>1.0200000000000014</v>
      </c>
      <c r="X258" s="954">
        <v>1.1099999999999985</v>
      </c>
      <c r="Y258" s="954">
        <v>1.2000000000000002</v>
      </c>
      <c r="Z258" s="954">
        <v>1.2999999999999989</v>
      </c>
      <c r="AA258" s="954">
        <v>1.4000000000000004</v>
      </c>
      <c r="AB258" s="954">
        <v>1.5200000000000014</v>
      </c>
      <c r="AC258" s="954">
        <v>1.6500000000000004</v>
      </c>
      <c r="AD258" s="954">
        <v>1.8000000000000007</v>
      </c>
      <c r="AE258" s="954">
        <v>1.9600000000000009</v>
      </c>
      <c r="AF258" s="954">
        <v>2.1499999999999986</v>
      </c>
      <c r="AG258" s="954">
        <v>2.3599999999999994</v>
      </c>
      <c r="AH258" s="954">
        <v>2.6000000000000014</v>
      </c>
      <c r="AI258" s="954">
        <v>2.870000000000001</v>
      </c>
      <c r="AJ258" s="954">
        <v>3.1799999999999997</v>
      </c>
      <c r="AK258" s="954">
        <v>3.5300000000000011</v>
      </c>
      <c r="AL258" s="954">
        <v>3.9299999999999997</v>
      </c>
      <c r="AM258" s="954">
        <v>4.3800000000000026</v>
      </c>
      <c r="AN258" s="954">
        <v>4.8900000000000006</v>
      </c>
      <c r="AO258" s="954">
        <v>0</v>
      </c>
      <c r="AP258" s="956">
        <v>0</v>
      </c>
      <c r="AQ258" s="956">
        <v>0</v>
      </c>
      <c r="AR258" s="957">
        <v>0</v>
      </c>
    </row>
    <row r="259" spans="1:44" ht="30.6" hidden="1" customHeight="1" thickTop="1">
      <c r="A259" s="991">
        <v>8</v>
      </c>
      <c r="B259" s="954">
        <v>0.44000000000000039</v>
      </c>
      <c r="C259" s="954">
        <v>0.45999999999999996</v>
      </c>
      <c r="D259" s="954">
        <v>0.46999999999999975</v>
      </c>
      <c r="E259" s="954">
        <v>0.48</v>
      </c>
      <c r="F259" s="954">
        <v>0.48999999999999977</v>
      </c>
      <c r="G259" s="954">
        <v>0.5</v>
      </c>
      <c r="H259" s="954">
        <v>0.50999999999999934</v>
      </c>
      <c r="I259" s="954">
        <v>0.53000000000000114</v>
      </c>
      <c r="J259" s="954">
        <v>0.54</v>
      </c>
      <c r="K259" s="954">
        <v>0.5600000000000005</v>
      </c>
      <c r="L259" s="954">
        <v>0.58000000000000052</v>
      </c>
      <c r="M259" s="954">
        <v>0.60999999999999943</v>
      </c>
      <c r="N259" s="954">
        <v>0.64000000000000057</v>
      </c>
      <c r="O259" s="954">
        <v>0.67999999999999972</v>
      </c>
      <c r="P259" s="954">
        <v>0.71999999999999975</v>
      </c>
      <c r="Q259" s="954">
        <v>0.77000000000000046</v>
      </c>
      <c r="R259" s="954">
        <v>0.82000000000000028</v>
      </c>
      <c r="S259" s="954">
        <v>0.89000000000000057</v>
      </c>
      <c r="T259" s="954">
        <v>0.96</v>
      </c>
      <c r="U259" s="954">
        <v>1.0300000000000002</v>
      </c>
      <c r="V259" s="954">
        <v>1.1200000000000001</v>
      </c>
      <c r="W259" s="954">
        <v>1.2100000000000009</v>
      </c>
      <c r="X259" s="954">
        <v>1.3100000000000005</v>
      </c>
      <c r="Y259" s="954">
        <v>1.42</v>
      </c>
      <c r="Z259" s="954">
        <v>1.5400000000000009</v>
      </c>
      <c r="AA259" s="954">
        <v>1.6700000000000017</v>
      </c>
      <c r="AB259" s="954">
        <v>1.8099999999999987</v>
      </c>
      <c r="AC259" s="954">
        <v>1.9700000000000006</v>
      </c>
      <c r="AD259" s="954">
        <v>2.1400000000000023</v>
      </c>
      <c r="AE259" s="954">
        <v>2.34</v>
      </c>
      <c r="AF259" s="954">
        <v>2.5700000000000003</v>
      </c>
      <c r="AG259" s="954">
        <v>2.8200000000000003</v>
      </c>
      <c r="AH259" s="954">
        <v>3.1099999999999994</v>
      </c>
      <c r="AI259" s="954">
        <v>3.4400000000000013</v>
      </c>
      <c r="AJ259" s="954">
        <v>3.8200000000000003</v>
      </c>
      <c r="AK259" s="954">
        <v>4.2399999999999984</v>
      </c>
      <c r="AL259" s="954">
        <v>4.7300000000000004</v>
      </c>
      <c r="AM259" s="954">
        <v>5.2700000000000031</v>
      </c>
      <c r="AN259" s="954">
        <v>0</v>
      </c>
      <c r="AO259" s="954">
        <v>0</v>
      </c>
      <c r="AP259" s="956">
        <v>0</v>
      </c>
      <c r="AQ259" s="956">
        <v>0</v>
      </c>
      <c r="AR259" s="957">
        <v>0</v>
      </c>
    </row>
    <row r="260" spans="1:44" ht="30.6" hidden="1" customHeight="1" thickTop="1">
      <c r="A260" s="991">
        <v>9</v>
      </c>
      <c r="B260" s="954">
        <v>0.50999999999999979</v>
      </c>
      <c r="C260" s="954">
        <v>0.51999999999999913</v>
      </c>
      <c r="D260" s="954">
        <v>0.53000000000000069</v>
      </c>
      <c r="E260" s="954">
        <v>0.55000000000000071</v>
      </c>
      <c r="F260" s="954">
        <v>0.56000000000000005</v>
      </c>
      <c r="G260" s="954">
        <v>0.5699999999999994</v>
      </c>
      <c r="H260" s="954">
        <v>0.59000000000000075</v>
      </c>
      <c r="I260" s="954">
        <v>0.60999999999999943</v>
      </c>
      <c r="J260" s="954">
        <v>0.62000000000000011</v>
      </c>
      <c r="K260" s="954">
        <v>0.65000000000000036</v>
      </c>
      <c r="L260" s="954">
        <v>0.67000000000000082</v>
      </c>
      <c r="M260" s="954">
        <v>0.69999999999999929</v>
      </c>
      <c r="N260" s="954">
        <v>0.74000000000000021</v>
      </c>
      <c r="O260" s="954">
        <v>0.79</v>
      </c>
      <c r="P260" s="954">
        <v>0.84000000000000075</v>
      </c>
      <c r="Q260" s="954">
        <v>0.90000000000000036</v>
      </c>
      <c r="R260" s="954">
        <v>0.96</v>
      </c>
      <c r="S260" s="954">
        <v>1.04</v>
      </c>
      <c r="T260" s="954">
        <v>1.1200000000000001</v>
      </c>
      <c r="U260" s="954">
        <v>1.2100000000000009</v>
      </c>
      <c r="V260" s="954">
        <v>1.3100000000000023</v>
      </c>
      <c r="W260" s="954">
        <v>1.4100000000000001</v>
      </c>
      <c r="X260" s="954">
        <v>1.5299999999999994</v>
      </c>
      <c r="Y260" s="954">
        <v>1.6599999999999984</v>
      </c>
      <c r="Z260" s="954">
        <v>1.7999999999999989</v>
      </c>
      <c r="AA260" s="954">
        <v>1.9500000000000028</v>
      </c>
      <c r="AB260" s="954">
        <v>2.1200000000000028</v>
      </c>
      <c r="AC260" s="954">
        <v>2.3100000000000005</v>
      </c>
      <c r="AD260" s="954">
        <v>2.5200000000000031</v>
      </c>
      <c r="AE260" s="954">
        <v>2.75</v>
      </c>
      <c r="AF260" s="954">
        <v>3.0199999999999996</v>
      </c>
      <c r="AG260" s="954">
        <v>3.3299999999999983</v>
      </c>
      <c r="AH260" s="954">
        <v>3.6800000000000033</v>
      </c>
      <c r="AI260" s="954">
        <v>4.0699999999999967</v>
      </c>
      <c r="AJ260" s="954">
        <v>4.5199999999999996</v>
      </c>
      <c r="AK260" s="954">
        <v>5.029999999999994</v>
      </c>
      <c r="AL260" s="954">
        <v>5.6100000000000065</v>
      </c>
      <c r="AM260" s="954">
        <v>0</v>
      </c>
      <c r="AN260" s="954">
        <v>0</v>
      </c>
      <c r="AO260" s="954">
        <v>0</v>
      </c>
      <c r="AP260" s="956">
        <v>0</v>
      </c>
      <c r="AQ260" s="956">
        <v>0</v>
      </c>
      <c r="AR260" s="957">
        <v>0</v>
      </c>
    </row>
    <row r="261" spans="1:44" ht="30.6" hidden="1" customHeight="1" thickTop="1">
      <c r="A261" s="991">
        <v>10</v>
      </c>
      <c r="B261" s="954">
        <v>0.56999999999999984</v>
      </c>
      <c r="C261" s="954">
        <v>0.59000000000000075</v>
      </c>
      <c r="D261" s="954">
        <v>0.60000000000000053</v>
      </c>
      <c r="E261" s="954">
        <v>0.62000000000000011</v>
      </c>
      <c r="F261" s="954">
        <v>0.63000000000000078</v>
      </c>
      <c r="G261" s="954">
        <v>0.64999999999999947</v>
      </c>
      <c r="H261" s="954">
        <v>0.67000000000000082</v>
      </c>
      <c r="I261" s="954">
        <v>0.69000000000000039</v>
      </c>
      <c r="J261" s="954">
        <v>0.71</v>
      </c>
      <c r="K261" s="954">
        <v>0.73999999999999932</v>
      </c>
      <c r="L261" s="954">
        <v>0.76999999999999957</v>
      </c>
      <c r="M261" s="954">
        <v>0.8100000000000005</v>
      </c>
      <c r="N261" s="954">
        <v>0.84999999999999964</v>
      </c>
      <c r="O261" s="954">
        <v>0.90000000000000036</v>
      </c>
      <c r="P261" s="954">
        <v>0.95999999999999908</v>
      </c>
      <c r="Q261" s="954">
        <v>1.0300000000000002</v>
      </c>
      <c r="R261" s="954">
        <v>1.1100000000000003</v>
      </c>
      <c r="S261" s="954">
        <v>1.1900000000000004</v>
      </c>
      <c r="T261" s="954">
        <v>1.2899999999999991</v>
      </c>
      <c r="U261" s="954">
        <v>1.3899999999999988</v>
      </c>
      <c r="V261" s="954">
        <v>1.5099999999999998</v>
      </c>
      <c r="W261" s="954">
        <v>1.629999999999999</v>
      </c>
      <c r="X261" s="954">
        <v>1.7700000000000014</v>
      </c>
      <c r="Y261" s="954">
        <v>1.9200000000000017</v>
      </c>
      <c r="Z261" s="954">
        <v>2.08</v>
      </c>
      <c r="AA261" s="954">
        <v>2.259999999999998</v>
      </c>
      <c r="AB261" s="954">
        <v>2.4599999999999973</v>
      </c>
      <c r="AC261" s="954">
        <v>2.6799999999999997</v>
      </c>
      <c r="AD261" s="954">
        <v>2.9299999999999997</v>
      </c>
      <c r="AE261" s="954">
        <v>3.2099999999999973</v>
      </c>
      <c r="AF261" s="954">
        <v>3.5300000000000011</v>
      </c>
      <c r="AG261" s="954">
        <v>3.8900000000000041</v>
      </c>
      <c r="AH261" s="954">
        <v>4.2999999999999936</v>
      </c>
      <c r="AI261" s="954">
        <v>4.7700000000000031</v>
      </c>
      <c r="AJ261" s="954">
        <v>5.3000000000000043</v>
      </c>
      <c r="AK261" s="954">
        <v>5.8999999999999986</v>
      </c>
      <c r="AL261" s="954">
        <v>0</v>
      </c>
      <c r="AM261" s="954">
        <v>0</v>
      </c>
      <c r="AN261" s="954">
        <v>0</v>
      </c>
      <c r="AO261" s="954">
        <v>0</v>
      </c>
      <c r="AP261" s="956">
        <v>0</v>
      </c>
      <c r="AQ261" s="956">
        <v>0</v>
      </c>
      <c r="AR261" s="957">
        <v>0</v>
      </c>
    </row>
    <row r="262" spans="1:44" ht="30.6" hidden="1" customHeight="1" thickTop="1">
      <c r="A262" s="991">
        <v>11</v>
      </c>
      <c r="B262" s="954">
        <v>0.63999999999999879</v>
      </c>
      <c r="C262" s="954">
        <v>0.65999999999999925</v>
      </c>
      <c r="D262" s="954">
        <v>0.66999999999999904</v>
      </c>
      <c r="E262" s="954">
        <v>0.69000000000000039</v>
      </c>
      <c r="F262" s="954">
        <v>0.71000000000000085</v>
      </c>
      <c r="G262" s="954">
        <v>0.73000000000000043</v>
      </c>
      <c r="H262" s="954">
        <v>0.74999999999999911</v>
      </c>
      <c r="I262" s="954">
        <v>0.77000000000000046</v>
      </c>
      <c r="J262" s="954">
        <v>0.79999999999999893</v>
      </c>
      <c r="K262" s="954">
        <v>0.82999999999999918</v>
      </c>
      <c r="L262" s="954">
        <v>0.87000000000000011</v>
      </c>
      <c r="M262" s="954">
        <v>0.91000000000000014</v>
      </c>
      <c r="N262" s="954">
        <v>0.96999999999999975</v>
      </c>
      <c r="O262" s="954">
        <v>1.0299999999999994</v>
      </c>
      <c r="P262" s="954">
        <v>1.1000000000000005</v>
      </c>
      <c r="Q262" s="954">
        <v>1.1799999999999997</v>
      </c>
      <c r="R262" s="954">
        <v>1.2699999999999996</v>
      </c>
      <c r="S262" s="954">
        <v>1.3599999999999994</v>
      </c>
      <c r="T262" s="954">
        <v>1.4699999999999989</v>
      </c>
      <c r="U262" s="954">
        <v>1.5900000000000016</v>
      </c>
      <c r="V262" s="954">
        <v>1.7200000000000006</v>
      </c>
      <c r="W262" s="954">
        <v>1.870000000000001</v>
      </c>
      <c r="X262" s="954">
        <v>2.0200000000000014</v>
      </c>
      <c r="Y262" s="954">
        <v>2.1899999999999977</v>
      </c>
      <c r="Z262" s="954">
        <v>2.3800000000000026</v>
      </c>
      <c r="AA262" s="954">
        <v>2.59</v>
      </c>
      <c r="AB262" s="954">
        <v>2.8200000000000003</v>
      </c>
      <c r="AC262" s="954">
        <v>3.0800000000000018</v>
      </c>
      <c r="AD262" s="954">
        <v>3.370000000000001</v>
      </c>
      <c r="AE262" s="954">
        <v>3.6999999999999993</v>
      </c>
      <c r="AF262" s="954">
        <v>4.0699999999999967</v>
      </c>
      <c r="AG262" s="954">
        <v>4.5</v>
      </c>
      <c r="AH262" s="954">
        <v>4.9799999999999969</v>
      </c>
      <c r="AI262" s="954">
        <v>5.529999999999994</v>
      </c>
      <c r="AJ262" s="954">
        <v>6.1599999999999966</v>
      </c>
      <c r="AK262" s="954">
        <v>0</v>
      </c>
      <c r="AL262" s="954">
        <v>0</v>
      </c>
      <c r="AM262" s="954">
        <v>0</v>
      </c>
      <c r="AN262" s="954">
        <v>0</v>
      </c>
      <c r="AO262" s="954">
        <v>0</v>
      </c>
      <c r="AP262" s="956">
        <v>0</v>
      </c>
      <c r="AQ262" s="956">
        <v>0</v>
      </c>
      <c r="AR262" s="957">
        <v>0</v>
      </c>
    </row>
    <row r="263" spans="1:44" ht="30.6" hidden="1" customHeight="1" thickTop="1">
      <c r="A263" s="991">
        <v>12</v>
      </c>
      <c r="B263" s="956">
        <v>0.71000000000000085</v>
      </c>
      <c r="C263" s="956">
        <v>0.72999999999999954</v>
      </c>
      <c r="D263" s="956">
        <v>0.74000000000000021</v>
      </c>
      <c r="E263" s="956">
        <v>0.76000000000000068</v>
      </c>
      <c r="F263" s="956">
        <v>0.78000000000000114</v>
      </c>
      <c r="G263" s="956">
        <v>0.8100000000000005</v>
      </c>
      <c r="H263" s="956">
        <v>0.83000000000000007</v>
      </c>
      <c r="I263" s="956">
        <v>0.86000000000000121</v>
      </c>
      <c r="J263" s="956">
        <v>0.89000000000000057</v>
      </c>
      <c r="K263" s="956">
        <v>0.92999999999999972</v>
      </c>
      <c r="L263" s="956">
        <v>0.97999999999999954</v>
      </c>
      <c r="M263" s="956">
        <v>1.0299999999999994</v>
      </c>
      <c r="N263" s="954">
        <v>1.0899999999999999</v>
      </c>
      <c r="O263" s="956">
        <v>1.1600000000000019</v>
      </c>
      <c r="P263" s="956">
        <v>1.2400000000000002</v>
      </c>
      <c r="Q263" s="956">
        <v>1.33</v>
      </c>
      <c r="R263" s="956">
        <v>1.4299999999999979</v>
      </c>
      <c r="S263" s="956">
        <v>1.5500000000000007</v>
      </c>
      <c r="T263" s="956">
        <v>1.6699999999999982</v>
      </c>
      <c r="U263" s="956">
        <v>1.8100000000000005</v>
      </c>
      <c r="V263" s="956">
        <v>1.9599999999999991</v>
      </c>
      <c r="W263" s="956">
        <v>2.1199999999999992</v>
      </c>
      <c r="X263" s="956">
        <v>2.3000000000000007</v>
      </c>
      <c r="Y263" s="956">
        <v>2.4899999999999984</v>
      </c>
      <c r="Z263" s="956">
        <v>2.7100000000000009</v>
      </c>
      <c r="AA263" s="956">
        <v>2.9499999999999957</v>
      </c>
      <c r="AB263" s="956">
        <v>3.2199999999999989</v>
      </c>
      <c r="AC263" s="954">
        <v>3.5200000000000031</v>
      </c>
      <c r="AD263" s="954">
        <v>3.8599999999999994</v>
      </c>
      <c r="AE263" s="956">
        <v>4.240000000000002</v>
      </c>
      <c r="AF263" s="956">
        <v>4.68</v>
      </c>
      <c r="AG263" s="956">
        <v>5.1700000000000088</v>
      </c>
      <c r="AH263" s="956">
        <v>5.730000000000004</v>
      </c>
      <c r="AI263" s="956">
        <v>6.3699999999999974</v>
      </c>
      <c r="AJ263" s="956">
        <v>0</v>
      </c>
      <c r="AK263" s="956">
        <v>0</v>
      </c>
      <c r="AL263" s="956">
        <v>0</v>
      </c>
      <c r="AM263" s="956">
        <v>0</v>
      </c>
      <c r="AN263" s="956">
        <v>0</v>
      </c>
      <c r="AO263" s="956">
        <v>0</v>
      </c>
      <c r="AP263" s="956">
        <v>0</v>
      </c>
      <c r="AQ263" s="956">
        <v>0</v>
      </c>
      <c r="AR263" s="957">
        <v>0</v>
      </c>
    </row>
    <row r="264" spans="1:44" ht="30.6" hidden="1" customHeight="1" thickTop="1">
      <c r="A264" s="991">
        <v>13</v>
      </c>
      <c r="B264" s="956">
        <v>0.78000000000000025</v>
      </c>
      <c r="C264" s="956">
        <v>0.80000000000000071</v>
      </c>
      <c r="D264" s="956">
        <v>0.82000000000000028</v>
      </c>
      <c r="E264" s="956">
        <v>0.84000000000000075</v>
      </c>
      <c r="F264" s="956">
        <v>0.86000000000000032</v>
      </c>
      <c r="G264" s="956">
        <v>0.88999999999999968</v>
      </c>
      <c r="H264" s="956">
        <v>0.91999999999999993</v>
      </c>
      <c r="I264" s="956">
        <v>0.95000000000000018</v>
      </c>
      <c r="J264" s="956">
        <v>0.99000000000000021</v>
      </c>
      <c r="K264" s="956">
        <v>1.04</v>
      </c>
      <c r="L264" s="956">
        <v>1.0900000000000016</v>
      </c>
      <c r="M264" s="956">
        <v>1.1500000000000004</v>
      </c>
      <c r="N264" s="954">
        <v>1.2199999999999989</v>
      </c>
      <c r="O264" s="956">
        <v>1.2999999999999989</v>
      </c>
      <c r="P264" s="956">
        <v>1.389999999999997</v>
      </c>
      <c r="Q264" s="956">
        <v>1.5</v>
      </c>
      <c r="R264" s="956">
        <v>1.6100000000000012</v>
      </c>
      <c r="S264" s="956">
        <v>1.740000000000002</v>
      </c>
      <c r="T264" s="956">
        <v>1.879999999999999</v>
      </c>
      <c r="U264" s="956">
        <v>2.0399999999999991</v>
      </c>
      <c r="V264" s="956">
        <v>2.1999999999999993</v>
      </c>
      <c r="W264" s="956">
        <v>2.3899999999999988</v>
      </c>
      <c r="X264" s="956">
        <v>2.59</v>
      </c>
      <c r="Y264" s="956">
        <v>2.8200000000000003</v>
      </c>
      <c r="Z264" s="956">
        <v>3.0700000000000003</v>
      </c>
      <c r="AA264" s="956">
        <v>3.3400000000000034</v>
      </c>
      <c r="AB264" s="956">
        <v>3.6499999999999986</v>
      </c>
      <c r="AC264" s="954">
        <v>4</v>
      </c>
      <c r="AD264" s="954">
        <v>4.389999999999997</v>
      </c>
      <c r="AE264" s="956">
        <v>4.8300000000000054</v>
      </c>
      <c r="AF264" s="956">
        <v>5.3400000000000034</v>
      </c>
      <c r="AG264" s="956">
        <v>5.9099999999999966</v>
      </c>
      <c r="AH264" s="956">
        <v>6.5600000000000023</v>
      </c>
      <c r="AI264" s="956">
        <v>0</v>
      </c>
      <c r="AJ264" s="956">
        <v>0</v>
      </c>
      <c r="AK264" s="956">
        <v>0</v>
      </c>
      <c r="AL264" s="956">
        <v>0</v>
      </c>
      <c r="AM264" s="956">
        <v>0</v>
      </c>
      <c r="AN264" s="956">
        <v>0</v>
      </c>
      <c r="AO264" s="956">
        <v>0</v>
      </c>
      <c r="AP264" s="956">
        <v>0</v>
      </c>
      <c r="AQ264" s="956">
        <v>0</v>
      </c>
      <c r="AR264" s="957">
        <v>0</v>
      </c>
    </row>
    <row r="265" spans="1:44" ht="30.6" hidden="1" customHeight="1" thickTop="1">
      <c r="A265" s="991">
        <v>14</v>
      </c>
      <c r="B265" s="956">
        <v>0.84999999999999964</v>
      </c>
      <c r="C265" s="956">
        <v>0.86999999999999922</v>
      </c>
      <c r="D265" s="956">
        <v>0.90000000000000124</v>
      </c>
      <c r="E265" s="956">
        <v>0.92000000000000082</v>
      </c>
      <c r="F265" s="956">
        <v>0.95000000000000018</v>
      </c>
      <c r="G265" s="956">
        <v>0.98000000000000043</v>
      </c>
      <c r="H265" s="956">
        <v>1.0099999999999998</v>
      </c>
      <c r="I265" s="956">
        <v>1.0500000000000007</v>
      </c>
      <c r="J265" s="956">
        <v>1.1000000000000005</v>
      </c>
      <c r="K265" s="956">
        <v>1.1500000000000004</v>
      </c>
      <c r="L265" s="956">
        <v>1.2100000000000009</v>
      </c>
      <c r="M265" s="956">
        <v>1.2800000000000029</v>
      </c>
      <c r="N265" s="954">
        <v>1.3600000000000012</v>
      </c>
      <c r="O265" s="956">
        <v>1.4500000000000028</v>
      </c>
      <c r="P265" s="956">
        <v>1.5599999999999987</v>
      </c>
      <c r="Q265" s="956">
        <v>1.6800000000000015</v>
      </c>
      <c r="R265" s="956">
        <v>1.8100000000000005</v>
      </c>
      <c r="S265" s="956">
        <v>1.9499999999999975</v>
      </c>
      <c r="T265" s="956">
        <v>2.1099999999999994</v>
      </c>
      <c r="U265" s="956">
        <v>2.2800000000000011</v>
      </c>
      <c r="V265" s="956">
        <v>2.4699999999999989</v>
      </c>
      <c r="W265" s="956">
        <v>2.6799999999999997</v>
      </c>
      <c r="X265" s="956">
        <v>2.91</v>
      </c>
      <c r="Y265" s="956">
        <v>3.1699999999999982</v>
      </c>
      <c r="Z265" s="956">
        <v>3.4500000000000028</v>
      </c>
      <c r="AA265" s="956">
        <v>3.7700000000000031</v>
      </c>
      <c r="AB265" s="956">
        <v>4.129999999999999</v>
      </c>
      <c r="AC265" s="954">
        <v>4.519999999999996</v>
      </c>
      <c r="AD265" s="954">
        <v>4.9699999999999989</v>
      </c>
      <c r="AE265" s="956">
        <v>5.4799999999999969</v>
      </c>
      <c r="AF265" s="956">
        <v>6.0600000000000023</v>
      </c>
      <c r="AG265" s="956">
        <v>6.720000000000006</v>
      </c>
      <c r="AH265" s="956">
        <v>0</v>
      </c>
      <c r="AI265" s="956">
        <v>0</v>
      </c>
      <c r="AJ265" s="956">
        <v>0</v>
      </c>
      <c r="AK265" s="956">
        <v>0</v>
      </c>
      <c r="AL265" s="956">
        <v>0</v>
      </c>
      <c r="AM265" s="956">
        <v>0</v>
      </c>
      <c r="AN265" s="956">
        <v>0</v>
      </c>
      <c r="AO265" s="956">
        <v>0</v>
      </c>
      <c r="AP265" s="956">
        <v>0</v>
      </c>
      <c r="AQ265" s="956">
        <v>0</v>
      </c>
      <c r="AR265" s="957">
        <v>0</v>
      </c>
    </row>
    <row r="266" spans="1:44" ht="30.6" hidden="1" customHeight="1" thickTop="1">
      <c r="A266" s="991">
        <v>15</v>
      </c>
      <c r="B266" s="954">
        <v>0.92000000000000082</v>
      </c>
      <c r="C266" s="954">
        <v>0.94999999999999929</v>
      </c>
      <c r="D266" s="954">
        <v>0.97999999999999954</v>
      </c>
      <c r="E266" s="954">
        <v>0.99999999999999911</v>
      </c>
      <c r="F266" s="954">
        <v>1.04</v>
      </c>
      <c r="G266" s="954">
        <v>1.0699999999999994</v>
      </c>
      <c r="H266" s="954">
        <v>1.1099999999999994</v>
      </c>
      <c r="I266" s="954">
        <v>1.1599999999999993</v>
      </c>
      <c r="J266" s="954">
        <v>1.2099999999999973</v>
      </c>
      <c r="K266" s="954">
        <v>1.2699999999999996</v>
      </c>
      <c r="L266" s="954">
        <v>1.3400000000000016</v>
      </c>
      <c r="M266" s="954">
        <v>1.4199999999999982</v>
      </c>
      <c r="N266" s="954">
        <v>1.509999999999998</v>
      </c>
      <c r="O266" s="954">
        <v>1.620000000000001</v>
      </c>
      <c r="P266" s="954">
        <v>1.7299999999999986</v>
      </c>
      <c r="Q266" s="954">
        <v>1.870000000000001</v>
      </c>
      <c r="R266" s="954">
        <v>2.0099999999999998</v>
      </c>
      <c r="S266" s="954">
        <v>2.17</v>
      </c>
      <c r="T266" s="954">
        <v>2.3500000000000032</v>
      </c>
      <c r="U266" s="954">
        <v>2.5500000000000043</v>
      </c>
      <c r="V266" s="954">
        <v>2.7600000000000016</v>
      </c>
      <c r="W266" s="954">
        <v>3</v>
      </c>
      <c r="X266" s="954">
        <v>3.2600000000000016</v>
      </c>
      <c r="Y266" s="954">
        <v>3.5499999999999972</v>
      </c>
      <c r="Z266" s="954">
        <v>3.8700000000000045</v>
      </c>
      <c r="AA266" s="954">
        <v>4.2400000000000055</v>
      </c>
      <c r="AB266" s="954">
        <v>4.639999999999997</v>
      </c>
      <c r="AC266" s="954">
        <v>5.1000000000000014</v>
      </c>
      <c r="AD266" s="954">
        <v>5.6099999999999994</v>
      </c>
      <c r="AE266" s="954">
        <v>6.2000000000000028</v>
      </c>
      <c r="AF266" s="954">
        <v>6.8599999999999994</v>
      </c>
      <c r="AG266" s="954">
        <v>0</v>
      </c>
      <c r="AH266" s="954">
        <v>0</v>
      </c>
      <c r="AI266" s="954">
        <v>0</v>
      </c>
      <c r="AJ266" s="954">
        <v>0</v>
      </c>
      <c r="AK266" s="954">
        <v>0</v>
      </c>
      <c r="AL266" s="954">
        <v>0</v>
      </c>
      <c r="AM266" s="954">
        <v>0</v>
      </c>
      <c r="AN266" s="954">
        <v>0</v>
      </c>
      <c r="AO266" s="954">
        <v>0</v>
      </c>
      <c r="AP266" s="956">
        <v>0</v>
      </c>
      <c r="AQ266" s="956">
        <v>0</v>
      </c>
      <c r="AR266" s="957">
        <v>0</v>
      </c>
    </row>
    <row r="267" spans="1:44" ht="30.6" hidden="1" customHeight="1" thickTop="1">
      <c r="A267" s="991">
        <v>16</v>
      </c>
      <c r="B267" s="954">
        <v>1</v>
      </c>
      <c r="C267" s="954">
        <v>1.0300000000000011</v>
      </c>
      <c r="D267" s="954">
        <v>1.0600000000000014</v>
      </c>
      <c r="E267" s="954">
        <v>1.0899999999999999</v>
      </c>
      <c r="F267" s="954">
        <v>1.1300000000000008</v>
      </c>
      <c r="G267" s="954">
        <v>1.17</v>
      </c>
      <c r="H267" s="954">
        <v>1.2099999999999991</v>
      </c>
      <c r="I267" s="954">
        <v>1.2700000000000014</v>
      </c>
      <c r="J267" s="954">
        <v>1.33</v>
      </c>
      <c r="K267" s="954">
        <v>1.3999999999999986</v>
      </c>
      <c r="L267" s="954">
        <v>1.4800000000000004</v>
      </c>
      <c r="M267" s="954">
        <v>1.5700000000000003</v>
      </c>
      <c r="N267" s="954">
        <v>1.67</v>
      </c>
      <c r="O267" s="954">
        <v>1.7899999999999991</v>
      </c>
      <c r="P267" s="954">
        <v>1.92</v>
      </c>
      <c r="Q267" s="954">
        <v>2.0700000000000003</v>
      </c>
      <c r="R267" s="954">
        <v>2.2299999999999986</v>
      </c>
      <c r="S267" s="954">
        <v>2.4100000000000037</v>
      </c>
      <c r="T267" s="954">
        <v>2.6099999999999994</v>
      </c>
      <c r="U267" s="954">
        <v>2.8299999999999983</v>
      </c>
      <c r="V267" s="954">
        <v>3.0700000000000003</v>
      </c>
      <c r="W267" s="954">
        <v>3.34</v>
      </c>
      <c r="X267" s="954">
        <v>3.6300000000000061</v>
      </c>
      <c r="Y267" s="954">
        <v>3.9600000000000009</v>
      </c>
      <c r="Z267" s="954">
        <v>4.3299999999999983</v>
      </c>
      <c r="AA267" s="954">
        <v>4.7399999999999984</v>
      </c>
      <c r="AB267" s="954">
        <v>5.2100000000000009</v>
      </c>
      <c r="AC267" s="954">
        <v>5.7299999999999969</v>
      </c>
      <c r="AD267" s="954">
        <v>6.3199999999999932</v>
      </c>
      <c r="AE267" s="954">
        <v>6.9799999999999969</v>
      </c>
      <c r="AF267" s="954">
        <v>0</v>
      </c>
      <c r="AG267" s="954">
        <v>0</v>
      </c>
      <c r="AH267" s="954">
        <v>0</v>
      </c>
      <c r="AI267" s="954">
        <v>0</v>
      </c>
      <c r="AJ267" s="954">
        <v>0</v>
      </c>
      <c r="AK267" s="954">
        <v>0</v>
      </c>
      <c r="AL267" s="954">
        <v>0</v>
      </c>
      <c r="AM267" s="954">
        <v>0</v>
      </c>
      <c r="AN267" s="954">
        <v>0</v>
      </c>
      <c r="AO267" s="954">
        <v>0</v>
      </c>
      <c r="AP267" s="956">
        <v>0</v>
      </c>
      <c r="AQ267" s="956">
        <v>0</v>
      </c>
      <c r="AR267" s="957">
        <v>0</v>
      </c>
    </row>
    <row r="268" spans="1:44" ht="30.6" hidden="1" customHeight="1" thickTop="1">
      <c r="A268" s="991">
        <v>17</v>
      </c>
      <c r="B268" s="954">
        <v>1.0799999999999992</v>
      </c>
      <c r="C268" s="954">
        <v>1.1099999999999994</v>
      </c>
      <c r="D268" s="954">
        <v>1.1500000000000012</v>
      </c>
      <c r="E268" s="954">
        <v>1.1800000000000024</v>
      </c>
      <c r="F268" s="954">
        <v>1.2199999999999989</v>
      </c>
      <c r="G268" s="954">
        <v>1.2700000000000014</v>
      </c>
      <c r="H268" s="954">
        <v>1.3200000000000003</v>
      </c>
      <c r="I268" s="954">
        <v>1.379999999999999</v>
      </c>
      <c r="J268" s="954">
        <v>1.4499999999999993</v>
      </c>
      <c r="K268" s="954">
        <v>1.5299999999999994</v>
      </c>
      <c r="L268" s="954">
        <v>1.6199999999999992</v>
      </c>
      <c r="M268" s="954">
        <v>1.7300000000000022</v>
      </c>
      <c r="N268" s="954">
        <v>1.8400000000000034</v>
      </c>
      <c r="O268" s="954">
        <v>1.9700000000000006</v>
      </c>
      <c r="P268" s="954">
        <v>2.1199999999999992</v>
      </c>
      <c r="Q268" s="954">
        <v>2.2899999999999991</v>
      </c>
      <c r="R268" s="954">
        <v>2.4700000000000024</v>
      </c>
      <c r="S268" s="954">
        <v>2.6700000000000017</v>
      </c>
      <c r="T268" s="954">
        <v>2.8900000000000006</v>
      </c>
      <c r="U268" s="954">
        <v>3.1400000000000006</v>
      </c>
      <c r="V268" s="954">
        <v>3.4100000000000037</v>
      </c>
      <c r="W268" s="954">
        <v>3.7100000000000009</v>
      </c>
      <c r="X268" s="954">
        <v>4.0400000000000027</v>
      </c>
      <c r="Y268" s="954">
        <v>4.4199999999999982</v>
      </c>
      <c r="Z268" s="954">
        <v>4.8300000000000054</v>
      </c>
      <c r="AA268" s="954">
        <v>5.3000000000000043</v>
      </c>
      <c r="AB268" s="954">
        <v>5.8199999999999932</v>
      </c>
      <c r="AC268" s="954">
        <v>6.4199999999999946</v>
      </c>
      <c r="AD268" s="954">
        <v>7.0900000000000034</v>
      </c>
      <c r="AE268" s="954">
        <v>0</v>
      </c>
      <c r="AF268" s="954">
        <v>0</v>
      </c>
      <c r="AG268" s="954">
        <v>0</v>
      </c>
      <c r="AH268" s="954">
        <v>0</v>
      </c>
      <c r="AI268" s="954">
        <v>0</v>
      </c>
      <c r="AJ268" s="954">
        <v>0</v>
      </c>
      <c r="AK268" s="954">
        <v>0</v>
      </c>
      <c r="AL268" s="954">
        <v>0</v>
      </c>
      <c r="AM268" s="954">
        <v>0</v>
      </c>
      <c r="AN268" s="954">
        <v>0</v>
      </c>
      <c r="AO268" s="954">
        <v>0</v>
      </c>
      <c r="AP268" s="956">
        <v>0</v>
      </c>
      <c r="AQ268" s="956">
        <v>0</v>
      </c>
      <c r="AR268" s="957">
        <v>0</v>
      </c>
    </row>
    <row r="269" spans="1:44" ht="30.6" hidden="1" customHeight="1" thickTop="1">
      <c r="A269" s="991">
        <v>18</v>
      </c>
      <c r="B269" s="954">
        <v>1.1600000000000001</v>
      </c>
      <c r="C269" s="954">
        <v>1.1999999999999984</v>
      </c>
      <c r="D269" s="954">
        <v>1.2399999999999984</v>
      </c>
      <c r="E269" s="954">
        <v>1.2800000000000011</v>
      </c>
      <c r="F269" s="954">
        <v>1.33</v>
      </c>
      <c r="G269" s="954">
        <v>1.379999999999999</v>
      </c>
      <c r="H269" s="954">
        <v>1.4399999999999995</v>
      </c>
      <c r="I269" s="954">
        <v>1.5099999999999998</v>
      </c>
      <c r="J269" s="954">
        <v>1.5899999999999999</v>
      </c>
      <c r="K269" s="954">
        <v>1.6799999999999997</v>
      </c>
      <c r="L269" s="954">
        <v>1.7800000000000011</v>
      </c>
      <c r="M269" s="954">
        <v>1.9000000000000004</v>
      </c>
      <c r="N269" s="954">
        <v>2.0299999999999994</v>
      </c>
      <c r="O269" s="954">
        <v>2.17</v>
      </c>
      <c r="P269" s="954">
        <v>2.3399999999999963</v>
      </c>
      <c r="Q269" s="954">
        <v>2.5199999999999996</v>
      </c>
      <c r="R269" s="954">
        <v>2.7199999999999989</v>
      </c>
      <c r="S269" s="954">
        <v>2.9400000000000013</v>
      </c>
      <c r="T269" s="954">
        <v>3.1899999999999977</v>
      </c>
      <c r="U269" s="954">
        <v>3.4699999999999989</v>
      </c>
      <c r="V269" s="954">
        <v>3.7700000000000031</v>
      </c>
      <c r="W269" s="954">
        <v>4.1099999999999994</v>
      </c>
      <c r="X269" s="954">
        <v>4.4899999999999949</v>
      </c>
      <c r="Y269" s="954">
        <v>4.9100000000000037</v>
      </c>
      <c r="Z269" s="954">
        <v>5.3799999999999955</v>
      </c>
      <c r="AA269" s="954">
        <v>5.9099999999999966</v>
      </c>
      <c r="AB269" s="954">
        <v>6.5</v>
      </c>
      <c r="AC269" s="954">
        <v>7.18</v>
      </c>
      <c r="AD269" s="954">
        <v>0</v>
      </c>
      <c r="AE269" s="954">
        <v>0</v>
      </c>
      <c r="AF269" s="954">
        <v>0</v>
      </c>
      <c r="AG269" s="954">
        <v>0</v>
      </c>
      <c r="AH269" s="954">
        <v>0</v>
      </c>
      <c r="AI269" s="954">
        <v>0</v>
      </c>
      <c r="AJ269" s="954">
        <v>0</v>
      </c>
      <c r="AK269" s="954">
        <v>0</v>
      </c>
      <c r="AL269" s="954">
        <v>0</v>
      </c>
      <c r="AM269" s="954">
        <v>0</v>
      </c>
      <c r="AN269" s="954">
        <v>0</v>
      </c>
      <c r="AO269" s="954">
        <v>0</v>
      </c>
      <c r="AP269" s="956">
        <v>0</v>
      </c>
      <c r="AQ269" s="956">
        <v>0</v>
      </c>
      <c r="AR269" s="957">
        <v>0</v>
      </c>
    </row>
    <row r="270" spans="1:44" ht="30.6" hidden="1" customHeight="1" thickTop="1">
      <c r="A270" s="991">
        <v>19</v>
      </c>
      <c r="B270" s="954">
        <v>1.25</v>
      </c>
      <c r="C270" s="954">
        <v>1.2900000000000009</v>
      </c>
      <c r="D270" s="954">
        <v>1.33</v>
      </c>
      <c r="E270" s="954">
        <v>1.379999999999999</v>
      </c>
      <c r="F270" s="954">
        <v>1.4299999999999979</v>
      </c>
      <c r="G270" s="954">
        <v>1.4900000000000002</v>
      </c>
      <c r="H270" s="954">
        <v>1.5599999999999987</v>
      </c>
      <c r="I270" s="954">
        <v>1.6399999999999988</v>
      </c>
      <c r="J270" s="954">
        <v>1.7300000000000022</v>
      </c>
      <c r="K270" s="954">
        <v>1.83</v>
      </c>
      <c r="L270" s="954">
        <v>1.9499999999999993</v>
      </c>
      <c r="M270" s="954">
        <v>2.0799999999999983</v>
      </c>
      <c r="N270" s="954">
        <v>2.2200000000000006</v>
      </c>
      <c r="O270" s="954">
        <v>2.3800000000000008</v>
      </c>
      <c r="P270" s="954">
        <v>2.5700000000000003</v>
      </c>
      <c r="Q270" s="954">
        <v>2.7699999999999996</v>
      </c>
      <c r="R270" s="954">
        <v>2.990000000000002</v>
      </c>
      <c r="S270" s="954">
        <v>3.2399999999999984</v>
      </c>
      <c r="T270" s="954">
        <v>3.5200000000000031</v>
      </c>
      <c r="U270" s="954">
        <v>3.8299999999999947</v>
      </c>
      <c r="V270" s="954">
        <v>4.1699999999999982</v>
      </c>
      <c r="W270" s="954">
        <v>4.5500000000000043</v>
      </c>
      <c r="X270" s="954">
        <v>4.9699999999999989</v>
      </c>
      <c r="Y270" s="954">
        <v>5.4500000000000028</v>
      </c>
      <c r="Z270" s="954">
        <v>5.9799999999999969</v>
      </c>
      <c r="AA270" s="954">
        <v>6.5699999999999932</v>
      </c>
      <c r="AB270" s="954">
        <v>7.2499999999999929</v>
      </c>
      <c r="AC270" s="954">
        <v>0</v>
      </c>
      <c r="AD270" s="954">
        <v>0</v>
      </c>
      <c r="AE270" s="954">
        <v>0</v>
      </c>
      <c r="AF270" s="954">
        <v>0</v>
      </c>
      <c r="AG270" s="954">
        <v>0</v>
      </c>
      <c r="AH270" s="954">
        <v>0</v>
      </c>
      <c r="AI270" s="954">
        <v>0</v>
      </c>
      <c r="AJ270" s="954">
        <v>0</v>
      </c>
      <c r="AK270" s="954">
        <v>0</v>
      </c>
      <c r="AL270" s="954">
        <v>0</v>
      </c>
      <c r="AM270" s="954">
        <v>0</v>
      </c>
      <c r="AN270" s="954">
        <v>0</v>
      </c>
      <c r="AO270" s="954">
        <v>0</v>
      </c>
      <c r="AP270" s="956">
        <v>0</v>
      </c>
      <c r="AQ270" s="956">
        <v>0</v>
      </c>
      <c r="AR270" s="957">
        <v>0</v>
      </c>
    </row>
    <row r="271" spans="1:44" ht="30.6" hidden="1" customHeight="1" thickTop="1">
      <c r="A271" s="991">
        <v>20</v>
      </c>
      <c r="B271" s="954">
        <v>1.3399999999999981</v>
      </c>
      <c r="C271" s="954">
        <v>1.3799999999999972</v>
      </c>
      <c r="D271" s="954">
        <v>1.4300000000000015</v>
      </c>
      <c r="E271" s="954">
        <v>1.4899999999999984</v>
      </c>
      <c r="F271" s="954">
        <v>1.5499999999999972</v>
      </c>
      <c r="G271" s="954">
        <v>1.6199999999999992</v>
      </c>
      <c r="H271" s="954">
        <v>1.6900000000000013</v>
      </c>
      <c r="I271" s="954">
        <v>1.7799999999999976</v>
      </c>
      <c r="J271" s="954">
        <v>1.879999999999999</v>
      </c>
      <c r="K271" s="954">
        <v>2</v>
      </c>
      <c r="L271" s="954">
        <v>2.1199999999999992</v>
      </c>
      <c r="M271" s="954">
        <v>2.2700000000000031</v>
      </c>
      <c r="N271" s="954">
        <v>2.4299999999999997</v>
      </c>
      <c r="O271" s="954">
        <v>2.610000000000003</v>
      </c>
      <c r="P271" s="954">
        <v>2.8099999999999987</v>
      </c>
      <c r="Q271" s="954">
        <v>3.0399999999999991</v>
      </c>
      <c r="R271" s="954">
        <v>3.2800000000000011</v>
      </c>
      <c r="S271" s="954">
        <v>3.5599999999999987</v>
      </c>
      <c r="T271" s="954">
        <v>3.870000000000001</v>
      </c>
      <c r="U271" s="954">
        <v>4.2099999999999937</v>
      </c>
      <c r="V271" s="954">
        <v>4.6000000000000014</v>
      </c>
      <c r="W271" s="954">
        <v>5.0200000000000031</v>
      </c>
      <c r="X271" s="954">
        <v>5.5</v>
      </c>
      <c r="Y271" s="954">
        <v>6.0300000000000011</v>
      </c>
      <c r="Z271" s="954">
        <v>6.6300000000000026</v>
      </c>
      <c r="AA271" s="954">
        <v>7.3100000000000023</v>
      </c>
      <c r="AB271" s="954">
        <v>0</v>
      </c>
      <c r="AC271" s="954">
        <v>0</v>
      </c>
      <c r="AD271" s="954">
        <v>0</v>
      </c>
      <c r="AE271" s="954">
        <v>0</v>
      </c>
      <c r="AF271" s="954">
        <v>0</v>
      </c>
      <c r="AG271" s="954">
        <v>0</v>
      </c>
      <c r="AH271" s="954">
        <v>0</v>
      </c>
      <c r="AI271" s="954">
        <v>0</v>
      </c>
      <c r="AJ271" s="954">
        <v>0</v>
      </c>
      <c r="AK271" s="954">
        <v>0</v>
      </c>
      <c r="AL271" s="954">
        <v>0</v>
      </c>
      <c r="AM271" s="954">
        <v>0</v>
      </c>
      <c r="AN271" s="954">
        <v>0</v>
      </c>
      <c r="AO271" s="954">
        <v>0</v>
      </c>
      <c r="AP271" s="956">
        <v>0</v>
      </c>
      <c r="AQ271" s="956">
        <v>0</v>
      </c>
      <c r="AR271" s="957">
        <v>0</v>
      </c>
    </row>
    <row r="272" spans="1:44" ht="30.6" hidden="1" customHeight="1" thickTop="1">
      <c r="A272" s="991">
        <v>21</v>
      </c>
      <c r="B272" s="954">
        <v>1.4300000000000015</v>
      </c>
      <c r="C272" s="954">
        <v>1.4800000000000022</v>
      </c>
      <c r="D272" s="954">
        <v>1.5400000000000009</v>
      </c>
      <c r="E272" s="954">
        <v>1.6000000000000014</v>
      </c>
      <c r="F272" s="954">
        <v>1.6699999999999982</v>
      </c>
      <c r="G272" s="954">
        <v>1.7499999999999982</v>
      </c>
      <c r="H272" s="954">
        <v>1.8300000000000018</v>
      </c>
      <c r="I272" s="954">
        <v>1.9299999999999979</v>
      </c>
      <c r="J272" s="954">
        <v>2.0399999999999991</v>
      </c>
      <c r="K272" s="954">
        <v>2.1699999999999982</v>
      </c>
      <c r="L272" s="954">
        <v>2.3100000000000005</v>
      </c>
      <c r="M272" s="954">
        <v>2.4700000000000024</v>
      </c>
      <c r="N272" s="954">
        <v>2.6499999999999986</v>
      </c>
      <c r="O272" s="954">
        <v>2.8499999999999979</v>
      </c>
      <c r="P272" s="954">
        <v>3.0699999999999967</v>
      </c>
      <c r="Q272" s="954">
        <v>3.3199999999999967</v>
      </c>
      <c r="R272" s="954">
        <v>3.5999999999999979</v>
      </c>
      <c r="S272" s="954">
        <v>3.9100000000000037</v>
      </c>
      <c r="T272" s="954">
        <v>4.2499999999999964</v>
      </c>
      <c r="U272" s="954">
        <v>4.6400000000000006</v>
      </c>
      <c r="V272" s="954">
        <v>5.07</v>
      </c>
      <c r="W272" s="954">
        <v>5.539999999999992</v>
      </c>
      <c r="X272" s="954">
        <v>6.0800000000000054</v>
      </c>
      <c r="Y272" s="954">
        <v>6.6800000000000068</v>
      </c>
      <c r="Z272" s="954">
        <v>7.3500000000000014</v>
      </c>
      <c r="AA272" s="954">
        <v>0</v>
      </c>
      <c r="AB272" s="954">
        <v>0</v>
      </c>
      <c r="AC272" s="954">
        <v>0</v>
      </c>
      <c r="AD272" s="954">
        <v>0</v>
      </c>
      <c r="AE272" s="954">
        <v>0</v>
      </c>
      <c r="AF272" s="954">
        <v>0</v>
      </c>
      <c r="AG272" s="954">
        <v>0</v>
      </c>
      <c r="AH272" s="954">
        <v>0</v>
      </c>
      <c r="AI272" s="954">
        <v>0</v>
      </c>
      <c r="AJ272" s="954">
        <v>0</v>
      </c>
      <c r="AK272" s="954">
        <v>0</v>
      </c>
      <c r="AL272" s="954">
        <v>0</v>
      </c>
      <c r="AM272" s="954">
        <v>0</v>
      </c>
      <c r="AN272" s="954">
        <v>0</v>
      </c>
      <c r="AO272" s="954">
        <v>0</v>
      </c>
      <c r="AP272" s="956">
        <v>0</v>
      </c>
      <c r="AQ272" s="956">
        <v>0</v>
      </c>
      <c r="AR272" s="957">
        <v>0</v>
      </c>
    </row>
    <row r="273" spans="1:44" ht="30.6" hidden="1" customHeight="1" thickTop="1">
      <c r="A273" s="991">
        <v>22</v>
      </c>
      <c r="B273" s="954">
        <v>1.5300000000000011</v>
      </c>
      <c r="C273" s="954">
        <v>1.5899999999999999</v>
      </c>
      <c r="D273" s="954">
        <v>1.6499999999999986</v>
      </c>
      <c r="E273" s="954">
        <v>1.7200000000000006</v>
      </c>
      <c r="F273" s="954">
        <v>1.7999999999999989</v>
      </c>
      <c r="G273" s="954">
        <v>1.8800000000000008</v>
      </c>
      <c r="H273" s="954">
        <v>1.9799999999999986</v>
      </c>
      <c r="I273" s="954">
        <v>2.09</v>
      </c>
      <c r="J273" s="954">
        <v>2.2200000000000006</v>
      </c>
      <c r="K273" s="954">
        <v>2.3599999999999994</v>
      </c>
      <c r="L273" s="954">
        <v>2.5199999999999996</v>
      </c>
      <c r="M273" s="954">
        <v>2.6900000000000013</v>
      </c>
      <c r="N273" s="954">
        <v>2.8900000000000006</v>
      </c>
      <c r="O273" s="954">
        <v>3.1099999999999994</v>
      </c>
      <c r="P273" s="954">
        <v>3.3599999999999959</v>
      </c>
      <c r="Q273" s="954">
        <v>3.639999999999997</v>
      </c>
      <c r="R273" s="954">
        <v>3.9399999999999977</v>
      </c>
      <c r="S273" s="954">
        <v>4.2899999999999991</v>
      </c>
      <c r="T273" s="954">
        <v>4.6700000000000017</v>
      </c>
      <c r="U273" s="954">
        <v>5.1000000000000014</v>
      </c>
      <c r="V273" s="954">
        <v>5.5699999999999932</v>
      </c>
      <c r="W273" s="954">
        <v>6.1100000000000065</v>
      </c>
      <c r="X273" s="954">
        <v>6.710000000000008</v>
      </c>
      <c r="Y273" s="954">
        <v>7.3799999999999955</v>
      </c>
      <c r="Z273" s="954">
        <v>0</v>
      </c>
      <c r="AA273" s="954">
        <v>0</v>
      </c>
      <c r="AB273" s="954">
        <v>0</v>
      </c>
      <c r="AC273" s="954">
        <v>0</v>
      </c>
      <c r="AD273" s="954">
        <v>0</v>
      </c>
      <c r="AE273" s="954">
        <v>0</v>
      </c>
      <c r="AF273" s="954">
        <v>0</v>
      </c>
      <c r="AG273" s="954">
        <v>0</v>
      </c>
      <c r="AH273" s="954">
        <v>0</v>
      </c>
      <c r="AI273" s="954">
        <v>0</v>
      </c>
      <c r="AJ273" s="954">
        <v>0</v>
      </c>
      <c r="AK273" s="954">
        <v>0</v>
      </c>
      <c r="AL273" s="954">
        <v>0</v>
      </c>
      <c r="AM273" s="954">
        <v>0</v>
      </c>
      <c r="AN273" s="954">
        <v>0</v>
      </c>
      <c r="AO273" s="954">
        <v>0</v>
      </c>
      <c r="AP273" s="956">
        <v>0</v>
      </c>
      <c r="AQ273" s="956">
        <v>0</v>
      </c>
      <c r="AR273" s="957">
        <v>0</v>
      </c>
    </row>
    <row r="274" spans="1:44" ht="30.6" hidden="1" customHeight="1" thickTop="1">
      <c r="A274" s="991">
        <v>23</v>
      </c>
      <c r="B274" s="954">
        <v>1.629999999999999</v>
      </c>
      <c r="C274" s="954">
        <v>1.6999999999999993</v>
      </c>
      <c r="D274" s="954">
        <v>1.7699999999999996</v>
      </c>
      <c r="E274" s="954">
        <v>1.8399999999999981</v>
      </c>
      <c r="F274" s="954">
        <v>1.9299999999999979</v>
      </c>
      <c r="G274" s="954">
        <v>2.0300000000000011</v>
      </c>
      <c r="H274" s="954">
        <v>2.1399999999999988</v>
      </c>
      <c r="I274" s="954">
        <v>2.2600000000000016</v>
      </c>
      <c r="J274" s="954">
        <v>2.3999999999999986</v>
      </c>
      <c r="K274" s="954">
        <v>2.5599999999999987</v>
      </c>
      <c r="L274" s="954">
        <v>2.7299999999999969</v>
      </c>
      <c r="M274" s="954">
        <v>2.9300000000000033</v>
      </c>
      <c r="N274" s="954">
        <v>3.1500000000000021</v>
      </c>
      <c r="O274" s="954">
        <v>3.3900000000000006</v>
      </c>
      <c r="P274" s="954">
        <v>3.6699999999999982</v>
      </c>
      <c r="Q274" s="954">
        <v>3.9699999999999989</v>
      </c>
      <c r="R274" s="954">
        <v>4.3099999999999987</v>
      </c>
      <c r="S274" s="954">
        <v>4.6999999999999993</v>
      </c>
      <c r="T274" s="954">
        <v>5.1200000000000045</v>
      </c>
      <c r="U274" s="954">
        <v>5.6000000000000014</v>
      </c>
      <c r="V274" s="954">
        <v>6.1299999999999955</v>
      </c>
      <c r="W274" s="954">
        <v>6.730000000000004</v>
      </c>
      <c r="X274" s="954">
        <v>7.3999999999999986</v>
      </c>
      <c r="Y274" s="954">
        <v>0</v>
      </c>
      <c r="Z274" s="954">
        <v>0</v>
      </c>
      <c r="AA274" s="954">
        <v>0</v>
      </c>
      <c r="AB274" s="954">
        <v>0</v>
      </c>
      <c r="AC274" s="954">
        <v>0</v>
      </c>
      <c r="AD274" s="954">
        <v>0</v>
      </c>
      <c r="AE274" s="954">
        <v>0</v>
      </c>
      <c r="AF274" s="954">
        <v>0</v>
      </c>
      <c r="AG274" s="954">
        <v>0</v>
      </c>
      <c r="AH274" s="954">
        <v>0</v>
      </c>
      <c r="AI274" s="954">
        <v>0</v>
      </c>
      <c r="AJ274" s="954">
        <v>0</v>
      </c>
      <c r="AK274" s="954">
        <v>0</v>
      </c>
      <c r="AL274" s="954">
        <v>0</v>
      </c>
      <c r="AM274" s="954">
        <v>0</v>
      </c>
      <c r="AN274" s="954">
        <v>0</v>
      </c>
      <c r="AO274" s="954">
        <v>0</v>
      </c>
      <c r="AP274" s="956">
        <v>0</v>
      </c>
      <c r="AQ274" s="956">
        <v>0</v>
      </c>
      <c r="AR274" s="957">
        <v>0</v>
      </c>
    </row>
    <row r="275" spans="1:44" ht="30.6" hidden="1" customHeight="1" thickTop="1">
      <c r="A275" s="991">
        <v>24</v>
      </c>
      <c r="B275" s="954">
        <v>1.740000000000002</v>
      </c>
      <c r="C275" s="954">
        <v>1.8100000000000005</v>
      </c>
      <c r="D275" s="954">
        <v>1.8900000000000023</v>
      </c>
      <c r="E275" s="954">
        <v>1.9800000000000022</v>
      </c>
      <c r="F275" s="954">
        <v>2.0799999999999983</v>
      </c>
      <c r="G275" s="954">
        <v>2.1899999999999977</v>
      </c>
      <c r="H275" s="954">
        <v>2.3099999999999987</v>
      </c>
      <c r="I275" s="954">
        <v>2.4499999999999993</v>
      </c>
      <c r="J275" s="954">
        <v>2.6000000000000014</v>
      </c>
      <c r="K275" s="954">
        <v>2.7699999999999996</v>
      </c>
      <c r="L275" s="954">
        <v>2.9600000000000009</v>
      </c>
      <c r="M275" s="954">
        <v>3.1799999999999962</v>
      </c>
      <c r="N275" s="954">
        <v>3.4199999999999982</v>
      </c>
      <c r="O275" s="954">
        <v>3.6900000000000013</v>
      </c>
      <c r="P275" s="954">
        <v>4</v>
      </c>
      <c r="Q275" s="954">
        <v>4.3400000000000034</v>
      </c>
      <c r="R275" s="954">
        <v>4.7100000000000044</v>
      </c>
      <c r="S275" s="954">
        <v>5.1399999999999935</v>
      </c>
      <c r="T275" s="954">
        <v>5.6099999999999994</v>
      </c>
      <c r="U275" s="954">
        <v>6.1499999999999986</v>
      </c>
      <c r="V275" s="954">
        <v>6.740000000000002</v>
      </c>
      <c r="W275" s="954">
        <v>7.4099999999999966</v>
      </c>
      <c r="X275" s="954">
        <v>0</v>
      </c>
      <c r="Y275" s="954">
        <v>0</v>
      </c>
      <c r="Z275" s="954">
        <v>0</v>
      </c>
      <c r="AA275" s="954">
        <v>0</v>
      </c>
      <c r="AB275" s="954">
        <v>0</v>
      </c>
      <c r="AC275" s="954">
        <v>0</v>
      </c>
      <c r="AD275" s="954">
        <v>0</v>
      </c>
      <c r="AE275" s="954">
        <v>0</v>
      </c>
      <c r="AF275" s="954">
        <v>0</v>
      </c>
      <c r="AG275" s="954">
        <v>0</v>
      </c>
      <c r="AH275" s="954">
        <v>0</v>
      </c>
      <c r="AI275" s="954">
        <v>0</v>
      </c>
      <c r="AJ275" s="954">
        <v>0</v>
      </c>
      <c r="AK275" s="954">
        <v>0</v>
      </c>
      <c r="AL275" s="954">
        <v>0</v>
      </c>
      <c r="AM275" s="954">
        <v>0</v>
      </c>
      <c r="AN275" s="954">
        <v>0</v>
      </c>
      <c r="AO275" s="954">
        <v>0</v>
      </c>
      <c r="AP275" s="956">
        <v>0</v>
      </c>
      <c r="AQ275" s="956">
        <v>0</v>
      </c>
      <c r="AR275" s="957">
        <v>0</v>
      </c>
    </row>
    <row r="276" spans="1:44" ht="30.6" hidden="1" customHeight="1" thickTop="1">
      <c r="A276" s="991">
        <v>25</v>
      </c>
      <c r="B276" s="956">
        <v>1.8600000000000012</v>
      </c>
      <c r="C276" s="956">
        <v>1.9399999999999977</v>
      </c>
      <c r="D276" s="956">
        <v>2.0200000000000014</v>
      </c>
      <c r="E276" s="956">
        <v>2.1199999999999974</v>
      </c>
      <c r="F276" s="956">
        <v>2.2300000000000004</v>
      </c>
      <c r="G276" s="956">
        <v>2.3499999999999996</v>
      </c>
      <c r="H276" s="956">
        <v>2.490000000000002</v>
      </c>
      <c r="I276" s="956">
        <v>2.6400000000000006</v>
      </c>
      <c r="J276" s="956">
        <v>2.8099999999999987</v>
      </c>
      <c r="K276" s="956">
        <v>2.9999999999999964</v>
      </c>
      <c r="L276" s="956">
        <v>3.2100000000000009</v>
      </c>
      <c r="M276" s="956">
        <v>3.4500000000000028</v>
      </c>
      <c r="N276" s="954">
        <v>3.7199999999999953</v>
      </c>
      <c r="O276" s="956">
        <v>4.019999999999996</v>
      </c>
      <c r="P276" s="956">
        <v>4.3500000000000014</v>
      </c>
      <c r="Q276" s="956">
        <v>4.7299999999999969</v>
      </c>
      <c r="R276" s="956">
        <v>5.1499999999999986</v>
      </c>
      <c r="S276" s="956">
        <v>5.6199999999999974</v>
      </c>
      <c r="T276" s="956">
        <v>6.1499999999999986</v>
      </c>
      <c r="U276" s="956">
        <v>6.7399999999999949</v>
      </c>
      <c r="V276" s="956">
        <v>7.4100000000000037</v>
      </c>
      <c r="W276" s="956">
        <v>0</v>
      </c>
      <c r="X276" s="956">
        <v>0</v>
      </c>
      <c r="Y276" s="956">
        <v>0</v>
      </c>
      <c r="Z276" s="956">
        <v>0</v>
      </c>
      <c r="AA276" s="956">
        <v>0</v>
      </c>
      <c r="AB276" s="956">
        <v>0</v>
      </c>
      <c r="AC276" s="954">
        <v>0</v>
      </c>
      <c r="AD276" s="954">
        <v>0</v>
      </c>
      <c r="AE276" s="956">
        <v>0</v>
      </c>
      <c r="AF276" s="956">
        <v>0</v>
      </c>
      <c r="AG276" s="956">
        <v>0</v>
      </c>
      <c r="AH276" s="956">
        <v>0</v>
      </c>
      <c r="AI276" s="956">
        <v>0</v>
      </c>
      <c r="AJ276" s="956">
        <v>0</v>
      </c>
      <c r="AK276" s="956">
        <v>0</v>
      </c>
      <c r="AL276" s="956">
        <v>0</v>
      </c>
      <c r="AM276" s="956">
        <v>0</v>
      </c>
      <c r="AN276" s="956">
        <v>0</v>
      </c>
      <c r="AO276" s="956">
        <v>0</v>
      </c>
      <c r="AP276" s="956">
        <v>0</v>
      </c>
      <c r="AQ276" s="956">
        <v>0</v>
      </c>
      <c r="AR276" s="957">
        <v>0</v>
      </c>
    </row>
    <row r="277" spans="1:44" ht="30.6" hidden="1" customHeight="1" thickTop="1">
      <c r="A277" s="991">
        <v>26</v>
      </c>
      <c r="B277" s="956">
        <v>1.9800000000000004</v>
      </c>
      <c r="C277" s="956">
        <v>2.0700000000000003</v>
      </c>
      <c r="D277" s="956">
        <v>2.1700000000000017</v>
      </c>
      <c r="E277" s="956">
        <v>2.2699999999999996</v>
      </c>
      <c r="F277" s="956">
        <v>2.3900000000000006</v>
      </c>
      <c r="G277" s="956">
        <v>2.5300000000000011</v>
      </c>
      <c r="H277" s="956">
        <v>2.6799999999999997</v>
      </c>
      <c r="I277" s="956">
        <v>2.84</v>
      </c>
      <c r="J277" s="956">
        <v>3.0299999999999976</v>
      </c>
      <c r="K277" s="956">
        <v>3.240000000000002</v>
      </c>
      <c r="L277" s="956">
        <v>3.4799999999999969</v>
      </c>
      <c r="M277" s="956">
        <v>3.740000000000002</v>
      </c>
      <c r="N277" s="954">
        <v>4.0399999999999991</v>
      </c>
      <c r="O277" s="956">
        <v>4.370000000000001</v>
      </c>
      <c r="P277" s="956">
        <v>4.740000000000002</v>
      </c>
      <c r="Q277" s="956">
        <v>5.1599999999999966</v>
      </c>
      <c r="R277" s="956">
        <v>5.6300000000000026</v>
      </c>
      <c r="S277" s="956">
        <v>6.1499999999999986</v>
      </c>
      <c r="T277" s="956">
        <v>6.740000000000002</v>
      </c>
      <c r="U277" s="956">
        <v>7.4000000000000057</v>
      </c>
      <c r="V277" s="956">
        <v>0</v>
      </c>
      <c r="W277" s="956">
        <v>0</v>
      </c>
      <c r="X277" s="956">
        <v>0</v>
      </c>
      <c r="Y277" s="956">
        <v>0</v>
      </c>
      <c r="Z277" s="956">
        <v>0</v>
      </c>
      <c r="AA277" s="956">
        <v>0</v>
      </c>
      <c r="AB277" s="956">
        <v>0</v>
      </c>
      <c r="AC277" s="954">
        <v>0</v>
      </c>
      <c r="AD277" s="954">
        <v>0</v>
      </c>
      <c r="AE277" s="956">
        <v>0</v>
      </c>
      <c r="AF277" s="956">
        <v>0</v>
      </c>
      <c r="AG277" s="956">
        <v>0</v>
      </c>
      <c r="AH277" s="956">
        <v>0</v>
      </c>
      <c r="AI277" s="956">
        <v>0</v>
      </c>
      <c r="AJ277" s="956">
        <v>0</v>
      </c>
      <c r="AK277" s="956">
        <v>0</v>
      </c>
      <c r="AL277" s="956">
        <v>0</v>
      </c>
      <c r="AM277" s="956">
        <v>0</v>
      </c>
      <c r="AN277" s="956">
        <v>0</v>
      </c>
      <c r="AO277" s="956">
        <v>0</v>
      </c>
      <c r="AP277" s="956">
        <v>0</v>
      </c>
      <c r="AQ277" s="956">
        <v>0</v>
      </c>
      <c r="AR277" s="957">
        <v>0</v>
      </c>
    </row>
    <row r="278" spans="1:44" ht="30.6" hidden="1" customHeight="1" thickTop="1">
      <c r="A278" s="991">
        <v>27</v>
      </c>
      <c r="B278" s="956">
        <v>2.110000000000003</v>
      </c>
      <c r="C278" s="956">
        <v>2.2000000000000028</v>
      </c>
      <c r="D278" s="956">
        <v>2.3100000000000005</v>
      </c>
      <c r="E278" s="956">
        <v>2.4299999999999997</v>
      </c>
      <c r="F278" s="956">
        <v>2.5700000000000003</v>
      </c>
      <c r="G278" s="956">
        <v>2.7100000000000009</v>
      </c>
      <c r="H278" s="956">
        <v>2.879999999999999</v>
      </c>
      <c r="I278" s="956">
        <v>3.0600000000000023</v>
      </c>
      <c r="J278" s="956">
        <v>3.2699999999999996</v>
      </c>
      <c r="K278" s="956">
        <v>3.5000000000000036</v>
      </c>
      <c r="L278" s="956">
        <v>3.7600000000000016</v>
      </c>
      <c r="M278" s="956">
        <v>4.0500000000000043</v>
      </c>
      <c r="N278" s="954">
        <v>4.3799999999999955</v>
      </c>
      <c r="O278" s="956">
        <v>4.75</v>
      </c>
      <c r="P278" s="956">
        <v>5.1599999999999966</v>
      </c>
      <c r="Q278" s="956">
        <v>5.6300000000000026</v>
      </c>
      <c r="R278" s="956">
        <v>6.1399999999999935</v>
      </c>
      <c r="S278" s="956">
        <v>6.7299999999999969</v>
      </c>
      <c r="T278" s="956">
        <v>7.3800000000000026</v>
      </c>
      <c r="U278" s="956">
        <v>0</v>
      </c>
      <c r="V278" s="956">
        <v>0</v>
      </c>
      <c r="W278" s="956">
        <v>0</v>
      </c>
      <c r="X278" s="956">
        <v>0</v>
      </c>
      <c r="Y278" s="956">
        <v>0</v>
      </c>
      <c r="Z278" s="956">
        <v>0</v>
      </c>
      <c r="AA278" s="956">
        <v>0</v>
      </c>
      <c r="AB278" s="956">
        <v>0</v>
      </c>
      <c r="AC278" s="954">
        <v>0</v>
      </c>
      <c r="AD278" s="954">
        <v>0</v>
      </c>
      <c r="AE278" s="956">
        <v>0</v>
      </c>
      <c r="AF278" s="956">
        <v>0</v>
      </c>
      <c r="AG278" s="956">
        <v>0</v>
      </c>
      <c r="AH278" s="956">
        <v>0</v>
      </c>
      <c r="AI278" s="956">
        <v>0</v>
      </c>
      <c r="AJ278" s="956">
        <v>0</v>
      </c>
      <c r="AK278" s="956">
        <v>0</v>
      </c>
      <c r="AL278" s="956">
        <v>0</v>
      </c>
      <c r="AM278" s="956">
        <v>0</v>
      </c>
      <c r="AN278" s="956">
        <v>0</v>
      </c>
      <c r="AO278" s="956">
        <v>0</v>
      </c>
      <c r="AP278" s="956">
        <v>0</v>
      </c>
      <c r="AQ278" s="956">
        <v>0</v>
      </c>
      <c r="AR278" s="957">
        <v>0</v>
      </c>
    </row>
    <row r="279" spans="1:44" ht="30.6" hidden="1" customHeight="1" thickTop="1">
      <c r="A279" s="991">
        <v>28</v>
      </c>
      <c r="B279" s="956">
        <v>2.2399999999999984</v>
      </c>
      <c r="C279" s="956">
        <v>2.3499999999999979</v>
      </c>
      <c r="D279" s="956">
        <v>2.4700000000000024</v>
      </c>
      <c r="E279" s="956">
        <v>2.6000000000000014</v>
      </c>
      <c r="F279" s="956">
        <v>2.7499999999999964</v>
      </c>
      <c r="G279" s="956">
        <v>2.9100000000000037</v>
      </c>
      <c r="H279" s="956">
        <v>3.0999999999999979</v>
      </c>
      <c r="I279" s="956">
        <v>3.2999999999999972</v>
      </c>
      <c r="J279" s="956">
        <v>3.529999999999994</v>
      </c>
      <c r="K279" s="956">
        <v>3.7800000000000047</v>
      </c>
      <c r="L279" s="956">
        <v>4.07</v>
      </c>
      <c r="M279" s="956">
        <v>4.389999999999997</v>
      </c>
      <c r="N279" s="954">
        <v>4.759999999999998</v>
      </c>
      <c r="O279" s="956">
        <v>5.1599999999999966</v>
      </c>
      <c r="P279" s="956">
        <v>5.6200000000000045</v>
      </c>
      <c r="Q279" s="956">
        <v>6.1300000000000026</v>
      </c>
      <c r="R279" s="956">
        <v>6.7100000000000009</v>
      </c>
      <c r="S279" s="956">
        <v>7.3600000000000065</v>
      </c>
      <c r="T279" s="956">
        <v>0</v>
      </c>
      <c r="U279" s="956">
        <v>0</v>
      </c>
      <c r="V279" s="956">
        <v>0</v>
      </c>
      <c r="W279" s="956">
        <v>0</v>
      </c>
      <c r="X279" s="956">
        <v>0</v>
      </c>
      <c r="Y279" s="956">
        <v>0</v>
      </c>
      <c r="Z279" s="956">
        <v>0</v>
      </c>
      <c r="AA279" s="956">
        <v>0</v>
      </c>
      <c r="AB279" s="956">
        <v>0</v>
      </c>
      <c r="AC279" s="954">
        <v>0</v>
      </c>
      <c r="AD279" s="954">
        <v>0</v>
      </c>
      <c r="AE279" s="956">
        <v>0</v>
      </c>
      <c r="AF279" s="956">
        <v>0</v>
      </c>
      <c r="AG279" s="956">
        <v>0</v>
      </c>
      <c r="AH279" s="956">
        <v>0</v>
      </c>
      <c r="AI279" s="956">
        <v>0</v>
      </c>
      <c r="AJ279" s="956">
        <v>0</v>
      </c>
      <c r="AK279" s="956">
        <v>0</v>
      </c>
      <c r="AL279" s="956">
        <v>0</v>
      </c>
      <c r="AM279" s="956">
        <v>0</v>
      </c>
      <c r="AN279" s="956">
        <v>0</v>
      </c>
      <c r="AO279" s="956">
        <v>0</v>
      </c>
      <c r="AP279" s="956">
        <v>0</v>
      </c>
      <c r="AQ279" s="956">
        <v>0</v>
      </c>
      <c r="AR279" s="957">
        <v>0</v>
      </c>
    </row>
    <row r="280" spans="1:44" ht="30.6" hidden="1" customHeight="1" thickTop="1">
      <c r="A280" s="994">
        <v>29</v>
      </c>
      <c r="B280" s="961">
        <v>2.3900000000000006</v>
      </c>
      <c r="C280" s="961">
        <v>2.509999999999998</v>
      </c>
      <c r="D280" s="961">
        <v>2.639999999999997</v>
      </c>
      <c r="E280" s="961">
        <v>2.7900000000000027</v>
      </c>
      <c r="F280" s="961">
        <v>2.9499999999999993</v>
      </c>
      <c r="G280" s="961">
        <v>3.129999999999999</v>
      </c>
      <c r="H280" s="961">
        <v>3.3299999999999947</v>
      </c>
      <c r="I280" s="961">
        <v>3.5500000000000007</v>
      </c>
      <c r="J280" s="961">
        <v>3.8099999999999987</v>
      </c>
      <c r="K280" s="961">
        <v>4.09</v>
      </c>
      <c r="L280" s="961">
        <v>4.4000000000000021</v>
      </c>
      <c r="M280" s="961">
        <v>4.7600000000000051</v>
      </c>
      <c r="N280" s="959">
        <v>5.1599999999999966</v>
      </c>
      <c r="O280" s="961">
        <v>5.6099999999999994</v>
      </c>
      <c r="P280" s="961">
        <v>6.1200000000000045</v>
      </c>
      <c r="Q280" s="961">
        <v>6.6899999999999977</v>
      </c>
      <c r="R280" s="961">
        <v>7.3300000000000054</v>
      </c>
      <c r="S280" s="961">
        <v>0</v>
      </c>
      <c r="T280" s="961">
        <v>0</v>
      </c>
      <c r="U280" s="961">
        <v>0</v>
      </c>
      <c r="V280" s="961">
        <v>0</v>
      </c>
      <c r="W280" s="961">
        <v>0</v>
      </c>
      <c r="X280" s="961">
        <v>0</v>
      </c>
      <c r="Y280" s="961">
        <v>0</v>
      </c>
      <c r="Z280" s="961">
        <v>0</v>
      </c>
      <c r="AA280" s="961">
        <v>0</v>
      </c>
      <c r="AB280" s="961">
        <v>0</v>
      </c>
      <c r="AC280" s="959">
        <v>0</v>
      </c>
      <c r="AD280" s="959">
        <v>0</v>
      </c>
      <c r="AE280" s="961">
        <v>0</v>
      </c>
      <c r="AF280" s="961">
        <v>0</v>
      </c>
      <c r="AG280" s="961">
        <v>0</v>
      </c>
      <c r="AH280" s="961">
        <v>0</v>
      </c>
      <c r="AI280" s="961">
        <v>0</v>
      </c>
      <c r="AJ280" s="961">
        <v>0</v>
      </c>
      <c r="AK280" s="961">
        <v>0</v>
      </c>
      <c r="AL280" s="961">
        <v>0</v>
      </c>
      <c r="AM280" s="961">
        <v>0</v>
      </c>
      <c r="AN280" s="961">
        <v>0</v>
      </c>
      <c r="AO280" s="961">
        <v>0</v>
      </c>
      <c r="AP280" s="961">
        <v>0</v>
      </c>
      <c r="AQ280" s="961">
        <v>0</v>
      </c>
      <c r="AR280" s="962">
        <v>0</v>
      </c>
    </row>
    <row r="281" spans="1:44" ht="30.6" hidden="1" customHeight="1" thickTop="1">
      <c r="A281" s="995">
        <v>30</v>
      </c>
      <c r="B281" s="966">
        <v>2.5400000000000027</v>
      </c>
      <c r="C281" s="966">
        <v>2.6700000000000017</v>
      </c>
      <c r="D281" s="966">
        <v>2.8199999999999967</v>
      </c>
      <c r="E281" s="966">
        <v>2.980000000000004</v>
      </c>
      <c r="F281" s="966">
        <v>3.1599999999999966</v>
      </c>
      <c r="G281" s="966">
        <v>3.3599999999999959</v>
      </c>
      <c r="H281" s="966">
        <v>3.5800000000000018</v>
      </c>
      <c r="I281" s="966">
        <v>3.8200000000000003</v>
      </c>
      <c r="J281" s="966">
        <v>4.1000000000000014</v>
      </c>
      <c r="K281" s="966">
        <v>4.4200000000000017</v>
      </c>
      <c r="L281" s="966">
        <v>4.7699999999999996</v>
      </c>
      <c r="M281" s="966">
        <v>5.1600000000000037</v>
      </c>
      <c r="N281" s="964">
        <v>5.5999999999999943</v>
      </c>
      <c r="O281" s="966">
        <v>6.1000000000000014</v>
      </c>
      <c r="P281" s="966">
        <v>6.6600000000000037</v>
      </c>
      <c r="Q281" s="966">
        <v>7.2899999999999991</v>
      </c>
      <c r="R281" s="966">
        <v>0</v>
      </c>
      <c r="S281" s="966">
        <v>0</v>
      </c>
      <c r="T281" s="966">
        <v>0</v>
      </c>
      <c r="U281" s="966">
        <v>0</v>
      </c>
      <c r="V281" s="966">
        <v>0</v>
      </c>
      <c r="W281" s="966">
        <v>0</v>
      </c>
      <c r="X281" s="966">
        <v>0</v>
      </c>
      <c r="Y281" s="966">
        <v>0</v>
      </c>
      <c r="Z281" s="966">
        <v>0</v>
      </c>
      <c r="AA281" s="966">
        <v>0</v>
      </c>
      <c r="AB281" s="966">
        <v>0</v>
      </c>
      <c r="AC281" s="964">
        <v>0</v>
      </c>
      <c r="AD281" s="964">
        <v>0</v>
      </c>
      <c r="AE281" s="966">
        <v>0</v>
      </c>
      <c r="AF281" s="966">
        <v>0</v>
      </c>
      <c r="AG281" s="966">
        <v>0</v>
      </c>
      <c r="AH281" s="966">
        <v>0</v>
      </c>
      <c r="AI281" s="966">
        <v>0</v>
      </c>
      <c r="AJ281" s="966">
        <v>0</v>
      </c>
      <c r="AK281" s="966">
        <v>0</v>
      </c>
      <c r="AL281" s="966">
        <v>0</v>
      </c>
      <c r="AM281" s="966">
        <v>0</v>
      </c>
      <c r="AN281" s="966">
        <v>0</v>
      </c>
      <c r="AO281" s="966">
        <v>0</v>
      </c>
      <c r="AP281" s="966">
        <v>0</v>
      </c>
      <c r="AQ281" s="966">
        <v>0</v>
      </c>
      <c r="AR281" s="967">
        <v>0</v>
      </c>
    </row>
    <row r="282" spans="1:44" ht="30.6" hidden="1" customHeight="1" thickTop="1">
      <c r="A282" s="993">
        <v>31</v>
      </c>
      <c r="B282" s="1883"/>
      <c r="C282" s="1883"/>
      <c r="D282" s="1883"/>
      <c r="E282" s="1883"/>
      <c r="F282" s="1883"/>
      <c r="G282" s="1883"/>
      <c r="H282" s="1883"/>
      <c r="I282" s="1883"/>
      <c r="J282" s="1883"/>
      <c r="K282" s="1883"/>
      <c r="L282" s="1883"/>
      <c r="M282" s="1883"/>
      <c r="N282" s="1883"/>
      <c r="O282" s="1883"/>
      <c r="P282" s="1883"/>
      <c r="Q282" s="1883"/>
      <c r="R282" s="1883"/>
      <c r="S282" s="1883"/>
      <c r="T282" s="1883"/>
      <c r="U282" s="1883"/>
      <c r="V282" s="1883"/>
      <c r="W282" s="1883"/>
      <c r="X282" s="1883"/>
      <c r="Y282" s="1883"/>
      <c r="Z282" s="1883"/>
      <c r="AA282" s="1883"/>
      <c r="AB282" s="1883"/>
      <c r="AC282" s="1883"/>
      <c r="AD282" s="1883"/>
      <c r="AE282" s="1883"/>
      <c r="AF282" s="1883"/>
      <c r="AG282" s="1883"/>
      <c r="AH282" s="1883"/>
      <c r="AI282" s="1883"/>
      <c r="AJ282" s="1883"/>
      <c r="AK282" s="1883"/>
      <c r="AL282" s="1883"/>
      <c r="AM282" s="1883"/>
      <c r="AN282" s="1883"/>
      <c r="AO282" s="1883"/>
      <c r="AP282" s="1883"/>
      <c r="AQ282" s="1883"/>
      <c r="AR282" s="1883"/>
    </row>
    <row r="283" spans="1:44" ht="15.75" thickTop="1"/>
  </sheetData>
  <mergeCells count="32">
    <mergeCell ref="B107:AR107"/>
    <mergeCell ref="B3:AR3"/>
    <mergeCell ref="B4:AR4"/>
    <mergeCell ref="B5:AR5"/>
    <mergeCell ref="B37:AR37"/>
    <mergeCell ref="B38:AR38"/>
    <mergeCell ref="B39:AR39"/>
    <mergeCell ref="B40:AR40"/>
    <mergeCell ref="B72:AR72"/>
    <mergeCell ref="B73:AR73"/>
    <mergeCell ref="B74:AR74"/>
    <mergeCell ref="B75:AR75"/>
    <mergeCell ref="B212:AR212"/>
    <mergeCell ref="B108:AR108"/>
    <mergeCell ref="B109:AR109"/>
    <mergeCell ref="B110:AR110"/>
    <mergeCell ref="B142:AR142"/>
    <mergeCell ref="B143:AR143"/>
    <mergeCell ref="B144:AR144"/>
    <mergeCell ref="B145:AR145"/>
    <mergeCell ref="B177:AR177"/>
    <mergeCell ref="B178:AR178"/>
    <mergeCell ref="B179:AR179"/>
    <mergeCell ref="B180:AR180"/>
    <mergeCell ref="B250:AR250"/>
    <mergeCell ref="B282:AR282"/>
    <mergeCell ref="B213:AR213"/>
    <mergeCell ref="B214:AR214"/>
    <mergeCell ref="B215:AR215"/>
    <mergeCell ref="B247:AR247"/>
    <mergeCell ref="B248:AR248"/>
    <mergeCell ref="B249:AR249"/>
  </mergeCells>
  <printOptions horizontalCentered="1"/>
  <pageMargins left="0.15" right="0" top="0.75" bottom="0.75" header="0.3" footer="0.3"/>
  <pageSetup paperSize="9" scale="2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U283"/>
  <sheetViews>
    <sheetView topLeftCell="A34" zoomScale="70" zoomScaleNormal="70" workbookViewId="0">
      <selection activeCell="O44" sqref="O44"/>
    </sheetView>
  </sheetViews>
  <sheetFormatPr defaultColWidth="6.296875" defaultRowHeight="15"/>
  <cols>
    <col min="1" max="1" width="3.59765625" style="905" customWidth="1"/>
    <col min="2" max="2" width="8.796875" style="905" customWidth="1"/>
    <col min="3" max="3" width="7.69921875" style="905" customWidth="1"/>
    <col min="4" max="5" width="7.69921875" style="905" bestFit="1" customWidth="1"/>
    <col min="6" max="6" width="7" style="905" bestFit="1" customWidth="1"/>
    <col min="7" max="9" width="7.69921875" style="905" bestFit="1" customWidth="1"/>
    <col min="10" max="44" width="7.69921875" style="905" customWidth="1"/>
    <col min="45" max="16384" width="6.296875" style="903"/>
  </cols>
  <sheetData>
    <row r="1" spans="1:47" ht="30.6" customHeight="1">
      <c r="E1" s="905" t="s">
        <v>741</v>
      </c>
      <c r="F1" s="905">
        <v>5</v>
      </c>
      <c r="H1" s="905">
        <f>VLOOKUP(F1,A6:AR36,F2-18,0)</f>
        <v>0</v>
      </c>
      <c r="U1" s="1097"/>
    </row>
    <row r="2" spans="1:47" ht="30.6" customHeight="1">
      <c r="E2" s="905" t="s">
        <v>142</v>
      </c>
      <c r="F2" s="905">
        <v>60</v>
      </c>
      <c r="U2" s="1097"/>
    </row>
    <row r="3" spans="1:47" ht="30.6" customHeight="1">
      <c r="A3" s="902" t="s">
        <v>480</v>
      </c>
      <c r="B3" s="1095"/>
      <c r="C3" s="1095"/>
      <c r="D3" s="1095"/>
      <c r="E3" s="1095"/>
      <c r="F3" s="1095"/>
      <c r="G3" s="1095"/>
      <c r="H3" s="1095"/>
      <c r="I3" s="1095"/>
      <c r="J3" s="1095"/>
      <c r="K3" s="1095"/>
      <c r="L3" s="1095"/>
      <c r="M3" s="1095"/>
      <c r="N3" s="1095"/>
      <c r="O3" s="1095"/>
      <c r="P3" s="1095"/>
      <c r="Q3" s="1095"/>
      <c r="R3" s="1095"/>
      <c r="S3" s="1095"/>
      <c r="T3" s="1095"/>
      <c r="U3" s="1095"/>
      <c r="V3" s="1095"/>
      <c r="W3" s="1095"/>
      <c r="X3" s="1095"/>
      <c r="Y3" s="1095"/>
      <c r="Z3" s="1095"/>
      <c r="AA3" s="1095"/>
      <c r="AB3" s="1095"/>
      <c r="AC3" s="1095"/>
      <c r="AD3" s="1095"/>
      <c r="AE3" s="1095"/>
      <c r="AF3" s="1095"/>
      <c r="AG3" s="1095"/>
      <c r="AH3" s="1095"/>
      <c r="AI3" s="1095"/>
      <c r="AJ3" s="1095"/>
      <c r="AK3" s="1095"/>
      <c r="AL3" s="1095"/>
      <c r="AM3" s="1095"/>
      <c r="AN3" s="1095"/>
      <c r="AO3" s="1095"/>
      <c r="AP3" s="1095"/>
      <c r="AQ3" s="1095"/>
      <c r="AR3" s="1095"/>
      <c r="AU3" s="904" t="s">
        <v>482</v>
      </c>
    </row>
    <row r="4" spans="1:47" ht="30.6" customHeight="1" thickBot="1">
      <c r="B4" s="1096"/>
      <c r="C4" s="1096"/>
      <c r="D4" s="1096"/>
      <c r="E4" s="1096"/>
      <c r="F4" s="1096"/>
      <c r="G4" s="1096"/>
      <c r="H4" s="1096"/>
      <c r="I4" s="1096"/>
      <c r="J4" s="1096"/>
      <c r="K4" s="1096"/>
      <c r="L4" s="1096"/>
      <c r="M4" s="1096"/>
      <c r="N4" s="1096"/>
      <c r="O4" s="1096"/>
      <c r="P4" s="1096"/>
      <c r="Q4" s="1096"/>
      <c r="R4" s="1096"/>
      <c r="S4" s="1096"/>
      <c r="T4" s="1096"/>
      <c r="U4" s="1096"/>
      <c r="V4" s="1096"/>
      <c r="W4" s="1096"/>
      <c r="X4" s="1096"/>
      <c r="Y4" s="1096"/>
      <c r="Z4" s="1096"/>
      <c r="AA4" s="1096"/>
      <c r="AB4" s="1096"/>
      <c r="AC4" s="1096"/>
      <c r="AD4" s="1096"/>
      <c r="AE4" s="1096"/>
      <c r="AF4" s="1096"/>
      <c r="AG4" s="1096"/>
      <c r="AH4" s="1096"/>
      <c r="AI4" s="1096"/>
      <c r="AJ4" s="1096"/>
      <c r="AK4" s="1096"/>
      <c r="AL4" s="1096"/>
      <c r="AM4" s="1096"/>
      <c r="AN4" s="1096"/>
      <c r="AO4" s="1096"/>
      <c r="AP4" s="1096"/>
      <c r="AQ4" s="1096"/>
      <c r="AR4" s="1096"/>
    </row>
    <row r="5" spans="1:47" ht="30.6" customHeight="1" thickTop="1">
      <c r="A5" s="906" t="s">
        <v>126</v>
      </c>
      <c r="B5" s="1879" t="s">
        <v>484</v>
      </c>
      <c r="C5" s="1880"/>
      <c r="D5" s="1880"/>
      <c r="E5" s="1880"/>
      <c r="F5" s="1880"/>
      <c r="G5" s="1880"/>
      <c r="H5" s="1880"/>
      <c r="I5" s="1880"/>
      <c r="J5" s="1880"/>
      <c r="K5" s="1880"/>
      <c r="L5" s="1880"/>
      <c r="M5" s="1880"/>
      <c r="N5" s="1880"/>
      <c r="O5" s="1880"/>
      <c r="P5" s="1880"/>
      <c r="Q5" s="1880"/>
      <c r="R5" s="1880"/>
      <c r="S5" s="1880"/>
      <c r="T5" s="1880"/>
      <c r="U5" s="1880"/>
      <c r="V5" s="1880"/>
      <c r="W5" s="1880"/>
      <c r="X5" s="1880"/>
      <c r="Y5" s="1880"/>
      <c r="Z5" s="1880"/>
      <c r="AA5" s="1880"/>
      <c r="AB5" s="1880"/>
      <c r="AC5" s="1880"/>
      <c r="AD5" s="1880"/>
      <c r="AE5" s="1880"/>
      <c r="AF5" s="1880"/>
      <c r="AG5" s="1880"/>
      <c r="AH5" s="1880"/>
      <c r="AI5" s="1880"/>
      <c r="AJ5" s="1880"/>
      <c r="AK5" s="1880"/>
      <c r="AL5" s="1880"/>
      <c r="AM5" s="1880"/>
      <c r="AN5" s="1880"/>
      <c r="AO5" s="1880"/>
      <c r="AP5" s="1880"/>
      <c r="AQ5" s="1880"/>
      <c r="AR5" s="1881"/>
    </row>
    <row r="6" spans="1:47" ht="30.6" customHeight="1">
      <c r="A6" s="907"/>
      <c r="B6" s="908">
        <v>20</v>
      </c>
      <c r="C6" s="908">
        <v>21</v>
      </c>
      <c r="D6" s="908">
        <v>22</v>
      </c>
      <c r="E6" s="908">
        <v>23</v>
      </c>
      <c r="F6" s="908">
        <v>24</v>
      </c>
      <c r="G6" s="908">
        <v>25</v>
      </c>
      <c r="H6" s="908">
        <v>26</v>
      </c>
      <c r="I6" s="908">
        <v>27</v>
      </c>
      <c r="J6" s="908">
        <v>28</v>
      </c>
      <c r="K6" s="908">
        <v>29</v>
      </c>
      <c r="L6" s="908">
        <v>30</v>
      </c>
      <c r="M6" s="908">
        <v>31</v>
      </c>
      <c r="N6" s="908">
        <v>32</v>
      </c>
      <c r="O6" s="908">
        <v>33</v>
      </c>
      <c r="P6" s="908">
        <v>34</v>
      </c>
      <c r="Q6" s="908">
        <v>35</v>
      </c>
      <c r="R6" s="908">
        <v>36</v>
      </c>
      <c r="S6" s="908">
        <v>37</v>
      </c>
      <c r="T6" s="908">
        <v>38</v>
      </c>
      <c r="U6" s="908">
        <v>39</v>
      </c>
      <c r="V6" s="908">
        <v>40</v>
      </c>
      <c r="W6" s="908">
        <v>41</v>
      </c>
      <c r="X6" s="908">
        <v>42</v>
      </c>
      <c r="Y6" s="908">
        <v>43</v>
      </c>
      <c r="Z6" s="908">
        <v>44</v>
      </c>
      <c r="AA6" s="908">
        <v>45</v>
      </c>
      <c r="AB6" s="908">
        <v>46</v>
      </c>
      <c r="AC6" s="908">
        <v>47</v>
      </c>
      <c r="AD6" s="908">
        <v>48</v>
      </c>
      <c r="AE6" s="908">
        <v>49</v>
      </c>
      <c r="AF6" s="908">
        <v>50</v>
      </c>
      <c r="AG6" s="908">
        <v>51</v>
      </c>
      <c r="AH6" s="908">
        <v>52</v>
      </c>
      <c r="AI6" s="908">
        <v>53</v>
      </c>
      <c r="AJ6" s="908">
        <v>54</v>
      </c>
      <c r="AK6" s="908">
        <v>55</v>
      </c>
      <c r="AL6" s="908">
        <v>56</v>
      </c>
      <c r="AM6" s="908">
        <v>57</v>
      </c>
      <c r="AN6" s="908">
        <v>58</v>
      </c>
      <c r="AO6" s="908">
        <v>59</v>
      </c>
      <c r="AP6" s="908">
        <v>60</v>
      </c>
      <c r="AQ6" s="908">
        <v>61</v>
      </c>
      <c r="AR6" s="909">
        <v>62</v>
      </c>
    </row>
    <row r="7" spans="1:47" ht="30.6" customHeight="1">
      <c r="A7" s="910">
        <v>1</v>
      </c>
      <c r="B7" s="1722">
        <v>2.8600000000000001E-3</v>
      </c>
      <c r="C7" s="1570">
        <v>2.98E-3</v>
      </c>
      <c r="D7" s="1570">
        <v>3.0599999999999998E-3</v>
      </c>
      <c r="E7" s="1570">
        <v>3.1199999999999999E-3</v>
      </c>
      <c r="F7" s="1567">
        <v>3.1700000000000001E-3</v>
      </c>
      <c r="G7" s="1570">
        <v>3.2100000000000002E-3</v>
      </c>
      <c r="H7" s="1570">
        <v>3.2399999999999998E-3</v>
      </c>
      <c r="I7" s="1570">
        <v>3.2799999999999999E-3</v>
      </c>
      <c r="J7" s="1570">
        <v>3.32E-3</v>
      </c>
      <c r="K7" s="1570">
        <v>3.3899999999999998E-3</v>
      </c>
      <c r="L7" s="1570">
        <v>3.47E-3</v>
      </c>
      <c r="M7" s="1570">
        <v>3.5899999999999999E-3</v>
      </c>
      <c r="N7" s="1570">
        <v>3.7200000000000002E-3</v>
      </c>
      <c r="O7" s="1570">
        <v>3.8899999999999998E-3</v>
      </c>
      <c r="P7" s="1570">
        <v>4.0699999999999998E-3</v>
      </c>
      <c r="Q7" s="1570">
        <v>4.2700000000000004E-3</v>
      </c>
      <c r="R7" s="1567">
        <v>4.4999999999999997E-3</v>
      </c>
      <c r="S7" s="1570">
        <v>4.7400000000000003E-3</v>
      </c>
      <c r="T7" s="1701"/>
      <c r="U7" s="1701"/>
      <c r="V7" s="1701"/>
      <c r="W7" s="1701"/>
      <c r="X7" s="1701"/>
      <c r="Y7" s="1701"/>
      <c r="Z7" s="1701"/>
      <c r="AA7" s="1701"/>
      <c r="AB7" s="1701"/>
      <c r="AC7" s="1701"/>
      <c r="AD7" s="1701"/>
      <c r="AE7" s="1701"/>
      <c r="AF7" s="1702"/>
      <c r="AG7" s="1701"/>
      <c r="AH7" s="1701"/>
      <c r="AI7" s="1701"/>
      <c r="AJ7" s="1701"/>
      <c r="AK7" s="1701"/>
      <c r="AL7" s="1701"/>
      <c r="AM7" s="1701"/>
      <c r="AN7" s="1701"/>
      <c r="AO7" s="1701"/>
      <c r="AP7" s="1703"/>
      <c r="AQ7" s="1703"/>
      <c r="AR7" s="1704"/>
    </row>
    <row r="8" spans="1:47" ht="30.6" customHeight="1">
      <c r="A8" s="915">
        <v>2</v>
      </c>
      <c r="B8" s="1723">
        <v>5.7800000000000004E-3</v>
      </c>
      <c r="C8" s="1571">
        <v>5.9699999999999996E-3</v>
      </c>
      <c r="D8" s="1571">
        <v>6.1199999999999996E-3</v>
      </c>
      <c r="E8" s="1571">
        <v>6.2300000000000003E-3</v>
      </c>
      <c r="F8" s="1568">
        <v>6.3200000000000001E-3</v>
      </c>
      <c r="G8" s="1571">
        <v>6.3800000000000003E-3</v>
      </c>
      <c r="H8" s="1571">
        <v>6.45E-3</v>
      </c>
      <c r="I8" s="1571">
        <v>6.5300000000000002E-3</v>
      </c>
      <c r="J8" s="1571">
        <v>6.6400000000000001E-3</v>
      </c>
      <c r="K8" s="1571">
        <v>6.79E-3</v>
      </c>
      <c r="L8" s="1571">
        <v>6.9800000000000001E-3</v>
      </c>
      <c r="M8" s="1571">
        <v>7.2300000000000003E-3</v>
      </c>
      <c r="N8" s="1571">
        <v>7.5199999999999998E-3</v>
      </c>
      <c r="O8" s="1571">
        <v>7.8700000000000003E-3</v>
      </c>
      <c r="P8" s="1571">
        <v>8.2500000000000004E-3</v>
      </c>
      <c r="Q8" s="1571">
        <v>8.6700000000000006E-3</v>
      </c>
      <c r="R8" s="1568">
        <v>9.1299999999999992E-3</v>
      </c>
      <c r="S8" s="1571">
        <v>9.6200000000000001E-3</v>
      </c>
      <c r="T8" s="1705"/>
      <c r="U8" s="1705"/>
      <c r="V8" s="1705"/>
      <c r="W8" s="1705"/>
      <c r="X8" s="1705"/>
      <c r="Y8" s="1705"/>
      <c r="Z8" s="1705"/>
      <c r="AA8" s="1705"/>
      <c r="AB8" s="1705"/>
      <c r="AC8" s="1705"/>
      <c r="AD8" s="1705"/>
      <c r="AE8" s="1705"/>
      <c r="AF8" s="1707"/>
      <c r="AG8" s="1705"/>
      <c r="AH8" s="1705"/>
      <c r="AI8" s="1705"/>
      <c r="AJ8" s="1705"/>
      <c r="AK8" s="1705"/>
      <c r="AL8" s="1705"/>
      <c r="AM8" s="1705"/>
      <c r="AN8" s="1705"/>
      <c r="AO8" s="1705"/>
      <c r="AP8" s="1708"/>
      <c r="AQ8" s="1708"/>
      <c r="AR8" s="1709"/>
    </row>
    <row r="9" spans="1:47" ht="30.6" customHeight="1">
      <c r="A9" s="915">
        <v>3</v>
      </c>
      <c r="B9" s="1723">
        <v>8.7100000000000007E-3</v>
      </c>
      <c r="C9" s="1571">
        <v>8.9700000000000005E-3</v>
      </c>
      <c r="D9" s="1571">
        <v>9.1599999999999997E-3</v>
      </c>
      <c r="E9" s="1571">
        <v>9.3100000000000006E-3</v>
      </c>
      <c r="F9" s="1568">
        <v>9.4199999999999996E-3</v>
      </c>
      <c r="G9" s="1571">
        <v>9.5200000000000007E-3</v>
      </c>
      <c r="H9" s="1571">
        <v>9.6299999999999997E-3</v>
      </c>
      <c r="I9" s="1571">
        <v>9.7699999999999992E-3</v>
      </c>
      <c r="J9" s="1571">
        <v>9.9600000000000001E-3</v>
      </c>
      <c r="K9" s="1571">
        <v>1.022E-2</v>
      </c>
      <c r="L9" s="1571">
        <v>1.055E-2</v>
      </c>
      <c r="M9" s="1571">
        <v>1.095E-2</v>
      </c>
      <c r="N9" s="1571">
        <v>1.142E-2</v>
      </c>
      <c r="O9" s="1571">
        <v>1.196E-2</v>
      </c>
      <c r="P9" s="1571">
        <v>1.255E-2</v>
      </c>
      <c r="Q9" s="1571">
        <v>1.32E-2</v>
      </c>
      <c r="R9" s="1568">
        <v>1.3899999999999999E-2</v>
      </c>
      <c r="S9" s="1571">
        <v>1.4659999999999999E-2</v>
      </c>
      <c r="T9" s="1705"/>
      <c r="U9" s="1705"/>
      <c r="V9" s="1705"/>
      <c r="W9" s="1705"/>
      <c r="X9" s="1705"/>
      <c r="Y9" s="1705"/>
      <c r="Z9" s="1705"/>
      <c r="AA9" s="1705"/>
      <c r="AB9" s="1705"/>
      <c r="AC9" s="1705"/>
      <c r="AD9" s="1705"/>
      <c r="AE9" s="1705"/>
      <c r="AF9" s="1707"/>
      <c r="AG9" s="1705"/>
      <c r="AH9" s="1705"/>
      <c r="AI9" s="1705"/>
      <c r="AJ9" s="1705"/>
      <c r="AK9" s="1705"/>
      <c r="AL9" s="1705"/>
      <c r="AM9" s="1705"/>
      <c r="AN9" s="1705"/>
      <c r="AO9" s="1705"/>
      <c r="AP9" s="1708"/>
      <c r="AQ9" s="1708"/>
      <c r="AR9" s="1709"/>
    </row>
    <row r="10" spans="1:47" ht="30.6" customHeight="1">
      <c r="A10" s="915">
        <v>4</v>
      </c>
      <c r="B10" s="1723">
        <v>9.8499999999999994E-3</v>
      </c>
      <c r="C10" s="1571">
        <v>1.01E-2</v>
      </c>
      <c r="D10" s="1571">
        <v>1.03E-2</v>
      </c>
      <c r="E10" s="1571">
        <v>1.0449999999999999E-2</v>
      </c>
      <c r="F10" s="1568">
        <v>1.057E-2</v>
      </c>
      <c r="G10" s="1571">
        <v>1.069E-2</v>
      </c>
      <c r="H10" s="1571">
        <v>1.0840000000000001E-2</v>
      </c>
      <c r="I10" s="1571">
        <v>1.102E-2</v>
      </c>
      <c r="J10" s="1571">
        <v>1.1270000000000001E-2</v>
      </c>
      <c r="K10" s="1571">
        <v>1.1599999999999999E-2</v>
      </c>
      <c r="L10" s="1571">
        <v>1.2E-2</v>
      </c>
      <c r="M10" s="1571">
        <v>1.2489999999999999E-2</v>
      </c>
      <c r="N10" s="1571">
        <v>1.3050000000000001E-2</v>
      </c>
      <c r="O10" s="1571">
        <v>1.3679999999999999E-2</v>
      </c>
      <c r="P10" s="1571">
        <v>1.4370000000000001E-2</v>
      </c>
      <c r="Q10" s="1571">
        <v>1.512E-2</v>
      </c>
      <c r="R10" s="1568">
        <v>1.593E-2</v>
      </c>
      <c r="S10" s="1571">
        <v>1.6809999999999999E-2</v>
      </c>
      <c r="T10" s="1705"/>
      <c r="U10" s="1705"/>
      <c r="V10" s="1705"/>
      <c r="W10" s="1705"/>
      <c r="X10" s="1705"/>
      <c r="Y10" s="1705"/>
      <c r="Z10" s="1705"/>
      <c r="AA10" s="1705"/>
      <c r="AB10" s="1705"/>
      <c r="AC10" s="1705"/>
      <c r="AD10" s="1705"/>
      <c r="AE10" s="1705"/>
      <c r="AF10" s="1707"/>
      <c r="AG10" s="1705"/>
      <c r="AH10" s="1705"/>
      <c r="AI10" s="1705"/>
      <c r="AJ10" s="1705"/>
      <c r="AK10" s="1705"/>
      <c r="AL10" s="1705"/>
      <c r="AM10" s="1705"/>
      <c r="AN10" s="1705"/>
      <c r="AO10" s="1705"/>
      <c r="AP10" s="1708"/>
      <c r="AQ10" s="1708"/>
      <c r="AR10" s="1709"/>
    </row>
    <row r="11" spans="1:47" ht="30.6" customHeight="1">
      <c r="A11" s="915">
        <v>5</v>
      </c>
      <c r="B11" s="1723">
        <v>1.231E-2</v>
      </c>
      <c r="C11" s="1571">
        <v>1.26E-2</v>
      </c>
      <c r="D11" s="1571">
        <v>1.281E-2</v>
      </c>
      <c r="E11" s="1571">
        <v>1.299E-2</v>
      </c>
      <c r="F11" s="1568">
        <v>1.315E-2</v>
      </c>
      <c r="G11" s="1571">
        <v>1.332E-2</v>
      </c>
      <c r="H11" s="1571">
        <v>1.353E-2</v>
      </c>
      <c r="I11" s="1571">
        <v>1.38E-2</v>
      </c>
      <c r="J11" s="1571">
        <v>1.4160000000000001E-2</v>
      </c>
      <c r="K11" s="1571">
        <v>1.461E-2</v>
      </c>
      <c r="L11" s="1571">
        <v>1.516E-2</v>
      </c>
      <c r="M11" s="1571">
        <v>1.5800000000000002E-2</v>
      </c>
      <c r="N11" s="1571">
        <v>1.653E-2</v>
      </c>
      <c r="O11" s="1571">
        <v>1.7350000000000001E-2</v>
      </c>
      <c r="P11" s="1571">
        <v>1.8239999999999999E-2</v>
      </c>
      <c r="Q11" s="1571">
        <v>1.9199999999999998E-2</v>
      </c>
      <c r="R11" s="1568">
        <v>2.0240000000000001E-2</v>
      </c>
      <c r="S11" s="1571">
        <v>2.137E-2</v>
      </c>
      <c r="T11" s="1705"/>
      <c r="U11" s="1705"/>
      <c r="V11" s="1705"/>
      <c r="W11" s="1705"/>
      <c r="X11" s="1705"/>
      <c r="Y11" s="1705"/>
      <c r="Z11" s="1705"/>
      <c r="AA11" s="1705"/>
      <c r="AB11" s="1705"/>
      <c r="AC11" s="1705"/>
      <c r="AD11" s="1705"/>
      <c r="AE11" s="1705"/>
      <c r="AF11" s="1707"/>
      <c r="AG11" s="1705"/>
      <c r="AH11" s="1705"/>
      <c r="AI11" s="1705"/>
      <c r="AJ11" s="1705"/>
      <c r="AK11" s="1705"/>
      <c r="AL11" s="1705"/>
      <c r="AM11" s="1705"/>
      <c r="AN11" s="1705"/>
      <c r="AO11" s="1705"/>
      <c r="AP11" s="1708"/>
      <c r="AQ11" s="1708"/>
      <c r="AR11" s="1709"/>
    </row>
    <row r="12" spans="1:47" ht="30.6" customHeight="1">
      <c r="A12" s="915">
        <v>6</v>
      </c>
      <c r="B12" s="1723">
        <v>1.4749999999999999E-2</v>
      </c>
      <c r="C12" s="1571">
        <v>1.506E-2</v>
      </c>
      <c r="D12" s="1571">
        <v>1.5299999999999999E-2</v>
      </c>
      <c r="E12" s="1571">
        <v>1.5509999999999999E-2</v>
      </c>
      <c r="F12" s="1568">
        <v>1.5720000000000001E-2</v>
      </c>
      <c r="G12" s="1571">
        <v>1.5959999999999998E-2</v>
      </c>
      <c r="H12" s="1571">
        <v>1.6250000000000001E-2</v>
      </c>
      <c r="I12" s="1571">
        <v>1.6629999999999999E-2</v>
      </c>
      <c r="J12" s="1571">
        <v>1.711E-2</v>
      </c>
      <c r="K12" s="1571">
        <v>1.77E-2</v>
      </c>
      <c r="L12" s="1571">
        <v>1.84E-2</v>
      </c>
      <c r="M12" s="1571">
        <v>1.9210000000000001E-2</v>
      </c>
      <c r="N12" s="1571">
        <v>2.0119999999999999E-2</v>
      </c>
      <c r="O12" s="1571">
        <v>2.1129999999999999E-2</v>
      </c>
      <c r="P12" s="1571">
        <v>2.222E-2</v>
      </c>
      <c r="Q12" s="1571">
        <v>2.342E-2</v>
      </c>
      <c r="R12" s="1568">
        <v>2.4709999999999999E-2</v>
      </c>
      <c r="S12" s="1571">
        <v>2.6110000000000001E-2</v>
      </c>
      <c r="T12" s="1705"/>
      <c r="U12" s="1705"/>
      <c r="V12" s="1705"/>
      <c r="W12" s="1705"/>
      <c r="X12" s="1705"/>
      <c r="Y12" s="1705"/>
      <c r="Z12" s="1705"/>
      <c r="AA12" s="1705"/>
      <c r="AB12" s="1705"/>
      <c r="AC12" s="1705"/>
      <c r="AD12" s="1705"/>
      <c r="AE12" s="1705"/>
      <c r="AF12" s="1707"/>
      <c r="AG12" s="1705"/>
      <c r="AH12" s="1705"/>
      <c r="AI12" s="1705"/>
      <c r="AJ12" s="1705"/>
      <c r="AK12" s="1705"/>
      <c r="AL12" s="1705"/>
      <c r="AM12" s="1705"/>
      <c r="AN12" s="1705"/>
      <c r="AO12" s="1705"/>
      <c r="AP12" s="1708"/>
      <c r="AQ12" s="1708"/>
      <c r="AR12" s="1709"/>
    </row>
    <row r="13" spans="1:47" ht="30.6" customHeight="1">
      <c r="A13" s="915">
        <v>7</v>
      </c>
      <c r="B13" s="1723">
        <v>1.5939999999999999E-2</v>
      </c>
      <c r="C13" s="1571">
        <v>1.6250000000000001E-2</v>
      </c>
      <c r="D13" s="1571">
        <v>1.6500000000000001E-2</v>
      </c>
      <c r="E13" s="1571">
        <v>1.6740000000000001E-2</v>
      </c>
      <c r="F13" s="1568">
        <v>1.7000000000000001E-2</v>
      </c>
      <c r="G13" s="1571">
        <v>1.729E-2</v>
      </c>
      <c r="H13" s="1571">
        <v>1.7659999999999999E-2</v>
      </c>
      <c r="I13" s="1571">
        <v>1.8120000000000001E-2</v>
      </c>
      <c r="J13" s="1571">
        <v>1.8689999999999998E-2</v>
      </c>
      <c r="K13" s="1571">
        <v>1.9380000000000001E-2</v>
      </c>
      <c r="L13" s="1571">
        <v>2.018E-2</v>
      </c>
      <c r="M13" s="1571">
        <v>2.1100000000000001E-2</v>
      </c>
      <c r="N13" s="1571">
        <v>2.2120000000000001E-2</v>
      </c>
      <c r="O13" s="1571">
        <v>2.324E-2</v>
      </c>
      <c r="P13" s="1571">
        <v>2.4469999999999999E-2</v>
      </c>
      <c r="Q13" s="1571">
        <v>2.58E-2</v>
      </c>
      <c r="R13" s="1568">
        <v>2.724E-2</v>
      </c>
      <c r="S13" s="1571">
        <v>2.8819999999999998E-2</v>
      </c>
      <c r="T13" s="1705"/>
      <c r="U13" s="1705"/>
      <c r="V13" s="1705"/>
      <c r="W13" s="1705"/>
      <c r="X13" s="1705"/>
      <c r="Y13" s="1705"/>
      <c r="Z13" s="1705"/>
      <c r="AA13" s="1705"/>
      <c r="AB13" s="1705"/>
      <c r="AC13" s="1705"/>
      <c r="AD13" s="1705"/>
      <c r="AE13" s="1705"/>
      <c r="AF13" s="1707"/>
      <c r="AG13" s="1705"/>
      <c r="AH13" s="1705"/>
      <c r="AI13" s="1705"/>
      <c r="AJ13" s="1705"/>
      <c r="AK13" s="1705"/>
      <c r="AL13" s="1705"/>
      <c r="AM13" s="1705"/>
      <c r="AN13" s="1705"/>
      <c r="AO13" s="1705"/>
      <c r="AP13" s="1708"/>
      <c r="AQ13" s="1708"/>
      <c r="AR13" s="1709"/>
    </row>
    <row r="14" spans="1:47" ht="30.6" customHeight="1">
      <c r="A14" s="915">
        <v>8</v>
      </c>
      <c r="B14" s="1723">
        <v>1.8149999999999999E-2</v>
      </c>
      <c r="C14" s="1571">
        <v>1.8489999999999999E-2</v>
      </c>
      <c r="D14" s="1571">
        <v>1.8790000000000001E-2</v>
      </c>
      <c r="E14" s="1571">
        <v>1.9089999999999999E-2</v>
      </c>
      <c r="F14" s="1568">
        <v>1.942E-2</v>
      </c>
      <c r="G14" s="1571">
        <v>1.9810000000000001E-2</v>
      </c>
      <c r="H14" s="1571">
        <v>2.0279999999999999E-2</v>
      </c>
      <c r="I14" s="1571">
        <v>2.087E-2</v>
      </c>
      <c r="J14" s="1571">
        <v>2.1579999999999998E-2</v>
      </c>
      <c r="K14" s="1571">
        <v>2.2409999999999999E-2</v>
      </c>
      <c r="L14" s="1571">
        <v>2.3369999999999998E-2</v>
      </c>
      <c r="M14" s="1571">
        <v>2.4459999999999999E-2</v>
      </c>
      <c r="N14" s="1571">
        <v>2.5659999999999999E-2</v>
      </c>
      <c r="O14" s="1571">
        <v>2.699E-2</v>
      </c>
      <c r="P14" s="1571">
        <v>2.843E-2</v>
      </c>
      <c r="Q14" s="1571">
        <v>0.03</v>
      </c>
      <c r="R14" s="1568">
        <v>3.1710000000000002E-2</v>
      </c>
      <c r="S14" s="1571">
        <v>3.3579999999999999E-2</v>
      </c>
      <c r="T14" s="1705"/>
      <c r="U14" s="1705"/>
      <c r="V14" s="1705"/>
      <c r="W14" s="1705"/>
      <c r="X14" s="1705"/>
      <c r="Y14" s="1705"/>
      <c r="Z14" s="1705"/>
      <c r="AA14" s="1705"/>
      <c r="AB14" s="1705"/>
      <c r="AC14" s="1705"/>
      <c r="AD14" s="1705"/>
      <c r="AE14" s="1705"/>
      <c r="AF14" s="1707"/>
      <c r="AG14" s="1705"/>
      <c r="AH14" s="1705"/>
      <c r="AI14" s="1705"/>
      <c r="AJ14" s="1705"/>
      <c r="AK14" s="1705"/>
      <c r="AL14" s="1705"/>
      <c r="AM14" s="1705"/>
      <c r="AN14" s="1705"/>
      <c r="AO14" s="1705"/>
      <c r="AP14" s="1708"/>
      <c r="AQ14" s="1708"/>
      <c r="AR14" s="1709"/>
    </row>
    <row r="15" spans="1:47" ht="30.6" customHeight="1">
      <c r="A15" s="915">
        <v>9</v>
      </c>
      <c r="B15" s="1723">
        <v>2.035E-2</v>
      </c>
      <c r="C15" s="1571">
        <v>2.0729999999999998E-2</v>
      </c>
      <c r="D15" s="1571">
        <v>2.1090000000000001E-2</v>
      </c>
      <c r="E15" s="1571">
        <v>2.146E-2</v>
      </c>
      <c r="F15" s="1568">
        <v>2.188E-2</v>
      </c>
      <c r="G15" s="1571">
        <v>2.2370000000000001E-2</v>
      </c>
      <c r="H15" s="1571">
        <v>2.2970000000000001E-2</v>
      </c>
      <c r="I15" s="1571">
        <v>2.3689999999999999E-2</v>
      </c>
      <c r="J15" s="1571">
        <v>2.4539999999999999E-2</v>
      </c>
      <c r="K15" s="1571">
        <v>2.5530000000000001E-2</v>
      </c>
      <c r="L15" s="1571">
        <v>2.666E-2</v>
      </c>
      <c r="M15" s="1571">
        <v>2.793E-2</v>
      </c>
      <c r="N15" s="1571">
        <v>2.9329999999999998E-2</v>
      </c>
      <c r="O15" s="1571">
        <v>3.0870000000000002E-2</v>
      </c>
      <c r="P15" s="1571">
        <v>3.2539999999999999E-2</v>
      </c>
      <c r="Q15" s="1571">
        <v>3.4380000000000001E-2</v>
      </c>
      <c r="R15" s="1568">
        <v>3.637E-2</v>
      </c>
      <c r="S15" s="1571">
        <v>3.8559999999999997E-2</v>
      </c>
      <c r="T15" s="1705"/>
      <c r="U15" s="1705"/>
      <c r="V15" s="1705"/>
      <c r="W15" s="1705"/>
      <c r="X15" s="1705"/>
      <c r="Y15" s="1705"/>
      <c r="Z15" s="1705"/>
      <c r="AA15" s="1705"/>
      <c r="AB15" s="1705"/>
      <c r="AC15" s="1705"/>
      <c r="AD15" s="1705"/>
      <c r="AE15" s="1705"/>
      <c r="AF15" s="1707"/>
      <c r="AG15" s="1705"/>
      <c r="AH15" s="1705"/>
      <c r="AI15" s="1705"/>
      <c r="AJ15" s="1705"/>
      <c r="AK15" s="1705"/>
      <c r="AL15" s="1705"/>
      <c r="AM15" s="1705"/>
      <c r="AN15" s="1705"/>
      <c r="AO15" s="1705"/>
      <c r="AP15" s="1708"/>
      <c r="AQ15" s="1708"/>
      <c r="AR15" s="919"/>
    </row>
    <row r="16" spans="1:47" ht="30.6" customHeight="1">
      <c r="A16" s="915">
        <v>10</v>
      </c>
      <c r="B16" s="1723">
        <v>2.2540000000000001E-2</v>
      </c>
      <c r="C16" s="1571">
        <v>2.298E-2</v>
      </c>
      <c r="D16" s="1571">
        <v>2.341E-2</v>
      </c>
      <c r="E16" s="1571">
        <v>2.3859999999999999E-2</v>
      </c>
      <c r="F16" s="1568">
        <v>2.4389999999999998E-2</v>
      </c>
      <c r="G16" s="1571">
        <v>2.5000000000000001E-2</v>
      </c>
      <c r="H16" s="1571">
        <v>2.5729999999999999E-2</v>
      </c>
      <c r="I16" s="1571">
        <v>2.6589999999999999E-2</v>
      </c>
      <c r="J16" s="1571">
        <v>2.759E-2</v>
      </c>
      <c r="K16" s="1571">
        <v>2.8750000000000001E-2</v>
      </c>
      <c r="L16" s="1571">
        <v>3.006E-2</v>
      </c>
      <c r="M16" s="1571">
        <v>3.1510000000000003E-2</v>
      </c>
      <c r="N16" s="1571">
        <v>3.3119999999999997E-2</v>
      </c>
      <c r="O16" s="1571">
        <v>3.4889999999999997E-2</v>
      </c>
      <c r="P16" s="1571">
        <v>3.6819999999999999E-2</v>
      </c>
      <c r="Q16" s="1571">
        <v>3.8929999999999999E-2</v>
      </c>
      <c r="R16" s="1568">
        <v>4.1239999999999999E-2</v>
      </c>
      <c r="S16" s="1571">
        <v>4.3770000000000003E-2</v>
      </c>
      <c r="T16" s="1705"/>
      <c r="U16" s="1705"/>
      <c r="V16" s="1705"/>
      <c r="W16" s="1705"/>
      <c r="X16" s="1705"/>
      <c r="Y16" s="1705"/>
      <c r="Z16" s="1705"/>
      <c r="AA16" s="1705"/>
      <c r="AB16" s="1705"/>
      <c r="AC16" s="1705"/>
      <c r="AD16" s="1705"/>
      <c r="AE16" s="1705"/>
      <c r="AF16" s="1707"/>
      <c r="AG16" s="1705"/>
      <c r="AH16" s="1705"/>
      <c r="AI16" s="1705"/>
      <c r="AJ16" s="1705"/>
      <c r="AK16" s="1705"/>
      <c r="AL16" s="1705"/>
      <c r="AM16" s="1705"/>
      <c r="AN16" s="1705"/>
      <c r="AO16" s="1705"/>
      <c r="AP16" s="1708"/>
      <c r="AQ16" s="918"/>
      <c r="AR16" s="919"/>
    </row>
    <row r="17" spans="1:44" ht="30.6" customHeight="1">
      <c r="A17" s="915">
        <v>11</v>
      </c>
      <c r="B17" s="1723">
        <v>2.4740000000000002E-2</v>
      </c>
      <c r="C17" s="1571">
        <v>2.5250000000000002E-2</v>
      </c>
      <c r="D17" s="1571">
        <v>2.5760000000000002E-2</v>
      </c>
      <c r="E17" s="1571">
        <v>2.632E-2</v>
      </c>
      <c r="F17" s="1568">
        <v>2.6960000000000001E-2</v>
      </c>
      <c r="G17" s="1571">
        <v>2.7699999999999999E-2</v>
      </c>
      <c r="H17" s="1571">
        <v>2.8570000000000002E-2</v>
      </c>
      <c r="I17" s="1571">
        <v>2.9579999999999999E-2</v>
      </c>
      <c r="J17" s="1571">
        <v>3.074E-2</v>
      </c>
      <c r="K17" s="1571">
        <v>3.2070000000000001E-2</v>
      </c>
      <c r="L17" s="1571">
        <v>3.356E-2</v>
      </c>
      <c r="M17" s="1571">
        <v>3.5229999999999997E-2</v>
      </c>
      <c r="N17" s="1571">
        <v>3.7060000000000003E-2</v>
      </c>
      <c r="O17" s="1571">
        <v>3.9070000000000001E-2</v>
      </c>
      <c r="P17" s="1571">
        <v>4.1279999999999997E-2</v>
      </c>
      <c r="Q17" s="1571">
        <v>4.369E-2</v>
      </c>
      <c r="R17" s="1568">
        <v>4.6330000000000003E-2</v>
      </c>
      <c r="S17" s="1571">
        <v>4.922E-2</v>
      </c>
      <c r="T17" s="1705"/>
      <c r="U17" s="1705"/>
      <c r="V17" s="1705"/>
      <c r="W17" s="1705"/>
      <c r="X17" s="1705"/>
      <c r="Y17" s="1705"/>
      <c r="Z17" s="1705"/>
      <c r="AA17" s="1705"/>
      <c r="AB17" s="1705"/>
      <c r="AC17" s="1705"/>
      <c r="AD17" s="1705"/>
      <c r="AE17" s="1705"/>
      <c r="AF17" s="1707"/>
      <c r="AG17" s="1705"/>
      <c r="AH17" s="1705"/>
      <c r="AI17" s="1705"/>
      <c r="AJ17" s="1705"/>
      <c r="AK17" s="1705"/>
      <c r="AL17" s="1705"/>
      <c r="AM17" s="1705"/>
      <c r="AN17" s="1705"/>
      <c r="AO17" s="1705"/>
      <c r="AP17" s="918"/>
      <c r="AQ17" s="918"/>
      <c r="AR17" s="919"/>
    </row>
    <row r="18" spans="1:44" ht="30.6" customHeight="1">
      <c r="A18" s="915">
        <v>12</v>
      </c>
      <c r="B18" s="1723">
        <v>2.6960000000000001E-2</v>
      </c>
      <c r="C18" s="1571">
        <v>2.7550000000000002E-2</v>
      </c>
      <c r="D18" s="1571">
        <v>2.8170000000000001E-2</v>
      </c>
      <c r="E18" s="1571">
        <v>2.8840000000000001E-2</v>
      </c>
      <c r="F18" s="1568">
        <v>2.9600000000000001E-2</v>
      </c>
      <c r="G18" s="1571">
        <v>3.048E-2</v>
      </c>
      <c r="H18" s="1571">
        <v>3.1489999999999997E-2</v>
      </c>
      <c r="I18" s="1571">
        <v>3.2660000000000002E-2</v>
      </c>
      <c r="J18" s="1571">
        <v>3.3989999999999999E-2</v>
      </c>
      <c r="K18" s="1571">
        <v>3.5499999999999997E-2</v>
      </c>
      <c r="L18" s="1571">
        <v>3.7199999999999997E-2</v>
      </c>
      <c r="M18" s="1571">
        <v>3.9079999999999997E-2</v>
      </c>
      <c r="N18" s="1571">
        <v>4.1149999999999999E-2</v>
      </c>
      <c r="O18" s="1571">
        <v>4.3439999999999999E-2</v>
      </c>
      <c r="P18" s="1571">
        <v>4.5940000000000002E-2</v>
      </c>
      <c r="Q18" s="1571">
        <v>4.8669999999999998E-2</v>
      </c>
      <c r="R18" s="1568">
        <v>5.1670000000000001E-2</v>
      </c>
      <c r="S18" s="1571">
        <v>5.4940000000000003E-2</v>
      </c>
      <c r="T18" s="1705"/>
      <c r="U18" s="1705"/>
      <c r="V18" s="1705"/>
      <c r="W18" s="1705"/>
      <c r="X18" s="1705"/>
      <c r="Y18" s="1705"/>
      <c r="Z18" s="1705"/>
      <c r="AA18" s="1705"/>
      <c r="AB18" s="1705"/>
      <c r="AC18" s="1705"/>
      <c r="AD18" s="1705"/>
      <c r="AE18" s="1705"/>
      <c r="AF18" s="1707"/>
      <c r="AG18" s="1705"/>
      <c r="AH18" s="1705"/>
      <c r="AI18" s="1705"/>
      <c r="AJ18" s="1705"/>
      <c r="AK18" s="1705"/>
      <c r="AL18" s="1705"/>
      <c r="AM18" s="1705"/>
      <c r="AN18" s="1705"/>
      <c r="AO18" s="916"/>
      <c r="AP18" s="918"/>
      <c r="AQ18" s="918"/>
      <c r="AR18" s="919"/>
    </row>
    <row r="19" spans="1:44" ht="30.6" customHeight="1">
      <c r="A19" s="915">
        <v>13</v>
      </c>
      <c r="B19" s="1723">
        <v>2.9219999999999999E-2</v>
      </c>
      <c r="C19" s="1571">
        <v>2.9909999999999999E-2</v>
      </c>
      <c r="D19" s="1571">
        <v>3.0630000000000001E-2</v>
      </c>
      <c r="E19" s="1571">
        <v>3.143E-2</v>
      </c>
      <c r="F19" s="1568">
        <v>3.2320000000000002E-2</v>
      </c>
      <c r="G19" s="1571">
        <v>3.3340000000000002E-2</v>
      </c>
      <c r="H19" s="1571">
        <v>3.4509999999999999E-2</v>
      </c>
      <c r="I19" s="1571">
        <v>3.5839999999999997E-2</v>
      </c>
      <c r="J19" s="1571">
        <v>3.7350000000000001E-2</v>
      </c>
      <c r="K19" s="1571">
        <v>3.9059999999999997E-2</v>
      </c>
      <c r="L19" s="1571">
        <v>4.0969999999999999E-2</v>
      </c>
      <c r="M19" s="1571">
        <v>4.308E-2</v>
      </c>
      <c r="N19" s="1571">
        <v>4.5420000000000002E-2</v>
      </c>
      <c r="O19" s="1571">
        <v>4.7989999999999998E-2</v>
      </c>
      <c r="P19" s="1571">
        <v>5.0810000000000001E-2</v>
      </c>
      <c r="Q19" s="1571">
        <v>5.389E-2</v>
      </c>
      <c r="R19" s="1568">
        <v>5.7259999999999998E-2</v>
      </c>
      <c r="S19" s="1571">
        <v>6.0940000000000001E-2</v>
      </c>
      <c r="T19" s="1705"/>
      <c r="U19" s="1705"/>
      <c r="V19" s="1705"/>
      <c r="W19" s="1705"/>
      <c r="X19" s="1705"/>
      <c r="Y19" s="1705"/>
      <c r="Z19" s="1705"/>
      <c r="AA19" s="1705"/>
      <c r="AB19" s="1705"/>
      <c r="AC19" s="1705"/>
      <c r="AD19" s="1705"/>
      <c r="AE19" s="1705"/>
      <c r="AF19" s="1707"/>
      <c r="AG19" s="1705"/>
      <c r="AH19" s="1705"/>
      <c r="AI19" s="1705"/>
      <c r="AJ19" s="1705"/>
      <c r="AK19" s="1705"/>
      <c r="AL19" s="1705"/>
      <c r="AM19" s="1705"/>
      <c r="AN19" s="916"/>
      <c r="AO19" s="916"/>
      <c r="AP19" s="918"/>
      <c r="AQ19" s="918"/>
      <c r="AR19" s="919"/>
    </row>
    <row r="20" spans="1:44" ht="30.6" customHeight="1">
      <c r="A20" s="915">
        <v>14</v>
      </c>
      <c r="B20" s="1723">
        <v>3.1519999999999999E-2</v>
      </c>
      <c r="C20" s="1571">
        <v>3.2320000000000002E-2</v>
      </c>
      <c r="D20" s="1571">
        <v>3.3160000000000002E-2</v>
      </c>
      <c r="E20" s="1571">
        <v>3.4090000000000002E-2</v>
      </c>
      <c r="F20" s="1568">
        <v>3.5130000000000002E-2</v>
      </c>
      <c r="G20" s="1571">
        <v>3.6290000000000003E-2</v>
      </c>
      <c r="H20" s="1571">
        <v>3.7620000000000001E-2</v>
      </c>
      <c r="I20" s="1571">
        <v>3.9129999999999998E-2</v>
      </c>
      <c r="J20" s="1571">
        <v>4.0829999999999998E-2</v>
      </c>
      <c r="K20" s="1571">
        <v>4.2750000000000003E-2</v>
      </c>
      <c r="L20" s="1571">
        <v>4.4880000000000003E-2</v>
      </c>
      <c r="M20" s="1571">
        <v>4.7260000000000003E-2</v>
      </c>
      <c r="N20" s="1571">
        <v>4.9880000000000001E-2</v>
      </c>
      <c r="O20" s="1571">
        <v>5.2760000000000001E-2</v>
      </c>
      <c r="P20" s="1571">
        <v>5.5910000000000001E-2</v>
      </c>
      <c r="Q20" s="1571">
        <v>5.9360000000000003E-2</v>
      </c>
      <c r="R20" s="1568">
        <v>6.3130000000000006E-2</v>
      </c>
      <c r="S20" s="1571">
        <v>6.7229999999999998E-2</v>
      </c>
      <c r="T20" s="1705"/>
      <c r="U20" s="1705"/>
      <c r="V20" s="1705"/>
      <c r="W20" s="1705"/>
      <c r="X20" s="1705"/>
      <c r="Y20" s="1705"/>
      <c r="Z20" s="1705"/>
      <c r="AA20" s="1705"/>
      <c r="AB20" s="1705"/>
      <c r="AC20" s="1705"/>
      <c r="AD20" s="1705"/>
      <c r="AE20" s="1705"/>
      <c r="AF20" s="1707"/>
      <c r="AG20" s="1705"/>
      <c r="AH20" s="1705"/>
      <c r="AI20" s="1705"/>
      <c r="AJ20" s="1705"/>
      <c r="AK20" s="1705"/>
      <c r="AL20" s="1705"/>
      <c r="AM20" s="916"/>
      <c r="AN20" s="916"/>
      <c r="AO20" s="916"/>
      <c r="AP20" s="918"/>
      <c r="AQ20" s="918"/>
      <c r="AR20" s="919"/>
    </row>
    <row r="21" spans="1:44" ht="30.6" customHeight="1">
      <c r="A21" s="915">
        <v>15</v>
      </c>
      <c r="B21" s="1723">
        <v>3.388E-2</v>
      </c>
      <c r="C21" s="1571">
        <v>3.4799999999999998E-2</v>
      </c>
      <c r="D21" s="1571">
        <v>3.5770000000000003E-2</v>
      </c>
      <c r="E21" s="1571">
        <v>3.6830000000000002E-2</v>
      </c>
      <c r="F21" s="1568">
        <v>3.8010000000000002E-2</v>
      </c>
      <c r="G21" s="1571">
        <v>3.934E-2</v>
      </c>
      <c r="H21" s="1571">
        <v>4.0840000000000001E-2</v>
      </c>
      <c r="I21" s="1571">
        <v>4.2529999999999998E-2</v>
      </c>
      <c r="J21" s="1571">
        <v>4.444E-2</v>
      </c>
      <c r="K21" s="1571">
        <v>4.6580000000000003E-2</v>
      </c>
      <c r="L21" s="1571">
        <v>4.897E-2</v>
      </c>
      <c r="M21" s="1571">
        <v>5.1619999999999999E-2</v>
      </c>
      <c r="N21" s="1571">
        <v>5.4539999999999998E-2</v>
      </c>
      <c r="O21" s="1571">
        <v>5.7750000000000003E-2</v>
      </c>
      <c r="P21" s="1571">
        <v>6.1260000000000002E-2</v>
      </c>
      <c r="Q21" s="1571">
        <v>6.5100000000000005E-2</v>
      </c>
      <c r="R21" s="1568">
        <v>6.9279999999999994E-2</v>
      </c>
      <c r="S21" s="1571">
        <v>7.3819999999999997E-2</v>
      </c>
      <c r="T21" s="1705"/>
      <c r="U21" s="1705"/>
      <c r="V21" s="1705"/>
      <c r="W21" s="1705"/>
      <c r="X21" s="1705"/>
      <c r="Y21" s="1705"/>
      <c r="Z21" s="1705"/>
      <c r="AA21" s="1705"/>
      <c r="AB21" s="1705"/>
      <c r="AC21" s="1705"/>
      <c r="AD21" s="1705"/>
      <c r="AE21" s="1705"/>
      <c r="AF21" s="1707"/>
      <c r="AG21" s="1705"/>
      <c r="AH21" s="1705"/>
      <c r="AI21" s="1705"/>
      <c r="AJ21" s="1705"/>
      <c r="AK21" s="1705"/>
      <c r="AL21" s="916"/>
      <c r="AM21" s="916"/>
      <c r="AN21" s="916"/>
      <c r="AO21" s="916"/>
      <c r="AP21" s="918"/>
      <c r="AQ21" s="918"/>
      <c r="AR21" s="919"/>
    </row>
    <row r="22" spans="1:44" ht="30.6" customHeight="1">
      <c r="A22" s="915">
        <v>16</v>
      </c>
      <c r="B22" s="1705"/>
      <c r="C22" s="1705"/>
      <c r="D22" s="1705"/>
      <c r="E22" s="1705"/>
      <c r="F22" s="1706"/>
      <c r="G22" s="1705"/>
      <c r="H22" s="1705"/>
      <c r="I22" s="1705"/>
      <c r="J22" s="1705"/>
      <c r="K22" s="1705"/>
      <c r="L22" s="1705"/>
      <c r="M22" s="1705"/>
      <c r="N22" s="1705"/>
      <c r="O22" s="1705"/>
      <c r="P22" s="1705"/>
      <c r="Q22" s="1705"/>
      <c r="R22" s="1706"/>
      <c r="S22" s="1705"/>
      <c r="T22" s="1705"/>
      <c r="U22" s="1705"/>
      <c r="V22" s="1705"/>
      <c r="W22" s="1705"/>
      <c r="X22" s="1705"/>
      <c r="Y22" s="1705"/>
      <c r="Z22" s="1705"/>
      <c r="AA22" s="1705"/>
      <c r="AB22" s="1705"/>
      <c r="AC22" s="1705"/>
      <c r="AD22" s="1705"/>
      <c r="AE22" s="1705"/>
      <c r="AF22" s="1707"/>
      <c r="AG22" s="1705"/>
      <c r="AH22" s="1705"/>
      <c r="AI22" s="1705"/>
      <c r="AJ22" s="1705"/>
      <c r="AK22" s="916"/>
      <c r="AL22" s="916"/>
      <c r="AM22" s="916"/>
      <c r="AN22" s="916"/>
      <c r="AO22" s="916"/>
      <c r="AP22" s="918"/>
      <c r="AQ22" s="918"/>
      <c r="AR22" s="919"/>
    </row>
    <row r="23" spans="1:44" ht="30.6" customHeight="1">
      <c r="A23" s="915">
        <v>17</v>
      </c>
      <c r="B23" s="1705"/>
      <c r="C23" s="1705"/>
      <c r="D23" s="1705"/>
      <c r="E23" s="1705"/>
      <c r="F23" s="1706"/>
      <c r="G23" s="1705"/>
      <c r="H23" s="1705"/>
      <c r="I23" s="1705"/>
      <c r="J23" s="1705"/>
      <c r="K23" s="1705"/>
      <c r="L23" s="1705"/>
      <c r="M23" s="1705"/>
      <c r="N23" s="1705"/>
      <c r="O23" s="1705"/>
      <c r="P23" s="1705"/>
      <c r="Q23" s="1705"/>
      <c r="R23" s="1706"/>
      <c r="S23" s="1705"/>
      <c r="T23" s="1705"/>
      <c r="U23" s="1705"/>
      <c r="V23" s="1705"/>
      <c r="W23" s="1705"/>
      <c r="X23" s="1705"/>
      <c r="Y23" s="1705"/>
      <c r="Z23" s="1705"/>
      <c r="AA23" s="1705"/>
      <c r="AB23" s="1705"/>
      <c r="AC23" s="1705"/>
      <c r="AD23" s="1705"/>
      <c r="AE23" s="1705"/>
      <c r="AF23" s="1707"/>
      <c r="AG23" s="1705"/>
      <c r="AH23" s="1705"/>
      <c r="AI23" s="1705"/>
      <c r="AJ23" s="916"/>
      <c r="AK23" s="916"/>
      <c r="AL23" s="916"/>
      <c r="AM23" s="916"/>
      <c r="AN23" s="916"/>
      <c r="AO23" s="916"/>
      <c r="AP23" s="918"/>
      <c r="AQ23" s="918"/>
      <c r="AR23" s="919"/>
    </row>
    <row r="24" spans="1:44" ht="30.6" customHeight="1">
      <c r="A24" s="915">
        <v>18</v>
      </c>
      <c r="B24" s="1705"/>
      <c r="C24" s="1705"/>
      <c r="D24" s="1705"/>
      <c r="E24" s="1705"/>
      <c r="F24" s="1706"/>
      <c r="G24" s="1705"/>
      <c r="H24" s="1705"/>
      <c r="I24" s="1705"/>
      <c r="J24" s="1705"/>
      <c r="K24" s="1705"/>
      <c r="L24" s="1705"/>
      <c r="M24" s="1705"/>
      <c r="N24" s="1705"/>
      <c r="O24" s="1705"/>
      <c r="P24" s="1705"/>
      <c r="Q24" s="1705"/>
      <c r="R24" s="1706"/>
      <c r="S24" s="1705"/>
      <c r="T24" s="1705"/>
      <c r="U24" s="1705"/>
      <c r="V24" s="1705"/>
      <c r="W24" s="1705"/>
      <c r="X24" s="1705"/>
      <c r="Y24" s="1705"/>
      <c r="Z24" s="1705"/>
      <c r="AA24" s="1705"/>
      <c r="AB24" s="1705"/>
      <c r="AC24" s="1705"/>
      <c r="AD24" s="1705"/>
      <c r="AE24" s="1705"/>
      <c r="AF24" s="1707"/>
      <c r="AG24" s="1705"/>
      <c r="AH24" s="1705"/>
      <c r="AI24" s="916"/>
      <c r="AJ24" s="916"/>
      <c r="AK24" s="916"/>
      <c r="AL24" s="916"/>
      <c r="AM24" s="916"/>
      <c r="AN24" s="916"/>
      <c r="AO24" s="916"/>
      <c r="AP24" s="918"/>
      <c r="AQ24" s="918"/>
      <c r="AR24" s="919"/>
    </row>
    <row r="25" spans="1:44" ht="30.6" customHeight="1">
      <c r="A25" s="915">
        <v>19</v>
      </c>
      <c r="B25" s="1705"/>
      <c r="C25" s="1705"/>
      <c r="D25" s="1705"/>
      <c r="E25" s="1705"/>
      <c r="F25" s="1706"/>
      <c r="G25" s="1705"/>
      <c r="H25" s="1705"/>
      <c r="I25" s="1705"/>
      <c r="J25" s="1705"/>
      <c r="K25" s="1705"/>
      <c r="L25" s="1705"/>
      <c r="M25" s="1705"/>
      <c r="N25" s="1705"/>
      <c r="O25" s="1705"/>
      <c r="P25" s="1705"/>
      <c r="Q25" s="1705"/>
      <c r="R25" s="1706"/>
      <c r="S25" s="1705"/>
      <c r="T25" s="1705"/>
      <c r="U25" s="1705"/>
      <c r="V25" s="1705"/>
      <c r="W25" s="1705"/>
      <c r="X25" s="1705"/>
      <c r="Y25" s="1705"/>
      <c r="Z25" s="1705"/>
      <c r="AA25" s="1705"/>
      <c r="AB25" s="1705"/>
      <c r="AC25" s="1705"/>
      <c r="AD25" s="1705"/>
      <c r="AE25" s="1705"/>
      <c r="AF25" s="1707"/>
      <c r="AG25" s="1705"/>
      <c r="AH25" s="916"/>
      <c r="AI25" s="916"/>
      <c r="AJ25" s="916"/>
      <c r="AK25" s="916"/>
      <c r="AL25" s="916"/>
      <c r="AM25" s="916"/>
      <c r="AN25" s="916"/>
      <c r="AO25" s="916"/>
      <c r="AP25" s="918"/>
      <c r="AQ25" s="918"/>
      <c r="AR25" s="919"/>
    </row>
    <row r="26" spans="1:44" ht="30.6" customHeight="1">
      <c r="A26" s="915">
        <v>20</v>
      </c>
      <c r="B26" s="1705"/>
      <c r="C26" s="1705"/>
      <c r="D26" s="1705"/>
      <c r="E26" s="1705"/>
      <c r="F26" s="1706"/>
      <c r="G26" s="1705"/>
      <c r="H26" s="1705"/>
      <c r="I26" s="1705"/>
      <c r="J26" s="1705"/>
      <c r="K26" s="1705"/>
      <c r="L26" s="1705"/>
      <c r="M26" s="1705"/>
      <c r="N26" s="1705"/>
      <c r="O26" s="1705"/>
      <c r="P26" s="1705"/>
      <c r="Q26" s="1705"/>
      <c r="R26" s="1706"/>
      <c r="S26" s="1705"/>
      <c r="T26" s="1705"/>
      <c r="U26" s="1705"/>
      <c r="V26" s="1705"/>
      <c r="W26" s="1705"/>
      <c r="X26" s="1705"/>
      <c r="Y26" s="1705"/>
      <c r="Z26" s="1705"/>
      <c r="AA26" s="1705"/>
      <c r="AB26" s="1705"/>
      <c r="AC26" s="1705"/>
      <c r="AD26" s="1705"/>
      <c r="AE26" s="1705"/>
      <c r="AF26" s="1707"/>
      <c r="AG26" s="916"/>
      <c r="AH26" s="916"/>
      <c r="AI26" s="916"/>
      <c r="AJ26" s="916"/>
      <c r="AK26" s="916"/>
      <c r="AL26" s="916"/>
      <c r="AM26" s="916"/>
      <c r="AN26" s="916"/>
      <c r="AO26" s="916"/>
      <c r="AP26" s="918"/>
      <c r="AQ26" s="918"/>
      <c r="AR26" s="919"/>
    </row>
    <row r="27" spans="1:44" ht="30.6" customHeight="1">
      <c r="A27" s="915">
        <v>21</v>
      </c>
      <c r="B27" s="1705"/>
      <c r="C27" s="1705"/>
      <c r="D27" s="1705"/>
      <c r="E27" s="1705"/>
      <c r="F27" s="1706"/>
      <c r="G27" s="1705"/>
      <c r="H27" s="1705"/>
      <c r="I27" s="1705"/>
      <c r="J27" s="1705"/>
      <c r="K27" s="1705"/>
      <c r="L27" s="1705"/>
      <c r="M27" s="1705"/>
      <c r="N27" s="1705"/>
      <c r="O27" s="1705"/>
      <c r="P27" s="1705"/>
      <c r="Q27" s="1705"/>
      <c r="R27" s="1706"/>
      <c r="S27" s="1705"/>
      <c r="T27" s="1705"/>
      <c r="U27" s="1705"/>
      <c r="V27" s="1705"/>
      <c r="W27" s="1705"/>
      <c r="X27" s="1705"/>
      <c r="Y27" s="1705"/>
      <c r="Z27" s="1705"/>
      <c r="AA27" s="1705"/>
      <c r="AB27" s="1705"/>
      <c r="AC27" s="1705"/>
      <c r="AD27" s="1705"/>
      <c r="AE27" s="1705"/>
      <c r="AF27" s="917"/>
      <c r="AG27" s="916"/>
      <c r="AH27" s="916"/>
      <c r="AI27" s="916"/>
      <c r="AJ27" s="916"/>
      <c r="AK27" s="916"/>
      <c r="AL27" s="916"/>
      <c r="AM27" s="916"/>
      <c r="AN27" s="916"/>
      <c r="AO27" s="916"/>
      <c r="AP27" s="918"/>
      <c r="AQ27" s="918"/>
      <c r="AR27" s="919"/>
    </row>
    <row r="28" spans="1:44" ht="30.6" customHeight="1">
      <c r="A28" s="915">
        <v>22</v>
      </c>
      <c r="B28" s="1705"/>
      <c r="C28" s="1705"/>
      <c r="D28" s="1705"/>
      <c r="E28" s="1705"/>
      <c r="F28" s="1706"/>
      <c r="G28" s="1705"/>
      <c r="H28" s="1705"/>
      <c r="I28" s="1705"/>
      <c r="J28" s="1705"/>
      <c r="K28" s="1705"/>
      <c r="L28" s="1705"/>
      <c r="M28" s="1705"/>
      <c r="N28" s="1705"/>
      <c r="O28" s="1705"/>
      <c r="P28" s="1705"/>
      <c r="Q28" s="1705"/>
      <c r="R28" s="1706"/>
      <c r="S28" s="1705"/>
      <c r="T28" s="1705"/>
      <c r="U28" s="1705"/>
      <c r="V28" s="1705"/>
      <c r="W28" s="1705"/>
      <c r="X28" s="1705"/>
      <c r="Y28" s="1705"/>
      <c r="Z28" s="1705"/>
      <c r="AA28" s="1705"/>
      <c r="AB28" s="1705"/>
      <c r="AC28" s="1705"/>
      <c r="AD28" s="1705"/>
      <c r="AE28" s="916"/>
      <c r="AF28" s="917"/>
      <c r="AG28" s="916"/>
      <c r="AH28" s="916"/>
      <c r="AI28" s="916"/>
      <c r="AJ28" s="916"/>
      <c r="AK28" s="916"/>
      <c r="AL28" s="916"/>
      <c r="AM28" s="916"/>
      <c r="AN28" s="916"/>
      <c r="AO28" s="916"/>
      <c r="AP28" s="918"/>
      <c r="AQ28" s="918"/>
      <c r="AR28" s="919"/>
    </row>
    <row r="29" spans="1:44" ht="30.6" customHeight="1">
      <c r="A29" s="915">
        <v>23</v>
      </c>
      <c r="B29" s="1705"/>
      <c r="C29" s="1705"/>
      <c r="D29" s="1705"/>
      <c r="E29" s="1705"/>
      <c r="F29" s="1706"/>
      <c r="G29" s="1705"/>
      <c r="H29" s="1705"/>
      <c r="I29" s="1705"/>
      <c r="J29" s="1705"/>
      <c r="K29" s="1705"/>
      <c r="L29" s="1705"/>
      <c r="M29" s="1705"/>
      <c r="N29" s="1705"/>
      <c r="O29" s="1705"/>
      <c r="P29" s="1705"/>
      <c r="Q29" s="1705"/>
      <c r="R29" s="1706"/>
      <c r="S29" s="1705"/>
      <c r="T29" s="1705"/>
      <c r="U29" s="1705"/>
      <c r="V29" s="1705"/>
      <c r="W29" s="1705"/>
      <c r="X29" s="1705"/>
      <c r="Y29" s="1705"/>
      <c r="Z29" s="1705"/>
      <c r="AA29" s="1705"/>
      <c r="AB29" s="1705"/>
      <c r="AC29" s="1705"/>
      <c r="AD29" s="916"/>
      <c r="AE29" s="916"/>
      <c r="AF29" s="917"/>
      <c r="AG29" s="916"/>
      <c r="AH29" s="916"/>
      <c r="AI29" s="916"/>
      <c r="AJ29" s="916"/>
      <c r="AK29" s="916"/>
      <c r="AL29" s="916"/>
      <c r="AM29" s="916"/>
      <c r="AN29" s="916"/>
      <c r="AO29" s="916"/>
      <c r="AP29" s="918"/>
      <c r="AQ29" s="918"/>
      <c r="AR29" s="919"/>
    </row>
    <row r="30" spans="1:44" ht="30.6" customHeight="1">
      <c r="A30" s="915">
        <v>24</v>
      </c>
      <c r="B30" s="1705"/>
      <c r="C30" s="1705"/>
      <c r="D30" s="1705"/>
      <c r="E30" s="1705"/>
      <c r="F30" s="1706"/>
      <c r="G30" s="1705"/>
      <c r="H30" s="1705"/>
      <c r="I30" s="1705"/>
      <c r="J30" s="1705"/>
      <c r="K30" s="1705"/>
      <c r="L30" s="1705"/>
      <c r="M30" s="1705"/>
      <c r="N30" s="1705"/>
      <c r="O30" s="1705"/>
      <c r="P30" s="1705"/>
      <c r="Q30" s="1705"/>
      <c r="R30" s="1706"/>
      <c r="S30" s="1705"/>
      <c r="T30" s="1705"/>
      <c r="U30" s="1705"/>
      <c r="V30" s="1705"/>
      <c r="W30" s="1705"/>
      <c r="X30" s="1705"/>
      <c r="Y30" s="1705"/>
      <c r="Z30" s="1705"/>
      <c r="AA30" s="1705"/>
      <c r="AB30" s="1705"/>
      <c r="AC30" s="916"/>
      <c r="AD30" s="916"/>
      <c r="AE30" s="916"/>
      <c r="AF30" s="917"/>
      <c r="AG30" s="916"/>
      <c r="AH30" s="916"/>
      <c r="AI30" s="916"/>
      <c r="AJ30" s="916"/>
      <c r="AK30" s="916"/>
      <c r="AL30" s="916"/>
      <c r="AM30" s="916"/>
      <c r="AN30" s="916"/>
      <c r="AO30" s="916"/>
      <c r="AP30" s="918"/>
      <c r="AQ30" s="918"/>
      <c r="AR30" s="919"/>
    </row>
    <row r="31" spans="1:44" ht="30.6" customHeight="1">
      <c r="A31" s="915">
        <v>25</v>
      </c>
      <c r="B31" s="1705"/>
      <c r="C31" s="1705"/>
      <c r="D31" s="1705"/>
      <c r="E31" s="1705"/>
      <c r="F31" s="1706"/>
      <c r="G31" s="1705"/>
      <c r="H31" s="1705"/>
      <c r="I31" s="1705"/>
      <c r="J31" s="1705"/>
      <c r="K31" s="1705"/>
      <c r="L31" s="1705"/>
      <c r="M31" s="1705"/>
      <c r="N31" s="1705"/>
      <c r="O31" s="1705"/>
      <c r="P31" s="1705"/>
      <c r="Q31" s="1705"/>
      <c r="R31" s="1706"/>
      <c r="S31" s="1705"/>
      <c r="T31" s="1705"/>
      <c r="U31" s="1705"/>
      <c r="V31" s="1705"/>
      <c r="W31" s="1705"/>
      <c r="X31" s="1705"/>
      <c r="Y31" s="1705"/>
      <c r="Z31" s="1705"/>
      <c r="AA31" s="1705"/>
      <c r="AB31" s="916"/>
      <c r="AC31" s="916"/>
      <c r="AD31" s="916"/>
      <c r="AE31" s="916"/>
      <c r="AF31" s="917"/>
      <c r="AG31" s="916"/>
      <c r="AH31" s="916"/>
      <c r="AI31" s="916"/>
      <c r="AJ31" s="916"/>
      <c r="AK31" s="916"/>
      <c r="AL31" s="916"/>
      <c r="AM31" s="916"/>
      <c r="AN31" s="916"/>
      <c r="AO31" s="916"/>
      <c r="AP31" s="918"/>
      <c r="AQ31" s="918"/>
      <c r="AR31" s="919"/>
    </row>
    <row r="32" spans="1:44" ht="30.6" customHeight="1">
      <c r="A32" s="915">
        <v>26</v>
      </c>
      <c r="B32" s="1705"/>
      <c r="C32" s="1705"/>
      <c r="D32" s="1705"/>
      <c r="E32" s="1705"/>
      <c r="F32" s="1706"/>
      <c r="G32" s="1705"/>
      <c r="H32" s="1705"/>
      <c r="I32" s="1705"/>
      <c r="J32" s="1705"/>
      <c r="K32" s="1705"/>
      <c r="L32" s="1705"/>
      <c r="M32" s="1705"/>
      <c r="N32" s="1705"/>
      <c r="O32" s="1705"/>
      <c r="P32" s="1705"/>
      <c r="Q32" s="1705"/>
      <c r="R32" s="1706"/>
      <c r="S32" s="1705"/>
      <c r="T32" s="1705"/>
      <c r="U32" s="1705"/>
      <c r="V32" s="1705"/>
      <c r="W32" s="1705"/>
      <c r="X32" s="1705"/>
      <c r="Y32" s="1705"/>
      <c r="Z32" s="1705"/>
      <c r="AA32" s="916"/>
      <c r="AB32" s="916"/>
      <c r="AC32" s="916"/>
      <c r="AD32" s="916"/>
      <c r="AE32" s="916"/>
      <c r="AF32" s="917"/>
      <c r="AG32" s="916"/>
      <c r="AH32" s="916"/>
      <c r="AI32" s="916"/>
      <c r="AJ32" s="916"/>
      <c r="AK32" s="916"/>
      <c r="AL32" s="916"/>
      <c r="AM32" s="916"/>
      <c r="AN32" s="916"/>
      <c r="AO32" s="916"/>
      <c r="AP32" s="918"/>
      <c r="AQ32" s="918"/>
      <c r="AR32" s="919"/>
    </row>
    <row r="33" spans="1:44" ht="30.6" customHeight="1">
      <c r="A33" s="915">
        <v>27</v>
      </c>
      <c r="B33" s="1705"/>
      <c r="C33" s="1705"/>
      <c r="D33" s="1705"/>
      <c r="E33" s="1705"/>
      <c r="F33" s="1706"/>
      <c r="G33" s="1705"/>
      <c r="H33" s="1705"/>
      <c r="I33" s="1705"/>
      <c r="J33" s="1705"/>
      <c r="K33" s="1705"/>
      <c r="L33" s="1705"/>
      <c r="M33" s="1705"/>
      <c r="N33" s="1705"/>
      <c r="O33" s="1705"/>
      <c r="P33" s="1705"/>
      <c r="Q33" s="1705"/>
      <c r="R33" s="1706"/>
      <c r="S33" s="1705"/>
      <c r="T33" s="1705"/>
      <c r="U33" s="1705"/>
      <c r="V33" s="1705"/>
      <c r="W33" s="1705"/>
      <c r="X33" s="1705"/>
      <c r="Y33" s="1705"/>
      <c r="Z33" s="916"/>
      <c r="AA33" s="916"/>
      <c r="AB33" s="916"/>
      <c r="AC33" s="916"/>
      <c r="AD33" s="916"/>
      <c r="AE33" s="916"/>
      <c r="AF33" s="917"/>
      <c r="AG33" s="916"/>
      <c r="AH33" s="916"/>
      <c r="AI33" s="916"/>
      <c r="AJ33" s="916"/>
      <c r="AK33" s="916"/>
      <c r="AL33" s="916"/>
      <c r="AM33" s="916"/>
      <c r="AN33" s="916"/>
      <c r="AO33" s="916"/>
      <c r="AP33" s="918"/>
      <c r="AQ33" s="918"/>
      <c r="AR33" s="919"/>
    </row>
    <row r="34" spans="1:44" ht="30.6" customHeight="1">
      <c r="A34" s="915">
        <v>28</v>
      </c>
      <c r="B34" s="1705"/>
      <c r="C34" s="1705"/>
      <c r="D34" s="1705"/>
      <c r="E34" s="1705"/>
      <c r="F34" s="1706"/>
      <c r="G34" s="1705"/>
      <c r="H34" s="1705"/>
      <c r="I34" s="1705"/>
      <c r="J34" s="1705"/>
      <c r="K34" s="1705"/>
      <c r="L34" s="1705"/>
      <c r="M34" s="1705"/>
      <c r="N34" s="1705"/>
      <c r="O34" s="1705"/>
      <c r="P34" s="1705"/>
      <c r="Q34" s="1705"/>
      <c r="R34" s="1706"/>
      <c r="S34" s="1705"/>
      <c r="T34" s="1705"/>
      <c r="U34" s="1705"/>
      <c r="V34" s="1705"/>
      <c r="W34" s="1705"/>
      <c r="X34" s="1705"/>
      <c r="Y34" s="916"/>
      <c r="Z34" s="916"/>
      <c r="AA34" s="916"/>
      <c r="AB34" s="916"/>
      <c r="AC34" s="916"/>
      <c r="AD34" s="916"/>
      <c r="AE34" s="916"/>
      <c r="AF34" s="917"/>
      <c r="AG34" s="916"/>
      <c r="AH34" s="916"/>
      <c r="AI34" s="916"/>
      <c r="AJ34" s="916"/>
      <c r="AK34" s="916"/>
      <c r="AL34" s="916"/>
      <c r="AM34" s="916"/>
      <c r="AN34" s="916"/>
      <c r="AO34" s="916"/>
      <c r="AP34" s="918"/>
      <c r="AQ34" s="918"/>
      <c r="AR34" s="919"/>
    </row>
    <row r="35" spans="1:44" ht="30.6" customHeight="1">
      <c r="A35" s="915">
        <v>29</v>
      </c>
      <c r="B35" s="1705"/>
      <c r="C35" s="1705"/>
      <c r="D35" s="1705"/>
      <c r="E35" s="1705"/>
      <c r="F35" s="1706"/>
      <c r="G35" s="1705"/>
      <c r="H35" s="1705"/>
      <c r="I35" s="1705"/>
      <c r="J35" s="1705"/>
      <c r="K35" s="1705"/>
      <c r="L35" s="1705"/>
      <c r="M35" s="1705"/>
      <c r="N35" s="1705"/>
      <c r="O35" s="1705"/>
      <c r="P35" s="1705"/>
      <c r="Q35" s="1705"/>
      <c r="R35" s="1706"/>
      <c r="S35" s="1705"/>
      <c r="T35" s="1705"/>
      <c r="U35" s="1705"/>
      <c r="V35" s="1705"/>
      <c r="W35" s="1705"/>
      <c r="X35" s="920">
        <v>0</v>
      </c>
      <c r="Y35" s="920">
        <v>0</v>
      </c>
      <c r="Z35" s="920">
        <v>0</v>
      </c>
      <c r="AA35" s="920">
        <v>0</v>
      </c>
      <c r="AB35" s="920">
        <v>0</v>
      </c>
      <c r="AC35" s="920">
        <v>0</v>
      </c>
      <c r="AD35" s="920">
        <v>0</v>
      </c>
      <c r="AE35" s="920">
        <v>0</v>
      </c>
      <c r="AF35" s="921">
        <v>0</v>
      </c>
      <c r="AG35" s="920">
        <v>0</v>
      </c>
      <c r="AH35" s="920">
        <v>0</v>
      </c>
      <c r="AI35" s="920">
        <v>0</v>
      </c>
      <c r="AJ35" s="920">
        <v>0</v>
      </c>
      <c r="AK35" s="920">
        <v>0</v>
      </c>
      <c r="AL35" s="920">
        <v>0</v>
      </c>
      <c r="AM35" s="920">
        <v>0</v>
      </c>
      <c r="AN35" s="920">
        <v>0</v>
      </c>
      <c r="AO35" s="920">
        <v>0</v>
      </c>
      <c r="AP35" s="922">
        <v>0</v>
      </c>
      <c r="AQ35" s="922">
        <v>0</v>
      </c>
      <c r="AR35" s="923">
        <v>0</v>
      </c>
    </row>
    <row r="36" spans="1:44" ht="30.6" customHeight="1">
      <c r="A36" s="924">
        <v>30</v>
      </c>
      <c r="B36" s="1710"/>
      <c r="C36" s="1710"/>
      <c r="D36" s="1710"/>
      <c r="E36" s="1710"/>
      <c r="F36" s="1711"/>
      <c r="G36" s="1710"/>
      <c r="H36" s="1710"/>
      <c r="I36" s="1710"/>
      <c r="J36" s="1710"/>
      <c r="K36" s="1710"/>
      <c r="L36" s="1710"/>
      <c r="M36" s="1710"/>
      <c r="N36" s="1710"/>
      <c r="O36" s="1710"/>
      <c r="P36" s="1710"/>
      <c r="Q36" s="1710"/>
      <c r="R36" s="1711"/>
      <c r="S36" s="1710"/>
      <c r="T36" s="1710"/>
      <c r="U36" s="1710"/>
      <c r="V36" s="1710"/>
      <c r="W36" s="1712"/>
      <c r="X36" s="925">
        <v>0</v>
      </c>
      <c r="Y36" s="925">
        <v>0</v>
      </c>
      <c r="Z36" s="925">
        <v>0</v>
      </c>
      <c r="AA36" s="925">
        <v>0</v>
      </c>
      <c r="AB36" s="925">
        <v>0</v>
      </c>
      <c r="AC36" s="925">
        <v>0</v>
      </c>
      <c r="AD36" s="925">
        <v>0</v>
      </c>
      <c r="AE36" s="925">
        <v>0</v>
      </c>
      <c r="AF36" s="926">
        <v>0</v>
      </c>
      <c r="AG36" s="925">
        <v>0</v>
      </c>
      <c r="AH36" s="925">
        <v>0</v>
      </c>
      <c r="AI36" s="925">
        <v>0</v>
      </c>
      <c r="AJ36" s="925">
        <v>0</v>
      </c>
      <c r="AK36" s="925">
        <v>0</v>
      </c>
      <c r="AL36" s="925">
        <v>0</v>
      </c>
      <c r="AM36" s="925">
        <v>0</v>
      </c>
      <c r="AN36" s="925">
        <v>0</v>
      </c>
      <c r="AO36" s="925">
        <v>0</v>
      </c>
      <c r="AP36" s="925">
        <v>0</v>
      </c>
      <c r="AQ36" s="925">
        <v>0</v>
      </c>
      <c r="AR36" s="927">
        <v>0</v>
      </c>
    </row>
    <row r="37" spans="1:44" ht="30.6" customHeight="1" thickBot="1">
      <c r="A37" s="928">
        <v>31</v>
      </c>
      <c r="B37" s="1883"/>
      <c r="C37" s="1883"/>
      <c r="D37" s="1883"/>
      <c r="E37" s="1883"/>
      <c r="F37" s="1883"/>
      <c r="G37" s="1883"/>
      <c r="H37" s="1883"/>
      <c r="I37" s="1883"/>
      <c r="J37" s="1883"/>
      <c r="K37" s="1883"/>
      <c r="L37" s="1883"/>
      <c r="M37" s="1883"/>
      <c r="N37" s="1883"/>
      <c r="O37" s="1883"/>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row>
    <row r="38" spans="1:44" ht="30.6" customHeight="1" thickTop="1">
      <c r="A38" s="929" t="s">
        <v>485</v>
      </c>
      <c r="B38" s="1888" t="s">
        <v>481</v>
      </c>
      <c r="C38" s="1888"/>
      <c r="D38" s="1888"/>
      <c r="E38" s="1888"/>
      <c r="F38" s="1888"/>
      <c r="G38" s="1888"/>
      <c r="H38" s="1888"/>
      <c r="I38" s="1888"/>
      <c r="J38" s="1888"/>
      <c r="K38" s="1888"/>
      <c r="L38" s="1888"/>
      <c r="M38" s="1888"/>
      <c r="N38" s="1888"/>
      <c r="O38" s="1888"/>
      <c r="P38" s="1888"/>
      <c r="Q38" s="1888"/>
      <c r="R38" s="1888"/>
      <c r="S38" s="1888"/>
      <c r="T38" s="1888"/>
      <c r="U38" s="1888"/>
      <c r="V38" s="1888"/>
      <c r="W38" s="1888"/>
      <c r="X38" s="1888"/>
      <c r="Y38" s="1888"/>
      <c r="Z38" s="1888"/>
      <c r="AA38" s="1888"/>
      <c r="AB38" s="1888"/>
      <c r="AC38" s="1888"/>
      <c r="AD38" s="1888"/>
      <c r="AE38" s="1888"/>
      <c r="AF38" s="1888"/>
      <c r="AG38" s="1888"/>
      <c r="AH38" s="1888"/>
      <c r="AI38" s="1888"/>
      <c r="AJ38" s="1888"/>
      <c r="AK38" s="1888"/>
      <c r="AL38" s="1888"/>
      <c r="AM38" s="1888"/>
      <c r="AN38" s="1888"/>
      <c r="AO38" s="1888"/>
      <c r="AP38" s="1888"/>
      <c r="AQ38" s="1888"/>
      <c r="AR38" s="1888"/>
    </row>
    <row r="39" spans="1:44" ht="30.6" customHeight="1" thickBot="1">
      <c r="B39" s="1885" t="s">
        <v>486</v>
      </c>
      <c r="C39" s="1885"/>
      <c r="D39" s="1885"/>
      <c r="E39" s="1885"/>
      <c r="F39" s="1885"/>
      <c r="G39" s="1885"/>
      <c r="H39" s="1885"/>
      <c r="I39" s="1885"/>
      <c r="J39" s="1885"/>
      <c r="K39" s="1885"/>
      <c r="L39" s="1885"/>
      <c r="M39" s="1885"/>
      <c r="N39" s="1885"/>
      <c r="O39" s="1885"/>
      <c r="P39" s="1885"/>
      <c r="Q39" s="1885"/>
      <c r="R39" s="1885"/>
      <c r="S39" s="1885"/>
      <c r="T39" s="1885"/>
      <c r="U39" s="1885"/>
      <c r="V39" s="1885"/>
      <c r="W39" s="1885"/>
      <c r="X39" s="1885"/>
      <c r="Y39" s="1885"/>
      <c r="Z39" s="1885"/>
      <c r="AA39" s="1885"/>
      <c r="AB39" s="1885"/>
      <c r="AC39" s="1885"/>
      <c r="AD39" s="1885"/>
      <c r="AE39" s="1885"/>
      <c r="AF39" s="1885"/>
      <c r="AG39" s="1885"/>
      <c r="AH39" s="1885"/>
      <c r="AI39" s="1885"/>
      <c r="AJ39" s="1885"/>
      <c r="AK39" s="1885"/>
      <c r="AL39" s="1885"/>
      <c r="AM39" s="1885"/>
      <c r="AN39" s="1885"/>
      <c r="AO39" s="1885"/>
      <c r="AP39" s="1885"/>
      <c r="AQ39" s="1885"/>
      <c r="AR39" s="1885"/>
    </row>
    <row r="40" spans="1:44" ht="30.6" customHeight="1" thickTop="1">
      <c r="A40" s="930" t="s">
        <v>126</v>
      </c>
      <c r="B40" s="1889" t="s">
        <v>484</v>
      </c>
      <c r="C40" s="1889"/>
      <c r="D40" s="1889"/>
      <c r="E40" s="1889"/>
      <c r="F40" s="1889"/>
      <c r="G40" s="1889"/>
      <c r="H40" s="1889"/>
      <c r="I40" s="1889"/>
      <c r="J40" s="1889"/>
      <c r="K40" s="1889"/>
      <c r="L40" s="1889"/>
      <c r="M40" s="1889"/>
      <c r="N40" s="1889"/>
      <c r="O40" s="1889"/>
      <c r="P40" s="1889"/>
      <c r="Q40" s="1889"/>
      <c r="R40" s="1889"/>
      <c r="S40" s="1889"/>
      <c r="T40" s="1889"/>
      <c r="U40" s="1889"/>
      <c r="V40" s="1889"/>
      <c r="W40" s="1889"/>
      <c r="X40" s="1889"/>
      <c r="Y40" s="1889"/>
      <c r="Z40" s="1889"/>
      <c r="AA40" s="1889"/>
      <c r="AB40" s="1889"/>
      <c r="AC40" s="1889"/>
      <c r="AD40" s="1889"/>
      <c r="AE40" s="1889"/>
      <c r="AF40" s="1889"/>
      <c r="AG40" s="1889"/>
      <c r="AH40" s="1889"/>
      <c r="AI40" s="1889"/>
      <c r="AJ40" s="1889"/>
      <c r="AK40" s="1889"/>
      <c r="AL40" s="1889"/>
      <c r="AM40" s="1889"/>
      <c r="AN40" s="1889"/>
      <c r="AO40" s="1889"/>
      <c r="AP40" s="1889"/>
      <c r="AQ40" s="1889"/>
      <c r="AR40" s="1889"/>
    </row>
    <row r="41" spans="1:44" ht="30.6" customHeight="1">
      <c r="A41" s="931"/>
      <c r="B41" s="908">
        <v>20</v>
      </c>
      <c r="C41" s="908">
        <v>21</v>
      </c>
      <c r="D41" s="908">
        <v>22</v>
      </c>
      <c r="E41" s="908">
        <v>23</v>
      </c>
      <c r="F41" s="908">
        <v>24</v>
      </c>
      <c r="G41" s="908">
        <v>25</v>
      </c>
      <c r="H41" s="908">
        <v>26</v>
      </c>
      <c r="I41" s="908">
        <v>27</v>
      </c>
      <c r="J41" s="908">
        <v>28</v>
      </c>
      <c r="K41" s="908">
        <v>29</v>
      </c>
      <c r="L41" s="908">
        <v>30</v>
      </c>
      <c r="M41" s="908">
        <v>31</v>
      </c>
      <c r="N41" s="908">
        <v>32</v>
      </c>
      <c r="O41" s="908">
        <v>33</v>
      </c>
      <c r="P41" s="908">
        <v>34</v>
      </c>
      <c r="Q41" s="908">
        <v>35</v>
      </c>
      <c r="R41" s="908">
        <v>36</v>
      </c>
      <c r="S41" s="908">
        <v>37</v>
      </c>
      <c r="T41" s="908">
        <v>38</v>
      </c>
      <c r="U41" s="908">
        <v>39</v>
      </c>
      <c r="V41" s="908">
        <v>40</v>
      </c>
      <c r="W41" s="908">
        <v>41</v>
      </c>
      <c r="X41" s="908">
        <v>42</v>
      </c>
      <c r="Y41" s="908">
        <v>43</v>
      </c>
      <c r="Z41" s="908">
        <v>44</v>
      </c>
      <c r="AA41" s="908">
        <v>45</v>
      </c>
      <c r="AB41" s="908">
        <v>46</v>
      </c>
      <c r="AC41" s="908">
        <v>47</v>
      </c>
      <c r="AD41" s="908">
        <v>48</v>
      </c>
      <c r="AE41" s="908">
        <v>49</v>
      </c>
      <c r="AF41" s="908">
        <v>50</v>
      </c>
      <c r="AG41" s="908">
        <v>51</v>
      </c>
      <c r="AH41" s="908">
        <v>52</v>
      </c>
      <c r="AI41" s="908">
        <v>53</v>
      </c>
      <c r="AJ41" s="908">
        <v>54</v>
      </c>
      <c r="AK41" s="908">
        <v>55</v>
      </c>
      <c r="AL41" s="908">
        <v>56</v>
      </c>
      <c r="AM41" s="908">
        <v>57</v>
      </c>
      <c r="AN41" s="908">
        <v>58</v>
      </c>
      <c r="AO41" s="908">
        <v>59</v>
      </c>
      <c r="AP41" s="908">
        <v>60</v>
      </c>
      <c r="AQ41" s="908">
        <v>61</v>
      </c>
      <c r="AR41" s="909">
        <v>62</v>
      </c>
    </row>
    <row r="42" spans="1:44" ht="30.6" customHeight="1">
      <c r="A42" s="932">
        <v>1</v>
      </c>
      <c r="B42" s="1576">
        <v>1.0200000000000001E-3</v>
      </c>
      <c r="C42" s="1576">
        <v>1.06E-3</v>
      </c>
      <c r="D42" s="1576">
        <v>1.09E-3</v>
      </c>
      <c r="E42" s="1576">
        <v>1.1199999999999999E-3</v>
      </c>
      <c r="F42" s="1573">
        <v>1.14E-3</v>
      </c>
      <c r="G42" s="1576">
        <v>1.17E-3</v>
      </c>
      <c r="H42" s="1576">
        <v>1.1999999999999999E-3</v>
      </c>
      <c r="I42" s="1576">
        <v>1.2199999999999999E-3</v>
      </c>
      <c r="J42" s="1576">
        <v>1.25E-3</v>
      </c>
      <c r="K42" s="1576">
        <v>1.2800000000000001E-3</v>
      </c>
      <c r="L42" s="1576">
        <v>1.31E-3</v>
      </c>
      <c r="M42" s="1576">
        <v>1.3500000000000001E-3</v>
      </c>
      <c r="N42" s="1576">
        <v>1.4E-3</v>
      </c>
      <c r="O42" s="1576">
        <v>1.4599999999999999E-3</v>
      </c>
      <c r="P42" s="1576">
        <v>1.5299999999999999E-3</v>
      </c>
      <c r="Q42" s="1576">
        <v>1.6100000000000001E-3</v>
      </c>
      <c r="R42" s="1576">
        <v>1.7099999999999999E-3</v>
      </c>
      <c r="S42" s="1576">
        <v>1.82E-3</v>
      </c>
      <c r="T42" s="1713"/>
      <c r="U42" s="1713"/>
      <c r="V42" s="1713"/>
      <c r="W42" s="1713"/>
      <c r="X42" s="1713"/>
      <c r="Y42" s="1713"/>
      <c r="Z42" s="1713"/>
      <c r="AA42" s="1713"/>
      <c r="AB42" s="1713"/>
      <c r="AC42" s="1713"/>
      <c r="AD42" s="1713"/>
      <c r="AE42" s="1713"/>
      <c r="AF42" s="1713"/>
      <c r="AG42" s="1713"/>
      <c r="AH42" s="1713"/>
      <c r="AI42" s="1713"/>
      <c r="AJ42" s="1713"/>
      <c r="AK42" s="1713"/>
      <c r="AL42" s="1713"/>
      <c r="AM42" s="1713"/>
      <c r="AN42" s="1713"/>
      <c r="AO42" s="1713"/>
      <c r="AP42" s="1714"/>
      <c r="AQ42" s="1714"/>
      <c r="AR42" s="1715"/>
    </row>
    <row r="43" spans="1:44" ht="30.6" customHeight="1">
      <c r="A43" s="936">
        <v>2</v>
      </c>
      <c r="B43" s="1577">
        <v>2.0600000000000002E-3</v>
      </c>
      <c r="C43" s="1577">
        <v>2.1199999999999999E-3</v>
      </c>
      <c r="D43" s="1577">
        <v>2.1800000000000001E-3</v>
      </c>
      <c r="E43" s="1577">
        <v>2.2399999999999998E-3</v>
      </c>
      <c r="F43" s="1574">
        <v>2.2899999999999999E-3</v>
      </c>
      <c r="G43" s="1577">
        <v>2.3400000000000001E-3</v>
      </c>
      <c r="H43" s="1577">
        <v>2.3900000000000002E-3</v>
      </c>
      <c r="I43" s="1577">
        <v>2.4499999999999999E-3</v>
      </c>
      <c r="J43" s="1577">
        <v>2.5000000000000001E-3</v>
      </c>
      <c r="K43" s="1577">
        <v>2.5699999999999998E-3</v>
      </c>
      <c r="L43" s="1577">
        <v>2.64E-3</v>
      </c>
      <c r="M43" s="1577">
        <v>2.7299999999999998E-3</v>
      </c>
      <c r="N43" s="1577">
        <v>2.8300000000000001E-3</v>
      </c>
      <c r="O43" s="1577">
        <v>2.96E-3</v>
      </c>
      <c r="P43" s="1577">
        <v>3.1099999999999999E-3</v>
      </c>
      <c r="Q43" s="1577">
        <v>3.29E-3</v>
      </c>
      <c r="R43" s="1577">
        <v>3.5000000000000001E-3</v>
      </c>
      <c r="S43" s="1577">
        <v>3.7399999999999998E-3</v>
      </c>
      <c r="T43" s="1716"/>
      <c r="U43" s="1716"/>
      <c r="V43" s="1716"/>
      <c r="W43" s="1716"/>
      <c r="X43" s="1716"/>
      <c r="Y43" s="1716"/>
      <c r="Z43" s="1716"/>
      <c r="AA43" s="1716"/>
      <c r="AB43" s="1716"/>
      <c r="AC43" s="1716"/>
      <c r="AD43" s="1716"/>
      <c r="AE43" s="1716"/>
      <c r="AF43" s="1716"/>
      <c r="AG43" s="1716"/>
      <c r="AH43" s="1716"/>
      <c r="AI43" s="1716"/>
      <c r="AJ43" s="1716"/>
      <c r="AK43" s="1716"/>
      <c r="AL43" s="1716"/>
      <c r="AM43" s="1716"/>
      <c r="AN43" s="1716"/>
      <c r="AO43" s="1716"/>
      <c r="AP43" s="1718"/>
      <c r="AQ43" s="1718"/>
      <c r="AR43" s="1719"/>
    </row>
    <row r="44" spans="1:44" ht="30.6" customHeight="1">
      <c r="A44" s="936">
        <v>3</v>
      </c>
      <c r="B44" s="1577">
        <v>3.0999999999999999E-3</v>
      </c>
      <c r="C44" s="1577">
        <v>3.1900000000000001E-3</v>
      </c>
      <c r="D44" s="1577">
        <v>3.2799999999999999E-3</v>
      </c>
      <c r="E44" s="1577">
        <v>3.3600000000000001E-3</v>
      </c>
      <c r="F44" s="1574">
        <v>3.4399999999999999E-3</v>
      </c>
      <c r="G44" s="1577">
        <v>3.5200000000000001E-3</v>
      </c>
      <c r="H44" s="1577">
        <v>3.5899999999999999E-3</v>
      </c>
      <c r="I44" s="1577">
        <v>3.6800000000000001E-3</v>
      </c>
      <c r="J44" s="1577">
        <v>3.7599999999999999E-3</v>
      </c>
      <c r="K44" s="1577">
        <v>3.8700000000000002E-3</v>
      </c>
      <c r="L44" s="1577">
        <v>3.9899999999999996E-3</v>
      </c>
      <c r="M44" s="1577">
        <v>4.13E-3</v>
      </c>
      <c r="N44" s="1577">
        <v>4.3E-3</v>
      </c>
      <c r="O44" s="1577">
        <v>4.4999999999999997E-3</v>
      </c>
      <c r="P44" s="1577">
        <v>4.7499999999999999E-3</v>
      </c>
      <c r="Q44" s="1577">
        <v>5.0400000000000002E-3</v>
      </c>
      <c r="R44" s="1577">
        <v>5.3699999999999998E-3</v>
      </c>
      <c r="S44" s="1577">
        <v>5.7499999999999999E-3</v>
      </c>
      <c r="T44" s="1716"/>
      <c r="U44" s="1716"/>
      <c r="V44" s="1716"/>
      <c r="W44" s="1716"/>
      <c r="X44" s="1716"/>
      <c r="Y44" s="1716"/>
      <c r="Z44" s="1716"/>
      <c r="AA44" s="1716"/>
      <c r="AB44" s="1716"/>
      <c r="AC44" s="1716"/>
      <c r="AD44" s="1716"/>
      <c r="AE44" s="1716"/>
      <c r="AF44" s="1716"/>
      <c r="AG44" s="1716"/>
      <c r="AH44" s="1716"/>
      <c r="AI44" s="1716"/>
      <c r="AJ44" s="1716"/>
      <c r="AK44" s="1716"/>
      <c r="AL44" s="1716"/>
      <c r="AM44" s="1716"/>
      <c r="AN44" s="1716"/>
      <c r="AO44" s="1716"/>
      <c r="AP44" s="1718"/>
      <c r="AQ44" s="1718"/>
      <c r="AR44" s="1719"/>
    </row>
    <row r="45" spans="1:44" ht="30.6" customHeight="1">
      <c r="A45" s="940">
        <v>4</v>
      </c>
      <c r="B45" s="1571">
        <v>3.1900000000000001E-3</v>
      </c>
      <c r="C45" s="1571">
        <v>3.2799999999999999E-3</v>
      </c>
      <c r="D45" s="1571">
        <v>3.3700000000000002E-3</v>
      </c>
      <c r="E45" s="1571">
        <v>3.4499999999999999E-3</v>
      </c>
      <c r="F45" s="1568">
        <v>3.5300000000000002E-3</v>
      </c>
      <c r="G45" s="1571">
        <v>3.6099999999999999E-3</v>
      </c>
      <c r="H45" s="1571">
        <v>3.6900000000000001E-3</v>
      </c>
      <c r="I45" s="1571">
        <v>3.7799999999999999E-3</v>
      </c>
      <c r="J45" s="1571">
        <v>3.8800000000000002E-3</v>
      </c>
      <c r="K45" s="1571">
        <v>3.9899999999999996E-3</v>
      </c>
      <c r="L45" s="1571">
        <v>4.1200000000000004E-3</v>
      </c>
      <c r="M45" s="1571">
        <v>4.28E-3</v>
      </c>
      <c r="N45" s="1571">
        <v>4.47E-3</v>
      </c>
      <c r="O45" s="1571">
        <v>4.7000000000000002E-3</v>
      </c>
      <c r="P45" s="1571">
        <v>4.9699999999999996E-3</v>
      </c>
      <c r="Q45" s="1571">
        <v>5.2900000000000004E-3</v>
      </c>
      <c r="R45" s="1571">
        <v>5.6499999999999996E-3</v>
      </c>
      <c r="S45" s="1571">
        <v>6.0600000000000003E-3</v>
      </c>
      <c r="T45" s="1705"/>
      <c r="U45" s="1705"/>
      <c r="V45" s="1705"/>
      <c r="W45" s="1705"/>
      <c r="X45" s="1705"/>
      <c r="Y45" s="1705"/>
      <c r="Z45" s="1705"/>
      <c r="AA45" s="1705"/>
      <c r="AB45" s="1705"/>
      <c r="AC45" s="1705"/>
      <c r="AD45" s="1705"/>
      <c r="AE45" s="1705"/>
      <c r="AF45" s="1705"/>
      <c r="AG45" s="1705"/>
      <c r="AH45" s="1705"/>
      <c r="AI45" s="1705"/>
      <c r="AJ45" s="1705"/>
      <c r="AK45" s="1705"/>
      <c r="AL45" s="1705"/>
      <c r="AM45" s="1705"/>
      <c r="AN45" s="1705"/>
      <c r="AO45" s="1705"/>
      <c r="AP45" s="1708"/>
      <c r="AQ45" s="1708"/>
      <c r="AR45" s="1709"/>
    </row>
    <row r="46" spans="1:44" ht="30.6" customHeight="1">
      <c r="A46" s="940">
        <v>5</v>
      </c>
      <c r="B46" s="1571">
        <v>4.0099999999999997E-3</v>
      </c>
      <c r="C46" s="1571">
        <v>4.1099999999999999E-3</v>
      </c>
      <c r="D46" s="1571">
        <v>4.2199999999999998E-3</v>
      </c>
      <c r="E46" s="1571">
        <v>4.3200000000000001E-3</v>
      </c>
      <c r="F46" s="1568">
        <v>4.4200000000000003E-3</v>
      </c>
      <c r="G46" s="1571">
        <v>4.5199999999999997E-3</v>
      </c>
      <c r="H46" s="1571">
        <v>4.62E-3</v>
      </c>
      <c r="I46" s="1571">
        <v>4.7400000000000003E-3</v>
      </c>
      <c r="J46" s="1571">
        <v>4.8700000000000002E-3</v>
      </c>
      <c r="K46" s="1571">
        <v>5.0200000000000002E-3</v>
      </c>
      <c r="L46" s="1571">
        <v>5.1999999999999998E-3</v>
      </c>
      <c r="M46" s="1571">
        <v>5.4200000000000003E-3</v>
      </c>
      <c r="N46" s="1571">
        <v>5.6800000000000002E-3</v>
      </c>
      <c r="O46" s="1571">
        <v>5.9899999999999997E-3</v>
      </c>
      <c r="P46" s="1571">
        <v>6.3499999999999997E-3</v>
      </c>
      <c r="Q46" s="1571">
        <v>6.77E-3</v>
      </c>
      <c r="R46" s="1571">
        <v>7.2500000000000004E-3</v>
      </c>
      <c r="S46" s="1571">
        <v>7.7999999999999996E-3</v>
      </c>
      <c r="T46" s="1705"/>
      <c r="U46" s="1705"/>
      <c r="V46" s="1705"/>
      <c r="W46" s="1705"/>
      <c r="X46" s="1705"/>
      <c r="Y46" s="1705"/>
      <c r="Z46" s="1705"/>
      <c r="AA46" s="1705"/>
      <c r="AB46" s="1705"/>
      <c r="AC46" s="1705"/>
      <c r="AD46" s="1705"/>
      <c r="AE46" s="1705"/>
      <c r="AF46" s="1705"/>
      <c r="AG46" s="1705"/>
      <c r="AH46" s="1705"/>
      <c r="AI46" s="1705"/>
      <c r="AJ46" s="1705"/>
      <c r="AK46" s="1705"/>
      <c r="AL46" s="1705"/>
      <c r="AM46" s="1705"/>
      <c r="AN46" s="1705"/>
      <c r="AO46" s="1705"/>
      <c r="AP46" s="1708"/>
      <c r="AQ46" s="1708"/>
      <c r="AR46" s="1709"/>
    </row>
    <row r="47" spans="1:44" ht="30.6" customHeight="1">
      <c r="A47" s="940">
        <v>6</v>
      </c>
      <c r="B47" s="1571">
        <v>4.8199999999999996E-3</v>
      </c>
      <c r="C47" s="1571">
        <v>4.9500000000000004E-3</v>
      </c>
      <c r="D47" s="1571">
        <v>5.0699999999999999E-3</v>
      </c>
      <c r="E47" s="1571">
        <v>5.1900000000000002E-3</v>
      </c>
      <c r="F47" s="1568">
        <v>5.3E-3</v>
      </c>
      <c r="G47" s="1571">
        <v>5.4299999999999999E-3</v>
      </c>
      <c r="H47" s="1571">
        <v>5.5599999999999998E-3</v>
      </c>
      <c r="I47" s="1571">
        <v>5.7099999999999998E-3</v>
      </c>
      <c r="J47" s="1571">
        <v>5.8799999999999998E-3</v>
      </c>
      <c r="K47" s="1571">
        <v>6.0800000000000003E-3</v>
      </c>
      <c r="L47" s="1571">
        <v>6.3200000000000001E-3</v>
      </c>
      <c r="M47" s="1571">
        <v>6.6100000000000004E-3</v>
      </c>
      <c r="N47" s="1571">
        <v>6.9499999999999996E-3</v>
      </c>
      <c r="O47" s="1571">
        <v>7.3499999999999998E-3</v>
      </c>
      <c r="P47" s="1571">
        <v>7.8100000000000001E-3</v>
      </c>
      <c r="Q47" s="1571">
        <v>8.3499999999999998E-3</v>
      </c>
      <c r="R47" s="1571">
        <v>8.9499999999999996E-3</v>
      </c>
      <c r="S47" s="1571">
        <v>9.6399999999999993E-3</v>
      </c>
      <c r="T47" s="1705"/>
      <c r="U47" s="1705"/>
      <c r="V47" s="1705"/>
      <c r="W47" s="1705"/>
      <c r="X47" s="1705"/>
      <c r="Y47" s="1705"/>
      <c r="Z47" s="1705"/>
      <c r="AA47" s="1705"/>
      <c r="AB47" s="1705"/>
      <c r="AC47" s="1705"/>
      <c r="AD47" s="1705"/>
      <c r="AE47" s="1705"/>
      <c r="AF47" s="1705"/>
      <c r="AG47" s="1705"/>
      <c r="AH47" s="1705"/>
      <c r="AI47" s="1705"/>
      <c r="AJ47" s="1705"/>
      <c r="AK47" s="1705"/>
      <c r="AL47" s="1705"/>
      <c r="AM47" s="1705"/>
      <c r="AN47" s="1705"/>
      <c r="AO47" s="1705"/>
      <c r="AP47" s="1708"/>
      <c r="AQ47" s="1708"/>
      <c r="AR47" s="1709"/>
    </row>
    <row r="48" spans="1:44" ht="30.6" customHeight="1">
      <c r="A48" s="940">
        <v>7</v>
      </c>
      <c r="B48" s="1571">
        <v>5.2300000000000003E-3</v>
      </c>
      <c r="C48" s="1571">
        <v>5.3600000000000002E-3</v>
      </c>
      <c r="D48" s="1571">
        <v>5.4900000000000001E-3</v>
      </c>
      <c r="E48" s="1571">
        <v>5.62E-3</v>
      </c>
      <c r="F48" s="1568">
        <v>5.7600000000000004E-3</v>
      </c>
      <c r="G48" s="1571">
        <v>5.8999999999999999E-3</v>
      </c>
      <c r="H48" s="1571">
        <v>6.0499999999999998E-3</v>
      </c>
      <c r="I48" s="1571">
        <v>6.2199999999999998E-3</v>
      </c>
      <c r="J48" s="1571">
        <v>6.43E-3</v>
      </c>
      <c r="K48" s="1571">
        <v>6.6699999999999997E-3</v>
      </c>
      <c r="L48" s="1571">
        <v>6.9499999999999996E-3</v>
      </c>
      <c r="M48" s="1571">
        <v>7.2899999999999996E-3</v>
      </c>
      <c r="N48" s="1571">
        <v>7.6800000000000002E-3</v>
      </c>
      <c r="O48" s="1571">
        <v>8.1499999999999993E-3</v>
      </c>
      <c r="P48" s="1571">
        <v>8.6800000000000002E-3</v>
      </c>
      <c r="Q48" s="1571">
        <v>9.2999999999999992E-3</v>
      </c>
      <c r="R48" s="1571">
        <v>9.9900000000000006E-3</v>
      </c>
      <c r="S48" s="1571">
        <v>1.076E-2</v>
      </c>
      <c r="T48" s="1705"/>
      <c r="U48" s="1705"/>
      <c r="V48" s="1705"/>
      <c r="W48" s="1705"/>
      <c r="X48" s="1705"/>
      <c r="Y48" s="1705"/>
      <c r="Z48" s="1705"/>
      <c r="AA48" s="1705"/>
      <c r="AB48" s="1705"/>
      <c r="AC48" s="1705"/>
      <c r="AD48" s="1705"/>
      <c r="AE48" s="1705"/>
      <c r="AF48" s="1705"/>
      <c r="AG48" s="1705"/>
      <c r="AH48" s="1705"/>
      <c r="AI48" s="1705"/>
      <c r="AJ48" s="1705"/>
      <c r="AK48" s="1705"/>
      <c r="AL48" s="1705"/>
      <c r="AM48" s="1705"/>
      <c r="AN48" s="1705"/>
      <c r="AO48" s="1705"/>
      <c r="AP48" s="1708"/>
      <c r="AQ48" s="1708"/>
      <c r="AR48" s="1709"/>
    </row>
    <row r="49" spans="1:44" ht="30.6" customHeight="1">
      <c r="A49" s="940">
        <v>8</v>
      </c>
      <c r="B49" s="1571">
        <v>5.9899999999999997E-3</v>
      </c>
      <c r="C49" s="1571">
        <v>6.1399999999999996E-3</v>
      </c>
      <c r="D49" s="1571">
        <v>6.2899999999999996E-3</v>
      </c>
      <c r="E49" s="1571">
        <v>6.4400000000000004E-3</v>
      </c>
      <c r="F49" s="1568">
        <v>6.5900000000000004E-3</v>
      </c>
      <c r="G49" s="1571">
        <v>6.7600000000000004E-3</v>
      </c>
      <c r="H49" s="1571">
        <v>6.9499999999999996E-3</v>
      </c>
      <c r="I49" s="1571">
        <v>7.1700000000000002E-3</v>
      </c>
      <c r="J49" s="1571">
        <v>7.4200000000000004E-3</v>
      </c>
      <c r="K49" s="1571">
        <v>7.7200000000000003E-3</v>
      </c>
      <c r="L49" s="1571">
        <v>8.0800000000000004E-3</v>
      </c>
      <c r="M49" s="1571">
        <v>8.5000000000000006E-3</v>
      </c>
      <c r="N49" s="1571">
        <v>8.9800000000000001E-3</v>
      </c>
      <c r="O49" s="1571">
        <v>9.5499999999999995E-3</v>
      </c>
      <c r="P49" s="1571">
        <v>1.0200000000000001E-2</v>
      </c>
      <c r="Q49" s="1571">
        <v>1.093E-2</v>
      </c>
      <c r="R49" s="1571">
        <v>1.176E-2</v>
      </c>
      <c r="S49" s="1571">
        <v>1.2670000000000001E-2</v>
      </c>
      <c r="T49" s="1705"/>
      <c r="U49" s="1705"/>
      <c r="V49" s="1705"/>
      <c r="W49" s="1705"/>
      <c r="X49" s="1705"/>
      <c r="Y49" s="1705"/>
      <c r="Z49" s="1705"/>
      <c r="AA49" s="1705"/>
      <c r="AB49" s="1705"/>
      <c r="AC49" s="1705"/>
      <c r="AD49" s="1705"/>
      <c r="AE49" s="1705"/>
      <c r="AF49" s="1705"/>
      <c r="AG49" s="1705"/>
      <c r="AH49" s="1705"/>
      <c r="AI49" s="1705"/>
      <c r="AJ49" s="1705"/>
      <c r="AK49" s="1705"/>
      <c r="AL49" s="1705"/>
      <c r="AM49" s="1705"/>
      <c r="AN49" s="1705"/>
      <c r="AO49" s="1705"/>
      <c r="AP49" s="1708"/>
      <c r="AQ49" s="1708"/>
      <c r="AR49" s="1709"/>
    </row>
    <row r="50" spans="1:44" ht="30.6" customHeight="1">
      <c r="A50" s="940">
        <v>9</v>
      </c>
      <c r="B50" s="1571">
        <v>6.7499999999999999E-3</v>
      </c>
      <c r="C50" s="1571">
        <v>6.9199999999999999E-3</v>
      </c>
      <c r="D50" s="1571">
        <v>7.0800000000000004E-3</v>
      </c>
      <c r="E50" s="1571">
        <v>7.26E-3</v>
      </c>
      <c r="F50" s="1568">
        <v>7.4400000000000004E-3</v>
      </c>
      <c r="G50" s="1571">
        <v>7.6499999999999997E-3</v>
      </c>
      <c r="H50" s="1571">
        <v>7.8799999999999999E-3</v>
      </c>
      <c r="I50" s="1571">
        <v>8.1499999999999993E-3</v>
      </c>
      <c r="J50" s="1571">
        <v>8.4600000000000005E-3</v>
      </c>
      <c r="K50" s="1571">
        <v>8.8299999999999993E-3</v>
      </c>
      <c r="L50" s="1571">
        <v>9.2599999999999991E-3</v>
      </c>
      <c r="M50" s="1571">
        <v>9.7699999999999992E-3</v>
      </c>
      <c r="N50" s="1571">
        <v>1.0359999999999999E-2</v>
      </c>
      <c r="O50" s="1571">
        <v>1.103E-2</v>
      </c>
      <c r="P50" s="1571">
        <v>1.18E-2</v>
      </c>
      <c r="Q50" s="1571">
        <v>1.2670000000000001E-2</v>
      </c>
      <c r="R50" s="1571">
        <v>1.363E-2</v>
      </c>
      <c r="S50" s="1571">
        <v>1.47E-2</v>
      </c>
      <c r="T50" s="1705"/>
      <c r="U50" s="1705"/>
      <c r="V50" s="1705"/>
      <c r="W50" s="1705"/>
      <c r="X50" s="1705"/>
      <c r="Y50" s="1705"/>
      <c r="Z50" s="1705"/>
      <c r="AA50" s="1705"/>
      <c r="AB50" s="1705"/>
      <c r="AC50" s="1705"/>
      <c r="AD50" s="1705"/>
      <c r="AE50" s="1705"/>
      <c r="AF50" s="1705"/>
      <c r="AG50" s="1705"/>
      <c r="AH50" s="1705"/>
      <c r="AI50" s="1705"/>
      <c r="AJ50" s="1705"/>
      <c r="AK50" s="1705"/>
      <c r="AL50" s="1705"/>
      <c r="AM50" s="1705"/>
      <c r="AN50" s="1705"/>
      <c r="AO50" s="1705"/>
      <c r="AP50" s="1708"/>
      <c r="AQ50" s="1708"/>
      <c r="AR50" s="919"/>
    </row>
    <row r="51" spans="1:44" ht="30.6" customHeight="1">
      <c r="A51" s="940">
        <v>10</v>
      </c>
      <c r="B51" s="1571">
        <v>7.5100000000000002E-3</v>
      </c>
      <c r="C51" s="1571">
        <v>7.7000000000000002E-3</v>
      </c>
      <c r="D51" s="1571">
        <v>7.8899999999999994E-3</v>
      </c>
      <c r="E51" s="1571">
        <v>8.09E-3</v>
      </c>
      <c r="F51" s="1568">
        <v>8.3099999999999997E-3</v>
      </c>
      <c r="G51" s="1571">
        <v>8.5599999999999999E-3</v>
      </c>
      <c r="H51" s="1571">
        <v>8.8400000000000006E-3</v>
      </c>
      <c r="I51" s="1571">
        <v>9.1599999999999997E-3</v>
      </c>
      <c r="J51" s="1571">
        <v>9.5399999999999999E-3</v>
      </c>
      <c r="K51" s="1571">
        <v>9.9900000000000006E-3</v>
      </c>
      <c r="L51" s="1571">
        <v>1.051E-2</v>
      </c>
      <c r="M51" s="1571">
        <v>1.111E-2</v>
      </c>
      <c r="N51" s="1571">
        <v>1.1809999999999999E-2</v>
      </c>
      <c r="O51" s="1571">
        <v>1.26E-2</v>
      </c>
      <c r="P51" s="1571">
        <v>1.35E-2</v>
      </c>
      <c r="Q51" s="1571">
        <v>1.451E-2</v>
      </c>
      <c r="R51" s="1571">
        <v>1.562E-2</v>
      </c>
      <c r="S51" s="1571">
        <v>1.685E-2</v>
      </c>
      <c r="T51" s="1705"/>
      <c r="U51" s="1705"/>
      <c r="V51" s="1705"/>
      <c r="W51" s="1705"/>
      <c r="X51" s="1705"/>
      <c r="Y51" s="1705"/>
      <c r="Z51" s="1705"/>
      <c r="AA51" s="1705"/>
      <c r="AB51" s="1705"/>
      <c r="AC51" s="1705"/>
      <c r="AD51" s="1705"/>
      <c r="AE51" s="1705"/>
      <c r="AF51" s="1705"/>
      <c r="AG51" s="1705"/>
      <c r="AH51" s="1705"/>
      <c r="AI51" s="1705"/>
      <c r="AJ51" s="1705"/>
      <c r="AK51" s="1705"/>
      <c r="AL51" s="1705"/>
      <c r="AM51" s="1705"/>
      <c r="AN51" s="1705"/>
      <c r="AO51" s="1705"/>
      <c r="AP51" s="1708"/>
      <c r="AQ51" s="918"/>
      <c r="AR51" s="919"/>
    </row>
    <row r="52" spans="1:44" ht="30.6" customHeight="1">
      <c r="A52" s="940">
        <v>11</v>
      </c>
      <c r="B52" s="1571">
        <v>8.2699999999999996E-3</v>
      </c>
      <c r="C52" s="1571">
        <v>8.4799999999999997E-3</v>
      </c>
      <c r="D52" s="1571">
        <v>8.7100000000000007E-3</v>
      </c>
      <c r="E52" s="1571">
        <v>8.94E-3</v>
      </c>
      <c r="F52" s="1568">
        <v>9.1999999999999998E-3</v>
      </c>
      <c r="G52" s="1571">
        <v>9.4900000000000002E-3</v>
      </c>
      <c r="H52" s="1571">
        <v>9.8300000000000002E-3</v>
      </c>
      <c r="I52" s="1571">
        <v>1.022E-2</v>
      </c>
      <c r="J52" s="1571">
        <v>1.068E-2</v>
      </c>
      <c r="K52" s="1571">
        <v>1.1209999999999999E-2</v>
      </c>
      <c r="L52" s="1571">
        <v>1.183E-2</v>
      </c>
      <c r="M52" s="1571">
        <v>1.2540000000000001E-2</v>
      </c>
      <c r="N52" s="1571">
        <v>1.3350000000000001E-2</v>
      </c>
      <c r="O52" s="1571">
        <v>1.427E-2</v>
      </c>
      <c r="P52" s="1571">
        <v>1.5299999999999999E-2</v>
      </c>
      <c r="Q52" s="1571">
        <v>1.6459999999999999E-2</v>
      </c>
      <c r="R52" s="1571">
        <v>1.7729999999999999E-2</v>
      </c>
      <c r="S52" s="1571">
        <v>1.9130000000000001E-2</v>
      </c>
      <c r="T52" s="1705"/>
      <c r="U52" s="1705"/>
      <c r="V52" s="1705"/>
      <c r="W52" s="1705"/>
      <c r="X52" s="1705"/>
      <c r="Y52" s="1705"/>
      <c r="Z52" s="1705"/>
      <c r="AA52" s="1705"/>
      <c r="AB52" s="1705"/>
      <c r="AC52" s="1705"/>
      <c r="AD52" s="1705"/>
      <c r="AE52" s="1705"/>
      <c r="AF52" s="1705"/>
      <c r="AG52" s="1705"/>
      <c r="AH52" s="1705"/>
      <c r="AI52" s="1705"/>
      <c r="AJ52" s="1705"/>
      <c r="AK52" s="1705"/>
      <c r="AL52" s="1705"/>
      <c r="AM52" s="1705"/>
      <c r="AN52" s="1705"/>
      <c r="AO52" s="1705"/>
      <c r="AP52" s="918"/>
      <c r="AQ52" s="918"/>
      <c r="AR52" s="919"/>
    </row>
    <row r="53" spans="1:44" ht="30.6" customHeight="1">
      <c r="A53" s="940">
        <v>12</v>
      </c>
      <c r="B53" s="1571">
        <v>9.0500000000000008E-3</v>
      </c>
      <c r="C53" s="1571">
        <v>9.2800000000000001E-3</v>
      </c>
      <c r="D53" s="1571">
        <v>9.5399999999999999E-3</v>
      </c>
      <c r="E53" s="1571">
        <v>9.8099999999999993E-3</v>
      </c>
      <c r="F53" s="1568">
        <v>1.0120000000000001E-2</v>
      </c>
      <c r="G53" s="1571">
        <v>1.047E-2</v>
      </c>
      <c r="H53" s="1571">
        <v>1.0869999999999999E-2</v>
      </c>
      <c r="I53" s="1571">
        <v>1.1339999999999999E-2</v>
      </c>
      <c r="J53" s="1571">
        <v>1.188E-2</v>
      </c>
      <c r="K53" s="1571">
        <v>1.2500000000000001E-2</v>
      </c>
      <c r="L53" s="1571">
        <v>1.3220000000000001E-2</v>
      </c>
      <c r="M53" s="1571">
        <v>1.404E-2</v>
      </c>
      <c r="N53" s="1571">
        <v>1.498E-2</v>
      </c>
      <c r="O53" s="1571">
        <v>1.6029999999999999E-2</v>
      </c>
      <c r="P53" s="1571">
        <v>1.721E-2</v>
      </c>
      <c r="Q53" s="1571">
        <v>1.8519999999999998E-2</v>
      </c>
      <c r="R53" s="1571">
        <v>1.9959999999999999E-2</v>
      </c>
      <c r="S53" s="1571">
        <v>2.154E-2</v>
      </c>
      <c r="T53" s="1705"/>
      <c r="U53" s="1705"/>
      <c r="V53" s="1705"/>
      <c r="W53" s="1705"/>
      <c r="X53" s="1705"/>
      <c r="Y53" s="1705"/>
      <c r="Z53" s="1705"/>
      <c r="AA53" s="1705"/>
      <c r="AB53" s="1705"/>
      <c r="AC53" s="1705"/>
      <c r="AD53" s="1705"/>
      <c r="AE53" s="1705"/>
      <c r="AF53" s="1705"/>
      <c r="AG53" s="1705"/>
      <c r="AH53" s="1705"/>
      <c r="AI53" s="1705"/>
      <c r="AJ53" s="1705"/>
      <c r="AK53" s="1705"/>
      <c r="AL53" s="1705"/>
      <c r="AM53" s="1705"/>
      <c r="AN53" s="1705"/>
      <c r="AO53" s="916"/>
      <c r="AP53" s="918"/>
      <c r="AQ53" s="918"/>
      <c r="AR53" s="919"/>
    </row>
    <row r="54" spans="1:44" ht="30.6" customHeight="1">
      <c r="A54" s="940">
        <v>13</v>
      </c>
      <c r="B54" s="1571">
        <v>9.8300000000000002E-3</v>
      </c>
      <c r="C54" s="1571">
        <v>1.01E-2</v>
      </c>
      <c r="D54" s="1571">
        <v>1.039E-2</v>
      </c>
      <c r="E54" s="1571">
        <v>1.0710000000000001E-2</v>
      </c>
      <c r="F54" s="1568">
        <v>1.107E-2</v>
      </c>
      <c r="G54" s="1571">
        <v>1.149E-2</v>
      </c>
      <c r="H54" s="1571">
        <v>1.196E-2</v>
      </c>
      <c r="I54" s="1571">
        <v>1.251E-2</v>
      </c>
      <c r="J54" s="1571">
        <v>1.3140000000000001E-2</v>
      </c>
      <c r="K54" s="1571">
        <v>1.387E-2</v>
      </c>
      <c r="L54" s="1571">
        <v>1.47E-2</v>
      </c>
      <c r="M54" s="1571">
        <v>1.5640000000000001E-2</v>
      </c>
      <c r="N54" s="1571">
        <v>1.6709999999999999E-2</v>
      </c>
      <c r="O54" s="1571">
        <v>1.7899999999999999E-2</v>
      </c>
      <c r="P54" s="1571">
        <v>1.9230000000000001E-2</v>
      </c>
      <c r="Q54" s="1571">
        <v>2.07E-2</v>
      </c>
      <c r="R54" s="1571">
        <v>2.232E-2</v>
      </c>
      <c r="S54" s="1571">
        <v>2.409E-2</v>
      </c>
      <c r="T54" s="1705"/>
      <c r="U54" s="1705"/>
      <c r="V54" s="1705"/>
      <c r="W54" s="1705"/>
      <c r="X54" s="1705"/>
      <c r="Y54" s="1705"/>
      <c r="Z54" s="1705"/>
      <c r="AA54" s="1705"/>
      <c r="AB54" s="1705"/>
      <c r="AC54" s="1705"/>
      <c r="AD54" s="1705"/>
      <c r="AE54" s="1705"/>
      <c r="AF54" s="1705"/>
      <c r="AG54" s="1705"/>
      <c r="AH54" s="1705"/>
      <c r="AI54" s="1705"/>
      <c r="AJ54" s="1705"/>
      <c r="AK54" s="1705"/>
      <c r="AL54" s="1705"/>
      <c r="AM54" s="1705"/>
      <c r="AN54" s="916"/>
      <c r="AO54" s="916"/>
      <c r="AP54" s="918"/>
      <c r="AQ54" s="918"/>
      <c r="AR54" s="919"/>
    </row>
    <row r="55" spans="1:44" ht="30.6" customHeight="1">
      <c r="A55" s="940">
        <v>14</v>
      </c>
      <c r="B55" s="1571">
        <v>1.0630000000000001E-2</v>
      </c>
      <c r="C55" s="1571">
        <v>1.094E-2</v>
      </c>
      <c r="D55" s="1571">
        <v>1.1270000000000001E-2</v>
      </c>
      <c r="E55" s="1571">
        <v>1.1650000000000001E-2</v>
      </c>
      <c r="F55" s="1568">
        <v>1.2070000000000001E-2</v>
      </c>
      <c r="G55" s="1571">
        <v>1.256E-2</v>
      </c>
      <c r="H55" s="1571">
        <v>1.311E-2</v>
      </c>
      <c r="I55" s="1571">
        <v>1.375E-2</v>
      </c>
      <c r="J55" s="1571">
        <v>1.448E-2</v>
      </c>
      <c r="K55" s="1571">
        <v>1.5310000000000001E-2</v>
      </c>
      <c r="L55" s="1571">
        <v>1.626E-2</v>
      </c>
      <c r="M55" s="1571">
        <v>1.7340000000000001E-2</v>
      </c>
      <c r="N55" s="1571">
        <v>1.8540000000000001E-2</v>
      </c>
      <c r="O55" s="1571">
        <v>1.9879999999999998E-2</v>
      </c>
      <c r="P55" s="1571">
        <v>2.137E-2</v>
      </c>
      <c r="Q55" s="1571">
        <v>2.3009999999999999E-2</v>
      </c>
      <c r="R55" s="1571">
        <v>2.4819999999999998E-2</v>
      </c>
      <c r="S55" s="1571">
        <v>2.6800000000000001E-2</v>
      </c>
      <c r="T55" s="1705"/>
      <c r="U55" s="1705"/>
      <c r="V55" s="1705"/>
      <c r="W55" s="1705"/>
      <c r="X55" s="1705"/>
      <c r="Y55" s="1705"/>
      <c r="Z55" s="1705"/>
      <c r="AA55" s="1705"/>
      <c r="AB55" s="1705"/>
      <c r="AC55" s="1705"/>
      <c r="AD55" s="1705"/>
      <c r="AE55" s="1705"/>
      <c r="AF55" s="1705"/>
      <c r="AG55" s="1705"/>
      <c r="AH55" s="1705"/>
      <c r="AI55" s="1705"/>
      <c r="AJ55" s="1705"/>
      <c r="AK55" s="1705"/>
      <c r="AL55" s="1705"/>
      <c r="AM55" s="916"/>
      <c r="AN55" s="916"/>
      <c r="AO55" s="916"/>
      <c r="AP55" s="918"/>
      <c r="AQ55" s="918"/>
      <c r="AR55" s="919"/>
    </row>
    <row r="56" spans="1:44" ht="30.6" customHeight="1">
      <c r="A56" s="940">
        <v>15</v>
      </c>
      <c r="B56" s="1578">
        <v>1.145E-2</v>
      </c>
      <c r="C56" s="1578">
        <v>1.18E-2</v>
      </c>
      <c r="D56" s="1578">
        <v>1.2189999999999999E-2</v>
      </c>
      <c r="E56" s="1578">
        <v>1.2630000000000001E-2</v>
      </c>
      <c r="F56" s="1575">
        <v>1.312E-2</v>
      </c>
      <c r="G56" s="1578">
        <v>1.3679999999999999E-2</v>
      </c>
      <c r="H56" s="1578">
        <v>1.4330000000000001E-2</v>
      </c>
      <c r="I56" s="1578">
        <v>1.506E-2</v>
      </c>
      <c r="J56" s="1578">
        <v>1.5900000000000001E-2</v>
      </c>
      <c r="K56" s="1578">
        <v>1.685E-2</v>
      </c>
      <c r="L56" s="1578">
        <v>1.7919999999999998E-2</v>
      </c>
      <c r="M56" s="1578">
        <v>1.9130000000000001E-2</v>
      </c>
      <c r="N56" s="1571">
        <v>2.0480000000000002E-2</v>
      </c>
      <c r="O56" s="1578">
        <v>2.198E-2</v>
      </c>
      <c r="P56" s="1578">
        <v>2.3630000000000002E-2</v>
      </c>
      <c r="Q56" s="1578">
        <v>2.546E-2</v>
      </c>
      <c r="R56" s="1578">
        <v>2.7470000000000001E-2</v>
      </c>
      <c r="S56" s="1578">
        <v>2.9680000000000002E-2</v>
      </c>
      <c r="T56" s="1708"/>
      <c r="U56" s="1708"/>
      <c r="V56" s="1708"/>
      <c r="W56" s="1708"/>
      <c r="X56" s="1708"/>
      <c r="Y56" s="1708"/>
      <c r="Z56" s="1708"/>
      <c r="AA56" s="1708"/>
      <c r="AB56" s="1708"/>
      <c r="AC56" s="1708"/>
      <c r="AD56" s="1708"/>
      <c r="AE56" s="1708"/>
      <c r="AF56" s="1708"/>
      <c r="AG56" s="1708"/>
      <c r="AH56" s="1708"/>
      <c r="AI56" s="1708"/>
      <c r="AJ56" s="1708"/>
      <c r="AK56" s="1708"/>
      <c r="AL56" s="918"/>
      <c r="AM56" s="918"/>
      <c r="AN56" s="918"/>
      <c r="AO56" s="918"/>
      <c r="AP56" s="918"/>
      <c r="AQ56" s="918"/>
      <c r="AR56" s="919"/>
    </row>
    <row r="57" spans="1:44" ht="30.6" customHeight="1">
      <c r="A57" s="936">
        <v>16</v>
      </c>
      <c r="B57" s="1716"/>
      <c r="C57" s="1716"/>
      <c r="D57" s="1716"/>
      <c r="E57" s="1716"/>
      <c r="F57" s="1717"/>
      <c r="G57" s="1716"/>
      <c r="H57" s="1716"/>
      <c r="I57" s="1716"/>
      <c r="J57" s="1716"/>
      <c r="K57" s="1716"/>
      <c r="L57" s="1716"/>
      <c r="M57" s="1716"/>
      <c r="N57" s="1716"/>
      <c r="O57" s="1716"/>
      <c r="P57" s="1716"/>
      <c r="Q57" s="1716"/>
      <c r="R57" s="1716"/>
      <c r="S57" s="1716"/>
      <c r="T57" s="1716"/>
      <c r="U57" s="1716"/>
      <c r="V57" s="1716"/>
      <c r="W57" s="1716"/>
      <c r="X57" s="1716"/>
      <c r="Y57" s="1716"/>
      <c r="Z57" s="1716"/>
      <c r="AA57" s="1716"/>
      <c r="AB57" s="1716"/>
      <c r="AC57" s="1716"/>
      <c r="AD57" s="1716"/>
      <c r="AE57" s="1716"/>
      <c r="AF57" s="1716"/>
      <c r="AG57" s="1716"/>
      <c r="AH57" s="1716"/>
      <c r="AI57" s="1716"/>
      <c r="AJ57" s="1716"/>
      <c r="AK57" s="937"/>
      <c r="AL57" s="937"/>
      <c r="AM57" s="937"/>
      <c r="AN57" s="937"/>
      <c r="AO57" s="937"/>
      <c r="AP57" s="938"/>
      <c r="AQ57" s="938"/>
      <c r="AR57" s="939"/>
    </row>
    <row r="58" spans="1:44" ht="30.6" customHeight="1">
      <c r="A58" s="936">
        <v>17</v>
      </c>
      <c r="B58" s="1716"/>
      <c r="C58" s="1716"/>
      <c r="D58" s="1716"/>
      <c r="E58" s="1716"/>
      <c r="F58" s="1717"/>
      <c r="G58" s="1716"/>
      <c r="H58" s="1716"/>
      <c r="I58" s="1716"/>
      <c r="J58" s="1716"/>
      <c r="K58" s="1716"/>
      <c r="L58" s="1716"/>
      <c r="M58" s="1716"/>
      <c r="N58" s="1716"/>
      <c r="O58" s="1716"/>
      <c r="P58" s="1716"/>
      <c r="Q58" s="1716"/>
      <c r="R58" s="1716"/>
      <c r="S58" s="1716"/>
      <c r="T58" s="1716"/>
      <c r="U58" s="1716"/>
      <c r="V58" s="1716"/>
      <c r="W58" s="1716"/>
      <c r="X58" s="1716"/>
      <c r="Y58" s="1716"/>
      <c r="Z58" s="1716"/>
      <c r="AA58" s="1716"/>
      <c r="AB58" s="1716"/>
      <c r="AC58" s="1716"/>
      <c r="AD58" s="1716"/>
      <c r="AE58" s="1716"/>
      <c r="AF58" s="1716"/>
      <c r="AG58" s="1716"/>
      <c r="AH58" s="1716"/>
      <c r="AI58" s="1716"/>
      <c r="AJ58" s="937"/>
      <c r="AK58" s="937"/>
      <c r="AL58" s="937"/>
      <c r="AM58" s="937"/>
      <c r="AN58" s="937"/>
      <c r="AO58" s="937"/>
      <c r="AP58" s="938"/>
      <c r="AQ58" s="938"/>
      <c r="AR58" s="939"/>
    </row>
    <row r="59" spans="1:44" ht="30.6" customHeight="1">
      <c r="A59" s="940">
        <v>18</v>
      </c>
      <c r="B59" s="1705"/>
      <c r="C59" s="1705"/>
      <c r="D59" s="1705"/>
      <c r="E59" s="1705"/>
      <c r="F59" s="1706"/>
      <c r="G59" s="1705"/>
      <c r="H59" s="1705"/>
      <c r="I59" s="1705"/>
      <c r="J59" s="1705"/>
      <c r="K59" s="1705"/>
      <c r="L59" s="1705"/>
      <c r="M59" s="1705"/>
      <c r="N59" s="1705"/>
      <c r="O59" s="1705"/>
      <c r="P59" s="1705"/>
      <c r="Q59" s="1705"/>
      <c r="R59" s="1705"/>
      <c r="S59" s="1705"/>
      <c r="T59" s="1705"/>
      <c r="U59" s="1705"/>
      <c r="V59" s="1705"/>
      <c r="W59" s="1705"/>
      <c r="X59" s="1705"/>
      <c r="Y59" s="1705"/>
      <c r="Z59" s="1705"/>
      <c r="AA59" s="1705"/>
      <c r="AB59" s="1705"/>
      <c r="AC59" s="1705"/>
      <c r="AD59" s="1705"/>
      <c r="AE59" s="1705"/>
      <c r="AF59" s="1705"/>
      <c r="AG59" s="1705"/>
      <c r="AH59" s="1705"/>
      <c r="AI59" s="916"/>
      <c r="AJ59" s="916"/>
      <c r="AK59" s="916"/>
      <c r="AL59" s="916"/>
      <c r="AM59" s="916"/>
      <c r="AN59" s="916"/>
      <c r="AO59" s="916"/>
      <c r="AP59" s="918"/>
      <c r="AQ59" s="918"/>
      <c r="AR59" s="919"/>
    </row>
    <row r="60" spans="1:44" ht="30.6" customHeight="1">
      <c r="A60" s="940">
        <v>19</v>
      </c>
      <c r="B60" s="1705"/>
      <c r="C60" s="1705"/>
      <c r="D60" s="1705"/>
      <c r="E60" s="1705"/>
      <c r="F60" s="1706"/>
      <c r="G60" s="1705"/>
      <c r="H60" s="1705"/>
      <c r="I60" s="1705"/>
      <c r="J60" s="1705"/>
      <c r="K60" s="1705"/>
      <c r="L60" s="1705"/>
      <c r="M60" s="1705"/>
      <c r="N60" s="1705"/>
      <c r="O60" s="1705"/>
      <c r="P60" s="1705"/>
      <c r="Q60" s="1705"/>
      <c r="R60" s="1705"/>
      <c r="S60" s="1705"/>
      <c r="T60" s="1705"/>
      <c r="U60" s="1705"/>
      <c r="V60" s="1705"/>
      <c r="W60" s="1705"/>
      <c r="X60" s="1705"/>
      <c r="Y60" s="1705"/>
      <c r="Z60" s="1705"/>
      <c r="AA60" s="1705"/>
      <c r="AB60" s="1705"/>
      <c r="AC60" s="1705"/>
      <c r="AD60" s="1705"/>
      <c r="AE60" s="1705"/>
      <c r="AF60" s="1705"/>
      <c r="AG60" s="1705"/>
      <c r="AH60" s="916"/>
      <c r="AI60" s="916"/>
      <c r="AJ60" s="916"/>
      <c r="AK60" s="916"/>
      <c r="AL60" s="916"/>
      <c r="AM60" s="916"/>
      <c r="AN60" s="916"/>
      <c r="AO60" s="916"/>
      <c r="AP60" s="918"/>
      <c r="AQ60" s="918"/>
      <c r="AR60" s="919"/>
    </row>
    <row r="61" spans="1:44" ht="30.6" customHeight="1">
      <c r="A61" s="940">
        <v>20</v>
      </c>
      <c r="B61" s="1705"/>
      <c r="C61" s="1705"/>
      <c r="D61" s="1705"/>
      <c r="E61" s="1705"/>
      <c r="F61" s="1706"/>
      <c r="G61" s="1705"/>
      <c r="H61" s="1705"/>
      <c r="I61" s="1705"/>
      <c r="J61" s="1705"/>
      <c r="K61" s="1705"/>
      <c r="L61" s="1705"/>
      <c r="M61" s="1705"/>
      <c r="N61" s="1705"/>
      <c r="O61" s="1705"/>
      <c r="P61" s="1705"/>
      <c r="Q61" s="1705"/>
      <c r="R61" s="1705"/>
      <c r="S61" s="1705"/>
      <c r="T61" s="1705"/>
      <c r="U61" s="1705"/>
      <c r="V61" s="1705"/>
      <c r="W61" s="1705"/>
      <c r="X61" s="1705"/>
      <c r="Y61" s="1705"/>
      <c r="Z61" s="1705"/>
      <c r="AA61" s="1705"/>
      <c r="AB61" s="1705"/>
      <c r="AC61" s="1705"/>
      <c r="AD61" s="1705"/>
      <c r="AE61" s="1705"/>
      <c r="AF61" s="1705"/>
      <c r="AG61" s="916"/>
      <c r="AH61" s="916"/>
      <c r="AI61" s="916"/>
      <c r="AJ61" s="916"/>
      <c r="AK61" s="916"/>
      <c r="AL61" s="916"/>
      <c r="AM61" s="916"/>
      <c r="AN61" s="916"/>
      <c r="AO61" s="916"/>
      <c r="AP61" s="918"/>
      <c r="AQ61" s="918"/>
      <c r="AR61" s="919"/>
    </row>
    <row r="62" spans="1:44" ht="30.6" customHeight="1">
      <c r="A62" s="940">
        <v>21</v>
      </c>
      <c r="B62" s="1705"/>
      <c r="C62" s="1705"/>
      <c r="D62" s="1705"/>
      <c r="E62" s="1705"/>
      <c r="F62" s="1706"/>
      <c r="G62" s="1705"/>
      <c r="H62" s="1705"/>
      <c r="I62" s="1705"/>
      <c r="J62" s="1705"/>
      <c r="K62" s="1705"/>
      <c r="L62" s="1705"/>
      <c r="M62" s="1705"/>
      <c r="N62" s="1705"/>
      <c r="O62" s="1705"/>
      <c r="P62" s="1705"/>
      <c r="Q62" s="1705"/>
      <c r="R62" s="1705"/>
      <c r="S62" s="1705"/>
      <c r="T62" s="1705"/>
      <c r="U62" s="1705"/>
      <c r="V62" s="1705"/>
      <c r="W62" s="1705"/>
      <c r="X62" s="1705"/>
      <c r="Y62" s="1705"/>
      <c r="Z62" s="1705"/>
      <c r="AA62" s="1705"/>
      <c r="AB62" s="1705"/>
      <c r="AC62" s="1705"/>
      <c r="AD62" s="1705"/>
      <c r="AE62" s="1705"/>
      <c r="AF62" s="916"/>
      <c r="AG62" s="916"/>
      <c r="AH62" s="916"/>
      <c r="AI62" s="916"/>
      <c r="AJ62" s="916"/>
      <c r="AK62" s="916"/>
      <c r="AL62" s="916"/>
      <c r="AM62" s="916"/>
      <c r="AN62" s="916"/>
      <c r="AO62" s="916"/>
      <c r="AP62" s="918"/>
      <c r="AQ62" s="918"/>
      <c r="AR62" s="919"/>
    </row>
    <row r="63" spans="1:44" ht="30.6" customHeight="1">
      <c r="A63" s="940">
        <v>22</v>
      </c>
      <c r="B63" s="1705"/>
      <c r="C63" s="1705"/>
      <c r="D63" s="1705"/>
      <c r="E63" s="1705"/>
      <c r="F63" s="1706"/>
      <c r="G63" s="1705"/>
      <c r="H63" s="1705"/>
      <c r="I63" s="1705"/>
      <c r="J63" s="1705"/>
      <c r="K63" s="1705"/>
      <c r="L63" s="1705"/>
      <c r="M63" s="1705"/>
      <c r="N63" s="1705"/>
      <c r="O63" s="1705"/>
      <c r="P63" s="1705"/>
      <c r="Q63" s="1705"/>
      <c r="R63" s="1705"/>
      <c r="S63" s="1705"/>
      <c r="T63" s="1705"/>
      <c r="U63" s="1705"/>
      <c r="V63" s="1705"/>
      <c r="W63" s="1705"/>
      <c r="X63" s="1705"/>
      <c r="Y63" s="1705"/>
      <c r="Z63" s="1705"/>
      <c r="AA63" s="1705"/>
      <c r="AB63" s="1705"/>
      <c r="AC63" s="1705"/>
      <c r="AD63" s="1705"/>
      <c r="AE63" s="916"/>
      <c r="AF63" s="916"/>
      <c r="AG63" s="916"/>
      <c r="AH63" s="916"/>
      <c r="AI63" s="916"/>
      <c r="AJ63" s="916"/>
      <c r="AK63" s="916"/>
      <c r="AL63" s="916"/>
      <c r="AM63" s="916"/>
      <c r="AN63" s="916"/>
      <c r="AO63" s="916"/>
      <c r="AP63" s="918"/>
      <c r="AQ63" s="918"/>
      <c r="AR63" s="919"/>
    </row>
    <row r="64" spans="1:44" ht="30.6" customHeight="1">
      <c r="A64" s="940">
        <v>23</v>
      </c>
      <c r="B64" s="1705"/>
      <c r="C64" s="1705"/>
      <c r="D64" s="1705"/>
      <c r="E64" s="1705"/>
      <c r="F64" s="1706"/>
      <c r="G64" s="1705"/>
      <c r="H64" s="1705"/>
      <c r="I64" s="1705"/>
      <c r="J64" s="1705"/>
      <c r="K64" s="1705"/>
      <c r="L64" s="1705"/>
      <c r="M64" s="1705"/>
      <c r="N64" s="1705"/>
      <c r="O64" s="1705"/>
      <c r="P64" s="1705"/>
      <c r="Q64" s="1705"/>
      <c r="R64" s="1705"/>
      <c r="S64" s="1705"/>
      <c r="T64" s="1705"/>
      <c r="U64" s="1705"/>
      <c r="V64" s="1705"/>
      <c r="W64" s="1705"/>
      <c r="X64" s="1705"/>
      <c r="Y64" s="1705"/>
      <c r="Z64" s="1705"/>
      <c r="AA64" s="1705"/>
      <c r="AB64" s="1705"/>
      <c r="AC64" s="1705"/>
      <c r="AD64" s="916"/>
      <c r="AE64" s="916"/>
      <c r="AF64" s="916"/>
      <c r="AG64" s="916"/>
      <c r="AH64" s="916"/>
      <c r="AI64" s="916"/>
      <c r="AJ64" s="916"/>
      <c r="AK64" s="916"/>
      <c r="AL64" s="916"/>
      <c r="AM64" s="916"/>
      <c r="AN64" s="916"/>
      <c r="AO64" s="916"/>
      <c r="AP64" s="918"/>
      <c r="AQ64" s="918"/>
      <c r="AR64" s="919"/>
    </row>
    <row r="65" spans="1:44" ht="30.6" customHeight="1">
      <c r="A65" s="940">
        <v>24</v>
      </c>
      <c r="B65" s="1705"/>
      <c r="C65" s="1705"/>
      <c r="D65" s="1705"/>
      <c r="E65" s="1705"/>
      <c r="F65" s="1706"/>
      <c r="G65" s="1705"/>
      <c r="H65" s="1705"/>
      <c r="I65" s="1705"/>
      <c r="J65" s="1705"/>
      <c r="K65" s="1705"/>
      <c r="L65" s="1705"/>
      <c r="M65" s="1705"/>
      <c r="N65" s="1705"/>
      <c r="O65" s="1705"/>
      <c r="P65" s="1705"/>
      <c r="Q65" s="1705"/>
      <c r="R65" s="1705"/>
      <c r="S65" s="1705"/>
      <c r="T65" s="1705"/>
      <c r="U65" s="1705"/>
      <c r="V65" s="1705"/>
      <c r="W65" s="1705"/>
      <c r="X65" s="1705"/>
      <c r="Y65" s="1705"/>
      <c r="Z65" s="1705"/>
      <c r="AA65" s="1705"/>
      <c r="AB65" s="1705"/>
      <c r="AC65" s="916"/>
      <c r="AD65" s="916"/>
      <c r="AE65" s="916"/>
      <c r="AF65" s="916"/>
      <c r="AG65" s="916"/>
      <c r="AH65" s="916"/>
      <c r="AI65" s="916"/>
      <c r="AJ65" s="916"/>
      <c r="AK65" s="916"/>
      <c r="AL65" s="916"/>
      <c r="AM65" s="916"/>
      <c r="AN65" s="916"/>
      <c r="AO65" s="916"/>
      <c r="AP65" s="918"/>
      <c r="AQ65" s="918"/>
      <c r="AR65" s="919"/>
    </row>
    <row r="66" spans="1:44" ht="30.6" customHeight="1">
      <c r="A66" s="940">
        <v>25</v>
      </c>
      <c r="B66" s="1705"/>
      <c r="C66" s="1705"/>
      <c r="D66" s="1705"/>
      <c r="E66" s="1705"/>
      <c r="F66" s="1706"/>
      <c r="G66" s="1705"/>
      <c r="H66" s="1705"/>
      <c r="I66" s="1705"/>
      <c r="J66" s="1705"/>
      <c r="K66" s="1705"/>
      <c r="L66" s="1705"/>
      <c r="M66" s="1705"/>
      <c r="N66" s="1705"/>
      <c r="O66" s="1705"/>
      <c r="P66" s="1705"/>
      <c r="Q66" s="1705"/>
      <c r="R66" s="1705"/>
      <c r="S66" s="1705"/>
      <c r="T66" s="1705"/>
      <c r="U66" s="1705"/>
      <c r="V66" s="1705"/>
      <c r="W66" s="1705"/>
      <c r="X66" s="1705"/>
      <c r="Y66" s="1705"/>
      <c r="Z66" s="1705"/>
      <c r="AA66" s="1705"/>
      <c r="AB66" s="916"/>
      <c r="AC66" s="916"/>
      <c r="AD66" s="916"/>
      <c r="AE66" s="916"/>
      <c r="AF66" s="916"/>
      <c r="AG66" s="916"/>
      <c r="AH66" s="916"/>
      <c r="AI66" s="916"/>
      <c r="AJ66" s="916"/>
      <c r="AK66" s="916"/>
      <c r="AL66" s="916"/>
      <c r="AM66" s="916"/>
      <c r="AN66" s="916"/>
      <c r="AO66" s="916"/>
      <c r="AP66" s="918"/>
      <c r="AQ66" s="918"/>
      <c r="AR66" s="919"/>
    </row>
    <row r="67" spans="1:44" ht="30.6" customHeight="1">
      <c r="A67" s="940">
        <v>26</v>
      </c>
      <c r="B67" s="1705"/>
      <c r="C67" s="1705"/>
      <c r="D67" s="1705"/>
      <c r="E67" s="1705"/>
      <c r="F67" s="1706"/>
      <c r="G67" s="1705"/>
      <c r="H67" s="1705"/>
      <c r="I67" s="1705"/>
      <c r="J67" s="1705"/>
      <c r="K67" s="1705"/>
      <c r="L67" s="1705"/>
      <c r="M67" s="1705"/>
      <c r="N67" s="1705"/>
      <c r="O67" s="1705"/>
      <c r="P67" s="1705"/>
      <c r="Q67" s="1705"/>
      <c r="R67" s="1705"/>
      <c r="S67" s="1705"/>
      <c r="T67" s="1705"/>
      <c r="U67" s="1705"/>
      <c r="V67" s="1705"/>
      <c r="W67" s="1705"/>
      <c r="X67" s="1705"/>
      <c r="Y67" s="1705"/>
      <c r="Z67" s="1705"/>
      <c r="AA67" s="916"/>
      <c r="AB67" s="916"/>
      <c r="AC67" s="916"/>
      <c r="AD67" s="916"/>
      <c r="AE67" s="916"/>
      <c r="AF67" s="916"/>
      <c r="AG67" s="916"/>
      <c r="AH67" s="916"/>
      <c r="AI67" s="916"/>
      <c r="AJ67" s="916"/>
      <c r="AK67" s="916"/>
      <c r="AL67" s="916"/>
      <c r="AM67" s="916"/>
      <c r="AN67" s="916"/>
      <c r="AO67" s="916"/>
      <c r="AP67" s="918"/>
      <c r="AQ67" s="918"/>
      <c r="AR67" s="919"/>
    </row>
    <row r="68" spans="1:44" ht="30.6" customHeight="1">
      <c r="A68" s="940">
        <v>27</v>
      </c>
      <c r="B68" s="1705"/>
      <c r="C68" s="1705"/>
      <c r="D68" s="1705"/>
      <c r="E68" s="1705"/>
      <c r="F68" s="1706"/>
      <c r="G68" s="1705"/>
      <c r="H68" s="1705"/>
      <c r="I68" s="1705"/>
      <c r="J68" s="1705"/>
      <c r="K68" s="1705"/>
      <c r="L68" s="1705"/>
      <c r="M68" s="1705"/>
      <c r="N68" s="1705"/>
      <c r="O68" s="1705"/>
      <c r="P68" s="1705"/>
      <c r="Q68" s="1705"/>
      <c r="R68" s="1705"/>
      <c r="S68" s="1705"/>
      <c r="T68" s="1705"/>
      <c r="U68" s="1705"/>
      <c r="V68" s="1705"/>
      <c r="W68" s="1705"/>
      <c r="X68" s="1705"/>
      <c r="Y68" s="1705"/>
      <c r="Z68" s="916"/>
      <c r="AA68" s="916"/>
      <c r="AB68" s="916"/>
      <c r="AC68" s="916"/>
      <c r="AD68" s="916"/>
      <c r="AE68" s="916"/>
      <c r="AF68" s="916"/>
      <c r="AG68" s="916"/>
      <c r="AH68" s="916"/>
      <c r="AI68" s="916"/>
      <c r="AJ68" s="916"/>
      <c r="AK68" s="916"/>
      <c r="AL68" s="916"/>
      <c r="AM68" s="916"/>
      <c r="AN68" s="916"/>
      <c r="AO68" s="916"/>
      <c r="AP68" s="918"/>
      <c r="AQ68" s="918"/>
      <c r="AR68" s="919"/>
    </row>
    <row r="69" spans="1:44" ht="30.6" customHeight="1">
      <c r="A69" s="940">
        <v>28</v>
      </c>
      <c r="B69" s="1705"/>
      <c r="C69" s="1705"/>
      <c r="D69" s="1705"/>
      <c r="E69" s="1705"/>
      <c r="F69" s="1706"/>
      <c r="G69" s="1705"/>
      <c r="H69" s="1705"/>
      <c r="I69" s="1705"/>
      <c r="J69" s="1705"/>
      <c r="K69" s="1705"/>
      <c r="L69" s="1705"/>
      <c r="M69" s="1705"/>
      <c r="N69" s="1705"/>
      <c r="O69" s="1705"/>
      <c r="P69" s="1705"/>
      <c r="Q69" s="1705"/>
      <c r="R69" s="1705"/>
      <c r="S69" s="1705"/>
      <c r="T69" s="1705"/>
      <c r="U69" s="1705"/>
      <c r="V69" s="1705"/>
      <c r="W69" s="1705"/>
      <c r="X69" s="1705"/>
      <c r="Y69" s="916"/>
      <c r="Z69" s="916"/>
      <c r="AA69" s="916"/>
      <c r="AB69" s="916"/>
      <c r="AC69" s="916"/>
      <c r="AD69" s="916"/>
      <c r="AE69" s="916"/>
      <c r="AF69" s="916"/>
      <c r="AG69" s="916"/>
      <c r="AH69" s="916"/>
      <c r="AI69" s="916"/>
      <c r="AJ69" s="916"/>
      <c r="AK69" s="916"/>
      <c r="AL69" s="916"/>
      <c r="AM69" s="916"/>
      <c r="AN69" s="916"/>
      <c r="AO69" s="916"/>
      <c r="AP69" s="918"/>
      <c r="AQ69" s="918"/>
      <c r="AR69" s="919"/>
    </row>
    <row r="70" spans="1:44" ht="30.6" customHeight="1">
      <c r="A70" s="940">
        <v>29</v>
      </c>
      <c r="B70" s="1708"/>
      <c r="C70" s="1708"/>
      <c r="D70" s="1708"/>
      <c r="E70" s="1708"/>
      <c r="F70" s="1720"/>
      <c r="G70" s="1708"/>
      <c r="H70" s="1708"/>
      <c r="I70" s="1708"/>
      <c r="J70" s="1708"/>
      <c r="K70" s="1708"/>
      <c r="L70" s="1708"/>
      <c r="M70" s="1708"/>
      <c r="N70" s="1705"/>
      <c r="O70" s="1708"/>
      <c r="P70" s="1708"/>
      <c r="Q70" s="1708"/>
      <c r="R70" s="1708"/>
      <c r="S70" s="1708"/>
      <c r="T70" s="1708"/>
      <c r="U70" s="1708"/>
      <c r="V70" s="1708"/>
      <c r="W70" s="1708"/>
      <c r="X70" s="918"/>
      <c r="Y70" s="918"/>
      <c r="Z70" s="918"/>
      <c r="AA70" s="918"/>
      <c r="AB70" s="918"/>
      <c r="AC70" s="918"/>
      <c r="AD70" s="918"/>
      <c r="AE70" s="918"/>
      <c r="AF70" s="918"/>
      <c r="AG70" s="918"/>
      <c r="AH70" s="918"/>
      <c r="AI70" s="918"/>
      <c r="AJ70" s="918"/>
      <c r="AK70" s="918"/>
      <c r="AL70" s="918"/>
      <c r="AM70" s="918"/>
      <c r="AN70" s="918"/>
      <c r="AO70" s="918"/>
      <c r="AP70" s="918"/>
      <c r="AQ70" s="918"/>
      <c r="AR70" s="919"/>
    </row>
    <row r="71" spans="1:44" ht="30.6" customHeight="1">
      <c r="A71" s="941">
        <v>30</v>
      </c>
      <c r="B71" s="1710"/>
      <c r="C71" s="1710"/>
      <c r="D71" s="1710"/>
      <c r="E71" s="1710"/>
      <c r="F71" s="1711"/>
      <c r="G71" s="1710"/>
      <c r="H71" s="1710"/>
      <c r="I71" s="1710"/>
      <c r="J71" s="1710"/>
      <c r="K71" s="1710"/>
      <c r="L71" s="1710"/>
      <c r="M71" s="1710"/>
      <c r="N71" s="1710"/>
      <c r="O71" s="1710"/>
      <c r="P71" s="1710"/>
      <c r="Q71" s="1710"/>
      <c r="R71" s="1710"/>
      <c r="S71" s="1710"/>
      <c r="T71" s="1710"/>
      <c r="U71" s="1710"/>
      <c r="V71" s="1710"/>
      <c r="W71" s="1712"/>
      <c r="X71" s="1712"/>
      <c r="Y71" s="1712"/>
      <c r="Z71" s="1712"/>
      <c r="AA71" s="1712"/>
      <c r="AB71" s="1712"/>
      <c r="AC71" s="1712"/>
      <c r="AD71" s="1712"/>
      <c r="AE71" s="1712"/>
      <c r="AF71" s="1712"/>
      <c r="AG71" s="1712"/>
      <c r="AH71" s="1712"/>
      <c r="AI71" s="1712"/>
      <c r="AJ71" s="1712"/>
      <c r="AK71" s="1712"/>
      <c r="AL71" s="1712"/>
      <c r="AM71" s="1712"/>
      <c r="AN71" s="1712"/>
      <c r="AO71" s="1712"/>
      <c r="AP71" s="1712"/>
      <c r="AQ71" s="1712"/>
      <c r="AR71" s="1721"/>
    </row>
    <row r="72" spans="1:44" ht="30.6" customHeight="1" thickBot="1">
      <c r="A72" s="942">
        <v>31</v>
      </c>
      <c r="B72" s="1883"/>
      <c r="C72" s="1883"/>
      <c r="D72" s="1883"/>
      <c r="E72" s="1883"/>
      <c r="F72" s="1883"/>
      <c r="G72" s="1883"/>
      <c r="H72" s="1883"/>
      <c r="I72" s="1883"/>
      <c r="J72" s="1883"/>
      <c r="K72" s="1883"/>
      <c r="L72" s="1883"/>
      <c r="M72" s="1883"/>
      <c r="N72" s="1883"/>
      <c r="O72" s="1883"/>
      <c r="P72" s="1883"/>
      <c r="Q72" s="1883"/>
      <c r="R72" s="1883"/>
      <c r="S72" s="1883"/>
      <c r="T72" s="1883"/>
      <c r="U72" s="1883"/>
      <c r="V72" s="1883"/>
      <c r="W72" s="1883"/>
      <c r="X72" s="1883"/>
      <c r="Y72" s="1883"/>
      <c r="Z72" s="1883"/>
      <c r="AA72" s="1883"/>
      <c r="AB72" s="1883"/>
      <c r="AC72" s="1883"/>
      <c r="AD72" s="1883"/>
      <c r="AE72" s="1883"/>
      <c r="AF72" s="1883"/>
      <c r="AG72" s="1883"/>
      <c r="AH72" s="1883"/>
      <c r="AI72" s="1883"/>
      <c r="AJ72" s="1883"/>
      <c r="AK72" s="1883"/>
      <c r="AL72" s="1883"/>
      <c r="AM72" s="1883"/>
      <c r="AN72" s="1883"/>
      <c r="AO72" s="1883"/>
      <c r="AP72" s="1883"/>
      <c r="AQ72" s="1883"/>
      <c r="AR72" s="1883"/>
    </row>
    <row r="73" spans="1:44" ht="30.6" hidden="1" customHeight="1">
      <c r="A73" s="902" t="s">
        <v>480</v>
      </c>
      <c r="B73" s="1884" t="s">
        <v>487</v>
      </c>
      <c r="C73" s="1884"/>
      <c r="D73" s="1884"/>
      <c r="E73" s="1884"/>
      <c r="F73" s="1884"/>
      <c r="G73" s="1884"/>
      <c r="H73" s="1884"/>
      <c r="I73" s="1884"/>
      <c r="J73" s="1884"/>
      <c r="K73" s="1884"/>
      <c r="L73" s="1884"/>
      <c r="M73" s="1884"/>
      <c r="N73" s="1884"/>
      <c r="O73" s="1884"/>
      <c r="P73" s="1884"/>
      <c r="Q73" s="1884"/>
      <c r="R73" s="1884"/>
      <c r="S73" s="1884"/>
      <c r="T73" s="1884"/>
      <c r="U73" s="1884"/>
      <c r="V73" s="1884"/>
      <c r="W73" s="1884"/>
      <c r="X73" s="1884"/>
      <c r="Y73" s="1884"/>
      <c r="Z73" s="1884"/>
      <c r="AA73" s="1884"/>
      <c r="AB73" s="1884"/>
      <c r="AC73" s="1884"/>
      <c r="AD73" s="1884"/>
      <c r="AE73" s="1884"/>
      <c r="AF73" s="1884"/>
      <c r="AG73" s="1884"/>
      <c r="AH73" s="1884"/>
      <c r="AI73" s="1884"/>
      <c r="AJ73" s="1884"/>
      <c r="AK73" s="1884"/>
      <c r="AL73" s="1884"/>
      <c r="AM73" s="1884"/>
      <c r="AN73" s="1884"/>
      <c r="AO73" s="1884"/>
      <c r="AP73" s="1884"/>
      <c r="AQ73" s="1884"/>
      <c r="AR73" s="1884"/>
    </row>
    <row r="74" spans="1:44" ht="30.6" hidden="1" customHeight="1" thickTop="1">
      <c r="B74" s="1885" t="s">
        <v>483</v>
      </c>
      <c r="C74" s="1885"/>
      <c r="D74" s="1885"/>
      <c r="E74" s="1885"/>
      <c r="F74" s="1885"/>
      <c r="G74" s="1885"/>
      <c r="H74" s="1885"/>
      <c r="I74" s="1885"/>
      <c r="J74" s="1885"/>
      <c r="K74" s="1885"/>
      <c r="L74" s="1885"/>
      <c r="M74" s="1885"/>
      <c r="N74" s="1885"/>
      <c r="O74" s="1885"/>
      <c r="P74" s="1885"/>
      <c r="Q74" s="1885"/>
      <c r="R74" s="1885"/>
      <c r="S74" s="1885"/>
      <c r="T74" s="1885"/>
      <c r="U74" s="1885"/>
      <c r="V74" s="1885"/>
      <c r="W74" s="1885"/>
      <c r="X74" s="1885"/>
      <c r="Y74" s="1885"/>
      <c r="Z74" s="1885"/>
      <c r="AA74" s="1885"/>
      <c r="AB74" s="1885"/>
      <c r="AC74" s="1885"/>
      <c r="AD74" s="1885"/>
      <c r="AE74" s="1885"/>
      <c r="AF74" s="1885"/>
      <c r="AG74" s="1885"/>
      <c r="AH74" s="1885"/>
      <c r="AI74" s="1885"/>
      <c r="AJ74" s="1885"/>
      <c r="AK74" s="1885"/>
      <c r="AL74" s="1885"/>
      <c r="AM74" s="1885"/>
      <c r="AN74" s="1885"/>
      <c r="AO74" s="1885"/>
      <c r="AP74" s="1885"/>
      <c r="AQ74" s="1885"/>
      <c r="AR74" s="1885"/>
    </row>
    <row r="75" spans="1:44" ht="30.6" hidden="1" customHeight="1" thickTop="1">
      <c r="A75" s="943" t="s">
        <v>126</v>
      </c>
      <c r="B75" s="1886"/>
      <c r="C75" s="1886"/>
      <c r="D75" s="1886"/>
      <c r="E75" s="1886"/>
      <c r="F75" s="1886"/>
      <c r="G75" s="1886"/>
      <c r="H75" s="1886"/>
      <c r="I75" s="1886"/>
      <c r="J75" s="1886"/>
      <c r="K75" s="1886"/>
      <c r="L75" s="1886"/>
      <c r="M75" s="1886"/>
      <c r="N75" s="1886"/>
      <c r="O75" s="1886"/>
      <c r="P75" s="1886"/>
      <c r="Q75" s="1886"/>
      <c r="R75" s="1886"/>
      <c r="S75" s="1886"/>
      <c r="T75" s="1886"/>
      <c r="U75" s="1886"/>
      <c r="V75" s="1886"/>
      <c r="W75" s="1886"/>
      <c r="X75" s="1886"/>
      <c r="Y75" s="1886"/>
      <c r="Z75" s="1886"/>
      <c r="AA75" s="1886"/>
      <c r="AB75" s="1886"/>
      <c r="AC75" s="1886"/>
      <c r="AD75" s="1886"/>
      <c r="AE75" s="1886"/>
      <c r="AF75" s="1886"/>
      <c r="AG75" s="1886"/>
      <c r="AH75" s="1886"/>
      <c r="AI75" s="1886"/>
      <c r="AJ75" s="1886"/>
      <c r="AK75" s="1886"/>
      <c r="AL75" s="1886"/>
      <c r="AM75" s="1886"/>
      <c r="AN75" s="1886"/>
      <c r="AO75" s="1886"/>
      <c r="AP75" s="1886"/>
      <c r="AQ75" s="1886"/>
      <c r="AR75" s="1886"/>
    </row>
    <row r="76" spans="1:44" ht="30.6" hidden="1" customHeight="1" thickTop="1">
      <c r="A76" s="944"/>
      <c r="B76" s="945">
        <v>20</v>
      </c>
      <c r="C76" s="945">
        <v>21</v>
      </c>
      <c r="D76" s="945">
        <v>22</v>
      </c>
      <c r="E76" s="945">
        <v>23</v>
      </c>
      <c r="F76" s="945">
        <v>24</v>
      </c>
      <c r="G76" s="945">
        <v>25</v>
      </c>
      <c r="H76" s="945">
        <v>26</v>
      </c>
      <c r="I76" s="945">
        <v>27</v>
      </c>
      <c r="J76" s="945">
        <v>28</v>
      </c>
      <c r="K76" s="945">
        <v>29</v>
      </c>
      <c r="L76" s="945">
        <v>30</v>
      </c>
      <c r="M76" s="945">
        <v>31</v>
      </c>
      <c r="N76" s="945">
        <v>32</v>
      </c>
      <c r="O76" s="945">
        <v>33</v>
      </c>
      <c r="P76" s="945">
        <v>34</v>
      </c>
      <c r="Q76" s="945">
        <v>35</v>
      </c>
      <c r="R76" s="945">
        <v>36</v>
      </c>
      <c r="S76" s="945">
        <v>37</v>
      </c>
      <c r="T76" s="945">
        <v>38</v>
      </c>
      <c r="U76" s="945">
        <v>39</v>
      </c>
      <c r="V76" s="945">
        <v>40</v>
      </c>
      <c r="W76" s="945">
        <v>41</v>
      </c>
      <c r="X76" s="945">
        <v>42</v>
      </c>
      <c r="Y76" s="945">
        <v>43</v>
      </c>
      <c r="Z76" s="945">
        <v>44</v>
      </c>
      <c r="AA76" s="945">
        <v>45</v>
      </c>
      <c r="AB76" s="945">
        <v>46</v>
      </c>
      <c r="AC76" s="945">
        <v>47</v>
      </c>
      <c r="AD76" s="945">
        <v>48</v>
      </c>
      <c r="AE76" s="945">
        <v>49</v>
      </c>
      <c r="AF76" s="945">
        <v>50</v>
      </c>
      <c r="AG76" s="945">
        <v>51</v>
      </c>
      <c r="AH76" s="945">
        <v>52</v>
      </c>
      <c r="AI76" s="945">
        <v>53</v>
      </c>
      <c r="AJ76" s="945">
        <v>54</v>
      </c>
      <c r="AK76" s="945">
        <v>55</v>
      </c>
      <c r="AL76" s="945">
        <v>56</v>
      </c>
      <c r="AM76" s="945">
        <v>57</v>
      </c>
      <c r="AN76" s="945">
        <v>58</v>
      </c>
      <c r="AO76" s="945">
        <v>59</v>
      </c>
      <c r="AP76" s="946">
        <v>60</v>
      </c>
      <c r="AQ76" s="946">
        <v>61</v>
      </c>
      <c r="AR76" s="947">
        <v>62</v>
      </c>
    </row>
    <row r="77" spans="1:44" ht="30.6" hidden="1" customHeight="1" thickTop="1">
      <c r="A77" s="948">
        <v>1</v>
      </c>
      <c r="B77" s="949"/>
      <c r="C77" s="949"/>
      <c r="D77" s="949"/>
      <c r="E77" s="949"/>
      <c r="F77" s="949"/>
      <c r="G77" s="949"/>
      <c r="H77" s="949"/>
      <c r="I77" s="949"/>
      <c r="J77" s="949"/>
      <c r="K77" s="949"/>
      <c r="L77" s="949"/>
      <c r="M77" s="949"/>
      <c r="N77" s="949"/>
      <c r="O77" s="949"/>
      <c r="P77" s="949"/>
      <c r="Q77" s="949"/>
      <c r="R77" s="949"/>
      <c r="S77" s="949"/>
      <c r="T77" s="949"/>
      <c r="U77" s="949"/>
      <c r="V77" s="949"/>
      <c r="W77" s="949"/>
      <c r="X77" s="949"/>
      <c r="Y77" s="949"/>
      <c r="Z77" s="949"/>
      <c r="AA77" s="949"/>
      <c r="AB77" s="949"/>
      <c r="AC77" s="949"/>
      <c r="AD77" s="949"/>
      <c r="AE77" s="949"/>
      <c r="AF77" s="950"/>
      <c r="AG77" s="949"/>
      <c r="AH77" s="949"/>
      <c r="AI77" s="949"/>
      <c r="AJ77" s="949"/>
      <c r="AK77" s="949"/>
      <c r="AL77" s="949"/>
      <c r="AM77" s="949"/>
      <c r="AN77" s="949"/>
      <c r="AO77" s="949"/>
      <c r="AP77" s="951"/>
      <c r="AQ77" s="951"/>
      <c r="AR77" s="952"/>
    </row>
    <row r="78" spans="1:44" ht="30.6" hidden="1" customHeight="1" thickTop="1">
      <c r="A78" s="953">
        <v>2</v>
      </c>
      <c r="B78" s="954"/>
      <c r="C78" s="954"/>
      <c r="D78" s="954"/>
      <c r="E78" s="954"/>
      <c r="F78" s="954"/>
      <c r="G78" s="954"/>
      <c r="H78" s="954"/>
      <c r="I78" s="954"/>
      <c r="J78" s="954"/>
      <c r="K78" s="954"/>
      <c r="L78" s="954"/>
      <c r="M78" s="954"/>
      <c r="N78" s="954"/>
      <c r="O78" s="954"/>
      <c r="P78" s="954"/>
      <c r="Q78" s="954"/>
      <c r="R78" s="954"/>
      <c r="S78" s="954"/>
      <c r="T78" s="954"/>
      <c r="U78" s="954"/>
      <c r="V78" s="954"/>
      <c r="W78" s="954"/>
      <c r="X78" s="954"/>
      <c r="Y78" s="954"/>
      <c r="Z78" s="954"/>
      <c r="AA78" s="954"/>
      <c r="AB78" s="954"/>
      <c r="AC78" s="954"/>
      <c r="AD78" s="954"/>
      <c r="AE78" s="954"/>
      <c r="AF78" s="955"/>
      <c r="AG78" s="954"/>
      <c r="AH78" s="954"/>
      <c r="AI78" s="954"/>
      <c r="AJ78" s="954"/>
      <c r="AK78" s="954"/>
      <c r="AL78" s="954"/>
      <c r="AM78" s="954"/>
      <c r="AN78" s="954"/>
      <c r="AO78" s="954"/>
      <c r="AP78" s="956"/>
      <c r="AQ78" s="956"/>
      <c r="AR78" s="957"/>
    </row>
    <row r="79" spans="1:44" ht="30.6" hidden="1" customHeight="1" thickTop="1">
      <c r="A79" s="953">
        <v>3</v>
      </c>
      <c r="B79" s="954"/>
      <c r="C79" s="954"/>
      <c r="D79" s="954"/>
      <c r="E79" s="954"/>
      <c r="F79" s="954"/>
      <c r="G79" s="954"/>
      <c r="H79" s="954"/>
      <c r="I79" s="954"/>
      <c r="J79" s="954"/>
      <c r="K79" s="954"/>
      <c r="L79" s="954"/>
      <c r="M79" s="954"/>
      <c r="N79" s="954"/>
      <c r="O79" s="954"/>
      <c r="P79" s="954"/>
      <c r="Q79" s="954"/>
      <c r="R79" s="954"/>
      <c r="S79" s="954"/>
      <c r="T79" s="954"/>
      <c r="U79" s="954"/>
      <c r="V79" s="954"/>
      <c r="W79" s="954"/>
      <c r="X79" s="954"/>
      <c r="Y79" s="954"/>
      <c r="Z79" s="954"/>
      <c r="AA79" s="954"/>
      <c r="AB79" s="954"/>
      <c r="AC79" s="954"/>
      <c r="AD79" s="954"/>
      <c r="AE79" s="954"/>
      <c r="AF79" s="955"/>
      <c r="AG79" s="954"/>
      <c r="AH79" s="954"/>
      <c r="AI79" s="954"/>
      <c r="AJ79" s="954"/>
      <c r="AK79" s="954"/>
      <c r="AL79" s="954"/>
      <c r="AM79" s="954"/>
      <c r="AN79" s="954"/>
      <c r="AO79" s="954"/>
      <c r="AP79" s="956"/>
      <c r="AQ79" s="956"/>
      <c r="AR79" s="957"/>
    </row>
    <row r="80" spans="1:44" ht="30.6" hidden="1" customHeight="1" thickTop="1">
      <c r="A80" s="953">
        <v>4</v>
      </c>
      <c r="B80" s="954"/>
      <c r="C80" s="954"/>
      <c r="D80" s="954"/>
      <c r="E80" s="954"/>
      <c r="F80" s="954"/>
      <c r="G80" s="954"/>
      <c r="H80" s="954"/>
      <c r="I80" s="954"/>
      <c r="J80" s="954"/>
      <c r="K80" s="954"/>
      <c r="L80" s="954"/>
      <c r="M80" s="954"/>
      <c r="N80" s="954"/>
      <c r="O80" s="954"/>
      <c r="P80" s="954"/>
      <c r="Q80" s="954"/>
      <c r="R80" s="954"/>
      <c r="S80" s="954"/>
      <c r="T80" s="954"/>
      <c r="U80" s="954"/>
      <c r="V80" s="954"/>
      <c r="W80" s="954"/>
      <c r="X80" s="954"/>
      <c r="Y80" s="954"/>
      <c r="Z80" s="954"/>
      <c r="AA80" s="954"/>
      <c r="AB80" s="954"/>
      <c r="AC80" s="954"/>
      <c r="AD80" s="954"/>
      <c r="AE80" s="954"/>
      <c r="AF80" s="955"/>
      <c r="AG80" s="954"/>
      <c r="AH80" s="954"/>
      <c r="AI80" s="954"/>
      <c r="AJ80" s="954"/>
      <c r="AK80" s="954"/>
      <c r="AL80" s="954"/>
      <c r="AM80" s="954"/>
      <c r="AN80" s="954"/>
      <c r="AO80" s="954"/>
      <c r="AP80" s="956"/>
      <c r="AQ80" s="956"/>
      <c r="AR80" s="957"/>
    </row>
    <row r="81" spans="1:44" ht="30.6" hidden="1" customHeight="1" thickTop="1">
      <c r="A81" s="953">
        <v>5</v>
      </c>
      <c r="B81" s="954"/>
      <c r="C81" s="954"/>
      <c r="D81" s="954"/>
      <c r="E81" s="954"/>
      <c r="F81" s="954"/>
      <c r="G81" s="954"/>
      <c r="H81" s="954"/>
      <c r="I81" s="954"/>
      <c r="J81" s="954"/>
      <c r="K81" s="954"/>
      <c r="L81" s="954"/>
      <c r="M81" s="954"/>
      <c r="N81" s="954"/>
      <c r="O81" s="954"/>
      <c r="P81" s="954"/>
      <c r="Q81" s="954"/>
      <c r="R81" s="954"/>
      <c r="S81" s="954"/>
      <c r="T81" s="954"/>
      <c r="U81" s="954"/>
      <c r="V81" s="954"/>
      <c r="W81" s="954"/>
      <c r="X81" s="954"/>
      <c r="Y81" s="954"/>
      <c r="Z81" s="954"/>
      <c r="AA81" s="954"/>
      <c r="AB81" s="954"/>
      <c r="AC81" s="954"/>
      <c r="AD81" s="954"/>
      <c r="AE81" s="954"/>
      <c r="AF81" s="955"/>
      <c r="AG81" s="954"/>
      <c r="AH81" s="954"/>
      <c r="AI81" s="954"/>
      <c r="AJ81" s="954"/>
      <c r="AK81" s="954"/>
      <c r="AL81" s="954"/>
      <c r="AM81" s="954"/>
      <c r="AN81" s="954"/>
      <c r="AO81" s="954"/>
      <c r="AP81" s="956"/>
      <c r="AQ81" s="956"/>
      <c r="AR81" s="957"/>
    </row>
    <row r="82" spans="1:44" ht="30.6" hidden="1" customHeight="1" thickTop="1">
      <c r="A82" s="953">
        <v>6</v>
      </c>
      <c r="B82" s="954"/>
      <c r="C82" s="954"/>
      <c r="D82" s="954"/>
      <c r="E82" s="954"/>
      <c r="F82" s="954"/>
      <c r="G82" s="954"/>
      <c r="H82" s="954"/>
      <c r="I82" s="954"/>
      <c r="J82" s="954"/>
      <c r="K82" s="954"/>
      <c r="L82" s="954"/>
      <c r="M82" s="954"/>
      <c r="N82" s="954"/>
      <c r="O82" s="954"/>
      <c r="P82" s="954"/>
      <c r="Q82" s="954"/>
      <c r="R82" s="954"/>
      <c r="S82" s="954"/>
      <c r="T82" s="954"/>
      <c r="U82" s="954"/>
      <c r="V82" s="954"/>
      <c r="W82" s="954"/>
      <c r="X82" s="954"/>
      <c r="Y82" s="954"/>
      <c r="Z82" s="954"/>
      <c r="AA82" s="954"/>
      <c r="AB82" s="954"/>
      <c r="AC82" s="954"/>
      <c r="AD82" s="954"/>
      <c r="AE82" s="954"/>
      <c r="AF82" s="955"/>
      <c r="AG82" s="954"/>
      <c r="AH82" s="954"/>
      <c r="AI82" s="954"/>
      <c r="AJ82" s="954"/>
      <c r="AK82" s="954"/>
      <c r="AL82" s="954"/>
      <c r="AM82" s="954"/>
      <c r="AN82" s="954"/>
      <c r="AO82" s="954"/>
      <c r="AP82" s="956"/>
      <c r="AQ82" s="956"/>
      <c r="AR82" s="957"/>
    </row>
    <row r="83" spans="1:44" ht="30.6" hidden="1" customHeight="1" thickTop="1">
      <c r="A83" s="953">
        <v>7</v>
      </c>
      <c r="B83" s="954"/>
      <c r="C83" s="954"/>
      <c r="D83" s="954"/>
      <c r="E83" s="954"/>
      <c r="F83" s="954"/>
      <c r="G83" s="954"/>
      <c r="H83" s="954"/>
      <c r="I83" s="954"/>
      <c r="J83" s="954"/>
      <c r="K83" s="954"/>
      <c r="L83" s="954"/>
      <c r="M83" s="954"/>
      <c r="N83" s="954"/>
      <c r="O83" s="954"/>
      <c r="P83" s="954"/>
      <c r="Q83" s="954"/>
      <c r="R83" s="954"/>
      <c r="S83" s="954"/>
      <c r="T83" s="954"/>
      <c r="U83" s="954"/>
      <c r="V83" s="954"/>
      <c r="W83" s="954"/>
      <c r="X83" s="954"/>
      <c r="Y83" s="954"/>
      <c r="Z83" s="954"/>
      <c r="AA83" s="954"/>
      <c r="AB83" s="954"/>
      <c r="AC83" s="954"/>
      <c r="AD83" s="954"/>
      <c r="AE83" s="954"/>
      <c r="AF83" s="955"/>
      <c r="AG83" s="954"/>
      <c r="AH83" s="954"/>
      <c r="AI83" s="954"/>
      <c r="AJ83" s="954"/>
      <c r="AK83" s="954"/>
      <c r="AL83" s="954"/>
      <c r="AM83" s="954"/>
      <c r="AN83" s="954"/>
      <c r="AO83" s="954"/>
      <c r="AP83" s="956"/>
      <c r="AQ83" s="956"/>
      <c r="AR83" s="957"/>
    </row>
    <row r="84" spans="1:44" ht="30.6" hidden="1" customHeight="1" thickTop="1">
      <c r="A84" s="953">
        <v>8</v>
      </c>
      <c r="B84" s="954"/>
      <c r="C84" s="954"/>
      <c r="D84" s="954"/>
      <c r="E84" s="954"/>
      <c r="F84" s="954"/>
      <c r="G84" s="954"/>
      <c r="H84" s="954"/>
      <c r="I84" s="954"/>
      <c r="J84" s="954"/>
      <c r="K84" s="954"/>
      <c r="L84" s="954"/>
      <c r="M84" s="954"/>
      <c r="N84" s="954"/>
      <c r="O84" s="954"/>
      <c r="P84" s="954"/>
      <c r="Q84" s="954"/>
      <c r="R84" s="954"/>
      <c r="S84" s="954"/>
      <c r="T84" s="954"/>
      <c r="U84" s="954"/>
      <c r="V84" s="954"/>
      <c r="W84" s="954"/>
      <c r="X84" s="954"/>
      <c r="Y84" s="954"/>
      <c r="Z84" s="954"/>
      <c r="AA84" s="954"/>
      <c r="AB84" s="954"/>
      <c r="AC84" s="954"/>
      <c r="AD84" s="954"/>
      <c r="AE84" s="954"/>
      <c r="AF84" s="955"/>
      <c r="AG84" s="954"/>
      <c r="AH84" s="954"/>
      <c r="AI84" s="954"/>
      <c r="AJ84" s="954"/>
      <c r="AK84" s="954"/>
      <c r="AL84" s="954"/>
      <c r="AM84" s="954"/>
      <c r="AN84" s="954"/>
      <c r="AO84" s="954"/>
      <c r="AP84" s="956"/>
      <c r="AQ84" s="956"/>
      <c r="AR84" s="957"/>
    </row>
    <row r="85" spans="1:44" ht="30.6" hidden="1" customHeight="1" thickTop="1">
      <c r="A85" s="953">
        <v>9</v>
      </c>
      <c r="B85" s="954"/>
      <c r="C85" s="954"/>
      <c r="D85" s="954"/>
      <c r="E85" s="954"/>
      <c r="F85" s="954"/>
      <c r="G85" s="954"/>
      <c r="H85" s="954"/>
      <c r="I85" s="954"/>
      <c r="J85" s="954"/>
      <c r="K85" s="954"/>
      <c r="L85" s="954"/>
      <c r="M85" s="954"/>
      <c r="N85" s="954"/>
      <c r="O85" s="954"/>
      <c r="P85" s="954"/>
      <c r="Q85" s="954"/>
      <c r="R85" s="954"/>
      <c r="S85" s="954"/>
      <c r="T85" s="954"/>
      <c r="U85" s="954"/>
      <c r="V85" s="954"/>
      <c r="W85" s="954"/>
      <c r="X85" s="954"/>
      <c r="Y85" s="954"/>
      <c r="Z85" s="954"/>
      <c r="AA85" s="954"/>
      <c r="AB85" s="954"/>
      <c r="AC85" s="954"/>
      <c r="AD85" s="954"/>
      <c r="AE85" s="954"/>
      <c r="AF85" s="955"/>
      <c r="AG85" s="954"/>
      <c r="AH85" s="954"/>
      <c r="AI85" s="954"/>
      <c r="AJ85" s="954"/>
      <c r="AK85" s="954"/>
      <c r="AL85" s="954"/>
      <c r="AM85" s="954"/>
      <c r="AN85" s="954"/>
      <c r="AO85" s="954"/>
      <c r="AP85" s="956"/>
      <c r="AQ85" s="956"/>
      <c r="AR85" s="957"/>
    </row>
    <row r="86" spans="1:44" ht="30.6" hidden="1" customHeight="1" thickTop="1">
      <c r="A86" s="953">
        <v>10</v>
      </c>
      <c r="B86" s="954"/>
      <c r="C86" s="954"/>
      <c r="D86" s="954"/>
      <c r="E86" s="954"/>
      <c r="F86" s="954"/>
      <c r="G86" s="954"/>
      <c r="H86" s="954"/>
      <c r="I86" s="954"/>
      <c r="J86" s="954"/>
      <c r="K86" s="954"/>
      <c r="L86" s="954"/>
      <c r="M86" s="954"/>
      <c r="N86" s="954"/>
      <c r="O86" s="954"/>
      <c r="P86" s="954"/>
      <c r="Q86" s="954"/>
      <c r="R86" s="954"/>
      <c r="S86" s="954"/>
      <c r="T86" s="954"/>
      <c r="U86" s="954"/>
      <c r="V86" s="954"/>
      <c r="W86" s="954"/>
      <c r="X86" s="954"/>
      <c r="Y86" s="954"/>
      <c r="Z86" s="954"/>
      <c r="AA86" s="954"/>
      <c r="AB86" s="954"/>
      <c r="AC86" s="954"/>
      <c r="AD86" s="954"/>
      <c r="AE86" s="954"/>
      <c r="AF86" s="955"/>
      <c r="AG86" s="954"/>
      <c r="AH86" s="954"/>
      <c r="AI86" s="954"/>
      <c r="AJ86" s="954"/>
      <c r="AK86" s="954"/>
      <c r="AL86" s="954"/>
      <c r="AM86" s="954"/>
      <c r="AN86" s="954"/>
      <c r="AO86" s="954"/>
      <c r="AP86" s="956"/>
      <c r="AQ86" s="956"/>
      <c r="AR86" s="957"/>
    </row>
    <row r="87" spans="1:44" ht="30.6" hidden="1" customHeight="1" thickTop="1">
      <c r="A87" s="953">
        <v>11</v>
      </c>
      <c r="B87" s="954"/>
      <c r="C87" s="954"/>
      <c r="D87" s="954"/>
      <c r="E87" s="954"/>
      <c r="F87" s="954"/>
      <c r="G87" s="954"/>
      <c r="H87" s="954"/>
      <c r="I87" s="954"/>
      <c r="J87" s="954"/>
      <c r="K87" s="954"/>
      <c r="L87" s="954"/>
      <c r="M87" s="954"/>
      <c r="N87" s="954"/>
      <c r="O87" s="954"/>
      <c r="P87" s="954"/>
      <c r="Q87" s="954"/>
      <c r="R87" s="954"/>
      <c r="S87" s="954"/>
      <c r="T87" s="954"/>
      <c r="U87" s="954"/>
      <c r="V87" s="954"/>
      <c r="W87" s="954"/>
      <c r="X87" s="954"/>
      <c r="Y87" s="954"/>
      <c r="Z87" s="954"/>
      <c r="AA87" s="954"/>
      <c r="AB87" s="954"/>
      <c r="AC87" s="954"/>
      <c r="AD87" s="954"/>
      <c r="AE87" s="954"/>
      <c r="AF87" s="955"/>
      <c r="AG87" s="954"/>
      <c r="AH87" s="954"/>
      <c r="AI87" s="954"/>
      <c r="AJ87" s="954"/>
      <c r="AK87" s="954"/>
      <c r="AL87" s="954"/>
      <c r="AM87" s="954"/>
      <c r="AN87" s="954"/>
      <c r="AO87" s="954"/>
      <c r="AP87" s="956"/>
      <c r="AQ87" s="956"/>
      <c r="AR87" s="957"/>
    </row>
    <row r="88" spans="1:44" ht="30.6" hidden="1" customHeight="1" thickTop="1">
      <c r="A88" s="953">
        <v>12</v>
      </c>
      <c r="B88" s="954"/>
      <c r="C88" s="954"/>
      <c r="D88" s="954"/>
      <c r="E88" s="954"/>
      <c r="F88" s="954"/>
      <c r="G88" s="954"/>
      <c r="H88" s="954"/>
      <c r="I88" s="954"/>
      <c r="J88" s="954"/>
      <c r="K88" s="954"/>
      <c r="L88" s="954"/>
      <c r="M88" s="954"/>
      <c r="N88" s="954"/>
      <c r="O88" s="954"/>
      <c r="P88" s="954"/>
      <c r="Q88" s="954"/>
      <c r="R88" s="954"/>
      <c r="S88" s="954"/>
      <c r="T88" s="954"/>
      <c r="U88" s="954"/>
      <c r="V88" s="954"/>
      <c r="W88" s="954"/>
      <c r="X88" s="954"/>
      <c r="Y88" s="954"/>
      <c r="Z88" s="954"/>
      <c r="AA88" s="954"/>
      <c r="AB88" s="954"/>
      <c r="AC88" s="954"/>
      <c r="AD88" s="954"/>
      <c r="AE88" s="954"/>
      <c r="AF88" s="955"/>
      <c r="AG88" s="954"/>
      <c r="AH88" s="954"/>
      <c r="AI88" s="954"/>
      <c r="AJ88" s="954"/>
      <c r="AK88" s="954"/>
      <c r="AL88" s="954"/>
      <c r="AM88" s="954"/>
      <c r="AN88" s="954"/>
      <c r="AO88" s="954"/>
      <c r="AP88" s="956"/>
      <c r="AQ88" s="956"/>
      <c r="AR88" s="957"/>
    </row>
    <row r="89" spans="1:44" ht="30.6" hidden="1" customHeight="1" thickTop="1">
      <c r="A89" s="953">
        <v>13</v>
      </c>
      <c r="B89" s="954"/>
      <c r="C89" s="954"/>
      <c r="D89" s="954"/>
      <c r="E89" s="954"/>
      <c r="F89" s="954"/>
      <c r="G89" s="954"/>
      <c r="H89" s="954"/>
      <c r="I89" s="954"/>
      <c r="J89" s="954"/>
      <c r="K89" s="954"/>
      <c r="L89" s="954"/>
      <c r="M89" s="954"/>
      <c r="N89" s="954"/>
      <c r="O89" s="954"/>
      <c r="P89" s="954"/>
      <c r="Q89" s="954"/>
      <c r="R89" s="954"/>
      <c r="S89" s="954"/>
      <c r="T89" s="954"/>
      <c r="U89" s="954"/>
      <c r="V89" s="954"/>
      <c r="W89" s="954"/>
      <c r="X89" s="954"/>
      <c r="Y89" s="954"/>
      <c r="Z89" s="954"/>
      <c r="AA89" s="954"/>
      <c r="AB89" s="954"/>
      <c r="AC89" s="954"/>
      <c r="AD89" s="954"/>
      <c r="AE89" s="954"/>
      <c r="AF89" s="955"/>
      <c r="AG89" s="954"/>
      <c r="AH89" s="954"/>
      <c r="AI89" s="954"/>
      <c r="AJ89" s="954"/>
      <c r="AK89" s="954"/>
      <c r="AL89" s="954"/>
      <c r="AM89" s="954"/>
      <c r="AN89" s="954"/>
      <c r="AO89" s="954"/>
      <c r="AP89" s="956"/>
      <c r="AQ89" s="956"/>
      <c r="AR89" s="957"/>
    </row>
    <row r="90" spans="1:44" ht="30.6" hidden="1" customHeight="1" thickTop="1">
      <c r="A90" s="953">
        <v>14</v>
      </c>
      <c r="B90" s="954"/>
      <c r="C90" s="954"/>
      <c r="D90" s="954"/>
      <c r="E90" s="954"/>
      <c r="F90" s="954"/>
      <c r="G90" s="954"/>
      <c r="H90" s="954"/>
      <c r="I90" s="954"/>
      <c r="J90" s="954"/>
      <c r="K90" s="954"/>
      <c r="L90" s="954"/>
      <c r="M90" s="954"/>
      <c r="N90" s="954"/>
      <c r="O90" s="954"/>
      <c r="P90" s="954"/>
      <c r="Q90" s="954"/>
      <c r="R90" s="954"/>
      <c r="S90" s="954"/>
      <c r="T90" s="954"/>
      <c r="U90" s="954"/>
      <c r="V90" s="954"/>
      <c r="W90" s="954"/>
      <c r="X90" s="954"/>
      <c r="Y90" s="954"/>
      <c r="Z90" s="954"/>
      <c r="AA90" s="954"/>
      <c r="AB90" s="954"/>
      <c r="AC90" s="954"/>
      <c r="AD90" s="954"/>
      <c r="AE90" s="954"/>
      <c r="AF90" s="955"/>
      <c r="AG90" s="954"/>
      <c r="AH90" s="954"/>
      <c r="AI90" s="954"/>
      <c r="AJ90" s="954"/>
      <c r="AK90" s="954"/>
      <c r="AL90" s="954"/>
      <c r="AM90" s="954"/>
      <c r="AN90" s="954"/>
      <c r="AO90" s="954"/>
      <c r="AP90" s="956"/>
      <c r="AQ90" s="956"/>
      <c r="AR90" s="957"/>
    </row>
    <row r="91" spans="1:44" ht="30.6" hidden="1" customHeight="1" thickTop="1">
      <c r="A91" s="953">
        <v>15</v>
      </c>
      <c r="B91" s="954"/>
      <c r="C91" s="954"/>
      <c r="D91" s="954"/>
      <c r="E91" s="954"/>
      <c r="F91" s="954"/>
      <c r="G91" s="954"/>
      <c r="H91" s="954"/>
      <c r="I91" s="954"/>
      <c r="J91" s="954"/>
      <c r="K91" s="954"/>
      <c r="L91" s="954"/>
      <c r="M91" s="954"/>
      <c r="N91" s="954"/>
      <c r="O91" s="954"/>
      <c r="P91" s="954"/>
      <c r="Q91" s="954"/>
      <c r="R91" s="954"/>
      <c r="S91" s="954"/>
      <c r="T91" s="954"/>
      <c r="U91" s="954"/>
      <c r="V91" s="954"/>
      <c r="W91" s="954"/>
      <c r="X91" s="954"/>
      <c r="Y91" s="954"/>
      <c r="Z91" s="954"/>
      <c r="AA91" s="954"/>
      <c r="AB91" s="954"/>
      <c r="AC91" s="954"/>
      <c r="AD91" s="954"/>
      <c r="AE91" s="954"/>
      <c r="AF91" s="955"/>
      <c r="AG91" s="954"/>
      <c r="AH91" s="954"/>
      <c r="AI91" s="954"/>
      <c r="AJ91" s="954"/>
      <c r="AK91" s="954"/>
      <c r="AL91" s="954"/>
      <c r="AM91" s="954"/>
      <c r="AN91" s="954"/>
      <c r="AO91" s="954"/>
      <c r="AP91" s="956"/>
      <c r="AQ91" s="956"/>
      <c r="AR91" s="957"/>
    </row>
    <row r="92" spans="1:44" ht="30.6" hidden="1" customHeight="1" thickTop="1">
      <c r="A92" s="953">
        <v>16</v>
      </c>
      <c r="B92" s="954"/>
      <c r="C92" s="954"/>
      <c r="D92" s="954"/>
      <c r="E92" s="954"/>
      <c r="F92" s="954"/>
      <c r="G92" s="954"/>
      <c r="H92" s="954"/>
      <c r="I92" s="954"/>
      <c r="J92" s="954"/>
      <c r="K92" s="954"/>
      <c r="L92" s="954"/>
      <c r="M92" s="954"/>
      <c r="N92" s="954"/>
      <c r="O92" s="954"/>
      <c r="P92" s="954"/>
      <c r="Q92" s="954"/>
      <c r="R92" s="954"/>
      <c r="S92" s="954"/>
      <c r="T92" s="954"/>
      <c r="U92" s="954"/>
      <c r="V92" s="954"/>
      <c r="W92" s="954"/>
      <c r="X92" s="954"/>
      <c r="Y92" s="954"/>
      <c r="Z92" s="954"/>
      <c r="AA92" s="954"/>
      <c r="AB92" s="954"/>
      <c r="AC92" s="954"/>
      <c r="AD92" s="954"/>
      <c r="AE92" s="954"/>
      <c r="AF92" s="955"/>
      <c r="AG92" s="954"/>
      <c r="AH92" s="954"/>
      <c r="AI92" s="954"/>
      <c r="AJ92" s="954"/>
      <c r="AK92" s="954"/>
      <c r="AL92" s="954"/>
      <c r="AM92" s="954"/>
      <c r="AN92" s="954"/>
      <c r="AO92" s="954"/>
      <c r="AP92" s="956"/>
      <c r="AQ92" s="956"/>
      <c r="AR92" s="957"/>
    </row>
    <row r="93" spans="1:44" ht="30.6" hidden="1" customHeight="1" thickTop="1">
      <c r="A93" s="953">
        <v>17</v>
      </c>
      <c r="B93" s="954"/>
      <c r="C93" s="954"/>
      <c r="D93" s="954"/>
      <c r="E93" s="954"/>
      <c r="F93" s="954"/>
      <c r="G93" s="954"/>
      <c r="H93" s="954"/>
      <c r="I93" s="954"/>
      <c r="J93" s="954"/>
      <c r="K93" s="954"/>
      <c r="L93" s="954"/>
      <c r="M93" s="954"/>
      <c r="N93" s="954"/>
      <c r="O93" s="954"/>
      <c r="P93" s="954"/>
      <c r="Q93" s="954"/>
      <c r="R93" s="954"/>
      <c r="S93" s="954"/>
      <c r="T93" s="954"/>
      <c r="U93" s="954"/>
      <c r="V93" s="954"/>
      <c r="W93" s="954"/>
      <c r="X93" s="954"/>
      <c r="Y93" s="954"/>
      <c r="Z93" s="954"/>
      <c r="AA93" s="954"/>
      <c r="AB93" s="954"/>
      <c r="AC93" s="954"/>
      <c r="AD93" s="954"/>
      <c r="AE93" s="954"/>
      <c r="AF93" s="955"/>
      <c r="AG93" s="954"/>
      <c r="AH93" s="954"/>
      <c r="AI93" s="954"/>
      <c r="AJ93" s="954"/>
      <c r="AK93" s="954"/>
      <c r="AL93" s="954"/>
      <c r="AM93" s="954"/>
      <c r="AN93" s="954"/>
      <c r="AO93" s="954"/>
      <c r="AP93" s="956"/>
      <c r="AQ93" s="956"/>
      <c r="AR93" s="957"/>
    </row>
    <row r="94" spans="1:44" ht="30.6" hidden="1" customHeight="1" thickTop="1">
      <c r="A94" s="953">
        <v>18</v>
      </c>
      <c r="B94" s="954"/>
      <c r="C94" s="954"/>
      <c r="D94" s="954"/>
      <c r="E94" s="954"/>
      <c r="F94" s="954"/>
      <c r="G94" s="954"/>
      <c r="H94" s="954"/>
      <c r="I94" s="954"/>
      <c r="J94" s="954"/>
      <c r="K94" s="954"/>
      <c r="L94" s="954"/>
      <c r="M94" s="954"/>
      <c r="N94" s="954"/>
      <c r="O94" s="954"/>
      <c r="P94" s="954"/>
      <c r="Q94" s="954"/>
      <c r="R94" s="954"/>
      <c r="S94" s="954"/>
      <c r="T94" s="954"/>
      <c r="U94" s="954"/>
      <c r="V94" s="954"/>
      <c r="W94" s="954"/>
      <c r="X94" s="954"/>
      <c r="Y94" s="954"/>
      <c r="Z94" s="954"/>
      <c r="AA94" s="954"/>
      <c r="AB94" s="954"/>
      <c r="AC94" s="954"/>
      <c r="AD94" s="954"/>
      <c r="AE94" s="954"/>
      <c r="AF94" s="955"/>
      <c r="AG94" s="954"/>
      <c r="AH94" s="954"/>
      <c r="AI94" s="954"/>
      <c r="AJ94" s="954"/>
      <c r="AK94" s="954"/>
      <c r="AL94" s="954"/>
      <c r="AM94" s="954"/>
      <c r="AN94" s="954"/>
      <c r="AO94" s="954"/>
      <c r="AP94" s="956"/>
      <c r="AQ94" s="956"/>
      <c r="AR94" s="957"/>
    </row>
    <row r="95" spans="1:44" ht="30.6" hidden="1" customHeight="1" thickTop="1">
      <c r="A95" s="953">
        <v>19</v>
      </c>
      <c r="B95" s="954"/>
      <c r="C95" s="954"/>
      <c r="D95" s="954"/>
      <c r="E95" s="954"/>
      <c r="F95" s="954"/>
      <c r="G95" s="954"/>
      <c r="H95" s="954"/>
      <c r="I95" s="954"/>
      <c r="J95" s="954"/>
      <c r="K95" s="954"/>
      <c r="L95" s="954"/>
      <c r="M95" s="954"/>
      <c r="N95" s="954"/>
      <c r="O95" s="954"/>
      <c r="P95" s="954"/>
      <c r="Q95" s="954"/>
      <c r="R95" s="954"/>
      <c r="S95" s="954"/>
      <c r="T95" s="954"/>
      <c r="U95" s="954"/>
      <c r="V95" s="954"/>
      <c r="W95" s="954"/>
      <c r="X95" s="954"/>
      <c r="Y95" s="954"/>
      <c r="Z95" s="954"/>
      <c r="AA95" s="954"/>
      <c r="AB95" s="954"/>
      <c r="AC95" s="954"/>
      <c r="AD95" s="954"/>
      <c r="AE95" s="954"/>
      <c r="AF95" s="955"/>
      <c r="AG95" s="954"/>
      <c r="AH95" s="954"/>
      <c r="AI95" s="954"/>
      <c r="AJ95" s="954"/>
      <c r="AK95" s="954"/>
      <c r="AL95" s="954"/>
      <c r="AM95" s="954"/>
      <c r="AN95" s="954"/>
      <c r="AO95" s="954"/>
      <c r="AP95" s="956"/>
      <c r="AQ95" s="956"/>
      <c r="AR95" s="957"/>
    </row>
    <row r="96" spans="1:44" ht="30.6" hidden="1" customHeight="1" thickTop="1">
      <c r="A96" s="953">
        <v>20</v>
      </c>
      <c r="B96" s="954"/>
      <c r="C96" s="954"/>
      <c r="D96" s="954"/>
      <c r="E96" s="954"/>
      <c r="F96" s="954"/>
      <c r="G96" s="954"/>
      <c r="H96" s="954"/>
      <c r="I96" s="954"/>
      <c r="J96" s="954"/>
      <c r="K96" s="954"/>
      <c r="L96" s="954"/>
      <c r="M96" s="954"/>
      <c r="N96" s="954"/>
      <c r="O96" s="954"/>
      <c r="P96" s="954"/>
      <c r="Q96" s="954"/>
      <c r="R96" s="954"/>
      <c r="S96" s="954"/>
      <c r="T96" s="954"/>
      <c r="U96" s="954"/>
      <c r="V96" s="954"/>
      <c r="W96" s="954"/>
      <c r="X96" s="954"/>
      <c r="Y96" s="954"/>
      <c r="Z96" s="954"/>
      <c r="AA96" s="954"/>
      <c r="AB96" s="954"/>
      <c r="AC96" s="954"/>
      <c r="AD96" s="954"/>
      <c r="AE96" s="954"/>
      <c r="AF96" s="955"/>
      <c r="AG96" s="954"/>
      <c r="AH96" s="954"/>
      <c r="AI96" s="954"/>
      <c r="AJ96" s="954"/>
      <c r="AK96" s="954"/>
      <c r="AL96" s="954"/>
      <c r="AM96" s="954"/>
      <c r="AN96" s="954"/>
      <c r="AO96" s="954"/>
      <c r="AP96" s="956"/>
      <c r="AQ96" s="956"/>
      <c r="AR96" s="957"/>
    </row>
    <row r="97" spans="1:44" ht="30.6" hidden="1" customHeight="1" thickTop="1">
      <c r="A97" s="953">
        <v>21</v>
      </c>
      <c r="B97" s="954"/>
      <c r="C97" s="954"/>
      <c r="D97" s="954"/>
      <c r="E97" s="954"/>
      <c r="F97" s="954"/>
      <c r="G97" s="954"/>
      <c r="H97" s="954"/>
      <c r="I97" s="954"/>
      <c r="J97" s="954"/>
      <c r="K97" s="954"/>
      <c r="L97" s="954"/>
      <c r="M97" s="954"/>
      <c r="N97" s="954"/>
      <c r="O97" s="954"/>
      <c r="P97" s="954"/>
      <c r="Q97" s="954"/>
      <c r="R97" s="954"/>
      <c r="S97" s="954"/>
      <c r="T97" s="954"/>
      <c r="U97" s="954"/>
      <c r="V97" s="954"/>
      <c r="W97" s="954"/>
      <c r="X97" s="954"/>
      <c r="Y97" s="954"/>
      <c r="Z97" s="954"/>
      <c r="AA97" s="954"/>
      <c r="AB97" s="954"/>
      <c r="AC97" s="954"/>
      <c r="AD97" s="954"/>
      <c r="AE97" s="954"/>
      <c r="AF97" s="955"/>
      <c r="AG97" s="954"/>
      <c r="AH97" s="954"/>
      <c r="AI97" s="954"/>
      <c r="AJ97" s="954"/>
      <c r="AK97" s="954"/>
      <c r="AL97" s="954"/>
      <c r="AM97" s="954"/>
      <c r="AN97" s="954"/>
      <c r="AO97" s="954"/>
      <c r="AP97" s="956"/>
      <c r="AQ97" s="956"/>
      <c r="AR97" s="957"/>
    </row>
    <row r="98" spans="1:44" ht="30.6" hidden="1" customHeight="1" thickTop="1">
      <c r="A98" s="953">
        <v>22</v>
      </c>
      <c r="B98" s="954"/>
      <c r="C98" s="954"/>
      <c r="D98" s="954"/>
      <c r="E98" s="954"/>
      <c r="F98" s="954"/>
      <c r="G98" s="954"/>
      <c r="H98" s="954"/>
      <c r="I98" s="954"/>
      <c r="J98" s="954"/>
      <c r="K98" s="954"/>
      <c r="L98" s="954"/>
      <c r="M98" s="954"/>
      <c r="N98" s="954"/>
      <c r="O98" s="954"/>
      <c r="P98" s="954"/>
      <c r="Q98" s="954"/>
      <c r="R98" s="954"/>
      <c r="S98" s="954"/>
      <c r="T98" s="954"/>
      <c r="U98" s="954"/>
      <c r="V98" s="954"/>
      <c r="W98" s="954"/>
      <c r="X98" s="954"/>
      <c r="Y98" s="954"/>
      <c r="Z98" s="954"/>
      <c r="AA98" s="954"/>
      <c r="AB98" s="954"/>
      <c r="AC98" s="954"/>
      <c r="AD98" s="954"/>
      <c r="AE98" s="954"/>
      <c r="AF98" s="955"/>
      <c r="AG98" s="954"/>
      <c r="AH98" s="954"/>
      <c r="AI98" s="954"/>
      <c r="AJ98" s="954"/>
      <c r="AK98" s="954"/>
      <c r="AL98" s="954"/>
      <c r="AM98" s="954"/>
      <c r="AN98" s="954"/>
      <c r="AO98" s="954"/>
      <c r="AP98" s="956"/>
      <c r="AQ98" s="956"/>
      <c r="AR98" s="957"/>
    </row>
    <row r="99" spans="1:44" ht="30.6" hidden="1" customHeight="1" thickTop="1">
      <c r="A99" s="953">
        <v>23</v>
      </c>
      <c r="B99" s="954"/>
      <c r="C99" s="954"/>
      <c r="D99" s="954"/>
      <c r="E99" s="954"/>
      <c r="F99" s="954"/>
      <c r="G99" s="954"/>
      <c r="H99" s="954"/>
      <c r="I99" s="954"/>
      <c r="J99" s="954"/>
      <c r="K99" s="954"/>
      <c r="L99" s="954"/>
      <c r="M99" s="954"/>
      <c r="N99" s="954"/>
      <c r="O99" s="954"/>
      <c r="P99" s="954"/>
      <c r="Q99" s="954"/>
      <c r="R99" s="954"/>
      <c r="S99" s="954"/>
      <c r="T99" s="954"/>
      <c r="U99" s="954"/>
      <c r="V99" s="954"/>
      <c r="W99" s="954"/>
      <c r="X99" s="954"/>
      <c r="Y99" s="954"/>
      <c r="Z99" s="954"/>
      <c r="AA99" s="954"/>
      <c r="AB99" s="954"/>
      <c r="AC99" s="954"/>
      <c r="AD99" s="954"/>
      <c r="AE99" s="954"/>
      <c r="AF99" s="955"/>
      <c r="AG99" s="954"/>
      <c r="AH99" s="954"/>
      <c r="AI99" s="954"/>
      <c r="AJ99" s="954"/>
      <c r="AK99" s="954"/>
      <c r="AL99" s="954"/>
      <c r="AM99" s="954"/>
      <c r="AN99" s="954"/>
      <c r="AO99" s="954"/>
      <c r="AP99" s="956"/>
      <c r="AQ99" s="956"/>
      <c r="AR99" s="957"/>
    </row>
    <row r="100" spans="1:44" ht="30.6" hidden="1" customHeight="1" thickTop="1">
      <c r="A100" s="953">
        <v>24</v>
      </c>
      <c r="B100" s="954"/>
      <c r="C100" s="954"/>
      <c r="D100" s="954"/>
      <c r="E100" s="954"/>
      <c r="F100" s="954"/>
      <c r="G100" s="954"/>
      <c r="H100" s="954"/>
      <c r="I100" s="954"/>
      <c r="J100" s="954"/>
      <c r="K100" s="954"/>
      <c r="L100" s="954"/>
      <c r="M100" s="954"/>
      <c r="N100" s="954"/>
      <c r="O100" s="954"/>
      <c r="P100" s="954"/>
      <c r="Q100" s="954"/>
      <c r="R100" s="954"/>
      <c r="S100" s="954"/>
      <c r="T100" s="954"/>
      <c r="U100" s="954"/>
      <c r="V100" s="954"/>
      <c r="W100" s="954"/>
      <c r="X100" s="954"/>
      <c r="Y100" s="954"/>
      <c r="Z100" s="954"/>
      <c r="AA100" s="954"/>
      <c r="AB100" s="954"/>
      <c r="AC100" s="954"/>
      <c r="AD100" s="954"/>
      <c r="AE100" s="954"/>
      <c r="AF100" s="955"/>
      <c r="AG100" s="954"/>
      <c r="AH100" s="954"/>
      <c r="AI100" s="954"/>
      <c r="AJ100" s="954"/>
      <c r="AK100" s="954"/>
      <c r="AL100" s="954"/>
      <c r="AM100" s="954"/>
      <c r="AN100" s="954"/>
      <c r="AO100" s="954"/>
      <c r="AP100" s="956"/>
      <c r="AQ100" s="956"/>
      <c r="AR100" s="957"/>
    </row>
    <row r="101" spans="1:44" ht="30.6" hidden="1" customHeight="1" thickTop="1">
      <c r="A101" s="953">
        <v>25</v>
      </c>
      <c r="B101" s="954"/>
      <c r="C101" s="954"/>
      <c r="D101" s="954"/>
      <c r="E101" s="954"/>
      <c r="F101" s="954"/>
      <c r="G101" s="954"/>
      <c r="H101" s="954"/>
      <c r="I101" s="954"/>
      <c r="J101" s="954"/>
      <c r="K101" s="954"/>
      <c r="L101" s="954"/>
      <c r="M101" s="954"/>
      <c r="N101" s="954"/>
      <c r="O101" s="954"/>
      <c r="P101" s="954"/>
      <c r="Q101" s="954"/>
      <c r="R101" s="954"/>
      <c r="S101" s="954"/>
      <c r="T101" s="954"/>
      <c r="U101" s="954"/>
      <c r="V101" s="954"/>
      <c r="W101" s="954"/>
      <c r="X101" s="954"/>
      <c r="Y101" s="954"/>
      <c r="Z101" s="954"/>
      <c r="AA101" s="954"/>
      <c r="AB101" s="954"/>
      <c r="AC101" s="954"/>
      <c r="AD101" s="954"/>
      <c r="AE101" s="954"/>
      <c r="AF101" s="955"/>
      <c r="AG101" s="954"/>
      <c r="AH101" s="954"/>
      <c r="AI101" s="954"/>
      <c r="AJ101" s="954"/>
      <c r="AK101" s="954"/>
      <c r="AL101" s="954"/>
      <c r="AM101" s="954"/>
      <c r="AN101" s="954"/>
      <c r="AO101" s="954"/>
      <c r="AP101" s="956"/>
      <c r="AQ101" s="956"/>
      <c r="AR101" s="957"/>
    </row>
    <row r="102" spans="1:44" ht="30.6" hidden="1" customHeight="1" thickTop="1">
      <c r="A102" s="953">
        <v>26</v>
      </c>
      <c r="B102" s="954"/>
      <c r="C102" s="954"/>
      <c r="D102" s="954"/>
      <c r="E102" s="954"/>
      <c r="F102" s="954"/>
      <c r="G102" s="954"/>
      <c r="H102" s="954"/>
      <c r="I102" s="954"/>
      <c r="J102" s="954"/>
      <c r="K102" s="954"/>
      <c r="L102" s="954"/>
      <c r="M102" s="954"/>
      <c r="N102" s="954"/>
      <c r="O102" s="954"/>
      <c r="P102" s="954"/>
      <c r="Q102" s="954"/>
      <c r="R102" s="954"/>
      <c r="S102" s="954"/>
      <c r="T102" s="954"/>
      <c r="U102" s="954"/>
      <c r="V102" s="954"/>
      <c r="W102" s="954"/>
      <c r="X102" s="954"/>
      <c r="Y102" s="954"/>
      <c r="Z102" s="954"/>
      <c r="AA102" s="954"/>
      <c r="AB102" s="954"/>
      <c r="AC102" s="954"/>
      <c r="AD102" s="954"/>
      <c r="AE102" s="954"/>
      <c r="AF102" s="955"/>
      <c r="AG102" s="954"/>
      <c r="AH102" s="954"/>
      <c r="AI102" s="954"/>
      <c r="AJ102" s="954"/>
      <c r="AK102" s="954"/>
      <c r="AL102" s="954"/>
      <c r="AM102" s="954"/>
      <c r="AN102" s="954"/>
      <c r="AO102" s="954"/>
      <c r="AP102" s="956"/>
      <c r="AQ102" s="956"/>
      <c r="AR102" s="957"/>
    </row>
    <row r="103" spans="1:44" ht="30.6" hidden="1" customHeight="1" thickTop="1">
      <c r="A103" s="953">
        <v>27</v>
      </c>
      <c r="B103" s="954"/>
      <c r="C103" s="954"/>
      <c r="D103" s="954"/>
      <c r="E103" s="954"/>
      <c r="F103" s="954"/>
      <c r="G103" s="954"/>
      <c r="H103" s="954"/>
      <c r="I103" s="954"/>
      <c r="J103" s="954"/>
      <c r="K103" s="954"/>
      <c r="L103" s="954"/>
      <c r="M103" s="954"/>
      <c r="N103" s="954"/>
      <c r="O103" s="954"/>
      <c r="P103" s="954"/>
      <c r="Q103" s="954"/>
      <c r="R103" s="954"/>
      <c r="S103" s="954"/>
      <c r="T103" s="954"/>
      <c r="U103" s="954"/>
      <c r="V103" s="954"/>
      <c r="W103" s="954"/>
      <c r="X103" s="954"/>
      <c r="Y103" s="954"/>
      <c r="Z103" s="954"/>
      <c r="AA103" s="954"/>
      <c r="AB103" s="954"/>
      <c r="AC103" s="954"/>
      <c r="AD103" s="954"/>
      <c r="AE103" s="954"/>
      <c r="AF103" s="955"/>
      <c r="AG103" s="954"/>
      <c r="AH103" s="954"/>
      <c r="AI103" s="954"/>
      <c r="AJ103" s="954"/>
      <c r="AK103" s="954"/>
      <c r="AL103" s="954"/>
      <c r="AM103" s="954"/>
      <c r="AN103" s="954"/>
      <c r="AO103" s="954"/>
      <c r="AP103" s="956"/>
      <c r="AQ103" s="956"/>
      <c r="AR103" s="957"/>
    </row>
    <row r="104" spans="1:44" ht="30.6" hidden="1" customHeight="1" thickTop="1">
      <c r="A104" s="953">
        <v>28</v>
      </c>
      <c r="B104" s="954"/>
      <c r="C104" s="954"/>
      <c r="D104" s="954"/>
      <c r="E104" s="954"/>
      <c r="F104" s="954"/>
      <c r="G104" s="954"/>
      <c r="H104" s="954"/>
      <c r="I104" s="954"/>
      <c r="J104" s="954"/>
      <c r="K104" s="954"/>
      <c r="L104" s="954"/>
      <c r="M104" s="954"/>
      <c r="N104" s="954"/>
      <c r="O104" s="954"/>
      <c r="P104" s="954"/>
      <c r="Q104" s="954"/>
      <c r="R104" s="954"/>
      <c r="S104" s="954"/>
      <c r="T104" s="954"/>
      <c r="U104" s="954"/>
      <c r="V104" s="954"/>
      <c r="W104" s="954"/>
      <c r="X104" s="954"/>
      <c r="Y104" s="954"/>
      <c r="Z104" s="954"/>
      <c r="AA104" s="954"/>
      <c r="AB104" s="954"/>
      <c r="AC104" s="954"/>
      <c r="AD104" s="954"/>
      <c r="AE104" s="954"/>
      <c r="AF104" s="955"/>
      <c r="AG104" s="954"/>
      <c r="AH104" s="954"/>
      <c r="AI104" s="954"/>
      <c r="AJ104" s="954"/>
      <c r="AK104" s="954"/>
      <c r="AL104" s="954"/>
      <c r="AM104" s="954"/>
      <c r="AN104" s="954"/>
      <c r="AO104" s="954"/>
      <c r="AP104" s="956"/>
      <c r="AQ104" s="956"/>
      <c r="AR104" s="957"/>
    </row>
    <row r="105" spans="1:44" ht="30.6" hidden="1" customHeight="1" thickTop="1">
      <c r="A105" s="958">
        <v>29</v>
      </c>
      <c r="B105" s="959"/>
      <c r="C105" s="959"/>
      <c r="D105" s="959"/>
      <c r="E105" s="959"/>
      <c r="F105" s="959"/>
      <c r="G105" s="959"/>
      <c r="H105" s="959"/>
      <c r="I105" s="959"/>
      <c r="J105" s="959"/>
      <c r="K105" s="959"/>
      <c r="L105" s="959"/>
      <c r="M105" s="959"/>
      <c r="N105" s="959"/>
      <c r="O105" s="959"/>
      <c r="P105" s="959"/>
      <c r="Q105" s="959"/>
      <c r="R105" s="959"/>
      <c r="S105" s="959"/>
      <c r="T105" s="959"/>
      <c r="U105" s="959"/>
      <c r="V105" s="959"/>
      <c r="W105" s="959"/>
      <c r="X105" s="959"/>
      <c r="Y105" s="959"/>
      <c r="Z105" s="959"/>
      <c r="AA105" s="959"/>
      <c r="AB105" s="959"/>
      <c r="AC105" s="959"/>
      <c r="AD105" s="959"/>
      <c r="AE105" s="959"/>
      <c r="AF105" s="960"/>
      <c r="AG105" s="959"/>
      <c r="AH105" s="959"/>
      <c r="AI105" s="959"/>
      <c r="AJ105" s="959"/>
      <c r="AK105" s="959"/>
      <c r="AL105" s="959"/>
      <c r="AM105" s="959"/>
      <c r="AN105" s="959"/>
      <c r="AO105" s="959"/>
      <c r="AP105" s="961"/>
      <c r="AQ105" s="961"/>
      <c r="AR105" s="962"/>
    </row>
    <row r="106" spans="1:44" ht="30.6" hidden="1" customHeight="1" thickTop="1">
      <c r="A106" s="963">
        <v>30</v>
      </c>
      <c r="B106" s="964"/>
      <c r="C106" s="964"/>
      <c r="D106" s="964"/>
      <c r="E106" s="964"/>
      <c r="F106" s="964"/>
      <c r="G106" s="964"/>
      <c r="H106" s="964"/>
      <c r="I106" s="964"/>
      <c r="J106" s="964"/>
      <c r="K106" s="964"/>
      <c r="L106" s="964"/>
      <c r="M106" s="964"/>
      <c r="N106" s="964"/>
      <c r="O106" s="964"/>
      <c r="P106" s="964"/>
      <c r="Q106" s="964"/>
      <c r="R106" s="964"/>
      <c r="S106" s="964"/>
      <c r="T106" s="964"/>
      <c r="U106" s="964"/>
      <c r="V106" s="964"/>
      <c r="W106" s="964"/>
      <c r="X106" s="964"/>
      <c r="Y106" s="964"/>
      <c r="Z106" s="964"/>
      <c r="AA106" s="964"/>
      <c r="AB106" s="964"/>
      <c r="AC106" s="964"/>
      <c r="AD106" s="964"/>
      <c r="AE106" s="964"/>
      <c r="AF106" s="965"/>
      <c r="AG106" s="964"/>
      <c r="AH106" s="964"/>
      <c r="AI106" s="964"/>
      <c r="AJ106" s="964"/>
      <c r="AK106" s="964"/>
      <c r="AL106" s="964"/>
      <c r="AM106" s="964"/>
      <c r="AN106" s="964"/>
      <c r="AO106" s="964"/>
      <c r="AP106" s="966"/>
      <c r="AQ106" s="966"/>
      <c r="AR106" s="967"/>
    </row>
    <row r="107" spans="1:44" ht="30.6" hidden="1" customHeight="1" thickTop="1">
      <c r="A107" s="968">
        <v>31</v>
      </c>
      <c r="B107" s="1883"/>
      <c r="C107" s="1883"/>
      <c r="D107" s="1883"/>
      <c r="E107" s="1883"/>
      <c r="F107" s="1883"/>
      <c r="G107" s="1883"/>
      <c r="H107" s="1883"/>
      <c r="I107" s="1883"/>
      <c r="J107" s="1883"/>
      <c r="K107" s="1883"/>
      <c r="L107" s="1883"/>
      <c r="M107" s="1883"/>
      <c r="N107" s="1883"/>
      <c r="O107" s="1883"/>
      <c r="P107" s="1883"/>
      <c r="Q107" s="1883"/>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row>
    <row r="108" spans="1:44" ht="30.6" hidden="1" customHeight="1" thickTop="1">
      <c r="A108" s="929" t="s">
        <v>485</v>
      </c>
      <c r="B108" s="1884" t="s">
        <v>487</v>
      </c>
      <c r="C108" s="1884"/>
      <c r="D108" s="1884"/>
      <c r="E108" s="1884"/>
      <c r="F108" s="1884"/>
      <c r="G108" s="1884"/>
      <c r="H108" s="1884"/>
      <c r="I108" s="1884"/>
      <c r="J108" s="1884"/>
      <c r="K108" s="1884"/>
      <c r="L108" s="1884"/>
      <c r="M108" s="1884"/>
      <c r="N108" s="1884"/>
      <c r="O108" s="1884"/>
      <c r="P108" s="1884"/>
      <c r="Q108" s="1884"/>
      <c r="R108" s="1884"/>
      <c r="S108" s="1884"/>
      <c r="T108" s="1884"/>
      <c r="U108" s="1884"/>
      <c r="V108" s="1884"/>
      <c r="W108" s="1884"/>
      <c r="X108" s="1884"/>
      <c r="Y108" s="1884"/>
      <c r="Z108" s="1884"/>
      <c r="AA108" s="1884"/>
      <c r="AB108" s="1884"/>
      <c r="AC108" s="1884"/>
      <c r="AD108" s="1884"/>
      <c r="AE108" s="1884"/>
      <c r="AF108" s="1884"/>
      <c r="AG108" s="1884"/>
      <c r="AH108" s="1884"/>
      <c r="AI108" s="1884"/>
      <c r="AJ108" s="1884"/>
      <c r="AK108" s="1884"/>
      <c r="AL108" s="1884"/>
      <c r="AM108" s="1884"/>
      <c r="AN108" s="1884"/>
      <c r="AO108" s="1884"/>
      <c r="AP108" s="1884"/>
      <c r="AQ108" s="1884"/>
      <c r="AR108" s="1884"/>
    </row>
    <row r="109" spans="1:44" ht="30.6" hidden="1" customHeight="1" thickTop="1">
      <c r="B109" s="1885" t="s">
        <v>486</v>
      </c>
      <c r="C109" s="1885"/>
      <c r="D109" s="1885"/>
      <c r="E109" s="1885"/>
      <c r="F109" s="1885"/>
      <c r="G109" s="1885"/>
      <c r="H109" s="1885"/>
      <c r="I109" s="1885"/>
      <c r="J109" s="1885"/>
      <c r="K109" s="1885"/>
      <c r="L109" s="1885"/>
      <c r="M109" s="1885"/>
      <c r="N109" s="1885"/>
      <c r="O109" s="1885"/>
      <c r="P109" s="1885"/>
      <c r="Q109" s="1885"/>
      <c r="R109" s="1885"/>
      <c r="S109" s="1885"/>
      <c r="T109" s="1885"/>
      <c r="U109" s="1885"/>
      <c r="V109" s="1885"/>
      <c r="W109" s="1885"/>
      <c r="X109" s="1885"/>
      <c r="Y109" s="1885"/>
      <c r="Z109" s="1885"/>
      <c r="AA109" s="1885"/>
      <c r="AB109" s="1885"/>
      <c r="AC109" s="1885"/>
      <c r="AD109" s="1885"/>
      <c r="AE109" s="1885"/>
      <c r="AF109" s="1885"/>
      <c r="AG109" s="1885"/>
      <c r="AH109" s="1885"/>
      <c r="AI109" s="1885"/>
      <c r="AJ109" s="1885"/>
      <c r="AK109" s="1885"/>
      <c r="AL109" s="1885"/>
      <c r="AM109" s="1885"/>
      <c r="AN109" s="1885"/>
      <c r="AO109" s="1885"/>
      <c r="AP109" s="1885"/>
      <c r="AQ109" s="1885"/>
      <c r="AR109" s="1885"/>
    </row>
    <row r="110" spans="1:44" ht="30.6" hidden="1" customHeight="1" thickTop="1">
      <c r="A110" s="969" t="s">
        <v>126</v>
      </c>
      <c r="B110" s="1886"/>
      <c r="C110" s="1886"/>
      <c r="D110" s="1886"/>
      <c r="E110" s="1886"/>
      <c r="F110" s="1886"/>
      <c r="G110" s="1886"/>
      <c r="H110" s="1886"/>
      <c r="I110" s="1886"/>
      <c r="J110" s="1886"/>
      <c r="K110" s="1886"/>
      <c r="L110" s="1886"/>
      <c r="M110" s="1886"/>
      <c r="N110" s="1886"/>
      <c r="O110" s="1886"/>
      <c r="P110" s="1886"/>
      <c r="Q110" s="1886"/>
      <c r="R110" s="1886"/>
      <c r="S110" s="1886"/>
      <c r="T110" s="1886"/>
      <c r="U110" s="1886"/>
      <c r="V110" s="1886"/>
      <c r="W110" s="1886"/>
      <c r="X110" s="1886"/>
      <c r="Y110" s="1886"/>
      <c r="Z110" s="1886"/>
      <c r="AA110" s="1886"/>
      <c r="AB110" s="1886"/>
      <c r="AC110" s="1886"/>
      <c r="AD110" s="1886"/>
      <c r="AE110" s="1886"/>
      <c r="AF110" s="1886"/>
      <c r="AG110" s="1886"/>
      <c r="AH110" s="1886"/>
      <c r="AI110" s="1886"/>
      <c r="AJ110" s="1886"/>
      <c r="AK110" s="1886"/>
      <c r="AL110" s="1886"/>
      <c r="AM110" s="1886"/>
      <c r="AN110" s="1886"/>
      <c r="AO110" s="1886"/>
      <c r="AP110" s="1886"/>
      <c r="AQ110" s="1886"/>
      <c r="AR110" s="1886"/>
    </row>
    <row r="111" spans="1:44" ht="30.6" hidden="1" customHeight="1" thickTop="1">
      <c r="A111" s="970"/>
      <c r="B111" s="945">
        <v>20</v>
      </c>
      <c r="C111" s="945">
        <v>21</v>
      </c>
      <c r="D111" s="945">
        <v>22</v>
      </c>
      <c r="E111" s="945">
        <v>23</v>
      </c>
      <c r="F111" s="945">
        <v>24</v>
      </c>
      <c r="G111" s="945">
        <v>25</v>
      </c>
      <c r="H111" s="945">
        <v>26</v>
      </c>
      <c r="I111" s="945">
        <v>27</v>
      </c>
      <c r="J111" s="945">
        <v>28</v>
      </c>
      <c r="K111" s="945">
        <v>29</v>
      </c>
      <c r="L111" s="945">
        <v>30</v>
      </c>
      <c r="M111" s="945">
        <v>31</v>
      </c>
      <c r="N111" s="945">
        <v>32</v>
      </c>
      <c r="O111" s="945">
        <v>33</v>
      </c>
      <c r="P111" s="945">
        <v>34</v>
      </c>
      <c r="Q111" s="945">
        <v>35</v>
      </c>
      <c r="R111" s="945">
        <v>36</v>
      </c>
      <c r="S111" s="945">
        <v>37</v>
      </c>
      <c r="T111" s="945">
        <v>38</v>
      </c>
      <c r="U111" s="945">
        <v>39</v>
      </c>
      <c r="V111" s="945">
        <v>40</v>
      </c>
      <c r="W111" s="945">
        <v>41</v>
      </c>
      <c r="X111" s="945">
        <v>42</v>
      </c>
      <c r="Y111" s="945">
        <v>43</v>
      </c>
      <c r="Z111" s="945">
        <v>44</v>
      </c>
      <c r="AA111" s="945">
        <v>45</v>
      </c>
      <c r="AB111" s="945">
        <v>46</v>
      </c>
      <c r="AC111" s="945">
        <v>47</v>
      </c>
      <c r="AD111" s="945">
        <v>48</v>
      </c>
      <c r="AE111" s="945">
        <v>49</v>
      </c>
      <c r="AF111" s="945">
        <v>50</v>
      </c>
      <c r="AG111" s="945">
        <v>51</v>
      </c>
      <c r="AH111" s="945">
        <v>52</v>
      </c>
      <c r="AI111" s="945">
        <v>53</v>
      </c>
      <c r="AJ111" s="945">
        <v>54</v>
      </c>
      <c r="AK111" s="945">
        <v>55</v>
      </c>
      <c r="AL111" s="945">
        <v>56</v>
      </c>
      <c r="AM111" s="945">
        <v>57</v>
      </c>
      <c r="AN111" s="945">
        <v>58</v>
      </c>
      <c r="AO111" s="945">
        <v>59</v>
      </c>
      <c r="AP111" s="946">
        <v>60</v>
      </c>
      <c r="AQ111" s="946">
        <v>61</v>
      </c>
      <c r="AR111" s="947">
        <v>62</v>
      </c>
    </row>
    <row r="112" spans="1:44" ht="30.6" hidden="1" customHeight="1" thickTop="1">
      <c r="A112" s="948">
        <v>1</v>
      </c>
      <c r="B112" s="949"/>
      <c r="C112" s="949"/>
      <c r="D112" s="949"/>
      <c r="E112" s="949"/>
      <c r="F112" s="949"/>
      <c r="G112" s="949"/>
      <c r="H112" s="949"/>
      <c r="I112" s="949"/>
      <c r="J112" s="949"/>
      <c r="K112" s="949"/>
      <c r="L112" s="949"/>
      <c r="M112" s="949"/>
      <c r="N112" s="949"/>
      <c r="O112" s="949"/>
      <c r="P112" s="949"/>
      <c r="Q112" s="949"/>
      <c r="R112" s="949"/>
      <c r="S112" s="949"/>
      <c r="T112" s="949"/>
      <c r="U112" s="949"/>
      <c r="V112" s="949"/>
      <c r="W112" s="949"/>
      <c r="X112" s="949"/>
      <c r="Y112" s="949"/>
      <c r="Z112" s="949"/>
      <c r="AA112" s="949"/>
      <c r="AB112" s="949"/>
      <c r="AC112" s="949"/>
      <c r="AD112" s="949"/>
      <c r="AE112" s="949"/>
      <c r="AF112" s="950"/>
      <c r="AG112" s="949"/>
      <c r="AH112" s="949"/>
      <c r="AI112" s="949"/>
      <c r="AJ112" s="949"/>
      <c r="AK112" s="949"/>
      <c r="AL112" s="949"/>
      <c r="AM112" s="949"/>
      <c r="AN112" s="949"/>
      <c r="AO112" s="949"/>
      <c r="AP112" s="951"/>
      <c r="AQ112" s="951"/>
      <c r="AR112" s="952"/>
    </row>
    <row r="113" spans="1:44" ht="30.6" hidden="1" customHeight="1" thickTop="1">
      <c r="A113" s="953">
        <v>2</v>
      </c>
      <c r="B113" s="954"/>
      <c r="C113" s="954"/>
      <c r="D113" s="954"/>
      <c r="E113" s="954"/>
      <c r="F113" s="954"/>
      <c r="G113" s="954"/>
      <c r="H113" s="954"/>
      <c r="I113" s="954"/>
      <c r="J113" s="954"/>
      <c r="K113" s="954"/>
      <c r="L113" s="954"/>
      <c r="M113" s="954"/>
      <c r="N113" s="954"/>
      <c r="O113" s="954"/>
      <c r="P113" s="954"/>
      <c r="Q113" s="954"/>
      <c r="R113" s="954"/>
      <c r="S113" s="954"/>
      <c r="T113" s="954"/>
      <c r="U113" s="954"/>
      <c r="V113" s="954"/>
      <c r="W113" s="954"/>
      <c r="X113" s="954"/>
      <c r="Y113" s="954"/>
      <c r="Z113" s="954"/>
      <c r="AA113" s="954"/>
      <c r="AB113" s="954"/>
      <c r="AC113" s="954"/>
      <c r="AD113" s="954"/>
      <c r="AE113" s="954"/>
      <c r="AF113" s="955"/>
      <c r="AG113" s="954"/>
      <c r="AH113" s="954"/>
      <c r="AI113" s="954"/>
      <c r="AJ113" s="954"/>
      <c r="AK113" s="954"/>
      <c r="AL113" s="954"/>
      <c r="AM113" s="954"/>
      <c r="AN113" s="954"/>
      <c r="AO113" s="954"/>
      <c r="AP113" s="956"/>
      <c r="AQ113" s="956"/>
      <c r="AR113" s="957"/>
    </row>
    <row r="114" spans="1:44" ht="30.6" hidden="1" customHeight="1" thickTop="1">
      <c r="A114" s="953">
        <v>3</v>
      </c>
      <c r="B114" s="954"/>
      <c r="C114" s="954"/>
      <c r="D114" s="954"/>
      <c r="E114" s="954"/>
      <c r="F114" s="954"/>
      <c r="G114" s="954"/>
      <c r="H114" s="954"/>
      <c r="I114" s="954"/>
      <c r="J114" s="954"/>
      <c r="K114" s="954"/>
      <c r="L114" s="954"/>
      <c r="M114" s="954"/>
      <c r="N114" s="954"/>
      <c r="O114" s="954"/>
      <c r="P114" s="954"/>
      <c r="Q114" s="954"/>
      <c r="R114" s="954"/>
      <c r="S114" s="954"/>
      <c r="T114" s="954"/>
      <c r="U114" s="954"/>
      <c r="V114" s="954"/>
      <c r="W114" s="954"/>
      <c r="X114" s="954"/>
      <c r="Y114" s="954"/>
      <c r="Z114" s="954"/>
      <c r="AA114" s="954"/>
      <c r="AB114" s="954"/>
      <c r="AC114" s="954"/>
      <c r="AD114" s="954"/>
      <c r="AE114" s="954"/>
      <c r="AF114" s="955"/>
      <c r="AG114" s="954"/>
      <c r="AH114" s="954"/>
      <c r="AI114" s="954"/>
      <c r="AJ114" s="954"/>
      <c r="AK114" s="954"/>
      <c r="AL114" s="954"/>
      <c r="AM114" s="954"/>
      <c r="AN114" s="954"/>
      <c r="AO114" s="954"/>
      <c r="AP114" s="956"/>
      <c r="AQ114" s="956"/>
      <c r="AR114" s="957"/>
    </row>
    <row r="115" spans="1:44" ht="30.6" hidden="1" customHeight="1" thickTop="1">
      <c r="A115" s="953">
        <v>4</v>
      </c>
      <c r="B115" s="954"/>
      <c r="C115" s="954"/>
      <c r="D115" s="954"/>
      <c r="E115" s="954"/>
      <c r="F115" s="954"/>
      <c r="G115" s="954"/>
      <c r="H115" s="954"/>
      <c r="I115" s="954"/>
      <c r="J115" s="954"/>
      <c r="K115" s="954"/>
      <c r="L115" s="954"/>
      <c r="M115" s="954"/>
      <c r="N115" s="954"/>
      <c r="O115" s="954"/>
      <c r="P115" s="954"/>
      <c r="Q115" s="954"/>
      <c r="R115" s="954"/>
      <c r="S115" s="954"/>
      <c r="T115" s="954"/>
      <c r="U115" s="954"/>
      <c r="V115" s="954"/>
      <c r="W115" s="954"/>
      <c r="X115" s="954"/>
      <c r="Y115" s="954"/>
      <c r="Z115" s="954"/>
      <c r="AA115" s="954"/>
      <c r="AB115" s="954"/>
      <c r="AC115" s="954"/>
      <c r="AD115" s="954"/>
      <c r="AE115" s="954"/>
      <c r="AF115" s="955"/>
      <c r="AG115" s="954"/>
      <c r="AH115" s="954"/>
      <c r="AI115" s="954"/>
      <c r="AJ115" s="954"/>
      <c r="AK115" s="954"/>
      <c r="AL115" s="954"/>
      <c r="AM115" s="954"/>
      <c r="AN115" s="954"/>
      <c r="AO115" s="954"/>
      <c r="AP115" s="956"/>
      <c r="AQ115" s="956"/>
      <c r="AR115" s="957"/>
    </row>
    <row r="116" spans="1:44" ht="30.6" hidden="1" customHeight="1" thickTop="1">
      <c r="A116" s="953">
        <v>5</v>
      </c>
      <c r="B116" s="954"/>
      <c r="C116" s="954"/>
      <c r="D116" s="954"/>
      <c r="E116" s="954"/>
      <c r="F116" s="954"/>
      <c r="G116" s="954"/>
      <c r="H116" s="954"/>
      <c r="I116" s="954"/>
      <c r="J116" s="954"/>
      <c r="K116" s="954"/>
      <c r="L116" s="954"/>
      <c r="M116" s="954"/>
      <c r="N116" s="954"/>
      <c r="O116" s="954"/>
      <c r="P116" s="954"/>
      <c r="Q116" s="954"/>
      <c r="R116" s="954"/>
      <c r="S116" s="954"/>
      <c r="T116" s="954"/>
      <c r="U116" s="954"/>
      <c r="V116" s="954"/>
      <c r="W116" s="954"/>
      <c r="X116" s="954"/>
      <c r="Y116" s="954"/>
      <c r="Z116" s="954"/>
      <c r="AA116" s="954"/>
      <c r="AB116" s="954"/>
      <c r="AC116" s="954"/>
      <c r="AD116" s="954"/>
      <c r="AE116" s="954"/>
      <c r="AF116" s="955"/>
      <c r="AG116" s="954"/>
      <c r="AH116" s="954"/>
      <c r="AI116" s="954"/>
      <c r="AJ116" s="954"/>
      <c r="AK116" s="954"/>
      <c r="AL116" s="954"/>
      <c r="AM116" s="954"/>
      <c r="AN116" s="954"/>
      <c r="AO116" s="954"/>
      <c r="AP116" s="956"/>
      <c r="AQ116" s="956"/>
      <c r="AR116" s="957"/>
    </row>
    <row r="117" spans="1:44" ht="30.6" hidden="1" customHeight="1" thickTop="1">
      <c r="A117" s="953">
        <v>6</v>
      </c>
      <c r="B117" s="954"/>
      <c r="C117" s="954"/>
      <c r="D117" s="954"/>
      <c r="E117" s="954"/>
      <c r="F117" s="954"/>
      <c r="G117" s="954"/>
      <c r="H117" s="954"/>
      <c r="I117" s="954"/>
      <c r="J117" s="954"/>
      <c r="K117" s="954"/>
      <c r="L117" s="954"/>
      <c r="M117" s="954"/>
      <c r="N117" s="954"/>
      <c r="O117" s="954"/>
      <c r="P117" s="954"/>
      <c r="Q117" s="954"/>
      <c r="R117" s="954"/>
      <c r="S117" s="954"/>
      <c r="T117" s="954"/>
      <c r="U117" s="954"/>
      <c r="V117" s="954"/>
      <c r="W117" s="954"/>
      <c r="X117" s="954"/>
      <c r="Y117" s="954"/>
      <c r="Z117" s="954"/>
      <c r="AA117" s="954"/>
      <c r="AB117" s="954"/>
      <c r="AC117" s="954"/>
      <c r="AD117" s="954"/>
      <c r="AE117" s="954"/>
      <c r="AF117" s="955"/>
      <c r="AG117" s="954"/>
      <c r="AH117" s="954"/>
      <c r="AI117" s="954"/>
      <c r="AJ117" s="954"/>
      <c r="AK117" s="954"/>
      <c r="AL117" s="954"/>
      <c r="AM117" s="954"/>
      <c r="AN117" s="954"/>
      <c r="AO117" s="954"/>
      <c r="AP117" s="956"/>
      <c r="AQ117" s="956"/>
      <c r="AR117" s="957"/>
    </row>
    <row r="118" spans="1:44" ht="30.6" hidden="1" customHeight="1" thickTop="1">
      <c r="A118" s="953">
        <v>7</v>
      </c>
      <c r="B118" s="954"/>
      <c r="C118" s="954"/>
      <c r="D118" s="954"/>
      <c r="E118" s="954"/>
      <c r="F118" s="954"/>
      <c r="G118" s="954"/>
      <c r="H118" s="954"/>
      <c r="I118" s="954"/>
      <c r="J118" s="954"/>
      <c r="K118" s="954"/>
      <c r="L118" s="954"/>
      <c r="M118" s="954"/>
      <c r="N118" s="954"/>
      <c r="O118" s="954"/>
      <c r="P118" s="954"/>
      <c r="Q118" s="954"/>
      <c r="R118" s="954"/>
      <c r="S118" s="954"/>
      <c r="T118" s="954"/>
      <c r="U118" s="954"/>
      <c r="V118" s="954"/>
      <c r="W118" s="954"/>
      <c r="X118" s="954"/>
      <c r="Y118" s="954"/>
      <c r="Z118" s="954"/>
      <c r="AA118" s="954"/>
      <c r="AB118" s="954"/>
      <c r="AC118" s="954"/>
      <c r="AD118" s="954"/>
      <c r="AE118" s="954"/>
      <c r="AF118" s="955"/>
      <c r="AG118" s="954"/>
      <c r="AH118" s="954"/>
      <c r="AI118" s="954"/>
      <c r="AJ118" s="954"/>
      <c r="AK118" s="954"/>
      <c r="AL118" s="954"/>
      <c r="AM118" s="954"/>
      <c r="AN118" s="954"/>
      <c r="AO118" s="954"/>
      <c r="AP118" s="956"/>
      <c r="AQ118" s="956"/>
      <c r="AR118" s="957"/>
    </row>
    <row r="119" spans="1:44" ht="30.6" hidden="1" customHeight="1" thickTop="1">
      <c r="A119" s="953">
        <v>8</v>
      </c>
      <c r="B119" s="954"/>
      <c r="C119" s="954"/>
      <c r="D119" s="954"/>
      <c r="E119" s="954"/>
      <c r="F119" s="954"/>
      <c r="G119" s="954"/>
      <c r="H119" s="954"/>
      <c r="I119" s="954"/>
      <c r="J119" s="954"/>
      <c r="K119" s="954"/>
      <c r="L119" s="954"/>
      <c r="M119" s="954"/>
      <c r="N119" s="954"/>
      <c r="O119" s="954"/>
      <c r="P119" s="954"/>
      <c r="Q119" s="954"/>
      <c r="R119" s="954"/>
      <c r="S119" s="954"/>
      <c r="T119" s="954"/>
      <c r="U119" s="954"/>
      <c r="V119" s="954"/>
      <c r="W119" s="954"/>
      <c r="X119" s="954"/>
      <c r="Y119" s="954"/>
      <c r="Z119" s="954"/>
      <c r="AA119" s="954"/>
      <c r="AB119" s="954"/>
      <c r="AC119" s="954"/>
      <c r="AD119" s="954"/>
      <c r="AE119" s="954"/>
      <c r="AF119" s="955"/>
      <c r="AG119" s="954"/>
      <c r="AH119" s="954"/>
      <c r="AI119" s="954"/>
      <c r="AJ119" s="954"/>
      <c r="AK119" s="954"/>
      <c r="AL119" s="954"/>
      <c r="AM119" s="954"/>
      <c r="AN119" s="954"/>
      <c r="AO119" s="954"/>
      <c r="AP119" s="956"/>
      <c r="AQ119" s="956"/>
      <c r="AR119" s="957"/>
    </row>
    <row r="120" spans="1:44" ht="30.6" hidden="1" customHeight="1" thickTop="1">
      <c r="A120" s="953">
        <v>9</v>
      </c>
      <c r="B120" s="954"/>
      <c r="C120" s="954"/>
      <c r="D120" s="954"/>
      <c r="E120" s="954"/>
      <c r="F120" s="954"/>
      <c r="G120" s="954"/>
      <c r="H120" s="954"/>
      <c r="I120" s="954"/>
      <c r="J120" s="954"/>
      <c r="K120" s="954"/>
      <c r="L120" s="954"/>
      <c r="M120" s="954"/>
      <c r="N120" s="954"/>
      <c r="O120" s="954"/>
      <c r="P120" s="954"/>
      <c r="Q120" s="954"/>
      <c r="R120" s="954"/>
      <c r="S120" s="954"/>
      <c r="T120" s="954"/>
      <c r="U120" s="954"/>
      <c r="V120" s="954"/>
      <c r="W120" s="954"/>
      <c r="X120" s="954"/>
      <c r="Y120" s="954"/>
      <c r="Z120" s="954"/>
      <c r="AA120" s="954"/>
      <c r="AB120" s="954"/>
      <c r="AC120" s="954"/>
      <c r="AD120" s="954"/>
      <c r="AE120" s="954"/>
      <c r="AF120" s="955"/>
      <c r="AG120" s="954"/>
      <c r="AH120" s="954"/>
      <c r="AI120" s="954"/>
      <c r="AJ120" s="954"/>
      <c r="AK120" s="954"/>
      <c r="AL120" s="954"/>
      <c r="AM120" s="954"/>
      <c r="AN120" s="954"/>
      <c r="AO120" s="954"/>
      <c r="AP120" s="956"/>
      <c r="AQ120" s="956"/>
      <c r="AR120" s="957"/>
    </row>
    <row r="121" spans="1:44" ht="30.6" hidden="1" customHeight="1" thickTop="1">
      <c r="A121" s="953">
        <v>10</v>
      </c>
      <c r="B121" s="954"/>
      <c r="C121" s="954"/>
      <c r="D121" s="954"/>
      <c r="E121" s="954"/>
      <c r="F121" s="954"/>
      <c r="G121" s="954"/>
      <c r="H121" s="954"/>
      <c r="I121" s="954"/>
      <c r="J121" s="954"/>
      <c r="K121" s="954"/>
      <c r="L121" s="954"/>
      <c r="M121" s="954"/>
      <c r="N121" s="954"/>
      <c r="O121" s="954"/>
      <c r="P121" s="954"/>
      <c r="Q121" s="954"/>
      <c r="R121" s="954"/>
      <c r="S121" s="954"/>
      <c r="T121" s="954"/>
      <c r="U121" s="954"/>
      <c r="V121" s="954"/>
      <c r="W121" s="954"/>
      <c r="X121" s="954"/>
      <c r="Y121" s="954"/>
      <c r="Z121" s="954"/>
      <c r="AA121" s="954"/>
      <c r="AB121" s="954"/>
      <c r="AC121" s="954"/>
      <c r="AD121" s="954"/>
      <c r="AE121" s="954"/>
      <c r="AF121" s="955"/>
      <c r="AG121" s="954"/>
      <c r="AH121" s="954"/>
      <c r="AI121" s="954"/>
      <c r="AJ121" s="954"/>
      <c r="AK121" s="954"/>
      <c r="AL121" s="954"/>
      <c r="AM121" s="954"/>
      <c r="AN121" s="954"/>
      <c r="AO121" s="954"/>
      <c r="AP121" s="956"/>
      <c r="AQ121" s="956"/>
      <c r="AR121" s="957"/>
    </row>
    <row r="122" spans="1:44" ht="30.6" hidden="1" customHeight="1" thickTop="1">
      <c r="A122" s="953">
        <v>11</v>
      </c>
      <c r="B122" s="954"/>
      <c r="C122" s="954"/>
      <c r="D122" s="954"/>
      <c r="E122" s="954"/>
      <c r="F122" s="954"/>
      <c r="G122" s="954"/>
      <c r="H122" s="954"/>
      <c r="I122" s="954"/>
      <c r="J122" s="954"/>
      <c r="K122" s="954"/>
      <c r="L122" s="954"/>
      <c r="M122" s="954"/>
      <c r="N122" s="954"/>
      <c r="O122" s="954"/>
      <c r="P122" s="954"/>
      <c r="Q122" s="954"/>
      <c r="R122" s="954"/>
      <c r="S122" s="954"/>
      <c r="T122" s="954"/>
      <c r="U122" s="954"/>
      <c r="V122" s="954"/>
      <c r="W122" s="954"/>
      <c r="X122" s="954"/>
      <c r="Y122" s="954"/>
      <c r="Z122" s="954"/>
      <c r="AA122" s="954"/>
      <c r="AB122" s="954"/>
      <c r="AC122" s="954"/>
      <c r="AD122" s="954"/>
      <c r="AE122" s="954"/>
      <c r="AF122" s="955"/>
      <c r="AG122" s="954"/>
      <c r="AH122" s="954"/>
      <c r="AI122" s="954"/>
      <c r="AJ122" s="954"/>
      <c r="AK122" s="954"/>
      <c r="AL122" s="954"/>
      <c r="AM122" s="954"/>
      <c r="AN122" s="954"/>
      <c r="AO122" s="954"/>
      <c r="AP122" s="956"/>
      <c r="AQ122" s="956"/>
      <c r="AR122" s="957"/>
    </row>
    <row r="123" spans="1:44" ht="30.6" hidden="1" customHeight="1" thickTop="1">
      <c r="A123" s="953">
        <v>12</v>
      </c>
      <c r="B123" s="954"/>
      <c r="C123" s="954"/>
      <c r="D123" s="954"/>
      <c r="E123" s="954"/>
      <c r="F123" s="954"/>
      <c r="G123" s="954"/>
      <c r="H123" s="954"/>
      <c r="I123" s="954"/>
      <c r="J123" s="954"/>
      <c r="K123" s="954"/>
      <c r="L123" s="954"/>
      <c r="M123" s="954"/>
      <c r="N123" s="954"/>
      <c r="O123" s="954"/>
      <c r="P123" s="954"/>
      <c r="Q123" s="954"/>
      <c r="R123" s="954"/>
      <c r="S123" s="954"/>
      <c r="T123" s="954"/>
      <c r="U123" s="954"/>
      <c r="V123" s="954"/>
      <c r="W123" s="954"/>
      <c r="X123" s="954"/>
      <c r="Y123" s="954"/>
      <c r="Z123" s="954"/>
      <c r="AA123" s="954"/>
      <c r="AB123" s="954"/>
      <c r="AC123" s="954"/>
      <c r="AD123" s="954"/>
      <c r="AE123" s="954"/>
      <c r="AF123" s="955"/>
      <c r="AG123" s="954"/>
      <c r="AH123" s="954"/>
      <c r="AI123" s="954"/>
      <c r="AJ123" s="954"/>
      <c r="AK123" s="954"/>
      <c r="AL123" s="954"/>
      <c r="AM123" s="954"/>
      <c r="AN123" s="954"/>
      <c r="AO123" s="954"/>
      <c r="AP123" s="956"/>
      <c r="AQ123" s="956"/>
      <c r="AR123" s="957"/>
    </row>
    <row r="124" spans="1:44" ht="30.6" hidden="1" customHeight="1" thickTop="1">
      <c r="A124" s="953">
        <v>13</v>
      </c>
      <c r="B124" s="954"/>
      <c r="C124" s="954"/>
      <c r="D124" s="954"/>
      <c r="E124" s="954"/>
      <c r="F124" s="954"/>
      <c r="G124" s="954"/>
      <c r="H124" s="954"/>
      <c r="I124" s="954"/>
      <c r="J124" s="954"/>
      <c r="K124" s="954"/>
      <c r="L124" s="954"/>
      <c r="M124" s="954"/>
      <c r="N124" s="954"/>
      <c r="O124" s="954"/>
      <c r="P124" s="954"/>
      <c r="Q124" s="954"/>
      <c r="R124" s="954"/>
      <c r="S124" s="954"/>
      <c r="T124" s="954"/>
      <c r="U124" s="954"/>
      <c r="V124" s="954"/>
      <c r="W124" s="954"/>
      <c r="X124" s="954"/>
      <c r="Y124" s="954"/>
      <c r="Z124" s="954"/>
      <c r="AA124" s="954"/>
      <c r="AB124" s="954"/>
      <c r="AC124" s="954"/>
      <c r="AD124" s="954"/>
      <c r="AE124" s="954"/>
      <c r="AF124" s="955"/>
      <c r="AG124" s="954"/>
      <c r="AH124" s="954"/>
      <c r="AI124" s="954"/>
      <c r="AJ124" s="954"/>
      <c r="AK124" s="954"/>
      <c r="AL124" s="954"/>
      <c r="AM124" s="954"/>
      <c r="AN124" s="954"/>
      <c r="AO124" s="954"/>
      <c r="AP124" s="956"/>
      <c r="AQ124" s="956"/>
      <c r="AR124" s="957"/>
    </row>
    <row r="125" spans="1:44" ht="30.6" hidden="1" customHeight="1" thickTop="1">
      <c r="A125" s="953">
        <v>14</v>
      </c>
      <c r="B125" s="954"/>
      <c r="C125" s="954"/>
      <c r="D125" s="954"/>
      <c r="E125" s="954"/>
      <c r="F125" s="954"/>
      <c r="G125" s="954"/>
      <c r="H125" s="954"/>
      <c r="I125" s="954"/>
      <c r="J125" s="954"/>
      <c r="K125" s="954"/>
      <c r="L125" s="954"/>
      <c r="M125" s="954"/>
      <c r="N125" s="954"/>
      <c r="O125" s="954"/>
      <c r="P125" s="954"/>
      <c r="Q125" s="954"/>
      <c r="R125" s="954"/>
      <c r="S125" s="954"/>
      <c r="T125" s="954"/>
      <c r="U125" s="954"/>
      <c r="V125" s="954"/>
      <c r="W125" s="954"/>
      <c r="X125" s="954"/>
      <c r="Y125" s="954"/>
      <c r="Z125" s="954"/>
      <c r="AA125" s="954"/>
      <c r="AB125" s="954"/>
      <c r="AC125" s="954"/>
      <c r="AD125" s="954"/>
      <c r="AE125" s="954"/>
      <c r="AF125" s="955"/>
      <c r="AG125" s="954"/>
      <c r="AH125" s="954"/>
      <c r="AI125" s="954"/>
      <c r="AJ125" s="954"/>
      <c r="AK125" s="954"/>
      <c r="AL125" s="954"/>
      <c r="AM125" s="954"/>
      <c r="AN125" s="954"/>
      <c r="AO125" s="954"/>
      <c r="AP125" s="956"/>
      <c r="AQ125" s="956"/>
      <c r="AR125" s="957"/>
    </row>
    <row r="126" spans="1:44" ht="30.6" hidden="1" customHeight="1" thickTop="1">
      <c r="A126" s="953">
        <v>15</v>
      </c>
      <c r="B126" s="954"/>
      <c r="C126" s="954"/>
      <c r="D126" s="954"/>
      <c r="E126" s="954"/>
      <c r="F126" s="954"/>
      <c r="G126" s="954"/>
      <c r="H126" s="954"/>
      <c r="I126" s="954"/>
      <c r="J126" s="954"/>
      <c r="K126" s="954"/>
      <c r="L126" s="954"/>
      <c r="M126" s="954"/>
      <c r="N126" s="954"/>
      <c r="O126" s="954"/>
      <c r="P126" s="954"/>
      <c r="Q126" s="954"/>
      <c r="R126" s="954"/>
      <c r="S126" s="954"/>
      <c r="T126" s="954"/>
      <c r="U126" s="954"/>
      <c r="V126" s="954"/>
      <c r="W126" s="954"/>
      <c r="X126" s="954"/>
      <c r="Y126" s="954"/>
      <c r="Z126" s="954"/>
      <c r="AA126" s="954"/>
      <c r="AB126" s="954"/>
      <c r="AC126" s="954"/>
      <c r="AD126" s="954"/>
      <c r="AE126" s="954"/>
      <c r="AF126" s="955"/>
      <c r="AG126" s="954"/>
      <c r="AH126" s="954"/>
      <c r="AI126" s="954"/>
      <c r="AJ126" s="954"/>
      <c r="AK126" s="954"/>
      <c r="AL126" s="954"/>
      <c r="AM126" s="954"/>
      <c r="AN126" s="954"/>
      <c r="AO126" s="954"/>
      <c r="AP126" s="956"/>
      <c r="AQ126" s="956"/>
      <c r="AR126" s="957"/>
    </row>
    <row r="127" spans="1:44" ht="30.6" hidden="1" customHeight="1" thickTop="1">
      <c r="A127" s="953">
        <v>16</v>
      </c>
      <c r="B127" s="954"/>
      <c r="C127" s="954"/>
      <c r="D127" s="954"/>
      <c r="E127" s="954"/>
      <c r="F127" s="954"/>
      <c r="G127" s="954"/>
      <c r="H127" s="954"/>
      <c r="I127" s="954"/>
      <c r="J127" s="954"/>
      <c r="K127" s="954"/>
      <c r="L127" s="954"/>
      <c r="M127" s="954"/>
      <c r="N127" s="954"/>
      <c r="O127" s="954"/>
      <c r="P127" s="954"/>
      <c r="Q127" s="954"/>
      <c r="R127" s="954"/>
      <c r="S127" s="954"/>
      <c r="T127" s="954"/>
      <c r="U127" s="954"/>
      <c r="V127" s="954"/>
      <c r="W127" s="954"/>
      <c r="X127" s="954"/>
      <c r="Y127" s="954"/>
      <c r="Z127" s="954"/>
      <c r="AA127" s="954"/>
      <c r="AB127" s="954"/>
      <c r="AC127" s="954"/>
      <c r="AD127" s="954"/>
      <c r="AE127" s="954"/>
      <c r="AF127" s="955"/>
      <c r="AG127" s="954"/>
      <c r="AH127" s="954"/>
      <c r="AI127" s="954"/>
      <c r="AJ127" s="954"/>
      <c r="AK127" s="954"/>
      <c r="AL127" s="954"/>
      <c r="AM127" s="954"/>
      <c r="AN127" s="954"/>
      <c r="AO127" s="954"/>
      <c r="AP127" s="956"/>
      <c r="AQ127" s="956"/>
      <c r="AR127" s="957"/>
    </row>
    <row r="128" spans="1:44" ht="30.6" hidden="1" customHeight="1" thickTop="1">
      <c r="A128" s="953">
        <v>17</v>
      </c>
      <c r="B128" s="954"/>
      <c r="C128" s="954"/>
      <c r="D128" s="954"/>
      <c r="E128" s="954"/>
      <c r="F128" s="954"/>
      <c r="G128" s="954"/>
      <c r="H128" s="954"/>
      <c r="I128" s="954"/>
      <c r="J128" s="954"/>
      <c r="K128" s="954"/>
      <c r="L128" s="954"/>
      <c r="M128" s="954"/>
      <c r="N128" s="954"/>
      <c r="O128" s="954"/>
      <c r="P128" s="954"/>
      <c r="Q128" s="954"/>
      <c r="R128" s="954"/>
      <c r="S128" s="954"/>
      <c r="T128" s="954"/>
      <c r="U128" s="954"/>
      <c r="V128" s="954"/>
      <c r="W128" s="954"/>
      <c r="X128" s="954"/>
      <c r="Y128" s="954"/>
      <c r="Z128" s="954"/>
      <c r="AA128" s="954"/>
      <c r="AB128" s="954"/>
      <c r="AC128" s="954"/>
      <c r="AD128" s="954"/>
      <c r="AE128" s="954"/>
      <c r="AF128" s="955"/>
      <c r="AG128" s="954"/>
      <c r="AH128" s="954"/>
      <c r="AI128" s="954"/>
      <c r="AJ128" s="954"/>
      <c r="AK128" s="954"/>
      <c r="AL128" s="954"/>
      <c r="AM128" s="954"/>
      <c r="AN128" s="954"/>
      <c r="AO128" s="954"/>
      <c r="AP128" s="956"/>
      <c r="AQ128" s="956"/>
      <c r="AR128" s="957"/>
    </row>
    <row r="129" spans="1:44" ht="30.6" hidden="1" customHeight="1" thickTop="1">
      <c r="A129" s="953">
        <v>18</v>
      </c>
      <c r="B129" s="954"/>
      <c r="C129" s="954"/>
      <c r="D129" s="954"/>
      <c r="E129" s="954"/>
      <c r="F129" s="954"/>
      <c r="G129" s="954"/>
      <c r="H129" s="954"/>
      <c r="I129" s="954"/>
      <c r="J129" s="954"/>
      <c r="K129" s="954"/>
      <c r="L129" s="954"/>
      <c r="M129" s="954"/>
      <c r="N129" s="954"/>
      <c r="O129" s="954"/>
      <c r="P129" s="954"/>
      <c r="Q129" s="954"/>
      <c r="R129" s="954"/>
      <c r="S129" s="954"/>
      <c r="T129" s="954"/>
      <c r="U129" s="954"/>
      <c r="V129" s="954"/>
      <c r="W129" s="954"/>
      <c r="X129" s="954"/>
      <c r="Y129" s="954"/>
      <c r="Z129" s="954"/>
      <c r="AA129" s="954"/>
      <c r="AB129" s="954"/>
      <c r="AC129" s="954"/>
      <c r="AD129" s="954"/>
      <c r="AE129" s="954"/>
      <c r="AF129" s="955"/>
      <c r="AG129" s="954"/>
      <c r="AH129" s="954"/>
      <c r="AI129" s="954"/>
      <c r="AJ129" s="954"/>
      <c r="AK129" s="954"/>
      <c r="AL129" s="954"/>
      <c r="AM129" s="954"/>
      <c r="AN129" s="954"/>
      <c r="AO129" s="954"/>
      <c r="AP129" s="956"/>
      <c r="AQ129" s="956"/>
      <c r="AR129" s="957"/>
    </row>
    <row r="130" spans="1:44" ht="30.6" hidden="1" customHeight="1" thickTop="1">
      <c r="A130" s="953">
        <v>19</v>
      </c>
      <c r="B130" s="954"/>
      <c r="C130" s="954"/>
      <c r="D130" s="954"/>
      <c r="E130" s="954"/>
      <c r="F130" s="954"/>
      <c r="G130" s="954"/>
      <c r="H130" s="954"/>
      <c r="I130" s="954"/>
      <c r="J130" s="954"/>
      <c r="K130" s="954"/>
      <c r="L130" s="954"/>
      <c r="M130" s="954"/>
      <c r="N130" s="954"/>
      <c r="O130" s="954"/>
      <c r="P130" s="954"/>
      <c r="Q130" s="954"/>
      <c r="R130" s="954"/>
      <c r="S130" s="954"/>
      <c r="T130" s="954"/>
      <c r="U130" s="954"/>
      <c r="V130" s="954"/>
      <c r="W130" s="954"/>
      <c r="X130" s="954"/>
      <c r="Y130" s="954"/>
      <c r="Z130" s="954"/>
      <c r="AA130" s="954"/>
      <c r="AB130" s="954"/>
      <c r="AC130" s="954"/>
      <c r="AD130" s="954"/>
      <c r="AE130" s="954"/>
      <c r="AF130" s="955"/>
      <c r="AG130" s="954"/>
      <c r="AH130" s="954"/>
      <c r="AI130" s="954"/>
      <c r="AJ130" s="954"/>
      <c r="AK130" s="954"/>
      <c r="AL130" s="954"/>
      <c r="AM130" s="954"/>
      <c r="AN130" s="954"/>
      <c r="AO130" s="954"/>
      <c r="AP130" s="956"/>
      <c r="AQ130" s="956"/>
      <c r="AR130" s="957"/>
    </row>
    <row r="131" spans="1:44" ht="30.6" hidden="1" customHeight="1" thickTop="1">
      <c r="A131" s="953">
        <v>20</v>
      </c>
      <c r="B131" s="954"/>
      <c r="C131" s="954"/>
      <c r="D131" s="954"/>
      <c r="E131" s="954"/>
      <c r="F131" s="954"/>
      <c r="G131" s="954"/>
      <c r="H131" s="954"/>
      <c r="I131" s="954"/>
      <c r="J131" s="954"/>
      <c r="K131" s="954"/>
      <c r="L131" s="954"/>
      <c r="M131" s="954"/>
      <c r="N131" s="954"/>
      <c r="O131" s="954"/>
      <c r="P131" s="954"/>
      <c r="Q131" s="954"/>
      <c r="R131" s="954"/>
      <c r="S131" s="954"/>
      <c r="T131" s="954"/>
      <c r="U131" s="954"/>
      <c r="V131" s="954"/>
      <c r="W131" s="954"/>
      <c r="X131" s="954"/>
      <c r="Y131" s="954"/>
      <c r="Z131" s="954"/>
      <c r="AA131" s="954"/>
      <c r="AB131" s="954"/>
      <c r="AC131" s="954"/>
      <c r="AD131" s="954"/>
      <c r="AE131" s="954"/>
      <c r="AF131" s="955"/>
      <c r="AG131" s="954"/>
      <c r="AH131" s="954"/>
      <c r="AI131" s="954"/>
      <c r="AJ131" s="954"/>
      <c r="AK131" s="954"/>
      <c r="AL131" s="954"/>
      <c r="AM131" s="954"/>
      <c r="AN131" s="954"/>
      <c r="AO131" s="954"/>
      <c r="AP131" s="956"/>
      <c r="AQ131" s="956"/>
      <c r="AR131" s="957"/>
    </row>
    <row r="132" spans="1:44" ht="30.6" hidden="1" customHeight="1" thickTop="1">
      <c r="A132" s="953">
        <v>21</v>
      </c>
      <c r="B132" s="954"/>
      <c r="C132" s="954"/>
      <c r="D132" s="954"/>
      <c r="E132" s="954"/>
      <c r="F132" s="954"/>
      <c r="G132" s="954"/>
      <c r="H132" s="954"/>
      <c r="I132" s="954"/>
      <c r="J132" s="954"/>
      <c r="K132" s="954"/>
      <c r="L132" s="954"/>
      <c r="M132" s="954"/>
      <c r="N132" s="954"/>
      <c r="O132" s="954"/>
      <c r="P132" s="954"/>
      <c r="Q132" s="954"/>
      <c r="R132" s="954"/>
      <c r="S132" s="954"/>
      <c r="T132" s="954"/>
      <c r="U132" s="954"/>
      <c r="V132" s="954"/>
      <c r="W132" s="954"/>
      <c r="X132" s="954"/>
      <c r="Y132" s="954"/>
      <c r="Z132" s="954"/>
      <c r="AA132" s="954"/>
      <c r="AB132" s="954"/>
      <c r="AC132" s="954"/>
      <c r="AD132" s="954"/>
      <c r="AE132" s="954"/>
      <c r="AF132" s="955"/>
      <c r="AG132" s="954"/>
      <c r="AH132" s="954"/>
      <c r="AI132" s="954"/>
      <c r="AJ132" s="954"/>
      <c r="AK132" s="954"/>
      <c r="AL132" s="954"/>
      <c r="AM132" s="954"/>
      <c r="AN132" s="954"/>
      <c r="AO132" s="954"/>
      <c r="AP132" s="956"/>
      <c r="AQ132" s="956"/>
      <c r="AR132" s="957"/>
    </row>
    <row r="133" spans="1:44" ht="30.6" hidden="1" customHeight="1" thickTop="1">
      <c r="A133" s="953">
        <v>22</v>
      </c>
      <c r="B133" s="954"/>
      <c r="C133" s="954"/>
      <c r="D133" s="954"/>
      <c r="E133" s="954"/>
      <c r="F133" s="954"/>
      <c r="G133" s="954"/>
      <c r="H133" s="954"/>
      <c r="I133" s="954"/>
      <c r="J133" s="954"/>
      <c r="K133" s="954"/>
      <c r="L133" s="954"/>
      <c r="M133" s="954"/>
      <c r="N133" s="954"/>
      <c r="O133" s="954"/>
      <c r="P133" s="954"/>
      <c r="Q133" s="954"/>
      <c r="R133" s="954"/>
      <c r="S133" s="954"/>
      <c r="T133" s="954"/>
      <c r="U133" s="954"/>
      <c r="V133" s="954"/>
      <c r="W133" s="954"/>
      <c r="X133" s="954"/>
      <c r="Y133" s="954"/>
      <c r="Z133" s="954"/>
      <c r="AA133" s="954"/>
      <c r="AB133" s="954"/>
      <c r="AC133" s="954"/>
      <c r="AD133" s="954"/>
      <c r="AE133" s="954"/>
      <c r="AF133" s="955"/>
      <c r="AG133" s="954"/>
      <c r="AH133" s="954"/>
      <c r="AI133" s="954"/>
      <c r="AJ133" s="954"/>
      <c r="AK133" s="954"/>
      <c r="AL133" s="954"/>
      <c r="AM133" s="954"/>
      <c r="AN133" s="954"/>
      <c r="AO133" s="954"/>
      <c r="AP133" s="956"/>
      <c r="AQ133" s="956"/>
      <c r="AR133" s="957"/>
    </row>
    <row r="134" spans="1:44" ht="30.6" hidden="1" customHeight="1" thickTop="1">
      <c r="A134" s="953">
        <v>23</v>
      </c>
      <c r="B134" s="954"/>
      <c r="C134" s="954"/>
      <c r="D134" s="954"/>
      <c r="E134" s="954"/>
      <c r="F134" s="954"/>
      <c r="G134" s="954"/>
      <c r="H134" s="954"/>
      <c r="I134" s="954"/>
      <c r="J134" s="954"/>
      <c r="K134" s="954"/>
      <c r="L134" s="954"/>
      <c r="M134" s="954"/>
      <c r="N134" s="954"/>
      <c r="O134" s="954"/>
      <c r="P134" s="954"/>
      <c r="Q134" s="954"/>
      <c r="R134" s="954"/>
      <c r="S134" s="954"/>
      <c r="T134" s="954"/>
      <c r="U134" s="954"/>
      <c r="V134" s="954"/>
      <c r="W134" s="954"/>
      <c r="X134" s="954"/>
      <c r="Y134" s="954"/>
      <c r="Z134" s="954"/>
      <c r="AA134" s="954"/>
      <c r="AB134" s="954"/>
      <c r="AC134" s="954"/>
      <c r="AD134" s="954"/>
      <c r="AE134" s="954"/>
      <c r="AF134" s="955"/>
      <c r="AG134" s="954"/>
      <c r="AH134" s="954"/>
      <c r="AI134" s="954"/>
      <c r="AJ134" s="954"/>
      <c r="AK134" s="954"/>
      <c r="AL134" s="954"/>
      <c r="AM134" s="954"/>
      <c r="AN134" s="954"/>
      <c r="AO134" s="954"/>
      <c r="AP134" s="956"/>
      <c r="AQ134" s="956"/>
      <c r="AR134" s="957"/>
    </row>
    <row r="135" spans="1:44" ht="30.6" hidden="1" customHeight="1" thickTop="1">
      <c r="A135" s="953">
        <v>24</v>
      </c>
      <c r="B135" s="954"/>
      <c r="C135" s="954"/>
      <c r="D135" s="954"/>
      <c r="E135" s="954"/>
      <c r="F135" s="954"/>
      <c r="G135" s="954"/>
      <c r="H135" s="954"/>
      <c r="I135" s="954"/>
      <c r="J135" s="954"/>
      <c r="K135" s="954"/>
      <c r="L135" s="954"/>
      <c r="M135" s="954"/>
      <c r="N135" s="954"/>
      <c r="O135" s="954"/>
      <c r="P135" s="954"/>
      <c r="Q135" s="954"/>
      <c r="R135" s="954"/>
      <c r="S135" s="954"/>
      <c r="T135" s="954"/>
      <c r="U135" s="954"/>
      <c r="V135" s="954"/>
      <c r="W135" s="954"/>
      <c r="X135" s="954"/>
      <c r="Y135" s="954"/>
      <c r="Z135" s="954"/>
      <c r="AA135" s="954"/>
      <c r="AB135" s="954"/>
      <c r="AC135" s="954"/>
      <c r="AD135" s="954"/>
      <c r="AE135" s="954"/>
      <c r="AF135" s="955"/>
      <c r="AG135" s="954"/>
      <c r="AH135" s="954"/>
      <c r="AI135" s="954"/>
      <c r="AJ135" s="954"/>
      <c r="AK135" s="954"/>
      <c r="AL135" s="954"/>
      <c r="AM135" s="954"/>
      <c r="AN135" s="954"/>
      <c r="AO135" s="954"/>
      <c r="AP135" s="956"/>
      <c r="AQ135" s="956"/>
      <c r="AR135" s="957"/>
    </row>
    <row r="136" spans="1:44" ht="30.6" hidden="1" customHeight="1" thickTop="1">
      <c r="A136" s="953">
        <v>25</v>
      </c>
      <c r="B136" s="954"/>
      <c r="C136" s="954"/>
      <c r="D136" s="954"/>
      <c r="E136" s="954"/>
      <c r="F136" s="954"/>
      <c r="G136" s="954"/>
      <c r="H136" s="954"/>
      <c r="I136" s="954"/>
      <c r="J136" s="954"/>
      <c r="K136" s="954"/>
      <c r="L136" s="954"/>
      <c r="M136" s="954"/>
      <c r="N136" s="954"/>
      <c r="O136" s="954"/>
      <c r="P136" s="954"/>
      <c r="Q136" s="954"/>
      <c r="R136" s="954"/>
      <c r="S136" s="954"/>
      <c r="T136" s="954"/>
      <c r="U136" s="954"/>
      <c r="V136" s="954"/>
      <c r="W136" s="954"/>
      <c r="X136" s="954"/>
      <c r="Y136" s="954"/>
      <c r="Z136" s="954"/>
      <c r="AA136" s="954"/>
      <c r="AB136" s="954"/>
      <c r="AC136" s="954"/>
      <c r="AD136" s="954"/>
      <c r="AE136" s="954"/>
      <c r="AF136" s="955"/>
      <c r="AG136" s="954"/>
      <c r="AH136" s="954"/>
      <c r="AI136" s="954"/>
      <c r="AJ136" s="954"/>
      <c r="AK136" s="954"/>
      <c r="AL136" s="954"/>
      <c r="AM136" s="954"/>
      <c r="AN136" s="954"/>
      <c r="AO136" s="954"/>
      <c r="AP136" s="956"/>
      <c r="AQ136" s="956"/>
      <c r="AR136" s="957"/>
    </row>
    <row r="137" spans="1:44" ht="30.6" hidden="1" customHeight="1" thickTop="1">
      <c r="A137" s="953">
        <v>26</v>
      </c>
      <c r="B137" s="954"/>
      <c r="C137" s="954"/>
      <c r="D137" s="954"/>
      <c r="E137" s="954"/>
      <c r="F137" s="954"/>
      <c r="G137" s="954"/>
      <c r="H137" s="954"/>
      <c r="I137" s="954"/>
      <c r="J137" s="954"/>
      <c r="K137" s="954"/>
      <c r="L137" s="954"/>
      <c r="M137" s="954"/>
      <c r="N137" s="954"/>
      <c r="O137" s="954"/>
      <c r="P137" s="954"/>
      <c r="Q137" s="954"/>
      <c r="R137" s="954"/>
      <c r="S137" s="954"/>
      <c r="T137" s="954"/>
      <c r="U137" s="954"/>
      <c r="V137" s="954"/>
      <c r="W137" s="954"/>
      <c r="X137" s="954"/>
      <c r="Y137" s="954"/>
      <c r="Z137" s="954"/>
      <c r="AA137" s="954"/>
      <c r="AB137" s="954"/>
      <c r="AC137" s="954"/>
      <c r="AD137" s="954"/>
      <c r="AE137" s="954"/>
      <c r="AF137" s="955"/>
      <c r="AG137" s="954"/>
      <c r="AH137" s="954"/>
      <c r="AI137" s="954"/>
      <c r="AJ137" s="954"/>
      <c r="AK137" s="954"/>
      <c r="AL137" s="954"/>
      <c r="AM137" s="954"/>
      <c r="AN137" s="954"/>
      <c r="AO137" s="954"/>
      <c r="AP137" s="956"/>
      <c r="AQ137" s="956"/>
      <c r="AR137" s="957"/>
    </row>
    <row r="138" spans="1:44" ht="30.6" hidden="1" customHeight="1" thickTop="1">
      <c r="A138" s="953">
        <v>27</v>
      </c>
      <c r="B138" s="954"/>
      <c r="C138" s="954"/>
      <c r="D138" s="954"/>
      <c r="E138" s="954"/>
      <c r="F138" s="954"/>
      <c r="G138" s="954"/>
      <c r="H138" s="954"/>
      <c r="I138" s="954"/>
      <c r="J138" s="954"/>
      <c r="K138" s="954"/>
      <c r="L138" s="954"/>
      <c r="M138" s="954"/>
      <c r="N138" s="954"/>
      <c r="O138" s="954"/>
      <c r="P138" s="954"/>
      <c r="Q138" s="954"/>
      <c r="R138" s="954"/>
      <c r="S138" s="954"/>
      <c r="T138" s="954"/>
      <c r="U138" s="954"/>
      <c r="V138" s="954"/>
      <c r="W138" s="954"/>
      <c r="X138" s="954"/>
      <c r="Y138" s="954"/>
      <c r="Z138" s="954"/>
      <c r="AA138" s="954"/>
      <c r="AB138" s="954"/>
      <c r="AC138" s="954"/>
      <c r="AD138" s="954"/>
      <c r="AE138" s="954"/>
      <c r="AF138" s="955"/>
      <c r="AG138" s="954"/>
      <c r="AH138" s="954"/>
      <c r="AI138" s="954"/>
      <c r="AJ138" s="954"/>
      <c r="AK138" s="954"/>
      <c r="AL138" s="954"/>
      <c r="AM138" s="954"/>
      <c r="AN138" s="954"/>
      <c r="AO138" s="954"/>
      <c r="AP138" s="956"/>
      <c r="AQ138" s="956"/>
      <c r="AR138" s="957"/>
    </row>
    <row r="139" spans="1:44" ht="30.6" hidden="1" customHeight="1" thickTop="1">
      <c r="A139" s="953">
        <v>28</v>
      </c>
      <c r="B139" s="954"/>
      <c r="C139" s="954"/>
      <c r="D139" s="954"/>
      <c r="E139" s="954"/>
      <c r="F139" s="954"/>
      <c r="G139" s="954"/>
      <c r="H139" s="954"/>
      <c r="I139" s="954"/>
      <c r="J139" s="954"/>
      <c r="K139" s="954"/>
      <c r="L139" s="954"/>
      <c r="M139" s="954"/>
      <c r="N139" s="954"/>
      <c r="O139" s="954"/>
      <c r="P139" s="954"/>
      <c r="Q139" s="954"/>
      <c r="R139" s="954"/>
      <c r="S139" s="954"/>
      <c r="T139" s="954"/>
      <c r="U139" s="954"/>
      <c r="V139" s="954"/>
      <c r="W139" s="954"/>
      <c r="X139" s="954"/>
      <c r="Y139" s="954"/>
      <c r="Z139" s="954"/>
      <c r="AA139" s="954"/>
      <c r="AB139" s="954"/>
      <c r="AC139" s="954"/>
      <c r="AD139" s="954"/>
      <c r="AE139" s="954"/>
      <c r="AF139" s="955"/>
      <c r="AG139" s="954"/>
      <c r="AH139" s="954"/>
      <c r="AI139" s="954"/>
      <c r="AJ139" s="954"/>
      <c r="AK139" s="954"/>
      <c r="AL139" s="954"/>
      <c r="AM139" s="954"/>
      <c r="AN139" s="954"/>
      <c r="AO139" s="954"/>
      <c r="AP139" s="956"/>
      <c r="AQ139" s="956"/>
      <c r="AR139" s="957"/>
    </row>
    <row r="140" spans="1:44" ht="30.6" hidden="1" customHeight="1" thickTop="1">
      <c r="A140" s="953">
        <v>29</v>
      </c>
      <c r="B140" s="954"/>
      <c r="C140" s="954"/>
      <c r="D140" s="954"/>
      <c r="E140" s="954"/>
      <c r="F140" s="954"/>
      <c r="G140" s="954"/>
      <c r="H140" s="954"/>
      <c r="I140" s="954"/>
      <c r="J140" s="954"/>
      <c r="K140" s="954"/>
      <c r="L140" s="954"/>
      <c r="M140" s="954"/>
      <c r="N140" s="954"/>
      <c r="O140" s="954"/>
      <c r="P140" s="954"/>
      <c r="Q140" s="954"/>
      <c r="R140" s="954"/>
      <c r="S140" s="954"/>
      <c r="T140" s="954"/>
      <c r="U140" s="954"/>
      <c r="V140" s="954"/>
      <c r="W140" s="954"/>
      <c r="X140" s="954"/>
      <c r="Y140" s="954"/>
      <c r="Z140" s="954"/>
      <c r="AA140" s="954"/>
      <c r="AB140" s="954"/>
      <c r="AC140" s="954"/>
      <c r="AD140" s="954"/>
      <c r="AE140" s="954"/>
      <c r="AF140" s="955"/>
      <c r="AG140" s="954"/>
      <c r="AH140" s="954"/>
      <c r="AI140" s="954"/>
      <c r="AJ140" s="954"/>
      <c r="AK140" s="954"/>
      <c r="AL140" s="954"/>
      <c r="AM140" s="954"/>
      <c r="AN140" s="954"/>
      <c r="AO140" s="954"/>
      <c r="AP140" s="956"/>
      <c r="AQ140" s="956"/>
      <c r="AR140" s="957"/>
    </row>
    <row r="141" spans="1:44" ht="30.6" hidden="1" customHeight="1" thickTop="1">
      <c r="A141" s="953">
        <v>30</v>
      </c>
      <c r="B141" s="954"/>
      <c r="C141" s="954"/>
      <c r="D141" s="954"/>
      <c r="E141" s="954"/>
      <c r="F141" s="954"/>
      <c r="G141" s="954"/>
      <c r="H141" s="954"/>
      <c r="I141" s="954"/>
      <c r="J141" s="954"/>
      <c r="K141" s="954"/>
      <c r="L141" s="954"/>
      <c r="M141" s="954"/>
      <c r="N141" s="954"/>
      <c r="O141" s="954"/>
      <c r="P141" s="954"/>
      <c r="Q141" s="954"/>
      <c r="R141" s="954"/>
      <c r="S141" s="954"/>
      <c r="T141" s="954"/>
      <c r="U141" s="954"/>
      <c r="V141" s="954"/>
      <c r="W141" s="954"/>
      <c r="X141" s="954"/>
      <c r="Y141" s="954"/>
      <c r="Z141" s="954"/>
      <c r="AA141" s="954"/>
      <c r="AB141" s="954"/>
      <c r="AC141" s="954"/>
      <c r="AD141" s="954"/>
      <c r="AE141" s="954"/>
      <c r="AF141" s="955"/>
      <c r="AG141" s="954"/>
      <c r="AH141" s="954"/>
      <c r="AI141" s="954"/>
      <c r="AJ141" s="954"/>
      <c r="AK141" s="954"/>
      <c r="AL141" s="954"/>
      <c r="AM141" s="954"/>
      <c r="AN141" s="954"/>
      <c r="AO141" s="954"/>
      <c r="AP141" s="956"/>
      <c r="AQ141" s="956"/>
      <c r="AR141" s="957"/>
    </row>
    <row r="142" spans="1:44" ht="30.6" hidden="1" customHeight="1" thickTop="1">
      <c r="A142" s="968">
        <v>31</v>
      </c>
      <c r="B142" s="1883"/>
      <c r="C142" s="1883"/>
      <c r="D142" s="1883"/>
      <c r="E142" s="1883"/>
      <c r="F142" s="1883"/>
      <c r="G142" s="1883"/>
      <c r="H142" s="1883"/>
      <c r="I142" s="1883"/>
      <c r="J142" s="1883"/>
      <c r="K142" s="1883"/>
      <c r="L142" s="1883"/>
      <c r="M142" s="1883"/>
      <c r="N142" s="1883"/>
      <c r="O142" s="1883"/>
      <c r="P142" s="1883"/>
      <c r="Q142" s="1883"/>
      <c r="R142" s="1883"/>
      <c r="S142" s="1883"/>
      <c r="T142" s="1883"/>
      <c r="U142" s="1883"/>
      <c r="V142" s="1883"/>
      <c r="W142" s="1883"/>
      <c r="X142" s="1883"/>
      <c r="Y142" s="1883"/>
      <c r="Z142" s="1883"/>
      <c r="AA142" s="1883"/>
      <c r="AB142" s="1883"/>
      <c r="AC142" s="1883"/>
      <c r="AD142" s="1883"/>
      <c r="AE142" s="1883"/>
      <c r="AF142" s="1883"/>
      <c r="AG142" s="1883"/>
      <c r="AH142" s="1883"/>
      <c r="AI142" s="1883"/>
      <c r="AJ142" s="1883"/>
      <c r="AK142" s="1883"/>
      <c r="AL142" s="1883"/>
      <c r="AM142" s="1883"/>
      <c r="AN142" s="1883"/>
      <c r="AO142" s="1883"/>
      <c r="AP142" s="1883"/>
      <c r="AQ142" s="1883"/>
      <c r="AR142" s="1883"/>
    </row>
    <row r="143" spans="1:44" ht="30.6" hidden="1" customHeight="1" thickTop="1">
      <c r="A143" s="902" t="s">
        <v>480</v>
      </c>
      <c r="B143" s="1884" t="s">
        <v>488</v>
      </c>
      <c r="C143" s="1884"/>
      <c r="D143" s="1884"/>
      <c r="E143" s="1884"/>
      <c r="F143" s="1884"/>
      <c r="G143" s="1884"/>
      <c r="H143" s="1884"/>
      <c r="I143" s="1884"/>
      <c r="J143" s="1884"/>
      <c r="K143" s="1884"/>
      <c r="L143" s="1884"/>
      <c r="M143" s="1884"/>
      <c r="N143" s="1884"/>
      <c r="O143" s="1884"/>
      <c r="P143" s="1884"/>
      <c r="Q143" s="1884"/>
      <c r="R143" s="1884"/>
      <c r="S143" s="1884"/>
      <c r="T143" s="1884"/>
      <c r="U143" s="1884"/>
      <c r="V143" s="1884"/>
      <c r="W143" s="1884"/>
      <c r="X143" s="1884"/>
      <c r="Y143" s="1884"/>
      <c r="Z143" s="1884"/>
      <c r="AA143" s="1884"/>
      <c r="AB143" s="1884"/>
      <c r="AC143" s="1884"/>
      <c r="AD143" s="1884"/>
      <c r="AE143" s="1884"/>
      <c r="AF143" s="1884"/>
      <c r="AG143" s="1884"/>
      <c r="AH143" s="1884"/>
      <c r="AI143" s="1884"/>
      <c r="AJ143" s="1884"/>
      <c r="AK143" s="1884"/>
      <c r="AL143" s="1884"/>
      <c r="AM143" s="1884"/>
      <c r="AN143" s="1884"/>
      <c r="AO143" s="1884"/>
      <c r="AP143" s="1884"/>
      <c r="AQ143" s="1884"/>
      <c r="AR143" s="1884"/>
    </row>
    <row r="144" spans="1:44" ht="30.6" hidden="1" customHeight="1" thickTop="1">
      <c r="B144" s="1885" t="s">
        <v>483</v>
      </c>
      <c r="C144" s="1885"/>
      <c r="D144" s="1885"/>
      <c r="E144" s="1885"/>
      <c r="F144" s="1885"/>
      <c r="G144" s="1885"/>
      <c r="H144" s="1885"/>
      <c r="I144" s="1885"/>
      <c r="J144" s="1885"/>
      <c r="K144" s="1885"/>
      <c r="L144" s="1885"/>
      <c r="M144" s="1885"/>
      <c r="N144" s="1885"/>
      <c r="O144" s="1885"/>
      <c r="P144" s="1885"/>
      <c r="Q144" s="1885"/>
      <c r="R144" s="1885"/>
      <c r="S144" s="1885"/>
      <c r="T144" s="1885"/>
      <c r="U144" s="1885"/>
      <c r="V144" s="1885"/>
      <c r="W144" s="1885"/>
      <c r="X144" s="1885"/>
      <c r="Y144" s="1885"/>
      <c r="Z144" s="1885"/>
      <c r="AA144" s="1885"/>
      <c r="AB144" s="1885"/>
      <c r="AC144" s="1885"/>
      <c r="AD144" s="1885"/>
      <c r="AE144" s="1885"/>
      <c r="AF144" s="1885"/>
      <c r="AG144" s="1885"/>
      <c r="AH144" s="1885"/>
      <c r="AI144" s="1885"/>
      <c r="AJ144" s="1885"/>
      <c r="AK144" s="1885"/>
      <c r="AL144" s="1885"/>
      <c r="AM144" s="1885"/>
      <c r="AN144" s="1885"/>
      <c r="AO144" s="1885"/>
      <c r="AP144" s="1885"/>
      <c r="AQ144" s="1885"/>
      <c r="AR144" s="1885"/>
    </row>
    <row r="145" spans="1:44" ht="30.6" hidden="1" customHeight="1" thickTop="1">
      <c r="A145" s="971" t="s">
        <v>126</v>
      </c>
      <c r="B145" s="1887" t="s">
        <v>484</v>
      </c>
      <c r="C145" s="1887"/>
      <c r="D145" s="1887"/>
      <c r="E145" s="1887"/>
      <c r="F145" s="1887"/>
      <c r="G145" s="1887"/>
      <c r="H145" s="1887"/>
      <c r="I145" s="1887"/>
      <c r="J145" s="1887"/>
      <c r="K145" s="1887"/>
      <c r="L145" s="1887"/>
      <c r="M145" s="1887"/>
      <c r="N145" s="1887"/>
      <c r="O145" s="1887"/>
      <c r="P145" s="1887"/>
      <c r="Q145" s="1887"/>
      <c r="R145" s="1887"/>
      <c r="S145" s="1887"/>
      <c r="T145" s="1887"/>
      <c r="U145" s="1887"/>
      <c r="V145" s="1887"/>
      <c r="W145" s="1887"/>
      <c r="X145" s="1887"/>
      <c r="Y145" s="1887"/>
      <c r="Z145" s="1887"/>
      <c r="AA145" s="1887"/>
      <c r="AB145" s="1887"/>
      <c r="AC145" s="1887"/>
      <c r="AD145" s="1887"/>
      <c r="AE145" s="1887"/>
      <c r="AF145" s="1887"/>
      <c r="AG145" s="1887"/>
      <c r="AH145" s="1887"/>
      <c r="AI145" s="1887"/>
      <c r="AJ145" s="1887"/>
      <c r="AK145" s="1887"/>
      <c r="AL145" s="1887"/>
      <c r="AM145" s="1887"/>
      <c r="AN145" s="1887"/>
      <c r="AO145" s="1887"/>
      <c r="AP145" s="1887"/>
      <c r="AQ145" s="1887"/>
      <c r="AR145" s="1887"/>
    </row>
    <row r="146" spans="1:44" ht="30.6" hidden="1" customHeight="1" thickTop="1">
      <c r="A146" s="972"/>
      <c r="B146" s="973">
        <v>20</v>
      </c>
      <c r="C146" s="973">
        <v>21</v>
      </c>
      <c r="D146" s="973">
        <v>22</v>
      </c>
      <c r="E146" s="973">
        <v>23</v>
      </c>
      <c r="F146" s="973">
        <v>24</v>
      </c>
      <c r="G146" s="973">
        <v>25</v>
      </c>
      <c r="H146" s="973">
        <v>26</v>
      </c>
      <c r="I146" s="973">
        <v>27</v>
      </c>
      <c r="J146" s="973">
        <v>28</v>
      </c>
      <c r="K146" s="973">
        <v>29</v>
      </c>
      <c r="L146" s="973">
        <v>30</v>
      </c>
      <c r="M146" s="973">
        <v>31</v>
      </c>
      <c r="N146" s="973">
        <v>32</v>
      </c>
      <c r="O146" s="973">
        <v>33</v>
      </c>
      <c r="P146" s="973">
        <v>34</v>
      </c>
      <c r="Q146" s="973">
        <v>35</v>
      </c>
      <c r="R146" s="973">
        <v>36</v>
      </c>
      <c r="S146" s="973">
        <v>37</v>
      </c>
      <c r="T146" s="973">
        <v>38</v>
      </c>
      <c r="U146" s="973">
        <v>39</v>
      </c>
      <c r="V146" s="973">
        <v>40</v>
      </c>
      <c r="W146" s="973">
        <v>41</v>
      </c>
      <c r="X146" s="973">
        <v>42</v>
      </c>
      <c r="Y146" s="973">
        <v>43</v>
      </c>
      <c r="Z146" s="973">
        <v>44</v>
      </c>
      <c r="AA146" s="973">
        <v>45</v>
      </c>
      <c r="AB146" s="973">
        <v>46</v>
      </c>
      <c r="AC146" s="973">
        <v>47</v>
      </c>
      <c r="AD146" s="973">
        <v>48</v>
      </c>
      <c r="AE146" s="973">
        <v>49</v>
      </c>
      <c r="AF146" s="973">
        <v>50</v>
      </c>
      <c r="AG146" s="973">
        <v>51</v>
      </c>
      <c r="AH146" s="973">
        <v>52</v>
      </c>
      <c r="AI146" s="973">
        <v>53</v>
      </c>
      <c r="AJ146" s="973">
        <v>54</v>
      </c>
      <c r="AK146" s="973">
        <v>55</v>
      </c>
      <c r="AL146" s="973">
        <v>56</v>
      </c>
      <c r="AM146" s="973">
        <v>57</v>
      </c>
      <c r="AN146" s="973">
        <v>58</v>
      </c>
      <c r="AO146" s="973">
        <v>59</v>
      </c>
      <c r="AP146" s="974">
        <v>60</v>
      </c>
      <c r="AQ146" s="974">
        <v>61</v>
      </c>
      <c r="AR146" s="975">
        <v>62</v>
      </c>
    </row>
    <row r="147" spans="1:44" ht="30.6" hidden="1" customHeight="1" thickTop="1">
      <c r="A147" s="976">
        <v>1</v>
      </c>
      <c r="B147" s="949">
        <v>1.35</v>
      </c>
      <c r="C147" s="949">
        <v>1.4</v>
      </c>
      <c r="D147" s="949">
        <v>1.44</v>
      </c>
      <c r="E147" s="949">
        <v>1.47</v>
      </c>
      <c r="F147" s="949">
        <v>1.5</v>
      </c>
      <c r="G147" s="949">
        <v>1.51</v>
      </c>
      <c r="H147" s="949">
        <v>1.53</v>
      </c>
      <c r="I147" s="949">
        <v>1.55</v>
      </c>
      <c r="J147" s="949">
        <v>1.57</v>
      </c>
      <c r="K147" s="949">
        <v>1.59</v>
      </c>
      <c r="L147" s="949">
        <v>1.63</v>
      </c>
      <c r="M147" s="949">
        <v>1.69</v>
      </c>
      <c r="N147" s="949">
        <v>1.76</v>
      </c>
      <c r="O147" s="949">
        <v>1.83</v>
      </c>
      <c r="P147" s="949">
        <v>1.91</v>
      </c>
      <c r="Q147" s="949">
        <v>2.0300000000000002</v>
      </c>
      <c r="R147" s="949">
        <v>2.1300000000000003</v>
      </c>
      <c r="S147" s="949">
        <v>2.2400000000000002</v>
      </c>
      <c r="T147" s="949">
        <v>2.36</v>
      </c>
      <c r="U147" s="949">
        <v>2.5</v>
      </c>
      <c r="V147" s="949">
        <v>2.63</v>
      </c>
      <c r="W147" s="949">
        <v>2.79</v>
      </c>
      <c r="X147" s="949">
        <v>2.97</v>
      </c>
      <c r="Y147" s="949">
        <v>3.16</v>
      </c>
      <c r="Z147" s="949">
        <v>3.37</v>
      </c>
      <c r="AA147" s="949">
        <v>3.6100000000000008</v>
      </c>
      <c r="AB147" s="949">
        <v>3.8600000000000008</v>
      </c>
      <c r="AC147" s="949">
        <v>4.1499999999999995</v>
      </c>
      <c r="AD147" s="949">
        <v>4.46</v>
      </c>
      <c r="AE147" s="949">
        <v>4.8</v>
      </c>
      <c r="AF147" s="950">
        <v>5.17</v>
      </c>
      <c r="AG147" s="949">
        <v>5.56</v>
      </c>
      <c r="AH147" s="949">
        <v>5.98</v>
      </c>
      <c r="AI147" s="949">
        <v>6.4300000000000015</v>
      </c>
      <c r="AJ147" s="949">
        <v>6.94</v>
      </c>
      <c r="AK147" s="949">
        <v>7.4899999999999984</v>
      </c>
      <c r="AL147" s="949">
        <v>8.11</v>
      </c>
      <c r="AM147" s="949">
        <v>8.7999999999999989</v>
      </c>
      <c r="AN147" s="949">
        <v>9.59</v>
      </c>
      <c r="AO147" s="949">
        <v>10.48</v>
      </c>
      <c r="AP147" s="951">
        <v>11.5</v>
      </c>
      <c r="AQ147" s="951">
        <v>12.65</v>
      </c>
      <c r="AR147" s="952">
        <v>13.96</v>
      </c>
    </row>
    <row r="148" spans="1:44" ht="30.6" hidden="1" customHeight="1" thickTop="1">
      <c r="A148" s="977">
        <v>2</v>
      </c>
      <c r="B148" s="954">
        <v>2.67</v>
      </c>
      <c r="C148" s="954">
        <v>2.77</v>
      </c>
      <c r="D148" s="954">
        <v>2.84</v>
      </c>
      <c r="E148" s="954">
        <v>2.9</v>
      </c>
      <c r="F148" s="954">
        <v>2.94</v>
      </c>
      <c r="G148" s="954">
        <v>2.97</v>
      </c>
      <c r="H148" s="954">
        <v>3</v>
      </c>
      <c r="I148" s="954">
        <v>3.03</v>
      </c>
      <c r="J148" s="954">
        <v>3.09</v>
      </c>
      <c r="K148" s="954">
        <v>3.1500000000000004</v>
      </c>
      <c r="L148" s="954">
        <v>3.2300000000000004</v>
      </c>
      <c r="M148" s="954">
        <v>3.35</v>
      </c>
      <c r="N148" s="954">
        <v>3.49</v>
      </c>
      <c r="O148" s="954">
        <v>3.6400000000000006</v>
      </c>
      <c r="P148" s="954">
        <v>3.82</v>
      </c>
      <c r="Q148" s="954">
        <v>4.0100000000000007</v>
      </c>
      <c r="R148" s="954">
        <v>4.22</v>
      </c>
      <c r="S148" s="954">
        <v>4.45</v>
      </c>
      <c r="T148" s="954">
        <v>4.7</v>
      </c>
      <c r="U148" s="954">
        <v>4.96</v>
      </c>
      <c r="V148" s="954">
        <v>5.25</v>
      </c>
      <c r="W148" s="954">
        <v>5.57</v>
      </c>
      <c r="X148" s="954">
        <v>5.91</v>
      </c>
      <c r="Y148" s="954">
        <v>6.3000000000000007</v>
      </c>
      <c r="Z148" s="954">
        <v>6.73</v>
      </c>
      <c r="AA148" s="954">
        <v>7.2099999999999991</v>
      </c>
      <c r="AB148" s="954">
        <v>7.73</v>
      </c>
      <c r="AC148" s="954">
        <v>8.3000000000000007</v>
      </c>
      <c r="AD148" s="954">
        <v>8.93</v>
      </c>
      <c r="AE148" s="954">
        <v>9.6100000000000012</v>
      </c>
      <c r="AF148" s="955">
        <v>10.35</v>
      </c>
      <c r="AG148" s="954">
        <v>11.14</v>
      </c>
      <c r="AH148" s="954">
        <v>12</v>
      </c>
      <c r="AI148" s="954">
        <v>12.93</v>
      </c>
      <c r="AJ148" s="954">
        <v>13.940000000000003</v>
      </c>
      <c r="AK148" s="954">
        <v>15.08</v>
      </c>
      <c r="AL148" s="954">
        <v>16.34</v>
      </c>
      <c r="AM148" s="954">
        <v>17.760000000000002</v>
      </c>
      <c r="AN148" s="954">
        <v>19.37</v>
      </c>
      <c r="AO148" s="954">
        <v>21.21</v>
      </c>
      <c r="AP148" s="956">
        <v>23.3</v>
      </c>
      <c r="AQ148" s="956">
        <v>25.68</v>
      </c>
      <c r="AR148" s="957">
        <v>28.370000000000005</v>
      </c>
    </row>
    <row r="149" spans="1:44" ht="30.6" hidden="1" customHeight="1" thickTop="1">
      <c r="A149" s="977">
        <v>3</v>
      </c>
      <c r="B149" s="954">
        <v>4.05</v>
      </c>
      <c r="C149" s="954">
        <v>4.18</v>
      </c>
      <c r="D149" s="954">
        <v>4.29</v>
      </c>
      <c r="E149" s="954">
        <v>4.3699999999999992</v>
      </c>
      <c r="F149" s="954">
        <v>4.43</v>
      </c>
      <c r="G149" s="954">
        <v>4.4800000000000004</v>
      </c>
      <c r="H149" s="954">
        <v>4.5200000000000005</v>
      </c>
      <c r="I149" s="954">
        <v>4.58</v>
      </c>
      <c r="J149" s="954">
        <v>4.66</v>
      </c>
      <c r="K149" s="954">
        <v>4.7700000000000005</v>
      </c>
      <c r="L149" s="954">
        <v>4.8999999999999995</v>
      </c>
      <c r="M149" s="954">
        <v>5.08</v>
      </c>
      <c r="N149" s="954">
        <v>5.3</v>
      </c>
      <c r="O149" s="954">
        <v>5.54</v>
      </c>
      <c r="P149" s="954">
        <v>5.81</v>
      </c>
      <c r="Q149" s="954">
        <v>6.11</v>
      </c>
      <c r="R149" s="954">
        <v>6.4300000000000015</v>
      </c>
      <c r="S149" s="954">
        <v>6.7799999999999985</v>
      </c>
      <c r="T149" s="954">
        <v>7.17</v>
      </c>
      <c r="U149" s="954">
        <v>7.5700000000000012</v>
      </c>
      <c r="V149" s="954">
        <v>8.0200000000000014</v>
      </c>
      <c r="W149" s="954">
        <v>8.5</v>
      </c>
      <c r="X149" s="954">
        <v>9.06</v>
      </c>
      <c r="Y149" s="954">
        <v>9.66</v>
      </c>
      <c r="Z149" s="954">
        <v>10.33</v>
      </c>
      <c r="AA149" s="954">
        <v>11.07</v>
      </c>
      <c r="AB149" s="954">
        <v>11.88</v>
      </c>
      <c r="AC149" s="954">
        <v>12.77</v>
      </c>
      <c r="AD149" s="954">
        <v>13.75</v>
      </c>
      <c r="AE149" s="954">
        <v>14.79</v>
      </c>
      <c r="AF149" s="955">
        <v>15.93</v>
      </c>
      <c r="AG149" s="954">
        <v>17.16</v>
      </c>
      <c r="AH149" s="954">
        <v>18.48</v>
      </c>
      <c r="AI149" s="954">
        <v>19.93</v>
      </c>
      <c r="AJ149" s="954">
        <v>21.53</v>
      </c>
      <c r="AK149" s="954">
        <v>23.299999999999997</v>
      </c>
      <c r="AL149" s="954">
        <v>25.29</v>
      </c>
      <c r="AM149" s="954">
        <v>27.540000000000006</v>
      </c>
      <c r="AN149" s="954">
        <v>30.1</v>
      </c>
      <c r="AO149" s="954">
        <v>33.019999999999996</v>
      </c>
      <c r="AP149" s="956">
        <v>36.349999999999994</v>
      </c>
      <c r="AQ149" s="956">
        <v>40.129999999999995</v>
      </c>
      <c r="AR149" s="957">
        <v>44.430000000000007</v>
      </c>
    </row>
    <row r="150" spans="1:44" ht="30.6" hidden="1" customHeight="1" thickTop="1">
      <c r="A150" s="977">
        <v>4</v>
      </c>
      <c r="B150" s="954">
        <v>4.63</v>
      </c>
      <c r="C150" s="954">
        <v>4.7700000000000005</v>
      </c>
      <c r="D150" s="954">
        <v>4.8800000000000008</v>
      </c>
      <c r="E150" s="954">
        <v>4.96</v>
      </c>
      <c r="F150" s="954">
        <v>5.03</v>
      </c>
      <c r="G150" s="954">
        <v>5.08</v>
      </c>
      <c r="H150" s="954">
        <v>5.14</v>
      </c>
      <c r="I150" s="954">
        <v>5.22</v>
      </c>
      <c r="J150" s="954">
        <v>5.32</v>
      </c>
      <c r="K150" s="954">
        <v>5.4499999999999993</v>
      </c>
      <c r="L150" s="954">
        <v>5.62</v>
      </c>
      <c r="M150" s="954">
        <v>5.83</v>
      </c>
      <c r="N150" s="954">
        <v>6.09</v>
      </c>
      <c r="O150" s="954">
        <v>6.37</v>
      </c>
      <c r="P150" s="954">
        <v>6.7</v>
      </c>
      <c r="Q150" s="954">
        <v>7.0399999999999991</v>
      </c>
      <c r="R150" s="954">
        <v>7.4099999999999993</v>
      </c>
      <c r="S150" s="954">
        <v>7.82</v>
      </c>
      <c r="T150" s="954">
        <v>8.26</v>
      </c>
      <c r="U150" s="954">
        <v>8.74</v>
      </c>
      <c r="V150" s="954">
        <v>9.26</v>
      </c>
      <c r="W150" s="954">
        <v>9.84</v>
      </c>
      <c r="X150" s="954">
        <v>10.48</v>
      </c>
      <c r="Y150" s="954">
        <v>11.18</v>
      </c>
      <c r="Z150" s="954">
        <v>11.97</v>
      </c>
      <c r="AA150" s="954">
        <v>12.83</v>
      </c>
      <c r="AB150" s="954">
        <v>13.78</v>
      </c>
      <c r="AC150" s="954">
        <v>14.83</v>
      </c>
      <c r="AD150" s="954">
        <v>15.95</v>
      </c>
      <c r="AE150" s="954">
        <v>17.170000000000002</v>
      </c>
      <c r="AF150" s="955">
        <v>18.490000000000002</v>
      </c>
      <c r="AG150" s="954">
        <v>19.920000000000002</v>
      </c>
      <c r="AH150" s="954">
        <v>21.48</v>
      </c>
      <c r="AI150" s="954">
        <v>23.17</v>
      </c>
      <c r="AJ150" s="954">
        <v>25.04</v>
      </c>
      <c r="AK150" s="954">
        <v>27.13</v>
      </c>
      <c r="AL150" s="954">
        <v>29.489999999999995</v>
      </c>
      <c r="AM150" s="954">
        <v>32.159999999999997</v>
      </c>
      <c r="AN150" s="954">
        <v>35.19</v>
      </c>
      <c r="AO150" s="954">
        <v>38.650000000000006</v>
      </c>
      <c r="AP150" s="956">
        <v>42.59</v>
      </c>
      <c r="AQ150" s="956">
        <v>47.07</v>
      </c>
      <c r="AR150" s="957">
        <v>0</v>
      </c>
    </row>
    <row r="151" spans="1:44" ht="30.6" hidden="1" customHeight="1" thickTop="1">
      <c r="A151" s="977">
        <v>5</v>
      </c>
      <c r="B151" s="954">
        <v>5.88</v>
      </c>
      <c r="C151" s="954">
        <v>6.04</v>
      </c>
      <c r="D151" s="954">
        <v>6.17</v>
      </c>
      <c r="E151" s="954">
        <v>6.26</v>
      </c>
      <c r="F151" s="954">
        <v>6.34</v>
      </c>
      <c r="G151" s="954">
        <v>6.41</v>
      </c>
      <c r="H151" s="954">
        <v>6.5</v>
      </c>
      <c r="I151" s="954">
        <v>6.61</v>
      </c>
      <c r="J151" s="954">
        <v>6.75</v>
      </c>
      <c r="K151" s="954">
        <v>6.93</v>
      </c>
      <c r="L151" s="954">
        <v>7.17</v>
      </c>
      <c r="M151" s="954">
        <v>7.44</v>
      </c>
      <c r="N151" s="954">
        <v>7.7799999999999985</v>
      </c>
      <c r="O151" s="954">
        <v>8.16</v>
      </c>
      <c r="P151" s="954">
        <v>8.57</v>
      </c>
      <c r="Q151" s="954">
        <v>9.02</v>
      </c>
      <c r="R151" s="954">
        <v>9.5</v>
      </c>
      <c r="S151" s="954">
        <v>10.029999999999999</v>
      </c>
      <c r="T151" s="954">
        <v>10.6</v>
      </c>
      <c r="U151" s="954">
        <v>11.22</v>
      </c>
      <c r="V151" s="954">
        <v>11.91</v>
      </c>
      <c r="W151" s="954">
        <v>12.66</v>
      </c>
      <c r="X151" s="954">
        <v>13.5</v>
      </c>
      <c r="Y151" s="954">
        <v>14.419999999999998</v>
      </c>
      <c r="Z151" s="954">
        <v>15.440000000000003</v>
      </c>
      <c r="AA151" s="954">
        <v>16.57</v>
      </c>
      <c r="AB151" s="954">
        <v>17.810000000000002</v>
      </c>
      <c r="AC151" s="954">
        <v>19.149999999999999</v>
      </c>
      <c r="AD151" s="954">
        <v>20.63</v>
      </c>
      <c r="AE151" s="954">
        <v>22.21</v>
      </c>
      <c r="AF151" s="955">
        <v>23.93</v>
      </c>
      <c r="AG151" s="954">
        <v>25.779999999999994</v>
      </c>
      <c r="AH151" s="954">
        <v>27.81</v>
      </c>
      <c r="AI151" s="954">
        <v>30.04</v>
      </c>
      <c r="AJ151" s="954">
        <v>32.51</v>
      </c>
      <c r="AK151" s="954">
        <v>35.29</v>
      </c>
      <c r="AL151" s="954">
        <v>38.42</v>
      </c>
      <c r="AM151" s="954">
        <v>41.97</v>
      </c>
      <c r="AN151" s="954">
        <v>46.02</v>
      </c>
      <c r="AO151" s="954">
        <v>50.63</v>
      </c>
      <c r="AP151" s="956">
        <v>55.88</v>
      </c>
      <c r="AQ151" s="956">
        <v>0</v>
      </c>
      <c r="AR151" s="957">
        <v>0</v>
      </c>
    </row>
    <row r="152" spans="1:44" ht="30.6" hidden="1" customHeight="1" thickTop="1">
      <c r="A152" s="977">
        <v>6</v>
      </c>
      <c r="B152" s="954">
        <v>7.15</v>
      </c>
      <c r="C152" s="954">
        <v>7.34</v>
      </c>
      <c r="D152" s="954">
        <v>7.48</v>
      </c>
      <c r="E152" s="954">
        <v>7.5900000000000007</v>
      </c>
      <c r="F152" s="954">
        <v>7.69</v>
      </c>
      <c r="G152" s="954">
        <v>7.7799999999999985</v>
      </c>
      <c r="H152" s="954">
        <v>7.9</v>
      </c>
      <c r="I152" s="954">
        <v>8.0300000000000011</v>
      </c>
      <c r="J152" s="954">
        <v>8.23</v>
      </c>
      <c r="K152" s="954">
        <v>8.48</v>
      </c>
      <c r="L152" s="954">
        <v>8.7799999999999994</v>
      </c>
      <c r="M152" s="954">
        <v>9.14</v>
      </c>
      <c r="N152" s="954">
        <v>9.56</v>
      </c>
      <c r="O152" s="954">
        <v>10.029999999999999</v>
      </c>
      <c r="P152" s="954">
        <v>10.54</v>
      </c>
      <c r="Q152" s="954">
        <v>11.1</v>
      </c>
      <c r="R152" s="954">
        <v>11.7</v>
      </c>
      <c r="S152" s="954">
        <v>12.37</v>
      </c>
      <c r="T152" s="954">
        <v>13.079999999999998</v>
      </c>
      <c r="U152" s="954">
        <v>13.86</v>
      </c>
      <c r="V152" s="954">
        <v>14.71</v>
      </c>
      <c r="W152" s="954">
        <v>15.67</v>
      </c>
      <c r="X152" s="954">
        <v>16.71</v>
      </c>
      <c r="Y152" s="954">
        <v>17.88</v>
      </c>
      <c r="Z152" s="954">
        <v>19.169999999999998</v>
      </c>
      <c r="AA152" s="954">
        <v>20.57</v>
      </c>
      <c r="AB152" s="954">
        <v>22.12</v>
      </c>
      <c r="AC152" s="954">
        <v>23.81</v>
      </c>
      <c r="AD152" s="954">
        <v>25.63</v>
      </c>
      <c r="AE152" s="954">
        <v>27.62</v>
      </c>
      <c r="AF152" s="955">
        <v>29.769999999999996</v>
      </c>
      <c r="AG152" s="954">
        <v>32.099999999999994</v>
      </c>
      <c r="AH152" s="954">
        <v>34.659999999999997</v>
      </c>
      <c r="AI152" s="954">
        <v>37.49</v>
      </c>
      <c r="AJ152" s="954">
        <v>40.629999999999995</v>
      </c>
      <c r="AK152" s="954">
        <v>44.169999999999987</v>
      </c>
      <c r="AL152" s="954">
        <v>48.17</v>
      </c>
      <c r="AM152" s="954">
        <v>52.73</v>
      </c>
      <c r="AN152" s="954">
        <v>57.92</v>
      </c>
      <c r="AO152" s="954">
        <v>63.83</v>
      </c>
      <c r="AP152" s="956">
        <v>0</v>
      </c>
      <c r="AQ152" s="956">
        <v>0</v>
      </c>
      <c r="AR152" s="957">
        <v>0</v>
      </c>
    </row>
    <row r="153" spans="1:44" ht="30.6" hidden="1" customHeight="1" thickTop="1">
      <c r="A153" s="977">
        <v>7</v>
      </c>
      <c r="B153" s="954">
        <v>7.84</v>
      </c>
      <c r="C153" s="954">
        <v>8.0300000000000011</v>
      </c>
      <c r="D153" s="954">
        <v>8.18</v>
      </c>
      <c r="E153" s="954">
        <v>8.3000000000000007</v>
      </c>
      <c r="F153" s="954">
        <v>8.42</v>
      </c>
      <c r="G153" s="954">
        <v>8.5400000000000009</v>
      </c>
      <c r="H153" s="954">
        <v>8.67</v>
      </c>
      <c r="I153" s="954">
        <v>8.85</v>
      </c>
      <c r="J153" s="954">
        <v>9.08</v>
      </c>
      <c r="K153" s="954">
        <v>9.3699999999999992</v>
      </c>
      <c r="L153" s="954">
        <v>9.7100000000000009</v>
      </c>
      <c r="M153" s="954">
        <v>10.130000000000001</v>
      </c>
      <c r="N153" s="954">
        <v>10.61</v>
      </c>
      <c r="O153" s="954">
        <v>11.13</v>
      </c>
      <c r="P153" s="954">
        <v>11.7</v>
      </c>
      <c r="Q153" s="954">
        <v>12.34</v>
      </c>
      <c r="R153" s="954">
        <v>13.020000000000003</v>
      </c>
      <c r="S153" s="954">
        <v>13.77</v>
      </c>
      <c r="T153" s="954">
        <v>14.57</v>
      </c>
      <c r="U153" s="954">
        <v>15.45</v>
      </c>
      <c r="V153" s="954">
        <v>16.43</v>
      </c>
      <c r="W153" s="954">
        <v>17.5</v>
      </c>
      <c r="X153" s="954">
        <v>18.689999999999998</v>
      </c>
      <c r="Y153" s="954">
        <v>20.010000000000002</v>
      </c>
      <c r="Z153" s="954">
        <v>21.450000000000003</v>
      </c>
      <c r="AA153" s="954">
        <v>23.029999999999994</v>
      </c>
      <c r="AB153" s="954">
        <v>24.78</v>
      </c>
      <c r="AC153" s="954">
        <v>26.67</v>
      </c>
      <c r="AD153" s="954">
        <v>28.73</v>
      </c>
      <c r="AE153" s="954">
        <v>30.96</v>
      </c>
      <c r="AF153" s="955">
        <v>33.380000000000003</v>
      </c>
      <c r="AG153" s="954">
        <v>36.03</v>
      </c>
      <c r="AH153" s="954">
        <v>38.930000000000007</v>
      </c>
      <c r="AI153" s="954">
        <v>42.15</v>
      </c>
      <c r="AJ153" s="954">
        <v>45.75</v>
      </c>
      <c r="AK153" s="954">
        <v>49.8</v>
      </c>
      <c r="AL153" s="954">
        <v>54.39</v>
      </c>
      <c r="AM153" s="954">
        <v>59.63</v>
      </c>
      <c r="AN153" s="954">
        <v>65.58</v>
      </c>
      <c r="AO153" s="954">
        <v>0</v>
      </c>
      <c r="AP153" s="956">
        <v>0</v>
      </c>
      <c r="AQ153" s="956">
        <v>0</v>
      </c>
      <c r="AR153" s="957">
        <v>0</v>
      </c>
    </row>
    <row r="154" spans="1:44" ht="30.6" hidden="1" customHeight="1" thickTop="1">
      <c r="A154" s="977">
        <v>8</v>
      </c>
      <c r="B154" s="954">
        <v>9.09</v>
      </c>
      <c r="C154" s="954">
        <v>9.2899999999999991</v>
      </c>
      <c r="D154" s="954">
        <v>9.4600000000000009</v>
      </c>
      <c r="E154" s="954">
        <v>9.6</v>
      </c>
      <c r="F154" s="954">
        <v>9.73</v>
      </c>
      <c r="G154" s="954">
        <v>9.8899999999999988</v>
      </c>
      <c r="H154" s="954">
        <v>10.06</v>
      </c>
      <c r="I154" s="954">
        <v>10.3</v>
      </c>
      <c r="J154" s="954">
        <v>10.58</v>
      </c>
      <c r="K154" s="954">
        <v>10.94</v>
      </c>
      <c r="L154" s="954">
        <v>11.37</v>
      </c>
      <c r="M154" s="954">
        <v>11.860000000000003</v>
      </c>
      <c r="N154" s="954">
        <v>12.43</v>
      </c>
      <c r="O154" s="954">
        <v>13.05</v>
      </c>
      <c r="P154" s="954">
        <v>13.75</v>
      </c>
      <c r="Q154" s="954">
        <v>14.49</v>
      </c>
      <c r="R154" s="954">
        <v>15.3</v>
      </c>
      <c r="S154" s="954">
        <v>16.18</v>
      </c>
      <c r="T154" s="954">
        <v>17.149999999999999</v>
      </c>
      <c r="U154" s="954">
        <v>18.21</v>
      </c>
      <c r="V154" s="954">
        <v>19.38</v>
      </c>
      <c r="W154" s="954">
        <v>20.67</v>
      </c>
      <c r="X154" s="954">
        <v>22.1</v>
      </c>
      <c r="Y154" s="954">
        <v>23.66</v>
      </c>
      <c r="Z154" s="954">
        <v>25.4</v>
      </c>
      <c r="AA154" s="954">
        <v>27.3</v>
      </c>
      <c r="AB154" s="954">
        <v>29.36</v>
      </c>
      <c r="AC154" s="954">
        <v>31.619999999999994</v>
      </c>
      <c r="AD154" s="954">
        <v>34.07</v>
      </c>
      <c r="AE154" s="954">
        <v>36.730000000000004</v>
      </c>
      <c r="AF154" s="955">
        <v>39.629999999999995</v>
      </c>
      <c r="AG154" s="954">
        <v>42.809999999999988</v>
      </c>
      <c r="AH154" s="954">
        <v>46.32</v>
      </c>
      <c r="AI154" s="954">
        <v>50.23</v>
      </c>
      <c r="AJ154" s="954">
        <v>54.61</v>
      </c>
      <c r="AK154" s="954">
        <v>59.559999999999988</v>
      </c>
      <c r="AL154" s="954">
        <v>65.179999999999993</v>
      </c>
      <c r="AM154" s="954">
        <v>71.570000000000007</v>
      </c>
      <c r="AN154" s="954">
        <v>0</v>
      </c>
      <c r="AO154" s="954">
        <v>0</v>
      </c>
      <c r="AP154" s="956">
        <v>0</v>
      </c>
      <c r="AQ154" s="956">
        <v>0</v>
      </c>
      <c r="AR154" s="957">
        <v>0</v>
      </c>
    </row>
    <row r="155" spans="1:44" ht="30.6" hidden="1" customHeight="1" thickTop="1">
      <c r="A155" s="977">
        <v>9</v>
      </c>
      <c r="B155" s="954">
        <v>10.35</v>
      </c>
      <c r="C155" s="954">
        <v>10.57</v>
      </c>
      <c r="D155" s="954">
        <v>10.76</v>
      </c>
      <c r="E155" s="954">
        <v>10.93</v>
      </c>
      <c r="F155" s="954">
        <v>11.1</v>
      </c>
      <c r="G155" s="954">
        <v>11.29</v>
      </c>
      <c r="H155" s="954">
        <v>11.51</v>
      </c>
      <c r="I155" s="954">
        <v>11.8</v>
      </c>
      <c r="J155" s="954">
        <v>12.16</v>
      </c>
      <c r="K155" s="954">
        <v>12.59</v>
      </c>
      <c r="L155" s="954">
        <v>13.100000000000001</v>
      </c>
      <c r="M155" s="954">
        <v>13.68</v>
      </c>
      <c r="N155" s="954">
        <v>14.35</v>
      </c>
      <c r="O155" s="954">
        <v>15.090000000000002</v>
      </c>
      <c r="P155" s="954">
        <v>15.89</v>
      </c>
      <c r="Q155" s="954">
        <v>16.759999999999998</v>
      </c>
      <c r="R155" s="954">
        <v>17.72</v>
      </c>
      <c r="S155" s="954">
        <v>18.760000000000002</v>
      </c>
      <c r="T155" s="954">
        <v>19.899999999999999</v>
      </c>
      <c r="U155" s="954">
        <v>21.15</v>
      </c>
      <c r="V155" s="954">
        <v>22.52</v>
      </c>
      <c r="W155" s="954">
        <v>24.04</v>
      </c>
      <c r="X155" s="954">
        <v>25.73</v>
      </c>
      <c r="Y155" s="954">
        <v>27.57</v>
      </c>
      <c r="Z155" s="954">
        <v>29.609999999999996</v>
      </c>
      <c r="AA155" s="954">
        <v>31.83</v>
      </c>
      <c r="AB155" s="954">
        <v>34.26</v>
      </c>
      <c r="AC155" s="954">
        <v>36.910000000000004</v>
      </c>
      <c r="AD155" s="954">
        <v>39.79</v>
      </c>
      <c r="AE155" s="954">
        <v>42.93</v>
      </c>
      <c r="AF155" s="955">
        <v>46.37</v>
      </c>
      <c r="AG155" s="954">
        <v>50.16</v>
      </c>
      <c r="AH155" s="954">
        <v>54.35</v>
      </c>
      <c r="AI155" s="954">
        <v>59.02</v>
      </c>
      <c r="AJ155" s="954">
        <v>64.290000000000006</v>
      </c>
      <c r="AK155" s="954">
        <v>70.240000000000009</v>
      </c>
      <c r="AL155" s="954">
        <v>77.02</v>
      </c>
      <c r="AM155" s="954">
        <v>0</v>
      </c>
      <c r="AN155" s="954">
        <v>0</v>
      </c>
      <c r="AO155" s="954">
        <v>0</v>
      </c>
      <c r="AP155" s="956">
        <v>0</v>
      </c>
      <c r="AQ155" s="956">
        <v>0</v>
      </c>
      <c r="AR155" s="957">
        <v>0</v>
      </c>
    </row>
    <row r="156" spans="1:44" ht="30.6" hidden="1" customHeight="1" thickTop="1">
      <c r="A156" s="977">
        <v>10</v>
      </c>
      <c r="B156" s="954">
        <v>11.64</v>
      </c>
      <c r="C156" s="954">
        <v>11.88</v>
      </c>
      <c r="D156" s="954">
        <v>12.1</v>
      </c>
      <c r="E156" s="954">
        <v>12.3</v>
      </c>
      <c r="F156" s="954">
        <v>12.5</v>
      </c>
      <c r="G156" s="954">
        <v>12.74</v>
      </c>
      <c r="H156" s="954">
        <v>13.020000000000003</v>
      </c>
      <c r="I156" s="954">
        <v>13.37</v>
      </c>
      <c r="J156" s="954">
        <v>13.8</v>
      </c>
      <c r="K156" s="954">
        <v>14.31</v>
      </c>
      <c r="L156" s="954">
        <v>14.909999999999998</v>
      </c>
      <c r="M156" s="954">
        <v>15.600000000000001</v>
      </c>
      <c r="N156" s="954">
        <v>16.37</v>
      </c>
      <c r="O156" s="954">
        <v>17.21</v>
      </c>
      <c r="P156" s="954">
        <v>18.150000000000002</v>
      </c>
      <c r="Q156" s="954">
        <v>19.169999999999998</v>
      </c>
      <c r="R156" s="954">
        <v>20.27</v>
      </c>
      <c r="S156" s="954">
        <v>21.49</v>
      </c>
      <c r="T156" s="954">
        <v>22.82</v>
      </c>
      <c r="U156" s="954">
        <v>24.28</v>
      </c>
      <c r="V156" s="954">
        <v>25.89</v>
      </c>
      <c r="W156" s="954">
        <v>27.659999999999997</v>
      </c>
      <c r="X156" s="954">
        <v>29.609999999999996</v>
      </c>
      <c r="Y156" s="954">
        <v>31.770000000000003</v>
      </c>
      <c r="Z156" s="954">
        <v>34.120000000000005</v>
      </c>
      <c r="AA156" s="954">
        <v>36.700000000000003</v>
      </c>
      <c r="AB156" s="954">
        <v>39.53</v>
      </c>
      <c r="AC156" s="954">
        <v>42.6</v>
      </c>
      <c r="AD156" s="954">
        <v>45.96</v>
      </c>
      <c r="AE156" s="954">
        <v>49.63</v>
      </c>
      <c r="AF156" s="955">
        <v>53.66</v>
      </c>
      <c r="AG156" s="954">
        <v>58.11</v>
      </c>
      <c r="AH156" s="954">
        <v>63.05</v>
      </c>
      <c r="AI156" s="954">
        <v>68.610000000000014</v>
      </c>
      <c r="AJ156" s="954">
        <v>74.86</v>
      </c>
      <c r="AK156" s="954">
        <v>81.97</v>
      </c>
      <c r="AL156" s="954">
        <v>0</v>
      </c>
      <c r="AM156" s="954">
        <v>0</v>
      </c>
      <c r="AN156" s="954">
        <v>0</v>
      </c>
      <c r="AO156" s="954">
        <v>0</v>
      </c>
      <c r="AP156" s="956">
        <v>0</v>
      </c>
      <c r="AQ156" s="956">
        <v>0</v>
      </c>
      <c r="AR156" s="957">
        <v>0</v>
      </c>
    </row>
    <row r="157" spans="1:44" ht="30.6" hidden="1" customHeight="1" thickTop="1">
      <c r="A157" s="977">
        <v>11</v>
      </c>
      <c r="B157" s="954">
        <v>12.96</v>
      </c>
      <c r="C157" s="954">
        <v>13.23</v>
      </c>
      <c r="D157" s="954">
        <v>13.47</v>
      </c>
      <c r="E157" s="954">
        <v>13.7</v>
      </c>
      <c r="F157" s="954">
        <v>13.96</v>
      </c>
      <c r="G157" s="954">
        <v>14.239999999999998</v>
      </c>
      <c r="H157" s="954">
        <v>14.6</v>
      </c>
      <c r="I157" s="954">
        <v>15.010000000000002</v>
      </c>
      <c r="J157" s="954">
        <v>15.520000000000003</v>
      </c>
      <c r="K157" s="954">
        <v>16.119999999999997</v>
      </c>
      <c r="L157" s="954">
        <v>16.82</v>
      </c>
      <c r="M157" s="954">
        <v>17.61</v>
      </c>
      <c r="N157" s="954">
        <v>18.490000000000002</v>
      </c>
      <c r="O157" s="954">
        <v>19.47</v>
      </c>
      <c r="P157" s="954">
        <v>20.53</v>
      </c>
      <c r="Q157" s="954">
        <v>21.71</v>
      </c>
      <c r="R157" s="954">
        <v>22.98</v>
      </c>
      <c r="S157" s="954">
        <v>24.39</v>
      </c>
      <c r="T157" s="954">
        <v>25.91</v>
      </c>
      <c r="U157" s="954">
        <v>27.61</v>
      </c>
      <c r="V157" s="954">
        <v>29.46</v>
      </c>
      <c r="W157" s="954">
        <v>31.51</v>
      </c>
      <c r="X157" s="954">
        <v>33.769999999999996</v>
      </c>
      <c r="Y157" s="954">
        <v>36.24</v>
      </c>
      <c r="Z157" s="954">
        <v>38.959999999999994</v>
      </c>
      <c r="AA157" s="954">
        <v>41.92</v>
      </c>
      <c r="AB157" s="954">
        <v>45.17</v>
      </c>
      <c r="AC157" s="954">
        <v>48.7</v>
      </c>
      <c r="AD157" s="954">
        <v>52.59</v>
      </c>
      <c r="AE157" s="954">
        <v>56.84</v>
      </c>
      <c r="AF157" s="955">
        <v>61.539999999999992</v>
      </c>
      <c r="AG157" s="954">
        <v>66.739999999999995</v>
      </c>
      <c r="AH157" s="954">
        <v>72.56</v>
      </c>
      <c r="AI157" s="954">
        <v>79.08</v>
      </c>
      <c r="AJ157" s="954">
        <v>86.46</v>
      </c>
      <c r="AK157" s="954">
        <v>0</v>
      </c>
      <c r="AL157" s="954">
        <v>0</v>
      </c>
      <c r="AM157" s="954">
        <v>0</v>
      </c>
      <c r="AN157" s="954">
        <v>0</v>
      </c>
      <c r="AO157" s="954">
        <v>0</v>
      </c>
      <c r="AP157" s="956">
        <v>0</v>
      </c>
      <c r="AQ157" s="956">
        <v>0</v>
      </c>
      <c r="AR157" s="957">
        <v>0</v>
      </c>
    </row>
    <row r="158" spans="1:44" ht="30.6" hidden="1" customHeight="1" thickTop="1">
      <c r="A158" s="977">
        <v>12</v>
      </c>
      <c r="B158" s="954">
        <v>14.3</v>
      </c>
      <c r="C158" s="954">
        <v>14.610000000000003</v>
      </c>
      <c r="D158" s="954">
        <v>14.89</v>
      </c>
      <c r="E158" s="954">
        <v>15.170000000000002</v>
      </c>
      <c r="F158" s="954">
        <v>15.47</v>
      </c>
      <c r="G158" s="954">
        <v>15.829999999999998</v>
      </c>
      <c r="H158" s="954">
        <v>16.23</v>
      </c>
      <c r="I158" s="954">
        <v>16.729999999999997</v>
      </c>
      <c r="J158" s="954">
        <v>17.32</v>
      </c>
      <c r="K158" s="954">
        <v>18.02</v>
      </c>
      <c r="L158" s="954">
        <v>18.82</v>
      </c>
      <c r="M158" s="954">
        <v>19.72</v>
      </c>
      <c r="N158" s="954">
        <v>20.72</v>
      </c>
      <c r="O158" s="954">
        <v>21.84</v>
      </c>
      <c r="P158" s="954">
        <v>23.07</v>
      </c>
      <c r="Q158" s="954">
        <v>24.41</v>
      </c>
      <c r="R158" s="954">
        <v>25.86</v>
      </c>
      <c r="S158" s="954">
        <v>27.47</v>
      </c>
      <c r="T158" s="954">
        <v>29.220000000000006</v>
      </c>
      <c r="U158" s="954">
        <v>31.159999999999997</v>
      </c>
      <c r="V158" s="954">
        <v>33.29</v>
      </c>
      <c r="W158" s="954">
        <v>35.629999999999995</v>
      </c>
      <c r="X158" s="954">
        <v>38.200000000000003</v>
      </c>
      <c r="Y158" s="954">
        <v>41.03</v>
      </c>
      <c r="Z158" s="954">
        <v>44.12</v>
      </c>
      <c r="AA158" s="954">
        <v>47.5</v>
      </c>
      <c r="AB158" s="954">
        <v>51.22</v>
      </c>
      <c r="AC158" s="954">
        <v>55.28</v>
      </c>
      <c r="AD158" s="954">
        <v>59.74</v>
      </c>
      <c r="AE158" s="954">
        <v>64.64</v>
      </c>
      <c r="AF158" s="955">
        <v>70.089999999999989</v>
      </c>
      <c r="AG158" s="954">
        <v>76.14</v>
      </c>
      <c r="AH158" s="954">
        <v>82.91</v>
      </c>
      <c r="AI158" s="954">
        <v>90.55</v>
      </c>
      <c r="AJ158" s="954">
        <v>0</v>
      </c>
      <c r="AK158" s="954">
        <v>0</v>
      </c>
      <c r="AL158" s="954">
        <v>0</v>
      </c>
      <c r="AM158" s="954">
        <v>0</v>
      </c>
      <c r="AN158" s="954">
        <v>0</v>
      </c>
      <c r="AO158" s="954">
        <v>0</v>
      </c>
      <c r="AP158" s="956">
        <v>0</v>
      </c>
      <c r="AQ158" s="956">
        <v>0</v>
      </c>
      <c r="AR158" s="957">
        <v>0</v>
      </c>
    </row>
    <row r="159" spans="1:44" ht="30.6" hidden="1" customHeight="1" thickTop="1">
      <c r="A159" s="977">
        <v>13</v>
      </c>
      <c r="B159" s="954">
        <v>15.69</v>
      </c>
      <c r="C159" s="954">
        <v>16.03</v>
      </c>
      <c r="D159" s="954">
        <v>16.350000000000001</v>
      </c>
      <c r="E159" s="954">
        <v>16.68</v>
      </c>
      <c r="F159" s="954">
        <v>17.040000000000003</v>
      </c>
      <c r="G159" s="954">
        <v>17.459999999999997</v>
      </c>
      <c r="H159" s="954">
        <v>17.95</v>
      </c>
      <c r="I159" s="954">
        <v>18.52</v>
      </c>
      <c r="J159" s="954">
        <v>19.220000000000002</v>
      </c>
      <c r="K159" s="954">
        <v>20.010000000000002</v>
      </c>
      <c r="L159" s="954">
        <v>20.92</v>
      </c>
      <c r="M159" s="954">
        <v>21.95</v>
      </c>
      <c r="N159" s="954">
        <v>23.1</v>
      </c>
      <c r="O159" s="954">
        <v>24.35</v>
      </c>
      <c r="P159" s="954">
        <v>25.74</v>
      </c>
      <c r="Q159" s="954">
        <v>27.25</v>
      </c>
      <c r="R159" s="954">
        <v>28.92</v>
      </c>
      <c r="S159" s="954">
        <v>30.75</v>
      </c>
      <c r="T159" s="954">
        <v>32.75</v>
      </c>
      <c r="U159" s="954">
        <v>34.94</v>
      </c>
      <c r="V159" s="954">
        <v>37.36</v>
      </c>
      <c r="W159" s="954">
        <v>40.03</v>
      </c>
      <c r="X159" s="954">
        <v>42.93</v>
      </c>
      <c r="Y159" s="954">
        <v>46.14</v>
      </c>
      <c r="Z159" s="954">
        <v>49.65</v>
      </c>
      <c r="AA159" s="954">
        <v>53.5</v>
      </c>
      <c r="AB159" s="954">
        <v>57.72</v>
      </c>
      <c r="AC159" s="954">
        <v>62.359999999999992</v>
      </c>
      <c r="AD159" s="954">
        <v>67.47</v>
      </c>
      <c r="AE159" s="954">
        <v>73.099999999999994</v>
      </c>
      <c r="AF159" s="955">
        <v>79.38000000000001</v>
      </c>
      <c r="AG159" s="954">
        <v>86.38</v>
      </c>
      <c r="AH159" s="954">
        <v>94.25</v>
      </c>
      <c r="AI159" s="954">
        <v>0</v>
      </c>
      <c r="AJ159" s="954">
        <v>0</v>
      </c>
      <c r="AK159" s="954">
        <v>0</v>
      </c>
      <c r="AL159" s="954">
        <v>0</v>
      </c>
      <c r="AM159" s="954">
        <v>0</v>
      </c>
      <c r="AN159" s="954">
        <v>0</v>
      </c>
      <c r="AO159" s="954">
        <v>0</v>
      </c>
      <c r="AP159" s="956">
        <v>0</v>
      </c>
      <c r="AQ159" s="956">
        <v>0</v>
      </c>
      <c r="AR159" s="957">
        <v>0</v>
      </c>
    </row>
    <row r="160" spans="1:44" ht="30.6" hidden="1" customHeight="1" thickTop="1">
      <c r="A160" s="977">
        <v>14</v>
      </c>
      <c r="B160" s="954">
        <v>17.100000000000001</v>
      </c>
      <c r="C160" s="954">
        <v>17.489999999999998</v>
      </c>
      <c r="D160" s="954">
        <v>17.850000000000001</v>
      </c>
      <c r="E160" s="954">
        <v>18.240000000000002</v>
      </c>
      <c r="F160" s="954">
        <v>18.669999999999998</v>
      </c>
      <c r="G160" s="954">
        <v>19.169999999999998</v>
      </c>
      <c r="H160" s="954">
        <v>19.73</v>
      </c>
      <c r="I160" s="954">
        <v>20.41</v>
      </c>
      <c r="J160" s="954">
        <v>21.19</v>
      </c>
      <c r="K160" s="954">
        <v>22.1</v>
      </c>
      <c r="L160" s="954">
        <v>23.130000000000006</v>
      </c>
      <c r="M160" s="954">
        <v>24.29</v>
      </c>
      <c r="N160" s="954">
        <v>25.58</v>
      </c>
      <c r="O160" s="954">
        <v>27.01</v>
      </c>
      <c r="P160" s="954">
        <v>28.57</v>
      </c>
      <c r="Q160" s="954">
        <v>30.29</v>
      </c>
      <c r="R160" s="954">
        <v>32.17</v>
      </c>
      <c r="S160" s="954">
        <v>34.229999999999997</v>
      </c>
      <c r="T160" s="954">
        <v>36.5</v>
      </c>
      <c r="U160" s="954">
        <v>38.97</v>
      </c>
      <c r="V160" s="954">
        <v>41.71</v>
      </c>
      <c r="W160" s="954">
        <v>44.7</v>
      </c>
      <c r="X160" s="954">
        <v>48</v>
      </c>
      <c r="Y160" s="954">
        <v>51.62</v>
      </c>
      <c r="Z160" s="954">
        <v>55.58</v>
      </c>
      <c r="AA160" s="954">
        <v>59.93</v>
      </c>
      <c r="AB160" s="954">
        <v>64.72999999999999</v>
      </c>
      <c r="AC160" s="954">
        <v>70</v>
      </c>
      <c r="AD160" s="954">
        <v>75.83</v>
      </c>
      <c r="AE160" s="954">
        <v>82.3</v>
      </c>
      <c r="AF160" s="955">
        <v>89.5</v>
      </c>
      <c r="AG160" s="954">
        <v>97.57</v>
      </c>
      <c r="AH160" s="954">
        <v>0</v>
      </c>
      <c r="AI160" s="954">
        <v>0</v>
      </c>
      <c r="AJ160" s="954">
        <v>0</v>
      </c>
      <c r="AK160" s="954">
        <v>0</v>
      </c>
      <c r="AL160" s="954">
        <v>0</v>
      </c>
      <c r="AM160" s="954">
        <v>0</v>
      </c>
      <c r="AN160" s="954">
        <v>0</v>
      </c>
      <c r="AO160" s="954">
        <v>0</v>
      </c>
      <c r="AP160" s="956">
        <v>0</v>
      </c>
      <c r="AQ160" s="956">
        <v>0</v>
      </c>
      <c r="AR160" s="957">
        <v>0</v>
      </c>
    </row>
    <row r="161" spans="1:44" ht="30.6" hidden="1" customHeight="1" thickTop="1">
      <c r="A161" s="977">
        <v>15</v>
      </c>
      <c r="B161" s="954">
        <v>18.57</v>
      </c>
      <c r="C161" s="954">
        <v>19</v>
      </c>
      <c r="D161" s="954">
        <v>19.43</v>
      </c>
      <c r="E161" s="954">
        <v>19.88</v>
      </c>
      <c r="F161" s="954">
        <v>20.380000000000003</v>
      </c>
      <c r="G161" s="954">
        <v>20.95</v>
      </c>
      <c r="H161" s="954">
        <v>21.6</v>
      </c>
      <c r="I161" s="954">
        <v>22.38</v>
      </c>
      <c r="J161" s="954">
        <v>23.270000000000003</v>
      </c>
      <c r="K161" s="954">
        <v>24.3</v>
      </c>
      <c r="L161" s="954">
        <v>25.45</v>
      </c>
      <c r="M161" s="954">
        <v>26.770000000000003</v>
      </c>
      <c r="N161" s="954">
        <v>28.220000000000006</v>
      </c>
      <c r="O161" s="954">
        <v>29.82</v>
      </c>
      <c r="P161" s="954">
        <v>31.57</v>
      </c>
      <c r="Q161" s="954">
        <v>33.5</v>
      </c>
      <c r="R161" s="954">
        <v>35.620000000000005</v>
      </c>
      <c r="S161" s="954">
        <v>37.940000000000005</v>
      </c>
      <c r="T161" s="954">
        <v>40.49</v>
      </c>
      <c r="U161" s="954">
        <v>43.28</v>
      </c>
      <c r="V161" s="954">
        <v>46.349999999999994</v>
      </c>
      <c r="W161" s="954">
        <v>49.71</v>
      </c>
      <c r="X161" s="954">
        <v>53.41</v>
      </c>
      <c r="Y161" s="954">
        <v>57.48</v>
      </c>
      <c r="Z161" s="954">
        <v>61.95</v>
      </c>
      <c r="AA161" s="954">
        <v>66.86</v>
      </c>
      <c r="AB161" s="954">
        <v>72.28</v>
      </c>
      <c r="AC161" s="954">
        <v>78.260000000000005</v>
      </c>
      <c r="AD161" s="954">
        <v>84.910000000000025</v>
      </c>
      <c r="AE161" s="954">
        <v>92.300000000000011</v>
      </c>
      <c r="AF161" s="955">
        <v>100.56</v>
      </c>
      <c r="AG161" s="954">
        <v>0</v>
      </c>
      <c r="AH161" s="954">
        <v>0</v>
      </c>
      <c r="AI161" s="954">
        <v>0</v>
      </c>
      <c r="AJ161" s="954">
        <v>0</v>
      </c>
      <c r="AK161" s="954">
        <v>0</v>
      </c>
      <c r="AL161" s="954">
        <v>0</v>
      </c>
      <c r="AM161" s="954">
        <v>0</v>
      </c>
      <c r="AN161" s="954">
        <v>0</v>
      </c>
      <c r="AO161" s="954">
        <v>0</v>
      </c>
      <c r="AP161" s="956">
        <v>0</v>
      </c>
      <c r="AQ161" s="956">
        <v>0</v>
      </c>
      <c r="AR161" s="957">
        <v>0</v>
      </c>
    </row>
    <row r="162" spans="1:44" ht="30.6" hidden="1" customHeight="1" thickTop="1">
      <c r="A162" s="977">
        <v>16</v>
      </c>
      <c r="B162" s="954">
        <v>20.079999999999998</v>
      </c>
      <c r="C162" s="954">
        <v>20.57</v>
      </c>
      <c r="D162" s="954">
        <v>21.05</v>
      </c>
      <c r="E162" s="954">
        <v>21.57</v>
      </c>
      <c r="F162" s="954">
        <v>22.15</v>
      </c>
      <c r="G162" s="954">
        <v>22.81</v>
      </c>
      <c r="H162" s="954">
        <v>23.56</v>
      </c>
      <c r="I162" s="954">
        <v>24.44</v>
      </c>
      <c r="J162" s="954">
        <v>25.44</v>
      </c>
      <c r="K162" s="954">
        <v>26.6</v>
      </c>
      <c r="L162" s="954">
        <v>27.91</v>
      </c>
      <c r="M162" s="954">
        <v>29.370000000000005</v>
      </c>
      <c r="N162" s="954">
        <v>31</v>
      </c>
      <c r="O162" s="954">
        <v>32.79</v>
      </c>
      <c r="P162" s="954">
        <v>34.769999999999996</v>
      </c>
      <c r="Q162" s="954">
        <v>36.92</v>
      </c>
      <c r="R162" s="954">
        <v>39.299999999999997</v>
      </c>
      <c r="S162" s="954">
        <v>41.89</v>
      </c>
      <c r="T162" s="954">
        <v>44.75</v>
      </c>
      <c r="U162" s="954">
        <v>47.87</v>
      </c>
      <c r="V162" s="954">
        <v>51.3</v>
      </c>
      <c r="W162" s="954">
        <v>55.07</v>
      </c>
      <c r="X162" s="954">
        <v>59.21</v>
      </c>
      <c r="Y162" s="954">
        <v>63.77</v>
      </c>
      <c r="Z162" s="954">
        <v>68.789999999999992</v>
      </c>
      <c r="AA162" s="954">
        <v>74.319999999999993</v>
      </c>
      <c r="AB162" s="954">
        <v>80.44</v>
      </c>
      <c r="AC162" s="954">
        <v>87.229999999999976</v>
      </c>
      <c r="AD162" s="954">
        <v>94.77</v>
      </c>
      <c r="AE162" s="954">
        <v>103.2</v>
      </c>
      <c r="AF162" s="955">
        <v>0</v>
      </c>
      <c r="AG162" s="954">
        <v>0</v>
      </c>
      <c r="AH162" s="954">
        <v>0</v>
      </c>
      <c r="AI162" s="954">
        <v>0</v>
      </c>
      <c r="AJ162" s="954">
        <v>0</v>
      </c>
      <c r="AK162" s="954">
        <v>0</v>
      </c>
      <c r="AL162" s="954">
        <v>0</v>
      </c>
      <c r="AM162" s="954">
        <v>0</v>
      </c>
      <c r="AN162" s="954">
        <v>0</v>
      </c>
      <c r="AO162" s="954">
        <v>0</v>
      </c>
      <c r="AP162" s="956">
        <v>0</v>
      </c>
      <c r="AQ162" s="956">
        <v>0</v>
      </c>
      <c r="AR162" s="957">
        <v>0</v>
      </c>
    </row>
    <row r="163" spans="1:44" ht="30.6" hidden="1" customHeight="1" thickTop="1">
      <c r="A163" s="977">
        <v>17</v>
      </c>
      <c r="B163" s="954">
        <v>21.63</v>
      </c>
      <c r="C163" s="954">
        <v>22.18</v>
      </c>
      <c r="D163" s="954">
        <v>22.75</v>
      </c>
      <c r="E163" s="954">
        <v>23.34</v>
      </c>
      <c r="F163" s="954">
        <v>24</v>
      </c>
      <c r="G163" s="954">
        <v>24.76</v>
      </c>
      <c r="H163" s="954">
        <v>25.61</v>
      </c>
      <c r="I163" s="954">
        <v>26.6</v>
      </c>
      <c r="J163" s="954">
        <v>27.74</v>
      </c>
      <c r="K163" s="954">
        <v>29.03</v>
      </c>
      <c r="L163" s="954">
        <v>30.5</v>
      </c>
      <c r="M163" s="954">
        <v>32.130000000000003</v>
      </c>
      <c r="N163" s="954">
        <v>33.950000000000003</v>
      </c>
      <c r="O163" s="954">
        <v>35.950000000000003</v>
      </c>
      <c r="P163" s="954">
        <v>38.14</v>
      </c>
      <c r="Q163" s="954">
        <v>40.56</v>
      </c>
      <c r="R163" s="954">
        <v>43.2</v>
      </c>
      <c r="S163" s="954">
        <v>46.1</v>
      </c>
      <c r="T163" s="954">
        <v>49.28</v>
      </c>
      <c r="U163" s="954">
        <v>52.77</v>
      </c>
      <c r="V163" s="954">
        <v>56.59</v>
      </c>
      <c r="W163" s="954">
        <v>60.8</v>
      </c>
      <c r="X163" s="954">
        <v>65.42</v>
      </c>
      <c r="Y163" s="954">
        <v>70.52</v>
      </c>
      <c r="Z163" s="954">
        <v>76.16</v>
      </c>
      <c r="AA163" s="954">
        <v>82.38</v>
      </c>
      <c r="AB163" s="954">
        <v>89.29</v>
      </c>
      <c r="AC163" s="954">
        <v>96.97</v>
      </c>
      <c r="AD163" s="954">
        <v>105.54</v>
      </c>
      <c r="AE163" s="954">
        <v>0</v>
      </c>
      <c r="AF163" s="955">
        <v>0</v>
      </c>
      <c r="AG163" s="954">
        <v>0</v>
      </c>
      <c r="AH163" s="954">
        <v>0</v>
      </c>
      <c r="AI163" s="954">
        <v>0</v>
      </c>
      <c r="AJ163" s="954">
        <v>0</v>
      </c>
      <c r="AK163" s="954">
        <v>0</v>
      </c>
      <c r="AL163" s="954">
        <v>0</v>
      </c>
      <c r="AM163" s="954">
        <v>0</v>
      </c>
      <c r="AN163" s="954">
        <v>0</v>
      </c>
      <c r="AO163" s="954">
        <v>0</v>
      </c>
      <c r="AP163" s="956">
        <v>0</v>
      </c>
      <c r="AQ163" s="956">
        <v>0</v>
      </c>
      <c r="AR163" s="957">
        <v>0</v>
      </c>
    </row>
    <row r="164" spans="1:44" ht="30.6" hidden="1" customHeight="1" thickTop="1">
      <c r="A164" s="977">
        <v>18</v>
      </c>
      <c r="B164" s="954">
        <v>23.25</v>
      </c>
      <c r="C164" s="954">
        <v>23.86</v>
      </c>
      <c r="D164" s="954">
        <v>24.5</v>
      </c>
      <c r="E164" s="954">
        <v>25.17</v>
      </c>
      <c r="F164" s="954">
        <v>25.93</v>
      </c>
      <c r="G164" s="954">
        <v>26.78</v>
      </c>
      <c r="H164" s="954">
        <v>27.76</v>
      </c>
      <c r="I164" s="954">
        <v>28.880000000000006</v>
      </c>
      <c r="J164" s="954">
        <v>30.15</v>
      </c>
      <c r="K164" s="954">
        <v>31.589999999999996</v>
      </c>
      <c r="L164" s="954">
        <v>33.230000000000004</v>
      </c>
      <c r="M164" s="954">
        <v>35.04</v>
      </c>
      <c r="N164" s="954">
        <v>37.059999999999995</v>
      </c>
      <c r="O164" s="954">
        <v>39.29</v>
      </c>
      <c r="P164" s="954">
        <v>41.74</v>
      </c>
      <c r="Q164" s="954">
        <v>44.42</v>
      </c>
      <c r="R164" s="954">
        <v>47.36</v>
      </c>
      <c r="S164" s="954">
        <v>50.58</v>
      </c>
      <c r="T164" s="954">
        <v>54.12</v>
      </c>
      <c r="U164" s="954">
        <v>57.989999999999988</v>
      </c>
      <c r="V164" s="954">
        <v>62.239999999999988</v>
      </c>
      <c r="W164" s="954">
        <v>66.930000000000007</v>
      </c>
      <c r="X164" s="954">
        <v>72.099999999999994</v>
      </c>
      <c r="Y164" s="954">
        <v>77.8</v>
      </c>
      <c r="Z164" s="954">
        <v>84.1</v>
      </c>
      <c r="AA164" s="954">
        <v>91.11</v>
      </c>
      <c r="AB164" s="954">
        <v>98.89</v>
      </c>
      <c r="AC164" s="954">
        <v>107.57</v>
      </c>
      <c r="AD164" s="954">
        <v>0</v>
      </c>
      <c r="AE164" s="954">
        <v>0</v>
      </c>
      <c r="AF164" s="955">
        <v>0</v>
      </c>
      <c r="AG164" s="954">
        <v>0</v>
      </c>
      <c r="AH164" s="954">
        <v>0</v>
      </c>
      <c r="AI164" s="954">
        <v>0</v>
      </c>
      <c r="AJ164" s="954">
        <v>0</v>
      </c>
      <c r="AK164" s="954">
        <v>0</v>
      </c>
      <c r="AL164" s="954">
        <v>0</v>
      </c>
      <c r="AM164" s="954">
        <v>0</v>
      </c>
      <c r="AN164" s="954">
        <v>0</v>
      </c>
      <c r="AO164" s="954">
        <v>0</v>
      </c>
      <c r="AP164" s="956">
        <v>0</v>
      </c>
      <c r="AQ164" s="956">
        <v>0</v>
      </c>
      <c r="AR164" s="957">
        <v>0</v>
      </c>
    </row>
    <row r="165" spans="1:44" ht="30.6" hidden="1" customHeight="1" thickTop="1">
      <c r="A165" s="977">
        <v>19</v>
      </c>
      <c r="B165" s="954">
        <v>24.92</v>
      </c>
      <c r="C165" s="954">
        <v>25.61</v>
      </c>
      <c r="D165" s="954">
        <v>26.33</v>
      </c>
      <c r="E165" s="954">
        <v>27.1</v>
      </c>
      <c r="F165" s="954">
        <v>27.95</v>
      </c>
      <c r="G165" s="954">
        <v>28.91</v>
      </c>
      <c r="H165" s="954">
        <v>30.01</v>
      </c>
      <c r="I165" s="954">
        <v>31.26</v>
      </c>
      <c r="J165" s="954">
        <v>32.68</v>
      </c>
      <c r="K165" s="954">
        <v>34.299999999999997</v>
      </c>
      <c r="L165" s="954">
        <v>36.11</v>
      </c>
      <c r="M165" s="954">
        <v>38.130000000000003</v>
      </c>
      <c r="N165" s="954">
        <v>40.369999999999997</v>
      </c>
      <c r="O165" s="954">
        <v>42.84</v>
      </c>
      <c r="P165" s="954">
        <v>45.56</v>
      </c>
      <c r="Q165" s="954">
        <v>48.53</v>
      </c>
      <c r="R165" s="954">
        <v>51.790000000000006</v>
      </c>
      <c r="S165" s="954">
        <v>55.36</v>
      </c>
      <c r="T165" s="954">
        <v>59.27</v>
      </c>
      <c r="U165" s="954">
        <v>63.57</v>
      </c>
      <c r="V165" s="954">
        <v>68.300000000000011</v>
      </c>
      <c r="W165" s="954">
        <v>73.510000000000005</v>
      </c>
      <c r="X165" s="954">
        <v>79.27</v>
      </c>
      <c r="Y165" s="954">
        <v>85.630000000000024</v>
      </c>
      <c r="Z165" s="954">
        <v>92.7</v>
      </c>
      <c r="AA165" s="954">
        <v>100.57</v>
      </c>
      <c r="AB165" s="954">
        <v>109.33000000000001</v>
      </c>
      <c r="AC165" s="954">
        <v>0</v>
      </c>
      <c r="AD165" s="954">
        <v>0</v>
      </c>
      <c r="AE165" s="954">
        <v>0</v>
      </c>
      <c r="AF165" s="955">
        <v>0</v>
      </c>
      <c r="AG165" s="954">
        <v>0</v>
      </c>
      <c r="AH165" s="954">
        <v>0</v>
      </c>
      <c r="AI165" s="954">
        <v>0</v>
      </c>
      <c r="AJ165" s="954">
        <v>0</v>
      </c>
      <c r="AK165" s="954">
        <v>0</v>
      </c>
      <c r="AL165" s="954">
        <v>0</v>
      </c>
      <c r="AM165" s="954">
        <v>0</v>
      </c>
      <c r="AN165" s="954">
        <v>0</v>
      </c>
      <c r="AO165" s="954">
        <v>0</v>
      </c>
      <c r="AP165" s="956">
        <v>0</v>
      </c>
      <c r="AQ165" s="956">
        <v>0</v>
      </c>
      <c r="AR165" s="957">
        <v>0</v>
      </c>
    </row>
    <row r="166" spans="1:44" ht="30.6" hidden="1" customHeight="1" thickTop="1">
      <c r="A166" s="977">
        <v>20</v>
      </c>
      <c r="B166" s="954">
        <v>26.66</v>
      </c>
      <c r="C166" s="954">
        <v>27.43</v>
      </c>
      <c r="D166" s="954">
        <v>28.229999999999997</v>
      </c>
      <c r="E166" s="954">
        <v>29.1</v>
      </c>
      <c r="F166" s="954">
        <v>30.07</v>
      </c>
      <c r="G166" s="954">
        <v>31.15</v>
      </c>
      <c r="H166" s="954">
        <v>32.369999999999997</v>
      </c>
      <c r="I166" s="954">
        <v>33.769999999999996</v>
      </c>
      <c r="J166" s="954">
        <v>35.36</v>
      </c>
      <c r="K166" s="954">
        <v>37.15</v>
      </c>
      <c r="L166" s="954">
        <v>39.160000000000004</v>
      </c>
      <c r="M166" s="954">
        <v>41.4</v>
      </c>
      <c r="N166" s="954">
        <v>43.88</v>
      </c>
      <c r="O166" s="954">
        <v>46.62</v>
      </c>
      <c r="P166" s="954">
        <v>49.62</v>
      </c>
      <c r="Q166" s="954">
        <v>52.900000000000006</v>
      </c>
      <c r="R166" s="954">
        <v>56.5</v>
      </c>
      <c r="S166" s="954">
        <v>60.45</v>
      </c>
      <c r="T166" s="954">
        <v>64.77</v>
      </c>
      <c r="U166" s="954">
        <v>69.539999999999992</v>
      </c>
      <c r="V166" s="954">
        <v>74.78</v>
      </c>
      <c r="W166" s="954">
        <v>80.58</v>
      </c>
      <c r="X166" s="954">
        <v>87</v>
      </c>
      <c r="Y166" s="954">
        <v>94.11</v>
      </c>
      <c r="Z166" s="954">
        <v>102.03</v>
      </c>
      <c r="AA166" s="954">
        <v>110.85</v>
      </c>
      <c r="AB166" s="954">
        <v>0</v>
      </c>
      <c r="AC166" s="954">
        <v>0</v>
      </c>
      <c r="AD166" s="954">
        <v>0</v>
      </c>
      <c r="AE166" s="954">
        <v>0</v>
      </c>
      <c r="AF166" s="955">
        <v>0</v>
      </c>
      <c r="AG166" s="954">
        <v>0</v>
      </c>
      <c r="AH166" s="954">
        <v>0</v>
      </c>
      <c r="AI166" s="954">
        <v>0</v>
      </c>
      <c r="AJ166" s="954">
        <v>0</v>
      </c>
      <c r="AK166" s="954">
        <v>0</v>
      </c>
      <c r="AL166" s="954">
        <v>0</v>
      </c>
      <c r="AM166" s="954">
        <v>0</v>
      </c>
      <c r="AN166" s="954">
        <v>0</v>
      </c>
      <c r="AO166" s="954">
        <v>0</v>
      </c>
      <c r="AP166" s="956">
        <v>0</v>
      </c>
      <c r="AQ166" s="956">
        <v>0</v>
      </c>
      <c r="AR166" s="957">
        <v>0</v>
      </c>
    </row>
    <row r="167" spans="1:44" ht="30.6" hidden="1" customHeight="1" thickTop="1">
      <c r="A167" s="977">
        <v>21</v>
      </c>
      <c r="B167" s="954">
        <v>28.470000000000006</v>
      </c>
      <c r="C167" s="954">
        <v>29.32</v>
      </c>
      <c r="D167" s="954">
        <v>30.229999999999997</v>
      </c>
      <c r="E167" s="954">
        <v>31.19</v>
      </c>
      <c r="F167" s="954">
        <v>32.28</v>
      </c>
      <c r="G167" s="954">
        <v>33.489999999999995</v>
      </c>
      <c r="H167" s="954">
        <v>34.849999999999994</v>
      </c>
      <c r="I167" s="954">
        <v>36.409999999999997</v>
      </c>
      <c r="J167" s="954">
        <v>38.179999999999993</v>
      </c>
      <c r="K167" s="954">
        <v>40.17</v>
      </c>
      <c r="L167" s="954">
        <v>42.39</v>
      </c>
      <c r="M167" s="954">
        <v>44.86</v>
      </c>
      <c r="N167" s="954">
        <v>47.6</v>
      </c>
      <c r="O167" s="954">
        <v>50.62</v>
      </c>
      <c r="P167" s="954">
        <v>53.92</v>
      </c>
      <c r="Q167" s="954">
        <v>57.559999999999988</v>
      </c>
      <c r="R167" s="954">
        <v>61.53</v>
      </c>
      <c r="S167" s="954">
        <v>65.89</v>
      </c>
      <c r="T167" s="954">
        <v>70.67</v>
      </c>
      <c r="U167" s="954">
        <v>75.929999999999993</v>
      </c>
      <c r="V167" s="954">
        <v>81.759999999999991</v>
      </c>
      <c r="W167" s="954">
        <v>88.2</v>
      </c>
      <c r="X167" s="954">
        <v>95.34</v>
      </c>
      <c r="Y167" s="954">
        <v>103.29</v>
      </c>
      <c r="Z167" s="954">
        <v>112.15</v>
      </c>
      <c r="AA167" s="954">
        <v>0</v>
      </c>
      <c r="AB167" s="954">
        <v>0</v>
      </c>
      <c r="AC167" s="954">
        <v>0</v>
      </c>
      <c r="AD167" s="954">
        <v>0</v>
      </c>
      <c r="AE167" s="954">
        <v>0</v>
      </c>
      <c r="AF167" s="955">
        <v>0</v>
      </c>
      <c r="AG167" s="954">
        <v>0</v>
      </c>
      <c r="AH167" s="954">
        <v>0</v>
      </c>
      <c r="AI167" s="954">
        <v>0</v>
      </c>
      <c r="AJ167" s="954">
        <v>0</v>
      </c>
      <c r="AK167" s="954">
        <v>0</v>
      </c>
      <c r="AL167" s="954">
        <v>0</v>
      </c>
      <c r="AM167" s="954">
        <v>0</v>
      </c>
      <c r="AN167" s="954">
        <v>0</v>
      </c>
      <c r="AO167" s="954">
        <v>0</v>
      </c>
      <c r="AP167" s="956">
        <v>0</v>
      </c>
      <c r="AQ167" s="956">
        <v>0</v>
      </c>
      <c r="AR167" s="957">
        <v>0</v>
      </c>
    </row>
    <row r="168" spans="1:44" ht="30.6" hidden="1" customHeight="1" thickTop="1">
      <c r="A168" s="977">
        <v>22</v>
      </c>
      <c r="B168" s="954">
        <v>30.35</v>
      </c>
      <c r="C168" s="954">
        <v>31.3</v>
      </c>
      <c r="D168" s="954">
        <v>32.299999999999997</v>
      </c>
      <c r="E168" s="954">
        <v>33.380000000000003</v>
      </c>
      <c r="F168" s="954">
        <v>34.590000000000003</v>
      </c>
      <c r="G168" s="954">
        <v>35.950000000000003</v>
      </c>
      <c r="H168" s="954">
        <v>37.480000000000004</v>
      </c>
      <c r="I168" s="954">
        <v>39.199999999999996</v>
      </c>
      <c r="J168" s="954">
        <v>41.16</v>
      </c>
      <c r="K168" s="954">
        <v>43.36</v>
      </c>
      <c r="L168" s="954">
        <v>45.82</v>
      </c>
      <c r="M168" s="954">
        <v>48.54</v>
      </c>
      <c r="N168" s="954">
        <v>51.56</v>
      </c>
      <c r="O168" s="954">
        <v>54.88</v>
      </c>
      <c r="P168" s="954">
        <v>58.510000000000012</v>
      </c>
      <c r="Q168" s="954">
        <v>62.499999999999993</v>
      </c>
      <c r="R168" s="954">
        <v>66.88</v>
      </c>
      <c r="S168" s="954">
        <v>71.69</v>
      </c>
      <c r="T168" s="954">
        <v>76.97</v>
      </c>
      <c r="U168" s="954">
        <v>82.8</v>
      </c>
      <c r="V168" s="954">
        <v>89.26</v>
      </c>
      <c r="W168" s="954">
        <v>96.419999999999987</v>
      </c>
      <c r="X168" s="954">
        <v>104.37</v>
      </c>
      <c r="Y168" s="954">
        <v>113.25000000000001</v>
      </c>
      <c r="Z168" s="954">
        <v>0</v>
      </c>
      <c r="AA168" s="954">
        <v>0</v>
      </c>
      <c r="AB168" s="954">
        <v>0</v>
      </c>
      <c r="AC168" s="954">
        <v>0</v>
      </c>
      <c r="AD168" s="954">
        <v>0</v>
      </c>
      <c r="AE168" s="954">
        <v>0</v>
      </c>
      <c r="AF168" s="955">
        <v>0</v>
      </c>
      <c r="AG168" s="954">
        <v>0</v>
      </c>
      <c r="AH168" s="954">
        <v>0</v>
      </c>
      <c r="AI168" s="954">
        <v>0</v>
      </c>
      <c r="AJ168" s="954">
        <v>0</v>
      </c>
      <c r="AK168" s="954">
        <v>0</v>
      </c>
      <c r="AL168" s="954">
        <v>0</v>
      </c>
      <c r="AM168" s="954">
        <v>0</v>
      </c>
      <c r="AN168" s="954">
        <v>0</v>
      </c>
      <c r="AO168" s="954">
        <v>0</v>
      </c>
      <c r="AP168" s="956">
        <v>0</v>
      </c>
      <c r="AQ168" s="956">
        <v>0</v>
      </c>
      <c r="AR168" s="957">
        <v>0</v>
      </c>
    </row>
    <row r="169" spans="1:44" ht="30.6" hidden="1" customHeight="1" thickTop="1">
      <c r="A169" s="977">
        <v>23</v>
      </c>
      <c r="B169" s="954">
        <v>32.299999999999997</v>
      </c>
      <c r="C169" s="954">
        <v>33.35</v>
      </c>
      <c r="D169" s="954">
        <v>34.46</v>
      </c>
      <c r="E169" s="954">
        <v>35.68</v>
      </c>
      <c r="F169" s="954">
        <v>37.03</v>
      </c>
      <c r="G169" s="954">
        <v>38.53</v>
      </c>
      <c r="H169" s="954">
        <v>40.230000000000004</v>
      </c>
      <c r="I169" s="954">
        <v>42.15</v>
      </c>
      <c r="J169" s="954">
        <v>44.31</v>
      </c>
      <c r="K169" s="954">
        <v>46.73</v>
      </c>
      <c r="L169" s="954">
        <v>49.44</v>
      </c>
      <c r="M169" s="954">
        <v>52.43</v>
      </c>
      <c r="N169" s="954">
        <v>55.75</v>
      </c>
      <c r="O169" s="954">
        <v>59.400000000000006</v>
      </c>
      <c r="P169" s="954">
        <v>63.390000000000008</v>
      </c>
      <c r="Q169" s="954">
        <v>67.78</v>
      </c>
      <c r="R169" s="954">
        <v>72.59</v>
      </c>
      <c r="S169" s="954">
        <v>77.889999999999986</v>
      </c>
      <c r="T169" s="954">
        <v>83.73</v>
      </c>
      <c r="U169" s="954">
        <v>90.19</v>
      </c>
      <c r="V169" s="954">
        <v>97.34</v>
      </c>
      <c r="W169" s="954">
        <v>105.30000000000001</v>
      </c>
      <c r="X169" s="954">
        <v>114.17000000000002</v>
      </c>
      <c r="Y169" s="954">
        <v>0</v>
      </c>
      <c r="Z169" s="954">
        <v>0</v>
      </c>
      <c r="AA169" s="954">
        <v>0</v>
      </c>
      <c r="AB169" s="954">
        <v>0</v>
      </c>
      <c r="AC169" s="954">
        <v>0</v>
      </c>
      <c r="AD169" s="954">
        <v>0</v>
      </c>
      <c r="AE169" s="954">
        <v>0</v>
      </c>
      <c r="AF169" s="955">
        <v>0</v>
      </c>
      <c r="AG169" s="954">
        <v>0</v>
      </c>
      <c r="AH169" s="954">
        <v>0</v>
      </c>
      <c r="AI169" s="954">
        <v>0</v>
      </c>
      <c r="AJ169" s="954">
        <v>0</v>
      </c>
      <c r="AK169" s="954">
        <v>0</v>
      </c>
      <c r="AL169" s="954">
        <v>0</v>
      </c>
      <c r="AM169" s="954">
        <v>0</v>
      </c>
      <c r="AN169" s="954">
        <v>0</v>
      </c>
      <c r="AO169" s="954">
        <v>0</v>
      </c>
      <c r="AP169" s="956">
        <v>0</v>
      </c>
      <c r="AQ169" s="956">
        <v>0</v>
      </c>
      <c r="AR169" s="957">
        <v>0</v>
      </c>
    </row>
    <row r="170" spans="1:44" ht="30.6" hidden="1" customHeight="1" thickTop="1">
      <c r="A170" s="977">
        <v>24</v>
      </c>
      <c r="B170" s="954">
        <v>34.33</v>
      </c>
      <c r="C170" s="954">
        <v>35.5</v>
      </c>
      <c r="D170" s="954">
        <v>36.730000000000004</v>
      </c>
      <c r="E170" s="954">
        <v>38.089999999999996</v>
      </c>
      <c r="F170" s="954">
        <v>39.580000000000005</v>
      </c>
      <c r="G170" s="954">
        <v>41.260000000000012</v>
      </c>
      <c r="H170" s="954">
        <v>43.13</v>
      </c>
      <c r="I170" s="954">
        <v>45.25</v>
      </c>
      <c r="J170" s="954">
        <v>47.64</v>
      </c>
      <c r="K170" s="954">
        <v>50.3</v>
      </c>
      <c r="L170" s="954">
        <v>53.29</v>
      </c>
      <c r="M170" s="954">
        <v>56.57</v>
      </c>
      <c r="N170" s="954">
        <v>60.2</v>
      </c>
      <c r="O170" s="954">
        <v>64.210000000000008</v>
      </c>
      <c r="P170" s="954">
        <v>68.59</v>
      </c>
      <c r="Q170" s="954">
        <v>73.41</v>
      </c>
      <c r="R170" s="954">
        <v>78.7</v>
      </c>
      <c r="S170" s="954">
        <v>84.550000000000011</v>
      </c>
      <c r="T170" s="954">
        <v>90.99</v>
      </c>
      <c r="U170" s="954">
        <v>98.15</v>
      </c>
      <c r="V170" s="954">
        <v>106.08</v>
      </c>
      <c r="W170" s="954">
        <v>114.93</v>
      </c>
      <c r="X170" s="954">
        <v>0</v>
      </c>
      <c r="Y170" s="954">
        <v>0</v>
      </c>
      <c r="Z170" s="954">
        <v>0</v>
      </c>
      <c r="AA170" s="954">
        <v>0</v>
      </c>
      <c r="AB170" s="954">
        <v>0</v>
      </c>
      <c r="AC170" s="954">
        <v>0</v>
      </c>
      <c r="AD170" s="954">
        <v>0</v>
      </c>
      <c r="AE170" s="954">
        <v>0</v>
      </c>
      <c r="AF170" s="955">
        <v>0</v>
      </c>
      <c r="AG170" s="954">
        <v>0</v>
      </c>
      <c r="AH170" s="954">
        <v>0</v>
      </c>
      <c r="AI170" s="954">
        <v>0</v>
      </c>
      <c r="AJ170" s="954">
        <v>0</v>
      </c>
      <c r="AK170" s="954">
        <v>0</v>
      </c>
      <c r="AL170" s="954">
        <v>0</v>
      </c>
      <c r="AM170" s="954">
        <v>0</v>
      </c>
      <c r="AN170" s="954">
        <v>0</v>
      </c>
      <c r="AO170" s="954">
        <v>0</v>
      </c>
      <c r="AP170" s="956">
        <v>0</v>
      </c>
      <c r="AQ170" s="956">
        <v>0</v>
      </c>
      <c r="AR170" s="957">
        <v>0</v>
      </c>
    </row>
    <row r="171" spans="1:44" ht="30.6" hidden="1" customHeight="1" thickTop="1">
      <c r="A171" s="977">
        <v>25</v>
      </c>
      <c r="B171" s="954">
        <v>36.450000000000003</v>
      </c>
      <c r="C171" s="954">
        <v>37.75</v>
      </c>
      <c r="D171" s="954">
        <v>39.11</v>
      </c>
      <c r="E171" s="954">
        <v>40.61</v>
      </c>
      <c r="F171" s="954">
        <v>42.27</v>
      </c>
      <c r="G171" s="954">
        <v>44.13</v>
      </c>
      <c r="H171" s="954">
        <v>46.21</v>
      </c>
      <c r="I171" s="954">
        <v>48.55</v>
      </c>
      <c r="J171" s="954">
        <v>51.17</v>
      </c>
      <c r="K171" s="954">
        <v>54.1</v>
      </c>
      <c r="L171" s="954">
        <v>57.359999999999992</v>
      </c>
      <c r="M171" s="954">
        <v>60.97</v>
      </c>
      <c r="N171" s="954">
        <v>64.95</v>
      </c>
      <c r="O171" s="954">
        <v>69.319999999999993</v>
      </c>
      <c r="P171" s="954">
        <v>74.14</v>
      </c>
      <c r="Q171" s="954">
        <v>79.429999999999993</v>
      </c>
      <c r="R171" s="954">
        <v>85.25</v>
      </c>
      <c r="S171" s="954">
        <v>91.7</v>
      </c>
      <c r="T171" s="954">
        <v>98.830000000000013</v>
      </c>
      <c r="U171" s="954">
        <v>106.72999999999998</v>
      </c>
      <c r="V171" s="954">
        <v>115.54</v>
      </c>
      <c r="W171" s="954">
        <v>0</v>
      </c>
      <c r="X171" s="954">
        <v>0</v>
      </c>
      <c r="Y171" s="954">
        <v>0</v>
      </c>
      <c r="Z171" s="954">
        <v>0</v>
      </c>
      <c r="AA171" s="954">
        <v>0</v>
      </c>
      <c r="AB171" s="954">
        <v>0</v>
      </c>
      <c r="AC171" s="954">
        <v>0</v>
      </c>
      <c r="AD171" s="954">
        <v>0</v>
      </c>
      <c r="AE171" s="954">
        <v>0</v>
      </c>
      <c r="AF171" s="955">
        <v>0</v>
      </c>
      <c r="AG171" s="954">
        <v>0</v>
      </c>
      <c r="AH171" s="954">
        <v>0</v>
      </c>
      <c r="AI171" s="954">
        <v>0</v>
      </c>
      <c r="AJ171" s="954">
        <v>0</v>
      </c>
      <c r="AK171" s="954">
        <v>0</v>
      </c>
      <c r="AL171" s="954">
        <v>0</v>
      </c>
      <c r="AM171" s="954">
        <v>0</v>
      </c>
      <c r="AN171" s="954">
        <v>0</v>
      </c>
      <c r="AO171" s="954">
        <v>0</v>
      </c>
      <c r="AP171" s="956">
        <v>0</v>
      </c>
      <c r="AQ171" s="956">
        <v>0</v>
      </c>
      <c r="AR171" s="957">
        <v>0</v>
      </c>
    </row>
    <row r="172" spans="1:44" ht="30.6" hidden="1" customHeight="1" thickTop="1">
      <c r="A172" s="977">
        <v>26</v>
      </c>
      <c r="B172" s="954">
        <v>38.67</v>
      </c>
      <c r="C172" s="954">
        <v>40.090000000000003</v>
      </c>
      <c r="D172" s="954">
        <v>41.6</v>
      </c>
      <c r="E172" s="954">
        <v>43.27</v>
      </c>
      <c r="F172" s="954">
        <v>45.099999999999994</v>
      </c>
      <c r="G172" s="954">
        <v>47.16</v>
      </c>
      <c r="H172" s="954">
        <v>49.45</v>
      </c>
      <c r="I172" s="954">
        <v>52.03</v>
      </c>
      <c r="J172" s="954">
        <v>54.9</v>
      </c>
      <c r="K172" s="954">
        <v>58.12</v>
      </c>
      <c r="L172" s="954">
        <v>61.69</v>
      </c>
      <c r="M172" s="954">
        <v>65.63000000000001</v>
      </c>
      <c r="N172" s="954">
        <v>69.989999999999995</v>
      </c>
      <c r="O172" s="954">
        <v>74.78</v>
      </c>
      <c r="P172" s="954">
        <v>80.05</v>
      </c>
      <c r="Q172" s="954">
        <v>85.880000000000024</v>
      </c>
      <c r="R172" s="954">
        <v>92.29</v>
      </c>
      <c r="S172" s="954">
        <v>99.380000000000024</v>
      </c>
      <c r="T172" s="954">
        <v>107.27</v>
      </c>
      <c r="U172" s="954">
        <v>116.03</v>
      </c>
      <c r="V172" s="954">
        <v>0</v>
      </c>
      <c r="W172" s="954">
        <v>0</v>
      </c>
      <c r="X172" s="954">
        <v>0</v>
      </c>
      <c r="Y172" s="954">
        <v>0</v>
      </c>
      <c r="Z172" s="954">
        <v>0</v>
      </c>
      <c r="AA172" s="954">
        <v>0</v>
      </c>
      <c r="AB172" s="954">
        <v>0</v>
      </c>
      <c r="AC172" s="954">
        <v>0</v>
      </c>
      <c r="AD172" s="954">
        <v>0</v>
      </c>
      <c r="AE172" s="954">
        <v>0</v>
      </c>
      <c r="AF172" s="955">
        <v>0</v>
      </c>
      <c r="AG172" s="954">
        <v>0</v>
      </c>
      <c r="AH172" s="954">
        <v>0</v>
      </c>
      <c r="AI172" s="954">
        <v>0</v>
      </c>
      <c r="AJ172" s="954">
        <v>0</v>
      </c>
      <c r="AK172" s="954">
        <v>0</v>
      </c>
      <c r="AL172" s="954">
        <v>0</v>
      </c>
      <c r="AM172" s="954">
        <v>0</v>
      </c>
      <c r="AN172" s="954">
        <v>0</v>
      </c>
      <c r="AO172" s="954">
        <v>0</v>
      </c>
      <c r="AP172" s="956">
        <v>0</v>
      </c>
      <c r="AQ172" s="956">
        <v>0</v>
      </c>
      <c r="AR172" s="957">
        <v>0</v>
      </c>
    </row>
    <row r="173" spans="1:44" ht="30.6" hidden="1" customHeight="1" thickTop="1">
      <c r="A173" s="977">
        <v>27</v>
      </c>
      <c r="B173" s="954">
        <v>40.99</v>
      </c>
      <c r="C173" s="954">
        <v>42.559999999999988</v>
      </c>
      <c r="D173" s="954">
        <v>44.23</v>
      </c>
      <c r="E173" s="954">
        <v>46.069999999999993</v>
      </c>
      <c r="F173" s="954">
        <v>48.1</v>
      </c>
      <c r="G173" s="954">
        <v>50.36</v>
      </c>
      <c r="H173" s="954">
        <v>52.89</v>
      </c>
      <c r="I173" s="954">
        <v>55.7</v>
      </c>
      <c r="J173" s="954">
        <v>58.86</v>
      </c>
      <c r="K173" s="954">
        <v>62.37</v>
      </c>
      <c r="L173" s="954">
        <v>66.28</v>
      </c>
      <c r="M173" s="954">
        <v>70.58</v>
      </c>
      <c r="N173" s="954">
        <v>75.36</v>
      </c>
      <c r="O173" s="954">
        <v>80.599999999999994</v>
      </c>
      <c r="P173" s="954">
        <v>86.389999999999986</v>
      </c>
      <c r="Q173" s="954">
        <v>92.78</v>
      </c>
      <c r="R173" s="954">
        <v>99.85</v>
      </c>
      <c r="S173" s="954">
        <v>107.69</v>
      </c>
      <c r="T173" s="954">
        <v>116.38999999999999</v>
      </c>
      <c r="U173" s="954">
        <v>0</v>
      </c>
      <c r="V173" s="954">
        <v>0</v>
      </c>
      <c r="W173" s="954">
        <v>0</v>
      </c>
      <c r="X173" s="954">
        <v>0</v>
      </c>
      <c r="Y173" s="954">
        <v>0</v>
      </c>
      <c r="Z173" s="954">
        <v>0</v>
      </c>
      <c r="AA173" s="954">
        <v>0</v>
      </c>
      <c r="AB173" s="954">
        <v>0</v>
      </c>
      <c r="AC173" s="954">
        <v>0</v>
      </c>
      <c r="AD173" s="954">
        <v>0</v>
      </c>
      <c r="AE173" s="954">
        <v>0</v>
      </c>
      <c r="AF173" s="955">
        <v>0</v>
      </c>
      <c r="AG173" s="954">
        <v>0</v>
      </c>
      <c r="AH173" s="954">
        <v>0</v>
      </c>
      <c r="AI173" s="954">
        <v>0</v>
      </c>
      <c r="AJ173" s="954">
        <v>0</v>
      </c>
      <c r="AK173" s="954">
        <v>0</v>
      </c>
      <c r="AL173" s="954">
        <v>0</v>
      </c>
      <c r="AM173" s="954">
        <v>0</v>
      </c>
      <c r="AN173" s="954">
        <v>0</v>
      </c>
      <c r="AO173" s="954">
        <v>0</v>
      </c>
      <c r="AP173" s="956">
        <v>0</v>
      </c>
      <c r="AQ173" s="956">
        <v>0</v>
      </c>
      <c r="AR173" s="957">
        <v>0</v>
      </c>
    </row>
    <row r="174" spans="1:44" ht="30.6" hidden="1" customHeight="1" thickTop="1">
      <c r="A174" s="977">
        <v>28</v>
      </c>
      <c r="B174" s="954">
        <v>43.430000000000007</v>
      </c>
      <c r="C174" s="954">
        <v>45.14</v>
      </c>
      <c r="D174" s="954">
        <v>46.99</v>
      </c>
      <c r="E174" s="954">
        <v>49.02</v>
      </c>
      <c r="F174" s="954">
        <v>51.24</v>
      </c>
      <c r="G174" s="954">
        <v>53.739999999999988</v>
      </c>
      <c r="H174" s="954">
        <v>56.509999999999991</v>
      </c>
      <c r="I174" s="954">
        <v>59.61</v>
      </c>
      <c r="J174" s="954">
        <v>63.05</v>
      </c>
      <c r="K174" s="954">
        <v>66.89</v>
      </c>
      <c r="L174" s="954">
        <v>71.16</v>
      </c>
      <c r="M174" s="954">
        <v>75.87</v>
      </c>
      <c r="N174" s="954">
        <v>81.08</v>
      </c>
      <c r="O174" s="954">
        <v>86.83</v>
      </c>
      <c r="P174" s="954">
        <v>93.18</v>
      </c>
      <c r="Q174" s="954">
        <v>100.21</v>
      </c>
      <c r="R174" s="954">
        <v>108</v>
      </c>
      <c r="S174" s="954">
        <v>116.65</v>
      </c>
      <c r="T174" s="954">
        <v>0</v>
      </c>
      <c r="U174" s="954">
        <v>0</v>
      </c>
      <c r="V174" s="954">
        <v>0</v>
      </c>
      <c r="W174" s="954">
        <v>0</v>
      </c>
      <c r="X174" s="954">
        <v>0</v>
      </c>
      <c r="Y174" s="954">
        <v>0</v>
      </c>
      <c r="Z174" s="954">
        <v>0</v>
      </c>
      <c r="AA174" s="954">
        <v>0</v>
      </c>
      <c r="AB174" s="954">
        <v>0</v>
      </c>
      <c r="AC174" s="954">
        <v>0</v>
      </c>
      <c r="AD174" s="954">
        <v>0</v>
      </c>
      <c r="AE174" s="954">
        <v>0</v>
      </c>
      <c r="AF174" s="955">
        <v>0</v>
      </c>
      <c r="AG174" s="954">
        <v>0</v>
      </c>
      <c r="AH174" s="954">
        <v>0</v>
      </c>
      <c r="AI174" s="954">
        <v>0</v>
      </c>
      <c r="AJ174" s="954">
        <v>0</v>
      </c>
      <c r="AK174" s="954">
        <v>0</v>
      </c>
      <c r="AL174" s="954">
        <v>0</v>
      </c>
      <c r="AM174" s="954">
        <v>0</v>
      </c>
      <c r="AN174" s="954">
        <v>0</v>
      </c>
      <c r="AO174" s="954">
        <v>0</v>
      </c>
      <c r="AP174" s="956">
        <v>0</v>
      </c>
      <c r="AQ174" s="956">
        <v>0</v>
      </c>
      <c r="AR174" s="957">
        <v>0</v>
      </c>
    </row>
    <row r="175" spans="1:44" ht="30.6" hidden="1" customHeight="1" thickTop="1">
      <c r="A175" s="977">
        <v>29</v>
      </c>
      <c r="B175" s="954">
        <v>45.98</v>
      </c>
      <c r="C175" s="954">
        <v>47.86</v>
      </c>
      <c r="D175" s="954">
        <v>49.900000000000006</v>
      </c>
      <c r="E175" s="954">
        <v>52.12</v>
      </c>
      <c r="F175" s="954">
        <v>54.580000000000013</v>
      </c>
      <c r="G175" s="954">
        <v>57.3</v>
      </c>
      <c r="H175" s="954">
        <v>60.34</v>
      </c>
      <c r="I175" s="954">
        <v>63.72</v>
      </c>
      <c r="J175" s="954">
        <v>67.5</v>
      </c>
      <c r="K175" s="954">
        <v>71.7</v>
      </c>
      <c r="L175" s="954">
        <v>76.36</v>
      </c>
      <c r="M175" s="954">
        <v>81.5</v>
      </c>
      <c r="N175" s="954">
        <v>87.2</v>
      </c>
      <c r="O175" s="954">
        <v>93.5</v>
      </c>
      <c r="P175" s="954">
        <v>100.47999999999998</v>
      </c>
      <c r="Q175" s="954">
        <v>108.21</v>
      </c>
      <c r="R175" s="954">
        <v>116.79</v>
      </c>
      <c r="S175" s="954">
        <v>0</v>
      </c>
      <c r="T175" s="954">
        <v>0</v>
      </c>
      <c r="U175" s="954">
        <v>0</v>
      </c>
      <c r="V175" s="954">
        <v>0</v>
      </c>
      <c r="W175" s="954">
        <v>0</v>
      </c>
      <c r="X175" s="954">
        <v>0</v>
      </c>
      <c r="Y175" s="954">
        <v>0</v>
      </c>
      <c r="Z175" s="954">
        <v>0</v>
      </c>
      <c r="AA175" s="954">
        <v>0</v>
      </c>
      <c r="AB175" s="954">
        <v>0</v>
      </c>
      <c r="AC175" s="954">
        <v>0</v>
      </c>
      <c r="AD175" s="954">
        <v>0</v>
      </c>
      <c r="AE175" s="954">
        <v>0</v>
      </c>
      <c r="AF175" s="955">
        <v>0</v>
      </c>
      <c r="AG175" s="954">
        <v>0</v>
      </c>
      <c r="AH175" s="954">
        <v>0</v>
      </c>
      <c r="AI175" s="954">
        <v>0</v>
      </c>
      <c r="AJ175" s="954">
        <v>0</v>
      </c>
      <c r="AK175" s="954">
        <v>0</v>
      </c>
      <c r="AL175" s="954">
        <v>0</v>
      </c>
      <c r="AM175" s="954">
        <v>0</v>
      </c>
      <c r="AN175" s="954">
        <v>0</v>
      </c>
      <c r="AO175" s="954">
        <v>0</v>
      </c>
      <c r="AP175" s="956">
        <v>0</v>
      </c>
      <c r="AQ175" s="956">
        <v>0</v>
      </c>
      <c r="AR175" s="957">
        <v>0</v>
      </c>
    </row>
    <row r="176" spans="1:44" ht="30.6" hidden="1" customHeight="1" thickTop="1">
      <c r="A176" s="978">
        <v>30</v>
      </c>
      <c r="B176" s="979">
        <v>48.67</v>
      </c>
      <c r="C176" s="979">
        <v>50.73</v>
      </c>
      <c r="D176" s="979">
        <v>52.97</v>
      </c>
      <c r="E176" s="979">
        <v>55.4</v>
      </c>
      <c r="F176" s="979">
        <v>58.09</v>
      </c>
      <c r="G176" s="979">
        <v>61.08</v>
      </c>
      <c r="H176" s="979">
        <v>64.41</v>
      </c>
      <c r="I176" s="979">
        <v>68.099999999999994</v>
      </c>
      <c r="J176" s="979">
        <v>72.23</v>
      </c>
      <c r="K176" s="979">
        <v>76.81</v>
      </c>
      <c r="L176" s="979">
        <v>81.88</v>
      </c>
      <c r="M176" s="979">
        <v>87.51</v>
      </c>
      <c r="N176" s="979">
        <v>93.76</v>
      </c>
      <c r="O176" s="979">
        <v>100.67</v>
      </c>
      <c r="P176" s="979">
        <v>108.33</v>
      </c>
      <c r="Q176" s="979">
        <v>116.85</v>
      </c>
      <c r="R176" s="979">
        <v>0</v>
      </c>
      <c r="S176" s="979">
        <v>0</v>
      </c>
      <c r="T176" s="979">
        <v>0</v>
      </c>
      <c r="U176" s="979">
        <v>0</v>
      </c>
      <c r="V176" s="979">
        <v>0</v>
      </c>
      <c r="W176" s="979">
        <v>0</v>
      </c>
      <c r="X176" s="979">
        <v>0</v>
      </c>
      <c r="Y176" s="979">
        <v>0</v>
      </c>
      <c r="Z176" s="979">
        <v>0</v>
      </c>
      <c r="AA176" s="979">
        <v>0</v>
      </c>
      <c r="AB176" s="979">
        <v>0</v>
      </c>
      <c r="AC176" s="979">
        <v>0</v>
      </c>
      <c r="AD176" s="979">
        <v>0</v>
      </c>
      <c r="AE176" s="979">
        <v>0</v>
      </c>
      <c r="AF176" s="980">
        <v>0</v>
      </c>
      <c r="AG176" s="979">
        <v>0</v>
      </c>
      <c r="AH176" s="979">
        <v>0</v>
      </c>
      <c r="AI176" s="979">
        <v>0</v>
      </c>
      <c r="AJ176" s="979">
        <v>0</v>
      </c>
      <c r="AK176" s="979">
        <v>0</v>
      </c>
      <c r="AL176" s="979">
        <v>0</v>
      </c>
      <c r="AM176" s="979">
        <v>0</v>
      </c>
      <c r="AN176" s="979">
        <v>0</v>
      </c>
      <c r="AO176" s="979">
        <v>0</v>
      </c>
      <c r="AP176" s="979">
        <v>0</v>
      </c>
      <c r="AQ176" s="979">
        <v>0</v>
      </c>
      <c r="AR176" s="981">
        <v>0</v>
      </c>
    </row>
    <row r="177" spans="1:44" ht="30.6" hidden="1" customHeight="1" thickTop="1">
      <c r="A177" s="982">
        <v>31</v>
      </c>
      <c r="B177" s="1883"/>
      <c r="C177" s="1883"/>
      <c r="D177" s="1883"/>
      <c r="E177" s="1883"/>
      <c r="F177" s="1883"/>
      <c r="G177" s="1883"/>
      <c r="H177" s="1883"/>
      <c r="I177" s="1883"/>
      <c r="J177" s="1883"/>
      <c r="K177" s="1883"/>
      <c r="L177" s="1883"/>
      <c r="M177" s="1883"/>
      <c r="N177" s="1883"/>
      <c r="O177" s="1883"/>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row>
    <row r="178" spans="1:44" ht="30.6" hidden="1" customHeight="1" thickTop="1">
      <c r="A178" s="929" t="s">
        <v>485</v>
      </c>
      <c r="B178" s="1884" t="s">
        <v>488</v>
      </c>
      <c r="C178" s="1884"/>
      <c r="D178" s="1884"/>
      <c r="E178" s="1884"/>
      <c r="F178" s="1884"/>
      <c r="G178" s="1884"/>
      <c r="H178" s="1884"/>
      <c r="I178" s="1884"/>
      <c r="J178" s="1884"/>
      <c r="K178" s="1884"/>
      <c r="L178" s="1884"/>
      <c r="M178" s="1884"/>
      <c r="N178" s="1884"/>
      <c r="O178" s="1884"/>
      <c r="P178" s="1884"/>
      <c r="Q178" s="1884"/>
      <c r="R178" s="1884"/>
      <c r="S178" s="1884"/>
      <c r="T178" s="1884"/>
      <c r="U178" s="1884"/>
      <c r="V178" s="1884"/>
      <c r="W178" s="1884"/>
      <c r="X178" s="1884"/>
      <c r="Y178" s="1884"/>
      <c r="Z178" s="1884"/>
      <c r="AA178" s="1884"/>
      <c r="AB178" s="1884"/>
      <c r="AC178" s="1884"/>
      <c r="AD178" s="1884"/>
      <c r="AE178" s="1884"/>
      <c r="AF178" s="1884"/>
      <c r="AG178" s="1884"/>
      <c r="AH178" s="1884"/>
      <c r="AI178" s="1884"/>
      <c r="AJ178" s="1884"/>
      <c r="AK178" s="1884"/>
      <c r="AL178" s="1884"/>
      <c r="AM178" s="1884"/>
      <c r="AN178" s="1884"/>
      <c r="AO178" s="1884"/>
      <c r="AP178" s="1884"/>
      <c r="AQ178" s="1884"/>
      <c r="AR178" s="1884"/>
    </row>
    <row r="179" spans="1:44" ht="30.6" hidden="1" customHeight="1" thickTop="1">
      <c r="B179" s="1885" t="s">
        <v>486</v>
      </c>
      <c r="C179" s="1885"/>
      <c r="D179" s="1885"/>
      <c r="E179" s="1885"/>
      <c r="F179" s="1885"/>
      <c r="G179" s="1885"/>
      <c r="H179" s="1885"/>
      <c r="I179" s="1885"/>
      <c r="J179" s="1885"/>
      <c r="K179" s="1885"/>
      <c r="L179" s="1885"/>
      <c r="M179" s="1885"/>
      <c r="N179" s="1885"/>
      <c r="O179" s="1885"/>
      <c r="P179" s="1885"/>
      <c r="Q179" s="1885"/>
      <c r="R179" s="1885"/>
      <c r="S179" s="1885"/>
      <c r="T179" s="1885"/>
      <c r="U179" s="1885"/>
      <c r="V179" s="1885"/>
      <c r="W179" s="1885"/>
      <c r="X179" s="1885"/>
      <c r="Y179" s="1885"/>
      <c r="Z179" s="1885"/>
      <c r="AA179" s="1885"/>
      <c r="AB179" s="1885"/>
      <c r="AC179" s="1885"/>
      <c r="AD179" s="1885"/>
      <c r="AE179" s="1885"/>
      <c r="AF179" s="1885"/>
      <c r="AG179" s="1885"/>
      <c r="AH179" s="1885"/>
      <c r="AI179" s="1885"/>
      <c r="AJ179" s="1885"/>
      <c r="AK179" s="1885"/>
      <c r="AL179" s="1885"/>
      <c r="AM179" s="1885"/>
      <c r="AN179" s="1885"/>
      <c r="AO179" s="1885"/>
      <c r="AP179" s="1885"/>
      <c r="AQ179" s="1885"/>
      <c r="AR179" s="1885"/>
    </row>
    <row r="180" spans="1:44" ht="30.6" hidden="1" customHeight="1" thickTop="1">
      <c r="A180" s="971" t="s">
        <v>126</v>
      </c>
      <c r="B180" s="1887" t="s">
        <v>484</v>
      </c>
      <c r="C180" s="1887"/>
      <c r="D180" s="1887"/>
      <c r="E180" s="1887"/>
      <c r="F180" s="1887"/>
      <c r="G180" s="1887"/>
      <c r="H180" s="1887"/>
      <c r="I180" s="1887"/>
      <c r="J180" s="1887"/>
      <c r="K180" s="1887"/>
      <c r="L180" s="1887"/>
      <c r="M180" s="1887"/>
      <c r="N180" s="1887"/>
      <c r="O180" s="1887"/>
      <c r="P180" s="1887"/>
      <c r="Q180" s="1887"/>
      <c r="R180" s="1887"/>
      <c r="S180" s="1887"/>
      <c r="T180" s="1887"/>
      <c r="U180" s="1887"/>
      <c r="V180" s="1887"/>
      <c r="W180" s="1887"/>
      <c r="X180" s="1887"/>
      <c r="Y180" s="1887"/>
      <c r="Z180" s="1887"/>
      <c r="AA180" s="1887"/>
      <c r="AB180" s="1887"/>
      <c r="AC180" s="1887"/>
      <c r="AD180" s="1887"/>
      <c r="AE180" s="1887"/>
      <c r="AF180" s="1887"/>
      <c r="AG180" s="1887"/>
      <c r="AH180" s="1887"/>
      <c r="AI180" s="1887"/>
      <c r="AJ180" s="1887"/>
      <c r="AK180" s="1887"/>
      <c r="AL180" s="1887"/>
      <c r="AM180" s="1887"/>
      <c r="AN180" s="1887"/>
      <c r="AO180" s="1887"/>
      <c r="AP180" s="1887"/>
      <c r="AQ180" s="1887"/>
      <c r="AR180" s="1887"/>
    </row>
    <row r="181" spans="1:44" ht="30.6" hidden="1" customHeight="1" thickTop="1">
      <c r="A181" s="972"/>
      <c r="B181" s="973">
        <v>20</v>
      </c>
      <c r="C181" s="973">
        <v>21</v>
      </c>
      <c r="D181" s="973">
        <v>22</v>
      </c>
      <c r="E181" s="973">
        <v>23</v>
      </c>
      <c r="F181" s="973">
        <v>24</v>
      </c>
      <c r="G181" s="973">
        <v>25</v>
      </c>
      <c r="H181" s="973">
        <v>26</v>
      </c>
      <c r="I181" s="973">
        <v>27</v>
      </c>
      <c r="J181" s="973">
        <v>28</v>
      </c>
      <c r="K181" s="973">
        <v>29</v>
      </c>
      <c r="L181" s="973">
        <v>30</v>
      </c>
      <c r="M181" s="973">
        <v>31</v>
      </c>
      <c r="N181" s="973">
        <v>32</v>
      </c>
      <c r="O181" s="973">
        <v>33</v>
      </c>
      <c r="P181" s="973">
        <v>34</v>
      </c>
      <c r="Q181" s="973">
        <v>35</v>
      </c>
      <c r="R181" s="973">
        <v>36</v>
      </c>
      <c r="S181" s="973">
        <v>37</v>
      </c>
      <c r="T181" s="973">
        <v>38</v>
      </c>
      <c r="U181" s="973">
        <v>39</v>
      </c>
      <c r="V181" s="973">
        <v>40</v>
      </c>
      <c r="W181" s="973">
        <v>41</v>
      </c>
      <c r="X181" s="973">
        <v>42</v>
      </c>
      <c r="Y181" s="973">
        <v>43</v>
      </c>
      <c r="Z181" s="973">
        <v>44</v>
      </c>
      <c r="AA181" s="973">
        <v>45</v>
      </c>
      <c r="AB181" s="973">
        <v>46</v>
      </c>
      <c r="AC181" s="973">
        <v>47</v>
      </c>
      <c r="AD181" s="973">
        <v>48</v>
      </c>
      <c r="AE181" s="973">
        <v>49</v>
      </c>
      <c r="AF181" s="973">
        <v>50</v>
      </c>
      <c r="AG181" s="973">
        <v>51</v>
      </c>
      <c r="AH181" s="973">
        <v>52</v>
      </c>
      <c r="AI181" s="973">
        <v>53</v>
      </c>
      <c r="AJ181" s="973">
        <v>54</v>
      </c>
      <c r="AK181" s="973">
        <v>55</v>
      </c>
      <c r="AL181" s="973">
        <v>56</v>
      </c>
      <c r="AM181" s="973">
        <v>57</v>
      </c>
      <c r="AN181" s="973">
        <v>58</v>
      </c>
      <c r="AO181" s="973">
        <v>59</v>
      </c>
      <c r="AP181" s="974">
        <v>60</v>
      </c>
      <c r="AQ181" s="974">
        <v>61</v>
      </c>
      <c r="AR181" s="975">
        <v>62</v>
      </c>
    </row>
    <row r="182" spans="1:44" ht="30.6" hidden="1" customHeight="1" thickTop="1">
      <c r="A182" s="976">
        <v>1</v>
      </c>
      <c r="B182" s="949">
        <v>0.48000000000000009</v>
      </c>
      <c r="C182" s="949">
        <v>0.49999999999999994</v>
      </c>
      <c r="D182" s="949">
        <v>0.51</v>
      </c>
      <c r="E182" s="949">
        <v>0.52</v>
      </c>
      <c r="F182" s="949">
        <v>0.54</v>
      </c>
      <c r="G182" s="949">
        <v>0.55000000000000004</v>
      </c>
      <c r="H182" s="949">
        <v>0.57000000000000006</v>
      </c>
      <c r="I182" s="949">
        <v>0.57000000000000006</v>
      </c>
      <c r="J182" s="949">
        <v>0.59000000000000008</v>
      </c>
      <c r="K182" s="949">
        <v>0.6</v>
      </c>
      <c r="L182" s="949">
        <v>0.62</v>
      </c>
      <c r="M182" s="949">
        <v>0.63</v>
      </c>
      <c r="N182" s="949">
        <v>0.66</v>
      </c>
      <c r="O182" s="949">
        <v>0.69</v>
      </c>
      <c r="P182" s="949">
        <v>0.72</v>
      </c>
      <c r="Q182" s="949">
        <v>0.76</v>
      </c>
      <c r="R182" s="949">
        <v>0.81</v>
      </c>
      <c r="S182" s="949">
        <v>0.86</v>
      </c>
      <c r="T182" s="949">
        <v>0.92</v>
      </c>
      <c r="U182" s="949">
        <v>0.98999999999999988</v>
      </c>
      <c r="V182" s="949">
        <v>1.07</v>
      </c>
      <c r="W182" s="949">
        <v>1.1600000000000001</v>
      </c>
      <c r="X182" s="949">
        <v>1.25</v>
      </c>
      <c r="Y182" s="949">
        <v>1.35</v>
      </c>
      <c r="Z182" s="949">
        <v>1.46</v>
      </c>
      <c r="AA182" s="949">
        <v>1.58</v>
      </c>
      <c r="AB182" s="949">
        <v>1.71</v>
      </c>
      <c r="AC182" s="949">
        <v>1.85</v>
      </c>
      <c r="AD182" s="949">
        <v>2.02</v>
      </c>
      <c r="AE182" s="949">
        <v>2.1799999999999997</v>
      </c>
      <c r="AF182" s="949">
        <v>2.37</v>
      </c>
      <c r="AG182" s="949">
        <v>2.57</v>
      </c>
      <c r="AH182" s="949">
        <v>2.82</v>
      </c>
      <c r="AI182" s="949">
        <v>3.09</v>
      </c>
      <c r="AJ182" s="949">
        <v>3.41</v>
      </c>
      <c r="AK182" s="949">
        <v>3.76</v>
      </c>
      <c r="AL182" s="949">
        <v>4.16</v>
      </c>
      <c r="AM182" s="949">
        <v>4.6199999999999992</v>
      </c>
      <c r="AN182" s="949">
        <v>5.1199999999999992</v>
      </c>
      <c r="AO182" s="949">
        <v>5.7</v>
      </c>
      <c r="AP182" s="951">
        <v>6.35</v>
      </c>
      <c r="AQ182" s="951">
        <v>7.09</v>
      </c>
      <c r="AR182" s="952">
        <v>7.92</v>
      </c>
    </row>
    <row r="183" spans="1:44" ht="30.6" hidden="1" customHeight="1" thickTop="1">
      <c r="A183" s="977">
        <v>2</v>
      </c>
      <c r="B183" s="954">
        <v>0.95</v>
      </c>
      <c r="C183" s="954">
        <v>0.97999999999999987</v>
      </c>
      <c r="D183" s="954">
        <v>1.01</v>
      </c>
      <c r="E183" s="954">
        <v>1.03</v>
      </c>
      <c r="F183" s="954">
        <v>1.06</v>
      </c>
      <c r="G183" s="954">
        <v>1.0900000000000001</v>
      </c>
      <c r="H183" s="954">
        <v>1.1100000000000001</v>
      </c>
      <c r="I183" s="954">
        <v>1.1300000000000001</v>
      </c>
      <c r="J183" s="954">
        <v>1.1600000000000001</v>
      </c>
      <c r="K183" s="954">
        <v>1.1900000000000002</v>
      </c>
      <c r="L183" s="954">
        <v>1.22</v>
      </c>
      <c r="M183" s="954">
        <v>1.26</v>
      </c>
      <c r="N183" s="954">
        <v>1.3</v>
      </c>
      <c r="O183" s="954">
        <v>1.37</v>
      </c>
      <c r="P183" s="954">
        <v>1.43</v>
      </c>
      <c r="Q183" s="954">
        <v>1.5</v>
      </c>
      <c r="R183" s="954">
        <v>1.6</v>
      </c>
      <c r="S183" s="954">
        <v>1.71</v>
      </c>
      <c r="T183" s="954">
        <v>1.8299999999999996</v>
      </c>
      <c r="U183" s="954">
        <v>1.9799999999999998</v>
      </c>
      <c r="V183" s="954">
        <v>2.14</v>
      </c>
      <c r="W183" s="954">
        <v>2.31</v>
      </c>
      <c r="X183" s="954">
        <v>2.5</v>
      </c>
      <c r="Y183" s="954">
        <v>2.71</v>
      </c>
      <c r="Z183" s="954">
        <v>2.93</v>
      </c>
      <c r="AA183" s="954">
        <v>3.17</v>
      </c>
      <c r="AB183" s="954">
        <v>3.44</v>
      </c>
      <c r="AC183" s="954">
        <v>3.72</v>
      </c>
      <c r="AD183" s="954">
        <v>4.03</v>
      </c>
      <c r="AE183" s="954">
        <v>4.3699999999999992</v>
      </c>
      <c r="AF183" s="954">
        <v>4.75</v>
      </c>
      <c r="AG183" s="954">
        <v>5.17</v>
      </c>
      <c r="AH183" s="954">
        <v>5.66</v>
      </c>
      <c r="AI183" s="954">
        <v>6.2200000000000015</v>
      </c>
      <c r="AJ183" s="954">
        <v>6.85</v>
      </c>
      <c r="AK183" s="954">
        <v>7.580000000000001</v>
      </c>
      <c r="AL183" s="954">
        <v>8.4</v>
      </c>
      <c r="AM183" s="954">
        <v>9.32</v>
      </c>
      <c r="AN183" s="954">
        <v>10.37</v>
      </c>
      <c r="AO183" s="954">
        <v>11.54</v>
      </c>
      <c r="AP183" s="956">
        <v>12.87</v>
      </c>
      <c r="AQ183" s="956">
        <v>14.38</v>
      </c>
      <c r="AR183" s="957">
        <v>16.119999999999997</v>
      </c>
    </row>
    <row r="184" spans="1:44" ht="30.6" hidden="1" customHeight="1" thickTop="1">
      <c r="A184" s="977">
        <v>3</v>
      </c>
      <c r="B184" s="954">
        <v>1.43</v>
      </c>
      <c r="C184" s="954">
        <v>1.48</v>
      </c>
      <c r="D184" s="954">
        <v>1.52</v>
      </c>
      <c r="E184" s="954">
        <v>1.57</v>
      </c>
      <c r="F184" s="954">
        <v>1.6</v>
      </c>
      <c r="G184" s="954">
        <v>1.63</v>
      </c>
      <c r="H184" s="954">
        <v>1.67</v>
      </c>
      <c r="I184" s="954">
        <v>1.7</v>
      </c>
      <c r="J184" s="954">
        <v>1.7499999999999998</v>
      </c>
      <c r="K184" s="954">
        <v>1.79</v>
      </c>
      <c r="L184" s="954">
        <v>1.84</v>
      </c>
      <c r="M184" s="954">
        <v>1.9</v>
      </c>
      <c r="N184" s="954">
        <v>1.99</v>
      </c>
      <c r="O184" s="954">
        <v>2.08</v>
      </c>
      <c r="P184" s="954">
        <v>2.1799999999999997</v>
      </c>
      <c r="Q184" s="954">
        <v>2.31</v>
      </c>
      <c r="R184" s="954">
        <v>2.46</v>
      </c>
      <c r="S184" s="954">
        <v>2.63</v>
      </c>
      <c r="T184" s="954">
        <v>2.83</v>
      </c>
      <c r="U184" s="954">
        <v>3.04</v>
      </c>
      <c r="V184" s="954">
        <v>3.29</v>
      </c>
      <c r="W184" s="954">
        <v>3.5599999999999996</v>
      </c>
      <c r="X184" s="954">
        <v>3.8499999999999996</v>
      </c>
      <c r="Y184" s="954">
        <v>4.17</v>
      </c>
      <c r="Z184" s="954">
        <v>4.5100000000000007</v>
      </c>
      <c r="AA184" s="954">
        <v>4.8900000000000006</v>
      </c>
      <c r="AB184" s="954">
        <v>5.29</v>
      </c>
      <c r="AC184" s="954">
        <v>5.72</v>
      </c>
      <c r="AD184" s="954">
        <v>6.2</v>
      </c>
      <c r="AE184" s="954">
        <v>6.73</v>
      </c>
      <c r="AF184" s="954">
        <v>7.32</v>
      </c>
      <c r="AG184" s="954">
        <v>7.9899999999999984</v>
      </c>
      <c r="AH184" s="954">
        <v>8.77</v>
      </c>
      <c r="AI184" s="954">
        <v>9.6300000000000008</v>
      </c>
      <c r="AJ184" s="954">
        <v>10.64</v>
      </c>
      <c r="AK184" s="954">
        <v>11.77</v>
      </c>
      <c r="AL184" s="954">
        <v>13.059999999999997</v>
      </c>
      <c r="AM184" s="954">
        <v>14.510000000000002</v>
      </c>
      <c r="AN184" s="954">
        <v>16.149999999999999</v>
      </c>
      <c r="AO184" s="954">
        <v>17.990000000000002</v>
      </c>
      <c r="AP184" s="956">
        <v>20.090000000000003</v>
      </c>
      <c r="AQ184" s="956">
        <v>22.49</v>
      </c>
      <c r="AR184" s="957">
        <v>25.25</v>
      </c>
    </row>
    <row r="185" spans="1:44" ht="30.6" hidden="1" customHeight="1" thickTop="1">
      <c r="A185" s="977">
        <v>4</v>
      </c>
      <c r="B185" s="954">
        <v>1.5</v>
      </c>
      <c r="C185" s="954">
        <v>1.54</v>
      </c>
      <c r="D185" s="954">
        <v>1.58</v>
      </c>
      <c r="E185" s="954">
        <v>1.62</v>
      </c>
      <c r="F185" s="954">
        <v>1.65</v>
      </c>
      <c r="G185" s="954">
        <v>1.7</v>
      </c>
      <c r="H185" s="954">
        <v>1.73</v>
      </c>
      <c r="I185" s="954">
        <v>1.77</v>
      </c>
      <c r="J185" s="954">
        <v>1.8199999999999996</v>
      </c>
      <c r="K185" s="954">
        <v>1.86</v>
      </c>
      <c r="L185" s="954">
        <v>1.92</v>
      </c>
      <c r="M185" s="954">
        <v>1.9999999999999998</v>
      </c>
      <c r="N185" s="954">
        <v>2.08</v>
      </c>
      <c r="O185" s="954">
        <v>2.17</v>
      </c>
      <c r="P185" s="954">
        <v>2.3000000000000003</v>
      </c>
      <c r="Q185" s="954">
        <v>2.4300000000000002</v>
      </c>
      <c r="R185" s="954">
        <v>2.59</v>
      </c>
      <c r="S185" s="954">
        <v>2.77</v>
      </c>
      <c r="T185" s="954">
        <v>2.98</v>
      </c>
      <c r="U185" s="954">
        <v>3.21</v>
      </c>
      <c r="V185" s="954">
        <v>3.48</v>
      </c>
      <c r="W185" s="954">
        <v>3.76</v>
      </c>
      <c r="X185" s="954">
        <v>4.0699999999999994</v>
      </c>
      <c r="Y185" s="954">
        <v>4.41</v>
      </c>
      <c r="Z185" s="954">
        <v>4.7700000000000005</v>
      </c>
      <c r="AA185" s="954">
        <v>5.17</v>
      </c>
      <c r="AB185" s="954">
        <v>5.58</v>
      </c>
      <c r="AC185" s="954">
        <v>6.05</v>
      </c>
      <c r="AD185" s="954">
        <v>6.56</v>
      </c>
      <c r="AE185" s="954">
        <v>7.129999999999999</v>
      </c>
      <c r="AF185" s="954">
        <v>7.77</v>
      </c>
      <c r="AG185" s="954">
        <v>8.49</v>
      </c>
      <c r="AH185" s="954">
        <v>9.31</v>
      </c>
      <c r="AI185" s="954">
        <v>10.260000000000002</v>
      </c>
      <c r="AJ185" s="954">
        <v>11.33</v>
      </c>
      <c r="AK185" s="954">
        <v>12.559999999999997</v>
      </c>
      <c r="AL185" s="954">
        <v>13.920000000000002</v>
      </c>
      <c r="AM185" s="954">
        <v>15.48</v>
      </c>
      <c r="AN185" s="954">
        <v>17.23</v>
      </c>
      <c r="AO185" s="954">
        <v>19.21</v>
      </c>
      <c r="AP185" s="956">
        <v>21.46</v>
      </c>
      <c r="AQ185" s="956">
        <v>24.05</v>
      </c>
      <c r="AR185" s="957">
        <v>0</v>
      </c>
    </row>
    <row r="186" spans="1:44" ht="30.6" hidden="1" customHeight="1" thickTop="1">
      <c r="A186" s="977">
        <v>5</v>
      </c>
      <c r="B186" s="954">
        <v>1.9</v>
      </c>
      <c r="C186" s="954">
        <v>1.96</v>
      </c>
      <c r="D186" s="954">
        <v>2.0100000000000002</v>
      </c>
      <c r="E186" s="954">
        <v>2.0499999999999998</v>
      </c>
      <c r="F186" s="954">
        <v>2.1</v>
      </c>
      <c r="G186" s="954">
        <v>2.1500000000000004</v>
      </c>
      <c r="H186" s="954">
        <v>2.1999999999999997</v>
      </c>
      <c r="I186" s="954">
        <v>2.25</v>
      </c>
      <c r="J186" s="954">
        <v>2.2999999999999998</v>
      </c>
      <c r="K186" s="954">
        <v>2.37</v>
      </c>
      <c r="L186" s="954">
        <v>2.4499999999999997</v>
      </c>
      <c r="M186" s="954">
        <v>2.54</v>
      </c>
      <c r="N186" s="954">
        <v>2.65</v>
      </c>
      <c r="O186" s="954">
        <v>2.78</v>
      </c>
      <c r="P186" s="954">
        <v>2.94</v>
      </c>
      <c r="Q186" s="954">
        <v>3.12</v>
      </c>
      <c r="R186" s="954">
        <v>3.33</v>
      </c>
      <c r="S186" s="954">
        <v>3.57</v>
      </c>
      <c r="T186" s="954">
        <v>3.8499999999999996</v>
      </c>
      <c r="U186" s="954">
        <v>4.1499999999999995</v>
      </c>
      <c r="V186" s="954">
        <v>4.5</v>
      </c>
      <c r="W186" s="954">
        <v>4.8599999999999994</v>
      </c>
      <c r="X186" s="954">
        <v>5.26</v>
      </c>
      <c r="Y186" s="954">
        <v>5.7</v>
      </c>
      <c r="Z186" s="954">
        <v>6.17</v>
      </c>
      <c r="AA186" s="954">
        <v>6.68</v>
      </c>
      <c r="AB186" s="954">
        <v>7.23</v>
      </c>
      <c r="AC186" s="954">
        <v>7.83</v>
      </c>
      <c r="AD186" s="954">
        <v>8.5</v>
      </c>
      <c r="AE186" s="954">
        <v>9.24</v>
      </c>
      <c r="AF186" s="954">
        <v>10.09</v>
      </c>
      <c r="AG186" s="954">
        <v>11.04</v>
      </c>
      <c r="AH186" s="954">
        <v>12.14</v>
      </c>
      <c r="AI186" s="954">
        <v>13.38</v>
      </c>
      <c r="AJ186" s="954">
        <v>14.8</v>
      </c>
      <c r="AK186" s="954">
        <v>16.41</v>
      </c>
      <c r="AL186" s="954">
        <v>18.23</v>
      </c>
      <c r="AM186" s="954">
        <v>20.27</v>
      </c>
      <c r="AN186" s="954">
        <v>22.59</v>
      </c>
      <c r="AO186" s="954">
        <v>25.22</v>
      </c>
      <c r="AP186" s="956">
        <v>28.220000000000006</v>
      </c>
      <c r="AQ186" s="956">
        <v>0</v>
      </c>
      <c r="AR186" s="957">
        <v>0</v>
      </c>
    </row>
    <row r="187" spans="1:44" ht="30.6" hidden="1" customHeight="1" thickTop="1">
      <c r="A187" s="977">
        <v>6</v>
      </c>
      <c r="B187" s="954">
        <v>2.31</v>
      </c>
      <c r="C187" s="954">
        <v>2.37</v>
      </c>
      <c r="D187" s="954">
        <v>2.44</v>
      </c>
      <c r="E187" s="954">
        <v>2.5</v>
      </c>
      <c r="F187" s="954">
        <v>2.56</v>
      </c>
      <c r="G187" s="954">
        <v>2.6199999999999992</v>
      </c>
      <c r="H187" s="954">
        <v>2.67</v>
      </c>
      <c r="I187" s="954">
        <v>2.74</v>
      </c>
      <c r="J187" s="954">
        <v>2.81</v>
      </c>
      <c r="K187" s="954">
        <v>2.9</v>
      </c>
      <c r="L187" s="954">
        <v>2.99</v>
      </c>
      <c r="M187" s="954">
        <v>3.1100000000000008</v>
      </c>
      <c r="N187" s="954">
        <v>3.25</v>
      </c>
      <c r="O187" s="954">
        <v>3.43</v>
      </c>
      <c r="P187" s="954">
        <v>3.63</v>
      </c>
      <c r="Q187" s="954">
        <v>3.8600000000000008</v>
      </c>
      <c r="R187" s="954">
        <v>4.13</v>
      </c>
      <c r="S187" s="954">
        <v>4.4400000000000004</v>
      </c>
      <c r="T187" s="954">
        <v>4.78</v>
      </c>
      <c r="U187" s="954">
        <v>5.17</v>
      </c>
      <c r="V187" s="954">
        <v>5.58</v>
      </c>
      <c r="W187" s="954">
        <v>6.04</v>
      </c>
      <c r="X187" s="954">
        <v>6.5399999999999991</v>
      </c>
      <c r="Y187" s="954">
        <v>7.09</v>
      </c>
      <c r="Z187" s="954">
        <v>7.67</v>
      </c>
      <c r="AA187" s="954">
        <v>8.2999999999999989</v>
      </c>
      <c r="AB187" s="954">
        <v>8.99</v>
      </c>
      <c r="AC187" s="954">
        <v>9.75</v>
      </c>
      <c r="AD187" s="954">
        <v>10.59</v>
      </c>
      <c r="AE187" s="954">
        <v>11.54</v>
      </c>
      <c r="AF187" s="954">
        <v>12.62</v>
      </c>
      <c r="AG187" s="954">
        <v>13.83</v>
      </c>
      <c r="AH187" s="954">
        <v>15.230000000000002</v>
      </c>
      <c r="AI187" s="954">
        <v>16.809999999999999</v>
      </c>
      <c r="AJ187" s="954">
        <v>18.61</v>
      </c>
      <c r="AK187" s="954">
        <v>20.639999999999997</v>
      </c>
      <c r="AL187" s="954">
        <v>22.95</v>
      </c>
      <c r="AM187" s="954">
        <v>25.56</v>
      </c>
      <c r="AN187" s="954">
        <v>28.5</v>
      </c>
      <c r="AO187" s="954">
        <v>31.879999999999995</v>
      </c>
      <c r="AP187" s="956">
        <v>0</v>
      </c>
      <c r="AQ187" s="956">
        <v>0</v>
      </c>
      <c r="AR187" s="957">
        <v>0</v>
      </c>
    </row>
    <row r="188" spans="1:44" ht="30.6" hidden="1" customHeight="1" thickTop="1">
      <c r="A188" s="977">
        <v>7</v>
      </c>
      <c r="B188" s="954">
        <v>2.54</v>
      </c>
      <c r="C188" s="954">
        <v>2.61</v>
      </c>
      <c r="D188" s="954">
        <v>2.68</v>
      </c>
      <c r="E188" s="954">
        <v>2.74</v>
      </c>
      <c r="F188" s="954">
        <v>2.81</v>
      </c>
      <c r="G188" s="954">
        <v>2.8699999999999992</v>
      </c>
      <c r="H188" s="954">
        <v>2.94</v>
      </c>
      <c r="I188" s="954">
        <v>3.01</v>
      </c>
      <c r="J188" s="954">
        <v>3.1</v>
      </c>
      <c r="K188" s="954">
        <v>3.19</v>
      </c>
      <c r="L188" s="954">
        <v>3.31</v>
      </c>
      <c r="M188" s="954">
        <v>3.46</v>
      </c>
      <c r="N188" s="954">
        <v>3.63</v>
      </c>
      <c r="O188" s="954">
        <v>3.82</v>
      </c>
      <c r="P188" s="954">
        <v>4.05</v>
      </c>
      <c r="Q188" s="954">
        <v>4.3099999999999996</v>
      </c>
      <c r="R188" s="954">
        <v>4.6300000000000008</v>
      </c>
      <c r="S188" s="954">
        <v>4.97</v>
      </c>
      <c r="T188" s="954">
        <v>5.37</v>
      </c>
      <c r="U188" s="954">
        <v>5.79</v>
      </c>
      <c r="V188" s="954">
        <v>6.26</v>
      </c>
      <c r="W188" s="954">
        <v>6.7799999999999985</v>
      </c>
      <c r="X188" s="954">
        <v>7.34</v>
      </c>
      <c r="Y188" s="954">
        <v>7.9500000000000011</v>
      </c>
      <c r="Z188" s="954">
        <v>8.61</v>
      </c>
      <c r="AA188" s="954">
        <v>9.32</v>
      </c>
      <c r="AB188" s="954">
        <v>10.1</v>
      </c>
      <c r="AC188" s="954">
        <v>10.97</v>
      </c>
      <c r="AD188" s="954">
        <v>11.940000000000003</v>
      </c>
      <c r="AE188" s="954">
        <v>13.020000000000003</v>
      </c>
      <c r="AF188" s="954">
        <v>14.239999999999998</v>
      </c>
      <c r="AG188" s="954">
        <v>15.65</v>
      </c>
      <c r="AH188" s="954">
        <v>17.239999999999998</v>
      </c>
      <c r="AI188" s="954">
        <v>19.060000000000002</v>
      </c>
      <c r="AJ188" s="954">
        <v>21.119999999999994</v>
      </c>
      <c r="AK188" s="954">
        <v>23.44</v>
      </c>
      <c r="AL188" s="954">
        <v>26.08</v>
      </c>
      <c r="AM188" s="954">
        <v>29.07</v>
      </c>
      <c r="AN188" s="954">
        <v>32.46</v>
      </c>
      <c r="AO188" s="954">
        <v>0</v>
      </c>
      <c r="AP188" s="956">
        <v>0</v>
      </c>
      <c r="AQ188" s="956">
        <v>0</v>
      </c>
      <c r="AR188" s="957">
        <v>0</v>
      </c>
    </row>
    <row r="189" spans="1:44" ht="30.6" hidden="1" customHeight="1" thickTop="1">
      <c r="A189" s="977">
        <v>8</v>
      </c>
      <c r="B189" s="954">
        <v>2.95</v>
      </c>
      <c r="C189" s="954">
        <v>3.03</v>
      </c>
      <c r="D189" s="954">
        <v>3.0999999999999996</v>
      </c>
      <c r="E189" s="954">
        <v>3.17</v>
      </c>
      <c r="F189" s="954">
        <v>3.25</v>
      </c>
      <c r="G189" s="954">
        <v>3.32</v>
      </c>
      <c r="H189" s="954">
        <v>3.42</v>
      </c>
      <c r="I189" s="954">
        <v>3.5</v>
      </c>
      <c r="J189" s="954">
        <v>3.6100000000000008</v>
      </c>
      <c r="K189" s="954">
        <v>3.73</v>
      </c>
      <c r="L189" s="954">
        <v>3.88</v>
      </c>
      <c r="M189" s="954">
        <v>4.05</v>
      </c>
      <c r="N189" s="954">
        <v>4.25</v>
      </c>
      <c r="O189" s="954">
        <v>4.5</v>
      </c>
      <c r="P189" s="954">
        <v>4.78</v>
      </c>
      <c r="Q189" s="954">
        <v>5.0999999999999996</v>
      </c>
      <c r="R189" s="954">
        <v>5.48</v>
      </c>
      <c r="S189" s="954">
        <v>5.9</v>
      </c>
      <c r="T189" s="954">
        <v>6.35</v>
      </c>
      <c r="U189" s="954">
        <v>6.86</v>
      </c>
      <c r="V189" s="954">
        <v>7.4299999999999988</v>
      </c>
      <c r="W189" s="954">
        <v>8.0300000000000011</v>
      </c>
      <c r="X189" s="954">
        <v>8.6999999999999993</v>
      </c>
      <c r="Y189" s="954">
        <v>9.43</v>
      </c>
      <c r="Z189" s="954">
        <v>10.210000000000001</v>
      </c>
      <c r="AA189" s="954">
        <v>11.06</v>
      </c>
      <c r="AB189" s="954">
        <v>12.01</v>
      </c>
      <c r="AC189" s="954">
        <v>13.05</v>
      </c>
      <c r="AD189" s="954">
        <v>14.220000000000002</v>
      </c>
      <c r="AE189" s="954">
        <v>15.53</v>
      </c>
      <c r="AF189" s="954">
        <v>17.03</v>
      </c>
      <c r="AG189" s="954">
        <v>18.73</v>
      </c>
      <c r="AH189" s="954">
        <v>20.66</v>
      </c>
      <c r="AI189" s="954">
        <v>22.86</v>
      </c>
      <c r="AJ189" s="954">
        <v>25.36</v>
      </c>
      <c r="AK189" s="954">
        <v>28.179999999999996</v>
      </c>
      <c r="AL189" s="954">
        <v>31.39</v>
      </c>
      <c r="AM189" s="954">
        <v>35.03</v>
      </c>
      <c r="AN189" s="954">
        <v>0</v>
      </c>
      <c r="AO189" s="954">
        <v>0</v>
      </c>
      <c r="AP189" s="956">
        <v>0</v>
      </c>
      <c r="AQ189" s="956">
        <v>0</v>
      </c>
      <c r="AR189" s="957">
        <v>0</v>
      </c>
    </row>
    <row r="190" spans="1:44" ht="30.6" hidden="1" customHeight="1" thickTop="1">
      <c r="A190" s="977">
        <v>9</v>
      </c>
      <c r="B190" s="954">
        <v>3.37</v>
      </c>
      <c r="C190" s="954">
        <v>3.46</v>
      </c>
      <c r="D190" s="954">
        <v>3.55</v>
      </c>
      <c r="E190" s="954">
        <v>3.63</v>
      </c>
      <c r="F190" s="954">
        <v>3.7099999999999995</v>
      </c>
      <c r="G190" s="954">
        <v>3.81</v>
      </c>
      <c r="H190" s="954">
        <v>3.9000000000000004</v>
      </c>
      <c r="I190" s="954">
        <v>4.0200000000000005</v>
      </c>
      <c r="J190" s="954">
        <v>4.1399999999999997</v>
      </c>
      <c r="K190" s="954">
        <v>4.29</v>
      </c>
      <c r="L190" s="954">
        <v>4.4800000000000004</v>
      </c>
      <c r="M190" s="954">
        <v>4.68</v>
      </c>
      <c r="N190" s="954">
        <v>4.93</v>
      </c>
      <c r="O190" s="954">
        <v>5.23</v>
      </c>
      <c r="P190" s="954">
        <v>5.56</v>
      </c>
      <c r="Q190" s="954">
        <v>5.95</v>
      </c>
      <c r="R190" s="954">
        <v>6.37</v>
      </c>
      <c r="S190" s="954">
        <v>6.87</v>
      </c>
      <c r="T190" s="954">
        <v>7.419999999999999</v>
      </c>
      <c r="U190" s="954">
        <v>8.0100000000000016</v>
      </c>
      <c r="V190" s="954">
        <v>8.67</v>
      </c>
      <c r="W190" s="954">
        <v>9.39</v>
      </c>
      <c r="X190" s="954">
        <v>10.17</v>
      </c>
      <c r="Y190" s="954">
        <v>11.01</v>
      </c>
      <c r="Z190" s="954">
        <v>11.940000000000003</v>
      </c>
      <c r="AA190" s="954">
        <v>12.95</v>
      </c>
      <c r="AB190" s="954">
        <v>14.060000000000002</v>
      </c>
      <c r="AC190" s="954">
        <v>15.3</v>
      </c>
      <c r="AD190" s="954">
        <v>16.7</v>
      </c>
      <c r="AE190" s="954">
        <v>18.28</v>
      </c>
      <c r="AF190" s="954">
        <v>20.07</v>
      </c>
      <c r="AG190" s="954">
        <v>22.1</v>
      </c>
      <c r="AH190" s="954">
        <v>24.42</v>
      </c>
      <c r="AI190" s="954">
        <v>27.03</v>
      </c>
      <c r="AJ190" s="954">
        <v>30.020000000000003</v>
      </c>
      <c r="AK190" s="954">
        <v>33.4</v>
      </c>
      <c r="AL190" s="954">
        <v>37.239999999999995</v>
      </c>
      <c r="AM190" s="954">
        <v>0</v>
      </c>
      <c r="AN190" s="954">
        <v>0</v>
      </c>
      <c r="AO190" s="954">
        <v>0</v>
      </c>
      <c r="AP190" s="956">
        <v>0</v>
      </c>
      <c r="AQ190" s="956">
        <v>0</v>
      </c>
      <c r="AR190" s="957">
        <v>0</v>
      </c>
    </row>
    <row r="191" spans="1:44" ht="30.6" hidden="1" customHeight="1" thickTop="1">
      <c r="A191" s="977">
        <v>10</v>
      </c>
      <c r="B191" s="954">
        <v>3.7900000000000005</v>
      </c>
      <c r="C191" s="954">
        <v>3.9000000000000004</v>
      </c>
      <c r="D191" s="954">
        <v>3.99</v>
      </c>
      <c r="E191" s="954">
        <v>4.09</v>
      </c>
      <c r="F191" s="954">
        <v>4.18</v>
      </c>
      <c r="G191" s="954">
        <v>4.3000000000000007</v>
      </c>
      <c r="H191" s="954">
        <v>4.42</v>
      </c>
      <c r="I191" s="954">
        <v>4.5500000000000007</v>
      </c>
      <c r="J191" s="954">
        <v>4.7</v>
      </c>
      <c r="K191" s="954">
        <v>4.8800000000000008</v>
      </c>
      <c r="L191" s="954">
        <v>5.1000000000000005</v>
      </c>
      <c r="M191" s="954">
        <v>5.36</v>
      </c>
      <c r="N191" s="954">
        <v>5.64</v>
      </c>
      <c r="O191" s="954">
        <v>5.9899999999999984</v>
      </c>
      <c r="P191" s="954">
        <v>6.38</v>
      </c>
      <c r="Q191" s="954">
        <v>6.84</v>
      </c>
      <c r="R191" s="954">
        <v>7.35</v>
      </c>
      <c r="S191" s="954">
        <v>7.92</v>
      </c>
      <c r="T191" s="954">
        <v>8.56</v>
      </c>
      <c r="U191" s="954">
        <v>9.24</v>
      </c>
      <c r="V191" s="954">
        <v>10.01</v>
      </c>
      <c r="W191" s="954">
        <v>10.829999999999998</v>
      </c>
      <c r="X191" s="954">
        <v>11.73</v>
      </c>
      <c r="Y191" s="954">
        <v>12.71</v>
      </c>
      <c r="Z191" s="954">
        <v>13.79</v>
      </c>
      <c r="AA191" s="954">
        <v>14.97</v>
      </c>
      <c r="AB191" s="954">
        <v>16.29</v>
      </c>
      <c r="AC191" s="954">
        <v>17.760000000000002</v>
      </c>
      <c r="AD191" s="954">
        <v>19.41</v>
      </c>
      <c r="AE191" s="954">
        <v>21.27</v>
      </c>
      <c r="AF191" s="954">
        <v>23.380000000000006</v>
      </c>
      <c r="AG191" s="954">
        <v>25.779999999999994</v>
      </c>
      <c r="AH191" s="954">
        <v>28.519999999999996</v>
      </c>
      <c r="AI191" s="954">
        <v>31.629999999999995</v>
      </c>
      <c r="AJ191" s="954">
        <v>35.150000000000006</v>
      </c>
      <c r="AK191" s="954">
        <v>39.17</v>
      </c>
      <c r="AL191" s="954">
        <v>0</v>
      </c>
      <c r="AM191" s="954">
        <v>0</v>
      </c>
      <c r="AN191" s="954">
        <v>0</v>
      </c>
      <c r="AO191" s="954">
        <v>0</v>
      </c>
      <c r="AP191" s="956">
        <v>0</v>
      </c>
      <c r="AQ191" s="956">
        <v>0</v>
      </c>
      <c r="AR191" s="957">
        <v>0</v>
      </c>
    </row>
    <row r="192" spans="1:44" ht="30.6" hidden="1" customHeight="1" thickTop="1">
      <c r="A192" s="977">
        <v>11</v>
      </c>
      <c r="B192" s="954">
        <v>4.2300000000000004</v>
      </c>
      <c r="C192" s="954">
        <v>4.34</v>
      </c>
      <c r="D192" s="954">
        <v>4.45</v>
      </c>
      <c r="E192" s="954">
        <v>4.57</v>
      </c>
      <c r="F192" s="954">
        <v>4.68</v>
      </c>
      <c r="G192" s="954">
        <v>4.8100000000000005</v>
      </c>
      <c r="H192" s="954">
        <v>4.95</v>
      </c>
      <c r="I192" s="954">
        <v>5.0999999999999996</v>
      </c>
      <c r="J192" s="954">
        <v>5.3</v>
      </c>
      <c r="K192" s="954">
        <v>5.5</v>
      </c>
      <c r="L192" s="954">
        <v>5.76</v>
      </c>
      <c r="M192" s="954">
        <v>6.06</v>
      </c>
      <c r="N192" s="954">
        <v>6.41</v>
      </c>
      <c r="O192" s="954">
        <v>6.82</v>
      </c>
      <c r="P192" s="954">
        <v>7.2799999999999985</v>
      </c>
      <c r="Q192" s="954">
        <v>7.8000000000000007</v>
      </c>
      <c r="R192" s="954">
        <v>8.39</v>
      </c>
      <c r="S192" s="954">
        <v>9.0500000000000007</v>
      </c>
      <c r="T192" s="954">
        <v>9.77</v>
      </c>
      <c r="U192" s="954">
        <v>10.57</v>
      </c>
      <c r="V192" s="954">
        <v>11.43</v>
      </c>
      <c r="W192" s="954">
        <v>12.38</v>
      </c>
      <c r="X192" s="954">
        <v>13.42</v>
      </c>
      <c r="Y192" s="954">
        <v>14.559999999999997</v>
      </c>
      <c r="Z192" s="954">
        <v>15.79</v>
      </c>
      <c r="AA192" s="954">
        <v>17.170000000000002</v>
      </c>
      <c r="AB192" s="954">
        <v>18.700000000000003</v>
      </c>
      <c r="AC192" s="954">
        <v>20.43</v>
      </c>
      <c r="AD192" s="954">
        <v>22.35</v>
      </c>
      <c r="AE192" s="954">
        <v>24.54</v>
      </c>
      <c r="AF192" s="954">
        <v>27.02</v>
      </c>
      <c r="AG192" s="954">
        <v>29.83</v>
      </c>
      <c r="AH192" s="954">
        <v>33.03</v>
      </c>
      <c r="AI192" s="954">
        <v>36.68</v>
      </c>
      <c r="AJ192" s="954">
        <v>40.830000000000005</v>
      </c>
      <c r="AK192" s="954">
        <v>0</v>
      </c>
      <c r="AL192" s="954">
        <v>0</v>
      </c>
      <c r="AM192" s="954">
        <v>0</v>
      </c>
      <c r="AN192" s="954">
        <v>0</v>
      </c>
      <c r="AO192" s="954">
        <v>0</v>
      </c>
      <c r="AP192" s="956">
        <v>0</v>
      </c>
      <c r="AQ192" s="956">
        <v>0</v>
      </c>
      <c r="AR192" s="957">
        <v>0</v>
      </c>
    </row>
    <row r="193" spans="1:44" ht="30.6" hidden="1" customHeight="1" thickTop="1">
      <c r="A193" s="977">
        <v>12</v>
      </c>
      <c r="B193" s="956">
        <v>4.6899999999999995</v>
      </c>
      <c r="C193" s="956">
        <v>4.8100000000000005</v>
      </c>
      <c r="D193" s="956">
        <v>4.93</v>
      </c>
      <c r="E193" s="956">
        <v>5.05</v>
      </c>
      <c r="F193" s="956">
        <v>5.19</v>
      </c>
      <c r="G193" s="956">
        <v>5.34</v>
      </c>
      <c r="H193" s="956">
        <v>5.5</v>
      </c>
      <c r="I193" s="956">
        <v>5.69</v>
      </c>
      <c r="J193" s="956">
        <v>5.91</v>
      </c>
      <c r="K193" s="956">
        <v>6.17</v>
      </c>
      <c r="L193" s="956">
        <v>6.46</v>
      </c>
      <c r="M193" s="956">
        <v>6.82</v>
      </c>
      <c r="N193" s="954">
        <v>7.23</v>
      </c>
      <c r="O193" s="956">
        <v>7.6999999999999993</v>
      </c>
      <c r="P193" s="956">
        <v>8.23</v>
      </c>
      <c r="Q193" s="956">
        <v>8.83</v>
      </c>
      <c r="R193" s="956">
        <v>9.5</v>
      </c>
      <c r="S193" s="956">
        <v>10.25</v>
      </c>
      <c r="T193" s="956">
        <v>11.07</v>
      </c>
      <c r="U193" s="956">
        <v>11.979999999999997</v>
      </c>
      <c r="V193" s="956">
        <v>12.97</v>
      </c>
      <c r="W193" s="956">
        <v>14.05</v>
      </c>
      <c r="X193" s="956">
        <v>15.23</v>
      </c>
      <c r="Y193" s="956">
        <v>16.53</v>
      </c>
      <c r="Z193" s="956">
        <v>17.970000000000002</v>
      </c>
      <c r="AA193" s="956">
        <v>19.559999999999999</v>
      </c>
      <c r="AB193" s="956">
        <v>21.34</v>
      </c>
      <c r="AC193" s="954">
        <v>23.33</v>
      </c>
      <c r="AD193" s="954">
        <v>25.57</v>
      </c>
      <c r="AE193" s="956">
        <v>28.11</v>
      </c>
      <c r="AF193" s="956">
        <v>31</v>
      </c>
      <c r="AG193" s="956">
        <v>34.269999999999996</v>
      </c>
      <c r="AH193" s="956">
        <v>38</v>
      </c>
      <c r="AI193" s="956">
        <v>42.239999999999988</v>
      </c>
      <c r="AJ193" s="956">
        <v>0</v>
      </c>
      <c r="AK193" s="956">
        <v>0</v>
      </c>
      <c r="AL193" s="956">
        <v>0</v>
      </c>
      <c r="AM193" s="956">
        <v>0</v>
      </c>
      <c r="AN193" s="956">
        <v>0</v>
      </c>
      <c r="AO193" s="956">
        <v>0</v>
      </c>
      <c r="AP193" s="956">
        <v>0</v>
      </c>
      <c r="AQ193" s="956">
        <v>0</v>
      </c>
      <c r="AR193" s="957">
        <v>0</v>
      </c>
    </row>
    <row r="194" spans="1:44" ht="30.6" hidden="1" customHeight="1" thickTop="1">
      <c r="A194" s="977">
        <v>13</v>
      </c>
      <c r="B194" s="956">
        <v>5.14</v>
      </c>
      <c r="C194" s="956">
        <v>5.29</v>
      </c>
      <c r="D194" s="956">
        <v>5.42</v>
      </c>
      <c r="E194" s="956">
        <v>5.57</v>
      </c>
      <c r="F194" s="956">
        <v>5.72</v>
      </c>
      <c r="G194" s="956">
        <v>5.9</v>
      </c>
      <c r="H194" s="956">
        <v>6.09</v>
      </c>
      <c r="I194" s="956">
        <v>6.3</v>
      </c>
      <c r="J194" s="956">
        <v>6.5699999999999985</v>
      </c>
      <c r="K194" s="956">
        <v>6.87</v>
      </c>
      <c r="L194" s="956">
        <v>7.2200000000000015</v>
      </c>
      <c r="M194" s="956">
        <v>7.63</v>
      </c>
      <c r="N194" s="954">
        <v>8.1000000000000014</v>
      </c>
      <c r="O194" s="956">
        <v>8.629999999999999</v>
      </c>
      <c r="P194" s="956">
        <v>9.2299999999999986</v>
      </c>
      <c r="Q194" s="956">
        <v>9.92</v>
      </c>
      <c r="R194" s="956">
        <v>10.69</v>
      </c>
      <c r="S194" s="956">
        <v>11.53</v>
      </c>
      <c r="T194" s="956">
        <v>12.46</v>
      </c>
      <c r="U194" s="956">
        <v>13.49</v>
      </c>
      <c r="V194" s="956">
        <v>14.610000000000003</v>
      </c>
      <c r="W194" s="956">
        <v>15.84</v>
      </c>
      <c r="X194" s="956">
        <v>17.18</v>
      </c>
      <c r="Y194" s="956">
        <v>18.669999999999998</v>
      </c>
      <c r="Z194" s="956">
        <v>20.309999999999999</v>
      </c>
      <c r="AA194" s="956">
        <v>22.15</v>
      </c>
      <c r="AB194" s="956">
        <v>24.19</v>
      </c>
      <c r="AC194" s="954">
        <v>26.5</v>
      </c>
      <c r="AD194" s="954">
        <v>29.090000000000003</v>
      </c>
      <c r="AE194" s="956">
        <v>32.03</v>
      </c>
      <c r="AF194" s="956">
        <v>35.370000000000005</v>
      </c>
      <c r="AG194" s="956">
        <v>39.150000000000006</v>
      </c>
      <c r="AH194" s="956">
        <v>43.47</v>
      </c>
      <c r="AI194" s="956">
        <v>0</v>
      </c>
      <c r="AJ194" s="956">
        <v>0</v>
      </c>
      <c r="AK194" s="956">
        <v>0</v>
      </c>
      <c r="AL194" s="956">
        <v>0</v>
      </c>
      <c r="AM194" s="956">
        <v>0</v>
      </c>
      <c r="AN194" s="956">
        <v>0</v>
      </c>
      <c r="AO194" s="956">
        <v>0</v>
      </c>
      <c r="AP194" s="956">
        <v>0</v>
      </c>
      <c r="AQ194" s="956">
        <v>0</v>
      </c>
      <c r="AR194" s="957">
        <v>0</v>
      </c>
    </row>
    <row r="195" spans="1:44" ht="30.6" hidden="1" customHeight="1" thickTop="1">
      <c r="A195" s="977">
        <v>14</v>
      </c>
      <c r="B195" s="956">
        <v>5.62</v>
      </c>
      <c r="C195" s="956">
        <v>5.77</v>
      </c>
      <c r="D195" s="956">
        <v>5.9300000000000015</v>
      </c>
      <c r="E195" s="956">
        <v>6.1</v>
      </c>
      <c r="F195" s="956">
        <v>6.27</v>
      </c>
      <c r="G195" s="956">
        <v>6.48</v>
      </c>
      <c r="H195" s="956">
        <v>6.7</v>
      </c>
      <c r="I195" s="956">
        <v>6.96</v>
      </c>
      <c r="J195" s="956">
        <v>7.26</v>
      </c>
      <c r="K195" s="956">
        <v>7.62</v>
      </c>
      <c r="L195" s="956">
        <v>8.0200000000000014</v>
      </c>
      <c r="M195" s="956">
        <v>8.48</v>
      </c>
      <c r="N195" s="954">
        <v>9.0300000000000011</v>
      </c>
      <c r="O195" s="956">
        <v>9.6300000000000008</v>
      </c>
      <c r="P195" s="956">
        <v>10.319999999999999</v>
      </c>
      <c r="Q195" s="956">
        <v>11.1</v>
      </c>
      <c r="R195" s="956">
        <v>11.96</v>
      </c>
      <c r="S195" s="956">
        <v>12.91</v>
      </c>
      <c r="T195" s="956">
        <v>13.96</v>
      </c>
      <c r="U195" s="956">
        <v>15.11</v>
      </c>
      <c r="V195" s="956">
        <v>16.369999999999997</v>
      </c>
      <c r="W195" s="956">
        <v>17.77</v>
      </c>
      <c r="X195" s="956">
        <v>19.3</v>
      </c>
      <c r="Y195" s="956">
        <v>20.99</v>
      </c>
      <c r="Z195" s="956">
        <v>22.87</v>
      </c>
      <c r="AA195" s="956">
        <v>24.97</v>
      </c>
      <c r="AB195" s="956">
        <v>27.32</v>
      </c>
      <c r="AC195" s="954">
        <v>29.97</v>
      </c>
      <c r="AD195" s="954">
        <v>32.940000000000005</v>
      </c>
      <c r="AE195" s="956">
        <v>36.309999999999995</v>
      </c>
      <c r="AF195" s="956">
        <v>40.159999999999997</v>
      </c>
      <c r="AG195" s="956">
        <v>44.52</v>
      </c>
      <c r="AH195" s="956">
        <v>0</v>
      </c>
      <c r="AI195" s="956">
        <v>0</v>
      </c>
      <c r="AJ195" s="956">
        <v>0</v>
      </c>
      <c r="AK195" s="956">
        <v>0</v>
      </c>
      <c r="AL195" s="956">
        <v>0</v>
      </c>
      <c r="AM195" s="956">
        <v>0</v>
      </c>
      <c r="AN195" s="956">
        <v>0</v>
      </c>
      <c r="AO195" s="956">
        <v>0</v>
      </c>
      <c r="AP195" s="956">
        <v>0</v>
      </c>
      <c r="AQ195" s="956">
        <v>0</v>
      </c>
      <c r="AR195" s="957">
        <v>0</v>
      </c>
    </row>
    <row r="196" spans="1:44" ht="30.6" hidden="1" customHeight="1" thickTop="1">
      <c r="A196" s="977">
        <v>15</v>
      </c>
      <c r="B196" s="954">
        <v>6.11</v>
      </c>
      <c r="C196" s="954">
        <v>6.2799999999999985</v>
      </c>
      <c r="D196" s="954">
        <v>6.45</v>
      </c>
      <c r="E196" s="954">
        <v>6.64</v>
      </c>
      <c r="F196" s="954">
        <v>6.85</v>
      </c>
      <c r="G196" s="954">
        <v>7.09</v>
      </c>
      <c r="H196" s="954">
        <v>7.35</v>
      </c>
      <c r="I196" s="954">
        <v>7.65</v>
      </c>
      <c r="J196" s="954">
        <v>7.9899999999999984</v>
      </c>
      <c r="K196" s="954">
        <v>8.4</v>
      </c>
      <c r="L196" s="954">
        <v>8.8699999999999992</v>
      </c>
      <c r="M196" s="954">
        <v>9.41</v>
      </c>
      <c r="N196" s="954">
        <v>10.01</v>
      </c>
      <c r="O196" s="954">
        <v>10.7</v>
      </c>
      <c r="P196" s="954">
        <v>11.479999999999997</v>
      </c>
      <c r="Q196" s="954">
        <v>12.35</v>
      </c>
      <c r="R196" s="954">
        <v>13.31</v>
      </c>
      <c r="S196" s="954">
        <v>14.38</v>
      </c>
      <c r="T196" s="954">
        <v>15.56</v>
      </c>
      <c r="U196" s="954">
        <v>16.849999999999998</v>
      </c>
      <c r="V196" s="954">
        <v>18.270000000000003</v>
      </c>
      <c r="W196" s="954">
        <v>19.84</v>
      </c>
      <c r="X196" s="954">
        <v>21.58</v>
      </c>
      <c r="Y196" s="954">
        <v>23.5</v>
      </c>
      <c r="Z196" s="954">
        <v>25.65</v>
      </c>
      <c r="AA196" s="954">
        <v>28.04</v>
      </c>
      <c r="AB196" s="954">
        <v>30.730000000000004</v>
      </c>
      <c r="AC196" s="954">
        <v>33.75</v>
      </c>
      <c r="AD196" s="954">
        <v>37.159999999999997</v>
      </c>
      <c r="AE196" s="954">
        <v>41.03</v>
      </c>
      <c r="AF196" s="954">
        <v>45.43</v>
      </c>
      <c r="AG196" s="954">
        <v>0</v>
      </c>
      <c r="AH196" s="954">
        <v>0</v>
      </c>
      <c r="AI196" s="954">
        <v>0</v>
      </c>
      <c r="AJ196" s="954">
        <v>0</v>
      </c>
      <c r="AK196" s="954">
        <v>0</v>
      </c>
      <c r="AL196" s="954">
        <v>0</v>
      </c>
      <c r="AM196" s="954">
        <v>0</v>
      </c>
      <c r="AN196" s="954">
        <v>0</v>
      </c>
      <c r="AO196" s="954">
        <v>0</v>
      </c>
      <c r="AP196" s="956">
        <v>0</v>
      </c>
      <c r="AQ196" s="956">
        <v>0</v>
      </c>
      <c r="AR196" s="957">
        <v>0</v>
      </c>
    </row>
    <row r="197" spans="1:44" ht="30.6" hidden="1" customHeight="1" thickTop="1">
      <c r="A197" s="977">
        <v>16</v>
      </c>
      <c r="B197" s="954">
        <v>6.62</v>
      </c>
      <c r="C197" s="954">
        <v>6.8000000000000007</v>
      </c>
      <c r="D197" s="954">
        <v>7.0000000000000009</v>
      </c>
      <c r="E197" s="954">
        <v>7.2200000000000015</v>
      </c>
      <c r="F197" s="954">
        <v>7.45</v>
      </c>
      <c r="G197" s="954">
        <v>7.7200000000000015</v>
      </c>
      <c r="H197" s="954">
        <v>8.0300000000000011</v>
      </c>
      <c r="I197" s="954">
        <v>8.370000000000001</v>
      </c>
      <c r="J197" s="954">
        <v>8.7799999999999994</v>
      </c>
      <c r="K197" s="954">
        <v>9.24</v>
      </c>
      <c r="L197" s="954">
        <v>9.7799999999999994</v>
      </c>
      <c r="M197" s="954">
        <v>10.38</v>
      </c>
      <c r="N197" s="954">
        <v>11.07</v>
      </c>
      <c r="O197" s="954">
        <v>11.84</v>
      </c>
      <c r="P197" s="954">
        <v>12.71</v>
      </c>
      <c r="Q197" s="954">
        <v>13.690000000000003</v>
      </c>
      <c r="R197" s="954">
        <v>14.77</v>
      </c>
      <c r="S197" s="954">
        <v>15.96</v>
      </c>
      <c r="T197" s="954">
        <v>17.28</v>
      </c>
      <c r="U197" s="954">
        <v>18.720000000000002</v>
      </c>
      <c r="V197" s="954">
        <v>20.32</v>
      </c>
      <c r="W197" s="954">
        <v>22.1</v>
      </c>
      <c r="X197" s="954">
        <v>24.05</v>
      </c>
      <c r="Y197" s="954">
        <v>26.23</v>
      </c>
      <c r="Z197" s="954">
        <v>28.67</v>
      </c>
      <c r="AA197" s="954">
        <v>31.39</v>
      </c>
      <c r="AB197" s="954">
        <v>34.449999999999996</v>
      </c>
      <c r="AC197" s="954">
        <v>37.9</v>
      </c>
      <c r="AD197" s="954">
        <v>41.790000000000006</v>
      </c>
      <c r="AE197" s="954">
        <v>46.22</v>
      </c>
      <c r="AF197" s="954">
        <v>0</v>
      </c>
      <c r="AG197" s="954">
        <v>0</v>
      </c>
      <c r="AH197" s="954">
        <v>0</v>
      </c>
      <c r="AI197" s="954">
        <v>0</v>
      </c>
      <c r="AJ197" s="954">
        <v>0</v>
      </c>
      <c r="AK197" s="954">
        <v>0</v>
      </c>
      <c r="AL197" s="954">
        <v>0</v>
      </c>
      <c r="AM197" s="954">
        <v>0</v>
      </c>
      <c r="AN197" s="954">
        <v>0</v>
      </c>
      <c r="AO197" s="954">
        <v>0</v>
      </c>
      <c r="AP197" s="956">
        <v>0</v>
      </c>
      <c r="AQ197" s="956">
        <v>0</v>
      </c>
      <c r="AR197" s="957">
        <v>0</v>
      </c>
    </row>
    <row r="198" spans="1:44" ht="30.6" hidden="1" customHeight="1" thickTop="1">
      <c r="A198" s="977">
        <v>17</v>
      </c>
      <c r="B198" s="954">
        <v>7.14</v>
      </c>
      <c r="C198" s="954">
        <v>7.35</v>
      </c>
      <c r="D198" s="954">
        <v>7.580000000000001</v>
      </c>
      <c r="E198" s="954">
        <v>7.82</v>
      </c>
      <c r="F198" s="954">
        <v>8.1000000000000014</v>
      </c>
      <c r="G198" s="954">
        <v>8.4</v>
      </c>
      <c r="H198" s="954">
        <v>8.75</v>
      </c>
      <c r="I198" s="954">
        <v>9.16</v>
      </c>
      <c r="J198" s="954">
        <v>9.6100000000000012</v>
      </c>
      <c r="K198" s="954">
        <v>10.14</v>
      </c>
      <c r="L198" s="954">
        <v>10.74</v>
      </c>
      <c r="M198" s="954">
        <v>11.43</v>
      </c>
      <c r="N198" s="954">
        <v>12.19</v>
      </c>
      <c r="O198" s="954">
        <v>13.059999999999997</v>
      </c>
      <c r="P198" s="954">
        <v>14.04</v>
      </c>
      <c r="Q198" s="954">
        <v>15.12</v>
      </c>
      <c r="R198" s="954">
        <v>16.330000000000002</v>
      </c>
      <c r="S198" s="954">
        <v>17.650000000000002</v>
      </c>
      <c r="T198" s="954">
        <v>19.119999999999997</v>
      </c>
      <c r="U198" s="954">
        <v>20.75</v>
      </c>
      <c r="V198" s="954">
        <v>22.55</v>
      </c>
      <c r="W198" s="954">
        <v>24.53</v>
      </c>
      <c r="X198" s="954">
        <v>26.75</v>
      </c>
      <c r="Y198" s="954">
        <v>29.220000000000006</v>
      </c>
      <c r="Z198" s="954">
        <v>31.97</v>
      </c>
      <c r="AA198" s="954">
        <v>35.050000000000004</v>
      </c>
      <c r="AB198" s="954">
        <v>38.53</v>
      </c>
      <c r="AC198" s="954">
        <v>42.440000000000012</v>
      </c>
      <c r="AD198" s="954">
        <v>46.9</v>
      </c>
      <c r="AE198" s="954">
        <v>0</v>
      </c>
      <c r="AF198" s="954">
        <v>0</v>
      </c>
      <c r="AG198" s="954">
        <v>0</v>
      </c>
      <c r="AH198" s="954">
        <v>0</v>
      </c>
      <c r="AI198" s="954">
        <v>0</v>
      </c>
      <c r="AJ198" s="954">
        <v>0</v>
      </c>
      <c r="AK198" s="954">
        <v>0</v>
      </c>
      <c r="AL198" s="954">
        <v>0</v>
      </c>
      <c r="AM198" s="954">
        <v>0</v>
      </c>
      <c r="AN198" s="954">
        <v>0</v>
      </c>
      <c r="AO198" s="954">
        <v>0</v>
      </c>
      <c r="AP198" s="956">
        <v>0</v>
      </c>
      <c r="AQ198" s="956">
        <v>0</v>
      </c>
      <c r="AR198" s="957">
        <v>0</v>
      </c>
    </row>
    <row r="199" spans="1:44" ht="30.6" hidden="1" customHeight="1" thickTop="1">
      <c r="A199" s="977">
        <v>18</v>
      </c>
      <c r="B199" s="954">
        <v>7.69</v>
      </c>
      <c r="C199" s="954">
        <v>7.91</v>
      </c>
      <c r="D199" s="954">
        <v>8.17</v>
      </c>
      <c r="E199" s="954">
        <v>8.4500000000000011</v>
      </c>
      <c r="F199" s="954">
        <v>8.77</v>
      </c>
      <c r="G199" s="954">
        <v>9.120000000000001</v>
      </c>
      <c r="H199" s="954">
        <v>9.52</v>
      </c>
      <c r="I199" s="954">
        <v>9.9700000000000006</v>
      </c>
      <c r="J199" s="954">
        <v>10.5</v>
      </c>
      <c r="K199" s="954">
        <v>11.1</v>
      </c>
      <c r="L199" s="954">
        <v>11.77</v>
      </c>
      <c r="M199" s="954">
        <v>12.53</v>
      </c>
      <c r="N199" s="954">
        <v>13.4</v>
      </c>
      <c r="O199" s="954">
        <v>14.37</v>
      </c>
      <c r="P199" s="954">
        <v>15.45</v>
      </c>
      <c r="Q199" s="954">
        <v>16.649999999999999</v>
      </c>
      <c r="R199" s="954">
        <v>17.990000000000002</v>
      </c>
      <c r="S199" s="954">
        <v>19.47</v>
      </c>
      <c r="T199" s="954">
        <v>21.11</v>
      </c>
      <c r="U199" s="954">
        <v>22.93</v>
      </c>
      <c r="V199" s="954">
        <v>24.950000000000003</v>
      </c>
      <c r="W199" s="954">
        <v>27.18</v>
      </c>
      <c r="X199" s="954">
        <v>29.680000000000003</v>
      </c>
      <c r="Y199" s="954">
        <v>32.450000000000003</v>
      </c>
      <c r="Z199" s="954">
        <v>35.569999999999993</v>
      </c>
      <c r="AA199" s="954">
        <v>39.06</v>
      </c>
      <c r="AB199" s="954">
        <v>43</v>
      </c>
      <c r="AC199" s="954">
        <v>47.45</v>
      </c>
      <c r="AD199" s="954">
        <v>0</v>
      </c>
      <c r="AE199" s="954">
        <v>0</v>
      </c>
      <c r="AF199" s="954">
        <v>0</v>
      </c>
      <c r="AG199" s="954">
        <v>0</v>
      </c>
      <c r="AH199" s="954">
        <v>0</v>
      </c>
      <c r="AI199" s="954">
        <v>0</v>
      </c>
      <c r="AJ199" s="954">
        <v>0</v>
      </c>
      <c r="AK199" s="954">
        <v>0</v>
      </c>
      <c r="AL199" s="954">
        <v>0</v>
      </c>
      <c r="AM199" s="954">
        <v>0</v>
      </c>
      <c r="AN199" s="954">
        <v>0</v>
      </c>
      <c r="AO199" s="954">
        <v>0</v>
      </c>
      <c r="AP199" s="956">
        <v>0</v>
      </c>
      <c r="AQ199" s="956">
        <v>0</v>
      </c>
      <c r="AR199" s="957">
        <v>0</v>
      </c>
    </row>
    <row r="200" spans="1:44" ht="30.6" hidden="1" customHeight="1" thickTop="1">
      <c r="A200" s="977">
        <v>19</v>
      </c>
      <c r="B200" s="954">
        <v>8.24</v>
      </c>
      <c r="C200" s="954">
        <v>8.5</v>
      </c>
      <c r="D200" s="954">
        <v>8.7999999999999989</v>
      </c>
      <c r="E200" s="954">
        <v>9.120000000000001</v>
      </c>
      <c r="F200" s="954">
        <v>9.48</v>
      </c>
      <c r="G200" s="954">
        <v>9.879999999999999</v>
      </c>
      <c r="H200" s="954">
        <v>10.33</v>
      </c>
      <c r="I200" s="954">
        <v>10.84</v>
      </c>
      <c r="J200" s="954">
        <v>11.44</v>
      </c>
      <c r="K200" s="954">
        <v>12.1</v>
      </c>
      <c r="L200" s="954">
        <v>12.87</v>
      </c>
      <c r="M200" s="954">
        <v>13.729999999999997</v>
      </c>
      <c r="N200" s="954">
        <v>14.690000000000003</v>
      </c>
      <c r="O200" s="954">
        <v>15.760000000000002</v>
      </c>
      <c r="P200" s="954">
        <v>16.96</v>
      </c>
      <c r="Q200" s="954">
        <v>18.299999999999997</v>
      </c>
      <c r="R200" s="954">
        <v>19.790000000000003</v>
      </c>
      <c r="S200" s="954">
        <v>21.43</v>
      </c>
      <c r="T200" s="954">
        <v>23.26</v>
      </c>
      <c r="U200" s="954">
        <v>25.3</v>
      </c>
      <c r="V200" s="954">
        <v>27.55</v>
      </c>
      <c r="W200" s="954">
        <v>30.07</v>
      </c>
      <c r="X200" s="954">
        <v>32.869999999999997</v>
      </c>
      <c r="Y200" s="954">
        <v>36</v>
      </c>
      <c r="Z200" s="954">
        <v>39.5</v>
      </c>
      <c r="AA200" s="954">
        <v>43.459999999999994</v>
      </c>
      <c r="AB200" s="954">
        <v>47.91</v>
      </c>
      <c r="AC200" s="954">
        <v>0</v>
      </c>
      <c r="AD200" s="954">
        <v>0</v>
      </c>
      <c r="AE200" s="954">
        <v>0</v>
      </c>
      <c r="AF200" s="954">
        <v>0</v>
      </c>
      <c r="AG200" s="954">
        <v>0</v>
      </c>
      <c r="AH200" s="954">
        <v>0</v>
      </c>
      <c r="AI200" s="954">
        <v>0</v>
      </c>
      <c r="AJ200" s="954">
        <v>0</v>
      </c>
      <c r="AK200" s="954">
        <v>0</v>
      </c>
      <c r="AL200" s="954">
        <v>0</v>
      </c>
      <c r="AM200" s="954">
        <v>0</v>
      </c>
      <c r="AN200" s="954">
        <v>0</v>
      </c>
      <c r="AO200" s="954">
        <v>0</v>
      </c>
      <c r="AP200" s="956">
        <v>0</v>
      </c>
      <c r="AQ200" s="956">
        <v>0</v>
      </c>
      <c r="AR200" s="957">
        <v>0</v>
      </c>
    </row>
    <row r="201" spans="1:44" ht="30.6" hidden="1" customHeight="1" thickTop="1">
      <c r="A201" s="977">
        <v>20</v>
      </c>
      <c r="B201" s="954">
        <v>8.83</v>
      </c>
      <c r="C201" s="954">
        <v>9.129999999999999</v>
      </c>
      <c r="D201" s="954">
        <v>9.4600000000000009</v>
      </c>
      <c r="E201" s="954">
        <v>9.83</v>
      </c>
      <c r="F201" s="954">
        <v>10.23</v>
      </c>
      <c r="G201" s="954">
        <v>10.68</v>
      </c>
      <c r="H201" s="954">
        <v>11.19</v>
      </c>
      <c r="I201" s="954">
        <v>11.78</v>
      </c>
      <c r="J201" s="954">
        <v>12.440000000000003</v>
      </c>
      <c r="K201" s="954">
        <v>13.19</v>
      </c>
      <c r="L201" s="954">
        <v>14.04</v>
      </c>
      <c r="M201" s="954">
        <v>14.98</v>
      </c>
      <c r="N201" s="954">
        <v>16.05</v>
      </c>
      <c r="O201" s="954">
        <v>17.25</v>
      </c>
      <c r="P201" s="954">
        <v>18.580000000000002</v>
      </c>
      <c r="Q201" s="954">
        <v>20.060000000000002</v>
      </c>
      <c r="R201" s="954">
        <v>21.71</v>
      </c>
      <c r="S201" s="954">
        <v>23.549999999999997</v>
      </c>
      <c r="T201" s="954">
        <v>25.58</v>
      </c>
      <c r="U201" s="954">
        <v>27.85</v>
      </c>
      <c r="V201" s="954">
        <v>30.38</v>
      </c>
      <c r="W201" s="954">
        <v>33.19</v>
      </c>
      <c r="X201" s="954">
        <v>36.349999999999994</v>
      </c>
      <c r="Y201" s="954">
        <v>39.870000000000005</v>
      </c>
      <c r="Z201" s="954">
        <v>43.83</v>
      </c>
      <c r="AA201" s="954">
        <v>48.28</v>
      </c>
      <c r="AB201" s="954">
        <v>0</v>
      </c>
      <c r="AC201" s="954">
        <v>0</v>
      </c>
      <c r="AD201" s="954">
        <v>0</v>
      </c>
      <c r="AE201" s="954">
        <v>0</v>
      </c>
      <c r="AF201" s="954">
        <v>0</v>
      </c>
      <c r="AG201" s="954">
        <v>0</v>
      </c>
      <c r="AH201" s="954">
        <v>0</v>
      </c>
      <c r="AI201" s="954">
        <v>0</v>
      </c>
      <c r="AJ201" s="954">
        <v>0</v>
      </c>
      <c r="AK201" s="954">
        <v>0</v>
      </c>
      <c r="AL201" s="954">
        <v>0</v>
      </c>
      <c r="AM201" s="954">
        <v>0</v>
      </c>
      <c r="AN201" s="954">
        <v>0</v>
      </c>
      <c r="AO201" s="954">
        <v>0</v>
      </c>
      <c r="AP201" s="956">
        <v>0</v>
      </c>
      <c r="AQ201" s="956">
        <v>0</v>
      </c>
      <c r="AR201" s="957">
        <v>0</v>
      </c>
    </row>
    <row r="202" spans="1:44" ht="30.6" hidden="1" customHeight="1" thickTop="1">
      <c r="A202" s="977">
        <v>21</v>
      </c>
      <c r="B202" s="954">
        <v>9.4499999999999993</v>
      </c>
      <c r="C202" s="954">
        <v>9.7899999999999991</v>
      </c>
      <c r="D202" s="954">
        <v>10.15</v>
      </c>
      <c r="E202" s="954">
        <v>10.57</v>
      </c>
      <c r="F202" s="954">
        <v>11.02</v>
      </c>
      <c r="G202" s="954">
        <v>11.53</v>
      </c>
      <c r="H202" s="954">
        <v>12.11</v>
      </c>
      <c r="I202" s="954">
        <v>12.77</v>
      </c>
      <c r="J202" s="954">
        <v>13.51</v>
      </c>
      <c r="K202" s="954">
        <v>14.35</v>
      </c>
      <c r="L202" s="954">
        <v>15.28</v>
      </c>
      <c r="M202" s="954">
        <v>16.34</v>
      </c>
      <c r="N202" s="954">
        <v>17.52</v>
      </c>
      <c r="O202" s="954">
        <v>18.840000000000003</v>
      </c>
      <c r="P202" s="954">
        <v>20.309999999999999</v>
      </c>
      <c r="Q202" s="954">
        <v>21.96</v>
      </c>
      <c r="R202" s="954">
        <v>23.8</v>
      </c>
      <c r="S202" s="954">
        <v>25.83</v>
      </c>
      <c r="T202" s="954">
        <v>28.1</v>
      </c>
      <c r="U202" s="954">
        <v>30.64</v>
      </c>
      <c r="V202" s="954">
        <v>33.47</v>
      </c>
      <c r="W202" s="954">
        <v>36.619999999999997</v>
      </c>
      <c r="X202" s="954">
        <v>40.150000000000006</v>
      </c>
      <c r="Y202" s="954">
        <v>44.1</v>
      </c>
      <c r="Z202" s="954">
        <v>48.56</v>
      </c>
      <c r="AA202" s="954">
        <v>0</v>
      </c>
      <c r="AB202" s="954">
        <v>0</v>
      </c>
      <c r="AC202" s="954">
        <v>0</v>
      </c>
      <c r="AD202" s="954">
        <v>0</v>
      </c>
      <c r="AE202" s="954">
        <v>0</v>
      </c>
      <c r="AF202" s="954">
        <v>0</v>
      </c>
      <c r="AG202" s="954">
        <v>0</v>
      </c>
      <c r="AH202" s="954">
        <v>0</v>
      </c>
      <c r="AI202" s="954">
        <v>0</v>
      </c>
      <c r="AJ202" s="954">
        <v>0</v>
      </c>
      <c r="AK202" s="954">
        <v>0</v>
      </c>
      <c r="AL202" s="954">
        <v>0</v>
      </c>
      <c r="AM202" s="954">
        <v>0</v>
      </c>
      <c r="AN202" s="954">
        <v>0</v>
      </c>
      <c r="AO202" s="954">
        <v>0</v>
      </c>
      <c r="AP202" s="956">
        <v>0</v>
      </c>
      <c r="AQ202" s="956">
        <v>0</v>
      </c>
      <c r="AR202" s="957">
        <v>0</v>
      </c>
    </row>
    <row r="203" spans="1:44" ht="30.6" hidden="1" customHeight="1" thickTop="1">
      <c r="A203" s="977">
        <v>22</v>
      </c>
      <c r="B203" s="954">
        <v>10.1</v>
      </c>
      <c r="C203" s="954">
        <v>10.47</v>
      </c>
      <c r="D203" s="954">
        <v>10.89</v>
      </c>
      <c r="E203" s="954">
        <v>11.350000000000001</v>
      </c>
      <c r="F203" s="954">
        <v>11.860000000000003</v>
      </c>
      <c r="G203" s="954">
        <v>12.440000000000003</v>
      </c>
      <c r="H203" s="954">
        <v>13.09</v>
      </c>
      <c r="I203" s="954">
        <v>13.83</v>
      </c>
      <c r="J203" s="954">
        <v>14.64</v>
      </c>
      <c r="K203" s="954">
        <v>15.569999999999999</v>
      </c>
      <c r="L203" s="954">
        <v>16.619999999999997</v>
      </c>
      <c r="M203" s="954">
        <v>17.78</v>
      </c>
      <c r="N203" s="954">
        <v>19.09</v>
      </c>
      <c r="O203" s="954">
        <v>20.56</v>
      </c>
      <c r="P203" s="954">
        <v>22.18</v>
      </c>
      <c r="Q203" s="954">
        <v>24.01</v>
      </c>
      <c r="R203" s="954">
        <v>26.04</v>
      </c>
      <c r="S203" s="954">
        <v>28.31</v>
      </c>
      <c r="T203" s="954">
        <v>30.85</v>
      </c>
      <c r="U203" s="954">
        <v>33.660000000000004</v>
      </c>
      <c r="V203" s="954">
        <v>36.820000000000007</v>
      </c>
      <c r="W203" s="954">
        <v>40.35</v>
      </c>
      <c r="X203" s="954">
        <v>44.3</v>
      </c>
      <c r="Y203" s="954">
        <v>48.76</v>
      </c>
      <c r="Z203" s="954">
        <v>0</v>
      </c>
      <c r="AA203" s="954">
        <v>0</v>
      </c>
      <c r="AB203" s="954">
        <v>0</v>
      </c>
      <c r="AC203" s="954">
        <v>0</v>
      </c>
      <c r="AD203" s="954">
        <v>0</v>
      </c>
      <c r="AE203" s="954">
        <v>0</v>
      </c>
      <c r="AF203" s="954">
        <v>0</v>
      </c>
      <c r="AG203" s="954">
        <v>0</v>
      </c>
      <c r="AH203" s="954">
        <v>0</v>
      </c>
      <c r="AI203" s="954">
        <v>0</v>
      </c>
      <c r="AJ203" s="954">
        <v>0</v>
      </c>
      <c r="AK203" s="954">
        <v>0</v>
      </c>
      <c r="AL203" s="954">
        <v>0</v>
      </c>
      <c r="AM203" s="954">
        <v>0</v>
      </c>
      <c r="AN203" s="954">
        <v>0</v>
      </c>
      <c r="AO203" s="954">
        <v>0</v>
      </c>
      <c r="AP203" s="956">
        <v>0</v>
      </c>
      <c r="AQ203" s="956">
        <v>0</v>
      </c>
      <c r="AR203" s="957">
        <v>0</v>
      </c>
    </row>
    <row r="204" spans="1:44" ht="30.6" hidden="1" customHeight="1" thickTop="1">
      <c r="A204" s="977">
        <v>23</v>
      </c>
      <c r="B204" s="954">
        <v>10.77</v>
      </c>
      <c r="C204" s="954">
        <v>11.2</v>
      </c>
      <c r="D204" s="954">
        <v>11.67</v>
      </c>
      <c r="E204" s="954">
        <v>12.17</v>
      </c>
      <c r="F204" s="954">
        <v>12.76</v>
      </c>
      <c r="G204" s="954">
        <v>13.4</v>
      </c>
      <c r="H204" s="954">
        <v>14.13</v>
      </c>
      <c r="I204" s="954">
        <v>14.94</v>
      </c>
      <c r="J204" s="954">
        <v>15.86</v>
      </c>
      <c r="K204" s="954">
        <v>16.89</v>
      </c>
      <c r="L204" s="954">
        <v>18.029999999999998</v>
      </c>
      <c r="M204" s="954">
        <v>19.32</v>
      </c>
      <c r="N204" s="954">
        <v>20.77</v>
      </c>
      <c r="O204" s="954">
        <v>22.39</v>
      </c>
      <c r="P204" s="954">
        <v>24.2</v>
      </c>
      <c r="Q204" s="954">
        <v>26.22</v>
      </c>
      <c r="R204" s="954">
        <v>28.48</v>
      </c>
      <c r="S204" s="954">
        <v>31.01</v>
      </c>
      <c r="T204" s="954">
        <v>33.83</v>
      </c>
      <c r="U204" s="954">
        <v>36.97</v>
      </c>
      <c r="V204" s="954">
        <v>40.49</v>
      </c>
      <c r="W204" s="954">
        <v>44.430000000000007</v>
      </c>
      <c r="X204" s="954">
        <v>48.87</v>
      </c>
      <c r="Y204" s="954">
        <v>0</v>
      </c>
      <c r="Z204" s="954">
        <v>0</v>
      </c>
      <c r="AA204" s="954">
        <v>0</v>
      </c>
      <c r="AB204" s="954">
        <v>0</v>
      </c>
      <c r="AC204" s="954">
        <v>0</v>
      </c>
      <c r="AD204" s="954">
        <v>0</v>
      </c>
      <c r="AE204" s="954">
        <v>0</v>
      </c>
      <c r="AF204" s="954">
        <v>0</v>
      </c>
      <c r="AG204" s="954">
        <v>0</v>
      </c>
      <c r="AH204" s="954">
        <v>0</v>
      </c>
      <c r="AI204" s="954">
        <v>0</v>
      </c>
      <c r="AJ204" s="954">
        <v>0</v>
      </c>
      <c r="AK204" s="954">
        <v>0</v>
      </c>
      <c r="AL204" s="954">
        <v>0</v>
      </c>
      <c r="AM204" s="954">
        <v>0</v>
      </c>
      <c r="AN204" s="954">
        <v>0</v>
      </c>
      <c r="AO204" s="954">
        <v>0</v>
      </c>
      <c r="AP204" s="956">
        <v>0</v>
      </c>
      <c r="AQ204" s="956">
        <v>0</v>
      </c>
      <c r="AR204" s="957">
        <v>0</v>
      </c>
    </row>
    <row r="205" spans="1:44" ht="30.6" hidden="1" customHeight="1" thickTop="1">
      <c r="A205" s="977">
        <v>24</v>
      </c>
      <c r="B205" s="954">
        <v>11.5</v>
      </c>
      <c r="C205" s="954">
        <v>11.97</v>
      </c>
      <c r="D205" s="954">
        <v>12.489999999999998</v>
      </c>
      <c r="E205" s="954">
        <v>13.059999999999997</v>
      </c>
      <c r="F205" s="954">
        <v>13.7</v>
      </c>
      <c r="G205" s="954">
        <v>14.43</v>
      </c>
      <c r="H205" s="954">
        <v>15.23</v>
      </c>
      <c r="I205" s="954">
        <v>16.14</v>
      </c>
      <c r="J205" s="954">
        <v>17.149999999999999</v>
      </c>
      <c r="K205" s="954">
        <v>18.28</v>
      </c>
      <c r="L205" s="954">
        <v>19.55</v>
      </c>
      <c r="M205" s="954">
        <v>20.98</v>
      </c>
      <c r="N205" s="954">
        <v>22.58</v>
      </c>
      <c r="O205" s="954">
        <v>24.37</v>
      </c>
      <c r="P205" s="954">
        <v>26.369999999999994</v>
      </c>
      <c r="Q205" s="954">
        <v>28.619999999999994</v>
      </c>
      <c r="R205" s="954">
        <v>31.119999999999994</v>
      </c>
      <c r="S205" s="954">
        <v>33.930000000000007</v>
      </c>
      <c r="T205" s="954">
        <v>37.049999999999997</v>
      </c>
      <c r="U205" s="954">
        <v>40.57</v>
      </c>
      <c r="V205" s="954">
        <v>44.5</v>
      </c>
      <c r="W205" s="954">
        <v>48.91</v>
      </c>
      <c r="X205" s="954">
        <v>0</v>
      </c>
      <c r="Y205" s="954">
        <v>0</v>
      </c>
      <c r="Z205" s="954">
        <v>0</v>
      </c>
      <c r="AA205" s="954">
        <v>0</v>
      </c>
      <c r="AB205" s="954">
        <v>0</v>
      </c>
      <c r="AC205" s="954">
        <v>0</v>
      </c>
      <c r="AD205" s="954">
        <v>0</v>
      </c>
      <c r="AE205" s="954">
        <v>0</v>
      </c>
      <c r="AF205" s="954">
        <v>0</v>
      </c>
      <c r="AG205" s="954">
        <v>0</v>
      </c>
      <c r="AH205" s="954">
        <v>0</v>
      </c>
      <c r="AI205" s="954">
        <v>0</v>
      </c>
      <c r="AJ205" s="954">
        <v>0</v>
      </c>
      <c r="AK205" s="954">
        <v>0</v>
      </c>
      <c r="AL205" s="954">
        <v>0</v>
      </c>
      <c r="AM205" s="954">
        <v>0</v>
      </c>
      <c r="AN205" s="954">
        <v>0</v>
      </c>
      <c r="AO205" s="954">
        <v>0</v>
      </c>
      <c r="AP205" s="956">
        <v>0</v>
      </c>
      <c r="AQ205" s="956">
        <v>0</v>
      </c>
      <c r="AR205" s="957">
        <v>0</v>
      </c>
    </row>
    <row r="206" spans="1:44" ht="30.6" hidden="1" customHeight="1" thickTop="1">
      <c r="A206" s="977">
        <v>25</v>
      </c>
      <c r="B206" s="956">
        <v>12.25</v>
      </c>
      <c r="C206" s="956">
        <v>12.77</v>
      </c>
      <c r="D206" s="956">
        <v>13.36</v>
      </c>
      <c r="E206" s="956">
        <v>13.99</v>
      </c>
      <c r="F206" s="956">
        <v>14.71</v>
      </c>
      <c r="G206" s="956">
        <v>15.51</v>
      </c>
      <c r="H206" s="956">
        <v>16.41</v>
      </c>
      <c r="I206" s="956">
        <v>17.400000000000002</v>
      </c>
      <c r="J206" s="956">
        <v>18.52</v>
      </c>
      <c r="K206" s="956">
        <v>19.78</v>
      </c>
      <c r="L206" s="956">
        <v>21.18</v>
      </c>
      <c r="M206" s="956">
        <v>22.77</v>
      </c>
      <c r="N206" s="954">
        <v>24.52</v>
      </c>
      <c r="O206" s="956">
        <v>26.5</v>
      </c>
      <c r="P206" s="956">
        <v>28.73</v>
      </c>
      <c r="Q206" s="956">
        <v>31.21</v>
      </c>
      <c r="R206" s="956">
        <v>33.99</v>
      </c>
      <c r="S206" s="956">
        <v>37.1</v>
      </c>
      <c r="T206" s="956">
        <v>40.590000000000003</v>
      </c>
      <c r="U206" s="956">
        <v>44.5</v>
      </c>
      <c r="V206" s="956">
        <v>48.89</v>
      </c>
      <c r="W206" s="956">
        <v>0</v>
      </c>
      <c r="X206" s="956">
        <v>0</v>
      </c>
      <c r="Y206" s="956">
        <v>0</v>
      </c>
      <c r="Z206" s="956">
        <v>0</v>
      </c>
      <c r="AA206" s="956">
        <v>0</v>
      </c>
      <c r="AB206" s="956">
        <v>0</v>
      </c>
      <c r="AC206" s="954">
        <v>0</v>
      </c>
      <c r="AD206" s="954">
        <v>0</v>
      </c>
      <c r="AE206" s="956">
        <v>0</v>
      </c>
      <c r="AF206" s="956">
        <v>0</v>
      </c>
      <c r="AG206" s="956">
        <v>0</v>
      </c>
      <c r="AH206" s="956">
        <v>0</v>
      </c>
      <c r="AI206" s="956">
        <v>0</v>
      </c>
      <c r="AJ206" s="956">
        <v>0</v>
      </c>
      <c r="AK206" s="956">
        <v>0</v>
      </c>
      <c r="AL206" s="956">
        <v>0</v>
      </c>
      <c r="AM206" s="956">
        <v>0</v>
      </c>
      <c r="AN206" s="956">
        <v>0</v>
      </c>
      <c r="AO206" s="956">
        <v>0</v>
      </c>
      <c r="AP206" s="956">
        <v>0</v>
      </c>
      <c r="AQ206" s="956">
        <v>0</v>
      </c>
      <c r="AR206" s="957">
        <v>0</v>
      </c>
    </row>
    <row r="207" spans="1:44" ht="30.6" hidden="1" customHeight="1" thickTop="1">
      <c r="A207" s="977">
        <v>26</v>
      </c>
      <c r="B207" s="956">
        <v>13.05</v>
      </c>
      <c r="C207" s="956">
        <v>13.63</v>
      </c>
      <c r="D207" s="956">
        <v>14.29</v>
      </c>
      <c r="E207" s="956">
        <v>14.989999999999998</v>
      </c>
      <c r="F207" s="956">
        <v>15.779999999999998</v>
      </c>
      <c r="G207" s="956">
        <v>16.670000000000002</v>
      </c>
      <c r="H207" s="956">
        <v>17.650000000000002</v>
      </c>
      <c r="I207" s="956">
        <v>18.77</v>
      </c>
      <c r="J207" s="956">
        <v>20</v>
      </c>
      <c r="K207" s="956">
        <v>21.38</v>
      </c>
      <c r="L207" s="956">
        <v>22.94</v>
      </c>
      <c r="M207" s="956">
        <v>24.67</v>
      </c>
      <c r="N207" s="954">
        <v>26.630000000000006</v>
      </c>
      <c r="O207" s="956">
        <v>28.82</v>
      </c>
      <c r="P207" s="956">
        <v>31.279999999999994</v>
      </c>
      <c r="Q207" s="956">
        <v>34.03</v>
      </c>
      <c r="R207" s="956">
        <v>37.119999999999997</v>
      </c>
      <c r="S207" s="956">
        <v>40.569999999999993</v>
      </c>
      <c r="T207" s="956">
        <v>44.45</v>
      </c>
      <c r="U207" s="956">
        <v>48.81</v>
      </c>
      <c r="V207" s="956">
        <v>0</v>
      </c>
      <c r="W207" s="956">
        <v>0</v>
      </c>
      <c r="X207" s="956">
        <v>0</v>
      </c>
      <c r="Y207" s="956">
        <v>0</v>
      </c>
      <c r="Z207" s="956">
        <v>0</v>
      </c>
      <c r="AA207" s="956">
        <v>0</v>
      </c>
      <c r="AB207" s="956">
        <v>0</v>
      </c>
      <c r="AC207" s="954">
        <v>0</v>
      </c>
      <c r="AD207" s="954">
        <v>0</v>
      </c>
      <c r="AE207" s="956">
        <v>0</v>
      </c>
      <c r="AF207" s="956">
        <v>0</v>
      </c>
      <c r="AG207" s="956">
        <v>0</v>
      </c>
      <c r="AH207" s="956">
        <v>0</v>
      </c>
      <c r="AI207" s="956">
        <v>0</v>
      </c>
      <c r="AJ207" s="956">
        <v>0</v>
      </c>
      <c r="AK207" s="956">
        <v>0</v>
      </c>
      <c r="AL207" s="956">
        <v>0</v>
      </c>
      <c r="AM207" s="956">
        <v>0</v>
      </c>
      <c r="AN207" s="956">
        <v>0</v>
      </c>
      <c r="AO207" s="956">
        <v>0</v>
      </c>
      <c r="AP207" s="956">
        <v>0</v>
      </c>
      <c r="AQ207" s="956">
        <v>0</v>
      </c>
      <c r="AR207" s="957">
        <v>0</v>
      </c>
    </row>
    <row r="208" spans="1:44" ht="30.6" hidden="1" customHeight="1" thickTop="1">
      <c r="A208" s="977">
        <v>27</v>
      </c>
      <c r="B208" s="956">
        <v>13.9</v>
      </c>
      <c r="C208" s="956">
        <v>14.55</v>
      </c>
      <c r="D208" s="956">
        <v>15.260000000000002</v>
      </c>
      <c r="E208" s="956">
        <v>16.04</v>
      </c>
      <c r="F208" s="956">
        <v>16.920000000000002</v>
      </c>
      <c r="G208" s="956">
        <v>17.899999999999999</v>
      </c>
      <c r="H208" s="956">
        <v>18.989999999999998</v>
      </c>
      <c r="I208" s="956">
        <v>20.209999999999997</v>
      </c>
      <c r="J208" s="956">
        <v>21.57</v>
      </c>
      <c r="K208" s="956">
        <v>23.1</v>
      </c>
      <c r="L208" s="956">
        <v>24.82</v>
      </c>
      <c r="M208" s="956">
        <v>26.74</v>
      </c>
      <c r="N208" s="954">
        <v>28.9</v>
      </c>
      <c r="O208" s="956">
        <v>31.320000000000004</v>
      </c>
      <c r="P208" s="956">
        <v>34.049999999999997</v>
      </c>
      <c r="Q208" s="956">
        <v>37.1</v>
      </c>
      <c r="R208" s="956">
        <v>40.510000000000005</v>
      </c>
      <c r="S208" s="956">
        <v>44.37</v>
      </c>
      <c r="T208" s="956">
        <v>48.68</v>
      </c>
      <c r="U208" s="956">
        <v>0</v>
      </c>
      <c r="V208" s="956">
        <v>0</v>
      </c>
      <c r="W208" s="956">
        <v>0</v>
      </c>
      <c r="X208" s="956">
        <v>0</v>
      </c>
      <c r="Y208" s="956">
        <v>0</v>
      </c>
      <c r="Z208" s="956">
        <v>0</v>
      </c>
      <c r="AA208" s="956">
        <v>0</v>
      </c>
      <c r="AB208" s="956">
        <v>0</v>
      </c>
      <c r="AC208" s="954">
        <v>0</v>
      </c>
      <c r="AD208" s="954">
        <v>0</v>
      </c>
      <c r="AE208" s="956">
        <v>0</v>
      </c>
      <c r="AF208" s="956">
        <v>0</v>
      </c>
      <c r="AG208" s="956">
        <v>0</v>
      </c>
      <c r="AH208" s="956">
        <v>0</v>
      </c>
      <c r="AI208" s="956">
        <v>0</v>
      </c>
      <c r="AJ208" s="956">
        <v>0</v>
      </c>
      <c r="AK208" s="956">
        <v>0</v>
      </c>
      <c r="AL208" s="956">
        <v>0</v>
      </c>
      <c r="AM208" s="956">
        <v>0</v>
      </c>
      <c r="AN208" s="956">
        <v>0</v>
      </c>
      <c r="AO208" s="956">
        <v>0</v>
      </c>
      <c r="AP208" s="956">
        <v>0</v>
      </c>
      <c r="AQ208" s="956">
        <v>0</v>
      </c>
      <c r="AR208" s="957">
        <v>0</v>
      </c>
    </row>
    <row r="209" spans="1:44" ht="30.6" hidden="1" customHeight="1" thickTop="1">
      <c r="A209" s="977">
        <v>28</v>
      </c>
      <c r="B209" s="956">
        <v>14.79</v>
      </c>
      <c r="C209" s="956">
        <v>15.499999999999998</v>
      </c>
      <c r="D209" s="956">
        <v>16.299999999999997</v>
      </c>
      <c r="E209" s="956">
        <v>17.169999999999998</v>
      </c>
      <c r="F209" s="956">
        <v>18.14</v>
      </c>
      <c r="G209" s="956">
        <v>19.220000000000002</v>
      </c>
      <c r="H209" s="956">
        <v>20.420000000000002</v>
      </c>
      <c r="I209" s="956">
        <v>21.76</v>
      </c>
      <c r="J209" s="956">
        <v>23.270000000000003</v>
      </c>
      <c r="K209" s="956">
        <v>24.950000000000003</v>
      </c>
      <c r="L209" s="956">
        <v>26.84</v>
      </c>
      <c r="M209" s="956">
        <v>28.970000000000006</v>
      </c>
      <c r="N209" s="954">
        <v>31.37</v>
      </c>
      <c r="O209" s="956">
        <v>34.03</v>
      </c>
      <c r="P209" s="956">
        <v>37.049999999999997</v>
      </c>
      <c r="Q209" s="956">
        <v>40.44</v>
      </c>
      <c r="R209" s="956">
        <v>44.23</v>
      </c>
      <c r="S209" s="956">
        <v>48.51</v>
      </c>
      <c r="T209" s="956">
        <v>0</v>
      </c>
      <c r="U209" s="956">
        <v>0</v>
      </c>
      <c r="V209" s="956">
        <v>0</v>
      </c>
      <c r="W209" s="956">
        <v>0</v>
      </c>
      <c r="X209" s="956">
        <v>0</v>
      </c>
      <c r="Y209" s="956">
        <v>0</v>
      </c>
      <c r="Z209" s="956">
        <v>0</v>
      </c>
      <c r="AA209" s="956">
        <v>0</v>
      </c>
      <c r="AB209" s="956">
        <v>0</v>
      </c>
      <c r="AC209" s="954">
        <v>0</v>
      </c>
      <c r="AD209" s="954">
        <v>0</v>
      </c>
      <c r="AE209" s="956">
        <v>0</v>
      </c>
      <c r="AF209" s="956">
        <v>0</v>
      </c>
      <c r="AG209" s="956">
        <v>0</v>
      </c>
      <c r="AH209" s="956">
        <v>0</v>
      </c>
      <c r="AI209" s="956">
        <v>0</v>
      </c>
      <c r="AJ209" s="956">
        <v>0</v>
      </c>
      <c r="AK209" s="956">
        <v>0</v>
      </c>
      <c r="AL209" s="956">
        <v>0</v>
      </c>
      <c r="AM209" s="956">
        <v>0</v>
      </c>
      <c r="AN209" s="956">
        <v>0</v>
      </c>
      <c r="AO209" s="956">
        <v>0</v>
      </c>
      <c r="AP209" s="956">
        <v>0</v>
      </c>
      <c r="AQ209" s="956">
        <v>0</v>
      </c>
      <c r="AR209" s="957">
        <v>0</v>
      </c>
    </row>
    <row r="210" spans="1:44" ht="30.6" hidden="1" customHeight="1" thickTop="1">
      <c r="A210" s="983">
        <v>29</v>
      </c>
      <c r="B210" s="961">
        <v>15.75</v>
      </c>
      <c r="C210" s="961">
        <v>16.53</v>
      </c>
      <c r="D210" s="961">
        <v>17.400000000000002</v>
      </c>
      <c r="E210" s="961">
        <v>18.37</v>
      </c>
      <c r="F210" s="961">
        <v>19.43</v>
      </c>
      <c r="G210" s="961">
        <v>20.62</v>
      </c>
      <c r="H210" s="961">
        <v>21.94</v>
      </c>
      <c r="I210" s="961">
        <v>23.43</v>
      </c>
      <c r="J210" s="961">
        <v>25.090000000000003</v>
      </c>
      <c r="K210" s="961">
        <v>26.94</v>
      </c>
      <c r="L210" s="961">
        <v>29.03</v>
      </c>
      <c r="M210" s="961">
        <v>31.39</v>
      </c>
      <c r="N210" s="959">
        <v>34.03</v>
      </c>
      <c r="O210" s="961">
        <v>37</v>
      </c>
      <c r="P210" s="961">
        <v>40.340000000000003</v>
      </c>
      <c r="Q210" s="961">
        <v>44.09</v>
      </c>
      <c r="R210" s="961">
        <v>48.3</v>
      </c>
      <c r="S210" s="961">
        <v>0</v>
      </c>
      <c r="T210" s="961">
        <v>0</v>
      </c>
      <c r="U210" s="961">
        <v>0</v>
      </c>
      <c r="V210" s="961">
        <v>0</v>
      </c>
      <c r="W210" s="961">
        <v>0</v>
      </c>
      <c r="X210" s="961">
        <v>0</v>
      </c>
      <c r="Y210" s="961">
        <v>0</v>
      </c>
      <c r="Z210" s="961">
        <v>0</v>
      </c>
      <c r="AA210" s="961">
        <v>0</v>
      </c>
      <c r="AB210" s="961">
        <v>0</v>
      </c>
      <c r="AC210" s="959">
        <v>0</v>
      </c>
      <c r="AD210" s="959">
        <v>0</v>
      </c>
      <c r="AE210" s="961">
        <v>0</v>
      </c>
      <c r="AF210" s="961">
        <v>0</v>
      </c>
      <c r="AG210" s="961">
        <v>0</v>
      </c>
      <c r="AH210" s="961">
        <v>0</v>
      </c>
      <c r="AI210" s="961">
        <v>0</v>
      </c>
      <c r="AJ210" s="961">
        <v>0</v>
      </c>
      <c r="AK210" s="961">
        <v>0</v>
      </c>
      <c r="AL210" s="961">
        <v>0</v>
      </c>
      <c r="AM210" s="961">
        <v>0</v>
      </c>
      <c r="AN210" s="961">
        <v>0</v>
      </c>
      <c r="AO210" s="961">
        <v>0</v>
      </c>
      <c r="AP210" s="961">
        <v>0</v>
      </c>
      <c r="AQ210" s="961">
        <v>0</v>
      </c>
      <c r="AR210" s="962">
        <v>0</v>
      </c>
    </row>
    <row r="211" spans="1:44" ht="30.6" hidden="1" customHeight="1" thickTop="1">
      <c r="A211" s="984">
        <v>30</v>
      </c>
      <c r="B211" s="966">
        <v>16.75</v>
      </c>
      <c r="C211" s="966">
        <v>17.62</v>
      </c>
      <c r="D211" s="966">
        <v>18.580000000000002</v>
      </c>
      <c r="E211" s="966">
        <v>19.63</v>
      </c>
      <c r="F211" s="966">
        <v>20.81</v>
      </c>
      <c r="G211" s="966">
        <v>22.11</v>
      </c>
      <c r="H211" s="966">
        <v>23.57</v>
      </c>
      <c r="I211" s="966">
        <v>25.209999999999994</v>
      </c>
      <c r="J211" s="966">
        <v>27.040000000000006</v>
      </c>
      <c r="K211" s="966">
        <v>29.1</v>
      </c>
      <c r="L211" s="966">
        <v>31.409999999999997</v>
      </c>
      <c r="M211" s="966">
        <v>34.01</v>
      </c>
      <c r="N211" s="964">
        <v>36.93</v>
      </c>
      <c r="O211" s="966">
        <v>40.21</v>
      </c>
      <c r="P211" s="966">
        <v>43.91</v>
      </c>
      <c r="Q211" s="966">
        <v>48.07</v>
      </c>
      <c r="R211" s="966">
        <v>0</v>
      </c>
      <c r="S211" s="966">
        <v>0</v>
      </c>
      <c r="T211" s="966">
        <v>0</v>
      </c>
      <c r="U211" s="966">
        <v>0</v>
      </c>
      <c r="V211" s="966">
        <v>0</v>
      </c>
      <c r="W211" s="966">
        <v>0</v>
      </c>
      <c r="X211" s="966">
        <v>0</v>
      </c>
      <c r="Y211" s="966">
        <v>0</v>
      </c>
      <c r="Z211" s="966">
        <v>0</v>
      </c>
      <c r="AA211" s="966">
        <v>0</v>
      </c>
      <c r="AB211" s="966">
        <v>0</v>
      </c>
      <c r="AC211" s="964">
        <v>0</v>
      </c>
      <c r="AD211" s="964">
        <v>0</v>
      </c>
      <c r="AE211" s="966">
        <v>0</v>
      </c>
      <c r="AF211" s="966">
        <v>0</v>
      </c>
      <c r="AG211" s="966">
        <v>0</v>
      </c>
      <c r="AH211" s="966">
        <v>0</v>
      </c>
      <c r="AI211" s="966">
        <v>0</v>
      </c>
      <c r="AJ211" s="966">
        <v>0</v>
      </c>
      <c r="AK211" s="966">
        <v>0</v>
      </c>
      <c r="AL211" s="966">
        <v>0</v>
      </c>
      <c r="AM211" s="966">
        <v>0</v>
      </c>
      <c r="AN211" s="966">
        <v>0</v>
      </c>
      <c r="AO211" s="966">
        <v>0</v>
      </c>
      <c r="AP211" s="966">
        <v>0</v>
      </c>
      <c r="AQ211" s="966">
        <v>0</v>
      </c>
      <c r="AR211" s="967">
        <v>0</v>
      </c>
    </row>
    <row r="212" spans="1:44" ht="30.6" hidden="1" customHeight="1" thickTop="1">
      <c r="A212" s="982">
        <v>31</v>
      </c>
      <c r="B212" s="1883"/>
      <c r="C212" s="1883"/>
      <c r="D212" s="1883"/>
      <c r="E212" s="1883"/>
      <c r="F212" s="1883"/>
      <c r="G212" s="1883"/>
      <c r="H212" s="1883"/>
      <c r="I212" s="1883"/>
      <c r="J212" s="1883"/>
      <c r="K212" s="1883"/>
      <c r="L212" s="1883"/>
      <c r="M212" s="1883"/>
      <c r="N212" s="1883"/>
      <c r="O212" s="1883"/>
      <c r="P212" s="1883"/>
      <c r="Q212" s="1883"/>
      <c r="R212" s="1883"/>
      <c r="S212" s="1883"/>
      <c r="T212" s="1883"/>
      <c r="U212" s="1883"/>
      <c r="V212" s="1883"/>
      <c r="W212" s="1883"/>
      <c r="X212" s="1883"/>
      <c r="Y212" s="1883"/>
      <c r="Z212" s="1883"/>
      <c r="AA212" s="1883"/>
      <c r="AB212" s="1883"/>
      <c r="AC212" s="1883"/>
      <c r="AD212" s="1883"/>
      <c r="AE212" s="1883"/>
      <c r="AF212" s="1883"/>
      <c r="AG212" s="1883"/>
      <c r="AH212" s="1883"/>
      <c r="AI212" s="1883"/>
      <c r="AJ212" s="1883"/>
      <c r="AK212" s="1883"/>
      <c r="AL212" s="1883"/>
      <c r="AM212" s="1883"/>
      <c r="AN212" s="1883"/>
      <c r="AO212" s="1883"/>
      <c r="AP212" s="1883"/>
      <c r="AQ212" s="1883"/>
      <c r="AR212" s="1883"/>
    </row>
    <row r="213" spans="1:44" ht="30.6" hidden="1" customHeight="1" thickTop="1">
      <c r="A213" s="902" t="s">
        <v>480</v>
      </c>
      <c r="B213" s="1884" t="s">
        <v>489</v>
      </c>
      <c r="C213" s="1884"/>
      <c r="D213" s="1884"/>
      <c r="E213" s="1884"/>
      <c r="F213" s="1884"/>
      <c r="G213" s="1884"/>
      <c r="H213" s="1884"/>
      <c r="I213" s="1884"/>
      <c r="J213" s="1884"/>
      <c r="K213" s="1884"/>
      <c r="L213" s="1884"/>
      <c r="M213" s="1884"/>
      <c r="N213" s="1884"/>
      <c r="O213" s="1884"/>
      <c r="P213" s="1884"/>
      <c r="Q213" s="1884"/>
      <c r="R213" s="1884"/>
      <c r="S213" s="1884"/>
      <c r="T213" s="1884"/>
      <c r="U213" s="1884"/>
      <c r="V213" s="1884"/>
      <c r="W213" s="1884"/>
      <c r="X213" s="1884"/>
      <c r="Y213" s="1884"/>
      <c r="Z213" s="1884"/>
      <c r="AA213" s="1884"/>
      <c r="AB213" s="1884"/>
      <c r="AC213" s="1884"/>
      <c r="AD213" s="1884"/>
      <c r="AE213" s="1884"/>
      <c r="AF213" s="1884"/>
      <c r="AG213" s="1884"/>
      <c r="AH213" s="1884"/>
      <c r="AI213" s="1884"/>
      <c r="AJ213" s="1884"/>
      <c r="AK213" s="1884"/>
      <c r="AL213" s="1884"/>
      <c r="AM213" s="1884"/>
      <c r="AN213" s="1884"/>
      <c r="AO213" s="1884"/>
      <c r="AP213" s="1884"/>
      <c r="AQ213" s="1884"/>
      <c r="AR213" s="1884"/>
    </row>
    <row r="214" spans="1:44" ht="30.6" hidden="1" customHeight="1" thickTop="1">
      <c r="B214" s="1885" t="s">
        <v>483</v>
      </c>
      <c r="C214" s="1885"/>
      <c r="D214" s="1885"/>
      <c r="E214" s="1885"/>
      <c r="F214" s="1885"/>
      <c r="G214" s="1885"/>
      <c r="H214" s="1885"/>
      <c r="I214" s="1885"/>
      <c r="J214" s="1885"/>
      <c r="K214" s="1885"/>
      <c r="L214" s="1885"/>
      <c r="M214" s="1885"/>
      <c r="N214" s="1885"/>
      <c r="O214" s="1885"/>
      <c r="P214" s="1885"/>
      <c r="Q214" s="1885"/>
      <c r="R214" s="1885"/>
      <c r="S214" s="1885"/>
      <c r="T214" s="1885"/>
      <c r="U214" s="1885"/>
      <c r="V214" s="1885"/>
      <c r="W214" s="1885"/>
      <c r="X214" s="1885"/>
      <c r="Y214" s="1885"/>
      <c r="Z214" s="1885"/>
      <c r="AA214" s="1885"/>
      <c r="AB214" s="1885"/>
      <c r="AC214" s="1885"/>
      <c r="AD214" s="1885"/>
      <c r="AE214" s="1885"/>
      <c r="AF214" s="1885"/>
      <c r="AG214" s="1885"/>
      <c r="AH214" s="1885"/>
      <c r="AI214" s="1885"/>
      <c r="AJ214" s="1885"/>
      <c r="AK214" s="1885"/>
      <c r="AL214" s="1885"/>
      <c r="AM214" s="1885"/>
      <c r="AN214" s="1885"/>
      <c r="AO214" s="1885"/>
      <c r="AP214" s="1885"/>
      <c r="AQ214" s="1885"/>
      <c r="AR214" s="1885"/>
    </row>
    <row r="215" spans="1:44" ht="30.6" hidden="1" customHeight="1" thickTop="1">
      <c r="A215" s="985" t="s">
        <v>126</v>
      </c>
      <c r="B215" s="1882" t="s">
        <v>484</v>
      </c>
      <c r="C215" s="1882"/>
      <c r="D215" s="1882"/>
      <c r="E215" s="1882"/>
      <c r="F215" s="1882"/>
      <c r="G215" s="1882"/>
      <c r="H215" s="1882"/>
      <c r="I215" s="1882"/>
      <c r="J215" s="1882"/>
      <c r="K215" s="1882"/>
      <c r="L215" s="1882"/>
      <c r="M215" s="1882"/>
      <c r="N215" s="1882"/>
      <c r="O215" s="1882"/>
      <c r="P215" s="1882"/>
      <c r="Q215" s="1882"/>
      <c r="R215" s="1882"/>
      <c r="S215" s="1882"/>
      <c r="T215" s="1882"/>
      <c r="U215" s="1882"/>
      <c r="V215" s="1882"/>
      <c r="W215" s="1882"/>
      <c r="X215" s="1882"/>
      <c r="Y215" s="1882"/>
      <c r="Z215" s="1882"/>
      <c r="AA215" s="1882"/>
      <c r="AB215" s="1882"/>
      <c r="AC215" s="1882"/>
      <c r="AD215" s="1882"/>
      <c r="AE215" s="1882"/>
      <c r="AF215" s="1882"/>
      <c r="AG215" s="1882"/>
      <c r="AH215" s="1882"/>
      <c r="AI215" s="1882"/>
      <c r="AJ215" s="1882"/>
      <c r="AK215" s="1882"/>
      <c r="AL215" s="1882"/>
      <c r="AM215" s="1882"/>
      <c r="AN215" s="1882"/>
      <c r="AO215" s="1882"/>
      <c r="AP215" s="1882"/>
      <c r="AQ215" s="1882"/>
      <c r="AR215" s="1882"/>
    </row>
    <row r="216" spans="1:44" ht="30.6" hidden="1" customHeight="1" thickTop="1">
      <c r="A216" s="986"/>
      <c r="B216" s="987">
        <v>20</v>
      </c>
      <c r="C216" s="987">
        <v>21</v>
      </c>
      <c r="D216" s="987">
        <v>22</v>
      </c>
      <c r="E216" s="987">
        <v>23</v>
      </c>
      <c r="F216" s="987">
        <v>24</v>
      </c>
      <c r="G216" s="987">
        <v>25</v>
      </c>
      <c r="H216" s="987">
        <v>26</v>
      </c>
      <c r="I216" s="987">
        <v>27</v>
      </c>
      <c r="J216" s="987">
        <v>28</v>
      </c>
      <c r="K216" s="987">
        <v>29</v>
      </c>
      <c r="L216" s="987">
        <v>30</v>
      </c>
      <c r="M216" s="987">
        <v>31</v>
      </c>
      <c r="N216" s="987">
        <v>32</v>
      </c>
      <c r="O216" s="987">
        <v>33</v>
      </c>
      <c r="P216" s="987">
        <v>34</v>
      </c>
      <c r="Q216" s="987">
        <v>35</v>
      </c>
      <c r="R216" s="987">
        <v>36</v>
      </c>
      <c r="S216" s="987">
        <v>37</v>
      </c>
      <c r="T216" s="987">
        <v>38</v>
      </c>
      <c r="U216" s="987">
        <v>39</v>
      </c>
      <c r="V216" s="987">
        <v>40</v>
      </c>
      <c r="W216" s="987">
        <v>41</v>
      </c>
      <c r="X216" s="987">
        <v>42</v>
      </c>
      <c r="Y216" s="987">
        <v>43</v>
      </c>
      <c r="Z216" s="987">
        <v>44</v>
      </c>
      <c r="AA216" s="987">
        <v>45</v>
      </c>
      <c r="AB216" s="987">
        <v>46</v>
      </c>
      <c r="AC216" s="987">
        <v>47</v>
      </c>
      <c r="AD216" s="987">
        <v>48</v>
      </c>
      <c r="AE216" s="987">
        <v>49</v>
      </c>
      <c r="AF216" s="987">
        <v>50</v>
      </c>
      <c r="AG216" s="987">
        <v>51</v>
      </c>
      <c r="AH216" s="987">
        <v>52</v>
      </c>
      <c r="AI216" s="987">
        <v>53</v>
      </c>
      <c r="AJ216" s="987">
        <v>54</v>
      </c>
      <c r="AK216" s="987">
        <v>55</v>
      </c>
      <c r="AL216" s="987">
        <v>56</v>
      </c>
      <c r="AM216" s="987">
        <v>57</v>
      </c>
      <c r="AN216" s="987">
        <v>58</v>
      </c>
      <c r="AO216" s="987">
        <v>59</v>
      </c>
      <c r="AP216" s="988">
        <v>60</v>
      </c>
      <c r="AQ216" s="988">
        <v>61</v>
      </c>
      <c r="AR216" s="989">
        <v>62</v>
      </c>
    </row>
    <row r="217" spans="1:44" ht="30.6" hidden="1" customHeight="1" thickTop="1">
      <c r="A217" s="990">
        <v>1</v>
      </c>
      <c r="B217" s="949">
        <v>0.19999999999999996</v>
      </c>
      <c r="C217" s="949">
        <v>0.21000000000000019</v>
      </c>
      <c r="D217" s="949">
        <v>0.21999999999999997</v>
      </c>
      <c r="E217" s="949">
        <v>0.21999999999999997</v>
      </c>
      <c r="F217" s="949">
        <v>0.21999999999999997</v>
      </c>
      <c r="G217" s="949">
        <v>0.22999999999999998</v>
      </c>
      <c r="H217" s="949">
        <v>0.22999999999999998</v>
      </c>
      <c r="I217" s="949">
        <v>0.22999999999999998</v>
      </c>
      <c r="J217" s="949">
        <v>0.22999999999999998</v>
      </c>
      <c r="K217" s="949">
        <v>0.24</v>
      </c>
      <c r="L217" s="949">
        <v>0.25</v>
      </c>
      <c r="M217" s="949">
        <v>0.25</v>
      </c>
      <c r="N217" s="949">
        <v>0.26</v>
      </c>
      <c r="O217" s="949">
        <v>0.27</v>
      </c>
      <c r="P217" s="949">
        <v>0.29000000000000026</v>
      </c>
      <c r="Q217" s="949">
        <v>0.29999999999999982</v>
      </c>
      <c r="R217" s="949">
        <v>0.31999999999999984</v>
      </c>
      <c r="S217" s="949">
        <v>0.33999999999999986</v>
      </c>
      <c r="T217" s="949">
        <v>0.35000000000000009</v>
      </c>
      <c r="U217" s="949">
        <v>0.37000000000000011</v>
      </c>
      <c r="V217" s="949">
        <v>0.39999999999999991</v>
      </c>
      <c r="W217" s="949">
        <v>0.41999999999999993</v>
      </c>
      <c r="X217" s="949">
        <v>0.43999999999999995</v>
      </c>
      <c r="Y217" s="949">
        <v>0.46999999999999975</v>
      </c>
      <c r="Z217" s="949">
        <v>0.5</v>
      </c>
      <c r="AA217" s="949">
        <v>0.53999999999999959</v>
      </c>
      <c r="AB217" s="949">
        <v>0.57999999999999963</v>
      </c>
      <c r="AC217" s="949">
        <v>0.62000000000000011</v>
      </c>
      <c r="AD217" s="949">
        <v>0.66999999999999993</v>
      </c>
      <c r="AE217" s="949">
        <v>0.71999999999999975</v>
      </c>
      <c r="AF217" s="950">
        <v>0.77000000000000046</v>
      </c>
      <c r="AG217" s="949">
        <v>0.83000000000000007</v>
      </c>
      <c r="AH217" s="949">
        <v>0.89999999999999947</v>
      </c>
      <c r="AI217" s="949">
        <v>0.96999999999999886</v>
      </c>
      <c r="AJ217" s="949">
        <v>1.04</v>
      </c>
      <c r="AK217" s="949">
        <v>1.120000000000001</v>
      </c>
      <c r="AL217" s="949">
        <v>1.2200000000000006</v>
      </c>
      <c r="AM217" s="949">
        <v>1.3200000000000003</v>
      </c>
      <c r="AN217" s="949">
        <v>1.4399999999999995</v>
      </c>
      <c r="AO217" s="949">
        <v>1.5700000000000003</v>
      </c>
      <c r="AP217" s="951">
        <v>1.7200000000000006</v>
      </c>
      <c r="AQ217" s="951">
        <v>1.9000000000000004</v>
      </c>
      <c r="AR217" s="952">
        <v>2.09</v>
      </c>
    </row>
    <row r="218" spans="1:44" ht="30.6" hidden="1" customHeight="1" thickTop="1">
      <c r="A218" s="991">
        <v>2</v>
      </c>
      <c r="B218" s="954">
        <v>0.39999999999999991</v>
      </c>
      <c r="C218" s="954">
        <v>0.41999999999999993</v>
      </c>
      <c r="D218" s="954">
        <v>0.43000000000000016</v>
      </c>
      <c r="E218" s="954">
        <v>0.43000000000000016</v>
      </c>
      <c r="F218" s="954">
        <v>0.43999999999999995</v>
      </c>
      <c r="G218" s="954">
        <v>0.44999999999999973</v>
      </c>
      <c r="H218" s="954">
        <v>0.45000000000000018</v>
      </c>
      <c r="I218" s="954">
        <v>0.46000000000000041</v>
      </c>
      <c r="J218" s="954">
        <v>0.45999999999999996</v>
      </c>
      <c r="K218" s="954">
        <v>0.46999999999999975</v>
      </c>
      <c r="L218" s="954">
        <v>0.49000000000000021</v>
      </c>
      <c r="M218" s="954">
        <v>0.5</v>
      </c>
      <c r="N218" s="954">
        <v>0.51999999999999957</v>
      </c>
      <c r="O218" s="954">
        <v>0.54999999999999982</v>
      </c>
      <c r="P218" s="954">
        <v>0.56999999999999984</v>
      </c>
      <c r="Q218" s="954">
        <v>0.59999999999999964</v>
      </c>
      <c r="R218" s="954">
        <v>0.62999999999999989</v>
      </c>
      <c r="S218" s="954">
        <v>0.66999999999999993</v>
      </c>
      <c r="T218" s="954">
        <v>0.70000000000000018</v>
      </c>
      <c r="U218" s="954">
        <v>0.74000000000000021</v>
      </c>
      <c r="V218" s="954">
        <v>0.79</v>
      </c>
      <c r="W218" s="954">
        <v>0.83000000000000007</v>
      </c>
      <c r="X218" s="954">
        <v>0.88999999999999968</v>
      </c>
      <c r="Y218" s="954">
        <v>0.9399999999999995</v>
      </c>
      <c r="Z218" s="954">
        <v>1.0099999999999998</v>
      </c>
      <c r="AA218" s="954">
        <v>1.08</v>
      </c>
      <c r="AB218" s="954">
        <v>1.1600000000000001</v>
      </c>
      <c r="AC218" s="954">
        <v>1.25</v>
      </c>
      <c r="AD218" s="954">
        <v>1.3399999999999999</v>
      </c>
      <c r="AE218" s="954">
        <v>1.4399999999999995</v>
      </c>
      <c r="AF218" s="955">
        <v>1.5500000000000007</v>
      </c>
      <c r="AG218" s="954">
        <v>1.67</v>
      </c>
      <c r="AH218" s="954">
        <v>1.8000000000000007</v>
      </c>
      <c r="AI218" s="954">
        <v>1.9399999999999995</v>
      </c>
      <c r="AJ218" s="954">
        <v>2.0899999999999981</v>
      </c>
      <c r="AK218" s="954">
        <v>2.2599999999999998</v>
      </c>
      <c r="AL218" s="954">
        <v>2.4499999999999993</v>
      </c>
      <c r="AM218" s="954">
        <v>2.66</v>
      </c>
      <c r="AN218" s="954">
        <v>2.91</v>
      </c>
      <c r="AO218" s="954">
        <v>3.1799999999999997</v>
      </c>
      <c r="AP218" s="956">
        <v>3.5</v>
      </c>
      <c r="AQ218" s="956">
        <v>3.8500000000000014</v>
      </c>
      <c r="AR218" s="957">
        <v>4.259999999999998</v>
      </c>
    </row>
    <row r="219" spans="1:44" ht="30.6" hidden="1" customHeight="1" thickTop="1">
      <c r="A219" s="991">
        <v>3</v>
      </c>
      <c r="B219" s="954">
        <v>0.61000000000000032</v>
      </c>
      <c r="C219" s="954">
        <v>0.62999999999999989</v>
      </c>
      <c r="D219" s="954">
        <v>0.63999999999999968</v>
      </c>
      <c r="E219" s="954">
        <v>0.65000000000000036</v>
      </c>
      <c r="F219" s="954">
        <v>0.66000000000000014</v>
      </c>
      <c r="G219" s="954">
        <v>0.66999999999999993</v>
      </c>
      <c r="H219" s="954">
        <v>0.67999999999999972</v>
      </c>
      <c r="I219" s="954">
        <v>0.6899999999999995</v>
      </c>
      <c r="J219" s="954">
        <v>0.70000000000000018</v>
      </c>
      <c r="K219" s="954">
        <v>0.71</v>
      </c>
      <c r="L219" s="954">
        <v>0.74000000000000021</v>
      </c>
      <c r="M219" s="954">
        <v>0.75999999999999979</v>
      </c>
      <c r="N219" s="954">
        <v>0.79</v>
      </c>
      <c r="O219" s="954">
        <v>0.83000000000000007</v>
      </c>
      <c r="P219" s="954">
        <v>0.87000000000000011</v>
      </c>
      <c r="Q219" s="954">
        <v>0.91999999999999993</v>
      </c>
      <c r="R219" s="954">
        <v>0.96999999999999886</v>
      </c>
      <c r="S219" s="954">
        <v>1.0200000000000005</v>
      </c>
      <c r="T219" s="954">
        <v>1.0700000000000003</v>
      </c>
      <c r="U219" s="954">
        <v>1.1399999999999997</v>
      </c>
      <c r="V219" s="954">
        <v>1.1999999999999993</v>
      </c>
      <c r="W219" s="954">
        <v>1.2799999999999994</v>
      </c>
      <c r="X219" s="954">
        <v>1.3599999999999994</v>
      </c>
      <c r="Y219" s="954">
        <v>1.4499999999999993</v>
      </c>
      <c r="Z219" s="954">
        <v>1.5500000000000007</v>
      </c>
      <c r="AA219" s="954">
        <v>1.6600000000000001</v>
      </c>
      <c r="AB219" s="954">
        <v>1.7799999999999994</v>
      </c>
      <c r="AC219" s="954">
        <v>1.9100000000000001</v>
      </c>
      <c r="AD219" s="954">
        <v>2.0600000000000005</v>
      </c>
      <c r="AE219" s="954">
        <v>2.2200000000000024</v>
      </c>
      <c r="AF219" s="955">
        <v>2.3900000000000006</v>
      </c>
      <c r="AG219" s="954">
        <v>2.5700000000000003</v>
      </c>
      <c r="AH219" s="954">
        <v>2.7699999999999996</v>
      </c>
      <c r="AI219" s="954">
        <v>2.990000000000002</v>
      </c>
      <c r="AJ219" s="954">
        <v>3.2300000000000004</v>
      </c>
      <c r="AK219" s="954">
        <v>3.490000000000002</v>
      </c>
      <c r="AL219" s="954">
        <v>3.7899999999999991</v>
      </c>
      <c r="AM219" s="954">
        <v>4.1299999999999955</v>
      </c>
      <c r="AN219" s="954">
        <v>4.519999999999996</v>
      </c>
      <c r="AO219" s="954">
        <v>4.9500000000000028</v>
      </c>
      <c r="AP219" s="956">
        <v>5.4500000000000028</v>
      </c>
      <c r="AQ219" s="956">
        <v>6.019999999999996</v>
      </c>
      <c r="AR219" s="957">
        <v>6.6599999999999966</v>
      </c>
    </row>
    <row r="220" spans="1:44" ht="30.6" hidden="1" customHeight="1" thickTop="1">
      <c r="A220" s="991">
        <v>4</v>
      </c>
      <c r="B220" s="954">
        <v>0.70000000000000018</v>
      </c>
      <c r="C220" s="954">
        <v>0.71999999999999975</v>
      </c>
      <c r="D220" s="954">
        <v>0.73000000000000043</v>
      </c>
      <c r="E220" s="954">
        <v>0.74000000000000021</v>
      </c>
      <c r="F220" s="954">
        <v>0.75</v>
      </c>
      <c r="G220" s="954">
        <v>0.75999999999999979</v>
      </c>
      <c r="H220" s="954">
        <v>0.77000000000000046</v>
      </c>
      <c r="I220" s="954">
        <v>0.78000000000000025</v>
      </c>
      <c r="J220" s="954">
        <v>0.79999999999999982</v>
      </c>
      <c r="K220" s="954">
        <v>0.82000000000000028</v>
      </c>
      <c r="L220" s="954">
        <v>0.83999999999999986</v>
      </c>
      <c r="M220" s="954">
        <v>0.87999999999999989</v>
      </c>
      <c r="N220" s="954">
        <v>0.91000000000000014</v>
      </c>
      <c r="O220" s="954">
        <v>0.95000000000000018</v>
      </c>
      <c r="P220" s="954">
        <v>1</v>
      </c>
      <c r="Q220" s="954">
        <v>1.0600000000000005</v>
      </c>
      <c r="R220" s="954">
        <v>1.1100000000000003</v>
      </c>
      <c r="S220" s="954">
        <v>1.17</v>
      </c>
      <c r="T220" s="954">
        <v>1.2400000000000002</v>
      </c>
      <c r="U220" s="954">
        <v>1.3100000000000005</v>
      </c>
      <c r="V220" s="954">
        <v>1.3900000000000006</v>
      </c>
      <c r="W220" s="954">
        <v>1.4800000000000004</v>
      </c>
      <c r="X220" s="954">
        <v>1.5700000000000003</v>
      </c>
      <c r="Y220" s="954">
        <v>1.6799999999999997</v>
      </c>
      <c r="Z220" s="954">
        <v>1.7999999999999989</v>
      </c>
      <c r="AA220" s="954">
        <v>1.92</v>
      </c>
      <c r="AB220" s="954">
        <v>2.0700000000000003</v>
      </c>
      <c r="AC220" s="954">
        <v>2.2200000000000006</v>
      </c>
      <c r="AD220" s="954">
        <v>2.3900000000000006</v>
      </c>
      <c r="AE220" s="954">
        <v>2.5799999999999983</v>
      </c>
      <c r="AF220" s="955">
        <v>2.7699999999999996</v>
      </c>
      <c r="AG220" s="954">
        <v>2.990000000000002</v>
      </c>
      <c r="AH220" s="954">
        <v>3.2199999999999989</v>
      </c>
      <c r="AI220" s="954">
        <v>3.4699999999999989</v>
      </c>
      <c r="AJ220" s="954">
        <v>3.759999999999998</v>
      </c>
      <c r="AK220" s="954">
        <v>4.07</v>
      </c>
      <c r="AL220" s="954">
        <v>4.4200000000000017</v>
      </c>
      <c r="AM220" s="954">
        <v>4.82</v>
      </c>
      <c r="AN220" s="954">
        <v>5.2800000000000011</v>
      </c>
      <c r="AO220" s="954">
        <v>5.7999999999999972</v>
      </c>
      <c r="AP220" s="956">
        <v>6.3899999999999935</v>
      </c>
      <c r="AQ220" s="956">
        <v>7.0600000000000023</v>
      </c>
      <c r="AR220" s="957">
        <v>0</v>
      </c>
    </row>
    <row r="221" spans="1:44" ht="30.6" hidden="1" customHeight="1" thickTop="1">
      <c r="A221" s="991">
        <v>5</v>
      </c>
      <c r="B221" s="954">
        <v>0.87999999999999989</v>
      </c>
      <c r="C221" s="954">
        <v>0.91000000000000014</v>
      </c>
      <c r="D221" s="954">
        <v>0.91999999999999993</v>
      </c>
      <c r="E221" s="954">
        <v>0.9399999999999995</v>
      </c>
      <c r="F221" s="954">
        <v>0.95000000000000018</v>
      </c>
      <c r="G221" s="954">
        <v>0.96</v>
      </c>
      <c r="H221" s="954">
        <v>0.98000000000000043</v>
      </c>
      <c r="I221" s="954">
        <v>0.98999999999999932</v>
      </c>
      <c r="J221" s="954">
        <v>1.0099999999999998</v>
      </c>
      <c r="K221" s="954">
        <v>1.04</v>
      </c>
      <c r="L221" s="954">
        <v>1.0700000000000003</v>
      </c>
      <c r="M221" s="954">
        <v>1.1200000000000001</v>
      </c>
      <c r="N221" s="954">
        <v>1.1700000000000008</v>
      </c>
      <c r="O221" s="954">
        <v>1.2200000000000006</v>
      </c>
      <c r="P221" s="954">
        <v>1.2799999999999994</v>
      </c>
      <c r="Q221" s="954">
        <v>1.3499999999999996</v>
      </c>
      <c r="R221" s="954">
        <v>1.4299999999999997</v>
      </c>
      <c r="S221" s="954">
        <v>1.5</v>
      </c>
      <c r="T221" s="954">
        <v>1.5899999999999999</v>
      </c>
      <c r="U221" s="954">
        <v>1.6799999999999997</v>
      </c>
      <c r="V221" s="954">
        <v>1.7899999999999991</v>
      </c>
      <c r="W221" s="954">
        <v>1.9000000000000004</v>
      </c>
      <c r="X221" s="954">
        <v>2.0199999999999996</v>
      </c>
      <c r="Y221" s="954">
        <v>2.16</v>
      </c>
      <c r="Z221" s="954">
        <v>2.3199999999999985</v>
      </c>
      <c r="AA221" s="954">
        <v>2.490000000000002</v>
      </c>
      <c r="AB221" s="954">
        <v>2.6700000000000017</v>
      </c>
      <c r="AC221" s="954">
        <v>2.870000000000001</v>
      </c>
      <c r="AD221" s="954">
        <v>3.09</v>
      </c>
      <c r="AE221" s="954">
        <v>3.3299999999999983</v>
      </c>
      <c r="AF221" s="955">
        <v>3.59</v>
      </c>
      <c r="AG221" s="954">
        <v>3.8700000000000045</v>
      </c>
      <c r="AH221" s="954">
        <v>4.1700000000000053</v>
      </c>
      <c r="AI221" s="954">
        <v>4.509999999999998</v>
      </c>
      <c r="AJ221" s="954">
        <v>4.8800000000000026</v>
      </c>
      <c r="AK221" s="954">
        <v>5.2899999999999991</v>
      </c>
      <c r="AL221" s="954">
        <v>5.759999999999998</v>
      </c>
      <c r="AM221" s="954">
        <v>6.2899999999999991</v>
      </c>
      <c r="AN221" s="954">
        <v>6.8999999999999986</v>
      </c>
      <c r="AO221" s="954">
        <v>7.5899999999999963</v>
      </c>
      <c r="AP221" s="956">
        <v>8.3800000000000026</v>
      </c>
      <c r="AQ221" s="956">
        <v>0</v>
      </c>
      <c r="AR221" s="957">
        <v>0</v>
      </c>
    </row>
    <row r="222" spans="1:44" ht="30.6" hidden="1" customHeight="1" thickTop="1">
      <c r="A222" s="991">
        <v>6</v>
      </c>
      <c r="B222" s="954">
        <v>1.0700000000000003</v>
      </c>
      <c r="C222" s="954">
        <v>1.0999999999999996</v>
      </c>
      <c r="D222" s="954">
        <v>1.1199999999999992</v>
      </c>
      <c r="E222" s="954">
        <v>1.1399999999999997</v>
      </c>
      <c r="F222" s="954">
        <v>1.1499999999999995</v>
      </c>
      <c r="G222" s="954">
        <v>1.1700000000000008</v>
      </c>
      <c r="H222" s="954">
        <v>1.1799999999999997</v>
      </c>
      <c r="I222" s="954">
        <v>1.2100000000000009</v>
      </c>
      <c r="J222" s="954">
        <v>1.2400000000000002</v>
      </c>
      <c r="K222" s="954">
        <v>1.2699999999999996</v>
      </c>
      <c r="L222" s="954">
        <v>1.3200000000000003</v>
      </c>
      <c r="M222" s="954">
        <v>1.370000000000001</v>
      </c>
      <c r="N222" s="954">
        <v>1.4299999999999997</v>
      </c>
      <c r="O222" s="954">
        <v>1.5</v>
      </c>
      <c r="P222" s="954">
        <v>1.58</v>
      </c>
      <c r="Q222" s="954">
        <v>1.6600000000000001</v>
      </c>
      <c r="R222" s="954">
        <v>1.7600000000000016</v>
      </c>
      <c r="S222" s="954">
        <v>1.8500000000000014</v>
      </c>
      <c r="T222" s="954">
        <v>1.9600000000000009</v>
      </c>
      <c r="U222" s="954">
        <v>2.08</v>
      </c>
      <c r="V222" s="954">
        <v>2.2100000000000009</v>
      </c>
      <c r="W222" s="954">
        <v>2.3499999999999996</v>
      </c>
      <c r="X222" s="954">
        <v>2.509999999999998</v>
      </c>
      <c r="Y222" s="954">
        <v>2.6799999999999997</v>
      </c>
      <c r="Z222" s="954">
        <v>2.870000000000001</v>
      </c>
      <c r="AA222" s="954">
        <v>3.09</v>
      </c>
      <c r="AB222" s="954">
        <v>3.3200000000000003</v>
      </c>
      <c r="AC222" s="954">
        <v>3.5700000000000003</v>
      </c>
      <c r="AD222" s="954">
        <v>3.8500000000000014</v>
      </c>
      <c r="AE222" s="954">
        <v>4.1400000000000006</v>
      </c>
      <c r="AF222" s="955">
        <v>4.4600000000000009</v>
      </c>
      <c r="AG222" s="954">
        <v>4.8100000000000023</v>
      </c>
      <c r="AH222" s="954">
        <v>5.2000000000000028</v>
      </c>
      <c r="AI222" s="954">
        <v>5.6199999999999974</v>
      </c>
      <c r="AJ222" s="954">
        <v>6.1000000000000014</v>
      </c>
      <c r="AK222" s="954">
        <v>6.6300000000000097</v>
      </c>
      <c r="AL222" s="954">
        <v>7.230000000000004</v>
      </c>
      <c r="AM222" s="954">
        <v>7.9100000000000037</v>
      </c>
      <c r="AN222" s="954">
        <v>8.6899999999999977</v>
      </c>
      <c r="AO222" s="954">
        <v>9.5799999999999983</v>
      </c>
      <c r="AP222" s="956">
        <v>0</v>
      </c>
      <c r="AQ222" s="956">
        <v>0</v>
      </c>
      <c r="AR222" s="957">
        <v>0</v>
      </c>
    </row>
    <row r="223" spans="1:44" ht="30.6" hidden="1" customHeight="1" thickTop="1">
      <c r="A223" s="991">
        <v>7</v>
      </c>
      <c r="B223" s="954">
        <v>1.1799999999999997</v>
      </c>
      <c r="C223" s="954">
        <v>1.2100000000000009</v>
      </c>
      <c r="D223" s="954">
        <v>1.2300000000000004</v>
      </c>
      <c r="E223" s="954">
        <v>1.25</v>
      </c>
      <c r="F223" s="954">
        <v>1.2599999999999998</v>
      </c>
      <c r="G223" s="954">
        <v>1.2799999999999994</v>
      </c>
      <c r="H223" s="954">
        <v>1.3000000000000007</v>
      </c>
      <c r="I223" s="954">
        <v>1.33</v>
      </c>
      <c r="J223" s="954">
        <v>1.3599999999999994</v>
      </c>
      <c r="K223" s="954">
        <v>1.4000000000000004</v>
      </c>
      <c r="L223" s="954">
        <v>1.4600000000000009</v>
      </c>
      <c r="M223" s="954">
        <v>1.5199999999999996</v>
      </c>
      <c r="N223" s="954">
        <v>1.5899999999999999</v>
      </c>
      <c r="O223" s="954">
        <v>1.67</v>
      </c>
      <c r="P223" s="954">
        <v>1.7600000000000016</v>
      </c>
      <c r="Q223" s="954">
        <v>1.8499999999999996</v>
      </c>
      <c r="R223" s="954">
        <v>1.9499999999999975</v>
      </c>
      <c r="S223" s="954">
        <v>2.0600000000000005</v>
      </c>
      <c r="T223" s="954">
        <v>2.1799999999999997</v>
      </c>
      <c r="U223" s="954">
        <v>2.3200000000000003</v>
      </c>
      <c r="V223" s="954">
        <v>2.4600000000000009</v>
      </c>
      <c r="W223" s="954">
        <v>2.629999999999999</v>
      </c>
      <c r="X223" s="954">
        <v>2.8000000000000007</v>
      </c>
      <c r="Y223" s="954">
        <v>3</v>
      </c>
      <c r="Z223" s="954">
        <v>3.2199999999999989</v>
      </c>
      <c r="AA223" s="954">
        <v>3.4600000000000044</v>
      </c>
      <c r="AB223" s="954">
        <v>3.7199999999999989</v>
      </c>
      <c r="AC223" s="954">
        <v>4</v>
      </c>
      <c r="AD223" s="954">
        <v>4.3099999999999987</v>
      </c>
      <c r="AE223" s="954">
        <v>4.6400000000000006</v>
      </c>
      <c r="AF223" s="955">
        <v>5.009999999999998</v>
      </c>
      <c r="AG223" s="954">
        <v>5.3999999999999986</v>
      </c>
      <c r="AH223" s="954">
        <v>5.8400000000000034</v>
      </c>
      <c r="AI223" s="954">
        <v>6.32</v>
      </c>
      <c r="AJ223" s="954">
        <v>6.8599999999999994</v>
      </c>
      <c r="AK223" s="954">
        <v>7.470000000000006</v>
      </c>
      <c r="AL223" s="954">
        <v>8.1599999999999966</v>
      </c>
      <c r="AM223" s="954">
        <v>8.9399999999999906</v>
      </c>
      <c r="AN223" s="954">
        <v>9.8400000000000034</v>
      </c>
      <c r="AO223" s="954">
        <v>0</v>
      </c>
      <c r="AP223" s="956">
        <v>0</v>
      </c>
      <c r="AQ223" s="956">
        <v>0</v>
      </c>
      <c r="AR223" s="957">
        <v>0</v>
      </c>
    </row>
    <row r="224" spans="1:44" ht="30.6" hidden="1" customHeight="1" thickTop="1">
      <c r="A224" s="991">
        <v>8</v>
      </c>
      <c r="B224" s="954">
        <v>1.3599999999999994</v>
      </c>
      <c r="C224" s="954">
        <v>1.3900000000000006</v>
      </c>
      <c r="D224" s="954">
        <v>1.42</v>
      </c>
      <c r="E224" s="954">
        <v>1.4399999999999995</v>
      </c>
      <c r="F224" s="954">
        <v>1.4600000000000026</v>
      </c>
      <c r="G224" s="954">
        <v>1.4800000000000004</v>
      </c>
      <c r="H224" s="954">
        <v>1.5099999999999998</v>
      </c>
      <c r="I224" s="954">
        <v>1.5399999999999991</v>
      </c>
      <c r="J224" s="954">
        <v>1.5899999999999999</v>
      </c>
      <c r="K224" s="954">
        <v>1.6400000000000006</v>
      </c>
      <c r="L224" s="954">
        <v>1.7000000000000011</v>
      </c>
      <c r="M224" s="954">
        <v>1.7799999999999976</v>
      </c>
      <c r="N224" s="954">
        <v>1.8599999999999994</v>
      </c>
      <c r="O224" s="954">
        <v>1.9600000000000009</v>
      </c>
      <c r="P224" s="954">
        <v>2.0600000000000005</v>
      </c>
      <c r="Q224" s="954">
        <v>2.17</v>
      </c>
      <c r="R224" s="954">
        <v>2.2899999999999991</v>
      </c>
      <c r="S224" s="954">
        <v>2.4299999999999997</v>
      </c>
      <c r="T224" s="954">
        <v>2.5700000000000003</v>
      </c>
      <c r="U224" s="954">
        <v>2.7300000000000004</v>
      </c>
      <c r="V224" s="954">
        <v>2.91</v>
      </c>
      <c r="W224" s="954">
        <v>3.0999999999999979</v>
      </c>
      <c r="X224" s="954">
        <v>3.3099999999999987</v>
      </c>
      <c r="Y224" s="954">
        <v>3.5500000000000007</v>
      </c>
      <c r="Z224" s="954">
        <v>3.8100000000000023</v>
      </c>
      <c r="AA224" s="954">
        <v>4.09</v>
      </c>
      <c r="AB224" s="954">
        <v>4.3999999999999986</v>
      </c>
      <c r="AC224" s="954">
        <v>4.7400000000000055</v>
      </c>
      <c r="AD224" s="954">
        <v>5.1099999999999994</v>
      </c>
      <c r="AE224" s="954">
        <v>5.509999999999998</v>
      </c>
      <c r="AF224" s="955">
        <v>5.9500000000000028</v>
      </c>
      <c r="AG224" s="954">
        <v>6.4200000000000088</v>
      </c>
      <c r="AH224" s="954">
        <v>6.9500000000000028</v>
      </c>
      <c r="AI224" s="954">
        <v>7.5300000000000011</v>
      </c>
      <c r="AJ224" s="954">
        <v>8.1899999999999977</v>
      </c>
      <c r="AK224" s="954">
        <v>8.9300000000000068</v>
      </c>
      <c r="AL224" s="954">
        <v>9.7800000000000011</v>
      </c>
      <c r="AM224" s="954">
        <v>10.739999999999995</v>
      </c>
      <c r="AN224" s="954">
        <v>0</v>
      </c>
      <c r="AO224" s="954">
        <v>0</v>
      </c>
      <c r="AP224" s="956">
        <v>0</v>
      </c>
      <c r="AQ224" s="956">
        <v>0</v>
      </c>
      <c r="AR224" s="957">
        <v>0</v>
      </c>
    </row>
    <row r="225" spans="1:44" ht="30.6" hidden="1" customHeight="1" thickTop="1">
      <c r="A225" s="991">
        <v>9</v>
      </c>
      <c r="B225" s="954">
        <v>1.5500000000000007</v>
      </c>
      <c r="C225" s="954">
        <v>1.5899999999999999</v>
      </c>
      <c r="D225" s="954">
        <v>1.6099999999999994</v>
      </c>
      <c r="E225" s="954">
        <v>1.6400000000000006</v>
      </c>
      <c r="F225" s="954">
        <v>1.6600000000000001</v>
      </c>
      <c r="G225" s="954">
        <v>1.6900000000000013</v>
      </c>
      <c r="H225" s="954">
        <v>1.7300000000000004</v>
      </c>
      <c r="I225" s="954">
        <v>1.7699999999999996</v>
      </c>
      <c r="J225" s="954">
        <v>1.8200000000000003</v>
      </c>
      <c r="K225" s="954">
        <v>1.8900000000000006</v>
      </c>
      <c r="L225" s="954">
        <v>1.9600000000000009</v>
      </c>
      <c r="M225" s="954">
        <v>2.0500000000000007</v>
      </c>
      <c r="N225" s="954">
        <v>2.1500000000000004</v>
      </c>
      <c r="O225" s="954">
        <v>2.2599999999999998</v>
      </c>
      <c r="P225" s="954">
        <v>2.379999999999999</v>
      </c>
      <c r="Q225" s="954">
        <v>2.509999999999998</v>
      </c>
      <c r="R225" s="954">
        <v>2.66</v>
      </c>
      <c r="S225" s="954">
        <v>2.8099999999999987</v>
      </c>
      <c r="T225" s="954">
        <v>2.9800000000000004</v>
      </c>
      <c r="U225" s="954">
        <v>3.1700000000000017</v>
      </c>
      <c r="V225" s="954">
        <v>3.379999999999999</v>
      </c>
      <c r="W225" s="954">
        <v>3.6099999999999994</v>
      </c>
      <c r="X225" s="954">
        <v>3.8599999999999994</v>
      </c>
      <c r="Y225" s="954">
        <v>4.1400000000000006</v>
      </c>
      <c r="Z225" s="954">
        <v>4.4400000000000013</v>
      </c>
      <c r="AA225" s="954">
        <v>4.7800000000000011</v>
      </c>
      <c r="AB225" s="954">
        <v>5.1400000000000006</v>
      </c>
      <c r="AC225" s="954">
        <v>5.5399999999999991</v>
      </c>
      <c r="AD225" s="954">
        <v>5.9699999999999989</v>
      </c>
      <c r="AE225" s="954">
        <v>6.4399999999999977</v>
      </c>
      <c r="AF225" s="955">
        <v>6.9600000000000009</v>
      </c>
      <c r="AG225" s="954">
        <v>7.519999999999996</v>
      </c>
      <c r="AH225" s="954">
        <v>8.1499999999999986</v>
      </c>
      <c r="AI225" s="954">
        <v>8.8500000000000014</v>
      </c>
      <c r="AJ225" s="954">
        <v>9.64</v>
      </c>
      <c r="AK225" s="954">
        <v>10.539999999999992</v>
      </c>
      <c r="AL225" s="954">
        <v>11.549999999999997</v>
      </c>
      <c r="AM225" s="954">
        <v>0</v>
      </c>
      <c r="AN225" s="954">
        <v>0</v>
      </c>
      <c r="AO225" s="954">
        <v>0</v>
      </c>
      <c r="AP225" s="956">
        <v>0</v>
      </c>
      <c r="AQ225" s="956">
        <v>0</v>
      </c>
      <c r="AR225" s="957">
        <v>0</v>
      </c>
    </row>
    <row r="226" spans="1:44" ht="30.6" hidden="1" customHeight="1" thickTop="1">
      <c r="A226" s="991">
        <v>10</v>
      </c>
      <c r="B226" s="954">
        <v>1.75</v>
      </c>
      <c r="C226" s="954">
        <v>1.7799999999999994</v>
      </c>
      <c r="D226" s="954">
        <v>1.8100000000000005</v>
      </c>
      <c r="E226" s="954">
        <v>1.8399999999999999</v>
      </c>
      <c r="F226" s="954">
        <v>1.8699999999999992</v>
      </c>
      <c r="G226" s="954">
        <v>1.9100000000000001</v>
      </c>
      <c r="H226" s="954">
        <v>1.9499999999999975</v>
      </c>
      <c r="I226" s="954">
        <v>2</v>
      </c>
      <c r="J226" s="954">
        <v>2.0699999999999985</v>
      </c>
      <c r="K226" s="954">
        <v>2.1500000000000004</v>
      </c>
      <c r="L226" s="954">
        <v>2.2400000000000002</v>
      </c>
      <c r="M226" s="954">
        <v>2.34</v>
      </c>
      <c r="N226" s="954">
        <v>2.4499999999999993</v>
      </c>
      <c r="O226" s="954">
        <v>2.5799999999999983</v>
      </c>
      <c r="P226" s="954">
        <v>2.7199999999999989</v>
      </c>
      <c r="Q226" s="954">
        <v>2.870000000000001</v>
      </c>
      <c r="R226" s="954">
        <v>3.0399999999999991</v>
      </c>
      <c r="S226" s="954">
        <v>3.2200000000000024</v>
      </c>
      <c r="T226" s="954">
        <v>3.4199999999999982</v>
      </c>
      <c r="U226" s="954">
        <v>3.6400000000000006</v>
      </c>
      <c r="V226" s="954">
        <v>3.879999999999999</v>
      </c>
      <c r="W226" s="954">
        <v>4.1499999999999986</v>
      </c>
      <c r="X226" s="954">
        <v>4.4400000000000013</v>
      </c>
      <c r="Y226" s="954">
        <v>4.759999999999998</v>
      </c>
      <c r="Z226" s="954">
        <v>5.1199999999999974</v>
      </c>
      <c r="AA226" s="954">
        <v>5.509999999999998</v>
      </c>
      <c r="AB226" s="954">
        <v>5.93</v>
      </c>
      <c r="AC226" s="954">
        <v>6.3900000000000006</v>
      </c>
      <c r="AD226" s="954">
        <v>6.8900000000000006</v>
      </c>
      <c r="AE226" s="954">
        <v>7.4399999999999977</v>
      </c>
      <c r="AF226" s="955">
        <v>8.0499999999999972</v>
      </c>
      <c r="AG226" s="954">
        <v>8.7199999999999989</v>
      </c>
      <c r="AH226" s="954">
        <v>9.460000000000008</v>
      </c>
      <c r="AI226" s="954">
        <v>10.289999999999992</v>
      </c>
      <c r="AJ226" s="954">
        <v>11.230000000000004</v>
      </c>
      <c r="AK226" s="954">
        <v>12.290000000000006</v>
      </c>
      <c r="AL226" s="954">
        <v>0</v>
      </c>
      <c r="AM226" s="954">
        <v>0</v>
      </c>
      <c r="AN226" s="954">
        <v>0</v>
      </c>
      <c r="AO226" s="954">
        <v>0</v>
      </c>
      <c r="AP226" s="956">
        <v>0</v>
      </c>
      <c r="AQ226" s="956">
        <v>0</v>
      </c>
      <c r="AR226" s="957">
        <v>0</v>
      </c>
    </row>
    <row r="227" spans="1:44" ht="30.6" hidden="1" customHeight="1" thickTop="1">
      <c r="A227" s="991">
        <v>11</v>
      </c>
      <c r="B227" s="954">
        <v>1.9399999999999995</v>
      </c>
      <c r="C227" s="954">
        <v>1.9800000000000004</v>
      </c>
      <c r="D227" s="954">
        <v>2.0199999999999996</v>
      </c>
      <c r="E227" s="954">
        <v>2.0600000000000005</v>
      </c>
      <c r="F227" s="954">
        <v>2.09</v>
      </c>
      <c r="G227" s="954">
        <v>2.1400000000000006</v>
      </c>
      <c r="H227" s="954">
        <v>2.1899999999999995</v>
      </c>
      <c r="I227" s="954">
        <v>2.25</v>
      </c>
      <c r="J227" s="954">
        <v>2.3299999999999983</v>
      </c>
      <c r="K227" s="954">
        <v>2.4200000000000017</v>
      </c>
      <c r="L227" s="954">
        <v>2.5199999999999996</v>
      </c>
      <c r="M227" s="954">
        <v>2.6400000000000006</v>
      </c>
      <c r="N227" s="954">
        <v>2.7699999999999996</v>
      </c>
      <c r="O227" s="954">
        <v>2.9200000000000017</v>
      </c>
      <c r="P227" s="954">
        <v>3.0799999999999983</v>
      </c>
      <c r="Q227" s="954">
        <v>3.259999999999998</v>
      </c>
      <c r="R227" s="954">
        <v>3.4499999999999993</v>
      </c>
      <c r="S227" s="954">
        <v>3.66</v>
      </c>
      <c r="T227" s="954">
        <v>3.8900000000000006</v>
      </c>
      <c r="U227" s="954">
        <v>4.1400000000000006</v>
      </c>
      <c r="V227" s="954">
        <v>4.4200000000000017</v>
      </c>
      <c r="W227" s="954">
        <v>4.7300000000000004</v>
      </c>
      <c r="X227" s="954">
        <v>5.0600000000000023</v>
      </c>
      <c r="Y227" s="954">
        <v>5.4399999999999977</v>
      </c>
      <c r="Z227" s="954">
        <v>5.8400000000000034</v>
      </c>
      <c r="AA227" s="954">
        <v>6.2899999999999991</v>
      </c>
      <c r="AB227" s="954">
        <v>6.7800000000000011</v>
      </c>
      <c r="AC227" s="954">
        <v>7.3099999999999952</v>
      </c>
      <c r="AD227" s="954">
        <v>7.8899999999999935</v>
      </c>
      <c r="AE227" s="954">
        <v>8.5300000000000011</v>
      </c>
      <c r="AF227" s="955">
        <v>9.230000000000004</v>
      </c>
      <c r="AG227" s="954">
        <v>10.010000000000005</v>
      </c>
      <c r="AH227" s="954">
        <v>10.879999999999995</v>
      </c>
      <c r="AI227" s="954">
        <v>11.86</v>
      </c>
      <c r="AJ227" s="954">
        <v>12.970000000000013</v>
      </c>
      <c r="AK227" s="954">
        <v>0</v>
      </c>
      <c r="AL227" s="954">
        <v>0</v>
      </c>
      <c r="AM227" s="954">
        <v>0</v>
      </c>
      <c r="AN227" s="954">
        <v>0</v>
      </c>
      <c r="AO227" s="954">
        <v>0</v>
      </c>
      <c r="AP227" s="956">
        <v>0</v>
      </c>
      <c r="AQ227" s="956">
        <v>0</v>
      </c>
      <c r="AR227" s="957">
        <v>0</v>
      </c>
    </row>
    <row r="228" spans="1:44" ht="30.6" hidden="1" customHeight="1" thickTop="1">
      <c r="A228" s="991">
        <v>12</v>
      </c>
      <c r="B228" s="954">
        <v>2.1499999999999986</v>
      </c>
      <c r="C228" s="954">
        <v>2.1899999999999977</v>
      </c>
      <c r="D228" s="954">
        <v>2.2300000000000004</v>
      </c>
      <c r="E228" s="954">
        <v>2.2699999999999996</v>
      </c>
      <c r="F228" s="954">
        <v>2.3199999999999985</v>
      </c>
      <c r="G228" s="954">
        <v>2.370000000000001</v>
      </c>
      <c r="H228" s="954">
        <v>2.4400000000000013</v>
      </c>
      <c r="I228" s="954">
        <v>2.509999999999998</v>
      </c>
      <c r="J228" s="954">
        <v>2.6000000000000014</v>
      </c>
      <c r="K228" s="954">
        <v>2.6999999999999993</v>
      </c>
      <c r="L228" s="954">
        <v>2.8200000000000003</v>
      </c>
      <c r="M228" s="954">
        <v>2.9600000000000009</v>
      </c>
      <c r="N228" s="954">
        <v>3.1099999999999994</v>
      </c>
      <c r="O228" s="954">
        <v>3.2800000000000011</v>
      </c>
      <c r="P228" s="954">
        <v>3.4600000000000009</v>
      </c>
      <c r="Q228" s="954">
        <v>3.66</v>
      </c>
      <c r="R228" s="954">
        <v>3.879999999999999</v>
      </c>
      <c r="S228" s="954">
        <v>4.120000000000001</v>
      </c>
      <c r="T228" s="954">
        <v>4.3799999999999955</v>
      </c>
      <c r="U228" s="954">
        <v>4.6700000000000017</v>
      </c>
      <c r="V228" s="954">
        <v>4.990000000000002</v>
      </c>
      <c r="W228" s="954">
        <v>5.3400000000000034</v>
      </c>
      <c r="X228" s="954">
        <v>5.730000000000004</v>
      </c>
      <c r="Y228" s="954">
        <v>6.1499999999999986</v>
      </c>
      <c r="Z228" s="954">
        <v>6.6200000000000045</v>
      </c>
      <c r="AA228" s="954">
        <v>7.1300000000000026</v>
      </c>
      <c r="AB228" s="954">
        <v>7.68</v>
      </c>
      <c r="AC228" s="954">
        <v>8.2899999999999991</v>
      </c>
      <c r="AD228" s="954">
        <v>8.9600000000000009</v>
      </c>
      <c r="AE228" s="954">
        <v>9.7000000000000028</v>
      </c>
      <c r="AF228" s="955">
        <v>10.510000000000005</v>
      </c>
      <c r="AG228" s="954">
        <v>11.420000000000002</v>
      </c>
      <c r="AH228" s="954">
        <v>12.439999999999998</v>
      </c>
      <c r="AI228" s="954">
        <v>13.579999999999998</v>
      </c>
      <c r="AJ228" s="954">
        <v>0</v>
      </c>
      <c r="AK228" s="954">
        <v>0</v>
      </c>
      <c r="AL228" s="954">
        <v>0</v>
      </c>
      <c r="AM228" s="954">
        <v>0</v>
      </c>
      <c r="AN228" s="954">
        <v>0</v>
      </c>
      <c r="AO228" s="954">
        <v>0</v>
      </c>
      <c r="AP228" s="956">
        <v>0</v>
      </c>
      <c r="AQ228" s="956">
        <v>0</v>
      </c>
      <c r="AR228" s="957">
        <v>0</v>
      </c>
    </row>
    <row r="229" spans="1:44" ht="30.6" hidden="1" customHeight="1" thickTop="1">
      <c r="A229" s="991">
        <v>13</v>
      </c>
      <c r="B229" s="954">
        <v>2.3499999999999996</v>
      </c>
      <c r="C229" s="954">
        <v>2.3999999999999986</v>
      </c>
      <c r="D229" s="954">
        <v>2.4499999999999993</v>
      </c>
      <c r="E229" s="954">
        <v>2.5</v>
      </c>
      <c r="F229" s="954">
        <v>2.5599999999999987</v>
      </c>
      <c r="G229" s="954">
        <v>2.620000000000001</v>
      </c>
      <c r="H229" s="954">
        <v>2.6900000000000013</v>
      </c>
      <c r="I229" s="954">
        <v>2.7800000000000011</v>
      </c>
      <c r="J229" s="954">
        <v>2.879999999999999</v>
      </c>
      <c r="K229" s="954">
        <v>3</v>
      </c>
      <c r="L229" s="954">
        <v>3.139999999999997</v>
      </c>
      <c r="M229" s="954">
        <v>3.2899999999999991</v>
      </c>
      <c r="N229" s="954">
        <v>3.4599999999999973</v>
      </c>
      <c r="O229" s="954">
        <v>3.6499999999999986</v>
      </c>
      <c r="P229" s="954">
        <v>3.860000000000003</v>
      </c>
      <c r="Q229" s="954">
        <v>4.09</v>
      </c>
      <c r="R229" s="954">
        <v>4.3399999999999963</v>
      </c>
      <c r="S229" s="954">
        <v>4.6099999999999994</v>
      </c>
      <c r="T229" s="954">
        <v>4.9099999999999966</v>
      </c>
      <c r="U229" s="954">
        <v>5.240000000000002</v>
      </c>
      <c r="V229" s="954">
        <v>5.6000000000000014</v>
      </c>
      <c r="W229" s="954">
        <v>6</v>
      </c>
      <c r="X229" s="954">
        <v>6.4399999999999977</v>
      </c>
      <c r="Y229" s="954">
        <v>6.9200000000000017</v>
      </c>
      <c r="Z229" s="954">
        <v>7.4500000000000028</v>
      </c>
      <c r="AA229" s="954">
        <v>8.0300000000000011</v>
      </c>
      <c r="AB229" s="954">
        <v>8.6599999999999966</v>
      </c>
      <c r="AC229" s="954">
        <v>9.3500000000000014</v>
      </c>
      <c r="AD229" s="954">
        <v>10.120000000000005</v>
      </c>
      <c r="AE229" s="954">
        <v>10.969999999999999</v>
      </c>
      <c r="AF229" s="955">
        <v>11.909999999999997</v>
      </c>
      <c r="AG229" s="954">
        <v>12.960000000000008</v>
      </c>
      <c r="AH229" s="954">
        <v>14.14</v>
      </c>
      <c r="AI229" s="954">
        <v>0</v>
      </c>
      <c r="AJ229" s="954">
        <v>0</v>
      </c>
      <c r="AK229" s="954">
        <v>0</v>
      </c>
      <c r="AL229" s="954">
        <v>0</v>
      </c>
      <c r="AM229" s="954">
        <v>0</v>
      </c>
      <c r="AN229" s="954">
        <v>0</v>
      </c>
      <c r="AO229" s="954">
        <v>0</v>
      </c>
      <c r="AP229" s="956">
        <v>0</v>
      </c>
      <c r="AQ229" s="956">
        <v>0</v>
      </c>
      <c r="AR229" s="957">
        <v>0</v>
      </c>
    </row>
    <row r="230" spans="1:44" ht="30.6" hidden="1" customHeight="1" thickTop="1">
      <c r="A230" s="991">
        <v>14</v>
      </c>
      <c r="B230" s="954">
        <v>2.5700000000000003</v>
      </c>
      <c r="C230" s="954">
        <v>2.620000000000001</v>
      </c>
      <c r="D230" s="954">
        <v>2.6799999999999997</v>
      </c>
      <c r="E230" s="954">
        <v>2.740000000000002</v>
      </c>
      <c r="F230" s="954">
        <v>2.8000000000000007</v>
      </c>
      <c r="G230" s="954">
        <v>2.870000000000001</v>
      </c>
      <c r="H230" s="954">
        <v>2.9600000000000009</v>
      </c>
      <c r="I230" s="954">
        <v>3.0599999999999987</v>
      </c>
      <c r="J230" s="954">
        <v>3.1799999999999997</v>
      </c>
      <c r="K230" s="954">
        <v>3.3099999999999987</v>
      </c>
      <c r="L230" s="954">
        <v>3.4699999999999953</v>
      </c>
      <c r="M230" s="954">
        <v>3.6400000000000006</v>
      </c>
      <c r="N230" s="954">
        <v>3.8400000000000034</v>
      </c>
      <c r="O230" s="954">
        <v>4.0499999999999972</v>
      </c>
      <c r="P230" s="954">
        <v>4.2899999999999991</v>
      </c>
      <c r="Q230" s="954">
        <v>4.5399999999999991</v>
      </c>
      <c r="R230" s="954">
        <v>4.82</v>
      </c>
      <c r="S230" s="954">
        <v>5.1300000000000026</v>
      </c>
      <c r="T230" s="954">
        <v>5.4699999999999989</v>
      </c>
      <c r="U230" s="954">
        <v>5.8500000000000014</v>
      </c>
      <c r="V230" s="954">
        <v>6.259999999999998</v>
      </c>
      <c r="W230" s="954">
        <v>6.7099999999999937</v>
      </c>
      <c r="X230" s="954">
        <v>7.2000000000000028</v>
      </c>
      <c r="Y230" s="954">
        <v>7.740000000000002</v>
      </c>
      <c r="Z230" s="954">
        <v>8.3400000000000034</v>
      </c>
      <c r="AA230" s="954">
        <v>8.990000000000002</v>
      </c>
      <c r="AB230" s="954">
        <v>9.710000000000008</v>
      </c>
      <c r="AC230" s="954">
        <v>10.5</v>
      </c>
      <c r="AD230" s="954">
        <v>11.370000000000005</v>
      </c>
      <c r="AE230" s="954">
        <v>12.340000000000003</v>
      </c>
      <c r="AF230" s="955">
        <v>13.420000000000002</v>
      </c>
      <c r="AG230" s="954">
        <v>14.64</v>
      </c>
      <c r="AH230" s="954">
        <v>0</v>
      </c>
      <c r="AI230" s="954">
        <v>0</v>
      </c>
      <c r="AJ230" s="954">
        <v>0</v>
      </c>
      <c r="AK230" s="954">
        <v>0</v>
      </c>
      <c r="AL230" s="954">
        <v>0</v>
      </c>
      <c r="AM230" s="954">
        <v>0</v>
      </c>
      <c r="AN230" s="954">
        <v>0</v>
      </c>
      <c r="AO230" s="954">
        <v>0</v>
      </c>
      <c r="AP230" s="956">
        <v>0</v>
      </c>
      <c r="AQ230" s="956">
        <v>0</v>
      </c>
      <c r="AR230" s="957">
        <v>0</v>
      </c>
    </row>
    <row r="231" spans="1:44" ht="30.6" hidden="1" customHeight="1" thickTop="1">
      <c r="A231" s="991">
        <v>15</v>
      </c>
      <c r="B231" s="954">
        <v>2.7899999999999991</v>
      </c>
      <c r="C231" s="954">
        <v>2.8500000000000014</v>
      </c>
      <c r="D231" s="954">
        <v>2.91</v>
      </c>
      <c r="E231" s="954">
        <v>2.9800000000000004</v>
      </c>
      <c r="F231" s="954">
        <v>3.0599999999999987</v>
      </c>
      <c r="G231" s="954">
        <v>3.1400000000000006</v>
      </c>
      <c r="H231" s="954">
        <v>3.240000000000002</v>
      </c>
      <c r="I231" s="954">
        <v>3.3599999999999994</v>
      </c>
      <c r="J231" s="954">
        <v>3.490000000000002</v>
      </c>
      <c r="K231" s="954">
        <v>3.6400000000000006</v>
      </c>
      <c r="L231" s="954">
        <v>3.8200000000000003</v>
      </c>
      <c r="M231" s="954">
        <v>4.009999999999998</v>
      </c>
      <c r="N231" s="954">
        <v>4.2299999999999969</v>
      </c>
      <c r="O231" s="954">
        <v>4.4699999999999989</v>
      </c>
      <c r="P231" s="954">
        <v>4.740000000000002</v>
      </c>
      <c r="Q231" s="954">
        <v>5.0300000000000011</v>
      </c>
      <c r="R231" s="954">
        <v>5.3400000000000034</v>
      </c>
      <c r="S231" s="954">
        <v>5.6899999999999977</v>
      </c>
      <c r="T231" s="954">
        <v>6.07</v>
      </c>
      <c r="U231" s="954">
        <v>6.490000000000002</v>
      </c>
      <c r="V231" s="954">
        <v>6.9500000000000028</v>
      </c>
      <c r="W231" s="954">
        <v>7.4600000000000009</v>
      </c>
      <c r="X231" s="954">
        <v>8.0100000000000051</v>
      </c>
      <c r="Y231" s="954">
        <v>8.6199999999999974</v>
      </c>
      <c r="Z231" s="954">
        <v>9.289999999999992</v>
      </c>
      <c r="AA231" s="954">
        <v>10.030000000000001</v>
      </c>
      <c r="AB231" s="954">
        <v>10.840000000000003</v>
      </c>
      <c r="AC231" s="954">
        <v>11.739999999999995</v>
      </c>
      <c r="AD231" s="954">
        <v>12.739999999999981</v>
      </c>
      <c r="AE231" s="954">
        <v>13.849999999999994</v>
      </c>
      <c r="AF231" s="955">
        <v>15.079999999999998</v>
      </c>
      <c r="AG231" s="954">
        <v>0</v>
      </c>
      <c r="AH231" s="954">
        <v>0</v>
      </c>
      <c r="AI231" s="954">
        <v>0</v>
      </c>
      <c r="AJ231" s="954">
        <v>0</v>
      </c>
      <c r="AK231" s="954">
        <v>0</v>
      </c>
      <c r="AL231" s="954">
        <v>0</v>
      </c>
      <c r="AM231" s="954">
        <v>0</v>
      </c>
      <c r="AN231" s="954">
        <v>0</v>
      </c>
      <c r="AO231" s="954">
        <v>0</v>
      </c>
      <c r="AP231" s="956">
        <v>0</v>
      </c>
      <c r="AQ231" s="956">
        <v>0</v>
      </c>
      <c r="AR231" s="957">
        <v>0</v>
      </c>
    </row>
    <row r="232" spans="1:44" ht="30.6" hidden="1" customHeight="1" thickTop="1">
      <c r="A232" s="991">
        <v>16</v>
      </c>
      <c r="B232" s="954">
        <v>3.009999999999998</v>
      </c>
      <c r="C232" s="954">
        <v>3.0799999999999983</v>
      </c>
      <c r="D232" s="954">
        <v>3.16</v>
      </c>
      <c r="E232" s="954">
        <v>3.2399999999999984</v>
      </c>
      <c r="F232" s="954">
        <v>3.3200000000000003</v>
      </c>
      <c r="G232" s="954">
        <v>3.4200000000000053</v>
      </c>
      <c r="H232" s="954">
        <v>3.5300000000000011</v>
      </c>
      <c r="I232" s="954">
        <v>3.6699999999999982</v>
      </c>
      <c r="J232" s="954">
        <v>3.8200000000000003</v>
      </c>
      <c r="K232" s="954">
        <v>3.990000000000002</v>
      </c>
      <c r="L232" s="954">
        <v>4.1900000000000013</v>
      </c>
      <c r="M232" s="954">
        <v>4.3999999999999986</v>
      </c>
      <c r="N232" s="954">
        <v>4.6499999999999986</v>
      </c>
      <c r="O232" s="954">
        <v>4.9200000000000017</v>
      </c>
      <c r="P232" s="954">
        <v>5.2100000000000009</v>
      </c>
      <c r="Q232" s="954">
        <v>5.5399999999999991</v>
      </c>
      <c r="R232" s="954">
        <v>5.8900000000000006</v>
      </c>
      <c r="S232" s="954">
        <v>6.2800000000000011</v>
      </c>
      <c r="T232" s="954">
        <v>6.7100000000000009</v>
      </c>
      <c r="U232" s="954">
        <v>7.18</v>
      </c>
      <c r="V232" s="954">
        <v>7.7000000000000028</v>
      </c>
      <c r="W232" s="954">
        <v>8.259999999999998</v>
      </c>
      <c r="X232" s="954">
        <v>8.8800000000000026</v>
      </c>
      <c r="Y232" s="954">
        <v>9.5599999999999952</v>
      </c>
      <c r="Z232" s="954">
        <v>10.319999999999993</v>
      </c>
      <c r="AA232" s="954">
        <v>11.150000000000006</v>
      </c>
      <c r="AB232" s="954">
        <v>12.070000000000007</v>
      </c>
      <c r="AC232" s="954">
        <v>13.090000000000018</v>
      </c>
      <c r="AD232" s="954">
        <v>14.219999999999999</v>
      </c>
      <c r="AE232" s="954">
        <v>15.480000000000004</v>
      </c>
      <c r="AF232" s="955">
        <v>0</v>
      </c>
      <c r="AG232" s="954">
        <v>0</v>
      </c>
      <c r="AH232" s="954">
        <v>0</v>
      </c>
      <c r="AI232" s="954">
        <v>0</v>
      </c>
      <c r="AJ232" s="954">
        <v>0</v>
      </c>
      <c r="AK232" s="954">
        <v>0</v>
      </c>
      <c r="AL232" s="954">
        <v>0</v>
      </c>
      <c r="AM232" s="954">
        <v>0</v>
      </c>
      <c r="AN232" s="954">
        <v>0</v>
      </c>
      <c r="AO232" s="954">
        <v>0</v>
      </c>
      <c r="AP232" s="956">
        <v>0</v>
      </c>
      <c r="AQ232" s="956">
        <v>0</v>
      </c>
      <c r="AR232" s="957">
        <v>0</v>
      </c>
    </row>
    <row r="233" spans="1:44" ht="30.6" hidden="1" customHeight="1" thickTop="1">
      <c r="A233" s="991">
        <v>17</v>
      </c>
      <c r="B233" s="954">
        <v>3.25</v>
      </c>
      <c r="C233" s="954">
        <v>3.3300000000000018</v>
      </c>
      <c r="D233" s="954">
        <v>3.41</v>
      </c>
      <c r="E233" s="954">
        <v>3.5</v>
      </c>
      <c r="F233" s="954">
        <v>3.6000000000000014</v>
      </c>
      <c r="G233" s="954">
        <v>3.7099999999999973</v>
      </c>
      <c r="H233" s="954">
        <v>3.84</v>
      </c>
      <c r="I233" s="954">
        <v>3.990000000000002</v>
      </c>
      <c r="J233" s="954">
        <v>4.16</v>
      </c>
      <c r="K233" s="954">
        <v>4.3599999999999994</v>
      </c>
      <c r="L233" s="954">
        <v>4.57</v>
      </c>
      <c r="M233" s="954">
        <v>4.82</v>
      </c>
      <c r="N233" s="954">
        <v>5.0900000000000034</v>
      </c>
      <c r="O233" s="954">
        <v>5.3900000000000006</v>
      </c>
      <c r="P233" s="954">
        <v>5.7199999999999989</v>
      </c>
      <c r="Q233" s="954">
        <v>6.0799999999999983</v>
      </c>
      <c r="R233" s="954">
        <v>6.480000000000004</v>
      </c>
      <c r="S233" s="954">
        <v>6.9200000000000017</v>
      </c>
      <c r="T233" s="954">
        <v>7.3900000000000006</v>
      </c>
      <c r="U233" s="954">
        <v>7.9099999999999895</v>
      </c>
      <c r="V233" s="954">
        <v>8.4899999999999949</v>
      </c>
      <c r="W233" s="954">
        <v>9.1200000000000045</v>
      </c>
      <c r="X233" s="954">
        <v>9.8100000000000023</v>
      </c>
      <c r="Y233" s="954">
        <v>10.579999999999998</v>
      </c>
      <c r="Z233" s="954">
        <v>11.420000000000002</v>
      </c>
      <c r="AA233" s="954">
        <v>12.36</v>
      </c>
      <c r="AB233" s="954">
        <v>13.39</v>
      </c>
      <c r="AC233" s="954">
        <v>14.549999999999997</v>
      </c>
      <c r="AD233" s="954">
        <v>15.829999999999998</v>
      </c>
      <c r="AE233" s="954">
        <v>0</v>
      </c>
      <c r="AF233" s="955">
        <v>0</v>
      </c>
      <c r="AG233" s="954">
        <v>0</v>
      </c>
      <c r="AH233" s="954">
        <v>0</v>
      </c>
      <c r="AI233" s="954">
        <v>0</v>
      </c>
      <c r="AJ233" s="954">
        <v>0</v>
      </c>
      <c r="AK233" s="954">
        <v>0</v>
      </c>
      <c r="AL233" s="954">
        <v>0</v>
      </c>
      <c r="AM233" s="954">
        <v>0</v>
      </c>
      <c r="AN233" s="954">
        <v>0</v>
      </c>
      <c r="AO233" s="954">
        <v>0</v>
      </c>
      <c r="AP233" s="956">
        <v>0</v>
      </c>
      <c r="AQ233" s="956">
        <v>0</v>
      </c>
      <c r="AR233" s="957">
        <v>0</v>
      </c>
    </row>
    <row r="234" spans="1:44" ht="30.6" hidden="1" customHeight="1" thickTop="1">
      <c r="A234" s="991">
        <v>18</v>
      </c>
      <c r="B234" s="954">
        <v>3.4899999999999984</v>
      </c>
      <c r="C234" s="954">
        <v>3.5800000000000018</v>
      </c>
      <c r="D234" s="954">
        <v>3.6700000000000017</v>
      </c>
      <c r="E234" s="954">
        <v>3.7799999999999976</v>
      </c>
      <c r="F234" s="954">
        <v>3.8900000000000006</v>
      </c>
      <c r="G234" s="954">
        <v>4.0199999999999996</v>
      </c>
      <c r="H234" s="954">
        <v>4.16</v>
      </c>
      <c r="I234" s="954">
        <v>4.3299999999999947</v>
      </c>
      <c r="J234" s="954">
        <v>4.5200000000000031</v>
      </c>
      <c r="K234" s="954">
        <v>4.740000000000002</v>
      </c>
      <c r="L234" s="954">
        <v>4.980000000000004</v>
      </c>
      <c r="M234" s="954">
        <v>5.259999999999998</v>
      </c>
      <c r="N234" s="954">
        <v>5.5600000000000023</v>
      </c>
      <c r="O234" s="954">
        <v>5.8900000000000006</v>
      </c>
      <c r="P234" s="954">
        <v>6.259999999999998</v>
      </c>
      <c r="Q234" s="954">
        <v>6.6599999999999966</v>
      </c>
      <c r="R234" s="954">
        <v>7.1000000000000014</v>
      </c>
      <c r="S234" s="954">
        <v>7.5900000000000034</v>
      </c>
      <c r="T234" s="954">
        <v>8.1200000000000045</v>
      </c>
      <c r="U234" s="954">
        <v>8.7000000000000099</v>
      </c>
      <c r="V234" s="954">
        <v>9.3400000000000105</v>
      </c>
      <c r="W234" s="954">
        <v>10.039999999999992</v>
      </c>
      <c r="X234" s="954">
        <v>10.810000000000002</v>
      </c>
      <c r="Y234" s="954">
        <v>11.670000000000002</v>
      </c>
      <c r="Z234" s="954">
        <v>12.620000000000005</v>
      </c>
      <c r="AA234" s="954">
        <v>13.670000000000002</v>
      </c>
      <c r="AB234" s="954">
        <v>14.829999999999998</v>
      </c>
      <c r="AC234" s="954">
        <v>16.14</v>
      </c>
      <c r="AD234" s="954">
        <v>0</v>
      </c>
      <c r="AE234" s="954">
        <v>0</v>
      </c>
      <c r="AF234" s="955">
        <v>0</v>
      </c>
      <c r="AG234" s="954">
        <v>0</v>
      </c>
      <c r="AH234" s="954">
        <v>0</v>
      </c>
      <c r="AI234" s="954">
        <v>0</v>
      </c>
      <c r="AJ234" s="954">
        <v>0</v>
      </c>
      <c r="AK234" s="954">
        <v>0</v>
      </c>
      <c r="AL234" s="954">
        <v>0</v>
      </c>
      <c r="AM234" s="954">
        <v>0</v>
      </c>
      <c r="AN234" s="954">
        <v>0</v>
      </c>
      <c r="AO234" s="954">
        <v>0</v>
      </c>
      <c r="AP234" s="956">
        <v>0</v>
      </c>
      <c r="AQ234" s="956">
        <v>0</v>
      </c>
      <c r="AR234" s="957">
        <v>0</v>
      </c>
    </row>
    <row r="235" spans="1:44" ht="30.6" hidden="1" customHeight="1" thickTop="1">
      <c r="A235" s="991">
        <v>19</v>
      </c>
      <c r="B235" s="954">
        <v>3.740000000000002</v>
      </c>
      <c r="C235" s="954">
        <v>3.84</v>
      </c>
      <c r="D235" s="954">
        <v>3.9500000000000028</v>
      </c>
      <c r="E235" s="954">
        <v>4.0599999999999987</v>
      </c>
      <c r="F235" s="954">
        <v>4.1900000000000013</v>
      </c>
      <c r="G235" s="954">
        <v>4.34</v>
      </c>
      <c r="H235" s="954">
        <v>4.4999999999999964</v>
      </c>
      <c r="I235" s="954">
        <v>4.6900000000000013</v>
      </c>
      <c r="J235" s="954">
        <v>4.8999999999999986</v>
      </c>
      <c r="K235" s="954">
        <v>5.1400000000000006</v>
      </c>
      <c r="L235" s="954">
        <v>5.4200000000000017</v>
      </c>
      <c r="M235" s="954">
        <v>5.7199999999999989</v>
      </c>
      <c r="N235" s="954">
        <v>6.0600000000000023</v>
      </c>
      <c r="O235" s="954">
        <v>6.43</v>
      </c>
      <c r="P235" s="954">
        <v>6.8299999999999983</v>
      </c>
      <c r="Q235" s="954">
        <v>7.2800000000000011</v>
      </c>
      <c r="R235" s="954">
        <v>7.769999999999996</v>
      </c>
      <c r="S235" s="954">
        <v>8.2999999999999972</v>
      </c>
      <c r="T235" s="954">
        <v>8.8899999999999935</v>
      </c>
      <c r="U235" s="954">
        <v>9.5399999999999991</v>
      </c>
      <c r="V235" s="954">
        <v>10.239999999999995</v>
      </c>
      <c r="W235" s="954">
        <v>11.030000000000001</v>
      </c>
      <c r="X235" s="954">
        <v>11.89</v>
      </c>
      <c r="Y235" s="954">
        <v>12.84999999999998</v>
      </c>
      <c r="Z235" s="954">
        <v>13.909999999999997</v>
      </c>
      <c r="AA235" s="954">
        <v>15.090000000000003</v>
      </c>
      <c r="AB235" s="954">
        <v>16.400000000000006</v>
      </c>
      <c r="AC235" s="954">
        <v>0</v>
      </c>
      <c r="AD235" s="954">
        <v>0</v>
      </c>
      <c r="AE235" s="954">
        <v>0</v>
      </c>
      <c r="AF235" s="955">
        <v>0</v>
      </c>
      <c r="AG235" s="954">
        <v>0</v>
      </c>
      <c r="AH235" s="954">
        <v>0</v>
      </c>
      <c r="AI235" s="954">
        <v>0</v>
      </c>
      <c r="AJ235" s="954">
        <v>0</v>
      </c>
      <c r="AK235" s="954">
        <v>0</v>
      </c>
      <c r="AL235" s="954">
        <v>0</v>
      </c>
      <c r="AM235" s="954">
        <v>0</v>
      </c>
      <c r="AN235" s="954">
        <v>0</v>
      </c>
      <c r="AO235" s="954">
        <v>0</v>
      </c>
      <c r="AP235" s="956">
        <v>0</v>
      </c>
      <c r="AQ235" s="956">
        <v>0</v>
      </c>
      <c r="AR235" s="957">
        <v>0</v>
      </c>
    </row>
    <row r="236" spans="1:44" ht="30.6" hidden="1" customHeight="1" thickTop="1">
      <c r="A236" s="991">
        <v>20</v>
      </c>
      <c r="B236" s="954">
        <v>4</v>
      </c>
      <c r="C236" s="954">
        <v>4.1099999999999994</v>
      </c>
      <c r="D236" s="954">
        <v>4.240000000000002</v>
      </c>
      <c r="E236" s="954">
        <v>4.3599999999999994</v>
      </c>
      <c r="F236" s="954">
        <v>4.509999999999998</v>
      </c>
      <c r="G236" s="954">
        <v>4.6700000000000017</v>
      </c>
      <c r="H236" s="954">
        <v>4.8599999999999994</v>
      </c>
      <c r="I236" s="954">
        <v>5.0600000000000023</v>
      </c>
      <c r="J236" s="954">
        <v>5.2999999999999972</v>
      </c>
      <c r="K236" s="954">
        <v>5.57</v>
      </c>
      <c r="L236" s="954">
        <v>5.8699999999999974</v>
      </c>
      <c r="M236" s="954">
        <v>6.2100000000000009</v>
      </c>
      <c r="N236" s="954">
        <v>6.5799999999999983</v>
      </c>
      <c r="O236" s="954">
        <v>6.990000000000002</v>
      </c>
      <c r="P236" s="954">
        <v>7.4400000000000048</v>
      </c>
      <c r="Q236" s="954">
        <v>7.9399999999999977</v>
      </c>
      <c r="R236" s="954">
        <v>8.4699999999999989</v>
      </c>
      <c r="S236" s="954">
        <v>9.0699999999999932</v>
      </c>
      <c r="T236" s="954">
        <v>9.7199999999999989</v>
      </c>
      <c r="U236" s="954">
        <v>10.430000000000007</v>
      </c>
      <c r="V236" s="954">
        <v>11.219999999999999</v>
      </c>
      <c r="W236" s="954">
        <v>12.090000000000003</v>
      </c>
      <c r="X236" s="954">
        <v>13.049999999999997</v>
      </c>
      <c r="Y236" s="954">
        <v>14.120000000000005</v>
      </c>
      <c r="Z236" s="954">
        <v>15.299999999999997</v>
      </c>
      <c r="AA236" s="954">
        <v>16.63000000000001</v>
      </c>
      <c r="AB236" s="954">
        <v>0</v>
      </c>
      <c r="AC236" s="954">
        <v>0</v>
      </c>
      <c r="AD236" s="954">
        <v>0</v>
      </c>
      <c r="AE236" s="954">
        <v>0</v>
      </c>
      <c r="AF236" s="955">
        <v>0</v>
      </c>
      <c r="AG236" s="954">
        <v>0</v>
      </c>
      <c r="AH236" s="954">
        <v>0</v>
      </c>
      <c r="AI236" s="954">
        <v>0</v>
      </c>
      <c r="AJ236" s="954">
        <v>0</v>
      </c>
      <c r="AK236" s="954">
        <v>0</v>
      </c>
      <c r="AL236" s="954">
        <v>0</v>
      </c>
      <c r="AM236" s="954">
        <v>0</v>
      </c>
      <c r="AN236" s="954">
        <v>0</v>
      </c>
      <c r="AO236" s="954">
        <v>0</v>
      </c>
      <c r="AP236" s="956">
        <v>0</v>
      </c>
      <c r="AQ236" s="956">
        <v>0</v>
      </c>
      <c r="AR236" s="957">
        <v>0</v>
      </c>
    </row>
    <row r="237" spans="1:44" ht="30.6" hidden="1" customHeight="1" thickTop="1">
      <c r="A237" s="991">
        <v>21</v>
      </c>
      <c r="B237" s="954">
        <v>4.269999999999996</v>
      </c>
      <c r="C237" s="954">
        <v>4.3999999999999986</v>
      </c>
      <c r="D237" s="954">
        <v>4.5300000000000011</v>
      </c>
      <c r="E237" s="954">
        <v>4.6799999999999962</v>
      </c>
      <c r="F237" s="954">
        <v>4.8400000000000034</v>
      </c>
      <c r="G237" s="954">
        <v>5.019999999999996</v>
      </c>
      <c r="H237" s="954">
        <v>5.230000000000004</v>
      </c>
      <c r="I237" s="954">
        <v>5.4600000000000009</v>
      </c>
      <c r="J237" s="954">
        <v>5.730000000000004</v>
      </c>
      <c r="K237" s="954">
        <v>6.019999999999996</v>
      </c>
      <c r="L237" s="954">
        <v>6.3599999999999994</v>
      </c>
      <c r="M237" s="954">
        <v>6.730000000000004</v>
      </c>
      <c r="N237" s="954">
        <v>7.1400000000000006</v>
      </c>
      <c r="O237" s="954">
        <v>7.5900000000000105</v>
      </c>
      <c r="P237" s="954">
        <v>8.0900000000000105</v>
      </c>
      <c r="Q237" s="954">
        <v>8.6300000000000097</v>
      </c>
      <c r="R237" s="954">
        <v>9.230000000000004</v>
      </c>
      <c r="S237" s="954">
        <v>9.8799999999999955</v>
      </c>
      <c r="T237" s="954">
        <v>10.599999999999994</v>
      </c>
      <c r="U237" s="954">
        <v>11.39</v>
      </c>
      <c r="V237" s="954">
        <v>12.260000000000005</v>
      </c>
      <c r="W237" s="954">
        <v>13.230000000000004</v>
      </c>
      <c r="X237" s="954">
        <v>14.299999999999997</v>
      </c>
      <c r="Y237" s="954">
        <v>15.489999999999995</v>
      </c>
      <c r="Z237" s="954">
        <v>16.819999999999993</v>
      </c>
      <c r="AA237" s="954">
        <v>0</v>
      </c>
      <c r="AB237" s="954">
        <v>0</v>
      </c>
      <c r="AC237" s="954">
        <v>0</v>
      </c>
      <c r="AD237" s="954">
        <v>0</v>
      </c>
      <c r="AE237" s="954">
        <v>0</v>
      </c>
      <c r="AF237" s="955">
        <v>0</v>
      </c>
      <c r="AG237" s="954">
        <v>0</v>
      </c>
      <c r="AH237" s="954">
        <v>0</v>
      </c>
      <c r="AI237" s="954">
        <v>0</v>
      </c>
      <c r="AJ237" s="954">
        <v>0</v>
      </c>
      <c r="AK237" s="954">
        <v>0</v>
      </c>
      <c r="AL237" s="954">
        <v>0</v>
      </c>
      <c r="AM237" s="954">
        <v>0</v>
      </c>
      <c r="AN237" s="954">
        <v>0</v>
      </c>
      <c r="AO237" s="954">
        <v>0</v>
      </c>
      <c r="AP237" s="956">
        <v>0</v>
      </c>
      <c r="AQ237" s="956">
        <v>0</v>
      </c>
      <c r="AR237" s="957">
        <v>0</v>
      </c>
    </row>
    <row r="238" spans="1:44" ht="30.6" hidden="1" customHeight="1" thickTop="1">
      <c r="A238" s="991">
        <v>22</v>
      </c>
      <c r="B238" s="954">
        <v>4.5499999999999972</v>
      </c>
      <c r="C238" s="954">
        <v>4.6900000000000013</v>
      </c>
      <c r="D238" s="954">
        <v>4.8400000000000034</v>
      </c>
      <c r="E238" s="954">
        <v>5.009999999999998</v>
      </c>
      <c r="F238" s="954">
        <v>5.1899999999999977</v>
      </c>
      <c r="G238" s="954">
        <v>5.3900000000000006</v>
      </c>
      <c r="H238" s="954">
        <v>5.6199999999999974</v>
      </c>
      <c r="I238" s="954">
        <v>5.8800000000000026</v>
      </c>
      <c r="J238" s="954">
        <v>6.1700000000000017</v>
      </c>
      <c r="K238" s="954">
        <v>6.5</v>
      </c>
      <c r="L238" s="954">
        <v>6.8699999999999974</v>
      </c>
      <c r="M238" s="954">
        <v>7.2800000000000011</v>
      </c>
      <c r="N238" s="954">
        <v>7.730000000000004</v>
      </c>
      <c r="O238" s="954">
        <v>8.2299999999999969</v>
      </c>
      <c r="P238" s="954">
        <v>8.779999999999994</v>
      </c>
      <c r="Q238" s="954">
        <v>9.3800000000000026</v>
      </c>
      <c r="R238" s="954">
        <v>10.030000000000001</v>
      </c>
      <c r="S238" s="954">
        <v>10.75</v>
      </c>
      <c r="T238" s="954">
        <v>11.549999999999997</v>
      </c>
      <c r="U238" s="954">
        <v>12.420000000000002</v>
      </c>
      <c r="V238" s="954">
        <v>13.39</v>
      </c>
      <c r="W238" s="954">
        <v>14.460000000000008</v>
      </c>
      <c r="X238" s="954">
        <v>15.659999999999997</v>
      </c>
      <c r="Y238" s="954">
        <v>16.989999999999995</v>
      </c>
      <c r="Z238" s="954">
        <v>0</v>
      </c>
      <c r="AA238" s="954">
        <v>0</v>
      </c>
      <c r="AB238" s="954">
        <v>0</v>
      </c>
      <c r="AC238" s="954">
        <v>0</v>
      </c>
      <c r="AD238" s="954">
        <v>0</v>
      </c>
      <c r="AE238" s="954">
        <v>0</v>
      </c>
      <c r="AF238" s="955">
        <v>0</v>
      </c>
      <c r="AG238" s="954">
        <v>0</v>
      </c>
      <c r="AH238" s="954">
        <v>0</v>
      </c>
      <c r="AI238" s="954">
        <v>0</v>
      </c>
      <c r="AJ238" s="954">
        <v>0</v>
      </c>
      <c r="AK238" s="954">
        <v>0</v>
      </c>
      <c r="AL238" s="954">
        <v>0</v>
      </c>
      <c r="AM238" s="954">
        <v>0</v>
      </c>
      <c r="AN238" s="954">
        <v>0</v>
      </c>
      <c r="AO238" s="954">
        <v>0</v>
      </c>
      <c r="AP238" s="956">
        <v>0</v>
      </c>
      <c r="AQ238" s="956">
        <v>0</v>
      </c>
      <c r="AR238" s="957">
        <v>0</v>
      </c>
    </row>
    <row r="239" spans="1:44" ht="30.6" hidden="1" customHeight="1" thickTop="1">
      <c r="A239" s="991">
        <v>23</v>
      </c>
      <c r="B239" s="954">
        <v>4.8400000000000034</v>
      </c>
      <c r="C239" s="954">
        <v>5</v>
      </c>
      <c r="D239" s="954">
        <v>5.1700000000000017</v>
      </c>
      <c r="E239" s="954">
        <v>5.3500000000000014</v>
      </c>
      <c r="F239" s="954">
        <v>5.5499999999999972</v>
      </c>
      <c r="G239" s="954">
        <v>5.7800000000000011</v>
      </c>
      <c r="H239" s="954">
        <v>6.0399999999999991</v>
      </c>
      <c r="I239" s="954">
        <v>6.32</v>
      </c>
      <c r="J239" s="954">
        <v>6.6499999999999986</v>
      </c>
      <c r="K239" s="954">
        <v>7.0100000000000051</v>
      </c>
      <c r="L239" s="954">
        <v>7.4200000000000017</v>
      </c>
      <c r="M239" s="954">
        <v>7.8699999999999974</v>
      </c>
      <c r="N239" s="954">
        <v>8.36</v>
      </c>
      <c r="O239" s="954">
        <v>8.9099999999999966</v>
      </c>
      <c r="P239" s="954">
        <v>9.509999999999998</v>
      </c>
      <c r="Q239" s="954">
        <v>10.170000000000002</v>
      </c>
      <c r="R239" s="954">
        <v>10.89</v>
      </c>
      <c r="S239" s="954">
        <v>11.680000000000007</v>
      </c>
      <c r="T239" s="954">
        <v>12.560000000000002</v>
      </c>
      <c r="U239" s="954">
        <v>13.530000000000001</v>
      </c>
      <c r="V239" s="954">
        <v>14.599999999999994</v>
      </c>
      <c r="W239" s="954">
        <v>15.789999999999992</v>
      </c>
      <c r="X239" s="954">
        <v>17.129999999999995</v>
      </c>
      <c r="Y239" s="954">
        <v>0</v>
      </c>
      <c r="Z239" s="954">
        <v>0</v>
      </c>
      <c r="AA239" s="954">
        <v>0</v>
      </c>
      <c r="AB239" s="954">
        <v>0</v>
      </c>
      <c r="AC239" s="954">
        <v>0</v>
      </c>
      <c r="AD239" s="954">
        <v>0</v>
      </c>
      <c r="AE239" s="954">
        <v>0</v>
      </c>
      <c r="AF239" s="955">
        <v>0</v>
      </c>
      <c r="AG239" s="954">
        <v>0</v>
      </c>
      <c r="AH239" s="954">
        <v>0</v>
      </c>
      <c r="AI239" s="954">
        <v>0</v>
      </c>
      <c r="AJ239" s="954">
        <v>0</v>
      </c>
      <c r="AK239" s="954">
        <v>0</v>
      </c>
      <c r="AL239" s="954">
        <v>0</v>
      </c>
      <c r="AM239" s="954">
        <v>0</v>
      </c>
      <c r="AN239" s="954">
        <v>0</v>
      </c>
      <c r="AO239" s="954">
        <v>0</v>
      </c>
      <c r="AP239" s="956">
        <v>0</v>
      </c>
      <c r="AQ239" s="956">
        <v>0</v>
      </c>
      <c r="AR239" s="957">
        <v>0</v>
      </c>
    </row>
    <row r="240" spans="1:44" ht="30.6" hidden="1" customHeight="1" thickTop="1">
      <c r="A240" s="991">
        <v>24</v>
      </c>
      <c r="B240" s="954">
        <v>5.1499999999999986</v>
      </c>
      <c r="C240" s="954">
        <v>5.32</v>
      </c>
      <c r="D240" s="954">
        <v>5.509999999999998</v>
      </c>
      <c r="E240" s="954">
        <v>5.7100000000000009</v>
      </c>
      <c r="F240" s="954">
        <v>5.9399999999999977</v>
      </c>
      <c r="G240" s="954">
        <v>6.1899999999999906</v>
      </c>
      <c r="H240" s="954">
        <v>6.4699999999999989</v>
      </c>
      <c r="I240" s="954">
        <v>6.7899999999999991</v>
      </c>
      <c r="J240" s="954">
        <v>7.1499999999999986</v>
      </c>
      <c r="K240" s="954">
        <v>7.5500000000000043</v>
      </c>
      <c r="L240" s="954">
        <v>7.990000000000002</v>
      </c>
      <c r="M240" s="954">
        <v>8.490000000000002</v>
      </c>
      <c r="N240" s="954">
        <v>9.0300000000000011</v>
      </c>
      <c r="O240" s="954">
        <v>9.6299999999999955</v>
      </c>
      <c r="P240" s="954">
        <v>10.289999999999992</v>
      </c>
      <c r="Q240" s="954">
        <v>11.010000000000005</v>
      </c>
      <c r="R240" s="954">
        <v>11.810000000000002</v>
      </c>
      <c r="S240" s="954">
        <v>12.680000000000007</v>
      </c>
      <c r="T240" s="954">
        <v>13.650000000000006</v>
      </c>
      <c r="U240" s="954">
        <v>14.719999999999999</v>
      </c>
      <c r="V240" s="954">
        <v>15.909999999999997</v>
      </c>
      <c r="W240" s="954">
        <v>17.239999999999981</v>
      </c>
      <c r="X240" s="954">
        <v>0</v>
      </c>
      <c r="Y240" s="954">
        <v>0</v>
      </c>
      <c r="Z240" s="954">
        <v>0</v>
      </c>
      <c r="AA240" s="954">
        <v>0</v>
      </c>
      <c r="AB240" s="954">
        <v>0</v>
      </c>
      <c r="AC240" s="954">
        <v>0</v>
      </c>
      <c r="AD240" s="954">
        <v>0</v>
      </c>
      <c r="AE240" s="954">
        <v>0</v>
      </c>
      <c r="AF240" s="955">
        <v>0</v>
      </c>
      <c r="AG240" s="954">
        <v>0</v>
      </c>
      <c r="AH240" s="954">
        <v>0</v>
      </c>
      <c r="AI240" s="954">
        <v>0</v>
      </c>
      <c r="AJ240" s="954">
        <v>0</v>
      </c>
      <c r="AK240" s="954">
        <v>0</v>
      </c>
      <c r="AL240" s="954">
        <v>0</v>
      </c>
      <c r="AM240" s="954">
        <v>0</v>
      </c>
      <c r="AN240" s="954">
        <v>0</v>
      </c>
      <c r="AO240" s="954">
        <v>0</v>
      </c>
      <c r="AP240" s="956">
        <v>0</v>
      </c>
      <c r="AQ240" s="956">
        <v>0</v>
      </c>
      <c r="AR240" s="957">
        <v>0</v>
      </c>
    </row>
    <row r="241" spans="1:44" ht="30.6" hidden="1" customHeight="1" thickTop="1">
      <c r="A241" s="991">
        <v>25</v>
      </c>
      <c r="B241" s="954">
        <v>5.4699999999999989</v>
      </c>
      <c r="C241" s="954">
        <v>5.6599999999999966</v>
      </c>
      <c r="D241" s="954">
        <v>5.8699999999999974</v>
      </c>
      <c r="E241" s="954">
        <v>6.0900000000000034</v>
      </c>
      <c r="F241" s="954">
        <v>6.3399999999999963</v>
      </c>
      <c r="G241" s="954">
        <v>6.6199999999999974</v>
      </c>
      <c r="H241" s="954">
        <v>6.93</v>
      </c>
      <c r="I241" s="954">
        <v>7.2800000000000011</v>
      </c>
      <c r="J241" s="954">
        <v>7.6700000000000017</v>
      </c>
      <c r="K241" s="954">
        <v>8.11</v>
      </c>
      <c r="L241" s="954">
        <v>8.6000000000000014</v>
      </c>
      <c r="M241" s="954">
        <v>9.14</v>
      </c>
      <c r="N241" s="954">
        <v>9.7399999999999949</v>
      </c>
      <c r="O241" s="954">
        <v>10.400000000000006</v>
      </c>
      <c r="P241" s="954">
        <v>11.120000000000005</v>
      </c>
      <c r="Q241" s="954">
        <v>11.920000000000002</v>
      </c>
      <c r="R241" s="954">
        <v>12.790000000000006</v>
      </c>
      <c r="S241" s="954">
        <v>13.75</v>
      </c>
      <c r="T241" s="954">
        <v>14.819999999999993</v>
      </c>
      <c r="U241" s="954">
        <v>16.010000000000019</v>
      </c>
      <c r="V241" s="954">
        <v>17.329999999999998</v>
      </c>
      <c r="W241" s="954">
        <v>0</v>
      </c>
      <c r="X241" s="954">
        <v>0</v>
      </c>
      <c r="Y241" s="954">
        <v>0</v>
      </c>
      <c r="Z241" s="954">
        <v>0</v>
      </c>
      <c r="AA241" s="954">
        <v>0</v>
      </c>
      <c r="AB241" s="954">
        <v>0</v>
      </c>
      <c r="AC241" s="954">
        <v>0</v>
      </c>
      <c r="AD241" s="954">
        <v>0</v>
      </c>
      <c r="AE241" s="954">
        <v>0</v>
      </c>
      <c r="AF241" s="955">
        <v>0</v>
      </c>
      <c r="AG241" s="954">
        <v>0</v>
      </c>
      <c r="AH241" s="954">
        <v>0</v>
      </c>
      <c r="AI241" s="954">
        <v>0</v>
      </c>
      <c r="AJ241" s="954">
        <v>0</v>
      </c>
      <c r="AK241" s="954">
        <v>0</v>
      </c>
      <c r="AL241" s="954">
        <v>0</v>
      </c>
      <c r="AM241" s="954">
        <v>0</v>
      </c>
      <c r="AN241" s="954">
        <v>0</v>
      </c>
      <c r="AO241" s="954">
        <v>0</v>
      </c>
      <c r="AP241" s="956">
        <v>0</v>
      </c>
      <c r="AQ241" s="956">
        <v>0</v>
      </c>
      <c r="AR241" s="957">
        <v>0</v>
      </c>
    </row>
    <row r="242" spans="1:44" ht="30.6" hidden="1" customHeight="1" thickTop="1">
      <c r="A242" s="991">
        <v>26</v>
      </c>
      <c r="B242" s="954">
        <v>5.7999999999999972</v>
      </c>
      <c r="C242" s="954">
        <v>6.009999999999998</v>
      </c>
      <c r="D242" s="954">
        <v>6.240000000000002</v>
      </c>
      <c r="E242" s="954">
        <v>6.4899999999999949</v>
      </c>
      <c r="F242" s="954">
        <v>6.769999999999996</v>
      </c>
      <c r="G242" s="954">
        <v>7.07</v>
      </c>
      <c r="H242" s="954">
        <v>7.4199999999999946</v>
      </c>
      <c r="I242" s="954">
        <v>7.7999999999999972</v>
      </c>
      <c r="J242" s="954">
        <v>8.240000000000002</v>
      </c>
      <c r="K242" s="954">
        <v>8.720000000000006</v>
      </c>
      <c r="L242" s="954">
        <v>9.25</v>
      </c>
      <c r="M242" s="954">
        <v>9.8499999999999943</v>
      </c>
      <c r="N242" s="954">
        <v>10.5</v>
      </c>
      <c r="O242" s="954">
        <v>11.219999999999999</v>
      </c>
      <c r="P242" s="954">
        <v>12.010000000000005</v>
      </c>
      <c r="Q242" s="954">
        <v>12.879999999999981</v>
      </c>
      <c r="R242" s="954">
        <v>13.839999999999989</v>
      </c>
      <c r="S242" s="954">
        <v>14.909999999999982</v>
      </c>
      <c r="T242" s="954">
        <v>16.090000000000003</v>
      </c>
      <c r="U242" s="954">
        <v>17.409999999999997</v>
      </c>
      <c r="V242" s="954">
        <v>0</v>
      </c>
      <c r="W242" s="954">
        <v>0</v>
      </c>
      <c r="X242" s="954">
        <v>0</v>
      </c>
      <c r="Y242" s="954">
        <v>0</v>
      </c>
      <c r="Z242" s="954">
        <v>0</v>
      </c>
      <c r="AA242" s="954">
        <v>0</v>
      </c>
      <c r="AB242" s="954">
        <v>0</v>
      </c>
      <c r="AC242" s="954">
        <v>0</v>
      </c>
      <c r="AD242" s="954">
        <v>0</v>
      </c>
      <c r="AE242" s="954">
        <v>0</v>
      </c>
      <c r="AF242" s="955">
        <v>0</v>
      </c>
      <c r="AG242" s="954">
        <v>0</v>
      </c>
      <c r="AH242" s="954">
        <v>0</v>
      </c>
      <c r="AI242" s="954">
        <v>0</v>
      </c>
      <c r="AJ242" s="954">
        <v>0</v>
      </c>
      <c r="AK242" s="954">
        <v>0</v>
      </c>
      <c r="AL242" s="954">
        <v>0</v>
      </c>
      <c r="AM242" s="954">
        <v>0</v>
      </c>
      <c r="AN242" s="954">
        <v>0</v>
      </c>
      <c r="AO242" s="954">
        <v>0</v>
      </c>
      <c r="AP242" s="956">
        <v>0</v>
      </c>
      <c r="AQ242" s="956">
        <v>0</v>
      </c>
      <c r="AR242" s="957">
        <v>0</v>
      </c>
    </row>
    <row r="243" spans="1:44" ht="30.6" hidden="1" customHeight="1" thickTop="1">
      <c r="A243" s="991">
        <v>27</v>
      </c>
      <c r="B243" s="954">
        <v>6.1499999999999986</v>
      </c>
      <c r="C243" s="954">
        <v>6.3800000000000097</v>
      </c>
      <c r="D243" s="954">
        <v>6.6300000000000026</v>
      </c>
      <c r="E243" s="954">
        <v>6.9099999999999966</v>
      </c>
      <c r="F243" s="954">
        <v>7.2100000000000009</v>
      </c>
      <c r="G243" s="954">
        <v>7.5499999999999972</v>
      </c>
      <c r="H243" s="954">
        <v>7.93</v>
      </c>
      <c r="I243" s="954">
        <v>8.36</v>
      </c>
      <c r="J243" s="954">
        <v>8.8299999999999983</v>
      </c>
      <c r="K243" s="954">
        <v>9.3600000000000065</v>
      </c>
      <c r="L243" s="954">
        <v>9.9399999999999977</v>
      </c>
      <c r="M243" s="954">
        <v>10.590000000000003</v>
      </c>
      <c r="N243" s="954">
        <v>11.299999999999997</v>
      </c>
      <c r="O243" s="954">
        <v>12.090000000000003</v>
      </c>
      <c r="P243" s="954">
        <v>12.960000000000008</v>
      </c>
      <c r="Q243" s="954">
        <v>13.920000000000002</v>
      </c>
      <c r="R243" s="954">
        <v>14.980000000000004</v>
      </c>
      <c r="S243" s="954">
        <v>16.150000000000006</v>
      </c>
      <c r="T243" s="954">
        <v>17.460000000000008</v>
      </c>
      <c r="U243" s="954">
        <v>0</v>
      </c>
      <c r="V243" s="954">
        <v>0</v>
      </c>
      <c r="W243" s="954">
        <v>0</v>
      </c>
      <c r="X243" s="954">
        <v>0</v>
      </c>
      <c r="Y243" s="954">
        <v>0</v>
      </c>
      <c r="Z243" s="954">
        <v>0</v>
      </c>
      <c r="AA243" s="954">
        <v>0</v>
      </c>
      <c r="AB243" s="954">
        <v>0</v>
      </c>
      <c r="AC243" s="954">
        <v>0</v>
      </c>
      <c r="AD243" s="954">
        <v>0</v>
      </c>
      <c r="AE243" s="954">
        <v>0</v>
      </c>
      <c r="AF243" s="955">
        <v>0</v>
      </c>
      <c r="AG243" s="954">
        <v>0</v>
      </c>
      <c r="AH243" s="954">
        <v>0</v>
      </c>
      <c r="AI243" s="954">
        <v>0</v>
      </c>
      <c r="AJ243" s="954">
        <v>0</v>
      </c>
      <c r="AK243" s="954">
        <v>0</v>
      </c>
      <c r="AL243" s="954">
        <v>0</v>
      </c>
      <c r="AM243" s="954">
        <v>0</v>
      </c>
      <c r="AN243" s="954">
        <v>0</v>
      </c>
      <c r="AO243" s="954">
        <v>0</v>
      </c>
      <c r="AP243" s="956">
        <v>0</v>
      </c>
      <c r="AQ243" s="956">
        <v>0</v>
      </c>
      <c r="AR243" s="957">
        <v>0</v>
      </c>
    </row>
    <row r="244" spans="1:44" ht="30.6" hidden="1" customHeight="1" thickTop="1">
      <c r="A244" s="991">
        <v>28</v>
      </c>
      <c r="B244" s="954">
        <v>6.519999999999996</v>
      </c>
      <c r="C244" s="954">
        <v>6.769999999999996</v>
      </c>
      <c r="D244" s="954">
        <v>7.0499999999999972</v>
      </c>
      <c r="E244" s="954">
        <v>7.3499999999999943</v>
      </c>
      <c r="F244" s="954">
        <v>7.6899999999999977</v>
      </c>
      <c r="G244" s="954">
        <v>8.0600000000000094</v>
      </c>
      <c r="H244" s="954">
        <v>8.480000000000004</v>
      </c>
      <c r="I244" s="954">
        <v>8.9399999999999977</v>
      </c>
      <c r="J244" s="954">
        <v>9.460000000000008</v>
      </c>
      <c r="K244" s="954">
        <v>10.030000000000001</v>
      </c>
      <c r="L244" s="954">
        <v>10.670000000000002</v>
      </c>
      <c r="M244" s="954">
        <v>11.379999999999995</v>
      </c>
      <c r="N244" s="954">
        <v>12.159999999999997</v>
      </c>
      <c r="O244" s="954">
        <v>13.030000000000001</v>
      </c>
      <c r="P244" s="954">
        <v>13.97999999999999</v>
      </c>
      <c r="Q244" s="954">
        <v>15.030000000000001</v>
      </c>
      <c r="R244" s="954">
        <v>16.200000000000003</v>
      </c>
      <c r="S244" s="954">
        <v>17.5</v>
      </c>
      <c r="T244" s="954">
        <v>0</v>
      </c>
      <c r="U244" s="954">
        <v>0</v>
      </c>
      <c r="V244" s="954">
        <v>0</v>
      </c>
      <c r="W244" s="954">
        <v>0</v>
      </c>
      <c r="X244" s="954">
        <v>0</v>
      </c>
      <c r="Y244" s="954">
        <v>0</v>
      </c>
      <c r="Z244" s="954">
        <v>0</v>
      </c>
      <c r="AA244" s="954">
        <v>0</v>
      </c>
      <c r="AB244" s="954">
        <v>0</v>
      </c>
      <c r="AC244" s="954">
        <v>0</v>
      </c>
      <c r="AD244" s="954">
        <v>0</v>
      </c>
      <c r="AE244" s="954">
        <v>0</v>
      </c>
      <c r="AF244" s="955">
        <v>0</v>
      </c>
      <c r="AG244" s="954">
        <v>0</v>
      </c>
      <c r="AH244" s="954">
        <v>0</v>
      </c>
      <c r="AI244" s="954">
        <v>0</v>
      </c>
      <c r="AJ244" s="954">
        <v>0</v>
      </c>
      <c r="AK244" s="954">
        <v>0</v>
      </c>
      <c r="AL244" s="954">
        <v>0</v>
      </c>
      <c r="AM244" s="954">
        <v>0</v>
      </c>
      <c r="AN244" s="954">
        <v>0</v>
      </c>
      <c r="AO244" s="954">
        <v>0</v>
      </c>
      <c r="AP244" s="956">
        <v>0</v>
      </c>
      <c r="AQ244" s="956">
        <v>0</v>
      </c>
      <c r="AR244" s="957">
        <v>0</v>
      </c>
    </row>
    <row r="245" spans="1:44" ht="30.6" hidden="1" customHeight="1" thickTop="1">
      <c r="A245" s="991">
        <v>29</v>
      </c>
      <c r="B245" s="954">
        <v>6.9000000000000057</v>
      </c>
      <c r="C245" s="954">
        <v>7.18</v>
      </c>
      <c r="D245" s="954">
        <v>7.480000000000004</v>
      </c>
      <c r="E245" s="954">
        <v>7.82</v>
      </c>
      <c r="F245" s="954">
        <v>8.1899999999999906</v>
      </c>
      <c r="G245" s="954">
        <v>8.6000000000000085</v>
      </c>
      <c r="H245" s="954">
        <v>9.0499999999999972</v>
      </c>
      <c r="I245" s="954">
        <v>9.5600000000000023</v>
      </c>
      <c r="J245" s="954">
        <v>10.129999999999995</v>
      </c>
      <c r="K245" s="954">
        <v>10.75</v>
      </c>
      <c r="L245" s="954">
        <v>11.450000000000003</v>
      </c>
      <c r="M245" s="954">
        <v>12.230000000000004</v>
      </c>
      <c r="N245" s="954">
        <v>13.079999999999998</v>
      </c>
      <c r="O245" s="954">
        <v>14.030000000000001</v>
      </c>
      <c r="P245" s="954">
        <v>15.070000000000007</v>
      </c>
      <c r="Q245" s="954">
        <v>16.230000000000004</v>
      </c>
      <c r="R245" s="954">
        <v>17.519999999999996</v>
      </c>
      <c r="S245" s="954">
        <v>0</v>
      </c>
      <c r="T245" s="954">
        <v>0</v>
      </c>
      <c r="U245" s="954">
        <v>0</v>
      </c>
      <c r="V245" s="954">
        <v>0</v>
      </c>
      <c r="W245" s="954">
        <v>0</v>
      </c>
      <c r="X245" s="954">
        <v>0</v>
      </c>
      <c r="Y245" s="954">
        <v>0</v>
      </c>
      <c r="Z245" s="954">
        <v>0</v>
      </c>
      <c r="AA245" s="954">
        <v>0</v>
      </c>
      <c r="AB245" s="954">
        <v>0</v>
      </c>
      <c r="AC245" s="954">
        <v>0</v>
      </c>
      <c r="AD245" s="954">
        <v>0</v>
      </c>
      <c r="AE245" s="954">
        <v>0</v>
      </c>
      <c r="AF245" s="955">
        <v>0</v>
      </c>
      <c r="AG245" s="954">
        <v>0</v>
      </c>
      <c r="AH245" s="954">
        <v>0</v>
      </c>
      <c r="AI245" s="954">
        <v>0</v>
      </c>
      <c r="AJ245" s="954">
        <v>0</v>
      </c>
      <c r="AK245" s="954">
        <v>0</v>
      </c>
      <c r="AL245" s="954">
        <v>0</v>
      </c>
      <c r="AM245" s="954">
        <v>0</v>
      </c>
      <c r="AN245" s="954">
        <v>0</v>
      </c>
      <c r="AO245" s="954">
        <v>0</v>
      </c>
      <c r="AP245" s="956">
        <v>0</v>
      </c>
      <c r="AQ245" s="956">
        <v>0</v>
      </c>
      <c r="AR245" s="957">
        <v>0</v>
      </c>
    </row>
    <row r="246" spans="1:44" ht="30.6" hidden="1" customHeight="1" thickTop="1">
      <c r="A246" s="992">
        <v>30</v>
      </c>
      <c r="B246" s="979">
        <v>7.2999999999999972</v>
      </c>
      <c r="C246" s="979">
        <v>7.6100000000000065</v>
      </c>
      <c r="D246" s="979">
        <v>7.9399999999999977</v>
      </c>
      <c r="E246" s="979">
        <v>8.3100000000000023</v>
      </c>
      <c r="F246" s="979">
        <v>8.7099999999999937</v>
      </c>
      <c r="G246" s="979">
        <v>9.1599999999999966</v>
      </c>
      <c r="H246" s="979">
        <v>9.6599999999999966</v>
      </c>
      <c r="I246" s="979">
        <v>10.219999999999999</v>
      </c>
      <c r="J246" s="979">
        <v>10.829999999999998</v>
      </c>
      <c r="K246" s="979">
        <v>11.519999999999996</v>
      </c>
      <c r="L246" s="979">
        <v>12.280000000000001</v>
      </c>
      <c r="M246" s="979">
        <v>13.129999999999995</v>
      </c>
      <c r="N246" s="979">
        <v>14.059999999999988</v>
      </c>
      <c r="O246" s="979">
        <v>15.099999999999994</v>
      </c>
      <c r="P246" s="979">
        <v>16.25</v>
      </c>
      <c r="Q246" s="979">
        <v>17.53</v>
      </c>
      <c r="R246" s="979">
        <v>0</v>
      </c>
      <c r="S246" s="979">
        <v>0</v>
      </c>
      <c r="T246" s="979">
        <v>0</v>
      </c>
      <c r="U246" s="979">
        <v>0</v>
      </c>
      <c r="V246" s="979">
        <v>0</v>
      </c>
      <c r="W246" s="979">
        <v>0</v>
      </c>
      <c r="X246" s="979">
        <v>0</v>
      </c>
      <c r="Y246" s="979">
        <v>0</v>
      </c>
      <c r="Z246" s="979">
        <v>0</v>
      </c>
      <c r="AA246" s="979">
        <v>0</v>
      </c>
      <c r="AB246" s="979">
        <v>0</v>
      </c>
      <c r="AC246" s="979">
        <v>0</v>
      </c>
      <c r="AD246" s="979">
        <v>0</v>
      </c>
      <c r="AE246" s="979">
        <v>0</v>
      </c>
      <c r="AF246" s="980">
        <v>0</v>
      </c>
      <c r="AG246" s="979">
        <v>0</v>
      </c>
      <c r="AH246" s="979">
        <v>0</v>
      </c>
      <c r="AI246" s="979">
        <v>0</v>
      </c>
      <c r="AJ246" s="979">
        <v>0</v>
      </c>
      <c r="AK246" s="979">
        <v>0</v>
      </c>
      <c r="AL246" s="979">
        <v>0</v>
      </c>
      <c r="AM246" s="979">
        <v>0</v>
      </c>
      <c r="AN246" s="979">
        <v>0</v>
      </c>
      <c r="AO246" s="979">
        <v>0</v>
      </c>
      <c r="AP246" s="979">
        <v>0</v>
      </c>
      <c r="AQ246" s="979">
        <v>0</v>
      </c>
      <c r="AR246" s="981">
        <v>0</v>
      </c>
    </row>
    <row r="247" spans="1:44" ht="30.6" hidden="1" customHeight="1" thickTop="1">
      <c r="A247" s="993">
        <v>31</v>
      </c>
      <c r="B247" s="1883"/>
      <c r="C247" s="1883"/>
      <c r="D247" s="1883"/>
      <c r="E247" s="1883"/>
      <c r="F247" s="1883"/>
      <c r="G247" s="1883"/>
      <c r="H247" s="1883"/>
      <c r="I247" s="1883"/>
      <c r="J247" s="1883"/>
      <c r="K247" s="1883"/>
      <c r="L247" s="1883"/>
      <c r="M247" s="1883"/>
      <c r="N247" s="1883"/>
      <c r="O247" s="1883"/>
      <c r="P247" s="1883"/>
      <c r="Q247" s="1883"/>
      <c r="R247" s="1883"/>
      <c r="S247" s="1883"/>
      <c r="T247" s="1883"/>
      <c r="U247" s="1883"/>
      <c r="V247" s="1883"/>
      <c r="W247" s="1883"/>
      <c r="X247" s="1883"/>
      <c r="Y247" s="1883"/>
      <c r="Z247" s="1883"/>
      <c r="AA247" s="1883"/>
      <c r="AB247" s="1883"/>
      <c r="AC247" s="1883"/>
      <c r="AD247" s="1883"/>
      <c r="AE247" s="1883"/>
      <c r="AF247" s="1883"/>
      <c r="AG247" s="1883"/>
      <c r="AH247" s="1883"/>
      <c r="AI247" s="1883"/>
      <c r="AJ247" s="1883"/>
      <c r="AK247" s="1883"/>
      <c r="AL247" s="1883"/>
      <c r="AM247" s="1883"/>
      <c r="AN247" s="1883"/>
      <c r="AO247" s="1883"/>
      <c r="AP247" s="1883"/>
      <c r="AQ247" s="1883"/>
      <c r="AR247" s="1883"/>
    </row>
    <row r="248" spans="1:44" ht="30.6" hidden="1" customHeight="1" thickTop="1">
      <c r="A248" s="929" t="s">
        <v>485</v>
      </c>
      <c r="B248" s="1884" t="s">
        <v>489</v>
      </c>
      <c r="C248" s="1884"/>
      <c r="D248" s="1884"/>
      <c r="E248" s="1884"/>
      <c r="F248" s="1884"/>
      <c r="G248" s="1884"/>
      <c r="H248" s="1884"/>
      <c r="I248" s="1884"/>
      <c r="J248" s="1884"/>
      <c r="K248" s="1884"/>
      <c r="L248" s="1884"/>
      <c r="M248" s="1884"/>
      <c r="N248" s="1884"/>
      <c r="O248" s="1884"/>
      <c r="P248" s="1884"/>
      <c r="Q248" s="1884"/>
      <c r="R248" s="1884"/>
      <c r="S248" s="1884"/>
      <c r="T248" s="1884"/>
      <c r="U248" s="1884"/>
      <c r="V248" s="1884"/>
      <c r="W248" s="1884"/>
      <c r="X248" s="1884"/>
      <c r="Y248" s="1884"/>
      <c r="Z248" s="1884"/>
      <c r="AA248" s="1884"/>
      <c r="AB248" s="1884"/>
      <c r="AC248" s="1884"/>
      <c r="AD248" s="1884"/>
      <c r="AE248" s="1884"/>
      <c r="AF248" s="1884"/>
      <c r="AG248" s="1884"/>
      <c r="AH248" s="1884"/>
      <c r="AI248" s="1884"/>
      <c r="AJ248" s="1884"/>
      <c r="AK248" s="1884"/>
      <c r="AL248" s="1884"/>
      <c r="AM248" s="1884"/>
      <c r="AN248" s="1884"/>
      <c r="AO248" s="1884"/>
      <c r="AP248" s="1884"/>
      <c r="AQ248" s="1884"/>
      <c r="AR248" s="1884"/>
    </row>
    <row r="249" spans="1:44" ht="30.6" hidden="1" customHeight="1" thickTop="1">
      <c r="B249" s="1885" t="s">
        <v>486</v>
      </c>
      <c r="C249" s="1885"/>
      <c r="D249" s="1885"/>
      <c r="E249" s="1885"/>
      <c r="F249" s="1885"/>
      <c r="G249" s="1885"/>
      <c r="H249" s="1885"/>
      <c r="I249" s="1885"/>
      <c r="J249" s="1885"/>
      <c r="K249" s="1885"/>
      <c r="L249" s="1885"/>
      <c r="M249" s="1885"/>
      <c r="N249" s="1885"/>
      <c r="O249" s="1885"/>
      <c r="P249" s="1885"/>
      <c r="Q249" s="1885"/>
      <c r="R249" s="1885"/>
      <c r="S249" s="1885"/>
      <c r="T249" s="1885"/>
      <c r="U249" s="1885"/>
      <c r="V249" s="1885"/>
      <c r="W249" s="1885"/>
      <c r="X249" s="1885"/>
      <c r="Y249" s="1885"/>
      <c r="Z249" s="1885"/>
      <c r="AA249" s="1885"/>
      <c r="AB249" s="1885"/>
      <c r="AC249" s="1885"/>
      <c r="AD249" s="1885"/>
      <c r="AE249" s="1885"/>
      <c r="AF249" s="1885"/>
      <c r="AG249" s="1885"/>
      <c r="AH249" s="1885"/>
      <c r="AI249" s="1885"/>
      <c r="AJ249" s="1885"/>
      <c r="AK249" s="1885"/>
      <c r="AL249" s="1885"/>
      <c r="AM249" s="1885"/>
      <c r="AN249" s="1885"/>
      <c r="AO249" s="1885"/>
      <c r="AP249" s="1885"/>
      <c r="AQ249" s="1885"/>
      <c r="AR249" s="1885"/>
    </row>
    <row r="250" spans="1:44" ht="30.6" hidden="1" customHeight="1" thickTop="1">
      <c r="A250" s="985" t="s">
        <v>126</v>
      </c>
      <c r="B250" s="1882" t="s">
        <v>484</v>
      </c>
      <c r="C250" s="1882"/>
      <c r="D250" s="1882"/>
      <c r="E250" s="1882"/>
      <c r="F250" s="1882"/>
      <c r="G250" s="1882"/>
      <c r="H250" s="1882"/>
      <c r="I250" s="1882"/>
      <c r="J250" s="1882"/>
      <c r="K250" s="1882"/>
      <c r="L250" s="1882"/>
      <c r="M250" s="1882"/>
      <c r="N250" s="1882"/>
      <c r="O250" s="1882"/>
      <c r="P250" s="1882"/>
      <c r="Q250" s="1882"/>
      <c r="R250" s="1882"/>
      <c r="S250" s="1882"/>
      <c r="T250" s="1882"/>
      <c r="U250" s="1882"/>
      <c r="V250" s="1882"/>
      <c r="W250" s="1882"/>
      <c r="X250" s="1882"/>
      <c r="Y250" s="1882"/>
      <c r="Z250" s="1882"/>
      <c r="AA250" s="1882"/>
      <c r="AB250" s="1882"/>
      <c r="AC250" s="1882"/>
      <c r="AD250" s="1882"/>
      <c r="AE250" s="1882"/>
      <c r="AF250" s="1882"/>
      <c r="AG250" s="1882"/>
      <c r="AH250" s="1882"/>
      <c r="AI250" s="1882"/>
      <c r="AJ250" s="1882"/>
      <c r="AK250" s="1882"/>
      <c r="AL250" s="1882"/>
      <c r="AM250" s="1882"/>
      <c r="AN250" s="1882"/>
      <c r="AO250" s="1882"/>
      <c r="AP250" s="1882"/>
      <c r="AQ250" s="1882"/>
      <c r="AR250" s="1882"/>
    </row>
    <row r="251" spans="1:44" ht="30.6" hidden="1" customHeight="1" thickTop="1">
      <c r="A251" s="986"/>
      <c r="B251" s="987">
        <v>20</v>
      </c>
      <c r="C251" s="987">
        <v>21</v>
      </c>
      <c r="D251" s="987">
        <v>22</v>
      </c>
      <c r="E251" s="987">
        <v>23</v>
      </c>
      <c r="F251" s="987">
        <v>24</v>
      </c>
      <c r="G251" s="987">
        <v>25</v>
      </c>
      <c r="H251" s="987">
        <v>26</v>
      </c>
      <c r="I251" s="987">
        <v>27</v>
      </c>
      <c r="J251" s="987">
        <v>28</v>
      </c>
      <c r="K251" s="987">
        <v>29</v>
      </c>
      <c r="L251" s="987">
        <v>30</v>
      </c>
      <c r="M251" s="987">
        <v>31</v>
      </c>
      <c r="N251" s="987">
        <v>32</v>
      </c>
      <c r="O251" s="987">
        <v>33</v>
      </c>
      <c r="P251" s="987">
        <v>34</v>
      </c>
      <c r="Q251" s="987">
        <v>35</v>
      </c>
      <c r="R251" s="987">
        <v>36</v>
      </c>
      <c r="S251" s="987">
        <v>37</v>
      </c>
      <c r="T251" s="987">
        <v>38</v>
      </c>
      <c r="U251" s="987">
        <v>39</v>
      </c>
      <c r="V251" s="987">
        <v>40</v>
      </c>
      <c r="W251" s="987">
        <v>41</v>
      </c>
      <c r="X251" s="987">
        <v>42</v>
      </c>
      <c r="Y251" s="987">
        <v>43</v>
      </c>
      <c r="Z251" s="987">
        <v>44</v>
      </c>
      <c r="AA251" s="987">
        <v>45</v>
      </c>
      <c r="AB251" s="987">
        <v>46</v>
      </c>
      <c r="AC251" s="987">
        <v>47</v>
      </c>
      <c r="AD251" s="987">
        <v>48</v>
      </c>
      <c r="AE251" s="987">
        <v>49</v>
      </c>
      <c r="AF251" s="987">
        <v>50</v>
      </c>
      <c r="AG251" s="987">
        <v>51</v>
      </c>
      <c r="AH251" s="987">
        <v>52</v>
      </c>
      <c r="AI251" s="987">
        <v>53</v>
      </c>
      <c r="AJ251" s="987">
        <v>54</v>
      </c>
      <c r="AK251" s="987">
        <v>55</v>
      </c>
      <c r="AL251" s="987">
        <v>56</v>
      </c>
      <c r="AM251" s="987">
        <v>57</v>
      </c>
      <c r="AN251" s="987">
        <v>58</v>
      </c>
      <c r="AO251" s="987">
        <v>59</v>
      </c>
      <c r="AP251" s="988">
        <v>60</v>
      </c>
      <c r="AQ251" s="988">
        <v>61</v>
      </c>
      <c r="AR251" s="989">
        <v>62</v>
      </c>
    </row>
    <row r="252" spans="1:44" ht="30.6" hidden="1" customHeight="1" thickTop="1">
      <c r="A252" s="990">
        <v>1</v>
      </c>
      <c r="B252" s="949">
        <v>6.9999999999999951E-2</v>
      </c>
      <c r="C252" s="949">
        <v>0.62999999999999989</v>
      </c>
      <c r="D252" s="949">
        <v>0.6399999999999999</v>
      </c>
      <c r="E252" s="949">
        <v>0.6399999999999999</v>
      </c>
      <c r="F252" s="949">
        <v>0.6399999999999999</v>
      </c>
      <c r="G252" s="949">
        <v>0.6399999999999999</v>
      </c>
      <c r="H252" s="949">
        <v>0.64</v>
      </c>
      <c r="I252" s="949">
        <v>0.65</v>
      </c>
      <c r="J252" s="949">
        <v>0.65</v>
      </c>
      <c r="K252" s="949">
        <v>0.65</v>
      </c>
      <c r="L252" s="949">
        <v>0.65</v>
      </c>
      <c r="M252" s="949">
        <v>0.66</v>
      </c>
      <c r="N252" s="949">
        <v>0.66</v>
      </c>
      <c r="O252" s="949">
        <v>0.66000000000000014</v>
      </c>
      <c r="P252" s="949">
        <v>0.66999999999999993</v>
      </c>
      <c r="Q252" s="949">
        <v>0.66999999999999993</v>
      </c>
      <c r="R252" s="949">
        <v>0.67999999999999994</v>
      </c>
      <c r="S252" s="949">
        <v>0.69000000000000006</v>
      </c>
      <c r="T252" s="949">
        <v>0.70999999999999985</v>
      </c>
      <c r="U252" s="949">
        <v>0.71</v>
      </c>
      <c r="V252" s="949">
        <v>0.72</v>
      </c>
      <c r="W252" s="949">
        <v>0.73</v>
      </c>
      <c r="X252" s="949">
        <v>0.74999999999999978</v>
      </c>
      <c r="Y252" s="949">
        <v>0.76</v>
      </c>
      <c r="Z252" s="949">
        <v>0.78</v>
      </c>
      <c r="AA252" s="949">
        <v>0.8</v>
      </c>
      <c r="AB252" s="949">
        <v>0.82000000000000006</v>
      </c>
      <c r="AC252" s="949">
        <v>0.84000000000000008</v>
      </c>
      <c r="AD252" s="949">
        <v>0.85999999999999988</v>
      </c>
      <c r="AE252" s="949">
        <v>0.88999999999999968</v>
      </c>
      <c r="AF252" s="949">
        <v>0.9099999999999997</v>
      </c>
      <c r="AG252" s="949">
        <v>0.95000000000000018</v>
      </c>
      <c r="AH252" s="949">
        <v>0.99000000000000021</v>
      </c>
      <c r="AI252" s="949">
        <v>1.02</v>
      </c>
      <c r="AJ252" s="949">
        <v>1.0700000000000003</v>
      </c>
      <c r="AK252" s="949">
        <v>1.1299999999999999</v>
      </c>
      <c r="AL252" s="949">
        <v>1.1899999999999995</v>
      </c>
      <c r="AM252" s="949">
        <v>1.2599999999999998</v>
      </c>
      <c r="AN252" s="949">
        <v>1.3399999999999999</v>
      </c>
      <c r="AO252" s="949">
        <v>1.42</v>
      </c>
      <c r="AP252" s="951">
        <v>1.5200000000000005</v>
      </c>
      <c r="AQ252" s="951">
        <v>1.6300000000000008</v>
      </c>
      <c r="AR252" s="952">
        <v>1.7599999999999998</v>
      </c>
    </row>
    <row r="253" spans="1:44" ht="30.6" hidden="1" customHeight="1" thickTop="1">
      <c r="A253" s="991">
        <v>2</v>
      </c>
      <c r="B253" s="954">
        <v>1.2500000000000002</v>
      </c>
      <c r="C253" s="954">
        <v>1.2600000000000002</v>
      </c>
      <c r="D253" s="954">
        <v>1.26</v>
      </c>
      <c r="E253" s="954">
        <v>1.2699999999999998</v>
      </c>
      <c r="F253" s="954">
        <v>1.27</v>
      </c>
      <c r="G253" s="954">
        <v>1.2699999999999998</v>
      </c>
      <c r="H253" s="954">
        <v>1.28</v>
      </c>
      <c r="I253" s="954">
        <v>1.2800000000000002</v>
      </c>
      <c r="J253" s="954">
        <v>1.28</v>
      </c>
      <c r="K253" s="954">
        <v>1.29</v>
      </c>
      <c r="L253" s="954">
        <v>1.2899999999999998</v>
      </c>
      <c r="M253" s="954">
        <v>1.3</v>
      </c>
      <c r="N253" s="954">
        <v>1.3099999999999998</v>
      </c>
      <c r="O253" s="954">
        <v>1.32</v>
      </c>
      <c r="P253" s="954">
        <v>1.32</v>
      </c>
      <c r="Q253" s="954">
        <v>1.3399999999999999</v>
      </c>
      <c r="R253" s="954">
        <v>1.35</v>
      </c>
      <c r="S253" s="954">
        <v>1.37</v>
      </c>
      <c r="T253" s="954">
        <v>1.39</v>
      </c>
      <c r="U253" s="954">
        <v>1.4100000000000001</v>
      </c>
      <c r="V253" s="954">
        <v>1.4299999999999997</v>
      </c>
      <c r="W253" s="954">
        <v>1.46</v>
      </c>
      <c r="X253" s="954">
        <v>1.4900000000000002</v>
      </c>
      <c r="Y253" s="954">
        <v>1.5200000000000005</v>
      </c>
      <c r="Z253" s="954">
        <v>1.5500000000000003</v>
      </c>
      <c r="AA253" s="954">
        <v>1.5899999999999994</v>
      </c>
      <c r="AB253" s="954">
        <v>1.6300000000000003</v>
      </c>
      <c r="AC253" s="954">
        <v>1.6699999999999995</v>
      </c>
      <c r="AD253" s="954">
        <v>1.71</v>
      </c>
      <c r="AE253" s="954">
        <v>1.7599999999999998</v>
      </c>
      <c r="AF253" s="954">
        <v>1.8200000000000003</v>
      </c>
      <c r="AG253" s="954">
        <v>1.8899999999999997</v>
      </c>
      <c r="AH253" s="954">
        <v>1.96</v>
      </c>
      <c r="AI253" s="954">
        <v>2.0399999999999991</v>
      </c>
      <c r="AJ253" s="954">
        <v>2.1499999999999995</v>
      </c>
      <c r="AK253" s="954">
        <v>2.25</v>
      </c>
      <c r="AL253" s="954">
        <v>2.3699999999999992</v>
      </c>
      <c r="AM253" s="954">
        <v>2.5199999999999996</v>
      </c>
      <c r="AN253" s="954">
        <v>2.6800000000000015</v>
      </c>
      <c r="AO253" s="954">
        <v>2.8499999999999996</v>
      </c>
      <c r="AP253" s="956">
        <v>3.0499999999999989</v>
      </c>
      <c r="AQ253" s="956">
        <v>3.2799999999999994</v>
      </c>
      <c r="AR253" s="957">
        <v>3.5399999999999991</v>
      </c>
    </row>
    <row r="254" spans="1:44" ht="30.6" hidden="1" customHeight="1" thickTop="1">
      <c r="A254" s="991">
        <v>3</v>
      </c>
      <c r="B254" s="954">
        <v>1.8599999999999999</v>
      </c>
      <c r="C254" s="954">
        <v>1.86</v>
      </c>
      <c r="D254" s="954">
        <v>1.8699999999999999</v>
      </c>
      <c r="E254" s="954">
        <v>1.8800000000000001</v>
      </c>
      <c r="F254" s="954">
        <v>1.8800000000000001</v>
      </c>
      <c r="G254" s="954">
        <v>1.89</v>
      </c>
      <c r="H254" s="954">
        <v>1.89</v>
      </c>
      <c r="I254" s="954">
        <v>1.9</v>
      </c>
      <c r="J254" s="954">
        <v>1.9000000000000001</v>
      </c>
      <c r="K254" s="954">
        <v>1.91</v>
      </c>
      <c r="L254" s="954">
        <v>1.92</v>
      </c>
      <c r="M254" s="954">
        <v>1.93</v>
      </c>
      <c r="N254" s="954">
        <v>1.9400000000000002</v>
      </c>
      <c r="O254" s="954">
        <v>1.9500000000000002</v>
      </c>
      <c r="P254" s="954">
        <v>1.9700000000000002</v>
      </c>
      <c r="Q254" s="954">
        <v>1.9999999999999996</v>
      </c>
      <c r="R254" s="954">
        <v>2.0200000000000005</v>
      </c>
      <c r="S254" s="954">
        <v>2.04</v>
      </c>
      <c r="T254" s="954">
        <v>2.0600000000000005</v>
      </c>
      <c r="U254" s="954">
        <v>2.1000000000000005</v>
      </c>
      <c r="V254" s="954">
        <v>2.13</v>
      </c>
      <c r="W254" s="954">
        <v>2.1700000000000004</v>
      </c>
      <c r="X254" s="954">
        <v>2.2200000000000002</v>
      </c>
      <c r="Y254" s="954">
        <v>2.2800000000000002</v>
      </c>
      <c r="Z254" s="954">
        <v>2.33</v>
      </c>
      <c r="AA254" s="954">
        <v>2.38</v>
      </c>
      <c r="AB254" s="954">
        <v>2.4400000000000004</v>
      </c>
      <c r="AC254" s="954">
        <v>2.5099999999999998</v>
      </c>
      <c r="AD254" s="954">
        <v>2.5799999999999992</v>
      </c>
      <c r="AE254" s="954">
        <v>2.66</v>
      </c>
      <c r="AF254" s="954">
        <v>2.75</v>
      </c>
      <c r="AG254" s="954">
        <v>2.8499999999999996</v>
      </c>
      <c r="AH254" s="954">
        <v>2.9700000000000006</v>
      </c>
      <c r="AI254" s="954">
        <v>3.0999999999999996</v>
      </c>
      <c r="AJ254" s="954">
        <v>3.25</v>
      </c>
      <c r="AK254" s="954">
        <v>3.4300000000000015</v>
      </c>
      <c r="AL254" s="954">
        <v>3.6199999999999992</v>
      </c>
      <c r="AM254" s="954">
        <v>3.84</v>
      </c>
      <c r="AN254" s="954">
        <v>4.09</v>
      </c>
      <c r="AO254" s="954">
        <v>4.3599999999999994</v>
      </c>
      <c r="AP254" s="956">
        <v>4.68</v>
      </c>
      <c r="AQ254" s="956">
        <v>5.0500000000000007</v>
      </c>
      <c r="AR254" s="957">
        <v>5.4600000000000009</v>
      </c>
    </row>
    <row r="255" spans="1:44" ht="30.6" hidden="1" customHeight="1" thickTop="1">
      <c r="A255" s="991">
        <v>4</v>
      </c>
      <c r="B255" s="954">
        <v>2.38</v>
      </c>
      <c r="C255" s="954">
        <v>2.38</v>
      </c>
      <c r="D255" s="954">
        <v>2.3899999999999997</v>
      </c>
      <c r="E255" s="954">
        <v>2.3899999999999997</v>
      </c>
      <c r="F255" s="954">
        <v>2.41</v>
      </c>
      <c r="G255" s="954">
        <v>2.42</v>
      </c>
      <c r="H255" s="954">
        <v>2.42</v>
      </c>
      <c r="I255" s="954">
        <v>2.4299999999999997</v>
      </c>
      <c r="J255" s="954">
        <v>2.4299999999999997</v>
      </c>
      <c r="K255" s="954">
        <v>2.4399999999999995</v>
      </c>
      <c r="L255" s="954">
        <v>2.4500000000000002</v>
      </c>
      <c r="M255" s="954">
        <v>2.46</v>
      </c>
      <c r="N255" s="954">
        <v>2.4699999999999998</v>
      </c>
      <c r="O255" s="954">
        <v>2.4900000000000002</v>
      </c>
      <c r="P255" s="954">
        <v>2.5</v>
      </c>
      <c r="Q255" s="954">
        <v>2.52</v>
      </c>
      <c r="R255" s="954">
        <v>2.5499999999999998</v>
      </c>
      <c r="S255" s="954">
        <v>2.5799999999999996</v>
      </c>
      <c r="T255" s="954">
        <v>2.6099999999999994</v>
      </c>
      <c r="U255" s="954">
        <v>2.64</v>
      </c>
      <c r="V255" s="954">
        <v>2.68</v>
      </c>
      <c r="W255" s="954">
        <v>2.72</v>
      </c>
      <c r="X255" s="954">
        <v>2.7699999999999996</v>
      </c>
      <c r="Y255" s="954">
        <v>2.8200000000000003</v>
      </c>
      <c r="Z255" s="954">
        <v>2.8800000000000008</v>
      </c>
      <c r="AA255" s="954">
        <v>2.9399999999999995</v>
      </c>
      <c r="AB255" s="954">
        <v>3</v>
      </c>
      <c r="AC255" s="954">
        <v>3.0700000000000003</v>
      </c>
      <c r="AD255" s="954">
        <v>3.1500000000000004</v>
      </c>
      <c r="AE255" s="954">
        <v>3.2400000000000011</v>
      </c>
      <c r="AF255" s="954">
        <v>3.339999999999999</v>
      </c>
      <c r="AG255" s="954">
        <v>3.4499999999999993</v>
      </c>
      <c r="AH255" s="954">
        <v>3.5700000000000003</v>
      </c>
      <c r="AI255" s="954">
        <v>3.7100000000000009</v>
      </c>
      <c r="AJ255" s="954">
        <v>3.870000000000001</v>
      </c>
      <c r="AK255" s="954">
        <v>4.0600000000000005</v>
      </c>
      <c r="AL255" s="954">
        <v>4.259999999999998</v>
      </c>
      <c r="AM255" s="954">
        <v>4.5000000000000018</v>
      </c>
      <c r="AN255" s="954">
        <v>4.7699999999999996</v>
      </c>
      <c r="AO255" s="954">
        <v>5.0599999999999987</v>
      </c>
      <c r="AP255" s="956">
        <v>5.3999999999999986</v>
      </c>
      <c r="AQ255" s="956">
        <v>5.7999999999999972</v>
      </c>
      <c r="AR255" s="957">
        <v>0</v>
      </c>
    </row>
    <row r="256" spans="1:44" ht="30.6" hidden="1" customHeight="1" thickTop="1">
      <c r="A256" s="991">
        <v>5</v>
      </c>
      <c r="B256" s="954">
        <v>2.9499999999999997</v>
      </c>
      <c r="C256" s="954">
        <v>2.95</v>
      </c>
      <c r="D256" s="954">
        <v>2.96</v>
      </c>
      <c r="E256" s="954">
        <v>2.9699999999999998</v>
      </c>
      <c r="F256" s="954">
        <v>2.98</v>
      </c>
      <c r="G256" s="954">
        <v>2.98</v>
      </c>
      <c r="H256" s="954">
        <v>2.99</v>
      </c>
      <c r="I256" s="954">
        <v>3</v>
      </c>
      <c r="J256" s="954">
        <v>3.01</v>
      </c>
      <c r="K256" s="954">
        <v>3.0200000000000005</v>
      </c>
      <c r="L256" s="954">
        <v>3.0300000000000002</v>
      </c>
      <c r="M256" s="954">
        <v>3.04</v>
      </c>
      <c r="N256" s="954">
        <v>3.0599999999999996</v>
      </c>
      <c r="O256" s="954">
        <v>3.08</v>
      </c>
      <c r="P256" s="954">
        <v>3.0999999999999996</v>
      </c>
      <c r="Q256" s="954">
        <v>3.1399999999999997</v>
      </c>
      <c r="R256" s="954">
        <v>3.1599999999999997</v>
      </c>
      <c r="S256" s="954">
        <v>3.2</v>
      </c>
      <c r="T256" s="954">
        <v>3.2500000000000004</v>
      </c>
      <c r="U256" s="954">
        <v>3.2800000000000002</v>
      </c>
      <c r="V256" s="954">
        <v>3.34</v>
      </c>
      <c r="W256" s="954">
        <v>3.3999999999999995</v>
      </c>
      <c r="X256" s="954">
        <v>3.4600000000000009</v>
      </c>
      <c r="Y256" s="954">
        <v>3.5300000000000002</v>
      </c>
      <c r="Z256" s="954">
        <v>3.5999999999999996</v>
      </c>
      <c r="AA256" s="954">
        <v>3.669999999999999</v>
      </c>
      <c r="AB256" s="954">
        <v>3.76</v>
      </c>
      <c r="AC256" s="954">
        <v>3.8499999999999996</v>
      </c>
      <c r="AD256" s="954">
        <v>3.9500000000000011</v>
      </c>
      <c r="AE256" s="954">
        <v>4.0600000000000005</v>
      </c>
      <c r="AF256" s="954">
        <v>4.2000000000000011</v>
      </c>
      <c r="AG256" s="954">
        <v>4.34</v>
      </c>
      <c r="AH256" s="954">
        <v>4.51</v>
      </c>
      <c r="AI256" s="954">
        <v>4.68</v>
      </c>
      <c r="AJ256" s="954">
        <v>4.91</v>
      </c>
      <c r="AK256" s="954">
        <v>5.1500000000000021</v>
      </c>
      <c r="AL256" s="954">
        <v>5.4200000000000017</v>
      </c>
      <c r="AM256" s="954">
        <v>5.73</v>
      </c>
      <c r="AN256" s="954">
        <v>6.0800000000000018</v>
      </c>
      <c r="AO256" s="954">
        <v>6.48</v>
      </c>
      <c r="AP256" s="956">
        <v>6.9199999999999982</v>
      </c>
      <c r="AQ256" s="956">
        <v>0</v>
      </c>
      <c r="AR256" s="957">
        <v>0</v>
      </c>
    </row>
    <row r="257" spans="1:44" ht="30.6" hidden="1" customHeight="1" thickTop="1">
      <c r="A257" s="991">
        <v>6</v>
      </c>
      <c r="B257" s="954">
        <v>3.4999999999999996</v>
      </c>
      <c r="C257" s="954">
        <v>3.51</v>
      </c>
      <c r="D257" s="954">
        <v>3.5199999999999996</v>
      </c>
      <c r="E257" s="954">
        <v>3.5300000000000002</v>
      </c>
      <c r="F257" s="954">
        <v>3.53</v>
      </c>
      <c r="G257" s="954">
        <v>3.54</v>
      </c>
      <c r="H257" s="954">
        <v>3.5500000000000003</v>
      </c>
      <c r="I257" s="954">
        <v>3.5599999999999996</v>
      </c>
      <c r="J257" s="954">
        <v>3.57</v>
      </c>
      <c r="K257" s="954">
        <v>3.5900000000000003</v>
      </c>
      <c r="L257" s="954">
        <v>3.5999999999999996</v>
      </c>
      <c r="M257" s="954">
        <v>3.62</v>
      </c>
      <c r="N257" s="954">
        <v>3.6400000000000006</v>
      </c>
      <c r="O257" s="954">
        <v>3.6700000000000004</v>
      </c>
      <c r="P257" s="954">
        <v>3.6999999999999997</v>
      </c>
      <c r="Q257" s="954">
        <v>3.7299999999999995</v>
      </c>
      <c r="R257" s="954">
        <v>3.7699999999999996</v>
      </c>
      <c r="S257" s="954">
        <v>3.8299999999999992</v>
      </c>
      <c r="T257" s="954">
        <v>3.87</v>
      </c>
      <c r="U257" s="954">
        <v>3.9299999999999997</v>
      </c>
      <c r="V257" s="954">
        <v>4</v>
      </c>
      <c r="W257" s="954">
        <v>4.0700000000000012</v>
      </c>
      <c r="X257" s="954">
        <v>4.1399999999999997</v>
      </c>
      <c r="Y257" s="954">
        <v>4.2300000000000004</v>
      </c>
      <c r="Z257" s="954">
        <v>4.3099999999999996</v>
      </c>
      <c r="AA257" s="954">
        <v>4.41</v>
      </c>
      <c r="AB257" s="954">
        <v>4.51</v>
      </c>
      <c r="AC257" s="954">
        <v>4.6300000000000008</v>
      </c>
      <c r="AD257" s="954">
        <v>4.7600000000000016</v>
      </c>
      <c r="AE257" s="954">
        <v>4.91</v>
      </c>
      <c r="AF257" s="954">
        <v>5.0699999999999985</v>
      </c>
      <c r="AG257" s="954">
        <v>5.2499999999999982</v>
      </c>
      <c r="AH257" s="954">
        <v>5.4600000000000009</v>
      </c>
      <c r="AI257" s="954">
        <v>5.6999999999999993</v>
      </c>
      <c r="AJ257" s="954">
        <v>5.9699999999999989</v>
      </c>
      <c r="AK257" s="954">
        <v>6.2799999999999976</v>
      </c>
      <c r="AL257" s="954">
        <v>6.629999999999999</v>
      </c>
      <c r="AM257" s="954">
        <v>7.019999999999996</v>
      </c>
      <c r="AN257" s="954">
        <v>7.4700000000000024</v>
      </c>
      <c r="AO257" s="954">
        <v>7.98</v>
      </c>
      <c r="AP257" s="956">
        <v>0</v>
      </c>
      <c r="AQ257" s="956">
        <v>0</v>
      </c>
      <c r="AR257" s="957">
        <v>0</v>
      </c>
    </row>
    <row r="258" spans="1:44" ht="30.6" hidden="1" customHeight="1" thickTop="1">
      <c r="A258" s="991">
        <v>7</v>
      </c>
      <c r="B258" s="954">
        <v>4</v>
      </c>
      <c r="C258" s="954">
        <v>4.01</v>
      </c>
      <c r="D258" s="954">
        <v>4.0199999999999996</v>
      </c>
      <c r="E258" s="954">
        <v>4.04</v>
      </c>
      <c r="F258" s="954">
        <v>4.0500000000000007</v>
      </c>
      <c r="G258" s="954">
        <v>4.0600000000000005</v>
      </c>
      <c r="H258" s="954">
        <v>4.0699999999999994</v>
      </c>
      <c r="I258" s="954">
        <v>4.08</v>
      </c>
      <c r="J258" s="954">
        <v>4.0999999999999996</v>
      </c>
      <c r="K258" s="954">
        <v>4.0999999999999996</v>
      </c>
      <c r="L258" s="954">
        <v>4.13</v>
      </c>
      <c r="M258" s="954">
        <v>4.1500000000000004</v>
      </c>
      <c r="N258" s="954">
        <v>4.18</v>
      </c>
      <c r="O258" s="954">
        <v>4.1999999999999993</v>
      </c>
      <c r="P258" s="954">
        <v>4.24</v>
      </c>
      <c r="Q258" s="954">
        <v>4.2799999999999994</v>
      </c>
      <c r="R258" s="954">
        <v>4.330000000000001</v>
      </c>
      <c r="S258" s="954">
        <v>4.379999999999999</v>
      </c>
      <c r="T258" s="954">
        <v>4.4400000000000004</v>
      </c>
      <c r="U258" s="954">
        <v>4.5</v>
      </c>
      <c r="V258" s="954">
        <v>4.5699999999999994</v>
      </c>
      <c r="W258" s="954">
        <v>4.6500000000000012</v>
      </c>
      <c r="X258" s="954">
        <v>4.7499999999999991</v>
      </c>
      <c r="Y258" s="954">
        <v>4.8400000000000007</v>
      </c>
      <c r="Z258" s="954">
        <v>4.9399999999999995</v>
      </c>
      <c r="AA258" s="954">
        <v>5.0400000000000009</v>
      </c>
      <c r="AB258" s="954">
        <v>5.15</v>
      </c>
      <c r="AC258" s="954">
        <v>5.2900000000000009</v>
      </c>
      <c r="AD258" s="954">
        <v>5.4400000000000013</v>
      </c>
      <c r="AE258" s="954">
        <v>5.6000000000000014</v>
      </c>
      <c r="AF258" s="954">
        <v>5.7899999999999991</v>
      </c>
      <c r="AG258" s="954">
        <v>6</v>
      </c>
      <c r="AH258" s="954">
        <v>6.25</v>
      </c>
      <c r="AI258" s="954">
        <v>6.5100000000000016</v>
      </c>
      <c r="AJ258" s="954">
        <v>6.8299999999999983</v>
      </c>
      <c r="AK258" s="954">
        <v>7.18</v>
      </c>
      <c r="AL258" s="954">
        <v>7.5799999999999983</v>
      </c>
      <c r="AM258" s="954">
        <v>8.0300000000000011</v>
      </c>
      <c r="AN258" s="954">
        <v>8.5399999999999991</v>
      </c>
      <c r="AO258" s="954">
        <v>0</v>
      </c>
      <c r="AP258" s="956">
        <v>0</v>
      </c>
      <c r="AQ258" s="956">
        <v>0</v>
      </c>
      <c r="AR258" s="957">
        <v>0</v>
      </c>
    </row>
    <row r="259" spans="1:44" ht="30.6" hidden="1" customHeight="1" thickTop="1">
      <c r="A259" s="991">
        <v>8</v>
      </c>
      <c r="B259" s="954">
        <v>4.53</v>
      </c>
      <c r="C259" s="954">
        <v>4.54</v>
      </c>
      <c r="D259" s="954">
        <v>4.55</v>
      </c>
      <c r="E259" s="954">
        <v>4.5600000000000005</v>
      </c>
      <c r="F259" s="954">
        <v>4.57</v>
      </c>
      <c r="G259" s="954">
        <v>4.59</v>
      </c>
      <c r="H259" s="954">
        <v>4.5999999999999996</v>
      </c>
      <c r="I259" s="954">
        <v>4.620000000000001</v>
      </c>
      <c r="J259" s="954">
        <v>4.63</v>
      </c>
      <c r="K259" s="954">
        <v>4.6500000000000004</v>
      </c>
      <c r="L259" s="954">
        <v>4.67</v>
      </c>
      <c r="M259" s="954">
        <v>4.6999999999999993</v>
      </c>
      <c r="N259" s="954">
        <v>4.7300000000000004</v>
      </c>
      <c r="O259" s="954">
        <v>4.7699999999999996</v>
      </c>
      <c r="P259" s="954">
        <v>4.8099999999999996</v>
      </c>
      <c r="Q259" s="954">
        <v>4.8600000000000003</v>
      </c>
      <c r="R259" s="954">
        <v>4.91</v>
      </c>
      <c r="S259" s="954">
        <v>4.9800000000000004</v>
      </c>
      <c r="T259" s="954">
        <v>5.05</v>
      </c>
      <c r="U259" s="954">
        <v>5.13</v>
      </c>
      <c r="V259" s="954">
        <v>5.21</v>
      </c>
      <c r="W259" s="954">
        <v>5.3100000000000005</v>
      </c>
      <c r="X259" s="954">
        <v>5.41</v>
      </c>
      <c r="Y259" s="954">
        <v>5.52</v>
      </c>
      <c r="Z259" s="954">
        <v>5.6400000000000006</v>
      </c>
      <c r="AA259" s="954">
        <v>5.7700000000000014</v>
      </c>
      <c r="AB259" s="954">
        <v>5.9099999999999984</v>
      </c>
      <c r="AC259" s="954">
        <v>6.08</v>
      </c>
      <c r="AD259" s="954">
        <v>6.2500000000000018</v>
      </c>
      <c r="AE259" s="954">
        <v>6.4499999999999993</v>
      </c>
      <c r="AF259" s="954">
        <v>6.68</v>
      </c>
      <c r="AG259" s="954">
        <v>6.93</v>
      </c>
      <c r="AH259" s="954">
        <v>7.2199999999999989</v>
      </c>
      <c r="AI259" s="954">
        <v>7.5500000000000007</v>
      </c>
      <c r="AJ259" s="954">
        <v>7.9400000000000013</v>
      </c>
      <c r="AK259" s="954">
        <v>8.3599999999999959</v>
      </c>
      <c r="AL259" s="954">
        <v>8.8499999999999979</v>
      </c>
      <c r="AM259" s="954">
        <v>9.39</v>
      </c>
      <c r="AN259" s="954">
        <v>0</v>
      </c>
      <c r="AO259" s="954">
        <v>0</v>
      </c>
      <c r="AP259" s="956">
        <v>0</v>
      </c>
      <c r="AQ259" s="956">
        <v>0</v>
      </c>
      <c r="AR259" s="957">
        <v>0</v>
      </c>
    </row>
    <row r="260" spans="1:44" ht="30.6" hidden="1" customHeight="1" thickTop="1">
      <c r="A260" s="991">
        <v>9</v>
      </c>
      <c r="B260" s="954">
        <v>5.05</v>
      </c>
      <c r="C260" s="954">
        <v>5.0599999999999987</v>
      </c>
      <c r="D260" s="954">
        <v>5.07</v>
      </c>
      <c r="E260" s="954">
        <v>5.0900000000000007</v>
      </c>
      <c r="F260" s="954">
        <v>5.09</v>
      </c>
      <c r="G260" s="954">
        <v>5.1099999999999994</v>
      </c>
      <c r="H260" s="954">
        <v>5.1300000000000008</v>
      </c>
      <c r="I260" s="954">
        <v>5.1499999999999995</v>
      </c>
      <c r="J260" s="954">
        <v>5.16</v>
      </c>
      <c r="K260" s="954">
        <v>5.19</v>
      </c>
      <c r="L260" s="954">
        <v>5.2100000000000009</v>
      </c>
      <c r="M260" s="954">
        <v>5.2399999999999993</v>
      </c>
      <c r="N260" s="954">
        <v>5.28</v>
      </c>
      <c r="O260" s="954">
        <v>5.33</v>
      </c>
      <c r="P260" s="954">
        <v>5.3800000000000008</v>
      </c>
      <c r="Q260" s="954">
        <v>5.44</v>
      </c>
      <c r="R260" s="954">
        <v>5.5</v>
      </c>
      <c r="S260" s="954">
        <v>5.58</v>
      </c>
      <c r="T260" s="954">
        <v>5.6599999999999993</v>
      </c>
      <c r="U260" s="954">
        <v>5.75</v>
      </c>
      <c r="V260" s="954">
        <v>5.8600000000000012</v>
      </c>
      <c r="W260" s="954">
        <v>5.9600000000000009</v>
      </c>
      <c r="X260" s="954">
        <v>6.08</v>
      </c>
      <c r="Y260" s="954">
        <v>6.2099999999999991</v>
      </c>
      <c r="Z260" s="954">
        <v>6.35</v>
      </c>
      <c r="AA260" s="954">
        <v>6.5100000000000016</v>
      </c>
      <c r="AB260" s="954">
        <v>6.6800000000000015</v>
      </c>
      <c r="AC260" s="954">
        <v>6.8699999999999992</v>
      </c>
      <c r="AD260" s="954">
        <v>7.0800000000000018</v>
      </c>
      <c r="AE260" s="954">
        <v>7.3099999999999987</v>
      </c>
      <c r="AF260" s="954">
        <v>7.5799999999999983</v>
      </c>
      <c r="AG260" s="954">
        <v>7.8999999999999986</v>
      </c>
      <c r="AH260" s="954">
        <v>8.2500000000000036</v>
      </c>
      <c r="AI260" s="954">
        <v>8.639999999999997</v>
      </c>
      <c r="AJ260" s="954">
        <v>9.09</v>
      </c>
      <c r="AK260" s="954">
        <v>9.5999999999999943</v>
      </c>
      <c r="AL260" s="954">
        <v>10.190000000000005</v>
      </c>
      <c r="AM260" s="954">
        <v>0</v>
      </c>
      <c r="AN260" s="954">
        <v>0</v>
      </c>
      <c r="AO260" s="954">
        <v>0</v>
      </c>
      <c r="AP260" s="956">
        <v>0</v>
      </c>
      <c r="AQ260" s="956">
        <v>0</v>
      </c>
      <c r="AR260" s="957">
        <v>0</v>
      </c>
    </row>
    <row r="261" spans="1:44" ht="30.6" hidden="1" customHeight="1" thickTop="1">
      <c r="A261" s="991">
        <v>10</v>
      </c>
      <c r="B261" s="954">
        <v>5.5399999999999991</v>
      </c>
      <c r="C261" s="954">
        <v>5.5600000000000005</v>
      </c>
      <c r="D261" s="954">
        <v>5.57</v>
      </c>
      <c r="E261" s="954">
        <v>5.59</v>
      </c>
      <c r="F261" s="954">
        <v>5.6000000000000005</v>
      </c>
      <c r="G261" s="954">
        <v>5.6199999999999992</v>
      </c>
      <c r="H261" s="954">
        <v>5.6400000000000006</v>
      </c>
      <c r="I261" s="954">
        <v>5.66</v>
      </c>
      <c r="J261" s="954">
        <v>5.68</v>
      </c>
      <c r="K261" s="954">
        <v>5.7099999999999991</v>
      </c>
      <c r="L261" s="954">
        <v>5.7399999999999993</v>
      </c>
      <c r="M261" s="954">
        <v>5.78</v>
      </c>
      <c r="N261" s="954">
        <v>5.83</v>
      </c>
      <c r="O261" s="954">
        <v>5.8800000000000008</v>
      </c>
      <c r="P261" s="954">
        <v>5.9399999999999995</v>
      </c>
      <c r="Q261" s="954">
        <v>6.0100000000000007</v>
      </c>
      <c r="R261" s="954">
        <v>6.0900000000000007</v>
      </c>
      <c r="S261" s="954">
        <v>6.1700000000000008</v>
      </c>
      <c r="T261" s="954">
        <v>6.27</v>
      </c>
      <c r="U261" s="954">
        <v>6.3699999999999992</v>
      </c>
      <c r="V261" s="954">
        <v>6.49</v>
      </c>
      <c r="W261" s="954">
        <v>6.6199999999999992</v>
      </c>
      <c r="X261" s="954">
        <v>6.7600000000000016</v>
      </c>
      <c r="Y261" s="954">
        <v>6.9100000000000019</v>
      </c>
      <c r="Z261" s="954">
        <v>7.08</v>
      </c>
      <c r="AA261" s="954">
        <v>7.259999999999998</v>
      </c>
      <c r="AB261" s="954">
        <v>7.4599999999999973</v>
      </c>
      <c r="AC261" s="954">
        <v>7.68</v>
      </c>
      <c r="AD261" s="954">
        <v>7.93</v>
      </c>
      <c r="AE261" s="954">
        <v>8.2199999999999989</v>
      </c>
      <c r="AF261" s="954">
        <v>8.5399999999999991</v>
      </c>
      <c r="AG261" s="954">
        <v>8.9000000000000021</v>
      </c>
      <c r="AH261" s="954">
        <v>9.3199999999999967</v>
      </c>
      <c r="AI261" s="954">
        <v>9.7800000000000011</v>
      </c>
      <c r="AJ261" s="954">
        <v>10.32</v>
      </c>
      <c r="AK261" s="954">
        <v>10.920000000000002</v>
      </c>
      <c r="AL261" s="954">
        <v>0</v>
      </c>
      <c r="AM261" s="954">
        <v>0</v>
      </c>
      <c r="AN261" s="954">
        <v>0</v>
      </c>
      <c r="AO261" s="954">
        <v>0</v>
      </c>
      <c r="AP261" s="956">
        <v>0</v>
      </c>
      <c r="AQ261" s="956">
        <v>0</v>
      </c>
      <c r="AR261" s="957">
        <v>0</v>
      </c>
    </row>
    <row r="262" spans="1:44" ht="30.6" hidden="1" customHeight="1" thickTop="1">
      <c r="A262" s="991">
        <v>11</v>
      </c>
      <c r="B262" s="954">
        <v>6.0399999999999991</v>
      </c>
      <c r="C262" s="954">
        <v>6.06</v>
      </c>
      <c r="D262" s="954">
        <v>6.0699999999999994</v>
      </c>
      <c r="E262" s="954">
        <v>6.08</v>
      </c>
      <c r="F262" s="954">
        <v>6.1000000000000005</v>
      </c>
      <c r="G262" s="954">
        <v>6.1300000000000008</v>
      </c>
      <c r="H262" s="954">
        <v>6.1499999999999995</v>
      </c>
      <c r="I262" s="954">
        <v>6.1700000000000008</v>
      </c>
      <c r="J262" s="954">
        <v>6.1999999999999993</v>
      </c>
      <c r="K262" s="954">
        <v>6.2299999999999995</v>
      </c>
      <c r="L262" s="954">
        <v>6.2700000000000005</v>
      </c>
      <c r="M262" s="954">
        <v>6.3100000000000005</v>
      </c>
      <c r="N262" s="954">
        <v>6.37</v>
      </c>
      <c r="O262" s="954">
        <v>6.43</v>
      </c>
      <c r="P262" s="954">
        <v>6.5000000000000009</v>
      </c>
      <c r="Q262" s="954">
        <v>6.58</v>
      </c>
      <c r="R262" s="954">
        <v>6.67</v>
      </c>
      <c r="S262" s="954">
        <v>6.77</v>
      </c>
      <c r="T262" s="954">
        <v>6.879999999999999</v>
      </c>
      <c r="U262" s="954">
        <v>7.0000000000000018</v>
      </c>
      <c r="V262" s="954">
        <v>7.1400000000000006</v>
      </c>
      <c r="W262" s="954">
        <v>7.2900000000000009</v>
      </c>
      <c r="X262" s="954">
        <v>7.4400000000000013</v>
      </c>
      <c r="Y262" s="954">
        <v>7.6099999999999994</v>
      </c>
      <c r="Z262" s="954">
        <v>7.8000000000000007</v>
      </c>
      <c r="AA262" s="954">
        <v>8.02</v>
      </c>
      <c r="AB262" s="954">
        <v>8.25</v>
      </c>
      <c r="AC262" s="954">
        <v>8.5100000000000016</v>
      </c>
      <c r="AD262" s="954">
        <v>8.8000000000000007</v>
      </c>
      <c r="AE262" s="954">
        <v>9.14</v>
      </c>
      <c r="AF262" s="954">
        <v>9.509999999999998</v>
      </c>
      <c r="AG262" s="954">
        <v>9.9399999999999977</v>
      </c>
      <c r="AH262" s="954">
        <v>10.43</v>
      </c>
      <c r="AI262" s="954">
        <v>10.979999999999997</v>
      </c>
      <c r="AJ262" s="954">
        <v>11.61</v>
      </c>
      <c r="AK262" s="954">
        <v>0</v>
      </c>
      <c r="AL262" s="954">
        <v>0</v>
      </c>
      <c r="AM262" s="954">
        <v>0</v>
      </c>
      <c r="AN262" s="954">
        <v>0</v>
      </c>
      <c r="AO262" s="954">
        <v>0</v>
      </c>
      <c r="AP262" s="956">
        <v>0</v>
      </c>
      <c r="AQ262" s="956">
        <v>0</v>
      </c>
      <c r="AR262" s="957">
        <v>0</v>
      </c>
    </row>
    <row r="263" spans="1:44" ht="30.6" hidden="1" customHeight="1" thickTop="1">
      <c r="A263" s="991">
        <v>12</v>
      </c>
      <c r="B263" s="956">
        <v>6.5100000000000007</v>
      </c>
      <c r="C263" s="956">
        <v>6.5399999999999991</v>
      </c>
      <c r="D263" s="956">
        <v>6.55</v>
      </c>
      <c r="E263" s="956">
        <v>6.5600000000000005</v>
      </c>
      <c r="F263" s="956">
        <v>6.5900000000000007</v>
      </c>
      <c r="G263" s="956">
        <v>6.62</v>
      </c>
      <c r="H263" s="956">
        <v>6.64</v>
      </c>
      <c r="I263" s="956">
        <v>6.6700000000000008</v>
      </c>
      <c r="J263" s="956">
        <v>6.7</v>
      </c>
      <c r="K263" s="956">
        <v>6.7399999999999993</v>
      </c>
      <c r="L263" s="956">
        <v>6.7899999999999991</v>
      </c>
      <c r="M263" s="956">
        <v>6.839999999999999</v>
      </c>
      <c r="N263" s="954">
        <v>6.9</v>
      </c>
      <c r="O263" s="956">
        <v>6.9700000000000006</v>
      </c>
      <c r="P263" s="956">
        <v>7.0600000000000005</v>
      </c>
      <c r="Q263" s="956">
        <v>7.15</v>
      </c>
      <c r="R263" s="956">
        <v>7.2499999999999982</v>
      </c>
      <c r="S263" s="956">
        <v>7.370000000000001</v>
      </c>
      <c r="T263" s="956">
        <v>7.4899999999999984</v>
      </c>
      <c r="U263" s="956">
        <v>7.6400000000000006</v>
      </c>
      <c r="V263" s="956">
        <v>7.7899999999999991</v>
      </c>
      <c r="W263" s="956">
        <v>7.9599999999999991</v>
      </c>
      <c r="X263" s="956">
        <v>8.14</v>
      </c>
      <c r="Y263" s="956">
        <v>8.3299999999999983</v>
      </c>
      <c r="Z263" s="956">
        <v>8.5500000000000007</v>
      </c>
      <c r="AA263" s="956">
        <v>8.7999999999999972</v>
      </c>
      <c r="AB263" s="956">
        <v>9.07</v>
      </c>
      <c r="AC263" s="954">
        <v>9.3800000000000026</v>
      </c>
      <c r="AD263" s="954">
        <v>9.7199999999999989</v>
      </c>
      <c r="AE263" s="956">
        <v>10.100000000000001</v>
      </c>
      <c r="AF263" s="956">
        <v>10.54</v>
      </c>
      <c r="AG263" s="956">
        <v>11.040000000000006</v>
      </c>
      <c r="AH263" s="956">
        <v>11.600000000000001</v>
      </c>
      <c r="AI263" s="956">
        <v>12.25</v>
      </c>
      <c r="AJ263" s="956">
        <v>0</v>
      </c>
      <c r="AK263" s="956">
        <v>0</v>
      </c>
      <c r="AL263" s="956">
        <v>0</v>
      </c>
      <c r="AM263" s="956">
        <v>0</v>
      </c>
      <c r="AN263" s="956">
        <v>0</v>
      </c>
      <c r="AO263" s="956">
        <v>0</v>
      </c>
      <c r="AP263" s="956">
        <v>0</v>
      </c>
      <c r="AQ263" s="956">
        <v>0</v>
      </c>
      <c r="AR263" s="957">
        <v>0</v>
      </c>
    </row>
    <row r="264" spans="1:44" ht="30.6" hidden="1" customHeight="1" thickTop="1">
      <c r="A264" s="991">
        <v>13</v>
      </c>
      <c r="B264" s="956">
        <v>6.99</v>
      </c>
      <c r="C264" s="956">
        <v>7.0100000000000007</v>
      </c>
      <c r="D264" s="956">
        <v>7.03</v>
      </c>
      <c r="E264" s="956">
        <v>7.0500000000000007</v>
      </c>
      <c r="F264" s="956">
        <v>7.07</v>
      </c>
      <c r="G264" s="956">
        <v>7.1</v>
      </c>
      <c r="H264" s="956">
        <v>7.13</v>
      </c>
      <c r="I264" s="956">
        <v>7.16</v>
      </c>
      <c r="J264" s="956">
        <v>7.2</v>
      </c>
      <c r="K264" s="956">
        <v>7.25</v>
      </c>
      <c r="L264" s="956">
        <v>7.3000000000000007</v>
      </c>
      <c r="M264" s="956">
        <v>7.3699999999999992</v>
      </c>
      <c r="N264" s="954">
        <v>7.4399999999999995</v>
      </c>
      <c r="O264" s="956">
        <v>7.51</v>
      </c>
      <c r="P264" s="956">
        <v>7.5999999999999979</v>
      </c>
      <c r="Q264" s="956">
        <v>7.7199999999999989</v>
      </c>
      <c r="R264" s="956">
        <v>7.83</v>
      </c>
      <c r="S264" s="956">
        <v>7.9600000000000009</v>
      </c>
      <c r="T264" s="956">
        <v>8.11</v>
      </c>
      <c r="U264" s="956">
        <v>8.27</v>
      </c>
      <c r="V264" s="956">
        <v>8.4400000000000013</v>
      </c>
      <c r="W264" s="956">
        <v>8.6300000000000008</v>
      </c>
      <c r="X264" s="956">
        <v>8.8299999999999983</v>
      </c>
      <c r="Y264" s="956">
        <v>9.07</v>
      </c>
      <c r="Z264" s="956">
        <v>9.32</v>
      </c>
      <c r="AA264" s="956">
        <v>9.6000000000000014</v>
      </c>
      <c r="AB264" s="956">
        <v>9.9099999999999966</v>
      </c>
      <c r="AC264" s="954">
        <v>10.27</v>
      </c>
      <c r="AD264" s="954">
        <v>10.66</v>
      </c>
      <c r="AE264" s="956">
        <v>11.100000000000001</v>
      </c>
      <c r="AF264" s="956">
        <v>11.620000000000005</v>
      </c>
      <c r="AG264" s="956">
        <v>12.189999999999998</v>
      </c>
      <c r="AH264" s="956">
        <v>12.850000000000001</v>
      </c>
      <c r="AI264" s="956">
        <v>0</v>
      </c>
      <c r="AJ264" s="956">
        <v>0</v>
      </c>
      <c r="AK264" s="956">
        <v>0</v>
      </c>
      <c r="AL264" s="956">
        <v>0</v>
      </c>
      <c r="AM264" s="956">
        <v>0</v>
      </c>
      <c r="AN264" s="956">
        <v>0</v>
      </c>
      <c r="AO264" s="956">
        <v>0</v>
      </c>
      <c r="AP264" s="956">
        <v>0</v>
      </c>
      <c r="AQ264" s="956">
        <v>0</v>
      </c>
      <c r="AR264" s="957">
        <v>0</v>
      </c>
    </row>
    <row r="265" spans="1:44" ht="30.6" hidden="1" customHeight="1" thickTop="1">
      <c r="A265" s="991">
        <v>14</v>
      </c>
      <c r="B265" s="956">
        <v>7.4399999999999995</v>
      </c>
      <c r="C265" s="956">
        <v>7.4599999999999991</v>
      </c>
      <c r="D265" s="956">
        <v>7.5000000000000009</v>
      </c>
      <c r="E265" s="956">
        <v>7.5100000000000007</v>
      </c>
      <c r="F265" s="956">
        <v>7.54</v>
      </c>
      <c r="G265" s="956">
        <v>7.58</v>
      </c>
      <c r="H265" s="956">
        <v>7.6099999999999994</v>
      </c>
      <c r="I265" s="956">
        <v>7.65</v>
      </c>
      <c r="J265" s="956">
        <v>7.7</v>
      </c>
      <c r="K265" s="956">
        <v>7.75</v>
      </c>
      <c r="L265" s="956">
        <v>7.8100000000000005</v>
      </c>
      <c r="M265" s="956">
        <v>7.8800000000000026</v>
      </c>
      <c r="N265" s="954">
        <v>7.9600000000000009</v>
      </c>
      <c r="O265" s="956">
        <v>8.0600000000000023</v>
      </c>
      <c r="P265" s="956">
        <v>8.1699999999999982</v>
      </c>
      <c r="Q265" s="956">
        <v>8.2900000000000009</v>
      </c>
      <c r="R265" s="956">
        <v>8.4300000000000015</v>
      </c>
      <c r="S265" s="956">
        <v>8.5699999999999985</v>
      </c>
      <c r="T265" s="956">
        <v>8.73</v>
      </c>
      <c r="U265" s="956">
        <v>8.91</v>
      </c>
      <c r="V265" s="956">
        <v>9.11</v>
      </c>
      <c r="W265" s="956">
        <v>9.32</v>
      </c>
      <c r="X265" s="956">
        <v>9.5500000000000007</v>
      </c>
      <c r="Y265" s="956">
        <v>9.82</v>
      </c>
      <c r="Z265" s="956">
        <v>10.100000000000001</v>
      </c>
      <c r="AA265" s="956">
        <v>10.430000000000003</v>
      </c>
      <c r="AB265" s="956">
        <v>10.79</v>
      </c>
      <c r="AC265" s="954">
        <v>11.189999999999998</v>
      </c>
      <c r="AD265" s="954">
        <v>11.64</v>
      </c>
      <c r="AE265" s="956">
        <v>12.159999999999997</v>
      </c>
      <c r="AF265" s="956">
        <v>12.75</v>
      </c>
      <c r="AG265" s="956">
        <v>13.410000000000004</v>
      </c>
      <c r="AH265" s="956">
        <v>0</v>
      </c>
      <c r="AI265" s="956">
        <v>0</v>
      </c>
      <c r="AJ265" s="956">
        <v>0</v>
      </c>
      <c r="AK265" s="956">
        <v>0</v>
      </c>
      <c r="AL265" s="956">
        <v>0</v>
      </c>
      <c r="AM265" s="956">
        <v>0</v>
      </c>
      <c r="AN265" s="956">
        <v>0</v>
      </c>
      <c r="AO265" s="956">
        <v>0</v>
      </c>
      <c r="AP265" s="956">
        <v>0</v>
      </c>
      <c r="AQ265" s="956">
        <v>0</v>
      </c>
      <c r="AR265" s="957">
        <v>0</v>
      </c>
    </row>
    <row r="266" spans="1:44" ht="30.6" hidden="1" customHeight="1" thickTop="1">
      <c r="A266" s="991">
        <v>15</v>
      </c>
      <c r="B266" s="954">
        <v>7.8900000000000006</v>
      </c>
      <c r="C266" s="954">
        <v>7.93</v>
      </c>
      <c r="D266" s="954">
        <v>7.9499999999999993</v>
      </c>
      <c r="E266" s="954">
        <v>7.9799999999999995</v>
      </c>
      <c r="F266" s="954">
        <v>8.01</v>
      </c>
      <c r="G266" s="954">
        <v>8.0500000000000007</v>
      </c>
      <c r="H266" s="954">
        <v>8.09</v>
      </c>
      <c r="I266" s="954">
        <v>8.129999999999999</v>
      </c>
      <c r="J266" s="954">
        <v>8.1899999999999977</v>
      </c>
      <c r="K266" s="954">
        <v>8.25</v>
      </c>
      <c r="L266" s="954">
        <v>8.3200000000000021</v>
      </c>
      <c r="M266" s="954">
        <v>8.4099999999999984</v>
      </c>
      <c r="N266" s="954">
        <v>8.4999999999999982</v>
      </c>
      <c r="O266" s="954">
        <v>8.6100000000000012</v>
      </c>
      <c r="P266" s="954">
        <v>8.7199999999999989</v>
      </c>
      <c r="Q266" s="954">
        <v>8.870000000000001</v>
      </c>
      <c r="R266" s="954">
        <v>9</v>
      </c>
      <c r="S266" s="954">
        <v>9.17</v>
      </c>
      <c r="T266" s="954">
        <v>9.3600000000000012</v>
      </c>
      <c r="U266" s="954">
        <v>9.5600000000000023</v>
      </c>
      <c r="V266" s="954">
        <v>9.7800000000000011</v>
      </c>
      <c r="W266" s="954">
        <v>10.02</v>
      </c>
      <c r="X266" s="954">
        <v>10.290000000000003</v>
      </c>
      <c r="Y266" s="954">
        <v>10.589999999999996</v>
      </c>
      <c r="Z266" s="954">
        <v>10.910000000000004</v>
      </c>
      <c r="AA266" s="954">
        <v>11.290000000000003</v>
      </c>
      <c r="AB266" s="954">
        <v>11.7</v>
      </c>
      <c r="AC266" s="954">
        <v>12.160000000000004</v>
      </c>
      <c r="AD266" s="954">
        <v>12.670000000000002</v>
      </c>
      <c r="AE266" s="954">
        <v>13.270000000000003</v>
      </c>
      <c r="AF266" s="954">
        <v>13.939999999999998</v>
      </c>
      <c r="AG266" s="954">
        <v>0</v>
      </c>
      <c r="AH266" s="954">
        <v>0</v>
      </c>
      <c r="AI266" s="954">
        <v>0</v>
      </c>
      <c r="AJ266" s="954">
        <v>0</v>
      </c>
      <c r="AK266" s="954">
        <v>0</v>
      </c>
      <c r="AL266" s="954">
        <v>0</v>
      </c>
      <c r="AM266" s="954">
        <v>0</v>
      </c>
      <c r="AN266" s="954">
        <v>0</v>
      </c>
      <c r="AO266" s="954">
        <v>0</v>
      </c>
      <c r="AP266" s="956">
        <v>0</v>
      </c>
      <c r="AQ266" s="956">
        <v>0</v>
      </c>
      <c r="AR266" s="957">
        <v>0</v>
      </c>
    </row>
    <row r="267" spans="1:44" ht="30.6" hidden="1" customHeight="1" thickTop="1">
      <c r="A267" s="991">
        <v>16</v>
      </c>
      <c r="B267" s="954">
        <v>8.34</v>
      </c>
      <c r="C267" s="954">
        <v>8.370000000000001</v>
      </c>
      <c r="D267" s="954">
        <v>8.4000000000000021</v>
      </c>
      <c r="E267" s="954">
        <v>8.43</v>
      </c>
      <c r="F267" s="954">
        <v>8.4700000000000006</v>
      </c>
      <c r="G267" s="954">
        <v>8.52</v>
      </c>
      <c r="H267" s="954">
        <v>8.5599999999999987</v>
      </c>
      <c r="I267" s="954">
        <v>8.620000000000001</v>
      </c>
      <c r="J267" s="954">
        <v>8.68</v>
      </c>
      <c r="K267" s="954">
        <v>8.7499999999999982</v>
      </c>
      <c r="L267" s="954">
        <v>8.83</v>
      </c>
      <c r="M267" s="954">
        <v>8.93</v>
      </c>
      <c r="N267" s="954">
        <v>9.02</v>
      </c>
      <c r="O267" s="954">
        <v>9.1499999999999986</v>
      </c>
      <c r="P267" s="954">
        <v>9.2799999999999994</v>
      </c>
      <c r="Q267" s="954">
        <v>9.4400000000000013</v>
      </c>
      <c r="R267" s="954">
        <v>9.6</v>
      </c>
      <c r="S267" s="954">
        <v>9.7900000000000027</v>
      </c>
      <c r="T267" s="954">
        <v>10</v>
      </c>
      <c r="U267" s="954">
        <v>10.219999999999999</v>
      </c>
      <c r="V267" s="954">
        <v>10.46</v>
      </c>
      <c r="W267" s="954">
        <v>10.739999999999998</v>
      </c>
      <c r="X267" s="954">
        <v>11.030000000000005</v>
      </c>
      <c r="Y267" s="954">
        <v>11.370000000000001</v>
      </c>
      <c r="Z267" s="954">
        <v>11.75</v>
      </c>
      <c r="AA267" s="954">
        <v>12.169999999999998</v>
      </c>
      <c r="AB267" s="954">
        <v>12.64</v>
      </c>
      <c r="AC267" s="954">
        <v>13.18</v>
      </c>
      <c r="AD267" s="954">
        <v>13.769999999999996</v>
      </c>
      <c r="AE267" s="954">
        <v>14.439999999999998</v>
      </c>
      <c r="AF267" s="954">
        <v>0</v>
      </c>
      <c r="AG267" s="954">
        <v>0</v>
      </c>
      <c r="AH267" s="954">
        <v>0</v>
      </c>
      <c r="AI267" s="954">
        <v>0</v>
      </c>
      <c r="AJ267" s="954">
        <v>0</v>
      </c>
      <c r="AK267" s="954">
        <v>0</v>
      </c>
      <c r="AL267" s="954">
        <v>0</v>
      </c>
      <c r="AM267" s="954">
        <v>0</v>
      </c>
      <c r="AN267" s="954">
        <v>0</v>
      </c>
      <c r="AO267" s="954">
        <v>0</v>
      </c>
      <c r="AP267" s="956">
        <v>0</v>
      </c>
      <c r="AQ267" s="956">
        <v>0</v>
      </c>
      <c r="AR267" s="957">
        <v>0</v>
      </c>
    </row>
    <row r="268" spans="1:44" ht="30.6" hidden="1" customHeight="1" thickTop="1">
      <c r="A268" s="991">
        <v>17</v>
      </c>
      <c r="B268" s="954">
        <v>8.7800000000000011</v>
      </c>
      <c r="C268" s="954">
        <v>8.8099999999999987</v>
      </c>
      <c r="D268" s="954">
        <v>8.8500000000000014</v>
      </c>
      <c r="E268" s="954">
        <v>8.8800000000000026</v>
      </c>
      <c r="F268" s="954">
        <v>8.9199999999999982</v>
      </c>
      <c r="G268" s="954">
        <v>8.9700000000000006</v>
      </c>
      <c r="H268" s="954">
        <v>9.02</v>
      </c>
      <c r="I268" s="954">
        <v>9.09</v>
      </c>
      <c r="J268" s="954">
        <v>9.16</v>
      </c>
      <c r="K268" s="954">
        <v>9.24</v>
      </c>
      <c r="L268" s="954">
        <v>9.33</v>
      </c>
      <c r="M268" s="954">
        <v>9.4500000000000011</v>
      </c>
      <c r="N268" s="954">
        <v>9.5600000000000023</v>
      </c>
      <c r="O268" s="954">
        <v>9.69</v>
      </c>
      <c r="P268" s="954">
        <v>9.85</v>
      </c>
      <c r="Q268" s="954">
        <v>10.02</v>
      </c>
      <c r="R268" s="954">
        <v>10.210000000000001</v>
      </c>
      <c r="S268" s="954">
        <v>10.420000000000002</v>
      </c>
      <c r="T268" s="954">
        <v>10.64</v>
      </c>
      <c r="U268" s="954">
        <v>10.89</v>
      </c>
      <c r="V268" s="954">
        <v>11.170000000000002</v>
      </c>
      <c r="W268" s="954">
        <v>11.48</v>
      </c>
      <c r="X268" s="954">
        <v>11.820000000000004</v>
      </c>
      <c r="Y268" s="954">
        <v>12.209999999999997</v>
      </c>
      <c r="Z268" s="954">
        <v>12.620000000000005</v>
      </c>
      <c r="AA268" s="954">
        <v>13.100000000000001</v>
      </c>
      <c r="AB268" s="954">
        <v>13.629999999999995</v>
      </c>
      <c r="AC268" s="954">
        <v>14.239999999999995</v>
      </c>
      <c r="AD268" s="954">
        <v>14.920000000000002</v>
      </c>
      <c r="AE268" s="954">
        <v>0</v>
      </c>
      <c r="AF268" s="954">
        <v>0</v>
      </c>
      <c r="AG268" s="954">
        <v>0</v>
      </c>
      <c r="AH268" s="954">
        <v>0</v>
      </c>
      <c r="AI268" s="954">
        <v>0</v>
      </c>
      <c r="AJ268" s="954">
        <v>0</v>
      </c>
      <c r="AK268" s="954">
        <v>0</v>
      </c>
      <c r="AL268" s="954">
        <v>0</v>
      </c>
      <c r="AM268" s="954">
        <v>0</v>
      </c>
      <c r="AN268" s="954">
        <v>0</v>
      </c>
      <c r="AO268" s="954">
        <v>0</v>
      </c>
      <c r="AP268" s="956">
        <v>0</v>
      </c>
      <c r="AQ268" s="956">
        <v>0</v>
      </c>
      <c r="AR268" s="957">
        <v>0</v>
      </c>
    </row>
    <row r="269" spans="1:44" ht="30.6" hidden="1" customHeight="1" thickTop="1">
      <c r="A269" s="991">
        <v>18</v>
      </c>
      <c r="B269" s="954">
        <v>9.1999999999999993</v>
      </c>
      <c r="C269" s="954">
        <v>9.25</v>
      </c>
      <c r="D269" s="954">
        <v>9.2899999999999991</v>
      </c>
      <c r="E269" s="954">
        <v>9.3300000000000018</v>
      </c>
      <c r="F269" s="954">
        <v>9.3800000000000008</v>
      </c>
      <c r="G269" s="954">
        <v>9.43</v>
      </c>
      <c r="H269" s="954">
        <v>9.49</v>
      </c>
      <c r="I269" s="954">
        <v>9.57</v>
      </c>
      <c r="J269" s="954">
        <v>9.65</v>
      </c>
      <c r="K269" s="954">
        <v>9.74</v>
      </c>
      <c r="L269" s="954">
        <v>9.8500000000000014</v>
      </c>
      <c r="M269" s="954">
        <v>9.9700000000000006</v>
      </c>
      <c r="N269" s="954">
        <v>10.1</v>
      </c>
      <c r="O269" s="954">
        <v>10.24</v>
      </c>
      <c r="P269" s="954">
        <v>10.419999999999998</v>
      </c>
      <c r="Q269" s="954">
        <v>10.61</v>
      </c>
      <c r="R269" s="954">
        <v>10.809999999999999</v>
      </c>
      <c r="S269" s="954">
        <v>11.040000000000003</v>
      </c>
      <c r="T269" s="954">
        <v>11.299999999999997</v>
      </c>
      <c r="U269" s="954">
        <v>11.579999999999998</v>
      </c>
      <c r="V269" s="954">
        <v>11.89</v>
      </c>
      <c r="W269" s="954">
        <v>12.240000000000002</v>
      </c>
      <c r="X269" s="954">
        <v>12.629999999999995</v>
      </c>
      <c r="Y269" s="954">
        <v>13.060000000000002</v>
      </c>
      <c r="Z269" s="954">
        <v>13.54</v>
      </c>
      <c r="AA269" s="954">
        <v>14.079999999999998</v>
      </c>
      <c r="AB269" s="954">
        <v>14.68</v>
      </c>
      <c r="AC269" s="954">
        <v>15.369999999999997</v>
      </c>
      <c r="AD269" s="954">
        <v>0</v>
      </c>
      <c r="AE269" s="954">
        <v>0</v>
      </c>
      <c r="AF269" s="954">
        <v>0</v>
      </c>
      <c r="AG269" s="954">
        <v>0</v>
      </c>
      <c r="AH269" s="954">
        <v>0</v>
      </c>
      <c r="AI269" s="954">
        <v>0</v>
      </c>
      <c r="AJ269" s="954">
        <v>0</v>
      </c>
      <c r="AK269" s="954">
        <v>0</v>
      </c>
      <c r="AL269" s="954">
        <v>0</v>
      </c>
      <c r="AM269" s="954">
        <v>0</v>
      </c>
      <c r="AN269" s="954">
        <v>0</v>
      </c>
      <c r="AO269" s="954">
        <v>0</v>
      </c>
      <c r="AP269" s="956">
        <v>0</v>
      </c>
      <c r="AQ269" s="956">
        <v>0</v>
      </c>
      <c r="AR269" s="957">
        <v>0</v>
      </c>
    </row>
    <row r="270" spans="1:44" ht="30.6" hidden="1" customHeight="1" thickTop="1">
      <c r="A270" s="991">
        <v>19</v>
      </c>
      <c r="B270" s="954">
        <v>9.6300000000000008</v>
      </c>
      <c r="C270" s="954">
        <v>9.6800000000000015</v>
      </c>
      <c r="D270" s="954">
        <v>9.7200000000000006</v>
      </c>
      <c r="E270" s="954">
        <v>9.77</v>
      </c>
      <c r="F270" s="954">
        <v>9.8199999999999985</v>
      </c>
      <c r="G270" s="954">
        <v>9.89</v>
      </c>
      <c r="H270" s="954">
        <v>9.9599999999999991</v>
      </c>
      <c r="I270" s="954">
        <v>10.029999999999999</v>
      </c>
      <c r="J270" s="954">
        <v>10.130000000000003</v>
      </c>
      <c r="K270" s="954">
        <v>10.23</v>
      </c>
      <c r="L270" s="954">
        <v>10.35</v>
      </c>
      <c r="M270" s="954">
        <v>10.489999999999998</v>
      </c>
      <c r="N270" s="954">
        <v>10.639999999999999</v>
      </c>
      <c r="O270" s="954">
        <v>10.799999999999999</v>
      </c>
      <c r="P270" s="954">
        <v>10.989999999999998</v>
      </c>
      <c r="Q270" s="954">
        <v>11.2</v>
      </c>
      <c r="R270" s="954">
        <v>11.43</v>
      </c>
      <c r="S270" s="954">
        <v>11.689999999999998</v>
      </c>
      <c r="T270" s="954">
        <v>11.970000000000002</v>
      </c>
      <c r="U270" s="954">
        <v>12.289999999999996</v>
      </c>
      <c r="V270" s="954">
        <v>12.649999999999999</v>
      </c>
      <c r="W270" s="954">
        <v>13.030000000000001</v>
      </c>
      <c r="X270" s="954">
        <v>13.46</v>
      </c>
      <c r="Y270" s="954">
        <v>13.950000000000003</v>
      </c>
      <c r="Z270" s="954">
        <v>14.489999999999995</v>
      </c>
      <c r="AA270" s="954">
        <v>15.089999999999996</v>
      </c>
      <c r="AB270" s="954">
        <v>15.789999999999992</v>
      </c>
      <c r="AC270" s="954">
        <v>0</v>
      </c>
      <c r="AD270" s="954">
        <v>0</v>
      </c>
      <c r="AE270" s="954">
        <v>0</v>
      </c>
      <c r="AF270" s="954">
        <v>0</v>
      </c>
      <c r="AG270" s="954">
        <v>0</v>
      </c>
      <c r="AH270" s="954">
        <v>0</v>
      </c>
      <c r="AI270" s="954">
        <v>0</v>
      </c>
      <c r="AJ270" s="954">
        <v>0</v>
      </c>
      <c r="AK270" s="954">
        <v>0</v>
      </c>
      <c r="AL270" s="954">
        <v>0</v>
      </c>
      <c r="AM270" s="954">
        <v>0</v>
      </c>
      <c r="AN270" s="954">
        <v>0</v>
      </c>
      <c r="AO270" s="954">
        <v>0</v>
      </c>
      <c r="AP270" s="956">
        <v>0</v>
      </c>
      <c r="AQ270" s="956">
        <v>0</v>
      </c>
      <c r="AR270" s="957">
        <v>0</v>
      </c>
    </row>
    <row r="271" spans="1:44" ht="30.6" hidden="1" customHeight="1" thickTop="1">
      <c r="A271" s="991">
        <v>20</v>
      </c>
      <c r="B271" s="954">
        <v>10.059999999999999</v>
      </c>
      <c r="C271" s="954">
        <v>10.099999999999998</v>
      </c>
      <c r="D271" s="954">
        <v>10.150000000000002</v>
      </c>
      <c r="E271" s="954">
        <v>10.209999999999999</v>
      </c>
      <c r="F271" s="954">
        <v>10.269999999999998</v>
      </c>
      <c r="G271" s="954">
        <v>10.34</v>
      </c>
      <c r="H271" s="954">
        <v>10.420000000000002</v>
      </c>
      <c r="I271" s="954">
        <v>10.509999999999998</v>
      </c>
      <c r="J271" s="954">
        <v>10.61</v>
      </c>
      <c r="K271" s="954">
        <v>10.73</v>
      </c>
      <c r="L271" s="954">
        <v>10.860000000000001</v>
      </c>
      <c r="M271" s="954">
        <v>11.010000000000002</v>
      </c>
      <c r="N271" s="954">
        <v>11.18</v>
      </c>
      <c r="O271" s="954">
        <v>11.360000000000003</v>
      </c>
      <c r="P271" s="954">
        <v>11.57</v>
      </c>
      <c r="Q271" s="954">
        <v>11.809999999999999</v>
      </c>
      <c r="R271" s="954">
        <v>12.060000000000002</v>
      </c>
      <c r="S271" s="954">
        <v>12.34</v>
      </c>
      <c r="T271" s="954">
        <v>12.66</v>
      </c>
      <c r="U271" s="954">
        <v>13.019999999999996</v>
      </c>
      <c r="V271" s="954">
        <v>13.410000000000004</v>
      </c>
      <c r="W271" s="954">
        <v>13.850000000000001</v>
      </c>
      <c r="X271" s="954">
        <v>14.340000000000003</v>
      </c>
      <c r="Y271" s="954">
        <v>14.880000000000003</v>
      </c>
      <c r="Z271" s="954">
        <v>15.490000000000002</v>
      </c>
      <c r="AA271" s="954">
        <v>16.18</v>
      </c>
      <c r="AB271" s="954">
        <v>0</v>
      </c>
      <c r="AC271" s="954">
        <v>0</v>
      </c>
      <c r="AD271" s="954">
        <v>0</v>
      </c>
      <c r="AE271" s="954">
        <v>0</v>
      </c>
      <c r="AF271" s="954">
        <v>0</v>
      </c>
      <c r="AG271" s="954">
        <v>0</v>
      </c>
      <c r="AH271" s="954">
        <v>0</v>
      </c>
      <c r="AI271" s="954">
        <v>0</v>
      </c>
      <c r="AJ271" s="954">
        <v>0</v>
      </c>
      <c r="AK271" s="954">
        <v>0</v>
      </c>
      <c r="AL271" s="954">
        <v>0</v>
      </c>
      <c r="AM271" s="954">
        <v>0</v>
      </c>
      <c r="AN271" s="954">
        <v>0</v>
      </c>
      <c r="AO271" s="954">
        <v>0</v>
      </c>
      <c r="AP271" s="956">
        <v>0</v>
      </c>
      <c r="AQ271" s="956">
        <v>0</v>
      </c>
      <c r="AR271" s="957">
        <v>0</v>
      </c>
    </row>
    <row r="272" spans="1:44" ht="30.6" hidden="1" customHeight="1" thickTop="1">
      <c r="A272" s="991">
        <v>21</v>
      </c>
      <c r="B272" s="954">
        <v>10.47</v>
      </c>
      <c r="C272" s="954">
        <v>10.520000000000001</v>
      </c>
      <c r="D272" s="954">
        <v>10.58</v>
      </c>
      <c r="E272" s="954">
        <v>10.64</v>
      </c>
      <c r="F272" s="954">
        <v>10.719999999999999</v>
      </c>
      <c r="G272" s="954">
        <v>10.799999999999999</v>
      </c>
      <c r="H272" s="954">
        <v>10.870000000000001</v>
      </c>
      <c r="I272" s="954">
        <v>10.979999999999999</v>
      </c>
      <c r="J272" s="954">
        <v>11.09</v>
      </c>
      <c r="K272" s="954">
        <v>11.23</v>
      </c>
      <c r="L272" s="954">
        <v>11.38</v>
      </c>
      <c r="M272" s="954">
        <v>11.540000000000003</v>
      </c>
      <c r="N272" s="954">
        <v>11.719999999999999</v>
      </c>
      <c r="O272" s="954">
        <v>11.93</v>
      </c>
      <c r="P272" s="954">
        <v>12.159999999999997</v>
      </c>
      <c r="Q272" s="954">
        <v>12.419999999999998</v>
      </c>
      <c r="R272" s="954">
        <v>12.7</v>
      </c>
      <c r="S272" s="954">
        <v>13.020000000000003</v>
      </c>
      <c r="T272" s="954">
        <v>13.379999999999999</v>
      </c>
      <c r="U272" s="954">
        <v>13.780000000000001</v>
      </c>
      <c r="V272" s="954">
        <v>14.219999999999999</v>
      </c>
      <c r="W272" s="954">
        <v>14.709999999999994</v>
      </c>
      <c r="X272" s="954">
        <v>15.260000000000005</v>
      </c>
      <c r="Y272" s="954">
        <v>15.870000000000005</v>
      </c>
      <c r="Z272" s="954">
        <v>16.560000000000002</v>
      </c>
      <c r="AA272" s="954">
        <v>0</v>
      </c>
      <c r="AB272" s="954">
        <v>0</v>
      </c>
      <c r="AC272" s="954">
        <v>0</v>
      </c>
      <c r="AD272" s="954">
        <v>0</v>
      </c>
      <c r="AE272" s="954">
        <v>0</v>
      </c>
      <c r="AF272" s="954">
        <v>0</v>
      </c>
      <c r="AG272" s="954">
        <v>0</v>
      </c>
      <c r="AH272" s="954">
        <v>0</v>
      </c>
      <c r="AI272" s="954">
        <v>0</v>
      </c>
      <c r="AJ272" s="954">
        <v>0</v>
      </c>
      <c r="AK272" s="954">
        <v>0</v>
      </c>
      <c r="AL272" s="954">
        <v>0</v>
      </c>
      <c r="AM272" s="954">
        <v>0</v>
      </c>
      <c r="AN272" s="954">
        <v>0</v>
      </c>
      <c r="AO272" s="954">
        <v>0</v>
      </c>
      <c r="AP272" s="956">
        <v>0</v>
      </c>
      <c r="AQ272" s="956">
        <v>0</v>
      </c>
      <c r="AR272" s="957">
        <v>0</v>
      </c>
    </row>
    <row r="273" spans="1:44" ht="30.6" hidden="1" customHeight="1" thickTop="1">
      <c r="A273" s="991">
        <v>22</v>
      </c>
      <c r="B273" s="954">
        <v>10.88</v>
      </c>
      <c r="C273" s="954">
        <v>10.94</v>
      </c>
      <c r="D273" s="954">
        <v>10.999999999999998</v>
      </c>
      <c r="E273" s="954">
        <v>11.07</v>
      </c>
      <c r="F273" s="954">
        <v>11.159999999999998</v>
      </c>
      <c r="G273" s="954">
        <v>11.24</v>
      </c>
      <c r="H273" s="954">
        <v>11.339999999999998</v>
      </c>
      <c r="I273" s="954">
        <v>11.46</v>
      </c>
      <c r="J273" s="954">
        <v>11.590000000000002</v>
      </c>
      <c r="K273" s="954">
        <v>11.73</v>
      </c>
      <c r="L273" s="954">
        <v>11.900000000000002</v>
      </c>
      <c r="M273" s="954">
        <v>12.080000000000002</v>
      </c>
      <c r="N273" s="954">
        <v>12.280000000000001</v>
      </c>
      <c r="O273" s="954">
        <v>12.509999999999998</v>
      </c>
      <c r="P273" s="954">
        <v>12.769999999999996</v>
      </c>
      <c r="Q273" s="954">
        <v>13.059999999999999</v>
      </c>
      <c r="R273" s="954">
        <v>13.369999999999997</v>
      </c>
      <c r="S273" s="954">
        <v>13.729999999999997</v>
      </c>
      <c r="T273" s="954">
        <v>14.130000000000003</v>
      </c>
      <c r="U273" s="954">
        <v>14.57</v>
      </c>
      <c r="V273" s="954">
        <v>15.049999999999997</v>
      </c>
      <c r="W273" s="954">
        <v>15.610000000000007</v>
      </c>
      <c r="X273" s="954">
        <v>16.220000000000006</v>
      </c>
      <c r="Y273" s="954">
        <v>16.909999999999997</v>
      </c>
      <c r="Z273" s="954">
        <v>0</v>
      </c>
      <c r="AA273" s="954">
        <v>0</v>
      </c>
      <c r="AB273" s="954">
        <v>0</v>
      </c>
      <c r="AC273" s="954">
        <v>0</v>
      </c>
      <c r="AD273" s="954">
        <v>0</v>
      </c>
      <c r="AE273" s="954">
        <v>0</v>
      </c>
      <c r="AF273" s="954">
        <v>0</v>
      </c>
      <c r="AG273" s="954">
        <v>0</v>
      </c>
      <c r="AH273" s="954">
        <v>0</v>
      </c>
      <c r="AI273" s="954">
        <v>0</v>
      </c>
      <c r="AJ273" s="954">
        <v>0</v>
      </c>
      <c r="AK273" s="954">
        <v>0</v>
      </c>
      <c r="AL273" s="954">
        <v>0</v>
      </c>
      <c r="AM273" s="954">
        <v>0</v>
      </c>
      <c r="AN273" s="954">
        <v>0</v>
      </c>
      <c r="AO273" s="954">
        <v>0</v>
      </c>
      <c r="AP273" s="956">
        <v>0</v>
      </c>
      <c r="AQ273" s="956">
        <v>0</v>
      </c>
      <c r="AR273" s="957">
        <v>0</v>
      </c>
    </row>
    <row r="274" spans="1:44" ht="30.6" hidden="1" customHeight="1" thickTop="1">
      <c r="A274" s="991">
        <v>23</v>
      </c>
      <c r="B274" s="954">
        <v>11.28</v>
      </c>
      <c r="C274" s="954">
        <v>11.35</v>
      </c>
      <c r="D274" s="954">
        <v>11.42</v>
      </c>
      <c r="E274" s="954">
        <v>11.489999999999998</v>
      </c>
      <c r="F274" s="954">
        <v>11.589999999999998</v>
      </c>
      <c r="G274" s="954">
        <v>11.690000000000001</v>
      </c>
      <c r="H274" s="954">
        <v>11.81</v>
      </c>
      <c r="I274" s="954">
        <v>11.93</v>
      </c>
      <c r="J274" s="954">
        <v>12.079999999999998</v>
      </c>
      <c r="K274" s="954">
        <v>12.239999999999998</v>
      </c>
      <c r="L274" s="954">
        <v>12.419999999999998</v>
      </c>
      <c r="M274" s="954">
        <v>12.620000000000001</v>
      </c>
      <c r="N274" s="954">
        <v>12.850000000000001</v>
      </c>
      <c r="O274" s="954">
        <v>13.100000000000001</v>
      </c>
      <c r="P274" s="954">
        <v>13.389999999999997</v>
      </c>
      <c r="Q274" s="954">
        <v>13.7</v>
      </c>
      <c r="R274" s="954">
        <v>14.05</v>
      </c>
      <c r="S274" s="954">
        <v>14.459999999999997</v>
      </c>
      <c r="T274" s="954">
        <v>14.89</v>
      </c>
      <c r="U274" s="954">
        <v>15.39</v>
      </c>
      <c r="V274" s="954">
        <v>15.939999999999998</v>
      </c>
      <c r="W274" s="954">
        <v>16.550000000000004</v>
      </c>
      <c r="X274" s="954">
        <v>17.240000000000002</v>
      </c>
      <c r="Y274" s="954">
        <v>0</v>
      </c>
      <c r="Z274" s="954">
        <v>0</v>
      </c>
      <c r="AA274" s="954">
        <v>0</v>
      </c>
      <c r="AB274" s="954">
        <v>0</v>
      </c>
      <c r="AC274" s="954">
        <v>0</v>
      </c>
      <c r="AD274" s="954">
        <v>0</v>
      </c>
      <c r="AE274" s="954">
        <v>0</v>
      </c>
      <c r="AF274" s="954">
        <v>0</v>
      </c>
      <c r="AG274" s="954">
        <v>0</v>
      </c>
      <c r="AH274" s="954">
        <v>0</v>
      </c>
      <c r="AI274" s="954">
        <v>0</v>
      </c>
      <c r="AJ274" s="954">
        <v>0</v>
      </c>
      <c r="AK274" s="954">
        <v>0</v>
      </c>
      <c r="AL274" s="954">
        <v>0</v>
      </c>
      <c r="AM274" s="954">
        <v>0</v>
      </c>
      <c r="AN274" s="954">
        <v>0</v>
      </c>
      <c r="AO274" s="954">
        <v>0</v>
      </c>
      <c r="AP274" s="956">
        <v>0</v>
      </c>
      <c r="AQ274" s="956">
        <v>0</v>
      </c>
      <c r="AR274" s="957">
        <v>0</v>
      </c>
    </row>
    <row r="275" spans="1:44" ht="30.6" hidden="1" customHeight="1" thickTop="1">
      <c r="A275" s="991">
        <v>24</v>
      </c>
      <c r="B275" s="954">
        <v>11.690000000000001</v>
      </c>
      <c r="C275" s="954">
        <v>11.76</v>
      </c>
      <c r="D275" s="954">
        <v>11.840000000000002</v>
      </c>
      <c r="E275" s="954">
        <v>11.930000000000001</v>
      </c>
      <c r="F275" s="954">
        <v>12.04</v>
      </c>
      <c r="G275" s="954">
        <v>12.149999999999999</v>
      </c>
      <c r="H275" s="954">
        <v>12.27</v>
      </c>
      <c r="I275" s="954">
        <v>12.419999999999998</v>
      </c>
      <c r="J275" s="954">
        <v>12.57</v>
      </c>
      <c r="K275" s="954">
        <v>12.75</v>
      </c>
      <c r="L275" s="954">
        <v>12.950000000000003</v>
      </c>
      <c r="M275" s="954">
        <v>13.179999999999996</v>
      </c>
      <c r="N275" s="954">
        <v>13.419999999999998</v>
      </c>
      <c r="O275" s="954">
        <v>13.71</v>
      </c>
      <c r="P275" s="954">
        <v>14.030000000000001</v>
      </c>
      <c r="Q275" s="954">
        <v>14.380000000000003</v>
      </c>
      <c r="R275" s="954">
        <v>14.760000000000002</v>
      </c>
      <c r="S275" s="954">
        <v>15.209999999999994</v>
      </c>
      <c r="T275" s="954">
        <v>15.689999999999998</v>
      </c>
      <c r="U275" s="954">
        <v>16.25</v>
      </c>
      <c r="V275" s="954">
        <v>16.86</v>
      </c>
      <c r="W275" s="954">
        <v>17.549999999999997</v>
      </c>
      <c r="X275" s="954">
        <v>0</v>
      </c>
      <c r="Y275" s="954">
        <v>0</v>
      </c>
      <c r="Z275" s="954">
        <v>0</v>
      </c>
      <c r="AA275" s="954">
        <v>0</v>
      </c>
      <c r="AB275" s="954">
        <v>0</v>
      </c>
      <c r="AC275" s="954">
        <v>0</v>
      </c>
      <c r="AD275" s="954">
        <v>0</v>
      </c>
      <c r="AE275" s="954">
        <v>0</v>
      </c>
      <c r="AF275" s="954">
        <v>0</v>
      </c>
      <c r="AG275" s="954">
        <v>0</v>
      </c>
      <c r="AH275" s="954">
        <v>0</v>
      </c>
      <c r="AI275" s="954">
        <v>0</v>
      </c>
      <c r="AJ275" s="954">
        <v>0</v>
      </c>
      <c r="AK275" s="954">
        <v>0</v>
      </c>
      <c r="AL275" s="954">
        <v>0</v>
      </c>
      <c r="AM275" s="954">
        <v>0</v>
      </c>
      <c r="AN275" s="954">
        <v>0</v>
      </c>
      <c r="AO275" s="954">
        <v>0</v>
      </c>
      <c r="AP275" s="956">
        <v>0</v>
      </c>
      <c r="AQ275" s="956">
        <v>0</v>
      </c>
      <c r="AR275" s="957">
        <v>0</v>
      </c>
    </row>
    <row r="276" spans="1:44" ht="30.6" hidden="1" customHeight="1" thickTop="1">
      <c r="A276" s="991">
        <v>25</v>
      </c>
      <c r="B276" s="956">
        <v>12.090000000000002</v>
      </c>
      <c r="C276" s="956">
        <v>12.179999999999998</v>
      </c>
      <c r="D276" s="956">
        <v>12.260000000000002</v>
      </c>
      <c r="E276" s="956">
        <v>12.36</v>
      </c>
      <c r="F276" s="956">
        <v>12.48</v>
      </c>
      <c r="G276" s="956">
        <v>12.6</v>
      </c>
      <c r="H276" s="956">
        <v>12.75</v>
      </c>
      <c r="I276" s="956">
        <v>12.900000000000002</v>
      </c>
      <c r="J276" s="956">
        <v>13.079999999999998</v>
      </c>
      <c r="K276" s="956">
        <v>13.279999999999998</v>
      </c>
      <c r="L276" s="956">
        <v>13.490000000000002</v>
      </c>
      <c r="M276" s="956">
        <v>13.740000000000002</v>
      </c>
      <c r="N276" s="954">
        <v>14.019999999999996</v>
      </c>
      <c r="O276" s="956">
        <v>14.329999999999998</v>
      </c>
      <c r="P276" s="956">
        <v>14.68</v>
      </c>
      <c r="Q276" s="956">
        <v>15.07</v>
      </c>
      <c r="R276" s="956">
        <v>15.509999999999998</v>
      </c>
      <c r="S276" s="956">
        <v>15.989999999999995</v>
      </c>
      <c r="T276" s="956">
        <v>16.54</v>
      </c>
      <c r="U276" s="956">
        <v>17.149999999999999</v>
      </c>
      <c r="V276" s="956">
        <v>17.850000000000001</v>
      </c>
      <c r="W276" s="956">
        <v>0</v>
      </c>
      <c r="X276" s="956">
        <v>0</v>
      </c>
      <c r="Y276" s="956">
        <v>0</v>
      </c>
      <c r="Z276" s="956">
        <v>0</v>
      </c>
      <c r="AA276" s="956">
        <v>0</v>
      </c>
      <c r="AB276" s="956">
        <v>0</v>
      </c>
      <c r="AC276" s="954">
        <v>0</v>
      </c>
      <c r="AD276" s="954">
        <v>0</v>
      </c>
      <c r="AE276" s="956">
        <v>0</v>
      </c>
      <c r="AF276" s="956">
        <v>0</v>
      </c>
      <c r="AG276" s="956">
        <v>0</v>
      </c>
      <c r="AH276" s="956">
        <v>0</v>
      </c>
      <c r="AI276" s="956">
        <v>0</v>
      </c>
      <c r="AJ276" s="956">
        <v>0</v>
      </c>
      <c r="AK276" s="956">
        <v>0</v>
      </c>
      <c r="AL276" s="956">
        <v>0</v>
      </c>
      <c r="AM276" s="956">
        <v>0</v>
      </c>
      <c r="AN276" s="956">
        <v>0</v>
      </c>
      <c r="AO276" s="956">
        <v>0</v>
      </c>
      <c r="AP276" s="956">
        <v>0</v>
      </c>
      <c r="AQ276" s="956">
        <v>0</v>
      </c>
      <c r="AR276" s="957">
        <v>0</v>
      </c>
    </row>
    <row r="277" spans="1:44" ht="30.6" hidden="1" customHeight="1" thickTop="1">
      <c r="A277" s="991">
        <v>26</v>
      </c>
      <c r="B277" s="956">
        <v>12.49</v>
      </c>
      <c r="C277" s="956">
        <v>12.58</v>
      </c>
      <c r="D277" s="956">
        <v>12.690000000000001</v>
      </c>
      <c r="E277" s="956">
        <v>12.79</v>
      </c>
      <c r="F277" s="956">
        <v>12.919999999999998</v>
      </c>
      <c r="G277" s="956">
        <v>13.07</v>
      </c>
      <c r="H277" s="956">
        <v>13.219999999999999</v>
      </c>
      <c r="I277" s="956">
        <v>13.39</v>
      </c>
      <c r="J277" s="956">
        <v>13.579999999999998</v>
      </c>
      <c r="K277" s="956">
        <v>13.810000000000002</v>
      </c>
      <c r="L277" s="956">
        <v>14.049999999999997</v>
      </c>
      <c r="M277" s="956">
        <v>14.32</v>
      </c>
      <c r="N277" s="954">
        <v>14.64</v>
      </c>
      <c r="O277" s="956">
        <v>14.98</v>
      </c>
      <c r="P277" s="956">
        <v>15.36</v>
      </c>
      <c r="Q277" s="956">
        <v>15.799999999999997</v>
      </c>
      <c r="R277" s="956">
        <v>16.28</v>
      </c>
      <c r="S277" s="956">
        <v>16.82</v>
      </c>
      <c r="T277" s="956">
        <v>17.43</v>
      </c>
      <c r="U277" s="956">
        <v>18.120000000000005</v>
      </c>
      <c r="V277" s="956">
        <v>0</v>
      </c>
      <c r="W277" s="956">
        <v>0</v>
      </c>
      <c r="X277" s="956">
        <v>0</v>
      </c>
      <c r="Y277" s="956">
        <v>0</v>
      </c>
      <c r="Z277" s="956">
        <v>0</v>
      </c>
      <c r="AA277" s="956">
        <v>0</v>
      </c>
      <c r="AB277" s="956">
        <v>0</v>
      </c>
      <c r="AC277" s="954">
        <v>0</v>
      </c>
      <c r="AD277" s="954">
        <v>0</v>
      </c>
      <c r="AE277" s="956">
        <v>0</v>
      </c>
      <c r="AF277" s="956">
        <v>0</v>
      </c>
      <c r="AG277" s="956">
        <v>0</v>
      </c>
      <c r="AH277" s="956">
        <v>0</v>
      </c>
      <c r="AI277" s="956">
        <v>0</v>
      </c>
      <c r="AJ277" s="956">
        <v>0</v>
      </c>
      <c r="AK277" s="956">
        <v>0</v>
      </c>
      <c r="AL277" s="956">
        <v>0</v>
      </c>
      <c r="AM277" s="956">
        <v>0</v>
      </c>
      <c r="AN277" s="956">
        <v>0</v>
      </c>
      <c r="AO277" s="956">
        <v>0</v>
      </c>
      <c r="AP277" s="956">
        <v>0</v>
      </c>
      <c r="AQ277" s="956">
        <v>0</v>
      </c>
      <c r="AR277" s="957">
        <v>0</v>
      </c>
    </row>
    <row r="278" spans="1:44" ht="30.6" hidden="1" customHeight="1" thickTop="1">
      <c r="A278" s="991">
        <v>27</v>
      </c>
      <c r="B278" s="956">
        <v>12.89</v>
      </c>
      <c r="C278" s="956">
        <v>12.990000000000002</v>
      </c>
      <c r="D278" s="956">
        <v>13.1</v>
      </c>
      <c r="E278" s="956">
        <v>13.23</v>
      </c>
      <c r="F278" s="956">
        <v>13.379999999999999</v>
      </c>
      <c r="G278" s="956">
        <v>13.52</v>
      </c>
      <c r="H278" s="956">
        <v>13.7</v>
      </c>
      <c r="I278" s="956">
        <v>13.880000000000003</v>
      </c>
      <c r="J278" s="956">
        <v>14.099999999999998</v>
      </c>
      <c r="K278" s="956">
        <v>14.340000000000003</v>
      </c>
      <c r="L278" s="956">
        <v>14.610000000000003</v>
      </c>
      <c r="M278" s="956">
        <v>14.920000000000002</v>
      </c>
      <c r="N278" s="954">
        <v>15.259999999999998</v>
      </c>
      <c r="O278" s="956">
        <v>15.64</v>
      </c>
      <c r="P278" s="956">
        <v>16.07</v>
      </c>
      <c r="Q278" s="956">
        <v>16.560000000000002</v>
      </c>
      <c r="R278" s="956">
        <v>17.089999999999996</v>
      </c>
      <c r="S278" s="956">
        <v>17.699999999999996</v>
      </c>
      <c r="T278" s="956">
        <v>18.370000000000005</v>
      </c>
      <c r="U278" s="956">
        <v>0</v>
      </c>
      <c r="V278" s="956">
        <v>0</v>
      </c>
      <c r="W278" s="956">
        <v>0</v>
      </c>
      <c r="X278" s="956">
        <v>0</v>
      </c>
      <c r="Y278" s="956">
        <v>0</v>
      </c>
      <c r="Z278" s="956">
        <v>0</v>
      </c>
      <c r="AA278" s="956">
        <v>0</v>
      </c>
      <c r="AB278" s="956">
        <v>0</v>
      </c>
      <c r="AC278" s="954">
        <v>0</v>
      </c>
      <c r="AD278" s="954">
        <v>0</v>
      </c>
      <c r="AE278" s="956">
        <v>0</v>
      </c>
      <c r="AF278" s="956">
        <v>0</v>
      </c>
      <c r="AG278" s="956">
        <v>0</v>
      </c>
      <c r="AH278" s="956">
        <v>0</v>
      </c>
      <c r="AI278" s="956">
        <v>0</v>
      </c>
      <c r="AJ278" s="956">
        <v>0</v>
      </c>
      <c r="AK278" s="956">
        <v>0</v>
      </c>
      <c r="AL278" s="956">
        <v>0</v>
      </c>
      <c r="AM278" s="956">
        <v>0</v>
      </c>
      <c r="AN278" s="956">
        <v>0</v>
      </c>
      <c r="AO278" s="956">
        <v>0</v>
      </c>
      <c r="AP278" s="956">
        <v>0</v>
      </c>
      <c r="AQ278" s="956">
        <v>0</v>
      </c>
      <c r="AR278" s="957">
        <v>0</v>
      </c>
    </row>
    <row r="279" spans="1:44" ht="30.6" hidden="1" customHeight="1" thickTop="1">
      <c r="A279" s="991">
        <v>28</v>
      </c>
      <c r="B279" s="956">
        <v>13.29</v>
      </c>
      <c r="C279" s="956">
        <v>13.399999999999999</v>
      </c>
      <c r="D279" s="956">
        <v>13.530000000000001</v>
      </c>
      <c r="E279" s="956">
        <v>13.670000000000002</v>
      </c>
      <c r="F279" s="956">
        <v>13.819999999999997</v>
      </c>
      <c r="G279" s="956">
        <v>13.990000000000002</v>
      </c>
      <c r="H279" s="956">
        <v>14.189999999999998</v>
      </c>
      <c r="I279" s="956">
        <v>14.399999999999999</v>
      </c>
      <c r="J279" s="956">
        <v>14.629999999999995</v>
      </c>
      <c r="K279" s="956">
        <v>14.900000000000002</v>
      </c>
      <c r="L279" s="956">
        <v>15.200000000000003</v>
      </c>
      <c r="M279" s="956">
        <v>15.529999999999998</v>
      </c>
      <c r="N279" s="954">
        <v>15.920000000000002</v>
      </c>
      <c r="O279" s="956">
        <v>16.329999999999998</v>
      </c>
      <c r="P279" s="956">
        <v>16.810000000000002</v>
      </c>
      <c r="Q279" s="956">
        <v>17.340000000000003</v>
      </c>
      <c r="R279" s="956">
        <v>17.939999999999998</v>
      </c>
      <c r="S279" s="956">
        <v>18.620000000000005</v>
      </c>
      <c r="T279" s="956">
        <v>0</v>
      </c>
      <c r="U279" s="956">
        <v>0</v>
      </c>
      <c r="V279" s="956">
        <v>0</v>
      </c>
      <c r="W279" s="956">
        <v>0</v>
      </c>
      <c r="X279" s="956">
        <v>0</v>
      </c>
      <c r="Y279" s="956">
        <v>0</v>
      </c>
      <c r="Z279" s="956">
        <v>0</v>
      </c>
      <c r="AA279" s="956">
        <v>0</v>
      </c>
      <c r="AB279" s="956">
        <v>0</v>
      </c>
      <c r="AC279" s="954">
        <v>0</v>
      </c>
      <c r="AD279" s="954">
        <v>0</v>
      </c>
      <c r="AE279" s="956">
        <v>0</v>
      </c>
      <c r="AF279" s="956">
        <v>0</v>
      </c>
      <c r="AG279" s="956">
        <v>0</v>
      </c>
      <c r="AH279" s="956">
        <v>0</v>
      </c>
      <c r="AI279" s="956">
        <v>0</v>
      </c>
      <c r="AJ279" s="956">
        <v>0</v>
      </c>
      <c r="AK279" s="956">
        <v>0</v>
      </c>
      <c r="AL279" s="956">
        <v>0</v>
      </c>
      <c r="AM279" s="956">
        <v>0</v>
      </c>
      <c r="AN279" s="956">
        <v>0</v>
      </c>
      <c r="AO279" s="956">
        <v>0</v>
      </c>
      <c r="AP279" s="956">
        <v>0</v>
      </c>
      <c r="AQ279" s="956">
        <v>0</v>
      </c>
      <c r="AR279" s="957">
        <v>0</v>
      </c>
    </row>
    <row r="280" spans="1:44" ht="30.6" hidden="1" customHeight="1" thickTop="1">
      <c r="A280" s="994">
        <v>29</v>
      </c>
      <c r="B280" s="961">
        <v>13.7</v>
      </c>
      <c r="C280" s="961">
        <v>13.82</v>
      </c>
      <c r="D280" s="961">
        <v>13.959999999999997</v>
      </c>
      <c r="E280" s="961">
        <v>14.120000000000001</v>
      </c>
      <c r="F280" s="961">
        <v>14.29</v>
      </c>
      <c r="G280" s="961">
        <v>14.469999999999999</v>
      </c>
      <c r="H280" s="961">
        <v>14.679999999999996</v>
      </c>
      <c r="I280" s="961">
        <v>14.91</v>
      </c>
      <c r="J280" s="961">
        <v>15.179999999999996</v>
      </c>
      <c r="K280" s="961">
        <v>15.48</v>
      </c>
      <c r="L280" s="961">
        <v>15.8</v>
      </c>
      <c r="M280" s="961">
        <v>16.170000000000002</v>
      </c>
      <c r="N280" s="959">
        <v>16.589999999999996</v>
      </c>
      <c r="O280" s="961">
        <v>17.059999999999995</v>
      </c>
      <c r="P280" s="961">
        <v>17.590000000000003</v>
      </c>
      <c r="Q280" s="961">
        <v>18.18</v>
      </c>
      <c r="R280" s="961">
        <v>18.850000000000001</v>
      </c>
      <c r="S280" s="961">
        <v>0</v>
      </c>
      <c r="T280" s="961">
        <v>0</v>
      </c>
      <c r="U280" s="961">
        <v>0</v>
      </c>
      <c r="V280" s="961">
        <v>0</v>
      </c>
      <c r="W280" s="961">
        <v>0</v>
      </c>
      <c r="X280" s="961">
        <v>0</v>
      </c>
      <c r="Y280" s="961">
        <v>0</v>
      </c>
      <c r="Z280" s="961">
        <v>0</v>
      </c>
      <c r="AA280" s="961">
        <v>0</v>
      </c>
      <c r="AB280" s="961">
        <v>0</v>
      </c>
      <c r="AC280" s="959">
        <v>0</v>
      </c>
      <c r="AD280" s="959">
        <v>0</v>
      </c>
      <c r="AE280" s="961">
        <v>0</v>
      </c>
      <c r="AF280" s="961">
        <v>0</v>
      </c>
      <c r="AG280" s="961">
        <v>0</v>
      </c>
      <c r="AH280" s="961">
        <v>0</v>
      </c>
      <c r="AI280" s="961">
        <v>0</v>
      </c>
      <c r="AJ280" s="961">
        <v>0</v>
      </c>
      <c r="AK280" s="961">
        <v>0</v>
      </c>
      <c r="AL280" s="961">
        <v>0</v>
      </c>
      <c r="AM280" s="961">
        <v>0</v>
      </c>
      <c r="AN280" s="961">
        <v>0</v>
      </c>
      <c r="AO280" s="961">
        <v>0</v>
      </c>
      <c r="AP280" s="961">
        <v>0</v>
      </c>
      <c r="AQ280" s="961">
        <v>0</v>
      </c>
      <c r="AR280" s="962">
        <v>0</v>
      </c>
    </row>
    <row r="281" spans="1:44" ht="30.6" hidden="1" customHeight="1" thickTop="1">
      <c r="A281" s="995">
        <v>30</v>
      </c>
      <c r="B281" s="966">
        <v>14.100000000000001</v>
      </c>
      <c r="C281" s="966">
        <v>14.240000000000002</v>
      </c>
      <c r="D281" s="966">
        <v>14.389999999999997</v>
      </c>
      <c r="E281" s="966">
        <v>14.560000000000002</v>
      </c>
      <c r="F281" s="966">
        <v>14.749999999999996</v>
      </c>
      <c r="G281" s="966">
        <v>14.959999999999997</v>
      </c>
      <c r="H281" s="966">
        <v>15.190000000000001</v>
      </c>
      <c r="I281" s="966">
        <v>15.439999999999998</v>
      </c>
      <c r="J281" s="966">
        <v>15.730000000000004</v>
      </c>
      <c r="K281" s="966">
        <v>16.07</v>
      </c>
      <c r="L281" s="966">
        <v>16.440000000000001</v>
      </c>
      <c r="M281" s="966">
        <v>16.840000000000003</v>
      </c>
      <c r="N281" s="964">
        <v>17.299999999999997</v>
      </c>
      <c r="O281" s="966">
        <v>17.82</v>
      </c>
      <c r="P281" s="966">
        <v>18.410000000000004</v>
      </c>
      <c r="Q281" s="966">
        <v>19.059999999999995</v>
      </c>
      <c r="R281" s="966">
        <v>0</v>
      </c>
      <c r="S281" s="966">
        <v>0</v>
      </c>
      <c r="T281" s="966">
        <v>0</v>
      </c>
      <c r="U281" s="966">
        <v>0</v>
      </c>
      <c r="V281" s="966">
        <v>0</v>
      </c>
      <c r="W281" s="966">
        <v>0</v>
      </c>
      <c r="X281" s="966">
        <v>0</v>
      </c>
      <c r="Y281" s="966">
        <v>0</v>
      </c>
      <c r="Z281" s="966">
        <v>0</v>
      </c>
      <c r="AA281" s="966">
        <v>0</v>
      </c>
      <c r="AB281" s="966">
        <v>0</v>
      </c>
      <c r="AC281" s="964">
        <v>0</v>
      </c>
      <c r="AD281" s="964">
        <v>0</v>
      </c>
      <c r="AE281" s="966">
        <v>0</v>
      </c>
      <c r="AF281" s="966">
        <v>0</v>
      </c>
      <c r="AG281" s="966">
        <v>0</v>
      </c>
      <c r="AH281" s="966">
        <v>0</v>
      </c>
      <c r="AI281" s="966">
        <v>0</v>
      </c>
      <c r="AJ281" s="966">
        <v>0</v>
      </c>
      <c r="AK281" s="966">
        <v>0</v>
      </c>
      <c r="AL281" s="966">
        <v>0</v>
      </c>
      <c r="AM281" s="966">
        <v>0</v>
      </c>
      <c r="AN281" s="966">
        <v>0</v>
      </c>
      <c r="AO281" s="966">
        <v>0</v>
      </c>
      <c r="AP281" s="966">
        <v>0</v>
      </c>
      <c r="AQ281" s="966">
        <v>0</v>
      </c>
      <c r="AR281" s="967">
        <v>0</v>
      </c>
    </row>
    <row r="282" spans="1:44" ht="30.6" hidden="1" customHeight="1" thickTop="1">
      <c r="A282" s="993">
        <v>31</v>
      </c>
      <c r="B282" s="1883"/>
      <c r="C282" s="1883"/>
      <c r="D282" s="1883"/>
      <c r="E282" s="1883"/>
      <c r="F282" s="1883"/>
      <c r="G282" s="1883"/>
      <c r="H282" s="1883"/>
      <c r="I282" s="1883"/>
      <c r="J282" s="1883"/>
      <c r="K282" s="1883"/>
      <c r="L282" s="1883"/>
      <c r="M282" s="1883"/>
      <c r="N282" s="1883"/>
      <c r="O282" s="1883"/>
      <c r="P282" s="1883"/>
      <c r="Q282" s="1883"/>
      <c r="R282" s="1883"/>
      <c r="S282" s="1883"/>
      <c r="T282" s="1883"/>
      <c r="U282" s="1883"/>
      <c r="V282" s="1883"/>
      <c r="W282" s="1883"/>
      <c r="X282" s="1883"/>
      <c r="Y282" s="1883"/>
      <c r="Z282" s="1883"/>
      <c r="AA282" s="1883"/>
      <c r="AB282" s="1883"/>
      <c r="AC282" s="1883"/>
      <c r="AD282" s="1883"/>
      <c r="AE282" s="1883"/>
      <c r="AF282" s="1883"/>
      <c r="AG282" s="1883"/>
      <c r="AH282" s="1883"/>
      <c r="AI282" s="1883"/>
      <c r="AJ282" s="1883"/>
      <c r="AK282" s="1883"/>
      <c r="AL282" s="1883"/>
      <c r="AM282" s="1883"/>
      <c r="AN282" s="1883"/>
      <c r="AO282" s="1883"/>
      <c r="AP282" s="1883"/>
      <c r="AQ282" s="1883"/>
      <c r="AR282" s="1883"/>
    </row>
    <row r="283" spans="1:44" ht="15.75" thickTop="1"/>
  </sheetData>
  <mergeCells count="30">
    <mergeCell ref="B282:AR282"/>
    <mergeCell ref="B178:AR178"/>
    <mergeCell ref="B179:AR179"/>
    <mergeCell ref="B180:AR180"/>
    <mergeCell ref="B212:AR212"/>
    <mergeCell ref="B213:AR213"/>
    <mergeCell ref="B214:AR214"/>
    <mergeCell ref="B215:AR215"/>
    <mergeCell ref="B247:AR247"/>
    <mergeCell ref="B248:AR248"/>
    <mergeCell ref="B249:AR249"/>
    <mergeCell ref="B250:AR250"/>
    <mergeCell ref="B177:AR177"/>
    <mergeCell ref="B73:AR73"/>
    <mergeCell ref="B74:AR74"/>
    <mergeCell ref="B75:AR75"/>
    <mergeCell ref="B107:AR107"/>
    <mergeCell ref="B108:AR108"/>
    <mergeCell ref="B109:AR109"/>
    <mergeCell ref="B110:AR110"/>
    <mergeCell ref="B142:AR142"/>
    <mergeCell ref="B143:AR143"/>
    <mergeCell ref="B144:AR144"/>
    <mergeCell ref="B145:AR145"/>
    <mergeCell ref="B72:AR72"/>
    <mergeCell ref="B5:AR5"/>
    <mergeCell ref="B37:AR37"/>
    <mergeCell ref="B38:AR38"/>
    <mergeCell ref="B39:AR39"/>
    <mergeCell ref="B40:AR40"/>
  </mergeCells>
  <printOptions horizontalCentered="1"/>
  <pageMargins left="3.937007874015748E-2" right="3.937007874015748E-2" top="0.15748031496062992" bottom="0.15748031496062992" header="0.31496062992125984" footer="0.31496062992125984"/>
  <pageSetup paperSize="8" scale="36"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719"/>
  <sheetViews>
    <sheetView zoomScale="70" zoomScaleNormal="70" workbookViewId="0">
      <selection activeCell="D14" sqref="D14"/>
    </sheetView>
  </sheetViews>
  <sheetFormatPr defaultRowHeight="15"/>
  <cols>
    <col min="1" max="1" width="5.796875" customWidth="1"/>
    <col min="2" max="2" width="14.296875" style="386" bestFit="1" customWidth="1"/>
    <col min="3" max="3" width="15.59765625" style="386" customWidth="1"/>
    <col min="4" max="6" width="14.296875" style="386" bestFit="1" customWidth="1"/>
    <col min="7" max="7" width="14.796875" style="386" bestFit="1" customWidth="1"/>
    <col min="8" max="8" width="5.796875" customWidth="1"/>
    <col min="9" max="14" width="12.69921875" style="386" customWidth="1"/>
    <col min="15" max="15" width="5.796875" customWidth="1"/>
    <col min="16" max="21" width="12.69921875" style="386" customWidth="1"/>
    <col min="23" max="23" width="5.796875" customWidth="1"/>
    <col min="24" max="29" width="12.69921875" style="386" customWidth="1"/>
  </cols>
  <sheetData>
    <row r="1" spans="1:29" ht="18">
      <c r="B1" s="1518" t="s">
        <v>1040</v>
      </c>
      <c r="C1" s="1747">
        <f>C9+J9+Q9</f>
        <v>215503.38519999999</v>
      </c>
      <c r="D1"/>
      <c r="E1"/>
      <c r="F1"/>
      <c r="G1"/>
      <c r="I1"/>
      <c r="J1"/>
      <c r="K1"/>
      <c r="L1"/>
      <c r="M1"/>
      <c r="N1"/>
      <c r="P1"/>
      <c r="Q1"/>
      <c r="R1"/>
      <c r="S1"/>
      <c r="T1"/>
      <c r="U1"/>
      <c r="X1"/>
      <c r="Y1"/>
      <c r="Z1"/>
      <c r="AA1"/>
      <c r="AB1"/>
      <c r="AC1"/>
    </row>
    <row r="2" spans="1:29" s="1491" customFormat="1">
      <c r="A2" s="1494" t="s">
        <v>997</v>
      </c>
      <c r="B2" s="1494" t="s">
        <v>1108</v>
      </c>
      <c r="C2" s="1495"/>
      <c r="D2" s="1492"/>
      <c r="H2" s="1494" t="s">
        <v>997</v>
      </c>
      <c r="I2" s="1491" t="s">
        <v>1108</v>
      </c>
      <c r="J2" s="1495"/>
      <c r="K2" s="1492"/>
      <c r="O2" s="1494" t="s">
        <v>997</v>
      </c>
      <c r="Q2" s="1495"/>
      <c r="R2" s="1492"/>
      <c r="W2" s="1494" t="s">
        <v>997</v>
      </c>
      <c r="Y2" s="1495"/>
      <c r="Z2" s="1492"/>
    </row>
    <row r="3" spans="1:29" s="1491" customFormat="1" ht="23.25">
      <c r="A3" s="1494" t="s">
        <v>996</v>
      </c>
      <c r="B3" s="1494" t="s">
        <v>1108</v>
      </c>
      <c r="C3" s="1495"/>
      <c r="D3" s="1493"/>
      <c r="H3" s="1494" t="s">
        <v>996</v>
      </c>
      <c r="I3" s="1491" t="s">
        <v>1108</v>
      </c>
      <c r="J3" s="1495"/>
      <c r="K3" s="1493"/>
      <c r="O3" s="1494" t="s">
        <v>996</v>
      </c>
      <c r="P3" s="1491" t="s">
        <v>1113</v>
      </c>
      <c r="Q3" s="1495"/>
      <c r="R3" s="1493"/>
      <c r="W3" s="1494" t="s">
        <v>996</v>
      </c>
      <c r="Y3" s="1495"/>
      <c r="Z3" s="1493"/>
    </row>
    <row r="4" spans="1:29" s="1491" customFormat="1">
      <c r="A4" s="1494" t="s">
        <v>998</v>
      </c>
      <c r="B4" s="1494" t="s">
        <v>1109</v>
      </c>
      <c r="C4" s="1495"/>
      <c r="H4" s="1494" t="s">
        <v>998</v>
      </c>
      <c r="I4" s="1491" t="s">
        <v>1111</v>
      </c>
      <c r="J4" s="1495" t="s">
        <v>1112</v>
      </c>
      <c r="O4" s="1494" t="s">
        <v>998</v>
      </c>
      <c r="P4" s="1491" t="s">
        <v>260</v>
      </c>
      <c r="Q4" s="1495" t="s">
        <v>1114</v>
      </c>
      <c r="W4" s="1494" t="s">
        <v>998</v>
      </c>
      <c r="Y4" s="1495" t="s">
        <v>1070</v>
      </c>
      <c r="AA4" s="1491" t="s">
        <v>1068</v>
      </c>
    </row>
    <row r="5" spans="1:29" s="1491" customFormat="1">
      <c r="A5" s="1494" t="s">
        <v>1002</v>
      </c>
      <c r="C5" s="1495" t="s">
        <v>1110</v>
      </c>
      <c r="H5" s="1494" t="s">
        <v>1002</v>
      </c>
      <c r="J5" s="1495" t="str">
        <f>C5</f>
        <v>จำหน่ายอาหารและเครื่องดื่ม</v>
      </c>
      <c r="O5" s="1494" t="s">
        <v>1002</v>
      </c>
      <c r="Q5" s="1495"/>
      <c r="S5" s="1491" t="s">
        <v>1115</v>
      </c>
      <c r="W5" s="1494" t="s">
        <v>1002</v>
      </c>
      <c r="Y5" s="1495" t="s">
        <v>1069</v>
      </c>
    </row>
    <row r="6" spans="1:29" s="1491" customFormat="1">
      <c r="A6" s="1494" t="s">
        <v>999</v>
      </c>
      <c r="C6" s="1498">
        <v>0.2</v>
      </c>
      <c r="D6" s="1540" t="s">
        <v>1090</v>
      </c>
      <c r="H6" s="1494" t="s">
        <v>999</v>
      </c>
      <c r="J6" s="1498">
        <v>0.2</v>
      </c>
      <c r="L6" s="1535"/>
      <c r="O6" s="1494" t="s">
        <v>999</v>
      </c>
      <c r="Q6" s="1498">
        <v>0.2</v>
      </c>
      <c r="S6" s="1491" t="s">
        <v>1116</v>
      </c>
      <c r="T6" s="1491">
        <v>250000</v>
      </c>
      <c r="W6" s="1494" t="s">
        <v>999</v>
      </c>
      <c r="Y6" s="1498">
        <v>0.15</v>
      </c>
      <c r="AA6" s="1491" t="s">
        <v>1072</v>
      </c>
    </row>
    <row r="7" spans="1:29" s="1491" customFormat="1">
      <c r="A7" s="1494" t="s">
        <v>1001</v>
      </c>
      <c r="C7" s="1496">
        <f>SUM(B11:G11)/6</f>
        <v>914482.15833333333</v>
      </c>
      <c r="E7" s="1535"/>
      <c r="H7" s="1494" t="s">
        <v>1001</v>
      </c>
      <c r="J7" s="1496">
        <f>SUM(I11:N11)/6</f>
        <v>130020.83333333333</v>
      </c>
      <c r="L7" s="1494"/>
      <c r="M7" s="1537"/>
      <c r="N7" s="1539"/>
      <c r="O7" s="1494" t="s">
        <v>1001</v>
      </c>
      <c r="Q7" s="1496">
        <f>SUM(P11:U11)/6</f>
        <v>165069.67166666666</v>
      </c>
      <c r="W7" s="1494" t="s">
        <v>1001</v>
      </c>
      <c r="Y7" s="1496">
        <f>SUM(X11:AC11)/6</f>
        <v>0</v>
      </c>
    </row>
    <row r="8" spans="1:29" s="1491" customFormat="1">
      <c r="A8" s="1494" t="s">
        <v>1000</v>
      </c>
      <c r="C8" s="1498">
        <v>1</v>
      </c>
      <c r="E8" s="1494"/>
      <c r="F8" s="1537"/>
      <c r="H8" s="1494" t="s">
        <v>1000</v>
      </c>
      <c r="J8" s="1498">
        <v>1</v>
      </c>
      <c r="L8" s="1536"/>
      <c r="O8" s="1494" t="s">
        <v>1000</v>
      </c>
      <c r="Q8" s="1498">
        <v>0.2</v>
      </c>
      <c r="W8" s="1494" t="s">
        <v>1000</v>
      </c>
      <c r="Y8" s="1498">
        <v>1</v>
      </c>
    </row>
    <row r="9" spans="1:29" ht="15.75" thickBot="1">
      <c r="A9" s="356" t="s">
        <v>1003</v>
      </c>
      <c r="B9"/>
      <c r="C9" s="1499">
        <f>C7*C6*C8</f>
        <v>182896.43166666667</v>
      </c>
      <c r="D9"/>
      <c r="E9"/>
      <c r="F9"/>
      <c r="G9"/>
      <c r="H9" s="356" t="s">
        <v>1003</v>
      </c>
      <c r="I9"/>
      <c r="J9" s="1499">
        <f>J7*J6*J8</f>
        <v>26004.166666666668</v>
      </c>
      <c r="K9"/>
      <c r="L9"/>
      <c r="M9"/>
      <c r="N9"/>
      <c r="O9" s="356" t="s">
        <v>1003</v>
      </c>
      <c r="P9"/>
      <c r="Q9" s="1499">
        <f>Q7*Q6*Q8</f>
        <v>6602.7868666666664</v>
      </c>
      <c r="R9"/>
      <c r="S9"/>
      <c r="T9"/>
      <c r="U9"/>
      <c r="W9" s="356" t="s">
        <v>1003</v>
      </c>
      <c r="X9"/>
      <c r="Y9" s="1499">
        <f>Y7*Y6*Y8</f>
        <v>0</v>
      </c>
      <c r="Z9"/>
      <c r="AA9" t="s">
        <v>1073</v>
      </c>
      <c r="AB9"/>
      <c r="AC9"/>
    </row>
    <row r="10" spans="1:29">
      <c r="A10" s="356"/>
      <c r="B10" s="1891" t="s">
        <v>1037</v>
      </c>
      <c r="C10" s="1892"/>
      <c r="D10" s="1892"/>
      <c r="E10" s="1892"/>
      <c r="F10" s="1892"/>
      <c r="G10" s="1893"/>
      <c r="H10" s="356"/>
      <c r="I10" s="1894" t="s">
        <v>1038</v>
      </c>
      <c r="J10" s="1895"/>
      <c r="K10" s="1895"/>
      <c r="L10" s="1895"/>
      <c r="M10" s="1895"/>
      <c r="N10" s="1896"/>
      <c r="O10" s="356"/>
      <c r="P10" s="1897" t="s">
        <v>1039</v>
      </c>
      <c r="Q10" s="1898"/>
      <c r="R10" s="1898"/>
      <c r="S10" s="1898"/>
      <c r="T10" s="1898"/>
      <c r="U10" s="1899"/>
      <c r="W10" s="356"/>
      <c r="X10" s="1894" t="s">
        <v>1071</v>
      </c>
      <c r="Y10" s="1895"/>
      <c r="Z10" s="1895"/>
      <c r="AA10" s="1895"/>
      <c r="AB10" s="1895"/>
      <c r="AC10" s="1896"/>
    </row>
    <row r="11" spans="1:29">
      <c r="B11" s="1506">
        <f>SUM(B13:B2004)</f>
        <v>1300000</v>
      </c>
      <c r="C11" s="1504">
        <f t="shared" ref="C11:G11" si="0">SUM(C13:C2004)</f>
        <v>1300000</v>
      </c>
      <c r="D11" s="1504">
        <f t="shared" si="0"/>
        <v>1300000</v>
      </c>
      <c r="E11" s="1504">
        <f t="shared" si="0"/>
        <v>369666</v>
      </c>
      <c r="F11" s="1504">
        <f t="shared" si="0"/>
        <v>542870</v>
      </c>
      <c r="G11" s="1507">
        <f t="shared" si="0"/>
        <v>674356.95</v>
      </c>
      <c r="I11" s="1508">
        <f>SUM(I13:I2004)</f>
        <v>0</v>
      </c>
      <c r="J11" s="1505">
        <f t="shared" ref="J11:N11" si="1">SUM(J13:J2004)</f>
        <v>0</v>
      </c>
      <c r="K11" s="1505">
        <f t="shared" si="1"/>
        <v>0</v>
      </c>
      <c r="L11" s="1505">
        <f t="shared" si="1"/>
        <v>314025</v>
      </c>
      <c r="M11" s="1505">
        <f t="shared" si="1"/>
        <v>204500</v>
      </c>
      <c r="N11" s="1509">
        <f t="shared" si="1"/>
        <v>261600</v>
      </c>
      <c r="P11" s="1513">
        <f>SUM(P13:P2004)</f>
        <v>0</v>
      </c>
      <c r="Q11" s="1514">
        <f t="shared" ref="Q11:U11" si="2">SUM(Q13:Q2004)</f>
        <v>0</v>
      </c>
      <c r="R11" s="1514">
        <f t="shared" si="2"/>
        <v>0</v>
      </c>
      <c r="S11" s="1514">
        <f t="shared" si="2"/>
        <v>439158.36</v>
      </c>
      <c r="T11" s="1514">
        <f t="shared" si="2"/>
        <v>381480.07</v>
      </c>
      <c r="U11" s="1515">
        <f t="shared" si="2"/>
        <v>169779.6</v>
      </c>
      <c r="X11" s="1508">
        <f>SUM(X13:X2004)</f>
        <v>0</v>
      </c>
      <c r="Y11" s="1505">
        <f t="shared" ref="Y11:AC11" si="3">SUM(Y13:Y2004)</f>
        <v>0</v>
      </c>
      <c r="Z11" s="1505">
        <f t="shared" si="3"/>
        <v>0</v>
      </c>
      <c r="AA11" s="1505">
        <f t="shared" si="3"/>
        <v>0</v>
      </c>
      <c r="AB11" s="1505">
        <f t="shared" si="3"/>
        <v>0</v>
      </c>
      <c r="AC11" s="1509">
        <f t="shared" si="3"/>
        <v>0</v>
      </c>
    </row>
    <row r="12" spans="1:29" ht="15.75" thickBot="1">
      <c r="A12" s="1497" t="s">
        <v>926</v>
      </c>
      <c r="B12" s="1746">
        <v>45323</v>
      </c>
      <c r="C12" s="1746">
        <v>45352</v>
      </c>
      <c r="D12" s="1746">
        <v>45383</v>
      </c>
      <c r="E12" s="1746">
        <v>45413</v>
      </c>
      <c r="F12" s="1746">
        <v>45444</v>
      </c>
      <c r="G12" s="1746">
        <v>45474</v>
      </c>
      <c r="H12" s="1497" t="s">
        <v>926</v>
      </c>
      <c r="I12" s="1510">
        <v>45323</v>
      </c>
      <c r="J12" s="1510">
        <v>45352</v>
      </c>
      <c r="K12" s="1510">
        <v>45383</v>
      </c>
      <c r="L12" s="1510">
        <v>45413</v>
      </c>
      <c r="M12" s="1510">
        <v>45444</v>
      </c>
      <c r="N12" s="1510">
        <v>45474</v>
      </c>
      <c r="O12" s="1497" t="s">
        <v>926</v>
      </c>
      <c r="P12" s="1516">
        <v>45352</v>
      </c>
      <c r="Q12" s="1516">
        <v>45383</v>
      </c>
      <c r="R12" s="1516">
        <v>45413</v>
      </c>
      <c r="S12" s="1516">
        <v>45444</v>
      </c>
      <c r="T12" s="1516">
        <v>45474</v>
      </c>
      <c r="U12" s="1516">
        <v>45505</v>
      </c>
      <c r="W12" s="1497" t="s">
        <v>926</v>
      </c>
      <c r="X12" s="1510">
        <v>44501</v>
      </c>
      <c r="Y12" s="1510">
        <v>44531</v>
      </c>
      <c r="Z12" s="1510">
        <v>44562</v>
      </c>
      <c r="AA12" s="1510">
        <v>44593</v>
      </c>
      <c r="AB12" s="1510">
        <v>44621</v>
      </c>
      <c r="AC12" s="1510">
        <v>44652</v>
      </c>
    </row>
    <row r="13" spans="1:29">
      <c r="A13" s="1390">
        <v>1</v>
      </c>
      <c r="B13" s="1725">
        <v>1300000</v>
      </c>
      <c r="C13" s="1725">
        <v>1300000</v>
      </c>
      <c r="D13" s="1725">
        <v>1300000</v>
      </c>
      <c r="E13" s="1725">
        <v>21454</v>
      </c>
      <c r="F13" s="1725">
        <v>16071</v>
      </c>
      <c r="G13" s="1725">
        <v>24098</v>
      </c>
      <c r="H13" s="1390">
        <v>1</v>
      </c>
      <c r="I13" s="1512"/>
      <c r="J13" s="1538"/>
      <c r="K13" s="1512"/>
      <c r="L13" s="1512">
        <v>66162</v>
      </c>
      <c r="M13" s="1512">
        <v>20000</v>
      </c>
      <c r="N13" s="1512">
        <v>20000</v>
      </c>
      <c r="O13" s="1390">
        <v>1</v>
      </c>
      <c r="P13" s="1517"/>
      <c r="Q13" s="1517"/>
      <c r="R13" s="1517"/>
      <c r="S13" s="1517">
        <v>9250.32</v>
      </c>
      <c r="T13" s="1517">
        <v>13713.62</v>
      </c>
      <c r="U13" s="1517">
        <v>14406.98</v>
      </c>
      <c r="W13" s="1390">
        <v>1</v>
      </c>
      <c r="X13" s="1512"/>
      <c r="Y13" s="1512"/>
      <c r="Z13" s="1512"/>
      <c r="AA13" s="1512"/>
      <c r="AB13" s="1512"/>
      <c r="AC13" s="1512"/>
    </row>
    <row r="14" spans="1:29">
      <c r="A14" s="1390">
        <v>2</v>
      </c>
      <c r="B14" s="1725"/>
      <c r="C14" s="1725"/>
      <c r="D14" s="1725"/>
      <c r="E14" s="1725">
        <v>17450</v>
      </c>
      <c r="F14" s="1725">
        <v>22471</v>
      </c>
      <c r="G14" s="1725">
        <v>32000</v>
      </c>
      <c r="H14" s="1390">
        <v>2</v>
      </c>
      <c r="I14" s="1512"/>
      <c r="J14" s="1512"/>
      <c r="K14" s="1512"/>
      <c r="L14" s="1512">
        <v>500</v>
      </c>
      <c r="M14" s="1512">
        <v>20000</v>
      </c>
      <c r="N14" s="1512">
        <v>60000</v>
      </c>
      <c r="O14" s="1390">
        <v>2</v>
      </c>
      <c r="P14" s="1517"/>
      <c r="Q14" s="1517"/>
      <c r="R14" s="1517"/>
      <c r="S14" s="1517">
        <v>4574.9399999999996</v>
      </c>
      <c r="T14" s="1517">
        <v>2686.49</v>
      </c>
      <c r="U14" s="1517">
        <v>2070.5100000000002</v>
      </c>
      <c r="W14" s="1390">
        <v>2</v>
      </c>
      <c r="X14" s="1512"/>
      <c r="Y14" s="1512"/>
      <c r="Z14" s="1512"/>
      <c r="AA14" s="1512"/>
      <c r="AB14" s="1512"/>
      <c r="AC14" s="1512"/>
    </row>
    <row r="15" spans="1:29">
      <c r="A15" s="1390">
        <v>3</v>
      </c>
      <c r="B15" s="1725"/>
      <c r="C15" s="1725"/>
      <c r="D15" s="1725"/>
      <c r="E15" s="1725">
        <v>11680</v>
      </c>
      <c r="F15" s="1725">
        <v>32539</v>
      </c>
      <c r="G15" s="1725">
        <v>13767</v>
      </c>
      <c r="H15" s="1390">
        <v>3</v>
      </c>
      <c r="I15" s="1512"/>
      <c r="J15" s="1512"/>
      <c r="K15" s="1512"/>
      <c r="L15" s="1512">
        <v>950</v>
      </c>
      <c r="M15" s="1512">
        <v>60000</v>
      </c>
      <c r="N15" s="1512">
        <v>20000</v>
      </c>
      <c r="O15" s="1390">
        <v>3</v>
      </c>
      <c r="P15" s="1517"/>
      <c r="Q15" s="1517"/>
      <c r="R15" s="1517"/>
      <c r="S15" s="1517">
        <v>12710.07</v>
      </c>
      <c r="T15" s="1517">
        <v>8879.51</v>
      </c>
      <c r="U15" s="1517">
        <v>550.74</v>
      </c>
      <c r="W15" s="1390">
        <v>3</v>
      </c>
      <c r="X15" s="1512"/>
      <c r="Y15" s="1512"/>
      <c r="Z15" s="1512"/>
      <c r="AA15" s="1512"/>
      <c r="AB15" s="1512"/>
      <c r="AC15" s="1512"/>
    </row>
    <row r="16" spans="1:29">
      <c r="A16" s="1390">
        <v>4</v>
      </c>
      <c r="B16" s="1725"/>
      <c r="C16" s="1725"/>
      <c r="D16" s="1725"/>
      <c r="E16" s="1725">
        <v>14975</v>
      </c>
      <c r="F16" s="1725">
        <v>27752</v>
      </c>
      <c r="G16" s="1725">
        <v>11801</v>
      </c>
      <c r="H16" s="1390">
        <v>4</v>
      </c>
      <c r="I16" s="1512"/>
      <c r="J16" s="1512"/>
      <c r="K16" s="1512"/>
      <c r="L16" s="1512">
        <v>600</v>
      </c>
      <c r="M16" s="1512">
        <v>20000</v>
      </c>
      <c r="N16" s="1512">
        <v>20000</v>
      </c>
      <c r="O16" s="1390">
        <v>4</v>
      </c>
      <c r="P16" s="1517"/>
      <c r="Q16" s="1517"/>
      <c r="R16" s="1517"/>
      <c r="S16" s="1517">
        <v>2606.81</v>
      </c>
      <c r="T16" s="1517">
        <v>2479.23</v>
      </c>
      <c r="U16" s="1517">
        <v>8239.75</v>
      </c>
      <c r="W16" s="1390">
        <v>4</v>
      </c>
      <c r="X16" s="1512"/>
      <c r="Y16" s="1512"/>
      <c r="Z16" s="1512"/>
      <c r="AA16" s="1512"/>
      <c r="AB16" s="1512"/>
      <c r="AC16" s="1512"/>
    </row>
    <row r="17" spans="1:29">
      <c r="A17" s="1390">
        <v>5</v>
      </c>
      <c r="B17" s="1725"/>
      <c r="C17" s="1725"/>
      <c r="D17" s="1725"/>
      <c r="E17" s="1725">
        <v>11579</v>
      </c>
      <c r="F17" s="1725">
        <v>12382</v>
      </c>
      <c r="G17" s="1725">
        <v>9444</v>
      </c>
      <c r="H17" s="1390">
        <v>5</v>
      </c>
      <c r="I17" s="1512"/>
      <c r="J17" s="1512"/>
      <c r="K17" s="1512"/>
      <c r="L17" s="1512">
        <v>1313</v>
      </c>
      <c r="M17" s="1512">
        <v>62000</v>
      </c>
      <c r="N17" s="1512">
        <v>62000</v>
      </c>
      <c r="O17" s="1390">
        <v>5</v>
      </c>
      <c r="P17" s="1517"/>
      <c r="Q17" s="1517"/>
      <c r="R17" s="1517"/>
      <c r="S17" s="1517">
        <v>11953.79</v>
      </c>
      <c r="T17" s="1517">
        <v>6591.77</v>
      </c>
      <c r="U17" s="1517">
        <v>1104.3800000000001</v>
      </c>
      <c r="W17" s="1390">
        <v>5</v>
      </c>
      <c r="X17" s="1512"/>
      <c r="Y17" s="1512"/>
      <c r="Z17" s="1512"/>
      <c r="AA17" s="1512"/>
      <c r="AB17" s="1512"/>
      <c r="AC17" s="1512"/>
    </row>
    <row r="18" spans="1:29">
      <c r="A18" s="1390">
        <v>6</v>
      </c>
      <c r="B18" s="1725"/>
      <c r="C18" s="1725"/>
      <c r="D18" s="1725"/>
      <c r="E18" s="1725">
        <v>11859</v>
      </c>
      <c r="F18" s="1725">
        <v>16739</v>
      </c>
      <c r="G18" s="1725">
        <v>12853</v>
      </c>
      <c r="H18" s="1390">
        <v>6</v>
      </c>
      <c r="I18" s="1512"/>
      <c r="J18" s="1512"/>
      <c r="K18" s="1512"/>
      <c r="L18" s="1512">
        <v>62000</v>
      </c>
      <c r="M18" s="1512">
        <v>22500</v>
      </c>
      <c r="N18" s="1512">
        <v>22500</v>
      </c>
      <c r="O18" s="1390">
        <v>6</v>
      </c>
      <c r="P18" s="1517"/>
      <c r="Q18" s="1517"/>
      <c r="R18" s="1517"/>
      <c r="S18" s="1517">
        <v>3000</v>
      </c>
      <c r="T18" s="1517">
        <v>9518</v>
      </c>
      <c r="U18" s="1517">
        <v>10865.62</v>
      </c>
      <c r="W18" s="1390">
        <v>6</v>
      </c>
      <c r="X18" s="1512"/>
      <c r="Y18" s="1512"/>
      <c r="Z18" s="1512"/>
      <c r="AA18" s="1512"/>
      <c r="AB18" s="1512"/>
      <c r="AC18" s="1512"/>
    </row>
    <row r="19" spans="1:29">
      <c r="A19" s="1390">
        <v>7</v>
      </c>
      <c r="B19" s="1725"/>
      <c r="C19" s="1725"/>
      <c r="D19" s="1725"/>
      <c r="E19" s="1725">
        <v>14148</v>
      </c>
      <c r="F19" s="1725">
        <v>15889</v>
      </c>
      <c r="G19" s="1725">
        <v>13854</v>
      </c>
      <c r="H19" s="1390">
        <v>7</v>
      </c>
      <c r="I19" s="1512"/>
      <c r="J19" s="1512"/>
      <c r="K19" s="1512"/>
      <c r="L19" s="1512">
        <v>20000</v>
      </c>
      <c r="M19" s="1512"/>
      <c r="N19" s="1512">
        <v>22100</v>
      </c>
      <c r="O19" s="1390">
        <v>7</v>
      </c>
      <c r="P19" s="1517"/>
      <c r="Q19" s="1517"/>
      <c r="R19" s="1517"/>
      <c r="S19" s="1517">
        <v>5960.31</v>
      </c>
      <c r="T19" s="1517">
        <v>2352.65</v>
      </c>
      <c r="U19" s="1517">
        <v>10504.75</v>
      </c>
      <c r="W19" s="1390">
        <v>7</v>
      </c>
      <c r="X19" s="1512"/>
      <c r="Y19" s="1512"/>
      <c r="Z19" s="1512"/>
      <c r="AA19" s="1512"/>
      <c r="AB19" s="1512"/>
      <c r="AC19" s="1512"/>
    </row>
    <row r="20" spans="1:29">
      <c r="A20" s="1390">
        <v>8</v>
      </c>
      <c r="B20" s="1725"/>
      <c r="C20" s="1725"/>
      <c r="D20" s="1725"/>
      <c r="E20" s="1725">
        <v>14200</v>
      </c>
      <c r="F20" s="1725">
        <v>14672</v>
      </c>
      <c r="G20" s="1725">
        <v>33116</v>
      </c>
      <c r="H20" s="1390">
        <v>8</v>
      </c>
      <c r="I20" s="1512"/>
      <c r="J20" s="1512"/>
      <c r="K20" s="1512"/>
      <c r="L20" s="1512">
        <v>20000</v>
      </c>
      <c r="M20" s="1512"/>
      <c r="N20" s="1512">
        <v>20000</v>
      </c>
      <c r="O20" s="1390">
        <v>8</v>
      </c>
      <c r="P20" s="1517"/>
      <c r="Q20" s="1517"/>
      <c r="R20" s="1517"/>
      <c r="S20" s="1517">
        <v>6586.69</v>
      </c>
      <c r="T20" s="1517">
        <v>8619.35</v>
      </c>
      <c r="U20" s="1517">
        <v>6359.87</v>
      </c>
      <c r="W20" s="1390">
        <v>8</v>
      </c>
      <c r="X20" s="1512"/>
      <c r="Y20" s="1512"/>
      <c r="Z20" s="1512"/>
      <c r="AA20" s="1512"/>
      <c r="AB20" s="1512"/>
      <c r="AC20" s="1512"/>
    </row>
    <row r="21" spans="1:29">
      <c r="A21" s="1390">
        <v>9</v>
      </c>
      <c r="B21" s="1725"/>
      <c r="C21" s="1725"/>
      <c r="D21" s="1725"/>
      <c r="E21" s="1725">
        <v>10122</v>
      </c>
      <c r="F21" s="1725">
        <v>28410</v>
      </c>
      <c r="G21" s="1725">
        <v>23579</v>
      </c>
      <c r="H21" s="1390">
        <v>9</v>
      </c>
      <c r="I21" s="1512"/>
      <c r="J21" s="1512"/>
      <c r="K21" s="1512"/>
      <c r="L21" s="1512">
        <v>20000</v>
      </c>
      <c r="M21" s="1512"/>
      <c r="N21" s="1512">
        <v>15000</v>
      </c>
      <c r="O21" s="1390">
        <v>9</v>
      </c>
      <c r="P21" s="1517"/>
      <c r="Q21" s="1517"/>
      <c r="R21" s="1517"/>
      <c r="S21" s="1517">
        <v>5000</v>
      </c>
      <c r="T21" s="1517">
        <v>1250.8499999999999</v>
      </c>
      <c r="U21" s="1517">
        <v>4244.1400000000003</v>
      </c>
      <c r="W21" s="1390">
        <v>9</v>
      </c>
      <c r="X21" s="1512"/>
      <c r="Y21" s="1512"/>
      <c r="Z21" s="1512"/>
      <c r="AA21" s="1512"/>
      <c r="AB21" s="1512"/>
      <c r="AC21" s="1512"/>
    </row>
    <row r="22" spans="1:29">
      <c r="A22" s="1390">
        <v>10</v>
      </c>
      <c r="B22" s="1725"/>
      <c r="C22" s="1725"/>
      <c r="D22" s="1725"/>
      <c r="E22" s="1725">
        <v>10278</v>
      </c>
      <c r="F22" s="1725">
        <v>21399</v>
      </c>
      <c r="G22" s="1725">
        <v>4436</v>
      </c>
      <c r="H22" s="1390">
        <v>10</v>
      </c>
      <c r="I22" s="1512"/>
      <c r="J22" s="1512"/>
      <c r="K22" s="1512"/>
      <c r="L22" s="1512">
        <v>20000</v>
      </c>
      <c r="M22" s="1512"/>
      <c r="N22" s="1512"/>
      <c r="O22" s="1390">
        <v>10</v>
      </c>
      <c r="P22" s="1517"/>
      <c r="Q22" s="1517"/>
      <c r="R22" s="1517"/>
      <c r="S22" s="1517">
        <v>4000</v>
      </c>
      <c r="T22" s="1517">
        <v>7348.15</v>
      </c>
      <c r="U22" s="1517">
        <v>10586.86</v>
      </c>
      <c r="W22" s="1390">
        <v>10</v>
      </c>
      <c r="X22" s="1512"/>
      <c r="Y22" s="1512"/>
      <c r="Z22" s="1512"/>
      <c r="AA22" s="1512"/>
      <c r="AB22" s="1512"/>
      <c r="AC22" s="1512"/>
    </row>
    <row r="23" spans="1:29">
      <c r="A23" s="1390">
        <v>11</v>
      </c>
      <c r="B23" s="1725"/>
      <c r="C23" s="1725"/>
      <c r="D23" s="1725"/>
      <c r="E23" s="1725">
        <v>7271</v>
      </c>
      <c r="F23" s="1725">
        <v>14907</v>
      </c>
      <c r="G23" s="1725">
        <v>4586</v>
      </c>
      <c r="H23" s="1390">
        <v>11</v>
      </c>
      <c r="I23" s="1512"/>
      <c r="J23" s="1512"/>
      <c r="K23" s="1512"/>
      <c r="L23" s="1512">
        <v>20000</v>
      </c>
      <c r="M23" s="1512"/>
      <c r="N23" s="1512"/>
      <c r="O23" s="1390">
        <v>11</v>
      </c>
      <c r="P23" s="1517"/>
      <c r="Q23" s="1517"/>
      <c r="R23" s="1517"/>
      <c r="S23" s="1517">
        <v>500</v>
      </c>
      <c r="T23" s="1517">
        <v>811.44</v>
      </c>
      <c r="U23" s="1517">
        <v>2000</v>
      </c>
      <c r="W23" s="1390">
        <v>11</v>
      </c>
      <c r="X23" s="1512"/>
      <c r="Y23" s="1512"/>
      <c r="Z23" s="1512"/>
      <c r="AA23" s="1512"/>
      <c r="AB23" s="1512"/>
      <c r="AC23" s="1512"/>
    </row>
    <row r="24" spans="1:29">
      <c r="A24" s="1390">
        <v>12</v>
      </c>
      <c r="B24" s="1725"/>
      <c r="C24" s="1725"/>
      <c r="D24" s="1725"/>
      <c r="E24" s="1725">
        <v>7306</v>
      </c>
      <c r="F24" s="1725">
        <v>14062</v>
      </c>
      <c r="G24" s="1725">
        <v>9933</v>
      </c>
      <c r="H24" s="1390">
        <v>12</v>
      </c>
      <c r="I24" s="1512"/>
      <c r="J24" s="1512"/>
      <c r="K24" s="1512"/>
      <c r="L24" s="1512">
        <v>60000</v>
      </c>
      <c r="M24" s="1512"/>
      <c r="N24" s="1512"/>
      <c r="O24" s="1390">
        <v>12</v>
      </c>
      <c r="P24" s="1517"/>
      <c r="Q24" s="1517"/>
      <c r="R24" s="1517"/>
      <c r="S24" s="1517">
        <v>10585</v>
      </c>
      <c r="T24" s="1517">
        <v>12821.56</v>
      </c>
      <c r="U24" s="1517">
        <v>1082.8900000000001</v>
      </c>
      <c r="W24" s="1390">
        <v>12</v>
      </c>
      <c r="X24" s="1512"/>
      <c r="Y24" s="1512"/>
      <c r="Z24" s="1512"/>
      <c r="AA24" s="1512"/>
      <c r="AB24" s="1512"/>
      <c r="AC24" s="1512"/>
    </row>
    <row r="25" spans="1:29">
      <c r="A25" s="1390">
        <v>13</v>
      </c>
      <c r="B25" s="1725"/>
      <c r="C25" s="1725"/>
      <c r="D25" s="1725"/>
      <c r="E25" s="1725">
        <v>16378</v>
      </c>
      <c r="F25" s="1725">
        <v>11507</v>
      </c>
      <c r="G25" s="1725">
        <v>8252</v>
      </c>
      <c r="H25" s="1390">
        <v>13</v>
      </c>
      <c r="I25" s="1512"/>
      <c r="J25" s="1512"/>
      <c r="K25" s="1512"/>
      <c r="L25" s="1512">
        <v>22500</v>
      </c>
      <c r="M25" s="1512"/>
      <c r="N25" s="1512"/>
      <c r="O25" s="1390">
        <v>13</v>
      </c>
      <c r="P25" s="1517"/>
      <c r="Q25" s="1517"/>
      <c r="R25" s="1517"/>
      <c r="S25" s="1517">
        <v>300</v>
      </c>
      <c r="T25" s="1517">
        <v>5464.52</v>
      </c>
      <c r="U25" s="1517">
        <v>14348.11</v>
      </c>
      <c r="W25" s="1390">
        <v>13</v>
      </c>
      <c r="X25" s="1512"/>
      <c r="Y25" s="1512"/>
      <c r="Z25" s="1512"/>
      <c r="AA25" s="1512"/>
      <c r="AB25" s="1512"/>
      <c r="AC25" s="1512"/>
    </row>
    <row r="26" spans="1:29">
      <c r="A26" s="1390">
        <v>14</v>
      </c>
      <c r="B26" s="1725"/>
      <c r="C26" s="1725"/>
      <c r="D26" s="1725"/>
      <c r="E26" s="1725">
        <v>3070</v>
      </c>
      <c r="F26" s="1725">
        <v>14167</v>
      </c>
      <c r="G26" s="1725">
        <v>10755</v>
      </c>
      <c r="H26" s="1390">
        <v>14</v>
      </c>
      <c r="I26" s="1512"/>
      <c r="J26" s="1512"/>
      <c r="K26" s="1512"/>
      <c r="L26" s="1512"/>
      <c r="M26" s="1512"/>
      <c r="N26" s="1512"/>
      <c r="O26" s="1390">
        <v>14</v>
      </c>
      <c r="P26" s="1517"/>
      <c r="Q26" s="1517"/>
      <c r="R26" s="1517"/>
      <c r="S26" s="1517">
        <v>2625.7</v>
      </c>
      <c r="T26" s="1517">
        <v>7727.48</v>
      </c>
      <c r="U26" s="1517">
        <v>1109.8699999999999</v>
      </c>
      <c r="W26" s="1390">
        <v>14</v>
      </c>
      <c r="X26" s="1512"/>
      <c r="Y26" s="1512"/>
      <c r="Z26" s="1512"/>
      <c r="AA26" s="1512"/>
      <c r="AB26" s="1512"/>
      <c r="AC26" s="1512"/>
    </row>
    <row r="27" spans="1:29">
      <c r="A27" s="1390">
        <v>15</v>
      </c>
      <c r="B27" s="1725"/>
      <c r="C27" s="1725"/>
      <c r="D27" s="1725"/>
      <c r="E27" s="1725">
        <v>8094</v>
      </c>
      <c r="F27" s="1725">
        <v>15108</v>
      </c>
      <c r="G27" s="1725">
        <v>21335</v>
      </c>
      <c r="H27" s="1390">
        <v>15</v>
      </c>
      <c r="I27" s="1512"/>
      <c r="J27" s="1512"/>
      <c r="K27" s="1512"/>
      <c r="L27" s="1512"/>
      <c r="M27" s="1512"/>
      <c r="N27" s="1512"/>
      <c r="O27" s="1390">
        <v>15</v>
      </c>
      <c r="P27" s="1517"/>
      <c r="Q27" s="1517"/>
      <c r="R27" s="1517"/>
      <c r="S27" s="1517">
        <v>8132.3</v>
      </c>
      <c r="T27" s="1517">
        <v>593.67999999999995</v>
      </c>
      <c r="U27" s="1517">
        <v>7003.13</v>
      </c>
      <c r="W27" s="1390">
        <v>15</v>
      </c>
      <c r="X27" s="1512"/>
      <c r="Y27" s="1512"/>
      <c r="Z27" s="1512"/>
      <c r="AA27" s="1512"/>
      <c r="AB27" s="1512"/>
      <c r="AC27" s="1512"/>
    </row>
    <row r="28" spans="1:29">
      <c r="A28" s="1390">
        <v>16</v>
      </c>
      <c r="B28" s="1725"/>
      <c r="C28" s="1725"/>
      <c r="D28" s="1725"/>
      <c r="E28" s="1725">
        <v>8437</v>
      </c>
      <c r="F28" s="1725">
        <v>20906</v>
      </c>
      <c r="G28" s="1725">
        <v>14664</v>
      </c>
      <c r="H28" s="1390">
        <v>16</v>
      </c>
      <c r="I28" s="1512"/>
      <c r="J28" s="1512"/>
      <c r="K28" s="1512"/>
      <c r="L28" s="1512"/>
      <c r="M28" s="1512"/>
      <c r="N28" s="1512"/>
      <c r="O28" s="1390">
        <v>16</v>
      </c>
      <c r="P28" s="1517"/>
      <c r="Q28" s="1517"/>
      <c r="R28" s="1517"/>
      <c r="S28" s="1517">
        <v>800</v>
      </c>
      <c r="T28" s="1517">
        <v>9458.32</v>
      </c>
      <c r="U28" s="1517">
        <v>8494</v>
      </c>
      <c r="W28" s="1390">
        <v>16</v>
      </c>
      <c r="X28" s="1512"/>
      <c r="Y28" s="1512"/>
      <c r="Z28" s="1512"/>
      <c r="AA28" s="1512"/>
      <c r="AB28" s="1512"/>
      <c r="AC28" s="1512"/>
    </row>
    <row r="29" spans="1:29">
      <c r="A29" s="1390">
        <v>17</v>
      </c>
      <c r="B29" s="1725"/>
      <c r="C29" s="1725"/>
      <c r="D29" s="1725"/>
      <c r="E29" s="1725">
        <v>6131</v>
      </c>
      <c r="F29" s="1725">
        <v>28961</v>
      </c>
      <c r="G29" s="1725">
        <v>9739</v>
      </c>
      <c r="H29" s="1390">
        <v>17</v>
      </c>
      <c r="I29" s="1512"/>
      <c r="J29" s="1512"/>
      <c r="K29" s="1512"/>
      <c r="L29" s="1512"/>
      <c r="M29" s="1512"/>
      <c r="N29" s="1512"/>
      <c r="O29" s="1390">
        <v>17</v>
      </c>
      <c r="P29" s="1517"/>
      <c r="Q29" s="1517"/>
      <c r="R29" s="1517"/>
      <c r="S29" s="1517">
        <v>1781.06</v>
      </c>
      <c r="T29" s="1517">
        <v>839.38</v>
      </c>
      <c r="U29" s="1517">
        <v>1085.48</v>
      </c>
      <c r="W29" s="1390">
        <v>17</v>
      </c>
      <c r="X29" s="1512"/>
      <c r="Y29" s="1512"/>
      <c r="Z29" s="1512"/>
      <c r="AA29" s="1512"/>
      <c r="AB29" s="1512"/>
      <c r="AC29" s="1512"/>
    </row>
    <row r="30" spans="1:29">
      <c r="A30" s="1390">
        <v>18</v>
      </c>
      <c r="B30" s="1725"/>
      <c r="C30" s="1725"/>
      <c r="D30" s="1725"/>
      <c r="E30" s="1725">
        <v>12334</v>
      </c>
      <c r="F30" s="1725">
        <v>6461</v>
      </c>
      <c r="G30" s="1725">
        <v>11497</v>
      </c>
      <c r="H30" s="1390">
        <v>18</v>
      </c>
      <c r="I30" s="1512"/>
      <c r="J30" s="1512"/>
      <c r="K30" s="1512"/>
      <c r="L30" s="1512"/>
      <c r="M30" s="1512"/>
      <c r="N30" s="1512"/>
      <c r="O30" s="1390">
        <v>18</v>
      </c>
      <c r="P30" s="1517"/>
      <c r="Q30" s="1517"/>
      <c r="R30" s="1517"/>
      <c r="S30" s="1517">
        <v>9251.94</v>
      </c>
      <c r="T30" s="1517">
        <v>8636.6200000000008</v>
      </c>
      <c r="U30" s="1517">
        <v>7535.52</v>
      </c>
      <c r="W30" s="1390">
        <v>18</v>
      </c>
      <c r="X30" s="1512"/>
      <c r="Y30" s="1512"/>
      <c r="Z30" s="1512"/>
      <c r="AA30" s="1512"/>
      <c r="AB30" s="1512"/>
      <c r="AC30" s="1512"/>
    </row>
    <row r="31" spans="1:29">
      <c r="A31" s="1390">
        <v>19</v>
      </c>
      <c r="B31" s="1725"/>
      <c r="C31" s="1725"/>
      <c r="D31" s="1725"/>
      <c r="E31" s="1725">
        <v>11340</v>
      </c>
      <c r="F31" s="1725">
        <v>8791</v>
      </c>
      <c r="G31" s="1725">
        <v>7160</v>
      </c>
      <c r="H31" s="1390">
        <v>19</v>
      </c>
      <c r="I31" s="1512"/>
      <c r="J31" s="1512"/>
      <c r="K31" s="1512"/>
      <c r="L31" s="1512"/>
      <c r="M31" s="1512"/>
      <c r="N31" s="1512"/>
      <c r="O31" s="1390">
        <v>19</v>
      </c>
      <c r="P31" s="1517"/>
      <c r="Q31" s="1517"/>
      <c r="R31" s="1517"/>
      <c r="S31" s="1517">
        <v>6758.49</v>
      </c>
      <c r="T31" s="1517">
        <v>2553.44</v>
      </c>
      <c r="U31" s="1517">
        <v>6916.62</v>
      </c>
      <c r="W31" s="1390">
        <v>19</v>
      </c>
      <c r="X31" s="1512"/>
      <c r="Y31" s="1512"/>
      <c r="Z31" s="1512"/>
      <c r="AA31" s="1512"/>
      <c r="AB31" s="1512"/>
      <c r="AC31" s="1512"/>
    </row>
    <row r="32" spans="1:29">
      <c r="A32" s="1390">
        <v>20</v>
      </c>
      <c r="B32" s="1725"/>
      <c r="C32" s="1725"/>
      <c r="D32" s="1725"/>
      <c r="E32" s="1725">
        <v>22586</v>
      </c>
      <c r="F32" s="1725">
        <v>7682</v>
      </c>
      <c r="G32" s="1725">
        <v>6461</v>
      </c>
      <c r="H32" s="1390">
        <v>20</v>
      </c>
      <c r="I32" s="1512"/>
      <c r="J32" s="1512"/>
      <c r="K32" s="1512"/>
      <c r="L32" s="1512"/>
      <c r="M32" s="1512"/>
      <c r="N32" s="1512"/>
      <c r="O32" s="1390">
        <v>20</v>
      </c>
      <c r="P32" s="1517"/>
      <c r="Q32" s="1517"/>
      <c r="R32" s="1517"/>
      <c r="S32" s="1517">
        <v>3720.51</v>
      </c>
      <c r="T32" s="1517">
        <v>8414.56</v>
      </c>
      <c r="U32" s="1517">
        <v>3027.38</v>
      </c>
      <c r="W32" s="1390">
        <v>20</v>
      </c>
      <c r="X32" s="1512"/>
      <c r="Y32" s="1512"/>
      <c r="Z32" s="1512"/>
      <c r="AA32" s="1512"/>
      <c r="AB32" s="1512"/>
      <c r="AC32" s="1512"/>
    </row>
    <row r="33" spans="1:29">
      <c r="A33" s="1390">
        <v>21</v>
      </c>
      <c r="B33" s="1725"/>
      <c r="C33" s="1725"/>
      <c r="D33" s="1725"/>
      <c r="E33" s="1725">
        <v>11360</v>
      </c>
      <c r="F33" s="1725">
        <v>9693</v>
      </c>
      <c r="G33" s="1725">
        <v>7031</v>
      </c>
      <c r="H33" s="1390">
        <v>21</v>
      </c>
      <c r="I33" s="1512"/>
      <c r="J33" s="1512"/>
      <c r="K33" s="1512"/>
      <c r="L33" s="1512"/>
      <c r="M33" s="1512"/>
      <c r="N33" s="1512"/>
      <c r="O33" s="1390">
        <v>21</v>
      </c>
      <c r="P33" s="1517"/>
      <c r="Q33" s="1517"/>
      <c r="R33" s="1517"/>
      <c r="S33" s="1517">
        <v>500</v>
      </c>
      <c r="T33" s="1517">
        <v>300</v>
      </c>
      <c r="U33" s="1517">
        <v>3874.93</v>
      </c>
      <c r="W33" s="1390">
        <v>21</v>
      </c>
      <c r="X33" s="1512"/>
      <c r="Y33" s="1512"/>
      <c r="Z33" s="1512"/>
      <c r="AA33" s="1512"/>
      <c r="AB33" s="1512"/>
      <c r="AC33" s="1512"/>
    </row>
    <row r="34" spans="1:29">
      <c r="A34" s="1390">
        <v>22</v>
      </c>
      <c r="B34" s="1725"/>
      <c r="C34" s="1725"/>
      <c r="D34" s="1725"/>
      <c r="E34" s="1725">
        <v>7517</v>
      </c>
      <c r="F34" s="1725">
        <v>13996</v>
      </c>
      <c r="G34" s="1725">
        <v>20794</v>
      </c>
      <c r="H34" s="1390">
        <v>22</v>
      </c>
      <c r="I34" s="1512"/>
      <c r="J34" s="1512"/>
      <c r="K34" s="1512"/>
      <c r="L34" s="1512"/>
      <c r="M34" s="1512"/>
      <c r="N34" s="1512"/>
      <c r="O34" s="1390">
        <v>22</v>
      </c>
      <c r="P34" s="1517"/>
      <c r="Q34" s="1517"/>
      <c r="R34" s="1517"/>
      <c r="S34" s="1517">
        <v>400</v>
      </c>
      <c r="T34" s="1517">
        <v>500</v>
      </c>
      <c r="U34" s="1517">
        <v>8350.07</v>
      </c>
      <c r="W34" s="1390">
        <v>22</v>
      </c>
      <c r="X34" s="1512"/>
      <c r="Y34" s="1512"/>
      <c r="Z34" s="1512"/>
      <c r="AA34" s="1512"/>
      <c r="AB34" s="1512"/>
      <c r="AC34" s="1512"/>
    </row>
    <row r="35" spans="1:29">
      <c r="A35" s="1390">
        <v>23</v>
      </c>
      <c r="B35" s="1725"/>
      <c r="C35" s="1725"/>
      <c r="D35" s="1725"/>
      <c r="E35" s="1725">
        <v>9914</v>
      </c>
      <c r="F35" s="1725">
        <v>18961</v>
      </c>
      <c r="G35" s="1725">
        <v>20476</v>
      </c>
      <c r="H35" s="1390">
        <v>23</v>
      </c>
      <c r="I35" s="1512"/>
      <c r="J35" s="1512"/>
      <c r="K35" s="1512"/>
      <c r="L35" s="1512"/>
      <c r="M35" s="1512"/>
      <c r="N35" s="1512"/>
      <c r="O35" s="1390">
        <v>23</v>
      </c>
      <c r="P35" s="1517"/>
      <c r="Q35" s="1517"/>
      <c r="R35" s="1517"/>
      <c r="S35" s="1517">
        <v>1521.32</v>
      </c>
      <c r="T35" s="1517">
        <v>3000</v>
      </c>
      <c r="U35" s="1517">
        <v>1627.41</v>
      </c>
      <c r="W35" s="1390">
        <v>23</v>
      </c>
      <c r="X35" s="1512"/>
      <c r="Y35" s="1512"/>
      <c r="Z35" s="1512"/>
      <c r="AA35" s="1512"/>
      <c r="AB35" s="1512"/>
      <c r="AC35" s="1512"/>
    </row>
    <row r="36" spans="1:29">
      <c r="A36" s="1390">
        <v>24</v>
      </c>
      <c r="B36" s="1725"/>
      <c r="C36" s="1725"/>
      <c r="D36" s="1725"/>
      <c r="E36" s="1725">
        <v>7241</v>
      </c>
      <c r="F36" s="1725">
        <v>22309</v>
      </c>
      <c r="G36" s="1725">
        <v>37430</v>
      </c>
      <c r="H36" s="1390">
        <v>24</v>
      </c>
      <c r="I36" s="1512"/>
      <c r="J36" s="1512"/>
      <c r="K36" s="1512"/>
      <c r="L36" s="1512"/>
      <c r="M36" s="1512"/>
      <c r="N36" s="1512"/>
      <c r="O36" s="1390">
        <v>24</v>
      </c>
      <c r="P36" s="1517"/>
      <c r="Q36" s="1517"/>
      <c r="R36" s="1517"/>
      <c r="S36" s="1517">
        <v>14403.68</v>
      </c>
      <c r="T36" s="1517">
        <v>1000</v>
      </c>
      <c r="U36" s="1517">
        <v>13763.59</v>
      </c>
      <c r="W36" s="1390">
        <v>24</v>
      </c>
      <c r="X36" s="1512"/>
      <c r="Y36" s="1512"/>
      <c r="Z36" s="1512"/>
      <c r="AA36" s="1512"/>
      <c r="AB36" s="1512"/>
      <c r="AC36" s="1512"/>
    </row>
    <row r="37" spans="1:29">
      <c r="A37" s="1390">
        <v>25</v>
      </c>
      <c r="B37" s="1725"/>
      <c r="C37" s="1725"/>
      <c r="D37" s="1725"/>
      <c r="E37" s="1725">
        <v>11310</v>
      </c>
      <c r="F37" s="1725">
        <v>14283</v>
      </c>
      <c r="G37" s="1725">
        <v>1109</v>
      </c>
      <c r="H37" s="1390">
        <v>25</v>
      </c>
      <c r="I37" s="1512"/>
      <c r="J37" s="1512"/>
      <c r="K37" s="1512"/>
      <c r="L37" s="1512"/>
      <c r="M37" s="1512"/>
      <c r="N37" s="1512"/>
      <c r="O37" s="1390">
        <v>25</v>
      </c>
      <c r="P37" s="1517"/>
      <c r="Q37" s="1517"/>
      <c r="R37" s="1517"/>
      <c r="S37" s="1517">
        <v>1525</v>
      </c>
      <c r="T37" s="1517">
        <v>8042.11</v>
      </c>
      <c r="U37" s="1517">
        <v>11701.78</v>
      </c>
      <c r="W37" s="1390">
        <v>25</v>
      </c>
      <c r="X37" s="1512"/>
      <c r="Y37" s="1512"/>
      <c r="Z37" s="1512"/>
      <c r="AA37" s="1512"/>
      <c r="AB37" s="1512"/>
      <c r="AC37" s="1512"/>
    </row>
    <row r="38" spans="1:29">
      <c r="A38" s="1390">
        <v>26</v>
      </c>
      <c r="B38" s="1725"/>
      <c r="C38" s="1725"/>
      <c r="D38" s="1725"/>
      <c r="E38" s="1725">
        <v>13463</v>
      </c>
      <c r="F38" s="1725">
        <v>21469</v>
      </c>
      <c r="G38" s="1725">
        <v>1500</v>
      </c>
      <c r="H38" s="1390">
        <v>26</v>
      </c>
      <c r="I38" s="1512"/>
      <c r="J38" s="1512"/>
      <c r="K38" s="1512"/>
      <c r="L38" s="1512"/>
      <c r="M38" s="1512"/>
      <c r="N38" s="1512"/>
      <c r="O38" s="1390">
        <v>26</v>
      </c>
      <c r="P38" s="1517"/>
      <c r="Q38" s="1517"/>
      <c r="R38" s="1517"/>
      <c r="S38" s="1517">
        <v>3000</v>
      </c>
      <c r="T38" s="1517">
        <v>2214.2399999999998</v>
      </c>
      <c r="U38" s="1517">
        <v>8925.2199999999993</v>
      </c>
      <c r="W38" s="1390">
        <v>26</v>
      </c>
      <c r="X38" s="1512"/>
      <c r="Y38" s="1512"/>
      <c r="Z38" s="1512"/>
      <c r="AA38" s="1512"/>
      <c r="AB38" s="1512"/>
      <c r="AC38" s="1512"/>
    </row>
    <row r="39" spans="1:29">
      <c r="A39" s="1390">
        <v>27</v>
      </c>
      <c r="B39" s="1725"/>
      <c r="C39" s="1725"/>
      <c r="D39" s="1725"/>
      <c r="E39" s="1725">
        <v>5178</v>
      </c>
      <c r="F39" s="1725">
        <v>8558</v>
      </c>
      <c r="G39" s="1725">
        <v>35364</v>
      </c>
      <c r="H39" s="1390">
        <v>27</v>
      </c>
      <c r="I39" s="1512"/>
      <c r="J39" s="1512"/>
      <c r="K39" s="1512"/>
      <c r="L39" s="1512"/>
      <c r="M39" s="1512"/>
      <c r="N39" s="1512"/>
      <c r="O39" s="1390">
        <v>27</v>
      </c>
      <c r="P39" s="1517"/>
      <c r="Q39" s="1517"/>
      <c r="R39" s="1517"/>
      <c r="S39" s="1517">
        <v>6654.2</v>
      </c>
      <c r="T39" s="1517">
        <v>9437.76</v>
      </c>
      <c r="U39" s="1517"/>
      <c r="W39" s="1390">
        <v>27</v>
      </c>
      <c r="X39" s="1512"/>
      <c r="Y39" s="1512"/>
      <c r="Z39" s="1512"/>
      <c r="AA39" s="1512"/>
      <c r="AB39" s="1512"/>
      <c r="AC39" s="1512"/>
    </row>
    <row r="40" spans="1:29">
      <c r="A40" s="1390">
        <v>28</v>
      </c>
      <c r="B40" s="1725"/>
      <c r="C40" s="1725"/>
      <c r="D40" s="1725"/>
      <c r="E40" s="1725">
        <v>17261</v>
      </c>
      <c r="F40" s="1725">
        <v>17313</v>
      </c>
      <c r="G40" s="1725">
        <v>26494.95</v>
      </c>
      <c r="H40" s="1390">
        <v>28</v>
      </c>
      <c r="I40" s="1512"/>
      <c r="J40" s="1512"/>
      <c r="K40" s="1512"/>
      <c r="L40" s="1512"/>
      <c r="M40" s="1512"/>
      <c r="N40" s="1512"/>
      <c r="O40" s="1390">
        <v>28</v>
      </c>
      <c r="P40" s="1517"/>
      <c r="Q40" s="1517"/>
      <c r="R40" s="1517"/>
      <c r="S40" s="1517">
        <v>8754.7999999999993</v>
      </c>
      <c r="T40" s="1517">
        <v>2924.13</v>
      </c>
      <c r="U40" s="1517"/>
      <c r="W40" s="1390">
        <v>28</v>
      </c>
      <c r="X40" s="1512"/>
      <c r="Y40" s="1512"/>
      <c r="Z40" s="1512"/>
      <c r="AA40" s="1512"/>
      <c r="AB40" s="1512"/>
      <c r="AC40" s="1512"/>
    </row>
    <row r="41" spans="1:29">
      <c r="A41" s="1390">
        <v>29</v>
      </c>
      <c r="B41" s="1725"/>
      <c r="C41" s="1725"/>
      <c r="D41" s="1725"/>
      <c r="E41" s="1725">
        <v>10583</v>
      </c>
      <c r="F41" s="1725">
        <v>31213</v>
      </c>
      <c r="G41" s="1725">
        <v>1400</v>
      </c>
      <c r="H41" s="1390">
        <v>29</v>
      </c>
      <c r="I41" s="1512"/>
      <c r="J41" s="1512"/>
      <c r="K41" s="1512"/>
      <c r="L41" s="1512"/>
      <c r="M41" s="1512"/>
      <c r="N41" s="1512"/>
      <c r="O41" s="1390">
        <v>29</v>
      </c>
      <c r="P41" s="1517"/>
      <c r="Q41" s="1517"/>
      <c r="R41" s="1517"/>
      <c r="S41" s="1517">
        <v>3500</v>
      </c>
      <c r="T41" s="1517">
        <v>12702.87</v>
      </c>
      <c r="U41" s="1517"/>
      <c r="W41" s="1390">
        <v>29</v>
      </c>
      <c r="X41" s="1512"/>
      <c r="Y41" s="1512"/>
      <c r="Z41" s="1512"/>
      <c r="AA41" s="1512"/>
      <c r="AB41" s="1512"/>
      <c r="AC41" s="1512"/>
    </row>
    <row r="42" spans="1:29">
      <c r="A42" s="1390">
        <v>30</v>
      </c>
      <c r="B42" s="1725"/>
      <c r="C42" s="1725"/>
      <c r="D42" s="1725"/>
      <c r="E42" s="1725">
        <v>14842</v>
      </c>
      <c r="F42" s="1725">
        <v>34199</v>
      </c>
      <c r="G42" s="1725">
        <v>26359</v>
      </c>
      <c r="H42" s="1390">
        <v>30</v>
      </c>
      <c r="I42" s="1512"/>
      <c r="J42" s="1512"/>
      <c r="K42" s="1512"/>
      <c r="L42" s="1512"/>
      <c r="M42" s="1512"/>
      <c r="N42" s="1512"/>
      <c r="O42" s="1390">
        <v>30</v>
      </c>
      <c r="P42" s="1517"/>
      <c r="Q42" s="1517"/>
      <c r="R42" s="1517"/>
      <c r="S42" s="1517">
        <v>3133.46</v>
      </c>
      <c r="T42" s="1517">
        <v>2000</v>
      </c>
      <c r="U42" s="1517"/>
      <c r="W42" s="1390">
        <v>30</v>
      </c>
      <c r="X42" s="1512"/>
      <c r="Y42" s="1512"/>
      <c r="Z42" s="1512"/>
      <c r="AA42" s="1512"/>
      <c r="AB42" s="1512"/>
      <c r="AC42" s="1512"/>
    </row>
    <row r="43" spans="1:29">
      <c r="A43" s="1390">
        <v>31</v>
      </c>
      <c r="B43" s="1725"/>
      <c r="C43" s="1725"/>
      <c r="D43" s="1725"/>
      <c r="E43" s="1725">
        <v>12890</v>
      </c>
      <c r="F43" s="1725"/>
      <c r="G43" s="1725">
        <v>43229</v>
      </c>
      <c r="H43" s="1390">
        <v>31</v>
      </c>
      <c r="I43" s="1512"/>
      <c r="J43" s="1512"/>
      <c r="K43" s="1512"/>
      <c r="L43" s="1512"/>
      <c r="M43" s="1512"/>
      <c r="N43" s="1512"/>
      <c r="O43" s="1390">
        <v>31</v>
      </c>
      <c r="P43" s="1517"/>
      <c r="Q43" s="1517"/>
      <c r="R43" s="1517"/>
      <c r="S43" s="1517">
        <v>11988.54</v>
      </c>
      <c r="T43" s="1517">
        <v>850</v>
      </c>
      <c r="U43" s="1517"/>
      <c r="W43" s="1390">
        <v>31</v>
      </c>
      <c r="X43" s="1512"/>
      <c r="Y43" s="1512"/>
      <c r="Z43" s="1512"/>
      <c r="AA43" s="1512"/>
      <c r="AB43" s="1512"/>
      <c r="AC43" s="1512"/>
    </row>
    <row r="44" spans="1:29">
      <c r="A44" s="1390">
        <v>32</v>
      </c>
      <c r="B44" s="1725"/>
      <c r="C44" s="1725"/>
      <c r="D44" s="1725"/>
      <c r="E44" s="1725">
        <v>7415</v>
      </c>
      <c r="F44" s="1725"/>
      <c r="G44" s="1725">
        <v>44789</v>
      </c>
      <c r="H44" s="1390">
        <v>32</v>
      </c>
      <c r="I44" s="1512"/>
      <c r="J44" s="1512"/>
      <c r="K44" s="1512"/>
      <c r="L44" s="1512"/>
      <c r="M44" s="1512"/>
      <c r="N44" s="1512"/>
      <c r="O44" s="1390">
        <v>32</v>
      </c>
      <c r="P44" s="1517"/>
      <c r="Q44" s="1517"/>
      <c r="R44" s="1517"/>
      <c r="S44" s="1517">
        <v>18831</v>
      </c>
      <c r="T44" s="1517">
        <v>1935.7</v>
      </c>
      <c r="U44" s="1517"/>
      <c r="W44" s="1390">
        <v>32</v>
      </c>
      <c r="X44" s="1512"/>
      <c r="Y44" s="1512"/>
      <c r="Z44" s="1512"/>
      <c r="AA44" s="1512"/>
      <c r="AB44" s="1512"/>
      <c r="AC44" s="1512"/>
    </row>
    <row r="45" spans="1:29">
      <c r="A45" s="1390">
        <v>33</v>
      </c>
      <c r="B45" s="1725"/>
      <c r="C45" s="1725"/>
      <c r="D45" s="1725"/>
      <c r="E45" s="1725"/>
      <c r="F45" s="1725"/>
      <c r="G45" s="1725">
        <v>54091</v>
      </c>
      <c r="H45" s="1390">
        <v>33</v>
      </c>
      <c r="I45" s="1512"/>
      <c r="J45" s="1512"/>
      <c r="K45" s="1512"/>
      <c r="L45" s="1512"/>
      <c r="M45" s="1512"/>
      <c r="N45" s="1512"/>
      <c r="O45" s="1390">
        <v>33</v>
      </c>
      <c r="P45" s="1517"/>
      <c r="Q45" s="1517"/>
      <c r="R45" s="1517"/>
      <c r="S45" s="1517">
        <v>3132.11</v>
      </c>
      <c r="T45" s="1517">
        <v>8267.2999999999993</v>
      </c>
      <c r="U45" s="1517"/>
      <c r="W45" s="1390">
        <v>33</v>
      </c>
      <c r="X45" s="1512"/>
      <c r="Y45" s="1512"/>
      <c r="Z45" s="1512"/>
      <c r="AA45" s="1512"/>
      <c r="AB45" s="1512"/>
      <c r="AC45" s="1512"/>
    </row>
    <row r="46" spans="1:29">
      <c r="A46" s="1390">
        <v>34</v>
      </c>
      <c r="B46" s="1725"/>
      <c r="C46" s="1725"/>
      <c r="D46" s="1725"/>
      <c r="E46" s="1725"/>
      <c r="F46" s="1725"/>
      <c r="G46" s="1725">
        <v>52328</v>
      </c>
      <c r="H46" s="1390">
        <v>34</v>
      </c>
      <c r="I46" s="1512"/>
      <c r="J46" s="1512"/>
      <c r="K46" s="1512"/>
      <c r="L46" s="1512"/>
      <c r="M46" s="1512"/>
      <c r="N46" s="1512"/>
      <c r="O46" s="1390">
        <v>34</v>
      </c>
      <c r="P46" s="1517"/>
      <c r="Q46" s="1517"/>
      <c r="R46" s="1517"/>
      <c r="S46" s="1517">
        <v>5021.8900000000003</v>
      </c>
      <c r="T46" s="1517">
        <v>811.44</v>
      </c>
      <c r="U46" s="1517"/>
      <c r="W46" s="1390">
        <v>34</v>
      </c>
      <c r="X46" s="1512"/>
      <c r="Y46" s="1512"/>
      <c r="Z46" s="1512"/>
      <c r="AA46" s="1512"/>
      <c r="AB46" s="1512"/>
      <c r="AC46" s="1512"/>
    </row>
    <row r="47" spans="1:29">
      <c r="A47" s="1390">
        <v>35</v>
      </c>
      <c r="B47" s="1725"/>
      <c r="C47" s="1725"/>
      <c r="D47" s="1725"/>
      <c r="E47" s="1725"/>
      <c r="F47" s="1725"/>
      <c r="G47" s="1725">
        <v>18632</v>
      </c>
      <c r="H47" s="1390">
        <v>35</v>
      </c>
      <c r="I47" s="1512"/>
      <c r="J47" s="1512"/>
      <c r="K47" s="1512"/>
      <c r="L47" s="1512"/>
      <c r="M47" s="1512"/>
      <c r="N47" s="1512"/>
      <c r="O47" s="1390">
        <v>35</v>
      </c>
      <c r="P47" s="1517"/>
      <c r="Q47" s="1517"/>
      <c r="R47" s="1517"/>
      <c r="S47" s="1517">
        <v>1426.61</v>
      </c>
      <c r="T47" s="1517">
        <v>12357.56</v>
      </c>
      <c r="U47" s="1517"/>
      <c r="W47" s="1390">
        <v>35</v>
      </c>
      <c r="X47" s="1512"/>
      <c r="Y47" s="1512"/>
      <c r="Z47" s="1512"/>
      <c r="AA47" s="1512"/>
      <c r="AB47" s="1512"/>
      <c r="AC47" s="1512"/>
    </row>
    <row r="48" spans="1:29">
      <c r="A48" s="1390">
        <v>36</v>
      </c>
      <c r="B48" s="1725"/>
      <c r="C48" s="1725"/>
      <c r="D48" s="1725"/>
      <c r="E48" s="1725"/>
      <c r="F48" s="1725"/>
      <c r="G48" s="1725"/>
      <c r="H48" s="1390">
        <v>36</v>
      </c>
      <c r="I48" s="1512"/>
      <c r="J48" s="1512"/>
      <c r="K48" s="1512"/>
      <c r="L48" s="1512"/>
      <c r="M48" s="1512"/>
      <c r="N48" s="1512"/>
      <c r="O48" s="1390">
        <v>36</v>
      </c>
      <c r="P48" s="1517"/>
      <c r="Q48" s="1517"/>
      <c r="R48" s="1517"/>
      <c r="S48" s="1517">
        <v>9702.39</v>
      </c>
      <c r="T48" s="1517">
        <v>2164.8200000000002</v>
      </c>
      <c r="U48" s="1517"/>
      <c r="W48" s="1390">
        <v>36</v>
      </c>
      <c r="X48" s="1512"/>
      <c r="Y48" s="1512"/>
      <c r="Z48" s="1512"/>
      <c r="AA48" s="1512"/>
      <c r="AB48" s="1512"/>
      <c r="AC48" s="1512"/>
    </row>
    <row r="49" spans="1:29">
      <c r="A49" s="1390">
        <v>37</v>
      </c>
      <c r="B49" s="1725"/>
      <c r="C49" s="1725"/>
      <c r="D49" s="1725"/>
      <c r="E49" s="1725"/>
      <c r="F49" s="1725"/>
      <c r="G49" s="1725"/>
      <c r="H49" s="1390">
        <v>37</v>
      </c>
      <c r="I49" s="1512"/>
      <c r="J49" s="1512"/>
      <c r="K49" s="1512"/>
      <c r="L49" s="1512"/>
      <c r="M49" s="1512"/>
      <c r="N49" s="1512"/>
      <c r="O49" s="1390">
        <v>37</v>
      </c>
      <c r="P49" s="1517"/>
      <c r="Q49" s="1517"/>
      <c r="R49" s="1517"/>
      <c r="S49" s="1517">
        <v>5665.78</v>
      </c>
      <c r="T49" s="1517">
        <v>11384.18</v>
      </c>
      <c r="U49" s="1517"/>
      <c r="W49" s="1390">
        <v>37</v>
      </c>
      <c r="X49" s="1512"/>
      <c r="Y49" s="1512"/>
      <c r="Z49" s="1512"/>
      <c r="AA49" s="1512"/>
      <c r="AB49" s="1512"/>
      <c r="AC49" s="1512"/>
    </row>
    <row r="50" spans="1:29">
      <c r="A50" s="1390">
        <v>38</v>
      </c>
      <c r="B50" s="1725"/>
      <c r="C50" s="1725"/>
      <c r="D50" s="1725"/>
      <c r="E50" s="1725"/>
      <c r="F50" s="1725"/>
      <c r="G50" s="1725"/>
      <c r="H50" s="1390">
        <v>38</v>
      </c>
      <c r="I50" s="1512"/>
      <c r="J50" s="1512"/>
      <c r="K50" s="1512"/>
      <c r="L50" s="1512"/>
      <c r="M50" s="1512"/>
      <c r="N50" s="1512"/>
      <c r="O50" s="1390">
        <v>38</v>
      </c>
      <c r="P50" s="1517"/>
      <c r="Q50" s="1517"/>
      <c r="R50" s="1517"/>
      <c r="S50" s="1517">
        <v>5650.22</v>
      </c>
      <c r="T50" s="1517">
        <v>957.91</v>
      </c>
      <c r="U50" s="1517"/>
      <c r="W50" s="1390">
        <v>38</v>
      </c>
      <c r="X50" s="1512"/>
      <c r="Y50" s="1512"/>
      <c r="Z50" s="1512"/>
      <c r="AA50" s="1512"/>
      <c r="AB50" s="1512"/>
      <c r="AC50" s="1512"/>
    </row>
    <row r="51" spans="1:29">
      <c r="A51" s="1390">
        <v>39</v>
      </c>
      <c r="B51" s="1725"/>
      <c r="C51" s="1725"/>
      <c r="D51" s="1725"/>
      <c r="E51" s="1725"/>
      <c r="F51" s="1725"/>
      <c r="G51" s="1725"/>
      <c r="H51" s="1390">
        <v>39</v>
      </c>
      <c r="I51" s="1512"/>
      <c r="J51" s="1512"/>
      <c r="K51" s="1512"/>
      <c r="L51" s="1512"/>
      <c r="M51" s="1512"/>
      <c r="N51" s="1512"/>
      <c r="O51" s="1390">
        <v>39</v>
      </c>
      <c r="P51" s="1517"/>
      <c r="Q51" s="1517"/>
      <c r="R51" s="1517"/>
      <c r="S51" s="1517">
        <v>2500</v>
      </c>
      <c r="T51" s="1517">
        <v>9000</v>
      </c>
      <c r="U51" s="1517"/>
      <c r="W51" s="1390">
        <v>39</v>
      </c>
      <c r="X51" s="1512"/>
      <c r="Y51" s="1512"/>
      <c r="Z51" s="1512"/>
      <c r="AA51" s="1512"/>
      <c r="AB51" s="1512"/>
      <c r="AC51" s="1512"/>
    </row>
    <row r="52" spans="1:29">
      <c r="A52" s="1390">
        <v>40</v>
      </c>
      <c r="B52" s="1725"/>
      <c r="C52" s="1725"/>
      <c r="D52" s="1725"/>
      <c r="E52" s="1725"/>
      <c r="F52" s="1725"/>
      <c r="G52" s="1725"/>
      <c r="H52" s="1390">
        <v>40</v>
      </c>
      <c r="I52" s="1512"/>
      <c r="J52" s="1512"/>
      <c r="K52" s="1512"/>
      <c r="L52" s="1512"/>
      <c r="M52" s="1512"/>
      <c r="N52" s="1512"/>
      <c r="O52" s="1390">
        <v>40</v>
      </c>
      <c r="P52" s="1517"/>
      <c r="Q52" s="1517"/>
      <c r="R52" s="1517"/>
      <c r="S52" s="1517">
        <v>416.95</v>
      </c>
      <c r="T52" s="1517">
        <v>4417.5</v>
      </c>
      <c r="U52" s="1517"/>
      <c r="W52" s="1390">
        <v>40</v>
      </c>
      <c r="X52" s="1512"/>
      <c r="Y52" s="1512"/>
      <c r="Z52" s="1512"/>
      <c r="AA52" s="1512"/>
      <c r="AB52" s="1512"/>
      <c r="AC52" s="1512"/>
    </row>
    <row r="53" spans="1:29">
      <c r="A53" s="1390">
        <v>41</v>
      </c>
      <c r="B53" s="1725"/>
      <c r="C53" s="1725"/>
      <c r="D53" s="1725"/>
      <c r="E53" s="1725"/>
      <c r="F53" s="1725"/>
      <c r="G53" s="1725"/>
      <c r="H53" s="1390">
        <v>41</v>
      </c>
      <c r="I53" s="1512"/>
      <c r="J53" s="1512"/>
      <c r="K53" s="1512"/>
      <c r="L53" s="1512"/>
      <c r="M53" s="1512"/>
      <c r="N53" s="1512"/>
      <c r="O53" s="1390">
        <v>41</v>
      </c>
      <c r="P53" s="1517"/>
      <c r="Q53" s="1517"/>
      <c r="R53" s="1517"/>
      <c r="S53" s="1517">
        <v>14715.05</v>
      </c>
      <c r="T53" s="1517">
        <v>7043.35</v>
      </c>
      <c r="U53" s="1517"/>
      <c r="W53" s="1390">
        <v>41</v>
      </c>
      <c r="X53" s="1512"/>
      <c r="Y53" s="1512"/>
      <c r="Z53" s="1512"/>
      <c r="AA53" s="1512"/>
      <c r="AB53" s="1512"/>
      <c r="AC53" s="1512"/>
    </row>
    <row r="54" spans="1:29">
      <c r="A54" s="1390">
        <v>42</v>
      </c>
      <c r="B54" s="1725"/>
      <c r="C54" s="1725"/>
      <c r="D54" s="1725"/>
      <c r="E54" s="1725"/>
      <c r="F54" s="1725"/>
      <c r="G54" s="1725"/>
      <c r="H54" s="1390">
        <v>42</v>
      </c>
      <c r="I54" s="1512"/>
      <c r="J54" s="1512"/>
      <c r="K54" s="1512"/>
      <c r="L54" s="1512"/>
      <c r="M54" s="1512"/>
      <c r="N54" s="1512"/>
      <c r="O54" s="1390">
        <v>42</v>
      </c>
      <c r="P54" s="1517"/>
      <c r="Q54" s="1517"/>
      <c r="R54" s="1517"/>
      <c r="S54" s="1517">
        <v>3832.61</v>
      </c>
      <c r="T54" s="1517">
        <v>3743.78</v>
      </c>
      <c r="U54" s="1517"/>
      <c r="W54" s="1390">
        <v>42</v>
      </c>
      <c r="X54" s="1512"/>
      <c r="Y54" s="1512"/>
      <c r="Z54" s="1512"/>
      <c r="AA54" s="1512"/>
      <c r="AB54" s="1512"/>
      <c r="AC54" s="1512"/>
    </row>
    <row r="55" spans="1:29">
      <c r="A55" s="1390">
        <v>43</v>
      </c>
      <c r="B55" s="1725"/>
      <c r="C55" s="1725"/>
      <c r="D55" s="1725"/>
      <c r="E55" s="1725"/>
      <c r="F55" s="1725"/>
      <c r="G55" s="1725"/>
      <c r="H55" s="1390">
        <v>43</v>
      </c>
      <c r="I55" s="1512"/>
      <c r="J55" s="1512"/>
      <c r="K55" s="1512"/>
      <c r="L55" s="1512"/>
      <c r="M55" s="1512"/>
      <c r="N55" s="1512"/>
      <c r="O55" s="1390">
        <v>43</v>
      </c>
      <c r="P55" s="1517"/>
      <c r="Q55" s="1517"/>
      <c r="R55" s="1517"/>
      <c r="S55" s="1517">
        <v>12225.39</v>
      </c>
      <c r="T55" s="1517">
        <v>12157.22</v>
      </c>
      <c r="U55" s="1517"/>
      <c r="W55" s="1390">
        <v>43</v>
      </c>
      <c r="X55" s="1512"/>
      <c r="Y55" s="1512"/>
      <c r="Z55" s="1512"/>
      <c r="AA55" s="1512"/>
      <c r="AB55" s="1512"/>
      <c r="AC55" s="1512"/>
    </row>
    <row r="56" spans="1:29">
      <c r="A56" s="1390">
        <v>44</v>
      </c>
      <c r="B56" s="1725"/>
      <c r="C56" s="1725"/>
      <c r="D56" s="1725"/>
      <c r="E56" s="1725"/>
      <c r="F56" s="1725"/>
      <c r="G56" s="1725"/>
      <c r="H56" s="1390">
        <v>44</v>
      </c>
      <c r="I56" s="1512"/>
      <c r="J56" s="1512"/>
      <c r="K56" s="1512"/>
      <c r="L56" s="1512"/>
      <c r="M56" s="1512"/>
      <c r="N56" s="1512"/>
      <c r="O56" s="1390">
        <v>44</v>
      </c>
      <c r="P56" s="1517"/>
      <c r="Q56" s="1517"/>
      <c r="R56" s="1517"/>
      <c r="S56" s="1517">
        <v>2022.25</v>
      </c>
      <c r="T56" s="1517">
        <v>24577.15</v>
      </c>
      <c r="U56" s="1517"/>
      <c r="W56" s="1390">
        <v>44</v>
      </c>
      <c r="X56" s="1512"/>
      <c r="Y56" s="1512"/>
      <c r="Z56" s="1512"/>
      <c r="AA56" s="1512"/>
      <c r="AB56" s="1512"/>
      <c r="AC56" s="1512"/>
    </row>
    <row r="57" spans="1:29">
      <c r="A57" s="1390">
        <v>45</v>
      </c>
      <c r="B57" s="1725"/>
      <c r="C57" s="1725"/>
      <c r="D57" s="1725"/>
      <c r="E57" s="1725"/>
      <c r="F57" s="1725"/>
      <c r="G57" s="1725"/>
      <c r="H57" s="1390">
        <v>45</v>
      </c>
      <c r="I57" s="1512"/>
      <c r="J57" s="1512"/>
      <c r="K57" s="1512"/>
      <c r="L57" s="1512"/>
      <c r="M57" s="1512"/>
      <c r="N57" s="1512"/>
      <c r="O57" s="1390">
        <v>45</v>
      </c>
      <c r="P57" s="1517"/>
      <c r="Q57" s="1517"/>
      <c r="R57" s="1517"/>
      <c r="S57" s="1517">
        <v>2500</v>
      </c>
      <c r="T57" s="1517">
        <v>1200</v>
      </c>
      <c r="U57" s="1517"/>
      <c r="W57" s="1390">
        <v>45</v>
      </c>
      <c r="X57" s="1512"/>
      <c r="Y57" s="1512"/>
      <c r="Z57" s="1512"/>
      <c r="AA57" s="1512"/>
      <c r="AB57" s="1512"/>
      <c r="AC57" s="1512"/>
    </row>
    <row r="58" spans="1:29">
      <c r="A58" s="1390">
        <v>46</v>
      </c>
      <c r="B58" s="1725"/>
      <c r="C58" s="1725"/>
      <c r="D58" s="1725"/>
      <c r="E58" s="1725"/>
      <c r="F58" s="1725"/>
      <c r="G58" s="1725"/>
      <c r="H58" s="1390">
        <v>46</v>
      </c>
      <c r="I58" s="1512"/>
      <c r="J58" s="1512"/>
      <c r="K58" s="1512"/>
      <c r="L58" s="1512"/>
      <c r="M58" s="1512"/>
      <c r="N58" s="1512"/>
      <c r="O58" s="1390">
        <v>46</v>
      </c>
      <c r="P58" s="1517"/>
      <c r="Q58" s="1517"/>
      <c r="R58" s="1517"/>
      <c r="S58" s="1517">
        <v>5230</v>
      </c>
      <c r="T58" s="1517">
        <v>5682.87</v>
      </c>
      <c r="U58" s="1517"/>
      <c r="W58" s="1390">
        <v>46</v>
      </c>
      <c r="X58" s="1512"/>
      <c r="Y58" s="1512"/>
      <c r="Z58" s="1512"/>
      <c r="AA58" s="1512"/>
      <c r="AB58" s="1512"/>
      <c r="AC58" s="1512"/>
    </row>
    <row r="59" spans="1:29">
      <c r="A59" s="1390">
        <v>47</v>
      </c>
      <c r="B59" s="1725"/>
      <c r="C59" s="1725"/>
      <c r="D59" s="1725"/>
      <c r="E59" s="1725"/>
      <c r="F59" s="1725"/>
      <c r="G59" s="1725"/>
      <c r="H59" s="1390">
        <v>47</v>
      </c>
      <c r="I59" s="1512"/>
      <c r="J59" s="1512"/>
      <c r="K59" s="1512"/>
      <c r="L59" s="1512"/>
      <c r="M59" s="1512"/>
      <c r="N59" s="1512"/>
      <c r="O59" s="1390">
        <v>47</v>
      </c>
      <c r="P59" s="1517"/>
      <c r="Q59" s="1517"/>
      <c r="R59" s="1517"/>
      <c r="S59" s="1517">
        <v>1678.76</v>
      </c>
      <c r="T59" s="1517">
        <v>4946.13</v>
      </c>
      <c r="U59" s="1517"/>
      <c r="W59" s="1390">
        <v>47</v>
      </c>
      <c r="X59" s="1512"/>
      <c r="Y59" s="1512"/>
      <c r="Z59" s="1512"/>
      <c r="AA59" s="1512"/>
      <c r="AB59" s="1512"/>
      <c r="AC59" s="1512"/>
    </row>
    <row r="60" spans="1:29">
      <c r="A60" s="1390">
        <v>48</v>
      </c>
      <c r="B60" s="1725"/>
      <c r="C60" s="1725"/>
      <c r="D60" s="1725"/>
      <c r="E60" s="1726"/>
      <c r="F60" s="1725"/>
      <c r="G60" s="1725"/>
      <c r="H60" s="1390">
        <v>48</v>
      </c>
      <c r="I60" s="1512"/>
      <c r="J60" s="1512"/>
      <c r="K60" s="1512"/>
      <c r="L60" s="1512"/>
      <c r="M60" s="1512"/>
      <c r="N60" s="1512"/>
      <c r="O60" s="1390">
        <v>48</v>
      </c>
      <c r="P60" s="1517"/>
      <c r="Q60" s="1517"/>
      <c r="R60" s="1517"/>
      <c r="S60" s="1517">
        <v>8287.24</v>
      </c>
      <c r="T60" s="1517">
        <v>1800</v>
      </c>
      <c r="U60" s="1517"/>
      <c r="W60" s="1390">
        <v>48</v>
      </c>
      <c r="X60" s="1512"/>
      <c r="Y60" s="1512"/>
      <c r="Z60" s="1512"/>
      <c r="AA60" s="1512"/>
      <c r="AB60" s="1512"/>
      <c r="AC60" s="1512"/>
    </row>
    <row r="61" spans="1:29">
      <c r="A61" s="1390">
        <v>49</v>
      </c>
      <c r="B61" s="1725"/>
      <c r="C61" s="1725"/>
      <c r="D61" s="1725"/>
      <c r="E61" s="1725"/>
      <c r="F61" s="1725"/>
      <c r="G61" s="1725"/>
      <c r="H61" s="1390">
        <v>49</v>
      </c>
      <c r="I61" s="1512"/>
      <c r="J61" s="1512"/>
      <c r="K61" s="1512"/>
      <c r="L61" s="1512"/>
      <c r="M61" s="1512"/>
      <c r="N61" s="1512"/>
      <c r="O61" s="1390">
        <v>49</v>
      </c>
      <c r="P61" s="1517"/>
      <c r="Q61" s="1517"/>
      <c r="R61" s="1517"/>
      <c r="S61" s="1517">
        <v>3200.62</v>
      </c>
      <c r="T61" s="1517">
        <v>2124.41</v>
      </c>
      <c r="U61" s="1517"/>
      <c r="W61" s="1390">
        <v>49</v>
      </c>
      <c r="X61" s="1512"/>
      <c r="Y61" s="1512"/>
      <c r="Z61" s="1512"/>
      <c r="AA61" s="1512"/>
      <c r="AB61" s="1512"/>
      <c r="AC61" s="1512"/>
    </row>
    <row r="62" spans="1:29">
      <c r="A62" s="1390">
        <v>50</v>
      </c>
      <c r="B62" s="1725"/>
      <c r="C62" s="1725"/>
      <c r="D62" s="1725"/>
      <c r="E62" s="1725"/>
      <c r="F62" s="1725"/>
      <c r="G62" s="1725"/>
      <c r="H62" s="1390">
        <v>50</v>
      </c>
      <c r="I62" s="1512"/>
      <c r="J62" s="1512"/>
      <c r="K62" s="1512"/>
      <c r="L62" s="1512"/>
      <c r="M62" s="1512"/>
      <c r="N62" s="1512"/>
      <c r="O62" s="1390">
        <v>50</v>
      </c>
      <c r="P62" s="1517"/>
      <c r="Q62" s="1517"/>
      <c r="R62" s="1517"/>
      <c r="S62" s="1517">
        <v>5948.18</v>
      </c>
      <c r="T62" s="1517">
        <v>1000</v>
      </c>
      <c r="U62" s="1517"/>
      <c r="W62" s="1390">
        <v>50</v>
      </c>
      <c r="X62" s="1512"/>
      <c r="Y62" s="1512"/>
      <c r="Z62" s="1512"/>
      <c r="AA62" s="1512"/>
      <c r="AB62" s="1512"/>
      <c r="AC62" s="1512"/>
    </row>
    <row r="63" spans="1:29">
      <c r="A63" s="1390">
        <v>51</v>
      </c>
      <c r="B63" s="1725"/>
      <c r="C63" s="1725"/>
      <c r="D63" s="1725"/>
      <c r="E63" s="1725"/>
      <c r="F63" s="1725"/>
      <c r="G63" s="1725"/>
      <c r="H63" s="1390">
        <v>51</v>
      </c>
      <c r="I63" s="1512"/>
      <c r="J63" s="1512"/>
      <c r="K63" s="1512"/>
      <c r="L63" s="1512"/>
      <c r="M63" s="1512"/>
      <c r="N63" s="1512"/>
      <c r="O63" s="1390">
        <v>51</v>
      </c>
      <c r="P63" s="1517"/>
      <c r="Q63" s="1517"/>
      <c r="R63" s="1517"/>
      <c r="S63" s="1517">
        <v>4500</v>
      </c>
      <c r="T63" s="1517">
        <v>540.96</v>
      </c>
      <c r="U63" s="1517"/>
      <c r="W63" s="1390">
        <v>51</v>
      </c>
      <c r="X63" s="1512"/>
      <c r="Y63" s="1512"/>
      <c r="Z63" s="1512"/>
      <c r="AA63" s="1512"/>
      <c r="AB63" s="1512"/>
      <c r="AC63" s="1512"/>
    </row>
    <row r="64" spans="1:29">
      <c r="A64" s="1390">
        <v>52</v>
      </c>
      <c r="B64" s="1725"/>
      <c r="C64" s="1725"/>
      <c r="D64" s="1725"/>
      <c r="E64" s="1725"/>
      <c r="F64" s="1725"/>
      <c r="G64" s="1725"/>
      <c r="H64" s="1390">
        <v>52</v>
      </c>
      <c r="I64" s="1512"/>
      <c r="J64" s="1512"/>
      <c r="K64" s="1512"/>
      <c r="L64" s="1512"/>
      <c r="M64" s="1512"/>
      <c r="N64" s="1512"/>
      <c r="O64" s="1390">
        <v>52</v>
      </c>
      <c r="P64" s="1517"/>
      <c r="Q64" s="1517"/>
      <c r="R64" s="1517"/>
      <c r="S64" s="1517">
        <v>9753</v>
      </c>
      <c r="T64" s="1517">
        <v>9893.0400000000009</v>
      </c>
      <c r="U64" s="1517"/>
      <c r="W64" s="1390">
        <v>52</v>
      </c>
      <c r="X64" s="1512"/>
      <c r="Y64" s="1512"/>
      <c r="Z64" s="1512"/>
      <c r="AA64" s="1512"/>
      <c r="AB64" s="1512"/>
      <c r="AC64" s="1512"/>
    </row>
    <row r="65" spans="1:29">
      <c r="A65" s="1390">
        <v>53</v>
      </c>
      <c r="B65" s="1725"/>
      <c r="C65" s="1725"/>
      <c r="D65" s="1726"/>
      <c r="E65" s="1725"/>
      <c r="F65" s="1725"/>
      <c r="G65" s="1725"/>
      <c r="H65" s="1390">
        <v>53</v>
      </c>
      <c r="I65" s="1512"/>
      <c r="J65" s="1512"/>
      <c r="K65" s="1512"/>
      <c r="L65" s="1512"/>
      <c r="M65" s="1512"/>
      <c r="N65" s="1512"/>
      <c r="O65" s="1390">
        <v>53</v>
      </c>
      <c r="P65" s="1517"/>
      <c r="Q65" s="1517"/>
      <c r="R65" s="1517"/>
      <c r="S65" s="1517">
        <v>3681.61</v>
      </c>
      <c r="T65" s="1517">
        <v>1642.76</v>
      </c>
      <c r="U65" s="1517"/>
      <c r="W65" s="1390">
        <v>53</v>
      </c>
      <c r="X65" s="1512"/>
      <c r="Y65" s="1512"/>
      <c r="Z65" s="1512"/>
      <c r="AA65" s="1512"/>
      <c r="AB65" s="1512"/>
      <c r="AC65" s="1512"/>
    </row>
    <row r="66" spans="1:29">
      <c r="A66" s="1390">
        <v>54</v>
      </c>
      <c r="B66" s="1725"/>
      <c r="C66" s="1726"/>
      <c r="D66" s="1725"/>
      <c r="E66" s="1725"/>
      <c r="F66" s="1725"/>
      <c r="G66" s="1725"/>
      <c r="H66" s="1390">
        <v>54</v>
      </c>
      <c r="I66" s="1512"/>
      <c r="J66" s="1512"/>
      <c r="K66" s="1512"/>
      <c r="L66" s="1512"/>
      <c r="M66" s="1512"/>
      <c r="N66" s="1512"/>
      <c r="O66" s="1390">
        <v>54</v>
      </c>
      <c r="P66" s="1517"/>
      <c r="Q66" s="1517"/>
      <c r="R66" s="1517"/>
      <c r="S66" s="1517">
        <v>10757.39</v>
      </c>
      <c r="T66" s="1517">
        <v>9390.24</v>
      </c>
      <c r="U66" s="1517"/>
      <c r="W66" s="1390">
        <v>54</v>
      </c>
      <c r="X66" s="1512"/>
      <c r="Y66" s="1512"/>
      <c r="Z66" s="1512"/>
      <c r="AA66" s="1512"/>
      <c r="AB66" s="1512"/>
      <c r="AC66" s="1512"/>
    </row>
    <row r="67" spans="1:29">
      <c r="A67" s="1390">
        <v>55</v>
      </c>
      <c r="B67" s="1725"/>
      <c r="C67" s="1725"/>
      <c r="D67" s="1725"/>
      <c r="E67" s="1725"/>
      <c r="F67" s="1725"/>
      <c r="G67" s="1725"/>
      <c r="H67" s="1390">
        <v>55</v>
      </c>
      <c r="I67" s="1512"/>
      <c r="J67" s="1512"/>
      <c r="K67" s="1512"/>
      <c r="L67" s="1512"/>
      <c r="M67" s="1512"/>
      <c r="N67" s="1512"/>
      <c r="O67" s="1390">
        <v>55</v>
      </c>
      <c r="P67" s="1517"/>
      <c r="Q67" s="1517"/>
      <c r="R67" s="1517"/>
      <c r="S67" s="1517">
        <v>2700</v>
      </c>
      <c r="T67" s="1517">
        <v>4847.1499999999996</v>
      </c>
      <c r="U67" s="1517"/>
      <c r="W67" s="1390">
        <v>55</v>
      </c>
      <c r="X67" s="1512"/>
      <c r="Y67" s="1512"/>
      <c r="Z67" s="1512"/>
      <c r="AA67" s="1512"/>
      <c r="AB67" s="1512"/>
      <c r="AC67" s="1512"/>
    </row>
    <row r="68" spans="1:29">
      <c r="A68" s="1390">
        <v>56</v>
      </c>
      <c r="B68" s="1725"/>
      <c r="C68" s="1725"/>
      <c r="D68" s="1725"/>
      <c r="E68" s="1725"/>
      <c r="F68" s="1725"/>
      <c r="G68" s="1725"/>
      <c r="H68" s="1390">
        <v>56</v>
      </c>
      <c r="I68" s="1512"/>
      <c r="J68" s="1512"/>
      <c r="K68" s="1512"/>
      <c r="L68" s="1512"/>
      <c r="M68" s="1512"/>
      <c r="N68" s="1512"/>
      <c r="O68" s="1390">
        <v>56</v>
      </c>
      <c r="P68" s="1517"/>
      <c r="Q68" s="1517"/>
      <c r="R68" s="1517"/>
      <c r="S68" s="1517">
        <v>6422.89</v>
      </c>
      <c r="T68" s="1517">
        <v>8448.85</v>
      </c>
      <c r="U68" s="1517"/>
      <c r="W68" s="1390">
        <v>56</v>
      </c>
      <c r="X68" s="1512"/>
      <c r="Y68" s="1512"/>
      <c r="Z68" s="1512"/>
      <c r="AA68" s="1512"/>
      <c r="AB68" s="1512"/>
      <c r="AC68" s="1512"/>
    </row>
    <row r="69" spans="1:29">
      <c r="A69" s="1390">
        <v>57</v>
      </c>
      <c r="B69" s="1725"/>
      <c r="C69" s="1725"/>
      <c r="D69" s="1726"/>
      <c r="E69" s="1725"/>
      <c r="F69" s="1725"/>
      <c r="G69" s="1725"/>
      <c r="H69" s="1390">
        <v>57</v>
      </c>
      <c r="I69" s="1512"/>
      <c r="J69" s="1512"/>
      <c r="K69" s="1512"/>
      <c r="L69" s="1512"/>
      <c r="M69" s="1512"/>
      <c r="N69" s="1512"/>
      <c r="O69" s="1390">
        <v>57</v>
      </c>
      <c r="P69" s="1517"/>
      <c r="Q69" s="1517"/>
      <c r="R69" s="1517"/>
      <c r="S69" s="1517">
        <v>10419.11</v>
      </c>
      <c r="T69" s="1517">
        <v>6345.04</v>
      </c>
      <c r="U69" s="1517"/>
      <c r="W69" s="1390">
        <v>57</v>
      </c>
      <c r="X69" s="1512"/>
      <c r="Y69" s="1512"/>
      <c r="Z69" s="1512"/>
      <c r="AA69" s="1512"/>
      <c r="AB69" s="1512"/>
      <c r="AC69" s="1512"/>
    </row>
    <row r="70" spans="1:29">
      <c r="A70" s="1390">
        <v>58</v>
      </c>
      <c r="B70" s="1725"/>
      <c r="C70" s="1725"/>
      <c r="D70" s="1725"/>
      <c r="E70" s="1725"/>
      <c r="F70" s="1725"/>
      <c r="G70" s="1725"/>
      <c r="H70" s="1390">
        <v>58</v>
      </c>
      <c r="I70" s="1512"/>
      <c r="J70" s="1512"/>
      <c r="K70" s="1512"/>
      <c r="L70" s="1512"/>
      <c r="M70" s="1512"/>
      <c r="N70" s="1512"/>
      <c r="O70" s="1390">
        <v>58</v>
      </c>
      <c r="P70" s="1517"/>
      <c r="Q70" s="1517"/>
      <c r="R70" s="1517"/>
      <c r="S70" s="1517">
        <v>4842.2700000000004</v>
      </c>
      <c r="T70" s="1517">
        <v>8280.9599999999991</v>
      </c>
      <c r="U70" s="1517"/>
      <c r="W70" s="1390">
        <v>58</v>
      </c>
      <c r="X70" s="1512"/>
      <c r="Y70" s="1512"/>
      <c r="Z70" s="1512"/>
      <c r="AA70" s="1512"/>
      <c r="AB70" s="1512"/>
      <c r="AC70" s="1512"/>
    </row>
    <row r="71" spans="1:29">
      <c r="A71" s="1390">
        <v>59</v>
      </c>
      <c r="B71" s="1725"/>
      <c r="C71" s="1725"/>
      <c r="D71" s="1725"/>
      <c r="E71" s="1725"/>
      <c r="F71" s="1725"/>
      <c r="G71" s="1725"/>
      <c r="H71" s="1390">
        <v>59</v>
      </c>
      <c r="I71" s="1512"/>
      <c r="J71" s="1512"/>
      <c r="K71" s="1512"/>
      <c r="L71" s="1512"/>
      <c r="M71" s="1512"/>
      <c r="N71" s="1512"/>
      <c r="O71" s="1390">
        <v>59</v>
      </c>
      <c r="P71" s="1517"/>
      <c r="Q71" s="1517"/>
      <c r="R71" s="1517"/>
      <c r="S71" s="1517">
        <v>10791.73</v>
      </c>
      <c r="T71" s="1517">
        <v>9702.33</v>
      </c>
      <c r="U71" s="1517"/>
      <c r="W71" s="1390">
        <v>59</v>
      </c>
      <c r="X71" s="1512"/>
      <c r="Y71" s="1512"/>
      <c r="Z71" s="1512"/>
      <c r="AA71" s="1512"/>
      <c r="AB71" s="1512"/>
      <c r="AC71" s="1512"/>
    </row>
    <row r="72" spans="1:29">
      <c r="A72" s="1390">
        <v>60</v>
      </c>
      <c r="B72" s="1725"/>
      <c r="C72" s="1725"/>
      <c r="D72" s="1725"/>
      <c r="E72" s="1725"/>
      <c r="F72" s="1725"/>
      <c r="G72" s="1725"/>
      <c r="H72" s="1390">
        <v>60</v>
      </c>
      <c r="I72" s="1512"/>
      <c r="J72" s="1512"/>
      <c r="K72" s="1512"/>
      <c r="L72" s="1512"/>
      <c r="M72" s="1512"/>
      <c r="N72" s="1512"/>
      <c r="O72" s="1390">
        <v>60</v>
      </c>
      <c r="P72" s="1517"/>
      <c r="Q72" s="1517"/>
      <c r="R72" s="1517"/>
      <c r="S72" s="1517">
        <v>11587</v>
      </c>
      <c r="T72" s="1517">
        <v>8463.67</v>
      </c>
      <c r="U72" s="1517"/>
      <c r="W72" s="1390">
        <v>60</v>
      </c>
      <c r="X72" s="1512"/>
      <c r="Y72" s="1512"/>
      <c r="Z72" s="1512"/>
      <c r="AA72" s="1512"/>
      <c r="AB72" s="1512"/>
      <c r="AC72" s="1512"/>
    </row>
    <row r="73" spans="1:29">
      <c r="A73" s="1390">
        <v>61</v>
      </c>
      <c r="B73" s="1725"/>
      <c r="C73" s="1725"/>
      <c r="D73" s="1725"/>
      <c r="E73" s="1725"/>
      <c r="F73" s="1725"/>
      <c r="G73" s="1725"/>
      <c r="H73" s="1390">
        <v>61</v>
      </c>
      <c r="I73" s="1512"/>
      <c r="J73" s="1512"/>
      <c r="K73" s="1512"/>
      <c r="L73" s="1512"/>
      <c r="M73" s="1512"/>
      <c r="N73" s="1512"/>
      <c r="O73" s="1390">
        <v>61</v>
      </c>
      <c r="P73" s="1517"/>
      <c r="Q73" s="1517"/>
      <c r="R73" s="1517"/>
      <c r="S73" s="1517">
        <v>2000</v>
      </c>
      <c r="T73" s="1517">
        <v>200</v>
      </c>
      <c r="U73" s="1517"/>
      <c r="W73" s="1390">
        <v>61</v>
      </c>
      <c r="X73" s="1512"/>
      <c r="Y73" s="1512"/>
      <c r="Z73" s="1512"/>
      <c r="AA73" s="1512"/>
      <c r="AB73" s="1512"/>
      <c r="AC73" s="1512"/>
    </row>
    <row r="74" spans="1:29">
      <c r="A74" s="1390">
        <v>62</v>
      </c>
      <c r="B74" s="1725"/>
      <c r="C74" s="1725"/>
      <c r="D74" s="1725"/>
      <c r="E74" s="1725"/>
      <c r="F74" s="1725"/>
      <c r="G74" s="1725"/>
      <c r="H74" s="1390">
        <v>62</v>
      </c>
      <c r="I74" s="1512"/>
      <c r="J74" s="1512"/>
      <c r="K74" s="1512"/>
      <c r="L74" s="1512"/>
      <c r="M74" s="1512"/>
      <c r="N74" s="1512"/>
      <c r="O74" s="1390">
        <v>62</v>
      </c>
      <c r="P74" s="1517"/>
      <c r="Q74" s="1517"/>
      <c r="R74" s="1517"/>
      <c r="S74" s="1517">
        <v>1100</v>
      </c>
      <c r="T74" s="1517">
        <v>7328.22</v>
      </c>
      <c r="U74" s="1517"/>
      <c r="W74" s="1390">
        <v>62</v>
      </c>
      <c r="X74" s="1512"/>
      <c r="Y74" s="1512"/>
      <c r="Z74" s="1512"/>
      <c r="AA74" s="1512"/>
      <c r="AB74" s="1512"/>
      <c r="AC74" s="1512"/>
    </row>
    <row r="75" spans="1:29">
      <c r="A75" s="1390">
        <v>63</v>
      </c>
      <c r="B75" s="1725"/>
      <c r="C75" s="1725"/>
      <c r="D75" s="1725"/>
      <c r="E75" s="1725"/>
      <c r="F75" s="1725"/>
      <c r="G75" s="1725"/>
      <c r="H75" s="1390">
        <v>63</v>
      </c>
      <c r="I75" s="1512"/>
      <c r="J75" s="1512"/>
      <c r="K75" s="1512"/>
      <c r="L75" s="1512"/>
      <c r="M75" s="1512"/>
      <c r="N75" s="1512"/>
      <c r="O75" s="1390">
        <v>63</v>
      </c>
      <c r="P75" s="1517"/>
      <c r="Q75" s="1517"/>
      <c r="R75" s="1517"/>
      <c r="S75" s="1517">
        <v>1650.82</v>
      </c>
      <c r="T75" s="1517">
        <v>8432.7800000000007</v>
      </c>
      <c r="U75" s="1517"/>
      <c r="W75" s="1390">
        <v>63</v>
      </c>
      <c r="X75" s="1512"/>
      <c r="Y75" s="1512"/>
      <c r="Z75" s="1512"/>
      <c r="AA75" s="1512"/>
      <c r="AB75" s="1512"/>
      <c r="AC75" s="1512"/>
    </row>
    <row r="76" spans="1:29">
      <c r="A76" s="1390">
        <v>64</v>
      </c>
      <c r="B76" s="1725"/>
      <c r="C76" s="1725"/>
      <c r="D76" s="1725"/>
      <c r="E76" s="1725"/>
      <c r="F76" s="1725"/>
      <c r="G76" s="1725"/>
      <c r="H76" s="1390">
        <v>64</v>
      </c>
      <c r="I76" s="1512"/>
      <c r="J76" s="1512"/>
      <c r="K76" s="1512"/>
      <c r="L76" s="1512"/>
      <c r="M76" s="1512"/>
      <c r="N76" s="1512"/>
      <c r="O76" s="1390">
        <v>64</v>
      </c>
      <c r="P76" s="1517"/>
      <c r="Q76" s="1517"/>
      <c r="R76" s="1517"/>
      <c r="S76" s="1517">
        <v>12245.18</v>
      </c>
      <c r="T76" s="1517">
        <v>5000</v>
      </c>
      <c r="U76" s="1517"/>
      <c r="W76" s="1390">
        <v>64</v>
      </c>
      <c r="X76" s="1512"/>
      <c r="Y76" s="1512"/>
      <c r="Z76" s="1512"/>
      <c r="AA76" s="1512"/>
      <c r="AB76" s="1512"/>
      <c r="AC76" s="1512"/>
    </row>
    <row r="77" spans="1:29">
      <c r="A77" s="1390">
        <v>65</v>
      </c>
      <c r="B77" s="1725"/>
      <c r="C77" s="1725"/>
      <c r="D77" s="1725"/>
      <c r="E77" s="1725"/>
      <c r="F77" s="1725"/>
      <c r="G77" s="1725"/>
      <c r="H77" s="1390">
        <v>65</v>
      </c>
      <c r="I77" s="1512"/>
      <c r="J77" s="1512"/>
      <c r="K77" s="1512"/>
      <c r="L77" s="1512"/>
      <c r="M77" s="1512"/>
      <c r="N77" s="1512"/>
      <c r="O77" s="1390">
        <v>65</v>
      </c>
      <c r="P77" s="1517"/>
      <c r="Q77" s="1517"/>
      <c r="R77" s="1517"/>
      <c r="S77" s="1517">
        <v>10102</v>
      </c>
      <c r="T77" s="1517">
        <v>1352.4</v>
      </c>
      <c r="U77" s="1517"/>
      <c r="W77" s="1390">
        <v>65</v>
      </c>
      <c r="X77" s="1512"/>
      <c r="Y77" s="1512"/>
      <c r="Z77" s="1512"/>
      <c r="AA77" s="1512"/>
      <c r="AB77" s="1512"/>
      <c r="AC77" s="1512"/>
    </row>
    <row r="78" spans="1:29">
      <c r="A78" s="1390">
        <v>66</v>
      </c>
      <c r="B78" s="1725"/>
      <c r="C78" s="1725"/>
      <c r="D78" s="1725"/>
      <c r="E78" s="1725"/>
      <c r="F78" s="1725"/>
      <c r="G78" s="1725"/>
      <c r="H78" s="1390">
        <v>66</v>
      </c>
      <c r="I78" s="1512"/>
      <c r="J78" s="1512"/>
      <c r="K78" s="1512"/>
      <c r="L78" s="1512"/>
      <c r="M78" s="1512"/>
      <c r="N78" s="1512"/>
      <c r="O78" s="1390">
        <v>66</v>
      </c>
      <c r="P78" s="1517"/>
      <c r="Q78" s="1517"/>
      <c r="R78" s="1517"/>
      <c r="S78" s="1517">
        <v>2000</v>
      </c>
      <c r="T78" s="1517">
        <v>8550.6</v>
      </c>
      <c r="U78" s="1517"/>
      <c r="W78" s="1390">
        <v>66</v>
      </c>
      <c r="X78" s="1512"/>
      <c r="Y78" s="1512"/>
      <c r="Z78" s="1512"/>
      <c r="AA78" s="1512"/>
      <c r="AB78" s="1512"/>
      <c r="AC78" s="1512"/>
    </row>
    <row r="79" spans="1:29">
      <c r="A79" s="1390">
        <v>67</v>
      </c>
      <c r="B79" s="1725"/>
      <c r="C79" s="1725"/>
      <c r="D79" s="1725"/>
      <c r="E79" s="1725"/>
      <c r="F79" s="1725"/>
      <c r="G79" s="1725"/>
      <c r="H79" s="1390">
        <v>67</v>
      </c>
      <c r="I79" s="1512"/>
      <c r="J79" s="1512"/>
      <c r="K79" s="1512"/>
      <c r="L79" s="1512"/>
      <c r="M79" s="1512"/>
      <c r="N79" s="1512"/>
      <c r="O79" s="1390">
        <v>67</v>
      </c>
      <c r="P79" s="1517"/>
      <c r="Q79" s="1517"/>
      <c r="R79" s="1517"/>
      <c r="S79" s="1517">
        <v>4215.38</v>
      </c>
      <c r="T79" s="1517">
        <v>3758.02</v>
      </c>
      <c r="U79" s="1517"/>
      <c r="W79" s="1390">
        <v>67</v>
      </c>
      <c r="X79" s="1512"/>
      <c r="Y79" s="1512"/>
      <c r="Z79" s="1512"/>
      <c r="AA79" s="1512"/>
      <c r="AB79" s="1512"/>
      <c r="AC79" s="1512"/>
    </row>
    <row r="80" spans="1:29">
      <c r="A80" s="1390">
        <v>68</v>
      </c>
      <c r="B80" s="1725"/>
      <c r="C80" s="1725"/>
      <c r="D80" s="1725"/>
      <c r="E80" s="1725"/>
      <c r="F80" s="1725"/>
      <c r="G80" s="1725"/>
      <c r="H80" s="1390">
        <v>68</v>
      </c>
      <c r="I80" s="1512"/>
      <c r="J80" s="1512"/>
      <c r="K80" s="1512"/>
      <c r="L80" s="1512"/>
      <c r="M80" s="1512"/>
      <c r="N80" s="1512"/>
      <c r="O80" s="1390">
        <v>68</v>
      </c>
      <c r="P80" s="1517"/>
      <c r="Q80" s="1517"/>
      <c r="R80" s="1517"/>
      <c r="S80" s="1517">
        <v>11930.62</v>
      </c>
      <c r="T80" s="1517"/>
      <c r="U80" s="1517"/>
      <c r="W80" s="1390">
        <v>68</v>
      </c>
      <c r="X80" s="1512"/>
      <c r="Y80" s="1512"/>
      <c r="Z80" s="1512"/>
      <c r="AA80" s="1512"/>
      <c r="AB80" s="1512"/>
      <c r="AC80" s="1512"/>
    </row>
    <row r="81" spans="1:29">
      <c r="A81" s="1390">
        <v>69</v>
      </c>
      <c r="B81" s="1725"/>
      <c r="C81" s="1725"/>
      <c r="D81" s="1725"/>
      <c r="E81" s="1725"/>
      <c r="F81" s="1725"/>
      <c r="G81" s="1725"/>
      <c r="H81" s="1390">
        <v>69</v>
      </c>
      <c r="I81" s="1512"/>
      <c r="J81" s="1512"/>
      <c r="K81" s="1512"/>
      <c r="L81" s="1512"/>
      <c r="M81" s="1512"/>
      <c r="N81" s="1512"/>
      <c r="O81" s="1390">
        <v>69</v>
      </c>
      <c r="P81" s="1517"/>
      <c r="Q81" s="1517"/>
      <c r="R81" s="1517"/>
      <c r="S81" s="1517">
        <v>3186.55</v>
      </c>
      <c r="T81" s="1517"/>
      <c r="U81" s="1517"/>
      <c r="W81" s="1390">
        <v>69</v>
      </c>
      <c r="X81" s="1512"/>
      <c r="Y81" s="1512"/>
      <c r="Z81" s="1512"/>
      <c r="AA81" s="1512"/>
      <c r="AB81" s="1512"/>
      <c r="AC81" s="1512"/>
    </row>
    <row r="82" spans="1:29">
      <c r="A82" s="1390">
        <v>70</v>
      </c>
      <c r="B82" s="1725"/>
      <c r="C82" s="1725"/>
      <c r="D82" s="1725"/>
      <c r="E82" s="1725"/>
      <c r="F82" s="1725"/>
      <c r="G82" s="1725"/>
      <c r="H82" s="1390">
        <v>70</v>
      </c>
      <c r="I82" s="1512"/>
      <c r="J82" s="1512"/>
      <c r="K82" s="1512"/>
      <c r="L82" s="1512"/>
      <c r="M82" s="1512"/>
      <c r="N82" s="1512"/>
      <c r="O82" s="1390">
        <v>70</v>
      </c>
      <c r="P82" s="1517"/>
      <c r="Q82" s="1517"/>
      <c r="R82" s="1517"/>
      <c r="S82" s="1517">
        <v>11623.45</v>
      </c>
      <c r="T82" s="1517"/>
      <c r="U82" s="1517"/>
      <c r="W82" s="1390">
        <v>70</v>
      </c>
      <c r="X82" s="1512"/>
      <c r="Y82" s="1512"/>
      <c r="Z82" s="1512"/>
      <c r="AA82" s="1512"/>
      <c r="AB82" s="1512"/>
      <c r="AC82" s="1512"/>
    </row>
    <row r="83" spans="1:29">
      <c r="A83" s="1390">
        <v>71</v>
      </c>
      <c r="B83" s="1725"/>
      <c r="C83" s="1725"/>
      <c r="D83" s="1725"/>
      <c r="E83" s="1725"/>
      <c r="F83" s="1725"/>
      <c r="G83" s="1725"/>
      <c r="H83" s="1390">
        <v>71</v>
      </c>
      <c r="I83" s="1512"/>
      <c r="J83" s="1512"/>
      <c r="K83" s="1512"/>
      <c r="L83" s="1512"/>
      <c r="M83" s="1512"/>
      <c r="N83" s="1512"/>
      <c r="O83" s="1390">
        <v>71</v>
      </c>
      <c r="P83" s="1517"/>
      <c r="Q83" s="1517"/>
      <c r="R83" s="1517"/>
      <c r="S83" s="1517">
        <v>2160</v>
      </c>
      <c r="T83" s="1517"/>
      <c r="U83" s="1517"/>
      <c r="W83" s="1390">
        <v>71</v>
      </c>
      <c r="X83" s="1512"/>
      <c r="Y83" s="1512"/>
      <c r="Z83" s="1512"/>
      <c r="AA83" s="1512"/>
      <c r="AB83" s="1512"/>
      <c r="AC83" s="1512"/>
    </row>
    <row r="84" spans="1:29">
      <c r="A84" s="1390">
        <v>72</v>
      </c>
      <c r="B84" s="1725"/>
      <c r="C84" s="1725"/>
      <c r="D84" s="1725"/>
      <c r="E84" s="1725"/>
      <c r="F84" s="1725"/>
      <c r="G84" s="1725"/>
      <c r="H84" s="1390">
        <v>72</v>
      </c>
      <c r="I84" s="1512"/>
      <c r="J84" s="1512"/>
      <c r="K84" s="1512"/>
      <c r="L84" s="1512"/>
      <c r="M84" s="1512"/>
      <c r="N84" s="1512"/>
      <c r="O84" s="1390">
        <v>72</v>
      </c>
      <c r="P84" s="1517"/>
      <c r="Q84" s="1517"/>
      <c r="R84" s="1517"/>
      <c r="S84" s="1517">
        <v>4586.4399999999996</v>
      </c>
      <c r="T84" s="1517"/>
      <c r="U84" s="1517"/>
      <c r="W84" s="1390">
        <v>72</v>
      </c>
      <c r="X84" s="1512"/>
      <c r="Y84" s="1512"/>
      <c r="Z84" s="1512"/>
      <c r="AA84" s="1512"/>
      <c r="AB84" s="1512"/>
      <c r="AC84" s="1512"/>
    </row>
    <row r="85" spans="1:29">
      <c r="A85" s="1390">
        <v>73</v>
      </c>
      <c r="B85" s="1725"/>
      <c r="C85" s="1725"/>
      <c r="D85" s="1725"/>
      <c r="E85" s="1725"/>
      <c r="F85" s="1725"/>
      <c r="G85" s="1725"/>
      <c r="H85" s="1390">
        <v>73</v>
      </c>
      <c r="I85" s="1512"/>
      <c r="J85" s="1512"/>
      <c r="K85" s="1512"/>
      <c r="L85" s="1512"/>
      <c r="M85" s="1512"/>
      <c r="N85" s="1512"/>
      <c r="O85" s="1390">
        <v>73</v>
      </c>
      <c r="P85" s="1517"/>
      <c r="Q85" s="1517"/>
      <c r="R85" s="1517"/>
      <c r="S85" s="1517">
        <v>14433.56</v>
      </c>
      <c r="T85" s="1517"/>
      <c r="U85" s="1517"/>
      <c r="W85" s="1390">
        <v>73</v>
      </c>
      <c r="X85" s="1512"/>
      <c r="Y85" s="1512"/>
      <c r="Z85" s="1512"/>
      <c r="AA85" s="1512"/>
      <c r="AB85" s="1512"/>
      <c r="AC85" s="1512"/>
    </row>
    <row r="86" spans="1:29">
      <c r="A86" s="1390">
        <v>74</v>
      </c>
      <c r="B86" s="1725"/>
      <c r="C86" s="1725"/>
      <c r="D86" s="1725"/>
      <c r="E86" s="1725"/>
      <c r="F86" s="1725"/>
      <c r="G86" s="1725"/>
      <c r="H86" s="1390">
        <v>74</v>
      </c>
      <c r="I86" s="1512"/>
      <c r="J86" s="1512"/>
      <c r="K86" s="1512"/>
      <c r="L86" s="1512"/>
      <c r="M86" s="1512"/>
      <c r="N86" s="1512"/>
      <c r="O86" s="1390">
        <v>74</v>
      </c>
      <c r="P86" s="1517"/>
      <c r="Q86" s="1517"/>
      <c r="R86" s="1517"/>
      <c r="S86" s="1517">
        <v>5003.38</v>
      </c>
      <c r="T86" s="1517"/>
      <c r="U86" s="1517"/>
      <c r="W86" s="1390">
        <v>74</v>
      </c>
      <c r="X86" s="1512"/>
      <c r="Y86" s="1512"/>
      <c r="Z86" s="1512"/>
      <c r="AA86" s="1512"/>
      <c r="AB86" s="1512"/>
      <c r="AC86" s="1512"/>
    </row>
    <row r="87" spans="1:29">
      <c r="A87" s="1390">
        <v>75</v>
      </c>
      <c r="B87" s="1725"/>
      <c r="C87" s="1725"/>
      <c r="D87" s="1725"/>
      <c r="E87" s="1725"/>
      <c r="F87" s="1725"/>
      <c r="G87" s="1725"/>
      <c r="H87" s="1390">
        <v>75</v>
      </c>
      <c r="I87" s="1512"/>
      <c r="J87" s="1512"/>
      <c r="K87" s="1512"/>
      <c r="L87" s="1512"/>
      <c r="M87" s="1512"/>
      <c r="N87" s="1512"/>
      <c r="O87" s="1390">
        <v>75</v>
      </c>
      <c r="P87" s="1517"/>
      <c r="Q87" s="1517"/>
      <c r="R87" s="1517"/>
      <c r="S87" s="1517"/>
      <c r="T87" s="1517"/>
      <c r="U87" s="1517"/>
      <c r="W87" s="1390">
        <v>75</v>
      </c>
      <c r="X87" s="1512"/>
      <c r="Y87" s="1512"/>
      <c r="Z87" s="1512"/>
      <c r="AA87" s="1512"/>
      <c r="AB87" s="1512"/>
      <c r="AC87" s="1512"/>
    </row>
    <row r="88" spans="1:29">
      <c r="A88" s="1390">
        <v>76</v>
      </c>
      <c r="B88" s="1725"/>
      <c r="C88" s="1725"/>
      <c r="D88" s="1725"/>
      <c r="E88" s="1725"/>
      <c r="F88" s="1725"/>
      <c r="G88" s="1725"/>
      <c r="H88" s="1390">
        <v>76</v>
      </c>
      <c r="I88" s="1512"/>
      <c r="J88" s="1512"/>
      <c r="K88" s="1512"/>
      <c r="L88" s="1512"/>
      <c r="M88" s="1512"/>
      <c r="N88" s="1512"/>
      <c r="O88" s="1390">
        <v>76</v>
      </c>
      <c r="P88" s="1517"/>
      <c r="Q88" s="1517"/>
      <c r="R88" s="1517"/>
      <c r="S88" s="1517"/>
      <c r="T88" s="1517"/>
      <c r="U88" s="1517"/>
      <c r="W88" s="1390">
        <v>76</v>
      </c>
      <c r="X88" s="1512"/>
      <c r="Y88" s="1512"/>
      <c r="Z88" s="1512"/>
      <c r="AA88" s="1512"/>
      <c r="AB88" s="1512"/>
      <c r="AC88" s="1512"/>
    </row>
    <row r="89" spans="1:29">
      <c r="A89" s="1390">
        <v>77</v>
      </c>
      <c r="B89" s="1725"/>
      <c r="C89" s="1725"/>
      <c r="D89" s="1725"/>
      <c r="E89" s="1725"/>
      <c r="F89" s="1725"/>
      <c r="G89" s="1725"/>
      <c r="H89" s="1390">
        <v>77</v>
      </c>
      <c r="I89" s="1512"/>
      <c r="J89" s="1512"/>
      <c r="K89" s="1512"/>
      <c r="L89" s="1512"/>
      <c r="M89" s="1512"/>
      <c r="N89" s="1512"/>
      <c r="O89" s="1390">
        <v>77</v>
      </c>
      <c r="P89" s="1517"/>
      <c r="Q89" s="1517"/>
      <c r="R89" s="1517"/>
      <c r="S89" s="1517"/>
      <c r="T89" s="1517"/>
      <c r="U89" s="1517"/>
      <c r="W89" s="1390">
        <v>77</v>
      </c>
      <c r="X89" s="1512"/>
      <c r="Y89" s="1512"/>
      <c r="Z89" s="1512"/>
      <c r="AA89" s="1512"/>
      <c r="AB89" s="1512"/>
      <c r="AC89" s="1512"/>
    </row>
    <row r="90" spans="1:29">
      <c r="A90" s="1390">
        <v>78</v>
      </c>
      <c r="B90" s="1725"/>
      <c r="C90" s="1725"/>
      <c r="D90" s="1725"/>
      <c r="E90" s="1725"/>
      <c r="F90" s="1725"/>
      <c r="G90" s="1725"/>
      <c r="H90" s="1390">
        <v>78</v>
      </c>
      <c r="I90" s="1512"/>
      <c r="J90" s="1512"/>
      <c r="K90" s="1512"/>
      <c r="L90" s="1512"/>
      <c r="M90" s="1512"/>
      <c r="N90" s="1512"/>
      <c r="O90" s="1390">
        <v>78</v>
      </c>
      <c r="P90" s="1517"/>
      <c r="Q90" s="1517"/>
      <c r="R90" s="1517"/>
      <c r="S90" s="1517"/>
      <c r="T90" s="1517"/>
      <c r="U90" s="1517"/>
      <c r="W90" s="1390">
        <v>78</v>
      </c>
      <c r="X90" s="1512"/>
      <c r="Y90" s="1512"/>
      <c r="Z90" s="1512"/>
      <c r="AA90" s="1512"/>
      <c r="AB90" s="1512"/>
      <c r="AC90" s="1512"/>
    </row>
    <row r="91" spans="1:29">
      <c r="A91" s="1390">
        <v>79</v>
      </c>
      <c r="B91" s="1725"/>
      <c r="C91" s="1725"/>
      <c r="D91" s="1725"/>
      <c r="E91" s="1725"/>
      <c r="F91" s="1725"/>
      <c r="G91" s="1725"/>
      <c r="H91" s="1390">
        <v>79</v>
      </c>
      <c r="I91" s="1512"/>
      <c r="J91" s="1512"/>
      <c r="K91" s="1512"/>
      <c r="L91" s="1512"/>
      <c r="M91" s="1512"/>
      <c r="N91" s="1512"/>
      <c r="O91" s="1390">
        <v>79</v>
      </c>
      <c r="P91" s="1517"/>
      <c r="Q91" s="1517"/>
      <c r="R91" s="1517"/>
      <c r="S91" s="1517"/>
      <c r="T91" s="1517"/>
      <c r="U91" s="1517"/>
      <c r="W91" s="1390">
        <v>79</v>
      </c>
      <c r="X91" s="1512"/>
      <c r="Y91" s="1512"/>
      <c r="Z91" s="1512"/>
      <c r="AA91" s="1512"/>
      <c r="AB91" s="1512"/>
      <c r="AC91" s="1512"/>
    </row>
    <row r="92" spans="1:29">
      <c r="A92" s="1390">
        <v>80</v>
      </c>
      <c r="B92" s="1725"/>
      <c r="C92" s="1725"/>
      <c r="D92" s="1725"/>
      <c r="E92" s="1725"/>
      <c r="F92" s="1725"/>
      <c r="G92" s="1725"/>
      <c r="H92" s="1390">
        <v>80</v>
      </c>
      <c r="I92" s="1512"/>
      <c r="J92" s="1512"/>
      <c r="K92" s="1512"/>
      <c r="L92" s="1512"/>
      <c r="M92" s="1512"/>
      <c r="N92" s="1512"/>
      <c r="O92" s="1390">
        <v>80</v>
      </c>
      <c r="P92" s="1517"/>
      <c r="Q92" s="1517"/>
      <c r="R92" s="1517"/>
      <c r="S92" s="1517"/>
      <c r="T92" s="1517"/>
      <c r="U92" s="1517"/>
      <c r="W92" s="1390">
        <v>80</v>
      </c>
      <c r="X92" s="1512"/>
      <c r="Y92" s="1512"/>
      <c r="Z92" s="1512"/>
      <c r="AA92" s="1512"/>
      <c r="AB92" s="1512"/>
      <c r="AC92" s="1512"/>
    </row>
    <row r="93" spans="1:29">
      <c r="A93" s="1390">
        <v>81</v>
      </c>
      <c r="B93" s="1725"/>
      <c r="C93" s="1725"/>
      <c r="D93" s="1725"/>
      <c r="E93" s="1725"/>
      <c r="F93" s="1725"/>
      <c r="G93" s="1725"/>
      <c r="H93" s="1390">
        <v>81</v>
      </c>
      <c r="I93" s="1512"/>
      <c r="J93" s="1512"/>
      <c r="K93" s="1512"/>
      <c r="L93" s="1512"/>
      <c r="M93" s="1512"/>
      <c r="N93" s="1512"/>
      <c r="O93" s="1390">
        <v>81</v>
      </c>
      <c r="P93" s="1517"/>
      <c r="Q93" s="1517"/>
      <c r="R93" s="1517"/>
      <c r="S93" s="1517"/>
      <c r="T93" s="1517"/>
      <c r="U93" s="1517"/>
      <c r="W93" s="1390">
        <v>81</v>
      </c>
      <c r="X93" s="1512"/>
      <c r="Y93" s="1512"/>
      <c r="Z93" s="1512"/>
      <c r="AA93" s="1512"/>
      <c r="AB93" s="1512"/>
      <c r="AC93" s="1512"/>
    </row>
    <row r="94" spans="1:29">
      <c r="A94" s="1390">
        <v>82</v>
      </c>
      <c r="B94" s="1725"/>
      <c r="C94" s="1725"/>
      <c r="D94" s="1725"/>
      <c r="E94" s="1725"/>
      <c r="F94" s="1725"/>
      <c r="G94" s="1725"/>
      <c r="H94" s="1390">
        <v>82</v>
      </c>
      <c r="I94" s="1512"/>
      <c r="J94" s="1512"/>
      <c r="K94" s="1512"/>
      <c r="L94" s="1512"/>
      <c r="M94" s="1512"/>
      <c r="N94" s="1512"/>
      <c r="O94" s="1390">
        <v>82</v>
      </c>
      <c r="P94" s="1517"/>
      <c r="Q94" s="1517"/>
      <c r="R94" s="1517"/>
      <c r="S94" s="1517"/>
      <c r="T94" s="1517"/>
      <c r="U94" s="1517"/>
      <c r="W94" s="1390">
        <v>82</v>
      </c>
      <c r="X94" s="1512"/>
      <c r="Y94" s="1512"/>
      <c r="Z94" s="1512"/>
      <c r="AA94" s="1512"/>
      <c r="AB94" s="1512"/>
      <c r="AC94" s="1512"/>
    </row>
    <row r="95" spans="1:29">
      <c r="A95" s="1390">
        <v>83</v>
      </c>
      <c r="B95" s="1725"/>
      <c r="C95" s="1725"/>
      <c r="D95" s="1725"/>
      <c r="E95" s="1725"/>
      <c r="F95" s="1725"/>
      <c r="G95" s="1725"/>
      <c r="H95" s="1390">
        <v>83</v>
      </c>
      <c r="I95" s="1512"/>
      <c r="J95" s="1512"/>
      <c r="K95" s="1512"/>
      <c r="L95" s="1512"/>
      <c r="M95" s="1512"/>
      <c r="N95" s="1512"/>
      <c r="O95" s="1390">
        <v>83</v>
      </c>
      <c r="P95" s="1517"/>
      <c r="Q95" s="1517"/>
      <c r="R95" s="1517"/>
      <c r="S95" s="1517"/>
      <c r="T95" s="1517"/>
      <c r="U95" s="1517"/>
      <c r="W95" s="1390">
        <v>83</v>
      </c>
      <c r="X95" s="1512"/>
      <c r="Y95" s="1512"/>
      <c r="Z95" s="1512"/>
      <c r="AA95" s="1512"/>
      <c r="AB95" s="1512"/>
      <c r="AC95" s="1512"/>
    </row>
    <row r="96" spans="1:29">
      <c r="A96" s="1390">
        <v>84</v>
      </c>
      <c r="B96" s="1725"/>
      <c r="C96" s="1725"/>
      <c r="D96" s="1725"/>
      <c r="E96" s="1725"/>
      <c r="F96" s="1725"/>
      <c r="G96" s="1725"/>
      <c r="H96" s="1390">
        <v>84</v>
      </c>
      <c r="I96" s="1512"/>
      <c r="J96" s="1512"/>
      <c r="K96" s="1512"/>
      <c r="L96" s="1512"/>
      <c r="M96" s="1512"/>
      <c r="N96" s="1512"/>
      <c r="O96" s="1390">
        <v>84</v>
      </c>
      <c r="P96" s="1517"/>
      <c r="Q96" s="1517"/>
      <c r="R96" s="1517"/>
      <c r="S96" s="1517"/>
      <c r="T96" s="1517"/>
      <c r="U96" s="1517"/>
      <c r="W96" s="1390">
        <v>84</v>
      </c>
      <c r="X96" s="1512"/>
      <c r="Y96" s="1512"/>
      <c r="Z96" s="1512"/>
      <c r="AA96" s="1512"/>
      <c r="AB96" s="1512"/>
      <c r="AC96" s="1512"/>
    </row>
    <row r="97" spans="1:29">
      <c r="A97" s="1390">
        <v>85</v>
      </c>
      <c r="B97" s="1725"/>
      <c r="C97" s="1725"/>
      <c r="D97" s="1725"/>
      <c r="E97" s="1725"/>
      <c r="F97" s="1725"/>
      <c r="G97" s="1725"/>
      <c r="H97" s="1390">
        <v>85</v>
      </c>
      <c r="I97" s="1512"/>
      <c r="J97" s="1512"/>
      <c r="K97" s="1512"/>
      <c r="L97" s="1512"/>
      <c r="M97" s="1512"/>
      <c r="N97" s="1512"/>
      <c r="O97" s="1390">
        <v>85</v>
      </c>
      <c r="P97" s="1517"/>
      <c r="Q97" s="1517"/>
      <c r="R97" s="1517"/>
      <c r="S97" s="1517"/>
      <c r="T97" s="1517"/>
      <c r="U97" s="1517"/>
      <c r="W97" s="1390">
        <v>85</v>
      </c>
      <c r="X97" s="1512"/>
      <c r="Y97" s="1512"/>
      <c r="Z97" s="1512"/>
      <c r="AA97" s="1512"/>
      <c r="AB97" s="1512"/>
      <c r="AC97" s="1512"/>
    </row>
    <row r="98" spans="1:29">
      <c r="A98" s="1390">
        <v>86</v>
      </c>
      <c r="B98" s="1725"/>
      <c r="C98" s="1725"/>
      <c r="D98" s="1725"/>
      <c r="E98" s="1725"/>
      <c r="F98" s="1725"/>
      <c r="G98" s="1725"/>
      <c r="H98" s="1390">
        <v>86</v>
      </c>
      <c r="I98" s="1512"/>
      <c r="J98" s="1512"/>
      <c r="K98" s="1512"/>
      <c r="L98" s="1512"/>
      <c r="M98" s="1512"/>
      <c r="N98" s="1512"/>
      <c r="O98" s="1390">
        <v>86</v>
      </c>
      <c r="P98" s="1517"/>
      <c r="Q98" s="1517"/>
      <c r="R98" s="1517"/>
      <c r="S98" s="1517"/>
      <c r="T98" s="1517"/>
      <c r="U98" s="1517"/>
      <c r="W98" s="1390">
        <v>86</v>
      </c>
      <c r="X98" s="1512"/>
      <c r="Y98" s="1512"/>
      <c r="Z98" s="1512"/>
      <c r="AA98" s="1512"/>
      <c r="AB98" s="1512"/>
      <c r="AC98" s="1512"/>
    </row>
    <row r="99" spans="1:29">
      <c r="A99" s="1390">
        <v>87</v>
      </c>
      <c r="B99" s="1725"/>
      <c r="C99" s="1725"/>
      <c r="D99" s="1725"/>
      <c r="E99" s="1725"/>
      <c r="F99" s="1725"/>
      <c r="G99" s="1725"/>
      <c r="H99" s="1390">
        <v>87</v>
      </c>
      <c r="I99" s="1512"/>
      <c r="J99" s="1512"/>
      <c r="K99" s="1512"/>
      <c r="L99" s="1512"/>
      <c r="M99" s="1512"/>
      <c r="N99" s="1512"/>
      <c r="O99" s="1390">
        <v>87</v>
      </c>
      <c r="P99" s="1517"/>
      <c r="Q99" s="1517"/>
      <c r="R99" s="1517"/>
      <c r="S99" s="1517"/>
      <c r="T99" s="1517"/>
      <c r="U99" s="1517"/>
      <c r="W99" s="1390">
        <v>87</v>
      </c>
      <c r="X99" s="1512"/>
      <c r="Y99" s="1512"/>
      <c r="Z99" s="1512"/>
      <c r="AA99" s="1512"/>
      <c r="AB99" s="1512"/>
      <c r="AC99" s="1512"/>
    </row>
    <row r="100" spans="1:29">
      <c r="A100" s="1390">
        <v>88</v>
      </c>
      <c r="B100" s="1725"/>
      <c r="C100" s="1725"/>
      <c r="D100" s="1725"/>
      <c r="E100" s="1725"/>
      <c r="F100" s="1725"/>
      <c r="G100" s="1725"/>
      <c r="H100" s="1390">
        <v>88</v>
      </c>
      <c r="I100" s="1512"/>
      <c r="J100" s="1512"/>
      <c r="K100" s="1512"/>
      <c r="L100" s="1512"/>
      <c r="M100" s="1512"/>
      <c r="N100" s="1512"/>
      <c r="O100" s="1390">
        <v>88</v>
      </c>
      <c r="P100" s="1517"/>
      <c r="Q100" s="1517"/>
      <c r="R100" s="1517"/>
      <c r="S100" s="1517"/>
      <c r="T100" s="1517"/>
      <c r="U100" s="1517"/>
      <c r="W100" s="1390">
        <v>88</v>
      </c>
      <c r="X100" s="1512"/>
      <c r="Y100" s="1512"/>
      <c r="Z100" s="1512"/>
      <c r="AA100" s="1512"/>
      <c r="AB100" s="1512"/>
      <c r="AC100" s="1512"/>
    </row>
    <row r="101" spans="1:29">
      <c r="A101" s="1390">
        <v>89</v>
      </c>
      <c r="B101" s="1725"/>
      <c r="C101" s="1725"/>
      <c r="D101" s="1725"/>
      <c r="E101" s="1725"/>
      <c r="F101" s="1725"/>
      <c r="G101" s="1725"/>
      <c r="H101" s="1390">
        <v>89</v>
      </c>
      <c r="I101" s="1512"/>
      <c r="J101" s="1512"/>
      <c r="K101" s="1512"/>
      <c r="L101" s="1512"/>
      <c r="M101" s="1512"/>
      <c r="N101" s="1512"/>
      <c r="O101" s="1390">
        <v>89</v>
      </c>
      <c r="P101" s="1517"/>
      <c r="Q101" s="1517"/>
      <c r="R101" s="1517"/>
      <c r="S101" s="1517"/>
      <c r="T101" s="1517"/>
      <c r="U101" s="1517"/>
      <c r="W101" s="1390">
        <v>89</v>
      </c>
      <c r="X101" s="1512"/>
      <c r="Y101" s="1512"/>
      <c r="Z101" s="1512"/>
      <c r="AA101" s="1512"/>
      <c r="AB101" s="1512"/>
      <c r="AC101" s="1512"/>
    </row>
    <row r="102" spans="1:29">
      <c r="A102" s="1390">
        <v>90</v>
      </c>
      <c r="B102" s="1725"/>
      <c r="C102" s="1725"/>
      <c r="D102" s="1725"/>
      <c r="E102" s="1725"/>
      <c r="F102" s="1725"/>
      <c r="G102" s="1725"/>
      <c r="H102" s="1390">
        <v>90</v>
      </c>
      <c r="I102" s="1512"/>
      <c r="J102" s="1512"/>
      <c r="K102" s="1512"/>
      <c r="L102" s="1512"/>
      <c r="M102" s="1512"/>
      <c r="N102" s="1512"/>
      <c r="O102" s="1390">
        <v>90</v>
      </c>
      <c r="P102" s="1517"/>
      <c r="Q102" s="1517"/>
      <c r="R102" s="1517"/>
      <c r="S102" s="1517"/>
      <c r="T102" s="1517"/>
      <c r="U102" s="1517"/>
      <c r="W102" s="1390">
        <v>90</v>
      </c>
      <c r="X102" s="1512"/>
      <c r="Y102" s="1512"/>
      <c r="Z102" s="1512"/>
      <c r="AA102" s="1512"/>
      <c r="AB102" s="1512"/>
      <c r="AC102" s="1512"/>
    </row>
    <row r="103" spans="1:29">
      <c r="A103" s="1390">
        <v>91</v>
      </c>
      <c r="B103" s="1725"/>
      <c r="C103" s="1725"/>
      <c r="D103" s="1725"/>
      <c r="E103" s="1725"/>
      <c r="F103" s="1725"/>
      <c r="G103" s="1725"/>
      <c r="H103" s="1390">
        <v>91</v>
      </c>
      <c r="I103" s="1512"/>
      <c r="J103" s="1512"/>
      <c r="K103" s="1512"/>
      <c r="L103" s="1512"/>
      <c r="M103" s="1512"/>
      <c r="N103" s="1512"/>
      <c r="O103" s="1390">
        <v>91</v>
      </c>
      <c r="P103" s="1517"/>
      <c r="Q103" s="1517"/>
      <c r="R103" s="1517"/>
      <c r="S103" s="1517"/>
      <c r="T103" s="1517"/>
      <c r="U103" s="1517"/>
      <c r="W103" s="1390">
        <v>91</v>
      </c>
      <c r="X103" s="1512"/>
      <c r="Y103" s="1512"/>
      <c r="Z103" s="1512"/>
      <c r="AA103" s="1512"/>
      <c r="AB103" s="1512"/>
      <c r="AC103" s="1512"/>
    </row>
    <row r="104" spans="1:29">
      <c r="A104" s="1390">
        <v>92</v>
      </c>
      <c r="B104" s="1727"/>
      <c r="C104" s="1725"/>
      <c r="D104" s="1725"/>
      <c r="E104" s="1725"/>
      <c r="F104" s="1725"/>
      <c r="G104" s="1725"/>
      <c r="H104" s="1390">
        <v>92</v>
      </c>
      <c r="I104" s="1512"/>
      <c r="J104" s="1512"/>
      <c r="K104" s="1512"/>
      <c r="L104" s="1512"/>
      <c r="M104" s="1512"/>
      <c r="N104" s="1512"/>
      <c r="O104" s="1390">
        <v>92</v>
      </c>
      <c r="P104" s="1517"/>
      <c r="Q104" s="1517"/>
      <c r="R104" s="1517"/>
      <c r="S104" s="1517"/>
      <c r="T104" s="1517"/>
      <c r="U104" s="1517"/>
      <c r="W104" s="1390">
        <v>92</v>
      </c>
      <c r="X104" s="1512"/>
      <c r="Y104" s="1512"/>
      <c r="Z104" s="1512"/>
      <c r="AA104" s="1512"/>
      <c r="AB104" s="1512"/>
      <c r="AC104" s="1512"/>
    </row>
    <row r="105" spans="1:29">
      <c r="A105" s="1390">
        <v>93</v>
      </c>
      <c r="B105" s="1725"/>
      <c r="C105" s="1725"/>
      <c r="D105" s="1725"/>
      <c r="E105" s="1725"/>
      <c r="F105" s="1725"/>
      <c r="G105" s="1725"/>
      <c r="H105" s="1390">
        <v>93</v>
      </c>
      <c r="I105" s="1512"/>
      <c r="J105" s="1512"/>
      <c r="K105" s="1512"/>
      <c r="L105" s="1512"/>
      <c r="M105" s="1512"/>
      <c r="N105" s="1512"/>
      <c r="O105" s="1390">
        <v>93</v>
      </c>
      <c r="P105" s="1517"/>
      <c r="Q105" s="1517"/>
      <c r="R105" s="1517"/>
      <c r="S105" s="1517"/>
      <c r="T105" s="1517"/>
      <c r="U105" s="1517"/>
      <c r="W105" s="1390">
        <v>93</v>
      </c>
      <c r="X105" s="1512"/>
      <c r="Y105" s="1512"/>
      <c r="Z105" s="1512"/>
      <c r="AA105" s="1512"/>
      <c r="AB105" s="1512"/>
      <c r="AC105" s="1512"/>
    </row>
    <row r="106" spans="1:29">
      <c r="A106" s="1390">
        <v>94</v>
      </c>
      <c r="B106" s="1725"/>
      <c r="C106" s="1725"/>
      <c r="D106" s="1725"/>
      <c r="E106" s="1725"/>
      <c r="F106" s="1725"/>
      <c r="G106" s="1725"/>
      <c r="H106" s="1390">
        <v>94</v>
      </c>
      <c r="I106" s="1512"/>
      <c r="J106" s="1512"/>
      <c r="K106" s="1512"/>
      <c r="L106" s="1512"/>
      <c r="M106" s="1512"/>
      <c r="N106" s="1512"/>
      <c r="O106" s="1390">
        <v>94</v>
      </c>
      <c r="P106" s="1517"/>
      <c r="Q106" s="1517"/>
      <c r="R106" s="1517"/>
      <c r="S106" s="1517"/>
      <c r="T106" s="1517"/>
      <c r="U106" s="1517"/>
      <c r="W106" s="1390">
        <v>94</v>
      </c>
      <c r="X106" s="1512"/>
      <c r="Y106" s="1512"/>
      <c r="Z106" s="1512"/>
      <c r="AA106" s="1512"/>
      <c r="AB106" s="1512"/>
      <c r="AC106" s="1512"/>
    </row>
    <row r="107" spans="1:29">
      <c r="A107" s="1390">
        <v>95</v>
      </c>
      <c r="B107" s="1725"/>
      <c r="C107" s="1725"/>
      <c r="D107" s="1725"/>
      <c r="E107" s="1725"/>
      <c r="F107" s="1725"/>
      <c r="G107" s="1725"/>
      <c r="H107" s="1390">
        <v>95</v>
      </c>
      <c r="I107" s="1512"/>
      <c r="J107" s="1512"/>
      <c r="K107" s="1512"/>
      <c r="L107" s="1512"/>
      <c r="M107" s="1512"/>
      <c r="N107" s="1512"/>
      <c r="O107" s="1390">
        <v>95</v>
      </c>
      <c r="P107" s="1517"/>
      <c r="Q107" s="1517"/>
      <c r="R107" s="1517"/>
      <c r="S107" s="1517"/>
      <c r="T107" s="1517"/>
      <c r="U107" s="1517"/>
      <c r="W107" s="1390">
        <v>95</v>
      </c>
      <c r="X107" s="1512"/>
      <c r="Y107" s="1512"/>
      <c r="Z107" s="1512"/>
      <c r="AA107" s="1512"/>
      <c r="AB107" s="1512"/>
      <c r="AC107" s="1512"/>
    </row>
    <row r="108" spans="1:29">
      <c r="A108" s="1390">
        <v>96</v>
      </c>
      <c r="B108" s="1725"/>
      <c r="C108" s="1725"/>
      <c r="D108" s="1725"/>
      <c r="E108" s="1725"/>
      <c r="F108" s="1725"/>
      <c r="G108" s="1725"/>
      <c r="H108" s="1390">
        <v>96</v>
      </c>
      <c r="I108" s="1512"/>
      <c r="J108" s="1512"/>
      <c r="K108" s="1512"/>
      <c r="L108" s="1512"/>
      <c r="M108" s="1512"/>
      <c r="N108" s="1512"/>
      <c r="O108" s="1390">
        <v>96</v>
      </c>
      <c r="P108" s="1517"/>
      <c r="Q108" s="1517"/>
      <c r="R108" s="1517"/>
      <c r="S108" s="1517"/>
      <c r="T108" s="1517"/>
      <c r="U108" s="1517"/>
      <c r="W108" s="1390">
        <v>96</v>
      </c>
      <c r="X108" s="1512"/>
      <c r="Y108" s="1512"/>
      <c r="Z108" s="1512"/>
      <c r="AA108" s="1512"/>
      <c r="AB108" s="1512"/>
      <c r="AC108" s="1512"/>
    </row>
    <row r="109" spans="1:29">
      <c r="A109" s="1390">
        <v>97</v>
      </c>
      <c r="B109" s="1725"/>
      <c r="C109" s="1725"/>
      <c r="D109" s="1725"/>
      <c r="E109" s="1725"/>
      <c r="F109" s="1725"/>
      <c r="G109" s="1725"/>
      <c r="H109" s="1390">
        <v>97</v>
      </c>
      <c r="I109" s="1512"/>
      <c r="J109" s="1512"/>
      <c r="K109" s="1512"/>
      <c r="L109" s="1512"/>
      <c r="M109" s="1512"/>
      <c r="N109" s="1512"/>
      <c r="O109" s="1390">
        <v>97</v>
      </c>
      <c r="P109" s="1517"/>
      <c r="Q109" s="1517"/>
      <c r="R109" s="1517"/>
      <c r="S109" s="1517"/>
      <c r="T109" s="1517"/>
      <c r="U109" s="1517"/>
      <c r="W109" s="1390">
        <v>97</v>
      </c>
      <c r="X109" s="1512"/>
      <c r="Y109" s="1512"/>
      <c r="Z109" s="1512"/>
      <c r="AA109" s="1512"/>
      <c r="AB109" s="1512"/>
      <c r="AC109" s="1512"/>
    </row>
    <row r="110" spans="1:29">
      <c r="A110" s="1390">
        <v>98</v>
      </c>
      <c r="B110" s="1725"/>
      <c r="C110" s="1725"/>
      <c r="D110" s="1725"/>
      <c r="E110" s="1725"/>
      <c r="F110" s="1725"/>
      <c r="G110" s="1725"/>
      <c r="H110" s="1390">
        <v>98</v>
      </c>
      <c r="I110" s="1512"/>
      <c r="J110" s="1512"/>
      <c r="K110" s="1512"/>
      <c r="L110" s="1512"/>
      <c r="M110" s="1512"/>
      <c r="N110" s="1512"/>
      <c r="O110" s="1390">
        <v>98</v>
      </c>
      <c r="P110" s="1517"/>
      <c r="Q110" s="1517"/>
      <c r="R110" s="1517"/>
      <c r="S110" s="1517"/>
      <c r="T110" s="1517"/>
      <c r="U110" s="1517"/>
      <c r="W110" s="1390">
        <v>98</v>
      </c>
      <c r="X110" s="1512"/>
      <c r="Y110" s="1512"/>
      <c r="Z110" s="1512"/>
      <c r="AA110" s="1512"/>
      <c r="AB110" s="1512"/>
      <c r="AC110" s="1512"/>
    </row>
    <row r="111" spans="1:29">
      <c r="A111" s="1390">
        <v>99</v>
      </c>
      <c r="B111" s="1725"/>
      <c r="C111" s="1725"/>
      <c r="D111" s="1725"/>
      <c r="E111" s="1725"/>
      <c r="F111" s="1725"/>
      <c r="G111" s="1725"/>
      <c r="H111" s="1390">
        <v>99</v>
      </c>
      <c r="I111" s="1512"/>
      <c r="J111" s="1512"/>
      <c r="K111" s="1512"/>
      <c r="L111" s="1512"/>
      <c r="M111" s="1512"/>
      <c r="N111" s="1512"/>
      <c r="O111" s="1390">
        <v>99</v>
      </c>
      <c r="P111" s="1517"/>
      <c r="Q111" s="1517"/>
      <c r="R111" s="1517"/>
      <c r="S111" s="1517"/>
      <c r="T111" s="1517"/>
      <c r="U111" s="1517"/>
      <c r="W111" s="1390">
        <v>99</v>
      </c>
      <c r="X111" s="1512"/>
      <c r="Y111" s="1512"/>
      <c r="Z111" s="1512"/>
      <c r="AA111" s="1512"/>
      <c r="AB111" s="1512"/>
      <c r="AC111" s="1512"/>
    </row>
    <row r="112" spans="1:29">
      <c r="A112" s="1390">
        <v>100</v>
      </c>
      <c r="B112" s="1725"/>
      <c r="C112" s="1725"/>
      <c r="D112" s="1725"/>
      <c r="E112" s="1725"/>
      <c r="F112" s="1725"/>
      <c r="G112" s="1725"/>
      <c r="H112" s="1390">
        <v>100</v>
      </c>
      <c r="I112" s="1512"/>
      <c r="J112" s="1512"/>
      <c r="K112" s="1512"/>
      <c r="L112" s="1512"/>
      <c r="M112" s="1512"/>
      <c r="N112" s="1512"/>
      <c r="O112" s="1390">
        <v>100</v>
      </c>
      <c r="P112" s="1517"/>
      <c r="Q112" s="1517"/>
      <c r="R112" s="1517"/>
      <c r="S112" s="1517"/>
      <c r="T112" s="1517"/>
      <c r="U112" s="1517"/>
      <c r="W112" s="1390">
        <v>100</v>
      </c>
      <c r="X112" s="1512"/>
      <c r="Y112" s="1512"/>
      <c r="Z112" s="1512"/>
      <c r="AA112" s="1512"/>
      <c r="AB112" s="1512"/>
      <c r="AC112" s="1512"/>
    </row>
    <row r="113" spans="1:29">
      <c r="A113" s="1390">
        <v>101</v>
      </c>
      <c r="B113" s="1725"/>
      <c r="C113" s="1725"/>
      <c r="D113" s="1725"/>
      <c r="E113" s="1725"/>
      <c r="F113" s="1725"/>
      <c r="G113" s="1725"/>
      <c r="H113" s="1390">
        <v>101</v>
      </c>
      <c r="I113" s="1512"/>
      <c r="J113" s="1512"/>
      <c r="K113" s="1512"/>
      <c r="L113" s="1512"/>
      <c r="M113" s="1512"/>
      <c r="N113" s="1512"/>
      <c r="O113" s="1390">
        <v>101</v>
      </c>
      <c r="P113" s="1517"/>
      <c r="Q113" s="1517"/>
      <c r="R113" s="1517"/>
      <c r="S113" s="1517"/>
      <c r="T113" s="1517"/>
      <c r="U113" s="1517"/>
      <c r="W113" s="1390">
        <v>101</v>
      </c>
      <c r="X113" s="1512"/>
      <c r="Y113" s="1512"/>
      <c r="Z113" s="1512"/>
      <c r="AA113" s="1512"/>
      <c r="AB113" s="1512"/>
      <c r="AC113" s="1512"/>
    </row>
    <row r="114" spans="1:29">
      <c r="A114" s="1390">
        <v>102</v>
      </c>
      <c r="B114" s="1725"/>
      <c r="C114" s="1725"/>
      <c r="D114" s="1725"/>
      <c r="E114" s="1725"/>
      <c r="F114" s="1725"/>
      <c r="G114" s="1725"/>
      <c r="H114" s="1390">
        <v>102</v>
      </c>
      <c r="I114" s="1512"/>
      <c r="J114" s="1512"/>
      <c r="K114" s="1512"/>
      <c r="L114" s="1512"/>
      <c r="M114" s="1512"/>
      <c r="N114" s="1512"/>
      <c r="O114" s="1390">
        <v>102</v>
      </c>
      <c r="P114" s="1517"/>
      <c r="Q114" s="1517"/>
      <c r="R114" s="1517"/>
      <c r="S114" s="1517"/>
      <c r="T114" s="1517"/>
      <c r="U114" s="1517"/>
      <c r="W114" s="1390">
        <v>102</v>
      </c>
      <c r="X114" s="1512"/>
      <c r="Y114" s="1512"/>
      <c r="Z114" s="1512"/>
      <c r="AA114" s="1512"/>
      <c r="AB114" s="1512"/>
      <c r="AC114" s="1512"/>
    </row>
    <row r="115" spans="1:29">
      <c r="A115" s="1390">
        <v>103</v>
      </c>
      <c r="B115" s="1725"/>
      <c r="C115" s="1725"/>
      <c r="D115" s="1725"/>
      <c r="E115" s="1725"/>
      <c r="F115" s="1725"/>
      <c r="G115" s="1725"/>
      <c r="H115" s="1390">
        <v>103</v>
      </c>
      <c r="I115" s="1512"/>
      <c r="J115" s="1512"/>
      <c r="K115" s="1512"/>
      <c r="L115" s="1512"/>
      <c r="M115" s="1512"/>
      <c r="N115" s="1512"/>
      <c r="O115" s="1390">
        <v>103</v>
      </c>
      <c r="P115" s="1517"/>
      <c r="Q115" s="1517"/>
      <c r="R115" s="1517"/>
      <c r="S115" s="1517"/>
      <c r="T115" s="1517"/>
      <c r="U115" s="1517"/>
      <c r="W115" s="1390">
        <v>103</v>
      </c>
      <c r="X115" s="1512"/>
      <c r="Y115" s="1512"/>
      <c r="Z115" s="1512"/>
      <c r="AA115" s="1512"/>
      <c r="AB115" s="1512"/>
      <c r="AC115" s="1512"/>
    </row>
    <row r="116" spans="1:29">
      <c r="A116" s="1390">
        <v>104</v>
      </c>
      <c r="B116" s="1725"/>
      <c r="C116" s="1725"/>
      <c r="D116" s="1725"/>
      <c r="E116" s="1725"/>
      <c r="F116" s="1725"/>
      <c r="G116" s="1725"/>
      <c r="H116" s="1390">
        <v>104</v>
      </c>
      <c r="I116" s="1512"/>
      <c r="J116" s="1512"/>
      <c r="K116" s="1512"/>
      <c r="L116" s="1512"/>
      <c r="M116" s="1512"/>
      <c r="N116" s="1512"/>
      <c r="O116" s="1390">
        <v>104</v>
      </c>
      <c r="P116" s="1517"/>
      <c r="Q116" s="1517"/>
      <c r="R116" s="1517"/>
      <c r="S116" s="1517"/>
      <c r="T116" s="1517"/>
      <c r="U116" s="1517"/>
      <c r="W116" s="1390">
        <v>104</v>
      </c>
      <c r="X116" s="1512"/>
      <c r="Y116" s="1512"/>
      <c r="Z116" s="1512"/>
      <c r="AA116" s="1512"/>
      <c r="AB116" s="1512"/>
      <c r="AC116" s="1512"/>
    </row>
    <row r="117" spans="1:29">
      <c r="A117" s="1390">
        <v>105</v>
      </c>
      <c r="B117" s="1725"/>
      <c r="C117" s="1725"/>
      <c r="D117" s="1725"/>
      <c r="E117" s="1725"/>
      <c r="F117" s="1725"/>
      <c r="G117" s="1725"/>
      <c r="H117" s="1390">
        <v>105</v>
      </c>
      <c r="I117" s="1512"/>
      <c r="J117" s="1512"/>
      <c r="K117" s="1512"/>
      <c r="L117" s="1512"/>
      <c r="M117" s="1512"/>
      <c r="N117" s="1512"/>
      <c r="O117" s="1390">
        <v>105</v>
      </c>
      <c r="P117" s="1517"/>
      <c r="Q117" s="1517"/>
      <c r="R117" s="1517"/>
      <c r="S117" s="1517"/>
      <c r="T117" s="1517"/>
      <c r="U117" s="1517"/>
      <c r="W117" s="1390">
        <v>105</v>
      </c>
      <c r="X117" s="1512"/>
      <c r="Y117" s="1512"/>
      <c r="Z117" s="1512"/>
      <c r="AA117" s="1512"/>
      <c r="AB117" s="1512"/>
      <c r="AC117" s="1512"/>
    </row>
    <row r="118" spans="1:29">
      <c r="A118" s="1390">
        <v>106</v>
      </c>
      <c r="B118" s="1725"/>
      <c r="C118" s="1725"/>
      <c r="D118" s="1725"/>
      <c r="E118" s="1725"/>
      <c r="F118" s="1725"/>
      <c r="G118" s="1725"/>
      <c r="H118" s="1390">
        <v>106</v>
      </c>
      <c r="I118" s="1512"/>
      <c r="J118" s="1512"/>
      <c r="K118" s="1512"/>
      <c r="L118" s="1512"/>
      <c r="M118" s="1512"/>
      <c r="N118" s="1512"/>
      <c r="O118" s="1390">
        <v>106</v>
      </c>
      <c r="P118" s="1517"/>
      <c r="Q118" s="1517"/>
      <c r="R118" s="1517"/>
      <c r="S118" s="1517"/>
      <c r="T118" s="1517"/>
      <c r="U118" s="1517"/>
      <c r="W118" s="1390">
        <v>106</v>
      </c>
      <c r="X118" s="1512"/>
      <c r="Y118" s="1512"/>
      <c r="Z118" s="1512"/>
      <c r="AA118" s="1512"/>
      <c r="AB118" s="1512"/>
      <c r="AC118" s="1512"/>
    </row>
    <row r="119" spans="1:29">
      <c r="A119" s="1390">
        <v>107</v>
      </c>
      <c r="B119" s="1725"/>
      <c r="C119" s="1725"/>
      <c r="D119" s="1725"/>
      <c r="E119" s="1725"/>
      <c r="F119" s="1725"/>
      <c r="G119" s="1725"/>
      <c r="H119" s="1390">
        <v>107</v>
      </c>
      <c r="I119" s="1512"/>
      <c r="J119" s="1512"/>
      <c r="K119" s="1512"/>
      <c r="L119" s="1512"/>
      <c r="M119" s="1512"/>
      <c r="N119" s="1512"/>
      <c r="O119" s="1390">
        <v>107</v>
      </c>
      <c r="P119" s="1517"/>
      <c r="Q119" s="1517"/>
      <c r="R119" s="1517"/>
      <c r="S119" s="1517"/>
      <c r="T119" s="1517"/>
      <c r="U119" s="1517"/>
      <c r="W119" s="1390">
        <v>107</v>
      </c>
      <c r="X119" s="1512"/>
      <c r="Y119" s="1512"/>
      <c r="Z119" s="1512"/>
      <c r="AA119" s="1512"/>
      <c r="AB119" s="1512"/>
      <c r="AC119" s="1512"/>
    </row>
    <row r="120" spans="1:29">
      <c r="A120" s="1390">
        <v>108</v>
      </c>
      <c r="B120" s="1725"/>
      <c r="C120" s="1725"/>
      <c r="D120" s="1725"/>
      <c r="E120" s="1725"/>
      <c r="F120" s="1725"/>
      <c r="G120" s="1726"/>
      <c r="H120" s="1390">
        <v>108</v>
      </c>
      <c r="I120" s="1512"/>
      <c r="J120" s="1512"/>
      <c r="K120" s="1512"/>
      <c r="L120" s="1512"/>
      <c r="M120" s="1512"/>
      <c r="N120" s="1512"/>
      <c r="O120" s="1390">
        <v>108</v>
      </c>
      <c r="P120" s="1517"/>
      <c r="Q120" s="1517"/>
      <c r="R120" s="1517"/>
      <c r="S120" s="1517"/>
      <c r="T120" s="1517"/>
      <c r="U120" s="1517"/>
      <c r="W120" s="1390">
        <v>108</v>
      </c>
      <c r="X120" s="1512"/>
      <c r="Y120" s="1512"/>
      <c r="Z120" s="1512"/>
      <c r="AA120" s="1512"/>
      <c r="AB120" s="1512"/>
      <c r="AC120" s="1512"/>
    </row>
    <row r="121" spans="1:29">
      <c r="A121" s="1390">
        <v>109</v>
      </c>
      <c r="B121" s="1725"/>
      <c r="C121" s="1725"/>
      <c r="D121" s="1725"/>
      <c r="E121" s="1725"/>
      <c r="F121" s="1725"/>
      <c r="G121" s="1725"/>
      <c r="H121" s="1390">
        <v>109</v>
      </c>
      <c r="I121" s="1512"/>
      <c r="J121" s="1512"/>
      <c r="K121" s="1512"/>
      <c r="L121" s="1512"/>
      <c r="M121" s="1512"/>
      <c r="N121" s="1512"/>
      <c r="O121" s="1390">
        <v>109</v>
      </c>
      <c r="P121" s="1517"/>
      <c r="Q121" s="1517"/>
      <c r="R121" s="1517"/>
      <c r="S121" s="1517"/>
      <c r="T121" s="1517"/>
      <c r="U121" s="1517"/>
      <c r="W121" s="1390">
        <v>109</v>
      </c>
      <c r="X121" s="1512"/>
      <c r="Y121" s="1512"/>
      <c r="Z121" s="1512"/>
      <c r="AA121" s="1512"/>
      <c r="AB121" s="1512"/>
      <c r="AC121" s="1512"/>
    </row>
    <row r="122" spans="1:29">
      <c r="A122" s="1390">
        <v>110</v>
      </c>
      <c r="B122" s="1725"/>
      <c r="C122" s="1725"/>
      <c r="D122" s="1725"/>
      <c r="E122" s="1725"/>
      <c r="F122" s="1725"/>
      <c r="G122" s="1725"/>
      <c r="H122" s="1390">
        <v>110</v>
      </c>
      <c r="I122" s="1512"/>
      <c r="J122" s="1512"/>
      <c r="K122" s="1512"/>
      <c r="L122" s="1512"/>
      <c r="M122" s="1512"/>
      <c r="N122" s="1512"/>
      <c r="O122" s="1390">
        <v>110</v>
      </c>
      <c r="P122" s="1517"/>
      <c r="Q122" s="1517"/>
      <c r="R122" s="1517"/>
      <c r="S122" s="1517"/>
      <c r="T122" s="1517"/>
      <c r="U122" s="1517"/>
      <c r="W122" s="1390">
        <v>110</v>
      </c>
      <c r="X122" s="1512"/>
      <c r="Y122" s="1512"/>
      <c r="Z122" s="1512"/>
      <c r="AA122" s="1512"/>
      <c r="AB122" s="1512"/>
      <c r="AC122" s="1512"/>
    </row>
    <row r="123" spans="1:29">
      <c r="A123" s="1390">
        <v>111</v>
      </c>
      <c r="B123" s="1725"/>
      <c r="C123" s="1725"/>
      <c r="D123" s="1725"/>
      <c r="E123" s="1725"/>
      <c r="F123" s="1725"/>
      <c r="G123" s="1725"/>
      <c r="H123" s="1390">
        <v>111</v>
      </c>
      <c r="I123" s="1512"/>
      <c r="J123" s="1512"/>
      <c r="K123" s="1512"/>
      <c r="L123" s="1512"/>
      <c r="M123" s="1512"/>
      <c r="N123" s="1512"/>
      <c r="O123" s="1390">
        <v>111</v>
      </c>
      <c r="P123" s="1517"/>
      <c r="Q123" s="1517"/>
      <c r="R123" s="1517"/>
      <c r="S123" s="1517"/>
      <c r="T123" s="1517"/>
      <c r="U123" s="1517"/>
      <c r="W123" s="1390">
        <v>111</v>
      </c>
      <c r="X123" s="1512"/>
      <c r="Y123" s="1512"/>
      <c r="Z123" s="1512"/>
      <c r="AA123" s="1512"/>
      <c r="AB123" s="1512"/>
      <c r="AC123" s="1512"/>
    </row>
    <row r="124" spans="1:29">
      <c r="A124" s="1390">
        <v>112</v>
      </c>
      <c r="B124" s="1725"/>
      <c r="C124" s="1725"/>
      <c r="D124" s="1725"/>
      <c r="E124" s="1725"/>
      <c r="F124" s="1725"/>
      <c r="G124" s="1725"/>
      <c r="H124" s="1390">
        <v>112</v>
      </c>
      <c r="I124" s="1512"/>
      <c r="J124" s="1512"/>
      <c r="K124" s="1512"/>
      <c r="L124" s="1512"/>
      <c r="M124" s="1512"/>
      <c r="N124" s="1512"/>
      <c r="O124" s="1390">
        <v>112</v>
      </c>
      <c r="P124" s="1517"/>
      <c r="Q124" s="1517"/>
      <c r="R124" s="1517"/>
      <c r="S124" s="1517"/>
      <c r="T124" s="1517"/>
      <c r="U124" s="1517"/>
      <c r="W124" s="1390">
        <v>112</v>
      </c>
      <c r="X124" s="1512"/>
      <c r="Y124" s="1512"/>
      <c r="Z124" s="1512"/>
      <c r="AA124" s="1512"/>
      <c r="AB124" s="1512"/>
      <c r="AC124" s="1512"/>
    </row>
    <row r="125" spans="1:29">
      <c r="A125" s="1390">
        <v>113</v>
      </c>
      <c r="B125" s="1725"/>
      <c r="C125" s="1725"/>
      <c r="D125" s="1725"/>
      <c r="E125" s="1725"/>
      <c r="F125" s="1725"/>
      <c r="G125" s="1725"/>
      <c r="H125" s="1390">
        <v>113</v>
      </c>
      <c r="I125" s="1512"/>
      <c r="J125" s="1512"/>
      <c r="K125" s="1512"/>
      <c r="L125" s="1512"/>
      <c r="M125" s="1512"/>
      <c r="N125" s="1512"/>
      <c r="O125" s="1390">
        <v>113</v>
      </c>
      <c r="P125" s="1517"/>
      <c r="Q125" s="1517"/>
      <c r="R125" s="1517"/>
      <c r="S125" s="1517"/>
      <c r="T125" s="1517"/>
      <c r="U125" s="1517"/>
      <c r="W125" s="1390">
        <v>113</v>
      </c>
      <c r="X125" s="1512"/>
      <c r="Y125" s="1512"/>
      <c r="Z125" s="1512"/>
      <c r="AA125" s="1512"/>
      <c r="AB125" s="1512"/>
      <c r="AC125" s="1512"/>
    </row>
    <row r="126" spans="1:29">
      <c r="A126" s="1390">
        <v>114</v>
      </c>
      <c r="B126" s="1725"/>
      <c r="C126" s="1725"/>
      <c r="D126" s="1725"/>
      <c r="E126" s="1725"/>
      <c r="F126" s="1725"/>
      <c r="G126" s="1725"/>
      <c r="H126" s="1390">
        <v>114</v>
      </c>
      <c r="I126" s="1512"/>
      <c r="J126" s="1512"/>
      <c r="K126" s="1512"/>
      <c r="L126" s="1512"/>
      <c r="M126" s="1512"/>
      <c r="N126" s="1512"/>
      <c r="O126" s="1390">
        <v>114</v>
      </c>
      <c r="P126" s="1517"/>
      <c r="Q126" s="1517"/>
      <c r="R126" s="1517"/>
      <c r="S126" s="1517"/>
      <c r="T126" s="1517"/>
      <c r="U126" s="1517"/>
      <c r="W126" s="1390">
        <v>114</v>
      </c>
      <c r="X126" s="1512"/>
      <c r="Y126" s="1512"/>
      <c r="Z126" s="1512"/>
      <c r="AA126" s="1512"/>
      <c r="AB126" s="1512"/>
      <c r="AC126" s="1512"/>
    </row>
    <row r="127" spans="1:29">
      <c r="A127" s="1390">
        <v>115</v>
      </c>
      <c r="B127" s="1725"/>
      <c r="C127" s="1725"/>
      <c r="D127" s="1725"/>
      <c r="E127" s="1725"/>
      <c r="F127" s="1725"/>
      <c r="G127" s="1725"/>
      <c r="H127" s="1390">
        <v>115</v>
      </c>
      <c r="I127" s="1512"/>
      <c r="J127" s="1512"/>
      <c r="K127" s="1512"/>
      <c r="L127" s="1512"/>
      <c r="M127" s="1512"/>
      <c r="N127" s="1512"/>
      <c r="O127" s="1390">
        <v>115</v>
      </c>
      <c r="P127" s="1517"/>
      <c r="Q127" s="1517"/>
      <c r="R127" s="1517"/>
      <c r="S127" s="1517"/>
      <c r="T127" s="1517"/>
      <c r="U127" s="1517"/>
      <c r="W127" s="1390">
        <v>115</v>
      </c>
      <c r="X127" s="1512"/>
      <c r="Y127" s="1512"/>
      <c r="Z127" s="1512"/>
      <c r="AA127" s="1512"/>
      <c r="AB127" s="1512"/>
      <c r="AC127" s="1512"/>
    </row>
    <row r="128" spans="1:29">
      <c r="A128" s="1390">
        <v>116</v>
      </c>
      <c r="B128" s="1725"/>
      <c r="C128" s="1725"/>
      <c r="D128" s="1725"/>
      <c r="E128" s="1725"/>
      <c r="F128" s="1725"/>
      <c r="G128" s="1725"/>
      <c r="H128" s="1390">
        <v>116</v>
      </c>
      <c r="I128" s="1512"/>
      <c r="J128" s="1512"/>
      <c r="K128" s="1512"/>
      <c r="L128" s="1512"/>
      <c r="M128" s="1512"/>
      <c r="N128" s="1512"/>
      <c r="O128" s="1390">
        <v>116</v>
      </c>
      <c r="P128" s="1517"/>
      <c r="Q128" s="1517"/>
      <c r="R128" s="1517"/>
      <c r="S128" s="1517"/>
      <c r="T128" s="1517"/>
      <c r="U128" s="1517"/>
      <c r="W128" s="1390">
        <v>116</v>
      </c>
      <c r="X128" s="1512"/>
      <c r="Y128" s="1512"/>
      <c r="Z128" s="1512"/>
      <c r="AA128" s="1512"/>
      <c r="AB128" s="1512"/>
      <c r="AC128" s="1512"/>
    </row>
    <row r="129" spans="1:29">
      <c r="A129" s="1390">
        <v>117</v>
      </c>
      <c r="B129" s="1725"/>
      <c r="C129" s="1725"/>
      <c r="D129" s="1725"/>
      <c r="E129" s="1725"/>
      <c r="F129" s="1725"/>
      <c r="G129" s="1725"/>
      <c r="H129" s="1390">
        <v>117</v>
      </c>
      <c r="I129" s="1512"/>
      <c r="J129" s="1512"/>
      <c r="K129" s="1512"/>
      <c r="L129" s="1512"/>
      <c r="M129" s="1512"/>
      <c r="N129" s="1512"/>
      <c r="O129" s="1390">
        <v>117</v>
      </c>
      <c r="P129" s="1517"/>
      <c r="Q129" s="1517"/>
      <c r="R129" s="1517"/>
      <c r="S129" s="1517"/>
      <c r="T129" s="1517"/>
      <c r="U129" s="1517"/>
      <c r="W129" s="1390">
        <v>117</v>
      </c>
      <c r="X129" s="1512"/>
      <c r="Y129" s="1512"/>
      <c r="Z129" s="1512"/>
      <c r="AA129" s="1512"/>
      <c r="AB129" s="1512"/>
      <c r="AC129" s="1512"/>
    </row>
    <row r="130" spans="1:29">
      <c r="A130" s="1390">
        <v>118</v>
      </c>
      <c r="B130" s="1725"/>
      <c r="C130" s="1725"/>
      <c r="D130" s="1725"/>
      <c r="E130" s="1725"/>
      <c r="F130" s="1725"/>
      <c r="G130" s="1725"/>
      <c r="H130" s="1390">
        <v>118</v>
      </c>
      <c r="I130" s="1512"/>
      <c r="J130" s="1512"/>
      <c r="K130" s="1512"/>
      <c r="L130" s="1512"/>
      <c r="M130" s="1512"/>
      <c r="N130" s="1512"/>
      <c r="O130" s="1390">
        <v>118</v>
      </c>
      <c r="P130" s="1517"/>
      <c r="Q130" s="1517"/>
      <c r="R130" s="1517"/>
      <c r="S130" s="1517"/>
      <c r="T130" s="1517"/>
      <c r="U130" s="1517"/>
      <c r="W130" s="1390">
        <v>118</v>
      </c>
      <c r="X130" s="1512"/>
      <c r="Y130" s="1512"/>
      <c r="Z130" s="1512"/>
      <c r="AA130" s="1512"/>
      <c r="AB130" s="1512"/>
      <c r="AC130" s="1512"/>
    </row>
    <row r="131" spans="1:29">
      <c r="A131" s="1390">
        <v>119</v>
      </c>
      <c r="B131" s="1725"/>
      <c r="C131" s="1725"/>
      <c r="D131" s="1725"/>
      <c r="E131" s="1725"/>
      <c r="F131" s="1725"/>
      <c r="G131" s="1725"/>
      <c r="H131" s="1390">
        <v>119</v>
      </c>
      <c r="I131" s="1512"/>
      <c r="J131" s="1512"/>
      <c r="K131" s="1512"/>
      <c r="L131" s="1512"/>
      <c r="M131" s="1512"/>
      <c r="N131" s="1512"/>
      <c r="O131" s="1390">
        <v>119</v>
      </c>
      <c r="P131" s="1517"/>
      <c r="Q131" s="1517"/>
      <c r="R131" s="1517"/>
      <c r="S131" s="1517"/>
      <c r="T131" s="1517"/>
      <c r="U131" s="1517"/>
      <c r="W131" s="1390">
        <v>119</v>
      </c>
      <c r="X131" s="1512"/>
      <c r="Y131" s="1512"/>
      <c r="Z131" s="1512"/>
      <c r="AA131" s="1512"/>
      <c r="AB131" s="1512"/>
      <c r="AC131" s="1512"/>
    </row>
    <row r="132" spans="1:29">
      <c r="A132" s="1390">
        <v>120</v>
      </c>
      <c r="B132" s="1725"/>
      <c r="C132" s="1725"/>
      <c r="D132" s="1725"/>
      <c r="E132" s="1725"/>
      <c r="F132" s="1725"/>
      <c r="G132" s="1725"/>
      <c r="H132" s="1390">
        <v>120</v>
      </c>
      <c r="I132" s="1512"/>
      <c r="J132" s="1512"/>
      <c r="K132" s="1512"/>
      <c r="L132" s="1512"/>
      <c r="M132" s="1512"/>
      <c r="N132" s="1512"/>
      <c r="O132" s="1390">
        <v>120</v>
      </c>
      <c r="P132" s="1517"/>
      <c r="Q132" s="1517"/>
      <c r="R132" s="1517"/>
      <c r="S132" s="1517"/>
      <c r="T132" s="1517"/>
      <c r="U132" s="1517"/>
      <c r="W132" s="1390">
        <v>120</v>
      </c>
      <c r="X132" s="1512"/>
      <c r="Y132" s="1512"/>
      <c r="Z132" s="1512"/>
      <c r="AA132" s="1512"/>
      <c r="AB132" s="1512"/>
      <c r="AC132" s="1512"/>
    </row>
    <row r="133" spans="1:29">
      <c r="A133" s="1390">
        <v>121</v>
      </c>
      <c r="B133" s="1725"/>
      <c r="C133" s="1725"/>
      <c r="D133" s="1725"/>
      <c r="E133" s="1725"/>
      <c r="F133" s="1725"/>
      <c r="G133" s="1725"/>
      <c r="H133" s="1390">
        <v>121</v>
      </c>
      <c r="I133" s="1512"/>
      <c r="J133" s="1512"/>
      <c r="K133" s="1512"/>
      <c r="L133" s="1512"/>
      <c r="M133" s="1512"/>
      <c r="N133" s="1512"/>
      <c r="O133" s="1390">
        <v>121</v>
      </c>
      <c r="P133" s="1517"/>
      <c r="Q133" s="1517"/>
      <c r="R133" s="1517"/>
      <c r="S133" s="1517"/>
      <c r="T133" s="1517"/>
      <c r="U133" s="1517"/>
      <c r="W133" s="1390">
        <v>121</v>
      </c>
      <c r="X133" s="1512"/>
      <c r="Y133" s="1512"/>
      <c r="Z133" s="1512"/>
      <c r="AA133" s="1512"/>
      <c r="AB133" s="1512"/>
      <c r="AC133" s="1512"/>
    </row>
    <row r="134" spans="1:29">
      <c r="A134" s="1390">
        <v>122</v>
      </c>
      <c r="B134" s="1725"/>
      <c r="C134" s="1725"/>
      <c r="D134" s="1725"/>
      <c r="E134" s="1725"/>
      <c r="F134" s="1725"/>
      <c r="G134" s="1725"/>
      <c r="H134" s="1390">
        <v>122</v>
      </c>
      <c r="I134" s="1512"/>
      <c r="J134" s="1512"/>
      <c r="K134" s="1512"/>
      <c r="L134" s="1512"/>
      <c r="M134" s="1512"/>
      <c r="N134" s="1512"/>
      <c r="O134" s="1390">
        <v>122</v>
      </c>
      <c r="P134" s="1517"/>
      <c r="Q134" s="1517"/>
      <c r="R134" s="1517"/>
      <c r="S134" s="1517"/>
      <c r="T134" s="1517"/>
      <c r="U134" s="1517"/>
      <c r="W134" s="1390">
        <v>122</v>
      </c>
      <c r="X134" s="1512"/>
      <c r="Y134" s="1512"/>
      <c r="Z134" s="1512"/>
      <c r="AA134" s="1512"/>
      <c r="AB134" s="1512"/>
      <c r="AC134" s="1512"/>
    </row>
    <row r="135" spans="1:29">
      <c r="A135" s="1390">
        <v>123</v>
      </c>
      <c r="B135" s="1725"/>
      <c r="C135" s="1725"/>
      <c r="D135" s="1725"/>
      <c r="E135" s="1725"/>
      <c r="F135" s="1725"/>
      <c r="G135" s="1725"/>
      <c r="H135" s="1390">
        <v>123</v>
      </c>
      <c r="I135" s="1512"/>
      <c r="J135" s="1512"/>
      <c r="K135" s="1512"/>
      <c r="L135" s="1512"/>
      <c r="M135" s="1512"/>
      <c r="N135" s="1512"/>
      <c r="O135" s="1390">
        <v>123</v>
      </c>
      <c r="P135" s="1517"/>
      <c r="Q135" s="1517"/>
      <c r="R135" s="1517"/>
      <c r="S135" s="1517"/>
      <c r="T135" s="1517"/>
      <c r="U135" s="1517"/>
      <c r="W135" s="1390">
        <v>123</v>
      </c>
      <c r="X135" s="1512"/>
      <c r="Y135" s="1512"/>
      <c r="Z135" s="1512"/>
      <c r="AA135" s="1512"/>
      <c r="AB135" s="1512"/>
      <c r="AC135" s="1512"/>
    </row>
    <row r="136" spans="1:29">
      <c r="A136" s="1390">
        <v>124</v>
      </c>
      <c r="B136" s="1725"/>
      <c r="C136" s="1725"/>
      <c r="D136" s="1725"/>
      <c r="E136" s="1725"/>
      <c r="F136" s="1725"/>
      <c r="G136" s="1725"/>
      <c r="H136" s="1390">
        <v>124</v>
      </c>
      <c r="I136" s="1512"/>
      <c r="J136" s="1512"/>
      <c r="K136" s="1512"/>
      <c r="L136" s="1512"/>
      <c r="M136" s="1512"/>
      <c r="N136" s="1512"/>
      <c r="O136" s="1390">
        <v>124</v>
      </c>
      <c r="P136" s="1517"/>
      <c r="Q136" s="1517"/>
      <c r="R136" s="1517"/>
      <c r="S136" s="1517"/>
      <c r="T136" s="1517"/>
      <c r="U136" s="1517"/>
      <c r="W136" s="1390">
        <v>124</v>
      </c>
      <c r="X136" s="1512"/>
      <c r="Y136" s="1512"/>
      <c r="Z136" s="1512"/>
      <c r="AA136" s="1512"/>
      <c r="AB136" s="1512"/>
      <c r="AC136" s="1512"/>
    </row>
    <row r="137" spans="1:29">
      <c r="A137" s="1390">
        <v>125</v>
      </c>
      <c r="B137" s="1725"/>
      <c r="C137" s="1725"/>
      <c r="D137" s="1725"/>
      <c r="E137" s="1725"/>
      <c r="F137" s="1725"/>
      <c r="G137" s="1725"/>
      <c r="H137" s="1390">
        <v>125</v>
      </c>
      <c r="I137" s="1512"/>
      <c r="J137" s="1512"/>
      <c r="K137" s="1512"/>
      <c r="L137" s="1512"/>
      <c r="M137" s="1512"/>
      <c r="N137" s="1512"/>
      <c r="O137" s="1390">
        <v>125</v>
      </c>
      <c r="P137" s="1517"/>
      <c r="Q137" s="1517"/>
      <c r="R137" s="1517"/>
      <c r="S137" s="1517"/>
      <c r="T137" s="1517"/>
      <c r="U137" s="1517"/>
      <c r="W137" s="1390">
        <v>125</v>
      </c>
      <c r="X137" s="1512"/>
      <c r="Y137" s="1512"/>
      <c r="Z137" s="1512"/>
      <c r="AA137" s="1512"/>
      <c r="AB137" s="1512"/>
      <c r="AC137" s="1512"/>
    </row>
    <row r="138" spans="1:29">
      <c r="A138" s="1390">
        <v>126</v>
      </c>
      <c r="B138" s="1725"/>
      <c r="C138" s="1725"/>
      <c r="D138" s="1725"/>
      <c r="E138" s="1725"/>
      <c r="F138" s="1725"/>
      <c r="G138" s="1725"/>
      <c r="H138" s="1390">
        <v>126</v>
      </c>
      <c r="I138" s="1512"/>
      <c r="J138" s="1512"/>
      <c r="K138" s="1512"/>
      <c r="L138" s="1512"/>
      <c r="M138" s="1512"/>
      <c r="N138" s="1512"/>
      <c r="O138" s="1390">
        <v>126</v>
      </c>
      <c r="P138" s="1517"/>
      <c r="Q138" s="1517"/>
      <c r="R138" s="1517"/>
      <c r="S138" s="1517"/>
      <c r="T138" s="1517"/>
      <c r="U138" s="1517"/>
      <c r="W138" s="1390">
        <v>126</v>
      </c>
      <c r="X138" s="1512"/>
      <c r="Y138" s="1512"/>
      <c r="Z138" s="1512"/>
      <c r="AA138" s="1512"/>
      <c r="AB138" s="1512"/>
      <c r="AC138" s="1512"/>
    </row>
    <row r="139" spans="1:29">
      <c r="A139" s="1390">
        <v>127</v>
      </c>
      <c r="B139" s="1725"/>
      <c r="C139" s="1725"/>
      <c r="D139" s="1725"/>
      <c r="E139" s="1725"/>
      <c r="F139" s="1725"/>
      <c r="G139" s="1725"/>
      <c r="H139" s="1390">
        <v>127</v>
      </c>
      <c r="I139" s="1512"/>
      <c r="J139" s="1512"/>
      <c r="K139" s="1512"/>
      <c r="L139" s="1512"/>
      <c r="M139" s="1512"/>
      <c r="N139" s="1512"/>
      <c r="O139" s="1390">
        <v>127</v>
      </c>
      <c r="P139" s="1517"/>
      <c r="Q139" s="1517"/>
      <c r="R139" s="1517"/>
      <c r="S139" s="1517"/>
      <c r="T139" s="1517"/>
      <c r="U139" s="1517"/>
      <c r="W139" s="1390">
        <v>127</v>
      </c>
      <c r="X139" s="1512"/>
      <c r="Y139" s="1512"/>
      <c r="Z139" s="1512"/>
      <c r="AA139" s="1512"/>
      <c r="AB139" s="1512"/>
      <c r="AC139" s="1512"/>
    </row>
    <row r="140" spans="1:29">
      <c r="A140" s="1390">
        <v>128</v>
      </c>
      <c r="B140" s="1725"/>
      <c r="C140" s="1725"/>
      <c r="D140" s="1725"/>
      <c r="E140" s="1725"/>
      <c r="F140" s="1725"/>
      <c r="G140" s="1725"/>
      <c r="H140" s="1390">
        <v>128</v>
      </c>
      <c r="I140" s="1512"/>
      <c r="J140" s="1512"/>
      <c r="K140" s="1512"/>
      <c r="L140" s="1512"/>
      <c r="M140" s="1512"/>
      <c r="N140" s="1512"/>
      <c r="O140" s="1390">
        <v>128</v>
      </c>
      <c r="P140" s="1517"/>
      <c r="Q140" s="1517"/>
      <c r="R140" s="1517"/>
      <c r="S140" s="1517"/>
      <c r="T140" s="1517"/>
      <c r="U140" s="1517"/>
      <c r="W140" s="1390">
        <v>128</v>
      </c>
      <c r="X140" s="1512"/>
      <c r="Y140" s="1512"/>
      <c r="Z140" s="1512"/>
      <c r="AA140" s="1512"/>
      <c r="AB140" s="1512"/>
      <c r="AC140" s="1512"/>
    </row>
    <row r="141" spans="1:29">
      <c r="A141" s="1390">
        <v>129</v>
      </c>
      <c r="B141" s="1725"/>
      <c r="C141" s="1725"/>
      <c r="D141" s="1725"/>
      <c r="E141" s="1725"/>
      <c r="F141" s="1725"/>
      <c r="G141" s="1725"/>
      <c r="H141" s="1390">
        <v>129</v>
      </c>
      <c r="I141" s="1512"/>
      <c r="J141" s="1512"/>
      <c r="K141" s="1512"/>
      <c r="L141" s="1512"/>
      <c r="M141" s="1512"/>
      <c r="N141" s="1512"/>
      <c r="O141" s="1390">
        <v>129</v>
      </c>
      <c r="P141" s="1517"/>
      <c r="Q141" s="1517"/>
      <c r="R141" s="1517"/>
      <c r="S141" s="1517"/>
      <c r="T141" s="1517"/>
      <c r="U141" s="1517"/>
      <c r="W141" s="1390">
        <v>129</v>
      </c>
      <c r="X141" s="1512"/>
      <c r="Y141" s="1512"/>
      <c r="Z141" s="1512"/>
      <c r="AA141" s="1512"/>
      <c r="AB141" s="1512"/>
      <c r="AC141" s="1512"/>
    </row>
    <row r="142" spans="1:29">
      <c r="A142" s="1390">
        <v>130</v>
      </c>
      <c r="B142" s="1725"/>
      <c r="C142" s="1725"/>
      <c r="D142" s="1725"/>
      <c r="E142" s="1725"/>
      <c r="F142" s="1725"/>
      <c r="G142" s="1725"/>
      <c r="H142" s="1390">
        <v>130</v>
      </c>
      <c r="I142" s="1512"/>
      <c r="J142" s="1512"/>
      <c r="K142" s="1512"/>
      <c r="L142" s="1512"/>
      <c r="M142" s="1512"/>
      <c r="N142" s="1512"/>
      <c r="O142" s="1390">
        <v>130</v>
      </c>
      <c r="P142" s="1517"/>
      <c r="Q142" s="1517"/>
      <c r="R142" s="1517"/>
      <c r="S142" s="1517"/>
      <c r="T142" s="1517"/>
      <c r="U142" s="1517"/>
      <c r="W142" s="1390">
        <v>130</v>
      </c>
      <c r="X142" s="1512"/>
      <c r="Y142" s="1512"/>
      <c r="Z142" s="1512"/>
      <c r="AA142" s="1512"/>
      <c r="AB142" s="1512"/>
      <c r="AC142" s="1512"/>
    </row>
    <row r="143" spans="1:29">
      <c r="A143" s="1390">
        <v>131</v>
      </c>
      <c r="B143" s="1725"/>
      <c r="C143" s="1725"/>
      <c r="D143" s="1725"/>
      <c r="E143" s="1725"/>
      <c r="F143" s="1725"/>
      <c r="G143" s="1725"/>
      <c r="H143" s="1390">
        <v>131</v>
      </c>
      <c r="I143" s="1512"/>
      <c r="J143" s="1512"/>
      <c r="K143" s="1512"/>
      <c r="L143" s="1512"/>
      <c r="M143" s="1512"/>
      <c r="N143" s="1512"/>
      <c r="O143" s="1390">
        <v>131</v>
      </c>
      <c r="P143" s="1517"/>
      <c r="Q143" s="1517"/>
      <c r="R143" s="1517"/>
      <c r="S143" s="1517"/>
      <c r="T143" s="1517"/>
      <c r="U143" s="1517"/>
      <c r="W143" s="1390">
        <v>131</v>
      </c>
      <c r="X143" s="1512"/>
      <c r="Y143" s="1512"/>
      <c r="Z143" s="1512"/>
      <c r="AA143" s="1512"/>
      <c r="AB143" s="1512"/>
      <c r="AC143" s="1512"/>
    </row>
    <row r="144" spans="1:29">
      <c r="A144" s="1390">
        <v>132</v>
      </c>
      <c r="B144" s="1725"/>
      <c r="C144" s="1725"/>
      <c r="D144" s="1725"/>
      <c r="E144" s="1725"/>
      <c r="F144" s="1725"/>
      <c r="G144" s="1725"/>
      <c r="H144" s="1390">
        <v>132</v>
      </c>
      <c r="I144" s="1512"/>
      <c r="J144" s="1512"/>
      <c r="K144" s="1512"/>
      <c r="L144" s="1512"/>
      <c r="M144" s="1512"/>
      <c r="N144" s="1512"/>
      <c r="O144" s="1390">
        <v>132</v>
      </c>
      <c r="P144" s="1517"/>
      <c r="Q144" s="1517"/>
      <c r="R144" s="1517"/>
      <c r="S144" s="1517"/>
      <c r="T144" s="1517"/>
      <c r="U144" s="1517"/>
      <c r="W144" s="1390">
        <v>132</v>
      </c>
      <c r="X144" s="1512"/>
      <c r="Y144" s="1512"/>
      <c r="Z144" s="1512"/>
      <c r="AA144" s="1512"/>
      <c r="AB144" s="1512"/>
      <c r="AC144" s="1512"/>
    </row>
    <row r="145" spans="1:29">
      <c r="A145" s="1390">
        <v>133</v>
      </c>
      <c r="B145" s="1725"/>
      <c r="C145" s="1725"/>
      <c r="D145" s="1725"/>
      <c r="E145" s="1725"/>
      <c r="F145" s="1725"/>
      <c r="G145" s="1725"/>
      <c r="H145" s="1390">
        <v>133</v>
      </c>
      <c r="I145" s="1512"/>
      <c r="J145" s="1512"/>
      <c r="K145" s="1512"/>
      <c r="L145" s="1512"/>
      <c r="M145" s="1512"/>
      <c r="N145" s="1512"/>
      <c r="O145" s="1390">
        <v>133</v>
      </c>
      <c r="P145" s="1517"/>
      <c r="Q145" s="1517"/>
      <c r="R145" s="1517"/>
      <c r="S145" s="1517"/>
      <c r="T145" s="1517"/>
      <c r="U145" s="1517"/>
      <c r="W145" s="1390">
        <v>133</v>
      </c>
      <c r="X145" s="1512"/>
      <c r="Y145" s="1512"/>
      <c r="Z145" s="1512"/>
      <c r="AA145" s="1512"/>
      <c r="AB145" s="1512"/>
      <c r="AC145" s="1512"/>
    </row>
    <row r="146" spans="1:29">
      <c r="A146" s="1390">
        <v>134</v>
      </c>
      <c r="B146" s="1725"/>
      <c r="C146" s="1725"/>
      <c r="D146" s="1725"/>
      <c r="E146" s="1725"/>
      <c r="F146" s="1725"/>
      <c r="G146" s="1725"/>
      <c r="H146" s="1390">
        <v>134</v>
      </c>
      <c r="I146" s="1512"/>
      <c r="J146" s="1512"/>
      <c r="K146" s="1512"/>
      <c r="L146" s="1512"/>
      <c r="M146" s="1512"/>
      <c r="N146" s="1512"/>
      <c r="O146" s="1390">
        <v>134</v>
      </c>
      <c r="P146" s="1517"/>
      <c r="Q146" s="1517"/>
      <c r="R146" s="1517"/>
      <c r="S146" s="1517"/>
      <c r="T146" s="1517"/>
      <c r="U146" s="1517"/>
      <c r="W146" s="1390">
        <v>134</v>
      </c>
      <c r="X146" s="1512"/>
      <c r="Y146" s="1512"/>
      <c r="Z146" s="1512"/>
      <c r="AA146" s="1512"/>
      <c r="AB146" s="1512"/>
      <c r="AC146" s="1512"/>
    </row>
    <row r="147" spans="1:29">
      <c r="A147" s="1390">
        <v>135</v>
      </c>
      <c r="B147" s="1725"/>
      <c r="C147" s="1725"/>
      <c r="D147" s="1725"/>
      <c r="E147" s="1725"/>
      <c r="F147" s="1725"/>
      <c r="G147" s="1725"/>
      <c r="H147" s="1390">
        <v>135</v>
      </c>
      <c r="I147" s="1512"/>
      <c r="J147" s="1512"/>
      <c r="K147" s="1512"/>
      <c r="L147" s="1512"/>
      <c r="M147" s="1512"/>
      <c r="N147" s="1512"/>
      <c r="O147" s="1390">
        <v>135</v>
      </c>
      <c r="P147" s="1517"/>
      <c r="Q147" s="1517"/>
      <c r="R147" s="1517"/>
      <c r="S147" s="1517"/>
      <c r="T147" s="1517"/>
      <c r="U147" s="1517"/>
      <c r="W147" s="1390">
        <v>135</v>
      </c>
      <c r="X147" s="1512"/>
      <c r="Y147" s="1512"/>
      <c r="Z147" s="1512"/>
      <c r="AA147" s="1512"/>
      <c r="AB147" s="1512"/>
      <c r="AC147" s="1512"/>
    </row>
    <row r="148" spans="1:29">
      <c r="A148" s="1390">
        <v>136</v>
      </c>
      <c r="B148" s="1725"/>
      <c r="C148" s="1725"/>
      <c r="D148" s="1725"/>
      <c r="E148" s="1725"/>
      <c r="F148" s="1725"/>
      <c r="G148" s="1725"/>
      <c r="H148" s="1390">
        <v>136</v>
      </c>
      <c r="I148" s="1512"/>
      <c r="J148" s="1512"/>
      <c r="K148" s="1512"/>
      <c r="L148" s="1512"/>
      <c r="M148" s="1512"/>
      <c r="N148" s="1512"/>
      <c r="O148" s="1390">
        <v>136</v>
      </c>
      <c r="P148" s="1517"/>
      <c r="Q148" s="1517"/>
      <c r="R148" s="1517"/>
      <c r="S148" s="1517"/>
      <c r="T148" s="1517"/>
      <c r="U148" s="1517"/>
      <c r="W148" s="1390">
        <v>136</v>
      </c>
      <c r="X148" s="1512"/>
      <c r="Y148" s="1512"/>
      <c r="Z148" s="1512"/>
      <c r="AA148" s="1512"/>
      <c r="AB148" s="1512"/>
      <c r="AC148" s="1512"/>
    </row>
    <row r="149" spans="1:29">
      <c r="A149" s="1390">
        <v>137</v>
      </c>
      <c r="B149" s="1725"/>
      <c r="C149" s="1725"/>
      <c r="D149" s="1725"/>
      <c r="E149" s="1725"/>
      <c r="F149" s="1725"/>
      <c r="G149" s="1725"/>
      <c r="H149" s="1390">
        <v>137</v>
      </c>
      <c r="I149" s="1512"/>
      <c r="J149" s="1512"/>
      <c r="K149" s="1512"/>
      <c r="L149" s="1512"/>
      <c r="M149" s="1512"/>
      <c r="N149" s="1512"/>
      <c r="O149" s="1390">
        <v>137</v>
      </c>
      <c r="P149" s="1517"/>
      <c r="Q149" s="1517"/>
      <c r="R149" s="1517"/>
      <c r="S149" s="1517"/>
      <c r="T149" s="1517"/>
      <c r="U149" s="1517"/>
      <c r="W149" s="1390">
        <v>137</v>
      </c>
      <c r="X149" s="1512"/>
      <c r="Y149" s="1512"/>
      <c r="Z149" s="1512"/>
      <c r="AA149" s="1512"/>
      <c r="AB149" s="1512"/>
      <c r="AC149" s="1512"/>
    </row>
    <row r="150" spans="1:29">
      <c r="A150" s="1390">
        <v>138</v>
      </c>
      <c r="B150" s="1725"/>
      <c r="C150" s="1725"/>
      <c r="D150" s="1725"/>
      <c r="E150" s="1725"/>
      <c r="F150" s="1725"/>
      <c r="G150" s="1725"/>
      <c r="H150" s="1390">
        <v>138</v>
      </c>
      <c r="I150" s="1512"/>
      <c r="J150" s="1512"/>
      <c r="K150" s="1512"/>
      <c r="L150" s="1512"/>
      <c r="M150" s="1512"/>
      <c r="N150" s="1512"/>
      <c r="O150" s="1390">
        <v>138</v>
      </c>
      <c r="P150" s="1517"/>
      <c r="Q150" s="1517"/>
      <c r="R150" s="1517"/>
      <c r="S150" s="1517"/>
      <c r="T150" s="1517"/>
      <c r="U150" s="1517"/>
      <c r="W150" s="1390">
        <v>138</v>
      </c>
      <c r="X150" s="1512"/>
      <c r="Y150" s="1512"/>
      <c r="Z150" s="1512"/>
      <c r="AA150" s="1512"/>
      <c r="AB150" s="1512"/>
      <c r="AC150" s="1512"/>
    </row>
    <row r="151" spans="1:29">
      <c r="A151" s="1390">
        <v>139</v>
      </c>
      <c r="B151" s="1725"/>
      <c r="C151" s="1725"/>
      <c r="D151" s="1725"/>
      <c r="E151" s="1725"/>
      <c r="F151" s="1725"/>
      <c r="G151" s="1725"/>
      <c r="H151" s="1390">
        <v>139</v>
      </c>
      <c r="I151" s="1512"/>
      <c r="J151" s="1512"/>
      <c r="K151" s="1512"/>
      <c r="L151" s="1512"/>
      <c r="M151" s="1512"/>
      <c r="N151" s="1512"/>
      <c r="O151" s="1390">
        <v>139</v>
      </c>
      <c r="P151" s="1517"/>
      <c r="Q151" s="1517"/>
      <c r="R151" s="1517"/>
      <c r="S151" s="1517"/>
      <c r="T151" s="1517"/>
      <c r="U151" s="1517"/>
      <c r="W151" s="1390">
        <v>139</v>
      </c>
      <c r="X151" s="1512"/>
      <c r="Y151" s="1512"/>
      <c r="Z151" s="1512"/>
      <c r="AA151" s="1512"/>
      <c r="AB151" s="1512"/>
      <c r="AC151" s="1512"/>
    </row>
    <row r="152" spans="1:29">
      <c r="A152" s="1390">
        <v>140</v>
      </c>
      <c r="B152" s="1725"/>
      <c r="C152" s="1725"/>
      <c r="D152" s="1725"/>
      <c r="E152" s="1725"/>
      <c r="F152" s="1725"/>
      <c r="G152" s="1725"/>
      <c r="H152" s="1390">
        <v>140</v>
      </c>
      <c r="I152" s="1512"/>
      <c r="J152" s="1512"/>
      <c r="K152" s="1512"/>
      <c r="L152" s="1512"/>
      <c r="M152" s="1512"/>
      <c r="N152" s="1512"/>
      <c r="O152" s="1390">
        <v>140</v>
      </c>
      <c r="P152" s="1517"/>
      <c r="Q152" s="1517"/>
      <c r="R152" s="1517"/>
      <c r="S152" s="1517"/>
      <c r="T152" s="1517"/>
      <c r="U152" s="1517"/>
      <c r="W152" s="1390">
        <v>140</v>
      </c>
      <c r="X152" s="1512"/>
      <c r="Y152" s="1512"/>
      <c r="Z152" s="1512"/>
      <c r="AA152" s="1512"/>
      <c r="AB152" s="1512"/>
      <c r="AC152" s="1512"/>
    </row>
    <row r="153" spans="1:29">
      <c r="A153" s="1390">
        <v>141</v>
      </c>
      <c r="B153" s="1725"/>
      <c r="C153" s="1725"/>
      <c r="D153" s="1725"/>
      <c r="E153" s="1725"/>
      <c r="F153" s="1725"/>
      <c r="G153" s="1725"/>
      <c r="H153" s="1390">
        <v>141</v>
      </c>
      <c r="I153" s="1512"/>
      <c r="J153" s="1512"/>
      <c r="K153" s="1512"/>
      <c r="L153" s="1512"/>
      <c r="M153" s="1512"/>
      <c r="N153" s="1512"/>
      <c r="O153" s="1390">
        <v>141</v>
      </c>
      <c r="P153" s="1517"/>
      <c r="Q153" s="1517"/>
      <c r="R153" s="1517"/>
      <c r="S153" s="1517"/>
      <c r="T153" s="1517"/>
      <c r="U153" s="1517"/>
      <c r="W153" s="1390">
        <v>141</v>
      </c>
      <c r="X153" s="1512"/>
      <c r="Y153" s="1512"/>
      <c r="Z153" s="1512"/>
      <c r="AA153" s="1512"/>
      <c r="AB153" s="1512"/>
      <c r="AC153" s="1512"/>
    </row>
    <row r="154" spans="1:29">
      <c r="A154" s="1390">
        <v>142</v>
      </c>
      <c r="B154" s="1725"/>
      <c r="C154" s="1725"/>
      <c r="D154" s="1725"/>
      <c r="E154" s="1725"/>
      <c r="F154" s="1725"/>
      <c r="G154" s="1725"/>
      <c r="H154" s="1390">
        <v>142</v>
      </c>
      <c r="I154" s="1512"/>
      <c r="J154" s="1512"/>
      <c r="K154" s="1512"/>
      <c r="L154" s="1512"/>
      <c r="M154" s="1512"/>
      <c r="N154" s="1512"/>
      <c r="O154" s="1390">
        <v>142</v>
      </c>
      <c r="P154" s="1517"/>
      <c r="Q154" s="1517"/>
      <c r="R154" s="1517"/>
      <c r="S154" s="1517"/>
      <c r="T154" s="1517"/>
      <c r="U154" s="1517"/>
      <c r="W154" s="1390">
        <v>142</v>
      </c>
      <c r="X154" s="1512"/>
      <c r="Y154" s="1512"/>
      <c r="Z154" s="1512"/>
      <c r="AA154" s="1512"/>
      <c r="AB154" s="1512"/>
      <c r="AC154" s="1512"/>
    </row>
    <row r="155" spans="1:29">
      <c r="A155" s="1390">
        <v>143</v>
      </c>
      <c r="B155" s="1725"/>
      <c r="C155" s="1725"/>
      <c r="D155" s="1725"/>
      <c r="E155" s="1725"/>
      <c r="F155" s="1725"/>
      <c r="G155" s="1725"/>
      <c r="H155" s="1390">
        <v>143</v>
      </c>
      <c r="I155" s="1512"/>
      <c r="J155" s="1512"/>
      <c r="K155" s="1512"/>
      <c r="L155" s="1512"/>
      <c r="M155" s="1512"/>
      <c r="N155" s="1512"/>
      <c r="O155" s="1390">
        <v>143</v>
      </c>
      <c r="P155" s="1517"/>
      <c r="Q155" s="1517"/>
      <c r="R155" s="1517"/>
      <c r="S155" s="1517"/>
      <c r="T155" s="1517"/>
      <c r="U155" s="1517"/>
      <c r="W155" s="1390">
        <v>143</v>
      </c>
      <c r="X155" s="1512"/>
      <c r="Y155" s="1512"/>
      <c r="Z155" s="1512"/>
      <c r="AA155" s="1512"/>
      <c r="AB155" s="1512"/>
      <c r="AC155" s="1512"/>
    </row>
    <row r="156" spans="1:29">
      <c r="A156" s="1390">
        <v>144</v>
      </c>
      <c r="B156" s="1725"/>
      <c r="C156" s="1725"/>
      <c r="D156" s="1725"/>
      <c r="E156" s="1725"/>
      <c r="F156" s="1725"/>
      <c r="G156" s="1725"/>
      <c r="H156" s="1390">
        <v>144</v>
      </c>
      <c r="I156" s="1512"/>
      <c r="J156" s="1512"/>
      <c r="K156" s="1512"/>
      <c r="L156" s="1512"/>
      <c r="M156" s="1512"/>
      <c r="N156" s="1512"/>
      <c r="O156" s="1390">
        <v>144</v>
      </c>
      <c r="P156" s="1517"/>
      <c r="Q156" s="1517"/>
      <c r="R156" s="1517"/>
      <c r="S156" s="1517"/>
      <c r="T156" s="1517"/>
      <c r="U156" s="1517"/>
      <c r="W156" s="1390">
        <v>144</v>
      </c>
      <c r="X156" s="1512"/>
      <c r="Y156" s="1512"/>
      <c r="Z156" s="1512"/>
      <c r="AA156" s="1512"/>
      <c r="AB156" s="1512"/>
      <c r="AC156" s="1512"/>
    </row>
    <row r="157" spans="1:29">
      <c r="A157" s="1390">
        <v>145</v>
      </c>
      <c r="B157" s="1725"/>
      <c r="C157" s="1725"/>
      <c r="D157" s="1725"/>
      <c r="E157" s="1725"/>
      <c r="F157" s="1725"/>
      <c r="G157" s="1725"/>
      <c r="H157" s="1390">
        <v>145</v>
      </c>
      <c r="I157" s="1512"/>
      <c r="J157" s="1512"/>
      <c r="K157" s="1512"/>
      <c r="L157" s="1512"/>
      <c r="M157" s="1512"/>
      <c r="N157" s="1512"/>
      <c r="O157" s="1390">
        <v>145</v>
      </c>
      <c r="P157" s="1517"/>
      <c r="Q157" s="1517"/>
      <c r="R157" s="1517"/>
      <c r="S157" s="1517"/>
      <c r="T157" s="1517"/>
      <c r="U157" s="1517"/>
      <c r="W157" s="1390">
        <v>145</v>
      </c>
      <c r="X157" s="1512"/>
      <c r="Y157" s="1512"/>
      <c r="Z157" s="1512"/>
      <c r="AA157" s="1512"/>
      <c r="AB157" s="1512"/>
      <c r="AC157" s="1512"/>
    </row>
    <row r="158" spans="1:29">
      <c r="A158" s="1390">
        <v>146</v>
      </c>
      <c r="B158" s="1725"/>
      <c r="C158" s="1725"/>
      <c r="D158" s="1725"/>
      <c r="E158" s="1725"/>
      <c r="F158" s="1725"/>
      <c r="G158" s="1725"/>
      <c r="H158" s="1390">
        <v>146</v>
      </c>
      <c r="I158" s="1512"/>
      <c r="J158" s="1512"/>
      <c r="K158" s="1512"/>
      <c r="L158" s="1512"/>
      <c r="M158" s="1512"/>
      <c r="N158" s="1512"/>
      <c r="O158" s="1390">
        <v>146</v>
      </c>
      <c r="P158" s="1517"/>
      <c r="Q158" s="1517"/>
      <c r="R158" s="1517"/>
      <c r="S158" s="1517"/>
      <c r="T158" s="1517"/>
      <c r="U158" s="1517"/>
      <c r="W158" s="1390">
        <v>146</v>
      </c>
      <c r="X158" s="1512"/>
      <c r="Y158" s="1512"/>
      <c r="Z158" s="1512"/>
      <c r="AA158" s="1512"/>
      <c r="AB158" s="1512"/>
      <c r="AC158" s="1512"/>
    </row>
    <row r="159" spans="1:29">
      <c r="A159" s="1390">
        <v>147</v>
      </c>
      <c r="B159" s="1725"/>
      <c r="C159" s="1725"/>
      <c r="D159" s="1725"/>
      <c r="E159" s="1725"/>
      <c r="F159" s="1725"/>
      <c r="G159" s="1725"/>
      <c r="H159" s="1390">
        <v>147</v>
      </c>
      <c r="I159" s="1512"/>
      <c r="J159" s="1512"/>
      <c r="K159" s="1512"/>
      <c r="L159" s="1512"/>
      <c r="M159" s="1512"/>
      <c r="N159" s="1512"/>
      <c r="O159" s="1390">
        <v>147</v>
      </c>
      <c r="P159" s="1517"/>
      <c r="Q159" s="1517"/>
      <c r="R159" s="1517"/>
      <c r="S159" s="1517"/>
      <c r="T159" s="1517"/>
      <c r="U159" s="1517"/>
      <c r="W159" s="1390">
        <v>147</v>
      </c>
      <c r="X159" s="1512"/>
      <c r="Y159" s="1512"/>
      <c r="Z159" s="1512"/>
      <c r="AA159" s="1512"/>
      <c r="AB159" s="1512"/>
      <c r="AC159" s="1512"/>
    </row>
    <row r="160" spans="1:29">
      <c r="A160" s="1390">
        <v>148</v>
      </c>
      <c r="B160" s="1725"/>
      <c r="C160" s="1725"/>
      <c r="D160" s="1725"/>
      <c r="E160" s="1725"/>
      <c r="F160" s="1725"/>
      <c r="G160" s="1725"/>
      <c r="H160" s="1390">
        <v>148</v>
      </c>
      <c r="I160" s="1512"/>
      <c r="J160" s="1512"/>
      <c r="K160" s="1512"/>
      <c r="L160" s="1512"/>
      <c r="M160" s="1512"/>
      <c r="N160" s="1512"/>
      <c r="O160" s="1390">
        <v>148</v>
      </c>
      <c r="P160" s="1517"/>
      <c r="Q160" s="1517"/>
      <c r="R160" s="1517"/>
      <c r="S160" s="1517"/>
      <c r="T160" s="1517"/>
      <c r="U160" s="1517"/>
      <c r="W160" s="1390">
        <v>148</v>
      </c>
      <c r="X160" s="1512"/>
      <c r="Y160" s="1512"/>
      <c r="Z160" s="1512"/>
      <c r="AA160" s="1512"/>
      <c r="AB160" s="1512"/>
      <c r="AC160" s="1512"/>
    </row>
    <row r="161" spans="1:29">
      <c r="A161" s="1390">
        <v>149</v>
      </c>
      <c r="B161" s="1725"/>
      <c r="C161" s="1725"/>
      <c r="D161" s="1725"/>
      <c r="E161" s="1725"/>
      <c r="F161" s="1725"/>
      <c r="G161" s="1725"/>
      <c r="H161" s="1390">
        <v>149</v>
      </c>
      <c r="I161" s="1512"/>
      <c r="J161" s="1512"/>
      <c r="K161" s="1512"/>
      <c r="L161" s="1512"/>
      <c r="M161" s="1512"/>
      <c r="N161" s="1512"/>
      <c r="O161" s="1390">
        <v>149</v>
      </c>
      <c r="P161" s="1517"/>
      <c r="Q161" s="1517"/>
      <c r="R161" s="1517"/>
      <c r="S161" s="1517"/>
      <c r="T161" s="1517"/>
      <c r="U161" s="1517"/>
      <c r="W161" s="1390">
        <v>149</v>
      </c>
      <c r="X161" s="1512"/>
      <c r="Y161" s="1512"/>
      <c r="Z161" s="1512"/>
      <c r="AA161" s="1512"/>
      <c r="AB161" s="1512"/>
      <c r="AC161" s="1512"/>
    </row>
    <row r="162" spans="1:29">
      <c r="A162" s="1390">
        <v>150</v>
      </c>
      <c r="B162" s="1725"/>
      <c r="C162" s="1725"/>
      <c r="D162" s="1725"/>
      <c r="E162" s="1725"/>
      <c r="F162" s="1725"/>
      <c r="G162" s="1725"/>
      <c r="H162" s="1390">
        <v>150</v>
      </c>
      <c r="I162" s="1512"/>
      <c r="J162" s="1512"/>
      <c r="K162" s="1512"/>
      <c r="L162" s="1512"/>
      <c r="M162" s="1512"/>
      <c r="N162" s="1512"/>
      <c r="O162" s="1390">
        <v>150</v>
      </c>
      <c r="P162" s="1517"/>
      <c r="Q162" s="1517"/>
      <c r="R162" s="1517"/>
      <c r="S162" s="1517"/>
      <c r="T162" s="1517"/>
      <c r="U162" s="1517"/>
      <c r="W162" s="1390">
        <v>150</v>
      </c>
      <c r="X162" s="1512"/>
      <c r="Y162" s="1512"/>
      <c r="Z162" s="1512"/>
      <c r="AA162" s="1512"/>
      <c r="AB162" s="1512"/>
      <c r="AC162" s="1512"/>
    </row>
    <row r="163" spans="1:29">
      <c r="A163" s="1390">
        <v>151</v>
      </c>
      <c r="B163" s="1725"/>
      <c r="C163" s="1725"/>
      <c r="D163" s="1725"/>
      <c r="E163" s="1725"/>
      <c r="F163" s="1725"/>
      <c r="G163" s="1725"/>
      <c r="H163" s="1390">
        <v>151</v>
      </c>
      <c r="I163" s="1512"/>
      <c r="J163" s="1512"/>
      <c r="K163" s="1512"/>
      <c r="L163" s="1512"/>
      <c r="M163" s="1512"/>
      <c r="N163" s="1512"/>
      <c r="O163" s="1390">
        <v>151</v>
      </c>
      <c r="P163" s="1517"/>
      <c r="Q163" s="1517"/>
      <c r="R163" s="1517"/>
      <c r="S163" s="1517"/>
      <c r="T163" s="1517"/>
      <c r="U163" s="1517"/>
      <c r="W163" s="1390">
        <v>151</v>
      </c>
      <c r="X163" s="1512"/>
      <c r="Y163" s="1512"/>
      <c r="Z163" s="1512"/>
      <c r="AA163" s="1512"/>
      <c r="AB163" s="1512"/>
      <c r="AC163" s="1512"/>
    </row>
    <row r="164" spans="1:29">
      <c r="A164" s="1390">
        <v>152</v>
      </c>
      <c r="B164" s="1725"/>
      <c r="C164" s="1725"/>
      <c r="D164" s="1725"/>
      <c r="E164" s="1725"/>
      <c r="F164" s="1725"/>
      <c r="G164" s="1726"/>
      <c r="H164" s="1390">
        <v>152</v>
      </c>
      <c r="I164" s="1512"/>
      <c r="J164" s="1512"/>
      <c r="K164" s="1512"/>
      <c r="L164" s="1512"/>
      <c r="M164" s="1512"/>
      <c r="N164" s="1512"/>
      <c r="O164" s="1390">
        <v>152</v>
      </c>
      <c r="P164" s="1517"/>
      <c r="Q164" s="1517"/>
      <c r="R164" s="1517"/>
      <c r="S164" s="1517"/>
      <c r="T164" s="1517"/>
      <c r="U164" s="1517"/>
      <c r="W164" s="1390">
        <v>152</v>
      </c>
      <c r="X164" s="1512"/>
      <c r="Y164" s="1512"/>
      <c r="Z164" s="1512"/>
      <c r="AA164" s="1512"/>
      <c r="AB164" s="1512"/>
      <c r="AC164" s="1512"/>
    </row>
    <row r="165" spans="1:29">
      <c r="A165" s="1390">
        <v>153</v>
      </c>
      <c r="B165" s="1725"/>
      <c r="C165" s="1725"/>
      <c r="D165" s="1725"/>
      <c r="E165" s="1725"/>
      <c r="F165" s="1725"/>
      <c r="G165" s="1725"/>
      <c r="H165" s="1390">
        <v>153</v>
      </c>
      <c r="I165" s="1512"/>
      <c r="J165" s="1512"/>
      <c r="K165" s="1512"/>
      <c r="L165" s="1512"/>
      <c r="M165" s="1512"/>
      <c r="N165" s="1512"/>
      <c r="O165" s="1390">
        <v>153</v>
      </c>
      <c r="P165" s="1517"/>
      <c r="Q165" s="1517"/>
      <c r="R165" s="1517"/>
      <c r="S165" s="1517"/>
      <c r="T165" s="1517"/>
      <c r="U165" s="1517"/>
      <c r="W165" s="1390">
        <v>153</v>
      </c>
      <c r="X165" s="1512"/>
      <c r="Y165" s="1512"/>
      <c r="Z165" s="1512"/>
      <c r="AA165" s="1512"/>
      <c r="AB165" s="1512"/>
      <c r="AC165" s="1512"/>
    </row>
    <row r="166" spans="1:29">
      <c r="A166" s="1390">
        <v>154</v>
      </c>
      <c r="B166" s="1725"/>
      <c r="C166" s="1725"/>
      <c r="D166" s="1725"/>
      <c r="E166" s="1725"/>
      <c r="F166" s="1725"/>
      <c r="G166" s="1725"/>
      <c r="H166" s="1390">
        <v>154</v>
      </c>
      <c r="I166" s="1512"/>
      <c r="J166" s="1512"/>
      <c r="K166" s="1512"/>
      <c r="L166" s="1512"/>
      <c r="M166" s="1512"/>
      <c r="N166" s="1512"/>
      <c r="O166" s="1390">
        <v>154</v>
      </c>
      <c r="P166" s="1517"/>
      <c r="Q166" s="1517"/>
      <c r="R166" s="1517"/>
      <c r="S166" s="1517"/>
      <c r="T166" s="1517"/>
      <c r="U166" s="1517"/>
      <c r="W166" s="1390">
        <v>154</v>
      </c>
      <c r="X166" s="1512"/>
      <c r="Y166" s="1512"/>
      <c r="Z166" s="1512"/>
      <c r="AA166" s="1512"/>
      <c r="AB166" s="1512"/>
      <c r="AC166" s="1512"/>
    </row>
    <row r="167" spans="1:29">
      <c r="A167" s="1390">
        <v>155</v>
      </c>
      <c r="B167" s="1725"/>
      <c r="C167" s="1725"/>
      <c r="D167" s="1725"/>
      <c r="E167" s="1725"/>
      <c r="F167" s="1725"/>
      <c r="G167" s="1725"/>
      <c r="H167" s="1390">
        <v>155</v>
      </c>
      <c r="I167" s="1512"/>
      <c r="J167" s="1512"/>
      <c r="K167" s="1512"/>
      <c r="L167" s="1512"/>
      <c r="M167" s="1512"/>
      <c r="N167" s="1512"/>
      <c r="O167" s="1390">
        <v>155</v>
      </c>
      <c r="P167" s="1517"/>
      <c r="Q167" s="1517"/>
      <c r="R167" s="1517"/>
      <c r="S167" s="1517"/>
      <c r="T167" s="1517"/>
      <c r="U167" s="1517"/>
      <c r="W167" s="1390">
        <v>155</v>
      </c>
      <c r="X167" s="1512"/>
      <c r="Y167" s="1512"/>
      <c r="Z167" s="1512"/>
      <c r="AA167" s="1512"/>
      <c r="AB167" s="1512"/>
      <c r="AC167" s="1512"/>
    </row>
    <row r="168" spans="1:29">
      <c r="A168" s="1390">
        <v>156</v>
      </c>
      <c r="B168" s="1725"/>
      <c r="C168" s="1725"/>
      <c r="D168" s="1725"/>
      <c r="E168" s="1725"/>
      <c r="F168" s="1725"/>
      <c r="G168" s="1725"/>
      <c r="H168" s="1390">
        <v>156</v>
      </c>
      <c r="I168" s="1512"/>
      <c r="J168" s="1512"/>
      <c r="K168" s="1512"/>
      <c r="L168" s="1512"/>
      <c r="M168" s="1512"/>
      <c r="N168" s="1512"/>
      <c r="O168" s="1390">
        <v>156</v>
      </c>
      <c r="P168" s="1517"/>
      <c r="Q168" s="1517"/>
      <c r="R168" s="1517"/>
      <c r="S168" s="1517"/>
      <c r="T168" s="1517"/>
      <c r="U168" s="1517"/>
      <c r="W168" s="1390">
        <v>156</v>
      </c>
      <c r="X168" s="1512"/>
      <c r="Y168" s="1512"/>
      <c r="Z168" s="1512"/>
      <c r="AA168" s="1512"/>
      <c r="AB168" s="1512"/>
      <c r="AC168" s="1512"/>
    </row>
    <row r="169" spans="1:29">
      <c r="A169" s="1390">
        <v>157</v>
      </c>
      <c r="B169" s="1725"/>
      <c r="C169" s="1725"/>
      <c r="D169" s="1725"/>
      <c r="E169" s="1725"/>
      <c r="F169" s="1725"/>
      <c r="G169" s="1725"/>
      <c r="H169" s="1390">
        <v>157</v>
      </c>
      <c r="I169" s="1512"/>
      <c r="J169" s="1512"/>
      <c r="K169" s="1512"/>
      <c r="L169" s="1512"/>
      <c r="M169" s="1512"/>
      <c r="N169" s="1512"/>
      <c r="O169" s="1390">
        <v>157</v>
      </c>
      <c r="P169" s="1517"/>
      <c r="Q169" s="1517"/>
      <c r="R169" s="1517"/>
      <c r="S169" s="1517"/>
      <c r="T169" s="1517"/>
      <c r="U169" s="1517"/>
      <c r="W169" s="1390">
        <v>157</v>
      </c>
      <c r="X169" s="1512"/>
      <c r="Y169" s="1512"/>
      <c r="Z169" s="1512"/>
      <c r="AA169" s="1512"/>
      <c r="AB169" s="1512"/>
      <c r="AC169" s="1512"/>
    </row>
    <row r="170" spans="1:29">
      <c r="A170" s="1390">
        <v>158</v>
      </c>
      <c r="B170" s="1511"/>
      <c r="C170" s="1511"/>
      <c r="D170" s="1511"/>
      <c r="E170" s="1511"/>
      <c r="F170" s="1511"/>
      <c r="G170" s="1511"/>
      <c r="H170" s="1390">
        <v>158</v>
      </c>
      <c r="I170" s="1512"/>
      <c r="J170" s="1512"/>
      <c r="K170" s="1512"/>
      <c r="L170" s="1512"/>
      <c r="M170" s="1512"/>
      <c r="N170" s="1512"/>
      <c r="O170" s="1390">
        <v>158</v>
      </c>
      <c r="P170" s="1517"/>
      <c r="Q170" s="1517"/>
      <c r="R170" s="1517"/>
      <c r="S170" s="1517"/>
      <c r="T170" s="1517"/>
      <c r="U170" s="1517"/>
      <c r="W170" s="1390">
        <v>158</v>
      </c>
      <c r="X170" s="1512"/>
      <c r="Y170" s="1512"/>
      <c r="Z170" s="1512"/>
      <c r="AA170" s="1512"/>
      <c r="AB170" s="1512"/>
      <c r="AC170" s="1512"/>
    </row>
    <row r="171" spans="1:29">
      <c r="A171" s="1390">
        <v>159</v>
      </c>
      <c r="B171" s="1511"/>
      <c r="C171" s="1511"/>
      <c r="D171" s="1511"/>
      <c r="E171" s="1511"/>
      <c r="F171" s="1511"/>
      <c r="G171" s="1511"/>
      <c r="H171" s="1390">
        <v>159</v>
      </c>
      <c r="I171" s="1512"/>
      <c r="J171" s="1512"/>
      <c r="K171" s="1512"/>
      <c r="L171" s="1512"/>
      <c r="M171" s="1512"/>
      <c r="N171" s="1512"/>
      <c r="O171" s="1390">
        <v>159</v>
      </c>
      <c r="P171" s="1517"/>
      <c r="Q171" s="1517"/>
      <c r="R171" s="1517"/>
      <c r="S171" s="1517"/>
      <c r="T171" s="1517"/>
      <c r="U171" s="1517"/>
      <c r="W171" s="1390">
        <v>159</v>
      </c>
      <c r="X171" s="1512"/>
      <c r="Y171" s="1512"/>
      <c r="Z171" s="1512"/>
      <c r="AA171" s="1512"/>
      <c r="AB171" s="1512"/>
      <c r="AC171" s="1512"/>
    </row>
    <row r="172" spans="1:29">
      <c r="A172" s="1390">
        <v>160</v>
      </c>
      <c r="B172" s="1511"/>
      <c r="C172" s="1511"/>
      <c r="D172" s="1511"/>
      <c r="E172" s="1511"/>
      <c r="F172" s="1511"/>
      <c r="G172" s="1511"/>
      <c r="H172" s="1390">
        <v>160</v>
      </c>
      <c r="I172" s="1512"/>
      <c r="J172" s="1512"/>
      <c r="K172" s="1512"/>
      <c r="L172" s="1512"/>
      <c r="M172" s="1512"/>
      <c r="N172" s="1512"/>
      <c r="O172" s="1390">
        <v>160</v>
      </c>
      <c r="P172" s="1517"/>
      <c r="Q172" s="1517"/>
      <c r="R172" s="1517"/>
      <c r="S172" s="1517"/>
      <c r="T172" s="1517"/>
      <c r="U172" s="1517"/>
      <c r="W172" s="1390">
        <v>160</v>
      </c>
      <c r="X172" s="1512"/>
      <c r="Y172" s="1512"/>
      <c r="Z172" s="1512"/>
      <c r="AA172" s="1512"/>
      <c r="AB172" s="1512"/>
      <c r="AC172" s="1512"/>
    </row>
    <row r="173" spans="1:29">
      <c r="A173" s="1390">
        <v>161</v>
      </c>
      <c r="B173" s="1511"/>
      <c r="C173" s="1511"/>
      <c r="D173" s="1511"/>
      <c r="E173" s="1511"/>
      <c r="F173" s="1511"/>
      <c r="G173" s="1511"/>
      <c r="H173" s="1390">
        <v>161</v>
      </c>
      <c r="I173" s="1512"/>
      <c r="J173" s="1512"/>
      <c r="K173" s="1512"/>
      <c r="L173" s="1512"/>
      <c r="M173" s="1512"/>
      <c r="N173" s="1512"/>
      <c r="O173" s="1390">
        <v>161</v>
      </c>
      <c r="P173" s="1517"/>
      <c r="Q173" s="1517"/>
      <c r="R173" s="1517"/>
      <c r="S173" s="1517"/>
      <c r="T173" s="1517"/>
      <c r="U173" s="1517"/>
      <c r="W173" s="1390">
        <v>161</v>
      </c>
      <c r="X173" s="1512"/>
      <c r="Y173" s="1512"/>
      <c r="Z173" s="1512"/>
      <c r="AA173" s="1512"/>
      <c r="AB173" s="1512"/>
      <c r="AC173" s="1512"/>
    </row>
    <row r="174" spans="1:29">
      <c r="A174" s="1390">
        <v>162</v>
      </c>
      <c r="B174" s="1511"/>
      <c r="C174" s="1511"/>
      <c r="D174" s="1511"/>
      <c r="E174" s="1511"/>
      <c r="F174" s="1511"/>
      <c r="G174" s="1511"/>
      <c r="H174" s="1390">
        <v>162</v>
      </c>
      <c r="I174" s="1512"/>
      <c r="J174" s="1512"/>
      <c r="K174" s="1512"/>
      <c r="L174" s="1512"/>
      <c r="M174" s="1512"/>
      <c r="N174" s="1512"/>
      <c r="O174" s="1390">
        <v>162</v>
      </c>
      <c r="P174" s="1517"/>
      <c r="Q174" s="1517"/>
      <c r="R174" s="1517"/>
      <c r="S174" s="1517"/>
      <c r="T174" s="1517"/>
      <c r="U174" s="1517"/>
      <c r="W174" s="1390">
        <v>162</v>
      </c>
      <c r="X174" s="1512"/>
      <c r="Y174" s="1512"/>
      <c r="Z174" s="1512"/>
      <c r="AA174" s="1512"/>
      <c r="AB174" s="1512"/>
      <c r="AC174" s="1512"/>
    </row>
    <row r="175" spans="1:29">
      <c r="A175" s="1390">
        <v>163</v>
      </c>
      <c r="B175" s="1511"/>
      <c r="C175" s="1511"/>
      <c r="D175" s="1511"/>
      <c r="E175" s="1511"/>
      <c r="F175" s="1511"/>
      <c r="G175" s="1511"/>
      <c r="H175" s="1390">
        <v>163</v>
      </c>
      <c r="I175" s="1512"/>
      <c r="J175" s="1512"/>
      <c r="K175" s="1512"/>
      <c r="L175" s="1512"/>
      <c r="M175" s="1512"/>
      <c r="N175" s="1512"/>
      <c r="O175" s="1390">
        <v>163</v>
      </c>
      <c r="P175" s="1517"/>
      <c r="Q175" s="1517"/>
      <c r="R175" s="1517"/>
      <c r="S175" s="1517"/>
      <c r="T175" s="1517"/>
      <c r="U175" s="1517"/>
      <c r="W175" s="1390">
        <v>163</v>
      </c>
      <c r="X175" s="1512"/>
      <c r="Y175" s="1512"/>
      <c r="Z175" s="1512"/>
      <c r="AA175" s="1512"/>
      <c r="AB175" s="1512"/>
      <c r="AC175" s="1512"/>
    </row>
    <row r="176" spans="1:29">
      <c r="A176" s="1390">
        <v>164</v>
      </c>
      <c r="B176" s="1511"/>
      <c r="C176" s="1511"/>
      <c r="D176" s="1511"/>
      <c r="E176" s="1511"/>
      <c r="F176" s="1511"/>
      <c r="G176" s="1511"/>
      <c r="H176" s="1390">
        <v>164</v>
      </c>
      <c r="I176" s="1512"/>
      <c r="J176" s="1512"/>
      <c r="K176" s="1512"/>
      <c r="L176" s="1512"/>
      <c r="M176" s="1512"/>
      <c r="N176" s="1512"/>
      <c r="O176" s="1390">
        <v>164</v>
      </c>
      <c r="P176" s="1517"/>
      <c r="Q176" s="1517"/>
      <c r="R176" s="1517"/>
      <c r="S176" s="1517"/>
      <c r="T176" s="1517"/>
      <c r="U176" s="1517"/>
      <c r="W176" s="1390">
        <v>164</v>
      </c>
      <c r="X176" s="1512"/>
      <c r="Y176" s="1512"/>
      <c r="Z176" s="1512"/>
      <c r="AA176" s="1512"/>
      <c r="AB176" s="1512"/>
      <c r="AC176" s="1512"/>
    </row>
    <row r="177" spans="1:29">
      <c r="A177" s="1390">
        <v>165</v>
      </c>
      <c r="B177" s="1511"/>
      <c r="C177" s="1511"/>
      <c r="D177" s="1511"/>
      <c r="E177" s="1511"/>
      <c r="F177" s="1511"/>
      <c r="G177" s="1511"/>
      <c r="H177" s="1390">
        <v>165</v>
      </c>
      <c r="I177" s="1512"/>
      <c r="J177" s="1512"/>
      <c r="K177" s="1512"/>
      <c r="L177" s="1512"/>
      <c r="M177" s="1512"/>
      <c r="N177" s="1512"/>
      <c r="O177" s="1390">
        <v>165</v>
      </c>
      <c r="P177" s="1517"/>
      <c r="Q177" s="1517"/>
      <c r="R177" s="1517"/>
      <c r="S177" s="1517"/>
      <c r="T177" s="1517"/>
      <c r="U177" s="1517"/>
      <c r="W177" s="1390">
        <v>165</v>
      </c>
      <c r="X177" s="1512"/>
      <c r="Y177" s="1512"/>
      <c r="Z177" s="1512"/>
      <c r="AA177" s="1512"/>
      <c r="AB177" s="1512"/>
      <c r="AC177" s="1512"/>
    </row>
    <row r="178" spans="1:29">
      <c r="A178" s="1390">
        <v>166</v>
      </c>
      <c r="B178" s="1511"/>
      <c r="C178" s="1511"/>
      <c r="D178" s="1511"/>
      <c r="E178" s="1511"/>
      <c r="F178" s="1511"/>
      <c r="G178" s="1511"/>
      <c r="H178" s="1390">
        <v>166</v>
      </c>
      <c r="I178" s="1512"/>
      <c r="J178" s="1512"/>
      <c r="K178" s="1512"/>
      <c r="L178" s="1512"/>
      <c r="M178" s="1512"/>
      <c r="N178" s="1512"/>
      <c r="O178" s="1390">
        <v>166</v>
      </c>
      <c r="P178" s="1517"/>
      <c r="Q178" s="1517"/>
      <c r="R178" s="1517"/>
      <c r="S178" s="1517"/>
      <c r="T178" s="1517"/>
      <c r="U178" s="1517"/>
      <c r="W178" s="1390">
        <v>166</v>
      </c>
      <c r="X178" s="1512"/>
      <c r="Y178" s="1512"/>
      <c r="Z178" s="1512"/>
      <c r="AA178" s="1512"/>
      <c r="AB178" s="1512"/>
      <c r="AC178" s="1512"/>
    </row>
    <row r="179" spans="1:29">
      <c r="A179" s="1390">
        <v>167</v>
      </c>
      <c r="B179" s="1511"/>
      <c r="C179" s="1511"/>
      <c r="D179" s="1511"/>
      <c r="E179" s="1511"/>
      <c r="F179" s="1511"/>
      <c r="G179" s="1511"/>
      <c r="H179" s="1390">
        <v>167</v>
      </c>
      <c r="I179" s="1512"/>
      <c r="J179" s="1512"/>
      <c r="K179" s="1512"/>
      <c r="L179" s="1512"/>
      <c r="M179" s="1512"/>
      <c r="N179" s="1512"/>
      <c r="O179" s="1390">
        <v>167</v>
      </c>
      <c r="P179" s="1517"/>
      <c r="Q179" s="1517"/>
      <c r="R179" s="1517"/>
      <c r="S179" s="1517"/>
      <c r="T179" s="1517"/>
      <c r="U179" s="1517"/>
      <c r="W179" s="1390">
        <v>167</v>
      </c>
      <c r="X179" s="1512"/>
      <c r="Y179" s="1512"/>
      <c r="Z179" s="1512"/>
      <c r="AA179" s="1512"/>
      <c r="AB179" s="1512"/>
      <c r="AC179" s="1512"/>
    </row>
    <row r="180" spans="1:29">
      <c r="A180" s="1390">
        <v>168</v>
      </c>
      <c r="B180" s="1511"/>
      <c r="C180" s="1511"/>
      <c r="D180" s="1511"/>
      <c r="E180" s="1511"/>
      <c r="F180" s="1511"/>
      <c r="G180" s="1511"/>
      <c r="H180" s="1390">
        <v>168</v>
      </c>
      <c r="I180" s="1512"/>
      <c r="J180" s="1512"/>
      <c r="K180" s="1512"/>
      <c r="L180" s="1512"/>
      <c r="M180" s="1512"/>
      <c r="N180" s="1512"/>
      <c r="O180" s="1390">
        <v>168</v>
      </c>
      <c r="P180" s="1517"/>
      <c r="Q180" s="1517"/>
      <c r="R180" s="1517"/>
      <c r="S180" s="1517"/>
      <c r="T180" s="1517"/>
      <c r="U180" s="1517"/>
      <c r="W180" s="1390">
        <v>168</v>
      </c>
      <c r="X180" s="1512"/>
      <c r="Y180" s="1512"/>
      <c r="Z180" s="1512"/>
      <c r="AA180" s="1512"/>
      <c r="AB180" s="1512"/>
      <c r="AC180" s="1512"/>
    </row>
    <row r="181" spans="1:29">
      <c r="A181" s="1390">
        <v>169</v>
      </c>
      <c r="B181" s="1511"/>
      <c r="C181" s="1511"/>
      <c r="D181" s="1511"/>
      <c r="E181" s="1511"/>
      <c r="F181" s="1511"/>
      <c r="G181" s="1511"/>
      <c r="H181" s="1390">
        <v>169</v>
      </c>
      <c r="I181" s="1512"/>
      <c r="J181" s="1512"/>
      <c r="K181" s="1512"/>
      <c r="L181" s="1512"/>
      <c r="M181" s="1512"/>
      <c r="N181" s="1512"/>
      <c r="O181" s="1390">
        <v>169</v>
      </c>
      <c r="P181" s="1517"/>
      <c r="Q181" s="1517"/>
      <c r="R181" s="1517"/>
      <c r="S181" s="1517"/>
      <c r="T181" s="1517"/>
      <c r="U181" s="1517"/>
      <c r="W181" s="1390">
        <v>169</v>
      </c>
      <c r="X181" s="1512"/>
      <c r="Y181" s="1512"/>
      <c r="Z181" s="1512"/>
      <c r="AA181" s="1512"/>
      <c r="AB181" s="1512"/>
      <c r="AC181" s="1512"/>
    </row>
    <row r="182" spans="1:29">
      <c r="A182" s="1390">
        <v>170</v>
      </c>
      <c r="B182" s="1511"/>
      <c r="C182" s="1511"/>
      <c r="D182" s="1511"/>
      <c r="E182" s="1511"/>
      <c r="F182" s="1511"/>
      <c r="G182" s="1511"/>
      <c r="H182" s="1390">
        <v>170</v>
      </c>
      <c r="I182" s="1512"/>
      <c r="J182" s="1512"/>
      <c r="K182" s="1512"/>
      <c r="L182" s="1512"/>
      <c r="M182" s="1512"/>
      <c r="N182" s="1512"/>
      <c r="O182" s="1390">
        <v>170</v>
      </c>
      <c r="P182" s="1517"/>
      <c r="Q182" s="1517"/>
      <c r="R182" s="1517"/>
      <c r="S182" s="1517"/>
      <c r="T182" s="1517"/>
      <c r="U182" s="1517"/>
      <c r="W182" s="1390">
        <v>170</v>
      </c>
      <c r="X182" s="1512"/>
      <c r="Y182" s="1512"/>
      <c r="Z182" s="1512"/>
      <c r="AA182" s="1512"/>
      <c r="AB182" s="1512"/>
      <c r="AC182" s="1512"/>
    </row>
    <row r="183" spans="1:29">
      <c r="A183" s="1390">
        <v>171</v>
      </c>
      <c r="B183" s="1511"/>
      <c r="C183" s="1511"/>
      <c r="D183" s="1511"/>
      <c r="E183" s="1511"/>
      <c r="F183" s="1511"/>
      <c r="G183" s="1511"/>
      <c r="H183" s="1390">
        <v>171</v>
      </c>
      <c r="I183" s="1512"/>
      <c r="J183" s="1512"/>
      <c r="K183" s="1512"/>
      <c r="L183" s="1512"/>
      <c r="M183" s="1512"/>
      <c r="N183" s="1512"/>
      <c r="O183" s="1390">
        <v>171</v>
      </c>
      <c r="P183" s="1517"/>
      <c r="Q183" s="1517"/>
      <c r="R183" s="1517"/>
      <c r="S183" s="1517"/>
      <c r="T183" s="1517"/>
      <c r="U183" s="1517"/>
      <c r="W183" s="1390">
        <v>171</v>
      </c>
      <c r="X183" s="1512"/>
      <c r="Y183" s="1512"/>
      <c r="Z183" s="1512"/>
      <c r="AA183" s="1512"/>
      <c r="AB183" s="1512"/>
      <c r="AC183" s="1512"/>
    </row>
    <row r="184" spans="1:29">
      <c r="A184" s="1390">
        <v>172</v>
      </c>
      <c r="B184" s="1511"/>
      <c r="C184" s="1511"/>
      <c r="D184" s="1511"/>
      <c r="E184" s="1511"/>
      <c r="F184" s="1511"/>
      <c r="G184" s="1511"/>
      <c r="H184" s="1390">
        <v>172</v>
      </c>
      <c r="I184" s="1512"/>
      <c r="J184" s="1512"/>
      <c r="K184" s="1512"/>
      <c r="L184" s="1512"/>
      <c r="M184" s="1512"/>
      <c r="N184" s="1512"/>
      <c r="O184" s="1390">
        <v>172</v>
      </c>
      <c r="P184" s="1517"/>
      <c r="Q184" s="1517"/>
      <c r="R184" s="1517"/>
      <c r="S184" s="1517"/>
      <c r="T184" s="1517"/>
      <c r="U184" s="1517"/>
      <c r="W184" s="1390">
        <v>172</v>
      </c>
      <c r="X184" s="1512"/>
      <c r="Y184" s="1512"/>
      <c r="Z184" s="1512"/>
      <c r="AA184" s="1512"/>
      <c r="AB184" s="1512"/>
      <c r="AC184" s="1512"/>
    </row>
    <row r="185" spans="1:29">
      <c r="A185" s="1390">
        <v>173</v>
      </c>
      <c r="B185" s="1511"/>
      <c r="C185" s="1511"/>
      <c r="D185" s="1511"/>
      <c r="E185" s="1511"/>
      <c r="F185" s="1511"/>
      <c r="G185" s="1511"/>
      <c r="H185" s="1390">
        <v>173</v>
      </c>
      <c r="I185" s="1512"/>
      <c r="J185" s="1512"/>
      <c r="K185" s="1512"/>
      <c r="L185" s="1512"/>
      <c r="M185" s="1512"/>
      <c r="N185" s="1512"/>
      <c r="O185" s="1390">
        <v>173</v>
      </c>
      <c r="P185" s="1517"/>
      <c r="Q185" s="1517"/>
      <c r="R185" s="1517"/>
      <c r="S185" s="1517"/>
      <c r="T185" s="1517"/>
      <c r="U185" s="1517"/>
      <c r="W185" s="1390">
        <v>173</v>
      </c>
      <c r="X185" s="1512"/>
      <c r="Y185" s="1512"/>
      <c r="Z185" s="1512"/>
      <c r="AA185" s="1512"/>
      <c r="AB185" s="1512"/>
      <c r="AC185" s="1512"/>
    </row>
    <row r="186" spans="1:29">
      <c r="A186" s="1390">
        <v>174</v>
      </c>
      <c r="B186" s="1511"/>
      <c r="C186" s="1511"/>
      <c r="D186" s="1511"/>
      <c r="E186" s="1511"/>
      <c r="F186" s="1511"/>
      <c r="G186" s="1511"/>
      <c r="H186" s="1390">
        <v>174</v>
      </c>
      <c r="I186" s="1512"/>
      <c r="J186" s="1512"/>
      <c r="K186" s="1512"/>
      <c r="L186" s="1512"/>
      <c r="M186" s="1512"/>
      <c r="N186" s="1512"/>
      <c r="O186" s="1390">
        <v>174</v>
      </c>
      <c r="P186" s="1517"/>
      <c r="Q186" s="1517"/>
      <c r="R186" s="1517"/>
      <c r="S186" s="1517"/>
      <c r="T186" s="1517"/>
      <c r="U186" s="1517"/>
      <c r="W186" s="1390">
        <v>174</v>
      </c>
      <c r="X186" s="1512"/>
      <c r="Y186" s="1512"/>
      <c r="Z186" s="1512"/>
      <c r="AA186" s="1512"/>
      <c r="AB186" s="1512"/>
      <c r="AC186" s="1512"/>
    </row>
    <row r="187" spans="1:29">
      <c r="A187" s="1390">
        <v>175</v>
      </c>
      <c r="B187" s="1511"/>
      <c r="C187" s="1511"/>
      <c r="D187" s="1511"/>
      <c r="E187" s="1511"/>
      <c r="F187" s="1511"/>
      <c r="G187" s="1511"/>
      <c r="H187" s="1390">
        <v>175</v>
      </c>
      <c r="I187" s="1512"/>
      <c r="J187" s="1512"/>
      <c r="K187" s="1512"/>
      <c r="L187" s="1512"/>
      <c r="M187" s="1512"/>
      <c r="N187" s="1512"/>
      <c r="O187" s="1390">
        <v>175</v>
      </c>
      <c r="P187" s="1517"/>
      <c r="Q187" s="1517"/>
      <c r="R187" s="1517"/>
      <c r="S187" s="1517"/>
      <c r="T187" s="1517"/>
      <c r="U187" s="1517"/>
      <c r="W187" s="1390">
        <v>175</v>
      </c>
      <c r="X187" s="1512"/>
      <c r="Y187" s="1512"/>
      <c r="Z187" s="1512"/>
      <c r="AA187" s="1512"/>
      <c r="AB187" s="1512"/>
      <c r="AC187" s="1512"/>
    </row>
    <row r="188" spans="1:29">
      <c r="A188" s="1390">
        <v>176</v>
      </c>
      <c r="B188" s="1511"/>
      <c r="C188" s="1511"/>
      <c r="D188" s="1511"/>
      <c r="E188" s="1511"/>
      <c r="F188" s="1511"/>
      <c r="G188" s="1511"/>
      <c r="H188" s="1390">
        <v>176</v>
      </c>
      <c r="I188" s="1512"/>
      <c r="J188" s="1512"/>
      <c r="K188" s="1512"/>
      <c r="L188" s="1512"/>
      <c r="M188" s="1512"/>
      <c r="N188" s="1512"/>
      <c r="O188" s="1390">
        <v>176</v>
      </c>
      <c r="P188" s="1517"/>
      <c r="Q188" s="1517"/>
      <c r="R188" s="1517"/>
      <c r="S188" s="1517"/>
      <c r="T188" s="1517"/>
      <c r="U188" s="1517"/>
      <c r="W188" s="1390">
        <v>176</v>
      </c>
      <c r="X188" s="1512"/>
      <c r="Y188" s="1512"/>
      <c r="Z188" s="1512"/>
      <c r="AA188" s="1512"/>
      <c r="AB188" s="1512"/>
      <c r="AC188" s="1512"/>
    </row>
    <row r="189" spans="1:29">
      <c r="A189" s="1390">
        <v>177</v>
      </c>
      <c r="B189" s="1511"/>
      <c r="C189" s="1511"/>
      <c r="D189" s="1511"/>
      <c r="E189" s="1511"/>
      <c r="F189" s="1511"/>
      <c r="G189" s="1511"/>
      <c r="H189" s="1390">
        <v>177</v>
      </c>
      <c r="I189" s="1512"/>
      <c r="J189" s="1512"/>
      <c r="K189" s="1512"/>
      <c r="L189" s="1512"/>
      <c r="M189" s="1512"/>
      <c r="N189" s="1512"/>
      <c r="O189" s="1390">
        <v>177</v>
      </c>
      <c r="P189" s="1517"/>
      <c r="Q189" s="1517"/>
      <c r="R189" s="1517"/>
      <c r="S189" s="1517"/>
      <c r="T189" s="1517"/>
      <c r="U189" s="1517"/>
      <c r="W189" s="1390">
        <v>177</v>
      </c>
      <c r="X189" s="1512"/>
      <c r="Y189" s="1512"/>
      <c r="Z189" s="1512"/>
      <c r="AA189" s="1512"/>
      <c r="AB189" s="1512"/>
      <c r="AC189" s="1512"/>
    </row>
    <row r="190" spans="1:29">
      <c r="A190" s="1390">
        <v>178</v>
      </c>
      <c r="B190" s="1511"/>
      <c r="C190" s="1511"/>
      <c r="D190" s="1511"/>
      <c r="E190" s="1511"/>
      <c r="F190" s="1511"/>
      <c r="G190" s="1511"/>
      <c r="H190" s="1390">
        <v>178</v>
      </c>
      <c r="I190" s="1512"/>
      <c r="J190" s="1512"/>
      <c r="K190" s="1512"/>
      <c r="L190" s="1512"/>
      <c r="M190" s="1512"/>
      <c r="N190" s="1512"/>
      <c r="O190" s="1390">
        <v>178</v>
      </c>
      <c r="P190" s="1517"/>
      <c r="Q190" s="1517"/>
      <c r="R190" s="1517"/>
      <c r="S190" s="1517"/>
      <c r="T190" s="1517"/>
      <c r="U190" s="1517"/>
      <c r="W190" s="1390">
        <v>178</v>
      </c>
      <c r="X190" s="1512"/>
      <c r="Y190" s="1512"/>
      <c r="Z190" s="1512"/>
      <c r="AA190" s="1512"/>
      <c r="AB190" s="1512"/>
      <c r="AC190" s="1512"/>
    </row>
    <row r="191" spans="1:29">
      <c r="A191" s="1390">
        <v>179</v>
      </c>
      <c r="B191" s="1511"/>
      <c r="C191" s="1511"/>
      <c r="D191" s="1511"/>
      <c r="E191" s="1511"/>
      <c r="F191" s="1511"/>
      <c r="G191" s="1511"/>
      <c r="H191" s="1390">
        <v>179</v>
      </c>
      <c r="I191" s="1512"/>
      <c r="J191" s="1512"/>
      <c r="K191" s="1512"/>
      <c r="L191" s="1512"/>
      <c r="M191" s="1512"/>
      <c r="N191" s="1512"/>
      <c r="O191" s="1390">
        <v>179</v>
      </c>
      <c r="P191" s="1517"/>
      <c r="Q191" s="1517"/>
      <c r="R191" s="1517"/>
      <c r="S191" s="1517"/>
      <c r="T191" s="1517"/>
      <c r="U191" s="1517"/>
      <c r="W191" s="1390">
        <v>179</v>
      </c>
      <c r="X191" s="1512"/>
      <c r="Y191" s="1512"/>
      <c r="Z191" s="1512"/>
      <c r="AA191" s="1512"/>
      <c r="AB191" s="1512"/>
      <c r="AC191" s="1512"/>
    </row>
    <row r="192" spans="1:29">
      <c r="A192" s="1390">
        <v>180</v>
      </c>
      <c r="B192" s="1511"/>
      <c r="C192" s="1511"/>
      <c r="D192" s="1511"/>
      <c r="E192" s="1511"/>
      <c r="F192" s="1511"/>
      <c r="G192" s="1511"/>
      <c r="H192" s="1390">
        <v>180</v>
      </c>
      <c r="I192" s="1512"/>
      <c r="J192" s="1512"/>
      <c r="K192" s="1512"/>
      <c r="L192" s="1512"/>
      <c r="M192" s="1512"/>
      <c r="N192" s="1512"/>
      <c r="O192" s="1390">
        <v>180</v>
      </c>
      <c r="P192" s="1517"/>
      <c r="Q192" s="1517"/>
      <c r="R192" s="1517"/>
      <c r="S192" s="1517"/>
      <c r="T192" s="1517"/>
      <c r="U192" s="1517"/>
      <c r="W192" s="1390">
        <v>180</v>
      </c>
      <c r="X192" s="1512"/>
      <c r="Y192" s="1512"/>
      <c r="Z192" s="1512"/>
      <c r="AA192" s="1512"/>
      <c r="AB192" s="1512"/>
      <c r="AC192" s="1512"/>
    </row>
    <row r="193" spans="1:29">
      <c r="A193" s="1390">
        <v>181</v>
      </c>
      <c r="B193" s="1511"/>
      <c r="C193" s="1511"/>
      <c r="D193" s="1511"/>
      <c r="E193" s="1511"/>
      <c r="F193" s="1511"/>
      <c r="G193" s="1511"/>
      <c r="H193" s="1390">
        <v>181</v>
      </c>
      <c r="I193" s="1512"/>
      <c r="J193" s="1512"/>
      <c r="K193" s="1512"/>
      <c r="L193" s="1512"/>
      <c r="M193" s="1512"/>
      <c r="N193" s="1512"/>
      <c r="O193" s="1390">
        <v>181</v>
      </c>
      <c r="P193" s="1517"/>
      <c r="Q193" s="1517"/>
      <c r="R193" s="1517"/>
      <c r="S193" s="1517"/>
      <c r="T193" s="1517"/>
      <c r="U193" s="1517"/>
      <c r="W193" s="1390">
        <v>181</v>
      </c>
      <c r="X193" s="1512"/>
      <c r="Y193" s="1512"/>
      <c r="Z193" s="1512"/>
      <c r="AA193" s="1512"/>
      <c r="AB193" s="1512"/>
      <c r="AC193" s="1512"/>
    </row>
    <row r="194" spans="1:29">
      <c r="A194" s="1390">
        <v>182</v>
      </c>
      <c r="B194" s="1511"/>
      <c r="C194" s="1511"/>
      <c r="D194" s="1511"/>
      <c r="E194" s="1511"/>
      <c r="F194" s="1511"/>
      <c r="G194" s="1511"/>
      <c r="H194" s="1390">
        <v>182</v>
      </c>
      <c r="I194" s="1512"/>
      <c r="J194" s="1512"/>
      <c r="K194" s="1512"/>
      <c r="L194" s="1512"/>
      <c r="M194" s="1512"/>
      <c r="N194" s="1512"/>
      <c r="O194" s="1390">
        <v>182</v>
      </c>
      <c r="P194" s="1517"/>
      <c r="Q194" s="1517"/>
      <c r="R194" s="1517"/>
      <c r="S194" s="1517"/>
      <c r="T194" s="1517"/>
      <c r="U194" s="1517"/>
      <c r="W194" s="1390">
        <v>182</v>
      </c>
      <c r="X194" s="1512"/>
      <c r="Y194" s="1512"/>
      <c r="Z194" s="1512"/>
      <c r="AA194" s="1512"/>
      <c r="AB194" s="1512"/>
      <c r="AC194" s="1512"/>
    </row>
    <row r="195" spans="1:29">
      <c r="A195" s="1390">
        <v>183</v>
      </c>
      <c r="B195" s="1511"/>
      <c r="C195" s="1511"/>
      <c r="D195" s="1511"/>
      <c r="E195" s="1511"/>
      <c r="F195" s="1511"/>
      <c r="G195" s="1511"/>
      <c r="H195" s="1390">
        <v>183</v>
      </c>
      <c r="I195" s="1512"/>
      <c r="J195" s="1512"/>
      <c r="K195" s="1512"/>
      <c r="L195" s="1512"/>
      <c r="M195" s="1512"/>
      <c r="N195" s="1512"/>
      <c r="O195" s="1390">
        <v>183</v>
      </c>
      <c r="P195" s="1517"/>
      <c r="Q195" s="1517"/>
      <c r="R195" s="1517"/>
      <c r="S195" s="1517"/>
      <c r="T195" s="1517"/>
      <c r="U195" s="1517"/>
      <c r="W195" s="1390">
        <v>183</v>
      </c>
      <c r="X195" s="1512"/>
      <c r="Y195" s="1512"/>
      <c r="Z195" s="1512"/>
      <c r="AA195" s="1512"/>
      <c r="AB195" s="1512"/>
      <c r="AC195" s="1512"/>
    </row>
    <row r="196" spans="1:29">
      <c r="A196" s="1390">
        <v>184</v>
      </c>
      <c r="B196" s="1511"/>
      <c r="C196" s="1511"/>
      <c r="D196" s="1511"/>
      <c r="E196" s="1511"/>
      <c r="F196" s="1511"/>
      <c r="G196" s="1511"/>
      <c r="H196" s="1390">
        <v>184</v>
      </c>
      <c r="I196" s="1512"/>
      <c r="J196" s="1512"/>
      <c r="K196" s="1512"/>
      <c r="L196" s="1512"/>
      <c r="M196" s="1512"/>
      <c r="N196" s="1512"/>
      <c r="O196" s="1390">
        <v>184</v>
      </c>
      <c r="P196" s="1517"/>
      <c r="Q196" s="1517"/>
      <c r="R196" s="1517"/>
      <c r="S196" s="1517"/>
      <c r="T196" s="1517"/>
      <c r="U196" s="1517"/>
      <c r="W196" s="1390">
        <v>184</v>
      </c>
      <c r="X196" s="1512"/>
      <c r="Y196" s="1512"/>
      <c r="Z196" s="1512"/>
      <c r="AA196" s="1512"/>
      <c r="AB196" s="1512"/>
      <c r="AC196" s="1512"/>
    </row>
    <row r="197" spans="1:29">
      <c r="A197" s="1390">
        <v>185</v>
      </c>
      <c r="B197" s="1511"/>
      <c r="C197" s="1511"/>
      <c r="D197" s="1511"/>
      <c r="E197" s="1511"/>
      <c r="F197" s="1511"/>
      <c r="G197" s="1511"/>
      <c r="H197" s="1390">
        <v>185</v>
      </c>
      <c r="I197" s="1512"/>
      <c r="J197" s="1512"/>
      <c r="K197" s="1512"/>
      <c r="L197" s="1512"/>
      <c r="M197" s="1512"/>
      <c r="N197" s="1512"/>
      <c r="O197" s="1390">
        <v>185</v>
      </c>
      <c r="P197" s="1517"/>
      <c r="Q197" s="1517"/>
      <c r="R197" s="1517"/>
      <c r="S197" s="1517"/>
      <c r="T197" s="1517"/>
      <c r="U197" s="1517"/>
      <c r="W197" s="1390">
        <v>185</v>
      </c>
      <c r="X197" s="1512"/>
      <c r="Y197" s="1512"/>
      <c r="Z197" s="1512"/>
      <c r="AA197" s="1512"/>
      <c r="AB197" s="1512"/>
      <c r="AC197" s="1512"/>
    </row>
    <row r="198" spans="1:29">
      <c r="A198" s="1390">
        <v>186</v>
      </c>
      <c r="B198" s="1511"/>
      <c r="C198" s="1511"/>
      <c r="D198" s="1511"/>
      <c r="E198" s="1511"/>
      <c r="F198" s="1511"/>
      <c r="G198" s="1511"/>
      <c r="H198" s="1390">
        <v>186</v>
      </c>
      <c r="I198" s="1512"/>
      <c r="J198" s="1512"/>
      <c r="K198" s="1512"/>
      <c r="L198" s="1512"/>
      <c r="M198" s="1512"/>
      <c r="N198" s="1512"/>
      <c r="O198" s="1390">
        <v>186</v>
      </c>
      <c r="P198" s="1517"/>
      <c r="Q198" s="1517"/>
      <c r="R198" s="1517"/>
      <c r="S198" s="1517"/>
      <c r="T198" s="1517"/>
      <c r="U198" s="1517"/>
      <c r="W198" s="1390">
        <v>186</v>
      </c>
      <c r="X198" s="1512"/>
      <c r="Y198" s="1512"/>
      <c r="Z198" s="1512"/>
      <c r="AA198" s="1512"/>
      <c r="AB198" s="1512"/>
      <c r="AC198" s="1512"/>
    </row>
    <row r="199" spans="1:29">
      <c r="A199" s="1390">
        <v>187</v>
      </c>
      <c r="B199" s="1511"/>
      <c r="C199" s="1511"/>
      <c r="D199" s="1511"/>
      <c r="E199" s="1511"/>
      <c r="F199" s="1511"/>
      <c r="G199" s="1511"/>
      <c r="H199" s="1390">
        <v>187</v>
      </c>
      <c r="I199" s="1512"/>
      <c r="J199" s="1512"/>
      <c r="K199" s="1512"/>
      <c r="L199" s="1512"/>
      <c r="M199" s="1512"/>
      <c r="N199" s="1512"/>
      <c r="O199" s="1390">
        <v>187</v>
      </c>
      <c r="P199" s="1517"/>
      <c r="Q199" s="1517"/>
      <c r="R199" s="1517"/>
      <c r="S199" s="1517"/>
      <c r="T199" s="1517"/>
      <c r="U199" s="1517"/>
      <c r="W199" s="1390">
        <v>187</v>
      </c>
      <c r="X199" s="1512"/>
      <c r="Y199" s="1512"/>
      <c r="Z199" s="1512"/>
      <c r="AA199" s="1512"/>
      <c r="AB199" s="1512"/>
      <c r="AC199" s="1512"/>
    </row>
    <row r="200" spans="1:29">
      <c r="A200" s="1390">
        <v>188</v>
      </c>
      <c r="B200" s="1511"/>
      <c r="C200" s="1511"/>
      <c r="D200" s="1511"/>
      <c r="E200" s="1511"/>
      <c r="F200" s="1511"/>
      <c r="G200" s="1511"/>
      <c r="H200" s="1390">
        <v>188</v>
      </c>
      <c r="I200" s="1512"/>
      <c r="J200" s="1512"/>
      <c r="K200" s="1512"/>
      <c r="L200" s="1512"/>
      <c r="M200" s="1512"/>
      <c r="N200" s="1512"/>
      <c r="O200" s="1390">
        <v>188</v>
      </c>
      <c r="P200" s="1517"/>
      <c r="Q200" s="1517"/>
      <c r="R200" s="1517"/>
      <c r="S200" s="1517"/>
      <c r="T200" s="1517"/>
      <c r="U200" s="1517"/>
      <c r="W200" s="1390">
        <v>188</v>
      </c>
      <c r="X200" s="1512"/>
      <c r="Y200" s="1512"/>
      <c r="Z200" s="1512"/>
      <c r="AA200" s="1512"/>
      <c r="AB200" s="1512"/>
      <c r="AC200" s="1512"/>
    </row>
    <row r="201" spans="1:29">
      <c r="A201" s="1390">
        <v>189</v>
      </c>
      <c r="B201" s="1511"/>
      <c r="C201" s="1511"/>
      <c r="D201" s="1511"/>
      <c r="E201" s="1511"/>
      <c r="F201" s="1511"/>
      <c r="G201" s="1511"/>
      <c r="H201" s="1390">
        <v>189</v>
      </c>
      <c r="I201" s="1512"/>
      <c r="J201" s="1512"/>
      <c r="K201" s="1512"/>
      <c r="L201" s="1512"/>
      <c r="M201" s="1512"/>
      <c r="N201" s="1512"/>
      <c r="O201" s="1390">
        <v>189</v>
      </c>
      <c r="P201" s="1517"/>
      <c r="Q201" s="1517"/>
      <c r="R201" s="1517"/>
      <c r="S201" s="1517"/>
      <c r="T201" s="1517"/>
      <c r="U201" s="1517"/>
      <c r="W201" s="1390">
        <v>189</v>
      </c>
      <c r="X201" s="1512"/>
      <c r="Y201" s="1512"/>
      <c r="Z201" s="1512"/>
      <c r="AA201" s="1512"/>
      <c r="AB201" s="1512"/>
      <c r="AC201" s="1512"/>
    </row>
    <row r="202" spans="1:29">
      <c r="A202" s="1390">
        <v>190</v>
      </c>
      <c r="B202" s="1511"/>
      <c r="C202" s="1511"/>
      <c r="D202" s="1511"/>
      <c r="E202" s="1511"/>
      <c r="F202" s="1511"/>
      <c r="G202" s="1511"/>
      <c r="H202" s="1390">
        <v>190</v>
      </c>
      <c r="I202" s="1512"/>
      <c r="J202" s="1512"/>
      <c r="K202" s="1512"/>
      <c r="L202" s="1512"/>
      <c r="M202" s="1512"/>
      <c r="N202" s="1512"/>
      <c r="O202" s="1390">
        <v>190</v>
      </c>
      <c r="P202" s="1517"/>
      <c r="Q202" s="1517"/>
      <c r="R202" s="1517"/>
      <c r="S202" s="1517"/>
      <c r="T202" s="1517"/>
      <c r="U202" s="1517"/>
      <c r="W202" s="1390">
        <v>190</v>
      </c>
      <c r="X202" s="1512"/>
      <c r="Y202" s="1512"/>
      <c r="Z202" s="1512"/>
      <c r="AA202" s="1512"/>
      <c r="AB202" s="1512"/>
      <c r="AC202" s="1512"/>
    </row>
    <row r="203" spans="1:29">
      <c r="A203" s="1390">
        <v>191</v>
      </c>
      <c r="B203" s="1511"/>
      <c r="C203" s="1511"/>
      <c r="D203" s="1511"/>
      <c r="E203" s="1511"/>
      <c r="F203" s="1511"/>
      <c r="G203" s="1511"/>
      <c r="H203" s="1390">
        <v>191</v>
      </c>
      <c r="I203" s="1512"/>
      <c r="J203" s="1512"/>
      <c r="K203" s="1512"/>
      <c r="L203" s="1512"/>
      <c r="M203" s="1512"/>
      <c r="N203" s="1512"/>
      <c r="O203" s="1390">
        <v>191</v>
      </c>
      <c r="P203" s="1517"/>
      <c r="Q203" s="1517"/>
      <c r="R203" s="1517"/>
      <c r="S203" s="1517"/>
      <c r="T203" s="1517"/>
      <c r="U203" s="1517"/>
      <c r="W203" s="1390">
        <v>191</v>
      </c>
      <c r="X203" s="1512"/>
      <c r="Y203" s="1512"/>
      <c r="Z203" s="1512"/>
      <c r="AA203" s="1512"/>
      <c r="AB203" s="1512"/>
      <c r="AC203" s="1512"/>
    </row>
    <row r="204" spans="1:29">
      <c r="A204" s="1390">
        <v>192</v>
      </c>
      <c r="B204" s="1511"/>
      <c r="C204" s="1511"/>
      <c r="D204" s="1511"/>
      <c r="E204" s="1511"/>
      <c r="F204" s="1511"/>
      <c r="G204" s="1511"/>
      <c r="H204" s="1390">
        <v>192</v>
      </c>
      <c r="I204" s="1512"/>
      <c r="J204" s="1512"/>
      <c r="K204" s="1512"/>
      <c r="L204" s="1512"/>
      <c r="M204" s="1512"/>
      <c r="N204" s="1512"/>
      <c r="O204" s="1390">
        <v>192</v>
      </c>
      <c r="P204" s="1517"/>
      <c r="Q204" s="1517"/>
      <c r="R204" s="1517"/>
      <c r="S204" s="1517"/>
      <c r="T204" s="1517"/>
      <c r="U204" s="1517"/>
      <c r="W204" s="1390">
        <v>192</v>
      </c>
      <c r="X204" s="1512"/>
      <c r="Y204" s="1512"/>
      <c r="Z204" s="1512"/>
      <c r="AA204" s="1512"/>
      <c r="AB204" s="1512"/>
      <c r="AC204" s="1512"/>
    </row>
    <row r="205" spans="1:29">
      <c r="A205" s="1390">
        <v>193</v>
      </c>
      <c r="B205" s="1511"/>
      <c r="C205" s="1511"/>
      <c r="D205" s="1511"/>
      <c r="E205" s="1511"/>
      <c r="F205" s="1511"/>
      <c r="G205" s="1511"/>
      <c r="H205" s="1390">
        <v>193</v>
      </c>
      <c r="I205" s="1512"/>
      <c r="J205" s="1512"/>
      <c r="K205" s="1512"/>
      <c r="L205" s="1512"/>
      <c r="M205" s="1512"/>
      <c r="N205" s="1512"/>
      <c r="O205" s="1390">
        <v>193</v>
      </c>
      <c r="P205" s="1517"/>
      <c r="Q205" s="1517"/>
      <c r="R205" s="1517"/>
      <c r="S205" s="1517"/>
      <c r="T205" s="1517"/>
      <c r="U205" s="1517"/>
      <c r="W205" s="1390">
        <v>193</v>
      </c>
      <c r="X205" s="1512"/>
      <c r="Y205" s="1512"/>
      <c r="Z205" s="1512"/>
      <c r="AA205" s="1512"/>
      <c r="AB205" s="1512"/>
      <c r="AC205" s="1512"/>
    </row>
    <row r="206" spans="1:29">
      <c r="A206" s="1390">
        <v>194</v>
      </c>
      <c r="B206" s="1511"/>
      <c r="C206" s="1511"/>
      <c r="D206" s="1511"/>
      <c r="E206" s="1511"/>
      <c r="F206" s="1511"/>
      <c r="G206" s="1511"/>
      <c r="H206" s="1390">
        <v>194</v>
      </c>
      <c r="I206" s="1512"/>
      <c r="J206" s="1512"/>
      <c r="K206" s="1512"/>
      <c r="L206" s="1512"/>
      <c r="M206" s="1512"/>
      <c r="N206" s="1512"/>
      <c r="O206" s="1390">
        <v>194</v>
      </c>
      <c r="P206" s="1517"/>
      <c r="Q206" s="1517"/>
      <c r="R206" s="1517"/>
      <c r="S206" s="1517"/>
      <c r="T206" s="1517"/>
      <c r="U206" s="1517"/>
      <c r="W206" s="1390">
        <v>194</v>
      </c>
      <c r="X206" s="1512"/>
      <c r="Y206" s="1512"/>
      <c r="Z206" s="1512"/>
      <c r="AA206" s="1512"/>
      <c r="AB206" s="1512"/>
      <c r="AC206" s="1512"/>
    </row>
    <row r="207" spans="1:29">
      <c r="A207" s="1390">
        <v>195</v>
      </c>
      <c r="B207" s="1511"/>
      <c r="C207" s="1511"/>
      <c r="D207" s="1511"/>
      <c r="E207" s="1511"/>
      <c r="F207" s="1511"/>
      <c r="G207" s="1511"/>
      <c r="H207" s="1390">
        <v>195</v>
      </c>
      <c r="I207" s="1512"/>
      <c r="J207" s="1512"/>
      <c r="K207" s="1512"/>
      <c r="L207" s="1512"/>
      <c r="M207" s="1512"/>
      <c r="N207" s="1512"/>
      <c r="O207" s="1390">
        <v>195</v>
      </c>
      <c r="P207" s="1517"/>
      <c r="Q207" s="1517"/>
      <c r="R207" s="1517"/>
      <c r="S207" s="1517"/>
      <c r="T207" s="1517"/>
      <c r="U207" s="1517"/>
      <c r="W207" s="1390">
        <v>195</v>
      </c>
      <c r="X207" s="1512"/>
      <c r="Y207" s="1512"/>
      <c r="Z207" s="1512"/>
      <c r="AA207" s="1512"/>
      <c r="AB207" s="1512"/>
      <c r="AC207" s="1512"/>
    </row>
    <row r="208" spans="1:29">
      <c r="A208" s="1390">
        <v>196</v>
      </c>
      <c r="B208" s="1511"/>
      <c r="C208" s="1511"/>
      <c r="D208" s="1511"/>
      <c r="E208" s="1511"/>
      <c r="F208" s="1511"/>
      <c r="G208" s="1511"/>
      <c r="H208" s="1390">
        <v>196</v>
      </c>
      <c r="I208" s="1512"/>
      <c r="J208" s="1512"/>
      <c r="K208" s="1512"/>
      <c r="L208" s="1512"/>
      <c r="M208" s="1512"/>
      <c r="N208" s="1512"/>
      <c r="O208" s="1390">
        <v>196</v>
      </c>
      <c r="P208" s="1517"/>
      <c r="Q208" s="1517"/>
      <c r="R208" s="1517"/>
      <c r="S208" s="1517"/>
      <c r="T208" s="1517"/>
      <c r="U208" s="1517"/>
      <c r="W208" s="1390">
        <v>196</v>
      </c>
      <c r="X208" s="1512"/>
      <c r="Y208" s="1512"/>
      <c r="Z208" s="1512"/>
      <c r="AA208" s="1512"/>
      <c r="AB208" s="1512"/>
      <c r="AC208" s="1512"/>
    </row>
    <row r="209" spans="1:29">
      <c r="A209" s="1390">
        <v>197</v>
      </c>
      <c r="B209" s="1511"/>
      <c r="C209" s="1511"/>
      <c r="D209" s="1511"/>
      <c r="E209" s="1511"/>
      <c r="F209" s="1511"/>
      <c r="G209" s="1511"/>
      <c r="H209" s="1390">
        <v>197</v>
      </c>
      <c r="I209" s="1512"/>
      <c r="J209" s="1512"/>
      <c r="K209" s="1512"/>
      <c r="L209" s="1512"/>
      <c r="M209" s="1512"/>
      <c r="N209" s="1512"/>
      <c r="O209" s="1390">
        <v>197</v>
      </c>
      <c r="P209" s="1517"/>
      <c r="Q209" s="1517"/>
      <c r="R209" s="1517"/>
      <c r="S209" s="1517"/>
      <c r="T209" s="1517"/>
      <c r="U209" s="1517"/>
      <c r="W209" s="1390">
        <v>197</v>
      </c>
      <c r="X209" s="1512"/>
      <c r="Y209" s="1512"/>
      <c r="Z209" s="1512"/>
      <c r="AA209" s="1512"/>
      <c r="AB209" s="1512"/>
      <c r="AC209" s="1512"/>
    </row>
    <row r="210" spans="1:29">
      <c r="A210" s="1390">
        <v>198</v>
      </c>
      <c r="B210" s="1511"/>
      <c r="C210" s="1511"/>
      <c r="D210" s="1511"/>
      <c r="E210" s="1511"/>
      <c r="F210" s="1511"/>
      <c r="G210" s="1511"/>
      <c r="H210" s="1390">
        <v>198</v>
      </c>
      <c r="I210" s="1512"/>
      <c r="J210" s="1512"/>
      <c r="K210" s="1512"/>
      <c r="L210" s="1512"/>
      <c r="M210" s="1512"/>
      <c r="N210" s="1512"/>
      <c r="O210" s="1390">
        <v>198</v>
      </c>
      <c r="P210" s="1517"/>
      <c r="Q210" s="1517"/>
      <c r="R210" s="1517"/>
      <c r="S210" s="1517"/>
      <c r="T210" s="1517"/>
      <c r="U210" s="1517"/>
      <c r="W210" s="1390">
        <v>198</v>
      </c>
      <c r="X210" s="1512"/>
      <c r="Y210" s="1512"/>
      <c r="Z210" s="1512"/>
      <c r="AA210" s="1512"/>
      <c r="AB210" s="1512"/>
      <c r="AC210" s="1512"/>
    </row>
    <row r="211" spans="1:29">
      <c r="A211" s="1390">
        <v>199</v>
      </c>
      <c r="B211" s="1511"/>
      <c r="C211" s="1511"/>
      <c r="D211" s="1511"/>
      <c r="E211" s="1511"/>
      <c r="F211" s="1511"/>
      <c r="G211" s="1511"/>
      <c r="H211" s="1390">
        <v>199</v>
      </c>
      <c r="I211" s="1512"/>
      <c r="J211" s="1512"/>
      <c r="K211" s="1512"/>
      <c r="L211" s="1512"/>
      <c r="M211" s="1512"/>
      <c r="N211" s="1512"/>
      <c r="O211" s="1390">
        <v>199</v>
      </c>
      <c r="P211" s="1517"/>
      <c r="Q211" s="1517"/>
      <c r="R211" s="1517"/>
      <c r="S211" s="1517"/>
      <c r="T211" s="1517"/>
      <c r="U211" s="1517"/>
      <c r="W211" s="1390">
        <v>199</v>
      </c>
      <c r="X211" s="1512"/>
      <c r="Y211" s="1512"/>
      <c r="Z211" s="1512"/>
      <c r="AA211" s="1512"/>
      <c r="AB211" s="1512"/>
      <c r="AC211" s="1512"/>
    </row>
    <row r="212" spans="1:29">
      <c r="A212" s="1390">
        <v>200</v>
      </c>
      <c r="B212" s="1511"/>
      <c r="C212" s="1511"/>
      <c r="D212" s="1511"/>
      <c r="E212" s="1511"/>
      <c r="F212" s="1511"/>
      <c r="G212" s="1511"/>
      <c r="H212" s="1390">
        <v>200</v>
      </c>
      <c r="I212" s="1512"/>
      <c r="J212" s="1512"/>
      <c r="K212" s="1512"/>
      <c r="L212" s="1512"/>
      <c r="M212" s="1512"/>
      <c r="N212" s="1512"/>
      <c r="O212" s="1390">
        <v>200</v>
      </c>
      <c r="P212" s="1517"/>
      <c r="Q212" s="1517"/>
      <c r="R212" s="1517"/>
      <c r="S212" s="1517"/>
      <c r="T212" s="1517"/>
      <c r="U212" s="1517"/>
      <c r="W212" s="1390">
        <v>200</v>
      </c>
      <c r="X212" s="1512"/>
      <c r="Y212" s="1512"/>
      <c r="Z212" s="1512"/>
      <c r="AA212" s="1512"/>
      <c r="AB212" s="1512"/>
      <c r="AC212" s="1512"/>
    </row>
    <row r="213" spans="1:29">
      <c r="A213" s="1390">
        <v>201</v>
      </c>
      <c r="B213" s="1511"/>
      <c r="C213" s="1511"/>
      <c r="D213" s="1511"/>
      <c r="E213" s="1511"/>
      <c r="F213" s="1511"/>
      <c r="G213" s="1511"/>
      <c r="H213" s="1390">
        <v>201</v>
      </c>
      <c r="I213" s="1512"/>
      <c r="J213" s="1512"/>
      <c r="K213" s="1512"/>
      <c r="L213" s="1512"/>
      <c r="M213" s="1512"/>
      <c r="N213" s="1512"/>
      <c r="O213" s="1390">
        <v>201</v>
      </c>
      <c r="P213" s="1517"/>
      <c r="Q213" s="1517"/>
      <c r="R213" s="1517"/>
      <c r="S213" s="1517"/>
      <c r="T213" s="1517"/>
      <c r="U213" s="1517"/>
      <c r="W213" s="1390">
        <v>201</v>
      </c>
      <c r="X213" s="1512"/>
      <c r="Y213" s="1512"/>
      <c r="Z213" s="1512"/>
      <c r="AA213" s="1512"/>
      <c r="AB213" s="1512"/>
      <c r="AC213" s="1512"/>
    </row>
    <row r="214" spans="1:29">
      <c r="A214" s="1390">
        <v>202</v>
      </c>
      <c r="B214" s="1511"/>
      <c r="C214" s="1511"/>
      <c r="D214" s="1511"/>
      <c r="E214" s="1511"/>
      <c r="F214" s="1511"/>
      <c r="G214" s="1511"/>
      <c r="H214" s="1390">
        <v>202</v>
      </c>
      <c r="I214" s="1512"/>
      <c r="J214" s="1512"/>
      <c r="K214" s="1512"/>
      <c r="L214" s="1512"/>
      <c r="M214" s="1512"/>
      <c r="N214" s="1512"/>
      <c r="O214" s="1390">
        <v>202</v>
      </c>
      <c r="P214" s="1517"/>
      <c r="Q214" s="1517"/>
      <c r="R214" s="1517"/>
      <c r="S214" s="1517"/>
      <c r="T214" s="1517"/>
      <c r="U214" s="1517"/>
      <c r="W214" s="1390">
        <v>202</v>
      </c>
      <c r="X214" s="1512"/>
      <c r="Y214" s="1512"/>
      <c r="Z214" s="1512"/>
      <c r="AA214" s="1512"/>
      <c r="AB214" s="1512"/>
      <c r="AC214" s="1512"/>
    </row>
    <row r="215" spans="1:29">
      <c r="A215" s="1390">
        <v>203</v>
      </c>
      <c r="B215" s="1511"/>
      <c r="C215" s="1511"/>
      <c r="D215" s="1511"/>
      <c r="E215" s="1511"/>
      <c r="F215" s="1511"/>
      <c r="G215" s="1511"/>
      <c r="H215" s="1390">
        <v>203</v>
      </c>
      <c r="I215" s="1512"/>
      <c r="J215" s="1512"/>
      <c r="K215" s="1512"/>
      <c r="L215" s="1512"/>
      <c r="M215" s="1512"/>
      <c r="N215" s="1512"/>
      <c r="O215" s="1390">
        <v>203</v>
      </c>
      <c r="P215" s="1517"/>
      <c r="Q215" s="1517"/>
      <c r="R215" s="1517"/>
      <c r="S215" s="1517"/>
      <c r="T215" s="1517"/>
      <c r="U215" s="1517"/>
      <c r="W215" s="1390">
        <v>203</v>
      </c>
      <c r="X215" s="1512"/>
      <c r="Y215" s="1512"/>
      <c r="Z215" s="1512"/>
      <c r="AA215" s="1512"/>
      <c r="AB215" s="1512"/>
      <c r="AC215" s="1512"/>
    </row>
    <row r="216" spans="1:29">
      <c r="A216" s="1390">
        <v>204</v>
      </c>
      <c r="B216" s="1511"/>
      <c r="C216" s="1511"/>
      <c r="D216" s="1511"/>
      <c r="E216" s="1511"/>
      <c r="F216" s="1511"/>
      <c r="G216" s="1511"/>
      <c r="H216" s="1390">
        <v>204</v>
      </c>
      <c r="I216" s="1512"/>
      <c r="J216" s="1512"/>
      <c r="K216" s="1512"/>
      <c r="L216" s="1512"/>
      <c r="M216" s="1512"/>
      <c r="N216" s="1512"/>
      <c r="O216" s="1390">
        <v>204</v>
      </c>
      <c r="P216" s="1517"/>
      <c r="Q216" s="1517"/>
      <c r="R216" s="1517"/>
      <c r="S216" s="1517"/>
      <c r="T216" s="1517"/>
      <c r="U216" s="1517"/>
      <c r="W216" s="1390">
        <v>204</v>
      </c>
      <c r="X216" s="1512"/>
      <c r="Y216" s="1512"/>
      <c r="Z216" s="1512"/>
      <c r="AA216" s="1512"/>
      <c r="AB216" s="1512"/>
      <c r="AC216" s="1512"/>
    </row>
    <row r="217" spans="1:29">
      <c r="A217" s="1390">
        <v>205</v>
      </c>
      <c r="B217" s="1511"/>
      <c r="C217" s="1511"/>
      <c r="D217" s="1511"/>
      <c r="E217" s="1511"/>
      <c r="F217" s="1511"/>
      <c r="G217" s="1511"/>
      <c r="H217" s="1390">
        <v>205</v>
      </c>
      <c r="I217" s="1512"/>
      <c r="J217" s="1512"/>
      <c r="K217" s="1512"/>
      <c r="L217" s="1512"/>
      <c r="M217" s="1512"/>
      <c r="N217" s="1512"/>
      <c r="O217" s="1390">
        <v>205</v>
      </c>
      <c r="P217" s="1517"/>
      <c r="Q217" s="1517"/>
      <c r="R217" s="1517"/>
      <c r="S217" s="1517"/>
      <c r="T217" s="1517"/>
      <c r="U217" s="1517"/>
      <c r="W217" s="1390">
        <v>205</v>
      </c>
      <c r="X217" s="1512"/>
      <c r="Y217" s="1512"/>
      <c r="Z217" s="1512"/>
      <c r="AA217" s="1512"/>
      <c r="AB217" s="1512"/>
      <c r="AC217" s="1512"/>
    </row>
    <row r="218" spans="1:29">
      <c r="A218" s="1390">
        <v>206</v>
      </c>
      <c r="B218" s="1511"/>
      <c r="C218" s="1511"/>
      <c r="D218" s="1511"/>
      <c r="E218" s="1511"/>
      <c r="F218" s="1511"/>
      <c r="G218" s="1511"/>
      <c r="H218" s="1390">
        <v>206</v>
      </c>
      <c r="I218" s="1512"/>
      <c r="J218" s="1512"/>
      <c r="K218" s="1512"/>
      <c r="L218" s="1512"/>
      <c r="M218" s="1512"/>
      <c r="N218" s="1512"/>
      <c r="O218" s="1390">
        <v>206</v>
      </c>
      <c r="P218" s="1517"/>
      <c r="Q218" s="1517"/>
      <c r="R218" s="1517"/>
      <c r="S218" s="1517"/>
      <c r="T218" s="1517"/>
      <c r="U218" s="1517"/>
      <c r="W218" s="1390">
        <v>206</v>
      </c>
      <c r="X218" s="1512"/>
      <c r="Y218" s="1512"/>
      <c r="Z218" s="1512"/>
      <c r="AA218" s="1512"/>
      <c r="AB218" s="1512"/>
      <c r="AC218" s="1512"/>
    </row>
    <row r="219" spans="1:29">
      <c r="A219" s="1390">
        <v>207</v>
      </c>
      <c r="B219" s="1511"/>
      <c r="C219" s="1511"/>
      <c r="D219" s="1511"/>
      <c r="E219" s="1511"/>
      <c r="F219" s="1511"/>
      <c r="G219" s="1511"/>
      <c r="H219" s="1390">
        <v>207</v>
      </c>
      <c r="I219" s="1512"/>
      <c r="J219" s="1512"/>
      <c r="K219" s="1512"/>
      <c r="L219" s="1512"/>
      <c r="M219" s="1512"/>
      <c r="N219" s="1512"/>
      <c r="O219" s="1390">
        <v>207</v>
      </c>
      <c r="P219" s="1517"/>
      <c r="Q219" s="1517"/>
      <c r="R219" s="1517"/>
      <c r="S219" s="1517"/>
      <c r="T219" s="1517"/>
      <c r="U219" s="1517"/>
      <c r="W219" s="1390">
        <v>207</v>
      </c>
      <c r="X219" s="1512"/>
      <c r="Y219" s="1512"/>
      <c r="Z219" s="1512"/>
      <c r="AA219" s="1512"/>
      <c r="AB219" s="1512"/>
      <c r="AC219" s="1512"/>
    </row>
    <row r="220" spans="1:29">
      <c r="A220" s="1390">
        <v>208</v>
      </c>
      <c r="B220" s="1511"/>
      <c r="C220" s="1511"/>
      <c r="D220" s="1511"/>
      <c r="E220" s="1511"/>
      <c r="F220" s="1511"/>
      <c r="G220" s="1511"/>
      <c r="H220" s="1390">
        <v>208</v>
      </c>
      <c r="I220" s="1512"/>
      <c r="J220" s="1512"/>
      <c r="K220" s="1512"/>
      <c r="L220" s="1512"/>
      <c r="M220" s="1512"/>
      <c r="N220" s="1512"/>
      <c r="O220" s="1390">
        <v>208</v>
      </c>
      <c r="P220" s="1517"/>
      <c r="Q220" s="1517"/>
      <c r="R220" s="1517"/>
      <c r="S220" s="1517"/>
      <c r="T220" s="1517"/>
      <c r="U220" s="1517"/>
      <c r="W220" s="1390">
        <v>208</v>
      </c>
      <c r="X220" s="1512"/>
      <c r="Y220" s="1512"/>
      <c r="Z220" s="1512"/>
      <c r="AA220" s="1512"/>
      <c r="AB220" s="1512"/>
      <c r="AC220" s="1512"/>
    </row>
    <row r="221" spans="1:29">
      <c r="A221" s="1390">
        <v>209</v>
      </c>
      <c r="B221" s="1511"/>
      <c r="C221" s="1511"/>
      <c r="D221" s="1511"/>
      <c r="E221" s="1511"/>
      <c r="F221" s="1511"/>
      <c r="G221" s="1511"/>
      <c r="H221" s="1390">
        <v>209</v>
      </c>
      <c r="I221" s="1512"/>
      <c r="J221" s="1512"/>
      <c r="K221" s="1512"/>
      <c r="L221" s="1512"/>
      <c r="M221" s="1512"/>
      <c r="N221" s="1512"/>
      <c r="O221" s="1390">
        <v>209</v>
      </c>
      <c r="P221" s="1517"/>
      <c r="Q221" s="1517"/>
      <c r="R221" s="1517"/>
      <c r="S221" s="1517"/>
      <c r="T221" s="1517"/>
      <c r="U221" s="1517"/>
      <c r="W221" s="1390">
        <v>209</v>
      </c>
      <c r="X221" s="1512"/>
      <c r="Y221" s="1512"/>
      <c r="Z221" s="1512"/>
      <c r="AA221" s="1512"/>
      <c r="AB221" s="1512"/>
      <c r="AC221" s="1512"/>
    </row>
    <row r="222" spans="1:29">
      <c r="A222" s="1390">
        <v>210</v>
      </c>
      <c r="B222" s="1511"/>
      <c r="C222" s="1511"/>
      <c r="D222" s="1511"/>
      <c r="E222" s="1511"/>
      <c r="F222" s="1511"/>
      <c r="G222" s="1511"/>
      <c r="H222" s="1390">
        <v>210</v>
      </c>
      <c r="I222" s="1512"/>
      <c r="J222" s="1512"/>
      <c r="K222" s="1512"/>
      <c r="L222" s="1512"/>
      <c r="M222" s="1512"/>
      <c r="N222" s="1512"/>
      <c r="O222" s="1390">
        <v>210</v>
      </c>
      <c r="P222" s="1517"/>
      <c r="Q222" s="1517"/>
      <c r="R222" s="1517"/>
      <c r="S222" s="1517"/>
      <c r="T222" s="1517"/>
      <c r="U222" s="1517"/>
      <c r="W222" s="1390">
        <v>210</v>
      </c>
      <c r="X222" s="1512"/>
      <c r="Y222" s="1512"/>
      <c r="Z222" s="1512"/>
      <c r="AA222" s="1512"/>
      <c r="AB222" s="1512"/>
      <c r="AC222" s="1512"/>
    </row>
    <row r="223" spans="1:29">
      <c r="A223" s="1390">
        <v>211</v>
      </c>
      <c r="B223" s="1511"/>
      <c r="C223" s="1511"/>
      <c r="D223" s="1511"/>
      <c r="E223" s="1511"/>
      <c r="F223" s="1511"/>
      <c r="G223" s="1511"/>
      <c r="H223" s="1390">
        <v>211</v>
      </c>
      <c r="I223" s="1512"/>
      <c r="J223" s="1512"/>
      <c r="K223" s="1512"/>
      <c r="L223" s="1512"/>
      <c r="M223" s="1512"/>
      <c r="N223" s="1512"/>
      <c r="O223" s="1390">
        <v>211</v>
      </c>
      <c r="P223" s="1517"/>
      <c r="Q223" s="1517"/>
      <c r="R223" s="1517"/>
      <c r="S223" s="1517"/>
      <c r="T223" s="1517"/>
      <c r="U223" s="1517"/>
      <c r="W223" s="1390">
        <v>211</v>
      </c>
      <c r="X223" s="1512"/>
      <c r="Y223" s="1512"/>
      <c r="Z223" s="1512"/>
      <c r="AA223" s="1512"/>
      <c r="AB223" s="1512"/>
      <c r="AC223" s="1512"/>
    </row>
    <row r="224" spans="1:29">
      <c r="A224" s="1390">
        <v>212</v>
      </c>
      <c r="B224" s="1511"/>
      <c r="C224" s="1511"/>
      <c r="D224" s="1511"/>
      <c r="E224" s="1511"/>
      <c r="F224" s="1511"/>
      <c r="G224" s="1511"/>
      <c r="H224" s="1390">
        <v>212</v>
      </c>
      <c r="I224" s="1512"/>
      <c r="J224" s="1512"/>
      <c r="K224" s="1512"/>
      <c r="L224" s="1512"/>
      <c r="M224" s="1512"/>
      <c r="N224" s="1512"/>
      <c r="O224" s="1390">
        <v>212</v>
      </c>
      <c r="P224" s="1517"/>
      <c r="Q224" s="1517"/>
      <c r="R224" s="1517"/>
      <c r="S224" s="1517"/>
      <c r="T224" s="1517"/>
      <c r="U224" s="1517"/>
      <c r="W224" s="1390">
        <v>212</v>
      </c>
      <c r="X224" s="1512"/>
      <c r="Y224" s="1512"/>
      <c r="Z224" s="1512"/>
      <c r="AA224" s="1512"/>
      <c r="AB224" s="1512"/>
      <c r="AC224" s="1512"/>
    </row>
    <row r="225" spans="1:29">
      <c r="A225" s="1390">
        <v>213</v>
      </c>
      <c r="B225" s="1511"/>
      <c r="C225" s="1511"/>
      <c r="D225" s="1511"/>
      <c r="E225" s="1511"/>
      <c r="F225" s="1511"/>
      <c r="G225" s="1511"/>
      <c r="H225" s="1390">
        <v>213</v>
      </c>
      <c r="I225" s="1512"/>
      <c r="J225" s="1512"/>
      <c r="K225" s="1512"/>
      <c r="L225" s="1512"/>
      <c r="M225" s="1512"/>
      <c r="N225" s="1512"/>
      <c r="O225" s="1390">
        <v>213</v>
      </c>
      <c r="P225" s="1517"/>
      <c r="Q225" s="1517"/>
      <c r="R225" s="1517"/>
      <c r="S225" s="1517"/>
      <c r="T225" s="1517"/>
      <c r="U225" s="1517"/>
      <c r="W225" s="1390">
        <v>213</v>
      </c>
      <c r="X225" s="1512"/>
      <c r="Y225" s="1512"/>
      <c r="Z225" s="1512"/>
      <c r="AA225" s="1512"/>
      <c r="AB225" s="1512"/>
      <c r="AC225" s="1512"/>
    </row>
    <row r="226" spans="1:29">
      <c r="A226" s="1390">
        <v>214</v>
      </c>
      <c r="B226" s="1511"/>
      <c r="C226" s="1511"/>
      <c r="D226" s="1511"/>
      <c r="E226" s="1511"/>
      <c r="F226" s="1511"/>
      <c r="G226" s="1511"/>
      <c r="H226" s="1390">
        <v>214</v>
      </c>
      <c r="I226" s="1512"/>
      <c r="J226" s="1512"/>
      <c r="K226" s="1512"/>
      <c r="L226" s="1512"/>
      <c r="M226" s="1512"/>
      <c r="N226" s="1512"/>
      <c r="O226" s="1390">
        <v>214</v>
      </c>
      <c r="P226" s="1517"/>
      <c r="Q226" s="1517"/>
      <c r="R226" s="1517"/>
      <c r="S226" s="1517"/>
      <c r="T226" s="1517"/>
      <c r="U226" s="1517"/>
      <c r="W226" s="1390">
        <v>214</v>
      </c>
      <c r="X226" s="1512"/>
      <c r="Y226" s="1512"/>
      <c r="Z226" s="1512"/>
      <c r="AA226" s="1512"/>
      <c r="AB226" s="1512"/>
      <c r="AC226" s="1512"/>
    </row>
    <row r="227" spans="1:29">
      <c r="A227" s="1390">
        <v>215</v>
      </c>
      <c r="B227" s="1511"/>
      <c r="C227" s="1511"/>
      <c r="D227" s="1511"/>
      <c r="E227" s="1511"/>
      <c r="F227" s="1511"/>
      <c r="G227" s="1511"/>
      <c r="H227" s="1390">
        <v>215</v>
      </c>
      <c r="I227" s="1512"/>
      <c r="J227" s="1512"/>
      <c r="K227" s="1512"/>
      <c r="L227" s="1512"/>
      <c r="M227" s="1512"/>
      <c r="N227" s="1512"/>
      <c r="O227" s="1390">
        <v>215</v>
      </c>
      <c r="P227" s="1517"/>
      <c r="Q227" s="1517"/>
      <c r="R227" s="1517"/>
      <c r="S227" s="1517"/>
      <c r="T227" s="1517"/>
      <c r="U227" s="1517"/>
      <c r="W227" s="1390">
        <v>215</v>
      </c>
      <c r="X227" s="1512"/>
      <c r="Y227" s="1512"/>
      <c r="Z227" s="1512"/>
      <c r="AA227" s="1512"/>
      <c r="AB227" s="1512"/>
      <c r="AC227" s="1512"/>
    </row>
    <row r="228" spans="1:29">
      <c r="A228" s="1390">
        <v>216</v>
      </c>
      <c r="B228" s="1511"/>
      <c r="C228" s="1511"/>
      <c r="D228" s="1511"/>
      <c r="E228" s="1511"/>
      <c r="F228" s="1511"/>
      <c r="G228" s="1511"/>
      <c r="H228" s="1390">
        <v>216</v>
      </c>
      <c r="I228" s="1512"/>
      <c r="J228" s="1512"/>
      <c r="K228" s="1512"/>
      <c r="L228" s="1512"/>
      <c r="M228" s="1512"/>
      <c r="N228" s="1512"/>
      <c r="O228" s="1390">
        <v>216</v>
      </c>
      <c r="P228" s="1517"/>
      <c r="Q228" s="1517"/>
      <c r="R228" s="1517"/>
      <c r="S228" s="1517"/>
      <c r="T228" s="1517"/>
      <c r="U228" s="1517"/>
      <c r="W228" s="1390">
        <v>216</v>
      </c>
      <c r="X228" s="1512"/>
      <c r="Y228" s="1512"/>
      <c r="Z228" s="1512"/>
      <c r="AA228" s="1512"/>
      <c r="AB228" s="1512"/>
      <c r="AC228" s="1512"/>
    </row>
    <row r="229" spans="1:29">
      <c r="A229" s="1390">
        <v>217</v>
      </c>
      <c r="B229" s="1511"/>
      <c r="C229" s="1511"/>
      <c r="D229" s="1511"/>
      <c r="E229" s="1511"/>
      <c r="F229" s="1511"/>
      <c r="G229" s="1511"/>
      <c r="H229" s="1390">
        <v>217</v>
      </c>
      <c r="I229" s="1512"/>
      <c r="J229" s="1512"/>
      <c r="K229" s="1512"/>
      <c r="L229" s="1512"/>
      <c r="M229" s="1512"/>
      <c r="N229" s="1512"/>
      <c r="O229" s="1390">
        <v>217</v>
      </c>
      <c r="P229" s="1517"/>
      <c r="Q229" s="1517"/>
      <c r="R229" s="1517"/>
      <c r="S229" s="1517"/>
      <c r="T229" s="1517"/>
      <c r="U229" s="1517"/>
      <c r="W229" s="1390">
        <v>217</v>
      </c>
      <c r="X229" s="1512"/>
      <c r="Y229" s="1512"/>
      <c r="Z229" s="1512"/>
      <c r="AA229" s="1512"/>
      <c r="AB229" s="1512"/>
      <c r="AC229" s="1512"/>
    </row>
    <row r="230" spans="1:29">
      <c r="A230" s="1390">
        <v>218</v>
      </c>
      <c r="B230" s="1511"/>
      <c r="C230" s="1511"/>
      <c r="D230" s="1511"/>
      <c r="E230" s="1511"/>
      <c r="F230" s="1511"/>
      <c r="G230" s="1511"/>
      <c r="H230" s="1390">
        <v>218</v>
      </c>
      <c r="I230" s="1512"/>
      <c r="J230" s="1512"/>
      <c r="K230" s="1512"/>
      <c r="L230" s="1512"/>
      <c r="M230" s="1512"/>
      <c r="N230" s="1512"/>
      <c r="O230" s="1390">
        <v>218</v>
      </c>
      <c r="P230" s="1517"/>
      <c r="Q230" s="1517"/>
      <c r="R230" s="1517"/>
      <c r="S230" s="1517"/>
      <c r="T230" s="1517"/>
      <c r="U230" s="1517"/>
      <c r="W230" s="1390">
        <v>218</v>
      </c>
      <c r="X230" s="1512"/>
      <c r="Y230" s="1512"/>
      <c r="Z230" s="1512"/>
      <c r="AA230" s="1512"/>
      <c r="AB230" s="1512"/>
      <c r="AC230" s="1512"/>
    </row>
    <row r="231" spans="1:29">
      <c r="A231" s="1390">
        <v>219</v>
      </c>
      <c r="B231" s="1511"/>
      <c r="C231" s="1511"/>
      <c r="D231" s="1511"/>
      <c r="E231" s="1511"/>
      <c r="F231" s="1511"/>
      <c r="G231" s="1511"/>
      <c r="H231" s="1390">
        <v>219</v>
      </c>
      <c r="I231" s="1512"/>
      <c r="J231" s="1512"/>
      <c r="K231" s="1512"/>
      <c r="L231" s="1512"/>
      <c r="M231" s="1512"/>
      <c r="N231" s="1512"/>
      <c r="O231" s="1390">
        <v>219</v>
      </c>
      <c r="P231" s="1517"/>
      <c r="Q231" s="1517"/>
      <c r="R231" s="1517"/>
      <c r="S231" s="1517"/>
      <c r="T231" s="1517"/>
      <c r="U231" s="1517"/>
      <c r="W231" s="1390">
        <v>219</v>
      </c>
      <c r="X231" s="1512"/>
      <c r="Y231" s="1512"/>
      <c r="Z231" s="1512"/>
      <c r="AA231" s="1512"/>
      <c r="AB231" s="1512"/>
      <c r="AC231" s="1512"/>
    </row>
    <row r="232" spans="1:29">
      <c r="A232" s="1390">
        <v>220</v>
      </c>
      <c r="B232" s="1511"/>
      <c r="C232" s="1511"/>
      <c r="D232" s="1511"/>
      <c r="E232" s="1511"/>
      <c r="F232" s="1511"/>
      <c r="G232" s="1511"/>
      <c r="H232" s="1390">
        <v>220</v>
      </c>
      <c r="I232" s="1512"/>
      <c r="J232" s="1512"/>
      <c r="K232" s="1512"/>
      <c r="L232" s="1512"/>
      <c r="M232" s="1512"/>
      <c r="N232" s="1512"/>
      <c r="O232" s="1390">
        <v>220</v>
      </c>
      <c r="P232" s="1517"/>
      <c r="Q232" s="1517"/>
      <c r="R232" s="1517"/>
      <c r="S232" s="1517"/>
      <c r="T232" s="1517"/>
      <c r="U232" s="1517"/>
      <c r="W232" s="1390">
        <v>220</v>
      </c>
      <c r="X232" s="1512"/>
      <c r="Y232" s="1512"/>
      <c r="Z232" s="1512"/>
      <c r="AA232" s="1512"/>
      <c r="AB232" s="1512"/>
      <c r="AC232" s="1512"/>
    </row>
    <row r="233" spans="1:29">
      <c r="A233" s="1390">
        <v>221</v>
      </c>
      <c r="B233" s="1511"/>
      <c r="C233" s="1511"/>
      <c r="D233" s="1511"/>
      <c r="E233" s="1511"/>
      <c r="F233" s="1511"/>
      <c r="G233" s="1511"/>
      <c r="H233" s="1390">
        <v>221</v>
      </c>
      <c r="I233" s="1512"/>
      <c r="J233" s="1512"/>
      <c r="K233" s="1512"/>
      <c r="L233" s="1512"/>
      <c r="M233" s="1512"/>
      <c r="N233" s="1512"/>
      <c r="O233" s="1390">
        <v>221</v>
      </c>
      <c r="P233" s="1517"/>
      <c r="Q233" s="1517"/>
      <c r="R233" s="1517"/>
      <c r="S233" s="1517"/>
      <c r="T233" s="1517"/>
      <c r="U233" s="1517"/>
      <c r="W233" s="1390">
        <v>221</v>
      </c>
      <c r="X233" s="1512"/>
      <c r="Y233" s="1512"/>
      <c r="Z233" s="1512"/>
      <c r="AA233" s="1512"/>
      <c r="AB233" s="1512"/>
      <c r="AC233" s="1512"/>
    </row>
    <row r="234" spans="1:29">
      <c r="A234" s="1390">
        <v>222</v>
      </c>
      <c r="B234" s="1511"/>
      <c r="C234" s="1511"/>
      <c r="D234" s="1511"/>
      <c r="E234" s="1511"/>
      <c r="F234" s="1511"/>
      <c r="G234" s="1511"/>
      <c r="H234" s="1390">
        <v>222</v>
      </c>
      <c r="I234" s="1512"/>
      <c r="J234" s="1512"/>
      <c r="K234" s="1512"/>
      <c r="L234" s="1512"/>
      <c r="M234" s="1512"/>
      <c r="N234" s="1512"/>
      <c r="O234" s="1390">
        <v>222</v>
      </c>
      <c r="P234" s="1517"/>
      <c r="Q234" s="1517"/>
      <c r="R234" s="1517"/>
      <c r="S234" s="1517"/>
      <c r="T234" s="1517"/>
      <c r="U234" s="1517"/>
      <c r="W234" s="1390">
        <v>222</v>
      </c>
      <c r="X234" s="1512"/>
      <c r="Y234" s="1512"/>
      <c r="Z234" s="1512"/>
      <c r="AA234" s="1512"/>
      <c r="AB234" s="1512"/>
      <c r="AC234" s="1512"/>
    </row>
    <row r="235" spans="1:29">
      <c r="A235" s="1390">
        <v>223</v>
      </c>
      <c r="B235" s="1511"/>
      <c r="C235" s="1511"/>
      <c r="D235" s="1511"/>
      <c r="E235" s="1511"/>
      <c r="F235" s="1511"/>
      <c r="G235" s="1511"/>
      <c r="H235" s="1390">
        <v>223</v>
      </c>
      <c r="I235" s="1512"/>
      <c r="J235" s="1512"/>
      <c r="K235" s="1512"/>
      <c r="L235" s="1512"/>
      <c r="M235" s="1512"/>
      <c r="N235" s="1512"/>
      <c r="O235" s="1390">
        <v>223</v>
      </c>
      <c r="P235" s="1517"/>
      <c r="Q235" s="1517"/>
      <c r="R235" s="1517"/>
      <c r="S235" s="1517"/>
      <c r="T235" s="1517"/>
      <c r="U235" s="1517"/>
      <c r="W235" s="1390">
        <v>223</v>
      </c>
      <c r="X235" s="1512"/>
      <c r="Y235" s="1512"/>
      <c r="Z235" s="1512"/>
      <c r="AA235" s="1512"/>
      <c r="AB235" s="1512"/>
      <c r="AC235" s="1512"/>
    </row>
    <row r="236" spans="1:29">
      <c r="A236" s="1390">
        <v>224</v>
      </c>
      <c r="B236" s="1511"/>
      <c r="C236" s="1511"/>
      <c r="D236" s="1511"/>
      <c r="E236" s="1511"/>
      <c r="F236" s="1511"/>
      <c r="G236" s="1511"/>
      <c r="H236" s="1390">
        <v>224</v>
      </c>
      <c r="I236" s="1512"/>
      <c r="J236" s="1512"/>
      <c r="K236" s="1512"/>
      <c r="L236" s="1512"/>
      <c r="M236" s="1512"/>
      <c r="N236" s="1512"/>
      <c r="O236" s="1390">
        <v>224</v>
      </c>
      <c r="P236" s="1517"/>
      <c r="Q236" s="1517"/>
      <c r="R236" s="1517"/>
      <c r="S236" s="1517"/>
      <c r="T236" s="1517"/>
      <c r="U236" s="1517"/>
      <c r="W236" s="1390">
        <v>224</v>
      </c>
      <c r="X236" s="1512"/>
      <c r="Y236" s="1512"/>
      <c r="Z236" s="1512"/>
      <c r="AA236" s="1512"/>
      <c r="AB236" s="1512"/>
      <c r="AC236" s="1512"/>
    </row>
    <row r="237" spans="1:29">
      <c r="A237" s="1390">
        <v>225</v>
      </c>
      <c r="B237" s="1511"/>
      <c r="C237" s="1511"/>
      <c r="D237" s="1511"/>
      <c r="E237" s="1511"/>
      <c r="F237" s="1511"/>
      <c r="G237" s="1511"/>
      <c r="H237" s="1390">
        <v>225</v>
      </c>
      <c r="I237" s="1512"/>
      <c r="J237" s="1512"/>
      <c r="K237" s="1512"/>
      <c r="L237" s="1512"/>
      <c r="M237" s="1512"/>
      <c r="N237" s="1512"/>
      <c r="O237" s="1390">
        <v>225</v>
      </c>
      <c r="P237" s="1517"/>
      <c r="Q237" s="1517"/>
      <c r="R237" s="1517"/>
      <c r="S237" s="1517"/>
      <c r="T237" s="1517"/>
      <c r="U237" s="1517"/>
      <c r="W237" s="1390">
        <v>225</v>
      </c>
      <c r="X237" s="1512"/>
      <c r="Y237" s="1512"/>
      <c r="Z237" s="1512"/>
      <c r="AA237" s="1512"/>
      <c r="AB237" s="1512"/>
      <c r="AC237" s="1512"/>
    </row>
    <row r="238" spans="1:29">
      <c r="A238" s="1390">
        <v>226</v>
      </c>
      <c r="B238" s="1511"/>
      <c r="C238" s="1511"/>
      <c r="D238" s="1511"/>
      <c r="E238" s="1511"/>
      <c r="F238" s="1511"/>
      <c r="G238" s="1511"/>
      <c r="H238" s="1390">
        <v>226</v>
      </c>
      <c r="I238" s="1512"/>
      <c r="J238" s="1512"/>
      <c r="K238" s="1512"/>
      <c r="L238" s="1512"/>
      <c r="M238" s="1512"/>
      <c r="N238" s="1512"/>
      <c r="O238" s="1390">
        <v>226</v>
      </c>
      <c r="P238" s="1517"/>
      <c r="Q238" s="1517"/>
      <c r="R238" s="1517"/>
      <c r="S238" s="1517"/>
      <c r="T238" s="1517"/>
      <c r="U238" s="1517"/>
      <c r="W238" s="1390">
        <v>226</v>
      </c>
      <c r="X238" s="1512"/>
      <c r="Y238" s="1512"/>
      <c r="Z238" s="1512"/>
      <c r="AA238" s="1512"/>
      <c r="AB238" s="1512"/>
      <c r="AC238" s="1512"/>
    </row>
    <row r="239" spans="1:29">
      <c r="A239" s="1390">
        <v>227</v>
      </c>
      <c r="B239" s="1511"/>
      <c r="C239" s="1511"/>
      <c r="D239" s="1511"/>
      <c r="E239" s="1511"/>
      <c r="F239" s="1511"/>
      <c r="G239" s="1511"/>
      <c r="H239" s="1390">
        <v>227</v>
      </c>
      <c r="I239" s="1512"/>
      <c r="J239" s="1512"/>
      <c r="K239" s="1512"/>
      <c r="L239" s="1512"/>
      <c r="M239" s="1512"/>
      <c r="N239" s="1512"/>
      <c r="O239" s="1390">
        <v>227</v>
      </c>
      <c r="P239" s="1517"/>
      <c r="Q239" s="1517"/>
      <c r="R239" s="1517"/>
      <c r="S239" s="1517"/>
      <c r="T239" s="1517"/>
      <c r="U239" s="1517"/>
      <c r="W239" s="1390">
        <v>227</v>
      </c>
      <c r="X239" s="1512"/>
      <c r="Y239" s="1512"/>
      <c r="Z239" s="1512"/>
      <c r="AA239" s="1512"/>
      <c r="AB239" s="1512"/>
      <c r="AC239" s="1512"/>
    </row>
    <row r="240" spans="1:29">
      <c r="A240" s="1390">
        <v>228</v>
      </c>
      <c r="B240" s="1511"/>
      <c r="C240" s="1511"/>
      <c r="D240" s="1511"/>
      <c r="E240" s="1511"/>
      <c r="F240" s="1511"/>
      <c r="G240" s="1511"/>
      <c r="H240" s="1390">
        <v>228</v>
      </c>
      <c r="I240" s="1512"/>
      <c r="J240" s="1512"/>
      <c r="K240" s="1512"/>
      <c r="L240" s="1512"/>
      <c r="M240" s="1512"/>
      <c r="N240" s="1512"/>
      <c r="O240" s="1390">
        <v>228</v>
      </c>
      <c r="P240" s="1517"/>
      <c r="Q240" s="1517"/>
      <c r="R240" s="1517"/>
      <c r="S240" s="1517"/>
      <c r="T240" s="1517"/>
      <c r="U240" s="1517"/>
      <c r="W240" s="1390">
        <v>228</v>
      </c>
      <c r="X240" s="1512"/>
      <c r="Y240" s="1512"/>
      <c r="Z240" s="1512"/>
      <c r="AA240" s="1512"/>
      <c r="AB240" s="1512"/>
      <c r="AC240" s="1512"/>
    </row>
    <row r="241" spans="1:29">
      <c r="A241" s="1390">
        <v>229</v>
      </c>
      <c r="B241" s="1511"/>
      <c r="C241" s="1511"/>
      <c r="D241" s="1511"/>
      <c r="E241" s="1511"/>
      <c r="F241" s="1511"/>
      <c r="G241" s="1511"/>
      <c r="H241" s="1390">
        <v>229</v>
      </c>
      <c r="I241" s="1512"/>
      <c r="J241" s="1512"/>
      <c r="K241" s="1512"/>
      <c r="L241" s="1512"/>
      <c r="M241" s="1512"/>
      <c r="N241" s="1512"/>
      <c r="O241" s="1390">
        <v>229</v>
      </c>
      <c r="P241" s="1517"/>
      <c r="Q241" s="1517"/>
      <c r="R241" s="1517"/>
      <c r="S241" s="1517"/>
      <c r="T241" s="1517"/>
      <c r="U241" s="1517"/>
      <c r="W241" s="1390">
        <v>229</v>
      </c>
      <c r="X241" s="1512"/>
      <c r="Y241" s="1512"/>
      <c r="Z241" s="1512"/>
      <c r="AA241" s="1512"/>
      <c r="AB241" s="1512"/>
      <c r="AC241" s="1512"/>
    </row>
    <row r="242" spans="1:29">
      <c r="A242" s="1390">
        <v>230</v>
      </c>
      <c r="B242" s="1511"/>
      <c r="C242" s="1511"/>
      <c r="D242" s="1511"/>
      <c r="E242" s="1511"/>
      <c r="F242" s="1511"/>
      <c r="G242" s="1511"/>
      <c r="H242" s="1390">
        <v>230</v>
      </c>
      <c r="I242" s="1512"/>
      <c r="J242" s="1512"/>
      <c r="K242" s="1512"/>
      <c r="L242" s="1512"/>
      <c r="M242" s="1512"/>
      <c r="N242" s="1512"/>
      <c r="O242" s="1390">
        <v>230</v>
      </c>
      <c r="P242" s="1517"/>
      <c r="Q242" s="1517"/>
      <c r="R242" s="1517"/>
      <c r="S242" s="1517"/>
      <c r="T242" s="1517"/>
      <c r="U242" s="1517"/>
      <c r="W242" s="1390">
        <v>230</v>
      </c>
      <c r="X242" s="1512"/>
      <c r="Y242" s="1512"/>
      <c r="Z242" s="1512"/>
      <c r="AA242" s="1512"/>
      <c r="AB242" s="1512"/>
      <c r="AC242" s="1512"/>
    </row>
    <row r="243" spans="1:29">
      <c r="A243" s="1390">
        <v>231</v>
      </c>
      <c r="B243" s="1511"/>
      <c r="C243" s="1511"/>
      <c r="D243" s="1511"/>
      <c r="E243" s="1511"/>
      <c r="F243" s="1511"/>
      <c r="G243" s="1511"/>
      <c r="H243" s="1390">
        <v>231</v>
      </c>
      <c r="I243" s="1512"/>
      <c r="J243" s="1512"/>
      <c r="K243" s="1512"/>
      <c r="L243" s="1512"/>
      <c r="M243" s="1512"/>
      <c r="N243" s="1512"/>
      <c r="O243" s="1390">
        <v>231</v>
      </c>
      <c r="P243" s="1517"/>
      <c r="Q243" s="1517"/>
      <c r="R243" s="1517"/>
      <c r="S243" s="1517"/>
      <c r="T243" s="1517"/>
      <c r="U243" s="1517"/>
      <c r="W243" s="1390">
        <v>231</v>
      </c>
      <c r="X243" s="1512"/>
      <c r="Y243" s="1512"/>
      <c r="Z243" s="1512"/>
      <c r="AA243" s="1512"/>
      <c r="AB243" s="1512"/>
      <c r="AC243" s="1512"/>
    </row>
    <row r="244" spans="1:29">
      <c r="A244" s="1390">
        <v>232</v>
      </c>
      <c r="B244" s="1511"/>
      <c r="C244" s="1511"/>
      <c r="D244" s="1511"/>
      <c r="E244" s="1511"/>
      <c r="F244" s="1511"/>
      <c r="G244" s="1511"/>
      <c r="H244" s="1390">
        <v>232</v>
      </c>
      <c r="I244" s="1512"/>
      <c r="J244" s="1512"/>
      <c r="K244" s="1512"/>
      <c r="L244" s="1512"/>
      <c r="M244" s="1512"/>
      <c r="N244" s="1512"/>
      <c r="O244" s="1390">
        <v>232</v>
      </c>
      <c r="P244" s="1517"/>
      <c r="Q244" s="1517"/>
      <c r="R244" s="1517"/>
      <c r="S244" s="1517"/>
      <c r="T244" s="1517"/>
      <c r="U244" s="1517"/>
      <c r="W244" s="1390">
        <v>232</v>
      </c>
      <c r="X244" s="1512"/>
      <c r="Y244" s="1512"/>
      <c r="Z244" s="1512"/>
      <c r="AA244" s="1512"/>
      <c r="AB244" s="1512"/>
      <c r="AC244" s="1512"/>
    </row>
    <row r="245" spans="1:29">
      <c r="A245" s="1390">
        <v>233</v>
      </c>
      <c r="B245" s="1511"/>
      <c r="C245" s="1511"/>
      <c r="D245" s="1511"/>
      <c r="E245" s="1511"/>
      <c r="F245" s="1511"/>
      <c r="G245" s="1511"/>
      <c r="H245" s="1390">
        <v>233</v>
      </c>
      <c r="I245" s="1512"/>
      <c r="J245" s="1512"/>
      <c r="K245" s="1512"/>
      <c r="L245" s="1512"/>
      <c r="M245" s="1512"/>
      <c r="N245" s="1512"/>
      <c r="O245" s="1390">
        <v>233</v>
      </c>
      <c r="P245" s="1517"/>
      <c r="Q245" s="1517"/>
      <c r="R245" s="1517"/>
      <c r="S245" s="1517"/>
      <c r="T245" s="1517"/>
      <c r="U245" s="1517"/>
      <c r="W245" s="1390">
        <v>233</v>
      </c>
      <c r="X245" s="1512"/>
      <c r="Y245" s="1512"/>
      <c r="Z245" s="1512"/>
      <c r="AA245" s="1512"/>
      <c r="AB245" s="1512"/>
      <c r="AC245" s="1512"/>
    </row>
    <row r="246" spans="1:29">
      <c r="A246" s="1390">
        <v>234</v>
      </c>
      <c r="B246" s="1511"/>
      <c r="C246" s="1511"/>
      <c r="D246" s="1511"/>
      <c r="E246" s="1511"/>
      <c r="F246" s="1511"/>
      <c r="G246" s="1511"/>
      <c r="H246" s="1390">
        <v>234</v>
      </c>
      <c r="I246" s="1512"/>
      <c r="J246" s="1512"/>
      <c r="K246" s="1512"/>
      <c r="L246" s="1512"/>
      <c r="M246" s="1512"/>
      <c r="N246" s="1512"/>
      <c r="O246" s="1390">
        <v>234</v>
      </c>
      <c r="P246" s="1517"/>
      <c r="Q246" s="1517"/>
      <c r="R246" s="1517"/>
      <c r="S246" s="1517"/>
      <c r="T246" s="1517"/>
      <c r="U246" s="1517"/>
      <c r="W246" s="1390">
        <v>234</v>
      </c>
      <c r="X246" s="1512"/>
      <c r="Y246" s="1512"/>
      <c r="Z246" s="1512"/>
      <c r="AA246" s="1512"/>
      <c r="AB246" s="1512"/>
      <c r="AC246" s="1512"/>
    </row>
    <row r="247" spans="1:29">
      <c r="A247" s="1390">
        <v>235</v>
      </c>
      <c r="B247" s="1511"/>
      <c r="C247" s="1511"/>
      <c r="D247" s="1511"/>
      <c r="E247" s="1511"/>
      <c r="F247" s="1511"/>
      <c r="G247" s="1511"/>
      <c r="H247" s="1390">
        <v>235</v>
      </c>
      <c r="I247" s="1512"/>
      <c r="J247" s="1512"/>
      <c r="K247" s="1512"/>
      <c r="L247" s="1512"/>
      <c r="M247" s="1512"/>
      <c r="N247" s="1512"/>
      <c r="O247" s="1390">
        <v>235</v>
      </c>
      <c r="P247" s="1517"/>
      <c r="Q247" s="1517"/>
      <c r="R247" s="1517"/>
      <c r="S247" s="1517"/>
      <c r="T247" s="1517"/>
      <c r="U247" s="1517"/>
      <c r="W247" s="1390">
        <v>235</v>
      </c>
      <c r="X247" s="1512"/>
      <c r="Y247" s="1512"/>
      <c r="Z247" s="1512"/>
      <c r="AA247" s="1512"/>
      <c r="AB247" s="1512"/>
      <c r="AC247" s="1512"/>
    </row>
    <row r="248" spans="1:29">
      <c r="A248" s="1390">
        <v>236</v>
      </c>
      <c r="B248" s="1511"/>
      <c r="C248" s="1511"/>
      <c r="D248" s="1511"/>
      <c r="E248" s="1511"/>
      <c r="F248" s="1511"/>
      <c r="G248" s="1511"/>
      <c r="H248" s="1390">
        <v>236</v>
      </c>
      <c r="I248" s="1512"/>
      <c r="J248" s="1512"/>
      <c r="K248" s="1512"/>
      <c r="L248" s="1512"/>
      <c r="M248" s="1512"/>
      <c r="N248" s="1512"/>
      <c r="O248" s="1390">
        <v>236</v>
      </c>
      <c r="P248" s="1517"/>
      <c r="Q248" s="1517"/>
      <c r="R248" s="1517"/>
      <c r="S248" s="1517"/>
      <c r="T248" s="1517"/>
      <c r="U248" s="1517"/>
      <c r="W248" s="1390">
        <v>236</v>
      </c>
      <c r="X248" s="1512"/>
      <c r="Y248" s="1512"/>
      <c r="Z248" s="1512"/>
      <c r="AA248" s="1512"/>
      <c r="AB248" s="1512"/>
      <c r="AC248" s="1512"/>
    </row>
    <row r="249" spans="1:29">
      <c r="A249" s="1390">
        <v>237</v>
      </c>
      <c r="B249" s="1511"/>
      <c r="C249" s="1511"/>
      <c r="D249" s="1511"/>
      <c r="E249" s="1511"/>
      <c r="F249" s="1511"/>
      <c r="G249" s="1511"/>
      <c r="H249" s="1390">
        <v>237</v>
      </c>
      <c r="I249" s="1512"/>
      <c r="J249" s="1512"/>
      <c r="K249" s="1512"/>
      <c r="L249" s="1512"/>
      <c r="M249" s="1512"/>
      <c r="N249" s="1512"/>
      <c r="O249" s="1390">
        <v>237</v>
      </c>
      <c r="P249" s="1517"/>
      <c r="Q249" s="1517"/>
      <c r="R249" s="1517"/>
      <c r="S249" s="1517"/>
      <c r="T249" s="1517"/>
      <c r="U249" s="1517"/>
      <c r="W249" s="1390">
        <v>237</v>
      </c>
      <c r="X249" s="1512"/>
      <c r="Y249" s="1512"/>
      <c r="Z249" s="1512"/>
      <c r="AA249" s="1512"/>
      <c r="AB249" s="1512"/>
      <c r="AC249" s="1512"/>
    </row>
    <row r="250" spans="1:29">
      <c r="A250" s="1390">
        <v>238</v>
      </c>
      <c r="B250" s="1511"/>
      <c r="C250" s="1511"/>
      <c r="D250" s="1511"/>
      <c r="E250" s="1511"/>
      <c r="F250" s="1511"/>
      <c r="G250" s="1511"/>
      <c r="H250" s="1390">
        <v>238</v>
      </c>
      <c r="I250" s="1512"/>
      <c r="J250" s="1512"/>
      <c r="K250" s="1512"/>
      <c r="L250" s="1512"/>
      <c r="M250" s="1512"/>
      <c r="N250" s="1512"/>
      <c r="O250" s="1390">
        <v>238</v>
      </c>
      <c r="P250" s="1517"/>
      <c r="Q250" s="1517"/>
      <c r="R250" s="1517"/>
      <c r="S250" s="1517"/>
      <c r="T250" s="1517"/>
      <c r="U250" s="1517"/>
      <c r="W250" s="1390">
        <v>238</v>
      </c>
      <c r="X250" s="1512"/>
      <c r="Y250" s="1512"/>
      <c r="Z250" s="1512"/>
      <c r="AA250" s="1512"/>
      <c r="AB250" s="1512"/>
      <c r="AC250" s="1512"/>
    </row>
    <row r="251" spans="1:29">
      <c r="A251" s="1390">
        <v>239</v>
      </c>
      <c r="B251" s="1511"/>
      <c r="C251" s="1511"/>
      <c r="D251" s="1511"/>
      <c r="E251" s="1511"/>
      <c r="F251" s="1511"/>
      <c r="G251" s="1511"/>
      <c r="H251" s="1390">
        <v>239</v>
      </c>
      <c r="I251" s="1512"/>
      <c r="J251" s="1512"/>
      <c r="K251" s="1512"/>
      <c r="L251" s="1512"/>
      <c r="M251" s="1512"/>
      <c r="N251" s="1512"/>
      <c r="O251" s="1390">
        <v>239</v>
      </c>
      <c r="P251" s="1517"/>
      <c r="Q251" s="1517"/>
      <c r="R251" s="1517"/>
      <c r="S251" s="1517"/>
      <c r="T251" s="1517"/>
      <c r="U251" s="1517"/>
      <c r="W251" s="1390">
        <v>239</v>
      </c>
      <c r="X251" s="1512"/>
      <c r="Y251" s="1512"/>
      <c r="Z251" s="1512"/>
      <c r="AA251" s="1512"/>
      <c r="AB251" s="1512"/>
      <c r="AC251" s="1512"/>
    </row>
    <row r="252" spans="1:29">
      <c r="A252" s="1390">
        <v>240</v>
      </c>
      <c r="B252" s="1511"/>
      <c r="C252" s="1511"/>
      <c r="D252" s="1511"/>
      <c r="E252" s="1511"/>
      <c r="F252" s="1511"/>
      <c r="G252" s="1511"/>
      <c r="H252" s="1390">
        <v>240</v>
      </c>
      <c r="I252" s="1512"/>
      <c r="J252" s="1512"/>
      <c r="K252" s="1512"/>
      <c r="L252" s="1512"/>
      <c r="M252" s="1512"/>
      <c r="N252" s="1512"/>
      <c r="O252" s="1390">
        <v>240</v>
      </c>
      <c r="P252" s="1517"/>
      <c r="Q252" s="1517"/>
      <c r="R252" s="1517"/>
      <c r="S252" s="1517"/>
      <c r="T252" s="1517"/>
      <c r="U252" s="1517"/>
      <c r="W252" s="1390">
        <v>240</v>
      </c>
      <c r="X252" s="1512"/>
      <c r="Y252" s="1512"/>
      <c r="Z252" s="1512"/>
      <c r="AA252" s="1512"/>
      <c r="AB252" s="1512"/>
      <c r="AC252" s="1512"/>
    </row>
    <row r="253" spans="1:29">
      <c r="A253" s="1390">
        <v>241</v>
      </c>
      <c r="B253" s="1511"/>
      <c r="C253" s="1511"/>
      <c r="D253" s="1511"/>
      <c r="E253" s="1511"/>
      <c r="F253" s="1511"/>
      <c r="G253" s="1511"/>
      <c r="H253" s="1390">
        <v>241</v>
      </c>
      <c r="I253" s="1512"/>
      <c r="J253" s="1512"/>
      <c r="K253" s="1512"/>
      <c r="L253" s="1512"/>
      <c r="M253" s="1512"/>
      <c r="N253" s="1512"/>
      <c r="O253" s="1390">
        <v>241</v>
      </c>
      <c r="P253" s="1517"/>
      <c r="Q253" s="1517"/>
      <c r="R253" s="1517"/>
      <c r="S253" s="1517"/>
      <c r="T253" s="1517"/>
      <c r="U253" s="1517"/>
      <c r="W253" s="1390">
        <v>241</v>
      </c>
      <c r="X253" s="1512"/>
      <c r="Y253" s="1512"/>
      <c r="Z253" s="1512"/>
      <c r="AA253" s="1512"/>
      <c r="AB253" s="1512"/>
      <c r="AC253" s="1512"/>
    </row>
    <row r="254" spans="1:29">
      <c r="A254" s="1390">
        <v>242</v>
      </c>
      <c r="B254" s="1511"/>
      <c r="C254" s="1511"/>
      <c r="D254" s="1511"/>
      <c r="E254" s="1511"/>
      <c r="F254" s="1511"/>
      <c r="G254" s="1511"/>
      <c r="H254" s="1390">
        <v>242</v>
      </c>
      <c r="I254" s="1512"/>
      <c r="J254" s="1512"/>
      <c r="K254" s="1512"/>
      <c r="L254" s="1512"/>
      <c r="M254" s="1512"/>
      <c r="N254" s="1512"/>
      <c r="O254" s="1390">
        <v>242</v>
      </c>
      <c r="P254" s="1517"/>
      <c r="Q254" s="1517"/>
      <c r="R254" s="1517"/>
      <c r="S254" s="1517"/>
      <c r="T254" s="1517"/>
      <c r="U254" s="1517"/>
      <c r="W254" s="1390">
        <v>242</v>
      </c>
      <c r="X254" s="1512"/>
      <c r="Y254" s="1512"/>
      <c r="Z254" s="1512"/>
      <c r="AA254" s="1512"/>
      <c r="AB254" s="1512"/>
      <c r="AC254" s="1512"/>
    </row>
    <row r="255" spans="1:29">
      <c r="A255" s="1390">
        <v>243</v>
      </c>
      <c r="B255" s="1511"/>
      <c r="C255" s="1511"/>
      <c r="D255" s="1511"/>
      <c r="E255" s="1511"/>
      <c r="F255" s="1511"/>
      <c r="G255" s="1511"/>
      <c r="H255" s="1390">
        <v>243</v>
      </c>
      <c r="I255" s="1512"/>
      <c r="J255" s="1512"/>
      <c r="K255" s="1512"/>
      <c r="L255" s="1512"/>
      <c r="M255" s="1512"/>
      <c r="N255" s="1512"/>
      <c r="O255" s="1390">
        <v>243</v>
      </c>
      <c r="P255" s="1517"/>
      <c r="Q255" s="1517"/>
      <c r="R255" s="1517"/>
      <c r="S255" s="1517"/>
      <c r="T255" s="1517"/>
      <c r="U255" s="1517"/>
      <c r="W255" s="1390">
        <v>243</v>
      </c>
      <c r="X255" s="1512"/>
      <c r="Y255" s="1512"/>
      <c r="Z255" s="1512"/>
      <c r="AA255" s="1512"/>
      <c r="AB255" s="1512"/>
      <c r="AC255" s="1512"/>
    </row>
    <row r="256" spans="1:29">
      <c r="A256" s="1390">
        <v>244</v>
      </c>
      <c r="B256" s="1511"/>
      <c r="C256" s="1511"/>
      <c r="D256" s="1511"/>
      <c r="E256" s="1511"/>
      <c r="F256" s="1511"/>
      <c r="G256" s="1511"/>
      <c r="H256" s="1390">
        <v>244</v>
      </c>
      <c r="I256" s="1512"/>
      <c r="J256" s="1512"/>
      <c r="K256" s="1512"/>
      <c r="L256" s="1512"/>
      <c r="M256" s="1512"/>
      <c r="N256" s="1512"/>
      <c r="O256" s="1390">
        <v>244</v>
      </c>
      <c r="P256" s="1517"/>
      <c r="Q256" s="1517"/>
      <c r="R256" s="1517"/>
      <c r="S256" s="1517"/>
      <c r="T256" s="1517"/>
      <c r="U256" s="1517"/>
      <c r="W256" s="1390">
        <v>244</v>
      </c>
      <c r="X256" s="1512"/>
      <c r="Y256" s="1512"/>
      <c r="Z256" s="1512"/>
      <c r="AA256" s="1512"/>
      <c r="AB256" s="1512"/>
      <c r="AC256" s="1512"/>
    </row>
    <row r="257" spans="1:29">
      <c r="A257" s="1390">
        <v>245</v>
      </c>
      <c r="B257" s="1511"/>
      <c r="C257" s="1511"/>
      <c r="D257" s="1511"/>
      <c r="E257" s="1511"/>
      <c r="F257" s="1511"/>
      <c r="G257" s="1511"/>
      <c r="H257" s="1390">
        <v>245</v>
      </c>
      <c r="I257" s="1512"/>
      <c r="J257" s="1512"/>
      <c r="K257" s="1512"/>
      <c r="L257" s="1512"/>
      <c r="M257" s="1512"/>
      <c r="N257" s="1512"/>
      <c r="O257" s="1390">
        <v>245</v>
      </c>
      <c r="P257" s="1517"/>
      <c r="Q257" s="1517"/>
      <c r="R257" s="1517"/>
      <c r="S257" s="1517"/>
      <c r="T257" s="1517"/>
      <c r="U257" s="1517"/>
      <c r="W257" s="1390">
        <v>245</v>
      </c>
      <c r="X257" s="1512"/>
      <c r="Y257" s="1512"/>
      <c r="Z257" s="1512"/>
      <c r="AA257" s="1512"/>
      <c r="AB257" s="1512"/>
      <c r="AC257" s="1512"/>
    </row>
    <row r="258" spans="1:29">
      <c r="A258" s="1390">
        <v>246</v>
      </c>
      <c r="B258" s="1511"/>
      <c r="C258" s="1511"/>
      <c r="D258" s="1511"/>
      <c r="E258" s="1511"/>
      <c r="F258" s="1511"/>
      <c r="G258" s="1511"/>
      <c r="H258" s="1390">
        <v>246</v>
      </c>
      <c r="I258" s="1512"/>
      <c r="J258" s="1512"/>
      <c r="K258" s="1512"/>
      <c r="L258" s="1512"/>
      <c r="M258" s="1512"/>
      <c r="N258" s="1512"/>
      <c r="O258" s="1390">
        <v>246</v>
      </c>
      <c r="P258" s="1517"/>
      <c r="Q258" s="1517"/>
      <c r="R258" s="1517"/>
      <c r="S258" s="1517"/>
      <c r="T258" s="1517"/>
      <c r="U258" s="1517"/>
      <c r="W258" s="1390">
        <v>246</v>
      </c>
      <c r="X258" s="1512"/>
      <c r="Y258" s="1512"/>
      <c r="Z258" s="1512"/>
      <c r="AA258" s="1512"/>
      <c r="AB258" s="1512"/>
      <c r="AC258" s="1512"/>
    </row>
    <row r="259" spans="1:29">
      <c r="A259" s="1390">
        <v>247</v>
      </c>
      <c r="B259" s="1511"/>
      <c r="C259" s="1511"/>
      <c r="D259" s="1511"/>
      <c r="E259" s="1511"/>
      <c r="F259" s="1511"/>
      <c r="G259" s="1511"/>
      <c r="H259" s="1390">
        <v>247</v>
      </c>
      <c r="I259" s="1512"/>
      <c r="J259" s="1512"/>
      <c r="K259" s="1512"/>
      <c r="L259" s="1512"/>
      <c r="M259" s="1512"/>
      <c r="N259" s="1512"/>
      <c r="O259" s="1390">
        <v>247</v>
      </c>
      <c r="P259" s="1517"/>
      <c r="Q259" s="1517"/>
      <c r="R259" s="1517"/>
      <c r="S259" s="1517"/>
      <c r="T259" s="1517"/>
      <c r="U259" s="1517"/>
      <c r="W259" s="1390">
        <v>247</v>
      </c>
      <c r="X259" s="1512"/>
      <c r="Y259" s="1512"/>
      <c r="Z259" s="1512"/>
      <c r="AA259" s="1512"/>
      <c r="AB259" s="1512"/>
      <c r="AC259" s="1512"/>
    </row>
    <row r="260" spans="1:29">
      <c r="A260" s="1390">
        <v>248</v>
      </c>
      <c r="B260" s="1511"/>
      <c r="C260" s="1511"/>
      <c r="D260" s="1511"/>
      <c r="E260" s="1511"/>
      <c r="F260" s="1511"/>
      <c r="G260" s="1511"/>
      <c r="H260" s="1390">
        <v>248</v>
      </c>
      <c r="I260" s="1512"/>
      <c r="J260" s="1512"/>
      <c r="K260" s="1512"/>
      <c r="L260" s="1512"/>
      <c r="M260" s="1512"/>
      <c r="N260" s="1512"/>
      <c r="O260" s="1390">
        <v>248</v>
      </c>
      <c r="P260" s="1517"/>
      <c r="Q260" s="1517"/>
      <c r="R260" s="1517"/>
      <c r="S260" s="1517"/>
      <c r="T260" s="1517"/>
      <c r="U260" s="1517"/>
      <c r="W260" s="1390">
        <v>248</v>
      </c>
      <c r="X260" s="1512"/>
      <c r="Y260" s="1512"/>
      <c r="Z260" s="1512"/>
      <c r="AA260" s="1512"/>
      <c r="AB260" s="1512"/>
      <c r="AC260" s="1512"/>
    </row>
    <row r="261" spans="1:29">
      <c r="A261" s="1390">
        <v>249</v>
      </c>
      <c r="B261" s="1511"/>
      <c r="C261" s="1511"/>
      <c r="D261" s="1511"/>
      <c r="E261" s="1511"/>
      <c r="F261" s="1511"/>
      <c r="G261" s="1511"/>
      <c r="H261" s="1390">
        <v>249</v>
      </c>
      <c r="I261" s="1512"/>
      <c r="J261" s="1512"/>
      <c r="K261" s="1512"/>
      <c r="L261" s="1512"/>
      <c r="M261" s="1512"/>
      <c r="N261" s="1512"/>
      <c r="O261" s="1390">
        <v>249</v>
      </c>
      <c r="P261" s="1517"/>
      <c r="Q261" s="1517"/>
      <c r="R261" s="1517"/>
      <c r="S261" s="1517"/>
      <c r="T261" s="1517"/>
      <c r="U261" s="1517"/>
      <c r="W261" s="1390">
        <v>249</v>
      </c>
      <c r="X261" s="1512"/>
      <c r="Y261" s="1512"/>
      <c r="Z261" s="1512"/>
      <c r="AA261" s="1512"/>
      <c r="AB261" s="1512"/>
      <c r="AC261" s="1512"/>
    </row>
    <row r="262" spans="1:29">
      <c r="A262" s="1390">
        <v>250</v>
      </c>
      <c r="B262" s="1511"/>
      <c r="C262" s="1511"/>
      <c r="D262" s="1511"/>
      <c r="E262" s="1511"/>
      <c r="F262" s="1511"/>
      <c r="G262" s="1511"/>
      <c r="H262" s="1390">
        <v>250</v>
      </c>
      <c r="I262" s="1512"/>
      <c r="J262" s="1512"/>
      <c r="K262" s="1512"/>
      <c r="L262" s="1512"/>
      <c r="M262" s="1512"/>
      <c r="N262" s="1512"/>
      <c r="O262" s="1390">
        <v>250</v>
      </c>
      <c r="P262" s="1517"/>
      <c r="Q262" s="1517"/>
      <c r="R262" s="1517"/>
      <c r="S262" s="1517"/>
      <c r="T262" s="1517"/>
      <c r="U262" s="1517"/>
      <c r="W262" s="1390">
        <v>250</v>
      </c>
      <c r="X262" s="1512"/>
      <c r="Y262" s="1512"/>
      <c r="Z262" s="1512"/>
      <c r="AA262" s="1512"/>
      <c r="AB262" s="1512"/>
      <c r="AC262" s="1512"/>
    </row>
    <row r="263" spans="1:29">
      <c r="A263" s="1390">
        <v>251</v>
      </c>
      <c r="B263" s="1511"/>
      <c r="C263" s="1511"/>
      <c r="D263" s="1511"/>
      <c r="E263" s="1511"/>
      <c r="F263" s="1511"/>
      <c r="G263" s="1511"/>
      <c r="H263" s="1390">
        <v>251</v>
      </c>
      <c r="I263" s="1512"/>
      <c r="J263" s="1512"/>
      <c r="K263" s="1512"/>
      <c r="L263" s="1512"/>
      <c r="M263" s="1512"/>
      <c r="N263" s="1512"/>
      <c r="O263" s="1390">
        <v>251</v>
      </c>
      <c r="P263" s="1517"/>
      <c r="Q263" s="1517"/>
      <c r="R263" s="1517"/>
      <c r="S263" s="1517"/>
      <c r="T263" s="1517"/>
      <c r="U263" s="1517"/>
      <c r="W263" s="1390">
        <v>251</v>
      </c>
      <c r="X263" s="1512"/>
      <c r="Y263" s="1512"/>
      <c r="Z263" s="1512"/>
      <c r="AA263" s="1512"/>
      <c r="AB263" s="1512"/>
      <c r="AC263" s="1512"/>
    </row>
    <row r="264" spans="1:29">
      <c r="A264" s="1390">
        <v>252</v>
      </c>
      <c r="B264" s="1511"/>
      <c r="C264" s="1511"/>
      <c r="D264" s="1511"/>
      <c r="E264" s="1511"/>
      <c r="F264" s="1511"/>
      <c r="G264" s="1511"/>
      <c r="H264" s="1390">
        <v>252</v>
      </c>
      <c r="I264" s="1512"/>
      <c r="J264" s="1512"/>
      <c r="K264" s="1512"/>
      <c r="L264" s="1512"/>
      <c r="M264" s="1512"/>
      <c r="N264" s="1512"/>
      <c r="O264" s="1390">
        <v>252</v>
      </c>
      <c r="P264" s="1517"/>
      <c r="Q264" s="1517"/>
      <c r="R264" s="1517"/>
      <c r="S264" s="1517"/>
      <c r="T264" s="1517"/>
      <c r="U264" s="1517"/>
      <c r="W264" s="1390">
        <v>252</v>
      </c>
      <c r="X264" s="1512"/>
      <c r="Y264" s="1512"/>
      <c r="Z264" s="1512"/>
      <c r="AA264" s="1512"/>
      <c r="AB264" s="1512"/>
      <c r="AC264" s="1512"/>
    </row>
    <row r="265" spans="1:29">
      <c r="A265" s="1390">
        <v>253</v>
      </c>
      <c r="B265" s="1511"/>
      <c r="C265" s="1511"/>
      <c r="D265" s="1511"/>
      <c r="E265" s="1511"/>
      <c r="F265" s="1511"/>
      <c r="G265" s="1511"/>
      <c r="H265" s="1390">
        <v>253</v>
      </c>
      <c r="I265" s="1512"/>
      <c r="J265" s="1512"/>
      <c r="K265" s="1512"/>
      <c r="L265" s="1512"/>
      <c r="M265" s="1512"/>
      <c r="N265" s="1512"/>
      <c r="O265" s="1390">
        <v>253</v>
      </c>
      <c r="P265" s="1517"/>
      <c r="Q265" s="1517"/>
      <c r="R265" s="1517"/>
      <c r="S265" s="1517"/>
      <c r="T265" s="1517"/>
      <c r="U265" s="1517"/>
      <c r="W265" s="1390">
        <v>253</v>
      </c>
      <c r="X265" s="1512"/>
      <c r="Y265" s="1512"/>
      <c r="Z265" s="1512"/>
      <c r="AA265" s="1512"/>
      <c r="AB265" s="1512"/>
      <c r="AC265" s="1512"/>
    </row>
    <row r="266" spans="1:29">
      <c r="A266" s="1390">
        <v>254</v>
      </c>
      <c r="B266" s="1511"/>
      <c r="C266" s="1511"/>
      <c r="D266" s="1511"/>
      <c r="E266" s="1511"/>
      <c r="F266" s="1511"/>
      <c r="G266" s="1511"/>
      <c r="H266" s="1390">
        <v>254</v>
      </c>
      <c r="I266" s="1512"/>
      <c r="J266" s="1512"/>
      <c r="K266" s="1512"/>
      <c r="L266" s="1512"/>
      <c r="M266" s="1512"/>
      <c r="N266" s="1512"/>
      <c r="O266" s="1390">
        <v>254</v>
      </c>
      <c r="P266" s="1517"/>
      <c r="Q266" s="1517"/>
      <c r="R266" s="1517"/>
      <c r="S266" s="1517"/>
      <c r="T266" s="1517"/>
      <c r="U266" s="1517"/>
      <c r="W266" s="1390">
        <v>254</v>
      </c>
      <c r="X266" s="1512"/>
      <c r="Y266" s="1512"/>
      <c r="Z266" s="1512"/>
      <c r="AA266" s="1512"/>
      <c r="AB266" s="1512"/>
      <c r="AC266" s="1512"/>
    </row>
    <row r="267" spans="1:29">
      <c r="A267" s="1390">
        <v>255</v>
      </c>
      <c r="B267" s="1511"/>
      <c r="C267" s="1511"/>
      <c r="D267" s="1511"/>
      <c r="E267" s="1511"/>
      <c r="F267" s="1511"/>
      <c r="G267" s="1511"/>
      <c r="H267" s="1390">
        <v>255</v>
      </c>
      <c r="I267" s="1512"/>
      <c r="J267" s="1512"/>
      <c r="K267" s="1512"/>
      <c r="L267" s="1512"/>
      <c r="M267" s="1512"/>
      <c r="N267" s="1512"/>
      <c r="O267" s="1390">
        <v>255</v>
      </c>
      <c r="P267" s="1517"/>
      <c r="Q267" s="1517"/>
      <c r="R267" s="1517"/>
      <c r="S267" s="1517"/>
      <c r="T267" s="1517"/>
      <c r="U267" s="1517"/>
      <c r="W267" s="1390">
        <v>255</v>
      </c>
      <c r="X267" s="1512"/>
      <c r="Y267" s="1512"/>
      <c r="Z267" s="1512"/>
      <c r="AA267" s="1512"/>
      <c r="AB267" s="1512"/>
      <c r="AC267" s="1512"/>
    </row>
    <row r="268" spans="1:29">
      <c r="A268" s="1390">
        <v>256</v>
      </c>
      <c r="B268" s="1511"/>
      <c r="C268" s="1511"/>
      <c r="D268" s="1511"/>
      <c r="E268" s="1511"/>
      <c r="F268" s="1511"/>
      <c r="G268" s="1511"/>
      <c r="H268" s="1390">
        <v>256</v>
      </c>
      <c r="I268" s="1512"/>
      <c r="J268" s="1512"/>
      <c r="K268" s="1512"/>
      <c r="L268" s="1512"/>
      <c r="M268" s="1512"/>
      <c r="N268" s="1512"/>
      <c r="O268" s="1390">
        <v>256</v>
      </c>
      <c r="P268" s="1517"/>
      <c r="Q268" s="1517"/>
      <c r="R268" s="1517"/>
      <c r="S268" s="1517"/>
      <c r="T268" s="1517"/>
      <c r="U268" s="1517"/>
      <c r="W268" s="1390">
        <v>256</v>
      </c>
      <c r="X268" s="1512"/>
      <c r="Y268" s="1512"/>
      <c r="Z268" s="1512"/>
      <c r="AA268" s="1512"/>
      <c r="AB268" s="1512"/>
      <c r="AC268" s="1512"/>
    </row>
    <row r="269" spans="1:29">
      <c r="A269" s="1390">
        <v>257</v>
      </c>
      <c r="B269" s="1511"/>
      <c r="C269" s="1511"/>
      <c r="D269" s="1511"/>
      <c r="E269" s="1511"/>
      <c r="F269" s="1511"/>
      <c r="G269" s="1511"/>
      <c r="H269" s="1390">
        <v>257</v>
      </c>
      <c r="I269" s="1512"/>
      <c r="J269" s="1512"/>
      <c r="K269" s="1512"/>
      <c r="L269" s="1512"/>
      <c r="M269" s="1512"/>
      <c r="N269" s="1512"/>
      <c r="O269" s="1390">
        <v>257</v>
      </c>
      <c r="P269" s="1517"/>
      <c r="Q269" s="1517"/>
      <c r="R269" s="1517"/>
      <c r="S269" s="1517"/>
      <c r="T269" s="1517"/>
      <c r="U269" s="1517"/>
      <c r="W269" s="1390">
        <v>257</v>
      </c>
      <c r="X269" s="1512"/>
      <c r="Y269" s="1512"/>
      <c r="Z269" s="1512"/>
      <c r="AA269" s="1512"/>
      <c r="AB269" s="1512"/>
      <c r="AC269" s="1512"/>
    </row>
    <row r="270" spans="1:29">
      <c r="A270" s="1390">
        <v>258</v>
      </c>
      <c r="B270" s="1511"/>
      <c r="C270" s="1511"/>
      <c r="D270" s="1511"/>
      <c r="E270" s="1511"/>
      <c r="F270" s="1511"/>
      <c r="G270" s="1511"/>
      <c r="H270" s="1390">
        <v>258</v>
      </c>
      <c r="I270" s="1512"/>
      <c r="J270" s="1512"/>
      <c r="K270" s="1512"/>
      <c r="L270" s="1512"/>
      <c r="M270" s="1512"/>
      <c r="N270" s="1512"/>
      <c r="O270" s="1390">
        <v>258</v>
      </c>
      <c r="P270" s="1517"/>
      <c r="Q270" s="1517"/>
      <c r="R270" s="1517"/>
      <c r="S270" s="1517"/>
      <c r="T270" s="1517"/>
      <c r="U270" s="1517"/>
      <c r="W270" s="1390">
        <v>258</v>
      </c>
      <c r="X270" s="1512"/>
      <c r="Y270" s="1512"/>
      <c r="Z270" s="1512"/>
      <c r="AA270" s="1512"/>
      <c r="AB270" s="1512"/>
      <c r="AC270" s="1512"/>
    </row>
    <row r="271" spans="1:29">
      <c r="A271" s="1390">
        <v>259</v>
      </c>
      <c r="B271" s="1511"/>
      <c r="C271" s="1511"/>
      <c r="D271" s="1511"/>
      <c r="E271" s="1511"/>
      <c r="F271" s="1511"/>
      <c r="G271" s="1511"/>
      <c r="H271" s="1390">
        <v>259</v>
      </c>
      <c r="I271" s="1512"/>
      <c r="J271" s="1512"/>
      <c r="K271" s="1512"/>
      <c r="L271" s="1512"/>
      <c r="M271" s="1512"/>
      <c r="N271" s="1512"/>
      <c r="O271" s="1390">
        <v>259</v>
      </c>
      <c r="P271" s="1517"/>
      <c r="Q271" s="1517"/>
      <c r="R271" s="1517"/>
      <c r="S271" s="1517"/>
      <c r="T271" s="1517"/>
      <c r="U271" s="1517"/>
      <c r="W271" s="1390">
        <v>259</v>
      </c>
      <c r="X271" s="1512"/>
      <c r="Y271" s="1512"/>
      <c r="Z271" s="1512"/>
      <c r="AA271" s="1512"/>
      <c r="AB271" s="1512"/>
      <c r="AC271" s="1512"/>
    </row>
    <row r="272" spans="1:29">
      <c r="A272" s="1390">
        <v>260</v>
      </c>
      <c r="B272" s="1511"/>
      <c r="C272" s="1511"/>
      <c r="D272" s="1511"/>
      <c r="E272" s="1511"/>
      <c r="F272" s="1511"/>
      <c r="G272" s="1511"/>
      <c r="H272" s="1390">
        <v>260</v>
      </c>
      <c r="I272" s="1512"/>
      <c r="J272" s="1512"/>
      <c r="K272" s="1512"/>
      <c r="L272" s="1512"/>
      <c r="M272" s="1512"/>
      <c r="N272" s="1512"/>
      <c r="O272" s="1390">
        <v>260</v>
      </c>
      <c r="P272" s="1517"/>
      <c r="Q272" s="1517"/>
      <c r="R272" s="1517"/>
      <c r="S272" s="1517"/>
      <c r="T272" s="1517"/>
      <c r="U272" s="1517"/>
      <c r="W272" s="1390">
        <v>260</v>
      </c>
      <c r="X272" s="1512"/>
      <c r="Y272" s="1512"/>
      <c r="Z272" s="1512"/>
      <c r="AA272" s="1512"/>
      <c r="AB272" s="1512"/>
      <c r="AC272" s="1512"/>
    </row>
    <row r="273" spans="1:29">
      <c r="A273" s="1390">
        <v>261</v>
      </c>
      <c r="B273" s="1511"/>
      <c r="C273" s="1511"/>
      <c r="D273" s="1511"/>
      <c r="E273" s="1511"/>
      <c r="F273" s="1511"/>
      <c r="G273" s="1511"/>
      <c r="H273" s="1390">
        <v>261</v>
      </c>
      <c r="I273" s="1512"/>
      <c r="J273" s="1512"/>
      <c r="K273" s="1512"/>
      <c r="L273" s="1512"/>
      <c r="M273" s="1512"/>
      <c r="N273" s="1512"/>
      <c r="O273" s="1390">
        <v>261</v>
      </c>
      <c r="P273" s="1517"/>
      <c r="Q273" s="1517"/>
      <c r="R273" s="1517"/>
      <c r="S273" s="1517"/>
      <c r="T273" s="1517"/>
      <c r="U273" s="1517"/>
      <c r="W273" s="1390">
        <v>261</v>
      </c>
      <c r="X273" s="1512"/>
      <c r="Y273" s="1512"/>
      <c r="Z273" s="1512"/>
      <c r="AA273" s="1512"/>
      <c r="AB273" s="1512"/>
      <c r="AC273" s="1512"/>
    </row>
    <row r="274" spans="1:29">
      <c r="A274" s="1390">
        <v>262</v>
      </c>
      <c r="B274" s="1511"/>
      <c r="C274" s="1511"/>
      <c r="D274" s="1511"/>
      <c r="E274" s="1511"/>
      <c r="F274" s="1511"/>
      <c r="G274" s="1511"/>
      <c r="H274" s="1390">
        <v>262</v>
      </c>
      <c r="I274" s="1512"/>
      <c r="J274" s="1512"/>
      <c r="K274" s="1512"/>
      <c r="L274" s="1512"/>
      <c r="M274" s="1512"/>
      <c r="N274" s="1512"/>
      <c r="O274" s="1390">
        <v>262</v>
      </c>
      <c r="P274" s="1517"/>
      <c r="Q274" s="1517"/>
      <c r="R274" s="1517"/>
      <c r="S274" s="1517"/>
      <c r="T274" s="1517"/>
      <c r="U274" s="1517"/>
      <c r="W274" s="1390">
        <v>262</v>
      </c>
      <c r="X274" s="1512"/>
      <c r="Y274" s="1512"/>
      <c r="Z274" s="1512"/>
      <c r="AA274" s="1512"/>
      <c r="AB274" s="1512"/>
      <c r="AC274" s="1512"/>
    </row>
    <row r="275" spans="1:29">
      <c r="A275" s="1390">
        <v>263</v>
      </c>
      <c r="B275" s="1511"/>
      <c r="C275" s="1511"/>
      <c r="D275" s="1511"/>
      <c r="E275" s="1511"/>
      <c r="F275" s="1511"/>
      <c r="G275" s="1511"/>
      <c r="H275" s="1390">
        <v>263</v>
      </c>
      <c r="I275" s="1512"/>
      <c r="J275" s="1512"/>
      <c r="K275" s="1512"/>
      <c r="L275" s="1512"/>
      <c r="M275" s="1512"/>
      <c r="N275" s="1512"/>
      <c r="O275" s="1390">
        <v>263</v>
      </c>
      <c r="P275" s="1517"/>
      <c r="Q275" s="1517"/>
      <c r="R275" s="1517"/>
      <c r="S275" s="1517"/>
      <c r="T275" s="1517"/>
      <c r="U275" s="1517"/>
      <c r="W275" s="1390">
        <v>263</v>
      </c>
      <c r="X275" s="1512"/>
      <c r="Y275" s="1512"/>
      <c r="Z275" s="1512"/>
      <c r="AA275" s="1512"/>
      <c r="AB275" s="1512"/>
      <c r="AC275" s="1512"/>
    </row>
    <row r="276" spans="1:29">
      <c r="A276" s="1390">
        <v>264</v>
      </c>
      <c r="B276" s="1511"/>
      <c r="C276" s="1511"/>
      <c r="D276" s="1511"/>
      <c r="E276" s="1511"/>
      <c r="F276" s="1511"/>
      <c r="G276" s="1511"/>
      <c r="H276" s="1390">
        <v>264</v>
      </c>
      <c r="I276" s="1512"/>
      <c r="J276" s="1512"/>
      <c r="K276" s="1512"/>
      <c r="L276" s="1512"/>
      <c r="M276" s="1512"/>
      <c r="N276" s="1512"/>
      <c r="O276" s="1390">
        <v>264</v>
      </c>
      <c r="P276" s="1517"/>
      <c r="Q276" s="1517"/>
      <c r="R276" s="1517"/>
      <c r="S276" s="1517"/>
      <c r="T276" s="1517"/>
      <c r="U276" s="1517"/>
      <c r="W276" s="1390">
        <v>264</v>
      </c>
      <c r="X276" s="1512"/>
      <c r="Y276" s="1512"/>
      <c r="Z276" s="1512"/>
      <c r="AA276" s="1512"/>
      <c r="AB276" s="1512"/>
      <c r="AC276" s="1512"/>
    </row>
    <row r="277" spans="1:29">
      <c r="A277" s="1390">
        <v>265</v>
      </c>
      <c r="B277" s="1511"/>
      <c r="C277" s="1511"/>
      <c r="D277" s="1511"/>
      <c r="E277" s="1511"/>
      <c r="F277" s="1511"/>
      <c r="G277" s="1511"/>
      <c r="H277" s="1390">
        <v>265</v>
      </c>
      <c r="I277" s="1512"/>
      <c r="J277" s="1512"/>
      <c r="K277" s="1512"/>
      <c r="L277" s="1512"/>
      <c r="M277" s="1512"/>
      <c r="N277" s="1512"/>
      <c r="O277" s="1390">
        <v>265</v>
      </c>
      <c r="P277" s="1517"/>
      <c r="Q277" s="1517"/>
      <c r="R277" s="1517"/>
      <c r="S277" s="1517"/>
      <c r="T277" s="1517"/>
      <c r="U277" s="1517"/>
      <c r="W277" s="1390">
        <v>265</v>
      </c>
      <c r="X277" s="1512"/>
      <c r="Y277" s="1512"/>
      <c r="Z277" s="1512"/>
      <c r="AA277" s="1512"/>
      <c r="AB277" s="1512"/>
      <c r="AC277" s="1512"/>
    </row>
    <row r="278" spans="1:29">
      <c r="A278" s="1390">
        <v>266</v>
      </c>
      <c r="B278" s="1511"/>
      <c r="C278" s="1511"/>
      <c r="D278" s="1511"/>
      <c r="E278" s="1511"/>
      <c r="F278" s="1511"/>
      <c r="G278" s="1511"/>
      <c r="H278" s="1390">
        <v>266</v>
      </c>
      <c r="I278" s="1512"/>
      <c r="J278" s="1512"/>
      <c r="K278" s="1512"/>
      <c r="L278" s="1512"/>
      <c r="M278" s="1512"/>
      <c r="N278" s="1512"/>
      <c r="O278" s="1390">
        <v>266</v>
      </c>
      <c r="P278" s="1517"/>
      <c r="Q278" s="1517"/>
      <c r="R278" s="1517"/>
      <c r="S278" s="1517"/>
      <c r="T278" s="1517"/>
      <c r="U278" s="1517"/>
      <c r="W278" s="1390">
        <v>266</v>
      </c>
      <c r="X278" s="1512"/>
      <c r="Y278" s="1512"/>
      <c r="Z278" s="1512"/>
      <c r="AA278" s="1512"/>
      <c r="AB278" s="1512"/>
      <c r="AC278" s="1512"/>
    </row>
    <row r="279" spans="1:29">
      <c r="A279" s="1390">
        <v>267</v>
      </c>
      <c r="B279" s="1511"/>
      <c r="C279" s="1511"/>
      <c r="D279" s="1511"/>
      <c r="E279" s="1511"/>
      <c r="F279" s="1511"/>
      <c r="G279" s="1511"/>
      <c r="H279" s="1390">
        <v>267</v>
      </c>
      <c r="I279" s="1512"/>
      <c r="J279" s="1512"/>
      <c r="K279" s="1512"/>
      <c r="L279" s="1512"/>
      <c r="M279" s="1512"/>
      <c r="N279" s="1512"/>
      <c r="O279" s="1390">
        <v>267</v>
      </c>
      <c r="P279" s="1517"/>
      <c r="Q279" s="1517"/>
      <c r="R279" s="1517"/>
      <c r="S279" s="1517"/>
      <c r="T279" s="1517"/>
      <c r="U279" s="1517"/>
      <c r="W279" s="1390">
        <v>267</v>
      </c>
      <c r="X279" s="1512"/>
      <c r="Y279" s="1512"/>
      <c r="Z279" s="1512"/>
      <c r="AA279" s="1512"/>
      <c r="AB279" s="1512"/>
      <c r="AC279" s="1512"/>
    </row>
    <row r="280" spans="1:29">
      <c r="A280" s="1390">
        <v>268</v>
      </c>
      <c r="B280" s="1511"/>
      <c r="C280" s="1511"/>
      <c r="D280" s="1511"/>
      <c r="E280" s="1511"/>
      <c r="F280" s="1511"/>
      <c r="G280" s="1511"/>
      <c r="H280" s="1390">
        <v>268</v>
      </c>
      <c r="I280" s="1512"/>
      <c r="J280" s="1512"/>
      <c r="K280" s="1512"/>
      <c r="L280" s="1512"/>
      <c r="M280" s="1512"/>
      <c r="N280" s="1512"/>
      <c r="O280" s="1390">
        <v>268</v>
      </c>
      <c r="P280" s="1517"/>
      <c r="Q280" s="1517"/>
      <c r="R280" s="1517"/>
      <c r="S280" s="1517"/>
      <c r="T280" s="1517"/>
      <c r="U280" s="1517"/>
      <c r="W280" s="1390">
        <v>268</v>
      </c>
      <c r="X280" s="1512"/>
      <c r="Y280" s="1512"/>
      <c r="Z280" s="1512"/>
      <c r="AA280" s="1512"/>
      <c r="AB280" s="1512"/>
      <c r="AC280" s="1512"/>
    </row>
    <row r="281" spans="1:29">
      <c r="A281" s="1390">
        <v>269</v>
      </c>
      <c r="B281" s="1511"/>
      <c r="C281" s="1511"/>
      <c r="D281" s="1511"/>
      <c r="E281" s="1511"/>
      <c r="F281" s="1511"/>
      <c r="G281" s="1511"/>
      <c r="H281" s="1390">
        <v>269</v>
      </c>
      <c r="I281" s="1512"/>
      <c r="J281" s="1512"/>
      <c r="K281" s="1512"/>
      <c r="L281" s="1512"/>
      <c r="M281" s="1512"/>
      <c r="N281" s="1512"/>
      <c r="O281" s="1390">
        <v>269</v>
      </c>
      <c r="P281" s="1517"/>
      <c r="Q281" s="1517"/>
      <c r="R281" s="1517"/>
      <c r="S281" s="1517"/>
      <c r="T281" s="1517"/>
      <c r="U281" s="1517"/>
      <c r="W281" s="1390">
        <v>269</v>
      </c>
      <c r="X281" s="1512"/>
      <c r="Y281" s="1512"/>
      <c r="Z281" s="1512"/>
      <c r="AA281" s="1512"/>
      <c r="AB281" s="1512"/>
      <c r="AC281" s="1512"/>
    </row>
    <row r="282" spans="1:29">
      <c r="A282" s="1390">
        <v>270</v>
      </c>
      <c r="B282" s="1511"/>
      <c r="C282" s="1511"/>
      <c r="D282" s="1511"/>
      <c r="E282" s="1511"/>
      <c r="F282" s="1511"/>
      <c r="G282" s="1511"/>
      <c r="H282" s="1390">
        <v>270</v>
      </c>
      <c r="I282" s="1512"/>
      <c r="J282" s="1512"/>
      <c r="K282" s="1512"/>
      <c r="L282" s="1512"/>
      <c r="M282" s="1512"/>
      <c r="N282" s="1512"/>
      <c r="O282" s="1390">
        <v>270</v>
      </c>
      <c r="P282" s="1517"/>
      <c r="Q282" s="1517"/>
      <c r="R282" s="1517"/>
      <c r="S282" s="1517"/>
      <c r="T282" s="1517"/>
      <c r="U282" s="1517"/>
      <c r="W282" s="1390">
        <v>270</v>
      </c>
      <c r="X282" s="1512"/>
      <c r="Y282" s="1512"/>
      <c r="Z282" s="1512"/>
      <c r="AA282" s="1512"/>
      <c r="AB282" s="1512"/>
      <c r="AC282" s="1512"/>
    </row>
    <row r="283" spans="1:29">
      <c r="A283" s="1390">
        <v>271</v>
      </c>
      <c r="B283" s="1511"/>
      <c r="C283" s="1511"/>
      <c r="D283" s="1511"/>
      <c r="E283" s="1511"/>
      <c r="F283" s="1511"/>
      <c r="G283" s="1511"/>
      <c r="H283" s="1390">
        <v>271</v>
      </c>
      <c r="I283" s="1512"/>
      <c r="J283" s="1512"/>
      <c r="K283" s="1512"/>
      <c r="L283" s="1512"/>
      <c r="M283" s="1512"/>
      <c r="N283" s="1512"/>
      <c r="O283" s="1390">
        <v>271</v>
      </c>
      <c r="P283" s="1517"/>
      <c r="Q283" s="1517"/>
      <c r="R283" s="1517"/>
      <c r="S283" s="1517"/>
      <c r="T283" s="1517"/>
      <c r="U283" s="1517"/>
      <c r="W283" s="1390">
        <v>271</v>
      </c>
      <c r="X283" s="1512"/>
      <c r="Y283" s="1512"/>
      <c r="Z283" s="1512"/>
      <c r="AA283" s="1512"/>
      <c r="AB283" s="1512"/>
      <c r="AC283" s="1512"/>
    </row>
    <row r="284" spans="1:29">
      <c r="A284" s="1390">
        <v>272</v>
      </c>
      <c r="B284" s="1511"/>
      <c r="C284" s="1511"/>
      <c r="D284" s="1511"/>
      <c r="E284" s="1511"/>
      <c r="F284" s="1511"/>
      <c r="G284" s="1511"/>
      <c r="H284" s="1390">
        <v>272</v>
      </c>
      <c r="I284" s="1512"/>
      <c r="J284" s="1512"/>
      <c r="K284" s="1512"/>
      <c r="L284" s="1512"/>
      <c r="M284" s="1512"/>
      <c r="N284" s="1512"/>
      <c r="O284" s="1390">
        <v>272</v>
      </c>
      <c r="P284" s="1517"/>
      <c r="Q284" s="1517"/>
      <c r="R284" s="1517"/>
      <c r="S284" s="1517"/>
      <c r="T284" s="1517"/>
      <c r="U284" s="1517"/>
      <c r="W284" s="1390">
        <v>272</v>
      </c>
      <c r="X284" s="1512"/>
      <c r="Y284" s="1512"/>
      <c r="Z284" s="1512"/>
      <c r="AA284" s="1512"/>
      <c r="AB284" s="1512"/>
      <c r="AC284" s="1512"/>
    </row>
    <row r="285" spans="1:29">
      <c r="A285" s="1390">
        <v>273</v>
      </c>
      <c r="B285" s="1511"/>
      <c r="C285" s="1511"/>
      <c r="D285" s="1511"/>
      <c r="E285" s="1511"/>
      <c r="F285" s="1511"/>
      <c r="G285" s="1511"/>
      <c r="H285" s="1390">
        <v>273</v>
      </c>
      <c r="I285" s="1512"/>
      <c r="J285" s="1512"/>
      <c r="K285" s="1512"/>
      <c r="L285" s="1512"/>
      <c r="M285" s="1512"/>
      <c r="N285" s="1512"/>
      <c r="O285" s="1390">
        <v>273</v>
      </c>
      <c r="P285" s="1517"/>
      <c r="Q285" s="1517"/>
      <c r="R285" s="1517"/>
      <c r="S285" s="1517"/>
      <c r="T285" s="1517"/>
      <c r="U285" s="1517"/>
      <c r="W285" s="1390">
        <v>273</v>
      </c>
      <c r="X285" s="1512"/>
      <c r="Y285" s="1512"/>
      <c r="Z285" s="1512"/>
      <c r="AA285" s="1512"/>
      <c r="AB285" s="1512"/>
      <c r="AC285" s="1512"/>
    </row>
    <row r="286" spans="1:29">
      <c r="A286" s="1390">
        <v>274</v>
      </c>
      <c r="B286" s="1511"/>
      <c r="C286" s="1511"/>
      <c r="D286" s="1511"/>
      <c r="E286" s="1511"/>
      <c r="F286" s="1511"/>
      <c r="G286" s="1511"/>
      <c r="H286" s="1390">
        <v>274</v>
      </c>
      <c r="I286" s="1512"/>
      <c r="J286" s="1512"/>
      <c r="K286" s="1512"/>
      <c r="L286" s="1512"/>
      <c r="M286" s="1512"/>
      <c r="N286" s="1512"/>
      <c r="O286" s="1390">
        <v>274</v>
      </c>
      <c r="P286" s="1517"/>
      <c r="Q286" s="1517"/>
      <c r="R286" s="1517"/>
      <c r="S286" s="1517"/>
      <c r="T286" s="1517"/>
      <c r="U286" s="1517"/>
      <c r="W286" s="1390">
        <v>274</v>
      </c>
      <c r="X286" s="1512"/>
      <c r="Y286" s="1512"/>
      <c r="Z286" s="1512"/>
      <c r="AA286" s="1512"/>
      <c r="AB286" s="1512"/>
      <c r="AC286" s="1512"/>
    </row>
    <row r="287" spans="1:29">
      <c r="A287" s="1390">
        <v>275</v>
      </c>
      <c r="B287" s="1511"/>
      <c r="C287" s="1511"/>
      <c r="D287" s="1511"/>
      <c r="E287" s="1511"/>
      <c r="F287" s="1511"/>
      <c r="G287" s="1511"/>
      <c r="H287" s="1390">
        <v>275</v>
      </c>
      <c r="I287" s="1512"/>
      <c r="J287" s="1512"/>
      <c r="K287" s="1512"/>
      <c r="L287" s="1512"/>
      <c r="M287" s="1512"/>
      <c r="N287" s="1512"/>
      <c r="O287" s="1390">
        <v>275</v>
      </c>
      <c r="P287" s="1517"/>
      <c r="Q287" s="1517"/>
      <c r="R287" s="1517"/>
      <c r="S287" s="1517"/>
      <c r="T287" s="1517"/>
      <c r="U287" s="1517"/>
      <c r="W287" s="1390">
        <v>275</v>
      </c>
      <c r="X287" s="1512"/>
      <c r="Y287" s="1512"/>
      <c r="Z287" s="1512"/>
      <c r="AA287" s="1512"/>
      <c r="AB287" s="1512"/>
      <c r="AC287" s="1512"/>
    </row>
    <row r="288" spans="1:29">
      <c r="A288" s="1390">
        <v>276</v>
      </c>
      <c r="B288" s="1511"/>
      <c r="C288" s="1511"/>
      <c r="D288" s="1511"/>
      <c r="E288" s="1511"/>
      <c r="F288" s="1511"/>
      <c r="G288" s="1511"/>
      <c r="H288" s="1390">
        <v>276</v>
      </c>
      <c r="I288" s="1512"/>
      <c r="J288" s="1512"/>
      <c r="K288" s="1512"/>
      <c r="L288" s="1512"/>
      <c r="M288" s="1512"/>
      <c r="N288" s="1512"/>
      <c r="O288" s="1390">
        <v>276</v>
      </c>
      <c r="P288" s="1517"/>
      <c r="Q288" s="1517"/>
      <c r="R288" s="1517"/>
      <c r="S288" s="1517"/>
      <c r="T288" s="1517"/>
      <c r="U288" s="1517"/>
      <c r="W288" s="1390">
        <v>276</v>
      </c>
      <c r="X288" s="1512"/>
      <c r="Y288" s="1512"/>
      <c r="Z288" s="1512"/>
      <c r="AA288" s="1512"/>
      <c r="AB288" s="1512"/>
      <c r="AC288" s="1512"/>
    </row>
    <row r="289" spans="1:29">
      <c r="A289" s="1390">
        <v>277</v>
      </c>
      <c r="B289" s="1511"/>
      <c r="C289" s="1511"/>
      <c r="D289" s="1511"/>
      <c r="E289" s="1511"/>
      <c r="F289" s="1511"/>
      <c r="G289" s="1511"/>
      <c r="H289" s="1390">
        <v>277</v>
      </c>
      <c r="I289" s="1512"/>
      <c r="J289" s="1512"/>
      <c r="K289" s="1512"/>
      <c r="L289" s="1512"/>
      <c r="M289" s="1512"/>
      <c r="N289" s="1512"/>
      <c r="O289" s="1390">
        <v>277</v>
      </c>
      <c r="P289" s="1517"/>
      <c r="Q289" s="1517"/>
      <c r="R289" s="1517"/>
      <c r="S289" s="1517"/>
      <c r="T289" s="1517"/>
      <c r="U289" s="1517"/>
      <c r="W289" s="1390">
        <v>277</v>
      </c>
      <c r="X289" s="1512"/>
      <c r="Y289" s="1512"/>
      <c r="Z289" s="1512"/>
      <c r="AA289" s="1512"/>
      <c r="AB289" s="1512"/>
      <c r="AC289" s="1512"/>
    </row>
    <row r="290" spans="1:29">
      <c r="A290" s="1390">
        <v>278</v>
      </c>
      <c r="B290" s="1511"/>
      <c r="C290" s="1511"/>
      <c r="D290" s="1511"/>
      <c r="E290" s="1511"/>
      <c r="F290" s="1511"/>
      <c r="G290" s="1511"/>
      <c r="H290" s="1390">
        <v>278</v>
      </c>
      <c r="I290" s="1512"/>
      <c r="J290" s="1512"/>
      <c r="K290" s="1512"/>
      <c r="L290" s="1512"/>
      <c r="M290" s="1512"/>
      <c r="N290" s="1512"/>
      <c r="O290" s="1390">
        <v>278</v>
      </c>
      <c r="P290" s="1517"/>
      <c r="Q290" s="1517"/>
      <c r="R290" s="1517"/>
      <c r="S290" s="1517"/>
      <c r="T290" s="1517"/>
      <c r="U290" s="1517"/>
      <c r="W290" s="1390">
        <v>278</v>
      </c>
      <c r="X290" s="1512"/>
      <c r="Y290" s="1512"/>
      <c r="Z290" s="1512"/>
      <c r="AA290" s="1512"/>
      <c r="AB290" s="1512"/>
      <c r="AC290" s="1512"/>
    </row>
    <row r="291" spans="1:29">
      <c r="A291" s="1390">
        <v>279</v>
      </c>
      <c r="B291" s="1511"/>
      <c r="C291" s="1511"/>
      <c r="D291" s="1511"/>
      <c r="E291" s="1511"/>
      <c r="F291" s="1511"/>
      <c r="G291" s="1511"/>
      <c r="H291" s="1390">
        <v>279</v>
      </c>
      <c r="I291" s="1512"/>
      <c r="J291" s="1512"/>
      <c r="K291" s="1512"/>
      <c r="L291" s="1512"/>
      <c r="M291" s="1512"/>
      <c r="N291" s="1512"/>
      <c r="O291" s="1390">
        <v>279</v>
      </c>
      <c r="P291" s="1517"/>
      <c r="Q291" s="1517"/>
      <c r="R291" s="1517"/>
      <c r="S291" s="1517"/>
      <c r="T291" s="1517"/>
      <c r="U291" s="1517"/>
      <c r="W291" s="1390">
        <v>279</v>
      </c>
      <c r="X291" s="1512"/>
      <c r="Y291" s="1512"/>
      <c r="Z291" s="1512"/>
      <c r="AA291" s="1512"/>
      <c r="AB291" s="1512"/>
      <c r="AC291" s="1512"/>
    </row>
    <row r="292" spans="1:29">
      <c r="A292" s="1390">
        <v>280</v>
      </c>
      <c r="B292" s="1511"/>
      <c r="C292" s="1511"/>
      <c r="D292" s="1511"/>
      <c r="E292" s="1511"/>
      <c r="F292" s="1511"/>
      <c r="G292" s="1511"/>
      <c r="H292" s="1390">
        <v>280</v>
      </c>
      <c r="I292" s="1512"/>
      <c r="J292" s="1512"/>
      <c r="K292" s="1512"/>
      <c r="L292" s="1512"/>
      <c r="M292" s="1512"/>
      <c r="N292" s="1512"/>
      <c r="O292" s="1390">
        <v>280</v>
      </c>
      <c r="P292" s="1517"/>
      <c r="Q292" s="1517"/>
      <c r="R292" s="1517"/>
      <c r="S292" s="1517"/>
      <c r="T292" s="1517"/>
      <c r="U292" s="1517"/>
      <c r="W292" s="1390">
        <v>280</v>
      </c>
      <c r="X292" s="1512"/>
      <c r="Y292" s="1512"/>
      <c r="Z292" s="1512"/>
      <c r="AA292" s="1512"/>
      <c r="AB292" s="1512"/>
      <c r="AC292" s="1512"/>
    </row>
    <row r="293" spans="1:29">
      <c r="A293" s="1390">
        <v>281</v>
      </c>
      <c r="B293" s="1511"/>
      <c r="C293" s="1511"/>
      <c r="D293" s="1511"/>
      <c r="E293" s="1511"/>
      <c r="F293" s="1511"/>
      <c r="G293" s="1511"/>
      <c r="H293" s="1390">
        <v>281</v>
      </c>
      <c r="I293" s="1512"/>
      <c r="J293" s="1512"/>
      <c r="K293" s="1512"/>
      <c r="L293" s="1512"/>
      <c r="M293" s="1512"/>
      <c r="N293" s="1512"/>
      <c r="O293" s="1390">
        <v>281</v>
      </c>
      <c r="P293" s="1517"/>
      <c r="Q293" s="1517"/>
      <c r="R293" s="1517"/>
      <c r="S293" s="1517"/>
      <c r="T293" s="1517"/>
      <c r="U293" s="1517"/>
      <c r="W293" s="1390">
        <v>281</v>
      </c>
      <c r="X293" s="1512"/>
      <c r="Y293" s="1512"/>
      <c r="Z293" s="1512"/>
      <c r="AA293" s="1512"/>
      <c r="AB293" s="1512"/>
      <c r="AC293" s="1512"/>
    </row>
    <row r="294" spans="1:29">
      <c r="A294" s="1390">
        <v>282</v>
      </c>
      <c r="B294" s="1511"/>
      <c r="C294" s="1511"/>
      <c r="D294" s="1511"/>
      <c r="E294" s="1511"/>
      <c r="F294" s="1511"/>
      <c r="G294" s="1511"/>
      <c r="H294" s="1390">
        <v>282</v>
      </c>
      <c r="I294" s="1512"/>
      <c r="J294" s="1512"/>
      <c r="K294" s="1512"/>
      <c r="L294" s="1512"/>
      <c r="M294" s="1512"/>
      <c r="N294" s="1512"/>
      <c r="O294" s="1390">
        <v>282</v>
      </c>
      <c r="P294" s="1517"/>
      <c r="Q294" s="1517"/>
      <c r="R294" s="1517"/>
      <c r="S294" s="1517"/>
      <c r="T294" s="1517"/>
      <c r="U294" s="1517"/>
      <c r="W294" s="1390">
        <v>282</v>
      </c>
      <c r="X294" s="1512"/>
      <c r="Y294" s="1512"/>
      <c r="Z294" s="1512"/>
      <c r="AA294" s="1512"/>
      <c r="AB294" s="1512"/>
      <c r="AC294" s="1512"/>
    </row>
    <row r="295" spans="1:29">
      <c r="A295" s="1390">
        <v>283</v>
      </c>
      <c r="B295" s="1511"/>
      <c r="C295" s="1511"/>
      <c r="D295" s="1511"/>
      <c r="E295" s="1511"/>
      <c r="F295" s="1511"/>
      <c r="G295" s="1511"/>
      <c r="H295" s="1390">
        <v>283</v>
      </c>
      <c r="I295" s="1512"/>
      <c r="J295" s="1512"/>
      <c r="K295" s="1512"/>
      <c r="L295" s="1512"/>
      <c r="M295" s="1512"/>
      <c r="N295" s="1512"/>
      <c r="O295" s="1390">
        <v>283</v>
      </c>
      <c r="P295" s="1517"/>
      <c r="Q295" s="1517"/>
      <c r="R295" s="1517"/>
      <c r="S295" s="1517"/>
      <c r="T295" s="1517"/>
      <c r="U295" s="1517"/>
      <c r="W295" s="1390">
        <v>283</v>
      </c>
      <c r="X295" s="1512"/>
      <c r="Y295" s="1512"/>
      <c r="Z295" s="1512"/>
      <c r="AA295" s="1512"/>
      <c r="AB295" s="1512"/>
      <c r="AC295" s="1512"/>
    </row>
    <row r="296" spans="1:29">
      <c r="A296" s="1390">
        <v>284</v>
      </c>
      <c r="B296" s="1511"/>
      <c r="C296" s="1511"/>
      <c r="D296" s="1511"/>
      <c r="E296" s="1511"/>
      <c r="F296" s="1511"/>
      <c r="G296" s="1511"/>
      <c r="H296" s="1390">
        <v>284</v>
      </c>
      <c r="I296" s="1512"/>
      <c r="J296" s="1512"/>
      <c r="K296" s="1512"/>
      <c r="L296" s="1512"/>
      <c r="M296" s="1512"/>
      <c r="N296" s="1512"/>
      <c r="O296" s="1390">
        <v>284</v>
      </c>
      <c r="P296" s="1517"/>
      <c r="Q296" s="1517"/>
      <c r="R296" s="1517"/>
      <c r="S296" s="1517"/>
      <c r="T296" s="1517"/>
      <c r="U296" s="1517"/>
      <c r="W296" s="1390">
        <v>284</v>
      </c>
      <c r="X296" s="1512"/>
      <c r="Y296" s="1512"/>
      <c r="Z296" s="1512"/>
      <c r="AA296" s="1512"/>
      <c r="AB296" s="1512"/>
      <c r="AC296" s="1512"/>
    </row>
    <row r="297" spans="1:29">
      <c r="A297" s="1390">
        <v>285</v>
      </c>
      <c r="B297" s="1511"/>
      <c r="C297" s="1511"/>
      <c r="D297" s="1511"/>
      <c r="E297" s="1511"/>
      <c r="F297" s="1511"/>
      <c r="G297" s="1511"/>
      <c r="H297" s="1390">
        <v>285</v>
      </c>
      <c r="I297" s="1512"/>
      <c r="J297" s="1512"/>
      <c r="K297" s="1512"/>
      <c r="L297" s="1512"/>
      <c r="M297" s="1512"/>
      <c r="N297" s="1512"/>
      <c r="O297" s="1390">
        <v>285</v>
      </c>
      <c r="P297" s="1517"/>
      <c r="Q297" s="1517"/>
      <c r="R297" s="1517"/>
      <c r="S297" s="1517"/>
      <c r="T297" s="1517"/>
      <c r="U297" s="1517"/>
      <c r="W297" s="1390">
        <v>285</v>
      </c>
      <c r="X297" s="1512"/>
      <c r="Y297" s="1512"/>
      <c r="Z297" s="1512"/>
      <c r="AA297" s="1512"/>
      <c r="AB297" s="1512"/>
      <c r="AC297" s="1512"/>
    </row>
    <row r="298" spans="1:29">
      <c r="A298" s="1390">
        <v>286</v>
      </c>
      <c r="B298" s="1511"/>
      <c r="C298" s="1511"/>
      <c r="D298" s="1511"/>
      <c r="E298" s="1511"/>
      <c r="F298" s="1511"/>
      <c r="G298" s="1511"/>
      <c r="H298" s="1390">
        <v>286</v>
      </c>
      <c r="I298" s="1512"/>
      <c r="J298" s="1512"/>
      <c r="K298" s="1512"/>
      <c r="L298" s="1512"/>
      <c r="M298" s="1512"/>
      <c r="N298" s="1512"/>
      <c r="O298" s="1390">
        <v>286</v>
      </c>
      <c r="P298" s="1517"/>
      <c r="Q298" s="1517"/>
      <c r="R298" s="1517"/>
      <c r="S298" s="1517"/>
      <c r="T298" s="1517"/>
      <c r="U298" s="1517"/>
      <c r="W298" s="1390">
        <v>286</v>
      </c>
      <c r="X298" s="1512"/>
      <c r="Y298" s="1512"/>
      <c r="Z298" s="1512"/>
      <c r="AA298" s="1512"/>
      <c r="AB298" s="1512"/>
      <c r="AC298" s="1512"/>
    </row>
    <row r="299" spans="1:29">
      <c r="A299" s="1390">
        <v>287</v>
      </c>
      <c r="B299" s="1511"/>
      <c r="C299" s="1511"/>
      <c r="D299" s="1511"/>
      <c r="E299" s="1511"/>
      <c r="F299" s="1511"/>
      <c r="G299" s="1511"/>
      <c r="H299" s="1390">
        <v>287</v>
      </c>
      <c r="I299" s="1512"/>
      <c r="J299" s="1512"/>
      <c r="K299" s="1512"/>
      <c r="L299" s="1512"/>
      <c r="M299" s="1512"/>
      <c r="N299" s="1512"/>
      <c r="O299" s="1390">
        <v>287</v>
      </c>
      <c r="P299" s="1517"/>
      <c r="Q299" s="1517"/>
      <c r="R299" s="1517"/>
      <c r="S299" s="1517"/>
      <c r="T299" s="1517"/>
      <c r="U299" s="1517"/>
      <c r="W299" s="1390">
        <v>287</v>
      </c>
      <c r="X299" s="1512"/>
      <c r="Y299" s="1512"/>
      <c r="Z299" s="1512"/>
      <c r="AA299" s="1512"/>
      <c r="AB299" s="1512"/>
      <c r="AC299" s="1512"/>
    </row>
    <row r="300" spans="1:29">
      <c r="A300" s="1390">
        <v>288</v>
      </c>
      <c r="B300" s="1511"/>
      <c r="C300" s="1511"/>
      <c r="D300" s="1511"/>
      <c r="E300" s="1511"/>
      <c r="F300" s="1511"/>
      <c r="G300" s="1511"/>
      <c r="H300" s="1390">
        <v>288</v>
      </c>
      <c r="I300" s="1512"/>
      <c r="J300" s="1512"/>
      <c r="K300" s="1512"/>
      <c r="L300" s="1512"/>
      <c r="M300" s="1512"/>
      <c r="N300" s="1512"/>
      <c r="O300" s="1390">
        <v>288</v>
      </c>
      <c r="P300" s="1517"/>
      <c r="Q300" s="1517"/>
      <c r="R300" s="1517"/>
      <c r="S300" s="1517"/>
      <c r="T300" s="1517"/>
      <c r="U300" s="1517"/>
      <c r="W300" s="1390">
        <v>288</v>
      </c>
      <c r="X300" s="1512"/>
      <c r="Y300" s="1512"/>
      <c r="Z300" s="1512"/>
      <c r="AA300" s="1512"/>
      <c r="AB300" s="1512"/>
      <c r="AC300" s="1512"/>
    </row>
    <row r="301" spans="1:29">
      <c r="A301" s="1390">
        <v>289</v>
      </c>
      <c r="B301" s="1511"/>
      <c r="C301" s="1511"/>
      <c r="D301" s="1511"/>
      <c r="E301" s="1511"/>
      <c r="F301" s="1511"/>
      <c r="G301" s="1511"/>
      <c r="H301" s="1390">
        <v>289</v>
      </c>
      <c r="I301" s="1512"/>
      <c r="J301" s="1512"/>
      <c r="K301" s="1512"/>
      <c r="L301" s="1512"/>
      <c r="M301" s="1512"/>
      <c r="N301" s="1512"/>
      <c r="O301" s="1390">
        <v>289</v>
      </c>
      <c r="P301" s="1517"/>
      <c r="Q301" s="1517"/>
      <c r="R301" s="1517"/>
      <c r="S301" s="1517"/>
      <c r="T301" s="1517"/>
      <c r="U301" s="1517"/>
      <c r="W301" s="1390">
        <v>289</v>
      </c>
      <c r="X301" s="1512"/>
      <c r="Y301" s="1512"/>
      <c r="Z301" s="1512"/>
      <c r="AA301" s="1512"/>
      <c r="AB301" s="1512"/>
      <c r="AC301" s="1512"/>
    </row>
    <row r="302" spans="1:29">
      <c r="A302" s="1390">
        <v>290</v>
      </c>
      <c r="B302" s="1511"/>
      <c r="C302" s="1511"/>
      <c r="D302" s="1511"/>
      <c r="E302" s="1511"/>
      <c r="F302" s="1511"/>
      <c r="G302" s="1511"/>
      <c r="H302" s="1390">
        <v>290</v>
      </c>
      <c r="I302" s="1512"/>
      <c r="J302" s="1512"/>
      <c r="K302" s="1512"/>
      <c r="L302" s="1512"/>
      <c r="M302" s="1512"/>
      <c r="N302" s="1512"/>
      <c r="O302" s="1390">
        <v>290</v>
      </c>
      <c r="P302" s="1517"/>
      <c r="Q302" s="1517"/>
      <c r="R302" s="1517"/>
      <c r="S302" s="1517"/>
      <c r="T302" s="1517"/>
      <c r="U302" s="1517"/>
      <c r="W302" s="1390">
        <v>290</v>
      </c>
      <c r="X302" s="1512"/>
      <c r="Y302" s="1512"/>
      <c r="Z302" s="1512"/>
      <c r="AA302" s="1512"/>
      <c r="AB302" s="1512"/>
      <c r="AC302" s="1512"/>
    </row>
    <row r="303" spans="1:29">
      <c r="A303" s="1390">
        <v>291</v>
      </c>
      <c r="B303" s="1511"/>
      <c r="C303" s="1511"/>
      <c r="D303" s="1511"/>
      <c r="E303" s="1511"/>
      <c r="F303" s="1511"/>
      <c r="G303" s="1511"/>
      <c r="H303" s="1390">
        <v>291</v>
      </c>
      <c r="I303" s="1512"/>
      <c r="J303" s="1512"/>
      <c r="K303" s="1512"/>
      <c r="L303" s="1512"/>
      <c r="M303" s="1512"/>
      <c r="N303" s="1512"/>
      <c r="O303" s="1390">
        <v>291</v>
      </c>
      <c r="P303" s="1517"/>
      <c r="Q303" s="1517"/>
      <c r="R303" s="1517"/>
      <c r="S303" s="1517"/>
      <c r="T303" s="1517"/>
      <c r="U303" s="1517"/>
      <c r="W303" s="1390">
        <v>291</v>
      </c>
      <c r="X303" s="1512"/>
      <c r="Y303" s="1512"/>
      <c r="Z303" s="1512"/>
      <c r="AA303" s="1512"/>
      <c r="AB303" s="1512"/>
      <c r="AC303" s="1512"/>
    </row>
    <row r="304" spans="1:29">
      <c r="A304" s="1390">
        <v>292</v>
      </c>
      <c r="B304" s="1511"/>
      <c r="C304" s="1511"/>
      <c r="D304" s="1511"/>
      <c r="E304" s="1511"/>
      <c r="F304" s="1511"/>
      <c r="G304" s="1511"/>
      <c r="H304" s="1390">
        <v>292</v>
      </c>
      <c r="I304" s="1512"/>
      <c r="J304" s="1512"/>
      <c r="K304" s="1512"/>
      <c r="L304" s="1512"/>
      <c r="M304" s="1512"/>
      <c r="N304" s="1512"/>
      <c r="O304" s="1390">
        <v>292</v>
      </c>
      <c r="P304" s="1517"/>
      <c r="Q304" s="1517"/>
      <c r="R304" s="1517"/>
      <c r="S304" s="1517"/>
      <c r="T304" s="1517"/>
      <c r="U304" s="1517"/>
      <c r="W304" s="1390">
        <v>292</v>
      </c>
      <c r="X304" s="1512"/>
      <c r="Y304" s="1512"/>
      <c r="Z304" s="1512"/>
      <c r="AA304" s="1512"/>
      <c r="AB304" s="1512"/>
      <c r="AC304" s="1512"/>
    </row>
    <row r="305" spans="1:29">
      <c r="A305" s="1390">
        <v>293</v>
      </c>
      <c r="B305" s="1511"/>
      <c r="C305" s="1511"/>
      <c r="D305" s="1511"/>
      <c r="E305" s="1511"/>
      <c r="F305" s="1511"/>
      <c r="G305" s="1511"/>
      <c r="H305" s="1390">
        <v>293</v>
      </c>
      <c r="I305" s="1512"/>
      <c r="J305" s="1512"/>
      <c r="K305" s="1512"/>
      <c r="L305" s="1512"/>
      <c r="M305" s="1512"/>
      <c r="N305" s="1512"/>
      <c r="O305" s="1390">
        <v>293</v>
      </c>
      <c r="P305" s="1517"/>
      <c r="Q305" s="1517"/>
      <c r="R305" s="1517"/>
      <c r="S305" s="1517"/>
      <c r="T305" s="1517"/>
      <c r="U305" s="1517"/>
      <c r="W305" s="1390">
        <v>293</v>
      </c>
      <c r="X305" s="1512"/>
      <c r="Y305" s="1512"/>
      <c r="Z305" s="1512"/>
      <c r="AA305" s="1512"/>
      <c r="AB305" s="1512"/>
      <c r="AC305" s="1512"/>
    </row>
    <row r="306" spans="1:29">
      <c r="A306" s="1390">
        <v>294</v>
      </c>
      <c r="B306" s="1511"/>
      <c r="C306" s="1511"/>
      <c r="D306" s="1511"/>
      <c r="E306" s="1511"/>
      <c r="F306" s="1511"/>
      <c r="G306" s="1511"/>
      <c r="H306" s="1390">
        <v>294</v>
      </c>
      <c r="I306" s="1512"/>
      <c r="J306" s="1512"/>
      <c r="K306" s="1512"/>
      <c r="L306" s="1512"/>
      <c r="M306" s="1512"/>
      <c r="N306" s="1512"/>
      <c r="O306" s="1390">
        <v>294</v>
      </c>
      <c r="P306" s="1517"/>
      <c r="Q306" s="1517"/>
      <c r="R306" s="1517"/>
      <c r="S306" s="1517"/>
      <c r="T306" s="1517"/>
      <c r="U306" s="1517"/>
      <c r="W306" s="1390">
        <v>294</v>
      </c>
      <c r="X306" s="1512"/>
      <c r="Y306" s="1512"/>
      <c r="Z306" s="1512"/>
      <c r="AA306" s="1512"/>
      <c r="AB306" s="1512"/>
      <c r="AC306" s="1512"/>
    </row>
    <row r="307" spans="1:29">
      <c r="A307" s="1390">
        <v>295</v>
      </c>
      <c r="B307" s="1511"/>
      <c r="C307" s="1511"/>
      <c r="D307" s="1511"/>
      <c r="E307" s="1511"/>
      <c r="F307" s="1511"/>
      <c r="G307" s="1511"/>
      <c r="H307" s="1390">
        <v>295</v>
      </c>
      <c r="I307" s="1512"/>
      <c r="J307" s="1512"/>
      <c r="K307" s="1512"/>
      <c r="L307" s="1512"/>
      <c r="M307" s="1512"/>
      <c r="N307" s="1512"/>
      <c r="O307" s="1390">
        <v>295</v>
      </c>
      <c r="P307" s="1517"/>
      <c r="Q307" s="1517"/>
      <c r="R307" s="1517"/>
      <c r="S307" s="1517"/>
      <c r="T307" s="1517"/>
      <c r="U307" s="1517"/>
      <c r="W307" s="1390">
        <v>295</v>
      </c>
      <c r="X307" s="1512"/>
      <c r="Y307" s="1512"/>
      <c r="Z307" s="1512"/>
      <c r="AA307" s="1512"/>
      <c r="AB307" s="1512"/>
      <c r="AC307" s="1512"/>
    </row>
    <row r="308" spans="1:29">
      <c r="A308" s="1390">
        <v>296</v>
      </c>
      <c r="B308" s="1511"/>
      <c r="C308" s="1511"/>
      <c r="D308" s="1511"/>
      <c r="E308" s="1511"/>
      <c r="F308" s="1511"/>
      <c r="G308" s="1511"/>
      <c r="H308" s="1390">
        <v>296</v>
      </c>
      <c r="I308" s="1512"/>
      <c r="J308" s="1512"/>
      <c r="K308" s="1512"/>
      <c r="L308" s="1512"/>
      <c r="M308" s="1512"/>
      <c r="N308" s="1512"/>
      <c r="O308" s="1390">
        <v>296</v>
      </c>
      <c r="P308" s="1517"/>
      <c r="Q308" s="1517"/>
      <c r="R308" s="1517"/>
      <c r="S308" s="1517"/>
      <c r="T308" s="1517"/>
      <c r="U308" s="1517"/>
      <c r="W308" s="1390">
        <v>296</v>
      </c>
      <c r="X308" s="1512"/>
      <c r="Y308" s="1512"/>
      <c r="Z308" s="1512"/>
      <c r="AA308" s="1512"/>
      <c r="AB308" s="1512"/>
      <c r="AC308" s="1512"/>
    </row>
    <row r="309" spans="1:29">
      <c r="A309" s="1390">
        <v>297</v>
      </c>
      <c r="B309" s="1511"/>
      <c r="C309" s="1511"/>
      <c r="D309" s="1511"/>
      <c r="E309" s="1511"/>
      <c r="F309" s="1511"/>
      <c r="G309" s="1511"/>
      <c r="H309" s="1390">
        <v>297</v>
      </c>
      <c r="I309" s="1512"/>
      <c r="J309" s="1512"/>
      <c r="K309" s="1512"/>
      <c r="L309" s="1512"/>
      <c r="M309" s="1512"/>
      <c r="N309" s="1512"/>
      <c r="O309" s="1390">
        <v>297</v>
      </c>
      <c r="P309" s="1517"/>
      <c r="Q309" s="1517"/>
      <c r="R309" s="1517"/>
      <c r="S309" s="1517"/>
      <c r="T309" s="1517"/>
      <c r="U309" s="1517"/>
      <c r="W309" s="1390">
        <v>297</v>
      </c>
      <c r="X309" s="1512"/>
      <c r="Y309" s="1512"/>
      <c r="Z309" s="1512"/>
      <c r="AA309" s="1512"/>
      <c r="AB309" s="1512"/>
      <c r="AC309" s="1512"/>
    </row>
    <row r="310" spans="1:29">
      <c r="A310" s="1390">
        <v>298</v>
      </c>
      <c r="B310" s="1511"/>
      <c r="C310" s="1511"/>
      <c r="D310" s="1511"/>
      <c r="E310" s="1511"/>
      <c r="F310" s="1511"/>
      <c r="G310" s="1511"/>
      <c r="H310" s="1390">
        <v>298</v>
      </c>
      <c r="I310" s="1512"/>
      <c r="J310" s="1512"/>
      <c r="K310" s="1512"/>
      <c r="L310" s="1512"/>
      <c r="M310" s="1512"/>
      <c r="N310" s="1512"/>
      <c r="O310" s="1390">
        <v>298</v>
      </c>
      <c r="P310" s="1517"/>
      <c r="Q310" s="1517"/>
      <c r="R310" s="1517"/>
      <c r="S310" s="1517"/>
      <c r="T310" s="1517"/>
      <c r="U310" s="1517"/>
      <c r="W310" s="1390">
        <v>298</v>
      </c>
      <c r="X310" s="1512"/>
      <c r="Y310" s="1512"/>
      <c r="Z310" s="1512"/>
      <c r="AA310" s="1512"/>
      <c r="AB310" s="1512"/>
      <c r="AC310" s="1512"/>
    </row>
    <row r="311" spans="1:29">
      <c r="A311" s="1390">
        <v>299</v>
      </c>
      <c r="B311" s="1511"/>
      <c r="C311" s="1511"/>
      <c r="D311" s="1511"/>
      <c r="E311" s="1511"/>
      <c r="F311" s="1511"/>
      <c r="G311" s="1511"/>
      <c r="H311" s="1390">
        <v>299</v>
      </c>
      <c r="I311" s="1512"/>
      <c r="J311" s="1512"/>
      <c r="K311" s="1512"/>
      <c r="L311" s="1512"/>
      <c r="M311" s="1512"/>
      <c r="N311" s="1512"/>
      <c r="O311" s="1390">
        <v>299</v>
      </c>
      <c r="P311" s="1517"/>
      <c r="Q311" s="1517"/>
      <c r="R311" s="1517"/>
      <c r="S311" s="1517"/>
      <c r="T311" s="1517"/>
      <c r="U311" s="1517"/>
      <c r="W311" s="1390">
        <v>299</v>
      </c>
      <c r="X311" s="1512"/>
      <c r="Y311" s="1512"/>
      <c r="Z311" s="1512"/>
      <c r="AA311" s="1512"/>
      <c r="AB311" s="1512"/>
      <c r="AC311" s="1512"/>
    </row>
    <row r="312" spans="1:29">
      <c r="A312" s="1390">
        <v>300</v>
      </c>
      <c r="B312" s="1511"/>
      <c r="C312" s="1511"/>
      <c r="D312" s="1511"/>
      <c r="E312" s="1511"/>
      <c r="F312" s="1511"/>
      <c r="G312" s="1511"/>
      <c r="H312" s="1390">
        <v>300</v>
      </c>
      <c r="I312" s="1512"/>
      <c r="J312" s="1512"/>
      <c r="K312" s="1512"/>
      <c r="L312" s="1512"/>
      <c r="M312" s="1512"/>
      <c r="N312" s="1512"/>
      <c r="O312" s="1390">
        <v>300</v>
      </c>
      <c r="P312" s="1517"/>
      <c r="Q312" s="1517"/>
      <c r="R312" s="1517"/>
      <c r="S312" s="1517"/>
      <c r="T312" s="1517"/>
      <c r="U312" s="1517"/>
      <c r="W312" s="1390">
        <v>300</v>
      </c>
      <c r="X312" s="1512"/>
      <c r="Y312" s="1512"/>
      <c r="Z312" s="1512"/>
      <c r="AA312" s="1512"/>
      <c r="AB312" s="1512"/>
      <c r="AC312" s="1512"/>
    </row>
    <row r="313" spans="1:29">
      <c r="A313" s="1390">
        <v>301</v>
      </c>
      <c r="B313" s="1511"/>
      <c r="C313" s="1511"/>
      <c r="D313" s="1511"/>
      <c r="E313" s="1511"/>
      <c r="F313" s="1511"/>
      <c r="G313" s="1511"/>
      <c r="H313" s="1390">
        <v>301</v>
      </c>
      <c r="I313" s="1512"/>
      <c r="J313" s="1512"/>
      <c r="K313" s="1512"/>
      <c r="L313" s="1512"/>
      <c r="M313" s="1512"/>
      <c r="N313" s="1512"/>
      <c r="O313" s="1390">
        <v>301</v>
      </c>
      <c r="P313" s="1517"/>
      <c r="Q313" s="1517"/>
      <c r="R313" s="1517"/>
      <c r="S313" s="1517"/>
      <c r="T313" s="1517"/>
      <c r="U313" s="1517"/>
      <c r="W313" s="1390">
        <v>301</v>
      </c>
      <c r="X313" s="1512"/>
      <c r="Y313" s="1512"/>
      <c r="Z313" s="1512"/>
      <c r="AA313" s="1512"/>
      <c r="AB313" s="1512"/>
      <c r="AC313" s="1512"/>
    </row>
    <row r="314" spans="1:29">
      <c r="A314" s="1390">
        <v>302</v>
      </c>
      <c r="B314" s="1511"/>
      <c r="C314" s="1511"/>
      <c r="D314" s="1511"/>
      <c r="E314" s="1511"/>
      <c r="F314" s="1511"/>
      <c r="G314" s="1511"/>
      <c r="H314" s="1390">
        <v>302</v>
      </c>
      <c r="I314" s="1512"/>
      <c r="J314" s="1512"/>
      <c r="K314" s="1512"/>
      <c r="L314" s="1512"/>
      <c r="M314" s="1512"/>
      <c r="N314" s="1512"/>
      <c r="O314" s="1390">
        <v>302</v>
      </c>
      <c r="P314" s="1517"/>
      <c r="Q314" s="1517"/>
      <c r="R314" s="1517"/>
      <c r="S314" s="1517"/>
      <c r="T314" s="1517"/>
      <c r="U314" s="1517"/>
      <c r="W314" s="1390">
        <v>302</v>
      </c>
      <c r="X314" s="1512"/>
      <c r="Y314" s="1512"/>
      <c r="Z314" s="1512"/>
      <c r="AA314" s="1512"/>
      <c r="AB314" s="1512"/>
      <c r="AC314" s="1512"/>
    </row>
    <row r="315" spans="1:29">
      <c r="A315" s="1390">
        <v>303</v>
      </c>
      <c r="B315" s="1511"/>
      <c r="C315" s="1511"/>
      <c r="D315" s="1511"/>
      <c r="E315" s="1511"/>
      <c r="F315" s="1511"/>
      <c r="G315" s="1511"/>
      <c r="H315" s="1390">
        <v>303</v>
      </c>
      <c r="I315" s="1512"/>
      <c r="J315" s="1512"/>
      <c r="K315" s="1512"/>
      <c r="L315" s="1512"/>
      <c r="M315" s="1512"/>
      <c r="N315" s="1512"/>
      <c r="O315" s="1390">
        <v>303</v>
      </c>
      <c r="P315" s="1517"/>
      <c r="Q315" s="1517"/>
      <c r="R315" s="1517"/>
      <c r="S315" s="1517"/>
      <c r="T315" s="1517"/>
      <c r="U315" s="1517"/>
      <c r="W315" s="1390">
        <v>303</v>
      </c>
      <c r="X315" s="1512"/>
      <c r="Y315" s="1512"/>
      <c r="Z315" s="1512"/>
      <c r="AA315" s="1512"/>
      <c r="AB315" s="1512"/>
      <c r="AC315" s="1512"/>
    </row>
    <row r="316" spans="1:29">
      <c r="A316" s="1390">
        <v>304</v>
      </c>
      <c r="B316" s="1511"/>
      <c r="C316" s="1511"/>
      <c r="D316" s="1511"/>
      <c r="E316" s="1511"/>
      <c r="F316" s="1511"/>
      <c r="G316" s="1511"/>
      <c r="H316" s="1390">
        <v>304</v>
      </c>
      <c r="I316" s="1512"/>
      <c r="J316" s="1512"/>
      <c r="K316" s="1512"/>
      <c r="L316" s="1512"/>
      <c r="M316" s="1512"/>
      <c r="N316" s="1512"/>
      <c r="O316" s="1390">
        <v>304</v>
      </c>
      <c r="P316" s="1517"/>
      <c r="Q316" s="1517"/>
      <c r="R316" s="1517"/>
      <c r="S316" s="1517"/>
      <c r="T316" s="1517"/>
      <c r="U316" s="1517"/>
      <c r="W316" s="1390">
        <v>304</v>
      </c>
      <c r="X316" s="1512"/>
      <c r="Y316" s="1512"/>
      <c r="Z316" s="1512"/>
      <c r="AA316" s="1512"/>
      <c r="AB316" s="1512"/>
      <c r="AC316" s="1512"/>
    </row>
    <row r="317" spans="1:29">
      <c r="A317" s="1390">
        <v>305</v>
      </c>
      <c r="B317" s="1511"/>
      <c r="C317" s="1511"/>
      <c r="D317" s="1511"/>
      <c r="E317" s="1511"/>
      <c r="F317" s="1511"/>
      <c r="G317" s="1511"/>
      <c r="H317" s="1390">
        <v>305</v>
      </c>
      <c r="I317" s="1512"/>
      <c r="J317" s="1512"/>
      <c r="K317" s="1512"/>
      <c r="L317" s="1512"/>
      <c r="M317" s="1512"/>
      <c r="N317" s="1512"/>
      <c r="O317" s="1390">
        <v>305</v>
      </c>
      <c r="P317" s="1517"/>
      <c r="Q317" s="1517"/>
      <c r="R317" s="1517"/>
      <c r="S317" s="1517"/>
      <c r="T317" s="1517"/>
      <c r="U317" s="1517"/>
      <c r="W317" s="1390">
        <v>305</v>
      </c>
      <c r="X317" s="1512"/>
      <c r="Y317" s="1512"/>
      <c r="Z317" s="1512"/>
      <c r="AA317" s="1512"/>
      <c r="AB317" s="1512"/>
      <c r="AC317" s="1512"/>
    </row>
    <row r="318" spans="1:29">
      <c r="A318" s="1390">
        <v>306</v>
      </c>
      <c r="B318" s="1511"/>
      <c r="C318" s="1511"/>
      <c r="D318" s="1511"/>
      <c r="E318" s="1511"/>
      <c r="F318" s="1511"/>
      <c r="G318" s="1511"/>
      <c r="H318" s="1390">
        <v>306</v>
      </c>
      <c r="I318" s="1512"/>
      <c r="J318" s="1512"/>
      <c r="K318" s="1512"/>
      <c r="L318" s="1512"/>
      <c r="M318" s="1512"/>
      <c r="N318" s="1512"/>
      <c r="O318" s="1390">
        <v>306</v>
      </c>
      <c r="P318" s="1517"/>
      <c r="Q318" s="1517"/>
      <c r="R318" s="1517"/>
      <c r="S318" s="1517"/>
      <c r="T318" s="1517"/>
      <c r="U318" s="1517"/>
      <c r="W318" s="1390">
        <v>306</v>
      </c>
      <c r="X318" s="1512"/>
      <c r="Y318" s="1512"/>
      <c r="Z318" s="1512"/>
      <c r="AA318" s="1512"/>
      <c r="AB318" s="1512"/>
      <c r="AC318" s="1512"/>
    </row>
    <row r="319" spans="1:29">
      <c r="A319" s="1390">
        <v>307</v>
      </c>
      <c r="B319" s="1511"/>
      <c r="C319" s="1511"/>
      <c r="D319" s="1511"/>
      <c r="E319" s="1511"/>
      <c r="F319" s="1511"/>
      <c r="G319" s="1511"/>
      <c r="H319" s="1390">
        <v>307</v>
      </c>
      <c r="I319" s="1512"/>
      <c r="J319" s="1512"/>
      <c r="K319" s="1512"/>
      <c r="L319" s="1512"/>
      <c r="M319" s="1512"/>
      <c r="N319" s="1512"/>
      <c r="O319" s="1390">
        <v>307</v>
      </c>
      <c r="P319" s="1517"/>
      <c r="Q319" s="1517"/>
      <c r="R319" s="1517"/>
      <c r="S319" s="1517"/>
      <c r="T319" s="1517"/>
      <c r="U319" s="1517"/>
      <c r="W319" s="1390">
        <v>307</v>
      </c>
      <c r="X319" s="1512"/>
      <c r="Y319" s="1512"/>
      <c r="Z319" s="1512"/>
      <c r="AA319" s="1512"/>
      <c r="AB319" s="1512"/>
      <c r="AC319" s="1512"/>
    </row>
    <row r="320" spans="1:29">
      <c r="A320" s="1390">
        <v>308</v>
      </c>
      <c r="B320" s="1511"/>
      <c r="C320" s="1511"/>
      <c r="D320" s="1511"/>
      <c r="E320" s="1511"/>
      <c r="F320" s="1511"/>
      <c r="G320" s="1511"/>
      <c r="H320" s="1390">
        <v>308</v>
      </c>
      <c r="I320" s="1512"/>
      <c r="J320" s="1512"/>
      <c r="K320" s="1512"/>
      <c r="L320" s="1512"/>
      <c r="M320" s="1512"/>
      <c r="N320" s="1512"/>
      <c r="O320" s="1390">
        <v>308</v>
      </c>
      <c r="P320" s="1517"/>
      <c r="Q320" s="1517"/>
      <c r="R320" s="1517"/>
      <c r="S320" s="1517"/>
      <c r="T320" s="1517"/>
      <c r="U320" s="1517"/>
      <c r="W320" s="1390">
        <v>308</v>
      </c>
      <c r="X320" s="1512"/>
      <c r="Y320" s="1512"/>
      <c r="Z320" s="1512"/>
      <c r="AA320" s="1512"/>
      <c r="AB320" s="1512"/>
      <c r="AC320" s="1512"/>
    </row>
    <row r="321" spans="1:29">
      <c r="A321" s="1390">
        <v>309</v>
      </c>
      <c r="B321" s="1511"/>
      <c r="C321" s="1511"/>
      <c r="D321" s="1511"/>
      <c r="E321" s="1511"/>
      <c r="F321" s="1511"/>
      <c r="G321" s="1511"/>
      <c r="H321" s="1390">
        <v>309</v>
      </c>
      <c r="I321" s="1512"/>
      <c r="J321" s="1512"/>
      <c r="K321" s="1512"/>
      <c r="L321" s="1512"/>
      <c r="M321" s="1512"/>
      <c r="N321" s="1512"/>
      <c r="O321" s="1390">
        <v>309</v>
      </c>
      <c r="P321" s="1517"/>
      <c r="Q321" s="1517"/>
      <c r="R321" s="1517"/>
      <c r="S321" s="1517"/>
      <c r="T321" s="1517"/>
      <c r="U321" s="1517"/>
      <c r="W321" s="1390">
        <v>309</v>
      </c>
      <c r="X321" s="1512"/>
      <c r="Y321" s="1512"/>
      <c r="Z321" s="1512"/>
      <c r="AA321" s="1512"/>
      <c r="AB321" s="1512"/>
      <c r="AC321" s="1512"/>
    </row>
    <row r="322" spans="1:29">
      <c r="A322" s="1390">
        <v>310</v>
      </c>
      <c r="B322" s="1511"/>
      <c r="C322" s="1511"/>
      <c r="D322" s="1511"/>
      <c r="E322" s="1511"/>
      <c r="F322" s="1511"/>
      <c r="G322" s="1511"/>
      <c r="H322" s="1390">
        <v>310</v>
      </c>
      <c r="I322" s="1512"/>
      <c r="J322" s="1512"/>
      <c r="K322" s="1512"/>
      <c r="L322" s="1512"/>
      <c r="M322" s="1512"/>
      <c r="N322" s="1512"/>
      <c r="O322" s="1390">
        <v>310</v>
      </c>
      <c r="P322" s="1517"/>
      <c r="Q322" s="1517"/>
      <c r="R322" s="1517"/>
      <c r="S322" s="1517"/>
      <c r="T322" s="1517"/>
      <c r="U322" s="1517"/>
      <c r="W322" s="1390">
        <v>310</v>
      </c>
      <c r="X322" s="1512"/>
      <c r="Y322" s="1512"/>
      <c r="Z322" s="1512"/>
      <c r="AA322" s="1512"/>
      <c r="AB322" s="1512"/>
      <c r="AC322" s="1512"/>
    </row>
    <row r="323" spans="1:29">
      <c r="A323" s="1390">
        <v>311</v>
      </c>
      <c r="B323" s="1511"/>
      <c r="C323" s="1511"/>
      <c r="D323" s="1511"/>
      <c r="E323" s="1511"/>
      <c r="F323" s="1511"/>
      <c r="G323" s="1511"/>
      <c r="H323" s="1390">
        <v>311</v>
      </c>
      <c r="I323" s="1512"/>
      <c r="J323" s="1512"/>
      <c r="K323" s="1512"/>
      <c r="L323" s="1512"/>
      <c r="M323" s="1512"/>
      <c r="N323" s="1512"/>
      <c r="O323" s="1390">
        <v>311</v>
      </c>
      <c r="P323" s="1517"/>
      <c r="Q323" s="1517"/>
      <c r="R323" s="1517"/>
      <c r="S323" s="1517"/>
      <c r="T323" s="1517"/>
      <c r="U323" s="1517"/>
      <c r="W323" s="1390">
        <v>311</v>
      </c>
      <c r="X323" s="1512"/>
      <c r="Y323" s="1512"/>
      <c r="Z323" s="1512"/>
      <c r="AA323" s="1512"/>
      <c r="AB323" s="1512"/>
      <c r="AC323" s="1512"/>
    </row>
    <row r="324" spans="1:29">
      <c r="A324" s="1390">
        <v>312</v>
      </c>
      <c r="B324" s="1511"/>
      <c r="C324" s="1511"/>
      <c r="D324" s="1511"/>
      <c r="E324" s="1511"/>
      <c r="F324" s="1511"/>
      <c r="G324" s="1511"/>
      <c r="H324" s="1390">
        <v>312</v>
      </c>
      <c r="I324" s="1512"/>
      <c r="J324" s="1512"/>
      <c r="K324" s="1512"/>
      <c r="L324" s="1512"/>
      <c r="M324" s="1512"/>
      <c r="N324" s="1512"/>
      <c r="O324" s="1390">
        <v>312</v>
      </c>
      <c r="P324" s="1517"/>
      <c r="Q324" s="1517"/>
      <c r="R324" s="1517"/>
      <c r="S324" s="1517"/>
      <c r="T324" s="1517"/>
      <c r="U324" s="1517"/>
      <c r="W324" s="1390">
        <v>312</v>
      </c>
      <c r="X324" s="1512"/>
      <c r="Y324" s="1512"/>
      <c r="Z324" s="1512"/>
      <c r="AA324" s="1512"/>
      <c r="AB324" s="1512"/>
      <c r="AC324" s="1512"/>
    </row>
    <row r="325" spans="1:29">
      <c r="A325" s="1390">
        <v>313</v>
      </c>
      <c r="B325" s="1511"/>
      <c r="C325" s="1511"/>
      <c r="D325" s="1511"/>
      <c r="E325" s="1511"/>
      <c r="F325" s="1511"/>
      <c r="G325" s="1511"/>
      <c r="H325" s="1390">
        <v>313</v>
      </c>
      <c r="I325" s="1512"/>
      <c r="J325" s="1512"/>
      <c r="K325" s="1512"/>
      <c r="L325" s="1512"/>
      <c r="M325" s="1512"/>
      <c r="N325" s="1512"/>
      <c r="O325" s="1390">
        <v>313</v>
      </c>
      <c r="P325" s="1517"/>
      <c r="Q325" s="1517"/>
      <c r="R325" s="1517"/>
      <c r="S325" s="1517"/>
      <c r="T325" s="1517"/>
      <c r="U325" s="1517"/>
      <c r="W325" s="1390">
        <v>313</v>
      </c>
      <c r="X325" s="1512"/>
      <c r="Y325" s="1512"/>
      <c r="Z325" s="1512"/>
      <c r="AA325" s="1512"/>
      <c r="AB325" s="1512"/>
      <c r="AC325" s="1512"/>
    </row>
    <row r="326" spans="1:29">
      <c r="A326" s="1390">
        <v>314</v>
      </c>
      <c r="B326" s="1511"/>
      <c r="C326" s="1511"/>
      <c r="D326" s="1511"/>
      <c r="E326" s="1511"/>
      <c r="F326" s="1511"/>
      <c r="G326" s="1511"/>
      <c r="H326" s="1390">
        <v>314</v>
      </c>
      <c r="I326" s="1512"/>
      <c r="J326" s="1512"/>
      <c r="K326" s="1512"/>
      <c r="L326" s="1512"/>
      <c r="M326" s="1512"/>
      <c r="N326" s="1512"/>
      <c r="O326" s="1390">
        <v>314</v>
      </c>
      <c r="P326" s="1517"/>
      <c r="Q326" s="1517"/>
      <c r="R326" s="1517"/>
      <c r="S326" s="1517"/>
      <c r="T326" s="1517"/>
      <c r="U326" s="1517"/>
      <c r="W326" s="1390">
        <v>314</v>
      </c>
      <c r="X326" s="1512"/>
      <c r="Y326" s="1512"/>
      <c r="Z326" s="1512"/>
      <c r="AA326" s="1512"/>
      <c r="AB326" s="1512"/>
      <c r="AC326" s="1512"/>
    </row>
    <row r="327" spans="1:29">
      <c r="A327" s="1390">
        <v>315</v>
      </c>
      <c r="B327" s="1511"/>
      <c r="C327" s="1511"/>
      <c r="D327" s="1511"/>
      <c r="E327" s="1511"/>
      <c r="F327" s="1511"/>
      <c r="G327" s="1511"/>
      <c r="H327" s="1390">
        <v>315</v>
      </c>
      <c r="I327" s="1512"/>
      <c r="J327" s="1512"/>
      <c r="K327" s="1512"/>
      <c r="L327" s="1512"/>
      <c r="M327" s="1512"/>
      <c r="N327" s="1512"/>
      <c r="O327" s="1390">
        <v>315</v>
      </c>
      <c r="P327" s="1517"/>
      <c r="Q327" s="1517"/>
      <c r="R327" s="1517"/>
      <c r="S327" s="1517"/>
      <c r="T327" s="1517"/>
      <c r="U327" s="1517"/>
      <c r="W327" s="1390">
        <v>315</v>
      </c>
      <c r="X327" s="1512"/>
      <c r="Y327" s="1512"/>
      <c r="Z327" s="1512"/>
      <c r="AA327" s="1512"/>
      <c r="AB327" s="1512"/>
      <c r="AC327" s="1512"/>
    </row>
    <row r="328" spans="1:29">
      <c r="A328" s="1390">
        <v>316</v>
      </c>
      <c r="B328" s="1511"/>
      <c r="C328" s="1511"/>
      <c r="D328" s="1511"/>
      <c r="E328" s="1511"/>
      <c r="F328" s="1511"/>
      <c r="G328" s="1511"/>
      <c r="H328" s="1390">
        <v>316</v>
      </c>
      <c r="I328" s="1512"/>
      <c r="J328" s="1512"/>
      <c r="K328" s="1512"/>
      <c r="L328" s="1512"/>
      <c r="M328" s="1512"/>
      <c r="N328" s="1512"/>
      <c r="O328" s="1390">
        <v>316</v>
      </c>
      <c r="P328" s="1517"/>
      <c r="Q328" s="1517"/>
      <c r="R328" s="1517"/>
      <c r="S328" s="1517"/>
      <c r="T328" s="1517"/>
      <c r="U328" s="1517"/>
      <c r="W328" s="1390">
        <v>316</v>
      </c>
      <c r="X328" s="1512"/>
      <c r="Y328" s="1512"/>
      <c r="Z328" s="1512"/>
      <c r="AA328" s="1512"/>
      <c r="AB328" s="1512"/>
      <c r="AC328" s="1512"/>
    </row>
    <row r="329" spans="1:29">
      <c r="A329" s="1390">
        <v>317</v>
      </c>
      <c r="B329" s="1511"/>
      <c r="C329" s="1511"/>
      <c r="D329" s="1511"/>
      <c r="E329" s="1511"/>
      <c r="F329" s="1511"/>
      <c r="G329" s="1511"/>
      <c r="H329" s="1390">
        <v>317</v>
      </c>
      <c r="I329" s="1512"/>
      <c r="J329" s="1512"/>
      <c r="K329" s="1512"/>
      <c r="L329" s="1512"/>
      <c r="M329" s="1512"/>
      <c r="N329" s="1512"/>
      <c r="O329" s="1390">
        <v>317</v>
      </c>
      <c r="P329" s="1517"/>
      <c r="Q329" s="1517"/>
      <c r="R329" s="1517"/>
      <c r="S329" s="1517"/>
      <c r="T329" s="1517"/>
      <c r="U329" s="1517"/>
      <c r="W329" s="1390">
        <v>317</v>
      </c>
      <c r="X329" s="1512"/>
      <c r="Y329" s="1512"/>
      <c r="Z329" s="1512"/>
      <c r="AA329" s="1512"/>
      <c r="AB329" s="1512"/>
      <c r="AC329" s="1512"/>
    </row>
    <row r="330" spans="1:29">
      <c r="A330" s="1390">
        <v>318</v>
      </c>
      <c r="B330" s="1511"/>
      <c r="C330" s="1511"/>
      <c r="D330" s="1511"/>
      <c r="E330" s="1511"/>
      <c r="F330" s="1511"/>
      <c r="G330" s="1511"/>
      <c r="H330" s="1390">
        <v>318</v>
      </c>
      <c r="I330" s="1512"/>
      <c r="J330" s="1512"/>
      <c r="K330" s="1512"/>
      <c r="L330" s="1512"/>
      <c r="M330" s="1512"/>
      <c r="N330" s="1512"/>
      <c r="O330" s="1390">
        <v>318</v>
      </c>
      <c r="P330" s="1517"/>
      <c r="Q330" s="1517"/>
      <c r="R330" s="1517"/>
      <c r="S330" s="1517"/>
      <c r="T330" s="1517"/>
      <c r="U330" s="1517"/>
      <c r="W330" s="1390">
        <v>318</v>
      </c>
      <c r="X330" s="1512"/>
      <c r="Y330" s="1512"/>
      <c r="Z330" s="1512"/>
      <c r="AA330" s="1512"/>
      <c r="AB330" s="1512"/>
      <c r="AC330" s="1512"/>
    </row>
    <row r="331" spans="1:29">
      <c r="A331" s="1390">
        <v>319</v>
      </c>
      <c r="B331" s="1511"/>
      <c r="C331" s="1511"/>
      <c r="D331" s="1511"/>
      <c r="E331" s="1511"/>
      <c r="F331" s="1511"/>
      <c r="G331" s="1511"/>
      <c r="H331" s="1390">
        <v>319</v>
      </c>
      <c r="I331" s="1512"/>
      <c r="J331" s="1512"/>
      <c r="K331" s="1512"/>
      <c r="L331" s="1512"/>
      <c r="M331" s="1512"/>
      <c r="N331" s="1512"/>
      <c r="O331" s="1390">
        <v>319</v>
      </c>
      <c r="P331" s="1517"/>
      <c r="Q331" s="1517"/>
      <c r="R331" s="1517"/>
      <c r="S331" s="1517"/>
      <c r="T331" s="1517"/>
      <c r="U331" s="1517"/>
      <c r="W331" s="1390">
        <v>319</v>
      </c>
      <c r="X331" s="1512"/>
      <c r="Y331" s="1512"/>
      <c r="Z331" s="1512"/>
      <c r="AA331" s="1512"/>
      <c r="AB331" s="1512"/>
      <c r="AC331" s="1512"/>
    </row>
    <row r="332" spans="1:29">
      <c r="A332" s="1390">
        <v>320</v>
      </c>
      <c r="B332" s="1511"/>
      <c r="C332" s="1511"/>
      <c r="D332" s="1511"/>
      <c r="E332" s="1511"/>
      <c r="F332" s="1511"/>
      <c r="G332" s="1511"/>
      <c r="H332" s="1390">
        <v>320</v>
      </c>
      <c r="I332" s="1512"/>
      <c r="J332" s="1512"/>
      <c r="K332" s="1512"/>
      <c r="L332" s="1512"/>
      <c r="M332" s="1512"/>
      <c r="N332" s="1512"/>
      <c r="O332" s="1390">
        <v>320</v>
      </c>
      <c r="P332" s="1517"/>
      <c r="Q332" s="1517"/>
      <c r="R332" s="1517"/>
      <c r="S332" s="1517"/>
      <c r="T332" s="1517"/>
      <c r="U332" s="1517"/>
      <c r="W332" s="1390">
        <v>320</v>
      </c>
      <c r="X332" s="1512"/>
      <c r="Y332" s="1512"/>
      <c r="Z332" s="1512"/>
      <c r="AA332" s="1512"/>
      <c r="AB332" s="1512"/>
      <c r="AC332" s="1512"/>
    </row>
    <row r="333" spans="1:29">
      <c r="A333" s="1390">
        <v>321</v>
      </c>
      <c r="B333" s="1511"/>
      <c r="C333" s="1511"/>
      <c r="D333" s="1511"/>
      <c r="E333" s="1511"/>
      <c r="F333" s="1511"/>
      <c r="G333" s="1511"/>
      <c r="H333" s="1390">
        <v>321</v>
      </c>
      <c r="I333" s="1512"/>
      <c r="J333" s="1512"/>
      <c r="K333" s="1512"/>
      <c r="L333" s="1512"/>
      <c r="M333" s="1512"/>
      <c r="N333" s="1512"/>
      <c r="O333" s="1390">
        <v>321</v>
      </c>
      <c r="P333" s="1517"/>
      <c r="Q333" s="1517"/>
      <c r="R333" s="1517"/>
      <c r="S333" s="1517"/>
      <c r="T333" s="1517"/>
      <c r="U333" s="1517"/>
      <c r="W333" s="1390">
        <v>321</v>
      </c>
      <c r="X333" s="1512"/>
      <c r="Y333" s="1512"/>
      <c r="Z333" s="1512"/>
      <c r="AA333" s="1512"/>
      <c r="AB333" s="1512"/>
      <c r="AC333" s="1512"/>
    </row>
    <row r="334" spans="1:29">
      <c r="A334" s="1390">
        <v>322</v>
      </c>
      <c r="B334" s="1511"/>
      <c r="C334" s="1511"/>
      <c r="D334" s="1511"/>
      <c r="E334" s="1511"/>
      <c r="F334" s="1511"/>
      <c r="G334" s="1511"/>
      <c r="H334" s="1390">
        <v>322</v>
      </c>
      <c r="I334" s="1512"/>
      <c r="J334" s="1512"/>
      <c r="K334" s="1512"/>
      <c r="L334" s="1512"/>
      <c r="M334" s="1512"/>
      <c r="N334" s="1512"/>
      <c r="O334" s="1390">
        <v>322</v>
      </c>
      <c r="P334" s="1517"/>
      <c r="Q334" s="1517"/>
      <c r="R334" s="1517"/>
      <c r="S334" s="1517"/>
      <c r="T334" s="1517"/>
      <c r="U334" s="1517"/>
      <c r="W334" s="1390">
        <v>322</v>
      </c>
      <c r="X334" s="1512"/>
      <c r="Y334" s="1512"/>
      <c r="Z334" s="1512"/>
      <c r="AA334" s="1512"/>
      <c r="AB334" s="1512"/>
      <c r="AC334" s="1512"/>
    </row>
    <row r="335" spans="1:29">
      <c r="A335" s="1390">
        <v>323</v>
      </c>
      <c r="B335" s="1511"/>
      <c r="C335" s="1511"/>
      <c r="D335" s="1511"/>
      <c r="E335" s="1511"/>
      <c r="F335" s="1511"/>
      <c r="G335" s="1511"/>
      <c r="H335" s="1390">
        <v>323</v>
      </c>
      <c r="I335" s="1512"/>
      <c r="J335" s="1512"/>
      <c r="K335" s="1512"/>
      <c r="L335" s="1512"/>
      <c r="M335" s="1512"/>
      <c r="N335" s="1512"/>
      <c r="O335" s="1390">
        <v>323</v>
      </c>
      <c r="P335" s="1517"/>
      <c r="Q335" s="1517"/>
      <c r="R335" s="1517"/>
      <c r="S335" s="1517"/>
      <c r="T335" s="1517"/>
      <c r="U335" s="1517"/>
      <c r="W335" s="1390">
        <v>323</v>
      </c>
      <c r="X335" s="1512"/>
      <c r="Y335" s="1512"/>
      <c r="Z335" s="1512"/>
      <c r="AA335" s="1512"/>
      <c r="AB335" s="1512"/>
      <c r="AC335" s="1512"/>
    </row>
    <row r="336" spans="1:29">
      <c r="A336" s="1390">
        <v>324</v>
      </c>
      <c r="B336" s="1511"/>
      <c r="C336" s="1511"/>
      <c r="D336" s="1511"/>
      <c r="E336" s="1511"/>
      <c r="F336" s="1511"/>
      <c r="G336" s="1511"/>
      <c r="H336" s="1390">
        <v>324</v>
      </c>
      <c r="I336" s="1512"/>
      <c r="J336" s="1512"/>
      <c r="K336" s="1512"/>
      <c r="L336" s="1512"/>
      <c r="M336" s="1512"/>
      <c r="N336" s="1512"/>
      <c r="O336" s="1390">
        <v>324</v>
      </c>
      <c r="P336" s="1517"/>
      <c r="Q336" s="1517"/>
      <c r="R336" s="1517"/>
      <c r="S336" s="1517"/>
      <c r="T336" s="1517"/>
      <c r="U336" s="1517"/>
      <c r="W336" s="1390">
        <v>324</v>
      </c>
      <c r="X336" s="1512"/>
      <c r="Y336" s="1512"/>
      <c r="Z336" s="1512"/>
      <c r="AA336" s="1512"/>
      <c r="AB336" s="1512"/>
      <c r="AC336" s="1512"/>
    </row>
    <row r="337" spans="1:29">
      <c r="A337" s="1390">
        <v>325</v>
      </c>
      <c r="B337" s="1511"/>
      <c r="C337" s="1511"/>
      <c r="D337" s="1511"/>
      <c r="E337" s="1511"/>
      <c r="F337" s="1511"/>
      <c r="G337" s="1511"/>
      <c r="H337" s="1390">
        <v>325</v>
      </c>
      <c r="I337" s="1512"/>
      <c r="J337" s="1512"/>
      <c r="K337" s="1512"/>
      <c r="L337" s="1512"/>
      <c r="M337" s="1512"/>
      <c r="N337" s="1512"/>
      <c r="O337" s="1390">
        <v>325</v>
      </c>
      <c r="P337" s="1517"/>
      <c r="Q337" s="1517"/>
      <c r="R337" s="1517"/>
      <c r="S337" s="1517"/>
      <c r="T337" s="1517"/>
      <c r="U337" s="1517"/>
      <c r="W337" s="1390">
        <v>325</v>
      </c>
      <c r="X337" s="1512"/>
      <c r="Y337" s="1512"/>
      <c r="Z337" s="1512"/>
      <c r="AA337" s="1512"/>
      <c r="AB337" s="1512"/>
      <c r="AC337" s="1512"/>
    </row>
    <row r="338" spans="1:29">
      <c r="A338" s="1390">
        <v>326</v>
      </c>
      <c r="B338" s="1511"/>
      <c r="C338" s="1511"/>
      <c r="D338" s="1511"/>
      <c r="E338" s="1511"/>
      <c r="F338" s="1511"/>
      <c r="G338" s="1511"/>
      <c r="H338" s="1390">
        <v>326</v>
      </c>
      <c r="I338" s="1512"/>
      <c r="J338" s="1512"/>
      <c r="K338" s="1512"/>
      <c r="L338" s="1512"/>
      <c r="M338" s="1512"/>
      <c r="N338" s="1512"/>
      <c r="O338" s="1390">
        <v>326</v>
      </c>
      <c r="P338" s="1517"/>
      <c r="Q338" s="1517"/>
      <c r="R338" s="1517"/>
      <c r="S338" s="1517"/>
      <c r="T338" s="1517"/>
      <c r="U338" s="1517"/>
      <c r="W338" s="1390">
        <v>326</v>
      </c>
      <c r="X338" s="1512"/>
      <c r="Y338" s="1512"/>
      <c r="Z338" s="1512"/>
      <c r="AA338" s="1512"/>
      <c r="AB338" s="1512"/>
      <c r="AC338" s="1512"/>
    </row>
    <row r="339" spans="1:29">
      <c r="A339" s="1390">
        <v>327</v>
      </c>
      <c r="B339" s="1511"/>
      <c r="C339" s="1511"/>
      <c r="D339" s="1511"/>
      <c r="E339" s="1511"/>
      <c r="F339" s="1511"/>
      <c r="G339" s="1511"/>
      <c r="H339" s="1390">
        <v>327</v>
      </c>
      <c r="I339" s="1512"/>
      <c r="J339" s="1512"/>
      <c r="K339" s="1512"/>
      <c r="L339" s="1512"/>
      <c r="M339" s="1512"/>
      <c r="N339" s="1512"/>
      <c r="O339" s="1390">
        <v>327</v>
      </c>
      <c r="P339" s="1517"/>
      <c r="Q339" s="1517"/>
      <c r="R339" s="1517"/>
      <c r="S339" s="1517"/>
      <c r="T339" s="1517"/>
      <c r="U339" s="1517"/>
      <c r="W339" s="1390">
        <v>327</v>
      </c>
      <c r="X339" s="1512"/>
      <c r="Y339" s="1512"/>
      <c r="Z339" s="1512"/>
      <c r="AA339" s="1512"/>
      <c r="AB339" s="1512"/>
      <c r="AC339" s="1512"/>
    </row>
    <row r="340" spans="1:29">
      <c r="A340" s="1390">
        <v>328</v>
      </c>
      <c r="B340" s="1511"/>
      <c r="C340" s="1511"/>
      <c r="D340" s="1511"/>
      <c r="E340" s="1511"/>
      <c r="F340" s="1511"/>
      <c r="G340" s="1511"/>
      <c r="H340" s="1390">
        <v>328</v>
      </c>
      <c r="I340" s="1512"/>
      <c r="J340" s="1512"/>
      <c r="K340" s="1512"/>
      <c r="L340" s="1512"/>
      <c r="M340" s="1512"/>
      <c r="N340" s="1512"/>
      <c r="O340" s="1390">
        <v>328</v>
      </c>
      <c r="P340" s="1517"/>
      <c r="Q340" s="1517"/>
      <c r="R340" s="1517"/>
      <c r="S340" s="1517"/>
      <c r="T340" s="1517"/>
      <c r="U340" s="1517"/>
      <c r="W340" s="1390">
        <v>328</v>
      </c>
      <c r="X340" s="1512"/>
      <c r="Y340" s="1512"/>
      <c r="Z340" s="1512"/>
      <c r="AA340" s="1512"/>
      <c r="AB340" s="1512"/>
      <c r="AC340" s="1512"/>
    </row>
    <row r="341" spans="1:29">
      <c r="A341" s="1390">
        <v>329</v>
      </c>
      <c r="B341" s="1511"/>
      <c r="C341" s="1511"/>
      <c r="D341" s="1511"/>
      <c r="E341" s="1511"/>
      <c r="F341" s="1511"/>
      <c r="G341" s="1511"/>
      <c r="H341" s="1390">
        <v>329</v>
      </c>
      <c r="I341" s="1512"/>
      <c r="J341" s="1512"/>
      <c r="K341" s="1512"/>
      <c r="L341" s="1512"/>
      <c r="M341" s="1512"/>
      <c r="N341" s="1512"/>
      <c r="O341" s="1390">
        <v>329</v>
      </c>
      <c r="P341" s="1517"/>
      <c r="Q341" s="1517"/>
      <c r="R341" s="1517"/>
      <c r="S341" s="1517"/>
      <c r="T341" s="1517"/>
      <c r="U341" s="1517"/>
      <c r="W341" s="1390">
        <v>329</v>
      </c>
      <c r="X341" s="1512"/>
      <c r="Y341" s="1512"/>
      <c r="Z341" s="1512"/>
      <c r="AA341" s="1512"/>
      <c r="AB341" s="1512"/>
      <c r="AC341" s="1512"/>
    </row>
    <row r="342" spans="1:29">
      <c r="A342" s="1390">
        <v>330</v>
      </c>
      <c r="B342" s="1511"/>
      <c r="C342" s="1511"/>
      <c r="D342" s="1511"/>
      <c r="E342" s="1511"/>
      <c r="F342" s="1511"/>
      <c r="G342" s="1511"/>
      <c r="H342" s="1390">
        <v>330</v>
      </c>
      <c r="I342" s="1512"/>
      <c r="J342" s="1512"/>
      <c r="K342" s="1512"/>
      <c r="L342" s="1512"/>
      <c r="M342" s="1512"/>
      <c r="N342" s="1512"/>
      <c r="O342" s="1390">
        <v>330</v>
      </c>
      <c r="P342" s="1517"/>
      <c r="Q342" s="1517"/>
      <c r="R342" s="1517"/>
      <c r="S342" s="1517"/>
      <c r="T342" s="1517"/>
      <c r="U342" s="1517"/>
      <c r="W342" s="1390">
        <v>330</v>
      </c>
      <c r="X342" s="1512"/>
      <c r="Y342" s="1512"/>
      <c r="Z342" s="1512"/>
      <c r="AA342" s="1512"/>
      <c r="AB342" s="1512"/>
      <c r="AC342" s="1512"/>
    </row>
    <row r="343" spans="1:29">
      <c r="A343" s="1390">
        <v>331</v>
      </c>
      <c r="B343" s="1511"/>
      <c r="C343" s="1511"/>
      <c r="D343" s="1511"/>
      <c r="E343" s="1511"/>
      <c r="F343" s="1511"/>
      <c r="G343" s="1511"/>
      <c r="H343" s="1390">
        <v>331</v>
      </c>
      <c r="I343" s="1512"/>
      <c r="J343" s="1512"/>
      <c r="K343" s="1512"/>
      <c r="L343" s="1512"/>
      <c r="M343" s="1512"/>
      <c r="N343" s="1512"/>
      <c r="O343" s="1390">
        <v>331</v>
      </c>
      <c r="P343" s="1517"/>
      <c r="Q343" s="1517"/>
      <c r="R343" s="1517"/>
      <c r="S343" s="1517"/>
      <c r="T343" s="1517"/>
      <c r="U343" s="1517"/>
      <c r="W343" s="1390">
        <v>331</v>
      </c>
      <c r="X343" s="1512"/>
      <c r="Y343" s="1512"/>
      <c r="Z343" s="1512"/>
      <c r="AA343" s="1512"/>
      <c r="AB343" s="1512"/>
      <c r="AC343" s="1512"/>
    </row>
    <row r="344" spans="1:29">
      <c r="A344" s="1390">
        <v>332</v>
      </c>
      <c r="B344" s="1511"/>
      <c r="C344" s="1511"/>
      <c r="D344" s="1511"/>
      <c r="E344" s="1511"/>
      <c r="F344" s="1511"/>
      <c r="G344" s="1511"/>
      <c r="H344" s="1390">
        <v>332</v>
      </c>
      <c r="I344" s="1512"/>
      <c r="J344" s="1512"/>
      <c r="K344" s="1512"/>
      <c r="L344" s="1512"/>
      <c r="M344" s="1512"/>
      <c r="N344" s="1512"/>
      <c r="O344" s="1390">
        <v>332</v>
      </c>
      <c r="P344" s="1517"/>
      <c r="Q344" s="1517"/>
      <c r="R344" s="1517"/>
      <c r="S344" s="1517"/>
      <c r="T344" s="1517"/>
      <c r="U344" s="1517"/>
      <c r="W344" s="1390">
        <v>332</v>
      </c>
      <c r="X344" s="1512"/>
      <c r="Y344" s="1512"/>
      <c r="Z344" s="1512"/>
      <c r="AA344" s="1512"/>
      <c r="AB344" s="1512"/>
      <c r="AC344" s="1512"/>
    </row>
    <row r="345" spans="1:29">
      <c r="A345" s="1390">
        <v>333</v>
      </c>
      <c r="B345" s="1511"/>
      <c r="C345" s="1511"/>
      <c r="D345" s="1511"/>
      <c r="E345" s="1511"/>
      <c r="F345" s="1511"/>
      <c r="G345" s="1511"/>
      <c r="H345" s="1390">
        <v>333</v>
      </c>
      <c r="I345" s="1512"/>
      <c r="J345" s="1512"/>
      <c r="K345" s="1512"/>
      <c r="L345" s="1512"/>
      <c r="M345" s="1512"/>
      <c r="N345" s="1512"/>
      <c r="O345" s="1390">
        <v>333</v>
      </c>
      <c r="P345" s="1517"/>
      <c r="Q345" s="1517"/>
      <c r="R345" s="1517"/>
      <c r="S345" s="1517"/>
      <c r="T345" s="1517"/>
      <c r="U345" s="1517"/>
      <c r="W345" s="1390">
        <v>333</v>
      </c>
      <c r="X345" s="1512"/>
      <c r="Y345" s="1512"/>
      <c r="Z345" s="1512"/>
      <c r="AA345" s="1512"/>
      <c r="AB345" s="1512"/>
      <c r="AC345" s="1512"/>
    </row>
    <row r="346" spans="1:29">
      <c r="A346" s="1390">
        <v>334</v>
      </c>
      <c r="B346" s="1511"/>
      <c r="C346" s="1511"/>
      <c r="D346" s="1511"/>
      <c r="E346" s="1511"/>
      <c r="F346" s="1511"/>
      <c r="G346" s="1511"/>
      <c r="H346" s="1390">
        <v>334</v>
      </c>
      <c r="I346" s="1512"/>
      <c r="J346" s="1512"/>
      <c r="K346" s="1512"/>
      <c r="L346" s="1512"/>
      <c r="M346" s="1512"/>
      <c r="N346" s="1512"/>
      <c r="O346" s="1390">
        <v>334</v>
      </c>
      <c r="P346" s="1517"/>
      <c r="Q346" s="1517"/>
      <c r="R346" s="1517"/>
      <c r="S346" s="1517"/>
      <c r="T346" s="1517"/>
      <c r="U346" s="1517"/>
      <c r="W346" s="1390">
        <v>334</v>
      </c>
      <c r="X346" s="1512"/>
      <c r="Y346" s="1512"/>
      <c r="Z346" s="1512"/>
      <c r="AA346" s="1512"/>
      <c r="AB346" s="1512"/>
      <c r="AC346" s="1512"/>
    </row>
    <row r="347" spans="1:29">
      <c r="A347" s="1390">
        <v>335</v>
      </c>
      <c r="B347" s="1511"/>
      <c r="C347" s="1511"/>
      <c r="D347" s="1511"/>
      <c r="E347" s="1511"/>
      <c r="F347" s="1511"/>
      <c r="G347" s="1511"/>
      <c r="H347" s="1390">
        <v>335</v>
      </c>
      <c r="I347" s="1512"/>
      <c r="J347" s="1512"/>
      <c r="K347" s="1512"/>
      <c r="L347" s="1512"/>
      <c r="M347" s="1512"/>
      <c r="N347" s="1512"/>
      <c r="O347" s="1390">
        <v>335</v>
      </c>
      <c r="P347" s="1517"/>
      <c r="Q347" s="1517"/>
      <c r="R347" s="1517"/>
      <c r="S347" s="1517"/>
      <c r="T347" s="1517"/>
      <c r="U347" s="1517"/>
      <c r="W347" s="1390">
        <v>335</v>
      </c>
      <c r="X347" s="1512"/>
      <c r="Y347" s="1512"/>
      <c r="Z347" s="1512"/>
      <c r="AA347" s="1512"/>
      <c r="AB347" s="1512"/>
      <c r="AC347" s="1512"/>
    </row>
    <row r="348" spans="1:29">
      <c r="A348" s="1390">
        <v>336</v>
      </c>
      <c r="B348" s="1511"/>
      <c r="C348" s="1511"/>
      <c r="D348" s="1511"/>
      <c r="E348" s="1511"/>
      <c r="F348" s="1511"/>
      <c r="G348" s="1511"/>
      <c r="H348" s="1390">
        <v>336</v>
      </c>
      <c r="I348" s="1512"/>
      <c r="J348" s="1512"/>
      <c r="K348" s="1512"/>
      <c r="L348" s="1512"/>
      <c r="M348" s="1512"/>
      <c r="N348" s="1512"/>
      <c r="O348" s="1390">
        <v>336</v>
      </c>
      <c r="P348" s="1517"/>
      <c r="Q348" s="1517"/>
      <c r="R348" s="1517"/>
      <c r="S348" s="1517"/>
      <c r="T348" s="1517"/>
      <c r="U348" s="1517"/>
      <c r="W348" s="1390">
        <v>336</v>
      </c>
      <c r="X348" s="1512"/>
      <c r="Y348" s="1512"/>
      <c r="Z348" s="1512"/>
      <c r="AA348" s="1512"/>
      <c r="AB348" s="1512"/>
      <c r="AC348" s="1512"/>
    </row>
    <row r="349" spans="1:29">
      <c r="A349" s="1390">
        <v>337</v>
      </c>
      <c r="B349" s="1511"/>
      <c r="C349" s="1511"/>
      <c r="D349" s="1511"/>
      <c r="E349" s="1511"/>
      <c r="F349" s="1511"/>
      <c r="G349" s="1511"/>
      <c r="H349" s="1390">
        <v>337</v>
      </c>
      <c r="I349" s="1512"/>
      <c r="J349" s="1512"/>
      <c r="K349" s="1512"/>
      <c r="L349" s="1512"/>
      <c r="M349" s="1512"/>
      <c r="N349" s="1512"/>
      <c r="O349" s="1390">
        <v>337</v>
      </c>
      <c r="P349" s="1517"/>
      <c r="Q349" s="1517"/>
      <c r="R349" s="1517"/>
      <c r="S349" s="1517"/>
      <c r="T349" s="1517"/>
      <c r="U349" s="1517"/>
      <c r="W349" s="1390">
        <v>337</v>
      </c>
      <c r="X349" s="1512"/>
      <c r="Y349" s="1512"/>
      <c r="Z349" s="1512"/>
      <c r="AA349" s="1512"/>
      <c r="AB349" s="1512"/>
      <c r="AC349" s="1512"/>
    </row>
    <row r="350" spans="1:29">
      <c r="A350" s="1390">
        <v>338</v>
      </c>
      <c r="B350" s="1511"/>
      <c r="C350" s="1511"/>
      <c r="D350" s="1511"/>
      <c r="E350" s="1511"/>
      <c r="F350" s="1511"/>
      <c r="G350" s="1511"/>
      <c r="H350" s="1390">
        <v>338</v>
      </c>
      <c r="I350" s="1512"/>
      <c r="J350" s="1512"/>
      <c r="K350" s="1512"/>
      <c r="L350" s="1512"/>
      <c r="M350" s="1512"/>
      <c r="N350" s="1512"/>
      <c r="O350" s="1390">
        <v>338</v>
      </c>
      <c r="P350" s="1517"/>
      <c r="Q350" s="1517"/>
      <c r="R350" s="1517"/>
      <c r="S350" s="1517"/>
      <c r="T350" s="1517"/>
      <c r="U350" s="1517"/>
      <c r="W350" s="1390">
        <v>338</v>
      </c>
      <c r="X350" s="1512"/>
      <c r="Y350" s="1512"/>
      <c r="Z350" s="1512"/>
      <c r="AA350" s="1512"/>
      <c r="AB350" s="1512"/>
      <c r="AC350" s="1512"/>
    </row>
    <row r="351" spans="1:29">
      <c r="A351" s="1390">
        <v>339</v>
      </c>
      <c r="B351" s="1511"/>
      <c r="C351" s="1511"/>
      <c r="D351" s="1511"/>
      <c r="E351" s="1511"/>
      <c r="F351" s="1511"/>
      <c r="G351" s="1511"/>
      <c r="H351" s="1390">
        <v>339</v>
      </c>
      <c r="I351" s="1512"/>
      <c r="J351" s="1512"/>
      <c r="K351" s="1512"/>
      <c r="L351" s="1512"/>
      <c r="M351" s="1512"/>
      <c r="N351" s="1512"/>
      <c r="O351" s="1390">
        <v>339</v>
      </c>
      <c r="P351" s="1517"/>
      <c r="Q351" s="1517"/>
      <c r="R351" s="1517"/>
      <c r="S351" s="1517"/>
      <c r="T351" s="1517"/>
      <c r="U351" s="1517"/>
      <c r="W351" s="1390">
        <v>339</v>
      </c>
      <c r="X351" s="1512"/>
      <c r="Y351" s="1512"/>
      <c r="Z351" s="1512"/>
      <c r="AA351" s="1512"/>
      <c r="AB351" s="1512"/>
      <c r="AC351" s="1512"/>
    </row>
    <row r="352" spans="1:29">
      <c r="A352" s="1390">
        <v>340</v>
      </c>
      <c r="B352" s="1511"/>
      <c r="C352" s="1511"/>
      <c r="D352" s="1511"/>
      <c r="E352" s="1511"/>
      <c r="F352" s="1511"/>
      <c r="G352" s="1511"/>
      <c r="H352" s="1390">
        <v>340</v>
      </c>
      <c r="I352" s="1512"/>
      <c r="J352" s="1512"/>
      <c r="K352" s="1512"/>
      <c r="L352" s="1512"/>
      <c r="M352" s="1512"/>
      <c r="N352" s="1512"/>
      <c r="O352" s="1390">
        <v>340</v>
      </c>
      <c r="P352" s="1517"/>
      <c r="Q352" s="1517"/>
      <c r="R352" s="1517"/>
      <c r="S352" s="1517"/>
      <c r="T352" s="1517"/>
      <c r="U352" s="1517"/>
      <c r="W352" s="1390">
        <v>340</v>
      </c>
      <c r="X352" s="1512"/>
      <c r="Y352" s="1512"/>
      <c r="Z352" s="1512"/>
      <c r="AA352" s="1512"/>
      <c r="AB352" s="1512"/>
      <c r="AC352" s="1512"/>
    </row>
    <row r="353" spans="1:29">
      <c r="A353" s="1390">
        <v>341</v>
      </c>
      <c r="B353" s="1511"/>
      <c r="C353" s="1511"/>
      <c r="D353" s="1511"/>
      <c r="E353" s="1511"/>
      <c r="F353" s="1511"/>
      <c r="G353" s="1511"/>
      <c r="H353" s="1390">
        <v>341</v>
      </c>
      <c r="I353" s="1512"/>
      <c r="J353" s="1512"/>
      <c r="K353" s="1512"/>
      <c r="L353" s="1512"/>
      <c r="M353" s="1512"/>
      <c r="N353" s="1512"/>
      <c r="O353" s="1390">
        <v>341</v>
      </c>
      <c r="P353" s="1517"/>
      <c r="Q353" s="1517"/>
      <c r="R353" s="1517"/>
      <c r="S353" s="1517"/>
      <c r="T353" s="1517"/>
      <c r="U353" s="1517"/>
      <c r="W353" s="1390">
        <v>341</v>
      </c>
      <c r="X353" s="1512"/>
      <c r="Y353" s="1512"/>
      <c r="Z353" s="1512"/>
      <c r="AA353" s="1512"/>
      <c r="AB353" s="1512"/>
      <c r="AC353" s="1512"/>
    </row>
    <row r="354" spans="1:29">
      <c r="A354" s="1390">
        <v>342</v>
      </c>
      <c r="B354" s="1511"/>
      <c r="C354" s="1511"/>
      <c r="D354" s="1511"/>
      <c r="E354" s="1511"/>
      <c r="F354" s="1511"/>
      <c r="G354" s="1511"/>
      <c r="H354" s="1390">
        <v>342</v>
      </c>
      <c r="I354" s="1512"/>
      <c r="J354" s="1512"/>
      <c r="K354" s="1512"/>
      <c r="L354" s="1512"/>
      <c r="M354" s="1512"/>
      <c r="N354" s="1512"/>
      <c r="O354" s="1390">
        <v>342</v>
      </c>
      <c r="P354" s="1517"/>
      <c r="Q354" s="1517"/>
      <c r="R354" s="1517"/>
      <c r="S354" s="1517"/>
      <c r="T354" s="1517"/>
      <c r="U354" s="1517"/>
      <c r="W354" s="1390">
        <v>342</v>
      </c>
      <c r="X354" s="1512"/>
      <c r="Y354" s="1512"/>
      <c r="Z354" s="1512"/>
      <c r="AA354" s="1512"/>
      <c r="AB354" s="1512"/>
      <c r="AC354" s="1512"/>
    </row>
    <row r="355" spans="1:29">
      <c r="A355" s="1390">
        <v>343</v>
      </c>
      <c r="B355" s="1511"/>
      <c r="C355" s="1511"/>
      <c r="D355" s="1511"/>
      <c r="E355" s="1511"/>
      <c r="F355" s="1511"/>
      <c r="G355" s="1511"/>
      <c r="H355" s="1390">
        <v>343</v>
      </c>
      <c r="I355" s="1512"/>
      <c r="J355" s="1512"/>
      <c r="K355" s="1512"/>
      <c r="L355" s="1512"/>
      <c r="M355" s="1512"/>
      <c r="N355" s="1512"/>
      <c r="O355" s="1390">
        <v>343</v>
      </c>
      <c r="P355" s="1517"/>
      <c r="Q355" s="1517"/>
      <c r="R355" s="1517"/>
      <c r="S355" s="1517"/>
      <c r="T355" s="1517"/>
      <c r="U355" s="1517"/>
      <c r="W355" s="1390">
        <v>343</v>
      </c>
      <c r="X355" s="1512"/>
      <c r="Y355" s="1512"/>
      <c r="Z355" s="1512"/>
      <c r="AA355" s="1512"/>
      <c r="AB355" s="1512"/>
      <c r="AC355" s="1512"/>
    </row>
    <row r="356" spans="1:29">
      <c r="A356" s="1390">
        <v>344</v>
      </c>
      <c r="B356" s="1511"/>
      <c r="C356" s="1511"/>
      <c r="D356" s="1511"/>
      <c r="E356" s="1511"/>
      <c r="F356" s="1511"/>
      <c r="G356" s="1511"/>
      <c r="H356" s="1390">
        <v>344</v>
      </c>
      <c r="I356" s="1512"/>
      <c r="J356" s="1512"/>
      <c r="K356" s="1512"/>
      <c r="L356" s="1512"/>
      <c r="M356" s="1512"/>
      <c r="N356" s="1512"/>
      <c r="O356" s="1390">
        <v>344</v>
      </c>
      <c r="P356" s="1517"/>
      <c r="Q356" s="1517"/>
      <c r="R356" s="1517"/>
      <c r="S356" s="1517"/>
      <c r="T356" s="1517"/>
      <c r="U356" s="1517"/>
      <c r="W356" s="1390">
        <v>344</v>
      </c>
      <c r="X356" s="1512"/>
      <c r="Y356" s="1512"/>
      <c r="Z356" s="1512"/>
      <c r="AA356" s="1512"/>
      <c r="AB356" s="1512"/>
      <c r="AC356" s="1512"/>
    </row>
    <row r="357" spans="1:29">
      <c r="A357" s="1390">
        <v>345</v>
      </c>
      <c r="B357" s="1511"/>
      <c r="C357" s="1511"/>
      <c r="D357" s="1511"/>
      <c r="E357" s="1511"/>
      <c r="F357" s="1511"/>
      <c r="G357" s="1511"/>
      <c r="H357" s="1390">
        <v>345</v>
      </c>
      <c r="I357" s="1512"/>
      <c r="J357" s="1512"/>
      <c r="K357" s="1512"/>
      <c r="L357" s="1512"/>
      <c r="M357" s="1512"/>
      <c r="N357" s="1512"/>
      <c r="O357" s="1390">
        <v>345</v>
      </c>
      <c r="P357" s="1517"/>
      <c r="Q357" s="1517"/>
      <c r="R357" s="1517"/>
      <c r="S357" s="1517"/>
      <c r="T357" s="1517"/>
      <c r="U357" s="1517"/>
      <c r="W357" s="1390">
        <v>345</v>
      </c>
      <c r="X357" s="1512"/>
      <c r="Y357" s="1512"/>
      <c r="Z357" s="1512"/>
      <c r="AA357" s="1512"/>
      <c r="AB357" s="1512"/>
      <c r="AC357" s="1512"/>
    </row>
    <row r="358" spans="1:29">
      <c r="A358" s="1390">
        <v>346</v>
      </c>
      <c r="B358" s="1511"/>
      <c r="C358" s="1511"/>
      <c r="D358" s="1511"/>
      <c r="E358" s="1511"/>
      <c r="F358" s="1511"/>
      <c r="G358" s="1511"/>
      <c r="H358" s="1390">
        <v>346</v>
      </c>
      <c r="I358" s="1512"/>
      <c r="J358" s="1512"/>
      <c r="K358" s="1512"/>
      <c r="L358" s="1512"/>
      <c r="M358" s="1512"/>
      <c r="N358" s="1512"/>
      <c r="O358" s="1390">
        <v>346</v>
      </c>
      <c r="P358" s="1517"/>
      <c r="Q358" s="1517"/>
      <c r="R358" s="1517"/>
      <c r="S358" s="1517"/>
      <c r="T358" s="1517"/>
      <c r="U358" s="1517"/>
      <c r="W358" s="1390">
        <v>346</v>
      </c>
      <c r="X358" s="1512"/>
      <c r="Y358" s="1512"/>
      <c r="Z358" s="1512"/>
      <c r="AA358" s="1512"/>
      <c r="AB358" s="1512"/>
      <c r="AC358" s="1512"/>
    </row>
    <row r="359" spans="1:29">
      <c r="A359" s="1390">
        <v>347</v>
      </c>
      <c r="B359" s="1511"/>
      <c r="C359" s="1511"/>
      <c r="D359" s="1511"/>
      <c r="E359" s="1511"/>
      <c r="F359" s="1511"/>
      <c r="G359" s="1511"/>
      <c r="H359" s="1390">
        <v>347</v>
      </c>
      <c r="I359" s="1512"/>
      <c r="J359" s="1512"/>
      <c r="K359" s="1512"/>
      <c r="L359" s="1512"/>
      <c r="M359" s="1512"/>
      <c r="N359" s="1512"/>
      <c r="O359" s="1390">
        <v>347</v>
      </c>
      <c r="P359" s="1517"/>
      <c r="Q359" s="1517"/>
      <c r="R359" s="1517"/>
      <c r="S359" s="1517"/>
      <c r="T359" s="1517"/>
      <c r="U359" s="1517"/>
      <c r="W359" s="1390">
        <v>347</v>
      </c>
      <c r="X359" s="1512"/>
      <c r="Y359" s="1512"/>
      <c r="Z359" s="1512"/>
      <c r="AA359" s="1512"/>
      <c r="AB359" s="1512"/>
      <c r="AC359" s="1512"/>
    </row>
    <row r="360" spans="1:29">
      <c r="A360" s="1390">
        <v>348</v>
      </c>
      <c r="B360" s="1511"/>
      <c r="C360" s="1511"/>
      <c r="D360" s="1511"/>
      <c r="E360" s="1511"/>
      <c r="F360" s="1511"/>
      <c r="G360" s="1511"/>
      <c r="H360" s="1390">
        <v>348</v>
      </c>
      <c r="I360" s="1512"/>
      <c r="J360" s="1512"/>
      <c r="K360" s="1512"/>
      <c r="L360" s="1512"/>
      <c r="M360" s="1512"/>
      <c r="N360" s="1512"/>
      <c r="O360" s="1390">
        <v>348</v>
      </c>
      <c r="P360" s="1517"/>
      <c r="Q360" s="1517"/>
      <c r="R360" s="1517"/>
      <c r="S360" s="1517"/>
      <c r="T360" s="1517"/>
      <c r="U360" s="1517"/>
      <c r="W360" s="1390">
        <v>348</v>
      </c>
      <c r="X360" s="1512"/>
      <c r="Y360" s="1512"/>
      <c r="Z360" s="1512"/>
      <c r="AA360" s="1512"/>
      <c r="AB360" s="1512"/>
      <c r="AC360" s="1512"/>
    </row>
    <row r="361" spans="1:29">
      <c r="A361" s="1390">
        <v>349</v>
      </c>
      <c r="B361" s="1511"/>
      <c r="C361" s="1511"/>
      <c r="D361" s="1511"/>
      <c r="E361" s="1511"/>
      <c r="F361" s="1511"/>
      <c r="G361" s="1511"/>
      <c r="H361" s="1390">
        <v>349</v>
      </c>
      <c r="I361" s="1512"/>
      <c r="J361" s="1512"/>
      <c r="K361" s="1512"/>
      <c r="L361" s="1512"/>
      <c r="M361" s="1512"/>
      <c r="N361" s="1512"/>
      <c r="O361" s="1390">
        <v>349</v>
      </c>
      <c r="P361" s="1517"/>
      <c r="Q361" s="1517"/>
      <c r="R361" s="1517"/>
      <c r="S361" s="1517"/>
      <c r="T361" s="1517"/>
      <c r="U361" s="1517"/>
      <c r="W361" s="1390">
        <v>349</v>
      </c>
      <c r="X361" s="1512"/>
      <c r="Y361" s="1512"/>
      <c r="Z361" s="1512"/>
      <c r="AA361" s="1512"/>
      <c r="AB361" s="1512"/>
      <c r="AC361" s="1512"/>
    </row>
    <row r="362" spans="1:29">
      <c r="A362" s="1390">
        <v>350</v>
      </c>
      <c r="B362" s="1511"/>
      <c r="C362" s="1511"/>
      <c r="D362" s="1511"/>
      <c r="E362" s="1511"/>
      <c r="F362" s="1511"/>
      <c r="G362" s="1511"/>
      <c r="H362" s="1390">
        <v>350</v>
      </c>
      <c r="I362" s="1512"/>
      <c r="J362" s="1512"/>
      <c r="K362" s="1512"/>
      <c r="L362" s="1512"/>
      <c r="M362" s="1512"/>
      <c r="N362" s="1512"/>
      <c r="O362" s="1390">
        <v>350</v>
      </c>
      <c r="P362" s="1517"/>
      <c r="Q362" s="1517"/>
      <c r="R362" s="1517"/>
      <c r="S362" s="1517"/>
      <c r="T362" s="1517"/>
      <c r="U362" s="1517"/>
      <c r="W362" s="1390">
        <v>350</v>
      </c>
      <c r="X362" s="1512"/>
      <c r="Y362" s="1512"/>
      <c r="Z362" s="1512"/>
      <c r="AA362" s="1512"/>
      <c r="AB362" s="1512"/>
      <c r="AC362" s="1512"/>
    </row>
    <row r="363" spans="1:29">
      <c r="A363" s="1390">
        <v>351</v>
      </c>
      <c r="B363" s="1511"/>
      <c r="C363" s="1511"/>
      <c r="D363" s="1511"/>
      <c r="E363" s="1511"/>
      <c r="F363" s="1511"/>
      <c r="G363" s="1511"/>
      <c r="H363" s="1390">
        <v>351</v>
      </c>
      <c r="I363" s="1512"/>
      <c r="J363" s="1512"/>
      <c r="K363" s="1512"/>
      <c r="L363" s="1512"/>
      <c r="M363" s="1512"/>
      <c r="N363" s="1512"/>
      <c r="O363" s="1390">
        <v>351</v>
      </c>
      <c r="P363" s="1517"/>
      <c r="Q363" s="1517"/>
      <c r="R363" s="1517"/>
      <c r="S363" s="1517"/>
      <c r="T363" s="1517"/>
      <c r="U363" s="1517"/>
      <c r="W363" s="1390">
        <v>351</v>
      </c>
      <c r="X363" s="1512"/>
      <c r="Y363" s="1512"/>
      <c r="Z363" s="1512"/>
      <c r="AA363" s="1512"/>
      <c r="AB363" s="1512"/>
      <c r="AC363" s="1512"/>
    </row>
    <row r="364" spans="1:29">
      <c r="A364" s="1390">
        <v>352</v>
      </c>
      <c r="B364" s="1511"/>
      <c r="C364" s="1511"/>
      <c r="D364" s="1511"/>
      <c r="E364" s="1511"/>
      <c r="F364" s="1511"/>
      <c r="G364" s="1511"/>
      <c r="H364" s="1390">
        <v>352</v>
      </c>
      <c r="I364" s="1512"/>
      <c r="J364" s="1512"/>
      <c r="K364" s="1512"/>
      <c r="L364" s="1512"/>
      <c r="M364" s="1512"/>
      <c r="N364" s="1512"/>
      <c r="O364" s="1390">
        <v>352</v>
      </c>
      <c r="P364" s="1517"/>
      <c r="Q364" s="1517"/>
      <c r="R364" s="1517"/>
      <c r="S364" s="1517"/>
      <c r="T364" s="1517"/>
      <c r="U364" s="1517"/>
      <c r="W364" s="1390">
        <v>352</v>
      </c>
      <c r="X364" s="1512"/>
      <c r="Y364" s="1512"/>
      <c r="Z364" s="1512"/>
      <c r="AA364" s="1512"/>
      <c r="AB364" s="1512"/>
      <c r="AC364" s="1512"/>
    </row>
    <row r="365" spans="1:29">
      <c r="A365" s="1390">
        <v>353</v>
      </c>
      <c r="B365" s="1511"/>
      <c r="C365" s="1511"/>
      <c r="D365" s="1511"/>
      <c r="E365" s="1511"/>
      <c r="F365" s="1511"/>
      <c r="G365" s="1511"/>
      <c r="H365" s="1390">
        <v>353</v>
      </c>
      <c r="I365" s="1512"/>
      <c r="J365" s="1512"/>
      <c r="K365" s="1512"/>
      <c r="L365" s="1512"/>
      <c r="M365" s="1512"/>
      <c r="N365" s="1512"/>
      <c r="O365" s="1390">
        <v>353</v>
      </c>
      <c r="P365" s="1517"/>
      <c r="Q365" s="1517"/>
      <c r="R365" s="1517"/>
      <c r="S365" s="1517"/>
      <c r="T365" s="1517"/>
      <c r="U365" s="1517"/>
      <c r="W365" s="1390">
        <v>353</v>
      </c>
      <c r="X365" s="1512"/>
      <c r="Y365" s="1512"/>
      <c r="Z365" s="1512"/>
      <c r="AA365" s="1512"/>
      <c r="AB365" s="1512"/>
      <c r="AC365" s="1512"/>
    </row>
    <row r="366" spans="1:29">
      <c r="A366" s="1390">
        <v>354</v>
      </c>
      <c r="B366" s="1511"/>
      <c r="C366" s="1511"/>
      <c r="D366" s="1511"/>
      <c r="E366" s="1511"/>
      <c r="F366" s="1511"/>
      <c r="G366" s="1511"/>
      <c r="H366" s="1390">
        <v>354</v>
      </c>
      <c r="I366" s="1512"/>
      <c r="J366" s="1512"/>
      <c r="K366" s="1512"/>
      <c r="L366" s="1512"/>
      <c r="M366" s="1512"/>
      <c r="N366" s="1512"/>
      <c r="O366" s="1390">
        <v>354</v>
      </c>
      <c r="P366" s="1517"/>
      <c r="Q366" s="1517"/>
      <c r="R366" s="1517"/>
      <c r="S366" s="1517"/>
      <c r="T366" s="1517"/>
      <c r="U366" s="1517"/>
      <c r="W366" s="1390">
        <v>354</v>
      </c>
      <c r="X366" s="1512"/>
      <c r="Y366" s="1512"/>
      <c r="Z366" s="1512"/>
      <c r="AA366" s="1512"/>
      <c r="AB366" s="1512"/>
      <c r="AC366" s="1512"/>
    </row>
    <row r="367" spans="1:29">
      <c r="A367" s="1390">
        <v>355</v>
      </c>
      <c r="B367" s="1511"/>
      <c r="C367" s="1511"/>
      <c r="D367" s="1511"/>
      <c r="E367" s="1511"/>
      <c r="F367" s="1511"/>
      <c r="G367" s="1511"/>
      <c r="H367" s="1390">
        <v>355</v>
      </c>
      <c r="I367" s="1512"/>
      <c r="J367" s="1512"/>
      <c r="K367" s="1512"/>
      <c r="L367" s="1512"/>
      <c r="M367" s="1512"/>
      <c r="N367" s="1512"/>
      <c r="O367" s="1390">
        <v>355</v>
      </c>
      <c r="P367" s="1517"/>
      <c r="Q367" s="1517"/>
      <c r="R367" s="1517"/>
      <c r="S367" s="1517"/>
      <c r="T367" s="1517"/>
      <c r="U367" s="1517"/>
      <c r="W367" s="1390">
        <v>355</v>
      </c>
      <c r="X367" s="1512"/>
      <c r="Y367" s="1512"/>
      <c r="Z367" s="1512"/>
      <c r="AA367" s="1512"/>
      <c r="AB367" s="1512"/>
      <c r="AC367" s="1512"/>
    </row>
    <row r="368" spans="1:29">
      <c r="A368" s="1390">
        <v>356</v>
      </c>
      <c r="B368" s="1511"/>
      <c r="C368" s="1511"/>
      <c r="D368" s="1511"/>
      <c r="E368" s="1511"/>
      <c r="F368" s="1511"/>
      <c r="G368" s="1511"/>
      <c r="H368" s="1390">
        <v>356</v>
      </c>
      <c r="I368" s="1512"/>
      <c r="J368" s="1512"/>
      <c r="K368" s="1512"/>
      <c r="L368" s="1512"/>
      <c r="M368" s="1512"/>
      <c r="N368" s="1512"/>
      <c r="O368" s="1390">
        <v>356</v>
      </c>
      <c r="P368" s="1517"/>
      <c r="Q368" s="1517"/>
      <c r="R368" s="1517"/>
      <c r="S368" s="1517"/>
      <c r="T368" s="1517"/>
      <c r="U368" s="1517"/>
      <c r="W368" s="1390">
        <v>356</v>
      </c>
      <c r="X368" s="1512"/>
      <c r="Y368" s="1512"/>
      <c r="Z368" s="1512"/>
      <c r="AA368" s="1512"/>
      <c r="AB368" s="1512"/>
      <c r="AC368" s="1512"/>
    </row>
    <row r="369" spans="1:29">
      <c r="A369" s="1390">
        <v>357</v>
      </c>
      <c r="B369" s="1511"/>
      <c r="C369" s="1511"/>
      <c r="D369" s="1511"/>
      <c r="E369" s="1511"/>
      <c r="F369" s="1511"/>
      <c r="G369" s="1511"/>
      <c r="H369" s="1390">
        <v>357</v>
      </c>
      <c r="I369" s="1512"/>
      <c r="J369" s="1512"/>
      <c r="K369" s="1512"/>
      <c r="L369" s="1512"/>
      <c r="M369" s="1512"/>
      <c r="N369" s="1512"/>
      <c r="O369" s="1390">
        <v>357</v>
      </c>
      <c r="P369" s="1517"/>
      <c r="Q369" s="1517"/>
      <c r="R369" s="1517"/>
      <c r="S369" s="1517"/>
      <c r="T369" s="1517"/>
      <c r="U369" s="1517"/>
      <c r="W369" s="1390">
        <v>357</v>
      </c>
      <c r="X369" s="1512"/>
      <c r="Y369" s="1512"/>
      <c r="Z369" s="1512"/>
      <c r="AA369" s="1512"/>
      <c r="AB369" s="1512"/>
      <c r="AC369" s="1512"/>
    </row>
    <row r="370" spans="1:29">
      <c r="A370" s="1390">
        <v>358</v>
      </c>
      <c r="B370" s="1511"/>
      <c r="C370" s="1511"/>
      <c r="D370" s="1511"/>
      <c r="E370" s="1511"/>
      <c r="F370" s="1511"/>
      <c r="G370" s="1511"/>
      <c r="H370" s="1390">
        <v>358</v>
      </c>
      <c r="I370" s="1512"/>
      <c r="J370" s="1512"/>
      <c r="K370" s="1512"/>
      <c r="L370" s="1512"/>
      <c r="M370" s="1512"/>
      <c r="N370" s="1512"/>
      <c r="O370" s="1390">
        <v>358</v>
      </c>
      <c r="P370" s="1517"/>
      <c r="Q370" s="1517"/>
      <c r="R370" s="1517"/>
      <c r="S370" s="1517"/>
      <c r="T370" s="1517"/>
      <c r="U370" s="1517"/>
      <c r="W370" s="1390">
        <v>358</v>
      </c>
      <c r="X370" s="1512"/>
      <c r="Y370" s="1512"/>
      <c r="Z370" s="1512"/>
      <c r="AA370" s="1512"/>
      <c r="AB370" s="1512"/>
      <c r="AC370" s="1512"/>
    </row>
    <row r="371" spans="1:29">
      <c r="A371" s="1390">
        <v>359</v>
      </c>
      <c r="B371" s="1511"/>
      <c r="C371" s="1511"/>
      <c r="D371" s="1511"/>
      <c r="E371" s="1511"/>
      <c r="F371" s="1511"/>
      <c r="G371" s="1511"/>
      <c r="H371" s="1390">
        <v>359</v>
      </c>
      <c r="I371" s="1512"/>
      <c r="J371" s="1512"/>
      <c r="K371" s="1512"/>
      <c r="L371" s="1512"/>
      <c r="M371" s="1512"/>
      <c r="N371" s="1512"/>
      <c r="O371" s="1390">
        <v>359</v>
      </c>
      <c r="P371" s="1517"/>
      <c r="Q371" s="1517"/>
      <c r="R371" s="1517"/>
      <c r="S371" s="1517"/>
      <c r="T371" s="1517"/>
      <c r="U371" s="1517"/>
      <c r="W371" s="1390">
        <v>359</v>
      </c>
      <c r="X371" s="1512"/>
      <c r="Y371" s="1512"/>
      <c r="Z371" s="1512"/>
      <c r="AA371" s="1512"/>
      <c r="AB371" s="1512"/>
      <c r="AC371" s="1512"/>
    </row>
    <row r="372" spans="1:29">
      <c r="A372" s="1390">
        <v>360</v>
      </c>
      <c r="B372" s="1511"/>
      <c r="C372" s="1511"/>
      <c r="D372" s="1511"/>
      <c r="E372" s="1511"/>
      <c r="F372" s="1511"/>
      <c r="G372" s="1511"/>
      <c r="H372" s="1390">
        <v>360</v>
      </c>
      <c r="I372" s="1512"/>
      <c r="J372" s="1512"/>
      <c r="K372" s="1512"/>
      <c r="L372" s="1512"/>
      <c r="M372" s="1512"/>
      <c r="N372" s="1512"/>
      <c r="O372" s="1390">
        <v>360</v>
      </c>
      <c r="P372" s="1517"/>
      <c r="Q372" s="1517"/>
      <c r="R372" s="1517"/>
      <c r="S372" s="1517"/>
      <c r="T372" s="1517"/>
      <c r="U372" s="1517"/>
      <c r="W372" s="1390">
        <v>360</v>
      </c>
      <c r="X372" s="1512"/>
      <c r="Y372" s="1512"/>
      <c r="Z372" s="1512"/>
      <c r="AA372" s="1512"/>
      <c r="AB372" s="1512"/>
      <c r="AC372" s="1512"/>
    </row>
    <row r="373" spans="1:29">
      <c r="A373" s="1390">
        <v>361</v>
      </c>
      <c r="B373" s="1511"/>
      <c r="C373" s="1511"/>
      <c r="D373" s="1511"/>
      <c r="E373" s="1511"/>
      <c r="F373" s="1511"/>
      <c r="G373" s="1511"/>
      <c r="H373" s="1390">
        <v>361</v>
      </c>
      <c r="I373" s="1512"/>
      <c r="J373" s="1512"/>
      <c r="K373" s="1512"/>
      <c r="L373" s="1512"/>
      <c r="M373" s="1512"/>
      <c r="N373" s="1512"/>
      <c r="O373" s="1390">
        <v>361</v>
      </c>
      <c r="P373" s="1517"/>
      <c r="Q373" s="1517"/>
      <c r="R373" s="1517"/>
      <c r="S373" s="1517"/>
      <c r="T373" s="1517"/>
      <c r="U373" s="1517"/>
      <c r="W373" s="1390">
        <v>361</v>
      </c>
      <c r="X373" s="1512"/>
      <c r="Y373" s="1512"/>
      <c r="Z373" s="1512"/>
      <c r="AA373" s="1512"/>
      <c r="AB373" s="1512"/>
      <c r="AC373" s="1512"/>
    </row>
    <row r="374" spans="1:29">
      <c r="A374" s="1390">
        <v>362</v>
      </c>
      <c r="B374" s="1511"/>
      <c r="C374" s="1511"/>
      <c r="D374" s="1511"/>
      <c r="E374" s="1511"/>
      <c r="F374" s="1511"/>
      <c r="G374" s="1511"/>
      <c r="H374" s="1390">
        <v>362</v>
      </c>
      <c r="I374" s="1512"/>
      <c r="J374" s="1512"/>
      <c r="K374" s="1512"/>
      <c r="L374" s="1512"/>
      <c r="M374" s="1512"/>
      <c r="N374" s="1512"/>
      <c r="O374" s="1390">
        <v>362</v>
      </c>
      <c r="P374" s="1517"/>
      <c r="Q374" s="1517"/>
      <c r="R374" s="1517"/>
      <c r="S374" s="1517"/>
      <c r="T374" s="1517"/>
      <c r="U374" s="1517"/>
      <c r="W374" s="1390">
        <v>362</v>
      </c>
      <c r="X374" s="1512"/>
      <c r="Y374" s="1512"/>
      <c r="Z374" s="1512"/>
      <c r="AA374" s="1512"/>
      <c r="AB374" s="1512"/>
      <c r="AC374" s="1512"/>
    </row>
    <row r="375" spans="1:29">
      <c r="A375" s="1390">
        <v>363</v>
      </c>
      <c r="B375" s="1511"/>
      <c r="C375" s="1511"/>
      <c r="D375" s="1511"/>
      <c r="E375" s="1511"/>
      <c r="F375" s="1511"/>
      <c r="G375" s="1511"/>
      <c r="H375" s="1390">
        <v>363</v>
      </c>
      <c r="I375" s="1512"/>
      <c r="J375" s="1512"/>
      <c r="K375" s="1512"/>
      <c r="L375" s="1512"/>
      <c r="M375" s="1512"/>
      <c r="N375" s="1512"/>
      <c r="O375" s="1390">
        <v>363</v>
      </c>
      <c r="P375" s="1517"/>
      <c r="Q375" s="1517"/>
      <c r="R375" s="1517"/>
      <c r="S375" s="1517"/>
      <c r="T375" s="1517"/>
      <c r="U375" s="1517"/>
      <c r="W375" s="1390">
        <v>363</v>
      </c>
      <c r="X375" s="1512"/>
      <c r="Y375" s="1512"/>
      <c r="Z375" s="1512"/>
      <c r="AA375" s="1512"/>
      <c r="AB375" s="1512"/>
      <c r="AC375" s="1512"/>
    </row>
    <row r="376" spans="1:29">
      <c r="A376" s="1390">
        <v>364</v>
      </c>
      <c r="B376" s="1511"/>
      <c r="C376" s="1511"/>
      <c r="D376" s="1511"/>
      <c r="E376" s="1511"/>
      <c r="F376" s="1511"/>
      <c r="G376" s="1511"/>
      <c r="H376" s="1390">
        <v>364</v>
      </c>
      <c r="I376" s="1512"/>
      <c r="J376" s="1512"/>
      <c r="K376" s="1512"/>
      <c r="L376" s="1512"/>
      <c r="M376" s="1512"/>
      <c r="N376" s="1512"/>
      <c r="O376" s="1390">
        <v>364</v>
      </c>
      <c r="P376" s="1517"/>
      <c r="Q376" s="1517"/>
      <c r="R376" s="1517"/>
      <c r="S376" s="1517"/>
      <c r="T376" s="1517"/>
      <c r="U376" s="1517"/>
      <c r="W376" s="1390">
        <v>364</v>
      </c>
      <c r="X376" s="1512"/>
      <c r="Y376" s="1512"/>
      <c r="Z376" s="1512"/>
      <c r="AA376" s="1512"/>
      <c r="AB376" s="1512"/>
      <c r="AC376" s="1512"/>
    </row>
    <row r="377" spans="1:29">
      <c r="A377" s="1390">
        <v>365</v>
      </c>
      <c r="B377" s="1511"/>
      <c r="C377" s="1511"/>
      <c r="D377" s="1511"/>
      <c r="E377" s="1511"/>
      <c r="F377" s="1511"/>
      <c r="G377" s="1511"/>
      <c r="H377" s="1390">
        <v>365</v>
      </c>
      <c r="I377" s="1512"/>
      <c r="J377" s="1512"/>
      <c r="K377" s="1512"/>
      <c r="L377" s="1512"/>
      <c r="M377" s="1512"/>
      <c r="N377" s="1512"/>
      <c r="O377" s="1390">
        <v>365</v>
      </c>
      <c r="P377" s="1517"/>
      <c r="Q377" s="1517"/>
      <c r="R377" s="1517"/>
      <c r="S377" s="1517"/>
      <c r="T377" s="1517"/>
      <c r="U377" s="1517"/>
      <c r="W377" s="1390">
        <v>365</v>
      </c>
      <c r="X377" s="1512"/>
      <c r="Y377" s="1512"/>
      <c r="Z377" s="1512"/>
      <c r="AA377" s="1512"/>
      <c r="AB377" s="1512"/>
      <c r="AC377" s="1512"/>
    </row>
    <row r="378" spans="1:29">
      <c r="A378" s="1390">
        <v>366</v>
      </c>
      <c r="B378" s="1511"/>
      <c r="C378" s="1511"/>
      <c r="D378" s="1511"/>
      <c r="E378" s="1511"/>
      <c r="F378" s="1511"/>
      <c r="G378" s="1511"/>
      <c r="H378" s="1390">
        <v>366</v>
      </c>
      <c r="I378" s="1512"/>
      <c r="J378" s="1512"/>
      <c r="K378" s="1512"/>
      <c r="L378" s="1512"/>
      <c r="M378" s="1512"/>
      <c r="N378" s="1512"/>
      <c r="O378" s="1390">
        <v>366</v>
      </c>
      <c r="P378" s="1517"/>
      <c r="Q378" s="1517"/>
      <c r="R378" s="1517"/>
      <c r="S378" s="1517"/>
      <c r="T378" s="1517"/>
      <c r="U378" s="1517"/>
      <c r="W378" s="1390">
        <v>366</v>
      </c>
      <c r="X378" s="1512"/>
      <c r="Y378" s="1512"/>
      <c r="Z378" s="1512"/>
      <c r="AA378" s="1512"/>
      <c r="AB378" s="1512"/>
      <c r="AC378" s="1512"/>
    </row>
    <row r="379" spans="1:29">
      <c r="A379" s="1390">
        <v>367</v>
      </c>
      <c r="B379" s="1511"/>
      <c r="C379" s="1511"/>
      <c r="D379" s="1511"/>
      <c r="E379" s="1511"/>
      <c r="F379" s="1511"/>
      <c r="G379" s="1511"/>
      <c r="H379" s="1390">
        <v>367</v>
      </c>
      <c r="I379" s="1512"/>
      <c r="J379" s="1512"/>
      <c r="K379" s="1512"/>
      <c r="L379" s="1512"/>
      <c r="M379" s="1512"/>
      <c r="N379" s="1512"/>
      <c r="O379" s="1390">
        <v>367</v>
      </c>
      <c r="P379" s="1517"/>
      <c r="Q379" s="1517"/>
      <c r="R379" s="1517"/>
      <c r="S379" s="1517"/>
      <c r="T379" s="1517"/>
      <c r="U379" s="1517"/>
      <c r="W379" s="1390">
        <v>367</v>
      </c>
      <c r="X379" s="1512"/>
      <c r="Y379" s="1512"/>
      <c r="Z379" s="1512"/>
      <c r="AA379" s="1512"/>
      <c r="AB379" s="1512"/>
      <c r="AC379" s="1512"/>
    </row>
    <row r="380" spans="1:29">
      <c r="A380" s="1390">
        <v>368</v>
      </c>
      <c r="B380" s="1511"/>
      <c r="C380" s="1511"/>
      <c r="D380" s="1511"/>
      <c r="E380" s="1511"/>
      <c r="F380" s="1511"/>
      <c r="G380" s="1511"/>
      <c r="H380" s="1390">
        <v>368</v>
      </c>
      <c r="I380" s="1512"/>
      <c r="J380" s="1512"/>
      <c r="K380" s="1512"/>
      <c r="L380" s="1512"/>
      <c r="M380" s="1512"/>
      <c r="N380" s="1512"/>
      <c r="O380" s="1390">
        <v>368</v>
      </c>
      <c r="P380" s="1517"/>
      <c r="Q380" s="1517"/>
      <c r="R380" s="1517"/>
      <c r="S380" s="1517"/>
      <c r="T380" s="1517"/>
      <c r="U380" s="1517"/>
      <c r="W380" s="1390">
        <v>368</v>
      </c>
      <c r="X380" s="1512"/>
      <c r="Y380" s="1512"/>
      <c r="Z380" s="1512"/>
      <c r="AA380" s="1512"/>
      <c r="AB380" s="1512"/>
      <c r="AC380" s="1512"/>
    </row>
    <row r="381" spans="1:29">
      <c r="A381" s="1390">
        <v>369</v>
      </c>
      <c r="B381" s="1511"/>
      <c r="C381" s="1511"/>
      <c r="D381" s="1511"/>
      <c r="E381" s="1511"/>
      <c r="F381" s="1511"/>
      <c r="G381" s="1511"/>
      <c r="H381" s="1390">
        <v>369</v>
      </c>
      <c r="I381" s="1512"/>
      <c r="J381" s="1512"/>
      <c r="K381" s="1512"/>
      <c r="L381" s="1512"/>
      <c r="M381" s="1512"/>
      <c r="N381" s="1512"/>
      <c r="O381" s="1390">
        <v>369</v>
      </c>
      <c r="P381" s="1517"/>
      <c r="Q381" s="1517"/>
      <c r="R381" s="1517"/>
      <c r="S381" s="1517"/>
      <c r="T381" s="1517"/>
      <c r="U381" s="1517"/>
      <c r="W381" s="1390">
        <v>369</v>
      </c>
      <c r="X381" s="1512"/>
      <c r="Y381" s="1512"/>
      <c r="Z381" s="1512"/>
      <c r="AA381" s="1512"/>
      <c r="AB381" s="1512"/>
      <c r="AC381" s="1512"/>
    </row>
    <row r="382" spans="1:29">
      <c r="A382" s="1390">
        <v>370</v>
      </c>
      <c r="B382" s="1511"/>
      <c r="C382" s="1511"/>
      <c r="D382" s="1511"/>
      <c r="E382" s="1511"/>
      <c r="F382" s="1511"/>
      <c r="G382" s="1511"/>
      <c r="H382" s="1390">
        <v>370</v>
      </c>
      <c r="I382" s="1512"/>
      <c r="J382" s="1512"/>
      <c r="K382" s="1512"/>
      <c r="L382" s="1512"/>
      <c r="M382" s="1512"/>
      <c r="N382" s="1512"/>
      <c r="O382" s="1390">
        <v>370</v>
      </c>
      <c r="P382" s="1517"/>
      <c r="Q382" s="1517"/>
      <c r="R382" s="1517"/>
      <c r="S382" s="1517"/>
      <c r="T382" s="1517"/>
      <c r="U382" s="1517"/>
      <c r="W382" s="1390">
        <v>370</v>
      </c>
      <c r="X382" s="1512"/>
      <c r="Y382" s="1512"/>
      <c r="Z382" s="1512"/>
      <c r="AA382" s="1512"/>
      <c r="AB382" s="1512"/>
      <c r="AC382" s="1512"/>
    </row>
    <row r="383" spans="1:29">
      <c r="A383" s="1390">
        <v>371</v>
      </c>
      <c r="B383" s="1511"/>
      <c r="C383" s="1511"/>
      <c r="D383" s="1511"/>
      <c r="E383" s="1511"/>
      <c r="F383" s="1511"/>
      <c r="G383" s="1511"/>
      <c r="H383" s="1390">
        <v>371</v>
      </c>
      <c r="I383" s="1512"/>
      <c r="J383" s="1512"/>
      <c r="K383" s="1512"/>
      <c r="L383" s="1512"/>
      <c r="M383" s="1512"/>
      <c r="N383" s="1512"/>
      <c r="O383" s="1390">
        <v>371</v>
      </c>
      <c r="P383" s="1517"/>
      <c r="Q383" s="1517"/>
      <c r="R383" s="1517"/>
      <c r="S383" s="1517"/>
      <c r="T383" s="1517"/>
      <c r="U383" s="1517"/>
      <c r="W383" s="1390">
        <v>371</v>
      </c>
      <c r="X383" s="1512"/>
      <c r="Y383" s="1512"/>
      <c r="Z383" s="1512"/>
      <c r="AA383" s="1512"/>
      <c r="AB383" s="1512"/>
      <c r="AC383" s="1512"/>
    </row>
    <row r="384" spans="1:29">
      <c r="A384" s="1390">
        <v>372</v>
      </c>
      <c r="B384" s="1511"/>
      <c r="C384" s="1511"/>
      <c r="D384" s="1511"/>
      <c r="E384" s="1511"/>
      <c r="F384" s="1511"/>
      <c r="G384" s="1511"/>
      <c r="H384" s="1390">
        <v>372</v>
      </c>
      <c r="I384" s="1512"/>
      <c r="J384" s="1512"/>
      <c r="K384" s="1512"/>
      <c r="L384" s="1512"/>
      <c r="M384" s="1512"/>
      <c r="N384" s="1512"/>
      <c r="O384" s="1390">
        <v>372</v>
      </c>
      <c r="P384" s="1517"/>
      <c r="Q384" s="1517"/>
      <c r="R384" s="1517"/>
      <c r="S384" s="1517"/>
      <c r="T384" s="1517"/>
      <c r="U384" s="1517"/>
      <c r="W384" s="1390">
        <v>372</v>
      </c>
      <c r="X384" s="1512"/>
      <c r="Y384" s="1512"/>
      <c r="Z384" s="1512"/>
      <c r="AA384" s="1512"/>
      <c r="AB384" s="1512"/>
      <c r="AC384" s="1512"/>
    </row>
    <row r="385" spans="1:29">
      <c r="A385" s="1390">
        <v>373</v>
      </c>
      <c r="B385" s="1511"/>
      <c r="C385" s="1511"/>
      <c r="D385" s="1511"/>
      <c r="E385" s="1511"/>
      <c r="F385" s="1511"/>
      <c r="G385" s="1511"/>
      <c r="H385" s="1390">
        <v>373</v>
      </c>
      <c r="I385" s="1512"/>
      <c r="J385" s="1512"/>
      <c r="K385" s="1512"/>
      <c r="L385" s="1512"/>
      <c r="M385" s="1512"/>
      <c r="N385" s="1512"/>
      <c r="O385" s="1390">
        <v>373</v>
      </c>
      <c r="P385" s="1517"/>
      <c r="Q385" s="1517"/>
      <c r="R385" s="1517"/>
      <c r="S385" s="1517"/>
      <c r="T385" s="1517"/>
      <c r="U385" s="1517"/>
      <c r="W385" s="1390">
        <v>373</v>
      </c>
      <c r="X385" s="1512"/>
      <c r="Y385" s="1512"/>
      <c r="Z385" s="1512"/>
      <c r="AA385" s="1512"/>
      <c r="AB385" s="1512"/>
      <c r="AC385" s="1512"/>
    </row>
    <row r="386" spans="1:29">
      <c r="A386" s="1390">
        <v>374</v>
      </c>
      <c r="B386" s="1511"/>
      <c r="C386" s="1511"/>
      <c r="D386" s="1511"/>
      <c r="E386" s="1511"/>
      <c r="F386" s="1511"/>
      <c r="G386" s="1511"/>
      <c r="H386" s="1390">
        <v>374</v>
      </c>
      <c r="I386" s="1512"/>
      <c r="J386" s="1512"/>
      <c r="K386" s="1512"/>
      <c r="L386" s="1512"/>
      <c r="M386" s="1512"/>
      <c r="N386" s="1512"/>
      <c r="O386" s="1390">
        <v>374</v>
      </c>
      <c r="P386" s="1517"/>
      <c r="Q386" s="1517"/>
      <c r="R386" s="1517"/>
      <c r="S386" s="1517"/>
      <c r="T386" s="1517"/>
      <c r="U386" s="1517"/>
      <c r="W386" s="1390">
        <v>374</v>
      </c>
      <c r="X386" s="1512"/>
      <c r="Y386" s="1512"/>
      <c r="Z386" s="1512"/>
      <c r="AA386" s="1512"/>
      <c r="AB386" s="1512"/>
      <c r="AC386" s="1512"/>
    </row>
    <row r="387" spans="1:29">
      <c r="A387" s="1390">
        <v>375</v>
      </c>
      <c r="B387" s="1511"/>
      <c r="C387" s="1511"/>
      <c r="D387" s="1511"/>
      <c r="E387" s="1511"/>
      <c r="F387" s="1511"/>
      <c r="G387" s="1511"/>
      <c r="H387" s="1390">
        <v>375</v>
      </c>
      <c r="I387" s="1512"/>
      <c r="J387" s="1512"/>
      <c r="K387" s="1512"/>
      <c r="L387" s="1512"/>
      <c r="M387" s="1512"/>
      <c r="N387" s="1512"/>
      <c r="O387" s="1390">
        <v>375</v>
      </c>
      <c r="P387" s="1517"/>
      <c r="Q387" s="1517"/>
      <c r="R387" s="1517"/>
      <c r="S387" s="1517"/>
      <c r="T387" s="1517"/>
      <c r="U387" s="1517"/>
      <c r="W387" s="1390">
        <v>375</v>
      </c>
      <c r="X387" s="1512"/>
      <c r="Y387" s="1512"/>
      <c r="Z387" s="1512"/>
      <c r="AA387" s="1512"/>
      <c r="AB387" s="1512"/>
      <c r="AC387" s="1512"/>
    </row>
    <row r="388" spans="1:29">
      <c r="A388" s="1390">
        <v>376</v>
      </c>
      <c r="B388" s="1511"/>
      <c r="C388" s="1511"/>
      <c r="D388" s="1511"/>
      <c r="E388" s="1511"/>
      <c r="F388" s="1511"/>
      <c r="G388" s="1511"/>
      <c r="H388" s="1390">
        <v>376</v>
      </c>
      <c r="I388" s="1512"/>
      <c r="J388" s="1512"/>
      <c r="K388" s="1512"/>
      <c r="L388" s="1512"/>
      <c r="M388" s="1512"/>
      <c r="N388" s="1512"/>
      <c r="O388" s="1390">
        <v>376</v>
      </c>
      <c r="P388" s="1517"/>
      <c r="Q388" s="1517"/>
      <c r="R388" s="1517"/>
      <c r="S388" s="1517"/>
      <c r="T388" s="1517"/>
      <c r="U388" s="1517"/>
      <c r="W388" s="1390">
        <v>376</v>
      </c>
      <c r="X388" s="1512"/>
      <c r="Y388" s="1512"/>
      <c r="Z388" s="1512"/>
      <c r="AA388" s="1512"/>
      <c r="AB388" s="1512"/>
      <c r="AC388" s="1512"/>
    </row>
    <row r="389" spans="1:29">
      <c r="A389" s="1390">
        <v>377</v>
      </c>
      <c r="B389" s="1511"/>
      <c r="C389" s="1511"/>
      <c r="D389" s="1511"/>
      <c r="E389" s="1511"/>
      <c r="F389" s="1511"/>
      <c r="G389" s="1511"/>
      <c r="H389" s="1390">
        <v>377</v>
      </c>
      <c r="I389" s="1512"/>
      <c r="J389" s="1512"/>
      <c r="K389" s="1512"/>
      <c r="L389" s="1512"/>
      <c r="M389" s="1512"/>
      <c r="N389" s="1512"/>
      <c r="O389" s="1390">
        <v>377</v>
      </c>
      <c r="P389" s="1517"/>
      <c r="Q389" s="1517"/>
      <c r="R389" s="1517"/>
      <c r="S389" s="1517"/>
      <c r="T389" s="1517"/>
      <c r="U389" s="1517"/>
      <c r="W389" s="1390">
        <v>377</v>
      </c>
      <c r="X389" s="1512"/>
      <c r="Y389" s="1512"/>
      <c r="Z389" s="1512"/>
      <c r="AA389" s="1512"/>
      <c r="AB389" s="1512"/>
      <c r="AC389" s="1512"/>
    </row>
    <row r="390" spans="1:29">
      <c r="A390" s="1390">
        <v>378</v>
      </c>
      <c r="B390" s="1511"/>
      <c r="C390" s="1511"/>
      <c r="D390" s="1511"/>
      <c r="E390" s="1511"/>
      <c r="F390" s="1511"/>
      <c r="G390" s="1511"/>
      <c r="H390" s="1390">
        <v>378</v>
      </c>
      <c r="I390" s="1512"/>
      <c r="J390" s="1512"/>
      <c r="K390" s="1512"/>
      <c r="L390" s="1512"/>
      <c r="M390" s="1512"/>
      <c r="N390" s="1512"/>
      <c r="O390" s="1390">
        <v>378</v>
      </c>
      <c r="P390" s="1517"/>
      <c r="Q390" s="1517"/>
      <c r="R390" s="1517"/>
      <c r="S390" s="1517"/>
      <c r="T390" s="1517"/>
      <c r="U390" s="1517"/>
      <c r="W390" s="1390">
        <v>378</v>
      </c>
      <c r="X390" s="1512"/>
      <c r="Y390" s="1512"/>
      <c r="Z390" s="1512"/>
      <c r="AA390" s="1512"/>
      <c r="AB390" s="1512"/>
      <c r="AC390" s="1512"/>
    </row>
    <row r="391" spans="1:29">
      <c r="A391" s="1390">
        <v>379</v>
      </c>
      <c r="B391" s="1511"/>
      <c r="C391" s="1511"/>
      <c r="D391" s="1511"/>
      <c r="E391" s="1511"/>
      <c r="F391" s="1511"/>
      <c r="G391" s="1511"/>
      <c r="H391" s="1390">
        <v>379</v>
      </c>
      <c r="I391" s="1512"/>
      <c r="J391" s="1512"/>
      <c r="K391" s="1512"/>
      <c r="L391" s="1512"/>
      <c r="M391" s="1512"/>
      <c r="N391" s="1512"/>
      <c r="O391" s="1390">
        <v>379</v>
      </c>
      <c r="P391" s="1517"/>
      <c r="Q391" s="1517"/>
      <c r="R391" s="1517"/>
      <c r="S391" s="1517"/>
      <c r="T391" s="1517"/>
      <c r="U391" s="1517"/>
      <c r="W391" s="1390">
        <v>379</v>
      </c>
      <c r="X391" s="1512"/>
      <c r="Y391" s="1512"/>
      <c r="Z391" s="1512"/>
      <c r="AA391" s="1512"/>
      <c r="AB391" s="1512"/>
      <c r="AC391" s="1512"/>
    </row>
    <row r="392" spans="1:29">
      <c r="A392" s="1390">
        <v>380</v>
      </c>
      <c r="B392" s="1511"/>
      <c r="C392" s="1511"/>
      <c r="D392" s="1511"/>
      <c r="E392" s="1511"/>
      <c r="F392" s="1511"/>
      <c r="G392" s="1511"/>
      <c r="H392" s="1390">
        <v>380</v>
      </c>
      <c r="I392" s="1512"/>
      <c r="J392" s="1512"/>
      <c r="K392" s="1512"/>
      <c r="L392" s="1512"/>
      <c r="M392" s="1512"/>
      <c r="N392" s="1512"/>
      <c r="O392" s="1390">
        <v>380</v>
      </c>
      <c r="P392" s="1517"/>
      <c r="Q392" s="1517"/>
      <c r="R392" s="1517"/>
      <c r="S392" s="1517"/>
      <c r="T392" s="1517"/>
      <c r="U392" s="1517"/>
      <c r="W392" s="1390">
        <v>380</v>
      </c>
      <c r="X392" s="1512"/>
      <c r="Y392" s="1512"/>
      <c r="Z392" s="1512"/>
      <c r="AA392" s="1512"/>
      <c r="AB392" s="1512"/>
      <c r="AC392" s="1512"/>
    </row>
    <row r="393" spans="1:29">
      <c r="A393" s="1390">
        <v>381</v>
      </c>
      <c r="B393" s="1511"/>
      <c r="C393" s="1511"/>
      <c r="D393" s="1511"/>
      <c r="E393" s="1511"/>
      <c r="F393" s="1511"/>
      <c r="G393" s="1511"/>
      <c r="H393" s="1390">
        <v>381</v>
      </c>
      <c r="I393" s="1512"/>
      <c r="J393" s="1512"/>
      <c r="K393" s="1512"/>
      <c r="L393" s="1512"/>
      <c r="M393" s="1512"/>
      <c r="N393" s="1512"/>
      <c r="O393" s="1390">
        <v>381</v>
      </c>
      <c r="P393" s="1517"/>
      <c r="Q393" s="1517"/>
      <c r="R393" s="1517"/>
      <c r="S393" s="1517"/>
      <c r="T393" s="1517"/>
      <c r="U393" s="1517"/>
      <c r="W393" s="1390">
        <v>381</v>
      </c>
      <c r="X393" s="1512"/>
      <c r="Y393" s="1512"/>
      <c r="Z393" s="1512"/>
      <c r="AA393" s="1512"/>
      <c r="AB393" s="1512"/>
      <c r="AC393" s="1512"/>
    </row>
    <row r="394" spans="1:29">
      <c r="A394" s="1390">
        <v>382</v>
      </c>
      <c r="B394" s="1511"/>
      <c r="C394" s="1511"/>
      <c r="D394" s="1511"/>
      <c r="E394" s="1511"/>
      <c r="F394" s="1511"/>
      <c r="G394" s="1511"/>
      <c r="H394" s="1390">
        <v>382</v>
      </c>
      <c r="I394" s="1512"/>
      <c r="J394" s="1512"/>
      <c r="K394" s="1512"/>
      <c r="L394" s="1512"/>
      <c r="M394" s="1512"/>
      <c r="N394" s="1512"/>
      <c r="O394" s="1390">
        <v>382</v>
      </c>
      <c r="P394" s="1517"/>
      <c r="Q394" s="1517"/>
      <c r="R394" s="1517"/>
      <c r="S394" s="1517"/>
      <c r="T394" s="1517"/>
      <c r="U394" s="1517"/>
      <c r="W394" s="1390">
        <v>382</v>
      </c>
      <c r="X394" s="1512"/>
      <c r="Y394" s="1512"/>
      <c r="Z394" s="1512"/>
      <c r="AA394" s="1512"/>
      <c r="AB394" s="1512"/>
      <c r="AC394" s="1512"/>
    </row>
    <row r="395" spans="1:29">
      <c r="A395" s="1390">
        <v>383</v>
      </c>
      <c r="B395" s="1511"/>
      <c r="C395" s="1511"/>
      <c r="D395" s="1511"/>
      <c r="E395" s="1511"/>
      <c r="F395" s="1511"/>
      <c r="G395" s="1511"/>
      <c r="H395" s="1390">
        <v>383</v>
      </c>
      <c r="I395" s="1512"/>
      <c r="J395" s="1512"/>
      <c r="K395" s="1512"/>
      <c r="L395" s="1512"/>
      <c r="M395" s="1512"/>
      <c r="N395" s="1512"/>
      <c r="O395" s="1390">
        <v>383</v>
      </c>
      <c r="P395" s="1517"/>
      <c r="Q395" s="1517"/>
      <c r="R395" s="1517"/>
      <c r="S395" s="1517"/>
      <c r="T395" s="1517"/>
      <c r="U395" s="1517"/>
      <c r="W395" s="1390">
        <v>383</v>
      </c>
      <c r="X395" s="1512"/>
      <c r="Y395" s="1512"/>
      <c r="Z395" s="1512"/>
      <c r="AA395" s="1512"/>
      <c r="AB395" s="1512"/>
      <c r="AC395" s="1512"/>
    </row>
    <row r="396" spans="1:29">
      <c r="A396" s="1390">
        <v>384</v>
      </c>
      <c r="B396" s="1511"/>
      <c r="C396" s="1511"/>
      <c r="D396" s="1511"/>
      <c r="E396" s="1511"/>
      <c r="F396" s="1511"/>
      <c r="G396" s="1511"/>
      <c r="H396" s="1390">
        <v>384</v>
      </c>
      <c r="I396" s="1512"/>
      <c r="J396" s="1512"/>
      <c r="K396" s="1512"/>
      <c r="L396" s="1512"/>
      <c r="M396" s="1512"/>
      <c r="N396" s="1512"/>
      <c r="O396" s="1390">
        <v>384</v>
      </c>
      <c r="P396" s="1517"/>
      <c r="Q396" s="1517"/>
      <c r="R396" s="1517"/>
      <c r="S396" s="1517"/>
      <c r="T396" s="1517"/>
      <c r="U396" s="1517"/>
      <c r="W396" s="1390">
        <v>384</v>
      </c>
      <c r="X396" s="1512"/>
      <c r="Y396" s="1512"/>
      <c r="Z396" s="1512"/>
      <c r="AA396" s="1512"/>
      <c r="AB396" s="1512"/>
      <c r="AC396" s="1512"/>
    </row>
    <row r="397" spans="1:29">
      <c r="A397" s="1390">
        <v>385</v>
      </c>
      <c r="B397" s="1511"/>
      <c r="C397" s="1511"/>
      <c r="D397" s="1511"/>
      <c r="E397" s="1511"/>
      <c r="F397" s="1511"/>
      <c r="G397" s="1511"/>
      <c r="H397" s="1390">
        <v>385</v>
      </c>
      <c r="I397" s="1512"/>
      <c r="J397" s="1512"/>
      <c r="K397" s="1512"/>
      <c r="L397" s="1512"/>
      <c r="M397" s="1512"/>
      <c r="N397" s="1512"/>
      <c r="O397" s="1390">
        <v>385</v>
      </c>
      <c r="P397" s="1517"/>
      <c r="Q397" s="1517"/>
      <c r="R397" s="1517"/>
      <c r="S397" s="1517"/>
      <c r="T397" s="1517"/>
      <c r="U397" s="1517"/>
      <c r="W397" s="1390">
        <v>385</v>
      </c>
      <c r="X397" s="1512"/>
      <c r="Y397" s="1512"/>
      <c r="Z397" s="1512"/>
      <c r="AA397" s="1512"/>
      <c r="AB397" s="1512"/>
      <c r="AC397" s="1512"/>
    </row>
    <row r="398" spans="1:29">
      <c r="A398" s="1390">
        <v>386</v>
      </c>
      <c r="B398" s="1511"/>
      <c r="C398" s="1511"/>
      <c r="D398" s="1511"/>
      <c r="E398" s="1511"/>
      <c r="F398" s="1511"/>
      <c r="G398" s="1511"/>
      <c r="H398" s="1390">
        <v>386</v>
      </c>
      <c r="I398" s="1512"/>
      <c r="J398" s="1512"/>
      <c r="K398" s="1512"/>
      <c r="L398" s="1512"/>
      <c r="M398" s="1512"/>
      <c r="N398" s="1512"/>
      <c r="O398" s="1390">
        <v>386</v>
      </c>
      <c r="P398" s="1517"/>
      <c r="Q398" s="1517"/>
      <c r="R398" s="1517"/>
      <c r="S398" s="1517"/>
      <c r="T398" s="1517"/>
      <c r="U398" s="1517"/>
      <c r="W398" s="1390">
        <v>386</v>
      </c>
      <c r="X398" s="1512"/>
      <c r="Y398" s="1512"/>
      <c r="Z398" s="1512"/>
      <c r="AA398" s="1512"/>
      <c r="AB398" s="1512"/>
      <c r="AC398" s="1512"/>
    </row>
    <row r="399" spans="1:29">
      <c r="A399" s="1390">
        <v>387</v>
      </c>
      <c r="B399" s="1511"/>
      <c r="C399" s="1511"/>
      <c r="D399" s="1511"/>
      <c r="E399" s="1511"/>
      <c r="F399" s="1511"/>
      <c r="G399" s="1511"/>
      <c r="H399" s="1390">
        <v>387</v>
      </c>
      <c r="I399" s="1512"/>
      <c r="J399" s="1512"/>
      <c r="K399" s="1512"/>
      <c r="L399" s="1512"/>
      <c r="M399" s="1512"/>
      <c r="N399" s="1512"/>
      <c r="O399" s="1390">
        <v>387</v>
      </c>
      <c r="P399" s="1517"/>
      <c r="Q399" s="1517"/>
      <c r="R399" s="1517"/>
      <c r="S399" s="1517"/>
      <c r="T399" s="1517"/>
      <c r="U399" s="1517"/>
      <c r="W399" s="1390">
        <v>387</v>
      </c>
      <c r="X399" s="1512"/>
      <c r="Y399" s="1512"/>
      <c r="Z399" s="1512"/>
      <c r="AA399" s="1512"/>
      <c r="AB399" s="1512"/>
      <c r="AC399" s="1512"/>
    </row>
    <row r="400" spans="1:29">
      <c r="A400" s="1390">
        <v>388</v>
      </c>
      <c r="B400" s="1511"/>
      <c r="C400" s="1511"/>
      <c r="D400" s="1511"/>
      <c r="E400" s="1511"/>
      <c r="F400" s="1511"/>
      <c r="G400" s="1511"/>
      <c r="H400" s="1390">
        <v>388</v>
      </c>
      <c r="I400" s="1512"/>
      <c r="J400" s="1512"/>
      <c r="K400" s="1512"/>
      <c r="L400" s="1512"/>
      <c r="M400" s="1512"/>
      <c r="N400" s="1512"/>
      <c r="O400" s="1390">
        <v>388</v>
      </c>
      <c r="P400" s="1517"/>
      <c r="Q400" s="1517"/>
      <c r="R400" s="1517"/>
      <c r="S400" s="1517"/>
      <c r="T400" s="1517"/>
      <c r="U400" s="1517"/>
      <c r="W400" s="1390">
        <v>388</v>
      </c>
      <c r="X400" s="1512"/>
      <c r="Y400" s="1512"/>
      <c r="Z400" s="1512"/>
      <c r="AA400" s="1512"/>
      <c r="AB400" s="1512"/>
      <c r="AC400" s="1512"/>
    </row>
    <row r="401" spans="1:29">
      <c r="A401" s="1390">
        <v>389</v>
      </c>
      <c r="B401" s="1511"/>
      <c r="C401" s="1511"/>
      <c r="D401" s="1511"/>
      <c r="E401" s="1511"/>
      <c r="F401" s="1511"/>
      <c r="G401" s="1511"/>
      <c r="H401" s="1390">
        <v>389</v>
      </c>
      <c r="I401" s="1512"/>
      <c r="J401" s="1512"/>
      <c r="K401" s="1512"/>
      <c r="L401" s="1512"/>
      <c r="M401" s="1512"/>
      <c r="N401" s="1512"/>
      <c r="O401" s="1390">
        <v>389</v>
      </c>
      <c r="P401" s="1517"/>
      <c r="Q401" s="1517"/>
      <c r="R401" s="1517"/>
      <c r="S401" s="1517"/>
      <c r="T401" s="1517"/>
      <c r="U401" s="1517"/>
      <c r="W401" s="1390">
        <v>389</v>
      </c>
      <c r="X401" s="1512"/>
      <c r="Y401" s="1512"/>
      <c r="Z401" s="1512"/>
      <c r="AA401" s="1512"/>
      <c r="AB401" s="1512"/>
      <c r="AC401" s="1512"/>
    </row>
    <row r="402" spans="1:29">
      <c r="A402" s="1390">
        <v>390</v>
      </c>
      <c r="B402" s="1511"/>
      <c r="C402" s="1511"/>
      <c r="D402" s="1511"/>
      <c r="E402" s="1511"/>
      <c r="F402" s="1511"/>
      <c r="G402" s="1511"/>
      <c r="H402" s="1390">
        <v>390</v>
      </c>
      <c r="I402" s="1512"/>
      <c r="J402" s="1512"/>
      <c r="K402" s="1512"/>
      <c r="L402" s="1512"/>
      <c r="M402" s="1512"/>
      <c r="N402" s="1512"/>
      <c r="O402" s="1390">
        <v>390</v>
      </c>
      <c r="P402" s="1517"/>
      <c r="Q402" s="1517"/>
      <c r="R402" s="1517"/>
      <c r="S402" s="1517"/>
      <c r="T402" s="1517"/>
      <c r="U402" s="1517"/>
      <c r="W402" s="1390">
        <v>390</v>
      </c>
      <c r="X402" s="1512"/>
      <c r="Y402" s="1512"/>
      <c r="Z402" s="1512"/>
      <c r="AA402" s="1512"/>
      <c r="AB402" s="1512"/>
      <c r="AC402" s="1512"/>
    </row>
    <row r="403" spans="1:29">
      <c r="A403" s="1390">
        <v>391</v>
      </c>
      <c r="B403" s="1511"/>
      <c r="C403" s="1511"/>
      <c r="D403" s="1511"/>
      <c r="E403" s="1511"/>
      <c r="F403" s="1511"/>
      <c r="G403" s="1511"/>
      <c r="H403" s="1390">
        <v>391</v>
      </c>
      <c r="I403" s="1512"/>
      <c r="J403" s="1512"/>
      <c r="K403" s="1512"/>
      <c r="L403" s="1512"/>
      <c r="M403" s="1512"/>
      <c r="N403" s="1512"/>
      <c r="O403" s="1390">
        <v>391</v>
      </c>
      <c r="P403" s="1517"/>
      <c r="Q403" s="1517"/>
      <c r="R403" s="1517"/>
      <c r="S403" s="1517"/>
      <c r="T403" s="1517"/>
      <c r="U403" s="1517"/>
      <c r="W403" s="1390">
        <v>391</v>
      </c>
      <c r="X403" s="1512"/>
      <c r="Y403" s="1512"/>
      <c r="Z403" s="1512"/>
      <c r="AA403" s="1512"/>
      <c r="AB403" s="1512"/>
      <c r="AC403" s="1512"/>
    </row>
    <row r="404" spans="1:29">
      <c r="A404" s="1390">
        <v>392</v>
      </c>
      <c r="B404" s="1511"/>
      <c r="C404" s="1511"/>
      <c r="D404" s="1511"/>
      <c r="E404" s="1511"/>
      <c r="F404" s="1511"/>
      <c r="G404" s="1511"/>
      <c r="H404" s="1390">
        <v>392</v>
      </c>
      <c r="I404" s="1512"/>
      <c r="J404" s="1512"/>
      <c r="K404" s="1512"/>
      <c r="L404" s="1512"/>
      <c r="M404" s="1512"/>
      <c r="N404" s="1512"/>
      <c r="O404" s="1390">
        <v>392</v>
      </c>
      <c r="P404" s="1517"/>
      <c r="Q404" s="1517"/>
      <c r="R404" s="1517"/>
      <c r="S404" s="1517"/>
      <c r="T404" s="1517"/>
      <c r="U404" s="1517"/>
      <c r="W404" s="1390">
        <v>392</v>
      </c>
      <c r="X404" s="1512"/>
      <c r="Y404" s="1512"/>
      <c r="Z404" s="1512"/>
      <c r="AA404" s="1512"/>
      <c r="AB404" s="1512"/>
      <c r="AC404" s="1512"/>
    </row>
    <row r="405" spans="1:29">
      <c r="A405" s="1390">
        <v>393</v>
      </c>
      <c r="B405" s="1511"/>
      <c r="C405" s="1511"/>
      <c r="D405" s="1511"/>
      <c r="E405" s="1511"/>
      <c r="F405" s="1511"/>
      <c r="G405" s="1511"/>
      <c r="H405" s="1390">
        <v>393</v>
      </c>
      <c r="I405" s="1512"/>
      <c r="J405" s="1512"/>
      <c r="K405" s="1512"/>
      <c r="L405" s="1512"/>
      <c r="M405" s="1512"/>
      <c r="N405" s="1512"/>
      <c r="O405" s="1390">
        <v>393</v>
      </c>
      <c r="P405" s="1517"/>
      <c r="Q405" s="1517"/>
      <c r="R405" s="1517"/>
      <c r="S405" s="1517"/>
      <c r="T405" s="1517"/>
      <c r="U405" s="1517"/>
      <c r="W405" s="1390">
        <v>393</v>
      </c>
      <c r="X405" s="1512"/>
      <c r="Y405" s="1512"/>
      <c r="Z405" s="1512"/>
      <c r="AA405" s="1512"/>
      <c r="AB405" s="1512"/>
      <c r="AC405" s="1512"/>
    </row>
    <row r="406" spans="1:29">
      <c r="A406" s="1390">
        <v>394</v>
      </c>
      <c r="B406" s="1511"/>
      <c r="C406" s="1511"/>
      <c r="D406" s="1511"/>
      <c r="E406" s="1511"/>
      <c r="F406" s="1511"/>
      <c r="G406" s="1511"/>
      <c r="H406" s="1390">
        <v>394</v>
      </c>
      <c r="I406" s="1512"/>
      <c r="J406" s="1512"/>
      <c r="K406" s="1512"/>
      <c r="L406" s="1512"/>
      <c r="M406" s="1512"/>
      <c r="N406" s="1512"/>
      <c r="O406" s="1390">
        <v>394</v>
      </c>
      <c r="P406" s="1517"/>
      <c r="Q406" s="1517"/>
      <c r="R406" s="1517"/>
      <c r="S406" s="1517"/>
      <c r="T406" s="1517"/>
      <c r="U406" s="1517"/>
      <c r="W406" s="1390">
        <v>394</v>
      </c>
      <c r="X406" s="1512"/>
      <c r="Y406" s="1512"/>
      <c r="Z406" s="1512"/>
      <c r="AA406" s="1512"/>
      <c r="AB406" s="1512"/>
      <c r="AC406" s="1512"/>
    </row>
    <row r="407" spans="1:29">
      <c r="A407" s="1390">
        <v>395</v>
      </c>
      <c r="B407" s="1511"/>
      <c r="C407" s="1511"/>
      <c r="D407" s="1511"/>
      <c r="E407" s="1511"/>
      <c r="F407" s="1511"/>
      <c r="G407" s="1511"/>
      <c r="H407" s="1390">
        <v>395</v>
      </c>
      <c r="I407" s="1512"/>
      <c r="J407" s="1512"/>
      <c r="K407" s="1512"/>
      <c r="L407" s="1512"/>
      <c r="M407" s="1512"/>
      <c r="N407" s="1512"/>
      <c r="O407" s="1390">
        <v>395</v>
      </c>
      <c r="P407" s="1517"/>
      <c r="Q407" s="1517"/>
      <c r="R407" s="1517"/>
      <c r="S407" s="1517"/>
      <c r="T407" s="1517"/>
      <c r="U407" s="1517"/>
      <c r="W407" s="1390">
        <v>395</v>
      </c>
      <c r="X407" s="1512"/>
      <c r="Y407" s="1512"/>
      <c r="Z407" s="1512"/>
      <c r="AA407" s="1512"/>
      <c r="AB407" s="1512"/>
      <c r="AC407" s="1512"/>
    </row>
    <row r="408" spans="1:29">
      <c r="A408" s="1390">
        <v>396</v>
      </c>
      <c r="B408" s="1511"/>
      <c r="C408" s="1511"/>
      <c r="D408" s="1511"/>
      <c r="E408" s="1511"/>
      <c r="F408" s="1511"/>
      <c r="G408" s="1511"/>
      <c r="H408" s="1390">
        <v>396</v>
      </c>
      <c r="I408" s="1512"/>
      <c r="J408" s="1512"/>
      <c r="K408" s="1512"/>
      <c r="L408" s="1512"/>
      <c r="M408" s="1512"/>
      <c r="N408" s="1512"/>
      <c r="O408" s="1390">
        <v>396</v>
      </c>
      <c r="P408" s="1517"/>
      <c r="Q408" s="1517"/>
      <c r="R408" s="1517"/>
      <c r="S408" s="1517"/>
      <c r="T408" s="1517"/>
      <c r="U408" s="1517"/>
      <c r="W408" s="1390">
        <v>396</v>
      </c>
      <c r="X408" s="1512"/>
      <c r="Y408" s="1512"/>
      <c r="Z408" s="1512"/>
      <c r="AA408" s="1512"/>
      <c r="AB408" s="1512"/>
      <c r="AC408" s="1512"/>
    </row>
    <row r="409" spans="1:29">
      <c r="A409" s="1390">
        <v>397</v>
      </c>
      <c r="B409" s="1511"/>
      <c r="C409" s="1511"/>
      <c r="D409" s="1511"/>
      <c r="E409" s="1511"/>
      <c r="F409" s="1511"/>
      <c r="G409" s="1511"/>
      <c r="H409" s="1390">
        <v>397</v>
      </c>
      <c r="I409" s="1512"/>
      <c r="J409" s="1512"/>
      <c r="K409" s="1512"/>
      <c r="L409" s="1512"/>
      <c r="M409" s="1512"/>
      <c r="N409" s="1512"/>
      <c r="O409" s="1390">
        <v>397</v>
      </c>
      <c r="P409" s="1517"/>
      <c r="Q409" s="1517"/>
      <c r="R409" s="1517"/>
      <c r="S409" s="1517"/>
      <c r="T409" s="1517"/>
      <c r="U409" s="1517"/>
      <c r="W409" s="1390">
        <v>397</v>
      </c>
      <c r="X409" s="1512"/>
      <c r="Y409" s="1512"/>
      <c r="Z409" s="1512"/>
      <c r="AA409" s="1512"/>
      <c r="AB409" s="1512"/>
      <c r="AC409" s="1512"/>
    </row>
    <row r="410" spans="1:29">
      <c r="A410" s="1390">
        <v>398</v>
      </c>
      <c r="B410" s="1511"/>
      <c r="C410" s="1511"/>
      <c r="D410" s="1511"/>
      <c r="E410" s="1511"/>
      <c r="F410" s="1511"/>
      <c r="G410" s="1511"/>
      <c r="H410" s="1390">
        <v>398</v>
      </c>
      <c r="I410" s="1512"/>
      <c r="J410" s="1512"/>
      <c r="K410" s="1512"/>
      <c r="L410" s="1512"/>
      <c r="M410" s="1512"/>
      <c r="N410" s="1512"/>
      <c r="O410" s="1390">
        <v>398</v>
      </c>
      <c r="P410" s="1517"/>
      <c r="Q410" s="1517"/>
      <c r="R410" s="1517"/>
      <c r="S410" s="1517"/>
      <c r="T410" s="1517"/>
      <c r="U410" s="1517"/>
      <c r="W410" s="1390">
        <v>398</v>
      </c>
      <c r="X410" s="1512"/>
      <c r="Y410" s="1512"/>
      <c r="Z410" s="1512"/>
      <c r="AA410" s="1512"/>
      <c r="AB410" s="1512"/>
      <c r="AC410" s="1512"/>
    </row>
    <row r="411" spans="1:29">
      <c r="A411" s="1390">
        <v>399</v>
      </c>
      <c r="B411" s="1511"/>
      <c r="C411" s="1511"/>
      <c r="D411" s="1511"/>
      <c r="E411" s="1511"/>
      <c r="F411" s="1511"/>
      <c r="G411" s="1511"/>
      <c r="H411" s="1390">
        <v>399</v>
      </c>
      <c r="I411" s="1512"/>
      <c r="J411" s="1512"/>
      <c r="K411" s="1512"/>
      <c r="L411" s="1512"/>
      <c r="M411" s="1512"/>
      <c r="N411" s="1512"/>
      <c r="O411" s="1390">
        <v>399</v>
      </c>
      <c r="P411" s="1517"/>
      <c r="Q411" s="1517"/>
      <c r="R411" s="1517"/>
      <c r="S411" s="1517"/>
      <c r="T411" s="1517"/>
      <c r="U411" s="1517"/>
      <c r="W411" s="1390">
        <v>399</v>
      </c>
      <c r="X411" s="1512"/>
      <c r="Y411" s="1512"/>
      <c r="Z411" s="1512"/>
      <c r="AA411" s="1512"/>
      <c r="AB411" s="1512"/>
      <c r="AC411" s="1512"/>
    </row>
    <row r="412" spans="1:29">
      <c r="A412" s="1390">
        <v>400</v>
      </c>
      <c r="B412" s="1511"/>
      <c r="C412" s="1511"/>
      <c r="D412" s="1511"/>
      <c r="E412" s="1511"/>
      <c r="F412" s="1511"/>
      <c r="G412" s="1511"/>
      <c r="H412" s="1390">
        <v>400</v>
      </c>
      <c r="I412" s="1512"/>
      <c r="J412" s="1512"/>
      <c r="K412" s="1512"/>
      <c r="L412" s="1512"/>
      <c r="M412" s="1512"/>
      <c r="N412" s="1512"/>
      <c r="O412" s="1390">
        <v>400</v>
      </c>
      <c r="P412" s="1517"/>
      <c r="Q412" s="1517"/>
      <c r="R412" s="1517"/>
      <c r="S412" s="1517"/>
      <c r="T412" s="1517"/>
      <c r="U412" s="1517"/>
      <c r="W412" s="1390">
        <v>400</v>
      </c>
      <c r="X412" s="1512"/>
      <c r="Y412" s="1512"/>
      <c r="Z412" s="1512"/>
      <c r="AA412" s="1512"/>
      <c r="AB412" s="1512"/>
      <c r="AC412" s="1512"/>
    </row>
    <row r="413" spans="1:29">
      <c r="A413" s="1390">
        <v>401</v>
      </c>
      <c r="B413" s="1511"/>
      <c r="C413" s="1511"/>
      <c r="D413" s="1511"/>
      <c r="E413" s="1511"/>
      <c r="F413" s="1511"/>
      <c r="G413" s="1511"/>
      <c r="H413" s="1390">
        <v>401</v>
      </c>
      <c r="I413" s="1512"/>
      <c r="J413" s="1512"/>
      <c r="K413" s="1512"/>
      <c r="L413" s="1512"/>
      <c r="M413" s="1512"/>
      <c r="N413" s="1512"/>
      <c r="O413" s="1390">
        <v>401</v>
      </c>
      <c r="P413" s="1517"/>
      <c r="Q413" s="1517"/>
      <c r="R413" s="1517"/>
      <c r="S413" s="1517"/>
      <c r="T413" s="1517"/>
      <c r="U413" s="1517"/>
      <c r="W413" s="1390">
        <v>401</v>
      </c>
      <c r="X413" s="1512"/>
      <c r="Y413" s="1512"/>
      <c r="Z413" s="1512"/>
      <c r="AA413" s="1512"/>
      <c r="AB413" s="1512"/>
      <c r="AC413" s="1512"/>
    </row>
    <row r="414" spans="1:29">
      <c r="A414" s="1390">
        <v>402</v>
      </c>
      <c r="B414" s="1511"/>
      <c r="C414" s="1511"/>
      <c r="D414" s="1511"/>
      <c r="E414" s="1511"/>
      <c r="F414" s="1511"/>
      <c r="G414" s="1511"/>
      <c r="H414" s="1390">
        <v>402</v>
      </c>
      <c r="I414" s="1512"/>
      <c r="J414" s="1512"/>
      <c r="K414" s="1512"/>
      <c r="L414" s="1512"/>
      <c r="M414" s="1512"/>
      <c r="N414" s="1512"/>
      <c r="O414" s="1390">
        <v>402</v>
      </c>
      <c r="P414" s="1517"/>
      <c r="Q414" s="1517"/>
      <c r="R414" s="1517"/>
      <c r="S414" s="1517"/>
      <c r="T414" s="1517"/>
      <c r="U414" s="1517"/>
      <c r="W414" s="1390">
        <v>402</v>
      </c>
      <c r="X414" s="1512"/>
      <c r="Y414" s="1512"/>
      <c r="Z414" s="1512"/>
      <c r="AA414" s="1512"/>
      <c r="AB414" s="1512"/>
      <c r="AC414" s="1512"/>
    </row>
    <row r="415" spans="1:29">
      <c r="A415" s="1390">
        <v>403</v>
      </c>
      <c r="B415" s="1511"/>
      <c r="C415" s="1511"/>
      <c r="D415" s="1511"/>
      <c r="E415" s="1511"/>
      <c r="F415" s="1511"/>
      <c r="G415" s="1511"/>
      <c r="H415" s="1390">
        <v>403</v>
      </c>
      <c r="I415" s="1512"/>
      <c r="J415" s="1512"/>
      <c r="K415" s="1512"/>
      <c r="L415" s="1512"/>
      <c r="M415" s="1512"/>
      <c r="N415" s="1512"/>
      <c r="O415" s="1390">
        <v>403</v>
      </c>
      <c r="P415" s="1517"/>
      <c r="Q415" s="1517"/>
      <c r="R415" s="1517"/>
      <c r="S415" s="1517"/>
      <c r="T415" s="1517"/>
      <c r="U415" s="1517"/>
      <c r="W415" s="1390">
        <v>403</v>
      </c>
      <c r="X415" s="1512"/>
      <c r="Y415" s="1512"/>
      <c r="Z415" s="1512"/>
      <c r="AA415" s="1512"/>
      <c r="AB415" s="1512"/>
      <c r="AC415" s="1512"/>
    </row>
    <row r="416" spans="1:29">
      <c r="A416" s="1390">
        <v>404</v>
      </c>
      <c r="B416" s="1511"/>
      <c r="C416" s="1511"/>
      <c r="D416" s="1511"/>
      <c r="E416" s="1511"/>
      <c r="F416" s="1511"/>
      <c r="G416" s="1511"/>
      <c r="H416" s="1390">
        <v>404</v>
      </c>
      <c r="I416" s="1512"/>
      <c r="J416" s="1512"/>
      <c r="K416" s="1512"/>
      <c r="L416" s="1512"/>
      <c r="M416" s="1512"/>
      <c r="N416" s="1512"/>
      <c r="O416" s="1390">
        <v>404</v>
      </c>
      <c r="P416" s="1517"/>
      <c r="Q416" s="1517"/>
      <c r="R416" s="1517"/>
      <c r="S416" s="1517"/>
      <c r="T416" s="1517"/>
      <c r="U416" s="1517"/>
      <c r="W416" s="1390">
        <v>404</v>
      </c>
      <c r="X416" s="1512"/>
      <c r="Y416" s="1512"/>
      <c r="Z416" s="1512"/>
      <c r="AA416" s="1512"/>
      <c r="AB416" s="1512"/>
      <c r="AC416" s="1512"/>
    </row>
    <row r="417" spans="1:29">
      <c r="A417" s="1390">
        <v>405</v>
      </c>
      <c r="B417" s="1511"/>
      <c r="C417" s="1511"/>
      <c r="D417" s="1511"/>
      <c r="E417" s="1511"/>
      <c r="F417" s="1511"/>
      <c r="G417" s="1511"/>
      <c r="H417" s="1390">
        <v>405</v>
      </c>
      <c r="I417" s="1512"/>
      <c r="J417" s="1512"/>
      <c r="K417" s="1512"/>
      <c r="L417" s="1512"/>
      <c r="M417" s="1512"/>
      <c r="N417" s="1512"/>
      <c r="O417" s="1390">
        <v>405</v>
      </c>
      <c r="P417" s="1517"/>
      <c r="Q417" s="1517"/>
      <c r="R417" s="1517"/>
      <c r="S417" s="1517"/>
      <c r="T417" s="1517"/>
      <c r="U417" s="1517"/>
      <c r="W417" s="1390">
        <v>405</v>
      </c>
      <c r="X417" s="1512"/>
      <c r="Y417" s="1512"/>
      <c r="Z417" s="1512"/>
      <c r="AA417" s="1512"/>
      <c r="AB417" s="1512"/>
      <c r="AC417" s="1512"/>
    </row>
    <row r="418" spans="1:29">
      <c r="A418" s="1390">
        <v>406</v>
      </c>
      <c r="B418" s="1511"/>
      <c r="C418" s="1511"/>
      <c r="D418" s="1511"/>
      <c r="E418" s="1511"/>
      <c r="F418" s="1511"/>
      <c r="G418" s="1511"/>
      <c r="H418" s="1390">
        <v>406</v>
      </c>
      <c r="I418" s="1512"/>
      <c r="J418" s="1512"/>
      <c r="K418" s="1512"/>
      <c r="L418" s="1512"/>
      <c r="M418" s="1512"/>
      <c r="N418" s="1512"/>
      <c r="O418" s="1390">
        <v>406</v>
      </c>
      <c r="P418" s="1517"/>
      <c r="Q418" s="1517"/>
      <c r="R418" s="1517"/>
      <c r="S418" s="1517"/>
      <c r="T418" s="1517"/>
      <c r="U418" s="1517"/>
      <c r="W418" s="1390">
        <v>406</v>
      </c>
      <c r="X418" s="1512"/>
      <c r="Y418" s="1512"/>
      <c r="Z418" s="1512"/>
      <c r="AA418" s="1512"/>
      <c r="AB418" s="1512"/>
      <c r="AC418" s="1512"/>
    </row>
    <row r="419" spans="1:29">
      <c r="A419" s="1390">
        <v>407</v>
      </c>
      <c r="B419" s="1511"/>
      <c r="C419" s="1511"/>
      <c r="D419" s="1511"/>
      <c r="E419" s="1511"/>
      <c r="F419" s="1511"/>
      <c r="G419" s="1511"/>
      <c r="H419" s="1390">
        <v>407</v>
      </c>
      <c r="I419" s="1512"/>
      <c r="J419" s="1512"/>
      <c r="K419" s="1512"/>
      <c r="L419" s="1512"/>
      <c r="M419" s="1512"/>
      <c r="N419" s="1512"/>
      <c r="O419" s="1390">
        <v>407</v>
      </c>
      <c r="P419" s="1517"/>
      <c r="Q419" s="1517"/>
      <c r="R419" s="1517"/>
      <c r="S419" s="1517"/>
      <c r="T419" s="1517"/>
      <c r="U419" s="1517"/>
      <c r="W419" s="1390">
        <v>407</v>
      </c>
      <c r="X419" s="1512"/>
      <c r="Y419" s="1512"/>
      <c r="Z419" s="1512"/>
      <c r="AA419" s="1512"/>
      <c r="AB419" s="1512"/>
      <c r="AC419" s="1512"/>
    </row>
    <row r="420" spans="1:29">
      <c r="A420" s="1390">
        <v>408</v>
      </c>
      <c r="B420" s="1511"/>
      <c r="C420" s="1511"/>
      <c r="D420" s="1511"/>
      <c r="E420" s="1511"/>
      <c r="F420" s="1511"/>
      <c r="G420" s="1511"/>
      <c r="H420" s="1390">
        <v>408</v>
      </c>
      <c r="I420" s="1512"/>
      <c r="J420" s="1512"/>
      <c r="K420" s="1512"/>
      <c r="L420" s="1512"/>
      <c r="M420" s="1512"/>
      <c r="N420" s="1512"/>
      <c r="O420" s="1390">
        <v>408</v>
      </c>
      <c r="P420" s="1517"/>
      <c r="Q420" s="1517"/>
      <c r="R420" s="1517"/>
      <c r="S420" s="1517"/>
      <c r="T420" s="1517"/>
      <c r="U420" s="1517"/>
      <c r="W420" s="1390">
        <v>408</v>
      </c>
      <c r="X420" s="1512"/>
      <c r="Y420" s="1512"/>
      <c r="Z420" s="1512"/>
      <c r="AA420" s="1512"/>
      <c r="AB420" s="1512"/>
      <c r="AC420" s="1512"/>
    </row>
    <row r="421" spans="1:29">
      <c r="A421" s="1390">
        <v>409</v>
      </c>
      <c r="B421" s="1511"/>
      <c r="C421" s="1511"/>
      <c r="D421" s="1511"/>
      <c r="E421" s="1511"/>
      <c r="F421" s="1511"/>
      <c r="G421" s="1511"/>
      <c r="H421" s="1390">
        <v>409</v>
      </c>
      <c r="I421" s="1512"/>
      <c r="J421" s="1512"/>
      <c r="K421" s="1512"/>
      <c r="L421" s="1512"/>
      <c r="M421" s="1512"/>
      <c r="N421" s="1512"/>
      <c r="O421" s="1390">
        <v>409</v>
      </c>
      <c r="P421" s="1517"/>
      <c r="Q421" s="1517"/>
      <c r="R421" s="1517"/>
      <c r="S421" s="1517"/>
      <c r="T421" s="1517"/>
      <c r="U421" s="1517"/>
      <c r="W421" s="1390">
        <v>409</v>
      </c>
      <c r="X421" s="1512"/>
      <c r="Y421" s="1512"/>
      <c r="Z421" s="1512"/>
      <c r="AA421" s="1512"/>
      <c r="AB421" s="1512"/>
      <c r="AC421" s="1512"/>
    </row>
    <row r="422" spans="1:29">
      <c r="A422" s="1390">
        <v>410</v>
      </c>
      <c r="B422" s="1511"/>
      <c r="C422" s="1511"/>
      <c r="D422" s="1511"/>
      <c r="E422" s="1511"/>
      <c r="F422" s="1511"/>
      <c r="G422" s="1511"/>
      <c r="H422" s="1390">
        <v>410</v>
      </c>
      <c r="I422" s="1512"/>
      <c r="J422" s="1512"/>
      <c r="K422" s="1512"/>
      <c r="L422" s="1512"/>
      <c r="M422" s="1512"/>
      <c r="N422" s="1512"/>
      <c r="O422" s="1390">
        <v>410</v>
      </c>
      <c r="P422" s="1517"/>
      <c r="Q422" s="1517"/>
      <c r="R422" s="1517"/>
      <c r="S422" s="1517"/>
      <c r="T422" s="1517"/>
      <c r="U422" s="1517"/>
      <c r="W422" s="1390">
        <v>410</v>
      </c>
      <c r="X422" s="1512"/>
      <c r="Y422" s="1512"/>
      <c r="Z422" s="1512"/>
      <c r="AA422" s="1512"/>
      <c r="AB422" s="1512"/>
      <c r="AC422" s="1512"/>
    </row>
    <row r="423" spans="1:29">
      <c r="A423" s="1390">
        <v>411</v>
      </c>
      <c r="B423" s="1511"/>
      <c r="C423" s="1511"/>
      <c r="D423" s="1511"/>
      <c r="E423" s="1511"/>
      <c r="F423" s="1511"/>
      <c r="G423" s="1511"/>
      <c r="H423" s="1390">
        <v>411</v>
      </c>
      <c r="I423" s="1512"/>
      <c r="J423" s="1512"/>
      <c r="K423" s="1512"/>
      <c r="L423" s="1512"/>
      <c r="M423" s="1512"/>
      <c r="N423" s="1512"/>
      <c r="O423" s="1390">
        <v>411</v>
      </c>
      <c r="P423" s="1517"/>
      <c r="Q423" s="1517"/>
      <c r="R423" s="1517"/>
      <c r="S423" s="1517"/>
      <c r="T423" s="1517"/>
      <c r="U423" s="1517"/>
      <c r="W423" s="1390">
        <v>411</v>
      </c>
      <c r="X423" s="1512"/>
      <c r="Y423" s="1512"/>
      <c r="Z423" s="1512"/>
      <c r="AA423" s="1512"/>
      <c r="AB423" s="1512"/>
      <c r="AC423" s="1512"/>
    </row>
    <row r="424" spans="1:29">
      <c r="A424" s="1390">
        <v>412</v>
      </c>
      <c r="B424" s="1511"/>
      <c r="C424" s="1511"/>
      <c r="D424" s="1511"/>
      <c r="E424" s="1511"/>
      <c r="F424" s="1511"/>
      <c r="G424" s="1511"/>
      <c r="H424" s="1390">
        <v>412</v>
      </c>
      <c r="I424" s="1512"/>
      <c r="J424" s="1512"/>
      <c r="K424" s="1512"/>
      <c r="L424" s="1512"/>
      <c r="M424" s="1512"/>
      <c r="N424" s="1512"/>
      <c r="O424" s="1390">
        <v>412</v>
      </c>
      <c r="P424" s="1517"/>
      <c r="Q424" s="1517"/>
      <c r="R424" s="1517"/>
      <c r="S424" s="1517"/>
      <c r="T424" s="1517"/>
      <c r="U424" s="1517"/>
      <c r="W424" s="1390">
        <v>412</v>
      </c>
      <c r="X424" s="1512"/>
      <c r="Y424" s="1512"/>
      <c r="Z424" s="1512"/>
      <c r="AA424" s="1512"/>
      <c r="AB424" s="1512"/>
      <c r="AC424" s="1512"/>
    </row>
    <row r="425" spans="1:29">
      <c r="A425" s="1390">
        <v>413</v>
      </c>
      <c r="B425" s="1511"/>
      <c r="C425" s="1511"/>
      <c r="D425" s="1511"/>
      <c r="E425" s="1511"/>
      <c r="F425" s="1511"/>
      <c r="G425" s="1511"/>
      <c r="H425" s="1390">
        <v>413</v>
      </c>
      <c r="I425" s="1512"/>
      <c r="J425" s="1512"/>
      <c r="K425" s="1512"/>
      <c r="L425" s="1512"/>
      <c r="M425" s="1512"/>
      <c r="N425" s="1512"/>
      <c r="O425" s="1390">
        <v>413</v>
      </c>
      <c r="P425" s="1517"/>
      <c r="Q425" s="1517"/>
      <c r="R425" s="1517"/>
      <c r="S425" s="1517"/>
      <c r="T425" s="1517"/>
      <c r="U425" s="1517"/>
      <c r="W425" s="1390">
        <v>413</v>
      </c>
      <c r="X425" s="1512"/>
      <c r="Y425" s="1512"/>
      <c r="Z425" s="1512"/>
      <c r="AA425" s="1512"/>
      <c r="AB425" s="1512"/>
      <c r="AC425" s="1512"/>
    </row>
    <row r="426" spans="1:29">
      <c r="A426" s="1390">
        <v>414</v>
      </c>
      <c r="B426" s="1511"/>
      <c r="C426" s="1511"/>
      <c r="D426" s="1511"/>
      <c r="E426" s="1511"/>
      <c r="F426" s="1511"/>
      <c r="G426" s="1511"/>
      <c r="H426" s="1390">
        <v>414</v>
      </c>
      <c r="I426" s="1512"/>
      <c r="J426" s="1512"/>
      <c r="K426" s="1512"/>
      <c r="L426" s="1512"/>
      <c r="M426" s="1512"/>
      <c r="N426" s="1512"/>
      <c r="O426" s="1390">
        <v>414</v>
      </c>
      <c r="P426" s="1517"/>
      <c r="Q426" s="1517"/>
      <c r="R426" s="1517"/>
      <c r="S426" s="1517"/>
      <c r="T426" s="1517"/>
      <c r="U426" s="1517"/>
      <c r="W426" s="1390">
        <v>414</v>
      </c>
      <c r="X426" s="1512"/>
      <c r="Y426" s="1512"/>
      <c r="Z426" s="1512"/>
      <c r="AA426" s="1512"/>
      <c r="AB426" s="1512"/>
      <c r="AC426" s="1512"/>
    </row>
    <row r="427" spans="1:29">
      <c r="A427" s="1390">
        <v>415</v>
      </c>
      <c r="B427" s="1511"/>
      <c r="C427" s="1511"/>
      <c r="D427" s="1511"/>
      <c r="E427" s="1511"/>
      <c r="F427" s="1511"/>
      <c r="G427" s="1511"/>
      <c r="H427" s="1390">
        <v>415</v>
      </c>
      <c r="I427" s="1512"/>
      <c r="J427" s="1512"/>
      <c r="K427" s="1512"/>
      <c r="L427" s="1512"/>
      <c r="M427" s="1512"/>
      <c r="N427" s="1512"/>
      <c r="O427" s="1390">
        <v>415</v>
      </c>
      <c r="P427" s="1517"/>
      <c r="Q427" s="1517"/>
      <c r="R427" s="1517"/>
      <c r="S427" s="1517"/>
      <c r="T427" s="1517"/>
      <c r="U427" s="1517"/>
      <c r="W427" s="1390">
        <v>415</v>
      </c>
      <c r="X427" s="1512"/>
      <c r="Y427" s="1512"/>
      <c r="Z427" s="1512"/>
      <c r="AA427" s="1512"/>
      <c r="AB427" s="1512"/>
      <c r="AC427" s="1512"/>
    </row>
    <row r="428" spans="1:29">
      <c r="A428" s="1390">
        <v>416</v>
      </c>
      <c r="B428" s="1511"/>
      <c r="C428" s="1511"/>
      <c r="D428" s="1511"/>
      <c r="E428" s="1511"/>
      <c r="F428" s="1511"/>
      <c r="G428" s="1511"/>
      <c r="H428" s="1390">
        <v>416</v>
      </c>
      <c r="I428" s="1512"/>
      <c r="J428" s="1512"/>
      <c r="K428" s="1512"/>
      <c r="L428" s="1512"/>
      <c r="M428" s="1512"/>
      <c r="N428" s="1512"/>
      <c r="O428" s="1390">
        <v>416</v>
      </c>
      <c r="P428" s="1517"/>
      <c r="Q428" s="1517"/>
      <c r="R428" s="1517"/>
      <c r="S428" s="1517"/>
      <c r="T428" s="1517"/>
      <c r="U428" s="1517"/>
      <c r="W428" s="1390">
        <v>416</v>
      </c>
      <c r="X428" s="1512"/>
      <c r="Y428" s="1512"/>
      <c r="Z428" s="1512"/>
      <c r="AA428" s="1512"/>
      <c r="AB428" s="1512"/>
      <c r="AC428" s="1512"/>
    </row>
    <row r="429" spans="1:29">
      <c r="A429" s="1390">
        <v>417</v>
      </c>
      <c r="B429" s="1511"/>
      <c r="C429" s="1511"/>
      <c r="D429" s="1511"/>
      <c r="E429" s="1511"/>
      <c r="F429" s="1511"/>
      <c r="G429" s="1511"/>
      <c r="H429" s="1390">
        <v>417</v>
      </c>
      <c r="I429" s="1512"/>
      <c r="J429" s="1512"/>
      <c r="K429" s="1512"/>
      <c r="L429" s="1512"/>
      <c r="M429" s="1512"/>
      <c r="N429" s="1512"/>
      <c r="O429" s="1390">
        <v>417</v>
      </c>
      <c r="P429" s="1517"/>
      <c r="Q429" s="1517"/>
      <c r="R429" s="1517"/>
      <c r="S429" s="1517"/>
      <c r="T429" s="1517"/>
      <c r="U429" s="1517"/>
      <c r="W429" s="1390">
        <v>417</v>
      </c>
      <c r="X429" s="1512"/>
      <c r="Y429" s="1512"/>
      <c r="Z429" s="1512"/>
      <c r="AA429" s="1512"/>
      <c r="AB429" s="1512"/>
      <c r="AC429" s="1512"/>
    </row>
    <row r="430" spans="1:29">
      <c r="A430" s="1390">
        <v>418</v>
      </c>
      <c r="B430" s="1511"/>
      <c r="C430" s="1511"/>
      <c r="D430" s="1511"/>
      <c r="E430" s="1511"/>
      <c r="F430" s="1511"/>
      <c r="G430" s="1511"/>
      <c r="H430" s="1390">
        <v>418</v>
      </c>
      <c r="I430" s="1512"/>
      <c r="J430" s="1512"/>
      <c r="K430" s="1512"/>
      <c r="L430" s="1512"/>
      <c r="M430" s="1512"/>
      <c r="N430" s="1512"/>
      <c r="O430" s="1390">
        <v>418</v>
      </c>
      <c r="P430" s="1517"/>
      <c r="Q430" s="1517"/>
      <c r="R430" s="1517"/>
      <c r="S430" s="1517"/>
      <c r="T430" s="1517"/>
      <c r="U430" s="1517"/>
      <c r="W430" s="1390">
        <v>418</v>
      </c>
      <c r="X430" s="1512"/>
      <c r="Y430" s="1512"/>
      <c r="Z430" s="1512"/>
      <c r="AA430" s="1512"/>
      <c r="AB430" s="1512"/>
      <c r="AC430" s="1512"/>
    </row>
    <row r="431" spans="1:29">
      <c r="A431" s="1390">
        <v>419</v>
      </c>
      <c r="B431" s="1511"/>
      <c r="C431" s="1511"/>
      <c r="D431" s="1511"/>
      <c r="E431" s="1511"/>
      <c r="F431" s="1511"/>
      <c r="G431" s="1511"/>
      <c r="H431" s="1390">
        <v>419</v>
      </c>
      <c r="I431" s="1512"/>
      <c r="J431" s="1512"/>
      <c r="K431" s="1512"/>
      <c r="L431" s="1512"/>
      <c r="M431" s="1512"/>
      <c r="N431" s="1512"/>
      <c r="O431" s="1390">
        <v>419</v>
      </c>
      <c r="P431" s="1517"/>
      <c r="Q431" s="1517"/>
      <c r="R431" s="1517"/>
      <c r="S431" s="1517"/>
      <c r="T431" s="1517"/>
      <c r="U431" s="1517"/>
      <c r="W431" s="1390">
        <v>419</v>
      </c>
      <c r="X431" s="1512"/>
      <c r="Y431" s="1512"/>
      <c r="Z431" s="1512"/>
      <c r="AA431" s="1512"/>
      <c r="AB431" s="1512"/>
      <c r="AC431" s="1512"/>
    </row>
    <row r="432" spans="1:29">
      <c r="A432" s="1390">
        <v>420</v>
      </c>
      <c r="B432" s="1511"/>
      <c r="C432" s="1511"/>
      <c r="D432" s="1511"/>
      <c r="E432" s="1511"/>
      <c r="F432" s="1511"/>
      <c r="G432" s="1511"/>
      <c r="H432" s="1390">
        <v>420</v>
      </c>
      <c r="I432" s="1512"/>
      <c r="J432" s="1512"/>
      <c r="K432" s="1512"/>
      <c r="L432" s="1512"/>
      <c r="M432" s="1512"/>
      <c r="N432" s="1512"/>
      <c r="O432" s="1390">
        <v>420</v>
      </c>
      <c r="P432" s="1517"/>
      <c r="Q432" s="1517"/>
      <c r="R432" s="1517"/>
      <c r="S432" s="1517"/>
      <c r="T432" s="1517"/>
      <c r="U432" s="1517"/>
      <c r="W432" s="1390">
        <v>420</v>
      </c>
      <c r="X432" s="1512"/>
      <c r="Y432" s="1512"/>
      <c r="Z432" s="1512"/>
      <c r="AA432" s="1512"/>
      <c r="AB432" s="1512"/>
      <c r="AC432" s="1512"/>
    </row>
    <row r="433" spans="1:29">
      <c r="A433" s="1390">
        <v>421</v>
      </c>
      <c r="B433" s="1511"/>
      <c r="C433" s="1511"/>
      <c r="D433" s="1511"/>
      <c r="E433" s="1511"/>
      <c r="F433" s="1511"/>
      <c r="G433" s="1511"/>
      <c r="H433" s="1390">
        <v>421</v>
      </c>
      <c r="I433" s="1512"/>
      <c r="J433" s="1512"/>
      <c r="K433" s="1512"/>
      <c r="L433" s="1512"/>
      <c r="M433" s="1512"/>
      <c r="N433" s="1512"/>
      <c r="O433" s="1390">
        <v>421</v>
      </c>
      <c r="P433" s="1517"/>
      <c r="Q433" s="1517"/>
      <c r="R433" s="1517"/>
      <c r="S433" s="1517"/>
      <c r="T433" s="1517"/>
      <c r="U433" s="1517"/>
      <c r="W433" s="1390">
        <v>421</v>
      </c>
      <c r="X433" s="1512"/>
      <c r="Y433" s="1512"/>
      <c r="Z433" s="1512"/>
      <c r="AA433" s="1512"/>
      <c r="AB433" s="1512"/>
      <c r="AC433" s="1512"/>
    </row>
    <row r="434" spans="1:29">
      <c r="A434" s="1390">
        <v>422</v>
      </c>
      <c r="B434" s="1511"/>
      <c r="C434" s="1511"/>
      <c r="D434" s="1511"/>
      <c r="E434" s="1511"/>
      <c r="F434" s="1511"/>
      <c r="G434" s="1511"/>
      <c r="H434" s="1390">
        <v>422</v>
      </c>
      <c r="I434" s="1512"/>
      <c r="J434" s="1512"/>
      <c r="K434" s="1512"/>
      <c r="L434" s="1512"/>
      <c r="M434" s="1512"/>
      <c r="N434" s="1512"/>
      <c r="O434" s="1390">
        <v>422</v>
      </c>
      <c r="P434" s="1517"/>
      <c r="Q434" s="1517"/>
      <c r="R434" s="1517"/>
      <c r="S434" s="1517"/>
      <c r="T434" s="1517"/>
      <c r="U434" s="1517"/>
      <c r="W434" s="1390">
        <v>422</v>
      </c>
      <c r="X434" s="1512"/>
      <c r="Y434" s="1512"/>
      <c r="Z434" s="1512"/>
      <c r="AA434" s="1512"/>
      <c r="AB434" s="1512"/>
      <c r="AC434" s="1512"/>
    </row>
    <row r="435" spans="1:29">
      <c r="A435" s="1390">
        <v>423</v>
      </c>
      <c r="B435" s="1511"/>
      <c r="C435" s="1511"/>
      <c r="D435" s="1511"/>
      <c r="E435" s="1511"/>
      <c r="F435" s="1511"/>
      <c r="G435" s="1511"/>
      <c r="H435" s="1390">
        <v>423</v>
      </c>
      <c r="I435" s="1512"/>
      <c r="J435" s="1512"/>
      <c r="K435" s="1512"/>
      <c r="L435" s="1512"/>
      <c r="M435" s="1512"/>
      <c r="N435" s="1512"/>
      <c r="O435" s="1390">
        <v>423</v>
      </c>
      <c r="P435" s="1517"/>
      <c r="Q435" s="1517"/>
      <c r="R435" s="1517"/>
      <c r="S435" s="1517"/>
      <c r="T435" s="1517"/>
      <c r="U435" s="1517"/>
      <c r="W435" s="1390">
        <v>423</v>
      </c>
      <c r="X435" s="1512"/>
      <c r="Y435" s="1512"/>
      <c r="Z435" s="1512"/>
      <c r="AA435" s="1512"/>
      <c r="AB435" s="1512"/>
      <c r="AC435" s="1512"/>
    </row>
    <row r="436" spans="1:29">
      <c r="A436" s="1390">
        <v>424</v>
      </c>
      <c r="B436" s="1511"/>
      <c r="C436" s="1511"/>
      <c r="D436" s="1511"/>
      <c r="E436" s="1511"/>
      <c r="F436" s="1511"/>
      <c r="G436" s="1511"/>
      <c r="H436" s="1390">
        <v>424</v>
      </c>
      <c r="I436" s="1512"/>
      <c r="J436" s="1512"/>
      <c r="K436" s="1512"/>
      <c r="L436" s="1512"/>
      <c r="M436" s="1512"/>
      <c r="N436" s="1512"/>
      <c r="O436" s="1390">
        <v>424</v>
      </c>
      <c r="P436" s="1517"/>
      <c r="Q436" s="1517"/>
      <c r="R436" s="1517"/>
      <c r="S436" s="1517"/>
      <c r="T436" s="1517"/>
      <c r="U436" s="1517"/>
      <c r="W436" s="1390">
        <v>424</v>
      </c>
      <c r="X436" s="1512"/>
      <c r="Y436" s="1512"/>
      <c r="Z436" s="1512"/>
      <c r="AA436" s="1512"/>
      <c r="AB436" s="1512"/>
      <c r="AC436" s="1512"/>
    </row>
    <row r="437" spans="1:29">
      <c r="A437" s="1390">
        <v>425</v>
      </c>
      <c r="B437" s="1511"/>
      <c r="C437" s="1511"/>
      <c r="D437" s="1511"/>
      <c r="E437" s="1511"/>
      <c r="F437" s="1511"/>
      <c r="G437" s="1511"/>
      <c r="H437" s="1390">
        <v>425</v>
      </c>
      <c r="I437" s="1512"/>
      <c r="J437" s="1512"/>
      <c r="K437" s="1512"/>
      <c r="L437" s="1512"/>
      <c r="M437" s="1512"/>
      <c r="N437" s="1512"/>
      <c r="O437" s="1390">
        <v>425</v>
      </c>
      <c r="P437" s="1517"/>
      <c r="Q437" s="1517"/>
      <c r="R437" s="1517"/>
      <c r="S437" s="1517"/>
      <c r="T437" s="1517"/>
      <c r="U437" s="1517"/>
      <c r="W437" s="1390">
        <v>425</v>
      </c>
      <c r="X437" s="1512"/>
      <c r="Y437" s="1512"/>
      <c r="Z437" s="1512"/>
      <c r="AA437" s="1512"/>
      <c r="AB437" s="1512"/>
      <c r="AC437" s="1512"/>
    </row>
    <row r="438" spans="1:29">
      <c r="A438" s="1390">
        <v>426</v>
      </c>
      <c r="B438" s="1511"/>
      <c r="C438" s="1511"/>
      <c r="D438" s="1511"/>
      <c r="E438" s="1511"/>
      <c r="F438" s="1511"/>
      <c r="G438" s="1511"/>
      <c r="H438" s="1390">
        <v>426</v>
      </c>
      <c r="I438" s="1512"/>
      <c r="J438" s="1512"/>
      <c r="K438" s="1512"/>
      <c r="L438" s="1512"/>
      <c r="M438" s="1512"/>
      <c r="N438" s="1512"/>
      <c r="O438" s="1390">
        <v>426</v>
      </c>
      <c r="P438" s="1517"/>
      <c r="Q438" s="1517"/>
      <c r="R438" s="1517"/>
      <c r="S438" s="1517"/>
      <c r="T438" s="1517"/>
      <c r="U438" s="1517"/>
      <c r="W438" s="1390">
        <v>426</v>
      </c>
      <c r="X438" s="1512"/>
      <c r="Y438" s="1512"/>
      <c r="Z438" s="1512"/>
      <c r="AA438" s="1512"/>
      <c r="AB438" s="1512"/>
      <c r="AC438" s="1512"/>
    </row>
    <row r="439" spans="1:29">
      <c r="A439" s="1390">
        <v>427</v>
      </c>
      <c r="B439" s="1511"/>
      <c r="C439" s="1511"/>
      <c r="D439" s="1511"/>
      <c r="E439" s="1511"/>
      <c r="F439" s="1511"/>
      <c r="G439" s="1511"/>
      <c r="H439" s="1390">
        <v>427</v>
      </c>
      <c r="I439" s="1512"/>
      <c r="J439" s="1512"/>
      <c r="K439" s="1512"/>
      <c r="L439" s="1512"/>
      <c r="M439" s="1512"/>
      <c r="N439" s="1512"/>
      <c r="O439" s="1390">
        <v>427</v>
      </c>
      <c r="P439" s="1517"/>
      <c r="Q439" s="1517"/>
      <c r="R439" s="1517"/>
      <c r="S439" s="1517"/>
      <c r="T439" s="1517"/>
      <c r="U439" s="1517"/>
      <c r="W439" s="1390">
        <v>427</v>
      </c>
      <c r="X439" s="1512"/>
      <c r="Y439" s="1512"/>
      <c r="Z439" s="1512"/>
      <c r="AA439" s="1512"/>
      <c r="AB439" s="1512"/>
      <c r="AC439" s="1512"/>
    </row>
    <row r="440" spans="1:29">
      <c r="A440" s="1390">
        <v>428</v>
      </c>
      <c r="B440" s="1511"/>
      <c r="C440" s="1511"/>
      <c r="D440" s="1511"/>
      <c r="E440" s="1511"/>
      <c r="F440" s="1511"/>
      <c r="G440" s="1511"/>
      <c r="H440" s="1390">
        <v>428</v>
      </c>
      <c r="I440" s="1512"/>
      <c r="J440" s="1512"/>
      <c r="K440" s="1512"/>
      <c r="L440" s="1512"/>
      <c r="M440" s="1512"/>
      <c r="N440" s="1512"/>
      <c r="O440" s="1390">
        <v>428</v>
      </c>
      <c r="P440" s="1517"/>
      <c r="Q440" s="1517"/>
      <c r="R440" s="1517"/>
      <c r="S440" s="1517"/>
      <c r="T440" s="1517"/>
      <c r="U440" s="1517"/>
      <c r="W440" s="1390">
        <v>428</v>
      </c>
      <c r="X440" s="1512"/>
      <c r="Y440" s="1512"/>
      <c r="Z440" s="1512"/>
      <c r="AA440" s="1512"/>
      <c r="AB440" s="1512"/>
      <c r="AC440" s="1512"/>
    </row>
    <row r="441" spans="1:29">
      <c r="A441" s="1390">
        <v>429</v>
      </c>
      <c r="B441" s="1511"/>
      <c r="C441" s="1511"/>
      <c r="D441" s="1511"/>
      <c r="E441" s="1511"/>
      <c r="F441" s="1511"/>
      <c r="G441" s="1511"/>
      <c r="H441" s="1390">
        <v>429</v>
      </c>
      <c r="I441" s="1512"/>
      <c r="J441" s="1512"/>
      <c r="K441" s="1512"/>
      <c r="L441" s="1512"/>
      <c r="M441" s="1512"/>
      <c r="N441" s="1512"/>
      <c r="O441" s="1390">
        <v>429</v>
      </c>
      <c r="P441" s="1517"/>
      <c r="Q441" s="1517"/>
      <c r="R441" s="1517"/>
      <c r="S441" s="1517"/>
      <c r="T441" s="1517"/>
      <c r="U441" s="1517"/>
      <c r="W441" s="1390">
        <v>429</v>
      </c>
      <c r="X441" s="1512"/>
      <c r="Y441" s="1512"/>
      <c r="Z441" s="1512"/>
      <c r="AA441" s="1512"/>
      <c r="AB441" s="1512"/>
      <c r="AC441" s="1512"/>
    </row>
    <row r="442" spans="1:29">
      <c r="A442" s="1390">
        <v>430</v>
      </c>
      <c r="B442" s="1511"/>
      <c r="C442" s="1511"/>
      <c r="D442" s="1511"/>
      <c r="E442" s="1511"/>
      <c r="F442" s="1511"/>
      <c r="G442" s="1511"/>
      <c r="H442" s="1390">
        <v>430</v>
      </c>
      <c r="I442" s="1512"/>
      <c r="J442" s="1512"/>
      <c r="K442" s="1512"/>
      <c r="L442" s="1512"/>
      <c r="M442" s="1512"/>
      <c r="N442" s="1512"/>
      <c r="O442" s="1390">
        <v>430</v>
      </c>
      <c r="P442" s="1517"/>
      <c r="Q442" s="1517"/>
      <c r="R442" s="1517"/>
      <c r="S442" s="1517"/>
      <c r="T442" s="1517"/>
      <c r="U442" s="1517"/>
      <c r="W442" s="1390">
        <v>430</v>
      </c>
      <c r="X442" s="1512"/>
      <c r="Y442" s="1512"/>
      <c r="Z442" s="1512"/>
      <c r="AA442" s="1512"/>
      <c r="AB442" s="1512"/>
      <c r="AC442" s="1512"/>
    </row>
    <row r="443" spans="1:29">
      <c r="A443" s="1390">
        <v>431</v>
      </c>
      <c r="B443" s="1511"/>
      <c r="C443" s="1511"/>
      <c r="D443" s="1511"/>
      <c r="E443" s="1511"/>
      <c r="F443" s="1511"/>
      <c r="G443" s="1511"/>
      <c r="H443" s="1390">
        <v>431</v>
      </c>
      <c r="I443" s="1512"/>
      <c r="J443" s="1512"/>
      <c r="K443" s="1512"/>
      <c r="L443" s="1512"/>
      <c r="M443" s="1512"/>
      <c r="N443" s="1512"/>
      <c r="O443" s="1390">
        <v>431</v>
      </c>
      <c r="P443" s="1517"/>
      <c r="Q443" s="1517"/>
      <c r="R443" s="1517"/>
      <c r="S443" s="1517"/>
      <c r="T443" s="1517"/>
      <c r="U443" s="1517"/>
      <c r="W443" s="1390">
        <v>431</v>
      </c>
      <c r="X443" s="1512"/>
      <c r="Y443" s="1512"/>
      <c r="Z443" s="1512"/>
      <c r="AA443" s="1512"/>
      <c r="AB443" s="1512"/>
      <c r="AC443" s="1512"/>
    </row>
    <row r="444" spans="1:29">
      <c r="A444" s="1390">
        <v>432</v>
      </c>
      <c r="B444" s="1511"/>
      <c r="C444" s="1511"/>
      <c r="D444" s="1511"/>
      <c r="E444" s="1511"/>
      <c r="F444" s="1511"/>
      <c r="G444" s="1511"/>
      <c r="H444" s="1390">
        <v>432</v>
      </c>
      <c r="I444" s="1512"/>
      <c r="J444" s="1512"/>
      <c r="K444" s="1512"/>
      <c r="L444" s="1512"/>
      <c r="M444" s="1512"/>
      <c r="N444" s="1512"/>
      <c r="O444" s="1390">
        <v>432</v>
      </c>
      <c r="P444" s="1517"/>
      <c r="Q444" s="1517"/>
      <c r="R444" s="1517"/>
      <c r="S444" s="1517"/>
      <c r="T444" s="1517"/>
      <c r="U444" s="1517"/>
      <c r="W444" s="1390">
        <v>432</v>
      </c>
      <c r="X444" s="1512"/>
      <c r="Y444" s="1512"/>
      <c r="Z444" s="1512"/>
      <c r="AA444" s="1512"/>
      <c r="AB444" s="1512"/>
      <c r="AC444" s="1512"/>
    </row>
    <row r="445" spans="1:29">
      <c r="A445" s="1390">
        <v>433</v>
      </c>
      <c r="B445" s="1511"/>
      <c r="C445" s="1511"/>
      <c r="D445" s="1511"/>
      <c r="E445" s="1511"/>
      <c r="F445" s="1511"/>
      <c r="G445" s="1511"/>
      <c r="H445" s="1390">
        <v>433</v>
      </c>
      <c r="I445" s="1512"/>
      <c r="J445" s="1512"/>
      <c r="K445" s="1512"/>
      <c r="L445" s="1512"/>
      <c r="M445" s="1512"/>
      <c r="N445" s="1512"/>
      <c r="O445" s="1390">
        <v>433</v>
      </c>
      <c r="P445" s="1517"/>
      <c r="Q445" s="1517"/>
      <c r="R445" s="1517"/>
      <c r="S445" s="1517"/>
      <c r="T445" s="1517"/>
      <c r="U445" s="1517"/>
      <c r="W445" s="1390">
        <v>433</v>
      </c>
      <c r="X445" s="1512"/>
      <c r="Y445" s="1512"/>
      <c r="Z445" s="1512"/>
      <c r="AA445" s="1512"/>
      <c r="AB445" s="1512"/>
      <c r="AC445" s="1512"/>
    </row>
    <row r="446" spans="1:29">
      <c r="A446" s="1390">
        <v>434</v>
      </c>
      <c r="B446" s="1511"/>
      <c r="C446" s="1511"/>
      <c r="D446" s="1511"/>
      <c r="E446" s="1511"/>
      <c r="F446" s="1511"/>
      <c r="G446" s="1511"/>
      <c r="H446" s="1390">
        <v>434</v>
      </c>
      <c r="I446" s="1512"/>
      <c r="J446" s="1512"/>
      <c r="K446" s="1512"/>
      <c r="L446" s="1512"/>
      <c r="M446" s="1512"/>
      <c r="N446" s="1512"/>
      <c r="O446" s="1390">
        <v>434</v>
      </c>
      <c r="P446" s="1517"/>
      <c r="Q446" s="1517"/>
      <c r="R446" s="1517"/>
      <c r="S446" s="1517"/>
      <c r="T446" s="1517"/>
      <c r="U446" s="1517"/>
      <c r="W446" s="1390">
        <v>434</v>
      </c>
      <c r="X446" s="1512"/>
      <c r="Y446" s="1512"/>
      <c r="Z446" s="1512"/>
      <c r="AA446" s="1512"/>
      <c r="AB446" s="1512"/>
      <c r="AC446" s="1512"/>
    </row>
    <row r="447" spans="1:29">
      <c r="A447" s="1390">
        <v>435</v>
      </c>
      <c r="B447" s="1511"/>
      <c r="C447" s="1511"/>
      <c r="D447" s="1511"/>
      <c r="E447" s="1511"/>
      <c r="F447" s="1511"/>
      <c r="G447" s="1511"/>
      <c r="H447" s="1390">
        <v>435</v>
      </c>
      <c r="I447" s="1512"/>
      <c r="J447" s="1512"/>
      <c r="K447" s="1512"/>
      <c r="L447" s="1512"/>
      <c r="M447" s="1512"/>
      <c r="N447" s="1512"/>
      <c r="O447" s="1390">
        <v>435</v>
      </c>
      <c r="P447" s="1517"/>
      <c r="Q447" s="1517"/>
      <c r="R447" s="1517"/>
      <c r="S447" s="1517"/>
      <c r="T447" s="1517"/>
      <c r="U447" s="1517"/>
      <c r="W447" s="1390">
        <v>435</v>
      </c>
      <c r="X447" s="1512"/>
      <c r="Y447" s="1512"/>
      <c r="Z447" s="1512"/>
      <c r="AA447" s="1512"/>
      <c r="AB447" s="1512"/>
      <c r="AC447" s="1512"/>
    </row>
    <row r="448" spans="1:29">
      <c r="A448" s="1390">
        <v>436</v>
      </c>
      <c r="B448" s="1511"/>
      <c r="C448" s="1511"/>
      <c r="D448" s="1511"/>
      <c r="E448" s="1511"/>
      <c r="F448" s="1511"/>
      <c r="G448" s="1511"/>
      <c r="H448" s="1390">
        <v>436</v>
      </c>
      <c r="I448" s="1512"/>
      <c r="J448" s="1512"/>
      <c r="K448" s="1512"/>
      <c r="L448" s="1512"/>
      <c r="M448" s="1512"/>
      <c r="N448" s="1512"/>
      <c r="O448" s="1390">
        <v>436</v>
      </c>
      <c r="P448" s="1517"/>
      <c r="Q448" s="1517"/>
      <c r="R448" s="1517"/>
      <c r="S448" s="1517"/>
      <c r="T448" s="1517"/>
      <c r="U448" s="1517"/>
      <c r="W448" s="1390">
        <v>436</v>
      </c>
      <c r="X448" s="1512"/>
      <c r="Y448" s="1512"/>
      <c r="Z448" s="1512"/>
      <c r="AA448" s="1512"/>
      <c r="AB448" s="1512"/>
      <c r="AC448" s="1512"/>
    </row>
    <row r="449" spans="1:29">
      <c r="A449" s="1390">
        <v>437</v>
      </c>
      <c r="B449" s="1511"/>
      <c r="C449" s="1511"/>
      <c r="D449" s="1511"/>
      <c r="E449" s="1511"/>
      <c r="F449" s="1511"/>
      <c r="G449" s="1511"/>
      <c r="H449" s="1390">
        <v>437</v>
      </c>
      <c r="I449" s="1512"/>
      <c r="J449" s="1512"/>
      <c r="K449" s="1512"/>
      <c r="L449" s="1512"/>
      <c r="M449" s="1512"/>
      <c r="N449" s="1512"/>
      <c r="O449" s="1390">
        <v>437</v>
      </c>
      <c r="P449" s="1517"/>
      <c r="Q449" s="1517"/>
      <c r="R449" s="1517"/>
      <c r="S449" s="1517"/>
      <c r="T449" s="1517"/>
      <c r="U449" s="1517"/>
      <c r="W449" s="1390">
        <v>437</v>
      </c>
      <c r="X449" s="1512"/>
      <c r="Y449" s="1512"/>
      <c r="Z449" s="1512"/>
      <c r="AA449" s="1512"/>
      <c r="AB449" s="1512"/>
      <c r="AC449" s="1512"/>
    </row>
    <row r="450" spans="1:29">
      <c r="A450" s="1390">
        <v>438</v>
      </c>
      <c r="B450" s="1511"/>
      <c r="C450" s="1511"/>
      <c r="D450" s="1511"/>
      <c r="E450" s="1511"/>
      <c r="F450" s="1511"/>
      <c r="G450" s="1511"/>
      <c r="H450" s="1390">
        <v>438</v>
      </c>
      <c r="I450" s="1512"/>
      <c r="J450" s="1512"/>
      <c r="K450" s="1512"/>
      <c r="L450" s="1512"/>
      <c r="M450" s="1512"/>
      <c r="N450" s="1512"/>
      <c r="O450" s="1390">
        <v>438</v>
      </c>
      <c r="P450" s="1517"/>
      <c r="Q450" s="1517"/>
      <c r="R450" s="1517"/>
      <c r="S450" s="1517"/>
      <c r="T450" s="1517"/>
      <c r="U450" s="1517"/>
      <c r="W450" s="1390">
        <v>438</v>
      </c>
      <c r="X450" s="1512"/>
      <c r="Y450" s="1512"/>
      <c r="Z450" s="1512"/>
      <c r="AA450" s="1512"/>
      <c r="AB450" s="1512"/>
      <c r="AC450" s="1512"/>
    </row>
    <row r="451" spans="1:29">
      <c r="A451" s="1390">
        <v>439</v>
      </c>
      <c r="B451" s="1511"/>
      <c r="C451" s="1511"/>
      <c r="D451" s="1511"/>
      <c r="E451" s="1511"/>
      <c r="F451" s="1511"/>
      <c r="G451" s="1511"/>
      <c r="H451" s="1390">
        <v>439</v>
      </c>
      <c r="I451" s="1512"/>
      <c r="J451" s="1512"/>
      <c r="K451" s="1512"/>
      <c r="L451" s="1512"/>
      <c r="M451" s="1512"/>
      <c r="N451" s="1512"/>
      <c r="O451" s="1390">
        <v>439</v>
      </c>
      <c r="P451" s="1517"/>
      <c r="Q451" s="1517"/>
      <c r="R451" s="1517"/>
      <c r="S451" s="1517"/>
      <c r="T451" s="1517"/>
      <c r="U451" s="1517"/>
      <c r="W451" s="1390">
        <v>439</v>
      </c>
      <c r="X451" s="1512"/>
      <c r="Y451" s="1512"/>
      <c r="Z451" s="1512"/>
      <c r="AA451" s="1512"/>
      <c r="AB451" s="1512"/>
      <c r="AC451" s="1512"/>
    </row>
    <row r="452" spans="1:29">
      <c r="A452" s="1390">
        <v>440</v>
      </c>
      <c r="B452" s="1511"/>
      <c r="C452" s="1511"/>
      <c r="D452" s="1511"/>
      <c r="E452" s="1511"/>
      <c r="F452" s="1511"/>
      <c r="G452" s="1511"/>
      <c r="H452" s="1390">
        <v>440</v>
      </c>
      <c r="I452" s="1512"/>
      <c r="J452" s="1512"/>
      <c r="K452" s="1512"/>
      <c r="L452" s="1512"/>
      <c r="M452" s="1512"/>
      <c r="N452" s="1512"/>
      <c r="O452" s="1390">
        <v>440</v>
      </c>
      <c r="P452" s="1517"/>
      <c r="Q452" s="1517"/>
      <c r="R452" s="1517"/>
      <c r="S452" s="1517"/>
      <c r="T452" s="1517"/>
      <c r="U452" s="1517"/>
      <c r="W452" s="1390">
        <v>440</v>
      </c>
      <c r="X452" s="1512"/>
      <c r="Y452" s="1512"/>
      <c r="Z452" s="1512"/>
      <c r="AA452" s="1512"/>
      <c r="AB452" s="1512"/>
      <c r="AC452" s="1512"/>
    </row>
    <row r="453" spans="1:29">
      <c r="A453" s="1390">
        <v>441</v>
      </c>
      <c r="B453" s="1511"/>
      <c r="C453" s="1511"/>
      <c r="D453" s="1511"/>
      <c r="E453" s="1511"/>
      <c r="F453" s="1511"/>
      <c r="G453" s="1511"/>
      <c r="H453" s="1390">
        <v>441</v>
      </c>
      <c r="I453" s="1512"/>
      <c r="J453" s="1512"/>
      <c r="K453" s="1512"/>
      <c r="L453" s="1512"/>
      <c r="M453" s="1512"/>
      <c r="N453" s="1512"/>
      <c r="O453" s="1390">
        <v>441</v>
      </c>
      <c r="P453" s="1517"/>
      <c r="Q453" s="1517"/>
      <c r="R453" s="1517"/>
      <c r="S453" s="1517"/>
      <c r="T453" s="1517"/>
      <c r="U453" s="1517"/>
      <c r="W453" s="1390">
        <v>441</v>
      </c>
      <c r="X453" s="1512"/>
      <c r="Y453" s="1512"/>
      <c r="Z453" s="1512"/>
      <c r="AA453" s="1512"/>
      <c r="AB453" s="1512"/>
      <c r="AC453" s="1512"/>
    </row>
    <row r="454" spans="1:29">
      <c r="A454" s="1390">
        <v>442</v>
      </c>
      <c r="B454" s="1511"/>
      <c r="C454" s="1511"/>
      <c r="D454" s="1511"/>
      <c r="E454" s="1511"/>
      <c r="F454" s="1511"/>
      <c r="G454" s="1511"/>
      <c r="H454" s="1390">
        <v>442</v>
      </c>
      <c r="I454" s="1512"/>
      <c r="J454" s="1512"/>
      <c r="K454" s="1512"/>
      <c r="L454" s="1512"/>
      <c r="M454" s="1512"/>
      <c r="N454" s="1512"/>
      <c r="O454" s="1390">
        <v>442</v>
      </c>
      <c r="P454" s="1517"/>
      <c r="Q454" s="1517"/>
      <c r="R454" s="1517"/>
      <c r="S454" s="1517"/>
      <c r="T454" s="1517"/>
      <c r="U454" s="1517"/>
      <c r="W454" s="1390">
        <v>442</v>
      </c>
      <c r="X454" s="1512"/>
      <c r="Y454" s="1512"/>
      <c r="Z454" s="1512"/>
      <c r="AA454" s="1512"/>
      <c r="AB454" s="1512"/>
      <c r="AC454" s="1512"/>
    </row>
    <row r="455" spans="1:29">
      <c r="A455" s="1390">
        <v>443</v>
      </c>
      <c r="B455" s="1511"/>
      <c r="C455" s="1511"/>
      <c r="D455" s="1511"/>
      <c r="E455" s="1511"/>
      <c r="F455" s="1511"/>
      <c r="G455" s="1511"/>
      <c r="H455" s="1390">
        <v>443</v>
      </c>
      <c r="I455" s="1512"/>
      <c r="J455" s="1512"/>
      <c r="K455" s="1512"/>
      <c r="L455" s="1512"/>
      <c r="M455" s="1512"/>
      <c r="N455" s="1512"/>
      <c r="O455" s="1390">
        <v>443</v>
      </c>
      <c r="P455" s="1517"/>
      <c r="Q455" s="1517"/>
      <c r="R455" s="1517"/>
      <c r="S455" s="1517"/>
      <c r="T455" s="1517"/>
      <c r="U455" s="1517"/>
      <c r="W455" s="1390">
        <v>443</v>
      </c>
      <c r="X455" s="1512"/>
      <c r="Y455" s="1512"/>
      <c r="Z455" s="1512"/>
      <c r="AA455" s="1512"/>
      <c r="AB455" s="1512"/>
      <c r="AC455" s="1512"/>
    </row>
    <row r="456" spans="1:29">
      <c r="A456" s="1390">
        <v>444</v>
      </c>
      <c r="B456" s="1511"/>
      <c r="C456" s="1511"/>
      <c r="D456" s="1511"/>
      <c r="E456" s="1511"/>
      <c r="F456" s="1511"/>
      <c r="G456" s="1511"/>
      <c r="H456" s="1390">
        <v>444</v>
      </c>
      <c r="I456" s="1512"/>
      <c r="J456" s="1512"/>
      <c r="K456" s="1512"/>
      <c r="L456" s="1512"/>
      <c r="M456" s="1512"/>
      <c r="N456" s="1512"/>
      <c r="O456" s="1390">
        <v>444</v>
      </c>
      <c r="P456" s="1517"/>
      <c r="Q456" s="1517"/>
      <c r="R456" s="1517"/>
      <c r="S456" s="1517"/>
      <c r="T456" s="1517"/>
      <c r="U456" s="1517"/>
      <c r="W456" s="1390">
        <v>444</v>
      </c>
      <c r="X456" s="1512"/>
      <c r="Y456" s="1512"/>
      <c r="Z456" s="1512"/>
      <c r="AA456" s="1512"/>
      <c r="AB456" s="1512"/>
      <c r="AC456" s="1512"/>
    </row>
    <row r="457" spans="1:29">
      <c r="A457" s="1390">
        <v>445</v>
      </c>
      <c r="B457" s="1511"/>
      <c r="C457" s="1511"/>
      <c r="D457" s="1511"/>
      <c r="E457" s="1511"/>
      <c r="F457" s="1511"/>
      <c r="G457" s="1511"/>
      <c r="H457" s="1390">
        <v>445</v>
      </c>
      <c r="I457" s="1512"/>
      <c r="J457" s="1512"/>
      <c r="K457" s="1512"/>
      <c r="L457" s="1512"/>
      <c r="M457" s="1512"/>
      <c r="N457" s="1512"/>
      <c r="O457" s="1390">
        <v>445</v>
      </c>
      <c r="P457" s="1517"/>
      <c r="Q457" s="1517"/>
      <c r="R457" s="1517"/>
      <c r="S457" s="1517"/>
      <c r="T457" s="1517"/>
      <c r="U457" s="1517"/>
      <c r="W457" s="1390">
        <v>445</v>
      </c>
      <c r="X457" s="1512"/>
      <c r="Y457" s="1512"/>
      <c r="Z457" s="1512"/>
      <c r="AA457" s="1512"/>
      <c r="AB457" s="1512"/>
      <c r="AC457" s="1512"/>
    </row>
    <row r="458" spans="1:29">
      <c r="A458" s="1390">
        <v>446</v>
      </c>
      <c r="B458" s="1511"/>
      <c r="C458" s="1511"/>
      <c r="D458" s="1511"/>
      <c r="E458" s="1511"/>
      <c r="F458" s="1511"/>
      <c r="G458" s="1511"/>
      <c r="H458" s="1390">
        <v>446</v>
      </c>
      <c r="I458" s="1512"/>
      <c r="J458" s="1512"/>
      <c r="K458" s="1512"/>
      <c r="L458" s="1512"/>
      <c r="M458" s="1512"/>
      <c r="N458" s="1512"/>
      <c r="O458" s="1390">
        <v>446</v>
      </c>
      <c r="P458" s="1517"/>
      <c r="Q458" s="1517"/>
      <c r="R458" s="1517"/>
      <c r="S458" s="1517"/>
      <c r="T458" s="1517"/>
      <c r="U458" s="1517"/>
      <c r="W458" s="1390">
        <v>446</v>
      </c>
      <c r="X458" s="1512"/>
      <c r="Y458" s="1512"/>
      <c r="Z458" s="1512"/>
      <c r="AA458" s="1512"/>
      <c r="AB458" s="1512"/>
      <c r="AC458" s="1512"/>
    </row>
    <row r="459" spans="1:29">
      <c r="A459" s="1390">
        <v>447</v>
      </c>
      <c r="B459" s="1511"/>
      <c r="C459" s="1511"/>
      <c r="D459" s="1511"/>
      <c r="E459" s="1511"/>
      <c r="F459" s="1511"/>
      <c r="G459" s="1511"/>
      <c r="H459" s="1390">
        <v>447</v>
      </c>
      <c r="I459" s="1512"/>
      <c r="J459" s="1512"/>
      <c r="K459" s="1512"/>
      <c r="L459" s="1512"/>
      <c r="M459" s="1512"/>
      <c r="N459" s="1512"/>
      <c r="O459" s="1390">
        <v>447</v>
      </c>
      <c r="P459" s="1517"/>
      <c r="Q459" s="1517"/>
      <c r="R459" s="1517"/>
      <c r="S459" s="1517"/>
      <c r="T459" s="1517"/>
      <c r="U459" s="1517"/>
      <c r="W459" s="1390">
        <v>447</v>
      </c>
      <c r="X459" s="1512"/>
      <c r="Y459" s="1512"/>
      <c r="Z459" s="1512"/>
      <c r="AA459" s="1512"/>
      <c r="AB459" s="1512"/>
      <c r="AC459" s="1512"/>
    </row>
    <row r="460" spans="1:29">
      <c r="A460" s="1390">
        <v>448</v>
      </c>
      <c r="B460" s="1511"/>
      <c r="C460" s="1511"/>
      <c r="D460" s="1511"/>
      <c r="E460" s="1511"/>
      <c r="F460" s="1511"/>
      <c r="G460" s="1511"/>
      <c r="H460" s="1390">
        <v>448</v>
      </c>
      <c r="I460" s="1512"/>
      <c r="J460" s="1512"/>
      <c r="K460" s="1512"/>
      <c r="L460" s="1512"/>
      <c r="M460" s="1512"/>
      <c r="N460" s="1512"/>
      <c r="O460" s="1390">
        <v>448</v>
      </c>
      <c r="P460" s="1517"/>
      <c r="Q460" s="1517"/>
      <c r="R460" s="1517"/>
      <c r="S460" s="1517"/>
      <c r="T460" s="1517"/>
      <c r="U460" s="1517"/>
      <c r="W460" s="1390">
        <v>448</v>
      </c>
      <c r="X460" s="1512"/>
      <c r="Y460" s="1512"/>
      <c r="Z460" s="1512"/>
      <c r="AA460" s="1512"/>
      <c r="AB460" s="1512"/>
      <c r="AC460" s="1512"/>
    </row>
    <row r="461" spans="1:29">
      <c r="A461" s="1390">
        <v>449</v>
      </c>
      <c r="B461" s="1511"/>
      <c r="C461" s="1511"/>
      <c r="D461" s="1511"/>
      <c r="E461" s="1511"/>
      <c r="F461" s="1511"/>
      <c r="G461" s="1511"/>
      <c r="H461" s="1390">
        <v>449</v>
      </c>
      <c r="I461" s="1512"/>
      <c r="J461" s="1512"/>
      <c r="K461" s="1512"/>
      <c r="L461" s="1512"/>
      <c r="M461" s="1512"/>
      <c r="N461" s="1512"/>
      <c r="O461" s="1390">
        <v>449</v>
      </c>
      <c r="P461" s="1517"/>
      <c r="Q461" s="1517"/>
      <c r="R461" s="1517"/>
      <c r="S461" s="1517"/>
      <c r="T461" s="1517"/>
      <c r="U461" s="1517"/>
      <c r="W461" s="1390">
        <v>449</v>
      </c>
      <c r="X461" s="1512"/>
      <c r="Y461" s="1512"/>
      <c r="Z461" s="1512"/>
      <c r="AA461" s="1512"/>
      <c r="AB461" s="1512"/>
      <c r="AC461" s="1512"/>
    </row>
    <row r="462" spans="1:29">
      <c r="A462" s="1390">
        <v>450</v>
      </c>
      <c r="B462" s="1511"/>
      <c r="C462" s="1511"/>
      <c r="D462" s="1511"/>
      <c r="E462" s="1511"/>
      <c r="F462" s="1511"/>
      <c r="G462" s="1511"/>
      <c r="H462" s="1390">
        <v>450</v>
      </c>
      <c r="I462" s="1512"/>
      <c r="J462" s="1512"/>
      <c r="K462" s="1512"/>
      <c r="L462" s="1512"/>
      <c r="M462" s="1512"/>
      <c r="N462" s="1512"/>
      <c r="O462" s="1390">
        <v>450</v>
      </c>
      <c r="P462" s="1517"/>
      <c r="Q462" s="1517"/>
      <c r="R462" s="1517"/>
      <c r="S462" s="1517"/>
      <c r="T462" s="1517"/>
      <c r="U462" s="1517"/>
      <c r="W462" s="1390">
        <v>450</v>
      </c>
      <c r="X462" s="1512"/>
      <c r="Y462" s="1512"/>
      <c r="Z462" s="1512"/>
      <c r="AA462" s="1512"/>
      <c r="AB462" s="1512"/>
      <c r="AC462" s="1512"/>
    </row>
    <row r="463" spans="1:29">
      <c r="A463" s="1390">
        <v>451</v>
      </c>
      <c r="B463" s="1511"/>
      <c r="C463" s="1511"/>
      <c r="D463" s="1511"/>
      <c r="E463" s="1511"/>
      <c r="F463" s="1511"/>
      <c r="G463" s="1511"/>
      <c r="H463" s="1390">
        <v>451</v>
      </c>
      <c r="I463" s="1512"/>
      <c r="J463" s="1512"/>
      <c r="K463" s="1512"/>
      <c r="L463" s="1512"/>
      <c r="M463" s="1512"/>
      <c r="N463" s="1512"/>
      <c r="O463" s="1390">
        <v>451</v>
      </c>
      <c r="P463" s="1517"/>
      <c r="Q463" s="1517"/>
      <c r="R463" s="1517"/>
      <c r="S463" s="1517"/>
      <c r="T463" s="1517"/>
      <c r="U463" s="1517"/>
      <c r="W463" s="1390">
        <v>451</v>
      </c>
      <c r="X463" s="1512"/>
      <c r="Y463" s="1512"/>
      <c r="Z463" s="1512"/>
      <c r="AA463" s="1512"/>
      <c r="AB463" s="1512"/>
      <c r="AC463" s="1512"/>
    </row>
    <row r="464" spans="1:29">
      <c r="A464" s="1390">
        <v>452</v>
      </c>
      <c r="B464" s="1511"/>
      <c r="C464" s="1511"/>
      <c r="D464" s="1511"/>
      <c r="E464" s="1511"/>
      <c r="F464" s="1511"/>
      <c r="G464" s="1511"/>
      <c r="H464" s="1390">
        <v>452</v>
      </c>
      <c r="I464" s="1512"/>
      <c r="J464" s="1512"/>
      <c r="K464" s="1512"/>
      <c r="L464" s="1512"/>
      <c r="M464" s="1512"/>
      <c r="N464" s="1512"/>
      <c r="O464" s="1390">
        <v>452</v>
      </c>
      <c r="P464" s="1517"/>
      <c r="Q464" s="1517"/>
      <c r="R464" s="1517"/>
      <c r="S464" s="1517"/>
      <c r="T464" s="1517"/>
      <c r="U464" s="1517"/>
      <c r="W464" s="1390">
        <v>452</v>
      </c>
      <c r="X464" s="1512"/>
      <c r="Y464" s="1512"/>
      <c r="Z464" s="1512"/>
      <c r="AA464" s="1512"/>
      <c r="AB464" s="1512"/>
      <c r="AC464" s="1512"/>
    </row>
    <row r="465" spans="1:29">
      <c r="A465" s="1390">
        <v>453</v>
      </c>
      <c r="B465" s="1511"/>
      <c r="C465" s="1511"/>
      <c r="D465" s="1511"/>
      <c r="E465" s="1511"/>
      <c r="F465" s="1511"/>
      <c r="G465" s="1511"/>
      <c r="H465" s="1390">
        <v>453</v>
      </c>
      <c r="I465" s="1512"/>
      <c r="J465" s="1512"/>
      <c r="K465" s="1512"/>
      <c r="L465" s="1512"/>
      <c r="M465" s="1512"/>
      <c r="N465" s="1512"/>
      <c r="O465" s="1390">
        <v>453</v>
      </c>
      <c r="P465" s="1517"/>
      <c r="Q465" s="1517"/>
      <c r="R465" s="1517"/>
      <c r="S465" s="1517"/>
      <c r="T465" s="1517"/>
      <c r="U465" s="1517"/>
      <c r="W465" s="1390">
        <v>453</v>
      </c>
      <c r="X465" s="1512"/>
      <c r="Y465" s="1512"/>
      <c r="Z465" s="1512"/>
      <c r="AA465" s="1512"/>
      <c r="AB465" s="1512"/>
      <c r="AC465" s="1512"/>
    </row>
    <row r="466" spans="1:29">
      <c r="A466" s="1390">
        <v>454</v>
      </c>
      <c r="B466" s="1511"/>
      <c r="C466" s="1511"/>
      <c r="D466" s="1511"/>
      <c r="E466" s="1511"/>
      <c r="F466" s="1511"/>
      <c r="G466" s="1511"/>
      <c r="H466" s="1390">
        <v>454</v>
      </c>
      <c r="I466" s="1512"/>
      <c r="J466" s="1512"/>
      <c r="K466" s="1512"/>
      <c r="L466" s="1512"/>
      <c r="M466" s="1512"/>
      <c r="N466" s="1512"/>
      <c r="O466" s="1390">
        <v>454</v>
      </c>
      <c r="P466" s="1517"/>
      <c r="Q466" s="1517"/>
      <c r="R466" s="1517"/>
      <c r="S466" s="1517"/>
      <c r="T466" s="1517"/>
      <c r="U466" s="1517"/>
      <c r="W466" s="1390">
        <v>454</v>
      </c>
      <c r="X466" s="1512"/>
      <c r="Y466" s="1512"/>
      <c r="Z466" s="1512"/>
      <c r="AA466" s="1512"/>
      <c r="AB466" s="1512"/>
      <c r="AC466" s="1512"/>
    </row>
    <row r="467" spans="1:29">
      <c r="A467" s="1390">
        <v>455</v>
      </c>
      <c r="B467" s="1511"/>
      <c r="C467" s="1511"/>
      <c r="D467" s="1511"/>
      <c r="E467" s="1511"/>
      <c r="F467" s="1511"/>
      <c r="G467" s="1511"/>
      <c r="H467" s="1390">
        <v>455</v>
      </c>
      <c r="I467" s="1512"/>
      <c r="J467" s="1512"/>
      <c r="K467" s="1512"/>
      <c r="L467" s="1512"/>
      <c r="M467" s="1512"/>
      <c r="N467" s="1512"/>
      <c r="O467" s="1390">
        <v>455</v>
      </c>
      <c r="P467" s="1517"/>
      <c r="Q467" s="1517"/>
      <c r="R467" s="1517"/>
      <c r="S467" s="1517"/>
      <c r="T467" s="1517"/>
      <c r="U467" s="1517"/>
      <c r="W467" s="1390">
        <v>455</v>
      </c>
      <c r="X467" s="1512"/>
      <c r="Y467" s="1512"/>
      <c r="Z467" s="1512"/>
      <c r="AA467" s="1512"/>
      <c r="AB467" s="1512"/>
      <c r="AC467" s="1512"/>
    </row>
    <row r="468" spans="1:29">
      <c r="A468" s="1390">
        <v>456</v>
      </c>
      <c r="B468" s="1511"/>
      <c r="C468" s="1511"/>
      <c r="D468" s="1511"/>
      <c r="E468" s="1511"/>
      <c r="F468" s="1511"/>
      <c r="G468" s="1511"/>
      <c r="H468" s="1390">
        <v>456</v>
      </c>
      <c r="I468" s="1512"/>
      <c r="J468" s="1512"/>
      <c r="K468" s="1512"/>
      <c r="L468" s="1512"/>
      <c r="M468" s="1512"/>
      <c r="N468" s="1512"/>
      <c r="O468" s="1390">
        <v>456</v>
      </c>
      <c r="P468" s="1517"/>
      <c r="Q468" s="1517"/>
      <c r="R468" s="1517"/>
      <c r="S468" s="1517"/>
      <c r="T468" s="1517"/>
      <c r="U468" s="1517"/>
      <c r="W468" s="1390">
        <v>456</v>
      </c>
      <c r="X468" s="1512"/>
      <c r="Y468" s="1512"/>
      <c r="Z468" s="1512"/>
      <c r="AA468" s="1512"/>
      <c r="AB468" s="1512"/>
      <c r="AC468" s="1512"/>
    </row>
    <row r="469" spans="1:29">
      <c r="A469" s="1390">
        <v>457</v>
      </c>
      <c r="B469" s="1511"/>
      <c r="C469" s="1511"/>
      <c r="D469" s="1511"/>
      <c r="E469" s="1511"/>
      <c r="F469" s="1511"/>
      <c r="G469" s="1511"/>
      <c r="H469" s="1390">
        <v>457</v>
      </c>
      <c r="I469" s="1512"/>
      <c r="J469" s="1512"/>
      <c r="K469" s="1512"/>
      <c r="L469" s="1512"/>
      <c r="M469" s="1512"/>
      <c r="N469" s="1512"/>
      <c r="O469" s="1390">
        <v>457</v>
      </c>
      <c r="P469" s="1517"/>
      <c r="Q469" s="1517"/>
      <c r="R469" s="1517"/>
      <c r="S469" s="1517"/>
      <c r="T469" s="1517"/>
      <c r="U469" s="1517"/>
      <c r="W469" s="1390">
        <v>457</v>
      </c>
      <c r="X469" s="1512"/>
      <c r="Y469" s="1512"/>
      <c r="Z469" s="1512"/>
      <c r="AA469" s="1512"/>
      <c r="AB469" s="1512"/>
      <c r="AC469" s="1512"/>
    </row>
    <row r="470" spans="1:29">
      <c r="A470" s="1390">
        <v>458</v>
      </c>
      <c r="B470" s="1511"/>
      <c r="C470" s="1511"/>
      <c r="D470" s="1511"/>
      <c r="E470" s="1511"/>
      <c r="F470" s="1511"/>
      <c r="G470" s="1511"/>
      <c r="H470" s="1390">
        <v>458</v>
      </c>
      <c r="I470" s="1512"/>
      <c r="J470" s="1512"/>
      <c r="K470" s="1512"/>
      <c r="L470" s="1512"/>
      <c r="M470" s="1512"/>
      <c r="N470" s="1512"/>
      <c r="O470" s="1390">
        <v>458</v>
      </c>
      <c r="P470" s="1517"/>
      <c r="Q470" s="1517"/>
      <c r="R470" s="1517"/>
      <c r="S470" s="1517"/>
      <c r="T470" s="1517"/>
      <c r="U470" s="1517"/>
      <c r="W470" s="1390">
        <v>458</v>
      </c>
      <c r="X470" s="1512"/>
      <c r="Y470" s="1512"/>
      <c r="Z470" s="1512"/>
      <c r="AA470" s="1512"/>
      <c r="AB470" s="1512"/>
      <c r="AC470" s="1512"/>
    </row>
    <row r="471" spans="1:29">
      <c r="A471" s="1390">
        <v>459</v>
      </c>
      <c r="B471" s="1511"/>
      <c r="C471" s="1511"/>
      <c r="D471" s="1511"/>
      <c r="E471" s="1511"/>
      <c r="F471" s="1511"/>
      <c r="G471" s="1511"/>
      <c r="H471" s="1390">
        <v>459</v>
      </c>
      <c r="I471" s="1512"/>
      <c r="J471" s="1512"/>
      <c r="K471" s="1512"/>
      <c r="L471" s="1512"/>
      <c r="M471" s="1512"/>
      <c r="N471" s="1512"/>
      <c r="O471" s="1390">
        <v>459</v>
      </c>
      <c r="P471" s="1517"/>
      <c r="Q471" s="1517"/>
      <c r="R471" s="1517"/>
      <c r="S471" s="1517"/>
      <c r="T471" s="1517"/>
      <c r="U471" s="1517"/>
      <c r="W471" s="1390">
        <v>459</v>
      </c>
      <c r="X471" s="1512"/>
      <c r="Y471" s="1512"/>
      <c r="Z471" s="1512"/>
      <c r="AA471" s="1512"/>
      <c r="AB471" s="1512"/>
      <c r="AC471" s="1512"/>
    </row>
    <row r="472" spans="1:29">
      <c r="A472" s="1390">
        <v>460</v>
      </c>
      <c r="B472" s="1511"/>
      <c r="C472" s="1511"/>
      <c r="D472" s="1511"/>
      <c r="E472" s="1511"/>
      <c r="F472" s="1511"/>
      <c r="G472" s="1511"/>
      <c r="H472" s="1390">
        <v>460</v>
      </c>
      <c r="I472" s="1512"/>
      <c r="J472" s="1512"/>
      <c r="K472" s="1512"/>
      <c r="L472" s="1512"/>
      <c r="M472" s="1512"/>
      <c r="N472" s="1512"/>
      <c r="O472" s="1390">
        <v>460</v>
      </c>
      <c r="P472" s="1517"/>
      <c r="Q472" s="1517"/>
      <c r="R472" s="1517"/>
      <c r="S472" s="1517"/>
      <c r="T472" s="1517"/>
      <c r="U472" s="1517"/>
      <c r="W472" s="1390">
        <v>460</v>
      </c>
      <c r="X472" s="1512"/>
      <c r="Y472" s="1512"/>
      <c r="Z472" s="1512"/>
      <c r="AA472" s="1512"/>
      <c r="AB472" s="1512"/>
      <c r="AC472" s="1512"/>
    </row>
    <row r="473" spans="1:29">
      <c r="A473" s="1390">
        <v>461</v>
      </c>
      <c r="B473" s="1511"/>
      <c r="C473" s="1511"/>
      <c r="D473" s="1511"/>
      <c r="E473" s="1511"/>
      <c r="F473" s="1511"/>
      <c r="G473" s="1511"/>
      <c r="H473" s="1390">
        <v>461</v>
      </c>
      <c r="I473" s="1512"/>
      <c r="J473" s="1512"/>
      <c r="K473" s="1512"/>
      <c r="L473" s="1512"/>
      <c r="M473" s="1512"/>
      <c r="N473" s="1512"/>
      <c r="O473" s="1390">
        <v>461</v>
      </c>
      <c r="P473" s="1517"/>
      <c r="Q473" s="1517"/>
      <c r="R473" s="1517"/>
      <c r="S473" s="1517"/>
      <c r="T473" s="1517"/>
      <c r="U473" s="1517"/>
      <c r="W473" s="1390">
        <v>461</v>
      </c>
      <c r="X473" s="1512"/>
      <c r="Y473" s="1512"/>
      <c r="Z473" s="1512"/>
      <c r="AA473" s="1512"/>
      <c r="AB473" s="1512"/>
      <c r="AC473" s="1512"/>
    </row>
    <row r="474" spans="1:29">
      <c r="A474" s="1390">
        <v>462</v>
      </c>
      <c r="B474" s="1511"/>
      <c r="C474" s="1511"/>
      <c r="D474" s="1511"/>
      <c r="E474" s="1511"/>
      <c r="F474" s="1511"/>
      <c r="G474" s="1511"/>
      <c r="H474" s="1390">
        <v>462</v>
      </c>
      <c r="I474" s="1512"/>
      <c r="J474" s="1512"/>
      <c r="K474" s="1512"/>
      <c r="L474" s="1512"/>
      <c r="M474" s="1512"/>
      <c r="N474" s="1512"/>
      <c r="O474" s="1390">
        <v>462</v>
      </c>
      <c r="P474" s="1517"/>
      <c r="Q474" s="1517"/>
      <c r="R474" s="1517"/>
      <c r="S474" s="1517"/>
      <c r="T474" s="1517"/>
      <c r="U474" s="1517"/>
      <c r="W474" s="1390">
        <v>462</v>
      </c>
      <c r="X474" s="1512"/>
      <c r="Y474" s="1512"/>
      <c r="Z474" s="1512"/>
      <c r="AA474" s="1512"/>
      <c r="AB474" s="1512"/>
      <c r="AC474" s="1512"/>
    </row>
    <row r="475" spans="1:29">
      <c r="A475" s="1390">
        <v>463</v>
      </c>
      <c r="B475" s="1511"/>
      <c r="C475" s="1511"/>
      <c r="D475" s="1511"/>
      <c r="E475" s="1511"/>
      <c r="F475" s="1511"/>
      <c r="G475" s="1511"/>
      <c r="H475" s="1390">
        <v>463</v>
      </c>
      <c r="I475" s="1512"/>
      <c r="J475" s="1512"/>
      <c r="K475" s="1512"/>
      <c r="L475" s="1512"/>
      <c r="M475" s="1512"/>
      <c r="N475" s="1512"/>
      <c r="O475" s="1390">
        <v>463</v>
      </c>
      <c r="P475" s="1517"/>
      <c r="Q475" s="1517"/>
      <c r="R475" s="1517"/>
      <c r="S475" s="1517"/>
      <c r="T475" s="1517"/>
      <c r="U475" s="1517"/>
      <c r="W475" s="1390">
        <v>463</v>
      </c>
      <c r="X475" s="1512"/>
      <c r="Y475" s="1512"/>
      <c r="Z475" s="1512"/>
      <c r="AA475" s="1512"/>
      <c r="AB475" s="1512"/>
      <c r="AC475" s="1512"/>
    </row>
    <row r="476" spans="1:29">
      <c r="A476" s="1390">
        <v>464</v>
      </c>
      <c r="B476" s="1511"/>
      <c r="C476" s="1511"/>
      <c r="D476" s="1511"/>
      <c r="E476" s="1511"/>
      <c r="F476" s="1511"/>
      <c r="G476" s="1511"/>
      <c r="H476" s="1390">
        <v>464</v>
      </c>
      <c r="I476" s="1512"/>
      <c r="J476" s="1512"/>
      <c r="K476" s="1512"/>
      <c r="L476" s="1512"/>
      <c r="M476" s="1512"/>
      <c r="N476" s="1512"/>
      <c r="O476" s="1390">
        <v>464</v>
      </c>
      <c r="P476" s="1517"/>
      <c r="Q476" s="1517"/>
      <c r="R476" s="1517"/>
      <c r="S476" s="1517"/>
      <c r="T476" s="1517"/>
      <c r="U476" s="1517"/>
      <c r="W476" s="1390">
        <v>464</v>
      </c>
      <c r="X476" s="1512"/>
      <c r="Y476" s="1512"/>
      <c r="Z476" s="1512"/>
      <c r="AA476" s="1512"/>
      <c r="AB476" s="1512"/>
      <c r="AC476" s="1512"/>
    </row>
    <row r="477" spans="1:29">
      <c r="A477" s="1390">
        <v>465</v>
      </c>
      <c r="B477" s="1511"/>
      <c r="C477" s="1511"/>
      <c r="D477" s="1511"/>
      <c r="E477" s="1511"/>
      <c r="F477" s="1511"/>
      <c r="G477" s="1511"/>
      <c r="H477" s="1390">
        <v>465</v>
      </c>
      <c r="I477" s="1512"/>
      <c r="J477" s="1512"/>
      <c r="K477" s="1512"/>
      <c r="L477" s="1512"/>
      <c r="M477" s="1512"/>
      <c r="N477" s="1512"/>
      <c r="O477" s="1390">
        <v>465</v>
      </c>
      <c r="P477" s="1517"/>
      <c r="Q477" s="1517"/>
      <c r="R477" s="1517"/>
      <c r="S477" s="1517"/>
      <c r="T477" s="1517"/>
      <c r="U477" s="1517"/>
      <c r="W477" s="1390">
        <v>465</v>
      </c>
      <c r="X477" s="1512"/>
      <c r="Y477" s="1512"/>
      <c r="Z477" s="1512"/>
      <c r="AA477" s="1512"/>
      <c r="AB477" s="1512"/>
      <c r="AC477" s="1512"/>
    </row>
    <row r="478" spans="1:29">
      <c r="A478" s="1390">
        <v>466</v>
      </c>
      <c r="B478" s="1511"/>
      <c r="C478" s="1511"/>
      <c r="D478" s="1511"/>
      <c r="E478" s="1511"/>
      <c r="F478" s="1511"/>
      <c r="G478" s="1511"/>
      <c r="H478" s="1390">
        <v>466</v>
      </c>
      <c r="I478" s="1512"/>
      <c r="J478" s="1512"/>
      <c r="K478" s="1512"/>
      <c r="L478" s="1512"/>
      <c r="M478" s="1512"/>
      <c r="N478" s="1512"/>
      <c r="O478" s="1390">
        <v>466</v>
      </c>
      <c r="P478" s="1517"/>
      <c r="Q478" s="1517"/>
      <c r="R478" s="1517"/>
      <c r="S478" s="1517"/>
      <c r="T478" s="1517"/>
      <c r="U478" s="1517"/>
      <c r="W478" s="1390">
        <v>466</v>
      </c>
      <c r="X478" s="1512"/>
      <c r="Y478" s="1512"/>
      <c r="Z478" s="1512"/>
      <c r="AA478" s="1512"/>
      <c r="AB478" s="1512"/>
      <c r="AC478" s="1512"/>
    </row>
    <row r="479" spans="1:29">
      <c r="A479" s="1390">
        <v>467</v>
      </c>
      <c r="B479" s="1511"/>
      <c r="C479" s="1511"/>
      <c r="D479" s="1511"/>
      <c r="E479" s="1511"/>
      <c r="F479" s="1511"/>
      <c r="G479" s="1511"/>
      <c r="H479" s="1390">
        <v>467</v>
      </c>
      <c r="I479" s="1512"/>
      <c r="J479" s="1512"/>
      <c r="K479" s="1512"/>
      <c r="L479" s="1512"/>
      <c r="M479" s="1512"/>
      <c r="N479" s="1512"/>
      <c r="O479" s="1390">
        <v>467</v>
      </c>
      <c r="P479" s="1517"/>
      <c r="Q479" s="1517"/>
      <c r="R479" s="1517"/>
      <c r="S479" s="1517"/>
      <c r="T479" s="1517"/>
      <c r="U479" s="1517"/>
      <c r="W479" s="1390">
        <v>467</v>
      </c>
      <c r="X479" s="1512"/>
      <c r="Y479" s="1512"/>
      <c r="Z479" s="1512"/>
      <c r="AA479" s="1512"/>
      <c r="AB479" s="1512"/>
      <c r="AC479" s="1512"/>
    </row>
    <row r="480" spans="1:29">
      <c r="A480" s="1390">
        <v>468</v>
      </c>
      <c r="B480" s="1511"/>
      <c r="C480" s="1511"/>
      <c r="D480" s="1511"/>
      <c r="E480" s="1511"/>
      <c r="F480" s="1511"/>
      <c r="G480" s="1511"/>
      <c r="H480" s="1390">
        <v>468</v>
      </c>
      <c r="I480" s="1512"/>
      <c r="J480" s="1512"/>
      <c r="K480" s="1512"/>
      <c r="L480" s="1512"/>
      <c r="M480" s="1512"/>
      <c r="N480" s="1512"/>
      <c r="O480" s="1390">
        <v>468</v>
      </c>
      <c r="P480" s="1517"/>
      <c r="Q480" s="1517"/>
      <c r="R480" s="1517"/>
      <c r="S480" s="1517"/>
      <c r="T480" s="1517"/>
      <c r="U480" s="1517"/>
      <c r="W480" s="1390">
        <v>468</v>
      </c>
      <c r="X480" s="1512"/>
      <c r="Y480" s="1512"/>
      <c r="Z480" s="1512"/>
      <c r="AA480" s="1512"/>
      <c r="AB480" s="1512"/>
      <c r="AC480" s="1512"/>
    </row>
    <row r="481" spans="1:29">
      <c r="A481" s="1390">
        <v>469</v>
      </c>
      <c r="B481" s="1511"/>
      <c r="C481" s="1511"/>
      <c r="D481" s="1511"/>
      <c r="E481" s="1511"/>
      <c r="F481" s="1511"/>
      <c r="G481" s="1511"/>
      <c r="H481" s="1390">
        <v>469</v>
      </c>
      <c r="I481" s="1512"/>
      <c r="J481" s="1512"/>
      <c r="K481" s="1512"/>
      <c r="L481" s="1512"/>
      <c r="M481" s="1512"/>
      <c r="N481" s="1512"/>
      <c r="O481" s="1390">
        <v>469</v>
      </c>
      <c r="P481" s="1517"/>
      <c r="Q481" s="1517"/>
      <c r="R481" s="1517"/>
      <c r="S481" s="1517"/>
      <c r="T481" s="1517"/>
      <c r="U481" s="1517"/>
      <c r="W481" s="1390">
        <v>469</v>
      </c>
      <c r="X481" s="1512"/>
      <c r="Y481" s="1512"/>
      <c r="Z481" s="1512"/>
      <c r="AA481" s="1512"/>
      <c r="AB481" s="1512"/>
      <c r="AC481" s="1512"/>
    </row>
    <row r="482" spans="1:29">
      <c r="A482" s="1390">
        <v>470</v>
      </c>
      <c r="B482" s="1511"/>
      <c r="C482" s="1511"/>
      <c r="D482" s="1511"/>
      <c r="E482" s="1511"/>
      <c r="F482" s="1511"/>
      <c r="G482" s="1511"/>
      <c r="H482" s="1390">
        <v>470</v>
      </c>
      <c r="I482" s="1512"/>
      <c r="J482" s="1512"/>
      <c r="K482" s="1512"/>
      <c r="L482" s="1512"/>
      <c r="M482" s="1512"/>
      <c r="N482" s="1512"/>
      <c r="O482" s="1390">
        <v>470</v>
      </c>
      <c r="P482" s="1517"/>
      <c r="Q482" s="1517"/>
      <c r="R482" s="1517"/>
      <c r="S482" s="1517"/>
      <c r="T482" s="1517"/>
      <c r="U482" s="1517"/>
      <c r="W482" s="1390">
        <v>470</v>
      </c>
      <c r="X482" s="1512"/>
      <c r="Y482" s="1512"/>
      <c r="Z482" s="1512"/>
      <c r="AA482" s="1512"/>
      <c r="AB482" s="1512"/>
      <c r="AC482" s="1512"/>
    </row>
    <row r="483" spans="1:29">
      <c r="A483" s="1390">
        <v>471</v>
      </c>
      <c r="B483" s="1511"/>
      <c r="C483" s="1511"/>
      <c r="D483" s="1511"/>
      <c r="E483" s="1511"/>
      <c r="F483" s="1511"/>
      <c r="G483" s="1511"/>
      <c r="H483" s="1390">
        <v>471</v>
      </c>
      <c r="I483" s="1512"/>
      <c r="J483" s="1512"/>
      <c r="K483" s="1512"/>
      <c r="L483" s="1512"/>
      <c r="M483" s="1512"/>
      <c r="N483" s="1512"/>
      <c r="O483" s="1390">
        <v>471</v>
      </c>
      <c r="P483" s="1517"/>
      <c r="Q483" s="1517"/>
      <c r="R483" s="1517"/>
      <c r="S483" s="1517"/>
      <c r="T483" s="1517"/>
      <c r="U483" s="1517"/>
      <c r="W483" s="1390">
        <v>471</v>
      </c>
      <c r="X483" s="1512"/>
      <c r="Y483" s="1512"/>
      <c r="Z483" s="1512"/>
      <c r="AA483" s="1512"/>
      <c r="AB483" s="1512"/>
      <c r="AC483" s="1512"/>
    </row>
    <row r="484" spans="1:29">
      <c r="A484" s="1390">
        <v>472</v>
      </c>
      <c r="B484" s="1511"/>
      <c r="C484" s="1511"/>
      <c r="D484" s="1511"/>
      <c r="E484" s="1511"/>
      <c r="F484" s="1511"/>
      <c r="G484" s="1511"/>
      <c r="H484" s="1390">
        <v>472</v>
      </c>
      <c r="I484" s="1512"/>
      <c r="J484" s="1512"/>
      <c r="K484" s="1512"/>
      <c r="L484" s="1512"/>
      <c r="M484" s="1512"/>
      <c r="N484" s="1512"/>
      <c r="O484" s="1390">
        <v>472</v>
      </c>
      <c r="P484" s="1517"/>
      <c r="Q484" s="1517"/>
      <c r="R484" s="1517"/>
      <c r="S484" s="1517"/>
      <c r="T484" s="1517"/>
      <c r="U484" s="1517"/>
      <c r="W484" s="1390">
        <v>472</v>
      </c>
      <c r="X484" s="1512"/>
      <c r="Y484" s="1512"/>
      <c r="Z484" s="1512"/>
      <c r="AA484" s="1512"/>
      <c r="AB484" s="1512"/>
      <c r="AC484" s="1512"/>
    </row>
    <row r="485" spans="1:29">
      <c r="A485" s="1390">
        <v>473</v>
      </c>
      <c r="B485" s="1511"/>
      <c r="C485" s="1511"/>
      <c r="D485" s="1511"/>
      <c r="E485" s="1511"/>
      <c r="F485" s="1511"/>
      <c r="G485" s="1511"/>
      <c r="H485" s="1390">
        <v>473</v>
      </c>
      <c r="I485" s="1512"/>
      <c r="J485" s="1512"/>
      <c r="K485" s="1512"/>
      <c r="L485" s="1512"/>
      <c r="M485" s="1512"/>
      <c r="N485" s="1512"/>
      <c r="O485" s="1390">
        <v>473</v>
      </c>
      <c r="P485" s="1517"/>
      <c r="Q485" s="1517"/>
      <c r="R485" s="1517"/>
      <c r="S485" s="1517"/>
      <c r="T485" s="1517"/>
      <c r="U485" s="1517"/>
      <c r="W485" s="1390">
        <v>473</v>
      </c>
      <c r="X485" s="1512"/>
      <c r="Y485" s="1512"/>
      <c r="Z485" s="1512"/>
      <c r="AA485" s="1512"/>
      <c r="AB485" s="1512"/>
      <c r="AC485" s="1512"/>
    </row>
    <row r="486" spans="1:29">
      <c r="A486" s="1390">
        <v>474</v>
      </c>
      <c r="B486" s="1511"/>
      <c r="C486" s="1511"/>
      <c r="D486" s="1511"/>
      <c r="E486" s="1511"/>
      <c r="F486" s="1511"/>
      <c r="G486" s="1511"/>
      <c r="H486" s="1390">
        <v>474</v>
      </c>
      <c r="I486" s="1512"/>
      <c r="J486" s="1512"/>
      <c r="K486" s="1512"/>
      <c r="L486" s="1512"/>
      <c r="M486" s="1512"/>
      <c r="N486" s="1512"/>
      <c r="O486" s="1390">
        <v>474</v>
      </c>
      <c r="P486" s="1517"/>
      <c r="Q486" s="1517"/>
      <c r="R486" s="1517"/>
      <c r="S486" s="1517"/>
      <c r="T486" s="1517"/>
      <c r="U486" s="1517"/>
      <c r="W486" s="1390">
        <v>474</v>
      </c>
      <c r="X486" s="1512"/>
      <c r="Y486" s="1512"/>
      <c r="Z486" s="1512"/>
      <c r="AA486" s="1512"/>
      <c r="AB486" s="1512"/>
      <c r="AC486" s="1512"/>
    </row>
    <row r="487" spans="1:29">
      <c r="A487" s="1390">
        <v>475</v>
      </c>
      <c r="B487" s="1511"/>
      <c r="C487" s="1511"/>
      <c r="D487" s="1511"/>
      <c r="E487" s="1511"/>
      <c r="F487" s="1511"/>
      <c r="G487" s="1511"/>
      <c r="H487" s="1390">
        <v>475</v>
      </c>
      <c r="I487" s="1512"/>
      <c r="J487" s="1512"/>
      <c r="K487" s="1512"/>
      <c r="L487" s="1512"/>
      <c r="M487" s="1512"/>
      <c r="N487" s="1512"/>
      <c r="O487" s="1390">
        <v>475</v>
      </c>
      <c r="P487" s="1517"/>
      <c r="Q487" s="1517"/>
      <c r="R487" s="1517"/>
      <c r="S487" s="1517"/>
      <c r="T487" s="1517"/>
      <c r="U487" s="1517"/>
      <c r="W487" s="1390">
        <v>475</v>
      </c>
      <c r="X487" s="1512"/>
      <c r="Y487" s="1512"/>
      <c r="Z487" s="1512"/>
      <c r="AA487" s="1512"/>
      <c r="AB487" s="1512"/>
      <c r="AC487" s="1512"/>
    </row>
    <row r="488" spans="1:29">
      <c r="A488" s="1390">
        <v>476</v>
      </c>
      <c r="B488" s="1511"/>
      <c r="C488" s="1511"/>
      <c r="D488" s="1511"/>
      <c r="E488" s="1511"/>
      <c r="F488" s="1511"/>
      <c r="G488" s="1511"/>
      <c r="H488" s="1390">
        <v>476</v>
      </c>
      <c r="I488" s="1512"/>
      <c r="J488" s="1512"/>
      <c r="K488" s="1512"/>
      <c r="L488" s="1512"/>
      <c r="M488" s="1512"/>
      <c r="N488" s="1512"/>
      <c r="O488" s="1390">
        <v>476</v>
      </c>
      <c r="P488" s="1517"/>
      <c r="Q488" s="1517"/>
      <c r="R488" s="1517"/>
      <c r="S488" s="1517"/>
      <c r="T488" s="1517"/>
      <c r="U488" s="1517"/>
      <c r="W488" s="1390">
        <v>476</v>
      </c>
      <c r="X488" s="1512"/>
      <c r="Y488" s="1512"/>
      <c r="Z488" s="1512"/>
      <c r="AA488" s="1512"/>
      <c r="AB488" s="1512"/>
      <c r="AC488" s="1512"/>
    </row>
    <row r="489" spans="1:29">
      <c r="A489" s="1390">
        <v>477</v>
      </c>
      <c r="B489" s="1511"/>
      <c r="C489" s="1511"/>
      <c r="D489" s="1511"/>
      <c r="E489" s="1511"/>
      <c r="F489" s="1511"/>
      <c r="G489" s="1511"/>
      <c r="H489" s="1390">
        <v>477</v>
      </c>
      <c r="I489" s="1512"/>
      <c r="J489" s="1512"/>
      <c r="K489" s="1512"/>
      <c r="L489" s="1512"/>
      <c r="M489" s="1512"/>
      <c r="N489" s="1512"/>
      <c r="O489" s="1390">
        <v>477</v>
      </c>
      <c r="P489" s="1517"/>
      <c r="Q489" s="1517"/>
      <c r="R489" s="1517"/>
      <c r="S489" s="1517"/>
      <c r="T489" s="1517"/>
      <c r="U489" s="1517"/>
      <c r="W489" s="1390">
        <v>477</v>
      </c>
      <c r="X489" s="1512"/>
      <c r="Y489" s="1512"/>
      <c r="Z489" s="1512"/>
      <c r="AA489" s="1512"/>
      <c r="AB489" s="1512"/>
      <c r="AC489" s="1512"/>
    </row>
    <row r="490" spans="1:29">
      <c r="A490" s="1390">
        <v>478</v>
      </c>
      <c r="B490" s="1511"/>
      <c r="C490" s="1511"/>
      <c r="D490" s="1511"/>
      <c r="E490" s="1511"/>
      <c r="F490" s="1511"/>
      <c r="G490" s="1511"/>
      <c r="H490" s="1390">
        <v>478</v>
      </c>
      <c r="I490" s="1512"/>
      <c r="J490" s="1512"/>
      <c r="K490" s="1512"/>
      <c r="L490" s="1512"/>
      <c r="M490" s="1512"/>
      <c r="N490" s="1512"/>
      <c r="O490" s="1390">
        <v>478</v>
      </c>
      <c r="P490" s="1517"/>
      <c r="Q490" s="1517"/>
      <c r="R490" s="1517"/>
      <c r="S490" s="1517"/>
      <c r="T490" s="1517"/>
      <c r="U490" s="1517"/>
      <c r="W490" s="1390">
        <v>478</v>
      </c>
      <c r="X490" s="1512"/>
      <c r="Y490" s="1512"/>
      <c r="Z490" s="1512"/>
      <c r="AA490" s="1512"/>
      <c r="AB490" s="1512"/>
      <c r="AC490" s="1512"/>
    </row>
    <row r="491" spans="1:29">
      <c r="A491" s="1390">
        <v>479</v>
      </c>
      <c r="B491" s="1511"/>
      <c r="C491" s="1511"/>
      <c r="D491" s="1511"/>
      <c r="E491" s="1511"/>
      <c r="F491" s="1511"/>
      <c r="G491" s="1511"/>
      <c r="H491" s="1390">
        <v>479</v>
      </c>
      <c r="I491" s="1512"/>
      <c r="J491" s="1512"/>
      <c r="K491" s="1512"/>
      <c r="L491" s="1512"/>
      <c r="M491" s="1512"/>
      <c r="N491" s="1512"/>
      <c r="O491" s="1390">
        <v>479</v>
      </c>
      <c r="P491" s="1517"/>
      <c r="Q491" s="1517"/>
      <c r="R491" s="1517"/>
      <c r="S491" s="1517"/>
      <c r="T491" s="1517"/>
      <c r="U491" s="1517"/>
      <c r="W491" s="1390">
        <v>479</v>
      </c>
      <c r="X491" s="1512"/>
      <c r="Y491" s="1512"/>
      <c r="Z491" s="1512"/>
      <c r="AA491" s="1512"/>
      <c r="AB491" s="1512"/>
      <c r="AC491" s="1512"/>
    </row>
    <row r="492" spans="1:29">
      <c r="A492" s="1390">
        <v>480</v>
      </c>
      <c r="B492" s="1511"/>
      <c r="C492" s="1511"/>
      <c r="D492" s="1511"/>
      <c r="E492" s="1511"/>
      <c r="F492" s="1511"/>
      <c r="G492" s="1511"/>
      <c r="H492" s="1390">
        <v>480</v>
      </c>
      <c r="I492" s="1512"/>
      <c r="J492" s="1512"/>
      <c r="K492" s="1512"/>
      <c r="L492" s="1512"/>
      <c r="M492" s="1512"/>
      <c r="N492" s="1512"/>
      <c r="O492" s="1390">
        <v>480</v>
      </c>
      <c r="P492" s="1517"/>
      <c r="Q492" s="1517"/>
      <c r="R492" s="1517"/>
      <c r="S492" s="1517"/>
      <c r="T492" s="1517"/>
      <c r="U492" s="1517"/>
      <c r="W492" s="1390">
        <v>480</v>
      </c>
      <c r="X492" s="1512"/>
      <c r="Y492" s="1512"/>
      <c r="Z492" s="1512"/>
      <c r="AA492" s="1512"/>
      <c r="AB492" s="1512"/>
      <c r="AC492" s="1512"/>
    </row>
    <row r="493" spans="1:29">
      <c r="A493" s="1390">
        <v>481</v>
      </c>
      <c r="B493" s="1511"/>
      <c r="C493" s="1511"/>
      <c r="D493" s="1511"/>
      <c r="E493" s="1511"/>
      <c r="F493" s="1511"/>
      <c r="G493" s="1511"/>
      <c r="H493" s="1390">
        <v>481</v>
      </c>
      <c r="I493" s="1512"/>
      <c r="J493" s="1512"/>
      <c r="K493" s="1512"/>
      <c r="L493" s="1512"/>
      <c r="M493" s="1512"/>
      <c r="N493" s="1512"/>
      <c r="O493" s="1390">
        <v>481</v>
      </c>
      <c r="P493" s="1517"/>
      <c r="Q493" s="1517"/>
      <c r="R493" s="1517"/>
      <c r="S493" s="1517"/>
      <c r="T493" s="1517"/>
      <c r="U493" s="1517"/>
      <c r="W493" s="1390">
        <v>481</v>
      </c>
      <c r="X493" s="1512"/>
      <c r="Y493" s="1512"/>
      <c r="Z493" s="1512"/>
      <c r="AA493" s="1512"/>
      <c r="AB493" s="1512"/>
      <c r="AC493" s="1512"/>
    </row>
    <row r="494" spans="1:29">
      <c r="A494" s="1390">
        <v>482</v>
      </c>
      <c r="B494" s="1511"/>
      <c r="C494" s="1511"/>
      <c r="D494" s="1511"/>
      <c r="E494" s="1511"/>
      <c r="F494" s="1511"/>
      <c r="G494" s="1511"/>
      <c r="H494" s="1390">
        <v>482</v>
      </c>
      <c r="I494" s="1512"/>
      <c r="J494" s="1512"/>
      <c r="K494" s="1512"/>
      <c r="L494" s="1512"/>
      <c r="M494" s="1512"/>
      <c r="N494" s="1512"/>
      <c r="O494" s="1390">
        <v>482</v>
      </c>
      <c r="P494" s="1517"/>
      <c r="Q494" s="1517"/>
      <c r="R494" s="1517"/>
      <c r="S494" s="1517"/>
      <c r="T494" s="1517"/>
      <c r="U494" s="1517"/>
      <c r="W494" s="1390">
        <v>482</v>
      </c>
      <c r="X494" s="1512"/>
      <c r="Y494" s="1512"/>
      <c r="Z494" s="1512"/>
      <c r="AA494" s="1512"/>
      <c r="AB494" s="1512"/>
      <c r="AC494" s="1512"/>
    </row>
    <row r="495" spans="1:29">
      <c r="A495" s="1390">
        <v>483</v>
      </c>
      <c r="B495" s="1511"/>
      <c r="C495" s="1511"/>
      <c r="D495" s="1511"/>
      <c r="E495" s="1511"/>
      <c r="F495" s="1511"/>
      <c r="G495" s="1511"/>
      <c r="H495" s="1390">
        <v>483</v>
      </c>
      <c r="I495" s="1512"/>
      <c r="J495" s="1512"/>
      <c r="K495" s="1512"/>
      <c r="L495" s="1512"/>
      <c r="M495" s="1512"/>
      <c r="N495" s="1512"/>
      <c r="O495" s="1390">
        <v>483</v>
      </c>
      <c r="P495" s="1517"/>
      <c r="Q495" s="1517"/>
      <c r="R495" s="1517"/>
      <c r="S495" s="1517"/>
      <c r="T495" s="1517"/>
      <c r="U495" s="1517"/>
      <c r="W495" s="1390">
        <v>483</v>
      </c>
      <c r="X495" s="1512"/>
      <c r="Y495" s="1512"/>
      <c r="Z495" s="1512"/>
      <c r="AA495" s="1512"/>
      <c r="AB495" s="1512"/>
      <c r="AC495" s="1512"/>
    </row>
    <row r="496" spans="1:29">
      <c r="A496" s="1390">
        <v>484</v>
      </c>
      <c r="B496" s="1511"/>
      <c r="C496" s="1511"/>
      <c r="D496" s="1511"/>
      <c r="E496" s="1511"/>
      <c r="F496" s="1511"/>
      <c r="G496" s="1511"/>
      <c r="H496" s="1390">
        <v>484</v>
      </c>
      <c r="I496" s="1512"/>
      <c r="J496" s="1512"/>
      <c r="K496" s="1512"/>
      <c r="L496" s="1512"/>
      <c r="M496" s="1512"/>
      <c r="N496" s="1512"/>
      <c r="O496" s="1390">
        <v>484</v>
      </c>
      <c r="P496" s="1517"/>
      <c r="Q496" s="1517"/>
      <c r="R496" s="1517"/>
      <c r="S496" s="1517"/>
      <c r="T496" s="1517"/>
      <c r="U496" s="1517"/>
      <c r="W496" s="1390">
        <v>484</v>
      </c>
      <c r="X496" s="1512"/>
      <c r="Y496" s="1512"/>
      <c r="Z496" s="1512"/>
      <c r="AA496" s="1512"/>
      <c r="AB496" s="1512"/>
      <c r="AC496" s="1512"/>
    </row>
    <row r="497" spans="1:29">
      <c r="A497" s="1390">
        <v>485</v>
      </c>
      <c r="B497" s="1511"/>
      <c r="C497" s="1511"/>
      <c r="D497" s="1511"/>
      <c r="E497" s="1511"/>
      <c r="F497" s="1511"/>
      <c r="G497" s="1511"/>
      <c r="H497" s="1390">
        <v>485</v>
      </c>
      <c r="I497" s="1512"/>
      <c r="J497" s="1512"/>
      <c r="K497" s="1512"/>
      <c r="L497" s="1512"/>
      <c r="M497" s="1512"/>
      <c r="N497" s="1512"/>
      <c r="O497" s="1390">
        <v>485</v>
      </c>
      <c r="P497" s="1517"/>
      <c r="Q497" s="1517"/>
      <c r="R497" s="1517"/>
      <c r="S497" s="1517"/>
      <c r="T497" s="1517"/>
      <c r="U497" s="1517"/>
      <c r="W497" s="1390">
        <v>485</v>
      </c>
      <c r="X497" s="1512"/>
      <c r="Y497" s="1512"/>
      <c r="Z497" s="1512"/>
      <c r="AA497" s="1512"/>
      <c r="AB497" s="1512"/>
      <c r="AC497" s="1512"/>
    </row>
    <row r="498" spans="1:29">
      <c r="A498" s="1390">
        <v>486</v>
      </c>
      <c r="B498" s="1511"/>
      <c r="C498" s="1511"/>
      <c r="D498" s="1511"/>
      <c r="E498" s="1511"/>
      <c r="F498" s="1511"/>
      <c r="G498" s="1511"/>
      <c r="H498" s="1390">
        <v>486</v>
      </c>
      <c r="I498" s="1512"/>
      <c r="J498" s="1512"/>
      <c r="K498" s="1512"/>
      <c r="L498" s="1512"/>
      <c r="M498" s="1512"/>
      <c r="N498" s="1512"/>
      <c r="O498" s="1390">
        <v>486</v>
      </c>
      <c r="P498" s="1517"/>
      <c r="Q498" s="1517"/>
      <c r="R498" s="1517"/>
      <c r="S498" s="1517"/>
      <c r="T498" s="1517"/>
      <c r="U498" s="1517"/>
      <c r="W498" s="1390">
        <v>486</v>
      </c>
      <c r="X498" s="1512"/>
      <c r="Y498" s="1512"/>
      <c r="Z498" s="1512"/>
      <c r="AA498" s="1512"/>
      <c r="AB498" s="1512"/>
      <c r="AC498" s="1512"/>
    </row>
    <row r="499" spans="1:29">
      <c r="A499" s="1390">
        <v>487</v>
      </c>
      <c r="B499" s="1511"/>
      <c r="C499" s="1511"/>
      <c r="D499" s="1511"/>
      <c r="E499" s="1511"/>
      <c r="F499" s="1511"/>
      <c r="G499" s="1511"/>
      <c r="H499" s="1390">
        <v>487</v>
      </c>
      <c r="I499" s="1512"/>
      <c r="J499" s="1512"/>
      <c r="K499" s="1512"/>
      <c r="L499" s="1512"/>
      <c r="M499" s="1512"/>
      <c r="N499" s="1512"/>
      <c r="O499" s="1390">
        <v>487</v>
      </c>
      <c r="P499" s="1517"/>
      <c r="Q499" s="1517"/>
      <c r="R499" s="1517"/>
      <c r="S499" s="1517"/>
      <c r="T499" s="1517"/>
      <c r="U499" s="1517"/>
      <c r="W499" s="1390">
        <v>487</v>
      </c>
      <c r="X499" s="1512"/>
      <c r="Y499" s="1512"/>
      <c r="Z499" s="1512"/>
      <c r="AA499" s="1512"/>
      <c r="AB499" s="1512"/>
      <c r="AC499" s="1512"/>
    </row>
    <row r="500" spans="1:29">
      <c r="A500" s="1390">
        <v>488</v>
      </c>
      <c r="B500" s="1511"/>
      <c r="C500" s="1511"/>
      <c r="D500" s="1511"/>
      <c r="E500" s="1511"/>
      <c r="F500" s="1511"/>
      <c r="G500" s="1511"/>
      <c r="H500" s="1390">
        <v>488</v>
      </c>
      <c r="I500" s="1512"/>
      <c r="J500" s="1512"/>
      <c r="K500" s="1512"/>
      <c r="L500" s="1512"/>
      <c r="M500" s="1512"/>
      <c r="N500" s="1512"/>
      <c r="O500" s="1390">
        <v>488</v>
      </c>
      <c r="P500" s="1517"/>
      <c r="Q500" s="1517"/>
      <c r="R500" s="1517"/>
      <c r="S500" s="1517"/>
      <c r="T500" s="1517"/>
      <c r="U500" s="1517"/>
      <c r="W500" s="1390">
        <v>488</v>
      </c>
      <c r="X500" s="1512"/>
      <c r="Y500" s="1512"/>
      <c r="Z500" s="1512"/>
      <c r="AA500" s="1512"/>
      <c r="AB500" s="1512"/>
      <c r="AC500" s="1512"/>
    </row>
    <row r="501" spans="1:29">
      <c r="A501" s="1390">
        <v>489</v>
      </c>
      <c r="B501" s="1511"/>
      <c r="C501" s="1511"/>
      <c r="D501" s="1511"/>
      <c r="E501" s="1511"/>
      <c r="F501" s="1511"/>
      <c r="G501" s="1511"/>
      <c r="H501" s="1390">
        <v>489</v>
      </c>
      <c r="I501" s="1512"/>
      <c r="J501" s="1512"/>
      <c r="K501" s="1512"/>
      <c r="L501" s="1512"/>
      <c r="M501" s="1512"/>
      <c r="N501" s="1512"/>
      <c r="O501" s="1390">
        <v>489</v>
      </c>
      <c r="P501" s="1517"/>
      <c r="Q501" s="1517"/>
      <c r="R501" s="1517"/>
      <c r="S501" s="1517"/>
      <c r="T501" s="1517"/>
      <c r="U501" s="1517"/>
      <c r="W501" s="1390">
        <v>489</v>
      </c>
      <c r="X501" s="1512"/>
      <c r="Y501" s="1512"/>
      <c r="Z501" s="1512"/>
      <c r="AA501" s="1512"/>
      <c r="AB501" s="1512"/>
      <c r="AC501" s="1512"/>
    </row>
    <row r="502" spans="1:29">
      <c r="A502" s="1390">
        <v>490</v>
      </c>
      <c r="B502" s="1511"/>
      <c r="C502" s="1511"/>
      <c r="D502" s="1511"/>
      <c r="E502" s="1511"/>
      <c r="F502" s="1511"/>
      <c r="G502" s="1511"/>
      <c r="H502" s="1390">
        <v>490</v>
      </c>
      <c r="I502" s="1512"/>
      <c r="J502" s="1512"/>
      <c r="K502" s="1512"/>
      <c r="L502" s="1512"/>
      <c r="M502" s="1512"/>
      <c r="N502" s="1512"/>
      <c r="O502" s="1390">
        <v>490</v>
      </c>
      <c r="P502" s="1517"/>
      <c r="Q502" s="1517"/>
      <c r="R502" s="1517"/>
      <c r="S502" s="1517"/>
      <c r="T502" s="1517"/>
      <c r="U502" s="1517"/>
      <c r="W502" s="1390">
        <v>490</v>
      </c>
      <c r="X502" s="1512"/>
      <c r="Y502" s="1512"/>
      <c r="Z502" s="1512"/>
      <c r="AA502" s="1512"/>
      <c r="AB502" s="1512"/>
      <c r="AC502" s="1512"/>
    </row>
    <row r="503" spans="1:29">
      <c r="A503" s="1390">
        <v>491</v>
      </c>
      <c r="B503" s="1511"/>
      <c r="C503" s="1511"/>
      <c r="D503" s="1511"/>
      <c r="E503" s="1511"/>
      <c r="F503" s="1511"/>
      <c r="G503" s="1511"/>
      <c r="H503" s="1390">
        <v>491</v>
      </c>
      <c r="I503" s="1512"/>
      <c r="J503" s="1512"/>
      <c r="K503" s="1512"/>
      <c r="L503" s="1512"/>
      <c r="M503" s="1512"/>
      <c r="N503" s="1512"/>
      <c r="O503" s="1390">
        <v>491</v>
      </c>
      <c r="P503" s="1517"/>
      <c r="Q503" s="1517"/>
      <c r="R503" s="1517"/>
      <c r="S503" s="1517"/>
      <c r="T503" s="1517"/>
      <c r="U503" s="1517"/>
      <c r="W503" s="1390">
        <v>491</v>
      </c>
      <c r="X503" s="1512"/>
      <c r="Y503" s="1512"/>
      <c r="Z503" s="1512"/>
      <c r="AA503" s="1512"/>
      <c r="AB503" s="1512"/>
      <c r="AC503" s="1512"/>
    </row>
    <row r="504" spans="1:29">
      <c r="A504" s="1390">
        <v>492</v>
      </c>
      <c r="B504" s="1511"/>
      <c r="C504" s="1511"/>
      <c r="D504" s="1511"/>
      <c r="E504" s="1511"/>
      <c r="F504" s="1511"/>
      <c r="G504" s="1511"/>
      <c r="H504" s="1390">
        <v>492</v>
      </c>
      <c r="I504" s="1512"/>
      <c r="J504" s="1512"/>
      <c r="K504" s="1512"/>
      <c r="L504" s="1512"/>
      <c r="M504" s="1512"/>
      <c r="N504" s="1512"/>
      <c r="O504" s="1390">
        <v>492</v>
      </c>
      <c r="P504" s="1517"/>
      <c r="Q504" s="1517"/>
      <c r="R504" s="1517"/>
      <c r="S504" s="1517"/>
      <c r="T504" s="1517"/>
      <c r="U504" s="1517"/>
      <c r="W504" s="1390">
        <v>492</v>
      </c>
      <c r="X504" s="1512"/>
      <c r="Y504" s="1512"/>
      <c r="Z504" s="1512"/>
      <c r="AA504" s="1512"/>
      <c r="AB504" s="1512"/>
      <c r="AC504" s="1512"/>
    </row>
    <row r="505" spans="1:29">
      <c r="A505" s="1390">
        <v>493</v>
      </c>
      <c r="B505" s="1511"/>
      <c r="C505" s="1511"/>
      <c r="D505" s="1511"/>
      <c r="E505" s="1511"/>
      <c r="F505" s="1511"/>
      <c r="G505" s="1511"/>
      <c r="H505" s="1390">
        <v>493</v>
      </c>
      <c r="I505" s="1512"/>
      <c r="J505" s="1512"/>
      <c r="K505" s="1512"/>
      <c r="L505" s="1512"/>
      <c r="M505" s="1512"/>
      <c r="N505" s="1512"/>
      <c r="O505" s="1390">
        <v>493</v>
      </c>
      <c r="P505" s="1517"/>
      <c r="Q505" s="1517"/>
      <c r="R505" s="1517"/>
      <c r="S505" s="1517"/>
      <c r="T505" s="1517"/>
      <c r="U505" s="1517"/>
      <c r="W505" s="1390">
        <v>493</v>
      </c>
      <c r="X505" s="1512"/>
      <c r="Y505" s="1512"/>
      <c r="Z505" s="1512"/>
      <c r="AA505" s="1512"/>
      <c r="AB505" s="1512"/>
      <c r="AC505" s="1512"/>
    </row>
    <row r="506" spans="1:29">
      <c r="A506" s="1390">
        <v>494</v>
      </c>
      <c r="B506" s="1511"/>
      <c r="C506" s="1511"/>
      <c r="D506" s="1511"/>
      <c r="E506" s="1511"/>
      <c r="F506" s="1511"/>
      <c r="G506" s="1511"/>
      <c r="H506" s="1390">
        <v>494</v>
      </c>
      <c r="I506" s="1512"/>
      <c r="J506" s="1512"/>
      <c r="K506" s="1512"/>
      <c r="L506" s="1512"/>
      <c r="M506" s="1512"/>
      <c r="N506" s="1512"/>
      <c r="O506" s="1390">
        <v>494</v>
      </c>
      <c r="P506" s="1517"/>
      <c r="Q506" s="1517"/>
      <c r="R506" s="1517"/>
      <c r="S506" s="1517"/>
      <c r="T506" s="1517"/>
      <c r="U506" s="1517"/>
      <c r="W506" s="1390">
        <v>494</v>
      </c>
      <c r="X506" s="1512"/>
      <c r="Y506" s="1512"/>
      <c r="Z506" s="1512"/>
      <c r="AA506" s="1512"/>
      <c r="AB506" s="1512"/>
      <c r="AC506" s="1512"/>
    </row>
    <row r="507" spans="1:29">
      <c r="A507" s="1390">
        <v>495</v>
      </c>
      <c r="B507" s="1511"/>
      <c r="C507" s="1511"/>
      <c r="D507" s="1511"/>
      <c r="E507" s="1511"/>
      <c r="F507" s="1511"/>
      <c r="G507" s="1511"/>
      <c r="H507" s="1390">
        <v>495</v>
      </c>
      <c r="I507" s="1512"/>
      <c r="J507" s="1512"/>
      <c r="K507" s="1512"/>
      <c r="L507" s="1512"/>
      <c r="M507" s="1512"/>
      <c r="N507" s="1512"/>
      <c r="O507" s="1390">
        <v>495</v>
      </c>
      <c r="P507" s="1517"/>
      <c r="Q507" s="1517"/>
      <c r="R507" s="1517"/>
      <c r="S507" s="1517"/>
      <c r="T507" s="1517"/>
      <c r="U507" s="1517"/>
      <c r="W507" s="1390">
        <v>495</v>
      </c>
      <c r="X507" s="1512"/>
      <c r="Y507" s="1512"/>
      <c r="Z507" s="1512"/>
      <c r="AA507" s="1512"/>
      <c r="AB507" s="1512"/>
      <c r="AC507" s="1512"/>
    </row>
    <row r="508" spans="1:29">
      <c r="A508" s="1390">
        <v>496</v>
      </c>
      <c r="B508" s="1511"/>
      <c r="C508" s="1511"/>
      <c r="D508" s="1511"/>
      <c r="E508" s="1511"/>
      <c r="F508" s="1511"/>
      <c r="G508" s="1511"/>
      <c r="H508" s="1390">
        <v>496</v>
      </c>
      <c r="I508" s="1512"/>
      <c r="J508" s="1512"/>
      <c r="K508" s="1512"/>
      <c r="L508" s="1512"/>
      <c r="M508" s="1512"/>
      <c r="N508" s="1512"/>
      <c r="O508" s="1390">
        <v>496</v>
      </c>
      <c r="P508" s="1517"/>
      <c r="Q508" s="1517"/>
      <c r="R508" s="1517"/>
      <c r="S508" s="1517"/>
      <c r="T508" s="1517"/>
      <c r="U508" s="1517"/>
      <c r="W508" s="1390">
        <v>496</v>
      </c>
      <c r="X508" s="1512"/>
      <c r="Y508" s="1512"/>
      <c r="Z508" s="1512"/>
      <c r="AA508" s="1512"/>
      <c r="AB508" s="1512"/>
      <c r="AC508" s="1512"/>
    </row>
    <row r="509" spans="1:29">
      <c r="A509" s="1390">
        <v>497</v>
      </c>
      <c r="B509" s="1511"/>
      <c r="C509" s="1511"/>
      <c r="D509" s="1511"/>
      <c r="E509" s="1511"/>
      <c r="F509" s="1511"/>
      <c r="G509" s="1511"/>
      <c r="H509" s="1390">
        <v>497</v>
      </c>
      <c r="I509" s="1512"/>
      <c r="J509" s="1512"/>
      <c r="K509" s="1512"/>
      <c r="L509" s="1512"/>
      <c r="M509" s="1512"/>
      <c r="N509" s="1512"/>
      <c r="O509" s="1390">
        <v>497</v>
      </c>
      <c r="P509" s="1517"/>
      <c r="Q509" s="1517"/>
      <c r="R509" s="1517"/>
      <c r="S509" s="1517"/>
      <c r="T509" s="1517"/>
      <c r="U509" s="1517"/>
      <c r="W509" s="1390">
        <v>497</v>
      </c>
      <c r="X509" s="1512"/>
      <c r="Y509" s="1512"/>
      <c r="Z509" s="1512"/>
      <c r="AA509" s="1512"/>
      <c r="AB509" s="1512"/>
      <c r="AC509" s="1512"/>
    </row>
    <row r="510" spans="1:29">
      <c r="A510" s="1390">
        <v>498</v>
      </c>
      <c r="B510" s="1511"/>
      <c r="C510" s="1511"/>
      <c r="D510" s="1511"/>
      <c r="E510" s="1511"/>
      <c r="F510" s="1511"/>
      <c r="G510" s="1511"/>
      <c r="H510" s="1390">
        <v>498</v>
      </c>
      <c r="I510" s="1512"/>
      <c r="J510" s="1512"/>
      <c r="K510" s="1512"/>
      <c r="L510" s="1512"/>
      <c r="M510" s="1512"/>
      <c r="N510" s="1512"/>
      <c r="O510" s="1390">
        <v>498</v>
      </c>
      <c r="P510" s="1517"/>
      <c r="Q510" s="1517"/>
      <c r="R510" s="1517"/>
      <c r="S510" s="1517"/>
      <c r="T510" s="1517"/>
      <c r="U510" s="1517"/>
      <c r="W510" s="1390">
        <v>498</v>
      </c>
      <c r="X510" s="1512"/>
      <c r="Y510" s="1512"/>
      <c r="Z510" s="1512"/>
      <c r="AA510" s="1512"/>
      <c r="AB510" s="1512"/>
      <c r="AC510" s="1512"/>
    </row>
    <row r="511" spans="1:29">
      <c r="A511" s="1390">
        <v>499</v>
      </c>
      <c r="B511" s="1511"/>
      <c r="C511" s="1511"/>
      <c r="D511" s="1511"/>
      <c r="E511" s="1511"/>
      <c r="F511" s="1511"/>
      <c r="G511" s="1511"/>
      <c r="H511" s="1390">
        <v>499</v>
      </c>
      <c r="I511" s="1512"/>
      <c r="J511" s="1512"/>
      <c r="K511" s="1512"/>
      <c r="L511" s="1512"/>
      <c r="M511" s="1512"/>
      <c r="N511" s="1512"/>
      <c r="O511" s="1390">
        <v>499</v>
      </c>
      <c r="P511" s="1517"/>
      <c r="Q511" s="1517"/>
      <c r="R511" s="1517"/>
      <c r="S511" s="1517"/>
      <c r="T511" s="1517"/>
      <c r="U511" s="1517"/>
      <c r="W511" s="1390">
        <v>499</v>
      </c>
      <c r="X511" s="1512"/>
      <c r="Y511" s="1512"/>
      <c r="Z511" s="1512"/>
      <c r="AA511" s="1512"/>
      <c r="AB511" s="1512"/>
      <c r="AC511" s="1512"/>
    </row>
    <row r="512" spans="1:29">
      <c r="A512" s="1390">
        <v>500</v>
      </c>
      <c r="B512" s="1511"/>
      <c r="C512" s="1511"/>
      <c r="D512" s="1511"/>
      <c r="E512" s="1511"/>
      <c r="F512" s="1511"/>
      <c r="G512" s="1511"/>
      <c r="H512" s="1390">
        <v>500</v>
      </c>
      <c r="I512" s="1512"/>
      <c r="J512" s="1512"/>
      <c r="K512" s="1512"/>
      <c r="L512" s="1512"/>
      <c r="M512" s="1512"/>
      <c r="N512" s="1512"/>
      <c r="O512" s="1390">
        <v>500</v>
      </c>
      <c r="P512" s="1517"/>
      <c r="Q512" s="1517"/>
      <c r="R512" s="1517"/>
      <c r="S512" s="1517"/>
      <c r="T512" s="1517"/>
      <c r="U512" s="1517"/>
      <c r="W512" s="1390">
        <v>500</v>
      </c>
      <c r="X512" s="1512"/>
      <c r="Y512" s="1512"/>
      <c r="Z512" s="1512"/>
      <c r="AA512" s="1512"/>
      <c r="AB512" s="1512"/>
      <c r="AC512" s="1512"/>
    </row>
    <row r="513" spans="1:29">
      <c r="A513" s="1390">
        <v>501</v>
      </c>
      <c r="B513" s="1511"/>
      <c r="C513" s="1511"/>
      <c r="D513" s="1511"/>
      <c r="E513" s="1511"/>
      <c r="F513" s="1511"/>
      <c r="G513" s="1511"/>
      <c r="H513" s="1390">
        <v>501</v>
      </c>
      <c r="I513" s="1512"/>
      <c r="J513" s="1512"/>
      <c r="K513" s="1512"/>
      <c r="L513" s="1512"/>
      <c r="M513" s="1512"/>
      <c r="N513" s="1512"/>
      <c r="O513" s="1390">
        <v>501</v>
      </c>
      <c r="P513" s="1517"/>
      <c r="Q513" s="1517"/>
      <c r="R513" s="1517"/>
      <c r="S513" s="1517"/>
      <c r="T513" s="1517"/>
      <c r="U513" s="1517"/>
      <c r="W513" s="1390">
        <v>501</v>
      </c>
      <c r="X513" s="1512"/>
      <c r="Y513" s="1512"/>
      <c r="Z513" s="1512"/>
      <c r="AA513" s="1512"/>
      <c r="AB513" s="1512"/>
      <c r="AC513" s="1512"/>
    </row>
    <row r="514" spans="1:29">
      <c r="A514" s="1390">
        <v>502</v>
      </c>
      <c r="B514" s="1511"/>
      <c r="C514" s="1511"/>
      <c r="D514" s="1511"/>
      <c r="E514" s="1511"/>
      <c r="F514" s="1511"/>
      <c r="G514" s="1511"/>
      <c r="H514" s="1390">
        <v>502</v>
      </c>
      <c r="I514" s="1512"/>
      <c r="J514" s="1512"/>
      <c r="K514" s="1512"/>
      <c r="L514" s="1512"/>
      <c r="M514" s="1512"/>
      <c r="N514" s="1512"/>
      <c r="O514" s="1390">
        <v>502</v>
      </c>
      <c r="P514" s="1517"/>
      <c r="Q514" s="1517"/>
      <c r="R514" s="1517"/>
      <c r="S514" s="1517"/>
      <c r="T514" s="1517"/>
      <c r="U514" s="1517"/>
      <c r="W514" s="1390">
        <v>502</v>
      </c>
      <c r="X514" s="1512"/>
      <c r="Y514" s="1512"/>
      <c r="Z514" s="1512"/>
      <c r="AA514" s="1512"/>
      <c r="AB514" s="1512"/>
      <c r="AC514" s="1512"/>
    </row>
    <row r="515" spans="1:29">
      <c r="A515" s="1390">
        <v>503</v>
      </c>
      <c r="B515" s="1511"/>
      <c r="C515" s="1511"/>
      <c r="D515" s="1511"/>
      <c r="E515" s="1511"/>
      <c r="F515" s="1511"/>
      <c r="G515" s="1511"/>
      <c r="H515" s="1390">
        <v>503</v>
      </c>
      <c r="I515" s="1512"/>
      <c r="J515" s="1512"/>
      <c r="K515" s="1512"/>
      <c r="L515" s="1512"/>
      <c r="M515" s="1512"/>
      <c r="N515" s="1512"/>
      <c r="O515" s="1390">
        <v>503</v>
      </c>
      <c r="P515" s="1517"/>
      <c r="Q515" s="1517"/>
      <c r="R515" s="1517"/>
      <c r="S515" s="1517"/>
      <c r="T515" s="1517"/>
      <c r="U515" s="1517"/>
      <c r="W515" s="1390">
        <v>503</v>
      </c>
      <c r="X515" s="1512"/>
      <c r="Y515" s="1512"/>
      <c r="Z515" s="1512"/>
      <c r="AA515" s="1512"/>
      <c r="AB515" s="1512"/>
      <c r="AC515" s="1512"/>
    </row>
    <row r="516" spans="1:29">
      <c r="A516" s="1390">
        <v>504</v>
      </c>
      <c r="B516" s="1511"/>
      <c r="C516" s="1511"/>
      <c r="D516" s="1511"/>
      <c r="E516" s="1511"/>
      <c r="F516" s="1511"/>
      <c r="G516" s="1511"/>
      <c r="H516" s="1390">
        <v>504</v>
      </c>
      <c r="I516" s="1512"/>
      <c r="J516" s="1512"/>
      <c r="K516" s="1512"/>
      <c r="L516" s="1512"/>
      <c r="M516" s="1512"/>
      <c r="N516" s="1512"/>
      <c r="O516" s="1390">
        <v>504</v>
      </c>
      <c r="P516" s="1517"/>
      <c r="Q516" s="1517"/>
      <c r="R516" s="1517"/>
      <c r="S516" s="1517"/>
      <c r="T516" s="1517"/>
      <c r="U516" s="1517"/>
      <c r="W516" s="1390">
        <v>504</v>
      </c>
      <c r="X516" s="1512"/>
      <c r="Y516" s="1512"/>
      <c r="Z516" s="1512"/>
      <c r="AA516" s="1512"/>
      <c r="AB516" s="1512"/>
      <c r="AC516" s="1512"/>
    </row>
    <row r="517" spans="1:29">
      <c r="A517" s="1390">
        <v>505</v>
      </c>
      <c r="B517" s="1511"/>
      <c r="C517" s="1511"/>
      <c r="D517" s="1511"/>
      <c r="E517" s="1511"/>
      <c r="F517" s="1511"/>
      <c r="G517" s="1511"/>
      <c r="H517" s="1390">
        <v>505</v>
      </c>
      <c r="I517" s="1512"/>
      <c r="J517" s="1512"/>
      <c r="K517" s="1512"/>
      <c r="L517" s="1512"/>
      <c r="M517" s="1512"/>
      <c r="N517" s="1512"/>
      <c r="O517" s="1390">
        <v>505</v>
      </c>
      <c r="P517" s="1517"/>
      <c r="Q517" s="1517"/>
      <c r="R517" s="1517"/>
      <c r="S517" s="1517"/>
      <c r="T517" s="1517"/>
      <c r="U517" s="1517"/>
      <c r="W517" s="1390">
        <v>505</v>
      </c>
      <c r="X517" s="1512"/>
      <c r="Y517" s="1512"/>
      <c r="Z517" s="1512"/>
      <c r="AA517" s="1512"/>
      <c r="AB517" s="1512"/>
      <c r="AC517" s="1512"/>
    </row>
    <row r="518" spans="1:29">
      <c r="A518" s="1390">
        <v>506</v>
      </c>
      <c r="B518" s="1511"/>
      <c r="C518" s="1511"/>
      <c r="D518" s="1511"/>
      <c r="E518" s="1511"/>
      <c r="F518" s="1511"/>
      <c r="G518" s="1511"/>
      <c r="H518" s="1390">
        <v>506</v>
      </c>
      <c r="I518" s="1512"/>
      <c r="J518" s="1512"/>
      <c r="K518" s="1512"/>
      <c r="L518" s="1512"/>
      <c r="M518" s="1512"/>
      <c r="N518" s="1512"/>
      <c r="O518" s="1390">
        <v>506</v>
      </c>
      <c r="P518" s="1517"/>
      <c r="Q518" s="1517"/>
      <c r="R518" s="1517"/>
      <c r="S518" s="1517"/>
      <c r="T518" s="1517"/>
      <c r="U518" s="1517"/>
      <c r="W518" s="1390">
        <v>506</v>
      </c>
      <c r="X518" s="1512"/>
      <c r="Y518" s="1512"/>
      <c r="Z518" s="1512"/>
      <c r="AA518" s="1512"/>
      <c r="AB518" s="1512"/>
      <c r="AC518" s="1512"/>
    </row>
    <row r="519" spans="1:29">
      <c r="A519" s="1390">
        <v>507</v>
      </c>
      <c r="B519" s="1511"/>
      <c r="C519" s="1511"/>
      <c r="D519" s="1511"/>
      <c r="E519" s="1511"/>
      <c r="F519" s="1511"/>
      <c r="G519" s="1511"/>
      <c r="H519" s="1390">
        <v>507</v>
      </c>
      <c r="I519" s="1512"/>
      <c r="J519" s="1512"/>
      <c r="K519" s="1512"/>
      <c r="L519" s="1512"/>
      <c r="M519" s="1512"/>
      <c r="N519" s="1512"/>
      <c r="O519" s="1390">
        <v>507</v>
      </c>
      <c r="P519" s="1517"/>
      <c r="Q519" s="1517"/>
      <c r="R519" s="1517"/>
      <c r="S519" s="1517"/>
      <c r="T519" s="1517"/>
      <c r="U519" s="1517"/>
      <c r="W519" s="1390">
        <v>507</v>
      </c>
      <c r="X519" s="1512"/>
      <c r="Y519" s="1512"/>
      <c r="Z519" s="1512"/>
      <c r="AA519" s="1512"/>
      <c r="AB519" s="1512"/>
      <c r="AC519" s="1512"/>
    </row>
    <row r="520" spans="1:29">
      <c r="A520" s="1390">
        <v>508</v>
      </c>
      <c r="B520" s="1511"/>
      <c r="C520" s="1511"/>
      <c r="D520" s="1511"/>
      <c r="E520" s="1511"/>
      <c r="F520" s="1511"/>
      <c r="G520" s="1511"/>
      <c r="H520" s="1390">
        <v>508</v>
      </c>
      <c r="I520" s="1512"/>
      <c r="J520" s="1512"/>
      <c r="K520" s="1512"/>
      <c r="L520" s="1512"/>
      <c r="M520" s="1512"/>
      <c r="N520" s="1512"/>
      <c r="O520" s="1390">
        <v>508</v>
      </c>
      <c r="P520" s="1517"/>
      <c r="Q520" s="1517"/>
      <c r="R520" s="1517"/>
      <c r="S520" s="1517"/>
      <c r="T520" s="1517"/>
      <c r="U520" s="1517"/>
      <c r="W520" s="1390">
        <v>508</v>
      </c>
      <c r="X520" s="1512"/>
      <c r="Y520" s="1512"/>
      <c r="Z520" s="1512"/>
      <c r="AA520" s="1512"/>
      <c r="AB520" s="1512"/>
      <c r="AC520" s="1512"/>
    </row>
    <row r="521" spans="1:29">
      <c r="A521" s="1390">
        <v>509</v>
      </c>
      <c r="B521" s="1511"/>
      <c r="C521" s="1511"/>
      <c r="D521" s="1511"/>
      <c r="E521" s="1511"/>
      <c r="F521" s="1511"/>
      <c r="G521" s="1511"/>
      <c r="H521" s="1390">
        <v>509</v>
      </c>
      <c r="I521" s="1512"/>
      <c r="J521" s="1512"/>
      <c r="K521" s="1512"/>
      <c r="L521" s="1512"/>
      <c r="M521" s="1512"/>
      <c r="N521" s="1512"/>
      <c r="O521" s="1390">
        <v>509</v>
      </c>
      <c r="P521" s="1517"/>
      <c r="Q521" s="1517"/>
      <c r="R521" s="1517"/>
      <c r="S521" s="1517"/>
      <c r="T521" s="1517"/>
      <c r="U521" s="1517"/>
      <c r="W521" s="1390">
        <v>509</v>
      </c>
      <c r="X521" s="1512"/>
      <c r="Y521" s="1512"/>
      <c r="Z521" s="1512"/>
      <c r="AA521" s="1512"/>
      <c r="AB521" s="1512"/>
      <c r="AC521" s="1512"/>
    </row>
    <row r="522" spans="1:29">
      <c r="A522" s="1390">
        <v>510</v>
      </c>
      <c r="B522" s="1511"/>
      <c r="C522" s="1511"/>
      <c r="D522" s="1511"/>
      <c r="E522" s="1511"/>
      <c r="F522" s="1511"/>
      <c r="G522" s="1511"/>
      <c r="H522" s="1390">
        <v>510</v>
      </c>
      <c r="I522" s="1512"/>
      <c r="J522" s="1512"/>
      <c r="K522" s="1512"/>
      <c r="L522" s="1512"/>
      <c r="M522" s="1512"/>
      <c r="N522" s="1512"/>
      <c r="O522" s="1390">
        <v>510</v>
      </c>
      <c r="P522" s="1517"/>
      <c r="Q522" s="1517"/>
      <c r="R522" s="1517"/>
      <c r="S522" s="1517"/>
      <c r="T522" s="1517"/>
      <c r="U522" s="1517"/>
      <c r="W522" s="1390">
        <v>510</v>
      </c>
      <c r="X522" s="1512"/>
      <c r="Y522" s="1512"/>
      <c r="Z522" s="1512"/>
      <c r="AA522" s="1512"/>
      <c r="AB522" s="1512"/>
      <c r="AC522" s="1512"/>
    </row>
    <row r="523" spans="1:29">
      <c r="A523" s="1390">
        <v>511</v>
      </c>
      <c r="B523" s="1511"/>
      <c r="C523" s="1511"/>
      <c r="D523" s="1511"/>
      <c r="E523" s="1511"/>
      <c r="F523" s="1511"/>
      <c r="G523" s="1511"/>
      <c r="H523" s="1390">
        <v>511</v>
      </c>
      <c r="I523" s="1512"/>
      <c r="J523" s="1512"/>
      <c r="K523" s="1512"/>
      <c r="L523" s="1512"/>
      <c r="M523" s="1512"/>
      <c r="N523" s="1512"/>
      <c r="O523" s="1390">
        <v>511</v>
      </c>
      <c r="P523" s="1517"/>
      <c r="Q523" s="1517"/>
      <c r="R523" s="1517"/>
      <c r="S523" s="1517"/>
      <c r="T523" s="1517"/>
      <c r="U523" s="1517"/>
      <c r="W523" s="1390">
        <v>511</v>
      </c>
      <c r="X523" s="1512"/>
      <c r="Y523" s="1512"/>
      <c r="Z523" s="1512"/>
      <c r="AA523" s="1512"/>
      <c r="AB523" s="1512"/>
      <c r="AC523" s="1512"/>
    </row>
    <row r="524" spans="1:29">
      <c r="A524" s="1390">
        <v>512</v>
      </c>
      <c r="B524" s="1511"/>
      <c r="C524" s="1511"/>
      <c r="D524" s="1511"/>
      <c r="E524" s="1511"/>
      <c r="F524" s="1511"/>
      <c r="G524" s="1511"/>
      <c r="H524" s="1390">
        <v>512</v>
      </c>
      <c r="I524" s="1512"/>
      <c r="J524" s="1512"/>
      <c r="K524" s="1512"/>
      <c r="L524" s="1512"/>
      <c r="M524" s="1512"/>
      <c r="N524" s="1512"/>
      <c r="O524" s="1390">
        <v>512</v>
      </c>
      <c r="P524" s="1517"/>
      <c r="Q524" s="1517"/>
      <c r="R524" s="1517"/>
      <c r="S524" s="1517"/>
      <c r="T524" s="1517"/>
      <c r="U524" s="1517"/>
      <c r="W524" s="1390">
        <v>512</v>
      </c>
      <c r="X524" s="1512"/>
      <c r="Y524" s="1512"/>
      <c r="Z524" s="1512"/>
      <c r="AA524" s="1512"/>
      <c r="AB524" s="1512"/>
      <c r="AC524" s="1512"/>
    </row>
    <row r="525" spans="1:29">
      <c r="A525" s="1390">
        <v>513</v>
      </c>
      <c r="B525" s="1511"/>
      <c r="C525" s="1511"/>
      <c r="D525" s="1511"/>
      <c r="E525" s="1511"/>
      <c r="F525" s="1511"/>
      <c r="G525" s="1511"/>
      <c r="H525" s="1390">
        <v>513</v>
      </c>
      <c r="I525" s="1512"/>
      <c r="J525" s="1512"/>
      <c r="K525" s="1512"/>
      <c r="L525" s="1512"/>
      <c r="M525" s="1512"/>
      <c r="N525" s="1512"/>
      <c r="O525" s="1390">
        <v>513</v>
      </c>
      <c r="P525" s="1517"/>
      <c r="Q525" s="1517"/>
      <c r="R525" s="1517"/>
      <c r="S525" s="1517"/>
      <c r="T525" s="1517"/>
      <c r="U525" s="1517"/>
      <c r="W525" s="1390">
        <v>513</v>
      </c>
      <c r="X525" s="1512"/>
      <c r="Y525" s="1512"/>
      <c r="Z525" s="1512"/>
      <c r="AA525" s="1512"/>
      <c r="AB525" s="1512"/>
      <c r="AC525" s="1512"/>
    </row>
    <row r="526" spans="1:29">
      <c r="A526" s="1390">
        <v>514</v>
      </c>
      <c r="B526" s="1511"/>
      <c r="C526" s="1511"/>
      <c r="D526" s="1511"/>
      <c r="E526" s="1511"/>
      <c r="F526" s="1511"/>
      <c r="G526" s="1511"/>
      <c r="H526" s="1390">
        <v>514</v>
      </c>
      <c r="I526" s="1512"/>
      <c r="J526" s="1512"/>
      <c r="K526" s="1512"/>
      <c r="L526" s="1512"/>
      <c r="M526" s="1512"/>
      <c r="N526" s="1512"/>
      <c r="O526" s="1390">
        <v>514</v>
      </c>
      <c r="P526" s="1517"/>
      <c r="Q526" s="1517"/>
      <c r="R526" s="1517"/>
      <c r="S526" s="1517"/>
      <c r="T526" s="1517"/>
      <c r="U526" s="1517"/>
      <c r="W526" s="1390">
        <v>514</v>
      </c>
      <c r="X526" s="1512"/>
      <c r="Y526" s="1512"/>
      <c r="Z526" s="1512"/>
      <c r="AA526" s="1512"/>
      <c r="AB526" s="1512"/>
      <c r="AC526" s="1512"/>
    </row>
    <row r="527" spans="1:29">
      <c r="A527" s="1390">
        <v>515</v>
      </c>
      <c r="B527" s="1511"/>
      <c r="C527" s="1511"/>
      <c r="D527" s="1511"/>
      <c r="E527" s="1511"/>
      <c r="F527" s="1511"/>
      <c r="G527" s="1511"/>
      <c r="H527" s="1390">
        <v>515</v>
      </c>
      <c r="I527" s="1512"/>
      <c r="J527" s="1512"/>
      <c r="K527" s="1512"/>
      <c r="L527" s="1512"/>
      <c r="M527" s="1512"/>
      <c r="N527" s="1512"/>
      <c r="O527" s="1390">
        <v>515</v>
      </c>
      <c r="P527" s="1517"/>
      <c r="Q527" s="1517"/>
      <c r="R527" s="1517"/>
      <c r="S527" s="1517"/>
      <c r="T527" s="1517"/>
      <c r="U527" s="1517"/>
      <c r="W527" s="1390">
        <v>515</v>
      </c>
      <c r="X527" s="1512"/>
      <c r="Y527" s="1512"/>
      <c r="Z527" s="1512"/>
      <c r="AA527" s="1512"/>
      <c r="AB527" s="1512"/>
      <c r="AC527" s="1512"/>
    </row>
    <row r="528" spans="1:29">
      <c r="A528" s="1390">
        <v>516</v>
      </c>
      <c r="B528" s="1511"/>
      <c r="C528" s="1511"/>
      <c r="D528" s="1511"/>
      <c r="E528" s="1511"/>
      <c r="F528" s="1511"/>
      <c r="G528" s="1511"/>
      <c r="H528" s="1390">
        <v>516</v>
      </c>
      <c r="I528" s="1512"/>
      <c r="J528" s="1512"/>
      <c r="K528" s="1512"/>
      <c r="L528" s="1512"/>
      <c r="M528" s="1512"/>
      <c r="N528" s="1512"/>
      <c r="O528" s="1390">
        <v>516</v>
      </c>
      <c r="P528" s="1517"/>
      <c r="Q528" s="1517"/>
      <c r="R528" s="1517"/>
      <c r="S528" s="1517"/>
      <c r="T528" s="1517"/>
      <c r="U528" s="1517"/>
      <c r="W528" s="1390">
        <v>516</v>
      </c>
      <c r="X528" s="1512"/>
      <c r="Y528" s="1512"/>
      <c r="Z528" s="1512"/>
      <c r="AA528" s="1512"/>
      <c r="AB528" s="1512"/>
      <c r="AC528" s="1512"/>
    </row>
    <row r="529" spans="1:29">
      <c r="A529" s="1390">
        <v>517</v>
      </c>
      <c r="B529" s="1511"/>
      <c r="C529" s="1511"/>
      <c r="D529" s="1511"/>
      <c r="E529" s="1511"/>
      <c r="F529" s="1511"/>
      <c r="G529" s="1511"/>
      <c r="H529" s="1390">
        <v>517</v>
      </c>
      <c r="I529" s="1512"/>
      <c r="J529" s="1512"/>
      <c r="K529" s="1512"/>
      <c r="L529" s="1512"/>
      <c r="M529" s="1512"/>
      <c r="N529" s="1512"/>
      <c r="O529" s="1390">
        <v>517</v>
      </c>
      <c r="P529" s="1517"/>
      <c r="Q529" s="1517"/>
      <c r="R529" s="1517"/>
      <c r="S529" s="1517"/>
      <c r="T529" s="1517"/>
      <c r="U529" s="1517"/>
      <c r="W529" s="1390">
        <v>517</v>
      </c>
      <c r="X529" s="1512"/>
      <c r="Y529" s="1512"/>
      <c r="Z529" s="1512"/>
      <c r="AA529" s="1512"/>
      <c r="AB529" s="1512"/>
      <c r="AC529" s="1512"/>
    </row>
    <row r="530" spans="1:29">
      <c r="A530" s="1390">
        <v>518</v>
      </c>
      <c r="B530" s="1511"/>
      <c r="C530" s="1511"/>
      <c r="D530" s="1511"/>
      <c r="E530" s="1511"/>
      <c r="F530" s="1511"/>
      <c r="G530" s="1511"/>
      <c r="H530" s="1390">
        <v>518</v>
      </c>
      <c r="I530" s="1512"/>
      <c r="J530" s="1512"/>
      <c r="K530" s="1512"/>
      <c r="L530" s="1512"/>
      <c r="M530" s="1512"/>
      <c r="N530" s="1512"/>
      <c r="O530" s="1390">
        <v>518</v>
      </c>
      <c r="P530" s="1517"/>
      <c r="Q530" s="1517"/>
      <c r="R530" s="1517"/>
      <c r="S530" s="1517"/>
      <c r="T530" s="1517"/>
      <c r="U530" s="1517"/>
      <c r="W530" s="1390">
        <v>518</v>
      </c>
      <c r="X530" s="1512"/>
      <c r="Y530" s="1512"/>
      <c r="Z530" s="1512"/>
      <c r="AA530" s="1512"/>
      <c r="AB530" s="1512"/>
      <c r="AC530" s="1512"/>
    </row>
    <row r="531" spans="1:29">
      <c r="A531" s="1390">
        <v>519</v>
      </c>
      <c r="B531" s="1511"/>
      <c r="C531" s="1511"/>
      <c r="D531" s="1511"/>
      <c r="E531" s="1511"/>
      <c r="F531" s="1511"/>
      <c r="G531" s="1511"/>
      <c r="H531" s="1390">
        <v>519</v>
      </c>
      <c r="I531" s="1512"/>
      <c r="J531" s="1512"/>
      <c r="K531" s="1512"/>
      <c r="L531" s="1512"/>
      <c r="M531" s="1512"/>
      <c r="N531" s="1512"/>
      <c r="O531" s="1390">
        <v>519</v>
      </c>
      <c r="P531" s="1517"/>
      <c r="Q531" s="1517"/>
      <c r="R531" s="1517"/>
      <c r="S531" s="1517"/>
      <c r="T531" s="1517"/>
      <c r="U531" s="1517"/>
      <c r="W531" s="1390">
        <v>519</v>
      </c>
      <c r="X531" s="1512"/>
      <c r="Y531" s="1512"/>
      <c r="Z531" s="1512"/>
      <c r="AA531" s="1512"/>
      <c r="AB531" s="1512"/>
      <c r="AC531" s="1512"/>
    </row>
    <row r="532" spans="1:29">
      <c r="A532" s="1390">
        <v>520</v>
      </c>
      <c r="B532" s="1511"/>
      <c r="C532" s="1511"/>
      <c r="D532" s="1511"/>
      <c r="E532" s="1511"/>
      <c r="F532" s="1511"/>
      <c r="G532" s="1511"/>
      <c r="H532" s="1390">
        <v>520</v>
      </c>
      <c r="I532" s="1512"/>
      <c r="J532" s="1512"/>
      <c r="K532" s="1512"/>
      <c r="L532" s="1512"/>
      <c r="M532" s="1512"/>
      <c r="N532" s="1512"/>
      <c r="O532" s="1390">
        <v>520</v>
      </c>
      <c r="P532" s="1517"/>
      <c r="Q532" s="1517"/>
      <c r="R532" s="1517"/>
      <c r="S532" s="1517"/>
      <c r="T532" s="1517"/>
      <c r="U532" s="1517"/>
      <c r="W532" s="1390">
        <v>520</v>
      </c>
      <c r="X532" s="1512"/>
      <c r="Y532" s="1512"/>
      <c r="Z532" s="1512"/>
      <c r="AA532" s="1512"/>
      <c r="AB532" s="1512"/>
      <c r="AC532" s="1512"/>
    </row>
    <row r="533" spans="1:29">
      <c r="A533" s="1390">
        <v>521</v>
      </c>
      <c r="B533" s="1511"/>
      <c r="C533" s="1511"/>
      <c r="D533" s="1511"/>
      <c r="E533" s="1511"/>
      <c r="F533" s="1511"/>
      <c r="G533" s="1511"/>
      <c r="H533" s="1390">
        <v>521</v>
      </c>
      <c r="I533" s="1512"/>
      <c r="J533" s="1512"/>
      <c r="K533" s="1512"/>
      <c r="L533" s="1512"/>
      <c r="M533" s="1512"/>
      <c r="N533" s="1512"/>
      <c r="O533" s="1390">
        <v>521</v>
      </c>
      <c r="P533" s="1517"/>
      <c r="Q533" s="1517"/>
      <c r="R533" s="1517"/>
      <c r="S533" s="1517"/>
      <c r="T533" s="1517"/>
      <c r="U533" s="1517"/>
      <c r="W533" s="1390">
        <v>521</v>
      </c>
      <c r="X533" s="1512"/>
      <c r="Y533" s="1512"/>
      <c r="Z533" s="1512"/>
      <c r="AA533" s="1512"/>
      <c r="AB533" s="1512"/>
      <c r="AC533" s="1512"/>
    </row>
    <row r="534" spans="1:29">
      <c r="A534" s="1390">
        <v>522</v>
      </c>
      <c r="B534" s="1511"/>
      <c r="C534" s="1511"/>
      <c r="D534" s="1511"/>
      <c r="E534" s="1511"/>
      <c r="F534" s="1511"/>
      <c r="G534" s="1511"/>
      <c r="H534" s="1390">
        <v>522</v>
      </c>
      <c r="I534" s="1512"/>
      <c r="J534" s="1512"/>
      <c r="K534" s="1512"/>
      <c r="L534" s="1512"/>
      <c r="M534" s="1512"/>
      <c r="N534" s="1512"/>
      <c r="O534" s="1390">
        <v>522</v>
      </c>
      <c r="P534" s="1517"/>
      <c r="Q534" s="1517"/>
      <c r="R534" s="1517"/>
      <c r="S534" s="1517"/>
      <c r="T534" s="1517"/>
      <c r="U534" s="1517"/>
      <c r="W534" s="1390">
        <v>522</v>
      </c>
      <c r="X534" s="1512"/>
      <c r="Y534" s="1512"/>
      <c r="Z534" s="1512"/>
      <c r="AA534" s="1512"/>
      <c r="AB534" s="1512"/>
      <c r="AC534" s="1512"/>
    </row>
    <row r="535" spans="1:29">
      <c r="A535" s="1390">
        <v>523</v>
      </c>
      <c r="B535" s="1511"/>
      <c r="C535" s="1511"/>
      <c r="D535" s="1511"/>
      <c r="E535" s="1511"/>
      <c r="F535" s="1511"/>
      <c r="G535" s="1511"/>
      <c r="H535" s="1390">
        <v>523</v>
      </c>
      <c r="I535" s="1512"/>
      <c r="J535" s="1512"/>
      <c r="K535" s="1512"/>
      <c r="L535" s="1512"/>
      <c r="M535" s="1512"/>
      <c r="N535" s="1512"/>
      <c r="O535" s="1390">
        <v>523</v>
      </c>
      <c r="P535" s="1517"/>
      <c r="Q535" s="1517"/>
      <c r="R535" s="1517"/>
      <c r="S535" s="1517"/>
      <c r="T535" s="1517"/>
      <c r="U535" s="1517"/>
      <c r="W535" s="1390">
        <v>523</v>
      </c>
      <c r="X535" s="1512"/>
      <c r="Y535" s="1512"/>
      <c r="Z535" s="1512"/>
      <c r="AA535" s="1512"/>
      <c r="AB535" s="1512"/>
      <c r="AC535" s="1512"/>
    </row>
    <row r="536" spans="1:29">
      <c r="A536" s="1390">
        <v>524</v>
      </c>
      <c r="B536" s="1511"/>
      <c r="C536" s="1511"/>
      <c r="D536" s="1511"/>
      <c r="E536" s="1511"/>
      <c r="F536" s="1511"/>
      <c r="G536" s="1511"/>
      <c r="H536" s="1390">
        <v>524</v>
      </c>
      <c r="I536" s="1512"/>
      <c r="J536" s="1512"/>
      <c r="K536" s="1512"/>
      <c r="L536" s="1512"/>
      <c r="M536" s="1512"/>
      <c r="N536" s="1512"/>
      <c r="O536" s="1390">
        <v>524</v>
      </c>
      <c r="P536" s="1517"/>
      <c r="Q536" s="1517"/>
      <c r="R536" s="1517"/>
      <c r="S536" s="1517"/>
      <c r="T536" s="1517"/>
      <c r="U536" s="1517"/>
      <c r="W536" s="1390">
        <v>524</v>
      </c>
      <c r="X536" s="1512"/>
      <c r="Y536" s="1512"/>
      <c r="Z536" s="1512"/>
      <c r="AA536" s="1512"/>
      <c r="AB536" s="1512"/>
      <c r="AC536" s="1512"/>
    </row>
    <row r="537" spans="1:29">
      <c r="A537" s="1390">
        <v>525</v>
      </c>
      <c r="B537" s="1511"/>
      <c r="C537" s="1511"/>
      <c r="D537" s="1511"/>
      <c r="E537" s="1511"/>
      <c r="F537" s="1511"/>
      <c r="G537" s="1511"/>
      <c r="H537" s="1390">
        <v>525</v>
      </c>
      <c r="I537" s="1512"/>
      <c r="J537" s="1512"/>
      <c r="K537" s="1512"/>
      <c r="L537" s="1512"/>
      <c r="M537" s="1512"/>
      <c r="N537" s="1512"/>
      <c r="O537" s="1390">
        <v>525</v>
      </c>
      <c r="P537" s="1517"/>
      <c r="Q537" s="1517"/>
      <c r="R537" s="1517"/>
      <c r="S537" s="1517"/>
      <c r="T537" s="1517"/>
      <c r="U537" s="1517"/>
      <c r="W537" s="1390">
        <v>525</v>
      </c>
      <c r="X537" s="1512"/>
      <c r="Y537" s="1512"/>
      <c r="Z537" s="1512"/>
      <c r="AA537" s="1512"/>
      <c r="AB537" s="1512"/>
      <c r="AC537" s="1512"/>
    </row>
    <row r="538" spans="1:29">
      <c r="A538" s="1390">
        <v>526</v>
      </c>
      <c r="B538" s="1511"/>
      <c r="C538" s="1511"/>
      <c r="D538" s="1511"/>
      <c r="E538" s="1511"/>
      <c r="F538" s="1511"/>
      <c r="G538" s="1511"/>
      <c r="H538" s="1390">
        <v>526</v>
      </c>
      <c r="I538" s="1512"/>
      <c r="J538" s="1512"/>
      <c r="K538" s="1512"/>
      <c r="L538" s="1512"/>
      <c r="M538" s="1512"/>
      <c r="N538" s="1512"/>
      <c r="O538" s="1390">
        <v>526</v>
      </c>
      <c r="P538" s="1517"/>
      <c r="Q538" s="1517"/>
      <c r="R538" s="1517"/>
      <c r="S538" s="1517"/>
      <c r="T538" s="1517"/>
      <c r="U538" s="1517"/>
      <c r="W538" s="1390">
        <v>526</v>
      </c>
      <c r="X538" s="1512"/>
      <c r="Y538" s="1512"/>
      <c r="Z538" s="1512"/>
      <c r="AA538" s="1512"/>
      <c r="AB538" s="1512"/>
      <c r="AC538" s="1512"/>
    </row>
    <row r="539" spans="1:29">
      <c r="A539" s="1390">
        <v>527</v>
      </c>
      <c r="B539" s="1511"/>
      <c r="C539" s="1511"/>
      <c r="D539" s="1511"/>
      <c r="E539" s="1511"/>
      <c r="F539" s="1511"/>
      <c r="G539" s="1511"/>
      <c r="H539" s="1390">
        <v>527</v>
      </c>
      <c r="I539" s="1512"/>
      <c r="J539" s="1512"/>
      <c r="K539" s="1512"/>
      <c r="L539" s="1512"/>
      <c r="M539" s="1512"/>
      <c r="N539" s="1512"/>
      <c r="O539" s="1390">
        <v>527</v>
      </c>
      <c r="P539" s="1517"/>
      <c r="Q539" s="1517"/>
      <c r="R539" s="1517"/>
      <c r="S539" s="1517"/>
      <c r="T539" s="1517"/>
      <c r="U539" s="1517"/>
      <c r="W539" s="1390">
        <v>527</v>
      </c>
      <c r="X539" s="1512"/>
      <c r="Y539" s="1512"/>
      <c r="Z539" s="1512"/>
      <c r="AA539" s="1512"/>
      <c r="AB539" s="1512"/>
      <c r="AC539" s="1512"/>
    </row>
    <row r="540" spans="1:29">
      <c r="A540" s="1390">
        <v>528</v>
      </c>
      <c r="B540" s="1511"/>
      <c r="C540" s="1511"/>
      <c r="D540" s="1511"/>
      <c r="E540" s="1511"/>
      <c r="F540" s="1511"/>
      <c r="G540" s="1511"/>
      <c r="H540" s="1390">
        <v>528</v>
      </c>
      <c r="I540" s="1512"/>
      <c r="J540" s="1512"/>
      <c r="K540" s="1512"/>
      <c r="L540" s="1512"/>
      <c r="M540" s="1512"/>
      <c r="N540" s="1512"/>
      <c r="O540" s="1390">
        <v>528</v>
      </c>
      <c r="P540" s="1517"/>
      <c r="Q540" s="1517"/>
      <c r="R540" s="1517"/>
      <c r="S540" s="1517"/>
      <c r="T540" s="1517"/>
      <c r="U540" s="1517"/>
      <c r="W540" s="1390">
        <v>528</v>
      </c>
      <c r="X540" s="1512"/>
      <c r="Y540" s="1512"/>
      <c r="Z540" s="1512"/>
      <c r="AA540" s="1512"/>
      <c r="AB540" s="1512"/>
      <c r="AC540" s="1512"/>
    </row>
    <row r="541" spans="1:29">
      <c r="A541" s="1390">
        <v>529</v>
      </c>
      <c r="B541" s="1511"/>
      <c r="C541" s="1511"/>
      <c r="D541" s="1511"/>
      <c r="E541" s="1511"/>
      <c r="F541" s="1511"/>
      <c r="G541" s="1511"/>
      <c r="H541" s="1390">
        <v>529</v>
      </c>
      <c r="I541" s="1512"/>
      <c r="J541" s="1512"/>
      <c r="K541" s="1512"/>
      <c r="L541" s="1512"/>
      <c r="M541" s="1512"/>
      <c r="N541" s="1512"/>
      <c r="O541" s="1390">
        <v>529</v>
      </c>
      <c r="P541" s="1517"/>
      <c r="Q541" s="1517"/>
      <c r="R541" s="1517"/>
      <c r="S541" s="1517"/>
      <c r="T541" s="1517"/>
      <c r="U541" s="1517"/>
      <c r="W541" s="1390">
        <v>529</v>
      </c>
      <c r="X541" s="1512"/>
      <c r="Y541" s="1512"/>
      <c r="Z541" s="1512"/>
      <c r="AA541" s="1512"/>
      <c r="AB541" s="1512"/>
      <c r="AC541" s="1512"/>
    </row>
    <row r="542" spans="1:29">
      <c r="A542" s="1390">
        <v>530</v>
      </c>
      <c r="B542" s="1511"/>
      <c r="C542" s="1511"/>
      <c r="D542" s="1511"/>
      <c r="E542" s="1511"/>
      <c r="F542" s="1511"/>
      <c r="G542" s="1511"/>
      <c r="H542" s="1390">
        <v>530</v>
      </c>
      <c r="I542" s="1512"/>
      <c r="J542" s="1512"/>
      <c r="K542" s="1512"/>
      <c r="L542" s="1512"/>
      <c r="M542" s="1512"/>
      <c r="N542" s="1512"/>
      <c r="O542" s="1390">
        <v>530</v>
      </c>
      <c r="P542" s="1517"/>
      <c r="Q542" s="1517"/>
      <c r="R542" s="1517"/>
      <c r="S542" s="1517"/>
      <c r="T542" s="1517"/>
      <c r="U542" s="1517"/>
      <c r="W542" s="1390">
        <v>530</v>
      </c>
      <c r="X542" s="1512"/>
      <c r="Y542" s="1512"/>
      <c r="Z542" s="1512"/>
      <c r="AA542" s="1512"/>
      <c r="AB542" s="1512"/>
      <c r="AC542" s="1512"/>
    </row>
    <row r="543" spans="1:29">
      <c r="A543" s="1390">
        <v>531</v>
      </c>
      <c r="B543" s="1511"/>
      <c r="C543" s="1511"/>
      <c r="D543" s="1511"/>
      <c r="E543" s="1511"/>
      <c r="F543" s="1511"/>
      <c r="G543" s="1511"/>
      <c r="H543" s="1390">
        <v>531</v>
      </c>
      <c r="I543" s="1512"/>
      <c r="J543" s="1512"/>
      <c r="K543" s="1512"/>
      <c r="L543" s="1512"/>
      <c r="M543" s="1512"/>
      <c r="N543" s="1512"/>
      <c r="O543" s="1390">
        <v>531</v>
      </c>
      <c r="P543" s="1517"/>
      <c r="Q543" s="1517"/>
      <c r="R543" s="1517"/>
      <c r="S543" s="1517"/>
      <c r="T543" s="1517"/>
      <c r="U543" s="1517"/>
      <c r="W543" s="1390">
        <v>531</v>
      </c>
      <c r="X543" s="1512"/>
      <c r="Y543" s="1512"/>
      <c r="Z543" s="1512"/>
      <c r="AA543" s="1512"/>
      <c r="AB543" s="1512"/>
      <c r="AC543" s="1512"/>
    </row>
    <row r="544" spans="1:29">
      <c r="A544" s="1390">
        <v>532</v>
      </c>
      <c r="B544" s="1511"/>
      <c r="C544" s="1511"/>
      <c r="D544" s="1511"/>
      <c r="E544" s="1511"/>
      <c r="F544" s="1511"/>
      <c r="G544" s="1511"/>
      <c r="H544" s="1390">
        <v>532</v>
      </c>
      <c r="I544" s="1512"/>
      <c r="J544" s="1512"/>
      <c r="K544" s="1512"/>
      <c r="L544" s="1512"/>
      <c r="M544" s="1512"/>
      <c r="N544" s="1512"/>
      <c r="O544" s="1390">
        <v>532</v>
      </c>
      <c r="P544" s="1517"/>
      <c r="Q544" s="1517"/>
      <c r="R544" s="1517"/>
      <c r="S544" s="1517"/>
      <c r="T544" s="1517"/>
      <c r="U544" s="1517"/>
      <c r="W544" s="1390">
        <v>532</v>
      </c>
      <c r="X544" s="1512"/>
      <c r="Y544" s="1512"/>
      <c r="Z544" s="1512"/>
      <c r="AA544" s="1512"/>
      <c r="AB544" s="1512"/>
      <c r="AC544" s="1512"/>
    </row>
    <row r="545" spans="1:29">
      <c r="A545" s="1390">
        <v>533</v>
      </c>
      <c r="B545" s="1511"/>
      <c r="C545" s="1511"/>
      <c r="D545" s="1511"/>
      <c r="E545" s="1511"/>
      <c r="F545" s="1511"/>
      <c r="G545" s="1511"/>
      <c r="H545" s="1390">
        <v>533</v>
      </c>
      <c r="I545" s="1512"/>
      <c r="J545" s="1512"/>
      <c r="K545" s="1512"/>
      <c r="L545" s="1512"/>
      <c r="M545" s="1512"/>
      <c r="N545" s="1512"/>
      <c r="O545" s="1390">
        <v>533</v>
      </c>
      <c r="P545" s="1517"/>
      <c r="Q545" s="1517"/>
      <c r="R545" s="1517"/>
      <c r="S545" s="1517"/>
      <c r="T545" s="1517"/>
      <c r="U545" s="1517"/>
      <c r="W545" s="1390">
        <v>533</v>
      </c>
      <c r="X545" s="1512"/>
      <c r="Y545" s="1512"/>
      <c r="Z545" s="1512"/>
      <c r="AA545" s="1512"/>
      <c r="AB545" s="1512"/>
      <c r="AC545" s="1512"/>
    </row>
    <row r="546" spans="1:29">
      <c r="A546" s="1390">
        <v>534</v>
      </c>
      <c r="B546" s="1511"/>
      <c r="C546" s="1511"/>
      <c r="D546" s="1511"/>
      <c r="E546" s="1511"/>
      <c r="F546" s="1511"/>
      <c r="G546" s="1511"/>
      <c r="H546" s="1390">
        <v>534</v>
      </c>
      <c r="I546" s="1512"/>
      <c r="J546" s="1512"/>
      <c r="K546" s="1512"/>
      <c r="L546" s="1512"/>
      <c r="M546" s="1512"/>
      <c r="N546" s="1512"/>
      <c r="O546" s="1390">
        <v>534</v>
      </c>
      <c r="P546" s="1517"/>
      <c r="Q546" s="1517"/>
      <c r="R546" s="1517"/>
      <c r="S546" s="1517"/>
      <c r="T546" s="1517"/>
      <c r="U546" s="1517"/>
      <c r="W546" s="1390">
        <v>534</v>
      </c>
      <c r="X546" s="1512"/>
      <c r="Y546" s="1512"/>
      <c r="Z546" s="1512"/>
      <c r="AA546" s="1512"/>
      <c r="AB546" s="1512"/>
      <c r="AC546" s="1512"/>
    </row>
    <row r="547" spans="1:29">
      <c r="A547" s="1390">
        <v>535</v>
      </c>
      <c r="B547" s="1511"/>
      <c r="C547" s="1511"/>
      <c r="D547" s="1511"/>
      <c r="E547" s="1511"/>
      <c r="F547" s="1511"/>
      <c r="G547" s="1511"/>
      <c r="H547" s="1390">
        <v>535</v>
      </c>
      <c r="I547" s="1512"/>
      <c r="J547" s="1512"/>
      <c r="K547" s="1512"/>
      <c r="L547" s="1512"/>
      <c r="M547" s="1512"/>
      <c r="N547" s="1512"/>
      <c r="O547" s="1390">
        <v>535</v>
      </c>
      <c r="P547" s="1517"/>
      <c r="Q547" s="1517"/>
      <c r="R547" s="1517"/>
      <c r="S547" s="1517"/>
      <c r="T547" s="1517"/>
      <c r="U547" s="1517"/>
      <c r="W547" s="1390">
        <v>535</v>
      </c>
      <c r="X547" s="1512"/>
      <c r="Y547" s="1512"/>
      <c r="Z547" s="1512"/>
      <c r="AA547" s="1512"/>
      <c r="AB547" s="1512"/>
      <c r="AC547" s="1512"/>
    </row>
    <row r="548" spans="1:29">
      <c r="A548" s="1390">
        <v>536</v>
      </c>
      <c r="B548" s="1511"/>
      <c r="C548" s="1511"/>
      <c r="D548" s="1511"/>
      <c r="E548" s="1511"/>
      <c r="F548" s="1511"/>
      <c r="G548" s="1511"/>
      <c r="H548" s="1390">
        <v>536</v>
      </c>
      <c r="I548" s="1512"/>
      <c r="J548" s="1512"/>
      <c r="K548" s="1512"/>
      <c r="L548" s="1512"/>
      <c r="M548" s="1512"/>
      <c r="N548" s="1512"/>
      <c r="O548" s="1390">
        <v>536</v>
      </c>
      <c r="P548" s="1517"/>
      <c r="Q548" s="1517"/>
      <c r="R548" s="1517"/>
      <c r="S548" s="1517"/>
      <c r="T548" s="1517"/>
      <c r="U548" s="1517"/>
      <c r="W548" s="1390">
        <v>536</v>
      </c>
      <c r="X548" s="1512"/>
      <c r="Y548" s="1512"/>
      <c r="Z548" s="1512"/>
      <c r="AA548" s="1512"/>
      <c r="AB548" s="1512"/>
      <c r="AC548" s="1512"/>
    </row>
    <row r="549" spans="1:29">
      <c r="A549" s="1390">
        <v>537</v>
      </c>
      <c r="B549" s="1511"/>
      <c r="C549" s="1511"/>
      <c r="D549" s="1511"/>
      <c r="E549" s="1511"/>
      <c r="F549" s="1511"/>
      <c r="G549" s="1511"/>
      <c r="H549" s="1390">
        <v>537</v>
      </c>
      <c r="I549" s="1512"/>
      <c r="J549" s="1512"/>
      <c r="K549" s="1512"/>
      <c r="L549" s="1512"/>
      <c r="M549" s="1512"/>
      <c r="N549" s="1512"/>
      <c r="O549" s="1390">
        <v>537</v>
      </c>
      <c r="P549" s="1517"/>
      <c r="Q549" s="1517"/>
      <c r="R549" s="1517"/>
      <c r="S549" s="1517"/>
      <c r="T549" s="1517"/>
      <c r="U549" s="1517"/>
      <c r="W549" s="1390">
        <v>537</v>
      </c>
      <c r="X549" s="1512"/>
      <c r="Y549" s="1512"/>
      <c r="Z549" s="1512"/>
      <c r="AA549" s="1512"/>
      <c r="AB549" s="1512"/>
      <c r="AC549" s="1512"/>
    </row>
    <row r="550" spans="1:29">
      <c r="A550" s="1390">
        <v>538</v>
      </c>
      <c r="B550" s="1511"/>
      <c r="C550" s="1511"/>
      <c r="D550" s="1511"/>
      <c r="E550" s="1511"/>
      <c r="F550" s="1511"/>
      <c r="G550" s="1511"/>
      <c r="H550" s="1390">
        <v>538</v>
      </c>
      <c r="I550" s="1512"/>
      <c r="J550" s="1512"/>
      <c r="K550" s="1512"/>
      <c r="L550" s="1512"/>
      <c r="M550" s="1512"/>
      <c r="N550" s="1512"/>
      <c r="O550" s="1390">
        <v>538</v>
      </c>
      <c r="P550" s="1517"/>
      <c r="Q550" s="1517"/>
      <c r="R550" s="1517"/>
      <c r="S550" s="1517"/>
      <c r="T550" s="1517"/>
      <c r="U550" s="1517"/>
      <c r="W550" s="1390">
        <v>538</v>
      </c>
      <c r="X550" s="1512"/>
      <c r="Y550" s="1512"/>
      <c r="Z550" s="1512"/>
      <c r="AA550" s="1512"/>
      <c r="AB550" s="1512"/>
      <c r="AC550" s="1512"/>
    </row>
    <row r="551" spans="1:29">
      <c r="A551" s="1390">
        <v>539</v>
      </c>
      <c r="B551" s="1511"/>
      <c r="C551" s="1511"/>
      <c r="D551" s="1511"/>
      <c r="E551" s="1511"/>
      <c r="F551" s="1511"/>
      <c r="G551" s="1511"/>
      <c r="H551" s="1390">
        <v>539</v>
      </c>
      <c r="I551" s="1512"/>
      <c r="J551" s="1512"/>
      <c r="K551" s="1512"/>
      <c r="L551" s="1512"/>
      <c r="M551" s="1512"/>
      <c r="N551" s="1512"/>
      <c r="O551" s="1390">
        <v>539</v>
      </c>
      <c r="P551" s="1517"/>
      <c r="Q551" s="1517"/>
      <c r="R551" s="1517"/>
      <c r="S551" s="1517"/>
      <c r="T551" s="1517"/>
      <c r="U551" s="1517"/>
      <c r="W551" s="1390">
        <v>539</v>
      </c>
      <c r="X551" s="1512"/>
      <c r="Y551" s="1512"/>
      <c r="Z551" s="1512"/>
      <c r="AA551" s="1512"/>
      <c r="AB551" s="1512"/>
      <c r="AC551" s="1512"/>
    </row>
    <row r="552" spans="1:29">
      <c r="A552" s="1390">
        <v>540</v>
      </c>
      <c r="B552" s="1511"/>
      <c r="C552" s="1511"/>
      <c r="D552" s="1511"/>
      <c r="E552" s="1511"/>
      <c r="F552" s="1511"/>
      <c r="G552" s="1511"/>
      <c r="H552" s="1390">
        <v>540</v>
      </c>
      <c r="I552" s="1512"/>
      <c r="J552" s="1512"/>
      <c r="K552" s="1512"/>
      <c r="L552" s="1512"/>
      <c r="M552" s="1512"/>
      <c r="N552" s="1512"/>
      <c r="O552" s="1390">
        <v>540</v>
      </c>
      <c r="P552" s="1517"/>
      <c r="Q552" s="1517"/>
      <c r="R552" s="1517"/>
      <c r="S552" s="1517"/>
      <c r="T552" s="1517"/>
      <c r="U552" s="1517"/>
      <c r="W552" s="1390">
        <v>540</v>
      </c>
      <c r="X552" s="1512"/>
      <c r="Y552" s="1512"/>
      <c r="Z552" s="1512"/>
      <c r="AA552" s="1512"/>
      <c r="AB552" s="1512"/>
      <c r="AC552" s="1512"/>
    </row>
    <row r="553" spans="1:29">
      <c r="A553" s="1390">
        <v>541</v>
      </c>
      <c r="B553" s="1511"/>
      <c r="C553" s="1511"/>
      <c r="D553" s="1511"/>
      <c r="E553" s="1511"/>
      <c r="F553" s="1511"/>
      <c r="G553" s="1511"/>
      <c r="H553" s="1390">
        <v>541</v>
      </c>
      <c r="I553" s="1512"/>
      <c r="J553" s="1512"/>
      <c r="K553" s="1512"/>
      <c r="L553" s="1512"/>
      <c r="M553" s="1512"/>
      <c r="N553" s="1512"/>
      <c r="O553" s="1390">
        <v>541</v>
      </c>
      <c r="P553" s="1517"/>
      <c r="Q553" s="1517"/>
      <c r="R553" s="1517"/>
      <c r="S553" s="1517"/>
      <c r="T553" s="1517"/>
      <c r="U553" s="1517"/>
      <c r="W553" s="1390">
        <v>541</v>
      </c>
      <c r="X553" s="1512"/>
      <c r="Y553" s="1512"/>
      <c r="Z553" s="1512"/>
      <c r="AA553" s="1512"/>
      <c r="AB553" s="1512"/>
      <c r="AC553" s="1512"/>
    </row>
    <row r="554" spans="1:29">
      <c r="A554" s="1390">
        <v>542</v>
      </c>
      <c r="B554" s="1511"/>
      <c r="C554" s="1511"/>
      <c r="D554" s="1511"/>
      <c r="E554" s="1511"/>
      <c r="F554" s="1511"/>
      <c r="G554" s="1511"/>
      <c r="H554" s="1390">
        <v>542</v>
      </c>
      <c r="I554" s="1512"/>
      <c r="J554" s="1512"/>
      <c r="K554" s="1512"/>
      <c r="L554" s="1512"/>
      <c r="M554" s="1512"/>
      <c r="N554" s="1512"/>
      <c r="O554" s="1390">
        <v>542</v>
      </c>
      <c r="P554" s="1517"/>
      <c r="Q554" s="1517"/>
      <c r="R554" s="1517"/>
      <c r="S554" s="1517"/>
      <c r="T554" s="1517"/>
      <c r="U554" s="1517"/>
      <c r="W554" s="1390">
        <v>542</v>
      </c>
      <c r="X554" s="1512"/>
      <c r="Y554" s="1512"/>
      <c r="Z554" s="1512"/>
      <c r="AA554" s="1512"/>
      <c r="AB554" s="1512"/>
      <c r="AC554" s="1512"/>
    </row>
    <row r="555" spans="1:29">
      <c r="A555" s="1390">
        <v>543</v>
      </c>
      <c r="B555" s="1511"/>
      <c r="C555" s="1511"/>
      <c r="D555" s="1511"/>
      <c r="E555" s="1511"/>
      <c r="F555" s="1511"/>
      <c r="G555" s="1511"/>
      <c r="H555" s="1390">
        <v>543</v>
      </c>
      <c r="I555" s="1512"/>
      <c r="J555" s="1512"/>
      <c r="K555" s="1512"/>
      <c r="L555" s="1512"/>
      <c r="M555" s="1512"/>
      <c r="N555" s="1512"/>
      <c r="O555" s="1390">
        <v>543</v>
      </c>
      <c r="P555" s="1517"/>
      <c r="Q555" s="1517"/>
      <c r="R555" s="1517"/>
      <c r="S555" s="1517"/>
      <c r="T555" s="1517"/>
      <c r="U555" s="1517"/>
      <c r="W555" s="1390">
        <v>543</v>
      </c>
      <c r="X555" s="1512"/>
      <c r="Y555" s="1512"/>
      <c r="Z555" s="1512"/>
      <c r="AA555" s="1512"/>
      <c r="AB555" s="1512"/>
      <c r="AC555" s="1512"/>
    </row>
    <row r="556" spans="1:29">
      <c r="A556" s="1390">
        <v>544</v>
      </c>
      <c r="B556" s="1511"/>
      <c r="C556" s="1511"/>
      <c r="D556" s="1511"/>
      <c r="E556" s="1511"/>
      <c r="F556" s="1511"/>
      <c r="G556" s="1511"/>
      <c r="H556" s="1390">
        <v>544</v>
      </c>
      <c r="I556" s="1512"/>
      <c r="J556" s="1512"/>
      <c r="K556" s="1512"/>
      <c r="L556" s="1512"/>
      <c r="M556" s="1512"/>
      <c r="N556" s="1512"/>
      <c r="O556" s="1390">
        <v>544</v>
      </c>
      <c r="P556" s="1517"/>
      <c r="Q556" s="1517"/>
      <c r="R556" s="1517"/>
      <c r="S556" s="1517"/>
      <c r="T556" s="1517"/>
      <c r="U556" s="1517"/>
      <c r="W556" s="1390">
        <v>544</v>
      </c>
      <c r="X556" s="1512"/>
      <c r="Y556" s="1512"/>
      <c r="Z556" s="1512"/>
      <c r="AA556" s="1512"/>
      <c r="AB556" s="1512"/>
      <c r="AC556" s="1512"/>
    </row>
    <row r="557" spans="1:29">
      <c r="A557" s="1390">
        <v>545</v>
      </c>
      <c r="B557" s="1511"/>
      <c r="C557" s="1511"/>
      <c r="D557" s="1511"/>
      <c r="E557" s="1511"/>
      <c r="F557" s="1511"/>
      <c r="G557" s="1511"/>
      <c r="H557" s="1390">
        <v>545</v>
      </c>
      <c r="I557" s="1512"/>
      <c r="J557" s="1512"/>
      <c r="K557" s="1512"/>
      <c r="L557" s="1512"/>
      <c r="M557" s="1512"/>
      <c r="N557" s="1512"/>
      <c r="O557" s="1390">
        <v>545</v>
      </c>
      <c r="P557" s="1517"/>
      <c r="Q557" s="1517"/>
      <c r="R557" s="1517"/>
      <c r="S557" s="1517"/>
      <c r="T557" s="1517"/>
      <c r="U557" s="1517"/>
      <c r="W557" s="1390">
        <v>545</v>
      </c>
      <c r="X557" s="1512"/>
      <c r="Y557" s="1512"/>
      <c r="Z557" s="1512"/>
      <c r="AA557" s="1512"/>
      <c r="AB557" s="1512"/>
      <c r="AC557" s="1512"/>
    </row>
    <row r="558" spans="1:29">
      <c r="A558" s="1390">
        <v>546</v>
      </c>
      <c r="B558" s="1511"/>
      <c r="C558" s="1511"/>
      <c r="D558" s="1511"/>
      <c r="E558" s="1511"/>
      <c r="F558" s="1511"/>
      <c r="G558" s="1511"/>
      <c r="H558" s="1390">
        <v>546</v>
      </c>
      <c r="I558" s="1512"/>
      <c r="J558" s="1512"/>
      <c r="K558" s="1512"/>
      <c r="L558" s="1512"/>
      <c r="M558" s="1512"/>
      <c r="N558" s="1512"/>
      <c r="O558" s="1390">
        <v>546</v>
      </c>
      <c r="P558" s="1517"/>
      <c r="Q558" s="1517"/>
      <c r="R558" s="1517"/>
      <c r="S558" s="1517"/>
      <c r="T558" s="1517"/>
      <c r="U558" s="1517"/>
      <c r="W558" s="1390">
        <v>546</v>
      </c>
      <c r="X558" s="1512"/>
      <c r="Y558" s="1512"/>
      <c r="Z558" s="1512"/>
      <c r="AA558" s="1512"/>
      <c r="AB558" s="1512"/>
      <c r="AC558" s="1512"/>
    </row>
    <row r="559" spans="1:29">
      <c r="A559" s="1390">
        <v>547</v>
      </c>
      <c r="B559" s="1511"/>
      <c r="C559" s="1511"/>
      <c r="D559" s="1511"/>
      <c r="E559" s="1511"/>
      <c r="F559" s="1511"/>
      <c r="G559" s="1511"/>
      <c r="H559" s="1390">
        <v>547</v>
      </c>
      <c r="I559" s="1512"/>
      <c r="J559" s="1512"/>
      <c r="K559" s="1512"/>
      <c r="L559" s="1512"/>
      <c r="M559" s="1512"/>
      <c r="N559" s="1512"/>
      <c r="O559" s="1390">
        <v>547</v>
      </c>
      <c r="P559" s="1517"/>
      <c r="Q559" s="1517"/>
      <c r="R559" s="1517"/>
      <c r="S559" s="1517"/>
      <c r="T559" s="1517"/>
      <c r="U559" s="1517"/>
      <c r="W559" s="1390">
        <v>547</v>
      </c>
      <c r="X559" s="1512"/>
      <c r="Y559" s="1512"/>
      <c r="Z559" s="1512"/>
      <c r="AA559" s="1512"/>
      <c r="AB559" s="1512"/>
      <c r="AC559" s="1512"/>
    </row>
    <row r="560" spans="1:29">
      <c r="A560" s="1390">
        <v>548</v>
      </c>
      <c r="B560" s="1511"/>
      <c r="C560" s="1511"/>
      <c r="D560" s="1511"/>
      <c r="E560" s="1511"/>
      <c r="F560" s="1511"/>
      <c r="G560" s="1511"/>
      <c r="H560" s="1390">
        <v>548</v>
      </c>
      <c r="I560" s="1512"/>
      <c r="J560" s="1512"/>
      <c r="K560" s="1512"/>
      <c r="L560" s="1512"/>
      <c r="M560" s="1512"/>
      <c r="N560" s="1512"/>
      <c r="O560" s="1390">
        <v>548</v>
      </c>
      <c r="P560" s="1517"/>
      <c r="Q560" s="1517"/>
      <c r="R560" s="1517"/>
      <c r="S560" s="1517"/>
      <c r="T560" s="1517"/>
      <c r="U560" s="1517"/>
      <c r="W560" s="1390">
        <v>548</v>
      </c>
      <c r="X560" s="1512"/>
      <c r="Y560" s="1512"/>
      <c r="Z560" s="1512"/>
      <c r="AA560" s="1512"/>
      <c r="AB560" s="1512"/>
      <c r="AC560" s="1512"/>
    </row>
    <row r="561" spans="1:29">
      <c r="A561" s="1390">
        <v>549</v>
      </c>
      <c r="B561" s="1511"/>
      <c r="C561" s="1511"/>
      <c r="D561" s="1511"/>
      <c r="E561" s="1511"/>
      <c r="F561" s="1511"/>
      <c r="G561" s="1511"/>
      <c r="H561" s="1390">
        <v>549</v>
      </c>
      <c r="I561" s="1512"/>
      <c r="J561" s="1512"/>
      <c r="K561" s="1512"/>
      <c r="L561" s="1512"/>
      <c r="M561" s="1512"/>
      <c r="N561" s="1512"/>
      <c r="O561" s="1390">
        <v>549</v>
      </c>
      <c r="P561" s="1517"/>
      <c r="Q561" s="1517"/>
      <c r="R561" s="1517"/>
      <c r="S561" s="1517"/>
      <c r="T561" s="1517"/>
      <c r="U561" s="1517"/>
      <c r="W561" s="1390">
        <v>549</v>
      </c>
      <c r="X561" s="1512"/>
      <c r="Y561" s="1512"/>
      <c r="Z561" s="1512"/>
      <c r="AA561" s="1512"/>
      <c r="AB561" s="1512"/>
      <c r="AC561" s="1512"/>
    </row>
    <row r="562" spans="1:29">
      <c r="A562" s="1390">
        <v>550</v>
      </c>
      <c r="B562" s="1511"/>
      <c r="C562" s="1511"/>
      <c r="D562" s="1511"/>
      <c r="E562" s="1511"/>
      <c r="F562" s="1511"/>
      <c r="G562" s="1511"/>
      <c r="H562" s="1390">
        <v>550</v>
      </c>
      <c r="I562" s="1512"/>
      <c r="J562" s="1512"/>
      <c r="K562" s="1512"/>
      <c r="L562" s="1512"/>
      <c r="M562" s="1512"/>
      <c r="N562" s="1512"/>
      <c r="O562" s="1390">
        <v>550</v>
      </c>
      <c r="P562" s="1517"/>
      <c r="Q562" s="1517"/>
      <c r="R562" s="1517"/>
      <c r="S562" s="1517"/>
      <c r="T562" s="1517"/>
      <c r="U562" s="1517"/>
      <c r="W562" s="1390">
        <v>550</v>
      </c>
      <c r="X562" s="1512"/>
      <c r="Y562" s="1512"/>
      <c r="Z562" s="1512"/>
      <c r="AA562" s="1512"/>
      <c r="AB562" s="1512"/>
      <c r="AC562" s="1512"/>
    </row>
    <row r="563" spans="1:29">
      <c r="A563" s="1390">
        <v>551</v>
      </c>
      <c r="B563" s="1511"/>
      <c r="C563" s="1511"/>
      <c r="D563" s="1511"/>
      <c r="E563" s="1511"/>
      <c r="F563" s="1511"/>
      <c r="G563" s="1511"/>
      <c r="H563" s="1390">
        <v>551</v>
      </c>
      <c r="I563" s="1512"/>
      <c r="J563" s="1512"/>
      <c r="K563" s="1512"/>
      <c r="L563" s="1512"/>
      <c r="M563" s="1512"/>
      <c r="N563" s="1512"/>
      <c r="O563" s="1390">
        <v>551</v>
      </c>
      <c r="P563" s="1517"/>
      <c r="Q563" s="1517"/>
      <c r="R563" s="1517"/>
      <c r="S563" s="1517"/>
      <c r="T563" s="1517"/>
      <c r="U563" s="1517"/>
      <c r="W563" s="1390">
        <v>551</v>
      </c>
      <c r="X563" s="1512"/>
      <c r="Y563" s="1512"/>
      <c r="Z563" s="1512"/>
      <c r="AA563" s="1512"/>
      <c r="AB563" s="1512"/>
      <c r="AC563" s="1512"/>
    </row>
    <row r="564" spans="1:29">
      <c r="A564" s="1390">
        <v>552</v>
      </c>
      <c r="B564" s="1511"/>
      <c r="C564" s="1511"/>
      <c r="D564" s="1511"/>
      <c r="E564" s="1511"/>
      <c r="F564" s="1511"/>
      <c r="G564" s="1511"/>
      <c r="H564" s="1390">
        <v>552</v>
      </c>
      <c r="I564" s="1512"/>
      <c r="J564" s="1512"/>
      <c r="K564" s="1512"/>
      <c r="L564" s="1512"/>
      <c r="M564" s="1512"/>
      <c r="N564" s="1512"/>
      <c r="O564" s="1390">
        <v>552</v>
      </c>
      <c r="P564" s="1517"/>
      <c r="Q564" s="1517"/>
      <c r="R564" s="1517"/>
      <c r="S564" s="1517"/>
      <c r="T564" s="1517"/>
      <c r="U564" s="1517"/>
      <c r="W564" s="1390">
        <v>552</v>
      </c>
      <c r="X564" s="1512"/>
      <c r="Y564" s="1512"/>
      <c r="Z564" s="1512"/>
      <c r="AA564" s="1512"/>
      <c r="AB564" s="1512"/>
      <c r="AC564" s="1512"/>
    </row>
    <row r="565" spans="1:29">
      <c r="A565" s="1390">
        <v>553</v>
      </c>
      <c r="B565" s="1511"/>
      <c r="C565" s="1511"/>
      <c r="D565" s="1511"/>
      <c r="E565" s="1511"/>
      <c r="F565" s="1511"/>
      <c r="G565" s="1511"/>
      <c r="H565" s="1390">
        <v>553</v>
      </c>
      <c r="I565" s="1512"/>
      <c r="J565" s="1512"/>
      <c r="K565" s="1512"/>
      <c r="L565" s="1512"/>
      <c r="M565" s="1512"/>
      <c r="N565" s="1512"/>
      <c r="O565" s="1390">
        <v>553</v>
      </c>
      <c r="P565" s="1517"/>
      <c r="Q565" s="1517"/>
      <c r="R565" s="1517"/>
      <c r="S565" s="1517"/>
      <c r="T565" s="1517"/>
      <c r="U565" s="1517"/>
      <c r="W565" s="1390">
        <v>553</v>
      </c>
      <c r="X565" s="1512"/>
      <c r="Y565" s="1512"/>
      <c r="Z565" s="1512"/>
      <c r="AA565" s="1512"/>
      <c r="AB565" s="1512"/>
      <c r="AC565" s="1512"/>
    </row>
    <row r="566" spans="1:29">
      <c r="A566" s="1390">
        <v>554</v>
      </c>
      <c r="B566" s="1511"/>
      <c r="C566" s="1511"/>
      <c r="D566" s="1511"/>
      <c r="E566" s="1511"/>
      <c r="F566" s="1511"/>
      <c r="G566" s="1511"/>
      <c r="H566" s="1390">
        <v>554</v>
      </c>
      <c r="I566" s="1512"/>
      <c r="J566" s="1512"/>
      <c r="K566" s="1512"/>
      <c r="L566" s="1512"/>
      <c r="M566" s="1512"/>
      <c r="N566" s="1512"/>
      <c r="O566" s="1390">
        <v>554</v>
      </c>
      <c r="P566" s="1517"/>
      <c r="Q566" s="1517"/>
      <c r="R566" s="1517"/>
      <c r="S566" s="1517"/>
      <c r="T566" s="1517"/>
      <c r="U566" s="1517"/>
      <c r="W566" s="1390">
        <v>554</v>
      </c>
      <c r="X566" s="1512"/>
      <c r="Y566" s="1512"/>
      <c r="Z566" s="1512"/>
      <c r="AA566" s="1512"/>
      <c r="AB566" s="1512"/>
      <c r="AC566" s="1512"/>
    </row>
    <row r="567" spans="1:29">
      <c r="A567" s="1390">
        <v>555</v>
      </c>
      <c r="B567" s="1511"/>
      <c r="C567" s="1511"/>
      <c r="D567" s="1511"/>
      <c r="E567" s="1511"/>
      <c r="F567" s="1511"/>
      <c r="G567" s="1511"/>
      <c r="H567" s="1390">
        <v>555</v>
      </c>
      <c r="I567" s="1512"/>
      <c r="J567" s="1512"/>
      <c r="K567" s="1512"/>
      <c r="L567" s="1512"/>
      <c r="M567" s="1512"/>
      <c r="N567" s="1512"/>
      <c r="O567" s="1390">
        <v>555</v>
      </c>
      <c r="P567" s="1517"/>
      <c r="Q567" s="1517"/>
      <c r="R567" s="1517"/>
      <c r="S567" s="1517"/>
      <c r="T567" s="1517"/>
      <c r="U567" s="1517"/>
      <c r="W567" s="1390">
        <v>555</v>
      </c>
      <c r="X567" s="1512"/>
      <c r="Y567" s="1512"/>
      <c r="Z567" s="1512"/>
      <c r="AA567" s="1512"/>
      <c r="AB567" s="1512"/>
      <c r="AC567" s="1512"/>
    </row>
    <row r="568" spans="1:29">
      <c r="A568" s="1390">
        <v>556</v>
      </c>
      <c r="B568" s="1511"/>
      <c r="C568" s="1511"/>
      <c r="D568" s="1511"/>
      <c r="E568" s="1511"/>
      <c r="F568" s="1511"/>
      <c r="G568" s="1511"/>
      <c r="H568" s="1390">
        <v>556</v>
      </c>
      <c r="I568" s="1512"/>
      <c r="J568" s="1512"/>
      <c r="K568" s="1512"/>
      <c r="L568" s="1512"/>
      <c r="M568" s="1512"/>
      <c r="N568" s="1512"/>
      <c r="O568" s="1390">
        <v>556</v>
      </c>
      <c r="P568" s="1517"/>
      <c r="Q568" s="1517"/>
      <c r="R568" s="1517"/>
      <c r="S568" s="1517"/>
      <c r="T568" s="1517"/>
      <c r="U568" s="1517"/>
      <c r="W568" s="1390">
        <v>556</v>
      </c>
      <c r="X568" s="1512"/>
      <c r="Y568" s="1512"/>
      <c r="Z568" s="1512"/>
      <c r="AA568" s="1512"/>
      <c r="AB568" s="1512"/>
      <c r="AC568" s="1512"/>
    </row>
    <row r="569" spans="1:29">
      <c r="A569" s="1390">
        <v>557</v>
      </c>
      <c r="B569" s="1511"/>
      <c r="C569" s="1511"/>
      <c r="D569" s="1511"/>
      <c r="E569" s="1511"/>
      <c r="F569" s="1511"/>
      <c r="G569" s="1511"/>
      <c r="H569" s="1390">
        <v>557</v>
      </c>
      <c r="I569" s="1512"/>
      <c r="J569" s="1512"/>
      <c r="K569" s="1512"/>
      <c r="L569" s="1512"/>
      <c r="M569" s="1512"/>
      <c r="N569" s="1512"/>
      <c r="O569" s="1390">
        <v>557</v>
      </c>
      <c r="P569" s="1517"/>
      <c r="Q569" s="1517"/>
      <c r="R569" s="1517"/>
      <c r="S569" s="1517"/>
      <c r="T569" s="1517"/>
      <c r="U569" s="1517"/>
      <c r="W569" s="1390">
        <v>557</v>
      </c>
      <c r="X569" s="1512"/>
      <c r="Y569" s="1512"/>
      <c r="Z569" s="1512"/>
      <c r="AA569" s="1512"/>
      <c r="AB569" s="1512"/>
      <c r="AC569" s="1512"/>
    </row>
    <row r="570" spans="1:29">
      <c r="A570" s="1390">
        <v>558</v>
      </c>
      <c r="B570" s="1511"/>
      <c r="C570" s="1511"/>
      <c r="D570" s="1511"/>
      <c r="E570" s="1511"/>
      <c r="F570" s="1511"/>
      <c r="G570" s="1511"/>
      <c r="H570" s="1390">
        <v>558</v>
      </c>
      <c r="I570" s="1512"/>
      <c r="J570" s="1512"/>
      <c r="K570" s="1512"/>
      <c r="L570" s="1512"/>
      <c r="M570" s="1512"/>
      <c r="N570" s="1512"/>
      <c r="O570" s="1390">
        <v>558</v>
      </c>
      <c r="P570" s="1517"/>
      <c r="Q570" s="1517"/>
      <c r="R570" s="1517"/>
      <c r="S570" s="1517"/>
      <c r="T570" s="1517"/>
      <c r="U570" s="1517"/>
      <c r="W570" s="1390">
        <v>558</v>
      </c>
      <c r="X570" s="1512"/>
      <c r="Y570" s="1512"/>
      <c r="Z570" s="1512"/>
      <c r="AA570" s="1512"/>
      <c r="AB570" s="1512"/>
      <c r="AC570" s="1512"/>
    </row>
    <row r="571" spans="1:29">
      <c r="A571" s="1390">
        <v>559</v>
      </c>
      <c r="B571" s="1511"/>
      <c r="C571" s="1511"/>
      <c r="D571" s="1511"/>
      <c r="E571" s="1511"/>
      <c r="F571" s="1511"/>
      <c r="G571" s="1511"/>
      <c r="H571" s="1390">
        <v>559</v>
      </c>
      <c r="I571" s="1512"/>
      <c r="J571" s="1512"/>
      <c r="K571" s="1512"/>
      <c r="L571" s="1512"/>
      <c r="M571" s="1512"/>
      <c r="N571" s="1512"/>
      <c r="O571" s="1390">
        <v>559</v>
      </c>
      <c r="P571" s="1517"/>
      <c r="Q571" s="1517"/>
      <c r="R571" s="1517"/>
      <c r="S571" s="1517"/>
      <c r="T571" s="1517"/>
      <c r="U571" s="1517"/>
      <c r="W571" s="1390">
        <v>559</v>
      </c>
      <c r="X571" s="1512"/>
      <c r="Y571" s="1512"/>
      <c r="Z571" s="1512"/>
      <c r="AA571" s="1512"/>
      <c r="AB571" s="1512"/>
      <c r="AC571" s="1512"/>
    </row>
    <row r="572" spans="1:29">
      <c r="A572" s="1390">
        <v>560</v>
      </c>
      <c r="B572" s="1511"/>
      <c r="C572" s="1511"/>
      <c r="D572" s="1511"/>
      <c r="E572" s="1511"/>
      <c r="F572" s="1511"/>
      <c r="G572" s="1511"/>
      <c r="H572" s="1390">
        <v>560</v>
      </c>
      <c r="I572" s="1512"/>
      <c r="J572" s="1512"/>
      <c r="K572" s="1512"/>
      <c r="L572" s="1512"/>
      <c r="M572" s="1512"/>
      <c r="N572" s="1512"/>
      <c r="O572" s="1390">
        <v>560</v>
      </c>
      <c r="P572" s="1517"/>
      <c r="Q572" s="1517"/>
      <c r="R572" s="1517"/>
      <c r="S572" s="1517"/>
      <c r="T572" s="1517"/>
      <c r="U572" s="1517"/>
      <c r="W572" s="1390">
        <v>560</v>
      </c>
      <c r="X572" s="1512"/>
      <c r="Y572" s="1512"/>
      <c r="Z572" s="1512"/>
      <c r="AA572" s="1512"/>
      <c r="AB572" s="1512"/>
      <c r="AC572" s="1512"/>
    </row>
    <row r="573" spans="1:29">
      <c r="A573" s="1390">
        <v>561</v>
      </c>
      <c r="B573" s="1511"/>
      <c r="C573" s="1511"/>
      <c r="D573" s="1511"/>
      <c r="E573" s="1511"/>
      <c r="F573" s="1511"/>
      <c r="G573" s="1511"/>
      <c r="H573" s="1390">
        <v>561</v>
      </c>
      <c r="I573" s="1512"/>
      <c r="J573" s="1512"/>
      <c r="K573" s="1512"/>
      <c r="L573" s="1512"/>
      <c r="M573" s="1512"/>
      <c r="N573" s="1512"/>
      <c r="O573" s="1390">
        <v>561</v>
      </c>
      <c r="P573" s="1517"/>
      <c r="Q573" s="1517"/>
      <c r="R573" s="1517"/>
      <c r="S573" s="1517"/>
      <c r="T573" s="1517"/>
      <c r="U573" s="1517"/>
      <c r="W573" s="1390">
        <v>561</v>
      </c>
      <c r="X573" s="1512"/>
      <c r="Y573" s="1512"/>
      <c r="Z573" s="1512"/>
      <c r="AA573" s="1512"/>
      <c r="AB573" s="1512"/>
      <c r="AC573" s="1512"/>
    </row>
    <row r="574" spans="1:29">
      <c r="A574" s="1390">
        <v>562</v>
      </c>
      <c r="B574" s="1511"/>
      <c r="C574" s="1511"/>
      <c r="D574" s="1511"/>
      <c r="E574" s="1511"/>
      <c r="F574" s="1511"/>
      <c r="G574" s="1511"/>
      <c r="H574" s="1390">
        <v>562</v>
      </c>
      <c r="I574" s="1512"/>
      <c r="J574" s="1512"/>
      <c r="K574" s="1512"/>
      <c r="L574" s="1512"/>
      <c r="M574" s="1512"/>
      <c r="N574" s="1512"/>
      <c r="O574" s="1390">
        <v>562</v>
      </c>
      <c r="P574" s="1517"/>
      <c r="Q574" s="1517"/>
      <c r="R574" s="1517"/>
      <c r="S574" s="1517"/>
      <c r="T574" s="1517"/>
      <c r="U574" s="1517"/>
      <c r="W574" s="1390">
        <v>562</v>
      </c>
      <c r="X574" s="1512"/>
      <c r="Y574" s="1512"/>
      <c r="Z574" s="1512"/>
      <c r="AA574" s="1512"/>
      <c r="AB574" s="1512"/>
      <c r="AC574" s="1512"/>
    </row>
    <row r="575" spans="1:29">
      <c r="A575" s="1390">
        <v>563</v>
      </c>
      <c r="B575" s="1511"/>
      <c r="C575" s="1511"/>
      <c r="D575" s="1511"/>
      <c r="E575" s="1511"/>
      <c r="F575" s="1511"/>
      <c r="G575" s="1511"/>
      <c r="H575" s="1390">
        <v>563</v>
      </c>
      <c r="I575" s="1512"/>
      <c r="J575" s="1512"/>
      <c r="K575" s="1512"/>
      <c r="L575" s="1512"/>
      <c r="M575" s="1512"/>
      <c r="N575" s="1512"/>
      <c r="O575" s="1390">
        <v>563</v>
      </c>
      <c r="P575" s="1517"/>
      <c r="Q575" s="1517"/>
      <c r="R575" s="1517"/>
      <c r="S575" s="1517"/>
      <c r="T575" s="1517"/>
      <c r="U575" s="1517"/>
      <c r="W575" s="1390">
        <v>563</v>
      </c>
      <c r="X575" s="1512"/>
      <c r="Y575" s="1512"/>
      <c r="Z575" s="1512"/>
      <c r="AA575" s="1512"/>
      <c r="AB575" s="1512"/>
      <c r="AC575" s="1512"/>
    </row>
    <row r="576" spans="1:29">
      <c r="A576" s="1390">
        <v>564</v>
      </c>
      <c r="B576" s="1511"/>
      <c r="C576" s="1511"/>
      <c r="D576" s="1511"/>
      <c r="E576" s="1511"/>
      <c r="F576" s="1511"/>
      <c r="G576" s="1511"/>
      <c r="H576" s="1390">
        <v>564</v>
      </c>
      <c r="I576" s="1512"/>
      <c r="J576" s="1512"/>
      <c r="K576" s="1512"/>
      <c r="L576" s="1512"/>
      <c r="M576" s="1512"/>
      <c r="N576" s="1512"/>
      <c r="O576" s="1390">
        <v>564</v>
      </c>
      <c r="P576" s="1517"/>
      <c r="Q576" s="1517"/>
      <c r="R576" s="1517"/>
      <c r="S576" s="1517"/>
      <c r="T576" s="1517"/>
      <c r="U576" s="1517"/>
      <c r="W576" s="1390">
        <v>564</v>
      </c>
      <c r="X576" s="1512"/>
      <c r="Y576" s="1512"/>
      <c r="Z576" s="1512"/>
      <c r="AA576" s="1512"/>
      <c r="AB576" s="1512"/>
      <c r="AC576" s="1512"/>
    </row>
    <row r="577" spans="1:29">
      <c r="A577" s="1390">
        <v>565</v>
      </c>
      <c r="B577" s="1511"/>
      <c r="C577" s="1511"/>
      <c r="D577" s="1511"/>
      <c r="E577" s="1511"/>
      <c r="F577" s="1511"/>
      <c r="G577" s="1511"/>
      <c r="H577" s="1390">
        <v>565</v>
      </c>
      <c r="I577" s="1512"/>
      <c r="J577" s="1512"/>
      <c r="K577" s="1512"/>
      <c r="L577" s="1512"/>
      <c r="M577" s="1512"/>
      <c r="N577" s="1512"/>
      <c r="O577" s="1390">
        <v>565</v>
      </c>
      <c r="P577" s="1517"/>
      <c r="Q577" s="1517"/>
      <c r="R577" s="1517"/>
      <c r="S577" s="1517"/>
      <c r="T577" s="1517"/>
      <c r="U577" s="1517"/>
      <c r="W577" s="1390">
        <v>565</v>
      </c>
      <c r="X577" s="1512"/>
      <c r="Y577" s="1512"/>
      <c r="Z577" s="1512"/>
      <c r="AA577" s="1512"/>
      <c r="AB577" s="1512"/>
      <c r="AC577" s="1512"/>
    </row>
    <row r="578" spans="1:29">
      <c r="A578" s="1390">
        <v>566</v>
      </c>
      <c r="B578" s="1511"/>
      <c r="C578" s="1511"/>
      <c r="D578" s="1511"/>
      <c r="E578" s="1511"/>
      <c r="F578" s="1511"/>
      <c r="G578" s="1511"/>
      <c r="H578" s="1390">
        <v>566</v>
      </c>
      <c r="I578" s="1512"/>
      <c r="J578" s="1512"/>
      <c r="K578" s="1512"/>
      <c r="L578" s="1512"/>
      <c r="M578" s="1512"/>
      <c r="N578" s="1512"/>
      <c r="O578" s="1390">
        <v>566</v>
      </c>
      <c r="P578" s="1517"/>
      <c r="Q578" s="1517"/>
      <c r="R578" s="1517"/>
      <c r="S578" s="1517"/>
      <c r="T578" s="1517"/>
      <c r="U578" s="1517"/>
      <c r="W578" s="1390">
        <v>566</v>
      </c>
      <c r="X578" s="1512"/>
      <c r="Y578" s="1512"/>
      <c r="Z578" s="1512"/>
      <c r="AA578" s="1512"/>
      <c r="AB578" s="1512"/>
      <c r="AC578" s="1512"/>
    </row>
    <row r="579" spans="1:29">
      <c r="A579" s="1390">
        <v>567</v>
      </c>
      <c r="B579" s="1511"/>
      <c r="C579" s="1511"/>
      <c r="D579" s="1511"/>
      <c r="E579" s="1511"/>
      <c r="F579" s="1511"/>
      <c r="G579" s="1511"/>
      <c r="H579" s="1390">
        <v>567</v>
      </c>
      <c r="I579" s="1512"/>
      <c r="J579" s="1512"/>
      <c r="K579" s="1512"/>
      <c r="L579" s="1512"/>
      <c r="M579" s="1512"/>
      <c r="N579" s="1512"/>
      <c r="O579" s="1390">
        <v>567</v>
      </c>
      <c r="P579" s="1517"/>
      <c r="Q579" s="1517"/>
      <c r="R579" s="1517"/>
      <c r="S579" s="1517"/>
      <c r="T579" s="1517"/>
      <c r="U579" s="1517"/>
      <c r="W579" s="1390">
        <v>567</v>
      </c>
      <c r="X579" s="1512"/>
      <c r="Y579" s="1512"/>
      <c r="Z579" s="1512"/>
      <c r="AA579" s="1512"/>
      <c r="AB579" s="1512"/>
      <c r="AC579" s="1512"/>
    </row>
    <row r="580" spans="1:29">
      <c r="A580" s="1390">
        <v>568</v>
      </c>
      <c r="B580" s="1511"/>
      <c r="C580" s="1511"/>
      <c r="D580" s="1511"/>
      <c r="E580" s="1511"/>
      <c r="F580" s="1511"/>
      <c r="G580" s="1511"/>
      <c r="H580" s="1390">
        <v>568</v>
      </c>
      <c r="I580" s="1512"/>
      <c r="J580" s="1512"/>
      <c r="K580" s="1512"/>
      <c r="L580" s="1512"/>
      <c r="M580" s="1512"/>
      <c r="N580" s="1512"/>
      <c r="O580" s="1390">
        <v>568</v>
      </c>
      <c r="P580" s="1517"/>
      <c r="Q580" s="1517"/>
      <c r="R580" s="1517"/>
      <c r="S580" s="1517"/>
      <c r="T580" s="1517"/>
      <c r="U580" s="1517"/>
      <c r="W580" s="1390">
        <v>568</v>
      </c>
      <c r="X580" s="1512"/>
      <c r="Y580" s="1512"/>
      <c r="Z580" s="1512"/>
      <c r="AA580" s="1512"/>
      <c r="AB580" s="1512"/>
      <c r="AC580" s="1512"/>
    </row>
    <row r="581" spans="1:29">
      <c r="A581" s="1390">
        <v>569</v>
      </c>
      <c r="B581" s="1511"/>
      <c r="C581" s="1511"/>
      <c r="D581" s="1511"/>
      <c r="E581" s="1511"/>
      <c r="F581" s="1511"/>
      <c r="G581" s="1511"/>
      <c r="H581" s="1390">
        <v>569</v>
      </c>
      <c r="I581" s="1512"/>
      <c r="J581" s="1512"/>
      <c r="K581" s="1512"/>
      <c r="L581" s="1512"/>
      <c r="M581" s="1512"/>
      <c r="N581" s="1512"/>
      <c r="O581" s="1390">
        <v>569</v>
      </c>
      <c r="P581" s="1517"/>
      <c r="Q581" s="1517"/>
      <c r="R581" s="1517"/>
      <c r="S581" s="1517"/>
      <c r="T581" s="1517"/>
      <c r="U581" s="1517"/>
      <c r="W581" s="1390">
        <v>569</v>
      </c>
      <c r="X581" s="1512"/>
      <c r="Y581" s="1512"/>
      <c r="Z581" s="1512"/>
      <c r="AA581" s="1512"/>
      <c r="AB581" s="1512"/>
      <c r="AC581" s="1512"/>
    </row>
    <row r="582" spans="1:29">
      <c r="A582" s="1390">
        <v>570</v>
      </c>
      <c r="B582" s="1511"/>
      <c r="C582" s="1511"/>
      <c r="D582" s="1511"/>
      <c r="E582" s="1511"/>
      <c r="F582" s="1511"/>
      <c r="G582" s="1511"/>
      <c r="H582" s="1390">
        <v>570</v>
      </c>
      <c r="I582" s="1512"/>
      <c r="J582" s="1512"/>
      <c r="K582" s="1512"/>
      <c r="L582" s="1512"/>
      <c r="M582" s="1512"/>
      <c r="N582" s="1512"/>
      <c r="O582" s="1390">
        <v>570</v>
      </c>
      <c r="P582" s="1517"/>
      <c r="Q582" s="1517"/>
      <c r="R582" s="1517"/>
      <c r="S582" s="1517"/>
      <c r="T582" s="1517"/>
      <c r="U582" s="1517"/>
      <c r="W582" s="1390">
        <v>570</v>
      </c>
      <c r="X582" s="1512"/>
      <c r="Y582" s="1512"/>
      <c r="Z582" s="1512"/>
      <c r="AA582" s="1512"/>
      <c r="AB582" s="1512"/>
      <c r="AC582" s="1512"/>
    </row>
    <row r="583" spans="1:29">
      <c r="A583" s="1390">
        <v>571</v>
      </c>
      <c r="B583" s="1511"/>
      <c r="C583" s="1511"/>
      <c r="D583" s="1511"/>
      <c r="E583" s="1511"/>
      <c r="F583" s="1511"/>
      <c r="G583" s="1511"/>
      <c r="H583" s="1390">
        <v>571</v>
      </c>
      <c r="I583" s="1512"/>
      <c r="J583" s="1512"/>
      <c r="K583" s="1512"/>
      <c r="L583" s="1512"/>
      <c r="M583" s="1512"/>
      <c r="N583" s="1512"/>
      <c r="O583" s="1390">
        <v>571</v>
      </c>
      <c r="P583" s="1517"/>
      <c r="Q583" s="1517"/>
      <c r="R583" s="1517"/>
      <c r="S583" s="1517"/>
      <c r="T583" s="1517"/>
      <c r="U583" s="1517"/>
      <c r="W583" s="1390">
        <v>571</v>
      </c>
      <c r="X583" s="1512"/>
      <c r="Y583" s="1512"/>
      <c r="Z583" s="1512"/>
      <c r="AA583" s="1512"/>
      <c r="AB583" s="1512"/>
      <c r="AC583" s="1512"/>
    </row>
    <row r="584" spans="1:29">
      <c r="A584" s="1390">
        <v>572</v>
      </c>
      <c r="B584" s="1511"/>
      <c r="C584" s="1511"/>
      <c r="D584" s="1511"/>
      <c r="E584" s="1511"/>
      <c r="F584" s="1511"/>
      <c r="G584" s="1511"/>
      <c r="H584" s="1390">
        <v>572</v>
      </c>
      <c r="I584" s="1512"/>
      <c r="J584" s="1512"/>
      <c r="K584" s="1512"/>
      <c r="L584" s="1512"/>
      <c r="M584" s="1512"/>
      <c r="N584" s="1512"/>
      <c r="O584" s="1390">
        <v>572</v>
      </c>
      <c r="P584" s="1517"/>
      <c r="Q584" s="1517"/>
      <c r="R584" s="1517"/>
      <c r="S584" s="1517"/>
      <c r="T584" s="1517"/>
      <c r="U584" s="1517"/>
      <c r="W584" s="1390">
        <v>572</v>
      </c>
      <c r="X584" s="1512"/>
      <c r="Y584" s="1512"/>
      <c r="Z584" s="1512"/>
      <c r="AA584" s="1512"/>
      <c r="AB584" s="1512"/>
      <c r="AC584" s="1512"/>
    </row>
    <row r="585" spans="1:29">
      <c r="A585" s="1390">
        <v>573</v>
      </c>
      <c r="B585" s="1511"/>
      <c r="C585" s="1511"/>
      <c r="D585" s="1511"/>
      <c r="E585" s="1511"/>
      <c r="F585" s="1511"/>
      <c r="G585" s="1511"/>
      <c r="H585" s="1390">
        <v>573</v>
      </c>
      <c r="I585" s="1512"/>
      <c r="J585" s="1512"/>
      <c r="K585" s="1512"/>
      <c r="L585" s="1512"/>
      <c r="M585" s="1512"/>
      <c r="N585" s="1512"/>
      <c r="O585" s="1390">
        <v>573</v>
      </c>
      <c r="P585" s="1517"/>
      <c r="Q585" s="1517"/>
      <c r="R585" s="1517"/>
      <c r="S585" s="1517"/>
      <c r="T585" s="1517"/>
      <c r="U585" s="1517"/>
      <c r="W585" s="1390">
        <v>573</v>
      </c>
      <c r="X585" s="1512"/>
      <c r="Y585" s="1512"/>
      <c r="Z585" s="1512"/>
      <c r="AA585" s="1512"/>
      <c r="AB585" s="1512"/>
      <c r="AC585" s="1512"/>
    </row>
    <row r="586" spans="1:29">
      <c r="A586" s="1390">
        <v>574</v>
      </c>
      <c r="B586" s="1511"/>
      <c r="C586" s="1511"/>
      <c r="D586" s="1511"/>
      <c r="E586" s="1511"/>
      <c r="F586" s="1511"/>
      <c r="G586" s="1511"/>
      <c r="H586" s="1390">
        <v>574</v>
      </c>
      <c r="I586" s="1512"/>
      <c r="J586" s="1512"/>
      <c r="K586" s="1512"/>
      <c r="L586" s="1512"/>
      <c r="M586" s="1512"/>
      <c r="N586" s="1512"/>
      <c r="O586" s="1390">
        <v>574</v>
      </c>
      <c r="P586" s="1517"/>
      <c r="Q586" s="1517"/>
      <c r="R586" s="1517"/>
      <c r="S586" s="1517"/>
      <c r="T586" s="1517"/>
      <c r="U586" s="1517"/>
      <c r="W586" s="1390">
        <v>574</v>
      </c>
      <c r="X586" s="1512"/>
      <c r="Y586" s="1512"/>
      <c r="Z586" s="1512"/>
      <c r="AA586" s="1512"/>
      <c r="AB586" s="1512"/>
      <c r="AC586" s="1512"/>
    </row>
    <row r="587" spans="1:29">
      <c r="A587" s="1390">
        <v>575</v>
      </c>
      <c r="B587" s="1511"/>
      <c r="C587" s="1511"/>
      <c r="D587" s="1511"/>
      <c r="E587" s="1511"/>
      <c r="F587" s="1511"/>
      <c r="G587" s="1511"/>
      <c r="H587" s="1390">
        <v>575</v>
      </c>
      <c r="I587" s="1512"/>
      <c r="J587" s="1512"/>
      <c r="K587" s="1512"/>
      <c r="L587" s="1512"/>
      <c r="M587" s="1512"/>
      <c r="N587" s="1512"/>
      <c r="O587" s="1390">
        <v>575</v>
      </c>
      <c r="P587" s="1517"/>
      <c r="Q587" s="1517"/>
      <c r="R587" s="1517"/>
      <c r="S587" s="1517"/>
      <c r="T587" s="1517"/>
      <c r="U587" s="1517"/>
      <c r="W587" s="1390">
        <v>575</v>
      </c>
      <c r="X587" s="1512"/>
      <c r="Y587" s="1512"/>
      <c r="Z587" s="1512"/>
      <c r="AA587" s="1512"/>
      <c r="AB587" s="1512"/>
      <c r="AC587" s="1512"/>
    </row>
    <row r="588" spans="1:29">
      <c r="A588" s="1390">
        <v>576</v>
      </c>
      <c r="B588" s="1511"/>
      <c r="C588" s="1511"/>
      <c r="D588" s="1511"/>
      <c r="E588" s="1511"/>
      <c r="F588" s="1511"/>
      <c r="G588" s="1511"/>
      <c r="H588" s="1390">
        <v>576</v>
      </c>
      <c r="I588" s="1512"/>
      <c r="J588" s="1512"/>
      <c r="K588" s="1512"/>
      <c r="L588" s="1512"/>
      <c r="M588" s="1512"/>
      <c r="N588" s="1512"/>
      <c r="O588" s="1390">
        <v>576</v>
      </c>
      <c r="P588" s="1517"/>
      <c r="Q588" s="1517"/>
      <c r="R588" s="1517"/>
      <c r="S588" s="1517"/>
      <c r="T588" s="1517"/>
      <c r="U588" s="1517"/>
      <c r="W588" s="1390">
        <v>576</v>
      </c>
      <c r="X588" s="1512"/>
      <c r="Y588" s="1512"/>
      <c r="Z588" s="1512"/>
      <c r="AA588" s="1512"/>
      <c r="AB588" s="1512"/>
      <c r="AC588" s="1512"/>
    </row>
    <row r="589" spans="1:29">
      <c r="A589" s="1390">
        <v>577</v>
      </c>
      <c r="B589" s="1511"/>
      <c r="C589" s="1511"/>
      <c r="D589" s="1511"/>
      <c r="E589" s="1511"/>
      <c r="F589" s="1511"/>
      <c r="G589" s="1511"/>
      <c r="H589" s="1390">
        <v>577</v>
      </c>
      <c r="I589" s="1512"/>
      <c r="J589" s="1512"/>
      <c r="K589" s="1512"/>
      <c r="L589" s="1512"/>
      <c r="M589" s="1512"/>
      <c r="N589" s="1512"/>
      <c r="O589" s="1390">
        <v>577</v>
      </c>
      <c r="P589" s="1517"/>
      <c r="Q589" s="1517"/>
      <c r="R589" s="1517"/>
      <c r="S589" s="1517"/>
      <c r="T589" s="1517"/>
      <c r="U589" s="1517"/>
      <c r="W589" s="1390">
        <v>577</v>
      </c>
      <c r="X589" s="1512"/>
      <c r="Y589" s="1512"/>
      <c r="Z589" s="1512"/>
      <c r="AA589" s="1512"/>
      <c r="AB589" s="1512"/>
      <c r="AC589" s="1512"/>
    </row>
    <row r="590" spans="1:29">
      <c r="A590" s="1390">
        <v>578</v>
      </c>
      <c r="B590" s="1511"/>
      <c r="C590" s="1511"/>
      <c r="D590" s="1511"/>
      <c r="E590" s="1511"/>
      <c r="F590" s="1511"/>
      <c r="G590" s="1511"/>
      <c r="H590" s="1390">
        <v>578</v>
      </c>
      <c r="I590" s="1512"/>
      <c r="J590" s="1512"/>
      <c r="K590" s="1512"/>
      <c r="L590" s="1512"/>
      <c r="M590" s="1512"/>
      <c r="N590" s="1512"/>
      <c r="O590" s="1390">
        <v>578</v>
      </c>
      <c r="P590" s="1517"/>
      <c r="Q590" s="1517"/>
      <c r="R590" s="1517"/>
      <c r="S590" s="1517"/>
      <c r="T590" s="1517"/>
      <c r="U590" s="1517"/>
      <c r="W590" s="1390">
        <v>578</v>
      </c>
      <c r="X590" s="1512"/>
      <c r="Y590" s="1512"/>
      <c r="Z590" s="1512"/>
      <c r="AA590" s="1512"/>
      <c r="AB590" s="1512"/>
      <c r="AC590" s="1512"/>
    </row>
    <row r="591" spans="1:29">
      <c r="A591" s="1390">
        <v>579</v>
      </c>
      <c r="B591" s="1511"/>
      <c r="C591" s="1511"/>
      <c r="D591" s="1511"/>
      <c r="E591" s="1511"/>
      <c r="F591" s="1511"/>
      <c r="G591" s="1511"/>
      <c r="H591" s="1390">
        <v>579</v>
      </c>
      <c r="I591" s="1512"/>
      <c r="J591" s="1512"/>
      <c r="K591" s="1512"/>
      <c r="L591" s="1512"/>
      <c r="M591" s="1512"/>
      <c r="N591" s="1512"/>
      <c r="O591" s="1390">
        <v>579</v>
      </c>
      <c r="P591" s="1517"/>
      <c r="Q591" s="1517"/>
      <c r="R591" s="1517"/>
      <c r="S591" s="1517"/>
      <c r="T591" s="1517"/>
      <c r="U591" s="1517"/>
      <c r="W591" s="1390">
        <v>579</v>
      </c>
      <c r="X591" s="1512"/>
      <c r="Y591" s="1512"/>
      <c r="Z591" s="1512"/>
      <c r="AA591" s="1512"/>
      <c r="AB591" s="1512"/>
      <c r="AC591" s="1512"/>
    </row>
    <row r="592" spans="1:29">
      <c r="A592" s="1390">
        <v>580</v>
      </c>
      <c r="B592" s="1511"/>
      <c r="C592" s="1511"/>
      <c r="D592" s="1511"/>
      <c r="E592" s="1511"/>
      <c r="F592" s="1511"/>
      <c r="G592" s="1511"/>
      <c r="H592" s="1390">
        <v>580</v>
      </c>
      <c r="I592" s="1512"/>
      <c r="J592" s="1512"/>
      <c r="K592" s="1512"/>
      <c r="L592" s="1512"/>
      <c r="M592" s="1512"/>
      <c r="N592" s="1512"/>
      <c r="O592" s="1390">
        <v>580</v>
      </c>
      <c r="P592" s="1517"/>
      <c r="Q592" s="1517"/>
      <c r="R592" s="1517"/>
      <c r="S592" s="1517"/>
      <c r="T592" s="1517"/>
      <c r="U592" s="1517"/>
      <c r="W592" s="1390">
        <v>580</v>
      </c>
      <c r="X592" s="1512"/>
      <c r="Y592" s="1512"/>
      <c r="Z592" s="1512"/>
      <c r="AA592" s="1512"/>
      <c r="AB592" s="1512"/>
      <c r="AC592" s="1512"/>
    </row>
    <row r="593" spans="1:29">
      <c r="A593" s="1390">
        <v>581</v>
      </c>
      <c r="B593" s="1511"/>
      <c r="C593" s="1511"/>
      <c r="D593" s="1511"/>
      <c r="E593" s="1511"/>
      <c r="F593" s="1511"/>
      <c r="G593" s="1511"/>
      <c r="H593" s="1390">
        <v>581</v>
      </c>
      <c r="I593" s="1512"/>
      <c r="J593" s="1512"/>
      <c r="K593" s="1512"/>
      <c r="L593" s="1512"/>
      <c r="M593" s="1512"/>
      <c r="N593" s="1512"/>
      <c r="O593" s="1390">
        <v>581</v>
      </c>
      <c r="P593" s="1517"/>
      <c r="Q593" s="1517"/>
      <c r="R593" s="1517"/>
      <c r="S593" s="1517"/>
      <c r="T593" s="1517"/>
      <c r="U593" s="1517"/>
      <c r="W593" s="1390">
        <v>581</v>
      </c>
      <c r="X593" s="1512"/>
      <c r="Y593" s="1512"/>
      <c r="Z593" s="1512"/>
      <c r="AA593" s="1512"/>
      <c r="AB593" s="1512"/>
      <c r="AC593" s="1512"/>
    </row>
    <row r="594" spans="1:29">
      <c r="A594" s="1390">
        <v>582</v>
      </c>
      <c r="B594" s="1511"/>
      <c r="C594" s="1511"/>
      <c r="D594" s="1511"/>
      <c r="E594" s="1511"/>
      <c r="F594" s="1511"/>
      <c r="G594" s="1511"/>
      <c r="H594" s="1390">
        <v>582</v>
      </c>
      <c r="I594" s="1512"/>
      <c r="J594" s="1512"/>
      <c r="K594" s="1512"/>
      <c r="L594" s="1512"/>
      <c r="M594" s="1512"/>
      <c r="N594" s="1512"/>
      <c r="O594" s="1390">
        <v>582</v>
      </c>
      <c r="P594" s="1517"/>
      <c r="Q594" s="1517"/>
      <c r="R594" s="1517"/>
      <c r="S594" s="1517"/>
      <c r="T594" s="1517"/>
      <c r="U594" s="1517"/>
      <c r="W594" s="1390">
        <v>582</v>
      </c>
      <c r="X594" s="1512"/>
      <c r="Y594" s="1512"/>
      <c r="Z594" s="1512"/>
      <c r="AA594" s="1512"/>
      <c r="AB594" s="1512"/>
      <c r="AC594" s="1512"/>
    </row>
    <row r="595" spans="1:29">
      <c r="A595" s="1390">
        <v>583</v>
      </c>
      <c r="B595" s="1511"/>
      <c r="C595" s="1511"/>
      <c r="D595" s="1511"/>
      <c r="E595" s="1511"/>
      <c r="F595" s="1511"/>
      <c r="G595" s="1511"/>
      <c r="H595" s="1390">
        <v>583</v>
      </c>
      <c r="I595" s="1512"/>
      <c r="J595" s="1512"/>
      <c r="K595" s="1512"/>
      <c r="L595" s="1512"/>
      <c r="M595" s="1512"/>
      <c r="N595" s="1512"/>
      <c r="O595" s="1390">
        <v>583</v>
      </c>
      <c r="P595" s="1517"/>
      <c r="Q595" s="1517"/>
      <c r="R595" s="1517"/>
      <c r="S595" s="1517"/>
      <c r="T595" s="1517"/>
      <c r="U595" s="1517"/>
      <c r="W595" s="1390">
        <v>583</v>
      </c>
      <c r="X595" s="1512"/>
      <c r="Y595" s="1512"/>
      <c r="Z595" s="1512"/>
      <c r="AA595" s="1512"/>
      <c r="AB595" s="1512"/>
      <c r="AC595" s="1512"/>
    </row>
    <row r="596" spans="1:29">
      <c r="A596" s="1390">
        <v>584</v>
      </c>
      <c r="B596" s="1511"/>
      <c r="C596" s="1511"/>
      <c r="D596" s="1511"/>
      <c r="E596" s="1511"/>
      <c r="F596" s="1511"/>
      <c r="G596" s="1511"/>
      <c r="H596" s="1390">
        <v>584</v>
      </c>
      <c r="I596" s="1512"/>
      <c r="J596" s="1512"/>
      <c r="K596" s="1512"/>
      <c r="L596" s="1512"/>
      <c r="M596" s="1512"/>
      <c r="N596" s="1512"/>
      <c r="O596" s="1390">
        <v>584</v>
      </c>
      <c r="P596" s="1517"/>
      <c r="Q596" s="1517"/>
      <c r="R596" s="1517"/>
      <c r="S596" s="1517"/>
      <c r="T596" s="1517"/>
      <c r="U596" s="1517"/>
      <c r="W596" s="1390">
        <v>584</v>
      </c>
      <c r="X596" s="1512"/>
      <c r="Y596" s="1512"/>
      <c r="Z596" s="1512"/>
      <c r="AA596" s="1512"/>
      <c r="AB596" s="1512"/>
      <c r="AC596" s="1512"/>
    </row>
    <row r="597" spans="1:29">
      <c r="A597" s="1390">
        <v>585</v>
      </c>
      <c r="B597" s="1511"/>
      <c r="C597" s="1511"/>
      <c r="D597" s="1511"/>
      <c r="E597" s="1511"/>
      <c r="F597" s="1511"/>
      <c r="G597" s="1511"/>
      <c r="H597" s="1390">
        <v>585</v>
      </c>
      <c r="I597" s="1512"/>
      <c r="J597" s="1512"/>
      <c r="K597" s="1512"/>
      <c r="L597" s="1512"/>
      <c r="M597" s="1512"/>
      <c r="N597" s="1512"/>
      <c r="O597" s="1390">
        <v>585</v>
      </c>
      <c r="P597" s="1517"/>
      <c r="Q597" s="1517"/>
      <c r="R597" s="1517"/>
      <c r="S597" s="1517"/>
      <c r="T597" s="1517"/>
      <c r="U597" s="1517"/>
      <c r="W597" s="1390">
        <v>585</v>
      </c>
      <c r="X597" s="1512"/>
      <c r="Y597" s="1512"/>
      <c r="Z597" s="1512"/>
      <c r="AA597" s="1512"/>
      <c r="AB597" s="1512"/>
      <c r="AC597" s="1512"/>
    </row>
    <row r="598" spans="1:29">
      <c r="A598" s="1390">
        <v>586</v>
      </c>
      <c r="B598" s="1511"/>
      <c r="C598" s="1511"/>
      <c r="D598" s="1511"/>
      <c r="E598" s="1511"/>
      <c r="F598" s="1511"/>
      <c r="G598" s="1511"/>
      <c r="H598" s="1390">
        <v>586</v>
      </c>
      <c r="I598" s="1512"/>
      <c r="J598" s="1512"/>
      <c r="K598" s="1512"/>
      <c r="L598" s="1512"/>
      <c r="M598" s="1512"/>
      <c r="N598" s="1512"/>
      <c r="O598" s="1390">
        <v>586</v>
      </c>
      <c r="P598" s="1517"/>
      <c r="Q598" s="1517"/>
      <c r="R598" s="1517"/>
      <c r="S598" s="1517"/>
      <c r="T598" s="1517"/>
      <c r="U598" s="1517"/>
      <c r="W598" s="1390">
        <v>586</v>
      </c>
      <c r="X598" s="1512"/>
      <c r="Y598" s="1512"/>
      <c r="Z598" s="1512"/>
      <c r="AA598" s="1512"/>
      <c r="AB598" s="1512"/>
      <c r="AC598" s="1512"/>
    </row>
    <row r="599" spans="1:29">
      <c r="A599" s="1390">
        <v>587</v>
      </c>
      <c r="B599" s="1511"/>
      <c r="C599" s="1511"/>
      <c r="D599" s="1511"/>
      <c r="E599" s="1511"/>
      <c r="F599" s="1511"/>
      <c r="G599" s="1511"/>
      <c r="H599" s="1390">
        <v>587</v>
      </c>
      <c r="I599" s="1512"/>
      <c r="J599" s="1512"/>
      <c r="K599" s="1512"/>
      <c r="L599" s="1512"/>
      <c r="M599" s="1512"/>
      <c r="N599" s="1512"/>
      <c r="O599" s="1390">
        <v>587</v>
      </c>
      <c r="P599" s="1517"/>
      <c r="Q599" s="1517"/>
      <c r="R599" s="1517"/>
      <c r="S599" s="1517"/>
      <c r="T599" s="1517"/>
      <c r="U599" s="1517"/>
      <c r="W599" s="1390">
        <v>587</v>
      </c>
      <c r="X599" s="1512"/>
      <c r="Y599" s="1512"/>
      <c r="Z599" s="1512"/>
      <c r="AA599" s="1512"/>
      <c r="AB599" s="1512"/>
      <c r="AC599" s="1512"/>
    </row>
    <row r="600" spans="1:29">
      <c r="A600" s="1390">
        <v>588</v>
      </c>
      <c r="B600" s="1511"/>
      <c r="C600" s="1511"/>
      <c r="D600" s="1511"/>
      <c r="E600" s="1511"/>
      <c r="F600" s="1511"/>
      <c r="G600" s="1511"/>
      <c r="H600" s="1390">
        <v>588</v>
      </c>
      <c r="I600" s="1512"/>
      <c r="J600" s="1512"/>
      <c r="K600" s="1512"/>
      <c r="L600" s="1512"/>
      <c r="M600" s="1512"/>
      <c r="N600" s="1512"/>
      <c r="O600" s="1390">
        <v>588</v>
      </c>
      <c r="P600" s="1517"/>
      <c r="Q600" s="1517"/>
      <c r="R600" s="1517"/>
      <c r="S600" s="1517"/>
      <c r="T600" s="1517"/>
      <c r="U600" s="1517"/>
      <c r="W600" s="1390">
        <v>588</v>
      </c>
      <c r="X600" s="1512"/>
      <c r="Y600" s="1512"/>
      <c r="Z600" s="1512"/>
      <c r="AA600" s="1512"/>
      <c r="AB600" s="1512"/>
      <c r="AC600" s="1512"/>
    </row>
    <row r="601" spans="1:29">
      <c r="A601" s="1390">
        <v>589</v>
      </c>
      <c r="B601" s="1511"/>
      <c r="C601" s="1511"/>
      <c r="D601" s="1511"/>
      <c r="E601" s="1511"/>
      <c r="F601" s="1511"/>
      <c r="G601" s="1511"/>
      <c r="H601" s="1390">
        <v>589</v>
      </c>
      <c r="I601" s="1512"/>
      <c r="J601" s="1512"/>
      <c r="K601" s="1512"/>
      <c r="L601" s="1512"/>
      <c r="M601" s="1512"/>
      <c r="N601" s="1512"/>
      <c r="O601" s="1390">
        <v>589</v>
      </c>
      <c r="P601" s="1517"/>
      <c r="Q601" s="1517"/>
      <c r="R601" s="1517"/>
      <c r="S601" s="1517"/>
      <c r="T601" s="1517"/>
      <c r="U601" s="1517"/>
      <c r="W601" s="1390">
        <v>589</v>
      </c>
      <c r="X601" s="1512"/>
      <c r="Y601" s="1512"/>
      <c r="Z601" s="1512"/>
      <c r="AA601" s="1512"/>
      <c r="AB601" s="1512"/>
      <c r="AC601" s="1512"/>
    </row>
    <row r="602" spans="1:29">
      <c r="A602" s="1390">
        <v>590</v>
      </c>
      <c r="B602" s="1511"/>
      <c r="C602" s="1511"/>
      <c r="D602" s="1511"/>
      <c r="E602" s="1511"/>
      <c r="F602" s="1511"/>
      <c r="G602" s="1511"/>
      <c r="H602" s="1390">
        <v>590</v>
      </c>
      <c r="I602" s="1512"/>
      <c r="J602" s="1512"/>
      <c r="K602" s="1512"/>
      <c r="L602" s="1512"/>
      <c r="M602" s="1512"/>
      <c r="N602" s="1512"/>
      <c r="O602" s="1390">
        <v>590</v>
      </c>
      <c r="P602" s="1517"/>
      <c r="Q602" s="1517"/>
      <c r="R602" s="1517"/>
      <c r="S602" s="1517"/>
      <c r="T602" s="1517"/>
      <c r="U602" s="1517"/>
      <c r="W602" s="1390">
        <v>590</v>
      </c>
      <c r="X602" s="1512"/>
      <c r="Y602" s="1512"/>
      <c r="Z602" s="1512"/>
      <c r="AA602" s="1512"/>
      <c r="AB602" s="1512"/>
      <c r="AC602" s="1512"/>
    </row>
    <row r="603" spans="1:29">
      <c r="A603" s="1390">
        <v>591</v>
      </c>
      <c r="B603" s="1511"/>
      <c r="C603" s="1511"/>
      <c r="D603" s="1511"/>
      <c r="E603" s="1511"/>
      <c r="F603" s="1511"/>
      <c r="G603" s="1511"/>
      <c r="H603" s="1390">
        <v>591</v>
      </c>
      <c r="I603" s="1512"/>
      <c r="J603" s="1512"/>
      <c r="K603" s="1512"/>
      <c r="L603" s="1512"/>
      <c r="M603" s="1512"/>
      <c r="N603" s="1512"/>
      <c r="O603" s="1390">
        <v>591</v>
      </c>
      <c r="P603" s="1517"/>
      <c r="Q603" s="1517"/>
      <c r="R603" s="1517"/>
      <c r="S603" s="1517"/>
      <c r="T603" s="1517"/>
      <c r="U603" s="1517"/>
      <c r="W603" s="1390">
        <v>591</v>
      </c>
      <c r="X603" s="1512"/>
      <c r="Y603" s="1512"/>
      <c r="Z603" s="1512"/>
      <c r="AA603" s="1512"/>
      <c r="AB603" s="1512"/>
      <c r="AC603" s="1512"/>
    </row>
    <row r="604" spans="1:29">
      <c r="A604" s="1390">
        <v>592</v>
      </c>
      <c r="B604" s="1511"/>
      <c r="C604" s="1511"/>
      <c r="D604" s="1511"/>
      <c r="E604" s="1511"/>
      <c r="F604" s="1511"/>
      <c r="G604" s="1511"/>
      <c r="H604" s="1390">
        <v>592</v>
      </c>
      <c r="I604" s="1512"/>
      <c r="J604" s="1512"/>
      <c r="K604" s="1512"/>
      <c r="L604" s="1512"/>
      <c r="M604" s="1512"/>
      <c r="N604" s="1512"/>
      <c r="O604" s="1390">
        <v>592</v>
      </c>
      <c r="P604" s="1517"/>
      <c r="Q604" s="1517"/>
      <c r="R604" s="1517"/>
      <c r="S604" s="1517"/>
      <c r="T604" s="1517"/>
      <c r="U604" s="1517"/>
      <c r="W604" s="1390">
        <v>592</v>
      </c>
      <c r="X604" s="1512"/>
      <c r="Y604" s="1512"/>
      <c r="Z604" s="1512"/>
      <c r="AA604" s="1512"/>
      <c r="AB604" s="1512"/>
      <c r="AC604" s="1512"/>
    </row>
    <row r="605" spans="1:29">
      <c r="A605" s="1390">
        <v>593</v>
      </c>
      <c r="B605" s="1511"/>
      <c r="C605" s="1511"/>
      <c r="D605" s="1511"/>
      <c r="E605" s="1511"/>
      <c r="F605" s="1511"/>
      <c r="G605" s="1511"/>
      <c r="H605" s="1390">
        <v>593</v>
      </c>
      <c r="I605" s="1512"/>
      <c r="J605" s="1512"/>
      <c r="K605" s="1512"/>
      <c r="L605" s="1512"/>
      <c r="M605" s="1512"/>
      <c r="N605" s="1512"/>
      <c r="O605" s="1390">
        <v>593</v>
      </c>
      <c r="P605" s="1517"/>
      <c r="Q605" s="1517"/>
      <c r="R605" s="1517"/>
      <c r="S605" s="1517"/>
      <c r="T605" s="1517"/>
      <c r="U605" s="1517"/>
      <c r="W605" s="1390">
        <v>593</v>
      </c>
      <c r="X605" s="1512"/>
      <c r="Y605" s="1512"/>
      <c r="Z605" s="1512"/>
      <c r="AA605" s="1512"/>
      <c r="AB605" s="1512"/>
      <c r="AC605" s="1512"/>
    </row>
    <row r="606" spans="1:29">
      <c r="A606" s="1390">
        <v>594</v>
      </c>
      <c r="B606" s="1511"/>
      <c r="C606" s="1511"/>
      <c r="D606" s="1511"/>
      <c r="E606" s="1511"/>
      <c r="F606" s="1511"/>
      <c r="G606" s="1511"/>
      <c r="H606" s="1390">
        <v>594</v>
      </c>
      <c r="I606" s="1512"/>
      <c r="J606" s="1512"/>
      <c r="K606" s="1512"/>
      <c r="L606" s="1512"/>
      <c r="M606" s="1512"/>
      <c r="N606" s="1512"/>
      <c r="O606" s="1390">
        <v>594</v>
      </c>
      <c r="P606" s="1517"/>
      <c r="Q606" s="1517"/>
      <c r="R606" s="1517"/>
      <c r="S606" s="1517"/>
      <c r="T606" s="1517"/>
      <c r="U606" s="1517"/>
      <c r="W606" s="1390">
        <v>594</v>
      </c>
      <c r="X606" s="1512"/>
      <c r="Y606" s="1512"/>
      <c r="Z606" s="1512"/>
      <c r="AA606" s="1512"/>
      <c r="AB606" s="1512"/>
      <c r="AC606" s="1512"/>
    </row>
    <row r="607" spans="1:29">
      <c r="A607" s="1390">
        <v>595</v>
      </c>
      <c r="B607" s="1511"/>
      <c r="C607" s="1511"/>
      <c r="D607" s="1511"/>
      <c r="E607" s="1511"/>
      <c r="F607" s="1511"/>
      <c r="G607" s="1511"/>
      <c r="H607" s="1390">
        <v>595</v>
      </c>
      <c r="I607" s="1512"/>
      <c r="J607" s="1512"/>
      <c r="K607" s="1512"/>
      <c r="L607" s="1512"/>
      <c r="M607" s="1512"/>
      <c r="N607" s="1512"/>
      <c r="O607" s="1390">
        <v>595</v>
      </c>
      <c r="P607" s="1517"/>
      <c r="Q607" s="1517"/>
      <c r="R607" s="1517"/>
      <c r="S607" s="1517"/>
      <c r="T607" s="1517"/>
      <c r="U607" s="1517"/>
      <c r="W607" s="1390">
        <v>595</v>
      </c>
      <c r="X607" s="1512"/>
      <c r="Y607" s="1512"/>
      <c r="Z607" s="1512"/>
      <c r="AA607" s="1512"/>
      <c r="AB607" s="1512"/>
      <c r="AC607" s="1512"/>
    </row>
    <row r="608" spans="1:29">
      <c r="A608" s="1390">
        <v>596</v>
      </c>
      <c r="B608" s="1511"/>
      <c r="C608" s="1511"/>
      <c r="D608" s="1511"/>
      <c r="E608" s="1511"/>
      <c r="F608" s="1511"/>
      <c r="G608" s="1511"/>
      <c r="H608" s="1390">
        <v>596</v>
      </c>
      <c r="I608" s="1512"/>
      <c r="J608" s="1512"/>
      <c r="K608" s="1512"/>
      <c r="L608" s="1512"/>
      <c r="M608" s="1512"/>
      <c r="N608" s="1512"/>
      <c r="O608" s="1390">
        <v>596</v>
      </c>
      <c r="P608" s="1517"/>
      <c r="Q608" s="1517"/>
      <c r="R608" s="1517"/>
      <c r="S608" s="1517"/>
      <c r="T608" s="1517"/>
      <c r="U608" s="1517"/>
      <c r="W608" s="1390">
        <v>596</v>
      </c>
      <c r="X608" s="1512"/>
      <c r="Y608" s="1512"/>
      <c r="Z608" s="1512"/>
      <c r="AA608" s="1512"/>
      <c r="AB608" s="1512"/>
      <c r="AC608" s="1512"/>
    </row>
    <row r="609" spans="1:29">
      <c r="A609" s="1390">
        <v>597</v>
      </c>
      <c r="B609" s="1511"/>
      <c r="C609" s="1511"/>
      <c r="D609" s="1511"/>
      <c r="E609" s="1511"/>
      <c r="F609" s="1511"/>
      <c r="G609" s="1511"/>
      <c r="H609" s="1390">
        <v>597</v>
      </c>
      <c r="I609" s="1512"/>
      <c r="J609" s="1512"/>
      <c r="K609" s="1512"/>
      <c r="L609" s="1512"/>
      <c r="M609" s="1512"/>
      <c r="N609" s="1512"/>
      <c r="O609" s="1390">
        <v>597</v>
      </c>
      <c r="P609" s="1517"/>
      <c r="Q609" s="1517"/>
      <c r="R609" s="1517"/>
      <c r="S609" s="1517"/>
      <c r="T609" s="1517"/>
      <c r="U609" s="1517"/>
      <c r="W609" s="1390">
        <v>597</v>
      </c>
      <c r="X609" s="1512"/>
      <c r="Y609" s="1512"/>
      <c r="Z609" s="1512"/>
      <c r="AA609" s="1512"/>
      <c r="AB609" s="1512"/>
      <c r="AC609" s="1512"/>
    </row>
    <row r="610" spans="1:29">
      <c r="A610" s="1390">
        <v>598</v>
      </c>
      <c r="B610" s="1511"/>
      <c r="C610" s="1511"/>
      <c r="D610" s="1511"/>
      <c r="E610" s="1511"/>
      <c r="F610" s="1511"/>
      <c r="G610" s="1511"/>
      <c r="H610" s="1390">
        <v>598</v>
      </c>
      <c r="I610" s="1512"/>
      <c r="J610" s="1512"/>
      <c r="K610" s="1512"/>
      <c r="L610" s="1512"/>
      <c r="M610" s="1512"/>
      <c r="N610" s="1512"/>
      <c r="O610" s="1390">
        <v>598</v>
      </c>
      <c r="P610" s="1517"/>
      <c r="Q610" s="1517"/>
      <c r="R610" s="1517"/>
      <c r="S610" s="1517"/>
      <c r="T610" s="1517"/>
      <c r="U610" s="1517"/>
      <c r="W610" s="1390">
        <v>598</v>
      </c>
      <c r="X610" s="1512"/>
      <c r="Y610" s="1512"/>
      <c r="Z610" s="1512"/>
      <c r="AA610" s="1512"/>
      <c r="AB610" s="1512"/>
      <c r="AC610" s="1512"/>
    </row>
    <row r="611" spans="1:29">
      <c r="A611" s="1390">
        <v>599</v>
      </c>
      <c r="B611" s="1511"/>
      <c r="C611" s="1511"/>
      <c r="D611" s="1511"/>
      <c r="E611" s="1511"/>
      <c r="F611" s="1511"/>
      <c r="G611" s="1511"/>
      <c r="H611" s="1390">
        <v>599</v>
      </c>
      <c r="I611" s="1512"/>
      <c r="J611" s="1512"/>
      <c r="K611" s="1512"/>
      <c r="L611" s="1512"/>
      <c r="M611" s="1512"/>
      <c r="N611" s="1512"/>
      <c r="O611" s="1390">
        <v>599</v>
      </c>
      <c r="P611" s="1517"/>
      <c r="Q611" s="1517"/>
      <c r="R611" s="1517"/>
      <c r="S611" s="1517"/>
      <c r="T611" s="1517"/>
      <c r="U611" s="1517"/>
      <c r="W611" s="1390">
        <v>599</v>
      </c>
      <c r="X611" s="1512"/>
      <c r="Y611" s="1512"/>
      <c r="Z611" s="1512"/>
      <c r="AA611" s="1512"/>
      <c r="AB611" s="1512"/>
      <c r="AC611" s="1512"/>
    </row>
    <row r="612" spans="1:29">
      <c r="A612" s="1390">
        <v>600</v>
      </c>
      <c r="B612" s="1511"/>
      <c r="C612" s="1511"/>
      <c r="D612" s="1511"/>
      <c r="E612" s="1511"/>
      <c r="F612" s="1511"/>
      <c r="G612" s="1511"/>
      <c r="H612" s="1390">
        <v>600</v>
      </c>
      <c r="I612" s="1512"/>
      <c r="J612" s="1512"/>
      <c r="K612" s="1512"/>
      <c r="L612" s="1512"/>
      <c r="M612" s="1512"/>
      <c r="N612" s="1512"/>
      <c r="O612" s="1390">
        <v>600</v>
      </c>
      <c r="P612" s="1517"/>
      <c r="Q612" s="1517"/>
      <c r="R612" s="1517"/>
      <c r="S612" s="1517"/>
      <c r="T612" s="1517"/>
      <c r="U612" s="1517"/>
      <c r="W612" s="1390">
        <v>600</v>
      </c>
      <c r="X612" s="1512"/>
      <c r="Y612" s="1512"/>
      <c r="Z612" s="1512"/>
      <c r="AA612" s="1512"/>
      <c r="AB612" s="1512"/>
      <c r="AC612" s="1512"/>
    </row>
    <row r="613" spans="1:29">
      <c r="A613" s="1390">
        <v>601</v>
      </c>
      <c r="B613" s="1511"/>
      <c r="C613" s="1511"/>
      <c r="D613" s="1511"/>
      <c r="E613" s="1511"/>
      <c r="F613" s="1511"/>
      <c r="G613" s="1511"/>
      <c r="H613" s="1390">
        <v>601</v>
      </c>
      <c r="I613" s="1512"/>
      <c r="J613" s="1512"/>
      <c r="K613" s="1512"/>
      <c r="L613" s="1512"/>
      <c r="M613" s="1512"/>
      <c r="N613" s="1512"/>
      <c r="O613" s="1390">
        <v>601</v>
      </c>
      <c r="P613" s="1517"/>
      <c r="Q613" s="1517"/>
      <c r="R613" s="1517"/>
      <c r="S613" s="1517"/>
      <c r="T613" s="1517"/>
      <c r="U613" s="1517"/>
      <c r="W613" s="1390">
        <v>601</v>
      </c>
      <c r="X613" s="1512"/>
      <c r="Y613" s="1512"/>
      <c r="Z613" s="1512"/>
      <c r="AA613" s="1512"/>
      <c r="AB613" s="1512"/>
      <c r="AC613" s="1512"/>
    </row>
    <row r="614" spans="1:29">
      <c r="A614" s="1390">
        <v>602</v>
      </c>
      <c r="B614" s="1511"/>
      <c r="C614" s="1511"/>
      <c r="D614" s="1511"/>
      <c r="E614" s="1511"/>
      <c r="F614" s="1511"/>
      <c r="G614" s="1511"/>
      <c r="H614" s="1390">
        <v>602</v>
      </c>
      <c r="I614" s="1512"/>
      <c r="J614" s="1512"/>
      <c r="K614" s="1512"/>
      <c r="L614" s="1512"/>
      <c r="M614" s="1512"/>
      <c r="N614" s="1512"/>
      <c r="O614" s="1390">
        <v>602</v>
      </c>
      <c r="P614" s="1517"/>
      <c r="Q614" s="1517"/>
      <c r="R614" s="1517"/>
      <c r="S614" s="1517"/>
      <c r="T614" s="1517"/>
      <c r="U614" s="1517"/>
      <c r="W614" s="1390">
        <v>602</v>
      </c>
      <c r="X614" s="1512"/>
      <c r="Y614" s="1512"/>
      <c r="Z614" s="1512"/>
      <c r="AA614" s="1512"/>
      <c r="AB614" s="1512"/>
      <c r="AC614" s="1512"/>
    </row>
    <row r="615" spans="1:29">
      <c r="A615" s="1390">
        <v>603</v>
      </c>
      <c r="B615" s="1511"/>
      <c r="C615" s="1511"/>
      <c r="D615" s="1511"/>
      <c r="E615" s="1511"/>
      <c r="F615" s="1511"/>
      <c r="G615" s="1511"/>
      <c r="H615" s="1390">
        <v>603</v>
      </c>
      <c r="I615" s="1512"/>
      <c r="J615" s="1512"/>
      <c r="K615" s="1512"/>
      <c r="L615" s="1512"/>
      <c r="M615" s="1512"/>
      <c r="N615" s="1512"/>
      <c r="O615" s="1390">
        <v>603</v>
      </c>
      <c r="P615" s="1517"/>
      <c r="Q615" s="1517"/>
      <c r="R615" s="1517"/>
      <c r="S615" s="1517"/>
      <c r="T615" s="1517"/>
      <c r="U615" s="1517"/>
      <c r="W615" s="1390">
        <v>603</v>
      </c>
      <c r="X615" s="1512"/>
      <c r="Y615" s="1512"/>
      <c r="Z615" s="1512"/>
      <c r="AA615" s="1512"/>
      <c r="AB615" s="1512"/>
      <c r="AC615" s="1512"/>
    </row>
    <row r="616" spans="1:29">
      <c r="A616" s="1390">
        <v>604</v>
      </c>
      <c r="B616" s="1511"/>
      <c r="C616" s="1511"/>
      <c r="D616" s="1511"/>
      <c r="E616" s="1511"/>
      <c r="F616" s="1511"/>
      <c r="G616" s="1511"/>
      <c r="H616" s="1390">
        <v>604</v>
      </c>
      <c r="I616" s="1512"/>
      <c r="J616" s="1512"/>
      <c r="K616" s="1512"/>
      <c r="L616" s="1512"/>
      <c r="M616" s="1512"/>
      <c r="N616" s="1512"/>
      <c r="O616" s="1390">
        <v>604</v>
      </c>
      <c r="P616" s="1517"/>
      <c r="Q616" s="1517"/>
      <c r="R616" s="1517"/>
      <c r="S616" s="1517"/>
      <c r="T616" s="1517"/>
      <c r="U616" s="1517"/>
      <c r="W616" s="1390">
        <v>604</v>
      </c>
      <c r="X616" s="1512"/>
      <c r="Y616" s="1512"/>
      <c r="Z616" s="1512"/>
      <c r="AA616" s="1512"/>
      <c r="AB616" s="1512"/>
      <c r="AC616" s="1512"/>
    </row>
    <row r="617" spans="1:29">
      <c r="A617" s="1390">
        <v>605</v>
      </c>
      <c r="B617" s="1511"/>
      <c r="C617" s="1511"/>
      <c r="D617" s="1511"/>
      <c r="E617" s="1511"/>
      <c r="F617" s="1511"/>
      <c r="G617" s="1511"/>
      <c r="H617" s="1390">
        <v>605</v>
      </c>
      <c r="I617" s="1512"/>
      <c r="J617" s="1512"/>
      <c r="K617" s="1512"/>
      <c r="L617" s="1512"/>
      <c r="M617" s="1512"/>
      <c r="N617" s="1512"/>
      <c r="O617" s="1390">
        <v>605</v>
      </c>
      <c r="P617" s="1517"/>
      <c r="Q617" s="1517"/>
      <c r="R617" s="1517"/>
      <c r="S617" s="1517"/>
      <c r="T617" s="1517"/>
      <c r="U617" s="1517"/>
      <c r="W617" s="1390">
        <v>605</v>
      </c>
      <c r="X617" s="1512"/>
      <c r="Y617" s="1512"/>
      <c r="Z617" s="1512"/>
      <c r="AA617" s="1512"/>
      <c r="AB617" s="1512"/>
      <c r="AC617" s="1512"/>
    </row>
    <row r="618" spans="1:29">
      <c r="A618" s="1390">
        <v>606</v>
      </c>
      <c r="B618" s="1511"/>
      <c r="C618" s="1511"/>
      <c r="D618" s="1511"/>
      <c r="E618" s="1511"/>
      <c r="F618" s="1511"/>
      <c r="G618" s="1511"/>
      <c r="H618" s="1390">
        <v>606</v>
      </c>
      <c r="I618" s="1512"/>
      <c r="J618" s="1512"/>
      <c r="K618" s="1512"/>
      <c r="L618" s="1512"/>
      <c r="M618" s="1512"/>
      <c r="N618" s="1512"/>
      <c r="O618" s="1390">
        <v>606</v>
      </c>
      <c r="P618" s="1517"/>
      <c r="Q618" s="1517"/>
      <c r="R618" s="1517"/>
      <c r="S618" s="1517"/>
      <c r="T618" s="1517"/>
      <c r="U618" s="1517"/>
      <c r="W618" s="1390">
        <v>606</v>
      </c>
      <c r="X618" s="1512"/>
      <c r="Y618" s="1512"/>
      <c r="Z618" s="1512"/>
      <c r="AA618" s="1512"/>
      <c r="AB618" s="1512"/>
      <c r="AC618" s="1512"/>
    </row>
    <row r="619" spans="1:29">
      <c r="A619" s="1390">
        <v>607</v>
      </c>
      <c r="B619" s="1511"/>
      <c r="C619" s="1511"/>
      <c r="D619" s="1511"/>
      <c r="E619" s="1511"/>
      <c r="F619" s="1511"/>
      <c r="G619" s="1511"/>
      <c r="H619" s="1390">
        <v>607</v>
      </c>
      <c r="I619" s="1512"/>
      <c r="J619" s="1512"/>
      <c r="K619" s="1512"/>
      <c r="L619" s="1512"/>
      <c r="M619" s="1512"/>
      <c r="N619" s="1512"/>
      <c r="O619" s="1390">
        <v>607</v>
      </c>
      <c r="P619" s="1517"/>
      <c r="Q619" s="1517"/>
      <c r="R619" s="1517"/>
      <c r="S619" s="1517"/>
      <c r="T619" s="1517"/>
      <c r="U619" s="1517"/>
      <c r="W619" s="1390">
        <v>607</v>
      </c>
      <c r="X619" s="1512"/>
      <c r="Y619" s="1512"/>
      <c r="Z619" s="1512"/>
      <c r="AA619" s="1512"/>
      <c r="AB619" s="1512"/>
      <c r="AC619" s="1512"/>
    </row>
    <row r="620" spans="1:29">
      <c r="A620" s="1390">
        <v>608</v>
      </c>
      <c r="B620" s="1511"/>
      <c r="C620" s="1511"/>
      <c r="D620" s="1511"/>
      <c r="E620" s="1511"/>
      <c r="F620" s="1511"/>
      <c r="G620" s="1511"/>
      <c r="H620" s="1390">
        <v>608</v>
      </c>
      <c r="I620" s="1512"/>
      <c r="J620" s="1512"/>
      <c r="K620" s="1512"/>
      <c r="L620" s="1512"/>
      <c r="M620" s="1512"/>
      <c r="N620" s="1512"/>
      <c r="O620" s="1390">
        <v>608</v>
      </c>
      <c r="P620" s="1517"/>
      <c r="Q620" s="1517"/>
      <c r="R620" s="1517"/>
      <c r="S620" s="1517"/>
      <c r="T620" s="1517"/>
      <c r="U620" s="1517"/>
      <c r="W620" s="1390">
        <v>608</v>
      </c>
      <c r="X620" s="1512"/>
      <c r="Y620" s="1512"/>
      <c r="Z620" s="1512"/>
      <c r="AA620" s="1512"/>
      <c r="AB620" s="1512"/>
      <c r="AC620" s="1512"/>
    </row>
    <row r="621" spans="1:29">
      <c r="A621" s="1390">
        <v>609</v>
      </c>
      <c r="B621" s="1511"/>
      <c r="C621" s="1511"/>
      <c r="D621" s="1511"/>
      <c r="E621" s="1511"/>
      <c r="F621" s="1511"/>
      <c r="G621" s="1511"/>
      <c r="H621" s="1390">
        <v>609</v>
      </c>
      <c r="I621" s="1512"/>
      <c r="J621" s="1512"/>
      <c r="K621" s="1512"/>
      <c r="L621" s="1512"/>
      <c r="M621" s="1512"/>
      <c r="N621" s="1512"/>
      <c r="O621" s="1390">
        <v>609</v>
      </c>
      <c r="P621" s="1517"/>
      <c r="Q621" s="1517"/>
      <c r="R621" s="1517"/>
      <c r="S621" s="1517"/>
      <c r="T621" s="1517"/>
      <c r="U621" s="1517"/>
      <c r="W621" s="1390">
        <v>609</v>
      </c>
      <c r="X621" s="1512"/>
      <c r="Y621" s="1512"/>
      <c r="Z621" s="1512"/>
      <c r="AA621" s="1512"/>
      <c r="AB621" s="1512"/>
      <c r="AC621" s="1512"/>
    </row>
    <row r="622" spans="1:29">
      <c r="A622" s="1390">
        <v>610</v>
      </c>
      <c r="B622" s="1511"/>
      <c r="C622" s="1511"/>
      <c r="D622" s="1511"/>
      <c r="E622" s="1511"/>
      <c r="F622" s="1511"/>
      <c r="G622" s="1511"/>
      <c r="H622" s="1390">
        <v>610</v>
      </c>
      <c r="I622" s="1512"/>
      <c r="J622" s="1512"/>
      <c r="K622" s="1512"/>
      <c r="L622" s="1512"/>
      <c r="M622" s="1512"/>
      <c r="N622" s="1512"/>
      <c r="O622" s="1390">
        <v>610</v>
      </c>
      <c r="P622" s="1517"/>
      <c r="Q622" s="1517"/>
      <c r="R622" s="1517"/>
      <c r="S622" s="1517"/>
      <c r="T622" s="1517"/>
      <c r="U622" s="1517"/>
      <c r="W622" s="1390">
        <v>610</v>
      </c>
      <c r="X622" s="1512"/>
      <c r="Y622" s="1512"/>
      <c r="Z622" s="1512"/>
      <c r="AA622" s="1512"/>
      <c r="AB622" s="1512"/>
      <c r="AC622" s="1512"/>
    </row>
    <row r="623" spans="1:29">
      <c r="A623" s="1390">
        <v>611</v>
      </c>
      <c r="B623" s="1511"/>
      <c r="C623" s="1511"/>
      <c r="D623" s="1511"/>
      <c r="E623" s="1511"/>
      <c r="F623" s="1511"/>
      <c r="G623" s="1511"/>
      <c r="H623" s="1390">
        <v>611</v>
      </c>
      <c r="I623" s="1512"/>
      <c r="J623" s="1512"/>
      <c r="K623" s="1512"/>
      <c r="L623" s="1512"/>
      <c r="M623" s="1512"/>
      <c r="N623" s="1512"/>
      <c r="O623" s="1390">
        <v>611</v>
      </c>
      <c r="P623" s="1517"/>
      <c r="Q623" s="1517"/>
      <c r="R623" s="1517"/>
      <c r="S623" s="1517"/>
      <c r="T623" s="1517"/>
      <c r="U623" s="1517"/>
      <c r="W623" s="1390">
        <v>611</v>
      </c>
      <c r="X623" s="1512"/>
      <c r="Y623" s="1512"/>
      <c r="Z623" s="1512"/>
      <c r="AA623" s="1512"/>
      <c r="AB623" s="1512"/>
      <c r="AC623" s="1512"/>
    </row>
    <row r="624" spans="1:29">
      <c r="A624" s="1390">
        <v>612</v>
      </c>
      <c r="B624" s="1511"/>
      <c r="C624" s="1511"/>
      <c r="D624" s="1511"/>
      <c r="E624" s="1511"/>
      <c r="F624" s="1511"/>
      <c r="G624" s="1511"/>
      <c r="H624" s="1390">
        <v>612</v>
      </c>
      <c r="I624" s="1512"/>
      <c r="J624" s="1512"/>
      <c r="K624" s="1512"/>
      <c r="L624" s="1512"/>
      <c r="M624" s="1512"/>
      <c r="N624" s="1512"/>
      <c r="O624" s="1390">
        <v>612</v>
      </c>
      <c r="P624" s="1517"/>
      <c r="Q624" s="1517"/>
      <c r="R624" s="1517"/>
      <c r="S624" s="1517"/>
      <c r="T624" s="1517"/>
      <c r="U624" s="1517"/>
      <c r="W624" s="1390">
        <v>612</v>
      </c>
      <c r="X624" s="1512"/>
      <c r="Y624" s="1512"/>
      <c r="Z624" s="1512"/>
      <c r="AA624" s="1512"/>
      <c r="AB624" s="1512"/>
      <c r="AC624" s="1512"/>
    </row>
    <row r="625" spans="1:29">
      <c r="A625" s="1390">
        <v>613</v>
      </c>
      <c r="B625" s="1511"/>
      <c r="C625" s="1511"/>
      <c r="D625" s="1511"/>
      <c r="E625" s="1511"/>
      <c r="F625" s="1511"/>
      <c r="G625" s="1511"/>
      <c r="H625" s="1390">
        <v>613</v>
      </c>
      <c r="I625" s="1512"/>
      <c r="J625" s="1512"/>
      <c r="K625" s="1512"/>
      <c r="L625" s="1512"/>
      <c r="M625" s="1512"/>
      <c r="N625" s="1512"/>
      <c r="O625" s="1390">
        <v>613</v>
      </c>
      <c r="P625" s="1517"/>
      <c r="Q625" s="1517"/>
      <c r="R625" s="1517"/>
      <c r="S625" s="1517"/>
      <c r="T625" s="1517"/>
      <c r="U625" s="1517"/>
      <c r="W625" s="1390">
        <v>613</v>
      </c>
      <c r="X625" s="1512"/>
      <c r="Y625" s="1512"/>
      <c r="Z625" s="1512"/>
      <c r="AA625" s="1512"/>
      <c r="AB625" s="1512"/>
      <c r="AC625" s="1512"/>
    </row>
    <row r="626" spans="1:29">
      <c r="A626" s="1390">
        <v>614</v>
      </c>
      <c r="B626" s="1511"/>
      <c r="C626" s="1511"/>
      <c r="D626" s="1511"/>
      <c r="E626" s="1511"/>
      <c r="F626" s="1511"/>
      <c r="G626" s="1511"/>
      <c r="H626" s="1390">
        <v>614</v>
      </c>
      <c r="I626" s="1512"/>
      <c r="J626" s="1512"/>
      <c r="K626" s="1512"/>
      <c r="L626" s="1512"/>
      <c r="M626" s="1512"/>
      <c r="N626" s="1512"/>
      <c r="O626" s="1390">
        <v>614</v>
      </c>
      <c r="P626" s="1517"/>
      <c r="Q626" s="1517"/>
      <c r="R626" s="1517"/>
      <c r="S626" s="1517"/>
      <c r="T626" s="1517"/>
      <c r="U626" s="1517"/>
      <c r="W626" s="1390">
        <v>614</v>
      </c>
      <c r="X626" s="1512"/>
      <c r="Y626" s="1512"/>
      <c r="Z626" s="1512"/>
      <c r="AA626" s="1512"/>
      <c r="AB626" s="1512"/>
      <c r="AC626" s="1512"/>
    </row>
    <row r="627" spans="1:29">
      <c r="A627" s="1390">
        <v>615</v>
      </c>
      <c r="B627" s="1511"/>
      <c r="C627" s="1511"/>
      <c r="D627" s="1511"/>
      <c r="E627" s="1511"/>
      <c r="F627" s="1511"/>
      <c r="G627" s="1511"/>
      <c r="H627" s="1390">
        <v>615</v>
      </c>
      <c r="I627" s="1512"/>
      <c r="J627" s="1512"/>
      <c r="K627" s="1512"/>
      <c r="L627" s="1512"/>
      <c r="M627" s="1512"/>
      <c r="N627" s="1512"/>
      <c r="O627" s="1390">
        <v>615</v>
      </c>
      <c r="P627" s="1517"/>
      <c r="Q627" s="1517"/>
      <c r="R627" s="1517"/>
      <c r="S627" s="1517"/>
      <c r="T627" s="1517"/>
      <c r="U627" s="1517"/>
      <c r="W627" s="1390">
        <v>615</v>
      </c>
      <c r="X627" s="1512"/>
      <c r="Y627" s="1512"/>
      <c r="Z627" s="1512"/>
      <c r="AA627" s="1512"/>
      <c r="AB627" s="1512"/>
      <c r="AC627" s="1512"/>
    </row>
    <row r="628" spans="1:29">
      <c r="A628" s="1390">
        <v>616</v>
      </c>
      <c r="B628" s="1511"/>
      <c r="C628" s="1511"/>
      <c r="D628" s="1511"/>
      <c r="E628" s="1511"/>
      <c r="F628" s="1511"/>
      <c r="G628" s="1511"/>
      <c r="H628" s="1390">
        <v>616</v>
      </c>
      <c r="I628" s="1512"/>
      <c r="J628" s="1512"/>
      <c r="K628" s="1512"/>
      <c r="L628" s="1512"/>
      <c r="M628" s="1512"/>
      <c r="N628" s="1512"/>
      <c r="O628" s="1390">
        <v>616</v>
      </c>
      <c r="P628" s="1517"/>
      <c r="Q628" s="1517"/>
      <c r="R628" s="1517"/>
      <c r="S628" s="1517"/>
      <c r="T628" s="1517"/>
      <c r="U628" s="1517"/>
      <c r="W628" s="1390">
        <v>616</v>
      </c>
      <c r="X628" s="1512"/>
      <c r="Y628" s="1512"/>
      <c r="Z628" s="1512"/>
      <c r="AA628" s="1512"/>
      <c r="AB628" s="1512"/>
      <c r="AC628" s="1512"/>
    </row>
    <row r="629" spans="1:29">
      <c r="A629" s="1390">
        <v>617</v>
      </c>
      <c r="B629" s="1511"/>
      <c r="C629" s="1511"/>
      <c r="D629" s="1511"/>
      <c r="E629" s="1511"/>
      <c r="F629" s="1511"/>
      <c r="G629" s="1511"/>
      <c r="H629" s="1390">
        <v>617</v>
      </c>
      <c r="I629" s="1512"/>
      <c r="J629" s="1512"/>
      <c r="K629" s="1512"/>
      <c r="L629" s="1512"/>
      <c r="M629" s="1512"/>
      <c r="N629" s="1512"/>
      <c r="O629" s="1390">
        <v>617</v>
      </c>
      <c r="P629" s="1517"/>
      <c r="Q629" s="1517"/>
      <c r="R629" s="1517"/>
      <c r="S629" s="1517"/>
      <c r="T629" s="1517"/>
      <c r="U629" s="1517"/>
      <c r="W629" s="1390">
        <v>617</v>
      </c>
      <c r="X629" s="1512"/>
      <c r="Y629" s="1512"/>
      <c r="Z629" s="1512"/>
      <c r="AA629" s="1512"/>
      <c r="AB629" s="1512"/>
      <c r="AC629" s="1512"/>
    </row>
    <row r="630" spans="1:29">
      <c r="A630" s="1390">
        <v>618</v>
      </c>
      <c r="B630" s="1511"/>
      <c r="C630" s="1511"/>
      <c r="D630" s="1511"/>
      <c r="E630" s="1511"/>
      <c r="F630" s="1511"/>
      <c r="G630" s="1511"/>
      <c r="H630" s="1390">
        <v>618</v>
      </c>
      <c r="I630" s="1512"/>
      <c r="J630" s="1512"/>
      <c r="K630" s="1512"/>
      <c r="L630" s="1512"/>
      <c r="M630" s="1512"/>
      <c r="N630" s="1512"/>
      <c r="O630" s="1390">
        <v>618</v>
      </c>
      <c r="P630" s="1517"/>
      <c r="Q630" s="1517"/>
      <c r="R630" s="1517"/>
      <c r="S630" s="1517"/>
      <c r="T630" s="1517"/>
      <c r="U630" s="1517"/>
      <c r="W630" s="1390">
        <v>618</v>
      </c>
      <c r="X630" s="1512"/>
      <c r="Y630" s="1512"/>
      <c r="Z630" s="1512"/>
      <c r="AA630" s="1512"/>
      <c r="AB630" s="1512"/>
      <c r="AC630" s="1512"/>
    </row>
    <row r="631" spans="1:29">
      <c r="A631" s="1390">
        <v>619</v>
      </c>
      <c r="B631" s="1511"/>
      <c r="C631" s="1511"/>
      <c r="D631" s="1511"/>
      <c r="E631" s="1511"/>
      <c r="F631" s="1511"/>
      <c r="G631" s="1511"/>
      <c r="H631" s="1390">
        <v>619</v>
      </c>
      <c r="I631" s="1512"/>
      <c r="J631" s="1512"/>
      <c r="K631" s="1512"/>
      <c r="L631" s="1512"/>
      <c r="M631" s="1512"/>
      <c r="N631" s="1512"/>
      <c r="O631" s="1390">
        <v>619</v>
      </c>
      <c r="P631" s="1517"/>
      <c r="Q631" s="1517"/>
      <c r="R631" s="1517"/>
      <c r="S631" s="1517"/>
      <c r="T631" s="1517"/>
      <c r="U631" s="1517"/>
      <c r="W631" s="1390">
        <v>619</v>
      </c>
      <c r="X631" s="1512"/>
      <c r="Y631" s="1512"/>
      <c r="Z631" s="1512"/>
      <c r="AA631" s="1512"/>
      <c r="AB631" s="1512"/>
      <c r="AC631" s="1512"/>
    </row>
    <row r="632" spans="1:29">
      <c r="A632" s="1390">
        <v>620</v>
      </c>
      <c r="B632" s="1511"/>
      <c r="C632" s="1511"/>
      <c r="D632" s="1511"/>
      <c r="E632" s="1511"/>
      <c r="F632" s="1511"/>
      <c r="G632" s="1511"/>
      <c r="H632" s="1390">
        <v>620</v>
      </c>
      <c r="I632" s="1512"/>
      <c r="J632" s="1512"/>
      <c r="K632" s="1512"/>
      <c r="L632" s="1512"/>
      <c r="M632" s="1512"/>
      <c r="N632" s="1512"/>
      <c r="O632" s="1390">
        <v>620</v>
      </c>
      <c r="P632" s="1517"/>
      <c r="Q632" s="1517"/>
      <c r="R632" s="1517"/>
      <c r="S632" s="1517"/>
      <c r="T632" s="1517"/>
      <c r="U632" s="1517"/>
      <c r="W632" s="1390">
        <v>620</v>
      </c>
      <c r="X632" s="1512"/>
      <c r="Y632" s="1512"/>
      <c r="Z632" s="1512"/>
      <c r="AA632" s="1512"/>
      <c r="AB632" s="1512"/>
      <c r="AC632" s="1512"/>
    </row>
    <row r="633" spans="1:29">
      <c r="A633" s="1390">
        <v>621</v>
      </c>
      <c r="B633" s="1511"/>
      <c r="C633" s="1511"/>
      <c r="D633" s="1511"/>
      <c r="E633" s="1511"/>
      <c r="F633" s="1511"/>
      <c r="G633" s="1511"/>
      <c r="H633" s="1390">
        <v>621</v>
      </c>
      <c r="I633" s="1512"/>
      <c r="J633" s="1512"/>
      <c r="K633" s="1512"/>
      <c r="L633" s="1512"/>
      <c r="M633" s="1512"/>
      <c r="N633" s="1512"/>
      <c r="O633" s="1390">
        <v>621</v>
      </c>
      <c r="P633" s="1517"/>
      <c r="Q633" s="1517"/>
      <c r="R633" s="1517"/>
      <c r="S633" s="1517"/>
      <c r="T633" s="1517"/>
      <c r="U633" s="1517"/>
      <c r="W633" s="1390">
        <v>621</v>
      </c>
      <c r="X633" s="1512"/>
      <c r="Y633" s="1512"/>
      <c r="Z633" s="1512"/>
      <c r="AA633" s="1512"/>
      <c r="AB633" s="1512"/>
      <c r="AC633" s="1512"/>
    </row>
    <row r="634" spans="1:29">
      <c r="A634" s="1390">
        <v>622</v>
      </c>
      <c r="B634" s="1511"/>
      <c r="C634" s="1511"/>
      <c r="D634" s="1511"/>
      <c r="E634" s="1511"/>
      <c r="F634" s="1511"/>
      <c r="G634" s="1511"/>
      <c r="H634" s="1390">
        <v>622</v>
      </c>
      <c r="I634" s="1512"/>
      <c r="J634" s="1512"/>
      <c r="K634" s="1512"/>
      <c r="L634" s="1512"/>
      <c r="M634" s="1512"/>
      <c r="N634" s="1512"/>
      <c r="O634" s="1390">
        <v>622</v>
      </c>
      <c r="P634" s="1517"/>
      <c r="Q634" s="1517"/>
      <c r="R634" s="1517"/>
      <c r="S634" s="1517"/>
      <c r="T634" s="1517"/>
      <c r="U634" s="1517"/>
      <c r="W634" s="1390">
        <v>622</v>
      </c>
      <c r="X634" s="1512"/>
      <c r="Y634" s="1512"/>
      <c r="Z634" s="1512"/>
      <c r="AA634" s="1512"/>
      <c r="AB634" s="1512"/>
      <c r="AC634" s="1512"/>
    </row>
    <row r="635" spans="1:29">
      <c r="A635" s="1390">
        <v>623</v>
      </c>
      <c r="B635" s="1511"/>
      <c r="C635" s="1511"/>
      <c r="D635" s="1511"/>
      <c r="E635" s="1511"/>
      <c r="F635" s="1511"/>
      <c r="G635" s="1511"/>
      <c r="H635" s="1390">
        <v>623</v>
      </c>
      <c r="I635" s="1512"/>
      <c r="J635" s="1512"/>
      <c r="K635" s="1512"/>
      <c r="L635" s="1512"/>
      <c r="M635" s="1512"/>
      <c r="N635" s="1512"/>
      <c r="O635" s="1390">
        <v>623</v>
      </c>
      <c r="P635" s="1517"/>
      <c r="Q635" s="1517"/>
      <c r="R635" s="1517"/>
      <c r="S635" s="1517"/>
      <c r="T635" s="1517"/>
      <c r="U635" s="1517"/>
      <c r="W635" s="1390">
        <v>623</v>
      </c>
      <c r="X635" s="1512"/>
      <c r="Y635" s="1512"/>
      <c r="Z635" s="1512"/>
      <c r="AA635" s="1512"/>
      <c r="AB635" s="1512"/>
      <c r="AC635" s="1512"/>
    </row>
    <row r="636" spans="1:29">
      <c r="A636" s="1390">
        <v>624</v>
      </c>
      <c r="B636" s="1511"/>
      <c r="C636" s="1511"/>
      <c r="D636" s="1511"/>
      <c r="E636" s="1511"/>
      <c r="F636" s="1511"/>
      <c r="G636" s="1511"/>
      <c r="H636" s="1390">
        <v>624</v>
      </c>
      <c r="I636" s="1512"/>
      <c r="J636" s="1512"/>
      <c r="K636" s="1512"/>
      <c r="L636" s="1512"/>
      <c r="M636" s="1512"/>
      <c r="N636" s="1512"/>
      <c r="O636" s="1390">
        <v>624</v>
      </c>
      <c r="P636" s="1517"/>
      <c r="Q636" s="1517"/>
      <c r="R636" s="1517"/>
      <c r="S636" s="1517"/>
      <c r="T636" s="1517"/>
      <c r="U636" s="1517"/>
      <c r="W636" s="1390">
        <v>624</v>
      </c>
      <c r="X636" s="1512"/>
      <c r="Y636" s="1512"/>
      <c r="Z636" s="1512"/>
      <c r="AA636" s="1512"/>
      <c r="AB636" s="1512"/>
      <c r="AC636" s="1512"/>
    </row>
    <row r="637" spans="1:29">
      <c r="A637" s="1390">
        <v>625</v>
      </c>
      <c r="B637" s="1511"/>
      <c r="C637" s="1511"/>
      <c r="D637" s="1511"/>
      <c r="E637" s="1511"/>
      <c r="F637" s="1511"/>
      <c r="G637" s="1511"/>
      <c r="H637" s="1390">
        <v>625</v>
      </c>
      <c r="I637" s="1512"/>
      <c r="J637" s="1512"/>
      <c r="K637" s="1512"/>
      <c r="L637" s="1512"/>
      <c r="M637" s="1512"/>
      <c r="N637" s="1512"/>
      <c r="O637" s="1390">
        <v>625</v>
      </c>
      <c r="P637" s="1517"/>
      <c r="Q637" s="1517"/>
      <c r="R637" s="1517"/>
      <c r="S637" s="1517"/>
      <c r="T637" s="1517"/>
      <c r="U637" s="1517"/>
      <c r="W637" s="1390">
        <v>625</v>
      </c>
      <c r="X637" s="1512"/>
      <c r="Y637" s="1512"/>
      <c r="Z637" s="1512"/>
      <c r="AA637" s="1512"/>
      <c r="AB637" s="1512"/>
      <c r="AC637" s="1512"/>
    </row>
    <row r="638" spans="1:29">
      <c r="A638" s="1390">
        <v>626</v>
      </c>
      <c r="B638" s="1511"/>
      <c r="C638" s="1511"/>
      <c r="D638" s="1511"/>
      <c r="E638" s="1511"/>
      <c r="F638" s="1511"/>
      <c r="G638" s="1511"/>
      <c r="H638" s="1390">
        <v>626</v>
      </c>
      <c r="I638" s="1512"/>
      <c r="J638" s="1512"/>
      <c r="K638" s="1512"/>
      <c r="L638" s="1512"/>
      <c r="M638" s="1512"/>
      <c r="N638" s="1512"/>
      <c r="O638" s="1390">
        <v>626</v>
      </c>
      <c r="P638" s="1517"/>
      <c r="Q638" s="1517"/>
      <c r="R638" s="1517"/>
      <c r="S638" s="1517"/>
      <c r="T638" s="1517"/>
      <c r="U638" s="1517"/>
      <c r="W638" s="1390">
        <v>626</v>
      </c>
      <c r="X638" s="1512"/>
      <c r="Y638" s="1512"/>
      <c r="Z638" s="1512"/>
      <c r="AA638" s="1512"/>
      <c r="AB638" s="1512"/>
      <c r="AC638" s="1512"/>
    </row>
    <row r="639" spans="1:29">
      <c r="A639" s="1390">
        <v>627</v>
      </c>
      <c r="B639" s="1511"/>
      <c r="C639" s="1511"/>
      <c r="D639" s="1511"/>
      <c r="E639" s="1511"/>
      <c r="F639" s="1511"/>
      <c r="G639" s="1511"/>
      <c r="H639" s="1390">
        <v>627</v>
      </c>
      <c r="I639" s="1512"/>
      <c r="J639" s="1512"/>
      <c r="K639" s="1512"/>
      <c r="L639" s="1512"/>
      <c r="M639" s="1512"/>
      <c r="N639" s="1512"/>
      <c r="O639" s="1390">
        <v>627</v>
      </c>
      <c r="P639" s="1517"/>
      <c r="Q639" s="1517"/>
      <c r="R639" s="1517"/>
      <c r="S639" s="1517"/>
      <c r="T639" s="1517"/>
      <c r="U639" s="1517"/>
      <c r="W639" s="1390">
        <v>627</v>
      </c>
      <c r="X639" s="1512"/>
      <c r="Y639" s="1512"/>
      <c r="Z639" s="1512"/>
      <c r="AA639" s="1512"/>
      <c r="AB639" s="1512"/>
      <c r="AC639" s="1512"/>
    </row>
    <row r="640" spans="1:29">
      <c r="A640" s="1390">
        <v>628</v>
      </c>
      <c r="B640" s="1511"/>
      <c r="C640" s="1511"/>
      <c r="D640" s="1511"/>
      <c r="E640" s="1511"/>
      <c r="F640" s="1511"/>
      <c r="G640" s="1511"/>
      <c r="H640" s="1390">
        <v>628</v>
      </c>
      <c r="I640" s="1512"/>
      <c r="J640" s="1512"/>
      <c r="K640" s="1512"/>
      <c r="L640" s="1512"/>
      <c r="M640" s="1512"/>
      <c r="N640" s="1512"/>
      <c r="O640" s="1390">
        <v>628</v>
      </c>
      <c r="P640" s="1517"/>
      <c r="Q640" s="1517"/>
      <c r="R640" s="1517"/>
      <c r="S640" s="1517"/>
      <c r="T640" s="1517"/>
      <c r="U640" s="1517"/>
      <c r="W640" s="1390">
        <v>628</v>
      </c>
      <c r="X640" s="1512"/>
      <c r="Y640" s="1512"/>
      <c r="Z640" s="1512"/>
      <c r="AA640" s="1512"/>
      <c r="AB640" s="1512"/>
      <c r="AC640" s="1512"/>
    </row>
    <row r="641" spans="1:29">
      <c r="A641" s="1390">
        <v>629</v>
      </c>
      <c r="B641" s="1511"/>
      <c r="C641" s="1511"/>
      <c r="D641" s="1511"/>
      <c r="E641" s="1511"/>
      <c r="F641" s="1511"/>
      <c r="G641" s="1511"/>
      <c r="H641" s="1390">
        <v>629</v>
      </c>
      <c r="I641" s="1512"/>
      <c r="J641" s="1512"/>
      <c r="K641" s="1512"/>
      <c r="L641" s="1512"/>
      <c r="M641" s="1512"/>
      <c r="N641" s="1512"/>
      <c r="O641" s="1390">
        <v>629</v>
      </c>
      <c r="P641" s="1517"/>
      <c r="Q641" s="1517"/>
      <c r="R641" s="1517"/>
      <c r="S641" s="1517"/>
      <c r="T641" s="1517"/>
      <c r="U641" s="1517"/>
      <c r="W641" s="1390">
        <v>629</v>
      </c>
      <c r="X641" s="1512"/>
      <c r="Y641" s="1512"/>
      <c r="Z641" s="1512"/>
      <c r="AA641" s="1512"/>
      <c r="AB641" s="1512"/>
      <c r="AC641" s="1512"/>
    </row>
    <row r="642" spans="1:29">
      <c r="A642" s="1390">
        <v>630</v>
      </c>
      <c r="B642" s="1511"/>
      <c r="C642" s="1511"/>
      <c r="D642" s="1511"/>
      <c r="E642" s="1511"/>
      <c r="F642" s="1511"/>
      <c r="G642" s="1511"/>
      <c r="H642" s="1390">
        <v>630</v>
      </c>
      <c r="I642" s="1512"/>
      <c r="J642" s="1512"/>
      <c r="K642" s="1512"/>
      <c r="L642" s="1512"/>
      <c r="M642" s="1512"/>
      <c r="N642" s="1512"/>
      <c r="O642" s="1390">
        <v>630</v>
      </c>
      <c r="P642" s="1517"/>
      <c r="Q642" s="1517"/>
      <c r="R642" s="1517"/>
      <c r="S642" s="1517"/>
      <c r="T642" s="1517"/>
      <c r="U642" s="1517"/>
      <c r="W642" s="1390">
        <v>630</v>
      </c>
      <c r="X642" s="1512"/>
      <c r="Y642" s="1512"/>
      <c r="Z642" s="1512"/>
      <c r="AA642" s="1512"/>
      <c r="AB642" s="1512"/>
      <c r="AC642" s="1512"/>
    </row>
    <row r="643" spans="1:29">
      <c r="A643" s="1390">
        <v>631</v>
      </c>
      <c r="B643" s="1511"/>
      <c r="C643" s="1511"/>
      <c r="D643" s="1511"/>
      <c r="E643" s="1511"/>
      <c r="F643" s="1511"/>
      <c r="G643" s="1511"/>
      <c r="H643" s="1390">
        <v>631</v>
      </c>
      <c r="I643" s="1512"/>
      <c r="J643" s="1512"/>
      <c r="K643" s="1512"/>
      <c r="L643" s="1512"/>
      <c r="M643" s="1512"/>
      <c r="N643" s="1512"/>
      <c r="O643" s="1390">
        <v>631</v>
      </c>
      <c r="P643" s="1517"/>
      <c r="Q643" s="1517"/>
      <c r="R643" s="1517"/>
      <c r="S643" s="1517"/>
      <c r="T643" s="1517"/>
      <c r="U643" s="1517"/>
      <c r="W643" s="1390">
        <v>631</v>
      </c>
      <c r="X643" s="1512"/>
      <c r="Y643" s="1512"/>
      <c r="Z643" s="1512"/>
      <c r="AA643" s="1512"/>
      <c r="AB643" s="1512"/>
      <c r="AC643" s="1512"/>
    </row>
    <row r="644" spans="1:29">
      <c r="A644" s="1390">
        <v>632</v>
      </c>
      <c r="B644" s="1511"/>
      <c r="C644" s="1511"/>
      <c r="D644" s="1511"/>
      <c r="E644" s="1511"/>
      <c r="F644" s="1511"/>
      <c r="G644" s="1511"/>
      <c r="H644" s="1390">
        <v>632</v>
      </c>
      <c r="I644" s="1512"/>
      <c r="J644" s="1512"/>
      <c r="K644" s="1512"/>
      <c r="L644" s="1512"/>
      <c r="M644" s="1512"/>
      <c r="N644" s="1512"/>
      <c r="O644" s="1390">
        <v>632</v>
      </c>
      <c r="P644" s="1517"/>
      <c r="Q644" s="1517"/>
      <c r="R644" s="1517"/>
      <c r="S644" s="1517"/>
      <c r="T644" s="1517"/>
      <c r="U644" s="1517"/>
      <c r="W644" s="1390">
        <v>632</v>
      </c>
      <c r="X644" s="1512"/>
      <c r="Y644" s="1512"/>
      <c r="Z644" s="1512"/>
      <c r="AA644" s="1512"/>
      <c r="AB644" s="1512"/>
      <c r="AC644" s="1512"/>
    </row>
    <row r="645" spans="1:29">
      <c r="A645" s="1390">
        <v>633</v>
      </c>
      <c r="B645" s="1511"/>
      <c r="C645" s="1511"/>
      <c r="D645" s="1511"/>
      <c r="E645" s="1511"/>
      <c r="F645" s="1511"/>
      <c r="G645" s="1511"/>
      <c r="H645" s="1390">
        <v>633</v>
      </c>
      <c r="I645" s="1512"/>
      <c r="J645" s="1512"/>
      <c r="K645" s="1512"/>
      <c r="L645" s="1512"/>
      <c r="M645" s="1512"/>
      <c r="N645" s="1512"/>
      <c r="O645" s="1390">
        <v>633</v>
      </c>
      <c r="P645" s="1517"/>
      <c r="Q645" s="1517"/>
      <c r="R645" s="1517"/>
      <c r="S645" s="1517"/>
      <c r="T645" s="1517"/>
      <c r="U645" s="1517"/>
      <c r="W645" s="1390">
        <v>633</v>
      </c>
      <c r="X645" s="1512"/>
      <c r="Y645" s="1512"/>
      <c r="Z645" s="1512"/>
      <c r="AA645" s="1512"/>
      <c r="AB645" s="1512"/>
      <c r="AC645" s="1512"/>
    </row>
    <row r="646" spans="1:29">
      <c r="A646" s="1390">
        <v>634</v>
      </c>
      <c r="B646" s="1511"/>
      <c r="C646" s="1511"/>
      <c r="D646" s="1511"/>
      <c r="E646" s="1511"/>
      <c r="F646" s="1511"/>
      <c r="G646" s="1511"/>
      <c r="H646" s="1390">
        <v>634</v>
      </c>
      <c r="I646" s="1512"/>
      <c r="J646" s="1512"/>
      <c r="K646" s="1512"/>
      <c r="L646" s="1512"/>
      <c r="M646" s="1512"/>
      <c r="N646" s="1512"/>
      <c r="O646" s="1390">
        <v>634</v>
      </c>
      <c r="P646" s="1517"/>
      <c r="Q646" s="1517"/>
      <c r="R646" s="1517"/>
      <c r="S646" s="1517"/>
      <c r="T646" s="1517"/>
      <c r="U646" s="1517"/>
      <c r="W646" s="1390">
        <v>634</v>
      </c>
      <c r="X646" s="1512"/>
      <c r="Y646" s="1512"/>
      <c r="Z646" s="1512"/>
      <c r="AA646" s="1512"/>
      <c r="AB646" s="1512"/>
      <c r="AC646" s="1512"/>
    </row>
    <row r="647" spans="1:29">
      <c r="A647" s="1390">
        <v>635</v>
      </c>
      <c r="B647" s="1511"/>
      <c r="C647" s="1511"/>
      <c r="D647" s="1511"/>
      <c r="E647" s="1511"/>
      <c r="F647" s="1511"/>
      <c r="G647" s="1511"/>
      <c r="H647" s="1390">
        <v>635</v>
      </c>
      <c r="I647" s="1512"/>
      <c r="J647" s="1512"/>
      <c r="K647" s="1512"/>
      <c r="L647" s="1512"/>
      <c r="M647" s="1512"/>
      <c r="N647" s="1512"/>
      <c r="O647" s="1390">
        <v>635</v>
      </c>
      <c r="P647" s="1517"/>
      <c r="Q647" s="1517"/>
      <c r="R647" s="1517"/>
      <c r="S647" s="1517"/>
      <c r="T647" s="1517"/>
      <c r="U647" s="1517"/>
      <c r="W647" s="1390">
        <v>635</v>
      </c>
      <c r="X647" s="1512"/>
      <c r="Y647" s="1512"/>
      <c r="Z647" s="1512"/>
      <c r="AA647" s="1512"/>
      <c r="AB647" s="1512"/>
      <c r="AC647" s="1512"/>
    </row>
    <row r="648" spans="1:29">
      <c r="A648" s="1390">
        <v>636</v>
      </c>
      <c r="B648" s="1511"/>
      <c r="C648" s="1511"/>
      <c r="D648" s="1511"/>
      <c r="E648" s="1511"/>
      <c r="F648" s="1511"/>
      <c r="G648" s="1511"/>
      <c r="H648" s="1390">
        <v>636</v>
      </c>
      <c r="I648" s="1512"/>
      <c r="J648" s="1512"/>
      <c r="K648" s="1512"/>
      <c r="L648" s="1512"/>
      <c r="M648" s="1512"/>
      <c r="N648" s="1512"/>
      <c r="O648" s="1390">
        <v>636</v>
      </c>
      <c r="P648" s="1517"/>
      <c r="Q648" s="1517"/>
      <c r="R648" s="1517"/>
      <c r="S648" s="1517"/>
      <c r="T648" s="1517"/>
      <c r="U648" s="1517"/>
      <c r="W648" s="1390">
        <v>636</v>
      </c>
      <c r="X648" s="1512"/>
      <c r="Y648" s="1512"/>
      <c r="Z648" s="1512"/>
      <c r="AA648" s="1512"/>
      <c r="AB648" s="1512"/>
      <c r="AC648" s="1512"/>
    </row>
    <row r="649" spans="1:29">
      <c r="A649" s="1390">
        <v>637</v>
      </c>
      <c r="B649" s="1511"/>
      <c r="C649" s="1511"/>
      <c r="D649" s="1511"/>
      <c r="E649" s="1511"/>
      <c r="F649" s="1511"/>
      <c r="G649" s="1511"/>
      <c r="H649" s="1390">
        <v>637</v>
      </c>
      <c r="I649" s="1512"/>
      <c r="J649" s="1512"/>
      <c r="K649" s="1512"/>
      <c r="L649" s="1512"/>
      <c r="M649" s="1512"/>
      <c r="N649" s="1512"/>
      <c r="O649" s="1390">
        <v>637</v>
      </c>
      <c r="P649" s="1517"/>
      <c r="Q649" s="1517"/>
      <c r="R649" s="1517"/>
      <c r="S649" s="1517"/>
      <c r="T649" s="1517"/>
      <c r="U649" s="1517"/>
      <c r="W649" s="1390">
        <v>637</v>
      </c>
      <c r="X649" s="1512"/>
      <c r="Y649" s="1512"/>
      <c r="Z649" s="1512"/>
      <c r="AA649" s="1512"/>
      <c r="AB649" s="1512"/>
      <c r="AC649" s="1512"/>
    </row>
    <row r="650" spans="1:29">
      <c r="A650" s="1390">
        <v>638</v>
      </c>
      <c r="B650" s="1511"/>
      <c r="C650" s="1511"/>
      <c r="D650" s="1511"/>
      <c r="E650" s="1511"/>
      <c r="F650" s="1511"/>
      <c r="G650" s="1511"/>
      <c r="H650" s="1390">
        <v>638</v>
      </c>
      <c r="I650" s="1512"/>
      <c r="J650" s="1512"/>
      <c r="K650" s="1512"/>
      <c r="L650" s="1512"/>
      <c r="M650" s="1512"/>
      <c r="N650" s="1512"/>
      <c r="O650" s="1390">
        <v>638</v>
      </c>
      <c r="P650" s="1517"/>
      <c r="Q650" s="1517"/>
      <c r="R650" s="1517"/>
      <c r="S650" s="1517"/>
      <c r="T650" s="1517"/>
      <c r="U650" s="1517"/>
      <c r="W650" s="1390">
        <v>638</v>
      </c>
      <c r="X650" s="1512"/>
      <c r="Y650" s="1512"/>
      <c r="Z650" s="1512"/>
      <c r="AA650" s="1512"/>
      <c r="AB650" s="1512"/>
      <c r="AC650" s="1512"/>
    </row>
    <row r="651" spans="1:29">
      <c r="A651" s="1390">
        <v>639</v>
      </c>
      <c r="B651" s="1511"/>
      <c r="C651" s="1511"/>
      <c r="D651" s="1511"/>
      <c r="E651" s="1511"/>
      <c r="F651" s="1511"/>
      <c r="G651" s="1511"/>
      <c r="H651" s="1390">
        <v>639</v>
      </c>
      <c r="I651" s="1512"/>
      <c r="J651" s="1512"/>
      <c r="K651" s="1512"/>
      <c r="L651" s="1512"/>
      <c r="M651" s="1512"/>
      <c r="N651" s="1512"/>
      <c r="O651" s="1390">
        <v>639</v>
      </c>
      <c r="P651" s="1517"/>
      <c r="Q651" s="1517"/>
      <c r="R651" s="1517"/>
      <c r="S651" s="1517"/>
      <c r="T651" s="1517"/>
      <c r="U651" s="1517"/>
      <c r="W651" s="1390">
        <v>639</v>
      </c>
      <c r="X651" s="1512"/>
      <c r="Y651" s="1512"/>
      <c r="Z651" s="1512"/>
      <c r="AA651" s="1512"/>
      <c r="AB651" s="1512"/>
      <c r="AC651" s="1512"/>
    </row>
    <row r="652" spans="1:29">
      <c r="A652" s="1390">
        <v>640</v>
      </c>
      <c r="B652" s="1511"/>
      <c r="C652" s="1511"/>
      <c r="D652" s="1511"/>
      <c r="E652" s="1511"/>
      <c r="F652" s="1511"/>
      <c r="G652" s="1511"/>
      <c r="H652" s="1390">
        <v>640</v>
      </c>
      <c r="I652" s="1512"/>
      <c r="J652" s="1512"/>
      <c r="K652" s="1512"/>
      <c r="L652" s="1512"/>
      <c r="M652" s="1512"/>
      <c r="N652" s="1512"/>
      <c r="O652" s="1390">
        <v>640</v>
      </c>
      <c r="P652" s="1517"/>
      <c r="Q652" s="1517"/>
      <c r="R652" s="1517"/>
      <c r="S652" s="1517"/>
      <c r="T652" s="1517"/>
      <c r="U652" s="1517"/>
      <c r="W652" s="1390">
        <v>640</v>
      </c>
      <c r="X652" s="1512"/>
      <c r="Y652" s="1512"/>
      <c r="Z652" s="1512"/>
      <c r="AA652" s="1512"/>
      <c r="AB652" s="1512"/>
      <c r="AC652" s="1512"/>
    </row>
    <row r="653" spans="1:29">
      <c r="A653" s="1390">
        <v>641</v>
      </c>
      <c r="B653" s="1511"/>
      <c r="C653" s="1511"/>
      <c r="D653" s="1511"/>
      <c r="E653" s="1511"/>
      <c r="F653" s="1511"/>
      <c r="G653" s="1511"/>
      <c r="H653" s="1390">
        <v>641</v>
      </c>
      <c r="I653" s="1512"/>
      <c r="J653" s="1512"/>
      <c r="K653" s="1512"/>
      <c r="L653" s="1512"/>
      <c r="M653" s="1512"/>
      <c r="N653" s="1512"/>
      <c r="O653" s="1390">
        <v>641</v>
      </c>
      <c r="P653" s="1517"/>
      <c r="Q653" s="1517"/>
      <c r="R653" s="1517"/>
      <c r="S653" s="1517"/>
      <c r="T653" s="1517"/>
      <c r="U653" s="1517"/>
      <c r="W653" s="1390">
        <v>641</v>
      </c>
      <c r="X653" s="1512"/>
      <c r="Y653" s="1512"/>
      <c r="Z653" s="1512"/>
      <c r="AA653" s="1512"/>
      <c r="AB653" s="1512"/>
      <c r="AC653" s="1512"/>
    </row>
    <row r="654" spans="1:29">
      <c r="A654" s="1390">
        <v>642</v>
      </c>
      <c r="B654" s="1511"/>
      <c r="C654" s="1511"/>
      <c r="D654" s="1511"/>
      <c r="E654" s="1511"/>
      <c r="F654" s="1511"/>
      <c r="G654" s="1511"/>
      <c r="H654" s="1390">
        <v>642</v>
      </c>
      <c r="I654" s="1512"/>
      <c r="J654" s="1512"/>
      <c r="K654" s="1512"/>
      <c r="L654" s="1512"/>
      <c r="M654" s="1512"/>
      <c r="N654" s="1512"/>
      <c r="O654" s="1390">
        <v>642</v>
      </c>
      <c r="P654" s="1517"/>
      <c r="Q654" s="1517"/>
      <c r="R654" s="1517"/>
      <c r="S654" s="1517"/>
      <c r="T654" s="1517"/>
      <c r="U654" s="1517"/>
      <c r="W654" s="1390">
        <v>642</v>
      </c>
      <c r="X654" s="1512"/>
      <c r="Y654" s="1512"/>
      <c r="Z654" s="1512"/>
      <c r="AA654" s="1512"/>
      <c r="AB654" s="1512"/>
      <c r="AC654" s="1512"/>
    </row>
    <row r="655" spans="1:29">
      <c r="A655" s="1390">
        <v>643</v>
      </c>
      <c r="B655" s="1511"/>
      <c r="C655" s="1511"/>
      <c r="D655" s="1511"/>
      <c r="E655" s="1511"/>
      <c r="F655" s="1511"/>
      <c r="G655" s="1511"/>
      <c r="H655" s="1390">
        <v>643</v>
      </c>
      <c r="I655" s="1512"/>
      <c r="J655" s="1512"/>
      <c r="K655" s="1512"/>
      <c r="L655" s="1512"/>
      <c r="M655" s="1512"/>
      <c r="N655" s="1512"/>
      <c r="O655" s="1390">
        <v>643</v>
      </c>
      <c r="P655" s="1517"/>
      <c r="Q655" s="1517"/>
      <c r="R655" s="1517"/>
      <c r="S655" s="1517"/>
      <c r="T655" s="1517"/>
      <c r="U655" s="1517"/>
      <c r="W655" s="1390">
        <v>643</v>
      </c>
      <c r="X655" s="1512"/>
      <c r="Y655" s="1512"/>
      <c r="Z655" s="1512"/>
      <c r="AA655" s="1512"/>
      <c r="AB655" s="1512"/>
      <c r="AC655" s="1512"/>
    </row>
    <row r="656" spans="1:29">
      <c r="A656" s="1390">
        <v>644</v>
      </c>
      <c r="B656" s="1511"/>
      <c r="C656" s="1511"/>
      <c r="D656" s="1511"/>
      <c r="E656" s="1511"/>
      <c r="F656" s="1511"/>
      <c r="G656" s="1511"/>
      <c r="H656" s="1390">
        <v>644</v>
      </c>
      <c r="I656" s="1512"/>
      <c r="J656" s="1512"/>
      <c r="K656" s="1512"/>
      <c r="L656" s="1512"/>
      <c r="M656" s="1512"/>
      <c r="N656" s="1512"/>
      <c r="O656" s="1390">
        <v>644</v>
      </c>
      <c r="P656" s="1517"/>
      <c r="Q656" s="1517"/>
      <c r="R656" s="1517"/>
      <c r="S656" s="1517"/>
      <c r="T656" s="1517"/>
      <c r="U656" s="1517"/>
      <c r="W656" s="1390">
        <v>644</v>
      </c>
      <c r="X656" s="1512"/>
      <c r="Y656" s="1512"/>
      <c r="Z656" s="1512"/>
      <c r="AA656" s="1512"/>
      <c r="AB656" s="1512"/>
      <c r="AC656" s="1512"/>
    </row>
    <row r="657" spans="1:29">
      <c r="A657" s="1390">
        <v>645</v>
      </c>
      <c r="B657" s="1511"/>
      <c r="C657" s="1511"/>
      <c r="D657" s="1511"/>
      <c r="E657" s="1511"/>
      <c r="F657" s="1511"/>
      <c r="G657" s="1511"/>
      <c r="H657" s="1390">
        <v>645</v>
      </c>
      <c r="I657" s="1512"/>
      <c r="J657" s="1512"/>
      <c r="K657" s="1512"/>
      <c r="L657" s="1512"/>
      <c r="M657" s="1512"/>
      <c r="N657" s="1512"/>
      <c r="O657" s="1390">
        <v>645</v>
      </c>
      <c r="P657" s="1517"/>
      <c r="Q657" s="1517"/>
      <c r="R657" s="1517"/>
      <c r="S657" s="1517"/>
      <c r="T657" s="1517"/>
      <c r="U657" s="1517"/>
      <c r="W657" s="1390">
        <v>645</v>
      </c>
      <c r="X657" s="1512"/>
      <c r="Y657" s="1512"/>
      <c r="Z657" s="1512"/>
      <c r="AA657" s="1512"/>
      <c r="AB657" s="1512"/>
      <c r="AC657" s="1512"/>
    </row>
    <row r="658" spans="1:29">
      <c r="A658" s="1390">
        <v>646</v>
      </c>
      <c r="B658" s="1511"/>
      <c r="C658" s="1511"/>
      <c r="D658" s="1511"/>
      <c r="E658" s="1511"/>
      <c r="F658" s="1511"/>
      <c r="G658" s="1511"/>
      <c r="H658" s="1390">
        <v>646</v>
      </c>
      <c r="I658" s="1512"/>
      <c r="J658" s="1512"/>
      <c r="K658" s="1512"/>
      <c r="L658" s="1512"/>
      <c r="M658" s="1512"/>
      <c r="N658" s="1512"/>
      <c r="O658" s="1390">
        <v>646</v>
      </c>
      <c r="P658" s="1517"/>
      <c r="Q658" s="1517"/>
      <c r="R658" s="1517"/>
      <c r="S658" s="1517"/>
      <c r="T658" s="1517"/>
      <c r="U658" s="1517"/>
      <c r="W658" s="1390">
        <v>646</v>
      </c>
      <c r="X658" s="1512"/>
      <c r="Y658" s="1512"/>
      <c r="Z658" s="1512"/>
      <c r="AA658" s="1512"/>
      <c r="AB658" s="1512"/>
      <c r="AC658" s="1512"/>
    </row>
    <row r="659" spans="1:29">
      <c r="A659" s="1390">
        <v>647</v>
      </c>
      <c r="B659" s="1511"/>
      <c r="C659" s="1511"/>
      <c r="D659" s="1511"/>
      <c r="E659" s="1511"/>
      <c r="F659" s="1511"/>
      <c r="G659" s="1511"/>
      <c r="H659" s="1390">
        <v>647</v>
      </c>
      <c r="I659" s="1512"/>
      <c r="J659" s="1512"/>
      <c r="K659" s="1512"/>
      <c r="L659" s="1512"/>
      <c r="M659" s="1512"/>
      <c r="N659" s="1512"/>
      <c r="O659" s="1390">
        <v>647</v>
      </c>
      <c r="P659" s="1517"/>
      <c r="Q659" s="1517"/>
      <c r="R659" s="1517"/>
      <c r="S659" s="1517"/>
      <c r="T659" s="1517"/>
      <c r="U659" s="1517"/>
      <c r="W659" s="1390">
        <v>647</v>
      </c>
      <c r="X659" s="1512"/>
      <c r="Y659" s="1512"/>
      <c r="Z659" s="1512"/>
      <c r="AA659" s="1512"/>
      <c r="AB659" s="1512"/>
      <c r="AC659" s="1512"/>
    </row>
    <row r="660" spans="1:29">
      <c r="A660" s="1390">
        <v>648</v>
      </c>
      <c r="B660" s="1511"/>
      <c r="C660" s="1511"/>
      <c r="D660" s="1511"/>
      <c r="E660" s="1511"/>
      <c r="F660" s="1511"/>
      <c r="G660" s="1511"/>
      <c r="H660" s="1390">
        <v>648</v>
      </c>
      <c r="I660" s="1512"/>
      <c r="J660" s="1512"/>
      <c r="K660" s="1512"/>
      <c r="L660" s="1512"/>
      <c r="M660" s="1512"/>
      <c r="N660" s="1512"/>
      <c r="O660" s="1390">
        <v>648</v>
      </c>
      <c r="P660" s="1517"/>
      <c r="Q660" s="1517"/>
      <c r="R660" s="1517"/>
      <c r="S660" s="1517"/>
      <c r="T660" s="1517"/>
      <c r="U660" s="1517"/>
      <c r="W660" s="1390">
        <v>648</v>
      </c>
      <c r="X660" s="1512"/>
      <c r="Y660" s="1512"/>
      <c r="Z660" s="1512"/>
      <c r="AA660" s="1512"/>
      <c r="AB660" s="1512"/>
      <c r="AC660" s="1512"/>
    </row>
    <row r="661" spans="1:29">
      <c r="A661" s="1390">
        <v>649</v>
      </c>
      <c r="B661" s="1511"/>
      <c r="C661" s="1511"/>
      <c r="D661" s="1511"/>
      <c r="E661" s="1511"/>
      <c r="F661" s="1511"/>
      <c r="G661" s="1511"/>
      <c r="H661" s="1390">
        <v>649</v>
      </c>
      <c r="I661" s="1512"/>
      <c r="J661" s="1512"/>
      <c r="K661" s="1512"/>
      <c r="L661" s="1512"/>
      <c r="M661" s="1512"/>
      <c r="N661" s="1512"/>
      <c r="O661" s="1390">
        <v>649</v>
      </c>
      <c r="P661" s="1517"/>
      <c r="Q661" s="1517"/>
      <c r="R661" s="1517"/>
      <c r="S661" s="1517"/>
      <c r="T661" s="1517"/>
      <c r="U661" s="1517"/>
      <c r="W661" s="1390">
        <v>649</v>
      </c>
      <c r="X661" s="1512"/>
      <c r="Y661" s="1512"/>
      <c r="Z661" s="1512"/>
      <c r="AA661" s="1512"/>
      <c r="AB661" s="1512"/>
      <c r="AC661" s="1512"/>
    </row>
    <row r="662" spans="1:29">
      <c r="A662" s="1390">
        <v>650</v>
      </c>
      <c r="B662" s="1511"/>
      <c r="C662" s="1511"/>
      <c r="D662" s="1511"/>
      <c r="E662" s="1511"/>
      <c r="F662" s="1511"/>
      <c r="G662" s="1511"/>
      <c r="H662" s="1390">
        <v>650</v>
      </c>
      <c r="I662" s="1512"/>
      <c r="J662" s="1512"/>
      <c r="K662" s="1512"/>
      <c r="L662" s="1512"/>
      <c r="M662" s="1512"/>
      <c r="N662" s="1512"/>
      <c r="O662" s="1390">
        <v>650</v>
      </c>
      <c r="P662" s="1517"/>
      <c r="Q662" s="1517"/>
      <c r="R662" s="1517"/>
      <c r="S662" s="1517"/>
      <c r="T662" s="1517"/>
      <c r="U662" s="1517"/>
      <c r="W662" s="1390">
        <v>650</v>
      </c>
      <c r="X662" s="1512"/>
      <c r="Y662" s="1512"/>
      <c r="Z662" s="1512"/>
      <c r="AA662" s="1512"/>
      <c r="AB662" s="1512"/>
      <c r="AC662" s="1512"/>
    </row>
    <row r="663" spans="1:29">
      <c r="A663" s="1390">
        <v>651</v>
      </c>
      <c r="B663" s="1511"/>
      <c r="C663" s="1511"/>
      <c r="D663" s="1511"/>
      <c r="E663" s="1511"/>
      <c r="F663" s="1511"/>
      <c r="G663" s="1511"/>
      <c r="H663" s="1390">
        <v>651</v>
      </c>
      <c r="I663" s="1512"/>
      <c r="J663" s="1512"/>
      <c r="K663" s="1512"/>
      <c r="L663" s="1512"/>
      <c r="M663" s="1512"/>
      <c r="N663" s="1512"/>
      <c r="O663" s="1390">
        <v>651</v>
      </c>
      <c r="P663" s="1517"/>
      <c r="Q663" s="1517"/>
      <c r="R663" s="1517"/>
      <c r="S663" s="1517"/>
      <c r="T663" s="1517"/>
      <c r="U663" s="1517"/>
      <c r="W663" s="1390">
        <v>651</v>
      </c>
      <c r="X663" s="1512"/>
      <c r="Y663" s="1512"/>
      <c r="Z663" s="1512"/>
      <c r="AA663" s="1512"/>
      <c r="AB663" s="1512"/>
      <c r="AC663" s="1512"/>
    </row>
    <row r="664" spans="1:29">
      <c r="A664" s="1390">
        <v>652</v>
      </c>
      <c r="B664" s="1511"/>
      <c r="C664" s="1511"/>
      <c r="D664" s="1511"/>
      <c r="E664" s="1511"/>
      <c r="F664" s="1511"/>
      <c r="G664" s="1511"/>
      <c r="H664" s="1390">
        <v>652</v>
      </c>
      <c r="I664" s="1512"/>
      <c r="J664" s="1512"/>
      <c r="K664" s="1512"/>
      <c r="L664" s="1512"/>
      <c r="M664" s="1512"/>
      <c r="N664" s="1512"/>
      <c r="O664" s="1390">
        <v>652</v>
      </c>
      <c r="P664" s="1517"/>
      <c r="Q664" s="1517"/>
      <c r="R664" s="1517"/>
      <c r="S664" s="1517"/>
      <c r="T664" s="1517"/>
      <c r="U664" s="1517"/>
      <c r="W664" s="1390">
        <v>652</v>
      </c>
      <c r="X664" s="1512"/>
      <c r="Y664" s="1512"/>
      <c r="Z664" s="1512"/>
      <c r="AA664" s="1512"/>
      <c r="AB664" s="1512"/>
      <c r="AC664" s="1512"/>
    </row>
    <row r="665" spans="1:29">
      <c r="A665" s="1390">
        <v>653</v>
      </c>
      <c r="B665" s="1511"/>
      <c r="C665" s="1511"/>
      <c r="D665" s="1511"/>
      <c r="E665" s="1511"/>
      <c r="F665" s="1511"/>
      <c r="G665" s="1511"/>
      <c r="H665" s="1390">
        <v>653</v>
      </c>
      <c r="I665" s="1512"/>
      <c r="J665" s="1512"/>
      <c r="K665" s="1512"/>
      <c r="L665" s="1512"/>
      <c r="M665" s="1512"/>
      <c r="N665" s="1512"/>
      <c r="O665" s="1390">
        <v>653</v>
      </c>
      <c r="P665" s="1517"/>
      <c r="Q665" s="1517"/>
      <c r="R665" s="1517"/>
      <c r="S665" s="1517"/>
      <c r="T665" s="1517"/>
      <c r="U665" s="1517"/>
      <c r="W665" s="1390">
        <v>653</v>
      </c>
      <c r="X665" s="1512"/>
      <c r="Y665" s="1512"/>
      <c r="Z665" s="1512"/>
      <c r="AA665" s="1512"/>
      <c r="AB665" s="1512"/>
      <c r="AC665" s="1512"/>
    </row>
    <row r="666" spans="1:29">
      <c r="A666" s="1390">
        <v>654</v>
      </c>
      <c r="B666" s="1511"/>
      <c r="C666" s="1511"/>
      <c r="D666" s="1511"/>
      <c r="E666" s="1511"/>
      <c r="F666" s="1511"/>
      <c r="G666" s="1511"/>
      <c r="H666" s="1390">
        <v>654</v>
      </c>
      <c r="I666" s="1512"/>
      <c r="J666" s="1512"/>
      <c r="K666" s="1512"/>
      <c r="L666" s="1512"/>
      <c r="M666" s="1512"/>
      <c r="N666" s="1512"/>
      <c r="O666" s="1390">
        <v>654</v>
      </c>
      <c r="P666" s="1517"/>
      <c r="Q666" s="1517"/>
      <c r="R666" s="1517"/>
      <c r="S666" s="1517"/>
      <c r="T666" s="1517"/>
      <c r="U666" s="1517"/>
      <c r="W666" s="1390">
        <v>654</v>
      </c>
      <c r="X666" s="1512"/>
      <c r="Y666" s="1512"/>
      <c r="Z666" s="1512"/>
      <c r="AA666" s="1512"/>
      <c r="AB666" s="1512"/>
      <c r="AC666" s="1512"/>
    </row>
    <row r="667" spans="1:29">
      <c r="A667" s="1390">
        <v>655</v>
      </c>
      <c r="B667" s="1511"/>
      <c r="C667" s="1511"/>
      <c r="D667" s="1511"/>
      <c r="E667" s="1511"/>
      <c r="F667" s="1511"/>
      <c r="G667" s="1511"/>
      <c r="H667" s="1390">
        <v>655</v>
      </c>
      <c r="I667" s="1512"/>
      <c r="J667" s="1512"/>
      <c r="K667" s="1512"/>
      <c r="L667" s="1512"/>
      <c r="M667" s="1512"/>
      <c r="N667" s="1512"/>
      <c r="O667" s="1390">
        <v>655</v>
      </c>
      <c r="P667" s="1517"/>
      <c r="Q667" s="1517"/>
      <c r="R667" s="1517"/>
      <c r="S667" s="1517"/>
      <c r="T667" s="1517"/>
      <c r="U667" s="1517"/>
      <c r="W667" s="1390">
        <v>655</v>
      </c>
      <c r="X667" s="1512"/>
      <c r="Y667" s="1512"/>
      <c r="Z667" s="1512"/>
      <c r="AA667" s="1512"/>
      <c r="AB667" s="1512"/>
      <c r="AC667" s="1512"/>
    </row>
    <row r="668" spans="1:29">
      <c r="A668" s="1390">
        <v>656</v>
      </c>
      <c r="B668" s="1511"/>
      <c r="C668" s="1511"/>
      <c r="D668" s="1511"/>
      <c r="E668" s="1511"/>
      <c r="F668" s="1511"/>
      <c r="G668" s="1511"/>
      <c r="H668" s="1390">
        <v>656</v>
      </c>
      <c r="I668" s="1512"/>
      <c r="J668" s="1512"/>
      <c r="K668" s="1512"/>
      <c r="L668" s="1512"/>
      <c r="M668" s="1512"/>
      <c r="N668" s="1512"/>
      <c r="O668" s="1390">
        <v>656</v>
      </c>
      <c r="P668" s="1517"/>
      <c r="Q668" s="1517"/>
      <c r="R668" s="1517"/>
      <c r="S668" s="1517"/>
      <c r="T668" s="1517"/>
      <c r="U668" s="1517"/>
      <c r="W668" s="1390">
        <v>656</v>
      </c>
      <c r="X668" s="1512"/>
      <c r="Y668" s="1512"/>
      <c r="Z668" s="1512"/>
      <c r="AA668" s="1512"/>
      <c r="AB668" s="1512"/>
      <c r="AC668" s="1512"/>
    </row>
    <row r="669" spans="1:29">
      <c r="A669" s="1390">
        <v>657</v>
      </c>
      <c r="B669" s="1511"/>
      <c r="C669" s="1511"/>
      <c r="D669" s="1511"/>
      <c r="E669" s="1511"/>
      <c r="F669" s="1511"/>
      <c r="G669" s="1511"/>
      <c r="H669" s="1390">
        <v>657</v>
      </c>
      <c r="I669" s="1512"/>
      <c r="J669" s="1512"/>
      <c r="K669" s="1512"/>
      <c r="L669" s="1512"/>
      <c r="M669" s="1512"/>
      <c r="N669" s="1512"/>
      <c r="O669" s="1390">
        <v>657</v>
      </c>
      <c r="P669" s="1517"/>
      <c r="Q669" s="1517"/>
      <c r="R669" s="1517"/>
      <c r="S669" s="1517"/>
      <c r="T669" s="1517"/>
      <c r="U669" s="1517"/>
      <c r="W669" s="1390">
        <v>657</v>
      </c>
      <c r="X669" s="1512"/>
      <c r="Y669" s="1512"/>
      <c r="Z669" s="1512"/>
      <c r="AA669" s="1512"/>
      <c r="AB669" s="1512"/>
      <c r="AC669" s="1512"/>
    </row>
    <row r="670" spans="1:29">
      <c r="A670" s="1390">
        <v>658</v>
      </c>
      <c r="B670" s="1511"/>
      <c r="C670" s="1511"/>
      <c r="D670" s="1511"/>
      <c r="E670" s="1511"/>
      <c r="F670" s="1511"/>
      <c r="G670" s="1511"/>
      <c r="H670" s="1390">
        <v>658</v>
      </c>
      <c r="I670" s="1512"/>
      <c r="J670" s="1512"/>
      <c r="K670" s="1512"/>
      <c r="L670" s="1512"/>
      <c r="M670" s="1512"/>
      <c r="N670" s="1512"/>
      <c r="O670" s="1390">
        <v>658</v>
      </c>
      <c r="P670" s="1517"/>
      <c r="Q670" s="1517"/>
      <c r="R670" s="1517"/>
      <c r="S670" s="1517"/>
      <c r="T670" s="1517"/>
      <c r="U670" s="1517"/>
      <c r="W670" s="1390">
        <v>658</v>
      </c>
      <c r="X670" s="1512"/>
      <c r="Y670" s="1512"/>
      <c r="Z670" s="1512"/>
      <c r="AA670" s="1512"/>
      <c r="AB670" s="1512"/>
      <c r="AC670" s="1512"/>
    </row>
    <row r="671" spans="1:29">
      <c r="A671" s="1390">
        <v>659</v>
      </c>
      <c r="B671" s="1511"/>
      <c r="C671" s="1511"/>
      <c r="D671" s="1511"/>
      <c r="E671" s="1511"/>
      <c r="F671" s="1511"/>
      <c r="G671" s="1511"/>
      <c r="H671" s="1390">
        <v>659</v>
      </c>
      <c r="I671" s="1512"/>
      <c r="J671" s="1512"/>
      <c r="K671" s="1512"/>
      <c r="L671" s="1512"/>
      <c r="M671" s="1512"/>
      <c r="N671" s="1512"/>
      <c r="O671" s="1390">
        <v>659</v>
      </c>
      <c r="P671" s="1517"/>
      <c r="Q671" s="1517"/>
      <c r="R671" s="1517"/>
      <c r="S671" s="1517"/>
      <c r="T671" s="1517"/>
      <c r="U671" s="1517"/>
      <c r="W671" s="1390">
        <v>659</v>
      </c>
      <c r="X671" s="1512"/>
      <c r="Y671" s="1512"/>
      <c r="Z671" s="1512"/>
      <c r="AA671" s="1512"/>
      <c r="AB671" s="1512"/>
      <c r="AC671" s="1512"/>
    </row>
    <row r="672" spans="1:29">
      <c r="A672" s="1390">
        <v>660</v>
      </c>
      <c r="B672" s="1511"/>
      <c r="C672" s="1511"/>
      <c r="D672" s="1511"/>
      <c r="E672" s="1511"/>
      <c r="F672" s="1511"/>
      <c r="G672" s="1511"/>
      <c r="H672" s="1390">
        <v>660</v>
      </c>
      <c r="I672" s="1512"/>
      <c r="J672" s="1512"/>
      <c r="K672" s="1512"/>
      <c r="L672" s="1512"/>
      <c r="M672" s="1512"/>
      <c r="N672" s="1512"/>
      <c r="O672" s="1390">
        <v>660</v>
      </c>
      <c r="P672" s="1517"/>
      <c r="Q672" s="1517"/>
      <c r="R672" s="1517"/>
      <c r="S672" s="1517"/>
      <c r="T672" s="1517"/>
      <c r="U672" s="1517"/>
      <c r="W672" s="1390">
        <v>660</v>
      </c>
      <c r="X672" s="1512"/>
      <c r="Y672" s="1512"/>
      <c r="Z672" s="1512"/>
      <c r="AA672" s="1512"/>
      <c r="AB672" s="1512"/>
      <c r="AC672" s="1512"/>
    </row>
    <row r="673" spans="1:29">
      <c r="A673" s="1390">
        <v>661</v>
      </c>
      <c r="B673" s="1511"/>
      <c r="C673" s="1511"/>
      <c r="D673" s="1511"/>
      <c r="E673" s="1511"/>
      <c r="F673" s="1511"/>
      <c r="G673" s="1511"/>
      <c r="H673" s="1390">
        <v>661</v>
      </c>
      <c r="I673" s="1512"/>
      <c r="J673" s="1512"/>
      <c r="K673" s="1512"/>
      <c r="L673" s="1512"/>
      <c r="M673" s="1512"/>
      <c r="N673" s="1512"/>
      <c r="O673" s="1390">
        <v>661</v>
      </c>
      <c r="P673" s="1517"/>
      <c r="Q673" s="1517"/>
      <c r="R673" s="1517"/>
      <c r="S673" s="1517"/>
      <c r="T673" s="1517"/>
      <c r="U673" s="1517"/>
      <c r="W673" s="1390">
        <v>661</v>
      </c>
      <c r="X673" s="1512"/>
      <c r="Y673" s="1512"/>
      <c r="Z673" s="1512"/>
      <c r="AA673" s="1512"/>
      <c r="AB673" s="1512"/>
      <c r="AC673" s="1512"/>
    </row>
    <row r="674" spans="1:29">
      <c r="A674" s="1390">
        <v>662</v>
      </c>
      <c r="B674" s="1511"/>
      <c r="C674" s="1511"/>
      <c r="D674" s="1511"/>
      <c r="E674" s="1511"/>
      <c r="F674" s="1511"/>
      <c r="G674" s="1511"/>
      <c r="H674" s="1390">
        <v>662</v>
      </c>
      <c r="I674" s="1512"/>
      <c r="J674" s="1512"/>
      <c r="K674" s="1512"/>
      <c r="L674" s="1512"/>
      <c r="M674" s="1512"/>
      <c r="N674" s="1512"/>
      <c r="O674" s="1390">
        <v>662</v>
      </c>
      <c r="P674" s="1517"/>
      <c r="Q674" s="1517"/>
      <c r="R674" s="1517"/>
      <c r="S674" s="1517"/>
      <c r="T674" s="1517"/>
      <c r="U674" s="1517"/>
      <c r="W674" s="1390">
        <v>662</v>
      </c>
      <c r="X674" s="1512"/>
      <c r="Y674" s="1512"/>
      <c r="Z674" s="1512"/>
      <c r="AA674" s="1512"/>
      <c r="AB674" s="1512"/>
      <c r="AC674" s="1512"/>
    </row>
    <row r="675" spans="1:29">
      <c r="A675" s="1390">
        <v>663</v>
      </c>
      <c r="B675" s="1511"/>
      <c r="C675" s="1511"/>
      <c r="D675" s="1511"/>
      <c r="E675" s="1511"/>
      <c r="F675" s="1511"/>
      <c r="G675" s="1511"/>
      <c r="H675" s="1390">
        <v>663</v>
      </c>
      <c r="I675" s="1512"/>
      <c r="J675" s="1512"/>
      <c r="K675" s="1512"/>
      <c r="L675" s="1512"/>
      <c r="M675" s="1512"/>
      <c r="N675" s="1512"/>
      <c r="O675" s="1390">
        <v>663</v>
      </c>
      <c r="P675" s="1517"/>
      <c r="Q675" s="1517"/>
      <c r="R675" s="1517"/>
      <c r="S675" s="1517"/>
      <c r="T675" s="1517"/>
      <c r="U675" s="1517"/>
      <c r="W675" s="1390">
        <v>663</v>
      </c>
      <c r="X675" s="1512"/>
      <c r="Y675" s="1512"/>
      <c r="Z675" s="1512"/>
      <c r="AA675" s="1512"/>
      <c r="AB675" s="1512"/>
      <c r="AC675" s="1512"/>
    </row>
    <row r="676" spans="1:29">
      <c r="A676" s="1390">
        <v>664</v>
      </c>
      <c r="B676" s="1511"/>
      <c r="C676" s="1511"/>
      <c r="D676" s="1511"/>
      <c r="E676" s="1511"/>
      <c r="F676" s="1511"/>
      <c r="G676" s="1511"/>
      <c r="H676" s="1390">
        <v>664</v>
      </c>
      <c r="I676" s="1512"/>
      <c r="J676" s="1512"/>
      <c r="K676" s="1512"/>
      <c r="L676" s="1512"/>
      <c r="M676" s="1512"/>
      <c r="N676" s="1512"/>
      <c r="O676" s="1390">
        <v>664</v>
      </c>
      <c r="P676" s="1517"/>
      <c r="Q676" s="1517"/>
      <c r="R676" s="1517"/>
      <c r="S676" s="1517"/>
      <c r="T676" s="1517"/>
      <c r="U676" s="1517"/>
      <c r="W676" s="1390">
        <v>664</v>
      </c>
      <c r="X676" s="1512"/>
      <c r="Y676" s="1512"/>
      <c r="Z676" s="1512"/>
      <c r="AA676" s="1512"/>
      <c r="AB676" s="1512"/>
      <c r="AC676" s="1512"/>
    </row>
    <row r="677" spans="1:29">
      <c r="A677" s="1390">
        <v>665</v>
      </c>
      <c r="B677" s="1511"/>
      <c r="C677" s="1511"/>
      <c r="D677" s="1511"/>
      <c r="E677" s="1511"/>
      <c r="F677" s="1511"/>
      <c r="G677" s="1511"/>
      <c r="H677" s="1390">
        <v>665</v>
      </c>
      <c r="I677" s="1512"/>
      <c r="J677" s="1512"/>
      <c r="K677" s="1512"/>
      <c r="L677" s="1512"/>
      <c r="M677" s="1512"/>
      <c r="N677" s="1512"/>
      <c r="O677" s="1390">
        <v>665</v>
      </c>
      <c r="P677" s="1517"/>
      <c r="Q677" s="1517"/>
      <c r="R677" s="1517"/>
      <c r="S677" s="1517"/>
      <c r="T677" s="1517"/>
      <c r="U677" s="1517"/>
      <c r="W677" s="1390">
        <v>665</v>
      </c>
      <c r="X677" s="1512"/>
      <c r="Y677" s="1512"/>
      <c r="Z677" s="1512"/>
      <c r="AA677" s="1512"/>
      <c r="AB677" s="1512"/>
      <c r="AC677" s="1512"/>
    </row>
    <row r="678" spans="1:29">
      <c r="A678" s="1390">
        <v>666</v>
      </c>
      <c r="B678" s="1511"/>
      <c r="C678" s="1511"/>
      <c r="D678" s="1511"/>
      <c r="E678" s="1511"/>
      <c r="F678" s="1511"/>
      <c r="G678" s="1511"/>
      <c r="H678" s="1390">
        <v>666</v>
      </c>
      <c r="I678" s="1512"/>
      <c r="J678" s="1512"/>
      <c r="K678" s="1512"/>
      <c r="L678" s="1512"/>
      <c r="M678" s="1512"/>
      <c r="N678" s="1512"/>
      <c r="O678" s="1390">
        <v>666</v>
      </c>
      <c r="P678" s="1517"/>
      <c r="Q678" s="1517"/>
      <c r="R678" s="1517"/>
      <c r="S678" s="1517"/>
      <c r="T678" s="1517"/>
      <c r="U678" s="1517"/>
      <c r="W678" s="1390">
        <v>666</v>
      </c>
      <c r="X678" s="1512"/>
      <c r="Y678" s="1512"/>
      <c r="Z678" s="1512"/>
      <c r="AA678" s="1512"/>
      <c r="AB678" s="1512"/>
      <c r="AC678" s="1512"/>
    </row>
    <row r="679" spans="1:29">
      <c r="A679" s="1390">
        <v>667</v>
      </c>
      <c r="B679" s="1511"/>
      <c r="C679" s="1511"/>
      <c r="D679" s="1511"/>
      <c r="E679" s="1511"/>
      <c r="F679" s="1511"/>
      <c r="G679" s="1511"/>
      <c r="H679" s="1390">
        <v>667</v>
      </c>
      <c r="I679" s="1512"/>
      <c r="J679" s="1512"/>
      <c r="K679" s="1512"/>
      <c r="L679" s="1512"/>
      <c r="M679" s="1512"/>
      <c r="N679" s="1512"/>
      <c r="O679" s="1390">
        <v>667</v>
      </c>
      <c r="P679" s="1517"/>
      <c r="Q679" s="1517"/>
      <c r="R679" s="1517"/>
      <c r="S679" s="1517"/>
      <c r="T679" s="1517"/>
      <c r="U679" s="1517"/>
      <c r="W679" s="1390">
        <v>667</v>
      </c>
      <c r="X679" s="1512"/>
      <c r="Y679" s="1512"/>
      <c r="Z679" s="1512"/>
      <c r="AA679" s="1512"/>
      <c r="AB679" s="1512"/>
      <c r="AC679" s="1512"/>
    </row>
    <row r="680" spans="1:29">
      <c r="A680" s="1390">
        <v>668</v>
      </c>
      <c r="B680" s="1511"/>
      <c r="C680" s="1511"/>
      <c r="D680" s="1511"/>
      <c r="E680" s="1511"/>
      <c r="F680" s="1511"/>
      <c r="G680" s="1511"/>
      <c r="H680" s="1390">
        <v>668</v>
      </c>
      <c r="I680" s="1512"/>
      <c r="J680" s="1512"/>
      <c r="K680" s="1512"/>
      <c r="L680" s="1512"/>
      <c r="M680" s="1512"/>
      <c r="N680" s="1512"/>
      <c r="O680" s="1390">
        <v>668</v>
      </c>
      <c r="P680" s="1517"/>
      <c r="Q680" s="1517"/>
      <c r="R680" s="1517"/>
      <c r="S680" s="1517"/>
      <c r="T680" s="1517"/>
      <c r="U680" s="1517"/>
      <c r="W680" s="1390">
        <v>668</v>
      </c>
      <c r="X680" s="1512"/>
      <c r="Y680" s="1512"/>
      <c r="Z680" s="1512"/>
      <c r="AA680" s="1512"/>
      <c r="AB680" s="1512"/>
      <c r="AC680" s="1512"/>
    </row>
    <row r="681" spans="1:29">
      <c r="A681" s="1390">
        <v>669</v>
      </c>
      <c r="B681" s="1511"/>
      <c r="C681" s="1511"/>
      <c r="D681" s="1511"/>
      <c r="E681" s="1511"/>
      <c r="F681" s="1511"/>
      <c r="G681" s="1511"/>
      <c r="H681" s="1390">
        <v>669</v>
      </c>
      <c r="I681" s="1512"/>
      <c r="J681" s="1512"/>
      <c r="K681" s="1512"/>
      <c r="L681" s="1512"/>
      <c r="M681" s="1512"/>
      <c r="N681" s="1512"/>
      <c r="O681" s="1390">
        <v>669</v>
      </c>
      <c r="P681" s="1517"/>
      <c r="Q681" s="1517"/>
      <c r="R681" s="1517"/>
      <c r="S681" s="1517"/>
      <c r="T681" s="1517"/>
      <c r="U681" s="1517"/>
      <c r="W681" s="1390">
        <v>669</v>
      </c>
      <c r="X681" s="1512"/>
      <c r="Y681" s="1512"/>
      <c r="Z681" s="1512"/>
      <c r="AA681" s="1512"/>
      <c r="AB681" s="1512"/>
      <c r="AC681" s="1512"/>
    </row>
    <row r="682" spans="1:29">
      <c r="A682" s="1390">
        <v>670</v>
      </c>
      <c r="B682" s="1511"/>
      <c r="C682" s="1511"/>
      <c r="D682" s="1511"/>
      <c r="E682" s="1511"/>
      <c r="F682" s="1511"/>
      <c r="G682" s="1511"/>
      <c r="H682" s="1390">
        <v>670</v>
      </c>
      <c r="I682" s="1512"/>
      <c r="J682" s="1512"/>
      <c r="K682" s="1512"/>
      <c r="L682" s="1512"/>
      <c r="M682" s="1512"/>
      <c r="N682" s="1512"/>
      <c r="O682" s="1390">
        <v>670</v>
      </c>
      <c r="P682" s="1517"/>
      <c r="Q682" s="1517"/>
      <c r="R682" s="1517"/>
      <c r="S682" s="1517"/>
      <c r="T682" s="1517"/>
      <c r="U682" s="1517"/>
      <c r="W682" s="1390">
        <v>670</v>
      </c>
      <c r="X682" s="1512"/>
      <c r="Y682" s="1512"/>
      <c r="Z682" s="1512"/>
      <c r="AA682" s="1512"/>
      <c r="AB682" s="1512"/>
      <c r="AC682" s="1512"/>
    </row>
    <row r="683" spans="1:29">
      <c r="A683" s="1390">
        <v>671</v>
      </c>
      <c r="B683" s="1511"/>
      <c r="C683" s="1511"/>
      <c r="D683" s="1511"/>
      <c r="E683" s="1511"/>
      <c r="F683" s="1511"/>
      <c r="G683" s="1511"/>
      <c r="H683" s="1390">
        <v>671</v>
      </c>
      <c r="I683" s="1512"/>
      <c r="J683" s="1512"/>
      <c r="K683" s="1512"/>
      <c r="L683" s="1512"/>
      <c r="M683" s="1512"/>
      <c r="N683" s="1512"/>
      <c r="O683" s="1390">
        <v>671</v>
      </c>
      <c r="P683" s="1517"/>
      <c r="Q683" s="1517"/>
      <c r="R683" s="1517"/>
      <c r="S683" s="1517"/>
      <c r="T683" s="1517"/>
      <c r="U683" s="1517"/>
      <c r="W683" s="1390">
        <v>671</v>
      </c>
      <c r="X683" s="1512"/>
      <c r="Y683" s="1512"/>
      <c r="Z683" s="1512"/>
      <c r="AA683" s="1512"/>
      <c r="AB683" s="1512"/>
      <c r="AC683" s="1512"/>
    </row>
    <row r="684" spans="1:29">
      <c r="A684" s="1390">
        <v>672</v>
      </c>
      <c r="B684" s="1511"/>
      <c r="C684" s="1511"/>
      <c r="D684" s="1511"/>
      <c r="E684" s="1511"/>
      <c r="F684" s="1511"/>
      <c r="G684" s="1511"/>
      <c r="H684" s="1390">
        <v>672</v>
      </c>
      <c r="I684" s="1512"/>
      <c r="J684" s="1512"/>
      <c r="K684" s="1512"/>
      <c r="L684" s="1512"/>
      <c r="M684" s="1512"/>
      <c r="N684" s="1512"/>
      <c r="O684" s="1390">
        <v>672</v>
      </c>
      <c r="P684" s="1517"/>
      <c r="Q684" s="1517"/>
      <c r="R684" s="1517"/>
      <c r="S684" s="1517"/>
      <c r="T684" s="1517"/>
      <c r="U684" s="1517"/>
      <c r="W684" s="1390">
        <v>672</v>
      </c>
      <c r="X684" s="1512"/>
      <c r="Y684" s="1512"/>
      <c r="Z684" s="1512"/>
      <c r="AA684" s="1512"/>
      <c r="AB684" s="1512"/>
      <c r="AC684" s="1512"/>
    </row>
    <row r="685" spans="1:29">
      <c r="A685" s="1390">
        <v>673</v>
      </c>
      <c r="B685" s="1511"/>
      <c r="C685" s="1511"/>
      <c r="D685" s="1511"/>
      <c r="E685" s="1511"/>
      <c r="F685" s="1511"/>
      <c r="G685" s="1511"/>
      <c r="H685" s="1390">
        <v>673</v>
      </c>
      <c r="I685" s="1512"/>
      <c r="J685" s="1512"/>
      <c r="K685" s="1512"/>
      <c r="L685" s="1512"/>
      <c r="M685" s="1512"/>
      <c r="N685" s="1512"/>
      <c r="O685" s="1390">
        <v>673</v>
      </c>
      <c r="P685" s="1517"/>
      <c r="Q685" s="1517"/>
      <c r="R685" s="1517"/>
      <c r="S685" s="1517"/>
      <c r="T685" s="1517"/>
      <c r="U685" s="1517"/>
      <c r="W685" s="1390">
        <v>673</v>
      </c>
      <c r="X685" s="1512"/>
      <c r="Y685" s="1512"/>
      <c r="Z685" s="1512"/>
      <c r="AA685" s="1512"/>
      <c r="AB685" s="1512"/>
      <c r="AC685" s="1512"/>
    </row>
    <row r="686" spans="1:29">
      <c r="A686" s="1390">
        <v>674</v>
      </c>
      <c r="B686" s="1511"/>
      <c r="C686" s="1511"/>
      <c r="D686" s="1511"/>
      <c r="E686" s="1511"/>
      <c r="F686" s="1511"/>
      <c r="G686" s="1511"/>
      <c r="H686" s="1390">
        <v>674</v>
      </c>
      <c r="I686" s="1512"/>
      <c r="J686" s="1512"/>
      <c r="K686" s="1512"/>
      <c r="L686" s="1512"/>
      <c r="M686" s="1512"/>
      <c r="N686" s="1512"/>
      <c r="O686" s="1390">
        <v>674</v>
      </c>
      <c r="P686" s="1517"/>
      <c r="Q686" s="1517"/>
      <c r="R686" s="1517"/>
      <c r="S686" s="1517"/>
      <c r="T686" s="1517"/>
      <c r="U686" s="1517"/>
      <c r="W686" s="1390">
        <v>674</v>
      </c>
      <c r="X686" s="1512"/>
      <c r="Y686" s="1512"/>
      <c r="Z686" s="1512"/>
      <c r="AA686" s="1512"/>
      <c r="AB686" s="1512"/>
      <c r="AC686" s="1512"/>
    </row>
    <row r="687" spans="1:29">
      <c r="A687" s="1390">
        <v>675</v>
      </c>
      <c r="B687" s="1511"/>
      <c r="C687" s="1511"/>
      <c r="D687" s="1511"/>
      <c r="E687" s="1511"/>
      <c r="F687" s="1511"/>
      <c r="G687" s="1511"/>
      <c r="H687" s="1390">
        <v>675</v>
      </c>
      <c r="I687" s="1512"/>
      <c r="J687" s="1512"/>
      <c r="K687" s="1512"/>
      <c r="L687" s="1512"/>
      <c r="M687" s="1512"/>
      <c r="N687" s="1512"/>
      <c r="O687" s="1390">
        <v>675</v>
      </c>
      <c r="P687" s="1517"/>
      <c r="Q687" s="1517"/>
      <c r="R687" s="1517"/>
      <c r="S687" s="1517"/>
      <c r="T687" s="1517"/>
      <c r="U687" s="1517"/>
      <c r="W687" s="1390">
        <v>675</v>
      </c>
      <c r="X687" s="1512"/>
      <c r="Y687" s="1512"/>
      <c r="Z687" s="1512"/>
      <c r="AA687" s="1512"/>
      <c r="AB687" s="1512"/>
      <c r="AC687" s="1512"/>
    </row>
    <row r="688" spans="1:29">
      <c r="A688" s="1390">
        <v>676</v>
      </c>
      <c r="B688" s="1511"/>
      <c r="C688" s="1511"/>
      <c r="D688" s="1511"/>
      <c r="E688" s="1511"/>
      <c r="F688" s="1511"/>
      <c r="G688" s="1511"/>
      <c r="H688" s="1390">
        <v>676</v>
      </c>
      <c r="I688" s="1512"/>
      <c r="J688" s="1512"/>
      <c r="K688" s="1512"/>
      <c r="L688" s="1512"/>
      <c r="M688" s="1512"/>
      <c r="N688" s="1512"/>
      <c r="O688" s="1390">
        <v>676</v>
      </c>
      <c r="P688" s="1517"/>
      <c r="Q688" s="1517"/>
      <c r="R688" s="1517"/>
      <c r="S688" s="1517"/>
      <c r="T688" s="1517"/>
      <c r="U688" s="1517"/>
      <c r="W688" s="1390">
        <v>676</v>
      </c>
      <c r="X688" s="1512"/>
      <c r="Y688" s="1512"/>
      <c r="Z688" s="1512"/>
      <c r="AA688" s="1512"/>
      <c r="AB688" s="1512"/>
      <c r="AC688" s="1512"/>
    </row>
    <row r="689" spans="1:29">
      <c r="A689" s="1390">
        <v>677</v>
      </c>
      <c r="B689" s="1511"/>
      <c r="C689" s="1511"/>
      <c r="D689" s="1511"/>
      <c r="E689" s="1511"/>
      <c r="F689" s="1511"/>
      <c r="G689" s="1511"/>
      <c r="H689" s="1390">
        <v>677</v>
      </c>
      <c r="I689" s="1512"/>
      <c r="J689" s="1512"/>
      <c r="K689" s="1512"/>
      <c r="L689" s="1512"/>
      <c r="M689" s="1512"/>
      <c r="N689" s="1512"/>
      <c r="O689" s="1390">
        <v>677</v>
      </c>
      <c r="P689" s="1517"/>
      <c r="Q689" s="1517"/>
      <c r="R689" s="1517"/>
      <c r="S689" s="1517"/>
      <c r="T689" s="1517"/>
      <c r="U689" s="1517"/>
      <c r="W689" s="1390">
        <v>677</v>
      </c>
      <c r="X689" s="1512"/>
      <c r="Y689" s="1512"/>
      <c r="Z689" s="1512"/>
      <c r="AA689" s="1512"/>
      <c r="AB689" s="1512"/>
      <c r="AC689" s="1512"/>
    </row>
    <row r="690" spans="1:29">
      <c r="A690" s="1390">
        <v>678</v>
      </c>
      <c r="B690" s="1511"/>
      <c r="C690" s="1511"/>
      <c r="D690" s="1511"/>
      <c r="E690" s="1511"/>
      <c r="F690" s="1511"/>
      <c r="G690" s="1511"/>
      <c r="H690" s="1390">
        <v>678</v>
      </c>
      <c r="I690" s="1512"/>
      <c r="J690" s="1512"/>
      <c r="K690" s="1512"/>
      <c r="L690" s="1512"/>
      <c r="M690" s="1512"/>
      <c r="N690" s="1512"/>
      <c r="O690" s="1390">
        <v>678</v>
      </c>
      <c r="P690" s="1517"/>
      <c r="Q690" s="1517"/>
      <c r="R690" s="1517"/>
      <c r="S690" s="1517"/>
      <c r="T690" s="1517"/>
      <c r="U690" s="1517"/>
      <c r="W690" s="1390">
        <v>678</v>
      </c>
      <c r="X690" s="1512"/>
      <c r="Y690" s="1512"/>
      <c r="Z690" s="1512"/>
      <c r="AA690" s="1512"/>
      <c r="AB690" s="1512"/>
      <c r="AC690" s="1512"/>
    </row>
    <row r="691" spans="1:29">
      <c r="A691" s="1390">
        <v>679</v>
      </c>
      <c r="B691" s="1511"/>
      <c r="C691" s="1511"/>
      <c r="D691" s="1511"/>
      <c r="E691" s="1511"/>
      <c r="F691" s="1511"/>
      <c r="G691" s="1511"/>
      <c r="H691" s="1390">
        <v>679</v>
      </c>
      <c r="I691" s="1512"/>
      <c r="J691" s="1512"/>
      <c r="K691" s="1512"/>
      <c r="L691" s="1512"/>
      <c r="M691" s="1512"/>
      <c r="N691" s="1512"/>
      <c r="O691" s="1390">
        <v>679</v>
      </c>
      <c r="P691" s="1517"/>
      <c r="Q691" s="1517"/>
      <c r="R691" s="1517"/>
      <c r="S691" s="1517"/>
      <c r="T691" s="1517"/>
      <c r="U691" s="1517"/>
      <c r="W691" s="1390">
        <v>679</v>
      </c>
      <c r="X691" s="1512"/>
      <c r="Y691" s="1512"/>
      <c r="Z691" s="1512"/>
      <c r="AA691" s="1512"/>
      <c r="AB691" s="1512"/>
      <c r="AC691" s="1512"/>
    </row>
    <row r="692" spans="1:29">
      <c r="A692" s="1390">
        <v>680</v>
      </c>
      <c r="B692" s="1511"/>
      <c r="C692" s="1511"/>
      <c r="D692" s="1511"/>
      <c r="E692" s="1511"/>
      <c r="F692" s="1511"/>
      <c r="G692" s="1511"/>
      <c r="H692" s="1390">
        <v>680</v>
      </c>
      <c r="I692" s="1512"/>
      <c r="J692" s="1512"/>
      <c r="K692" s="1512"/>
      <c r="L692" s="1512"/>
      <c r="M692" s="1512"/>
      <c r="N692" s="1512"/>
      <c r="O692" s="1390">
        <v>680</v>
      </c>
      <c r="P692" s="1517"/>
      <c r="Q692" s="1517"/>
      <c r="R692" s="1517"/>
      <c r="S692" s="1517"/>
      <c r="T692" s="1517"/>
      <c r="U692" s="1517"/>
      <c r="W692" s="1390">
        <v>680</v>
      </c>
      <c r="X692" s="1512"/>
      <c r="Y692" s="1512"/>
      <c r="Z692" s="1512"/>
      <c r="AA692" s="1512"/>
      <c r="AB692" s="1512"/>
      <c r="AC692" s="1512"/>
    </row>
    <row r="693" spans="1:29">
      <c r="A693" s="1390">
        <v>681</v>
      </c>
      <c r="B693" s="1511"/>
      <c r="C693" s="1511"/>
      <c r="D693" s="1511"/>
      <c r="E693" s="1511"/>
      <c r="F693" s="1511"/>
      <c r="G693" s="1511"/>
      <c r="H693" s="1390">
        <v>681</v>
      </c>
      <c r="I693" s="1512"/>
      <c r="J693" s="1512"/>
      <c r="K693" s="1512"/>
      <c r="L693" s="1512"/>
      <c r="M693" s="1512"/>
      <c r="N693" s="1512"/>
      <c r="O693" s="1390">
        <v>681</v>
      </c>
      <c r="P693" s="1517"/>
      <c r="Q693" s="1517"/>
      <c r="R693" s="1517"/>
      <c r="S693" s="1517"/>
      <c r="T693" s="1517"/>
      <c r="U693" s="1517"/>
      <c r="W693" s="1390">
        <v>681</v>
      </c>
      <c r="X693" s="1512"/>
      <c r="Y693" s="1512"/>
      <c r="Z693" s="1512"/>
      <c r="AA693" s="1512"/>
      <c r="AB693" s="1512"/>
      <c r="AC693" s="1512"/>
    </row>
    <row r="694" spans="1:29">
      <c r="A694" s="1390">
        <v>682</v>
      </c>
      <c r="B694" s="1511"/>
      <c r="C694" s="1511"/>
      <c r="D694" s="1511"/>
      <c r="E694" s="1511"/>
      <c r="F694" s="1511"/>
      <c r="G694" s="1511"/>
      <c r="H694" s="1390">
        <v>682</v>
      </c>
      <c r="I694" s="1512"/>
      <c r="J694" s="1512"/>
      <c r="K694" s="1512"/>
      <c r="L694" s="1512"/>
      <c r="M694" s="1512"/>
      <c r="N694" s="1512"/>
      <c r="O694" s="1390">
        <v>682</v>
      </c>
      <c r="P694" s="1517"/>
      <c r="Q694" s="1517"/>
      <c r="R694" s="1517"/>
      <c r="S694" s="1517"/>
      <c r="T694" s="1517"/>
      <c r="U694" s="1517"/>
      <c r="W694" s="1390">
        <v>682</v>
      </c>
      <c r="X694" s="1512"/>
      <c r="Y694" s="1512"/>
      <c r="Z694" s="1512"/>
      <c r="AA694" s="1512"/>
      <c r="AB694" s="1512"/>
      <c r="AC694" s="1512"/>
    </row>
    <row r="695" spans="1:29">
      <c r="A695" s="1390">
        <v>683</v>
      </c>
      <c r="B695" s="1511"/>
      <c r="C695" s="1511"/>
      <c r="D695" s="1511"/>
      <c r="E695" s="1511"/>
      <c r="F695" s="1511"/>
      <c r="G695" s="1511"/>
      <c r="H695" s="1390">
        <v>683</v>
      </c>
      <c r="I695" s="1512"/>
      <c r="J695" s="1512"/>
      <c r="K695" s="1512"/>
      <c r="L695" s="1512"/>
      <c r="M695" s="1512"/>
      <c r="N695" s="1512"/>
      <c r="O695" s="1390">
        <v>683</v>
      </c>
      <c r="P695" s="1517"/>
      <c r="Q695" s="1517"/>
      <c r="R695" s="1517"/>
      <c r="S695" s="1517"/>
      <c r="T695" s="1517"/>
      <c r="U695" s="1517"/>
      <c r="W695" s="1390">
        <v>683</v>
      </c>
      <c r="X695" s="1512"/>
      <c r="Y695" s="1512"/>
      <c r="Z695" s="1512"/>
      <c r="AA695" s="1512"/>
      <c r="AB695" s="1512"/>
      <c r="AC695" s="1512"/>
    </row>
    <row r="696" spans="1:29">
      <c r="A696" s="1390">
        <v>684</v>
      </c>
      <c r="B696" s="1511"/>
      <c r="C696" s="1511"/>
      <c r="D696" s="1511"/>
      <c r="E696" s="1511"/>
      <c r="F696" s="1511"/>
      <c r="G696" s="1511"/>
      <c r="H696" s="1390">
        <v>684</v>
      </c>
      <c r="I696" s="1512"/>
      <c r="J696" s="1512"/>
      <c r="K696" s="1512"/>
      <c r="L696" s="1512"/>
      <c r="M696" s="1512"/>
      <c r="N696" s="1512"/>
      <c r="O696" s="1390">
        <v>684</v>
      </c>
      <c r="P696" s="1517"/>
      <c r="Q696" s="1517"/>
      <c r="R696" s="1517"/>
      <c r="S696" s="1517"/>
      <c r="T696" s="1517"/>
      <c r="U696" s="1517"/>
      <c r="W696" s="1390">
        <v>684</v>
      </c>
      <c r="X696" s="1512"/>
      <c r="Y696" s="1512"/>
      <c r="Z696" s="1512"/>
      <c r="AA696" s="1512"/>
      <c r="AB696" s="1512"/>
      <c r="AC696" s="1512"/>
    </row>
    <row r="697" spans="1:29">
      <c r="A697" s="1390">
        <v>685</v>
      </c>
      <c r="B697" s="1511"/>
      <c r="C697" s="1511"/>
      <c r="D697" s="1511"/>
      <c r="E697" s="1511"/>
      <c r="F697" s="1511"/>
      <c r="G697" s="1511"/>
      <c r="H697" s="1390">
        <v>685</v>
      </c>
      <c r="I697" s="1512"/>
      <c r="J697" s="1512"/>
      <c r="K697" s="1512"/>
      <c r="L697" s="1512"/>
      <c r="M697" s="1512"/>
      <c r="N697" s="1512"/>
      <c r="O697" s="1390">
        <v>685</v>
      </c>
      <c r="P697" s="1517"/>
      <c r="Q697" s="1517"/>
      <c r="R697" s="1517"/>
      <c r="S697" s="1517"/>
      <c r="T697" s="1517"/>
      <c r="U697" s="1517"/>
      <c r="W697" s="1390">
        <v>685</v>
      </c>
      <c r="X697" s="1512"/>
      <c r="Y697" s="1512"/>
      <c r="Z697" s="1512"/>
      <c r="AA697" s="1512"/>
      <c r="AB697" s="1512"/>
      <c r="AC697" s="1512"/>
    </row>
    <row r="698" spans="1:29">
      <c r="A698" s="1390">
        <v>686</v>
      </c>
      <c r="B698" s="1511"/>
      <c r="C698" s="1511"/>
      <c r="D698" s="1511"/>
      <c r="E698" s="1511"/>
      <c r="F698" s="1511"/>
      <c r="G698" s="1511"/>
      <c r="H698" s="1390">
        <v>686</v>
      </c>
      <c r="I698" s="1512"/>
      <c r="J698" s="1512"/>
      <c r="K698" s="1512"/>
      <c r="L698" s="1512"/>
      <c r="M698" s="1512"/>
      <c r="N698" s="1512"/>
      <c r="O698" s="1390">
        <v>686</v>
      </c>
      <c r="P698" s="1517"/>
      <c r="Q698" s="1517"/>
      <c r="R698" s="1517"/>
      <c r="S698" s="1517"/>
      <c r="T698" s="1517"/>
      <c r="U698" s="1517"/>
      <c r="W698" s="1390">
        <v>686</v>
      </c>
      <c r="X698" s="1512"/>
      <c r="Y698" s="1512"/>
      <c r="Z698" s="1512"/>
      <c r="AA698" s="1512"/>
      <c r="AB698" s="1512"/>
      <c r="AC698" s="1512"/>
    </row>
    <row r="699" spans="1:29">
      <c r="A699" s="1390">
        <v>687</v>
      </c>
      <c r="B699" s="1511"/>
      <c r="C699" s="1511"/>
      <c r="D699" s="1511"/>
      <c r="E699" s="1511"/>
      <c r="F699" s="1511"/>
      <c r="G699" s="1511"/>
      <c r="H699" s="1390">
        <v>687</v>
      </c>
      <c r="I699" s="1512"/>
      <c r="J699" s="1512"/>
      <c r="K699" s="1512"/>
      <c r="L699" s="1512"/>
      <c r="M699" s="1512"/>
      <c r="N699" s="1512"/>
      <c r="O699" s="1390">
        <v>687</v>
      </c>
      <c r="P699" s="1517"/>
      <c r="Q699" s="1517"/>
      <c r="R699" s="1517"/>
      <c r="S699" s="1517"/>
      <c r="T699" s="1517"/>
      <c r="U699" s="1517"/>
      <c r="W699" s="1390">
        <v>687</v>
      </c>
      <c r="X699" s="1512"/>
      <c r="Y699" s="1512"/>
      <c r="Z699" s="1512"/>
      <c r="AA699" s="1512"/>
      <c r="AB699" s="1512"/>
      <c r="AC699" s="1512"/>
    </row>
    <row r="700" spans="1:29">
      <c r="A700" s="1390">
        <v>688</v>
      </c>
      <c r="B700" s="1511"/>
      <c r="C700" s="1511"/>
      <c r="D700" s="1511"/>
      <c r="E700" s="1511"/>
      <c r="F700" s="1511"/>
      <c r="G700" s="1511"/>
      <c r="H700" s="1390">
        <v>688</v>
      </c>
      <c r="I700" s="1512"/>
      <c r="J700" s="1512"/>
      <c r="K700" s="1512"/>
      <c r="L700" s="1512"/>
      <c r="M700" s="1512"/>
      <c r="N700" s="1512"/>
      <c r="O700" s="1390">
        <v>688</v>
      </c>
      <c r="P700" s="1517"/>
      <c r="Q700" s="1517"/>
      <c r="R700" s="1517"/>
      <c r="S700" s="1517"/>
      <c r="T700" s="1517"/>
      <c r="U700" s="1517"/>
      <c r="W700" s="1390">
        <v>688</v>
      </c>
      <c r="X700" s="1512"/>
      <c r="Y700" s="1512"/>
      <c r="Z700" s="1512"/>
      <c r="AA700" s="1512"/>
      <c r="AB700" s="1512"/>
      <c r="AC700" s="1512"/>
    </row>
    <row r="701" spans="1:29">
      <c r="A701" s="1390">
        <v>689</v>
      </c>
      <c r="B701" s="1511"/>
      <c r="C701" s="1511"/>
      <c r="D701" s="1511"/>
      <c r="E701" s="1511"/>
      <c r="F701" s="1511"/>
      <c r="G701" s="1511"/>
      <c r="H701" s="1390">
        <v>689</v>
      </c>
      <c r="I701" s="1512"/>
      <c r="J701" s="1512"/>
      <c r="K701" s="1512"/>
      <c r="L701" s="1512"/>
      <c r="M701" s="1512"/>
      <c r="N701" s="1512"/>
      <c r="O701" s="1390">
        <v>689</v>
      </c>
      <c r="P701" s="1517"/>
      <c r="Q701" s="1517"/>
      <c r="R701" s="1517"/>
      <c r="S701" s="1517"/>
      <c r="T701" s="1517"/>
      <c r="U701" s="1517"/>
      <c r="W701" s="1390">
        <v>689</v>
      </c>
      <c r="X701" s="1512"/>
      <c r="Y701" s="1512"/>
      <c r="Z701" s="1512"/>
      <c r="AA701" s="1512"/>
      <c r="AB701" s="1512"/>
      <c r="AC701" s="1512"/>
    </row>
    <row r="702" spans="1:29">
      <c r="A702" s="1390">
        <v>690</v>
      </c>
      <c r="B702" s="1511"/>
      <c r="C702" s="1511"/>
      <c r="D702" s="1511"/>
      <c r="E702" s="1511"/>
      <c r="F702" s="1511"/>
      <c r="G702" s="1511"/>
      <c r="H702" s="1390">
        <v>690</v>
      </c>
      <c r="I702" s="1512"/>
      <c r="J702" s="1512"/>
      <c r="K702" s="1512"/>
      <c r="L702" s="1512"/>
      <c r="M702" s="1512"/>
      <c r="N702" s="1512"/>
      <c r="O702" s="1390">
        <v>690</v>
      </c>
      <c r="P702" s="1517"/>
      <c r="Q702" s="1517"/>
      <c r="R702" s="1517"/>
      <c r="S702" s="1517"/>
      <c r="T702" s="1517"/>
      <c r="U702" s="1517"/>
      <c r="W702" s="1390">
        <v>690</v>
      </c>
      <c r="X702" s="1512"/>
      <c r="Y702" s="1512"/>
      <c r="Z702" s="1512"/>
      <c r="AA702" s="1512"/>
      <c r="AB702" s="1512"/>
      <c r="AC702" s="1512"/>
    </row>
    <row r="703" spans="1:29">
      <c r="A703" s="1390">
        <v>691</v>
      </c>
      <c r="B703" s="1511"/>
      <c r="C703" s="1511"/>
      <c r="D703" s="1511"/>
      <c r="E703" s="1511"/>
      <c r="F703" s="1511"/>
      <c r="G703" s="1511"/>
      <c r="H703" s="1390">
        <v>691</v>
      </c>
      <c r="I703" s="1512"/>
      <c r="J703" s="1512"/>
      <c r="K703" s="1512"/>
      <c r="L703" s="1512"/>
      <c r="M703" s="1512"/>
      <c r="N703" s="1512"/>
      <c r="O703" s="1390">
        <v>691</v>
      </c>
      <c r="P703" s="1517"/>
      <c r="Q703" s="1517"/>
      <c r="R703" s="1517"/>
      <c r="S703" s="1517"/>
      <c r="T703" s="1517"/>
      <c r="U703" s="1517"/>
      <c r="W703" s="1390">
        <v>691</v>
      </c>
      <c r="X703" s="1512"/>
      <c r="Y703" s="1512"/>
      <c r="Z703" s="1512"/>
      <c r="AA703" s="1512"/>
      <c r="AB703" s="1512"/>
      <c r="AC703" s="1512"/>
    </row>
    <row r="704" spans="1:29">
      <c r="A704" s="1390">
        <v>692</v>
      </c>
      <c r="B704" s="1511"/>
      <c r="C704" s="1511"/>
      <c r="D704" s="1511"/>
      <c r="E704" s="1511"/>
      <c r="F704" s="1511"/>
      <c r="G704" s="1511"/>
      <c r="H704" s="1390">
        <v>692</v>
      </c>
      <c r="I704" s="1512"/>
      <c r="J704" s="1512"/>
      <c r="K704" s="1512"/>
      <c r="L704" s="1512"/>
      <c r="M704" s="1512"/>
      <c r="N704" s="1512"/>
      <c r="O704" s="1390">
        <v>692</v>
      </c>
      <c r="P704" s="1517"/>
      <c r="Q704" s="1517"/>
      <c r="R704" s="1517"/>
      <c r="S704" s="1517"/>
      <c r="T704" s="1517"/>
      <c r="U704" s="1517"/>
      <c r="W704" s="1390">
        <v>692</v>
      </c>
      <c r="X704" s="1512"/>
      <c r="Y704" s="1512"/>
      <c r="Z704" s="1512"/>
      <c r="AA704" s="1512"/>
      <c r="AB704" s="1512"/>
      <c r="AC704" s="1512"/>
    </row>
    <row r="705" spans="1:29">
      <c r="A705" s="1390">
        <v>693</v>
      </c>
      <c r="B705" s="1511"/>
      <c r="C705" s="1511"/>
      <c r="D705" s="1511"/>
      <c r="E705" s="1511"/>
      <c r="F705" s="1511"/>
      <c r="G705" s="1511"/>
      <c r="H705" s="1390">
        <v>693</v>
      </c>
      <c r="I705" s="1512"/>
      <c r="J705" s="1512"/>
      <c r="K705" s="1512"/>
      <c r="L705" s="1512"/>
      <c r="M705" s="1512"/>
      <c r="N705" s="1512"/>
      <c r="O705" s="1390">
        <v>693</v>
      </c>
      <c r="P705" s="1517"/>
      <c r="Q705" s="1517"/>
      <c r="R705" s="1517"/>
      <c r="S705" s="1517"/>
      <c r="T705" s="1517"/>
      <c r="U705" s="1517"/>
      <c r="W705" s="1390">
        <v>693</v>
      </c>
      <c r="X705" s="1512"/>
      <c r="Y705" s="1512"/>
      <c r="Z705" s="1512"/>
      <c r="AA705" s="1512"/>
      <c r="AB705" s="1512"/>
      <c r="AC705" s="1512"/>
    </row>
    <row r="706" spans="1:29">
      <c r="A706" s="1390">
        <v>694</v>
      </c>
      <c r="B706" s="1511"/>
      <c r="C706" s="1511"/>
      <c r="D706" s="1511"/>
      <c r="E706" s="1511"/>
      <c r="F706" s="1511"/>
      <c r="G706" s="1511"/>
      <c r="H706" s="1390">
        <v>694</v>
      </c>
      <c r="I706" s="1512"/>
      <c r="J706" s="1512"/>
      <c r="K706" s="1512"/>
      <c r="L706" s="1512"/>
      <c r="M706" s="1512"/>
      <c r="N706" s="1512"/>
      <c r="O706" s="1390">
        <v>694</v>
      </c>
      <c r="P706" s="1517"/>
      <c r="Q706" s="1517"/>
      <c r="R706" s="1517"/>
      <c r="S706" s="1517"/>
      <c r="T706" s="1517"/>
      <c r="U706" s="1517"/>
      <c r="W706" s="1390">
        <v>694</v>
      </c>
      <c r="X706" s="1512"/>
      <c r="Y706" s="1512"/>
      <c r="Z706" s="1512"/>
      <c r="AA706" s="1512"/>
      <c r="AB706" s="1512"/>
      <c r="AC706" s="1512"/>
    </row>
    <row r="707" spans="1:29">
      <c r="A707" s="1390">
        <v>695</v>
      </c>
      <c r="B707" s="1511"/>
      <c r="C707" s="1511"/>
      <c r="D707" s="1511"/>
      <c r="E707" s="1511"/>
      <c r="F707" s="1511"/>
      <c r="G707" s="1511"/>
      <c r="H707" s="1390">
        <v>695</v>
      </c>
      <c r="I707" s="1512"/>
      <c r="J707" s="1512"/>
      <c r="K707" s="1512"/>
      <c r="L707" s="1512"/>
      <c r="M707" s="1512"/>
      <c r="N707" s="1512"/>
      <c r="O707" s="1390">
        <v>695</v>
      </c>
      <c r="P707" s="1517"/>
      <c r="Q707" s="1517"/>
      <c r="R707" s="1517"/>
      <c r="S707" s="1517"/>
      <c r="T707" s="1517"/>
      <c r="U707" s="1517"/>
      <c r="W707" s="1390">
        <v>695</v>
      </c>
      <c r="X707" s="1512"/>
      <c r="Y707" s="1512"/>
      <c r="Z707" s="1512"/>
      <c r="AA707" s="1512"/>
      <c r="AB707" s="1512"/>
      <c r="AC707" s="1512"/>
    </row>
    <row r="708" spans="1:29">
      <c r="A708" s="1390">
        <v>696</v>
      </c>
      <c r="B708" s="1511"/>
      <c r="C708" s="1511"/>
      <c r="D708" s="1511"/>
      <c r="E708" s="1511"/>
      <c r="F708" s="1511"/>
      <c r="G708" s="1511"/>
      <c r="H708" s="1390">
        <v>696</v>
      </c>
      <c r="I708" s="1512"/>
      <c r="J708" s="1512"/>
      <c r="K708" s="1512"/>
      <c r="L708" s="1512"/>
      <c r="M708" s="1512"/>
      <c r="N708" s="1512"/>
      <c r="O708" s="1390">
        <v>696</v>
      </c>
      <c r="P708" s="1517"/>
      <c r="Q708" s="1517"/>
      <c r="R708" s="1517"/>
      <c r="S708" s="1517"/>
      <c r="T708" s="1517"/>
      <c r="U708" s="1517"/>
      <c r="W708" s="1390">
        <v>696</v>
      </c>
      <c r="X708" s="1512"/>
      <c r="Y708" s="1512"/>
      <c r="Z708" s="1512"/>
      <c r="AA708" s="1512"/>
      <c r="AB708" s="1512"/>
      <c r="AC708" s="1512"/>
    </row>
    <row r="709" spans="1:29">
      <c r="A709" s="1390">
        <v>697</v>
      </c>
      <c r="B709" s="1511"/>
      <c r="C709" s="1511"/>
      <c r="D709" s="1511"/>
      <c r="E709" s="1511"/>
      <c r="F709" s="1511"/>
      <c r="G709" s="1511"/>
      <c r="H709" s="1390">
        <v>697</v>
      </c>
      <c r="I709" s="1512"/>
      <c r="J709" s="1512"/>
      <c r="K709" s="1512"/>
      <c r="L709" s="1512"/>
      <c r="M709" s="1512"/>
      <c r="N709" s="1512"/>
      <c r="O709" s="1390">
        <v>697</v>
      </c>
      <c r="P709" s="1517"/>
      <c r="Q709" s="1517"/>
      <c r="R709" s="1517"/>
      <c r="S709" s="1517"/>
      <c r="T709" s="1517"/>
      <c r="U709" s="1517"/>
      <c r="W709" s="1390">
        <v>697</v>
      </c>
      <c r="X709" s="1512"/>
      <c r="Y709" s="1512"/>
      <c r="Z709" s="1512"/>
      <c r="AA709" s="1512"/>
      <c r="AB709" s="1512"/>
      <c r="AC709" s="1512"/>
    </row>
    <row r="710" spans="1:29">
      <c r="A710" s="1390">
        <v>698</v>
      </c>
      <c r="B710" s="1511"/>
      <c r="C710" s="1511"/>
      <c r="D710" s="1511"/>
      <c r="E710" s="1511"/>
      <c r="F710" s="1511"/>
      <c r="G710" s="1511"/>
      <c r="H710" s="1390">
        <v>698</v>
      </c>
      <c r="I710" s="1512"/>
      <c r="J710" s="1512"/>
      <c r="K710" s="1512"/>
      <c r="L710" s="1512"/>
      <c r="M710" s="1512"/>
      <c r="N710" s="1512"/>
      <c r="O710" s="1390">
        <v>698</v>
      </c>
      <c r="P710" s="1517"/>
      <c r="Q710" s="1517"/>
      <c r="R710" s="1517"/>
      <c r="S710" s="1517"/>
      <c r="T710" s="1517"/>
      <c r="U710" s="1517"/>
      <c r="W710" s="1390">
        <v>698</v>
      </c>
      <c r="X710" s="1512"/>
      <c r="Y710" s="1512"/>
      <c r="Z710" s="1512"/>
      <c r="AA710" s="1512"/>
      <c r="AB710" s="1512"/>
      <c r="AC710" s="1512"/>
    </row>
    <row r="711" spans="1:29">
      <c r="A711" s="1390">
        <v>699</v>
      </c>
      <c r="B711" s="1511"/>
      <c r="C711" s="1511"/>
      <c r="D711" s="1511"/>
      <c r="E711" s="1511"/>
      <c r="F711" s="1511"/>
      <c r="G711" s="1511"/>
      <c r="H711" s="1390">
        <v>699</v>
      </c>
      <c r="I711" s="1512"/>
      <c r="J711" s="1512"/>
      <c r="K711" s="1512"/>
      <c r="L711" s="1512"/>
      <c r="M711" s="1512"/>
      <c r="N711" s="1512"/>
      <c r="O711" s="1390">
        <v>699</v>
      </c>
      <c r="P711" s="1517"/>
      <c r="Q711" s="1517"/>
      <c r="R711" s="1517"/>
      <c r="S711" s="1517"/>
      <c r="T711" s="1517"/>
      <c r="U711" s="1517"/>
      <c r="W711" s="1390">
        <v>699</v>
      </c>
      <c r="X711" s="1512"/>
      <c r="Y711" s="1512"/>
      <c r="Z711" s="1512"/>
      <c r="AA711" s="1512"/>
      <c r="AB711" s="1512"/>
      <c r="AC711" s="1512"/>
    </row>
    <row r="712" spans="1:29">
      <c r="A712" s="1390">
        <v>700</v>
      </c>
      <c r="B712" s="1511"/>
      <c r="C712" s="1511"/>
      <c r="D712" s="1511"/>
      <c r="E712" s="1511"/>
      <c r="F712" s="1511"/>
      <c r="G712" s="1511"/>
      <c r="H712" s="1390">
        <v>700</v>
      </c>
      <c r="I712" s="1512"/>
      <c r="J712" s="1512"/>
      <c r="K712" s="1512"/>
      <c r="L712" s="1512"/>
      <c r="M712" s="1512"/>
      <c r="N712" s="1512"/>
      <c r="O712" s="1390">
        <v>700</v>
      </c>
      <c r="P712" s="1517"/>
      <c r="Q712" s="1517"/>
      <c r="R712" s="1517"/>
      <c r="S712" s="1517"/>
      <c r="T712" s="1517"/>
      <c r="U712" s="1517"/>
      <c r="W712" s="1390">
        <v>700</v>
      </c>
      <c r="X712" s="1512"/>
      <c r="Y712" s="1512"/>
      <c r="Z712" s="1512"/>
      <c r="AA712" s="1512"/>
      <c r="AB712" s="1512"/>
      <c r="AC712" s="1512"/>
    </row>
    <row r="713" spans="1:29">
      <c r="A713" s="1390">
        <v>701</v>
      </c>
      <c r="B713" s="1511"/>
      <c r="C713" s="1511"/>
      <c r="D713" s="1511"/>
      <c r="E713" s="1511"/>
      <c r="F713" s="1511"/>
      <c r="G713" s="1511"/>
      <c r="H713" s="1390">
        <v>701</v>
      </c>
      <c r="I713" s="1512"/>
      <c r="J713" s="1512"/>
      <c r="K713" s="1512"/>
      <c r="L713" s="1512"/>
      <c r="M713" s="1512"/>
      <c r="N713" s="1512"/>
      <c r="O713" s="1390">
        <v>701</v>
      </c>
      <c r="P713" s="1517"/>
      <c r="Q713" s="1517"/>
      <c r="R713" s="1517"/>
      <c r="S713" s="1517"/>
      <c r="T713" s="1517"/>
      <c r="U713" s="1517"/>
      <c r="W713" s="1390">
        <v>701</v>
      </c>
      <c r="X713" s="1512"/>
      <c r="Y713" s="1512"/>
      <c r="Z713" s="1512"/>
      <c r="AA713" s="1512"/>
      <c r="AB713" s="1512"/>
      <c r="AC713" s="1512"/>
    </row>
    <row r="714" spans="1:29">
      <c r="A714" s="1390">
        <v>702</v>
      </c>
      <c r="B714" s="1511"/>
      <c r="C714" s="1511"/>
      <c r="D714" s="1511"/>
      <c r="E714" s="1511"/>
      <c r="F714" s="1511"/>
      <c r="G714" s="1511"/>
      <c r="H714" s="1390">
        <v>702</v>
      </c>
      <c r="I714" s="1512"/>
      <c r="J714" s="1512"/>
      <c r="K714" s="1512"/>
      <c r="L714" s="1512"/>
      <c r="M714" s="1512"/>
      <c r="N714" s="1512"/>
      <c r="O714" s="1390">
        <v>702</v>
      </c>
      <c r="P714" s="1517"/>
      <c r="Q714" s="1517"/>
      <c r="R714" s="1517"/>
      <c r="S714" s="1517"/>
      <c r="T714" s="1517"/>
      <c r="U714" s="1517"/>
      <c r="W714" s="1390">
        <v>702</v>
      </c>
      <c r="X714" s="1512"/>
      <c r="Y714" s="1512"/>
      <c r="Z714" s="1512"/>
      <c r="AA714" s="1512"/>
      <c r="AB714" s="1512"/>
      <c r="AC714" s="1512"/>
    </row>
    <row r="715" spans="1:29">
      <c r="A715" s="1390">
        <v>703</v>
      </c>
      <c r="B715" s="1511"/>
      <c r="C715" s="1511"/>
      <c r="D715" s="1511"/>
      <c r="E715" s="1511"/>
      <c r="F715" s="1511"/>
      <c r="G715" s="1511"/>
      <c r="H715" s="1390">
        <v>703</v>
      </c>
      <c r="I715" s="1512"/>
      <c r="J715" s="1512"/>
      <c r="K715" s="1512"/>
      <c r="L715" s="1512"/>
      <c r="M715" s="1512"/>
      <c r="N715" s="1512"/>
      <c r="O715" s="1390">
        <v>703</v>
      </c>
      <c r="P715" s="1517"/>
      <c r="Q715" s="1517"/>
      <c r="R715" s="1517"/>
      <c r="S715" s="1517"/>
      <c r="T715" s="1517"/>
      <c r="U715" s="1517"/>
      <c r="W715" s="1390">
        <v>703</v>
      </c>
      <c r="X715" s="1512"/>
      <c r="Y715" s="1512"/>
      <c r="Z715" s="1512"/>
      <c r="AA715" s="1512"/>
      <c r="AB715" s="1512"/>
      <c r="AC715" s="1512"/>
    </row>
    <row r="716" spans="1:29">
      <c r="A716" s="1390">
        <v>704</v>
      </c>
      <c r="B716" s="1511"/>
      <c r="C716" s="1511"/>
      <c r="D716" s="1511"/>
      <c r="E716" s="1511"/>
      <c r="F716" s="1511"/>
      <c r="G716" s="1511"/>
      <c r="H716" s="1390">
        <v>704</v>
      </c>
      <c r="I716" s="1512"/>
      <c r="J716" s="1512"/>
      <c r="K716" s="1512"/>
      <c r="L716" s="1512"/>
      <c r="M716" s="1512"/>
      <c r="N716" s="1512"/>
      <c r="O716" s="1390">
        <v>704</v>
      </c>
      <c r="P716" s="1517"/>
      <c r="Q716" s="1517"/>
      <c r="R716" s="1517"/>
      <c r="S716" s="1517"/>
      <c r="T716" s="1517"/>
      <c r="U716" s="1517"/>
      <c r="W716" s="1390">
        <v>704</v>
      </c>
      <c r="X716" s="1512"/>
      <c r="Y716" s="1512"/>
      <c r="Z716" s="1512"/>
      <c r="AA716" s="1512"/>
      <c r="AB716" s="1512"/>
      <c r="AC716" s="1512"/>
    </row>
    <row r="717" spans="1:29">
      <c r="A717" s="1390">
        <v>705</v>
      </c>
      <c r="B717" s="1511"/>
      <c r="C717" s="1511"/>
      <c r="D717" s="1511"/>
      <c r="E717" s="1511"/>
      <c r="F717" s="1511"/>
      <c r="G717" s="1511"/>
      <c r="H717" s="1390">
        <v>705</v>
      </c>
      <c r="I717" s="1512"/>
      <c r="J717" s="1512"/>
      <c r="K717" s="1512"/>
      <c r="L717" s="1512"/>
      <c r="M717" s="1512"/>
      <c r="N717" s="1512"/>
      <c r="O717" s="1390">
        <v>705</v>
      </c>
      <c r="P717" s="1517"/>
      <c r="Q717" s="1517"/>
      <c r="R717" s="1517"/>
      <c r="S717" s="1517"/>
      <c r="T717" s="1517"/>
      <c r="U717" s="1517"/>
      <c r="W717" s="1390">
        <v>705</v>
      </c>
      <c r="X717" s="1512"/>
      <c r="Y717" s="1512"/>
      <c r="Z717" s="1512"/>
      <c r="AA717" s="1512"/>
      <c r="AB717" s="1512"/>
      <c r="AC717" s="1512"/>
    </row>
    <row r="718" spans="1:29">
      <c r="A718" s="1390">
        <v>706</v>
      </c>
      <c r="B718" s="1511"/>
      <c r="C718" s="1511"/>
      <c r="D718" s="1511"/>
      <c r="E718" s="1511"/>
      <c r="F718" s="1511"/>
      <c r="G718" s="1511"/>
      <c r="H718" s="1390">
        <v>706</v>
      </c>
      <c r="I718" s="1512"/>
      <c r="J718" s="1512"/>
      <c r="K718" s="1512"/>
      <c r="L718" s="1512"/>
      <c r="M718" s="1512"/>
      <c r="N718" s="1512"/>
      <c r="O718" s="1390">
        <v>706</v>
      </c>
      <c r="P718" s="1517"/>
      <c r="Q718" s="1517"/>
      <c r="R718" s="1517"/>
      <c r="S718" s="1517"/>
      <c r="T718" s="1517"/>
      <c r="U718" s="1517"/>
      <c r="W718" s="1390">
        <v>706</v>
      </c>
      <c r="X718" s="1512"/>
      <c r="Y718" s="1512"/>
      <c r="Z718" s="1512"/>
      <c r="AA718" s="1512"/>
      <c r="AB718" s="1512"/>
      <c r="AC718" s="1512"/>
    </row>
    <row r="719" spans="1:29">
      <c r="A719" s="1390">
        <v>707</v>
      </c>
      <c r="B719" s="1511"/>
      <c r="C719" s="1511"/>
      <c r="D719" s="1511"/>
      <c r="E719" s="1511"/>
      <c r="F719" s="1511"/>
      <c r="G719" s="1511"/>
      <c r="H719" s="1390">
        <v>707</v>
      </c>
      <c r="I719" s="1512"/>
      <c r="J719" s="1512"/>
      <c r="K719" s="1512"/>
      <c r="L719" s="1512"/>
      <c r="M719" s="1512"/>
      <c r="N719" s="1512"/>
      <c r="O719" s="1390">
        <v>707</v>
      </c>
      <c r="P719" s="1523"/>
      <c r="Q719" s="1523"/>
      <c r="R719" s="1523"/>
      <c r="S719" s="1523"/>
      <c r="T719" s="1523"/>
      <c r="U719" s="1523"/>
      <c r="W719" s="1390">
        <v>707</v>
      </c>
      <c r="X719" s="1512"/>
      <c r="Y719" s="1512"/>
      <c r="Z719" s="1512"/>
      <c r="AA719" s="1512"/>
      <c r="AB719" s="1512"/>
      <c r="AC719" s="1512"/>
    </row>
  </sheetData>
  <mergeCells count="4">
    <mergeCell ref="B10:G10"/>
    <mergeCell ref="I10:N10"/>
    <mergeCell ref="P10:U10"/>
    <mergeCell ref="X10:AC10"/>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topLeftCell="B10" zoomScale="130" zoomScaleNormal="130" workbookViewId="0">
      <selection activeCell="B33" sqref="B33"/>
    </sheetView>
  </sheetViews>
  <sheetFormatPr defaultColWidth="8.796875" defaultRowHeight="15"/>
  <cols>
    <col min="1" max="1" width="4.69921875" style="1314" bestFit="1" customWidth="1"/>
    <col min="2" max="2" width="14.296875" style="1314" bestFit="1" customWidth="1"/>
    <col min="3" max="3" width="10.09765625" style="1314" bestFit="1" customWidth="1"/>
    <col min="4" max="4" width="11.5" style="1314" bestFit="1" customWidth="1"/>
    <col min="5" max="5" width="9.19921875" style="1314" bestFit="1" customWidth="1"/>
    <col min="6" max="6" width="11.3984375" style="1314" customWidth="1"/>
    <col min="7" max="7" width="10.09765625" style="1314" bestFit="1" customWidth="1"/>
    <col min="8" max="8" width="10.19921875" style="1314" bestFit="1" customWidth="1"/>
    <col min="9" max="9" width="10.59765625" style="1314" bestFit="1" customWidth="1"/>
    <col min="10" max="10" width="12.796875" style="1314" customWidth="1"/>
    <col min="11" max="13" width="10.59765625" style="1314" bestFit="1" customWidth="1"/>
    <col min="14" max="14" width="10.09765625" style="1314" bestFit="1" customWidth="1"/>
    <col min="15" max="16384" width="8.796875" style="1314"/>
  </cols>
  <sheetData>
    <row r="1" spans="1:14">
      <c r="H1" s="1900" t="s">
        <v>925</v>
      </c>
      <c r="I1" s="1900"/>
      <c r="J1" s="1900"/>
      <c r="K1" s="1900"/>
      <c r="L1" s="1900"/>
      <c r="M1" s="1900"/>
    </row>
    <row r="2" spans="1:14">
      <c r="A2" s="1404" t="s">
        <v>926</v>
      </c>
      <c r="B2" s="1404" t="s">
        <v>235</v>
      </c>
      <c r="C2" s="1404" t="s">
        <v>539</v>
      </c>
      <c r="D2" s="1404" t="s">
        <v>961</v>
      </c>
      <c r="E2" s="1404" t="s">
        <v>962</v>
      </c>
      <c r="F2" s="1404" t="s">
        <v>367</v>
      </c>
      <c r="G2" s="1404" t="s">
        <v>924</v>
      </c>
      <c r="H2" s="1405">
        <v>242920</v>
      </c>
      <c r="I2" s="1405">
        <v>242948</v>
      </c>
      <c r="J2" s="1405">
        <v>242979</v>
      </c>
      <c r="K2" s="1405">
        <v>243009</v>
      </c>
      <c r="L2" s="1405">
        <v>243040</v>
      </c>
      <c r="M2" s="1405">
        <v>243070</v>
      </c>
      <c r="N2" s="1413"/>
    </row>
    <row r="3" spans="1:14">
      <c r="A3" s="1404">
        <v>1</v>
      </c>
      <c r="B3" s="1404" t="s">
        <v>236</v>
      </c>
      <c r="C3" s="1411">
        <f>M3</f>
        <v>10000</v>
      </c>
      <c r="D3" s="1404"/>
      <c r="E3" s="1406"/>
      <c r="F3" s="1404"/>
      <c r="G3" s="1407"/>
      <c r="H3" s="1407">
        <v>10000</v>
      </c>
      <c r="I3" s="1408">
        <v>10000</v>
      </c>
      <c r="J3" s="1407">
        <v>10000</v>
      </c>
      <c r="K3" s="1407">
        <v>10000</v>
      </c>
      <c r="L3" s="1407">
        <v>10000</v>
      </c>
      <c r="M3" s="1407">
        <v>10000</v>
      </c>
      <c r="N3" s="1413"/>
    </row>
    <row r="4" spans="1:14">
      <c r="A4" s="1404">
        <v>2</v>
      </c>
      <c r="B4" s="1404" t="s">
        <v>1083</v>
      </c>
      <c r="C4" s="1411">
        <f>SUM(H4:M4)/12</f>
        <v>1621.0808333333334</v>
      </c>
      <c r="D4" s="1404"/>
      <c r="E4" s="1409"/>
      <c r="F4" s="1404"/>
      <c r="G4" s="1407"/>
      <c r="H4" s="1407">
        <v>3500</v>
      </c>
      <c r="I4" s="1407">
        <v>2875</v>
      </c>
      <c r="J4" s="1407">
        <v>3741.94</v>
      </c>
      <c r="K4" s="1407">
        <v>2682.26</v>
      </c>
      <c r="L4" s="1407">
        <v>3387.1</v>
      </c>
      <c r="M4" s="1407">
        <v>3266.67</v>
      </c>
      <c r="N4" s="1413"/>
    </row>
    <row r="5" spans="1:14">
      <c r="A5" s="1404"/>
      <c r="B5" s="1404" t="s">
        <v>1084</v>
      </c>
      <c r="C5" s="1411">
        <f>SUM(H5:M5)/12</f>
        <v>1250</v>
      </c>
      <c r="D5" s="1404"/>
      <c r="E5" s="1406"/>
      <c r="F5" s="1404"/>
      <c r="G5" s="1407"/>
      <c r="H5" s="1407">
        <v>2750</v>
      </c>
      <c r="I5" s="1410">
        <v>2500</v>
      </c>
      <c r="J5" s="1407">
        <v>2500</v>
      </c>
      <c r="K5" s="1410">
        <v>2500</v>
      </c>
      <c r="L5" s="1407">
        <v>2750</v>
      </c>
      <c r="M5" s="1407">
        <v>2000</v>
      </c>
      <c r="N5" s="1413"/>
    </row>
    <row r="6" spans="1:14">
      <c r="A6" s="1404"/>
      <c r="B6" s="1404" t="s">
        <v>1085</v>
      </c>
      <c r="C6" s="1411">
        <f>SUM(H6:M6)/12</f>
        <v>463.16499999999996</v>
      </c>
      <c r="D6" s="1404"/>
      <c r="E6" s="1404"/>
      <c r="F6" s="1404"/>
      <c r="G6" s="1407"/>
      <c r="H6" s="1408">
        <v>1000</v>
      </c>
      <c r="I6" s="1407">
        <v>821.43</v>
      </c>
      <c r="J6" s="1407">
        <v>935.48</v>
      </c>
      <c r="K6" s="1407">
        <v>900</v>
      </c>
      <c r="L6" s="1407">
        <v>967.74</v>
      </c>
      <c r="M6" s="1407">
        <v>933.33</v>
      </c>
      <c r="N6" s="1413"/>
    </row>
    <row r="7" spans="1:14">
      <c r="A7" s="1404"/>
      <c r="B7" s="1404" t="s">
        <v>1086</v>
      </c>
      <c r="C7" s="1411">
        <f>SUM(H7:M7)/12</f>
        <v>0</v>
      </c>
      <c r="D7" s="1404"/>
      <c r="E7" s="1404"/>
      <c r="F7" s="1404"/>
      <c r="G7" s="1407"/>
      <c r="H7" s="1407">
        <v>0</v>
      </c>
      <c r="I7" s="1407">
        <v>0</v>
      </c>
      <c r="J7" s="1407">
        <v>0</v>
      </c>
      <c r="K7" s="1407">
        <v>0</v>
      </c>
      <c r="L7" s="1407">
        <v>0</v>
      </c>
      <c r="M7" s="1407">
        <v>0</v>
      </c>
      <c r="N7" s="1411"/>
    </row>
    <row r="8" spans="1:14" ht="15.75">
      <c r="A8" s="1404"/>
      <c r="B8" s="1404" t="s">
        <v>1087</v>
      </c>
      <c r="C8" s="1411">
        <f>SUM(H8:M8)/12</f>
        <v>694.74833333333333</v>
      </c>
      <c r="D8" s="1404"/>
      <c r="E8" s="1404"/>
      <c r="F8" s="1404"/>
      <c r="G8" s="1407"/>
      <c r="H8" s="1407">
        <v>1500</v>
      </c>
      <c r="I8" s="1407">
        <v>1232.1400000000001</v>
      </c>
      <c r="J8" s="1407">
        <v>1870.97</v>
      </c>
      <c r="K8" s="1407">
        <v>882.26</v>
      </c>
      <c r="L8" s="1407">
        <v>1451.61</v>
      </c>
      <c r="M8" s="1412">
        <v>1400</v>
      </c>
      <c r="N8" s="1411"/>
    </row>
    <row r="9" spans="1:14" ht="15.75">
      <c r="B9" s="1404"/>
      <c r="D9" s="1404"/>
      <c r="E9" s="1404"/>
      <c r="F9" s="1404"/>
      <c r="G9" s="1407"/>
      <c r="H9" s="1407"/>
      <c r="I9" s="1407"/>
      <c r="J9" s="1407"/>
      <c r="K9" s="1407"/>
      <c r="L9" s="1407"/>
      <c r="M9" s="1412"/>
    </row>
    <row r="10" spans="1:14">
      <c r="G10" s="1315"/>
      <c r="H10" s="1315"/>
      <c r="I10" s="1315"/>
      <c r="J10" s="1315"/>
      <c r="K10" s="1315"/>
      <c r="L10" s="1315"/>
      <c r="M10" s="1315"/>
    </row>
    <row r="11" spans="1:14">
      <c r="D11" s="1316"/>
      <c r="G11" s="1315"/>
      <c r="H11" s="1315"/>
      <c r="I11" s="1315"/>
      <c r="J11" s="1315"/>
      <c r="K11" s="1315"/>
      <c r="L11" s="1315"/>
      <c r="M11" s="1315"/>
    </row>
    <row r="12" spans="1:14">
      <c r="B12" s="1314" t="s">
        <v>1088</v>
      </c>
      <c r="C12" s="1534">
        <f>C3</f>
        <v>10000</v>
      </c>
    </row>
    <row r="13" spans="1:14">
      <c r="B13" s="1314" t="s">
        <v>1089</v>
      </c>
      <c r="C13" s="1534">
        <f>C4+C5+C6+C7+C8</f>
        <v>4028.9941666666668</v>
      </c>
    </row>
    <row r="14" spans="1:14">
      <c r="D14" s="1414"/>
    </row>
    <row r="15" spans="1:14">
      <c r="D15" s="1414"/>
    </row>
    <row r="16" spans="1:14">
      <c r="D16" s="1414"/>
    </row>
    <row r="17" spans="2:6">
      <c r="D17" s="1414"/>
    </row>
    <row r="18" spans="2:6">
      <c r="D18" s="1414"/>
    </row>
    <row r="19" spans="2:6">
      <c r="B19" s="1541"/>
      <c r="C19" s="1315"/>
      <c r="D19" s="1414"/>
      <c r="F19" s="1534"/>
    </row>
    <row r="20" spans="2:6">
      <c r="C20" s="1315"/>
      <c r="D20" s="1415"/>
      <c r="F20" s="1534"/>
    </row>
    <row r="21" spans="2:6">
      <c r="C21" s="1315"/>
      <c r="D21" s="1415"/>
    </row>
    <row r="22" spans="2:6">
      <c r="B22" s="1542" t="s">
        <v>404</v>
      </c>
      <c r="C22" s="1315">
        <v>27155.8</v>
      </c>
      <c r="D22" s="1415">
        <f>C22/12</f>
        <v>2262.9833333333331</v>
      </c>
    </row>
    <row r="23" spans="2:6">
      <c r="B23" s="1541">
        <v>44896</v>
      </c>
      <c r="C23" s="1315"/>
    </row>
    <row r="24" spans="2:6">
      <c r="B24" s="1541">
        <v>45444</v>
      </c>
      <c r="C24" s="1315">
        <v>157680.21</v>
      </c>
    </row>
    <row r="25" spans="2:6">
      <c r="B25" s="1543" t="s">
        <v>1106</v>
      </c>
      <c r="C25" s="1315">
        <f>C24-C22</f>
        <v>130524.40999999999</v>
      </c>
    </row>
    <row r="26" spans="2:6">
      <c r="B26" s="1543" t="s">
        <v>710</v>
      </c>
      <c r="C26" s="1315">
        <f>C25/6</f>
        <v>21754.068333333333</v>
      </c>
    </row>
    <row r="27" spans="2:6">
      <c r="B27" s="1542" t="s">
        <v>236</v>
      </c>
      <c r="C27" s="1315">
        <v>17070</v>
      </c>
    </row>
    <row r="28" spans="2:6">
      <c r="B28" s="1542" t="s">
        <v>1089</v>
      </c>
      <c r="C28" s="1534">
        <f>C26-C27</f>
        <v>4684.0683333333327</v>
      </c>
      <c r="D28" s="1534">
        <f>C28*50/100</f>
        <v>2342.0341666666664</v>
      </c>
    </row>
    <row r="29" spans="2:6">
      <c r="C29" s="1315"/>
    </row>
    <row r="30" spans="2:6">
      <c r="C30" s="1315"/>
    </row>
    <row r="31" spans="2:6">
      <c r="B31" s="1314" t="s">
        <v>1088</v>
      </c>
      <c r="C31" s="1534">
        <f>C27</f>
        <v>17070</v>
      </c>
    </row>
    <row r="32" spans="2:6">
      <c r="B32" s="1314" t="s">
        <v>1107</v>
      </c>
      <c r="C32" s="1534">
        <f>D28+D22</f>
        <v>4605.0174999999999</v>
      </c>
    </row>
  </sheetData>
  <mergeCells count="1">
    <mergeCell ref="H1:M1"/>
  </mergeCells>
  <pageMargins left="0.7" right="0.7" top="0.75" bottom="0.75" header="0.3" footer="0.3"/>
  <pageSetup orientation="portrait" horizontalDpi="1200" verticalDpi="1200"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33"/>
  <sheetViews>
    <sheetView workbookViewId="0">
      <selection activeCell="A39" sqref="A39"/>
    </sheetView>
  </sheetViews>
  <sheetFormatPr defaultRowHeight="15"/>
  <cols>
    <col min="2" max="2" width="18.69921875" bestFit="1" customWidth="1"/>
    <col min="3" max="3" width="16.296875" customWidth="1"/>
    <col min="4" max="4" width="7.796875" bestFit="1" customWidth="1"/>
    <col min="5" max="5" width="9.296875" bestFit="1" customWidth="1"/>
    <col min="6" max="6" width="8.69921875" bestFit="1" customWidth="1"/>
    <col min="7" max="7" width="6.69921875" bestFit="1" customWidth="1"/>
    <col min="8" max="8" width="5.5" bestFit="1" customWidth="1"/>
    <col min="9" max="9" width="15.19921875" customWidth="1"/>
    <col min="10" max="10" width="14.8984375" customWidth="1"/>
    <col min="11" max="11" width="15.69921875" customWidth="1"/>
    <col min="12" max="12" width="8.8984375" bestFit="1" customWidth="1"/>
    <col min="13" max="13" width="11.69921875" bestFit="1" customWidth="1"/>
  </cols>
  <sheetData>
    <row r="1" spans="1:12">
      <c r="B1" t="s">
        <v>1014</v>
      </c>
    </row>
    <row r="2" spans="1:12">
      <c r="A2" t="s">
        <v>926</v>
      </c>
      <c r="B2" s="822" t="s">
        <v>884</v>
      </c>
      <c r="C2" s="822" t="s">
        <v>686</v>
      </c>
      <c r="D2" s="822" t="s">
        <v>1004</v>
      </c>
      <c r="E2" s="822" t="s">
        <v>1015</v>
      </c>
      <c r="F2" s="822" t="s">
        <v>1005</v>
      </c>
      <c r="G2" s="822" t="s">
        <v>1006</v>
      </c>
      <c r="H2" s="822" t="s">
        <v>1007</v>
      </c>
      <c r="I2" s="822" t="s">
        <v>1008</v>
      </c>
      <c r="J2" s="822" t="s">
        <v>1009</v>
      </c>
      <c r="K2" s="822" t="s">
        <v>1010</v>
      </c>
      <c r="L2" s="822"/>
    </row>
    <row r="3" spans="1:12">
      <c r="A3">
        <v>1</v>
      </c>
      <c r="B3" s="356" t="s">
        <v>1046</v>
      </c>
      <c r="C3" s="334">
        <v>4500000</v>
      </c>
      <c r="D3" s="822">
        <v>51.75</v>
      </c>
      <c r="E3" s="822" t="s">
        <v>1016</v>
      </c>
      <c r="F3" s="822">
        <v>137</v>
      </c>
      <c r="G3" s="822">
        <v>3</v>
      </c>
      <c r="H3" s="822">
        <v>2</v>
      </c>
      <c r="I3" t="s">
        <v>1013</v>
      </c>
      <c r="J3" s="1501" t="s">
        <v>1012</v>
      </c>
      <c r="K3" s="1500" t="s">
        <v>1010</v>
      </c>
    </row>
    <row r="4" spans="1:12">
      <c r="A4">
        <v>2</v>
      </c>
      <c r="B4" s="356" t="s">
        <v>1046</v>
      </c>
      <c r="C4" s="334">
        <v>3800000</v>
      </c>
      <c r="D4" s="822">
        <v>52.5</v>
      </c>
      <c r="E4" s="822" t="s">
        <v>1016</v>
      </c>
      <c r="F4" s="822">
        <v>137</v>
      </c>
      <c r="G4" s="822">
        <v>3</v>
      </c>
      <c r="H4" s="822">
        <v>2</v>
      </c>
      <c r="I4" t="s">
        <v>1013</v>
      </c>
      <c r="J4" s="822" t="s">
        <v>1012</v>
      </c>
      <c r="K4" s="1500" t="s">
        <v>1010</v>
      </c>
    </row>
    <row r="5" spans="1:12">
      <c r="A5">
        <v>3</v>
      </c>
      <c r="B5" s="356" t="s">
        <v>1046</v>
      </c>
      <c r="C5" s="334">
        <v>3900000</v>
      </c>
      <c r="D5" s="822">
        <v>52</v>
      </c>
      <c r="E5" s="822" t="s">
        <v>1017</v>
      </c>
      <c r="F5" s="822">
        <v>171</v>
      </c>
      <c r="G5" s="822">
        <v>3</v>
      </c>
      <c r="H5" s="822">
        <v>3</v>
      </c>
      <c r="I5" s="356" t="s">
        <v>1031</v>
      </c>
      <c r="J5" s="1072" t="s">
        <v>1030</v>
      </c>
      <c r="K5" s="1500" t="s">
        <v>1010</v>
      </c>
      <c r="L5" s="824"/>
    </row>
    <row r="6" spans="1:12">
      <c r="A6">
        <v>4</v>
      </c>
      <c r="B6" s="356" t="s">
        <v>1046</v>
      </c>
      <c r="C6" s="334">
        <v>3700000</v>
      </c>
      <c r="D6" s="822">
        <v>51.6</v>
      </c>
      <c r="E6" s="822" t="s">
        <v>1016</v>
      </c>
      <c r="F6" s="822">
        <v>137</v>
      </c>
      <c r="G6" s="822">
        <v>3</v>
      </c>
      <c r="H6" s="822">
        <v>2</v>
      </c>
      <c r="I6" s="356" t="s">
        <v>1036</v>
      </c>
      <c r="J6" s="1072" t="s">
        <v>1035</v>
      </c>
      <c r="K6" s="1500" t="s">
        <v>1010</v>
      </c>
    </row>
    <row r="7" spans="1:12">
      <c r="A7">
        <v>5</v>
      </c>
      <c r="B7" s="356" t="s">
        <v>1046</v>
      </c>
      <c r="C7" s="334">
        <v>5190000</v>
      </c>
      <c r="D7" s="822">
        <v>62.3</v>
      </c>
      <c r="E7" s="822" t="s">
        <v>1017</v>
      </c>
      <c r="F7" s="822">
        <v>171</v>
      </c>
      <c r="G7" s="822">
        <v>4</v>
      </c>
      <c r="H7" s="822">
        <v>3</v>
      </c>
      <c r="I7" s="356" t="s">
        <v>1044</v>
      </c>
      <c r="J7" s="1072" t="s">
        <v>1043</v>
      </c>
      <c r="K7" s="1500" t="s">
        <v>1010</v>
      </c>
      <c r="L7" s="1072" t="s">
        <v>1045</v>
      </c>
    </row>
    <row r="8" spans="1:12">
      <c r="A8">
        <v>6</v>
      </c>
      <c r="B8" s="356" t="s">
        <v>1047</v>
      </c>
      <c r="C8" s="334">
        <v>5950000</v>
      </c>
      <c r="D8" s="822">
        <v>56</v>
      </c>
      <c r="E8" s="1072" t="s">
        <v>1050</v>
      </c>
      <c r="F8" s="822">
        <v>178</v>
      </c>
      <c r="G8" s="822">
        <v>4</v>
      </c>
      <c r="H8" s="822">
        <v>3</v>
      </c>
      <c r="I8" s="356"/>
      <c r="J8" s="1072" t="s">
        <v>1048</v>
      </c>
      <c r="K8" s="1500" t="s">
        <v>1010</v>
      </c>
      <c r="L8" s="1072"/>
    </row>
    <row r="9" spans="1:12">
      <c r="C9" s="334"/>
      <c r="D9" s="822"/>
      <c r="E9" s="822"/>
      <c r="F9" s="822"/>
      <c r="G9" s="822"/>
      <c r="H9" s="822"/>
      <c r="I9" s="356"/>
      <c r="J9" s="1072"/>
      <c r="K9" s="1500"/>
      <c r="L9" s="1072"/>
    </row>
    <row r="10" spans="1:12">
      <c r="C10" s="334"/>
      <c r="D10" s="822"/>
      <c r="E10" s="822"/>
      <c r="F10" s="822"/>
      <c r="G10" s="822"/>
      <c r="H10" s="822"/>
      <c r="I10" s="356"/>
      <c r="J10" s="1072"/>
      <c r="K10" s="1500"/>
      <c r="L10" s="1072"/>
    </row>
    <row r="11" spans="1:12">
      <c r="C11" s="334"/>
      <c r="D11" s="822"/>
      <c r="E11" s="822"/>
      <c r="F11" s="822"/>
      <c r="G11" s="822"/>
      <c r="H11" s="822"/>
      <c r="I11" s="356"/>
      <c r="J11" s="1072"/>
      <c r="K11" s="1500"/>
      <c r="L11" s="1072"/>
    </row>
    <row r="12" spans="1:12">
      <c r="C12" s="334"/>
      <c r="D12" s="822"/>
      <c r="E12" s="822"/>
      <c r="F12" s="822"/>
      <c r="G12" s="822"/>
      <c r="H12" s="822"/>
      <c r="J12" s="822"/>
      <c r="K12" s="1500"/>
    </row>
    <row r="13" spans="1:12">
      <c r="B13" t="s">
        <v>1011</v>
      </c>
      <c r="C13" s="334">
        <v>4800000</v>
      </c>
      <c r="D13" s="822">
        <v>60</v>
      </c>
      <c r="E13" s="822" t="s">
        <v>1017</v>
      </c>
      <c r="F13" s="822">
        <v>171</v>
      </c>
      <c r="G13" s="822">
        <v>3</v>
      </c>
      <c r="H13" s="822">
        <v>2</v>
      </c>
      <c r="I13" t="s">
        <v>1019</v>
      </c>
      <c r="J13" s="1072" t="s">
        <v>1023</v>
      </c>
      <c r="K13" s="1500" t="s">
        <v>1010</v>
      </c>
    </row>
    <row r="14" spans="1:12">
      <c r="B14" t="s">
        <v>1011</v>
      </c>
      <c r="C14" s="334">
        <v>5190000</v>
      </c>
      <c r="D14" s="822">
        <v>62</v>
      </c>
      <c r="E14" s="822" t="s">
        <v>1017</v>
      </c>
      <c r="F14" s="822">
        <v>171</v>
      </c>
      <c r="G14" s="822">
        <v>3</v>
      </c>
      <c r="H14" s="822">
        <v>3</v>
      </c>
      <c r="I14" s="356" t="s">
        <v>1020</v>
      </c>
      <c r="J14" s="1072" t="s">
        <v>1021</v>
      </c>
      <c r="K14" s="1500" t="s">
        <v>1022</v>
      </c>
    </row>
    <row r="15" spans="1:12">
      <c r="B15" t="s">
        <v>1011</v>
      </c>
      <c r="C15" s="334">
        <v>3900000</v>
      </c>
      <c r="D15" s="822">
        <v>52</v>
      </c>
      <c r="E15" s="822" t="s">
        <v>1017</v>
      </c>
      <c r="F15" s="822">
        <v>171</v>
      </c>
      <c r="G15" s="822">
        <v>3</v>
      </c>
      <c r="H15" s="822">
        <v>3</v>
      </c>
      <c r="I15" s="356" t="s">
        <v>1024</v>
      </c>
      <c r="J15" s="1072" t="s">
        <v>1025</v>
      </c>
      <c r="K15" s="1500" t="s">
        <v>1010</v>
      </c>
      <c r="L15" s="824"/>
    </row>
    <row r="16" spans="1:12" ht="19.5">
      <c r="B16" t="s">
        <v>1011</v>
      </c>
      <c r="C16" s="334">
        <v>4400000</v>
      </c>
      <c r="D16" s="822">
        <v>52</v>
      </c>
      <c r="E16" s="822" t="s">
        <v>1017</v>
      </c>
      <c r="F16" s="822">
        <v>175</v>
      </c>
      <c r="G16" s="822">
        <v>3</v>
      </c>
      <c r="H16" s="822">
        <v>3</v>
      </c>
      <c r="J16" s="1072" t="s">
        <v>1027</v>
      </c>
      <c r="K16" s="1500" t="s">
        <v>1010</v>
      </c>
      <c r="L16" s="1502" t="s">
        <v>1026</v>
      </c>
    </row>
    <row r="17" spans="2:13">
      <c r="B17" t="s">
        <v>1011</v>
      </c>
      <c r="C17" s="334">
        <v>3900000</v>
      </c>
      <c r="D17" s="822">
        <v>52</v>
      </c>
      <c r="E17" s="822" t="s">
        <v>1018</v>
      </c>
      <c r="F17" s="822">
        <v>157</v>
      </c>
      <c r="G17" s="822">
        <v>3</v>
      </c>
      <c r="H17" s="822">
        <v>3</v>
      </c>
      <c r="I17" s="356" t="s">
        <v>1029</v>
      </c>
      <c r="J17" s="1072" t="s">
        <v>1028</v>
      </c>
      <c r="K17" s="1500" t="s">
        <v>1010</v>
      </c>
      <c r="L17" s="824"/>
    </row>
    <row r="18" spans="2:13">
      <c r="B18" t="s">
        <v>1011</v>
      </c>
      <c r="C18" s="334">
        <v>3650000</v>
      </c>
      <c r="D18" s="822">
        <v>54</v>
      </c>
      <c r="E18" s="822" t="s">
        <v>1016</v>
      </c>
      <c r="F18" s="822">
        <v>137</v>
      </c>
      <c r="G18" s="822">
        <v>3</v>
      </c>
      <c r="H18" s="822">
        <v>2</v>
      </c>
      <c r="I18" s="356" t="s">
        <v>1034</v>
      </c>
      <c r="J18" s="1503" t="s">
        <v>1033</v>
      </c>
      <c r="K18" s="1500" t="s">
        <v>1010</v>
      </c>
      <c r="L18" s="356" t="s">
        <v>1032</v>
      </c>
      <c r="M18" s="356"/>
    </row>
    <row r="19" spans="2:13">
      <c r="B19" t="s">
        <v>1011</v>
      </c>
      <c r="C19" s="334">
        <v>5800000</v>
      </c>
      <c r="D19" s="822">
        <v>56</v>
      </c>
      <c r="E19" s="822" t="s">
        <v>1017</v>
      </c>
      <c r="F19" s="822">
        <v>171</v>
      </c>
      <c r="G19" s="822">
        <v>3</v>
      </c>
      <c r="H19" s="822">
        <v>3</v>
      </c>
      <c r="J19" s="1072" t="s">
        <v>1049</v>
      </c>
      <c r="K19" s="1500" t="s">
        <v>1010</v>
      </c>
    </row>
    <row r="20" spans="2:13">
      <c r="D20" s="822"/>
      <c r="E20" s="822"/>
      <c r="G20" s="822"/>
      <c r="H20" s="822"/>
      <c r="J20" s="822"/>
      <c r="K20" s="1500"/>
    </row>
    <row r="21" spans="2:13">
      <c r="D21" s="822"/>
      <c r="E21" s="822"/>
      <c r="G21" s="822"/>
      <c r="H21" s="822"/>
      <c r="J21" s="822"/>
      <c r="K21" s="1500"/>
    </row>
    <row r="22" spans="2:13">
      <c r="D22" s="822"/>
      <c r="E22" s="822"/>
      <c r="G22" s="822"/>
      <c r="H22" s="822"/>
      <c r="J22" s="822"/>
      <c r="K22" s="1500"/>
    </row>
    <row r="23" spans="2:13">
      <c r="G23" s="822"/>
      <c r="H23" s="822"/>
      <c r="J23" s="822"/>
      <c r="K23" s="1500"/>
    </row>
    <row r="24" spans="2:13">
      <c r="G24" s="822"/>
      <c r="H24" s="822"/>
      <c r="J24" s="822"/>
      <c r="K24" s="1500"/>
    </row>
    <row r="25" spans="2:13">
      <c r="G25" s="822"/>
      <c r="H25" s="822"/>
      <c r="J25" s="822"/>
      <c r="K25" s="1500"/>
    </row>
    <row r="26" spans="2:13">
      <c r="G26" s="822"/>
      <c r="H26" s="822"/>
      <c r="J26" s="822"/>
    </row>
    <row r="27" spans="2:13">
      <c r="G27" s="822"/>
      <c r="H27" s="822"/>
      <c r="J27" s="822"/>
    </row>
    <row r="28" spans="2:13">
      <c r="G28" s="822"/>
      <c r="H28" s="822"/>
    </row>
    <row r="31" spans="2:13">
      <c r="E31" t="s">
        <v>1016</v>
      </c>
      <c r="F31">
        <v>137</v>
      </c>
    </row>
    <row r="32" spans="2:13">
      <c r="E32" t="s">
        <v>1018</v>
      </c>
      <c r="F32">
        <v>157</v>
      </c>
    </row>
    <row r="33" spans="5:6">
      <c r="E33" t="s">
        <v>1017</v>
      </c>
      <c r="F33">
        <v>171</v>
      </c>
    </row>
  </sheetData>
  <hyperlinks>
    <hyperlink ref="K3" r:id="rId1" xr:uid="{00000000-0004-0000-0F00-000000000000}"/>
    <hyperlink ref="K4" r:id="rId2" xr:uid="{00000000-0004-0000-0F00-000001000000}"/>
    <hyperlink ref="K13" r:id="rId3" xr:uid="{00000000-0004-0000-0F00-000002000000}"/>
    <hyperlink ref="K14" r:id="rId4" xr:uid="{00000000-0004-0000-0F00-000003000000}"/>
    <hyperlink ref="K15" r:id="rId5" xr:uid="{00000000-0004-0000-0F00-000004000000}"/>
    <hyperlink ref="K16" r:id="rId6" xr:uid="{00000000-0004-0000-0F00-000005000000}"/>
    <hyperlink ref="K17" r:id="rId7" xr:uid="{00000000-0004-0000-0F00-000006000000}"/>
    <hyperlink ref="K5" r:id="rId8" xr:uid="{00000000-0004-0000-0F00-000007000000}"/>
    <hyperlink ref="K18" r:id="rId9" xr:uid="{00000000-0004-0000-0F00-000008000000}"/>
    <hyperlink ref="K6" r:id="rId10" xr:uid="{00000000-0004-0000-0F00-000009000000}"/>
    <hyperlink ref="K7" r:id="rId11" xr:uid="{00000000-0004-0000-0F00-00000A000000}"/>
    <hyperlink ref="K8" r:id="rId12" xr:uid="{00000000-0004-0000-0F00-00000B000000}"/>
    <hyperlink ref="K19" r:id="rId13" xr:uid="{00000000-0004-0000-0F00-00000C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S404"/>
  <sheetViews>
    <sheetView showGridLines="0" topLeftCell="A18" zoomScale="130" zoomScaleNormal="130" workbookViewId="0">
      <selection activeCell="A71" sqref="A71"/>
    </sheetView>
  </sheetViews>
  <sheetFormatPr defaultColWidth="7.8984375" defaultRowHeight="21" customHeight="1"/>
  <cols>
    <col min="1" max="1" width="12.09765625" style="1" customWidth="1"/>
    <col min="2" max="2" width="7.8984375" style="1" customWidth="1"/>
    <col min="3" max="3" width="3.09765625" style="1" bestFit="1" customWidth="1"/>
    <col min="4" max="4" width="5.296875" style="1" customWidth="1"/>
    <col min="5" max="5" width="11.8984375" style="1" bestFit="1" customWidth="1"/>
    <col min="6" max="6" width="11.8984375" style="1" customWidth="1"/>
    <col min="7" max="7" width="10.59765625" style="1" customWidth="1"/>
    <col min="8" max="8" width="12.09765625" style="1" bestFit="1" customWidth="1"/>
    <col min="9" max="9" width="21.296875" style="1" hidden="1" customWidth="1"/>
    <col min="10" max="10" width="11.69921875" style="402" hidden="1" customWidth="1"/>
    <col min="11" max="12" width="11.8984375" style="1" hidden="1" customWidth="1"/>
    <col min="13" max="14" width="10" style="1" hidden="1" customWidth="1"/>
    <col min="15" max="16" width="11.8984375" style="1" hidden="1" customWidth="1"/>
    <col min="17" max="17" width="21.296875" style="1" hidden="1" customWidth="1"/>
    <col min="18" max="18" width="9.8984375" style="1" hidden="1" customWidth="1"/>
    <col min="19" max="19" width="8.59765625" style="1" hidden="1" customWidth="1"/>
    <col min="20" max="20" width="11.8984375" style="1" hidden="1" customWidth="1"/>
    <col min="21" max="21" width="4.8984375" style="1" hidden="1" customWidth="1"/>
    <col min="22" max="22" width="7.8984375" style="1" hidden="1" customWidth="1"/>
    <col min="23" max="23" width="9.296875" style="1" hidden="1" customWidth="1"/>
    <col min="24" max="24" width="7.8984375" style="1" hidden="1" customWidth="1"/>
    <col min="25" max="25" width="8.796875" style="1" hidden="1" customWidth="1"/>
    <col min="26" max="253" width="7.5" style="1" customWidth="1"/>
  </cols>
  <sheetData>
    <row r="1" spans="1:24" ht="27" hidden="1" customHeight="1" thickBot="1">
      <c r="A1" s="134"/>
      <c r="B1" s="134"/>
      <c r="C1" s="134"/>
      <c r="D1" s="135" t="str">
        <f>"ตารางคำนวณ "&amp;'Secured - Table 1'!$C$33</f>
        <v>ตารางคำนวณ ลูกค้า Re-Finance II , No MRTA  (waive all fees)</v>
      </c>
      <c r="E1" s="136"/>
      <c r="F1" s="136"/>
      <c r="G1" s="136"/>
      <c r="H1" s="136"/>
      <c r="I1" s="136"/>
      <c r="J1" s="392"/>
      <c r="K1" s="136"/>
      <c r="L1" s="136"/>
      <c r="M1" s="136"/>
      <c r="N1" s="136"/>
      <c r="O1" s="136"/>
      <c r="P1" s="137"/>
      <c r="Q1" s="134"/>
      <c r="R1" s="134"/>
      <c r="S1" s="134"/>
      <c r="T1" s="134"/>
      <c r="U1" s="134"/>
      <c r="V1" s="134"/>
      <c r="W1" s="134"/>
      <c r="X1" s="134"/>
    </row>
    <row r="2" spans="1:24" ht="9" hidden="1" customHeight="1" thickBot="1">
      <c r="A2" s="134"/>
      <c r="B2" s="134"/>
      <c r="C2" s="134"/>
      <c r="D2" s="134"/>
      <c r="E2" s="138"/>
      <c r="F2" s="139"/>
      <c r="G2" s="134"/>
      <c r="H2" s="138"/>
      <c r="I2" s="139"/>
      <c r="J2" s="393"/>
      <c r="K2" s="138"/>
      <c r="L2" s="139"/>
      <c r="M2" s="134"/>
      <c r="N2" s="134"/>
      <c r="O2" s="134"/>
      <c r="P2" s="134"/>
      <c r="Q2" s="134"/>
      <c r="R2" s="134"/>
      <c r="S2" s="134"/>
      <c r="T2" s="134"/>
      <c r="U2" s="134"/>
      <c r="V2" s="134"/>
      <c r="W2" s="134"/>
      <c r="X2" s="134"/>
    </row>
    <row r="3" spans="1:24" ht="36" hidden="1" customHeight="1">
      <c r="A3" s="134"/>
      <c r="B3" s="134"/>
      <c r="C3" s="134"/>
      <c r="D3" s="140"/>
      <c r="E3" s="141"/>
      <c r="F3" s="142"/>
      <c r="G3" s="143" t="s">
        <v>100</v>
      </c>
      <c r="H3" s="144" t="s">
        <v>101</v>
      </c>
      <c r="I3" s="144" t="s">
        <v>102</v>
      </c>
      <c r="J3" s="394" t="s">
        <v>103</v>
      </c>
      <c r="K3" s="145" t="s">
        <v>104</v>
      </c>
      <c r="L3" s="146" t="s">
        <v>105</v>
      </c>
      <c r="M3" s="143" t="s">
        <v>106</v>
      </c>
      <c r="N3" s="144" t="s">
        <v>107</v>
      </c>
      <c r="O3" s="144" t="s">
        <v>108</v>
      </c>
      <c r="P3" s="147" t="s">
        <v>109</v>
      </c>
      <c r="Q3" s="134"/>
      <c r="R3" s="134"/>
      <c r="S3" s="134"/>
      <c r="T3" s="134"/>
      <c r="U3" s="134"/>
      <c r="V3" s="134"/>
      <c r="W3" s="134"/>
      <c r="X3" s="134"/>
    </row>
    <row r="4" spans="1:24" ht="18" hidden="1" customHeight="1">
      <c r="A4" s="134"/>
      <c r="B4" s="134"/>
      <c r="C4" s="134"/>
      <c r="D4" s="148" t="s">
        <v>110</v>
      </c>
      <c r="E4" s="149"/>
      <c r="F4" s="150"/>
      <c r="G4" s="151">
        <f>F22</f>
        <v>1020980</v>
      </c>
      <c r="H4" s="152"/>
      <c r="I4" s="152">
        <f>'Secured - Table 1'!$C$35*12</f>
        <v>420</v>
      </c>
      <c r="J4" s="1012">
        <f>คีย์ข้อมูล!N21</f>
        <v>6.2477142857142863E-2</v>
      </c>
      <c r="K4" s="154">
        <f>IF(OR($G$7=0,$I$8=0),0,PMT($J4/12,$I4,-$G4))</f>
        <v>5992.3481792181365</v>
      </c>
      <c r="L4" s="155"/>
      <c r="M4" s="156">
        <f>IF(H24=0,(IF(OR($G$7=0,$I$8=0),0,ROUNDUP(PMT(($J4+0.75%)/12,$I4,-$G4),-1))),H24)</f>
        <v>6530</v>
      </c>
      <c r="N4" s="157">
        <f>IF(OR($G$7=0,$I$8=0),0,370-COUNTIF(G35:G404,0))</f>
        <v>276</v>
      </c>
      <c r="O4" s="158">
        <f>SUM(H35:H404)</f>
        <v>1796366.7000000007</v>
      </c>
      <c r="P4" s="159">
        <f>IF(OR($G$7=0,$I$8=0),0,SUM(F35:F70))</f>
        <v>92767.929999999964</v>
      </c>
      <c r="Q4" s="160">
        <f>O4+3200+3310</f>
        <v>1802876.7000000007</v>
      </c>
      <c r="R4" s="161"/>
      <c r="S4" s="134"/>
      <c r="T4" s="134"/>
      <c r="U4" s="134"/>
      <c r="V4" s="134"/>
      <c r="W4" s="134"/>
      <c r="X4" s="134"/>
    </row>
    <row r="5" spans="1:24" ht="18" hidden="1" customHeight="1">
      <c r="A5" s="134"/>
      <c r="B5" s="134"/>
      <c r="C5" s="134"/>
      <c r="D5" s="162" t="s">
        <v>111</v>
      </c>
      <c r="E5" s="163"/>
      <c r="F5" s="164"/>
      <c r="G5" s="165">
        <f>'Secured - Table 1'!$C$34</f>
        <v>2638750</v>
      </c>
      <c r="H5" s="166"/>
      <c r="I5" s="166">
        <f>I4-12</f>
        <v>408</v>
      </c>
      <c r="J5" s="396">
        <f>($J$7*$C$7+$J$8*$C$8+$J$9*$C$9+$J$10*$C$10+$J$11*('Secured - Table 1'!$C$35*12-SUM($C$7:$C$10)))/('Secured - Table 1'!$C$35*12)</f>
        <v>6.2477142857142863E-2</v>
      </c>
      <c r="K5" s="168">
        <f>IF(OR($G$7=0,$I$8=0),0,PMT($J5/12,$I5,-$G5))</f>
        <v>15615.196178938655</v>
      </c>
      <c r="L5" s="169"/>
      <c r="M5" s="170">
        <f>IF(OR($G$7=0,$I$8=0),0,ROUNDUP(PMT(($J5+1%)/12,$I5,-$G5),-1))</f>
        <v>17440</v>
      </c>
      <c r="N5" s="171">
        <f>IF(OR($G$7=0,$I$8=0),0,370-COUNTIF(K47:K404,0))</f>
        <v>283</v>
      </c>
      <c r="O5" s="172">
        <f>SUM(L35:L404)</f>
        <v>4800696.13</v>
      </c>
      <c r="P5" s="173">
        <f>IF(OR($G$7=0,$I$8=0),0,SUM(J35:J70))</f>
        <v>248788.12000000005</v>
      </c>
      <c r="Q5" s="134"/>
      <c r="R5" s="161"/>
      <c r="S5" s="134"/>
      <c r="T5" s="134"/>
      <c r="U5" s="134"/>
      <c r="V5" s="134"/>
      <c r="W5" s="134"/>
      <c r="X5" s="134"/>
    </row>
    <row r="6" spans="1:24" ht="18" hidden="1" customHeight="1">
      <c r="A6" s="134"/>
      <c r="B6" s="134"/>
      <c r="C6" s="134"/>
      <c r="D6" s="174" t="s">
        <v>112</v>
      </c>
      <c r="E6" s="175"/>
      <c r="F6" s="176"/>
      <c r="G6" s="151"/>
      <c r="H6" s="177"/>
      <c r="I6" s="152"/>
      <c r="J6" s="395"/>
      <c r="K6" s="154"/>
      <c r="L6" s="178"/>
      <c r="M6" s="179"/>
      <c r="N6" s="180"/>
      <c r="O6" s="152"/>
      <c r="P6" s="181"/>
      <c r="Q6" s="134"/>
      <c r="R6" s="182"/>
      <c r="S6" s="134"/>
      <c r="T6" s="134"/>
      <c r="U6" s="134"/>
      <c r="V6" s="134"/>
      <c r="W6" s="183"/>
      <c r="X6" s="134"/>
    </row>
    <row r="7" spans="1:24" ht="18" hidden="1" customHeight="1" thickBot="1">
      <c r="A7" s="151">
        <v>0</v>
      </c>
      <c r="B7" s="403">
        <f>D20</f>
        <v>3.2899999999999999E-2</v>
      </c>
      <c r="C7" s="185">
        <f>VLOOKUP('Secured - Table 1'!$C$33,'Secured - Table 1'!$L$79:$AY$98,'Secured - Table 1'!M$76,FALSE)</f>
        <v>12</v>
      </c>
      <c r="D7" s="186"/>
      <c r="E7" s="187">
        <f>'Secured - Table 1'!B37</f>
        <v>420</v>
      </c>
      <c r="F7" s="188" t="str">
        <f>'Secured - Table 1'!C37</f>
        <v>MRR-4.50%</v>
      </c>
      <c r="G7" s="189">
        <f>'Secured - Table 1'!$C$34</f>
        <v>2638750</v>
      </c>
      <c r="H7" s="190"/>
      <c r="I7" s="191">
        <f>'Secured - Table 1'!$C$35*12</f>
        <v>420</v>
      </c>
      <c r="J7" s="397">
        <f>B7</f>
        <v>3.2899999999999999E-2</v>
      </c>
      <c r="K7" s="193">
        <f>IF(OR($G$7=0,$I$8=0),0,PMT($J7/12,$I7,-$G7))</f>
        <v>10587.087732339587</v>
      </c>
      <c r="L7" s="194"/>
      <c r="M7" s="195"/>
      <c r="N7" s="196"/>
      <c r="O7" s="191"/>
      <c r="P7" s="197"/>
      <c r="Q7" s="134"/>
      <c r="R7" s="198"/>
      <c r="S7" s="134"/>
      <c r="T7" s="134"/>
      <c r="U7" s="134"/>
      <c r="V7" s="134"/>
      <c r="W7" s="134"/>
      <c r="X7" s="134"/>
    </row>
    <row r="8" spans="1:24" ht="18" hidden="1" customHeight="1">
      <c r="A8" s="189">
        <f>SUM(C$7:C7)+1</f>
        <v>13</v>
      </c>
      <c r="B8" s="404">
        <f>D21</f>
        <v>3.2899999999999999E-2</v>
      </c>
      <c r="C8" s="185">
        <f>VLOOKUP('Secured - Table 1'!$C$33,'Secured - Table 1'!$L$79:$AY$98,'Secured - Table 1'!N$76,FALSE)</f>
        <v>12</v>
      </c>
      <c r="D8" s="186"/>
      <c r="E8" s="187" t="str">
        <f>'Secured - Table 1'!B38</f>
        <v>ปีที่ 1</v>
      </c>
      <c r="F8" s="188" t="str">
        <f>'Secured - Table 1'!C38</f>
        <v>MRR-2.50%</v>
      </c>
      <c r="G8" s="189">
        <f>VLOOKUP(A8,$D$34:$T$404,10,FALSE)</f>
        <v>2661106.1800000002</v>
      </c>
      <c r="H8" s="190"/>
      <c r="I8" s="191">
        <f>I7-C7</f>
        <v>408</v>
      </c>
      <c r="J8" s="397">
        <f>B8</f>
        <v>3.2899999999999999E-2</v>
      </c>
      <c r="K8" s="193">
        <f>IF(OR($G$7=0,$I$8=0),0,PMT($J8/12,$I8,-$G8))</f>
        <v>10844.636862477731</v>
      </c>
      <c r="L8" s="194"/>
      <c r="M8" s="195"/>
      <c r="N8" s="196"/>
      <c r="O8" s="191"/>
      <c r="P8" s="197"/>
      <c r="Q8" s="200" t="str">
        <f>$V$32</f>
        <v>% ปรับปรุงค่างวดแบบขั้นบันได</v>
      </c>
      <c r="R8" s="201" t="s">
        <v>113</v>
      </c>
      <c r="S8" s="202" t="s">
        <v>114</v>
      </c>
      <c r="T8" s="134"/>
      <c r="U8" s="134"/>
      <c r="V8" s="134"/>
      <c r="W8" s="134"/>
      <c r="X8" s="134"/>
    </row>
    <row r="9" spans="1:24" ht="18" hidden="1" customHeight="1">
      <c r="A9" s="189">
        <f>SUM(C$7:C8)+1</f>
        <v>25</v>
      </c>
      <c r="B9" s="404">
        <f>D22</f>
        <v>3.2899999999999999E-2</v>
      </c>
      <c r="C9" s="185">
        <f>VLOOKUP('Secured - Table 1'!$C$33,'Secured - Table 1'!$L$79:$AY$98,'Secured - Table 1'!O$76,FALSE)</f>
        <v>12</v>
      </c>
      <c r="D9" s="186"/>
      <c r="E9" s="187" t="str">
        <f>'Secured - Table 1'!B39</f>
        <v>ปีที่ 2</v>
      </c>
      <c r="F9" s="188" t="str">
        <f>'Secured - Table 1'!C39</f>
        <v>MRR-2.50%</v>
      </c>
      <c r="G9" s="189">
        <f>VLOOKUP(A9,$D$34:$T$404,10,FALSE)</f>
        <v>2684198.6899999995</v>
      </c>
      <c r="H9" s="190"/>
      <c r="I9" s="191">
        <f>I8-C8</f>
        <v>396</v>
      </c>
      <c r="J9" s="397">
        <f>B9</f>
        <v>3.2899999999999999E-2</v>
      </c>
      <c r="K9" s="193">
        <f>IF(OR($G$7=0,$I$8=0),0,PMT($J9/12,$I9,-$G9))</f>
        <v>11119.394041853957</v>
      </c>
      <c r="L9" s="203" t="s">
        <v>115</v>
      </c>
      <c r="M9" s="204">
        <f>ROUNDUP($M10/$Q9,-1)</f>
        <v>5300</v>
      </c>
      <c r="N9" s="196"/>
      <c r="O9" s="191"/>
      <c r="P9" s="197"/>
      <c r="Q9" s="205">
        <v>1.1000000000000001</v>
      </c>
      <c r="R9" s="206"/>
      <c r="S9" s="197"/>
      <c r="T9" s="134"/>
      <c r="U9" s="134"/>
      <c r="V9" s="134"/>
      <c r="W9" s="134"/>
      <c r="X9" s="134"/>
    </row>
    <row r="10" spans="1:24" ht="18" hidden="1" customHeight="1">
      <c r="A10" s="189">
        <f>SUM(C$7:C9)+1</f>
        <v>37</v>
      </c>
      <c r="B10" s="404">
        <f>J10</f>
        <v>7.9000000000000001E-2</v>
      </c>
      <c r="C10" s="185">
        <f>VLOOKUP('Secured - Table 1'!$C$33,'Secured - Table 1'!$L$79:$AY$98,'Secured - Table 1'!P$76,FALSE)</f>
        <v>0</v>
      </c>
      <c r="D10" s="186"/>
      <c r="E10" s="187" t="str">
        <f>'Secured - Table 1'!B40</f>
        <v>ปีที่ 3</v>
      </c>
      <c r="F10" s="188" t="str">
        <f>'Secured - Table 1'!C40</f>
        <v>MLR-1.25%</v>
      </c>
      <c r="G10" s="189">
        <f>VLOOKUP(A10,$D$34:$T$404,10,FALSE)</f>
        <v>2701718.1499999994</v>
      </c>
      <c r="H10" s="190"/>
      <c r="I10" s="191">
        <f>I9-C9</f>
        <v>384</v>
      </c>
      <c r="J10" s="397">
        <f>'Secured - Table 1'!D40</f>
        <v>7.9000000000000001E-2</v>
      </c>
      <c r="K10" s="193">
        <f>IF(OR($G$7=0,$I$8=0),0,PMT($J10/12,$I10,-$G10))</f>
        <v>19343.092365075852</v>
      </c>
      <c r="L10" s="203" t="s">
        <v>116</v>
      </c>
      <c r="M10" s="204">
        <f>ROUNDUP($M$4*$Q10,-1)</f>
        <v>5820</v>
      </c>
      <c r="N10" s="196"/>
      <c r="O10" s="191"/>
      <c r="P10" s="197"/>
      <c r="Q10" s="207">
        <f>IF(OR($G$7=0,$I$8=0),0,VLOOKUP($I$8/12,$V$34:$X$64,2))</f>
        <v>0.89</v>
      </c>
      <c r="R10" s="206">
        <f>IF(M9=0,0,M10/M9)</f>
        <v>1.0981132075471698</v>
      </c>
      <c r="S10" s="197">
        <f>M10-M9</f>
        <v>520</v>
      </c>
      <c r="T10" s="134"/>
      <c r="U10" s="134"/>
      <c r="V10" s="134"/>
      <c r="W10" s="134"/>
      <c r="X10" s="134"/>
    </row>
    <row r="11" spans="1:24" ht="18" hidden="1" customHeight="1" thickBot="1">
      <c r="A11" s="165">
        <f>SUM(C$7:C10)+1</f>
        <v>37</v>
      </c>
      <c r="B11" s="405">
        <f>D24</f>
        <v>6.5250000000000002E-2</v>
      </c>
      <c r="C11" s="134"/>
      <c r="D11" s="209"/>
      <c r="E11" s="210" t="str">
        <f>'Secured - Table 1'!B41</f>
        <v xml:space="preserve"> </v>
      </c>
      <c r="F11" s="211" t="str">
        <f>'Secured - Table 1'!C41</f>
        <v>MRR-1.50%</v>
      </c>
      <c r="G11" s="212">
        <f>VLOOKUP(A11,$D$34:$T$404,10,FALSE)</f>
        <v>2701718.1499999994</v>
      </c>
      <c r="H11" s="213"/>
      <c r="I11" s="214">
        <f>I10-C10</f>
        <v>384</v>
      </c>
      <c r="J11" s="398">
        <f>B11</f>
        <v>6.5250000000000002E-2</v>
      </c>
      <c r="K11" s="216">
        <f>IF(OR($G$7=0,$I$8=0),0,PMT($J11/12,$I11,-$G11))</f>
        <v>16782.300641506434</v>
      </c>
      <c r="L11" s="217" t="s">
        <v>117</v>
      </c>
      <c r="M11" s="218">
        <f>IF(OR($G$7=0,$I$8=0),0,ROUNDUP(PMT($J$11/12,$N$4-48,-$M$83),-1))</f>
        <v>21530</v>
      </c>
      <c r="N11" s="219">
        <f>IF(OR($G$7=0,$I$8=0),0,370-COUNTIF(O35:O404,0))</f>
        <v>273</v>
      </c>
      <c r="O11" s="214">
        <f>SUM(P35:P404)</f>
        <v>5111130</v>
      </c>
      <c r="P11" s="220">
        <f>IF(OR($G$7=0,$I$8=0),0,SUM(N35:N70))</f>
        <v>260008.15</v>
      </c>
      <c r="Q11" s="221"/>
      <c r="R11" s="222">
        <f>IF(M10=0,0,M11/M10)</f>
        <v>3.6993127147766325</v>
      </c>
      <c r="S11" s="223">
        <f>M11-M10</f>
        <v>15710</v>
      </c>
      <c r="T11" s="134"/>
      <c r="U11" s="134"/>
      <c r="V11" s="134"/>
      <c r="W11" s="134"/>
      <c r="X11" s="134"/>
    </row>
    <row r="12" spans="1:24" ht="18" hidden="1" customHeight="1">
      <c r="A12" s="134"/>
      <c r="B12" s="134"/>
      <c r="C12" s="134"/>
      <c r="D12" s="224" t="s">
        <v>118</v>
      </c>
      <c r="E12" s="225"/>
      <c r="F12" s="226"/>
      <c r="G12" s="227"/>
      <c r="H12" s="228"/>
      <c r="I12" s="229"/>
      <c r="J12" s="399"/>
      <c r="K12" s="231"/>
      <c r="L12" s="232"/>
      <c r="M12" s="233"/>
      <c r="N12" s="234"/>
      <c r="O12" s="229"/>
      <c r="P12" s="235"/>
      <c r="Q12" s="134"/>
      <c r="R12" s="134"/>
      <c r="S12" s="134"/>
      <c r="T12" s="134"/>
      <c r="U12" s="134"/>
      <c r="V12" s="134"/>
      <c r="W12" s="134"/>
      <c r="X12" s="134"/>
    </row>
    <row r="13" spans="1:24" ht="18" hidden="1" customHeight="1" thickBot="1">
      <c r="A13" s="151">
        <f t="shared" ref="A13:C16" si="0">A7</f>
        <v>0</v>
      </c>
      <c r="B13" s="403">
        <f t="shared" si="0"/>
        <v>3.2899999999999999E-2</v>
      </c>
      <c r="C13" s="185">
        <f t="shared" si="0"/>
        <v>12</v>
      </c>
      <c r="D13" s="186"/>
      <c r="E13" s="187">
        <f t="shared" ref="E13:F17" si="1">E7</f>
        <v>420</v>
      </c>
      <c r="F13" s="188" t="str">
        <f t="shared" si="1"/>
        <v>MRR-4.50%</v>
      </c>
      <c r="G13" s="189">
        <f>'Secured - Table 1'!$C$34</f>
        <v>2638750</v>
      </c>
      <c r="H13" s="190"/>
      <c r="I13" s="191">
        <f>'Secured - Table 1'!$C$35*12</f>
        <v>420</v>
      </c>
      <c r="J13" s="397">
        <f>J7</f>
        <v>3.2899999999999999E-2</v>
      </c>
      <c r="K13" s="236">
        <f>IF(OR($G$7=0,$I$8=0),0,$G13*IF($C$13&lt;12,$J$14,$J13)*31/365)</f>
        <v>7373.3181506849314</v>
      </c>
      <c r="L13" s="194"/>
      <c r="M13" s="195"/>
      <c r="N13" s="196"/>
      <c r="O13" s="191"/>
      <c r="P13" s="197"/>
      <c r="Q13" s="134"/>
      <c r="R13" s="134"/>
      <c r="S13" s="134"/>
      <c r="T13" s="134"/>
      <c r="U13" s="134"/>
      <c r="V13" s="134"/>
      <c r="W13" s="134"/>
      <c r="X13" s="134"/>
    </row>
    <row r="14" spans="1:24" ht="18" hidden="1" customHeight="1">
      <c r="A14" s="189">
        <f t="shared" si="0"/>
        <v>13</v>
      </c>
      <c r="B14" s="404">
        <f t="shared" si="0"/>
        <v>3.2899999999999999E-2</v>
      </c>
      <c r="C14" s="185">
        <f t="shared" si="0"/>
        <v>12</v>
      </c>
      <c r="D14" s="186"/>
      <c r="E14" s="187" t="str">
        <f t="shared" si="1"/>
        <v>ปีที่ 1</v>
      </c>
      <c r="F14" s="188" t="str">
        <f t="shared" si="1"/>
        <v>MRR-2.50%</v>
      </c>
      <c r="G14" s="189">
        <f>VLOOKUP(A14,$D$34:$T$404,14,FALSE)</f>
        <v>2635771.5900000003</v>
      </c>
      <c r="H14" s="190"/>
      <c r="I14" s="191">
        <f>I8</f>
        <v>408</v>
      </c>
      <c r="J14" s="397">
        <f>J8</f>
        <v>3.2899999999999999E-2</v>
      </c>
      <c r="K14" s="237">
        <f>IF(OR($G$7=0,$I$8=0),0,IF($C$13&lt;12,K13,PMT($J14/12,$I14,-$G14)))</f>
        <v>10741.392418240728</v>
      </c>
      <c r="L14" s="203" t="s">
        <v>119</v>
      </c>
      <c r="M14" s="204">
        <f>ROUNDUP($K13,-1)</f>
        <v>7380</v>
      </c>
      <c r="N14" s="196"/>
      <c r="O14" s="191"/>
      <c r="P14" s="197"/>
      <c r="Q14" s="200" t="str">
        <f>$V$32</f>
        <v>% ปรับปรุงค่างวดแบบขั้นบันได</v>
      </c>
      <c r="R14" s="201" t="s">
        <v>113</v>
      </c>
      <c r="S14" s="202" t="s">
        <v>114</v>
      </c>
      <c r="T14" s="134"/>
      <c r="U14" s="134"/>
      <c r="V14" s="134"/>
      <c r="W14" s="134"/>
      <c r="X14" s="134"/>
    </row>
    <row r="15" spans="1:24" ht="18" hidden="1" customHeight="1">
      <c r="A15" s="189">
        <f t="shared" si="0"/>
        <v>25</v>
      </c>
      <c r="B15" s="404">
        <f t="shared" si="0"/>
        <v>3.2899999999999999E-2</v>
      </c>
      <c r="C15" s="185">
        <f t="shared" si="0"/>
        <v>12</v>
      </c>
      <c r="D15" s="186"/>
      <c r="E15" s="187" t="str">
        <f t="shared" si="1"/>
        <v>ปีที่ 2</v>
      </c>
      <c r="F15" s="188" t="str">
        <f t="shared" si="1"/>
        <v>MRR-2.50%</v>
      </c>
      <c r="G15" s="189">
        <f>VLOOKUP(A15,$D$34:$T$404,14,FALSE)</f>
        <v>2550601.2899999996</v>
      </c>
      <c r="H15" s="190"/>
      <c r="I15" s="191">
        <f>I9</f>
        <v>396</v>
      </c>
      <c r="J15" s="397">
        <f>J9</f>
        <v>3.2899999999999999E-2</v>
      </c>
      <c r="K15" s="193">
        <f>IF(OR($G$7=0,$I$8=0),0,PMT($J15/12,$I15,-$G15))</f>
        <v>10565.961786968541</v>
      </c>
      <c r="L15" s="203" t="s">
        <v>120</v>
      </c>
      <c r="M15" s="204">
        <f>ROUNDUP($M16/$Q15,-1)</f>
        <v>14120</v>
      </c>
      <c r="N15" s="196"/>
      <c r="O15" s="191"/>
      <c r="P15" s="197"/>
      <c r="Q15" s="205">
        <v>1.1000000000000001</v>
      </c>
      <c r="R15" s="206"/>
      <c r="S15" s="197"/>
      <c r="T15" s="134"/>
      <c r="U15" s="134"/>
      <c r="V15" s="134"/>
      <c r="W15" s="134"/>
      <c r="X15" s="134"/>
    </row>
    <row r="16" spans="1:24" ht="18" hidden="1" customHeight="1">
      <c r="A16" s="189">
        <f t="shared" si="0"/>
        <v>37</v>
      </c>
      <c r="B16" s="404">
        <f t="shared" si="0"/>
        <v>7.9000000000000001E-2</v>
      </c>
      <c r="C16" s="185">
        <f t="shared" si="0"/>
        <v>0</v>
      </c>
      <c r="D16" s="186"/>
      <c r="E16" s="187" t="str">
        <f t="shared" si="1"/>
        <v>ปีที่ 3</v>
      </c>
      <c r="F16" s="188" t="str">
        <f t="shared" si="1"/>
        <v>MLR-1.25%</v>
      </c>
      <c r="G16" s="189">
        <f>VLOOKUP(A16,$D$34:$T$404,14,FALSE)</f>
        <v>2462625.79</v>
      </c>
      <c r="H16" s="190"/>
      <c r="I16" s="191">
        <f>I10</f>
        <v>384</v>
      </c>
      <c r="J16" s="397">
        <f>J10</f>
        <v>7.9000000000000001E-2</v>
      </c>
      <c r="K16" s="193">
        <f>IF(OR($G$7=0,$I$8=0),0,PMT($J16/12,$I16,-$G16))</f>
        <v>17631.298111754513</v>
      </c>
      <c r="L16" s="203" t="s">
        <v>121</v>
      </c>
      <c r="M16" s="204">
        <f>ROUNDUP($M$5*$Q16,-1)</f>
        <v>15530</v>
      </c>
      <c r="N16" s="196"/>
      <c r="O16" s="191"/>
      <c r="P16" s="197"/>
      <c r="Q16" s="207">
        <f>IF(OR($G$7=0,$I$8=0),0,VLOOKUP($I$8/12,$V$34:$X$64,3))</f>
        <v>0.89</v>
      </c>
      <c r="R16" s="206">
        <f>IF(M15=0,0,M16/M15)</f>
        <v>1.0998583569405098</v>
      </c>
      <c r="S16" s="197">
        <f>M16-M15</f>
        <v>1410</v>
      </c>
      <c r="T16" s="134"/>
      <c r="U16" s="134"/>
      <c r="V16" s="134"/>
      <c r="W16" s="134"/>
      <c r="X16" s="134"/>
    </row>
    <row r="17" spans="1:25" ht="18" hidden="1" customHeight="1" thickBot="1">
      <c r="A17" s="165">
        <f>A11</f>
        <v>37</v>
      </c>
      <c r="B17" s="405">
        <f>B11</f>
        <v>6.5250000000000002E-2</v>
      </c>
      <c r="C17" s="134"/>
      <c r="D17" s="238"/>
      <c r="E17" s="239" t="str">
        <f t="shared" si="1"/>
        <v xml:space="preserve"> </v>
      </c>
      <c r="F17" s="240" t="str">
        <f t="shared" si="1"/>
        <v>MRR-1.50%</v>
      </c>
      <c r="G17" s="241">
        <f>VLOOKUP(A17,$D$34:$T$404,14,FALSE)</f>
        <v>2462625.79</v>
      </c>
      <c r="H17" s="242"/>
      <c r="I17" s="243">
        <f>I11</f>
        <v>384</v>
      </c>
      <c r="J17" s="400">
        <f>J11</f>
        <v>6.5250000000000002E-2</v>
      </c>
      <c r="K17" s="245">
        <f>IF(OR($G$7=0,$I$8=0),0,PMT($J17/12,$I17,-$G17))</f>
        <v>15297.127265220948</v>
      </c>
      <c r="L17" s="246" t="s">
        <v>122</v>
      </c>
      <c r="M17" s="247">
        <f>IF(OR($G$7=0,$I$8=0),0,ROUNDUP(PMT($J17/12,$N$5-60,-$Q$95),-1))</f>
        <v>18630</v>
      </c>
      <c r="N17" s="248">
        <f>IF(OR($G$7=0,$I$8=0),0,370-COUNTIF(S35:S404,0))</f>
        <v>281</v>
      </c>
      <c r="O17" s="243">
        <f>SUM(T35:T404)</f>
        <v>4900212.4299999988</v>
      </c>
      <c r="P17" s="223">
        <f>IF(OR($G$7=0,$I$8=0),0,SUM(R35:R70))</f>
        <v>251315.78999999998</v>
      </c>
      <c r="Q17" s="249"/>
      <c r="R17" s="222">
        <f>IF(M16=0,0,M17/M16)</f>
        <v>1.1996136509980682</v>
      </c>
      <c r="S17" s="223">
        <f>M17-M16</f>
        <v>3100</v>
      </c>
      <c r="T17" s="134"/>
      <c r="U17" s="134"/>
      <c r="V17" s="134"/>
      <c r="W17" s="134"/>
      <c r="X17" s="134"/>
    </row>
    <row r="18" spans="1:25" s="1" customFormat="1" ht="18" customHeight="1" thickBot="1">
      <c r="A18" s="1901" t="str">
        <f>คีย์ข้อมูล!A14</f>
        <v>วงเงินที่ 1</v>
      </c>
      <c r="B18" s="1902"/>
      <c r="C18" s="1902"/>
      <c r="D18" s="1902"/>
      <c r="E18" s="1903"/>
      <c r="F18" s="641" t="s">
        <v>294</v>
      </c>
      <c r="G18" s="641" t="s">
        <v>293</v>
      </c>
      <c r="H18" s="641"/>
      <c r="I18" s="134"/>
      <c r="J18" s="393"/>
      <c r="K18" s="134"/>
      <c r="L18" s="134"/>
      <c r="M18" s="134"/>
      <c r="N18" s="134"/>
      <c r="O18" s="134"/>
      <c r="P18" s="134"/>
      <c r="Q18" s="134"/>
      <c r="R18" s="134"/>
      <c r="S18" s="134"/>
      <c r="T18" s="134"/>
      <c r="U18" s="134"/>
      <c r="V18" s="134"/>
      <c r="W18" s="134"/>
      <c r="X18" s="134"/>
    </row>
    <row r="19" spans="1:25" s="1" customFormat="1" ht="18" customHeight="1">
      <c r="A19" s="659" t="s">
        <v>288</v>
      </c>
      <c r="B19" s="1014" t="s">
        <v>145</v>
      </c>
      <c r="C19" s="661"/>
      <c r="D19" s="662"/>
      <c r="E19" s="656" t="s">
        <v>291</v>
      </c>
      <c r="F19" s="642">
        <f>คีย์ข้อมูล!B15</f>
        <v>1000000</v>
      </c>
      <c r="G19" s="644">
        <f>'Secured - Table 1'!J7</f>
        <v>35</v>
      </c>
      <c r="H19" s="642"/>
      <c r="I19" s="134"/>
      <c r="J19" s="393"/>
      <c r="K19" s="134"/>
      <c r="L19" s="134"/>
      <c r="M19" s="134"/>
      <c r="N19" s="134"/>
      <c r="O19" s="134"/>
      <c r="P19" s="134"/>
      <c r="Q19" s="134"/>
      <c r="R19" s="134"/>
      <c r="S19" s="134"/>
      <c r="T19" s="134"/>
      <c r="U19" s="134"/>
      <c r="V19" s="134"/>
      <c r="W19" s="134"/>
      <c r="X19" s="134"/>
    </row>
    <row r="20" spans="1:25" s="1" customFormat="1" ht="18" customHeight="1">
      <c r="A20" s="663" t="s">
        <v>761</v>
      </c>
      <c r="B20" s="134">
        <f>คีย์ข้อมูล!M15</f>
        <v>0</v>
      </c>
      <c r="C20" s="641" t="s">
        <v>290</v>
      </c>
      <c r="D20" s="1013">
        <f>คีย์ข้อมูล!N15</f>
        <v>3.2899999999999999E-2</v>
      </c>
      <c r="E20" s="656" t="s">
        <v>145</v>
      </c>
      <c r="F20" s="642">
        <f>คีย์ข้อมูล!B17+คีย์ข้อมูล!B18+คีย์ข้อมูล!B19</f>
        <v>20980</v>
      </c>
      <c r="G20" s="644">
        <f>IF(B19="NO MRTA",0,'Secured - Table 1'!F5)</f>
        <v>10</v>
      </c>
      <c r="H20" s="840"/>
      <c r="I20" s="134"/>
      <c r="J20" s="393">
        <f>(D20+D21+D22+D23*4+D24*(G19-7))/G19</f>
        <v>5.8780000000000006E-2</v>
      </c>
      <c r="K20" s="134"/>
      <c r="L20" s="134"/>
      <c r="M20" s="134"/>
      <c r="N20" s="134"/>
      <c r="O20" s="134"/>
      <c r="P20" s="134"/>
      <c r="Q20" s="134"/>
      <c r="R20" s="134"/>
      <c r="S20" s="134"/>
      <c r="T20" s="134"/>
      <c r="U20" s="134"/>
      <c r="V20" s="134"/>
      <c r="W20" s="134"/>
      <c r="X20" s="134"/>
      <c r="Y20" s="839">
        <f>H20/F19</f>
        <v>0</v>
      </c>
    </row>
    <row r="21" spans="1:25" s="1" customFormat="1" ht="18" customHeight="1">
      <c r="A21" s="663" t="s">
        <v>762</v>
      </c>
      <c r="B21" s="134">
        <f>คีย์ข้อมูล!M16</f>
        <v>0</v>
      </c>
      <c r="C21" s="641" t="s">
        <v>290</v>
      </c>
      <c r="D21" s="1013">
        <f>คีย์ข้อมูล!N16</f>
        <v>3.2899999999999999E-2</v>
      </c>
      <c r="E21" s="656" t="s">
        <v>281</v>
      </c>
      <c r="F21" s="837">
        <f>คีย์ข้อมูล!B20</f>
        <v>0</v>
      </c>
      <c r="G21" s="644"/>
      <c r="H21" s="894"/>
      <c r="I21" s="134"/>
      <c r="J21" s="393"/>
      <c r="K21" s="134"/>
      <c r="L21" s="134"/>
      <c r="M21" s="134"/>
      <c r="N21" s="134"/>
      <c r="O21" s="134"/>
      <c r="P21" s="134"/>
      <c r="Q21" s="134"/>
      <c r="R21" s="134"/>
      <c r="S21" s="134"/>
      <c r="T21" s="134"/>
      <c r="U21" s="134"/>
      <c r="V21" s="134"/>
      <c r="W21" s="134"/>
      <c r="X21" s="134"/>
    </row>
    <row r="22" spans="1:25" s="1" customFormat="1" ht="18" customHeight="1">
      <c r="A22" s="663" t="s">
        <v>72</v>
      </c>
      <c r="B22" s="134">
        <f>คีย์ข้อมูล!M17</f>
        <v>0</v>
      </c>
      <c r="C22" s="641" t="s">
        <v>290</v>
      </c>
      <c r="D22" s="1013">
        <f>คีย์ข้อมูล!N17</f>
        <v>3.2899999999999999E-2</v>
      </c>
      <c r="E22" s="669" t="s">
        <v>150</v>
      </c>
      <c r="F22" s="838">
        <f>F19+F20+F21</f>
        <v>1020980</v>
      </c>
      <c r="G22" s="134"/>
      <c r="H22" s="894" t="s">
        <v>402</v>
      </c>
      <c r="I22" s="134"/>
      <c r="J22" s="393"/>
      <c r="K22" s="134"/>
      <c r="L22" s="134"/>
      <c r="M22" s="134"/>
      <c r="N22" s="134"/>
      <c r="O22" s="134"/>
      <c r="P22" s="134"/>
      <c r="Q22" s="134"/>
      <c r="R22" s="134"/>
      <c r="S22" s="134"/>
      <c r="T22" s="134"/>
      <c r="U22" s="134"/>
      <c r="V22" s="134"/>
      <c r="W22" s="134"/>
      <c r="X22" s="134"/>
    </row>
    <row r="23" spans="1:25" s="1" customFormat="1" ht="18" customHeight="1">
      <c r="A23" s="893" t="s">
        <v>73</v>
      </c>
      <c r="B23" s="134">
        <f>คีย์ข้อมูล!M18</f>
        <v>0</v>
      </c>
      <c r="C23" s="641" t="s">
        <v>290</v>
      </c>
      <c r="D23" s="1013">
        <f>คีย์ข้อมูล!N18</f>
        <v>3.2899999999999999E-2</v>
      </c>
      <c r="E23" s="669"/>
      <c r="F23" s="838"/>
      <c r="G23" s="134"/>
      <c r="H23" s="134"/>
      <c r="I23" s="134"/>
      <c r="J23" s="393"/>
      <c r="K23" s="134"/>
      <c r="L23" s="134"/>
      <c r="M23" s="134"/>
      <c r="N23" s="134"/>
      <c r="O23" s="134"/>
      <c r="P23" s="134"/>
      <c r="Q23" s="134"/>
      <c r="R23" s="134"/>
      <c r="S23" s="134"/>
      <c r="T23" s="134"/>
      <c r="U23" s="134"/>
      <c r="V23" s="134"/>
      <c r="W23" s="134"/>
      <c r="X23" s="134"/>
    </row>
    <row r="24" spans="1:25" s="1" customFormat="1" ht="18" customHeight="1" thickBot="1">
      <c r="A24" s="895" t="s">
        <v>289</v>
      </c>
      <c r="B24" s="666">
        <f>คีย์ข้อมูล!M19</f>
        <v>0</v>
      </c>
      <c r="C24" s="896" t="s">
        <v>290</v>
      </c>
      <c r="D24" s="1056">
        <f>คีย์ข้อมูล!N19</f>
        <v>6.5250000000000002E-2</v>
      </c>
      <c r="E24" s="669" t="s">
        <v>280</v>
      </c>
      <c r="F24" s="670">
        <f>M4</f>
        <v>6530</v>
      </c>
      <c r="G24" s="134"/>
      <c r="H24" s="819">
        <v>0</v>
      </c>
      <c r="I24" s="134"/>
      <c r="J24" s="393"/>
      <c r="K24" s="134"/>
      <c r="L24" s="134"/>
      <c r="M24" s="134"/>
      <c r="N24" s="134"/>
      <c r="O24" s="134"/>
      <c r="P24" s="134"/>
      <c r="Q24" s="134"/>
      <c r="R24" s="134"/>
      <c r="S24" s="134"/>
      <c r="T24" s="134"/>
      <c r="U24" s="134"/>
      <c r="V24" s="134"/>
      <c r="W24" s="134"/>
      <c r="X24" s="134"/>
    </row>
    <row r="25" spans="1:25" s="1" customFormat="1" ht="18" customHeight="1">
      <c r="A25" s="658"/>
      <c r="B25" s="658"/>
      <c r="C25" s="658"/>
      <c r="D25" s="770"/>
      <c r="F25" s="655"/>
      <c r="G25" s="655"/>
      <c r="H25" s="655"/>
      <c r="I25" s="134"/>
      <c r="J25" s="393"/>
      <c r="K25" s="134"/>
      <c r="L25" s="134"/>
      <c r="M25" s="134"/>
      <c r="N25" s="134"/>
      <c r="O25" s="134"/>
      <c r="P25" s="134"/>
      <c r="Q25" s="134"/>
      <c r="R25" s="134"/>
      <c r="S25" s="134"/>
      <c r="T25" s="134"/>
      <c r="U25" s="134"/>
      <c r="V25" s="134"/>
      <c r="W25" s="134"/>
      <c r="X25" s="134"/>
    </row>
    <row r="26" spans="1:25" s="1" customFormat="1" ht="18" customHeight="1">
      <c r="A26" s="134" t="s">
        <v>909</v>
      </c>
      <c r="B26" s="134"/>
      <c r="C26" s="134"/>
      <c r="D26" s="848"/>
      <c r="E26" s="134" t="s">
        <v>295</v>
      </c>
      <c r="F26" s="645" t="s">
        <v>297</v>
      </c>
      <c r="G26" s="134" t="s">
        <v>299</v>
      </c>
      <c r="H26" s="645" t="s">
        <v>403</v>
      </c>
      <c r="I26" s="134"/>
      <c r="J26" s="393"/>
      <c r="K26" s="134"/>
      <c r="L26" s="134"/>
      <c r="M26" s="134"/>
      <c r="N26" s="134"/>
      <c r="O26" s="134"/>
      <c r="P26" s="134"/>
      <c r="Q26" s="134"/>
      <c r="R26" s="134"/>
      <c r="S26" s="134"/>
      <c r="T26" s="134"/>
      <c r="U26" s="134"/>
      <c r="V26" s="134"/>
      <c r="W26" s="134"/>
      <c r="X26" s="134"/>
    </row>
    <row r="27" spans="1:25" s="1" customFormat="1" ht="18" customHeight="1">
      <c r="A27" s="134"/>
      <c r="B27" s="134"/>
      <c r="C27" s="134"/>
      <c r="D27" s="848"/>
      <c r="E27" s="645">
        <f>SUM(F35:F70)</f>
        <v>92767.929999999964</v>
      </c>
      <c r="F27" s="645">
        <f>E71</f>
        <v>878667.9300000004</v>
      </c>
      <c r="G27" s="645">
        <f>SUM(H35:H70)</f>
        <v>235080</v>
      </c>
      <c r="H27" s="1904">
        <f>O4</f>
        <v>1796366.7000000007</v>
      </c>
      <c r="I27" s="134"/>
      <c r="J27" s="393"/>
      <c r="K27" s="134"/>
      <c r="L27" s="134"/>
      <c r="M27" s="134"/>
      <c r="N27" s="134"/>
      <c r="O27" s="134"/>
      <c r="P27" s="134"/>
      <c r="Q27" s="134"/>
      <c r="R27" s="134"/>
      <c r="S27" s="134"/>
      <c r="T27" s="134"/>
      <c r="U27" s="134"/>
      <c r="V27" s="134"/>
      <c r="W27" s="134"/>
      <c r="X27" s="134"/>
      <c r="Y27" s="820"/>
    </row>
    <row r="28" spans="1:25" s="1" customFormat="1" ht="18" customHeight="1">
      <c r="A28" s="134"/>
      <c r="B28" s="134"/>
      <c r="C28" s="134"/>
      <c r="D28" s="134"/>
      <c r="E28" s="134" t="s">
        <v>296</v>
      </c>
      <c r="F28" s="645" t="s">
        <v>298</v>
      </c>
      <c r="G28" s="134" t="s">
        <v>300</v>
      </c>
      <c r="H28" s="1905"/>
      <c r="I28" s="134"/>
      <c r="J28" s="393"/>
      <c r="K28" s="134"/>
      <c r="L28" s="134"/>
      <c r="M28" s="134"/>
      <c r="N28" s="134"/>
      <c r="O28" s="134"/>
      <c r="P28" s="134"/>
      <c r="Q28" s="134"/>
      <c r="R28" s="134"/>
      <c r="S28" s="134"/>
      <c r="T28" s="134"/>
      <c r="U28" s="134"/>
      <c r="V28" s="134"/>
      <c r="W28" s="134"/>
      <c r="X28" s="134"/>
      <c r="Y28" s="820"/>
    </row>
    <row r="29" spans="1:25" s="1" customFormat="1" ht="18" customHeight="1">
      <c r="A29" s="873"/>
      <c r="B29" s="874"/>
      <c r="C29" s="134"/>
      <c r="D29" s="134"/>
      <c r="E29" s="645">
        <f>SUM(F35:F94)</f>
        <v>203063.92999999993</v>
      </c>
      <c r="F29" s="645">
        <f>E95</f>
        <v>832243.9300000004</v>
      </c>
      <c r="G29" s="645">
        <f>SUM(H35:H94)</f>
        <v>391800</v>
      </c>
      <c r="H29" s="1906"/>
      <c r="I29" s="134"/>
      <c r="J29" s="393"/>
      <c r="K29" s="134"/>
      <c r="L29" s="134"/>
      <c r="M29" s="134"/>
      <c r="N29" s="134"/>
      <c r="O29" s="134"/>
      <c r="P29" s="134"/>
      <c r="Q29" s="134"/>
      <c r="R29" s="134"/>
      <c r="S29" s="134"/>
      <c r="T29" s="134"/>
      <c r="U29" s="134"/>
      <c r="V29" s="134"/>
      <c r="W29" s="134"/>
      <c r="X29" s="134"/>
      <c r="Y29" s="820"/>
    </row>
    <row r="30" spans="1:25" s="1" customFormat="1" ht="18" customHeight="1">
      <c r="A30" s="134"/>
      <c r="B30" s="134"/>
      <c r="C30" s="134"/>
      <c r="D30" s="134"/>
      <c r="E30" s="134"/>
      <c r="F30" s="134"/>
      <c r="G30" s="134"/>
      <c r="H30" s="134"/>
      <c r="I30" s="134"/>
      <c r="J30" s="393"/>
      <c r="K30" s="134"/>
      <c r="L30" s="134"/>
      <c r="M30" s="134"/>
      <c r="N30" s="134"/>
      <c r="O30" s="134"/>
      <c r="P30" s="134"/>
      <c r="Q30" s="134"/>
      <c r="R30" s="134"/>
      <c r="S30" s="134"/>
      <c r="T30" s="134"/>
      <c r="U30" s="134"/>
      <c r="V30" s="134"/>
      <c r="W30" s="134"/>
      <c r="X30" s="134"/>
    </row>
    <row r="31" spans="1:25" s="1" customFormat="1" ht="18" customHeight="1" thickBot="1">
      <c r="A31" s="134"/>
      <c r="B31" s="134"/>
      <c r="C31" s="134"/>
      <c r="D31" s="134"/>
      <c r="E31" s="134"/>
      <c r="F31" s="134"/>
      <c r="G31" s="134"/>
      <c r="H31" s="134"/>
      <c r="I31" s="134"/>
      <c r="J31" s="393"/>
      <c r="K31" s="134"/>
      <c r="L31" s="134"/>
      <c r="M31" s="134"/>
      <c r="N31" s="134"/>
      <c r="O31" s="134"/>
      <c r="P31" s="134"/>
      <c r="Q31" s="134"/>
      <c r="R31" s="134"/>
      <c r="S31" s="134"/>
      <c r="T31" s="134"/>
      <c r="U31" s="134"/>
      <c r="V31" s="134"/>
      <c r="W31" s="134"/>
      <c r="X31" s="134"/>
      <c r="Y31" s="821"/>
    </row>
    <row r="32" spans="1:25" s="1" customFormat="1" ht="18" customHeight="1">
      <c r="A32" s="250"/>
      <c r="B32" s="251"/>
      <c r="C32" s="252"/>
      <c r="D32" s="253"/>
      <c r="E32" s="1823" t="str">
        <f>D4</f>
        <v>1. แบบคงที่</v>
      </c>
      <c r="F32" s="1824"/>
      <c r="G32" s="1824"/>
      <c r="H32" s="1825"/>
      <c r="I32" s="1826" t="str">
        <f>D5</f>
        <v>2. แบบคงที่ มี Grace Period</v>
      </c>
      <c r="J32" s="1824"/>
      <c r="K32" s="1824"/>
      <c r="L32" s="1827"/>
      <c r="M32" s="1823" t="str">
        <f>D6</f>
        <v>3. แบบขั้นบันได</v>
      </c>
      <c r="N32" s="1824"/>
      <c r="O32" s="1824"/>
      <c r="P32" s="1825"/>
      <c r="Q32" s="1826" t="str">
        <f>D12</f>
        <v>4. แบบขั้นบันได มี Grace Period</v>
      </c>
      <c r="R32" s="1824"/>
      <c r="S32" s="1824"/>
      <c r="T32" s="1827"/>
      <c r="U32" s="134"/>
      <c r="V32" s="261" t="s">
        <v>123</v>
      </c>
      <c r="W32" s="262"/>
      <c r="X32" s="263"/>
      <c r="Y32" s="504"/>
    </row>
    <row r="33" spans="1:25" s="1" customFormat="1" ht="36.950000000000003" customHeight="1">
      <c r="A33" s="264" t="s">
        <v>124</v>
      </c>
      <c r="B33" s="265" t="s">
        <v>125</v>
      </c>
      <c r="C33" s="266" t="s">
        <v>126</v>
      </c>
      <c r="D33" s="267" t="s">
        <v>127</v>
      </c>
      <c r="E33" s="268" t="s">
        <v>128</v>
      </c>
      <c r="F33" s="269" t="s">
        <v>129</v>
      </c>
      <c r="G33" s="269" t="s">
        <v>130</v>
      </c>
      <c r="H33" s="270" t="s">
        <v>131</v>
      </c>
      <c r="I33" s="271" t="s">
        <v>128</v>
      </c>
      <c r="J33" s="401" t="s">
        <v>129</v>
      </c>
      <c r="K33" s="269" t="s">
        <v>130</v>
      </c>
      <c r="L33" s="272" t="s">
        <v>131</v>
      </c>
      <c r="M33" s="268" t="s">
        <v>128</v>
      </c>
      <c r="N33" s="269" t="s">
        <v>129</v>
      </c>
      <c r="O33" s="269" t="s">
        <v>130</v>
      </c>
      <c r="P33" s="270" t="s">
        <v>131</v>
      </c>
      <c r="Q33" s="271" t="s">
        <v>128</v>
      </c>
      <c r="R33" s="269" t="s">
        <v>129</v>
      </c>
      <c r="S33" s="269" t="s">
        <v>130</v>
      </c>
      <c r="T33" s="272" t="s">
        <v>131</v>
      </c>
      <c r="U33" s="134"/>
      <c r="V33" s="273" t="s">
        <v>132</v>
      </c>
      <c r="W33" s="274" t="s">
        <v>133</v>
      </c>
      <c r="X33" s="275" t="s">
        <v>134</v>
      </c>
      <c r="Y33" s="754"/>
    </row>
    <row r="34" spans="1:25" s="1" customFormat="1" ht="15" customHeight="1">
      <c r="A34" s="276"/>
      <c r="B34" s="277"/>
      <c r="C34" s="181">
        <v>0</v>
      </c>
      <c r="D34" s="278">
        <v>0</v>
      </c>
      <c r="E34" s="279"/>
      <c r="F34" s="280"/>
      <c r="G34" s="280"/>
      <c r="H34" s="281">
        <f>-$F$22</f>
        <v>-1020980</v>
      </c>
      <c r="I34" s="282"/>
      <c r="J34" s="509"/>
      <c r="K34" s="280"/>
      <c r="L34" s="283">
        <f>-$G$7</f>
        <v>-2638750</v>
      </c>
      <c r="M34" s="279"/>
      <c r="N34" s="280"/>
      <c r="O34" s="284"/>
      <c r="P34" s="281">
        <f>-$G$7</f>
        <v>-2638750</v>
      </c>
      <c r="Q34" s="282"/>
      <c r="R34" s="280"/>
      <c r="S34" s="284"/>
      <c r="T34" s="283">
        <f>-$G$7</f>
        <v>-2638750</v>
      </c>
      <c r="U34" s="134"/>
      <c r="V34" s="285">
        <v>0</v>
      </c>
      <c r="W34" s="286">
        <v>1</v>
      </c>
      <c r="X34" s="287">
        <v>1.03</v>
      </c>
    </row>
    <row r="35" spans="1:25" s="1" customFormat="1" ht="15" customHeight="1">
      <c r="A35" s="864">
        <f>$D$20</f>
        <v>3.2899999999999999E-2</v>
      </c>
      <c r="B35" s="865">
        <f>A35/365*30</f>
        <v>2.704109589041096E-3</v>
      </c>
      <c r="C35" s="866">
        <f t="shared" ref="C35:C98" si="2">INT((D35+11)/12)</f>
        <v>1</v>
      </c>
      <c r="D35" s="290">
        <v>1</v>
      </c>
      <c r="E35" s="291">
        <f>$F$22</f>
        <v>1020980</v>
      </c>
      <c r="F35" s="292">
        <f t="shared" ref="F35:F98" si="3">ROUND(E35*$B35,2)</f>
        <v>2760.84</v>
      </c>
      <c r="G35" s="292">
        <f t="shared" ref="G35:G98" si="4">IF(E35&lt;H35,E35,H35-F35)</f>
        <v>3769.16</v>
      </c>
      <c r="H35" s="293">
        <f>IF(E35&lt;$M$4,E35+F35,$M$4)</f>
        <v>6530</v>
      </c>
      <c r="I35" s="294">
        <f>$G$7</f>
        <v>2638750</v>
      </c>
      <c r="J35" s="510">
        <f t="shared" ref="J35:J98" si="5">ROUND(I35*$B35,2)</f>
        <v>7135.47</v>
      </c>
      <c r="K35" s="292">
        <f t="shared" ref="K35:K98" si="6">IF(I35&lt;L35,I35,L35-J35)</f>
        <v>244.52999999999975</v>
      </c>
      <c r="L35" s="295">
        <f t="shared" ref="L35:L46" si="7">IF(I35&lt;$M$14,I35+J35,$M$14)</f>
        <v>7380</v>
      </c>
      <c r="M35" s="291">
        <f>$G$7</f>
        <v>2638750</v>
      </c>
      <c r="N35" s="292">
        <f t="shared" ref="N35:N98" si="8">ROUND(M35*$B35,2)</f>
        <v>7135.47</v>
      </c>
      <c r="O35" s="292">
        <f t="shared" ref="O35:O98" si="9">IF(M35&lt;P35,M35,P35-N35)</f>
        <v>-1835.4700000000003</v>
      </c>
      <c r="P35" s="296">
        <f t="shared" ref="P35:P58" si="10">IF(M35&lt;$M$9,M35+N35,$M$9)</f>
        <v>5300</v>
      </c>
      <c r="Q35" s="294">
        <f>$G$7</f>
        <v>2638750</v>
      </c>
      <c r="R35" s="292">
        <f t="shared" ref="R35:R98" si="11">ROUND(Q35*$B35,2)</f>
        <v>7135.47</v>
      </c>
      <c r="S35" s="292">
        <f t="shared" ref="S35:S98" si="12">IF(Q35&lt;T35,Q35,T35-R35)</f>
        <v>244.52999999999975</v>
      </c>
      <c r="T35" s="295">
        <f t="shared" ref="T35:T46" si="13">IF(Q35&lt;$M$14,Q35+R35,$M$14)</f>
        <v>7380</v>
      </c>
      <c r="U35" s="134"/>
      <c r="V35" s="297">
        <v>1</v>
      </c>
      <c r="W35" s="298">
        <v>1</v>
      </c>
      <c r="X35" s="299">
        <v>1.03</v>
      </c>
    </row>
    <row r="36" spans="1:25" s="1" customFormat="1" ht="15" customHeight="1">
      <c r="A36" s="864">
        <f>$D$20</f>
        <v>3.2899999999999999E-2</v>
      </c>
      <c r="B36" s="865">
        <f>A36/365*30</f>
        <v>2.704109589041096E-3</v>
      </c>
      <c r="C36" s="866">
        <f t="shared" si="2"/>
        <v>1</v>
      </c>
      <c r="D36" s="290">
        <v>2</v>
      </c>
      <c r="E36" s="300">
        <f t="shared" ref="E36:E99" si="14">IF(E35&lt;H35,0,E35-G35)</f>
        <v>1017210.84</v>
      </c>
      <c r="F36" s="292">
        <f t="shared" si="3"/>
        <v>2750.65</v>
      </c>
      <c r="G36" s="292">
        <f t="shared" si="4"/>
        <v>3779.35</v>
      </c>
      <c r="H36" s="293">
        <f t="shared" ref="H36:H98" si="15">IF(E36&lt;$M$4,E36+F36,$M$4)</f>
        <v>6530</v>
      </c>
      <c r="I36" s="301">
        <f t="shared" ref="I36:I99" si="16">IF(I35&lt;L35,0,I35-K35)</f>
        <v>2638505.4700000002</v>
      </c>
      <c r="J36" s="510">
        <f t="shared" si="5"/>
        <v>7134.81</v>
      </c>
      <c r="K36" s="292">
        <f t="shared" si="6"/>
        <v>245.1899999999996</v>
      </c>
      <c r="L36" s="295">
        <f t="shared" si="7"/>
        <v>7380</v>
      </c>
      <c r="M36" s="300">
        <f t="shared" ref="M36:M99" si="17">IF(M35&lt;P35,0,M35-O35)</f>
        <v>2640585.4700000002</v>
      </c>
      <c r="N36" s="292">
        <f t="shared" si="8"/>
        <v>7140.43</v>
      </c>
      <c r="O36" s="292">
        <f t="shared" si="9"/>
        <v>-1840.4300000000003</v>
      </c>
      <c r="P36" s="296">
        <f t="shared" si="10"/>
        <v>5300</v>
      </c>
      <c r="Q36" s="301">
        <f t="shared" ref="Q36:Q99" si="18">IF(Q35&lt;T35,0,Q35-S35)</f>
        <v>2638505.4700000002</v>
      </c>
      <c r="R36" s="292">
        <f t="shared" si="11"/>
        <v>7134.81</v>
      </c>
      <c r="S36" s="292">
        <f t="shared" si="12"/>
        <v>245.1899999999996</v>
      </c>
      <c r="T36" s="295">
        <f t="shared" si="13"/>
        <v>7380</v>
      </c>
      <c r="U36" s="134"/>
      <c r="V36" s="297">
        <v>2</v>
      </c>
      <c r="W36" s="298">
        <v>1</v>
      </c>
      <c r="X36" s="299">
        <v>1.03</v>
      </c>
    </row>
    <row r="37" spans="1:25" s="1" customFormat="1" ht="15" customHeight="1">
      <c r="A37" s="864">
        <f>$D$20</f>
        <v>3.2899999999999999E-2</v>
      </c>
      <c r="B37" s="865">
        <f t="shared" ref="B37:B45" si="19">A37/365*30</f>
        <v>2.704109589041096E-3</v>
      </c>
      <c r="C37" s="866">
        <f t="shared" si="2"/>
        <v>1</v>
      </c>
      <c r="D37" s="290">
        <v>3</v>
      </c>
      <c r="E37" s="300">
        <f t="shared" si="14"/>
        <v>1013431.49</v>
      </c>
      <c r="F37" s="292">
        <f t="shared" si="3"/>
        <v>2740.43</v>
      </c>
      <c r="G37" s="292">
        <f t="shared" si="4"/>
        <v>3789.57</v>
      </c>
      <c r="H37" s="293">
        <f t="shared" si="15"/>
        <v>6530</v>
      </c>
      <c r="I37" s="301">
        <f t="shared" si="16"/>
        <v>2638260.2800000003</v>
      </c>
      <c r="J37" s="510">
        <f t="shared" si="5"/>
        <v>7134.14</v>
      </c>
      <c r="K37" s="292">
        <f t="shared" si="6"/>
        <v>245.85999999999967</v>
      </c>
      <c r="L37" s="295">
        <f t="shared" si="7"/>
        <v>7380</v>
      </c>
      <c r="M37" s="300">
        <f t="shared" si="17"/>
        <v>2642425.9000000004</v>
      </c>
      <c r="N37" s="292">
        <f t="shared" si="8"/>
        <v>7145.41</v>
      </c>
      <c r="O37" s="292">
        <f t="shared" si="9"/>
        <v>-1845.4099999999999</v>
      </c>
      <c r="P37" s="296">
        <f t="shared" si="10"/>
        <v>5300</v>
      </c>
      <c r="Q37" s="301">
        <f t="shared" si="18"/>
        <v>2638260.2800000003</v>
      </c>
      <c r="R37" s="292">
        <f t="shared" si="11"/>
        <v>7134.14</v>
      </c>
      <c r="S37" s="292">
        <f t="shared" si="12"/>
        <v>245.85999999999967</v>
      </c>
      <c r="T37" s="295">
        <f t="shared" si="13"/>
        <v>7380</v>
      </c>
      <c r="U37" s="134"/>
      <c r="V37" s="297">
        <v>3</v>
      </c>
      <c r="W37" s="298">
        <v>1</v>
      </c>
      <c r="X37" s="299">
        <v>1.03</v>
      </c>
    </row>
    <row r="38" spans="1:25" s="1" customFormat="1" ht="15" customHeight="1">
      <c r="A38" s="864">
        <f>$D$21</f>
        <v>3.2899999999999999E-2</v>
      </c>
      <c r="B38" s="865">
        <f t="shared" si="19"/>
        <v>2.704109589041096E-3</v>
      </c>
      <c r="C38" s="866">
        <f t="shared" si="2"/>
        <v>1</v>
      </c>
      <c r="D38" s="290">
        <v>4</v>
      </c>
      <c r="E38" s="300">
        <f t="shared" si="14"/>
        <v>1009641.92</v>
      </c>
      <c r="F38" s="292">
        <f t="shared" si="3"/>
        <v>2730.18</v>
      </c>
      <c r="G38" s="292">
        <f t="shared" si="4"/>
        <v>3799.82</v>
      </c>
      <c r="H38" s="293">
        <f t="shared" si="15"/>
        <v>6530</v>
      </c>
      <c r="I38" s="301">
        <f t="shared" si="16"/>
        <v>2638014.4200000004</v>
      </c>
      <c r="J38" s="510">
        <f t="shared" si="5"/>
        <v>7133.48</v>
      </c>
      <c r="K38" s="292">
        <f t="shared" si="6"/>
        <v>246.52000000000044</v>
      </c>
      <c r="L38" s="295">
        <f t="shared" si="7"/>
        <v>7380</v>
      </c>
      <c r="M38" s="300">
        <f t="shared" si="17"/>
        <v>2644271.3100000005</v>
      </c>
      <c r="N38" s="292">
        <f t="shared" si="8"/>
        <v>7150.4</v>
      </c>
      <c r="O38" s="292">
        <f t="shared" si="9"/>
        <v>-1850.3999999999996</v>
      </c>
      <c r="P38" s="296">
        <f t="shared" si="10"/>
        <v>5300</v>
      </c>
      <c r="Q38" s="301">
        <f t="shared" si="18"/>
        <v>2638014.4200000004</v>
      </c>
      <c r="R38" s="292">
        <f t="shared" si="11"/>
        <v>7133.48</v>
      </c>
      <c r="S38" s="292">
        <f t="shared" si="12"/>
        <v>246.52000000000044</v>
      </c>
      <c r="T38" s="295">
        <f t="shared" si="13"/>
        <v>7380</v>
      </c>
      <c r="U38" s="134"/>
      <c r="V38" s="297">
        <v>4</v>
      </c>
      <c r="W38" s="298">
        <v>1</v>
      </c>
      <c r="X38" s="299">
        <v>1.03</v>
      </c>
    </row>
    <row r="39" spans="1:25" s="1" customFormat="1" ht="15" customHeight="1">
      <c r="A39" s="864">
        <f t="shared" ref="A39:A44" si="20">$D$21</f>
        <v>3.2899999999999999E-2</v>
      </c>
      <c r="B39" s="865">
        <f t="shared" si="19"/>
        <v>2.704109589041096E-3</v>
      </c>
      <c r="C39" s="866">
        <f t="shared" si="2"/>
        <v>1</v>
      </c>
      <c r="D39" s="290">
        <v>5</v>
      </c>
      <c r="E39" s="300">
        <f t="shared" si="14"/>
        <v>1005842.1000000001</v>
      </c>
      <c r="F39" s="292">
        <f t="shared" si="3"/>
        <v>2719.91</v>
      </c>
      <c r="G39" s="292">
        <f t="shared" si="4"/>
        <v>3810.09</v>
      </c>
      <c r="H39" s="293">
        <f t="shared" si="15"/>
        <v>6530</v>
      </c>
      <c r="I39" s="301">
        <f t="shared" si="16"/>
        <v>2637767.9000000004</v>
      </c>
      <c r="J39" s="510">
        <f t="shared" si="5"/>
        <v>7132.81</v>
      </c>
      <c r="K39" s="292">
        <f t="shared" si="6"/>
        <v>247.1899999999996</v>
      </c>
      <c r="L39" s="295">
        <f t="shared" si="7"/>
        <v>7380</v>
      </c>
      <c r="M39" s="300">
        <f t="shared" si="17"/>
        <v>2646121.7100000004</v>
      </c>
      <c r="N39" s="292">
        <f t="shared" si="8"/>
        <v>7155.4</v>
      </c>
      <c r="O39" s="292">
        <f t="shared" si="9"/>
        <v>-1855.3999999999996</v>
      </c>
      <c r="P39" s="296">
        <f t="shared" si="10"/>
        <v>5300</v>
      </c>
      <c r="Q39" s="301">
        <f t="shared" si="18"/>
        <v>2637767.9000000004</v>
      </c>
      <c r="R39" s="292">
        <f t="shared" si="11"/>
        <v>7132.81</v>
      </c>
      <c r="S39" s="292">
        <f t="shared" si="12"/>
        <v>247.1899999999996</v>
      </c>
      <c r="T39" s="295">
        <f t="shared" si="13"/>
        <v>7380</v>
      </c>
      <c r="U39" s="134"/>
      <c r="V39" s="297">
        <v>5</v>
      </c>
      <c r="W39" s="298">
        <v>1</v>
      </c>
      <c r="X39" s="299">
        <v>1.03</v>
      </c>
    </row>
    <row r="40" spans="1:25" s="1" customFormat="1" ht="15" customHeight="1">
      <c r="A40" s="864">
        <f t="shared" si="20"/>
        <v>3.2899999999999999E-2</v>
      </c>
      <c r="B40" s="865">
        <f t="shared" si="19"/>
        <v>2.704109589041096E-3</v>
      </c>
      <c r="C40" s="866">
        <f t="shared" si="2"/>
        <v>1</v>
      </c>
      <c r="D40" s="290">
        <v>6</v>
      </c>
      <c r="E40" s="300">
        <f t="shared" si="14"/>
        <v>1002032.0100000001</v>
      </c>
      <c r="F40" s="292">
        <f t="shared" si="3"/>
        <v>2709.6</v>
      </c>
      <c r="G40" s="292">
        <f t="shared" si="4"/>
        <v>3820.4</v>
      </c>
      <c r="H40" s="293">
        <f t="shared" si="15"/>
        <v>6530</v>
      </c>
      <c r="I40" s="301">
        <f t="shared" si="16"/>
        <v>2637520.7100000004</v>
      </c>
      <c r="J40" s="510">
        <f t="shared" si="5"/>
        <v>7132.15</v>
      </c>
      <c r="K40" s="292">
        <f t="shared" si="6"/>
        <v>247.85000000000036</v>
      </c>
      <c r="L40" s="295">
        <f t="shared" si="7"/>
        <v>7380</v>
      </c>
      <c r="M40" s="300">
        <f t="shared" si="17"/>
        <v>2647977.1100000003</v>
      </c>
      <c r="N40" s="292">
        <f t="shared" si="8"/>
        <v>7160.42</v>
      </c>
      <c r="O40" s="292">
        <f t="shared" si="9"/>
        <v>-1860.42</v>
      </c>
      <c r="P40" s="296">
        <f t="shared" si="10"/>
        <v>5300</v>
      </c>
      <c r="Q40" s="301">
        <f t="shared" si="18"/>
        <v>2637520.7100000004</v>
      </c>
      <c r="R40" s="292">
        <f t="shared" si="11"/>
        <v>7132.15</v>
      </c>
      <c r="S40" s="292">
        <f t="shared" si="12"/>
        <v>247.85000000000036</v>
      </c>
      <c r="T40" s="295">
        <f t="shared" si="13"/>
        <v>7380</v>
      </c>
      <c r="U40" s="134"/>
      <c r="V40" s="297">
        <v>6</v>
      </c>
      <c r="W40" s="298">
        <v>1</v>
      </c>
      <c r="X40" s="299">
        <v>1.03</v>
      </c>
    </row>
    <row r="41" spans="1:25" s="1" customFormat="1" ht="15" customHeight="1">
      <c r="A41" s="864">
        <f t="shared" si="20"/>
        <v>3.2899999999999999E-2</v>
      </c>
      <c r="B41" s="865">
        <f t="shared" si="19"/>
        <v>2.704109589041096E-3</v>
      </c>
      <c r="C41" s="866">
        <f t="shared" si="2"/>
        <v>1</v>
      </c>
      <c r="D41" s="290">
        <v>7</v>
      </c>
      <c r="E41" s="300">
        <f t="shared" si="14"/>
        <v>998211.6100000001</v>
      </c>
      <c r="F41" s="292">
        <f t="shared" si="3"/>
        <v>2699.27</v>
      </c>
      <c r="G41" s="292">
        <f t="shared" si="4"/>
        <v>3830.73</v>
      </c>
      <c r="H41" s="293">
        <f t="shared" si="15"/>
        <v>6530</v>
      </c>
      <c r="I41" s="301">
        <f t="shared" si="16"/>
        <v>2637272.8600000003</v>
      </c>
      <c r="J41" s="510">
        <f t="shared" si="5"/>
        <v>7131.47</v>
      </c>
      <c r="K41" s="292">
        <f t="shared" si="6"/>
        <v>248.52999999999975</v>
      </c>
      <c r="L41" s="295">
        <f t="shared" si="7"/>
        <v>7380</v>
      </c>
      <c r="M41" s="300">
        <f t="shared" si="17"/>
        <v>2649837.5300000003</v>
      </c>
      <c r="N41" s="292">
        <f t="shared" si="8"/>
        <v>7165.45</v>
      </c>
      <c r="O41" s="292">
        <f t="shared" si="9"/>
        <v>-1865.4499999999998</v>
      </c>
      <c r="P41" s="296">
        <f t="shared" si="10"/>
        <v>5300</v>
      </c>
      <c r="Q41" s="301">
        <f t="shared" si="18"/>
        <v>2637272.8600000003</v>
      </c>
      <c r="R41" s="292">
        <f t="shared" si="11"/>
        <v>7131.47</v>
      </c>
      <c r="S41" s="292">
        <f t="shared" si="12"/>
        <v>248.52999999999975</v>
      </c>
      <c r="T41" s="295">
        <f t="shared" si="13"/>
        <v>7380</v>
      </c>
      <c r="U41" s="134"/>
      <c r="V41" s="297">
        <v>7</v>
      </c>
      <c r="W41" s="298">
        <v>0.98</v>
      </c>
      <c r="X41" s="299">
        <v>1</v>
      </c>
    </row>
    <row r="42" spans="1:25" s="1" customFormat="1" ht="15" customHeight="1">
      <c r="A42" s="864">
        <f t="shared" si="20"/>
        <v>3.2899999999999999E-2</v>
      </c>
      <c r="B42" s="865">
        <f t="shared" si="19"/>
        <v>2.704109589041096E-3</v>
      </c>
      <c r="C42" s="866">
        <f t="shared" si="2"/>
        <v>1</v>
      </c>
      <c r="D42" s="290">
        <v>8</v>
      </c>
      <c r="E42" s="300">
        <f t="shared" si="14"/>
        <v>994380.88000000012</v>
      </c>
      <c r="F42" s="292">
        <f t="shared" si="3"/>
        <v>2688.91</v>
      </c>
      <c r="G42" s="292">
        <f t="shared" si="4"/>
        <v>3841.09</v>
      </c>
      <c r="H42" s="293">
        <f t="shared" si="15"/>
        <v>6530</v>
      </c>
      <c r="I42" s="301">
        <f t="shared" si="16"/>
        <v>2637024.3300000005</v>
      </c>
      <c r="J42" s="510">
        <f t="shared" si="5"/>
        <v>7130.8</v>
      </c>
      <c r="K42" s="292">
        <f t="shared" si="6"/>
        <v>249.19999999999982</v>
      </c>
      <c r="L42" s="295">
        <f t="shared" si="7"/>
        <v>7380</v>
      </c>
      <c r="M42" s="300">
        <f t="shared" si="17"/>
        <v>2651702.9800000004</v>
      </c>
      <c r="N42" s="292">
        <f t="shared" si="8"/>
        <v>7170.5</v>
      </c>
      <c r="O42" s="292">
        <f t="shared" si="9"/>
        <v>-1870.5</v>
      </c>
      <c r="P42" s="296">
        <f t="shared" si="10"/>
        <v>5300</v>
      </c>
      <c r="Q42" s="301">
        <f t="shared" si="18"/>
        <v>2637024.3300000005</v>
      </c>
      <c r="R42" s="292">
        <f t="shared" si="11"/>
        <v>7130.8</v>
      </c>
      <c r="S42" s="292">
        <f t="shared" si="12"/>
        <v>249.19999999999982</v>
      </c>
      <c r="T42" s="295">
        <f t="shared" si="13"/>
        <v>7380</v>
      </c>
      <c r="U42" s="134"/>
      <c r="V42" s="297">
        <v>8</v>
      </c>
      <c r="W42" s="298">
        <v>0.96</v>
      </c>
      <c r="X42" s="299">
        <v>0.98</v>
      </c>
    </row>
    <row r="43" spans="1:25" s="1" customFormat="1" ht="15" customHeight="1">
      <c r="A43" s="864">
        <f t="shared" si="20"/>
        <v>3.2899999999999999E-2</v>
      </c>
      <c r="B43" s="865">
        <f t="shared" si="19"/>
        <v>2.704109589041096E-3</v>
      </c>
      <c r="C43" s="866">
        <f t="shared" si="2"/>
        <v>1</v>
      </c>
      <c r="D43" s="290">
        <v>9</v>
      </c>
      <c r="E43" s="300">
        <f t="shared" si="14"/>
        <v>990539.79000000015</v>
      </c>
      <c r="F43" s="292">
        <f t="shared" si="3"/>
        <v>2678.53</v>
      </c>
      <c r="G43" s="292">
        <f t="shared" si="4"/>
        <v>3851.47</v>
      </c>
      <c r="H43" s="293">
        <f t="shared" si="15"/>
        <v>6530</v>
      </c>
      <c r="I43" s="301">
        <f t="shared" si="16"/>
        <v>2636775.1300000004</v>
      </c>
      <c r="J43" s="510">
        <f t="shared" si="5"/>
        <v>7130.13</v>
      </c>
      <c r="K43" s="292">
        <f t="shared" si="6"/>
        <v>249.86999999999989</v>
      </c>
      <c r="L43" s="295">
        <f t="shared" si="7"/>
        <v>7380</v>
      </c>
      <c r="M43" s="300">
        <f t="shared" si="17"/>
        <v>2653573.4800000004</v>
      </c>
      <c r="N43" s="292">
        <f t="shared" si="8"/>
        <v>7175.55</v>
      </c>
      <c r="O43" s="292">
        <f t="shared" si="9"/>
        <v>-1875.5500000000002</v>
      </c>
      <c r="P43" s="296">
        <f t="shared" si="10"/>
        <v>5300</v>
      </c>
      <c r="Q43" s="301">
        <f t="shared" si="18"/>
        <v>2636775.1300000004</v>
      </c>
      <c r="R43" s="292">
        <f t="shared" si="11"/>
        <v>7130.13</v>
      </c>
      <c r="S43" s="292">
        <f t="shared" si="12"/>
        <v>249.86999999999989</v>
      </c>
      <c r="T43" s="295">
        <f t="shared" si="13"/>
        <v>7380</v>
      </c>
      <c r="U43" s="134"/>
      <c r="V43" s="297">
        <v>9</v>
      </c>
      <c r="W43" s="298">
        <v>0.95</v>
      </c>
      <c r="X43" s="299">
        <v>0.96</v>
      </c>
    </row>
    <row r="44" spans="1:25" s="1" customFormat="1" ht="15" customHeight="1">
      <c r="A44" s="864">
        <f t="shared" si="20"/>
        <v>3.2899999999999999E-2</v>
      </c>
      <c r="B44" s="865">
        <f t="shared" si="19"/>
        <v>2.704109589041096E-3</v>
      </c>
      <c r="C44" s="866">
        <f t="shared" si="2"/>
        <v>1</v>
      </c>
      <c r="D44" s="290">
        <v>10</v>
      </c>
      <c r="E44" s="300">
        <f t="shared" si="14"/>
        <v>986688.32000000018</v>
      </c>
      <c r="F44" s="292">
        <f t="shared" si="3"/>
        <v>2668.11</v>
      </c>
      <c r="G44" s="292">
        <f t="shared" si="4"/>
        <v>3861.89</v>
      </c>
      <c r="H44" s="293">
        <f t="shared" si="15"/>
        <v>6530</v>
      </c>
      <c r="I44" s="301">
        <f t="shared" si="16"/>
        <v>2636525.2600000002</v>
      </c>
      <c r="J44" s="510">
        <f t="shared" si="5"/>
        <v>7129.45</v>
      </c>
      <c r="K44" s="292">
        <f t="shared" si="6"/>
        <v>250.55000000000018</v>
      </c>
      <c r="L44" s="295">
        <f t="shared" si="7"/>
        <v>7380</v>
      </c>
      <c r="M44" s="300">
        <f t="shared" si="17"/>
        <v>2655449.0300000003</v>
      </c>
      <c r="N44" s="292">
        <f t="shared" si="8"/>
        <v>7180.63</v>
      </c>
      <c r="O44" s="292">
        <f t="shared" si="9"/>
        <v>-1880.63</v>
      </c>
      <c r="P44" s="296">
        <f t="shared" si="10"/>
        <v>5300</v>
      </c>
      <c r="Q44" s="301">
        <f t="shared" si="18"/>
        <v>2636525.2600000002</v>
      </c>
      <c r="R44" s="292">
        <f t="shared" si="11"/>
        <v>7129.45</v>
      </c>
      <c r="S44" s="292">
        <f t="shared" si="12"/>
        <v>250.55000000000018</v>
      </c>
      <c r="T44" s="295">
        <f t="shared" si="13"/>
        <v>7380</v>
      </c>
      <c r="U44" s="134"/>
      <c r="V44" s="297">
        <v>10</v>
      </c>
      <c r="W44" s="298">
        <v>0.94</v>
      </c>
      <c r="X44" s="299">
        <v>0.95</v>
      </c>
    </row>
    <row r="45" spans="1:25" s="1" customFormat="1" ht="15" customHeight="1">
      <c r="A45" s="864">
        <f>$D$21</f>
        <v>3.2899999999999999E-2</v>
      </c>
      <c r="B45" s="865">
        <f t="shared" si="19"/>
        <v>2.704109589041096E-3</v>
      </c>
      <c r="C45" s="866">
        <f t="shared" si="2"/>
        <v>1</v>
      </c>
      <c r="D45" s="290">
        <v>11</v>
      </c>
      <c r="E45" s="300">
        <f t="shared" si="14"/>
        <v>982826.43000000017</v>
      </c>
      <c r="F45" s="292">
        <f t="shared" si="3"/>
        <v>2657.67</v>
      </c>
      <c r="G45" s="292">
        <f t="shared" si="4"/>
        <v>3872.33</v>
      </c>
      <c r="H45" s="293">
        <f t="shared" si="15"/>
        <v>6530</v>
      </c>
      <c r="I45" s="301">
        <f t="shared" si="16"/>
        <v>2636274.7100000004</v>
      </c>
      <c r="J45" s="510">
        <f t="shared" si="5"/>
        <v>7128.78</v>
      </c>
      <c r="K45" s="292">
        <f t="shared" si="6"/>
        <v>251.22000000000025</v>
      </c>
      <c r="L45" s="295">
        <f t="shared" si="7"/>
        <v>7380</v>
      </c>
      <c r="M45" s="300">
        <f t="shared" si="17"/>
        <v>2657329.66</v>
      </c>
      <c r="N45" s="292">
        <f t="shared" si="8"/>
        <v>7185.71</v>
      </c>
      <c r="O45" s="292">
        <f t="shared" si="9"/>
        <v>-1885.71</v>
      </c>
      <c r="P45" s="296">
        <f t="shared" si="10"/>
        <v>5300</v>
      </c>
      <c r="Q45" s="301">
        <f t="shared" si="18"/>
        <v>2636274.7100000004</v>
      </c>
      <c r="R45" s="292">
        <f t="shared" si="11"/>
        <v>7128.78</v>
      </c>
      <c r="S45" s="292">
        <f t="shared" si="12"/>
        <v>251.22000000000025</v>
      </c>
      <c r="T45" s="295">
        <f t="shared" si="13"/>
        <v>7380</v>
      </c>
      <c r="U45" s="134"/>
      <c r="V45" s="297">
        <v>11</v>
      </c>
      <c r="W45" s="298">
        <v>0.93</v>
      </c>
      <c r="X45" s="299">
        <v>0.94</v>
      </c>
    </row>
    <row r="46" spans="1:25" s="1" customFormat="1" ht="15" customHeight="1" thickBot="1">
      <c r="A46" s="867">
        <f>$D$21</f>
        <v>3.2899999999999999E-2</v>
      </c>
      <c r="B46" s="868">
        <f>A46/365*30</f>
        <v>2.704109589041096E-3</v>
      </c>
      <c r="C46" s="869">
        <f t="shared" si="2"/>
        <v>1</v>
      </c>
      <c r="D46" s="304">
        <v>12</v>
      </c>
      <c r="E46" s="305">
        <f t="shared" si="14"/>
        <v>978954.10000000021</v>
      </c>
      <c r="F46" s="306">
        <f t="shared" si="3"/>
        <v>2647.2</v>
      </c>
      <c r="G46" s="306">
        <f t="shared" si="4"/>
        <v>3882.8</v>
      </c>
      <c r="H46" s="307">
        <f t="shared" si="15"/>
        <v>6530</v>
      </c>
      <c r="I46" s="308">
        <f t="shared" si="16"/>
        <v>2636023.4900000002</v>
      </c>
      <c r="J46" s="511">
        <f t="shared" si="5"/>
        <v>7128.1</v>
      </c>
      <c r="K46" s="306">
        <f t="shared" si="6"/>
        <v>251.89999999999964</v>
      </c>
      <c r="L46" s="309">
        <f t="shared" si="7"/>
        <v>7380</v>
      </c>
      <c r="M46" s="305">
        <f t="shared" si="17"/>
        <v>2659215.37</v>
      </c>
      <c r="N46" s="306">
        <f t="shared" si="8"/>
        <v>7190.81</v>
      </c>
      <c r="O46" s="306">
        <f t="shared" si="9"/>
        <v>-1890.8100000000004</v>
      </c>
      <c r="P46" s="310">
        <f t="shared" si="10"/>
        <v>5300</v>
      </c>
      <c r="Q46" s="308">
        <f t="shared" si="18"/>
        <v>2636023.4900000002</v>
      </c>
      <c r="R46" s="306">
        <f t="shared" si="11"/>
        <v>7128.1</v>
      </c>
      <c r="S46" s="306">
        <f t="shared" si="12"/>
        <v>251.89999999999964</v>
      </c>
      <c r="T46" s="309">
        <f t="shared" si="13"/>
        <v>7380</v>
      </c>
      <c r="U46" s="134"/>
      <c r="V46" s="297">
        <v>12</v>
      </c>
      <c r="W46" s="298">
        <v>0.93</v>
      </c>
      <c r="X46" s="299">
        <v>0.93</v>
      </c>
    </row>
    <row r="47" spans="1:25" s="1" customFormat="1" ht="15" customHeight="1">
      <c r="A47" s="870">
        <f t="shared" ref="A47:A58" si="21">$D$22</f>
        <v>3.2899999999999999E-2</v>
      </c>
      <c r="B47" s="871">
        <f>A47/365*30</f>
        <v>2.704109589041096E-3</v>
      </c>
      <c r="C47" s="872">
        <f t="shared" si="2"/>
        <v>2</v>
      </c>
      <c r="D47" s="313">
        <v>13</v>
      </c>
      <c r="E47" s="314">
        <f t="shared" si="14"/>
        <v>975071.30000000016</v>
      </c>
      <c r="F47" s="315">
        <f t="shared" si="3"/>
        <v>2636.7</v>
      </c>
      <c r="G47" s="315">
        <f t="shared" si="4"/>
        <v>3893.3</v>
      </c>
      <c r="H47" s="316">
        <f t="shared" si="15"/>
        <v>6530</v>
      </c>
      <c r="I47" s="317">
        <f t="shared" si="16"/>
        <v>2635771.5900000003</v>
      </c>
      <c r="J47" s="512">
        <f t="shared" si="5"/>
        <v>7127.42</v>
      </c>
      <c r="K47" s="315">
        <f t="shared" si="6"/>
        <v>10312.58</v>
      </c>
      <c r="L47" s="318">
        <f t="shared" ref="L47:L110" si="22">IF(I47&lt;$M$5,I47+J47,$M$5)</f>
        <v>17440</v>
      </c>
      <c r="M47" s="314">
        <f t="shared" si="17"/>
        <v>2661106.1800000002</v>
      </c>
      <c r="N47" s="315">
        <f t="shared" si="8"/>
        <v>7195.92</v>
      </c>
      <c r="O47" s="315">
        <f t="shared" si="9"/>
        <v>-1895.92</v>
      </c>
      <c r="P47" s="319">
        <f t="shared" si="10"/>
        <v>5300</v>
      </c>
      <c r="Q47" s="317">
        <f t="shared" si="18"/>
        <v>2635771.5900000003</v>
      </c>
      <c r="R47" s="315">
        <f t="shared" si="11"/>
        <v>7127.42</v>
      </c>
      <c r="S47" s="315">
        <f t="shared" si="12"/>
        <v>6992.58</v>
      </c>
      <c r="T47" s="320">
        <f t="shared" ref="T47:T70" si="23">IF(Q47&lt;$M$15,Q47+R47,$M$15)</f>
        <v>14120</v>
      </c>
      <c r="U47" s="134"/>
      <c r="V47" s="297">
        <v>13</v>
      </c>
      <c r="W47" s="298">
        <v>0.92</v>
      </c>
      <c r="X47" s="299">
        <v>0.93</v>
      </c>
    </row>
    <row r="48" spans="1:25" s="1" customFormat="1" ht="15" customHeight="1">
      <c r="A48" s="864">
        <f t="shared" si="21"/>
        <v>3.2899999999999999E-2</v>
      </c>
      <c r="B48" s="865">
        <f>A48/365*30</f>
        <v>2.704109589041096E-3</v>
      </c>
      <c r="C48" s="866">
        <f t="shared" si="2"/>
        <v>2</v>
      </c>
      <c r="D48" s="290">
        <v>14</v>
      </c>
      <c r="E48" s="300">
        <f t="shared" si="14"/>
        <v>971178.00000000012</v>
      </c>
      <c r="F48" s="292">
        <f t="shared" si="3"/>
        <v>2626.17</v>
      </c>
      <c r="G48" s="292">
        <f t="shared" si="4"/>
        <v>3903.83</v>
      </c>
      <c r="H48" s="293">
        <f t="shared" si="15"/>
        <v>6530</v>
      </c>
      <c r="I48" s="301">
        <f t="shared" si="16"/>
        <v>2625459.0100000002</v>
      </c>
      <c r="J48" s="510">
        <f t="shared" si="5"/>
        <v>7099.53</v>
      </c>
      <c r="K48" s="292">
        <f t="shared" si="6"/>
        <v>10340.470000000001</v>
      </c>
      <c r="L48" s="321">
        <f t="shared" si="22"/>
        <v>17440</v>
      </c>
      <c r="M48" s="300">
        <f t="shared" si="17"/>
        <v>2663002.1</v>
      </c>
      <c r="N48" s="292">
        <f t="shared" si="8"/>
        <v>7201.05</v>
      </c>
      <c r="O48" s="292">
        <f t="shared" si="9"/>
        <v>-1901.0500000000002</v>
      </c>
      <c r="P48" s="296">
        <f t="shared" si="10"/>
        <v>5300</v>
      </c>
      <c r="Q48" s="301">
        <f t="shared" si="18"/>
        <v>2628779.0100000002</v>
      </c>
      <c r="R48" s="292">
        <f t="shared" si="11"/>
        <v>7108.51</v>
      </c>
      <c r="S48" s="292">
        <f t="shared" si="12"/>
        <v>7011.49</v>
      </c>
      <c r="T48" s="322">
        <f t="shared" si="23"/>
        <v>14120</v>
      </c>
      <c r="U48" s="134"/>
      <c r="V48" s="297">
        <v>14</v>
      </c>
      <c r="W48" s="298">
        <v>0.92</v>
      </c>
      <c r="X48" s="299">
        <v>0.92</v>
      </c>
    </row>
    <row r="49" spans="1:24" s="1" customFormat="1" ht="15" customHeight="1">
      <c r="A49" s="864">
        <f t="shared" si="21"/>
        <v>3.2899999999999999E-2</v>
      </c>
      <c r="B49" s="865">
        <f t="shared" ref="B49:B58" si="24">A49/365*30</f>
        <v>2.704109589041096E-3</v>
      </c>
      <c r="C49" s="866">
        <f t="shared" si="2"/>
        <v>2</v>
      </c>
      <c r="D49" s="290">
        <v>15</v>
      </c>
      <c r="E49" s="300">
        <f t="shared" si="14"/>
        <v>967274.17000000016</v>
      </c>
      <c r="F49" s="292">
        <f t="shared" si="3"/>
        <v>2615.62</v>
      </c>
      <c r="G49" s="292">
        <f t="shared" si="4"/>
        <v>3914.38</v>
      </c>
      <c r="H49" s="293">
        <f t="shared" si="15"/>
        <v>6530</v>
      </c>
      <c r="I49" s="301">
        <f t="shared" si="16"/>
        <v>2615118.54</v>
      </c>
      <c r="J49" s="510">
        <f t="shared" si="5"/>
        <v>7071.57</v>
      </c>
      <c r="K49" s="292">
        <f t="shared" si="6"/>
        <v>10368.43</v>
      </c>
      <c r="L49" s="321">
        <f t="shared" si="22"/>
        <v>17440</v>
      </c>
      <c r="M49" s="300">
        <f t="shared" si="17"/>
        <v>2664903.15</v>
      </c>
      <c r="N49" s="292">
        <f t="shared" si="8"/>
        <v>7206.19</v>
      </c>
      <c r="O49" s="292">
        <f t="shared" si="9"/>
        <v>-1906.1899999999996</v>
      </c>
      <c r="P49" s="296">
        <f t="shared" si="10"/>
        <v>5300</v>
      </c>
      <c r="Q49" s="301">
        <f t="shared" si="18"/>
        <v>2621767.52</v>
      </c>
      <c r="R49" s="292">
        <f t="shared" si="11"/>
        <v>7089.55</v>
      </c>
      <c r="S49" s="292">
        <f t="shared" si="12"/>
        <v>7030.45</v>
      </c>
      <c r="T49" s="322">
        <f t="shared" si="23"/>
        <v>14120</v>
      </c>
      <c r="U49" s="134"/>
      <c r="V49" s="297">
        <v>15</v>
      </c>
      <c r="W49" s="298">
        <v>0.91</v>
      </c>
      <c r="X49" s="299">
        <v>0.92</v>
      </c>
    </row>
    <row r="50" spans="1:24" s="1" customFormat="1" ht="15" customHeight="1">
      <c r="A50" s="864">
        <f t="shared" si="21"/>
        <v>3.2899999999999999E-2</v>
      </c>
      <c r="B50" s="865">
        <f t="shared" si="24"/>
        <v>2.704109589041096E-3</v>
      </c>
      <c r="C50" s="866">
        <f t="shared" si="2"/>
        <v>2</v>
      </c>
      <c r="D50" s="290">
        <v>16</v>
      </c>
      <c r="E50" s="300">
        <f t="shared" si="14"/>
        <v>963359.79000000015</v>
      </c>
      <c r="F50" s="292">
        <f t="shared" si="3"/>
        <v>2605.0300000000002</v>
      </c>
      <c r="G50" s="292">
        <f t="shared" si="4"/>
        <v>3924.97</v>
      </c>
      <c r="H50" s="293">
        <f t="shared" si="15"/>
        <v>6530</v>
      </c>
      <c r="I50" s="301">
        <f t="shared" si="16"/>
        <v>2604750.11</v>
      </c>
      <c r="J50" s="510">
        <f t="shared" si="5"/>
        <v>7043.53</v>
      </c>
      <c r="K50" s="292">
        <f t="shared" si="6"/>
        <v>10396.470000000001</v>
      </c>
      <c r="L50" s="321">
        <f t="shared" si="22"/>
        <v>17440</v>
      </c>
      <c r="M50" s="300">
        <f t="shared" si="17"/>
        <v>2666809.34</v>
      </c>
      <c r="N50" s="292">
        <f t="shared" si="8"/>
        <v>7211.34</v>
      </c>
      <c r="O50" s="292">
        <f t="shared" si="9"/>
        <v>-1911.3400000000001</v>
      </c>
      <c r="P50" s="296">
        <f t="shared" si="10"/>
        <v>5300</v>
      </c>
      <c r="Q50" s="301">
        <f t="shared" si="18"/>
        <v>2614737.0699999998</v>
      </c>
      <c r="R50" s="292">
        <f t="shared" si="11"/>
        <v>7070.54</v>
      </c>
      <c r="S50" s="292">
        <f t="shared" si="12"/>
        <v>7049.46</v>
      </c>
      <c r="T50" s="322">
        <f t="shared" si="23"/>
        <v>14120</v>
      </c>
      <c r="U50" s="134"/>
      <c r="V50" s="297">
        <v>16</v>
      </c>
      <c r="W50" s="298">
        <v>0.91</v>
      </c>
      <c r="X50" s="299">
        <v>0.91</v>
      </c>
    </row>
    <row r="51" spans="1:24" s="1" customFormat="1" ht="15" customHeight="1">
      <c r="A51" s="864">
        <f t="shared" si="21"/>
        <v>3.2899999999999999E-2</v>
      </c>
      <c r="B51" s="865">
        <f t="shared" si="24"/>
        <v>2.704109589041096E-3</v>
      </c>
      <c r="C51" s="866">
        <f t="shared" si="2"/>
        <v>2</v>
      </c>
      <c r="D51" s="290">
        <v>17</v>
      </c>
      <c r="E51" s="300">
        <f t="shared" si="14"/>
        <v>959434.82000000018</v>
      </c>
      <c r="F51" s="292">
        <f t="shared" si="3"/>
        <v>2594.42</v>
      </c>
      <c r="G51" s="292">
        <f t="shared" si="4"/>
        <v>3935.58</v>
      </c>
      <c r="H51" s="293">
        <f t="shared" si="15"/>
        <v>6530</v>
      </c>
      <c r="I51" s="301">
        <f t="shared" si="16"/>
        <v>2594353.6399999997</v>
      </c>
      <c r="J51" s="510">
        <f t="shared" si="5"/>
        <v>7015.42</v>
      </c>
      <c r="K51" s="292">
        <f t="shared" si="6"/>
        <v>10424.58</v>
      </c>
      <c r="L51" s="321">
        <f t="shared" si="22"/>
        <v>17440</v>
      </c>
      <c r="M51" s="300">
        <f t="shared" si="17"/>
        <v>2668720.6799999997</v>
      </c>
      <c r="N51" s="292">
        <f t="shared" si="8"/>
        <v>7216.51</v>
      </c>
      <c r="O51" s="292">
        <f t="shared" si="9"/>
        <v>-1916.5100000000002</v>
      </c>
      <c r="P51" s="296">
        <f t="shared" si="10"/>
        <v>5300</v>
      </c>
      <c r="Q51" s="301">
        <f t="shared" si="18"/>
        <v>2607687.61</v>
      </c>
      <c r="R51" s="292">
        <f t="shared" si="11"/>
        <v>7051.47</v>
      </c>
      <c r="S51" s="292">
        <f t="shared" si="12"/>
        <v>7068.53</v>
      </c>
      <c r="T51" s="322">
        <f t="shared" si="23"/>
        <v>14120</v>
      </c>
      <c r="U51" s="134"/>
      <c r="V51" s="297">
        <v>17</v>
      </c>
      <c r="W51" s="298">
        <v>0.91</v>
      </c>
      <c r="X51" s="299">
        <v>0.91</v>
      </c>
    </row>
    <row r="52" spans="1:24" s="1" customFormat="1" ht="15" customHeight="1">
      <c r="A52" s="864">
        <f t="shared" si="21"/>
        <v>3.2899999999999999E-2</v>
      </c>
      <c r="B52" s="865">
        <f t="shared" si="24"/>
        <v>2.704109589041096E-3</v>
      </c>
      <c r="C52" s="866">
        <f t="shared" si="2"/>
        <v>2</v>
      </c>
      <c r="D52" s="290">
        <v>18</v>
      </c>
      <c r="E52" s="300">
        <f t="shared" si="14"/>
        <v>955499.24000000022</v>
      </c>
      <c r="F52" s="292">
        <f t="shared" si="3"/>
        <v>2583.77</v>
      </c>
      <c r="G52" s="292">
        <f t="shared" si="4"/>
        <v>3946.23</v>
      </c>
      <c r="H52" s="293">
        <f t="shared" si="15"/>
        <v>6530</v>
      </c>
      <c r="I52" s="301">
        <f t="shared" si="16"/>
        <v>2583929.0599999996</v>
      </c>
      <c r="J52" s="510">
        <f t="shared" si="5"/>
        <v>6987.23</v>
      </c>
      <c r="K52" s="292">
        <f t="shared" si="6"/>
        <v>10452.77</v>
      </c>
      <c r="L52" s="321">
        <f t="shared" si="22"/>
        <v>17440</v>
      </c>
      <c r="M52" s="300">
        <f t="shared" si="17"/>
        <v>2670637.1899999995</v>
      </c>
      <c r="N52" s="292">
        <f t="shared" si="8"/>
        <v>7221.7</v>
      </c>
      <c r="O52" s="292">
        <f t="shared" si="9"/>
        <v>-1921.6999999999998</v>
      </c>
      <c r="P52" s="296">
        <f t="shared" si="10"/>
        <v>5300</v>
      </c>
      <c r="Q52" s="301">
        <f t="shared" si="18"/>
        <v>2600619.08</v>
      </c>
      <c r="R52" s="292">
        <f t="shared" si="11"/>
        <v>7032.36</v>
      </c>
      <c r="S52" s="292">
        <f t="shared" si="12"/>
        <v>7087.64</v>
      </c>
      <c r="T52" s="322">
        <f t="shared" si="23"/>
        <v>14120</v>
      </c>
      <c r="U52" s="134"/>
      <c r="V52" s="297">
        <v>18</v>
      </c>
      <c r="W52" s="298">
        <v>0.9</v>
      </c>
      <c r="X52" s="299">
        <v>0.91</v>
      </c>
    </row>
    <row r="53" spans="1:24" s="1" customFormat="1" ht="15" customHeight="1">
      <c r="A53" s="864">
        <f t="shared" si="21"/>
        <v>3.2899999999999999E-2</v>
      </c>
      <c r="B53" s="865">
        <f t="shared" si="24"/>
        <v>2.704109589041096E-3</v>
      </c>
      <c r="C53" s="866">
        <f t="shared" si="2"/>
        <v>2</v>
      </c>
      <c r="D53" s="290">
        <v>19</v>
      </c>
      <c r="E53" s="300">
        <f t="shared" si="14"/>
        <v>951553.01000000024</v>
      </c>
      <c r="F53" s="292">
        <f t="shared" si="3"/>
        <v>2573.1</v>
      </c>
      <c r="G53" s="292">
        <f t="shared" si="4"/>
        <v>3956.9</v>
      </c>
      <c r="H53" s="293">
        <f t="shared" si="15"/>
        <v>6530</v>
      </c>
      <c r="I53" s="301">
        <f t="shared" si="16"/>
        <v>2573476.2899999996</v>
      </c>
      <c r="J53" s="510">
        <f t="shared" si="5"/>
        <v>6958.96</v>
      </c>
      <c r="K53" s="292">
        <f t="shared" si="6"/>
        <v>10481.040000000001</v>
      </c>
      <c r="L53" s="321">
        <f t="shared" si="22"/>
        <v>17440</v>
      </c>
      <c r="M53" s="300">
        <f t="shared" si="17"/>
        <v>2672558.8899999997</v>
      </c>
      <c r="N53" s="292">
        <f t="shared" si="8"/>
        <v>7226.89</v>
      </c>
      <c r="O53" s="292">
        <f t="shared" si="9"/>
        <v>-1926.8900000000003</v>
      </c>
      <c r="P53" s="296">
        <f t="shared" si="10"/>
        <v>5300</v>
      </c>
      <c r="Q53" s="301">
        <f t="shared" si="18"/>
        <v>2593531.44</v>
      </c>
      <c r="R53" s="292">
        <f t="shared" si="11"/>
        <v>7013.19</v>
      </c>
      <c r="S53" s="292">
        <f t="shared" si="12"/>
        <v>7106.81</v>
      </c>
      <c r="T53" s="322">
        <f t="shared" si="23"/>
        <v>14120</v>
      </c>
      <c r="U53" s="134"/>
      <c r="V53" s="297">
        <v>19</v>
      </c>
      <c r="W53" s="298">
        <v>0.9</v>
      </c>
      <c r="X53" s="299">
        <v>0.9</v>
      </c>
    </row>
    <row r="54" spans="1:24" s="1" customFormat="1" ht="15" customHeight="1">
      <c r="A54" s="864">
        <f t="shared" si="21"/>
        <v>3.2899999999999999E-2</v>
      </c>
      <c r="B54" s="865">
        <f t="shared" si="24"/>
        <v>2.704109589041096E-3</v>
      </c>
      <c r="C54" s="866">
        <f t="shared" si="2"/>
        <v>2</v>
      </c>
      <c r="D54" s="290">
        <v>20</v>
      </c>
      <c r="E54" s="300">
        <f t="shared" si="14"/>
        <v>947596.11000000022</v>
      </c>
      <c r="F54" s="292">
        <f t="shared" si="3"/>
        <v>2562.4</v>
      </c>
      <c r="G54" s="292">
        <f t="shared" si="4"/>
        <v>3967.6</v>
      </c>
      <c r="H54" s="293">
        <f t="shared" si="15"/>
        <v>6530</v>
      </c>
      <c r="I54" s="301">
        <f t="shared" si="16"/>
        <v>2562995.2499999995</v>
      </c>
      <c r="J54" s="510">
        <f t="shared" si="5"/>
        <v>6930.62</v>
      </c>
      <c r="K54" s="292">
        <f t="shared" si="6"/>
        <v>10509.380000000001</v>
      </c>
      <c r="L54" s="321">
        <f t="shared" si="22"/>
        <v>17440</v>
      </c>
      <c r="M54" s="300">
        <f t="shared" si="17"/>
        <v>2674485.7799999998</v>
      </c>
      <c r="N54" s="292">
        <f t="shared" si="8"/>
        <v>7232.1</v>
      </c>
      <c r="O54" s="292">
        <f t="shared" si="9"/>
        <v>-1932.1000000000004</v>
      </c>
      <c r="P54" s="296">
        <f t="shared" si="10"/>
        <v>5300</v>
      </c>
      <c r="Q54" s="301">
        <f t="shared" si="18"/>
        <v>2586424.63</v>
      </c>
      <c r="R54" s="292">
        <f t="shared" si="11"/>
        <v>6993.98</v>
      </c>
      <c r="S54" s="292">
        <f t="shared" si="12"/>
        <v>7126.02</v>
      </c>
      <c r="T54" s="322">
        <f t="shared" si="23"/>
        <v>14120</v>
      </c>
      <c r="U54" s="134"/>
      <c r="V54" s="297">
        <v>20</v>
      </c>
      <c r="W54" s="298">
        <v>0.9</v>
      </c>
      <c r="X54" s="299">
        <v>0.9</v>
      </c>
    </row>
    <row r="55" spans="1:24" s="1" customFormat="1" ht="15" customHeight="1">
      <c r="A55" s="864">
        <f t="shared" si="21"/>
        <v>3.2899999999999999E-2</v>
      </c>
      <c r="B55" s="865">
        <f t="shared" si="24"/>
        <v>2.704109589041096E-3</v>
      </c>
      <c r="C55" s="866">
        <f t="shared" si="2"/>
        <v>2</v>
      </c>
      <c r="D55" s="290">
        <v>21</v>
      </c>
      <c r="E55" s="300">
        <f t="shared" si="14"/>
        <v>943628.51000000024</v>
      </c>
      <c r="F55" s="292">
        <f t="shared" si="3"/>
        <v>2551.67</v>
      </c>
      <c r="G55" s="292">
        <f t="shared" si="4"/>
        <v>3978.33</v>
      </c>
      <c r="H55" s="293">
        <f t="shared" si="15"/>
        <v>6530</v>
      </c>
      <c r="I55" s="301">
        <f t="shared" si="16"/>
        <v>2552485.8699999996</v>
      </c>
      <c r="J55" s="510">
        <f t="shared" si="5"/>
        <v>6902.2</v>
      </c>
      <c r="K55" s="292">
        <f t="shared" si="6"/>
        <v>10537.8</v>
      </c>
      <c r="L55" s="321">
        <f t="shared" si="22"/>
        <v>17440</v>
      </c>
      <c r="M55" s="300">
        <f t="shared" si="17"/>
        <v>2676417.88</v>
      </c>
      <c r="N55" s="292">
        <f t="shared" si="8"/>
        <v>7237.33</v>
      </c>
      <c r="O55" s="292">
        <f t="shared" si="9"/>
        <v>-1937.33</v>
      </c>
      <c r="P55" s="296">
        <f t="shared" si="10"/>
        <v>5300</v>
      </c>
      <c r="Q55" s="301">
        <f t="shared" si="18"/>
        <v>2579298.61</v>
      </c>
      <c r="R55" s="292">
        <f t="shared" si="11"/>
        <v>6974.71</v>
      </c>
      <c r="S55" s="292">
        <f t="shared" si="12"/>
        <v>7145.29</v>
      </c>
      <c r="T55" s="322">
        <f t="shared" si="23"/>
        <v>14120</v>
      </c>
      <c r="U55" s="134"/>
      <c r="V55" s="297">
        <v>21</v>
      </c>
      <c r="W55" s="298">
        <v>0.9</v>
      </c>
      <c r="X55" s="299">
        <v>0.9</v>
      </c>
    </row>
    <row r="56" spans="1:24" s="1" customFormat="1" ht="15" customHeight="1">
      <c r="A56" s="864">
        <f t="shared" si="21"/>
        <v>3.2899999999999999E-2</v>
      </c>
      <c r="B56" s="865">
        <f t="shared" si="24"/>
        <v>2.704109589041096E-3</v>
      </c>
      <c r="C56" s="866">
        <f t="shared" si="2"/>
        <v>2</v>
      </c>
      <c r="D56" s="290">
        <v>22</v>
      </c>
      <c r="E56" s="300">
        <f t="shared" si="14"/>
        <v>939650.18000000028</v>
      </c>
      <c r="F56" s="292">
        <f t="shared" si="3"/>
        <v>2540.92</v>
      </c>
      <c r="G56" s="292">
        <f t="shared" si="4"/>
        <v>3989.08</v>
      </c>
      <c r="H56" s="293">
        <f t="shared" si="15"/>
        <v>6530</v>
      </c>
      <c r="I56" s="301">
        <f t="shared" si="16"/>
        <v>2541948.0699999998</v>
      </c>
      <c r="J56" s="510">
        <f t="shared" si="5"/>
        <v>6873.71</v>
      </c>
      <c r="K56" s="292">
        <f t="shared" si="6"/>
        <v>10566.29</v>
      </c>
      <c r="L56" s="321">
        <f t="shared" si="22"/>
        <v>17440</v>
      </c>
      <c r="M56" s="300">
        <f t="shared" si="17"/>
        <v>2678355.21</v>
      </c>
      <c r="N56" s="292">
        <f t="shared" si="8"/>
        <v>7242.57</v>
      </c>
      <c r="O56" s="292">
        <f t="shared" si="9"/>
        <v>-1942.5699999999997</v>
      </c>
      <c r="P56" s="296">
        <f t="shared" si="10"/>
        <v>5300</v>
      </c>
      <c r="Q56" s="301">
        <f t="shared" si="18"/>
        <v>2572153.3199999998</v>
      </c>
      <c r="R56" s="292">
        <f t="shared" si="11"/>
        <v>6955.38</v>
      </c>
      <c r="S56" s="292">
        <f t="shared" si="12"/>
        <v>7164.62</v>
      </c>
      <c r="T56" s="322">
        <f t="shared" si="23"/>
        <v>14120</v>
      </c>
      <c r="U56" s="134"/>
      <c r="V56" s="297">
        <v>22</v>
      </c>
      <c r="W56" s="298">
        <v>0.9</v>
      </c>
      <c r="X56" s="299">
        <v>0.9</v>
      </c>
    </row>
    <row r="57" spans="1:24" s="1" customFormat="1" ht="15" customHeight="1">
      <c r="A57" s="864">
        <f t="shared" si="21"/>
        <v>3.2899999999999999E-2</v>
      </c>
      <c r="B57" s="865">
        <f t="shared" si="24"/>
        <v>2.704109589041096E-3</v>
      </c>
      <c r="C57" s="866">
        <f t="shared" si="2"/>
        <v>2</v>
      </c>
      <c r="D57" s="290">
        <v>23</v>
      </c>
      <c r="E57" s="300">
        <f t="shared" si="14"/>
        <v>935661.10000000033</v>
      </c>
      <c r="F57" s="292">
        <f t="shared" si="3"/>
        <v>2530.13</v>
      </c>
      <c r="G57" s="292">
        <f t="shared" si="4"/>
        <v>3999.87</v>
      </c>
      <c r="H57" s="293">
        <f t="shared" si="15"/>
        <v>6530</v>
      </c>
      <c r="I57" s="301">
        <f t="shared" si="16"/>
        <v>2531381.7799999998</v>
      </c>
      <c r="J57" s="510">
        <f t="shared" si="5"/>
        <v>6845.13</v>
      </c>
      <c r="K57" s="292">
        <f t="shared" si="6"/>
        <v>10594.869999999999</v>
      </c>
      <c r="L57" s="321">
        <f t="shared" si="22"/>
        <v>17440</v>
      </c>
      <c r="M57" s="300">
        <f t="shared" si="17"/>
        <v>2680297.7799999998</v>
      </c>
      <c r="N57" s="292">
        <f t="shared" si="8"/>
        <v>7247.82</v>
      </c>
      <c r="O57" s="292">
        <f t="shared" si="9"/>
        <v>-1947.8199999999997</v>
      </c>
      <c r="P57" s="296">
        <f t="shared" si="10"/>
        <v>5300</v>
      </c>
      <c r="Q57" s="301">
        <f t="shared" si="18"/>
        <v>2564988.6999999997</v>
      </c>
      <c r="R57" s="292">
        <f t="shared" si="11"/>
        <v>6936.01</v>
      </c>
      <c r="S57" s="292">
        <f t="shared" si="12"/>
        <v>7183.99</v>
      </c>
      <c r="T57" s="322">
        <f t="shared" si="23"/>
        <v>14120</v>
      </c>
      <c r="U57" s="134"/>
      <c r="V57" s="297">
        <v>23</v>
      </c>
      <c r="W57" s="298">
        <v>0.9</v>
      </c>
      <c r="X57" s="299">
        <v>0.9</v>
      </c>
    </row>
    <row r="58" spans="1:24" s="1" customFormat="1" ht="15" customHeight="1" thickBot="1">
      <c r="A58" s="867">
        <f t="shared" si="21"/>
        <v>3.2899999999999999E-2</v>
      </c>
      <c r="B58" s="868">
        <f t="shared" si="24"/>
        <v>2.704109589041096E-3</v>
      </c>
      <c r="C58" s="869">
        <f t="shared" si="2"/>
        <v>2</v>
      </c>
      <c r="D58" s="304">
        <v>24</v>
      </c>
      <c r="E58" s="305">
        <f t="shared" si="14"/>
        <v>931661.23000000033</v>
      </c>
      <c r="F58" s="306">
        <f t="shared" si="3"/>
        <v>2519.31</v>
      </c>
      <c r="G58" s="306">
        <f t="shared" si="4"/>
        <v>4010.69</v>
      </c>
      <c r="H58" s="307">
        <f t="shared" si="15"/>
        <v>6530</v>
      </c>
      <c r="I58" s="308">
        <f t="shared" si="16"/>
        <v>2520786.9099999997</v>
      </c>
      <c r="J58" s="511">
        <f t="shared" si="5"/>
        <v>6816.48</v>
      </c>
      <c r="K58" s="306">
        <f t="shared" si="6"/>
        <v>10623.52</v>
      </c>
      <c r="L58" s="323">
        <f t="shared" si="22"/>
        <v>17440</v>
      </c>
      <c r="M58" s="305">
        <f t="shared" si="17"/>
        <v>2682245.5999999996</v>
      </c>
      <c r="N58" s="306">
        <f t="shared" si="8"/>
        <v>7253.09</v>
      </c>
      <c r="O58" s="306">
        <f t="shared" si="9"/>
        <v>-1953.0900000000001</v>
      </c>
      <c r="P58" s="310">
        <f t="shared" si="10"/>
        <v>5300</v>
      </c>
      <c r="Q58" s="308">
        <f t="shared" si="18"/>
        <v>2557804.7099999995</v>
      </c>
      <c r="R58" s="306">
        <f t="shared" si="11"/>
        <v>6916.58</v>
      </c>
      <c r="S58" s="306">
        <f t="shared" si="12"/>
        <v>7203.42</v>
      </c>
      <c r="T58" s="324">
        <f t="shared" si="23"/>
        <v>14120</v>
      </c>
      <c r="U58" s="134"/>
      <c r="V58" s="297">
        <v>24</v>
      </c>
      <c r="W58" s="298">
        <v>0.89</v>
      </c>
      <c r="X58" s="299">
        <v>0.9</v>
      </c>
    </row>
    <row r="59" spans="1:24" s="1" customFormat="1" ht="15" customHeight="1">
      <c r="A59" s="870">
        <f t="shared" ref="A59:A70" si="25">$D$23</f>
        <v>3.2899999999999999E-2</v>
      </c>
      <c r="B59" s="871">
        <f>A59/365*30</f>
        <v>2.704109589041096E-3</v>
      </c>
      <c r="C59" s="872">
        <f t="shared" si="2"/>
        <v>3</v>
      </c>
      <c r="D59" s="313">
        <v>25</v>
      </c>
      <c r="E59" s="314">
        <f t="shared" si="14"/>
        <v>927650.54000000039</v>
      </c>
      <c r="F59" s="315">
        <f t="shared" si="3"/>
        <v>2508.4699999999998</v>
      </c>
      <c r="G59" s="315">
        <f t="shared" si="4"/>
        <v>4021.53</v>
      </c>
      <c r="H59" s="316">
        <f t="shared" si="15"/>
        <v>6530</v>
      </c>
      <c r="I59" s="317">
        <f t="shared" si="16"/>
        <v>2510163.3899999997</v>
      </c>
      <c r="J59" s="512">
        <f t="shared" si="5"/>
        <v>6787.76</v>
      </c>
      <c r="K59" s="315">
        <f t="shared" si="6"/>
        <v>10652.24</v>
      </c>
      <c r="L59" s="318">
        <f t="shared" si="22"/>
        <v>17440</v>
      </c>
      <c r="M59" s="314">
        <f t="shared" si="17"/>
        <v>2684198.6899999995</v>
      </c>
      <c r="N59" s="315">
        <f t="shared" si="8"/>
        <v>7258.37</v>
      </c>
      <c r="O59" s="315">
        <f t="shared" si="9"/>
        <v>-1438.37</v>
      </c>
      <c r="P59" s="325">
        <f t="shared" ref="P59:P82" si="26">IF(M59&lt;$M$10,M59+N59,$M$10)</f>
        <v>5820</v>
      </c>
      <c r="Q59" s="317">
        <f t="shared" si="18"/>
        <v>2550601.2899999996</v>
      </c>
      <c r="R59" s="315">
        <f t="shared" si="11"/>
        <v>6897.11</v>
      </c>
      <c r="S59" s="315">
        <f t="shared" si="12"/>
        <v>7222.89</v>
      </c>
      <c r="T59" s="320">
        <f t="shared" si="23"/>
        <v>14120</v>
      </c>
      <c r="U59" s="134"/>
      <c r="V59" s="297">
        <v>25</v>
      </c>
      <c r="W59" s="298">
        <v>0.89</v>
      </c>
      <c r="X59" s="299">
        <v>0.89</v>
      </c>
    </row>
    <row r="60" spans="1:24" s="1" customFormat="1" ht="15" customHeight="1">
      <c r="A60" s="864">
        <f t="shared" si="25"/>
        <v>3.2899999999999999E-2</v>
      </c>
      <c r="B60" s="865">
        <f t="shared" ref="B60:B70" si="27">A60/365*30</f>
        <v>2.704109589041096E-3</v>
      </c>
      <c r="C60" s="866">
        <f t="shared" si="2"/>
        <v>3</v>
      </c>
      <c r="D60" s="290">
        <v>26</v>
      </c>
      <c r="E60" s="300">
        <f t="shared" si="14"/>
        <v>923629.01000000036</v>
      </c>
      <c r="F60" s="292">
        <f t="shared" si="3"/>
        <v>2497.59</v>
      </c>
      <c r="G60" s="292">
        <f t="shared" si="4"/>
        <v>4032.41</v>
      </c>
      <c r="H60" s="293">
        <f t="shared" si="15"/>
        <v>6530</v>
      </c>
      <c r="I60" s="301">
        <f t="shared" si="16"/>
        <v>2499511.1499999994</v>
      </c>
      <c r="J60" s="510">
        <f t="shared" si="5"/>
        <v>6758.95</v>
      </c>
      <c r="K60" s="292">
        <f t="shared" si="6"/>
        <v>10681.05</v>
      </c>
      <c r="L60" s="321">
        <f t="shared" si="22"/>
        <v>17440</v>
      </c>
      <c r="M60" s="300">
        <f t="shared" si="17"/>
        <v>2685637.0599999996</v>
      </c>
      <c r="N60" s="292">
        <f t="shared" si="8"/>
        <v>7262.26</v>
      </c>
      <c r="O60" s="292">
        <f t="shared" si="9"/>
        <v>-1442.2600000000002</v>
      </c>
      <c r="P60" s="326">
        <f t="shared" si="26"/>
        <v>5820</v>
      </c>
      <c r="Q60" s="301">
        <f t="shared" si="18"/>
        <v>2543378.3999999994</v>
      </c>
      <c r="R60" s="292">
        <f t="shared" si="11"/>
        <v>6877.57</v>
      </c>
      <c r="S60" s="292">
        <f t="shared" si="12"/>
        <v>7242.43</v>
      </c>
      <c r="T60" s="322">
        <f t="shared" si="23"/>
        <v>14120</v>
      </c>
      <c r="U60" s="134"/>
      <c r="V60" s="297">
        <v>26</v>
      </c>
      <c r="W60" s="298">
        <v>0.89</v>
      </c>
      <c r="X60" s="299">
        <v>0.89</v>
      </c>
    </row>
    <row r="61" spans="1:24" s="1" customFormat="1" ht="15" customHeight="1">
      <c r="A61" s="864">
        <f t="shared" si="25"/>
        <v>3.2899999999999999E-2</v>
      </c>
      <c r="B61" s="865">
        <f t="shared" si="27"/>
        <v>2.704109589041096E-3</v>
      </c>
      <c r="C61" s="866">
        <f t="shared" si="2"/>
        <v>3</v>
      </c>
      <c r="D61" s="290">
        <v>27</v>
      </c>
      <c r="E61" s="300">
        <f t="shared" si="14"/>
        <v>919596.60000000033</v>
      </c>
      <c r="F61" s="292">
        <f t="shared" si="3"/>
        <v>2486.69</v>
      </c>
      <c r="G61" s="292">
        <f t="shared" si="4"/>
        <v>4043.31</v>
      </c>
      <c r="H61" s="293">
        <f t="shared" si="15"/>
        <v>6530</v>
      </c>
      <c r="I61" s="301">
        <f t="shared" si="16"/>
        <v>2488830.0999999996</v>
      </c>
      <c r="J61" s="510">
        <f t="shared" si="5"/>
        <v>6730.07</v>
      </c>
      <c r="K61" s="292">
        <f t="shared" si="6"/>
        <v>10709.93</v>
      </c>
      <c r="L61" s="321">
        <f t="shared" si="22"/>
        <v>17440</v>
      </c>
      <c r="M61" s="300">
        <f t="shared" si="17"/>
        <v>2687079.3199999994</v>
      </c>
      <c r="N61" s="292">
        <f t="shared" si="8"/>
        <v>7266.16</v>
      </c>
      <c r="O61" s="292">
        <f t="shared" si="9"/>
        <v>-1446.1599999999999</v>
      </c>
      <c r="P61" s="326">
        <f t="shared" si="26"/>
        <v>5820</v>
      </c>
      <c r="Q61" s="301">
        <f t="shared" si="18"/>
        <v>2536135.9699999993</v>
      </c>
      <c r="R61" s="292">
        <f t="shared" si="11"/>
        <v>6857.99</v>
      </c>
      <c r="S61" s="292">
        <f t="shared" si="12"/>
        <v>7262.01</v>
      </c>
      <c r="T61" s="322">
        <f t="shared" si="23"/>
        <v>14120</v>
      </c>
      <c r="U61" s="134"/>
      <c r="V61" s="297">
        <v>27</v>
      </c>
      <c r="W61" s="298">
        <v>0.89</v>
      </c>
      <c r="X61" s="299">
        <v>0.89</v>
      </c>
    </row>
    <row r="62" spans="1:24" s="1" customFormat="1" ht="15" customHeight="1">
      <c r="A62" s="864">
        <f t="shared" si="25"/>
        <v>3.2899999999999999E-2</v>
      </c>
      <c r="B62" s="865">
        <f t="shared" si="27"/>
        <v>2.704109589041096E-3</v>
      </c>
      <c r="C62" s="866">
        <f t="shared" si="2"/>
        <v>3</v>
      </c>
      <c r="D62" s="290">
        <v>28</v>
      </c>
      <c r="E62" s="300">
        <f t="shared" si="14"/>
        <v>915553.29000000027</v>
      </c>
      <c r="F62" s="292">
        <f t="shared" si="3"/>
        <v>2475.7600000000002</v>
      </c>
      <c r="G62" s="292">
        <f t="shared" si="4"/>
        <v>4054.24</v>
      </c>
      <c r="H62" s="293">
        <f t="shared" si="15"/>
        <v>6530</v>
      </c>
      <c r="I62" s="301">
        <f t="shared" si="16"/>
        <v>2478120.1699999995</v>
      </c>
      <c r="J62" s="510">
        <f t="shared" si="5"/>
        <v>6701.11</v>
      </c>
      <c r="K62" s="292">
        <f t="shared" si="6"/>
        <v>10738.89</v>
      </c>
      <c r="L62" s="321">
        <f t="shared" si="22"/>
        <v>17440</v>
      </c>
      <c r="M62" s="300">
        <f t="shared" si="17"/>
        <v>2688525.4799999995</v>
      </c>
      <c r="N62" s="292">
        <f t="shared" si="8"/>
        <v>7270.07</v>
      </c>
      <c r="O62" s="292">
        <f t="shared" si="9"/>
        <v>-1450.0699999999997</v>
      </c>
      <c r="P62" s="326">
        <f t="shared" si="26"/>
        <v>5820</v>
      </c>
      <c r="Q62" s="301">
        <f t="shared" si="18"/>
        <v>2528873.9599999995</v>
      </c>
      <c r="R62" s="292">
        <f t="shared" si="11"/>
        <v>6838.35</v>
      </c>
      <c r="S62" s="292">
        <f t="shared" si="12"/>
        <v>7281.65</v>
      </c>
      <c r="T62" s="322">
        <f t="shared" si="23"/>
        <v>14120</v>
      </c>
      <c r="U62" s="134"/>
      <c r="V62" s="297">
        <v>28</v>
      </c>
      <c r="W62" s="298">
        <v>0.89</v>
      </c>
      <c r="X62" s="299">
        <v>0.89</v>
      </c>
    </row>
    <row r="63" spans="1:24" s="1" customFormat="1" ht="15" customHeight="1">
      <c r="A63" s="864">
        <f t="shared" si="25"/>
        <v>3.2899999999999999E-2</v>
      </c>
      <c r="B63" s="865">
        <f t="shared" si="27"/>
        <v>2.704109589041096E-3</v>
      </c>
      <c r="C63" s="866">
        <f t="shared" si="2"/>
        <v>3</v>
      </c>
      <c r="D63" s="290">
        <v>29</v>
      </c>
      <c r="E63" s="300">
        <f t="shared" si="14"/>
        <v>911499.05000000028</v>
      </c>
      <c r="F63" s="292">
        <f t="shared" si="3"/>
        <v>2464.79</v>
      </c>
      <c r="G63" s="292">
        <f t="shared" si="4"/>
        <v>4065.21</v>
      </c>
      <c r="H63" s="293">
        <f t="shared" si="15"/>
        <v>6530</v>
      </c>
      <c r="I63" s="301">
        <f t="shared" si="16"/>
        <v>2467381.2799999993</v>
      </c>
      <c r="J63" s="510">
        <f t="shared" si="5"/>
        <v>6672.07</v>
      </c>
      <c r="K63" s="292">
        <f t="shared" si="6"/>
        <v>10767.93</v>
      </c>
      <c r="L63" s="321">
        <f t="shared" si="22"/>
        <v>17440</v>
      </c>
      <c r="M63" s="300">
        <f t="shared" si="17"/>
        <v>2689975.5499999993</v>
      </c>
      <c r="N63" s="292">
        <f t="shared" si="8"/>
        <v>7273.99</v>
      </c>
      <c r="O63" s="292">
        <f t="shared" si="9"/>
        <v>-1453.9899999999998</v>
      </c>
      <c r="P63" s="326">
        <f t="shared" si="26"/>
        <v>5820</v>
      </c>
      <c r="Q63" s="301">
        <f t="shared" si="18"/>
        <v>2521592.3099999996</v>
      </c>
      <c r="R63" s="292">
        <f t="shared" si="11"/>
        <v>6818.66</v>
      </c>
      <c r="S63" s="292">
        <f t="shared" si="12"/>
        <v>7301.34</v>
      </c>
      <c r="T63" s="322">
        <f t="shared" si="23"/>
        <v>14120</v>
      </c>
      <c r="U63" s="134"/>
      <c r="V63" s="297">
        <v>29</v>
      </c>
      <c r="W63" s="298">
        <v>0.89</v>
      </c>
      <c r="X63" s="299">
        <v>0.89</v>
      </c>
    </row>
    <row r="64" spans="1:24" s="1" customFormat="1" ht="15" customHeight="1" thickBot="1">
      <c r="A64" s="864">
        <f t="shared" si="25"/>
        <v>3.2899999999999999E-2</v>
      </c>
      <c r="B64" s="865">
        <f t="shared" si="27"/>
        <v>2.704109589041096E-3</v>
      </c>
      <c r="C64" s="866">
        <f t="shared" si="2"/>
        <v>3</v>
      </c>
      <c r="D64" s="290">
        <v>30</v>
      </c>
      <c r="E64" s="300">
        <f t="shared" si="14"/>
        <v>907433.84000000032</v>
      </c>
      <c r="F64" s="292">
        <f t="shared" si="3"/>
        <v>2453.8000000000002</v>
      </c>
      <c r="G64" s="292">
        <f t="shared" si="4"/>
        <v>4076.2</v>
      </c>
      <c r="H64" s="293">
        <f t="shared" si="15"/>
        <v>6530</v>
      </c>
      <c r="I64" s="301">
        <f t="shared" si="16"/>
        <v>2456613.3499999992</v>
      </c>
      <c r="J64" s="510">
        <f t="shared" si="5"/>
        <v>6642.95</v>
      </c>
      <c r="K64" s="292">
        <f t="shared" si="6"/>
        <v>10797.05</v>
      </c>
      <c r="L64" s="321">
        <f t="shared" si="22"/>
        <v>17440</v>
      </c>
      <c r="M64" s="300">
        <f t="shared" si="17"/>
        <v>2691429.5399999996</v>
      </c>
      <c r="N64" s="292">
        <f t="shared" si="8"/>
        <v>7277.92</v>
      </c>
      <c r="O64" s="292">
        <f t="shared" si="9"/>
        <v>-1457.92</v>
      </c>
      <c r="P64" s="326">
        <f t="shared" si="26"/>
        <v>5820</v>
      </c>
      <c r="Q64" s="301">
        <f t="shared" si="18"/>
        <v>2514290.9699999997</v>
      </c>
      <c r="R64" s="292">
        <f t="shared" si="11"/>
        <v>6798.92</v>
      </c>
      <c r="S64" s="292">
        <f t="shared" si="12"/>
        <v>7321.08</v>
      </c>
      <c r="T64" s="322">
        <f t="shared" si="23"/>
        <v>14120</v>
      </c>
      <c r="U64" s="134"/>
      <c r="V64" s="327">
        <v>30</v>
      </c>
      <c r="W64" s="328">
        <v>0.89</v>
      </c>
      <c r="X64" s="329">
        <v>0.89</v>
      </c>
    </row>
    <row r="65" spans="1:24" s="1" customFormat="1" ht="15" customHeight="1">
      <c r="A65" s="864">
        <f t="shared" si="25"/>
        <v>3.2899999999999999E-2</v>
      </c>
      <c r="B65" s="865">
        <f t="shared" si="27"/>
        <v>2.704109589041096E-3</v>
      </c>
      <c r="C65" s="866">
        <f t="shared" si="2"/>
        <v>3</v>
      </c>
      <c r="D65" s="290">
        <v>31</v>
      </c>
      <c r="E65" s="300">
        <f t="shared" si="14"/>
        <v>903357.64000000036</v>
      </c>
      <c r="F65" s="292">
        <f t="shared" si="3"/>
        <v>2442.7800000000002</v>
      </c>
      <c r="G65" s="292">
        <f t="shared" si="4"/>
        <v>4087.22</v>
      </c>
      <c r="H65" s="293">
        <f t="shared" si="15"/>
        <v>6530</v>
      </c>
      <c r="I65" s="301">
        <f t="shared" si="16"/>
        <v>2445816.2999999993</v>
      </c>
      <c r="J65" s="510">
        <f t="shared" si="5"/>
        <v>6613.76</v>
      </c>
      <c r="K65" s="292">
        <f t="shared" si="6"/>
        <v>10826.24</v>
      </c>
      <c r="L65" s="321">
        <f t="shared" si="22"/>
        <v>17440</v>
      </c>
      <c r="M65" s="300">
        <f t="shared" si="17"/>
        <v>2692887.4599999995</v>
      </c>
      <c r="N65" s="292">
        <f t="shared" si="8"/>
        <v>7281.86</v>
      </c>
      <c r="O65" s="292">
        <f t="shared" si="9"/>
        <v>-1461.8599999999997</v>
      </c>
      <c r="P65" s="326">
        <f t="shared" si="26"/>
        <v>5820</v>
      </c>
      <c r="Q65" s="301">
        <f t="shared" si="18"/>
        <v>2506969.8899999997</v>
      </c>
      <c r="R65" s="292">
        <f t="shared" si="11"/>
        <v>6779.12</v>
      </c>
      <c r="S65" s="292">
        <f t="shared" si="12"/>
        <v>7340.88</v>
      </c>
      <c r="T65" s="322">
        <f t="shared" si="23"/>
        <v>14120</v>
      </c>
      <c r="U65" s="134"/>
      <c r="V65" s="134"/>
      <c r="W65" s="134"/>
      <c r="X65" s="134"/>
    </row>
    <row r="66" spans="1:24" s="1" customFormat="1" ht="15" customHeight="1">
      <c r="A66" s="864">
        <f t="shared" si="25"/>
        <v>3.2899999999999999E-2</v>
      </c>
      <c r="B66" s="865">
        <f t="shared" si="27"/>
        <v>2.704109589041096E-3</v>
      </c>
      <c r="C66" s="866">
        <f t="shared" si="2"/>
        <v>3</v>
      </c>
      <c r="D66" s="290">
        <v>32</v>
      </c>
      <c r="E66" s="300">
        <f t="shared" si="14"/>
        <v>899270.42000000039</v>
      </c>
      <c r="F66" s="292">
        <f t="shared" si="3"/>
        <v>2431.73</v>
      </c>
      <c r="G66" s="292">
        <f t="shared" si="4"/>
        <v>4098.2700000000004</v>
      </c>
      <c r="H66" s="293">
        <f t="shared" si="15"/>
        <v>6530</v>
      </c>
      <c r="I66" s="301">
        <f t="shared" si="16"/>
        <v>2434990.0599999991</v>
      </c>
      <c r="J66" s="510">
        <f t="shared" si="5"/>
        <v>6584.48</v>
      </c>
      <c r="K66" s="292">
        <f t="shared" si="6"/>
        <v>10855.52</v>
      </c>
      <c r="L66" s="321">
        <f t="shared" si="22"/>
        <v>17440</v>
      </c>
      <c r="M66" s="300">
        <f t="shared" si="17"/>
        <v>2694349.3199999994</v>
      </c>
      <c r="N66" s="292">
        <f t="shared" si="8"/>
        <v>7285.82</v>
      </c>
      <c r="O66" s="292">
        <f t="shared" si="9"/>
        <v>-1465.8199999999997</v>
      </c>
      <c r="P66" s="326">
        <f t="shared" si="26"/>
        <v>5820</v>
      </c>
      <c r="Q66" s="301">
        <f t="shared" si="18"/>
        <v>2499629.0099999998</v>
      </c>
      <c r="R66" s="292">
        <f t="shared" si="11"/>
        <v>6759.27</v>
      </c>
      <c r="S66" s="292">
        <f t="shared" si="12"/>
        <v>7360.73</v>
      </c>
      <c r="T66" s="322">
        <f t="shared" si="23"/>
        <v>14120</v>
      </c>
      <c r="U66" s="134"/>
      <c r="V66" s="134"/>
      <c r="W66" s="134"/>
      <c r="X66" s="134"/>
    </row>
    <row r="67" spans="1:24" s="1" customFormat="1" ht="15" customHeight="1">
      <c r="A67" s="864">
        <f t="shared" si="25"/>
        <v>3.2899999999999999E-2</v>
      </c>
      <c r="B67" s="865">
        <f t="shared" si="27"/>
        <v>2.704109589041096E-3</v>
      </c>
      <c r="C67" s="866">
        <f t="shared" si="2"/>
        <v>3</v>
      </c>
      <c r="D67" s="290">
        <v>33</v>
      </c>
      <c r="E67" s="300">
        <f t="shared" si="14"/>
        <v>895172.15000000037</v>
      </c>
      <c r="F67" s="292">
        <f t="shared" si="3"/>
        <v>2420.64</v>
      </c>
      <c r="G67" s="292">
        <f t="shared" si="4"/>
        <v>4109.3600000000006</v>
      </c>
      <c r="H67" s="293">
        <f t="shared" si="15"/>
        <v>6530</v>
      </c>
      <c r="I67" s="301">
        <f t="shared" si="16"/>
        <v>2424134.5399999991</v>
      </c>
      <c r="J67" s="510">
        <f t="shared" si="5"/>
        <v>6555.13</v>
      </c>
      <c r="K67" s="292">
        <f t="shared" si="6"/>
        <v>10884.869999999999</v>
      </c>
      <c r="L67" s="321">
        <f t="shared" si="22"/>
        <v>17440</v>
      </c>
      <c r="M67" s="300">
        <f t="shared" si="17"/>
        <v>2695815.1399999992</v>
      </c>
      <c r="N67" s="292">
        <f t="shared" si="8"/>
        <v>7289.78</v>
      </c>
      <c r="O67" s="292">
        <f t="shared" si="9"/>
        <v>-1469.7799999999997</v>
      </c>
      <c r="P67" s="326">
        <f t="shared" si="26"/>
        <v>5820</v>
      </c>
      <c r="Q67" s="301">
        <f t="shared" si="18"/>
        <v>2492268.2799999998</v>
      </c>
      <c r="R67" s="292">
        <f t="shared" si="11"/>
        <v>6739.37</v>
      </c>
      <c r="S67" s="292">
        <f t="shared" si="12"/>
        <v>7380.63</v>
      </c>
      <c r="T67" s="322">
        <f t="shared" si="23"/>
        <v>14120</v>
      </c>
      <c r="U67" s="134"/>
      <c r="V67" s="134"/>
      <c r="W67" s="134"/>
      <c r="X67" s="134"/>
    </row>
    <row r="68" spans="1:24" s="1" customFormat="1" ht="15" customHeight="1">
      <c r="A68" s="864">
        <f t="shared" si="25"/>
        <v>3.2899999999999999E-2</v>
      </c>
      <c r="B68" s="865">
        <f t="shared" si="27"/>
        <v>2.704109589041096E-3</v>
      </c>
      <c r="C68" s="866">
        <f t="shared" si="2"/>
        <v>3</v>
      </c>
      <c r="D68" s="290">
        <v>34</v>
      </c>
      <c r="E68" s="300">
        <f t="shared" si="14"/>
        <v>891062.79000000039</v>
      </c>
      <c r="F68" s="292">
        <f t="shared" si="3"/>
        <v>2409.5300000000002</v>
      </c>
      <c r="G68" s="292">
        <f t="shared" si="4"/>
        <v>4120.4699999999993</v>
      </c>
      <c r="H68" s="293">
        <f t="shared" si="15"/>
        <v>6530</v>
      </c>
      <c r="I68" s="301">
        <f t="shared" si="16"/>
        <v>2413249.669999999</v>
      </c>
      <c r="J68" s="510">
        <f t="shared" si="5"/>
        <v>6525.69</v>
      </c>
      <c r="K68" s="292">
        <f t="shared" si="6"/>
        <v>10914.310000000001</v>
      </c>
      <c r="L68" s="321">
        <f t="shared" si="22"/>
        <v>17440</v>
      </c>
      <c r="M68" s="300">
        <f t="shared" si="17"/>
        <v>2697284.919999999</v>
      </c>
      <c r="N68" s="292">
        <f t="shared" si="8"/>
        <v>7293.75</v>
      </c>
      <c r="O68" s="292">
        <f t="shared" si="9"/>
        <v>-1473.75</v>
      </c>
      <c r="P68" s="326">
        <f t="shared" si="26"/>
        <v>5820</v>
      </c>
      <c r="Q68" s="301">
        <f t="shared" si="18"/>
        <v>2484887.65</v>
      </c>
      <c r="R68" s="292">
        <f t="shared" si="11"/>
        <v>6719.41</v>
      </c>
      <c r="S68" s="292">
        <f t="shared" si="12"/>
        <v>7400.59</v>
      </c>
      <c r="T68" s="322">
        <f t="shared" si="23"/>
        <v>14120</v>
      </c>
      <c r="U68" s="134"/>
      <c r="V68" s="134"/>
      <c r="W68" s="134"/>
      <c r="X68" s="134"/>
    </row>
    <row r="69" spans="1:24" s="1" customFormat="1" ht="15" customHeight="1">
      <c r="A69" s="864">
        <f t="shared" si="25"/>
        <v>3.2899999999999999E-2</v>
      </c>
      <c r="B69" s="865">
        <f t="shared" si="27"/>
        <v>2.704109589041096E-3</v>
      </c>
      <c r="C69" s="866">
        <f t="shared" si="2"/>
        <v>3</v>
      </c>
      <c r="D69" s="290">
        <v>35</v>
      </c>
      <c r="E69" s="300">
        <f t="shared" si="14"/>
        <v>886942.32000000041</v>
      </c>
      <c r="F69" s="292">
        <f t="shared" si="3"/>
        <v>2398.39</v>
      </c>
      <c r="G69" s="292">
        <f t="shared" si="4"/>
        <v>4131.6100000000006</v>
      </c>
      <c r="H69" s="293">
        <f t="shared" si="15"/>
        <v>6530</v>
      </c>
      <c r="I69" s="301">
        <f t="shared" si="16"/>
        <v>2402335.3599999989</v>
      </c>
      <c r="J69" s="510">
        <f t="shared" si="5"/>
        <v>6496.18</v>
      </c>
      <c r="K69" s="292">
        <f t="shared" si="6"/>
        <v>10943.82</v>
      </c>
      <c r="L69" s="321">
        <f t="shared" si="22"/>
        <v>17440</v>
      </c>
      <c r="M69" s="300">
        <f t="shared" si="17"/>
        <v>2698758.669999999</v>
      </c>
      <c r="N69" s="292">
        <f t="shared" si="8"/>
        <v>7297.74</v>
      </c>
      <c r="O69" s="292">
        <f t="shared" si="9"/>
        <v>-1477.7399999999998</v>
      </c>
      <c r="P69" s="326">
        <f t="shared" si="26"/>
        <v>5820</v>
      </c>
      <c r="Q69" s="301">
        <f t="shared" si="18"/>
        <v>2477487.06</v>
      </c>
      <c r="R69" s="292">
        <f t="shared" si="11"/>
        <v>6699.4</v>
      </c>
      <c r="S69" s="292">
        <f t="shared" si="12"/>
        <v>7420.6</v>
      </c>
      <c r="T69" s="322">
        <f t="shared" si="23"/>
        <v>14120</v>
      </c>
      <c r="U69" s="134"/>
      <c r="V69" s="134"/>
      <c r="W69" s="134"/>
      <c r="X69" s="134"/>
    </row>
    <row r="70" spans="1:24" s="1" customFormat="1" ht="15" customHeight="1" thickBot="1">
      <c r="A70" s="867">
        <f t="shared" si="25"/>
        <v>3.2899999999999999E-2</v>
      </c>
      <c r="B70" s="868">
        <f t="shared" si="27"/>
        <v>2.704109589041096E-3</v>
      </c>
      <c r="C70" s="869">
        <f t="shared" si="2"/>
        <v>3</v>
      </c>
      <c r="D70" s="304">
        <v>36</v>
      </c>
      <c r="E70" s="305">
        <f t="shared" si="14"/>
        <v>882810.71000000043</v>
      </c>
      <c r="F70" s="306">
        <f t="shared" si="3"/>
        <v>2387.2199999999998</v>
      </c>
      <c r="G70" s="306">
        <f t="shared" si="4"/>
        <v>4142.7800000000007</v>
      </c>
      <c r="H70" s="307">
        <f t="shared" si="15"/>
        <v>6530</v>
      </c>
      <c r="I70" s="308">
        <f t="shared" si="16"/>
        <v>2391391.5399999991</v>
      </c>
      <c r="J70" s="511">
        <f t="shared" si="5"/>
        <v>6466.58</v>
      </c>
      <c r="K70" s="306">
        <f t="shared" si="6"/>
        <v>10973.42</v>
      </c>
      <c r="L70" s="323">
        <f t="shared" si="22"/>
        <v>17440</v>
      </c>
      <c r="M70" s="305">
        <f t="shared" si="17"/>
        <v>2700236.4099999992</v>
      </c>
      <c r="N70" s="306">
        <f t="shared" si="8"/>
        <v>7301.74</v>
      </c>
      <c r="O70" s="306">
        <f t="shared" si="9"/>
        <v>-1481.7399999999998</v>
      </c>
      <c r="P70" s="330">
        <f t="shared" si="26"/>
        <v>5820</v>
      </c>
      <c r="Q70" s="308">
        <f t="shared" si="18"/>
        <v>2470066.46</v>
      </c>
      <c r="R70" s="306">
        <f t="shared" si="11"/>
        <v>6679.33</v>
      </c>
      <c r="S70" s="306">
        <f t="shared" si="12"/>
        <v>7440.67</v>
      </c>
      <c r="T70" s="324">
        <f t="shared" si="23"/>
        <v>14120</v>
      </c>
      <c r="U70" s="134"/>
      <c r="V70" s="134"/>
      <c r="W70" s="134"/>
      <c r="X70" s="134"/>
    </row>
    <row r="71" spans="1:24" s="1" customFormat="1" ht="15" customHeight="1">
      <c r="A71" s="855">
        <f>$D$24</f>
        <v>6.5250000000000002E-2</v>
      </c>
      <c r="B71" s="856">
        <f>A71/365*30</f>
        <v>5.3630136986301371E-3</v>
      </c>
      <c r="C71" s="857">
        <f t="shared" si="2"/>
        <v>4</v>
      </c>
      <c r="D71" s="313">
        <v>37</v>
      </c>
      <c r="E71" s="314">
        <f t="shared" si="14"/>
        <v>878667.9300000004</v>
      </c>
      <c r="F71" s="315">
        <f t="shared" si="3"/>
        <v>4712.3100000000004</v>
      </c>
      <c r="G71" s="315">
        <f t="shared" si="4"/>
        <v>1817.6899999999996</v>
      </c>
      <c r="H71" s="316">
        <f t="shared" si="15"/>
        <v>6530</v>
      </c>
      <c r="I71" s="317">
        <f t="shared" si="16"/>
        <v>2380418.1199999992</v>
      </c>
      <c r="J71" s="512">
        <f t="shared" si="5"/>
        <v>12766.21</v>
      </c>
      <c r="K71" s="315">
        <f t="shared" si="6"/>
        <v>4673.7900000000009</v>
      </c>
      <c r="L71" s="318">
        <f t="shared" si="22"/>
        <v>17440</v>
      </c>
      <c r="M71" s="314">
        <f t="shared" si="17"/>
        <v>2701718.1499999994</v>
      </c>
      <c r="N71" s="315">
        <f t="shared" si="8"/>
        <v>14489.35</v>
      </c>
      <c r="O71" s="315">
        <f t="shared" si="9"/>
        <v>-8669.35</v>
      </c>
      <c r="P71" s="325">
        <f t="shared" si="26"/>
        <v>5820</v>
      </c>
      <c r="Q71" s="317">
        <f t="shared" si="18"/>
        <v>2462625.79</v>
      </c>
      <c r="R71" s="315">
        <f t="shared" si="11"/>
        <v>13207.1</v>
      </c>
      <c r="S71" s="315">
        <f t="shared" si="12"/>
        <v>2322.8999999999996</v>
      </c>
      <c r="T71" s="331">
        <f t="shared" ref="T71:T94" si="28">IF(Q71&lt;$M$16,Q71+R71,$M$16)</f>
        <v>15530</v>
      </c>
      <c r="U71" s="134"/>
      <c r="V71" s="134"/>
      <c r="W71" s="134"/>
      <c r="X71" s="134"/>
    </row>
    <row r="72" spans="1:24" s="1" customFormat="1" ht="15" customHeight="1">
      <c r="A72" s="858">
        <f>$D$24</f>
        <v>6.5250000000000002E-2</v>
      </c>
      <c r="B72" s="859">
        <f t="shared" ref="B72:B82" si="29">A72/365*30</f>
        <v>5.3630136986301371E-3</v>
      </c>
      <c r="C72" s="860">
        <f t="shared" si="2"/>
        <v>4</v>
      </c>
      <c r="D72" s="290">
        <v>38</v>
      </c>
      <c r="E72" s="300">
        <f t="shared" si="14"/>
        <v>876850.24000000046</v>
      </c>
      <c r="F72" s="292">
        <f t="shared" si="3"/>
        <v>4702.5600000000004</v>
      </c>
      <c r="G72" s="292">
        <f t="shared" si="4"/>
        <v>1827.4399999999996</v>
      </c>
      <c r="H72" s="293">
        <f t="shared" si="15"/>
        <v>6530</v>
      </c>
      <c r="I72" s="301">
        <f t="shared" si="16"/>
        <v>2375744.3299999991</v>
      </c>
      <c r="J72" s="510">
        <f t="shared" si="5"/>
        <v>12741.15</v>
      </c>
      <c r="K72" s="292">
        <f t="shared" si="6"/>
        <v>4698.8500000000004</v>
      </c>
      <c r="L72" s="321">
        <f t="shared" si="22"/>
        <v>17440</v>
      </c>
      <c r="M72" s="300">
        <f t="shared" si="17"/>
        <v>2710387.4999999995</v>
      </c>
      <c r="N72" s="292">
        <f t="shared" si="8"/>
        <v>14535.85</v>
      </c>
      <c r="O72" s="292">
        <f t="shared" si="9"/>
        <v>-8715.85</v>
      </c>
      <c r="P72" s="326">
        <f t="shared" si="26"/>
        <v>5820</v>
      </c>
      <c r="Q72" s="301">
        <f t="shared" si="18"/>
        <v>2460302.89</v>
      </c>
      <c r="R72" s="292">
        <f t="shared" si="11"/>
        <v>13194.64</v>
      </c>
      <c r="S72" s="292">
        <f t="shared" si="12"/>
        <v>2335.3600000000006</v>
      </c>
      <c r="T72" s="332">
        <f t="shared" si="28"/>
        <v>15530</v>
      </c>
      <c r="U72" s="134"/>
      <c r="V72" s="134"/>
      <c r="W72" s="134"/>
      <c r="X72" s="134"/>
    </row>
    <row r="73" spans="1:24" s="1" customFormat="1" ht="15" customHeight="1">
      <c r="A73" s="858">
        <f t="shared" ref="A73:A81" si="30">$D$24</f>
        <v>6.5250000000000002E-2</v>
      </c>
      <c r="B73" s="859">
        <f t="shared" si="29"/>
        <v>5.3630136986301371E-3</v>
      </c>
      <c r="C73" s="860">
        <f t="shared" si="2"/>
        <v>4</v>
      </c>
      <c r="D73" s="290">
        <v>39</v>
      </c>
      <c r="E73" s="300">
        <f t="shared" si="14"/>
        <v>875022.80000000051</v>
      </c>
      <c r="F73" s="292">
        <f t="shared" si="3"/>
        <v>4692.76</v>
      </c>
      <c r="G73" s="292">
        <f t="shared" si="4"/>
        <v>1837.2399999999998</v>
      </c>
      <c r="H73" s="293">
        <f t="shared" si="15"/>
        <v>6530</v>
      </c>
      <c r="I73" s="301">
        <f t="shared" si="16"/>
        <v>2371045.4799999991</v>
      </c>
      <c r="J73" s="510">
        <f t="shared" si="5"/>
        <v>12715.95</v>
      </c>
      <c r="K73" s="292">
        <f t="shared" si="6"/>
        <v>4724.0499999999993</v>
      </c>
      <c r="L73" s="321">
        <f t="shared" si="22"/>
        <v>17440</v>
      </c>
      <c r="M73" s="300">
        <f t="shared" si="17"/>
        <v>2719103.3499999996</v>
      </c>
      <c r="N73" s="292">
        <f t="shared" si="8"/>
        <v>14582.59</v>
      </c>
      <c r="O73" s="292">
        <f t="shared" si="9"/>
        <v>-8762.59</v>
      </c>
      <c r="P73" s="326">
        <f t="shared" si="26"/>
        <v>5820</v>
      </c>
      <c r="Q73" s="301">
        <f t="shared" si="18"/>
        <v>2457967.5300000003</v>
      </c>
      <c r="R73" s="292">
        <f t="shared" si="11"/>
        <v>13182.11</v>
      </c>
      <c r="S73" s="292">
        <f t="shared" si="12"/>
        <v>2347.8899999999994</v>
      </c>
      <c r="T73" s="332">
        <f t="shared" si="28"/>
        <v>15530</v>
      </c>
      <c r="U73" s="134"/>
      <c r="V73" s="134"/>
      <c r="W73" s="134"/>
      <c r="X73" s="134"/>
    </row>
    <row r="74" spans="1:24" s="1" customFormat="1" ht="15" customHeight="1">
      <c r="A74" s="858">
        <f t="shared" si="30"/>
        <v>6.5250000000000002E-2</v>
      </c>
      <c r="B74" s="859">
        <f t="shared" si="29"/>
        <v>5.3630136986301371E-3</v>
      </c>
      <c r="C74" s="860">
        <f t="shared" si="2"/>
        <v>4</v>
      </c>
      <c r="D74" s="290">
        <v>40</v>
      </c>
      <c r="E74" s="300">
        <f t="shared" si="14"/>
        <v>873185.56000000052</v>
      </c>
      <c r="F74" s="292">
        <f t="shared" si="3"/>
        <v>4682.91</v>
      </c>
      <c r="G74" s="292">
        <f t="shared" si="4"/>
        <v>1847.0900000000001</v>
      </c>
      <c r="H74" s="293">
        <f t="shared" si="15"/>
        <v>6530</v>
      </c>
      <c r="I74" s="301">
        <f t="shared" si="16"/>
        <v>2366321.4299999992</v>
      </c>
      <c r="J74" s="510">
        <f t="shared" si="5"/>
        <v>12690.61</v>
      </c>
      <c r="K74" s="292">
        <f t="shared" si="6"/>
        <v>4749.3899999999994</v>
      </c>
      <c r="L74" s="321">
        <f t="shared" si="22"/>
        <v>17440</v>
      </c>
      <c r="M74" s="300">
        <f t="shared" si="17"/>
        <v>2727865.9399999995</v>
      </c>
      <c r="N74" s="292">
        <f t="shared" si="8"/>
        <v>14629.58</v>
      </c>
      <c r="O74" s="292">
        <f t="shared" si="9"/>
        <v>-8809.58</v>
      </c>
      <c r="P74" s="326">
        <f t="shared" si="26"/>
        <v>5820</v>
      </c>
      <c r="Q74" s="301">
        <f t="shared" si="18"/>
        <v>2455619.64</v>
      </c>
      <c r="R74" s="292">
        <f t="shared" si="11"/>
        <v>13169.52</v>
      </c>
      <c r="S74" s="292">
        <f t="shared" si="12"/>
        <v>2360.4799999999996</v>
      </c>
      <c r="T74" s="332">
        <f t="shared" si="28"/>
        <v>15530</v>
      </c>
      <c r="U74" s="134"/>
      <c r="V74" s="134"/>
      <c r="W74" s="134"/>
      <c r="X74" s="134"/>
    </row>
    <row r="75" spans="1:24" s="1" customFormat="1" ht="15" customHeight="1">
      <c r="A75" s="858">
        <f t="shared" si="30"/>
        <v>6.5250000000000002E-2</v>
      </c>
      <c r="B75" s="859">
        <f t="shared" si="29"/>
        <v>5.3630136986301371E-3</v>
      </c>
      <c r="C75" s="860">
        <f t="shared" si="2"/>
        <v>4</v>
      </c>
      <c r="D75" s="290">
        <v>41</v>
      </c>
      <c r="E75" s="300">
        <f t="shared" si="14"/>
        <v>871338.47000000055</v>
      </c>
      <c r="F75" s="292">
        <f t="shared" si="3"/>
        <v>4673</v>
      </c>
      <c r="G75" s="292">
        <f t="shared" si="4"/>
        <v>1857</v>
      </c>
      <c r="H75" s="293">
        <f t="shared" si="15"/>
        <v>6530</v>
      </c>
      <c r="I75" s="301">
        <f t="shared" si="16"/>
        <v>2361572.0399999991</v>
      </c>
      <c r="J75" s="510">
        <f t="shared" si="5"/>
        <v>12665.14</v>
      </c>
      <c r="K75" s="292">
        <f t="shared" si="6"/>
        <v>4774.8600000000006</v>
      </c>
      <c r="L75" s="321">
        <f t="shared" si="22"/>
        <v>17440</v>
      </c>
      <c r="M75" s="300">
        <f t="shared" si="17"/>
        <v>2736675.5199999996</v>
      </c>
      <c r="N75" s="292">
        <f t="shared" si="8"/>
        <v>14676.83</v>
      </c>
      <c r="O75" s="292">
        <f t="shared" si="9"/>
        <v>-8856.83</v>
      </c>
      <c r="P75" s="326">
        <f t="shared" si="26"/>
        <v>5820</v>
      </c>
      <c r="Q75" s="301">
        <f t="shared" si="18"/>
        <v>2453259.16</v>
      </c>
      <c r="R75" s="292">
        <f t="shared" si="11"/>
        <v>13156.86</v>
      </c>
      <c r="S75" s="292">
        <f t="shared" si="12"/>
        <v>2373.1399999999994</v>
      </c>
      <c r="T75" s="332">
        <f t="shared" si="28"/>
        <v>15530</v>
      </c>
      <c r="U75" s="134"/>
      <c r="V75" s="134"/>
      <c r="W75" s="134"/>
      <c r="X75" s="134"/>
    </row>
    <row r="76" spans="1:24" s="1" customFormat="1" ht="15" customHeight="1">
      <c r="A76" s="858">
        <f t="shared" si="30"/>
        <v>6.5250000000000002E-2</v>
      </c>
      <c r="B76" s="859">
        <f t="shared" si="29"/>
        <v>5.3630136986301371E-3</v>
      </c>
      <c r="C76" s="860">
        <f t="shared" si="2"/>
        <v>4</v>
      </c>
      <c r="D76" s="290">
        <v>42</v>
      </c>
      <c r="E76" s="300">
        <f t="shared" si="14"/>
        <v>869481.47000000055</v>
      </c>
      <c r="F76" s="292">
        <f t="shared" si="3"/>
        <v>4663.04</v>
      </c>
      <c r="G76" s="292">
        <f t="shared" si="4"/>
        <v>1866.96</v>
      </c>
      <c r="H76" s="293">
        <f t="shared" si="15"/>
        <v>6530</v>
      </c>
      <c r="I76" s="301">
        <f t="shared" si="16"/>
        <v>2356797.1799999992</v>
      </c>
      <c r="J76" s="510">
        <f t="shared" si="5"/>
        <v>12639.54</v>
      </c>
      <c r="K76" s="292">
        <f t="shared" si="6"/>
        <v>4800.4599999999991</v>
      </c>
      <c r="L76" s="321">
        <f t="shared" si="22"/>
        <v>17440</v>
      </c>
      <c r="M76" s="300">
        <f t="shared" si="17"/>
        <v>2745532.3499999996</v>
      </c>
      <c r="N76" s="292">
        <f t="shared" si="8"/>
        <v>14724.33</v>
      </c>
      <c r="O76" s="292">
        <f t="shared" si="9"/>
        <v>-8904.33</v>
      </c>
      <c r="P76" s="326">
        <f t="shared" si="26"/>
        <v>5820</v>
      </c>
      <c r="Q76" s="301">
        <f t="shared" si="18"/>
        <v>2450886.02</v>
      </c>
      <c r="R76" s="292">
        <f t="shared" si="11"/>
        <v>13144.14</v>
      </c>
      <c r="S76" s="292">
        <f t="shared" si="12"/>
        <v>2385.8600000000006</v>
      </c>
      <c r="T76" s="332">
        <f t="shared" si="28"/>
        <v>15530</v>
      </c>
      <c r="U76" s="134"/>
      <c r="V76" s="134"/>
      <c r="W76" s="134"/>
      <c r="X76" s="134"/>
    </row>
    <row r="77" spans="1:24" s="1" customFormat="1" ht="15" customHeight="1">
      <c r="A77" s="858">
        <f t="shared" si="30"/>
        <v>6.5250000000000002E-2</v>
      </c>
      <c r="B77" s="859">
        <f t="shared" si="29"/>
        <v>5.3630136986301371E-3</v>
      </c>
      <c r="C77" s="860">
        <f t="shared" si="2"/>
        <v>4</v>
      </c>
      <c r="D77" s="290">
        <v>43</v>
      </c>
      <c r="E77" s="300">
        <f t="shared" si="14"/>
        <v>867614.51000000059</v>
      </c>
      <c r="F77" s="292">
        <f t="shared" si="3"/>
        <v>4653.03</v>
      </c>
      <c r="G77" s="292">
        <f t="shared" si="4"/>
        <v>1876.9700000000003</v>
      </c>
      <c r="H77" s="293">
        <f t="shared" si="15"/>
        <v>6530</v>
      </c>
      <c r="I77" s="301">
        <f t="shared" si="16"/>
        <v>2351996.7199999993</v>
      </c>
      <c r="J77" s="510">
        <f t="shared" si="5"/>
        <v>12613.79</v>
      </c>
      <c r="K77" s="292">
        <f t="shared" si="6"/>
        <v>4826.2099999999991</v>
      </c>
      <c r="L77" s="321">
        <f t="shared" si="22"/>
        <v>17440</v>
      </c>
      <c r="M77" s="300">
        <f t="shared" si="17"/>
        <v>2754436.6799999997</v>
      </c>
      <c r="N77" s="292">
        <f t="shared" si="8"/>
        <v>14772.08</v>
      </c>
      <c r="O77" s="292">
        <f t="shared" si="9"/>
        <v>-8952.08</v>
      </c>
      <c r="P77" s="326">
        <f t="shared" si="26"/>
        <v>5820</v>
      </c>
      <c r="Q77" s="301">
        <f t="shared" si="18"/>
        <v>2448500.16</v>
      </c>
      <c r="R77" s="292">
        <f t="shared" si="11"/>
        <v>13131.34</v>
      </c>
      <c r="S77" s="292">
        <f t="shared" si="12"/>
        <v>2398.66</v>
      </c>
      <c r="T77" s="332">
        <f t="shared" si="28"/>
        <v>15530</v>
      </c>
      <c r="U77" s="134"/>
      <c r="V77" s="134"/>
      <c r="W77" s="134"/>
      <c r="X77" s="134"/>
    </row>
    <row r="78" spans="1:24" s="1" customFormat="1" ht="15" customHeight="1">
      <c r="A78" s="858">
        <f t="shared" si="30"/>
        <v>6.5250000000000002E-2</v>
      </c>
      <c r="B78" s="859">
        <f t="shared" si="29"/>
        <v>5.3630136986301371E-3</v>
      </c>
      <c r="C78" s="860">
        <f t="shared" si="2"/>
        <v>4</v>
      </c>
      <c r="D78" s="290">
        <v>44</v>
      </c>
      <c r="E78" s="300">
        <f t="shared" si="14"/>
        <v>865737.54000000062</v>
      </c>
      <c r="F78" s="292">
        <f t="shared" si="3"/>
        <v>4642.96</v>
      </c>
      <c r="G78" s="292">
        <f t="shared" si="4"/>
        <v>1887.04</v>
      </c>
      <c r="H78" s="293">
        <f t="shared" si="15"/>
        <v>6530</v>
      </c>
      <c r="I78" s="301">
        <f t="shared" si="16"/>
        <v>2347170.5099999993</v>
      </c>
      <c r="J78" s="510">
        <f t="shared" si="5"/>
        <v>12587.91</v>
      </c>
      <c r="K78" s="292">
        <f t="shared" si="6"/>
        <v>4852.09</v>
      </c>
      <c r="L78" s="321">
        <f t="shared" si="22"/>
        <v>17440</v>
      </c>
      <c r="M78" s="300">
        <f t="shared" si="17"/>
        <v>2763388.76</v>
      </c>
      <c r="N78" s="292">
        <f t="shared" si="8"/>
        <v>14820.09</v>
      </c>
      <c r="O78" s="292">
        <f t="shared" si="9"/>
        <v>-9000.09</v>
      </c>
      <c r="P78" s="326">
        <f t="shared" si="26"/>
        <v>5820</v>
      </c>
      <c r="Q78" s="301">
        <f t="shared" si="18"/>
        <v>2446101.5</v>
      </c>
      <c r="R78" s="292">
        <f t="shared" si="11"/>
        <v>13118.48</v>
      </c>
      <c r="S78" s="292">
        <f t="shared" si="12"/>
        <v>2411.5200000000004</v>
      </c>
      <c r="T78" s="332">
        <f t="shared" si="28"/>
        <v>15530</v>
      </c>
      <c r="U78" s="134"/>
      <c r="V78" s="134"/>
      <c r="W78" s="134"/>
      <c r="X78" s="134"/>
    </row>
    <row r="79" spans="1:24" s="1" customFormat="1" ht="15" customHeight="1">
      <c r="A79" s="858">
        <f t="shared" si="30"/>
        <v>6.5250000000000002E-2</v>
      </c>
      <c r="B79" s="859">
        <f t="shared" si="29"/>
        <v>5.3630136986301371E-3</v>
      </c>
      <c r="C79" s="860">
        <f t="shared" si="2"/>
        <v>4</v>
      </c>
      <c r="D79" s="290">
        <v>45</v>
      </c>
      <c r="E79" s="300">
        <f t="shared" si="14"/>
        <v>863850.50000000058</v>
      </c>
      <c r="F79" s="292">
        <f t="shared" si="3"/>
        <v>4632.84</v>
      </c>
      <c r="G79" s="292">
        <f t="shared" si="4"/>
        <v>1897.1599999999999</v>
      </c>
      <c r="H79" s="293">
        <f t="shared" si="15"/>
        <v>6530</v>
      </c>
      <c r="I79" s="301">
        <f t="shared" si="16"/>
        <v>2342318.4199999995</v>
      </c>
      <c r="J79" s="510">
        <f t="shared" si="5"/>
        <v>12561.89</v>
      </c>
      <c r="K79" s="292">
        <f t="shared" si="6"/>
        <v>4878.1100000000006</v>
      </c>
      <c r="L79" s="321">
        <f t="shared" si="22"/>
        <v>17440</v>
      </c>
      <c r="M79" s="300">
        <f t="shared" si="17"/>
        <v>2772388.8499999996</v>
      </c>
      <c r="N79" s="292">
        <f t="shared" si="8"/>
        <v>14868.36</v>
      </c>
      <c r="O79" s="292">
        <f t="shared" si="9"/>
        <v>-9048.36</v>
      </c>
      <c r="P79" s="326">
        <f t="shared" si="26"/>
        <v>5820</v>
      </c>
      <c r="Q79" s="301">
        <f t="shared" si="18"/>
        <v>2443689.98</v>
      </c>
      <c r="R79" s="292">
        <f t="shared" si="11"/>
        <v>13105.54</v>
      </c>
      <c r="S79" s="292">
        <f t="shared" si="12"/>
        <v>2424.4599999999991</v>
      </c>
      <c r="T79" s="332">
        <f t="shared" si="28"/>
        <v>15530</v>
      </c>
      <c r="U79" s="134"/>
      <c r="V79" s="134"/>
      <c r="W79" s="134"/>
      <c r="X79" s="134"/>
    </row>
    <row r="80" spans="1:24" s="1" customFormat="1" ht="15" customHeight="1">
      <c r="A80" s="858">
        <f t="shared" si="30"/>
        <v>6.5250000000000002E-2</v>
      </c>
      <c r="B80" s="859">
        <f t="shared" si="29"/>
        <v>5.3630136986301371E-3</v>
      </c>
      <c r="C80" s="860">
        <f t="shared" si="2"/>
        <v>4</v>
      </c>
      <c r="D80" s="290">
        <v>46</v>
      </c>
      <c r="E80" s="300">
        <f t="shared" si="14"/>
        <v>861953.34000000055</v>
      </c>
      <c r="F80" s="292">
        <f t="shared" si="3"/>
        <v>4622.67</v>
      </c>
      <c r="G80" s="292">
        <f t="shared" si="4"/>
        <v>1907.33</v>
      </c>
      <c r="H80" s="293">
        <f t="shared" si="15"/>
        <v>6530</v>
      </c>
      <c r="I80" s="301">
        <f t="shared" si="16"/>
        <v>2337440.3099999996</v>
      </c>
      <c r="J80" s="510">
        <f t="shared" si="5"/>
        <v>12535.72</v>
      </c>
      <c r="K80" s="292">
        <f t="shared" si="6"/>
        <v>4904.2800000000007</v>
      </c>
      <c r="L80" s="321">
        <f t="shared" si="22"/>
        <v>17440</v>
      </c>
      <c r="M80" s="300">
        <f t="shared" si="17"/>
        <v>2781437.2099999995</v>
      </c>
      <c r="N80" s="292">
        <f t="shared" si="8"/>
        <v>14916.89</v>
      </c>
      <c r="O80" s="292">
        <f t="shared" si="9"/>
        <v>-9096.89</v>
      </c>
      <c r="P80" s="326">
        <f t="shared" si="26"/>
        <v>5820</v>
      </c>
      <c r="Q80" s="301">
        <f t="shared" si="18"/>
        <v>2441265.52</v>
      </c>
      <c r="R80" s="292">
        <f t="shared" si="11"/>
        <v>13092.54</v>
      </c>
      <c r="S80" s="292">
        <f t="shared" si="12"/>
        <v>2437.4599999999991</v>
      </c>
      <c r="T80" s="332">
        <f t="shared" si="28"/>
        <v>15530</v>
      </c>
      <c r="U80" s="134"/>
      <c r="V80" s="134"/>
      <c r="W80" s="134"/>
      <c r="X80" s="134"/>
    </row>
    <row r="81" spans="1:24" s="1" customFormat="1" ht="15" customHeight="1">
      <c r="A81" s="858">
        <f t="shared" si="30"/>
        <v>6.5250000000000002E-2</v>
      </c>
      <c r="B81" s="859">
        <f t="shared" si="29"/>
        <v>5.3630136986301371E-3</v>
      </c>
      <c r="C81" s="860">
        <f t="shared" si="2"/>
        <v>4</v>
      </c>
      <c r="D81" s="290">
        <v>47</v>
      </c>
      <c r="E81" s="300">
        <f t="shared" si="14"/>
        <v>860046.01000000059</v>
      </c>
      <c r="F81" s="292">
        <f t="shared" si="3"/>
        <v>4612.4399999999996</v>
      </c>
      <c r="G81" s="292">
        <f t="shared" si="4"/>
        <v>1917.5600000000004</v>
      </c>
      <c r="H81" s="293">
        <f t="shared" si="15"/>
        <v>6530</v>
      </c>
      <c r="I81" s="301">
        <f t="shared" si="16"/>
        <v>2332536.0299999998</v>
      </c>
      <c r="J81" s="510">
        <f t="shared" si="5"/>
        <v>12509.42</v>
      </c>
      <c r="K81" s="292">
        <f t="shared" si="6"/>
        <v>4930.58</v>
      </c>
      <c r="L81" s="321">
        <f t="shared" si="22"/>
        <v>17440</v>
      </c>
      <c r="M81" s="300">
        <f t="shared" si="17"/>
        <v>2790534.0999999996</v>
      </c>
      <c r="N81" s="292">
        <f t="shared" si="8"/>
        <v>14965.67</v>
      </c>
      <c r="O81" s="292">
        <f t="shared" si="9"/>
        <v>-9145.67</v>
      </c>
      <c r="P81" s="326">
        <f t="shared" si="26"/>
        <v>5820</v>
      </c>
      <c r="Q81" s="301">
        <f t="shared" si="18"/>
        <v>2438828.06</v>
      </c>
      <c r="R81" s="292">
        <f t="shared" si="11"/>
        <v>13079.47</v>
      </c>
      <c r="S81" s="292">
        <f t="shared" si="12"/>
        <v>2450.5300000000007</v>
      </c>
      <c r="T81" s="332">
        <f t="shared" si="28"/>
        <v>15530</v>
      </c>
      <c r="U81" s="134"/>
      <c r="V81" s="134"/>
      <c r="W81" s="134"/>
      <c r="X81" s="134"/>
    </row>
    <row r="82" spans="1:24" s="1" customFormat="1" ht="15" customHeight="1" thickBot="1">
      <c r="A82" s="861">
        <f>$D$24</f>
        <v>6.5250000000000002E-2</v>
      </c>
      <c r="B82" s="862">
        <f t="shared" si="29"/>
        <v>5.3630136986301371E-3</v>
      </c>
      <c r="C82" s="863">
        <f t="shared" si="2"/>
        <v>4</v>
      </c>
      <c r="D82" s="304">
        <v>48</v>
      </c>
      <c r="E82" s="305">
        <f t="shared" si="14"/>
        <v>858128.45000000054</v>
      </c>
      <c r="F82" s="306">
        <f t="shared" si="3"/>
        <v>4602.1499999999996</v>
      </c>
      <c r="G82" s="306">
        <f t="shared" si="4"/>
        <v>1927.8500000000004</v>
      </c>
      <c r="H82" s="307">
        <f t="shared" si="15"/>
        <v>6530</v>
      </c>
      <c r="I82" s="308">
        <f t="shared" si="16"/>
        <v>2327605.4499999997</v>
      </c>
      <c r="J82" s="511">
        <f t="shared" si="5"/>
        <v>12482.98</v>
      </c>
      <c r="K82" s="306">
        <f t="shared" si="6"/>
        <v>4957.0200000000004</v>
      </c>
      <c r="L82" s="323">
        <f t="shared" si="22"/>
        <v>17440</v>
      </c>
      <c r="M82" s="305">
        <f t="shared" si="17"/>
        <v>2799679.7699999996</v>
      </c>
      <c r="N82" s="306">
        <f t="shared" si="8"/>
        <v>15014.72</v>
      </c>
      <c r="O82" s="306">
        <f t="shared" si="9"/>
        <v>-9194.7199999999993</v>
      </c>
      <c r="P82" s="330">
        <f t="shared" si="26"/>
        <v>5820</v>
      </c>
      <c r="Q82" s="308">
        <f t="shared" si="18"/>
        <v>2436377.5300000003</v>
      </c>
      <c r="R82" s="306">
        <f t="shared" si="11"/>
        <v>13066.33</v>
      </c>
      <c r="S82" s="306">
        <f t="shared" si="12"/>
        <v>2463.67</v>
      </c>
      <c r="T82" s="333">
        <f t="shared" si="28"/>
        <v>15530</v>
      </c>
      <c r="U82" s="134"/>
      <c r="V82" s="134"/>
      <c r="W82" s="134"/>
      <c r="X82" s="134"/>
    </row>
    <row r="83" spans="1:24" s="1" customFormat="1" ht="15" customHeight="1">
      <c r="A83" s="855">
        <f>$D$24</f>
        <v>6.5250000000000002E-2</v>
      </c>
      <c r="B83" s="856">
        <f>A83/365*30</f>
        <v>5.3630136986301371E-3</v>
      </c>
      <c r="C83" s="857">
        <f t="shared" si="2"/>
        <v>5</v>
      </c>
      <c r="D83" s="313">
        <v>49</v>
      </c>
      <c r="E83" s="314">
        <f t="shared" si="14"/>
        <v>856200.60000000056</v>
      </c>
      <c r="F83" s="315">
        <f t="shared" si="3"/>
        <v>4591.82</v>
      </c>
      <c r="G83" s="315">
        <f t="shared" si="4"/>
        <v>1938.1800000000003</v>
      </c>
      <c r="H83" s="316">
        <f t="shared" si="15"/>
        <v>6530</v>
      </c>
      <c r="I83" s="317">
        <f t="shared" si="16"/>
        <v>2322648.4299999997</v>
      </c>
      <c r="J83" s="512">
        <f t="shared" si="5"/>
        <v>12456.4</v>
      </c>
      <c r="K83" s="315">
        <f t="shared" si="6"/>
        <v>4983.6000000000004</v>
      </c>
      <c r="L83" s="318">
        <f t="shared" si="22"/>
        <v>17440</v>
      </c>
      <c r="M83" s="314">
        <f t="shared" si="17"/>
        <v>2808874.4899999998</v>
      </c>
      <c r="N83" s="315">
        <f t="shared" si="8"/>
        <v>15064.03</v>
      </c>
      <c r="O83" s="315">
        <f t="shared" si="9"/>
        <v>6465.9699999999993</v>
      </c>
      <c r="P83" s="316">
        <f t="shared" ref="P83:P146" si="31">IF(M83&lt;$M$10,M83+N83,$M$11)</f>
        <v>21530</v>
      </c>
      <c r="Q83" s="317">
        <f t="shared" si="18"/>
        <v>2433913.8600000003</v>
      </c>
      <c r="R83" s="315">
        <f t="shared" si="11"/>
        <v>13053.11</v>
      </c>
      <c r="S83" s="315">
        <f t="shared" si="12"/>
        <v>2476.8899999999994</v>
      </c>
      <c r="T83" s="331">
        <f t="shared" si="28"/>
        <v>15530</v>
      </c>
      <c r="U83" s="134"/>
      <c r="V83" s="134"/>
      <c r="W83" s="134"/>
      <c r="X83" s="134"/>
    </row>
    <row r="84" spans="1:24" s="1" customFormat="1" ht="15" customHeight="1">
      <c r="A84" s="858">
        <f>$D$24</f>
        <v>6.5250000000000002E-2</v>
      </c>
      <c r="B84" s="859">
        <f t="shared" ref="B84:B94" si="32">A84/365*30</f>
        <v>5.3630136986301371E-3</v>
      </c>
      <c r="C84" s="860">
        <f t="shared" si="2"/>
        <v>5</v>
      </c>
      <c r="D84" s="290">
        <v>50</v>
      </c>
      <c r="E84" s="300">
        <f t="shared" si="14"/>
        <v>854262.42000000051</v>
      </c>
      <c r="F84" s="292">
        <f t="shared" si="3"/>
        <v>4581.42</v>
      </c>
      <c r="G84" s="292">
        <f t="shared" si="4"/>
        <v>1948.58</v>
      </c>
      <c r="H84" s="293">
        <f t="shared" si="15"/>
        <v>6530</v>
      </c>
      <c r="I84" s="301">
        <f t="shared" si="16"/>
        <v>2317664.8299999996</v>
      </c>
      <c r="J84" s="510">
        <f t="shared" si="5"/>
        <v>12429.67</v>
      </c>
      <c r="K84" s="292">
        <f t="shared" si="6"/>
        <v>5010.33</v>
      </c>
      <c r="L84" s="321">
        <f t="shared" si="22"/>
        <v>17440</v>
      </c>
      <c r="M84" s="300">
        <f t="shared" si="17"/>
        <v>2802408.5199999996</v>
      </c>
      <c r="N84" s="292">
        <f t="shared" si="8"/>
        <v>15029.36</v>
      </c>
      <c r="O84" s="292">
        <f t="shared" si="9"/>
        <v>6500.6399999999994</v>
      </c>
      <c r="P84" s="293">
        <f t="shared" si="31"/>
        <v>21530</v>
      </c>
      <c r="Q84" s="301">
        <f t="shared" si="18"/>
        <v>2431436.9700000002</v>
      </c>
      <c r="R84" s="292">
        <f t="shared" si="11"/>
        <v>13039.83</v>
      </c>
      <c r="S84" s="292">
        <f t="shared" si="12"/>
        <v>2490.17</v>
      </c>
      <c r="T84" s="332">
        <f t="shared" si="28"/>
        <v>15530</v>
      </c>
      <c r="U84" s="134"/>
      <c r="V84" s="134"/>
      <c r="W84" s="134"/>
      <c r="X84" s="134"/>
    </row>
    <row r="85" spans="1:24" s="1" customFormat="1" ht="15" customHeight="1">
      <c r="A85" s="858">
        <f t="shared" ref="A85:A93" si="33">$D$24</f>
        <v>6.5250000000000002E-2</v>
      </c>
      <c r="B85" s="859">
        <f t="shared" si="32"/>
        <v>5.3630136986301371E-3</v>
      </c>
      <c r="C85" s="860">
        <f t="shared" si="2"/>
        <v>5</v>
      </c>
      <c r="D85" s="290">
        <v>51</v>
      </c>
      <c r="E85" s="300">
        <f t="shared" si="14"/>
        <v>852313.84000000055</v>
      </c>
      <c r="F85" s="292">
        <f t="shared" si="3"/>
        <v>4570.97</v>
      </c>
      <c r="G85" s="292">
        <f t="shared" si="4"/>
        <v>1959.0299999999997</v>
      </c>
      <c r="H85" s="293">
        <f t="shared" si="15"/>
        <v>6530</v>
      </c>
      <c r="I85" s="301">
        <f t="shared" si="16"/>
        <v>2312654.4999999995</v>
      </c>
      <c r="J85" s="510">
        <f t="shared" si="5"/>
        <v>12402.8</v>
      </c>
      <c r="K85" s="292">
        <f t="shared" si="6"/>
        <v>5037.2000000000007</v>
      </c>
      <c r="L85" s="321">
        <f t="shared" si="22"/>
        <v>17440</v>
      </c>
      <c r="M85" s="300">
        <f t="shared" si="17"/>
        <v>2795907.8799999994</v>
      </c>
      <c r="N85" s="292">
        <f t="shared" si="8"/>
        <v>14994.49</v>
      </c>
      <c r="O85" s="292">
        <f t="shared" si="9"/>
        <v>6535.51</v>
      </c>
      <c r="P85" s="293">
        <f t="shared" si="31"/>
        <v>21530</v>
      </c>
      <c r="Q85" s="301">
        <f t="shared" si="18"/>
        <v>2428946.8000000003</v>
      </c>
      <c r="R85" s="292">
        <f t="shared" si="11"/>
        <v>13026.47</v>
      </c>
      <c r="S85" s="292">
        <f t="shared" si="12"/>
        <v>2503.5300000000007</v>
      </c>
      <c r="T85" s="332">
        <f t="shared" si="28"/>
        <v>15530</v>
      </c>
      <c r="U85" s="134"/>
      <c r="V85" s="134"/>
      <c r="W85" s="134"/>
      <c r="X85" s="134"/>
    </row>
    <row r="86" spans="1:24" s="1" customFormat="1" ht="15" customHeight="1">
      <c r="A86" s="858">
        <f t="shared" si="33"/>
        <v>6.5250000000000002E-2</v>
      </c>
      <c r="B86" s="859">
        <f t="shared" si="32"/>
        <v>5.3630136986301371E-3</v>
      </c>
      <c r="C86" s="860">
        <f t="shared" si="2"/>
        <v>5</v>
      </c>
      <c r="D86" s="290">
        <v>52</v>
      </c>
      <c r="E86" s="300">
        <f t="shared" si="14"/>
        <v>850354.81000000052</v>
      </c>
      <c r="F86" s="292">
        <f t="shared" si="3"/>
        <v>4560.46</v>
      </c>
      <c r="G86" s="292">
        <f t="shared" si="4"/>
        <v>1969.54</v>
      </c>
      <c r="H86" s="293">
        <f t="shared" si="15"/>
        <v>6530</v>
      </c>
      <c r="I86" s="301">
        <f t="shared" si="16"/>
        <v>2307617.2999999993</v>
      </c>
      <c r="J86" s="510">
        <f t="shared" si="5"/>
        <v>12375.78</v>
      </c>
      <c r="K86" s="292">
        <f t="shared" si="6"/>
        <v>5064.2199999999993</v>
      </c>
      <c r="L86" s="321">
        <f t="shared" si="22"/>
        <v>17440</v>
      </c>
      <c r="M86" s="300">
        <f t="shared" si="17"/>
        <v>2789372.3699999996</v>
      </c>
      <c r="N86" s="292">
        <f t="shared" si="8"/>
        <v>14959.44</v>
      </c>
      <c r="O86" s="292">
        <f t="shared" si="9"/>
        <v>6570.5599999999995</v>
      </c>
      <c r="P86" s="293">
        <f t="shared" si="31"/>
        <v>21530</v>
      </c>
      <c r="Q86" s="301">
        <f t="shared" si="18"/>
        <v>2426443.2700000005</v>
      </c>
      <c r="R86" s="292">
        <f t="shared" si="11"/>
        <v>13013.05</v>
      </c>
      <c r="S86" s="292">
        <f t="shared" si="12"/>
        <v>2516.9500000000007</v>
      </c>
      <c r="T86" s="332">
        <f t="shared" si="28"/>
        <v>15530</v>
      </c>
      <c r="U86" s="134"/>
      <c r="V86" s="134"/>
      <c r="W86" s="134"/>
      <c r="X86" s="134"/>
    </row>
    <row r="87" spans="1:24" s="1" customFormat="1" ht="15" customHeight="1">
      <c r="A87" s="858">
        <f t="shared" si="33"/>
        <v>6.5250000000000002E-2</v>
      </c>
      <c r="B87" s="859">
        <f t="shared" si="32"/>
        <v>5.3630136986301371E-3</v>
      </c>
      <c r="C87" s="860">
        <f t="shared" si="2"/>
        <v>5</v>
      </c>
      <c r="D87" s="290">
        <v>53</v>
      </c>
      <c r="E87" s="300">
        <f t="shared" si="14"/>
        <v>848385.27000000048</v>
      </c>
      <c r="F87" s="292">
        <f t="shared" si="3"/>
        <v>4549.8999999999996</v>
      </c>
      <c r="G87" s="292">
        <f t="shared" si="4"/>
        <v>1980.1000000000004</v>
      </c>
      <c r="H87" s="293">
        <f t="shared" si="15"/>
        <v>6530</v>
      </c>
      <c r="I87" s="301">
        <f t="shared" si="16"/>
        <v>2302553.0799999991</v>
      </c>
      <c r="J87" s="510">
        <f t="shared" si="5"/>
        <v>12348.62</v>
      </c>
      <c r="K87" s="292">
        <f t="shared" si="6"/>
        <v>5091.3799999999992</v>
      </c>
      <c r="L87" s="321">
        <f t="shared" si="22"/>
        <v>17440</v>
      </c>
      <c r="M87" s="300">
        <f t="shared" si="17"/>
        <v>2782801.8099999996</v>
      </c>
      <c r="N87" s="292">
        <f t="shared" si="8"/>
        <v>14924.2</v>
      </c>
      <c r="O87" s="292">
        <f t="shared" si="9"/>
        <v>6605.7999999999993</v>
      </c>
      <c r="P87" s="293">
        <f t="shared" si="31"/>
        <v>21530</v>
      </c>
      <c r="Q87" s="301">
        <f t="shared" si="18"/>
        <v>2423926.3200000003</v>
      </c>
      <c r="R87" s="292">
        <f t="shared" si="11"/>
        <v>12999.55</v>
      </c>
      <c r="S87" s="292">
        <f t="shared" si="12"/>
        <v>2530.4500000000007</v>
      </c>
      <c r="T87" s="332">
        <f t="shared" si="28"/>
        <v>15530</v>
      </c>
      <c r="U87" s="134"/>
      <c r="V87" s="134"/>
      <c r="W87" s="134"/>
      <c r="X87" s="134"/>
    </row>
    <row r="88" spans="1:24" s="1" customFormat="1" ht="15" customHeight="1">
      <c r="A88" s="858">
        <f t="shared" si="33"/>
        <v>6.5250000000000002E-2</v>
      </c>
      <c r="B88" s="859">
        <f t="shared" si="32"/>
        <v>5.3630136986301371E-3</v>
      </c>
      <c r="C88" s="860">
        <f t="shared" si="2"/>
        <v>5</v>
      </c>
      <c r="D88" s="290">
        <v>54</v>
      </c>
      <c r="E88" s="300">
        <f t="shared" si="14"/>
        <v>846405.17000000051</v>
      </c>
      <c r="F88" s="292">
        <f t="shared" si="3"/>
        <v>4539.28</v>
      </c>
      <c r="G88" s="292">
        <f t="shared" si="4"/>
        <v>1990.7200000000003</v>
      </c>
      <c r="H88" s="293">
        <f t="shared" si="15"/>
        <v>6530</v>
      </c>
      <c r="I88" s="301">
        <f t="shared" si="16"/>
        <v>2297461.6999999993</v>
      </c>
      <c r="J88" s="510">
        <f t="shared" si="5"/>
        <v>12321.32</v>
      </c>
      <c r="K88" s="292">
        <f t="shared" si="6"/>
        <v>5118.68</v>
      </c>
      <c r="L88" s="321">
        <f t="shared" si="22"/>
        <v>17440</v>
      </c>
      <c r="M88" s="300">
        <f t="shared" si="17"/>
        <v>2776196.01</v>
      </c>
      <c r="N88" s="292">
        <f t="shared" si="8"/>
        <v>14888.78</v>
      </c>
      <c r="O88" s="292">
        <f t="shared" si="9"/>
        <v>6641.2199999999993</v>
      </c>
      <c r="P88" s="293">
        <f t="shared" si="31"/>
        <v>21530</v>
      </c>
      <c r="Q88" s="301">
        <f t="shared" si="18"/>
        <v>2421395.87</v>
      </c>
      <c r="R88" s="292">
        <f t="shared" si="11"/>
        <v>12985.98</v>
      </c>
      <c r="S88" s="292">
        <f t="shared" si="12"/>
        <v>2544.0200000000004</v>
      </c>
      <c r="T88" s="332">
        <f t="shared" si="28"/>
        <v>15530</v>
      </c>
      <c r="U88" s="134"/>
      <c r="V88" s="134"/>
      <c r="W88" s="134"/>
      <c r="X88" s="134"/>
    </row>
    <row r="89" spans="1:24" s="1" customFormat="1" ht="15" customHeight="1">
      <c r="A89" s="858">
        <f t="shared" si="33"/>
        <v>6.5250000000000002E-2</v>
      </c>
      <c r="B89" s="859">
        <f t="shared" si="32"/>
        <v>5.3630136986301371E-3</v>
      </c>
      <c r="C89" s="860">
        <f t="shared" si="2"/>
        <v>5</v>
      </c>
      <c r="D89" s="290">
        <v>55</v>
      </c>
      <c r="E89" s="300">
        <f t="shared" si="14"/>
        <v>844414.45000000054</v>
      </c>
      <c r="F89" s="292">
        <f t="shared" si="3"/>
        <v>4528.6099999999997</v>
      </c>
      <c r="G89" s="292">
        <f t="shared" si="4"/>
        <v>2001.3900000000003</v>
      </c>
      <c r="H89" s="293">
        <f t="shared" si="15"/>
        <v>6530</v>
      </c>
      <c r="I89" s="301">
        <f t="shared" si="16"/>
        <v>2292343.0199999991</v>
      </c>
      <c r="J89" s="510">
        <f t="shared" si="5"/>
        <v>12293.87</v>
      </c>
      <c r="K89" s="292">
        <f t="shared" si="6"/>
        <v>5146.1299999999992</v>
      </c>
      <c r="L89" s="321">
        <f t="shared" si="22"/>
        <v>17440</v>
      </c>
      <c r="M89" s="300">
        <f t="shared" si="17"/>
        <v>2769554.7899999996</v>
      </c>
      <c r="N89" s="292">
        <f t="shared" si="8"/>
        <v>14853.16</v>
      </c>
      <c r="O89" s="292">
        <f t="shared" si="9"/>
        <v>6676.84</v>
      </c>
      <c r="P89" s="293">
        <f t="shared" si="31"/>
        <v>21530</v>
      </c>
      <c r="Q89" s="301">
        <f t="shared" si="18"/>
        <v>2418851.85</v>
      </c>
      <c r="R89" s="292">
        <f t="shared" si="11"/>
        <v>12972.34</v>
      </c>
      <c r="S89" s="292">
        <f t="shared" si="12"/>
        <v>2557.66</v>
      </c>
      <c r="T89" s="332">
        <f t="shared" si="28"/>
        <v>15530</v>
      </c>
      <c r="U89" s="134"/>
      <c r="V89" s="134"/>
      <c r="W89" s="134"/>
      <c r="X89" s="134"/>
    </row>
    <row r="90" spans="1:24" s="1" customFormat="1" ht="15" customHeight="1">
      <c r="A90" s="858">
        <f t="shared" si="33"/>
        <v>6.5250000000000002E-2</v>
      </c>
      <c r="B90" s="859">
        <f t="shared" si="32"/>
        <v>5.3630136986301371E-3</v>
      </c>
      <c r="C90" s="860">
        <f t="shared" si="2"/>
        <v>5</v>
      </c>
      <c r="D90" s="290">
        <v>56</v>
      </c>
      <c r="E90" s="300">
        <f t="shared" si="14"/>
        <v>842413.06000000052</v>
      </c>
      <c r="F90" s="292">
        <f t="shared" si="3"/>
        <v>4517.87</v>
      </c>
      <c r="G90" s="292">
        <f t="shared" si="4"/>
        <v>2012.13</v>
      </c>
      <c r="H90" s="293">
        <f t="shared" si="15"/>
        <v>6530</v>
      </c>
      <c r="I90" s="301">
        <f t="shared" si="16"/>
        <v>2287196.8899999992</v>
      </c>
      <c r="J90" s="510">
        <f t="shared" si="5"/>
        <v>12266.27</v>
      </c>
      <c r="K90" s="292">
        <f t="shared" si="6"/>
        <v>5173.7299999999996</v>
      </c>
      <c r="L90" s="321">
        <f t="shared" si="22"/>
        <v>17440</v>
      </c>
      <c r="M90" s="300">
        <f t="shared" si="17"/>
        <v>2762877.9499999997</v>
      </c>
      <c r="N90" s="292">
        <f t="shared" si="8"/>
        <v>14817.35</v>
      </c>
      <c r="O90" s="292">
        <f t="shared" si="9"/>
        <v>6712.65</v>
      </c>
      <c r="P90" s="293">
        <f t="shared" si="31"/>
        <v>21530</v>
      </c>
      <c r="Q90" s="301">
        <f t="shared" si="18"/>
        <v>2416294.19</v>
      </c>
      <c r="R90" s="292">
        <f t="shared" si="11"/>
        <v>12958.62</v>
      </c>
      <c r="S90" s="292">
        <f t="shared" si="12"/>
        <v>2571.3799999999992</v>
      </c>
      <c r="T90" s="332">
        <f t="shared" si="28"/>
        <v>15530</v>
      </c>
      <c r="U90" s="134"/>
      <c r="V90" s="134"/>
      <c r="W90" s="134"/>
      <c r="X90" s="134"/>
    </row>
    <row r="91" spans="1:24" s="1" customFormat="1" ht="15" customHeight="1">
      <c r="A91" s="858">
        <f t="shared" si="33"/>
        <v>6.5250000000000002E-2</v>
      </c>
      <c r="B91" s="859">
        <f t="shared" si="32"/>
        <v>5.3630136986301371E-3</v>
      </c>
      <c r="C91" s="860">
        <f t="shared" si="2"/>
        <v>5</v>
      </c>
      <c r="D91" s="290">
        <v>57</v>
      </c>
      <c r="E91" s="300">
        <f t="shared" si="14"/>
        <v>840400.93000000052</v>
      </c>
      <c r="F91" s="292">
        <f t="shared" si="3"/>
        <v>4507.08</v>
      </c>
      <c r="G91" s="292">
        <f t="shared" si="4"/>
        <v>2022.92</v>
      </c>
      <c r="H91" s="293">
        <f t="shared" si="15"/>
        <v>6530</v>
      </c>
      <c r="I91" s="301">
        <f t="shared" si="16"/>
        <v>2282023.1599999992</v>
      </c>
      <c r="J91" s="510">
        <f t="shared" si="5"/>
        <v>12238.52</v>
      </c>
      <c r="K91" s="292">
        <f t="shared" si="6"/>
        <v>5201.4799999999996</v>
      </c>
      <c r="L91" s="321">
        <f t="shared" si="22"/>
        <v>17440</v>
      </c>
      <c r="M91" s="300">
        <f t="shared" si="17"/>
        <v>2756165.3</v>
      </c>
      <c r="N91" s="292">
        <f t="shared" si="8"/>
        <v>14781.35</v>
      </c>
      <c r="O91" s="292">
        <f t="shared" si="9"/>
        <v>6748.65</v>
      </c>
      <c r="P91" s="293">
        <f t="shared" si="31"/>
        <v>21530</v>
      </c>
      <c r="Q91" s="301">
        <f t="shared" si="18"/>
        <v>2413722.81</v>
      </c>
      <c r="R91" s="292">
        <f t="shared" si="11"/>
        <v>12944.83</v>
      </c>
      <c r="S91" s="292">
        <f t="shared" si="12"/>
        <v>2585.17</v>
      </c>
      <c r="T91" s="332">
        <f t="shared" si="28"/>
        <v>15530</v>
      </c>
      <c r="U91" s="134"/>
      <c r="V91" s="134"/>
      <c r="W91" s="134"/>
      <c r="X91" s="134"/>
    </row>
    <row r="92" spans="1:24" s="1" customFormat="1" ht="15" customHeight="1">
      <c r="A92" s="858">
        <f t="shared" si="33"/>
        <v>6.5250000000000002E-2</v>
      </c>
      <c r="B92" s="859">
        <f t="shared" si="32"/>
        <v>5.3630136986301371E-3</v>
      </c>
      <c r="C92" s="860">
        <f t="shared" si="2"/>
        <v>5</v>
      </c>
      <c r="D92" s="290">
        <v>58</v>
      </c>
      <c r="E92" s="300">
        <f t="shared" si="14"/>
        <v>838378.01000000047</v>
      </c>
      <c r="F92" s="292">
        <f t="shared" si="3"/>
        <v>4496.2299999999996</v>
      </c>
      <c r="G92" s="292">
        <f t="shared" si="4"/>
        <v>2033.7700000000004</v>
      </c>
      <c r="H92" s="293">
        <f t="shared" si="15"/>
        <v>6530</v>
      </c>
      <c r="I92" s="301">
        <f t="shared" si="16"/>
        <v>2276821.6799999992</v>
      </c>
      <c r="J92" s="510">
        <f t="shared" si="5"/>
        <v>12210.63</v>
      </c>
      <c r="K92" s="292">
        <f t="shared" si="6"/>
        <v>5229.3700000000008</v>
      </c>
      <c r="L92" s="321">
        <f t="shared" si="22"/>
        <v>17440</v>
      </c>
      <c r="M92" s="300">
        <f t="shared" si="17"/>
        <v>2749416.65</v>
      </c>
      <c r="N92" s="292">
        <f t="shared" si="8"/>
        <v>14745.16</v>
      </c>
      <c r="O92" s="292">
        <f t="shared" si="9"/>
        <v>6784.84</v>
      </c>
      <c r="P92" s="293">
        <f t="shared" si="31"/>
        <v>21530</v>
      </c>
      <c r="Q92" s="301">
        <f t="shared" si="18"/>
        <v>2411137.64</v>
      </c>
      <c r="R92" s="292">
        <f t="shared" si="11"/>
        <v>12930.96</v>
      </c>
      <c r="S92" s="292">
        <f t="shared" si="12"/>
        <v>2599.0400000000009</v>
      </c>
      <c r="T92" s="332">
        <f t="shared" si="28"/>
        <v>15530</v>
      </c>
      <c r="U92" s="134"/>
      <c r="V92" s="134"/>
      <c r="W92" s="134"/>
      <c r="X92" s="134"/>
    </row>
    <row r="93" spans="1:24" s="1" customFormat="1" ht="15" customHeight="1">
      <c r="A93" s="858">
        <f t="shared" si="33"/>
        <v>6.5250000000000002E-2</v>
      </c>
      <c r="B93" s="859">
        <f t="shared" si="32"/>
        <v>5.3630136986301371E-3</v>
      </c>
      <c r="C93" s="860">
        <f t="shared" si="2"/>
        <v>5</v>
      </c>
      <c r="D93" s="290">
        <v>59</v>
      </c>
      <c r="E93" s="300">
        <f t="shared" si="14"/>
        <v>836344.24000000046</v>
      </c>
      <c r="F93" s="292">
        <f t="shared" si="3"/>
        <v>4485.33</v>
      </c>
      <c r="G93" s="292">
        <f t="shared" si="4"/>
        <v>2044.67</v>
      </c>
      <c r="H93" s="293">
        <f t="shared" si="15"/>
        <v>6530</v>
      </c>
      <c r="I93" s="301">
        <f t="shared" si="16"/>
        <v>2271592.3099999991</v>
      </c>
      <c r="J93" s="510">
        <f t="shared" si="5"/>
        <v>12182.58</v>
      </c>
      <c r="K93" s="292">
        <f t="shared" si="6"/>
        <v>5257.42</v>
      </c>
      <c r="L93" s="321">
        <f t="shared" si="22"/>
        <v>17440</v>
      </c>
      <c r="M93" s="300">
        <f t="shared" si="17"/>
        <v>2742631.81</v>
      </c>
      <c r="N93" s="292">
        <f t="shared" si="8"/>
        <v>14708.77</v>
      </c>
      <c r="O93" s="292">
        <f t="shared" si="9"/>
        <v>6821.23</v>
      </c>
      <c r="P93" s="293">
        <f t="shared" si="31"/>
        <v>21530</v>
      </c>
      <c r="Q93" s="301">
        <f t="shared" si="18"/>
        <v>2408538.6</v>
      </c>
      <c r="R93" s="292">
        <f t="shared" si="11"/>
        <v>12917.03</v>
      </c>
      <c r="S93" s="292">
        <f t="shared" si="12"/>
        <v>2612.9699999999993</v>
      </c>
      <c r="T93" s="332">
        <f t="shared" si="28"/>
        <v>15530</v>
      </c>
      <c r="U93" s="134"/>
      <c r="V93" s="134"/>
      <c r="W93" s="134"/>
      <c r="X93" s="134"/>
    </row>
    <row r="94" spans="1:24" s="1" customFormat="1" ht="15" customHeight="1" thickBot="1">
      <c r="A94" s="861">
        <f>$D$24</f>
        <v>6.5250000000000002E-2</v>
      </c>
      <c r="B94" s="862">
        <f t="shared" si="32"/>
        <v>5.3630136986301371E-3</v>
      </c>
      <c r="C94" s="863">
        <f t="shared" si="2"/>
        <v>5</v>
      </c>
      <c r="D94" s="304">
        <v>60</v>
      </c>
      <c r="E94" s="305">
        <f t="shared" si="14"/>
        <v>834299.57000000041</v>
      </c>
      <c r="F94" s="306">
        <f t="shared" si="3"/>
        <v>4474.3599999999997</v>
      </c>
      <c r="G94" s="306">
        <f t="shared" si="4"/>
        <v>2055.6400000000003</v>
      </c>
      <c r="H94" s="307">
        <f t="shared" si="15"/>
        <v>6530</v>
      </c>
      <c r="I94" s="308">
        <f t="shared" si="16"/>
        <v>2266334.8899999992</v>
      </c>
      <c r="J94" s="511">
        <f t="shared" si="5"/>
        <v>12154.39</v>
      </c>
      <c r="K94" s="306">
        <f t="shared" si="6"/>
        <v>5285.6100000000006</v>
      </c>
      <c r="L94" s="323">
        <f t="shared" si="22"/>
        <v>17440</v>
      </c>
      <c r="M94" s="305">
        <f t="shared" si="17"/>
        <v>2735810.58</v>
      </c>
      <c r="N94" s="306">
        <f t="shared" si="8"/>
        <v>14672.19</v>
      </c>
      <c r="O94" s="306">
        <f t="shared" si="9"/>
        <v>6857.8099999999995</v>
      </c>
      <c r="P94" s="307">
        <f t="shared" si="31"/>
        <v>21530</v>
      </c>
      <c r="Q94" s="308">
        <f t="shared" si="18"/>
        <v>2405925.63</v>
      </c>
      <c r="R94" s="306">
        <f t="shared" si="11"/>
        <v>12903.01</v>
      </c>
      <c r="S94" s="306">
        <f t="shared" si="12"/>
        <v>2626.99</v>
      </c>
      <c r="T94" s="333">
        <f t="shared" si="28"/>
        <v>15530</v>
      </c>
      <c r="U94" s="134"/>
      <c r="V94" s="134"/>
      <c r="W94" s="134"/>
      <c r="X94" s="134"/>
    </row>
    <row r="95" spans="1:24" s="1" customFormat="1" ht="15" customHeight="1">
      <c r="A95" s="855">
        <f>$D$24</f>
        <v>6.5250000000000002E-2</v>
      </c>
      <c r="B95" s="856">
        <f>A95/365*30</f>
        <v>5.3630136986301371E-3</v>
      </c>
      <c r="C95" s="857">
        <f t="shared" si="2"/>
        <v>6</v>
      </c>
      <c r="D95" s="313">
        <v>61</v>
      </c>
      <c r="E95" s="314">
        <f t="shared" si="14"/>
        <v>832243.9300000004</v>
      </c>
      <c r="F95" s="315">
        <f t="shared" si="3"/>
        <v>4463.34</v>
      </c>
      <c r="G95" s="315">
        <f t="shared" si="4"/>
        <v>2066.66</v>
      </c>
      <c r="H95" s="316">
        <f t="shared" si="15"/>
        <v>6530</v>
      </c>
      <c r="I95" s="317">
        <f t="shared" si="16"/>
        <v>2261049.2799999993</v>
      </c>
      <c r="J95" s="512">
        <f t="shared" si="5"/>
        <v>12126.04</v>
      </c>
      <c r="K95" s="315">
        <f t="shared" si="6"/>
        <v>5313.9599999999991</v>
      </c>
      <c r="L95" s="318">
        <f t="shared" si="22"/>
        <v>17440</v>
      </c>
      <c r="M95" s="314">
        <f t="shared" si="17"/>
        <v>2728952.77</v>
      </c>
      <c r="N95" s="315">
        <f t="shared" si="8"/>
        <v>14635.41</v>
      </c>
      <c r="O95" s="315">
        <f t="shared" si="9"/>
        <v>6894.59</v>
      </c>
      <c r="P95" s="316">
        <f t="shared" si="31"/>
        <v>21530</v>
      </c>
      <c r="Q95" s="317">
        <f t="shared" si="18"/>
        <v>2403298.6399999997</v>
      </c>
      <c r="R95" s="315">
        <f t="shared" si="11"/>
        <v>12888.92</v>
      </c>
      <c r="S95" s="315">
        <f t="shared" si="12"/>
        <v>5741.08</v>
      </c>
      <c r="T95" s="318">
        <f t="shared" ref="T95:T158" si="34">IF(Q95&lt;$M$17,Q95+R95,$M$17)</f>
        <v>18630</v>
      </c>
      <c r="U95" s="134"/>
      <c r="V95" s="134"/>
      <c r="W95" s="134"/>
      <c r="X95" s="134"/>
    </row>
    <row r="96" spans="1:24" s="1" customFormat="1" ht="15" customHeight="1">
      <c r="A96" s="858">
        <f>$D$24</f>
        <v>6.5250000000000002E-2</v>
      </c>
      <c r="B96" s="859">
        <f>A96/365*30</f>
        <v>5.3630136986301371E-3</v>
      </c>
      <c r="C96" s="860">
        <f t="shared" si="2"/>
        <v>6</v>
      </c>
      <c r="D96" s="290">
        <v>62</v>
      </c>
      <c r="E96" s="300">
        <f t="shared" si="14"/>
        <v>830177.27000000037</v>
      </c>
      <c r="F96" s="292">
        <f t="shared" si="3"/>
        <v>4452.25</v>
      </c>
      <c r="G96" s="292">
        <f t="shared" si="4"/>
        <v>2077.75</v>
      </c>
      <c r="H96" s="293">
        <f t="shared" si="15"/>
        <v>6530</v>
      </c>
      <c r="I96" s="301">
        <f t="shared" si="16"/>
        <v>2255735.3199999994</v>
      </c>
      <c r="J96" s="510">
        <f t="shared" si="5"/>
        <v>12097.54</v>
      </c>
      <c r="K96" s="292">
        <f t="shared" si="6"/>
        <v>5342.4599999999991</v>
      </c>
      <c r="L96" s="321">
        <f t="shared" si="22"/>
        <v>17440</v>
      </c>
      <c r="M96" s="300">
        <f t="shared" si="17"/>
        <v>2722058.18</v>
      </c>
      <c r="N96" s="292">
        <f t="shared" si="8"/>
        <v>14598.44</v>
      </c>
      <c r="O96" s="292">
        <f t="shared" si="9"/>
        <v>6931.5599999999995</v>
      </c>
      <c r="P96" s="293">
        <f t="shared" si="31"/>
        <v>21530</v>
      </c>
      <c r="Q96" s="301">
        <f t="shared" si="18"/>
        <v>2397557.5599999996</v>
      </c>
      <c r="R96" s="292">
        <f t="shared" si="11"/>
        <v>12858.13</v>
      </c>
      <c r="S96" s="292">
        <f t="shared" si="12"/>
        <v>5771.8700000000008</v>
      </c>
      <c r="T96" s="321">
        <f t="shared" si="34"/>
        <v>18630</v>
      </c>
      <c r="U96" s="134"/>
      <c r="V96" s="134"/>
      <c r="W96" s="134"/>
      <c r="X96" s="134"/>
    </row>
    <row r="97" spans="1:24" s="1" customFormat="1" ht="15" customHeight="1">
      <c r="A97" s="858">
        <f t="shared" ref="A97:A118" si="35">$D$24</f>
        <v>6.5250000000000002E-2</v>
      </c>
      <c r="B97" s="859">
        <f t="shared" ref="B97:B160" si="36">A97/365*30</f>
        <v>5.3630136986301371E-3</v>
      </c>
      <c r="C97" s="860">
        <f t="shared" si="2"/>
        <v>6</v>
      </c>
      <c r="D97" s="290">
        <v>63</v>
      </c>
      <c r="E97" s="300">
        <f t="shared" si="14"/>
        <v>828099.52000000037</v>
      </c>
      <c r="F97" s="292">
        <f t="shared" si="3"/>
        <v>4441.1099999999997</v>
      </c>
      <c r="G97" s="292">
        <f t="shared" si="4"/>
        <v>2088.8900000000003</v>
      </c>
      <c r="H97" s="293">
        <f t="shared" si="15"/>
        <v>6530</v>
      </c>
      <c r="I97" s="301">
        <f t="shared" si="16"/>
        <v>2250392.8599999994</v>
      </c>
      <c r="J97" s="510">
        <f t="shared" si="5"/>
        <v>12068.89</v>
      </c>
      <c r="K97" s="292">
        <f t="shared" si="6"/>
        <v>5371.1100000000006</v>
      </c>
      <c r="L97" s="321">
        <f t="shared" si="22"/>
        <v>17440</v>
      </c>
      <c r="M97" s="300">
        <f t="shared" si="17"/>
        <v>2715126.62</v>
      </c>
      <c r="N97" s="292">
        <f t="shared" si="8"/>
        <v>14561.26</v>
      </c>
      <c r="O97" s="292">
        <f t="shared" si="9"/>
        <v>6968.74</v>
      </c>
      <c r="P97" s="293">
        <f t="shared" si="31"/>
        <v>21530</v>
      </c>
      <c r="Q97" s="301">
        <f t="shared" si="18"/>
        <v>2391785.6899999995</v>
      </c>
      <c r="R97" s="292">
        <f t="shared" si="11"/>
        <v>12827.18</v>
      </c>
      <c r="S97" s="292">
        <f t="shared" si="12"/>
        <v>5802.82</v>
      </c>
      <c r="T97" s="321">
        <f t="shared" si="34"/>
        <v>18630</v>
      </c>
      <c r="U97" s="134"/>
      <c r="V97" s="134"/>
      <c r="W97" s="134"/>
      <c r="X97" s="134"/>
    </row>
    <row r="98" spans="1:24" s="1" customFormat="1" ht="15" customHeight="1">
      <c r="A98" s="858">
        <f t="shared" si="35"/>
        <v>6.5250000000000002E-2</v>
      </c>
      <c r="B98" s="859">
        <f t="shared" si="36"/>
        <v>5.3630136986301371E-3</v>
      </c>
      <c r="C98" s="860">
        <f t="shared" si="2"/>
        <v>6</v>
      </c>
      <c r="D98" s="290">
        <v>64</v>
      </c>
      <c r="E98" s="300">
        <f t="shared" si="14"/>
        <v>826010.63000000035</v>
      </c>
      <c r="F98" s="292">
        <f t="shared" si="3"/>
        <v>4429.91</v>
      </c>
      <c r="G98" s="292">
        <f t="shared" si="4"/>
        <v>2100.09</v>
      </c>
      <c r="H98" s="293">
        <f t="shared" si="15"/>
        <v>6530</v>
      </c>
      <c r="I98" s="301">
        <f t="shared" si="16"/>
        <v>2245021.7499999995</v>
      </c>
      <c r="J98" s="510">
        <f t="shared" si="5"/>
        <v>12040.08</v>
      </c>
      <c r="K98" s="292">
        <f t="shared" si="6"/>
        <v>5399.92</v>
      </c>
      <c r="L98" s="321">
        <f t="shared" si="22"/>
        <v>17440</v>
      </c>
      <c r="M98" s="300">
        <f t="shared" si="17"/>
        <v>2708157.88</v>
      </c>
      <c r="N98" s="292">
        <f t="shared" si="8"/>
        <v>14523.89</v>
      </c>
      <c r="O98" s="292">
        <f t="shared" si="9"/>
        <v>7006.1100000000006</v>
      </c>
      <c r="P98" s="293">
        <f t="shared" si="31"/>
        <v>21530</v>
      </c>
      <c r="Q98" s="301">
        <f t="shared" si="18"/>
        <v>2385982.8699999996</v>
      </c>
      <c r="R98" s="292">
        <f t="shared" si="11"/>
        <v>12796.06</v>
      </c>
      <c r="S98" s="292">
        <f t="shared" si="12"/>
        <v>5833.9400000000005</v>
      </c>
      <c r="T98" s="321">
        <f t="shared" si="34"/>
        <v>18630</v>
      </c>
      <c r="U98" s="134"/>
      <c r="V98" s="134"/>
      <c r="W98" s="134"/>
      <c r="X98" s="134"/>
    </row>
    <row r="99" spans="1:24" s="1" customFormat="1" ht="15" customHeight="1">
      <c r="A99" s="858">
        <f t="shared" si="35"/>
        <v>6.5250000000000002E-2</v>
      </c>
      <c r="B99" s="859">
        <f t="shared" si="36"/>
        <v>5.3630136986301371E-3</v>
      </c>
      <c r="C99" s="860">
        <f t="shared" ref="C99:C162" si="37">INT((D99+11)/12)</f>
        <v>6</v>
      </c>
      <c r="D99" s="290">
        <v>65</v>
      </c>
      <c r="E99" s="300">
        <f t="shared" si="14"/>
        <v>823910.54000000039</v>
      </c>
      <c r="F99" s="292">
        <f t="shared" ref="F99:F162" si="38">ROUND(E99*$B99,2)</f>
        <v>4418.6400000000003</v>
      </c>
      <c r="G99" s="292">
        <f t="shared" ref="G99:G162" si="39">IF(E99&lt;H99,E99,H99-F99)</f>
        <v>2111.3599999999997</v>
      </c>
      <c r="H99" s="293">
        <f t="shared" ref="H99:H162" si="40">IF(E99&lt;$M$4,E99+F99,$M$4)</f>
        <v>6530</v>
      </c>
      <c r="I99" s="301">
        <f t="shared" si="16"/>
        <v>2239621.8299999996</v>
      </c>
      <c r="J99" s="510">
        <f t="shared" ref="J99:J162" si="41">ROUND(I99*$B99,2)</f>
        <v>12011.12</v>
      </c>
      <c r="K99" s="292">
        <f t="shared" ref="K99:K162" si="42">IF(I99&lt;L99,I99,L99-J99)</f>
        <v>5428.8799999999992</v>
      </c>
      <c r="L99" s="321">
        <f t="shared" si="22"/>
        <v>17440</v>
      </c>
      <c r="M99" s="300">
        <f t="shared" si="17"/>
        <v>2701151.77</v>
      </c>
      <c r="N99" s="292">
        <f t="shared" ref="N99:N162" si="43">ROUND(M99*$B99,2)</f>
        <v>14486.31</v>
      </c>
      <c r="O99" s="292">
        <f t="shared" ref="O99:O162" si="44">IF(M99&lt;P99,M99,P99-N99)</f>
        <v>7043.6900000000005</v>
      </c>
      <c r="P99" s="293">
        <f t="shared" si="31"/>
        <v>21530</v>
      </c>
      <c r="Q99" s="301">
        <f t="shared" si="18"/>
        <v>2380148.9299999997</v>
      </c>
      <c r="R99" s="292">
        <f t="shared" ref="R99:R162" si="45">ROUND(Q99*$B99,2)</f>
        <v>12764.77</v>
      </c>
      <c r="S99" s="292">
        <f t="shared" ref="S99:S162" si="46">IF(Q99&lt;T99,Q99,T99-R99)</f>
        <v>5865.23</v>
      </c>
      <c r="T99" s="321">
        <f t="shared" si="34"/>
        <v>18630</v>
      </c>
      <c r="U99" s="134"/>
      <c r="V99" s="134"/>
      <c r="W99" s="134"/>
      <c r="X99" s="134"/>
    </row>
    <row r="100" spans="1:24" s="1" customFormat="1" ht="15" customHeight="1">
      <c r="A100" s="858">
        <f t="shared" si="35"/>
        <v>6.5250000000000002E-2</v>
      </c>
      <c r="B100" s="859">
        <f t="shared" si="36"/>
        <v>5.3630136986301371E-3</v>
      </c>
      <c r="C100" s="860">
        <f t="shared" si="37"/>
        <v>6</v>
      </c>
      <c r="D100" s="290">
        <v>66</v>
      </c>
      <c r="E100" s="300">
        <f t="shared" ref="E100:E163" si="47">IF(E99&lt;H99,0,E99-G99)</f>
        <v>821799.1800000004</v>
      </c>
      <c r="F100" s="292">
        <f t="shared" si="38"/>
        <v>4407.32</v>
      </c>
      <c r="G100" s="292">
        <f t="shared" si="39"/>
        <v>2122.6800000000003</v>
      </c>
      <c r="H100" s="293">
        <f t="shared" si="40"/>
        <v>6530</v>
      </c>
      <c r="I100" s="301">
        <f t="shared" ref="I100:I163" si="48">IF(I99&lt;L99,0,I99-K99)</f>
        <v>2234192.9499999997</v>
      </c>
      <c r="J100" s="510">
        <f t="shared" si="41"/>
        <v>11982.01</v>
      </c>
      <c r="K100" s="292">
        <f t="shared" si="42"/>
        <v>5457.99</v>
      </c>
      <c r="L100" s="321">
        <f t="shared" si="22"/>
        <v>17440</v>
      </c>
      <c r="M100" s="300">
        <f t="shared" ref="M100:M163" si="49">IF(M99&lt;P99,0,M99-O99)</f>
        <v>2694108.08</v>
      </c>
      <c r="N100" s="292">
        <f t="shared" si="43"/>
        <v>14448.54</v>
      </c>
      <c r="O100" s="292">
        <f t="shared" si="44"/>
        <v>7081.4599999999991</v>
      </c>
      <c r="P100" s="293">
        <f t="shared" si="31"/>
        <v>21530</v>
      </c>
      <c r="Q100" s="301">
        <f t="shared" ref="Q100:Q163" si="50">IF(Q99&lt;T99,0,Q99-S99)</f>
        <v>2374283.6999999997</v>
      </c>
      <c r="R100" s="292">
        <f t="shared" si="45"/>
        <v>12733.32</v>
      </c>
      <c r="S100" s="292">
        <f t="shared" si="46"/>
        <v>5896.68</v>
      </c>
      <c r="T100" s="321">
        <f t="shared" si="34"/>
        <v>18630</v>
      </c>
      <c r="U100" s="134"/>
      <c r="V100" s="134"/>
      <c r="W100" s="134"/>
      <c r="X100" s="134"/>
    </row>
    <row r="101" spans="1:24" s="1" customFormat="1" ht="15" customHeight="1">
      <c r="A101" s="858">
        <f t="shared" si="35"/>
        <v>6.5250000000000002E-2</v>
      </c>
      <c r="B101" s="859">
        <f t="shared" si="36"/>
        <v>5.3630136986301371E-3</v>
      </c>
      <c r="C101" s="860">
        <f t="shared" si="37"/>
        <v>6</v>
      </c>
      <c r="D101" s="290">
        <v>67</v>
      </c>
      <c r="E101" s="300">
        <f t="shared" si="47"/>
        <v>819676.50000000035</v>
      </c>
      <c r="F101" s="292">
        <f t="shared" si="38"/>
        <v>4395.9399999999996</v>
      </c>
      <c r="G101" s="292">
        <f t="shared" si="39"/>
        <v>2134.0600000000004</v>
      </c>
      <c r="H101" s="293">
        <f t="shared" si="40"/>
        <v>6530</v>
      </c>
      <c r="I101" s="301">
        <f t="shared" si="48"/>
        <v>2228734.9599999995</v>
      </c>
      <c r="J101" s="510">
        <f t="shared" si="41"/>
        <v>11952.74</v>
      </c>
      <c r="K101" s="292">
        <f t="shared" si="42"/>
        <v>5487.26</v>
      </c>
      <c r="L101" s="321">
        <f t="shared" si="22"/>
        <v>17440</v>
      </c>
      <c r="M101" s="300">
        <f t="shared" si="49"/>
        <v>2687026.62</v>
      </c>
      <c r="N101" s="292">
        <f t="shared" si="43"/>
        <v>14410.56</v>
      </c>
      <c r="O101" s="292">
        <f t="shared" si="44"/>
        <v>7119.4400000000005</v>
      </c>
      <c r="P101" s="293">
        <f t="shared" si="31"/>
        <v>21530</v>
      </c>
      <c r="Q101" s="301">
        <f t="shared" si="50"/>
        <v>2368387.0199999996</v>
      </c>
      <c r="R101" s="292">
        <f t="shared" si="45"/>
        <v>12701.69</v>
      </c>
      <c r="S101" s="292">
        <f t="shared" si="46"/>
        <v>5928.3099999999995</v>
      </c>
      <c r="T101" s="321">
        <f t="shared" si="34"/>
        <v>18630</v>
      </c>
      <c r="U101" s="134"/>
      <c r="V101" s="134"/>
      <c r="W101" s="134"/>
      <c r="X101" s="134"/>
    </row>
    <row r="102" spans="1:24" s="1" customFormat="1" ht="15" customHeight="1">
      <c r="A102" s="858">
        <f t="shared" si="35"/>
        <v>6.5250000000000002E-2</v>
      </c>
      <c r="B102" s="859">
        <f t="shared" si="36"/>
        <v>5.3630136986301371E-3</v>
      </c>
      <c r="C102" s="860">
        <f t="shared" si="37"/>
        <v>6</v>
      </c>
      <c r="D102" s="290">
        <v>68</v>
      </c>
      <c r="E102" s="300">
        <f t="shared" si="47"/>
        <v>817542.44000000029</v>
      </c>
      <c r="F102" s="292">
        <f t="shared" si="38"/>
        <v>4384.49</v>
      </c>
      <c r="G102" s="292">
        <f t="shared" si="39"/>
        <v>2145.5100000000002</v>
      </c>
      <c r="H102" s="293">
        <f t="shared" si="40"/>
        <v>6530</v>
      </c>
      <c r="I102" s="301">
        <f t="shared" si="48"/>
        <v>2223247.6999999997</v>
      </c>
      <c r="J102" s="510">
        <f t="shared" si="41"/>
        <v>11923.31</v>
      </c>
      <c r="K102" s="292">
        <f t="shared" si="42"/>
        <v>5516.6900000000005</v>
      </c>
      <c r="L102" s="321">
        <f t="shared" si="22"/>
        <v>17440</v>
      </c>
      <c r="M102" s="300">
        <f t="shared" si="49"/>
        <v>2679907.1800000002</v>
      </c>
      <c r="N102" s="292">
        <f t="shared" si="43"/>
        <v>14372.38</v>
      </c>
      <c r="O102" s="292">
        <f t="shared" si="44"/>
        <v>7157.6200000000008</v>
      </c>
      <c r="P102" s="293">
        <f t="shared" si="31"/>
        <v>21530</v>
      </c>
      <c r="Q102" s="301">
        <f t="shared" si="50"/>
        <v>2362458.7099999995</v>
      </c>
      <c r="R102" s="292">
        <f t="shared" si="45"/>
        <v>12669.9</v>
      </c>
      <c r="S102" s="292">
        <f t="shared" si="46"/>
        <v>5960.1</v>
      </c>
      <c r="T102" s="321">
        <f t="shared" si="34"/>
        <v>18630</v>
      </c>
      <c r="U102" s="134"/>
      <c r="V102" s="134"/>
      <c r="W102" s="134"/>
      <c r="X102" s="134"/>
    </row>
    <row r="103" spans="1:24" s="1" customFormat="1" ht="15" customHeight="1">
      <c r="A103" s="858">
        <f t="shared" si="35"/>
        <v>6.5250000000000002E-2</v>
      </c>
      <c r="B103" s="859">
        <f t="shared" si="36"/>
        <v>5.3630136986301371E-3</v>
      </c>
      <c r="C103" s="860">
        <f t="shared" si="37"/>
        <v>6</v>
      </c>
      <c r="D103" s="290">
        <v>69</v>
      </c>
      <c r="E103" s="300">
        <f t="shared" si="47"/>
        <v>815396.93000000028</v>
      </c>
      <c r="F103" s="292">
        <f t="shared" si="38"/>
        <v>4372.9799999999996</v>
      </c>
      <c r="G103" s="292">
        <f t="shared" si="39"/>
        <v>2157.0200000000004</v>
      </c>
      <c r="H103" s="293">
        <f t="shared" si="40"/>
        <v>6530</v>
      </c>
      <c r="I103" s="301">
        <f t="shared" si="48"/>
        <v>2217731.0099999998</v>
      </c>
      <c r="J103" s="510">
        <f t="shared" si="41"/>
        <v>11893.72</v>
      </c>
      <c r="K103" s="292">
        <f t="shared" si="42"/>
        <v>5546.2800000000007</v>
      </c>
      <c r="L103" s="321">
        <f t="shared" si="22"/>
        <v>17440</v>
      </c>
      <c r="M103" s="300">
        <f t="shared" si="49"/>
        <v>2672749.56</v>
      </c>
      <c r="N103" s="292">
        <f t="shared" si="43"/>
        <v>14333.99</v>
      </c>
      <c r="O103" s="292">
        <f t="shared" si="44"/>
        <v>7196.01</v>
      </c>
      <c r="P103" s="293">
        <f t="shared" si="31"/>
        <v>21530</v>
      </c>
      <c r="Q103" s="301">
        <f t="shared" si="50"/>
        <v>2356498.6099999994</v>
      </c>
      <c r="R103" s="292">
        <f t="shared" si="45"/>
        <v>12637.93</v>
      </c>
      <c r="S103" s="292">
        <f t="shared" si="46"/>
        <v>5992.07</v>
      </c>
      <c r="T103" s="321">
        <f t="shared" si="34"/>
        <v>18630</v>
      </c>
      <c r="U103" s="134"/>
      <c r="V103" s="134"/>
      <c r="W103" s="134"/>
      <c r="X103" s="134"/>
    </row>
    <row r="104" spans="1:24" s="1" customFormat="1" ht="15" customHeight="1">
      <c r="A104" s="858">
        <f t="shared" si="35"/>
        <v>6.5250000000000002E-2</v>
      </c>
      <c r="B104" s="859">
        <f t="shared" si="36"/>
        <v>5.3630136986301371E-3</v>
      </c>
      <c r="C104" s="860">
        <f t="shared" si="37"/>
        <v>6</v>
      </c>
      <c r="D104" s="290">
        <v>70</v>
      </c>
      <c r="E104" s="300">
        <f t="shared" si="47"/>
        <v>813239.91000000027</v>
      </c>
      <c r="F104" s="292">
        <f t="shared" si="38"/>
        <v>4361.42</v>
      </c>
      <c r="G104" s="292">
        <f t="shared" si="39"/>
        <v>2168.58</v>
      </c>
      <c r="H104" s="293">
        <f t="shared" si="40"/>
        <v>6530</v>
      </c>
      <c r="I104" s="301">
        <f t="shared" si="48"/>
        <v>2212184.73</v>
      </c>
      <c r="J104" s="510">
        <f t="shared" si="41"/>
        <v>11863.98</v>
      </c>
      <c r="K104" s="292">
        <f t="shared" si="42"/>
        <v>5576.02</v>
      </c>
      <c r="L104" s="321">
        <f t="shared" si="22"/>
        <v>17440</v>
      </c>
      <c r="M104" s="300">
        <f t="shared" si="49"/>
        <v>2665553.5500000003</v>
      </c>
      <c r="N104" s="292">
        <f t="shared" si="43"/>
        <v>14295.4</v>
      </c>
      <c r="O104" s="292">
        <f t="shared" si="44"/>
        <v>7234.6</v>
      </c>
      <c r="P104" s="293">
        <f t="shared" si="31"/>
        <v>21530</v>
      </c>
      <c r="Q104" s="301">
        <f t="shared" si="50"/>
        <v>2350506.5399999996</v>
      </c>
      <c r="R104" s="292">
        <f t="shared" si="45"/>
        <v>12605.8</v>
      </c>
      <c r="S104" s="292">
        <f t="shared" si="46"/>
        <v>6024.2000000000007</v>
      </c>
      <c r="T104" s="321">
        <f t="shared" si="34"/>
        <v>18630</v>
      </c>
      <c r="U104" s="134"/>
      <c r="V104" s="134"/>
      <c r="W104" s="134"/>
      <c r="X104" s="134"/>
    </row>
    <row r="105" spans="1:24" s="1" customFormat="1" ht="15" customHeight="1">
      <c r="A105" s="858">
        <f t="shared" si="35"/>
        <v>6.5250000000000002E-2</v>
      </c>
      <c r="B105" s="859">
        <f t="shared" si="36"/>
        <v>5.3630136986301371E-3</v>
      </c>
      <c r="C105" s="860">
        <f t="shared" si="37"/>
        <v>6</v>
      </c>
      <c r="D105" s="290">
        <v>71</v>
      </c>
      <c r="E105" s="300">
        <f t="shared" si="47"/>
        <v>811071.33000000031</v>
      </c>
      <c r="F105" s="292">
        <f t="shared" si="38"/>
        <v>4349.79</v>
      </c>
      <c r="G105" s="292">
        <f t="shared" si="39"/>
        <v>2180.21</v>
      </c>
      <c r="H105" s="293">
        <f t="shared" si="40"/>
        <v>6530</v>
      </c>
      <c r="I105" s="301">
        <f t="shared" si="48"/>
        <v>2206608.71</v>
      </c>
      <c r="J105" s="510">
        <f t="shared" si="41"/>
        <v>11834.07</v>
      </c>
      <c r="K105" s="292">
        <f t="shared" si="42"/>
        <v>5605.93</v>
      </c>
      <c r="L105" s="321">
        <f t="shared" si="22"/>
        <v>17440</v>
      </c>
      <c r="M105" s="300">
        <f t="shared" si="49"/>
        <v>2658318.9500000002</v>
      </c>
      <c r="N105" s="292">
        <f t="shared" si="43"/>
        <v>14256.6</v>
      </c>
      <c r="O105" s="292">
        <f t="shared" si="44"/>
        <v>7273.4</v>
      </c>
      <c r="P105" s="293">
        <f t="shared" si="31"/>
        <v>21530</v>
      </c>
      <c r="Q105" s="301">
        <f t="shared" si="50"/>
        <v>2344482.3399999994</v>
      </c>
      <c r="R105" s="292">
        <f t="shared" si="45"/>
        <v>12573.49</v>
      </c>
      <c r="S105" s="292">
        <f t="shared" si="46"/>
        <v>6056.51</v>
      </c>
      <c r="T105" s="321">
        <f t="shared" si="34"/>
        <v>18630</v>
      </c>
      <c r="U105" s="134"/>
      <c r="V105" s="134"/>
      <c r="W105" s="134"/>
      <c r="X105" s="134"/>
    </row>
    <row r="106" spans="1:24" s="1" customFormat="1" ht="15" customHeight="1">
      <c r="A106" s="858">
        <f t="shared" si="35"/>
        <v>6.5250000000000002E-2</v>
      </c>
      <c r="B106" s="859">
        <f t="shared" si="36"/>
        <v>5.3630136986301371E-3</v>
      </c>
      <c r="C106" s="860">
        <f t="shared" si="37"/>
        <v>6</v>
      </c>
      <c r="D106" s="290">
        <v>72</v>
      </c>
      <c r="E106" s="300">
        <f t="shared" si="47"/>
        <v>808891.12000000034</v>
      </c>
      <c r="F106" s="292">
        <f t="shared" si="38"/>
        <v>4338.09</v>
      </c>
      <c r="G106" s="292">
        <f t="shared" si="39"/>
        <v>2191.91</v>
      </c>
      <c r="H106" s="293">
        <f t="shared" si="40"/>
        <v>6530</v>
      </c>
      <c r="I106" s="301">
        <f t="shared" si="48"/>
        <v>2201002.7799999998</v>
      </c>
      <c r="J106" s="510">
        <f t="shared" si="41"/>
        <v>11804.01</v>
      </c>
      <c r="K106" s="292">
        <f t="shared" si="42"/>
        <v>5635.99</v>
      </c>
      <c r="L106" s="321">
        <f t="shared" si="22"/>
        <v>17440</v>
      </c>
      <c r="M106" s="300">
        <f t="shared" si="49"/>
        <v>2651045.5500000003</v>
      </c>
      <c r="N106" s="292">
        <f t="shared" si="43"/>
        <v>14217.59</v>
      </c>
      <c r="O106" s="292">
        <f t="shared" si="44"/>
        <v>7312.41</v>
      </c>
      <c r="P106" s="293">
        <f t="shared" si="31"/>
        <v>21530</v>
      </c>
      <c r="Q106" s="301">
        <f t="shared" si="50"/>
        <v>2338425.8299999996</v>
      </c>
      <c r="R106" s="292">
        <f t="shared" si="45"/>
        <v>12541.01</v>
      </c>
      <c r="S106" s="292">
        <f t="shared" si="46"/>
        <v>6088.99</v>
      </c>
      <c r="T106" s="321">
        <f t="shared" si="34"/>
        <v>18630</v>
      </c>
      <c r="U106" s="134"/>
      <c r="V106" s="134"/>
      <c r="W106" s="134"/>
      <c r="X106" s="134"/>
    </row>
    <row r="107" spans="1:24" s="1" customFormat="1" ht="15" customHeight="1">
      <c r="A107" s="858">
        <f t="shared" si="35"/>
        <v>6.5250000000000002E-2</v>
      </c>
      <c r="B107" s="859">
        <f t="shared" si="36"/>
        <v>5.3630136986301371E-3</v>
      </c>
      <c r="C107" s="860">
        <f t="shared" si="37"/>
        <v>7</v>
      </c>
      <c r="D107" s="290">
        <v>73</v>
      </c>
      <c r="E107" s="300">
        <f t="shared" si="47"/>
        <v>806699.21000000031</v>
      </c>
      <c r="F107" s="292">
        <f t="shared" si="38"/>
        <v>4326.34</v>
      </c>
      <c r="G107" s="292">
        <f t="shared" si="39"/>
        <v>2203.66</v>
      </c>
      <c r="H107" s="293">
        <f t="shared" si="40"/>
        <v>6530</v>
      </c>
      <c r="I107" s="301">
        <f t="shared" si="48"/>
        <v>2195366.7899999996</v>
      </c>
      <c r="J107" s="510">
        <f t="shared" si="41"/>
        <v>11773.78</v>
      </c>
      <c r="K107" s="292">
        <f t="shared" si="42"/>
        <v>5666.2199999999993</v>
      </c>
      <c r="L107" s="321">
        <f t="shared" si="22"/>
        <v>17440</v>
      </c>
      <c r="M107" s="300">
        <f t="shared" si="49"/>
        <v>2643733.14</v>
      </c>
      <c r="N107" s="292">
        <f t="shared" si="43"/>
        <v>14178.38</v>
      </c>
      <c r="O107" s="292">
        <f t="shared" si="44"/>
        <v>7351.6200000000008</v>
      </c>
      <c r="P107" s="293">
        <f t="shared" si="31"/>
        <v>21530</v>
      </c>
      <c r="Q107" s="301">
        <f t="shared" si="50"/>
        <v>2332336.8399999994</v>
      </c>
      <c r="R107" s="292">
        <f t="shared" si="45"/>
        <v>12508.35</v>
      </c>
      <c r="S107" s="292">
        <f t="shared" si="46"/>
        <v>6121.65</v>
      </c>
      <c r="T107" s="321">
        <f t="shared" si="34"/>
        <v>18630</v>
      </c>
      <c r="U107" s="134"/>
      <c r="V107" s="134"/>
      <c r="W107" s="134"/>
      <c r="X107" s="134"/>
    </row>
    <row r="108" spans="1:24" s="1" customFormat="1" ht="15" customHeight="1">
      <c r="A108" s="858">
        <f t="shared" si="35"/>
        <v>6.5250000000000002E-2</v>
      </c>
      <c r="B108" s="859">
        <f t="shared" si="36"/>
        <v>5.3630136986301371E-3</v>
      </c>
      <c r="C108" s="860">
        <f t="shared" si="37"/>
        <v>7</v>
      </c>
      <c r="D108" s="290">
        <v>74</v>
      </c>
      <c r="E108" s="300">
        <f t="shared" si="47"/>
        <v>804495.55000000028</v>
      </c>
      <c r="F108" s="292">
        <f t="shared" si="38"/>
        <v>4314.5200000000004</v>
      </c>
      <c r="G108" s="292">
        <f t="shared" si="39"/>
        <v>2215.4799999999996</v>
      </c>
      <c r="H108" s="293">
        <f t="shared" si="40"/>
        <v>6530</v>
      </c>
      <c r="I108" s="301">
        <f t="shared" si="48"/>
        <v>2189700.5699999994</v>
      </c>
      <c r="J108" s="510">
        <f t="shared" si="41"/>
        <v>11743.39</v>
      </c>
      <c r="K108" s="292">
        <f t="shared" si="42"/>
        <v>5696.6100000000006</v>
      </c>
      <c r="L108" s="321">
        <f t="shared" si="22"/>
        <v>17440</v>
      </c>
      <c r="M108" s="300">
        <f t="shared" si="49"/>
        <v>2636381.52</v>
      </c>
      <c r="N108" s="292">
        <f t="shared" si="43"/>
        <v>14138.95</v>
      </c>
      <c r="O108" s="292">
        <f t="shared" si="44"/>
        <v>7391.0499999999993</v>
      </c>
      <c r="P108" s="293">
        <f t="shared" si="31"/>
        <v>21530</v>
      </c>
      <c r="Q108" s="301">
        <f t="shared" si="50"/>
        <v>2326215.1899999995</v>
      </c>
      <c r="R108" s="292">
        <f t="shared" si="45"/>
        <v>12475.52</v>
      </c>
      <c r="S108" s="292">
        <f t="shared" si="46"/>
        <v>6154.48</v>
      </c>
      <c r="T108" s="321">
        <f t="shared" si="34"/>
        <v>18630</v>
      </c>
      <c r="U108" s="134"/>
      <c r="V108" s="134"/>
      <c r="W108" s="134"/>
      <c r="X108" s="134"/>
    </row>
    <row r="109" spans="1:24" s="1" customFormat="1" ht="15" customHeight="1">
      <c r="A109" s="858">
        <f t="shared" si="35"/>
        <v>6.5250000000000002E-2</v>
      </c>
      <c r="B109" s="859">
        <f t="shared" si="36"/>
        <v>5.3630136986301371E-3</v>
      </c>
      <c r="C109" s="860">
        <f t="shared" si="37"/>
        <v>7</v>
      </c>
      <c r="D109" s="290">
        <v>75</v>
      </c>
      <c r="E109" s="300">
        <f t="shared" si="47"/>
        <v>802280.0700000003</v>
      </c>
      <c r="F109" s="292">
        <f t="shared" si="38"/>
        <v>4302.6400000000003</v>
      </c>
      <c r="G109" s="292">
        <f t="shared" si="39"/>
        <v>2227.3599999999997</v>
      </c>
      <c r="H109" s="293">
        <f t="shared" si="40"/>
        <v>6530</v>
      </c>
      <c r="I109" s="301">
        <f t="shared" si="48"/>
        <v>2184003.9599999995</v>
      </c>
      <c r="J109" s="510">
        <f t="shared" si="41"/>
        <v>11712.84</v>
      </c>
      <c r="K109" s="292">
        <f t="shared" si="42"/>
        <v>5727.16</v>
      </c>
      <c r="L109" s="321">
        <f t="shared" si="22"/>
        <v>17440</v>
      </c>
      <c r="M109" s="300">
        <f t="shared" si="49"/>
        <v>2628990.4700000002</v>
      </c>
      <c r="N109" s="292">
        <f t="shared" si="43"/>
        <v>14099.31</v>
      </c>
      <c r="O109" s="292">
        <f t="shared" si="44"/>
        <v>7430.6900000000005</v>
      </c>
      <c r="P109" s="293">
        <f t="shared" si="31"/>
        <v>21530</v>
      </c>
      <c r="Q109" s="301">
        <f t="shared" si="50"/>
        <v>2320060.7099999995</v>
      </c>
      <c r="R109" s="292">
        <f t="shared" si="45"/>
        <v>12442.52</v>
      </c>
      <c r="S109" s="292">
        <f t="shared" si="46"/>
        <v>6187.48</v>
      </c>
      <c r="T109" s="321">
        <f t="shared" si="34"/>
        <v>18630</v>
      </c>
      <c r="U109" s="134"/>
      <c r="V109" s="134"/>
      <c r="W109" s="134"/>
      <c r="X109" s="134"/>
    </row>
    <row r="110" spans="1:24" s="1" customFormat="1" ht="15" customHeight="1">
      <c r="A110" s="858">
        <f t="shared" si="35"/>
        <v>6.5250000000000002E-2</v>
      </c>
      <c r="B110" s="859">
        <f t="shared" si="36"/>
        <v>5.3630136986301371E-3</v>
      </c>
      <c r="C110" s="860">
        <f t="shared" si="37"/>
        <v>7</v>
      </c>
      <c r="D110" s="290">
        <v>76</v>
      </c>
      <c r="E110" s="300">
        <f t="shared" si="47"/>
        <v>800052.71000000031</v>
      </c>
      <c r="F110" s="292">
        <f t="shared" si="38"/>
        <v>4290.6899999999996</v>
      </c>
      <c r="G110" s="292">
        <f t="shared" si="39"/>
        <v>2239.3100000000004</v>
      </c>
      <c r="H110" s="293">
        <f t="shared" si="40"/>
        <v>6530</v>
      </c>
      <c r="I110" s="301">
        <f t="shared" si="48"/>
        <v>2178276.7999999993</v>
      </c>
      <c r="J110" s="510">
        <f t="shared" si="41"/>
        <v>11682.13</v>
      </c>
      <c r="K110" s="292">
        <f t="shared" si="42"/>
        <v>5757.8700000000008</v>
      </c>
      <c r="L110" s="321">
        <f t="shared" si="22"/>
        <v>17440</v>
      </c>
      <c r="M110" s="300">
        <f t="shared" si="49"/>
        <v>2621559.7800000003</v>
      </c>
      <c r="N110" s="292">
        <f t="shared" si="43"/>
        <v>14059.46</v>
      </c>
      <c r="O110" s="292">
        <f t="shared" si="44"/>
        <v>7470.5400000000009</v>
      </c>
      <c r="P110" s="293">
        <f t="shared" si="31"/>
        <v>21530</v>
      </c>
      <c r="Q110" s="301">
        <f t="shared" si="50"/>
        <v>2313873.2299999995</v>
      </c>
      <c r="R110" s="292">
        <f t="shared" si="45"/>
        <v>12409.33</v>
      </c>
      <c r="S110" s="292">
        <f t="shared" si="46"/>
        <v>6220.67</v>
      </c>
      <c r="T110" s="321">
        <f t="shared" si="34"/>
        <v>18630</v>
      </c>
      <c r="U110" s="134"/>
      <c r="V110" s="134"/>
      <c r="W110" s="134"/>
      <c r="X110" s="134"/>
    </row>
    <row r="111" spans="1:24" s="1" customFormat="1" ht="15" customHeight="1">
      <c r="A111" s="858">
        <f t="shared" si="35"/>
        <v>6.5250000000000002E-2</v>
      </c>
      <c r="B111" s="859">
        <f t="shared" si="36"/>
        <v>5.3630136986301371E-3</v>
      </c>
      <c r="C111" s="860">
        <f t="shared" si="37"/>
        <v>7</v>
      </c>
      <c r="D111" s="290">
        <v>77</v>
      </c>
      <c r="E111" s="300">
        <f t="shared" si="47"/>
        <v>797813.40000000026</v>
      </c>
      <c r="F111" s="292">
        <f t="shared" si="38"/>
        <v>4278.68</v>
      </c>
      <c r="G111" s="292">
        <f t="shared" si="39"/>
        <v>2251.3199999999997</v>
      </c>
      <c r="H111" s="293">
        <f t="shared" si="40"/>
        <v>6530</v>
      </c>
      <c r="I111" s="301">
        <f t="shared" si="48"/>
        <v>2172518.9299999992</v>
      </c>
      <c r="J111" s="510">
        <f t="shared" si="41"/>
        <v>11651.25</v>
      </c>
      <c r="K111" s="292">
        <f t="shared" si="42"/>
        <v>5788.75</v>
      </c>
      <c r="L111" s="321">
        <f t="shared" ref="L111:L174" si="51">IF(I111&lt;$M$5,I111+J111,$M$5)</f>
        <v>17440</v>
      </c>
      <c r="M111" s="300">
        <f t="shared" si="49"/>
        <v>2614089.2400000002</v>
      </c>
      <c r="N111" s="292">
        <f t="shared" si="43"/>
        <v>14019.4</v>
      </c>
      <c r="O111" s="292">
        <f t="shared" si="44"/>
        <v>7510.6</v>
      </c>
      <c r="P111" s="293">
        <f t="shared" si="31"/>
        <v>21530</v>
      </c>
      <c r="Q111" s="301">
        <f t="shared" si="50"/>
        <v>2307652.5599999996</v>
      </c>
      <c r="R111" s="292">
        <f t="shared" si="45"/>
        <v>12375.97</v>
      </c>
      <c r="S111" s="292">
        <f t="shared" si="46"/>
        <v>6254.0300000000007</v>
      </c>
      <c r="T111" s="321">
        <f t="shared" si="34"/>
        <v>18630</v>
      </c>
      <c r="U111" s="134"/>
      <c r="V111" s="134"/>
      <c r="W111" s="134"/>
      <c r="X111" s="134"/>
    </row>
    <row r="112" spans="1:24" s="1" customFormat="1" ht="15" customHeight="1">
      <c r="A112" s="858">
        <f t="shared" si="35"/>
        <v>6.5250000000000002E-2</v>
      </c>
      <c r="B112" s="859">
        <f t="shared" si="36"/>
        <v>5.3630136986301371E-3</v>
      </c>
      <c r="C112" s="860">
        <f t="shared" si="37"/>
        <v>7</v>
      </c>
      <c r="D112" s="290">
        <v>78</v>
      </c>
      <c r="E112" s="300">
        <f t="shared" si="47"/>
        <v>795562.08000000031</v>
      </c>
      <c r="F112" s="292">
        <f t="shared" si="38"/>
        <v>4266.6099999999997</v>
      </c>
      <c r="G112" s="292">
        <f t="shared" si="39"/>
        <v>2263.3900000000003</v>
      </c>
      <c r="H112" s="293">
        <f t="shared" si="40"/>
        <v>6530</v>
      </c>
      <c r="I112" s="301">
        <f t="shared" si="48"/>
        <v>2166730.1799999992</v>
      </c>
      <c r="J112" s="510">
        <f t="shared" si="41"/>
        <v>11620.2</v>
      </c>
      <c r="K112" s="292">
        <f t="shared" si="42"/>
        <v>5819.7999999999993</v>
      </c>
      <c r="L112" s="321">
        <f t="shared" si="51"/>
        <v>17440</v>
      </c>
      <c r="M112" s="300">
        <f t="shared" si="49"/>
        <v>2606578.64</v>
      </c>
      <c r="N112" s="292">
        <f t="shared" si="43"/>
        <v>13979.12</v>
      </c>
      <c r="O112" s="292">
        <f t="shared" si="44"/>
        <v>7550.8799999999992</v>
      </c>
      <c r="P112" s="293">
        <f t="shared" si="31"/>
        <v>21530</v>
      </c>
      <c r="Q112" s="301">
        <f t="shared" si="50"/>
        <v>2301398.5299999998</v>
      </c>
      <c r="R112" s="292">
        <f t="shared" si="45"/>
        <v>12342.43</v>
      </c>
      <c r="S112" s="292">
        <f t="shared" si="46"/>
        <v>6287.57</v>
      </c>
      <c r="T112" s="321">
        <f t="shared" si="34"/>
        <v>18630</v>
      </c>
      <c r="U112" s="134"/>
      <c r="V112" s="134"/>
      <c r="W112" s="134"/>
      <c r="X112" s="134"/>
    </row>
    <row r="113" spans="1:24" s="1" customFormat="1" ht="15" customHeight="1">
      <c r="A113" s="858">
        <f t="shared" si="35"/>
        <v>6.5250000000000002E-2</v>
      </c>
      <c r="B113" s="859">
        <f t="shared" si="36"/>
        <v>5.3630136986301371E-3</v>
      </c>
      <c r="C113" s="860">
        <f t="shared" si="37"/>
        <v>7</v>
      </c>
      <c r="D113" s="290">
        <v>79</v>
      </c>
      <c r="E113" s="300">
        <f t="shared" si="47"/>
        <v>793298.69000000029</v>
      </c>
      <c r="F113" s="292">
        <f t="shared" si="38"/>
        <v>4254.47</v>
      </c>
      <c r="G113" s="292">
        <f t="shared" si="39"/>
        <v>2275.5299999999997</v>
      </c>
      <c r="H113" s="293">
        <f t="shared" si="40"/>
        <v>6530</v>
      </c>
      <c r="I113" s="301">
        <f t="shared" si="48"/>
        <v>2160910.3799999994</v>
      </c>
      <c r="J113" s="510">
        <f t="shared" si="41"/>
        <v>11588.99</v>
      </c>
      <c r="K113" s="292">
        <f t="shared" si="42"/>
        <v>5851.01</v>
      </c>
      <c r="L113" s="321">
        <f t="shared" si="51"/>
        <v>17440</v>
      </c>
      <c r="M113" s="300">
        <f t="shared" si="49"/>
        <v>2599027.7600000002</v>
      </c>
      <c r="N113" s="292">
        <f t="shared" si="43"/>
        <v>13938.62</v>
      </c>
      <c r="O113" s="292">
        <f t="shared" si="44"/>
        <v>7591.3799999999992</v>
      </c>
      <c r="P113" s="293">
        <f t="shared" si="31"/>
        <v>21530</v>
      </c>
      <c r="Q113" s="301">
        <f t="shared" si="50"/>
        <v>2295110.96</v>
      </c>
      <c r="R113" s="292">
        <f t="shared" si="45"/>
        <v>12308.71</v>
      </c>
      <c r="S113" s="292">
        <f t="shared" si="46"/>
        <v>6321.2900000000009</v>
      </c>
      <c r="T113" s="321">
        <f t="shared" si="34"/>
        <v>18630</v>
      </c>
      <c r="U113" s="134"/>
      <c r="V113" s="134"/>
      <c r="W113" s="134"/>
      <c r="X113" s="134"/>
    </row>
    <row r="114" spans="1:24" s="1" customFormat="1" ht="15" customHeight="1">
      <c r="A114" s="858">
        <f t="shared" si="35"/>
        <v>6.5250000000000002E-2</v>
      </c>
      <c r="B114" s="859">
        <f t="shared" si="36"/>
        <v>5.3630136986301371E-3</v>
      </c>
      <c r="C114" s="860">
        <f t="shared" si="37"/>
        <v>7</v>
      </c>
      <c r="D114" s="290">
        <v>80</v>
      </c>
      <c r="E114" s="300">
        <f t="shared" si="47"/>
        <v>791023.16000000027</v>
      </c>
      <c r="F114" s="292">
        <f t="shared" si="38"/>
        <v>4242.2700000000004</v>
      </c>
      <c r="G114" s="292">
        <f t="shared" si="39"/>
        <v>2287.7299999999996</v>
      </c>
      <c r="H114" s="293">
        <f t="shared" si="40"/>
        <v>6530</v>
      </c>
      <c r="I114" s="301">
        <f t="shared" si="48"/>
        <v>2155059.3699999996</v>
      </c>
      <c r="J114" s="510">
        <f t="shared" si="41"/>
        <v>11557.61</v>
      </c>
      <c r="K114" s="292">
        <f t="shared" si="42"/>
        <v>5882.3899999999994</v>
      </c>
      <c r="L114" s="321">
        <f t="shared" si="51"/>
        <v>17440</v>
      </c>
      <c r="M114" s="300">
        <f t="shared" si="49"/>
        <v>2591436.3800000004</v>
      </c>
      <c r="N114" s="292">
        <f t="shared" si="43"/>
        <v>13897.91</v>
      </c>
      <c r="O114" s="292">
        <f t="shared" si="44"/>
        <v>7632.09</v>
      </c>
      <c r="P114" s="293">
        <f t="shared" si="31"/>
        <v>21530</v>
      </c>
      <c r="Q114" s="301">
        <f t="shared" si="50"/>
        <v>2288789.67</v>
      </c>
      <c r="R114" s="292">
        <f t="shared" si="45"/>
        <v>12274.81</v>
      </c>
      <c r="S114" s="292">
        <f t="shared" si="46"/>
        <v>6355.1900000000005</v>
      </c>
      <c r="T114" s="321">
        <f t="shared" si="34"/>
        <v>18630</v>
      </c>
      <c r="U114" s="134"/>
      <c r="V114" s="134"/>
      <c r="W114" s="134"/>
      <c r="X114" s="134"/>
    </row>
    <row r="115" spans="1:24" s="1" customFormat="1" ht="15" customHeight="1">
      <c r="A115" s="858">
        <f t="shared" si="35"/>
        <v>6.5250000000000002E-2</v>
      </c>
      <c r="B115" s="859">
        <f t="shared" si="36"/>
        <v>5.3630136986301371E-3</v>
      </c>
      <c r="C115" s="860">
        <f t="shared" si="37"/>
        <v>7</v>
      </c>
      <c r="D115" s="290">
        <v>81</v>
      </c>
      <c r="E115" s="300">
        <f t="shared" si="47"/>
        <v>788735.43000000028</v>
      </c>
      <c r="F115" s="292">
        <f t="shared" si="38"/>
        <v>4230</v>
      </c>
      <c r="G115" s="292">
        <f t="shared" si="39"/>
        <v>2300</v>
      </c>
      <c r="H115" s="293">
        <f t="shared" si="40"/>
        <v>6530</v>
      </c>
      <c r="I115" s="301">
        <f t="shared" si="48"/>
        <v>2149176.9799999995</v>
      </c>
      <c r="J115" s="510">
        <f t="shared" si="41"/>
        <v>11526.07</v>
      </c>
      <c r="K115" s="292">
        <f t="shared" si="42"/>
        <v>5913.93</v>
      </c>
      <c r="L115" s="321">
        <f t="shared" si="51"/>
        <v>17440</v>
      </c>
      <c r="M115" s="300">
        <f t="shared" si="49"/>
        <v>2583804.2900000005</v>
      </c>
      <c r="N115" s="292">
        <f t="shared" si="43"/>
        <v>13856.98</v>
      </c>
      <c r="O115" s="292">
        <f t="shared" si="44"/>
        <v>7673.02</v>
      </c>
      <c r="P115" s="293">
        <f t="shared" si="31"/>
        <v>21530</v>
      </c>
      <c r="Q115" s="301">
        <f t="shared" si="50"/>
        <v>2282434.48</v>
      </c>
      <c r="R115" s="292">
        <f t="shared" si="45"/>
        <v>12240.73</v>
      </c>
      <c r="S115" s="292">
        <f t="shared" si="46"/>
        <v>6389.27</v>
      </c>
      <c r="T115" s="321">
        <f t="shared" si="34"/>
        <v>18630</v>
      </c>
      <c r="U115" s="134"/>
      <c r="V115" s="134"/>
      <c r="W115" s="134"/>
      <c r="X115" s="134"/>
    </row>
    <row r="116" spans="1:24" s="1" customFormat="1" ht="15" customHeight="1">
      <c r="A116" s="858">
        <f t="shared" si="35"/>
        <v>6.5250000000000002E-2</v>
      </c>
      <c r="B116" s="859">
        <f t="shared" si="36"/>
        <v>5.3630136986301371E-3</v>
      </c>
      <c r="C116" s="860">
        <f t="shared" si="37"/>
        <v>7</v>
      </c>
      <c r="D116" s="290">
        <v>82</v>
      </c>
      <c r="E116" s="300">
        <f t="shared" si="47"/>
        <v>786435.43000000028</v>
      </c>
      <c r="F116" s="292">
        <f t="shared" si="38"/>
        <v>4217.66</v>
      </c>
      <c r="G116" s="292">
        <f t="shared" si="39"/>
        <v>2312.34</v>
      </c>
      <c r="H116" s="293">
        <f t="shared" si="40"/>
        <v>6530</v>
      </c>
      <c r="I116" s="301">
        <f t="shared" si="48"/>
        <v>2143263.0499999993</v>
      </c>
      <c r="J116" s="510">
        <f t="shared" si="41"/>
        <v>11494.35</v>
      </c>
      <c r="K116" s="292">
        <f t="shared" si="42"/>
        <v>5945.65</v>
      </c>
      <c r="L116" s="321">
        <f t="shared" si="51"/>
        <v>17440</v>
      </c>
      <c r="M116" s="300">
        <f t="shared" si="49"/>
        <v>2576131.2700000005</v>
      </c>
      <c r="N116" s="292">
        <f t="shared" si="43"/>
        <v>13815.83</v>
      </c>
      <c r="O116" s="292">
        <f t="shared" si="44"/>
        <v>7714.17</v>
      </c>
      <c r="P116" s="293">
        <f t="shared" si="31"/>
        <v>21530</v>
      </c>
      <c r="Q116" s="301">
        <f t="shared" si="50"/>
        <v>2276045.21</v>
      </c>
      <c r="R116" s="292">
        <f t="shared" si="45"/>
        <v>12206.46</v>
      </c>
      <c r="S116" s="292">
        <f t="shared" si="46"/>
        <v>6423.5400000000009</v>
      </c>
      <c r="T116" s="321">
        <f t="shared" si="34"/>
        <v>18630</v>
      </c>
      <c r="U116" s="134"/>
      <c r="V116" s="134"/>
      <c r="W116" s="134"/>
      <c r="X116" s="134"/>
    </row>
    <row r="117" spans="1:24" s="1" customFormat="1" ht="15" customHeight="1">
      <c r="A117" s="858">
        <f t="shared" si="35"/>
        <v>6.5250000000000002E-2</v>
      </c>
      <c r="B117" s="859">
        <f t="shared" si="36"/>
        <v>5.3630136986301371E-3</v>
      </c>
      <c r="C117" s="860">
        <f t="shared" si="37"/>
        <v>7</v>
      </c>
      <c r="D117" s="290">
        <v>83</v>
      </c>
      <c r="E117" s="300">
        <f t="shared" si="47"/>
        <v>784123.09000000032</v>
      </c>
      <c r="F117" s="292">
        <f t="shared" si="38"/>
        <v>4205.26</v>
      </c>
      <c r="G117" s="292">
        <f t="shared" si="39"/>
        <v>2324.7399999999998</v>
      </c>
      <c r="H117" s="293">
        <f t="shared" si="40"/>
        <v>6530</v>
      </c>
      <c r="I117" s="301">
        <f t="shared" si="48"/>
        <v>2137317.3999999994</v>
      </c>
      <c r="J117" s="510">
        <f t="shared" si="41"/>
        <v>11462.46</v>
      </c>
      <c r="K117" s="292">
        <f t="shared" si="42"/>
        <v>5977.5400000000009</v>
      </c>
      <c r="L117" s="321">
        <f t="shared" si="51"/>
        <v>17440</v>
      </c>
      <c r="M117" s="300">
        <f t="shared" si="49"/>
        <v>2568417.1000000006</v>
      </c>
      <c r="N117" s="292">
        <f t="shared" si="43"/>
        <v>13774.46</v>
      </c>
      <c r="O117" s="292">
        <f t="shared" si="44"/>
        <v>7755.5400000000009</v>
      </c>
      <c r="P117" s="293">
        <f t="shared" si="31"/>
        <v>21530</v>
      </c>
      <c r="Q117" s="301">
        <f t="shared" si="50"/>
        <v>2269621.67</v>
      </c>
      <c r="R117" s="292">
        <f t="shared" si="45"/>
        <v>12172.01</v>
      </c>
      <c r="S117" s="292">
        <f t="shared" si="46"/>
        <v>6457.99</v>
      </c>
      <c r="T117" s="321">
        <f t="shared" si="34"/>
        <v>18630</v>
      </c>
      <c r="U117" s="134"/>
      <c r="V117" s="134"/>
      <c r="W117" s="134"/>
      <c r="X117" s="134"/>
    </row>
    <row r="118" spans="1:24" s="1" customFormat="1" ht="15" customHeight="1">
      <c r="A118" s="858">
        <f t="shared" si="35"/>
        <v>6.5250000000000002E-2</v>
      </c>
      <c r="B118" s="859">
        <f t="shared" si="36"/>
        <v>5.3630136986301371E-3</v>
      </c>
      <c r="C118" s="860">
        <f t="shared" si="37"/>
        <v>7</v>
      </c>
      <c r="D118" s="290">
        <v>84</v>
      </c>
      <c r="E118" s="300">
        <f t="shared" si="47"/>
        <v>781798.35000000033</v>
      </c>
      <c r="F118" s="292">
        <f t="shared" si="38"/>
        <v>4192.8</v>
      </c>
      <c r="G118" s="292">
        <f t="shared" si="39"/>
        <v>2337.1999999999998</v>
      </c>
      <c r="H118" s="293">
        <f t="shared" si="40"/>
        <v>6530</v>
      </c>
      <c r="I118" s="301">
        <f t="shared" si="48"/>
        <v>2131339.8599999994</v>
      </c>
      <c r="J118" s="510">
        <f t="shared" si="41"/>
        <v>11430.4</v>
      </c>
      <c r="K118" s="292">
        <f t="shared" si="42"/>
        <v>6009.6</v>
      </c>
      <c r="L118" s="321">
        <f t="shared" si="51"/>
        <v>17440</v>
      </c>
      <c r="M118" s="300">
        <f t="shared" si="49"/>
        <v>2560661.5600000005</v>
      </c>
      <c r="N118" s="292">
        <f t="shared" si="43"/>
        <v>13732.86</v>
      </c>
      <c r="O118" s="292">
        <f t="shared" si="44"/>
        <v>7797.1399999999994</v>
      </c>
      <c r="P118" s="293">
        <f t="shared" si="31"/>
        <v>21530</v>
      </c>
      <c r="Q118" s="301">
        <f t="shared" si="50"/>
        <v>2263163.6799999997</v>
      </c>
      <c r="R118" s="292">
        <f t="shared" si="45"/>
        <v>12137.38</v>
      </c>
      <c r="S118" s="292">
        <f t="shared" si="46"/>
        <v>6492.6200000000008</v>
      </c>
      <c r="T118" s="321">
        <f t="shared" si="34"/>
        <v>18630</v>
      </c>
      <c r="U118" s="134"/>
      <c r="V118" s="134"/>
      <c r="W118" s="134"/>
      <c r="X118" s="134"/>
    </row>
    <row r="119" spans="1:24" s="1" customFormat="1" ht="15" customHeight="1">
      <c r="A119" s="409">
        <f t="shared" ref="A119:A162" si="52">VLOOKUP(D119,$A$7:$B$11,2)</f>
        <v>6.5250000000000002E-2</v>
      </c>
      <c r="B119" s="406">
        <f t="shared" si="36"/>
        <v>5.3630136986301371E-3</v>
      </c>
      <c r="C119" s="197">
        <f t="shared" si="37"/>
        <v>8</v>
      </c>
      <c r="D119" s="290">
        <v>85</v>
      </c>
      <c r="E119" s="300">
        <f t="shared" si="47"/>
        <v>779461.15000000037</v>
      </c>
      <c r="F119" s="292">
        <f t="shared" si="38"/>
        <v>4180.26</v>
      </c>
      <c r="G119" s="292">
        <f t="shared" si="39"/>
        <v>2349.7399999999998</v>
      </c>
      <c r="H119" s="293">
        <f t="shared" si="40"/>
        <v>6530</v>
      </c>
      <c r="I119" s="301">
        <f t="shared" si="48"/>
        <v>2125330.2599999993</v>
      </c>
      <c r="J119" s="510">
        <f t="shared" si="41"/>
        <v>11398.18</v>
      </c>
      <c r="K119" s="292">
        <f t="shared" si="42"/>
        <v>6041.82</v>
      </c>
      <c r="L119" s="321">
        <f t="shared" si="51"/>
        <v>17440</v>
      </c>
      <c r="M119" s="300">
        <f t="shared" si="49"/>
        <v>2552864.4200000004</v>
      </c>
      <c r="N119" s="292">
        <f t="shared" si="43"/>
        <v>13691.05</v>
      </c>
      <c r="O119" s="292">
        <f t="shared" si="44"/>
        <v>7838.9500000000007</v>
      </c>
      <c r="P119" s="293">
        <f t="shared" si="31"/>
        <v>21530</v>
      </c>
      <c r="Q119" s="301">
        <f t="shared" si="50"/>
        <v>2256671.0599999996</v>
      </c>
      <c r="R119" s="292">
        <f t="shared" si="45"/>
        <v>12102.56</v>
      </c>
      <c r="S119" s="292">
        <f t="shared" si="46"/>
        <v>6527.4400000000005</v>
      </c>
      <c r="T119" s="321">
        <f t="shared" si="34"/>
        <v>18630</v>
      </c>
      <c r="U119" s="134"/>
      <c r="V119" s="134"/>
      <c r="W119" s="134"/>
      <c r="X119" s="134"/>
    </row>
    <row r="120" spans="1:24" s="1" customFormat="1" ht="15" customHeight="1">
      <c r="A120" s="409">
        <f t="shared" si="52"/>
        <v>6.5250000000000002E-2</v>
      </c>
      <c r="B120" s="406">
        <f t="shared" si="36"/>
        <v>5.3630136986301371E-3</v>
      </c>
      <c r="C120" s="197">
        <f t="shared" si="37"/>
        <v>8</v>
      </c>
      <c r="D120" s="290">
        <v>86</v>
      </c>
      <c r="E120" s="300">
        <f t="shared" si="47"/>
        <v>777111.41000000038</v>
      </c>
      <c r="F120" s="292">
        <f t="shared" si="38"/>
        <v>4167.66</v>
      </c>
      <c r="G120" s="292">
        <f t="shared" si="39"/>
        <v>2362.34</v>
      </c>
      <c r="H120" s="293">
        <f t="shared" si="40"/>
        <v>6530</v>
      </c>
      <c r="I120" s="301">
        <f t="shared" si="48"/>
        <v>2119288.4399999995</v>
      </c>
      <c r="J120" s="510">
        <f t="shared" si="41"/>
        <v>11365.77</v>
      </c>
      <c r="K120" s="292">
        <f t="shared" si="42"/>
        <v>6074.23</v>
      </c>
      <c r="L120" s="321">
        <f t="shared" si="51"/>
        <v>17440</v>
      </c>
      <c r="M120" s="300">
        <f t="shared" si="49"/>
        <v>2545025.4700000002</v>
      </c>
      <c r="N120" s="292">
        <f t="shared" si="43"/>
        <v>13649.01</v>
      </c>
      <c r="O120" s="292">
        <f t="shared" si="44"/>
        <v>7880.99</v>
      </c>
      <c r="P120" s="293">
        <f t="shared" si="31"/>
        <v>21530</v>
      </c>
      <c r="Q120" s="301">
        <f t="shared" si="50"/>
        <v>2250143.6199999996</v>
      </c>
      <c r="R120" s="292">
        <f t="shared" si="45"/>
        <v>12067.55</v>
      </c>
      <c r="S120" s="292">
        <f t="shared" si="46"/>
        <v>6562.4500000000007</v>
      </c>
      <c r="T120" s="321">
        <f t="shared" si="34"/>
        <v>18630</v>
      </c>
      <c r="U120" s="134"/>
      <c r="V120" s="134"/>
      <c r="W120" s="134"/>
      <c r="X120" s="134"/>
    </row>
    <row r="121" spans="1:24" s="1" customFormat="1" ht="15" customHeight="1">
      <c r="A121" s="409">
        <f t="shared" si="52"/>
        <v>6.5250000000000002E-2</v>
      </c>
      <c r="B121" s="406">
        <f t="shared" si="36"/>
        <v>5.3630136986301371E-3</v>
      </c>
      <c r="C121" s="197">
        <f t="shared" si="37"/>
        <v>8</v>
      </c>
      <c r="D121" s="290">
        <v>87</v>
      </c>
      <c r="E121" s="300">
        <f t="shared" si="47"/>
        <v>774749.07000000041</v>
      </c>
      <c r="F121" s="292">
        <f t="shared" si="38"/>
        <v>4154.99</v>
      </c>
      <c r="G121" s="292">
        <f t="shared" si="39"/>
        <v>2375.0100000000002</v>
      </c>
      <c r="H121" s="293">
        <f t="shared" si="40"/>
        <v>6530</v>
      </c>
      <c r="I121" s="301">
        <f t="shared" si="48"/>
        <v>2113214.2099999995</v>
      </c>
      <c r="J121" s="510">
        <f t="shared" si="41"/>
        <v>11333.2</v>
      </c>
      <c r="K121" s="292">
        <f t="shared" si="42"/>
        <v>6106.7999999999993</v>
      </c>
      <c r="L121" s="321">
        <f t="shared" si="51"/>
        <v>17440</v>
      </c>
      <c r="M121" s="300">
        <f t="shared" si="49"/>
        <v>2537144.48</v>
      </c>
      <c r="N121" s="292">
        <f t="shared" si="43"/>
        <v>13606.74</v>
      </c>
      <c r="O121" s="292">
        <f t="shared" si="44"/>
        <v>7923.26</v>
      </c>
      <c r="P121" s="293">
        <f t="shared" si="31"/>
        <v>21530</v>
      </c>
      <c r="Q121" s="301">
        <f t="shared" si="50"/>
        <v>2243581.1699999995</v>
      </c>
      <c r="R121" s="292">
        <f t="shared" si="45"/>
        <v>12032.36</v>
      </c>
      <c r="S121" s="292">
        <f t="shared" si="46"/>
        <v>6597.6399999999994</v>
      </c>
      <c r="T121" s="321">
        <f t="shared" si="34"/>
        <v>18630</v>
      </c>
      <c r="U121" s="134"/>
      <c r="V121" s="134"/>
      <c r="W121" s="134"/>
      <c r="X121" s="134"/>
    </row>
    <row r="122" spans="1:24" s="1" customFormat="1" ht="15" customHeight="1">
      <c r="A122" s="409">
        <f t="shared" si="52"/>
        <v>6.5250000000000002E-2</v>
      </c>
      <c r="B122" s="406">
        <f t="shared" si="36"/>
        <v>5.3630136986301371E-3</v>
      </c>
      <c r="C122" s="197">
        <f t="shared" si="37"/>
        <v>8</v>
      </c>
      <c r="D122" s="290">
        <v>88</v>
      </c>
      <c r="E122" s="300">
        <f t="shared" si="47"/>
        <v>772374.06000000041</v>
      </c>
      <c r="F122" s="292">
        <f t="shared" si="38"/>
        <v>4142.25</v>
      </c>
      <c r="G122" s="292">
        <f t="shared" si="39"/>
        <v>2387.75</v>
      </c>
      <c r="H122" s="293">
        <f t="shared" si="40"/>
        <v>6530</v>
      </c>
      <c r="I122" s="301">
        <f t="shared" si="48"/>
        <v>2107107.4099999997</v>
      </c>
      <c r="J122" s="510">
        <f t="shared" si="41"/>
        <v>11300.45</v>
      </c>
      <c r="K122" s="292">
        <f t="shared" si="42"/>
        <v>6139.5499999999993</v>
      </c>
      <c r="L122" s="321">
        <f t="shared" si="51"/>
        <v>17440</v>
      </c>
      <c r="M122" s="300">
        <f t="shared" si="49"/>
        <v>2529221.2200000002</v>
      </c>
      <c r="N122" s="292">
        <f t="shared" si="43"/>
        <v>13564.25</v>
      </c>
      <c r="O122" s="292">
        <f t="shared" si="44"/>
        <v>7965.75</v>
      </c>
      <c r="P122" s="293">
        <f t="shared" si="31"/>
        <v>21530</v>
      </c>
      <c r="Q122" s="301">
        <f t="shared" si="50"/>
        <v>2236983.5299999993</v>
      </c>
      <c r="R122" s="292">
        <f t="shared" si="45"/>
        <v>11996.97</v>
      </c>
      <c r="S122" s="292">
        <f t="shared" si="46"/>
        <v>6633.0300000000007</v>
      </c>
      <c r="T122" s="321">
        <f t="shared" si="34"/>
        <v>18630</v>
      </c>
      <c r="U122" s="134"/>
      <c r="V122" s="134"/>
      <c r="W122" s="134"/>
      <c r="X122" s="134"/>
    </row>
    <row r="123" spans="1:24" s="1" customFormat="1" ht="15" customHeight="1">
      <c r="A123" s="409">
        <f t="shared" si="52"/>
        <v>6.5250000000000002E-2</v>
      </c>
      <c r="B123" s="406">
        <f t="shared" si="36"/>
        <v>5.3630136986301371E-3</v>
      </c>
      <c r="C123" s="197">
        <f t="shared" si="37"/>
        <v>8</v>
      </c>
      <c r="D123" s="290">
        <v>89</v>
      </c>
      <c r="E123" s="300">
        <f t="shared" si="47"/>
        <v>769986.31000000041</v>
      </c>
      <c r="F123" s="292">
        <f t="shared" si="38"/>
        <v>4129.45</v>
      </c>
      <c r="G123" s="292">
        <f t="shared" si="39"/>
        <v>2400.5500000000002</v>
      </c>
      <c r="H123" s="293">
        <f t="shared" si="40"/>
        <v>6530</v>
      </c>
      <c r="I123" s="301">
        <f t="shared" si="48"/>
        <v>2100967.86</v>
      </c>
      <c r="J123" s="510">
        <f t="shared" si="41"/>
        <v>11267.52</v>
      </c>
      <c r="K123" s="292">
        <f t="shared" si="42"/>
        <v>6172.48</v>
      </c>
      <c r="L123" s="321">
        <f t="shared" si="51"/>
        <v>17440</v>
      </c>
      <c r="M123" s="300">
        <f t="shared" si="49"/>
        <v>2521255.4700000002</v>
      </c>
      <c r="N123" s="292">
        <f t="shared" si="43"/>
        <v>13521.53</v>
      </c>
      <c r="O123" s="292">
        <f t="shared" si="44"/>
        <v>8008.4699999999993</v>
      </c>
      <c r="P123" s="293">
        <f t="shared" si="31"/>
        <v>21530</v>
      </c>
      <c r="Q123" s="301">
        <f t="shared" si="50"/>
        <v>2230350.4999999995</v>
      </c>
      <c r="R123" s="292">
        <f t="shared" si="45"/>
        <v>11961.4</v>
      </c>
      <c r="S123" s="292">
        <f t="shared" si="46"/>
        <v>6668.6</v>
      </c>
      <c r="T123" s="321">
        <f t="shared" si="34"/>
        <v>18630</v>
      </c>
      <c r="U123" s="134"/>
      <c r="V123" s="134"/>
      <c r="W123" s="134"/>
      <c r="X123" s="134"/>
    </row>
    <row r="124" spans="1:24" s="1" customFormat="1" ht="15" customHeight="1">
      <c r="A124" s="409">
        <f t="shared" si="52"/>
        <v>6.5250000000000002E-2</v>
      </c>
      <c r="B124" s="406">
        <f t="shared" si="36"/>
        <v>5.3630136986301371E-3</v>
      </c>
      <c r="C124" s="197">
        <f t="shared" si="37"/>
        <v>8</v>
      </c>
      <c r="D124" s="290">
        <v>90</v>
      </c>
      <c r="E124" s="300">
        <f t="shared" si="47"/>
        <v>767585.76000000036</v>
      </c>
      <c r="F124" s="292">
        <f t="shared" si="38"/>
        <v>4116.57</v>
      </c>
      <c r="G124" s="292">
        <f t="shared" si="39"/>
        <v>2413.4300000000003</v>
      </c>
      <c r="H124" s="293">
        <f t="shared" si="40"/>
        <v>6530</v>
      </c>
      <c r="I124" s="301">
        <f t="shared" si="48"/>
        <v>2094795.38</v>
      </c>
      <c r="J124" s="510">
        <f t="shared" si="41"/>
        <v>11234.42</v>
      </c>
      <c r="K124" s="292">
        <f t="shared" si="42"/>
        <v>6205.58</v>
      </c>
      <c r="L124" s="321">
        <f t="shared" si="51"/>
        <v>17440</v>
      </c>
      <c r="M124" s="300">
        <f t="shared" si="49"/>
        <v>2513247</v>
      </c>
      <c r="N124" s="292">
        <f t="shared" si="43"/>
        <v>13478.58</v>
      </c>
      <c r="O124" s="292">
        <f t="shared" si="44"/>
        <v>8051.42</v>
      </c>
      <c r="P124" s="293">
        <f t="shared" si="31"/>
        <v>21530</v>
      </c>
      <c r="Q124" s="301">
        <f t="shared" si="50"/>
        <v>2223681.8999999994</v>
      </c>
      <c r="R124" s="292">
        <f t="shared" si="45"/>
        <v>11925.64</v>
      </c>
      <c r="S124" s="292">
        <f t="shared" si="46"/>
        <v>6704.3600000000006</v>
      </c>
      <c r="T124" s="321">
        <f t="shared" si="34"/>
        <v>18630</v>
      </c>
      <c r="U124" s="134"/>
      <c r="V124" s="134"/>
      <c r="W124" s="134"/>
      <c r="X124" s="134"/>
    </row>
    <row r="125" spans="1:24" s="1" customFormat="1" ht="15" customHeight="1">
      <c r="A125" s="409">
        <f t="shared" si="52"/>
        <v>6.5250000000000002E-2</v>
      </c>
      <c r="B125" s="406">
        <f t="shared" si="36"/>
        <v>5.3630136986301371E-3</v>
      </c>
      <c r="C125" s="197">
        <f t="shared" si="37"/>
        <v>8</v>
      </c>
      <c r="D125" s="290">
        <v>91</v>
      </c>
      <c r="E125" s="300">
        <f t="shared" si="47"/>
        <v>765172.33000000031</v>
      </c>
      <c r="F125" s="292">
        <f t="shared" si="38"/>
        <v>4103.63</v>
      </c>
      <c r="G125" s="292">
        <f t="shared" si="39"/>
        <v>2426.37</v>
      </c>
      <c r="H125" s="293">
        <f t="shared" si="40"/>
        <v>6530</v>
      </c>
      <c r="I125" s="301">
        <f t="shared" si="48"/>
        <v>2088589.7999999998</v>
      </c>
      <c r="J125" s="510">
        <f t="shared" si="41"/>
        <v>11201.14</v>
      </c>
      <c r="K125" s="292">
        <f t="shared" si="42"/>
        <v>6238.8600000000006</v>
      </c>
      <c r="L125" s="321">
        <f t="shared" si="51"/>
        <v>17440</v>
      </c>
      <c r="M125" s="300">
        <f t="shared" si="49"/>
        <v>2505195.58</v>
      </c>
      <c r="N125" s="292">
        <f t="shared" si="43"/>
        <v>13435.4</v>
      </c>
      <c r="O125" s="292">
        <f t="shared" si="44"/>
        <v>8094.6</v>
      </c>
      <c r="P125" s="293">
        <f t="shared" si="31"/>
        <v>21530</v>
      </c>
      <c r="Q125" s="301">
        <f t="shared" si="50"/>
        <v>2216977.5399999996</v>
      </c>
      <c r="R125" s="292">
        <f t="shared" si="45"/>
        <v>11889.68</v>
      </c>
      <c r="S125" s="292">
        <f t="shared" si="46"/>
        <v>6740.32</v>
      </c>
      <c r="T125" s="321">
        <f t="shared" si="34"/>
        <v>18630</v>
      </c>
      <c r="U125" s="134"/>
      <c r="V125" s="134"/>
      <c r="W125" s="134"/>
      <c r="X125" s="134"/>
    </row>
    <row r="126" spans="1:24" s="1" customFormat="1" ht="15" customHeight="1">
      <c r="A126" s="409">
        <f t="shared" si="52"/>
        <v>6.5250000000000002E-2</v>
      </c>
      <c r="B126" s="406">
        <f t="shared" si="36"/>
        <v>5.3630136986301371E-3</v>
      </c>
      <c r="C126" s="197">
        <f t="shared" si="37"/>
        <v>8</v>
      </c>
      <c r="D126" s="290">
        <v>92</v>
      </c>
      <c r="E126" s="300">
        <f t="shared" si="47"/>
        <v>762745.96000000031</v>
      </c>
      <c r="F126" s="292">
        <f t="shared" si="38"/>
        <v>4090.62</v>
      </c>
      <c r="G126" s="292">
        <f t="shared" si="39"/>
        <v>2439.38</v>
      </c>
      <c r="H126" s="293">
        <f t="shared" si="40"/>
        <v>6530</v>
      </c>
      <c r="I126" s="301">
        <f t="shared" si="48"/>
        <v>2082350.9399999997</v>
      </c>
      <c r="J126" s="510">
        <f t="shared" si="41"/>
        <v>11167.68</v>
      </c>
      <c r="K126" s="292">
        <f t="shared" si="42"/>
        <v>6272.32</v>
      </c>
      <c r="L126" s="321">
        <f t="shared" si="51"/>
        <v>17440</v>
      </c>
      <c r="M126" s="300">
        <f t="shared" si="49"/>
        <v>2497100.98</v>
      </c>
      <c r="N126" s="292">
        <f t="shared" si="43"/>
        <v>13391.99</v>
      </c>
      <c r="O126" s="292">
        <f t="shared" si="44"/>
        <v>8138.01</v>
      </c>
      <c r="P126" s="293">
        <f t="shared" si="31"/>
        <v>21530</v>
      </c>
      <c r="Q126" s="301">
        <f t="shared" si="50"/>
        <v>2210237.2199999997</v>
      </c>
      <c r="R126" s="292">
        <f t="shared" si="45"/>
        <v>11853.53</v>
      </c>
      <c r="S126" s="292">
        <f t="shared" si="46"/>
        <v>6776.4699999999993</v>
      </c>
      <c r="T126" s="321">
        <f t="shared" si="34"/>
        <v>18630</v>
      </c>
      <c r="U126" s="134"/>
      <c r="V126" s="134"/>
      <c r="W126" s="134"/>
      <c r="X126" s="134"/>
    </row>
    <row r="127" spans="1:24" s="1" customFormat="1" ht="15" customHeight="1">
      <c r="A127" s="409">
        <f t="shared" si="52"/>
        <v>6.5250000000000002E-2</v>
      </c>
      <c r="B127" s="406">
        <f t="shared" si="36"/>
        <v>5.3630136986301371E-3</v>
      </c>
      <c r="C127" s="197">
        <f t="shared" si="37"/>
        <v>8</v>
      </c>
      <c r="D127" s="290">
        <v>93</v>
      </c>
      <c r="E127" s="300">
        <f t="shared" si="47"/>
        <v>760306.58000000031</v>
      </c>
      <c r="F127" s="292">
        <f t="shared" si="38"/>
        <v>4077.53</v>
      </c>
      <c r="G127" s="292">
        <f t="shared" si="39"/>
        <v>2452.4699999999998</v>
      </c>
      <c r="H127" s="293">
        <f t="shared" si="40"/>
        <v>6530</v>
      </c>
      <c r="I127" s="301">
        <f t="shared" si="48"/>
        <v>2076078.6199999996</v>
      </c>
      <c r="J127" s="510">
        <f t="shared" si="41"/>
        <v>11134.04</v>
      </c>
      <c r="K127" s="292">
        <f t="shared" si="42"/>
        <v>6305.9599999999991</v>
      </c>
      <c r="L127" s="321">
        <f t="shared" si="51"/>
        <v>17440</v>
      </c>
      <c r="M127" s="300">
        <f t="shared" si="49"/>
        <v>2488962.9700000002</v>
      </c>
      <c r="N127" s="292">
        <f t="shared" si="43"/>
        <v>13348.34</v>
      </c>
      <c r="O127" s="292">
        <f t="shared" si="44"/>
        <v>8181.66</v>
      </c>
      <c r="P127" s="293">
        <f t="shared" si="31"/>
        <v>21530</v>
      </c>
      <c r="Q127" s="301">
        <f t="shared" si="50"/>
        <v>2203460.7499999995</v>
      </c>
      <c r="R127" s="292">
        <f t="shared" si="45"/>
        <v>11817.19</v>
      </c>
      <c r="S127" s="292">
        <f t="shared" si="46"/>
        <v>6812.8099999999995</v>
      </c>
      <c r="T127" s="321">
        <f t="shared" si="34"/>
        <v>18630</v>
      </c>
      <c r="U127" s="134"/>
      <c r="V127" s="134"/>
      <c r="W127" s="134"/>
      <c r="X127" s="134"/>
    </row>
    <row r="128" spans="1:24" s="1" customFormat="1" ht="15" customHeight="1">
      <c r="A128" s="409">
        <f t="shared" si="52"/>
        <v>6.5250000000000002E-2</v>
      </c>
      <c r="B128" s="406">
        <f t="shared" si="36"/>
        <v>5.3630136986301371E-3</v>
      </c>
      <c r="C128" s="197">
        <f t="shared" si="37"/>
        <v>8</v>
      </c>
      <c r="D128" s="290">
        <v>94</v>
      </c>
      <c r="E128" s="300">
        <f t="shared" si="47"/>
        <v>757854.11000000034</v>
      </c>
      <c r="F128" s="292">
        <f t="shared" si="38"/>
        <v>4064.38</v>
      </c>
      <c r="G128" s="292">
        <f t="shared" si="39"/>
        <v>2465.62</v>
      </c>
      <c r="H128" s="293">
        <f t="shared" si="40"/>
        <v>6530</v>
      </c>
      <c r="I128" s="301">
        <f t="shared" si="48"/>
        <v>2069772.6599999997</v>
      </c>
      <c r="J128" s="510">
        <f t="shared" si="41"/>
        <v>11100.22</v>
      </c>
      <c r="K128" s="292">
        <f t="shared" si="42"/>
        <v>6339.7800000000007</v>
      </c>
      <c r="L128" s="321">
        <f t="shared" si="51"/>
        <v>17440</v>
      </c>
      <c r="M128" s="300">
        <f t="shared" si="49"/>
        <v>2480781.31</v>
      </c>
      <c r="N128" s="292">
        <f t="shared" si="43"/>
        <v>13304.46</v>
      </c>
      <c r="O128" s="292">
        <f t="shared" si="44"/>
        <v>8225.5400000000009</v>
      </c>
      <c r="P128" s="293">
        <f t="shared" si="31"/>
        <v>21530</v>
      </c>
      <c r="Q128" s="301">
        <f t="shared" si="50"/>
        <v>2196647.9399999995</v>
      </c>
      <c r="R128" s="292">
        <f t="shared" si="45"/>
        <v>11780.65</v>
      </c>
      <c r="S128" s="292">
        <f t="shared" si="46"/>
        <v>6849.35</v>
      </c>
      <c r="T128" s="321">
        <f t="shared" si="34"/>
        <v>18630</v>
      </c>
      <c r="U128" s="134"/>
      <c r="V128" s="134"/>
      <c r="W128" s="134"/>
      <c r="X128" s="134"/>
    </row>
    <row r="129" spans="1:24" s="1" customFormat="1" ht="15" customHeight="1">
      <c r="A129" s="409">
        <f t="shared" si="52"/>
        <v>6.5250000000000002E-2</v>
      </c>
      <c r="B129" s="406">
        <f t="shared" si="36"/>
        <v>5.3630136986301371E-3</v>
      </c>
      <c r="C129" s="197">
        <f t="shared" si="37"/>
        <v>8</v>
      </c>
      <c r="D129" s="290">
        <v>95</v>
      </c>
      <c r="E129" s="300">
        <f t="shared" si="47"/>
        <v>755388.49000000034</v>
      </c>
      <c r="F129" s="292">
        <f t="shared" si="38"/>
        <v>4051.16</v>
      </c>
      <c r="G129" s="292">
        <f t="shared" si="39"/>
        <v>2478.84</v>
      </c>
      <c r="H129" s="293">
        <f t="shared" si="40"/>
        <v>6530</v>
      </c>
      <c r="I129" s="301">
        <f t="shared" si="48"/>
        <v>2063432.8799999997</v>
      </c>
      <c r="J129" s="510">
        <f t="shared" si="41"/>
        <v>11066.22</v>
      </c>
      <c r="K129" s="292">
        <f t="shared" si="42"/>
        <v>6373.7800000000007</v>
      </c>
      <c r="L129" s="321">
        <f t="shared" si="51"/>
        <v>17440</v>
      </c>
      <c r="M129" s="300">
        <f t="shared" si="49"/>
        <v>2472555.77</v>
      </c>
      <c r="N129" s="292">
        <f t="shared" si="43"/>
        <v>13260.35</v>
      </c>
      <c r="O129" s="292">
        <f t="shared" si="44"/>
        <v>8269.65</v>
      </c>
      <c r="P129" s="293">
        <f t="shared" si="31"/>
        <v>21530</v>
      </c>
      <c r="Q129" s="301">
        <f t="shared" si="50"/>
        <v>2189798.5899999994</v>
      </c>
      <c r="R129" s="292">
        <f t="shared" si="45"/>
        <v>11743.92</v>
      </c>
      <c r="S129" s="292">
        <f t="shared" si="46"/>
        <v>6886.08</v>
      </c>
      <c r="T129" s="321">
        <f t="shared" si="34"/>
        <v>18630</v>
      </c>
      <c r="U129" s="134"/>
      <c r="V129" s="134"/>
      <c r="W129" s="134"/>
      <c r="X129" s="134"/>
    </row>
    <row r="130" spans="1:24" s="1" customFormat="1" ht="15" customHeight="1">
      <c r="A130" s="409">
        <f t="shared" si="52"/>
        <v>6.5250000000000002E-2</v>
      </c>
      <c r="B130" s="406">
        <f t="shared" si="36"/>
        <v>5.3630136986301371E-3</v>
      </c>
      <c r="C130" s="197">
        <f t="shared" si="37"/>
        <v>8</v>
      </c>
      <c r="D130" s="290">
        <v>96</v>
      </c>
      <c r="E130" s="300">
        <f t="shared" si="47"/>
        <v>752909.65000000037</v>
      </c>
      <c r="F130" s="292">
        <f t="shared" si="38"/>
        <v>4037.86</v>
      </c>
      <c r="G130" s="292">
        <f t="shared" si="39"/>
        <v>2492.14</v>
      </c>
      <c r="H130" s="293">
        <f t="shared" si="40"/>
        <v>6530</v>
      </c>
      <c r="I130" s="301">
        <f t="shared" si="48"/>
        <v>2057059.0999999996</v>
      </c>
      <c r="J130" s="510">
        <f t="shared" si="41"/>
        <v>11032.04</v>
      </c>
      <c r="K130" s="292">
        <f t="shared" si="42"/>
        <v>6407.9599999999991</v>
      </c>
      <c r="L130" s="321">
        <f t="shared" si="51"/>
        <v>17440</v>
      </c>
      <c r="M130" s="300">
        <f t="shared" si="49"/>
        <v>2464286.12</v>
      </c>
      <c r="N130" s="292">
        <f t="shared" si="43"/>
        <v>13216</v>
      </c>
      <c r="O130" s="292">
        <f t="shared" si="44"/>
        <v>8314</v>
      </c>
      <c r="P130" s="293">
        <f t="shared" si="31"/>
        <v>21530</v>
      </c>
      <c r="Q130" s="301">
        <f t="shared" si="50"/>
        <v>2182912.5099999993</v>
      </c>
      <c r="R130" s="292">
        <f t="shared" si="45"/>
        <v>11706.99</v>
      </c>
      <c r="S130" s="292">
        <f t="shared" si="46"/>
        <v>6923.01</v>
      </c>
      <c r="T130" s="321">
        <f t="shared" si="34"/>
        <v>18630</v>
      </c>
      <c r="U130" s="134"/>
      <c r="V130" s="134"/>
      <c r="W130" s="134"/>
      <c r="X130" s="134"/>
    </row>
    <row r="131" spans="1:24" s="1" customFormat="1" ht="15" customHeight="1">
      <c r="A131" s="409">
        <f t="shared" si="52"/>
        <v>6.5250000000000002E-2</v>
      </c>
      <c r="B131" s="406">
        <f t="shared" si="36"/>
        <v>5.3630136986301371E-3</v>
      </c>
      <c r="C131" s="197">
        <f t="shared" si="37"/>
        <v>9</v>
      </c>
      <c r="D131" s="290">
        <v>97</v>
      </c>
      <c r="E131" s="300">
        <f t="shared" si="47"/>
        <v>750417.51000000036</v>
      </c>
      <c r="F131" s="292">
        <f t="shared" si="38"/>
        <v>4024.5</v>
      </c>
      <c r="G131" s="292">
        <f t="shared" si="39"/>
        <v>2505.5</v>
      </c>
      <c r="H131" s="293">
        <f t="shared" si="40"/>
        <v>6530</v>
      </c>
      <c r="I131" s="301">
        <f t="shared" si="48"/>
        <v>2050651.1399999997</v>
      </c>
      <c r="J131" s="510">
        <f t="shared" si="41"/>
        <v>10997.67</v>
      </c>
      <c r="K131" s="292">
        <f t="shared" si="42"/>
        <v>6442.33</v>
      </c>
      <c r="L131" s="321">
        <f t="shared" si="51"/>
        <v>17440</v>
      </c>
      <c r="M131" s="300">
        <f t="shared" si="49"/>
        <v>2455972.12</v>
      </c>
      <c r="N131" s="292">
        <f t="shared" si="43"/>
        <v>13171.41</v>
      </c>
      <c r="O131" s="292">
        <f t="shared" si="44"/>
        <v>8358.59</v>
      </c>
      <c r="P131" s="293">
        <f t="shared" si="31"/>
        <v>21530</v>
      </c>
      <c r="Q131" s="301">
        <f t="shared" si="50"/>
        <v>2175989.4999999995</v>
      </c>
      <c r="R131" s="292">
        <f t="shared" si="45"/>
        <v>11669.86</v>
      </c>
      <c r="S131" s="292">
        <f t="shared" si="46"/>
        <v>6960.1399999999994</v>
      </c>
      <c r="T131" s="321">
        <f t="shared" si="34"/>
        <v>18630</v>
      </c>
      <c r="U131" s="134"/>
      <c r="V131" s="134"/>
      <c r="W131" s="134"/>
      <c r="X131" s="134"/>
    </row>
    <row r="132" spans="1:24" s="1" customFormat="1" ht="15" customHeight="1">
      <c r="A132" s="409">
        <f t="shared" si="52"/>
        <v>6.5250000000000002E-2</v>
      </c>
      <c r="B132" s="406">
        <f t="shared" si="36"/>
        <v>5.3630136986301371E-3</v>
      </c>
      <c r="C132" s="197">
        <f t="shared" si="37"/>
        <v>9</v>
      </c>
      <c r="D132" s="290">
        <v>98</v>
      </c>
      <c r="E132" s="300">
        <f t="shared" si="47"/>
        <v>747912.01000000036</v>
      </c>
      <c r="F132" s="292">
        <f t="shared" si="38"/>
        <v>4011.06</v>
      </c>
      <c r="G132" s="292">
        <f t="shared" si="39"/>
        <v>2518.94</v>
      </c>
      <c r="H132" s="293">
        <f t="shared" si="40"/>
        <v>6530</v>
      </c>
      <c r="I132" s="301">
        <f t="shared" si="48"/>
        <v>2044208.8099999996</v>
      </c>
      <c r="J132" s="510">
        <f t="shared" si="41"/>
        <v>10963.12</v>
      </c>
      <c r="K132" s="292">
        <f t="shared" si="42"/>
        <v>6476.8799999999992</v>
      </c>
      <c r="L132" s="321">
        <f t="shared" si="51"/>
        <v>17440</v>
      </c>
      <c r="M132" s="300">
        <f t="shared" si="49"/>
        <v>2447613.5300000003</v>
      </c>
      <c r="N132" s="292">
        <f t="shared" si="43"/>
        <v>13126.58</v>
      </c>
      <c r="O132" s="292">
        <f t="shared" si="44"/>
        <v>8403.42</v>
      </c>
      <c r="P132" s="293">
        <f t="shared" si="31"/>
        <v>21530</v>
      </c>
      <c r="Q132" s="301">
        <f t="shared" si="50"/>
        <v>2169029.3599999994</v>
      </c>
      <c r="R132" s="292">
        <f t="shared" si="45"/>
        <v>11632.53</v>
      </c>
      <c r="S132" s="292">
        <f t="shared" si="46"/>
        <v>6997.4699999999993</v>
      </c>
      <c r="T132" s="321">
        <f t="shared" si="34"/>
        <v>18630</v>
      </c>
      <c r="U132" s="134"/>
      <c r="V132" s="134"/>
      <c r="W132" s="134"/>
      <c r="X132" s="134"/>
    </row>
    <row r="133" spans="1:24" s="1" customFormat="1" ht="15" customHeight="1">
      <c r="A133" s="409">
        <f t="shared" si="52"/>
        <v>6.5250000000000002E-2</v>
      </c>
      <c r="B133" s="406">
        <f t="shared" si="36"/>
        <v>5.3630136986301371E-3</v>
      </c>
      <c r="C133" s="197">
        <f t="shared" si="37"/>
        <v>9</v>
      </c>
      <c r="D133" s="290">
        <v>99</v>
      </c>
      <c r="E133" s="300">
        <f t="shared" si="47"/>
        <v>745393.07000000041</v>
      </c>
      <c r="F133" s="292">
        <f t="shared" si="38"/>
        <v>3997.55</v>
      </c>
      <c r="G133" s="292">
        <f t="shared" si="39"/>
        <v>2532.4499999999998</v>
      </c>
      <c r="H133" s="293">
        <f t="shared" si="40"/>
        <v>6530</v>
      </c>
      <c r="I133" s="301">
        <f t="shared" si="48"/>
        <v>2037731.9299999997</v>
      </c>
      <c r="J133" s="510">
        <f t="shared" si="41"/>
        <v>10928.38</v>
      </c>
      <c r="K133" s="292">
        <f t="shared" si="42"/>
        <v>6511.6200000000008</v>
      </c>
      <c r="L133" s="321">
        <f t="shared" si="51"/>
        <v>17440</v>
      </c>
      <c r="M133" s="300">
        <f t="shared" si="49"/>
        <v>2439210.1100000003</v>
      </c>
      <c r="N133" s="292">
        <f t="shared" si="43"/>
        <v>13081.52</v>
      </c>
      <c r="O133" s="292">
        <f t="shared" si="44"/>
        <v>8448.48</v>
      </c>
      <c r="P133" s="293">
        <f t="shared" si="31"/>
        <v>21530</v>
      </c>
      <c r="Q133" s="301">
        <f t="shared" si="50"/>
        <v>2162031.8899999992</v>
      </c>
      <c r="R133" s="292">
        <f t="shared" si="45"/>
        <v>11595.01</v>
      </c>
      <c r="S133" s="292">
        <f t="shared" si="46"/>
        <v>7034.99</v>
      </c>
      <c r="T133" s="321">
        <f t="shared" si="34"/>
        <v>18630</v>
      </c>
      <c r="U133" s="134"/>
      <c r="V133" s="134"/>
      <c r="W133" s="134"/>
      <c r="X133" s="134"/>
    </row>
    <row r="134" spans="1:24" s="1" customFormat="1" ht="15" customHeight="1">
      <c r="A134" s="409">
        <f t="shared" si="52"/>
        <v>6.5250000000000002E-2</v>
      </c>
      <c r="B134" s="406">
        <f t="shared" si="36"/>
        <v>5.3630136986301371E-3</v>
      </c>
      <c r="C134" s="197">
        <f t="shared" si="37"/>
        <v>9</v>
      </c>
      <c r="D134" s="290">
        <v>100</v>
      </c>
      <c r="E134" s="300">
        <f t="shared" si="47"/>
        <v>742860.62000000046</v>
      </c>
      <c r="F134" s="292">
        <f t="shared" si="38"/>
        <v>3983.97</v>
      </c>
      <c r="G134" s="292">
        <f t="shared" si="39"/>
        <v>2546.0300000000002</v>
      </c>
      <c r="H134" s="293">
        <f t="shared" si="40"/>
        <v>6530</v>
      </c>
      <c r="I134" s="301">
        <f t="shared" si="48"/>
        <v>2031220.3099999996</v>
      </c>
      <c r="J134" s="510">
        <f t="shared" si="41"/>
        <v>10893.46</v>
      </c>
      <c r="K134" s="292">
        <f t="shared" si="42"/>
        <v>6546.5400000000009</v>
      </c>
      <c r="L134" s="321">
        <f t="shared" si="51"/>
        <v>17440</v>
      </c>
      <c r="M134" s="300">
        <f t="shared" si="49"/>
        <v>2430761.6300000004</v>
      </c>
      <c r="N134" s="292">
        <f t="shared" si="43"/>
        <v>13036.21</v>
      </c>
      <c r="O134" s="292">
        <f t="shared" si="44"/>
        <v>8493.7900000000009</v>
      </c>
      <c r="P134" s="293">
        <f t="shared" si="31"/>
        <v>21530</v>
      </c>
      <c r="Q134" s="301">
        <f t="shared" si="50"/>
        <v>2154996.899999999</v>
      </c>
      <c r="R134" s="292">
        <f t="shared" si="45"/>
        <v>11557.28</v>
      </c>
      <c r="S134" s="292">
        <f t="shared" si="46"/>
        <v>7072.7199999999993</v>
      </c>
      <c r="T134" s="321">
        <f t="shared" si="34"/>
        <v>18630</v>
      </c>
      <c r="U134" s="134"/>
      <c r="V134" s="134"/>
      <c r="W134" s="134"/>
      <c r="X134" s="134"/>
    </row>
    <row r="135" spans="1:24" s="1" customFormat="1" ht="15" customHeight="1">
      <c r="A135" s="409">
        <f t="shared" si="52"/>
        <v>6.5250000000000002E-2</v>
      </c>
      <c r="B135" s="406">
        <f t="shared" si="36"/>
        <v>5.3630136986301371E-3</v>
      </c>
      <c r="C135" s="197">
        <f t="shared" si="37"/>
        <v>9</v>
      </c>
      <c r="D135" s="290">
        <v>101</v>
      </c>
      <c r="E135" s="300">
        <f t="shared" si="47"/>
        <v>740314.59000000043</v>
      </c>
      <c r="F135" s="292">
        <f t="shared" si="38"/>
        <v>3970.32</v>
      </c>
      <c r="G135" s="292">
        <f t="shared" si="39"/>
        <v>2559.6799999999998</v>
      </c>
      <c r="H135" s="293">
        <f t="shared" si="40"/>
        <v>6530</v>
      </c>
      <c r="I135" s="301">
        <f t="shared" si="48"/>
        <v>2024673.7699999996</v>
      </c>
      <c r="J135" s="510">
        <f t="shared" si="41"/>
        <v>10858.35</v>
      </c>
      <c r="K135" s="292">
        <f t="shared" si="42"/>
        <v>6581.65</v>
      </c>
      <c r="L135" s="321">
        <f t="shared" si="51"/>
        <v>17440</v>
      </c>
      <c r="M135" s="300">
        <f t="shared" si="49"/>
        <v>2422267.8400000003</v>
      </c>
      <c r="N135" s="292">
        <f t="shared" si="43"/>
        <v>12990.66</v>
      </c>
      <c r="O135" s="292">
        <f t="shared" si="44"/>
        <v>8539.34</v>
      </c>
      <c r="P135" s="293">
        <f t="shared" si="31"/>
        <v>21530</v>
      </c>
      <c r="Q135" s="301">
        <f t="shared" si="50"/>
        <v>2147924.1799999988</v>
      </c>
      <c r="R135" s="292">
        <f t="shared" si="45"/>
        <v>11519.35</v>
      </c>
      <c r="S135" s="292">
        <f t="shared" si="46"/>
        <v>7110.65</v>
      </c>
      <c r="T135" s="321">
        <f t="shared" si="34"/>
        <v>18630</v>
      </c>
      <c r="U135" s="134"/>
      <c r="V135" s="134"/>
      <c r="W135" s="134"/>
      <c r="X135" s="134"/>
    </row>
    <row r="136" spans="1:24" s="1" customFormat="1" ht="15" customHeight="1">
      <c r="A136" s="409">
        <f t="shared" si="52"/>
        <v>6.5250000000000002E-2</v>
      </c>
      <c r="B136" s="406">
        <f t="shared" si="36"/>
        <v>5.3630136986301371E-3</v>
      </c>
      <c r="C136" s="197">
        <f t="shared" si="37"/>
        <v>9</v>
      </c>
      <c r="D136" s="290">
        <v>102</v>
      </c>
      <c r="E136" s="300">
        <f t="shared" si="47"/>
        <v>737754.91000000038</v>
      </c>
      <c r="F136" s="292">
        <f t="shared" si="38"/>
        <v>3956.59</v>
      </c>
      <c r="G136" s="292">
        <f t="shared" si="39"/>
        <v>2573.41</v>
      </c>
      <c r="H136" s="293">
        <f t="shared" si="40"/>
        <v>6530</v>
      </c>
      <c r="I136" s="301">
        <f t="shared" si="48"/>
        <v>2018092.1199999996</v>
      </c>
      <c r="J136" s="510">
        <f t="shared" si="41"/>
        <v>10823.06</v>
      </c>
      <c r="K136" s="292">
        <f t="shared" si="42"/>
        <v>6616.9400000000005</v>
      </c>
      <c r="L136" s="321">
        <f t="shared" si="51"/>
        <v>17440</v>
      </c>
      <c r="M136" s="300">
        <f t="shared" si="49"/>
        <v>2413728.5000000005</v>
      </c>
      <c r="N136" s="292">
        <f t="shared" si="43"/>
        <v>12944.86</v>
      </c>
      <c r="O136" s="292">
        <f t="shared" si="44"/>
        <v>8585.14</v>
      </c>
      <c r="P136" s="293">
        <f t="shared" si="31"/>
        <v>21530</v>
      </c>
      <c r="Q136" s="301">
        <f t="shared" si="50"/>
        <v>2140813.5299999989</v>
      </c>
      <c r="R136" s="292">
        <f t="shared" si="45"/>
        <v>11481.21</v>
      </c>
      <c r="S136" s="292">
        <f t="shared" si="46"/>
        <v>7148.7900000000009</v>
      </c>
      <c r="T136" s="321">
        <f t="shared" si="34"/>
        <v>18630</v>
      </c>
      <c r="U136" s="134"/>
      <c r="V136" s="134"/>
      <c r="W136" s="134"/>
      <c r="X136" s="134"/>
    </row>
    <row r="137" spans="1:24" s="1" customFormat="1" ht="15" customHeight="1">
      <c r="A137" s="409">
        <f t="shared" si="52"/>
        <v>6.5250000000000002E-2</v>
      </c>
      <c r="B137" s="406">
        <f t="shared" si="36"/>
        <v>5.3630136986301371E-3</v>
      </c>
      <c r="C137" s="197">
        <f t="shared" si="37"/>
        <v>9</v>
      </c>
      <c r="D137" s="290">
        <v>103</v>
      </c>
      <c r="E137" s="300">
        <f t="shared" si="47"/>
        <v>735181.50000000035</v>
      </c>
      <c r="F137" s="292">
        <f t="shared" si="38"/>
        <v>3942.79</v>
      </c>
      <c r="G137" s="292">
        <f t="shared" si="39"/>
        <v>2587.21</v>
      </c>
      <c r="H137" s="293">
        <f t="shared" si="40"/>
        <v>6530</v>
      </c>
      <c r="I137" s="301">
        <f t="shared" si="48"/>
        <v>2011475.1799999997</v>
      </c>
      <c r="J137" s="510">
        <f t="shared" si="41"/>
        <v>10787.57</v>
      </c>
      <c r="K137" s="292">
        <f t="shared" si="42"/>
        <v>6652.43</v>
      </c>
      <c r="L137" s="321">
        <f t="shared" si="51"/>
        <v>17440</v>
      </c>
      <c r="M137" s="300">
        <f t="shared" si="49"/>
        <v>2405143.3600000003</v>
      </c>
      <c r="N137" s="292">
        <f t="shared" si="43"/>
        <v>12898.82</v>
      </c>
      <c r="O137" s="292">
        <f t="shared" si="44"/>
        <v>8631.18</v>
      </c>
      <c r="P137" s="293">
        <f t="shared" si="31"/>
        <v>21530</v>
      </c>
      <c r="Q137" s="301">
        <f t="shared" si="50"/>
        <v>2133664.7399999988</v>
      </c>
      <c r="R137" s="292">
        <f t="shared" si="45"/>
        <v>11442.87</v>
      </c>
      <c r="S137" s="292">
        <f t="shared" si="46"/>
        <v>7187.1299999999992</v>
      </c>
      <c r="T137" s="321">
        <f t="shared" si="34"/>
        <v>18630</v>
      </c>
      <c r="U137" s="134"/>
      <c r="V137" s="134"/>
      <c r="W137" s="134"/>
      <c r="X137" s="134"/>
    </row>
    <row r="138" spans="1:24" s="1" customFormat="1" ht="15" customHeight="1">
      <c r="A138" s="409">
        <f t="shared" si="52"/>
        <v>6.5250000000000002E-2</v>
      </c>
      <c r="B138" s="406">
        <f t="shared" si="36"/>
        <v>5.3630136986301371E-3</v>
      </c>
      <c r="C138" s="197">
        <f t="shared" si="37"/>
        <v>9</v>
      </c>
      <c r="D138" s="290">
        <v>104</v>
      </c>
      <c r="E138" s="300">
        <f t="shared" si="47"/>
        <v>732594.29000000039</v>
      </c>
      <c r="F138" s="292">
        <f t="shared" si="38"/>
        <v>3928.91</v>
      </c>
      <c r="G138" s="292">
        <f t="shared" si="39"/>
        <v>2601.09</v>
      </c>
      <c r="H138" s="293">
        <f t="shared" si="40"/>
        <v>6530</v>
      </c>
      <c r="I138" s="301">
        <f t="shared" si="48"/>
        <v>2004822.7499999998</v>
      </c>
      <c r="J138" s="510">
        <f t="shared" si="41"/>
        <v>10751.89</v>
      </c>
      <c r="K138" s="292">
        <f t="shared" si="42"/>
        <v>6688.1100000000006</v>
      </c>
      <c r="L138" s="321">
        <f t="shared" si="51"/>
        <v>17440</v>
      </c>
      <c r="M138" s="300">
        <f t="shared" si="49"/>
        <v>2396512.1800000002</v>
      </c>
      <c r="N138" s="292">
        <f t="shared" si="43"/>
        <v>12852.53</v>
      </c>
      <c r="O138" s="292">
        <f t="shared" si="44"/>
        <v>8677.4699999999993</v>
      </c>
      <c r="P138" s="293">
        <f t="shared" si="31"/>
        <v>21530</v>
      </c>
      <c r="Q138" s="301">
        <f t="shared" si="50"/>
        <v>2126477.6099999989</v>
      </c>
      <c r="R138" s="292">
        <f t="shared" si="45"/>
        <v>11404.33</v>
      </c>
      <c r="S138" s="292">
        <f t="shared" si="46"/>
        <v>7225.67</v>
      </c>
      <c r="T138" s="321">
        <f t="shared" si="34"/>
        <v>18630</v>
      </c>
      <c r="U138" s="134"/>
      <c r="V138" s="134"/>
      <c r="W138" s="134"/>
      <c r="X138" s="134"/>
    </row>
    <row r="139" spans="1:24" s="1" customFormat="1" ht="15" customHeight="1">
      <c r="A139" s="409">
        <f t="shared" si="52"/>
        <v>6.5250000000000002E-2</v>
      </c>
      <c r="B139" s="406">
        <f t="shared" si="36"/>
        <v>5.3630136986301371E-3</v>
      </c>
      <c r="C139" s="197">
        <f t="shared" si="37"/>
        <v>9</v>
      </c>
      <c r="D139" s="290">
        <v>105</v>
      </c>
      <c r="E139" s="300">
        <f t="shared" si="47"/>
        <v>729993.20000000042</v>
      </c>
      <c r="F139" s="292">
        <f t="shared" si="38"/>
        <v>3914.96</v>
      </c>
      <c r="G139" s="292">
        <f t="shared" si="39"/>
        <v>2615.04</v>
      </c>
      <c r="H139" s="293">
        <f t="shared" si="40"/>
        <v>6530</v>
      </c>
      <c r="I139" s="301">
        <f t="shared" si="48"/>
        <v>1998134.6399999997</v>
      </c>
      <c r="J139" s="510">
        <f t="shared" si="41"/>
        <v>10716.02</v>
      </c>
      <c r="K139" s="292">
        <f t="shared" si="42"/>
        <v>6723.98</v>
      </c>
      <c r="L139" s="321">
        <f t="shared" si="51"/>
        <v>17440</v>
      </c>
      <c r="M139" s="300">
        <f t="shared" si="49"/>
        <v>2387834.71</v>
      </c>
      <c r="N139" s="292">
        <f t="shared" si="43"/>
        <v>12805.99</v>
      </c>
      <c r="O139" s="292">
        <f t="shared" si="44"/>
        <v>8724.01</v>
      </c>
      <c r="P139" s="293">
        <f t="shared" si="31"/>
        <v>21530</v>
      </c>
      <c r="Q139" s="301">
        <f t="shared" si="50"/>
        <v>2119251.939999999</v>
      </c>
      <c r="R139" s="292">
        <f t="shared" si="45"/>
        <v>11365.58</v>
      </c>
      <c r="S139" s="292">
        <f t="shared" si="46"/>
        <v>7264.42</v>
      </c>
      <c r="T139" s="321">
        <f t="shared" si="34"/>
        <v>18630</v>
      </c>
      <c r="U139" s="134"/>
      <c r="V139" s="134"/>
      <c r="W139" s="134"/>
      <c r="X139" s="134"/>
    </row>
    <row r="140" spans="1:24" s="1" customFormat="1" ht="15" customHeight="1">
      <c r="A140" s="409">
        <f t="shared" si="52"/>
        <v>6.5250000000000002E-2</v>
      </c>
      <c r="B140" s="406">
        <f t="shared" si="36"/>
        <v>5.3630136986301371E-3</v>
      </c>
      <c r="C140" s="197">
        <f t="shared" si="37"/>
        <v>9</v>
      </c>
      <c r="D140" s="290">
        <v>106</v>
      </c>
      <c r="E140" s="300">
        <f t="shared" si="47"/>
        <v>727378.16000000038</v>
      </c>
      <c r="F140" s="292">
        <f t="shared" si="38"/>
        <v>3900.94</v>
      </c>
      <c r="G140" s="292">
        <f t="shared" si="39"/>
        <v>2629.06</v>
      </c>
      <c r="H140" s="293">
        <f t="shared" si="40"/>
        <v>6530</v>
      </c>
      <c r="I140" s="301">
        <f t="shared" si="48"/>
        <v>1991410.6599999997</v>
      </c>
      <c r="J140" s="510">
        <f t="shared" si="41"/>
        <v>10679.96</v>
      </c>
      <c r="K140" s="292">
        <f t="shared" si="42"/>
        <v>6760.0400000000009</v>
      </c>
      <c r="L140" s="321">
        <f t="shared" si="51"/>
        <v>17440</v>
      </c>
      <c r="M140" s="300">
        <f t="shared" si="49"/>
        <v>2379110.7000000002</v>
      </c>
      <c r="N140" s="292">
        <f t="shared" si="43"/>
        <v>12759.2</v>
      </c>
      <c r="O140" s="292">
        <f t="shared" si="44"/>
        <v>8770.7999999999993</v>
      </c>
      <c r="P140" s="293">
        <f t="shared" si="31"/>
        <v>21530</v>
      </c>
      <c r="Q140" s="301">
        <f t="shared" si="50"/>
        <v>2111987.5199999991</v>
      </c>
      <c r="R140" s="292">
        <f t="shared" si="45"/>
        <v>11326.62</v>
      </c>
      <c r="S140" s="292">
        <f t="shared" si="46"/>
        <v>7303.3799999999992</v>
      </c>
      <c r="T140" s="321">
        <f t="shared" si="34"/>
        <v>18630</v>
      </c>
      <c r="U140" s="134"/>
      <c r="V140" s="134"/>
      <c r="W140" s="134"/>
      <c r="X140" s="134"/>
    </row>
    <row r="141" spans="1:24" s="1" customFormat="1" ht="15" customHeight="1">
      <c r="A141" s="409">
        <f t="shared" si="52"/>
        <v>6.5250000000000002E-2</v>
      </c>
      <c r="B141" s="406">
        <f t="shared" si="36"/>
        <v>5.3630136986301371E-3</v>
      </c>
      <c r="C141" s="197">
        <f t="shared" si="37"/>
        <v>9</v>
      </c>
      <c r="D141" s="290">
        <v>107</v>
      </c>
      <c r="E141" s="300">
        <f t="shared" si="47"/>
        <v>724749.10000000033</v>
      </c>
      <c r="F141" s="292">
        <f t="shared" si="38"/>
        <v>3886.84</v>
      </c>
      <c r="G141" s="292">
        <f t="shared" si="39"/>
        <v>2643.16</v>
      </c>
      <c r="H141" s="293">
        <f t="shared" si="40"/>
        <v>6530</v>
      </c>
      <c r="I141" s="301">
        <f t="shared" si="48"/>
        <v>1984650.6199999996</v>
      </c>
      <c r="J141" s="510">
        <f t="shared" si="41"/>
        <v>10643.71</v>
      </c>
      <c r="K141" s="292">
        <f t="shared" si="42"/>
        <v>6796.2900000000009</v>
      </c>
      <c r="L141" s="321">
        <f t="shared" si="51"/>
        <v>17440</v>
      </c>
      <c r="M141" s="300">
        <f t="shared" si="49"/>
        <v>2370339.9000000004</v>
      </c>
      <c r="N141" s="292">
        <f t="shared" si="43"/>
        <v>12712.17</v>
      </c>
      <c r="O141" s="292">
        <f t="shared" si="44"/>
        <v>8817.83</v>
      </c>
      <c r="P141" s="293">
        <f t="shared" si="31"/>
        <v>21530</v>
      </c>
      <c r="Q141" s="301">
        <f t="shared" si="50"/>
        <v>2104684.1399999992</v>
      </c>
      <c r="R141" s="292">
        <f t="shared" si="45"/>
        <v>11287.45</v>
      </c>
      <c r="S141" s="292">
        <f t="shared" si="46"/>
        <v>7342.5499999999993</v>
      </c>
      <c r="T141" s="321">
        <f t="shared" si="34"/>
        <v>18630</v>
      </c>
      <c r="U141" s="134"/>
      <c r="V141" s="134"/>
      <c r="W141" s="134"/>
      <c r="X141" s="134"/>
    </row>
    <row r="142" spans="1:24" s="1" customFormat="1" ht="15" customHeight="1">
      <c r="A142" s="409">
        <f t="shared" si="52"/>
        <v>6.5250000000000002E-2</v>
      </c>
      <c r="B142" s="406">
        <f t="shared" si="36"/>
        <v>5.3630136986301371E-3</v>
      </c>
      <c r="C142" s="197">
        <f t="shared" si="37"/>
        <v>9</v>
      </c>
      <c r="D142" s="290">
        <v>108</v>
      </c>
      <c r="E142" s="300">
        <f t="shared" si="47"/>
        <v>722105.94000000029</v>
      </c>
      <c r="F142" s="292">
        <f t="shared" si="38"/>
        <v>3872.66</v>
      </c>
      <c r="G142" s="292">
        <f t="shared" si="39"/>
        <v>2657.34</v>
      </c>
      <c r="H142" s="293">
        <f t="shared" si="40"/>
        <v>6530</v>
      </c>
      <c r="I142" s="301">
        <f t="shared" si="48"/>
        <v>1977854.3299999996</v>
      </c>
      <c r="J142" s="510">
        <f t="shared" si="41"/>
        <v>10607.26</v>
      </c>
      <c r="K142" s="292">
        <f t="shared" si="42"/>
        <v>6832.74</v>
      </c>
      <c r="L142" s="321">
        <f t="shared" si="51"/>
        <v>17440</v>
      </c>
      <c r="M142" s="300">
        <f t="shared" si="49"/>
        <v>2361522.0700000003</v>
      </c>
      <c r="N142" s="292">
        <f t="shared" si="43"/>
        <v>12664.88</v>
      </c>
      <c r="O142" s="292">
        <f t="shared" si="44"/>
        <v>8865.1200000000008</v>
      </c>
      <c r="P142" s="293">
        <f t="shared" si="31"/>
        <v>21530</v>
      </c>
      <c r="Q142" s="301">
        <f t="shared" si="50"/>
        <v>2097341.5899999994</v>
      </c>
      <c r="R142" s="292">
        <f t="shared" si="45"/>
        <v>11248.07</v>
      </c>
      <c r="S142" s="292">
        <f t="shared" si="46"/>
        <v>7381.93</v>
      </c>
      <c r="T142" s="321">
        <f t="shared" si="34"/>
        <v>18630</v>
      </c>
      <c r="U142" s="134"/>
      <c r="V142" s="134"/>
      <c r="W142" s="134"/>
      <c r="X142" s="134"/>
    </row>
    <row r="143" spans="1:24" s="1" customFormat="1" ht="15" customHeight="1">
      <c r="A143" s="409">
        <f t="shared" si="52"/>
        <v>6.5250000000000002E-2</v>
      </c>
      <c r="B143" s="406">
        <f t="shared" si="36"/>
        <v>5.3630136986301371E-3</v>
      </c>
      <c r="C143" s="197">
        <f t="shared" si="37"/>
        <v>10</v>
      </c>
      <c r="D143" s="290">
        <v>109</v>
      </c>
      <c r="E143" s="300">
        <f t="shared" si="47"/>
        <v>719448.60000000033</v>
      </c>
      <c r="F143" s="292">
        <f t="shared" si="38"/>
        <v>3858.41</v>
      </c>
      <c r="G143" s="292">
        <f t="shared" si="39"/>
        <v>2671.59</v>
      </c>
      <c r="H143" s="293">
        <f t="shared" si="40"/>
        <v>6530</v>
      </c>
      <c r="I143" s="301">
        <f t="shared" si="48"/>
        <v>1971021.5899999996</v>
      </c>
      <c r="J143" s="510">
        <f t="shared" si="41"/>
        <v>10570.62</v>
      </c>
      <c r="K143" s="292">
        <f t="shared" si="42"/>
        <v>6869.3799999999992</v>
      </c>
      <c r="L143" s="321">
        <f t="shared" si="51"/>
        <v>17440</v>
      </c>
      <c r="M143" s="300">
        <f t="shared" si="49"/>
        <v>2352656.9500000002</v>
      </c>
      <c r="N143" s="292">
        <f t="shared" si="43"/>
        <v>12617.33</v>
      </c>
      <c r="O143" s="292">
        <f t="shared" si="44"/>
        <v>8912.67</v>
      </c>
      <c r="P143" s="293">
        <f t="shared" si="31"/>
        <v>21530</v>
      </c>
      <c r="Q143" s="301">
        <f t="shared" si="50"/>
        <v>2089959.6599999995</v>
      </c>
      <c r="R143" s="292">
        <f t="shared" si="45"/>
        <v>11208.48</v>
      </c>
      <c r="S143" s="292">
        <f t="shared" si="46"/>
        <v>7421.52</v>
      </c>
      <c r="T143" s="321">
        <f t="shared" si="34"/>
        <v>18630</v>
      </c>
      <c r="U143" s="134"/>
      <c r="V143" s="134"/>
      <c r="W143" s="134"/>
      <c r="X143" s="134"/>
    </row>
    <row r="144" spans="1:24" s="1" customFormat="1" ht="15" customHeight="1">
      <c r="A144" s="409">
        <f t="shared" si="52"/>
        <v>6.5250000000000002E-2</v>
      </c>
      <c r="B144" s="406">
        <f t="shared" si="36"/>
        <v>5.3630136986301371E-3</v>
      </c>
      <c r="C144" s="197">
        <f t="shared" si="37"/>
        <v>10</v>
      </c>
      <c r="D144" s="290">
        <v>110</v>
      </c>
      <c r="E144" s="300">
        <f t="shared" si="47"/>
        <v>716777.01000000036</v>
      </c>
      <c r="F144" s="292">
        <f t="shared" si="38"/>
        <v>3844.08</v>
      </c>
      <c r="G144" s="292">
        <f t="shared" si="39"/>
        <v>2685.92</v>
      </c>
      <c r="H144" s="293">
        <f t="shared" si="40"/>
        <v>6530</v>
      </c>
      <c r="I144" s="301">
        <f t="shared" si="48"/>
        <v>1964152.2099999997</v>
      </c>
      <c r="J144" s="510">
        <f t="shared" si="41"/>
        <v>10533.78</v>
      </c>
      <c r="K144" s="292">
        <f t="shared" si="42"/>
        <v>6906.2199999999993</v>
      </c>
      <c r="L144" s="321">
        <f t="shared" si="51"/>
        <v>17440</v>
      </c>
      <c r="M144" s="300">
        <f t="shared" si="49"/>
        <v>2343744.2800000003</v>
      </c>
      <c r="N144" s="292">
        <f t="shared" si="43"/>
        <v>12569.53</v>
      </c>
      <c r="O144" s="292">
        <f t="shared" si="44"/>
        <v>8960.4699999999993</v>
      </c>
      <c r="P144" s="293">
        <f t="shared" si="31"/>
        <v>21530</v>
      </c>
      <c r="Q144" s="301">
        <f t="shared" si="50"/>
        <v>2082538.1399999994</v>
      </c>
      <c r="R144" s="292">
        <f t="shared" si="45"/>
        <v>11168.68</v>
      </c>
      <c r="S144" s="292">
        <f t="shared" si="46"/>
        <v>7461.32</v>
      </c>
      <c r="T144" s="321">
        <f t="shared" si="34"/>
        <v>18630</v>
      </c>
      <c r="U144" s="134"/>
      <c r="V144" s="134"/>
      <c r="W144" s="134"/>
      <c r="X144" s="134"/>
    </row>
    <row r="145" spans="1:24" s="1" customFormat="1" ht="15" customHeight="1">
      <c r="A145" s="409">
        <f t="shared" si="52"/>
        <v>6.5250000000000002E-2</v>
      </c>
      <c r="B145" s="406">
        <f t="shared" si="36"/>
        <v>5.3630136986301371E-3</v>
      </c>
      <c r="C145" s="197">
        <f t="shared" si="37"/>
        <v>10</v>
      </c>
      <c r="D145" s="290">
        <v>111</v>
      </c>
      <c r="E145" s="300">
        <f t="shared" si="47"/>
        <v>714091.09000000032</v>
      </c>
      <c r="F145" s="292">
        <f t="shared" si="38"/>
        <v>3829.68</v>
      </c>
      <c r="G145" s="292">
        <f t="shared" si="39"/>
        <v>2700.32</v>
      </c>
      <c r="H145" s="293">
        <f t="shared" si="40"/>
        <v>6530</v>
      </c>
      <c r="I145" s="301">
        <f t="shared" si="48"/>
        <v>1957245.9899999998</v>
      </c>
      <c r="J145" s="510">
        <f t="shared" si="41"/>
        <v>10496.74</v>
      </c>
      <c r="K145" s="292">
        <f t="shared" si="42"/>
        <v>6943.26</v>
      </c>
      <c r="L145" s="321">
        <f t="shared" si="51"/>
        <v>17440</v>
      </c>
      <c r="M145" s="300">
        <f t="shared" si="49"/>
        <v>2334783.81</v>
      </c>
      <c r="N145" s="292">
        <f t="shared" si="43"/>
        <v>12521.48</v>
      </c>
      <c r="O145" s="292">
        <f t="shared" si="44"/>
        <v>9008.52</v>
      </c>
      <c r="P145" s="293">
        <f t="shared" si="31"/>
        <v>21530</v>
      </c>
      <c r="Q145" s="301">
        <f t="shared" si="50"/>
        <v>2075076.8199999994</v>
      </c>
      <c r="R145" s="292">
        <f t="shared" si="45"/>
        <v>11128.67</v>
      </c>
      <c r="S145" s="292">
        <f t="shared" si="46"/>
        <v>7501.33</v>
      </c>
      <c r="T145" s="321">
        <f t="shared" si="34"/>
        <v>18630</v>
      </c>
      <c r="U145" s="134"/>
      <c r="V145" s="134"/>
      <c r="W145" s="134"/>
      <c r="X145" s="134"/>
    </row>
    <row r="146" spans="1:24" s="1" customFormat="1" ht="15" customHeight="1">
      <c r="A146" s="409">
        <f t="shared" si="52"/>
        <v>6.5250000000000002E-2</v>
      </c>
      <c r="B146" s="406">
        <f t="shared" si="36"/>
        <v>5.3630136986301371E-3</v>
      </c>
      <c r="C146" s="197">
        <f t="shared" si="37"/>
        <v>10</v>
      </c>
      <c r="D146" s="290">
        <v>112</v>
      </c>
      <c r="E146" s="300">
        <f t="shared" si="47"/>
        <v>711390.77000000037</v>
      </c>
      <c r="F146" s="292">
        <f t="shared" si="38"/>
        <v>3815.2</v>
      </c>
      <c r="G146" s="292">
        <f t="shared" si="39"/>
        <v>2714.8</v>
      </c>
      <c r="H146" s="293">
        <f t="shared" si="40"/>
        <v>6530</v>
      </c>
      <c r="I146" s="301">
        <f t="shared" si="48"/>
        <v>1950302.7299999997</v>
      </c>
      <c r="J146" s="510">
        <f t="shared" si="41"/>
        <v>10459.5</v>
      </c>
      <c r="K146" s="292">
        <f t="shared" si="42"/>
        <v>6980.5</v>
      </c>
      <c r="L146" s="321">
        <f t="shared" si="51"/>
        <v>17440</v>
      </c>
      <c r="M146" s="300">
        <f t="shared" si="49"/>
        <v>2325775.29</v>
      </c>
      <c r="N146" s="292">
        <f t="shared" si="43"/>
        <v>12473.16</v>
      </c>
      <c r="O146" s="292">
        <f t="shared" si="44"/>
        <v>9056.84</v>
      </c>
      <c r="P146" s="293">
        <f t="shared" si="31"/>
        <v>21530</v>
      </c>
      <c r="Q146" s="301">
        <f t="shared" si="50"/>
        <v>2067575.4899999993</v>
      </c>
      <c r="R146" s="292">
        <f t="shared" si="45"/>
        <v>11088.44</v>
      </c>
      <c r="S146" s="292">
        <f t="shared" si="46"/>
        <v>7541.5599999999995</v>
      </c>
      <c r="T146" s="321">
        <f t="shared" si="34"/>
        <v>18630</v>
      </c>
      <c r="U146" s="134"/>
      <c r="V146" s="134"/>
      <c r="W146" s="134"/>
      <c r="X146" s="134"/>
    </row>
    <row r="147" spans="1:24" s="1" customFormat="1" ht="15" customHeight="1">
      <c r="A147" s="409">
        <f t="shared" si="52"/>
        <v>6.5250000000000002E-2</v>
      </c>
      <c r="B147" s="406">
        <f t="shared" si="36"/>
        <v>5.3630136986301371E-3</v>
      </c>
      <c r="C147" s="197">
        <f t="shared" si="37"/>
        <v>10</v>
      </c>
      <c r="D147" s="290">
        <v>113</v>
      </c>
      <c r="E147" s="300">
        <f t="shared" si="47"/>
        <v>708675.97000000032</v>
      </c>
      <c r="F147" s="292">
        <f t="shared" si="38"/>
        <v>3800.64</v>
      </c>
      <c r="G147" s="292">
        <f t="shared" si="39"/>
        <v>2729.36</v>
      </c>
      <c r="H147" s="293">
        <f t="shared" si="40"/>
        <v>6530</v>
      </c>
      <c r="I147" s="301">
        <f t="shared" si="48"/>
        <v>1943322.2299999997</v>
      </c>
      <c r="J147" s="510">
        <f t="shared" si="41"/>
        <v>10422.06</v>
      </c>
      <c r="K147" s="292">
        <f t="shared" si="42"/>
        <v>7017.9400000000005</v>
      </c>
      <c r="L147" s="321">
        <f t="shared" si="51"/>
        <v>17440</v>
      </c>
      <c r="M147" s="300">
        <f t="shared" si="49"/>
        <v>2316718.4500000002</v>
      </c>
      <c r="N147" s="292">
        <f t="shared" si="43"/>
        <v>12424.59</v>
      </c>
      <c r="O147" s="292">
        <f t="shared" si="44"/>
        <v>9105.41</v>
      </c>
      <c r="P147" s="293">
        <f t="shared" ref="P147:P210" si="53">IF(M147&lt;$M$10,M147+N147,$M$11)</f>
        <v>21530</v>
      </c>
      <c r="Q147" s="301">
        <f t="shared" si="50"/>
        <v>2060033.9299999992</v>
      </c>
      <c r="R147" s="292">
        <f t="shared" si="45"/>
        <v>11047.99</v>
      </c>
      <c r="S147" s="292">
        <f t="shared" si="46"/>
        <v>7582.01</v>
      </c>
      <c r="T147" s="321">
        <f t="shared" si="34"/>
        <v>18630</v>
      </c>
      <c r="U147" s="134"/>
      <c r="V147" s="134"/>
      <c r="W147" s="134"/>
      <c r="X147" s="134"/>
    </row>
    <row r="148" spans="1:24" s="1" customFormat="1" ht="15" customHeight="1">
      <c r="A148" s="409">
        <f t="shared" si="52"/>
        <v>6.5250000000000002E-2</v>
      </c>
      <c r="B148" s="406">
        <f t="shared" si="36"/>
        <v>5.3630136986301371E-3</v>
      </c>
      <c r="C148" s="197">
        <f t="shared" si="37"/>
        <v>10</v>
      </c>
      <c r="D148" s="290">
        <v>114</v>
      </c>
      <c r="E148" s="300">
        <f t="shared" si="47"/>
        <v>705946.61000000034</v>
      </c>
      <c r="F148" s="292">
        <f t="shared" si="38"/>
        <v>3786</v>
      </c>
      <c r="G148" s="292">
        <f t="shared" si="39"/>
        <v>2744</v>
      </c>
      <c r="H148" s="293">
        <f t="shared" si="40"/>
        <v>6530</v>
      </c>
      <c r="I148" s="301">
        <f t="shared" si="48"/>
        <v>1936304.2899999998</v>
      </c>
      <c r="J148" s="510">
        <f t="shared" si="41"/>
        <v>10384.43</v>
      </c>
      <c r="K148" s="292">
        <f t="shared" si="42"/>
        <v>7055.57</v>
      </c>
      <c r="L148" s="321">
        <f t="shared" si="51"/>
        <v>17440</v>
      </c>
      <c r="M148" s="300">
        <f t="shared" si="49"/>
        <v>2307613.04</v>
      </c>
      <c r="N148" s="292">
        <f t="shared" si="43"/>
        <v>12375.76</v>
      </c>
      <c r="O148" s="292">
        <f t="shared" si="44"/>
        <v>9154.24</v>
      </c>
      <c r="P148" s="293">
        <f t="shared" si="53"/>
        <v>21530</v>
      </c>
      <c r="Q148" s="301">
        <f t="shared" si="50"/>
        <v>2052451.9199999992</v>
      </c>
      <c r="R148" s="292">
        <f t="shared" si="45"/>
        <v>11007.33</v>
      </c>
      <c r="S148" s="292">
        <f t="shared" si="46"/>
        <v>7622.67</v>
      </c>
      <c r="T148" s="321">
        <f t="shared" si="34"/>
        <v>18630</v>
      </c>
      <c r="U148" s="134"/>
      <c r="V148" s="134"/>
      <c r="W148" s="134"/>
      <c r="X148" s="134"/>
    </row>
    <row r="149" spans="1:24" s="1" customFormat="1" ht="15" customHeight="1">
      <c r="A149" s="409">
        <f t="shared" si="52"/>
        <v>6.5250000000000002E-2</v>
      </c>
      <c r="B149" s="406">
        <f t="shared" si="36"/>
        <v>5.3630136986301371E-3</v>
      </c>
      <c r="C149" s="197">
        <f t="shared" si="37"/>
        <v>10</v>
      </c>
      <c r="D149" s="290">
        <v>115</v>
      </c>
      <c r="E149" s="300">
        <f t="shared" si="47"/>
        <v>703202.61000000034</v>
      </c>
      <c r="F149" s="292">
        <f t="shared" si="38"/>
        <v>3771.29</v>
      </c>
      <c r="G149" s="292">
        <f t="shared" si="39"/>
        <v>2758.71</v>
      </c>
      <c r="H149" s="293">
        <f t="shared" si="40"/>
        <v>6530</v>
      </c>
      <c r="I149" s="301">
        <f t="shared" si="48"/>
        <v>1929248.7199999997</v>
      </c>
      <c r="J149" s="510">
        <f t="shared" si="41"/>
        <v>10346.59</v>
      </c>
      <c r="K149" s="292">
        <f t="shared" si="42"/>
        <v>7093.41</v>
      </c>
      <c r="L149" s="321">
        <f t="shared" si="51"/>
        <v>17440</v>
      </c>
      <c r="M149" s="300">
        <f t="shared" si="49"/>
        <v>2298458.7999999998</v>
      </c>
      <c r="N149" s="292">
        <f t="shared" si="43"/>
        <v>12326.67</v>
      </c>
      <c r="O149" s="292">
        <f t="shared" si="44"/>
        <v>9203.33</v>
      </c>
      <c r="P149" s="293">
        <f t="shared" si="53"/>
        <v>21530</v>
      </c>
      <c r="Q149" s="301">
        <f t="shared" si="50"/>
        <v>2044829.2499999993</v>
      </c>
      <c r="R149" s="292">
        <f t="shared" si="45"/>
        <v>10966.45</v>
      </c>
      <c r="S149" s="292">
        <f t="shared" si="46"/>
        <v>7663.5499999999993</v>
      </c>
      <c r="T149" s="321">
        <f t="shared" si="34"/>
        <v>18630</v>
      </c>
      <c r="U149" s="134"/>
      <c r="V149" s="134"/>
      <c r="W149" s="134"/>
      <c r="X149" s="134"/>
    </row>
    <row r="150" spans="1:24" s="1" customFormat="1" ht="15" customHeight="1">
      <c r="A150" s="409">
        <f t="shared" si="52"/>
        <v>6.5250000000000002E-2</v>
      </c>
      <c r="B150" s="406">
        <f t="shared" si="36"/>
        <v>5.3630136986301371E-3</v>
      </c>
      <c r="C150" s="197">
        <f t="shared" si="37"/>
        <v>10</v>
      </c>
      <c r="D150" s="290">
        <v>116</v>
      </c>
      <c r="E150" s="300">
        <f t="shared" si="47"/>
        <v>700443.90000000037</v>
      </c>
      <c r="F150" s="292">
        <f t="shared" si="38"/>
        <v>3756.49</v>
      </c>
      <c r="G150" s="292">
        <f t="shared" si="39"/>
        <v>2773.51</v>
      </c>
      <c r="H150" s="293">
        <f t="shared" si="40"/>
        <v>6530</v>
      </c>
      <c r="I150" s="301">
        <f t="shared" si="48"/>
        <v>1922155.3099999998</v>
      </c>
      <c r="J150" s="510">
        <f t="shared" si="41"/>
        <v>10308.549999999999</v>
      </c>
      <c r="K150" s="292">
        <f t="shared" si="42"/>
        <v>7131.4500000000007</v>
      </c>
      <c r="L150" s="321">
        <f t="shared" si="51"/>
        <v>17440</v>
      </c>
      <c r="M150" s="300">
        <f t="shared" si="49"/>
        <v>2289255.4699999997</v>
      </c>
      <c r="N150" s="292">
        <f t="shared" si="43"/>
        <v>12277.31</v>
      </c>
      <c r="O150" s="292">
        <f t="shared" si="44"/>
        <v>9252.69</v>
      </c>
      <c r="P150" s="293">
        <f t="shared" si="53"/>
        <v>21530</v>
      </c>
      <c r="Q150" s="301">
        <f t="shared" si="50"/>
        <v>2037165.6999999993</v>
      </c>
      <c r="R150" s="292">
        <f t="shared" si="45"/>
        <v>10925.35</v>
      </c>
      <c r="S150" s="292">
        <f t="shared" si="46"/>
        <v>7704.65</v>
      </c>
      <c r="T150" s="321">
        <f t="shared" si="34"/>
        <v>18630</v>
      </c>
      <c r="U150" s="134"/>
      <c r="V150" s="134"/>
      <c r="W150" s="134"/>
      <c r="X150" s="134"/>
    </row>
    <row r="151" spans="1:24" s="1" customFormat="1" ht="15" customHeight="1">
      <c r="A151" s="409">
        <f t="shared" si="52"/>
        <v>6.5250000000000002E-2</v>
      </c>
      <c r="B151" s="406">
        <f t="shared" si="36"/>
        <v>5.3630136986301371E-3</v>
      </c>
      <c r="C151" s="197">
        <f t="shared" si="37"/>
        <v>10</v>
      </c>
      <c r="D151" s="290">
        <v>117</v>
      </c>
      <c r="E151" s="300">
        <f t="shared" si="47"/>
        <v>697670.39000000036</v>
      </c>
      <c r="F151" s="292">
        <f t="shared" si="38"/>
        <v>3741.62</v>
      </c>
      <c r="G151" s="292">
        <f t="shared" si="39"/>
        <v>2788.38</v>
      </c>
      <c r="H151" s="293">
        <f t="shared" si="40"/>
        <v>6530</v>
      </c>
      <c r="I151" s="301">
        <f t="shared" si="48"/>
        <v>1915023.8599999999</v>
      </c>
      <c r="J151" s="510">
        <f t="shared" si="41"/>
        <v>10270.299999999999</v>
      </c>
      <c r="K151" s="292">
        <f t="shared" si="42"/>
        <v>7169.7000000000007</v>
      </c>
      <c r="L151" s="321">
        <f t="shared" si="51"/>
        <v>17440</v>
      </c>
      <c r="M151" s="300">
        <f t="shared" si="49"/>
        <v>2280002.7799999998</v>
      </c>
      <c r="N151" s="292">
        <f t="shared" si="43"/>
        <v>12227.69</v>
      </c>
      <c r="O151" s="292">
        <f t="shared" si="44"/>
        <v>9302.31</v>
      </c>
      <c r="P151" s="293">
        <f t="shared" si="53"/>
        <v>21530</v>
      </c>
      <c r="Q151" s="301">
        <f t="shared" si="50"/>
        <v>2029461.0499999993</v>
      </c>
      <c r="R151" s="292">
        <f t="shared" si="45"/>
        <v>10884.03</v>
      </c>
      <c r="S151" s="292">
        <f t="shared" si="46"/>
        <v>7745.9699999999993</v>
      </c>
      <c r="T151" s="321">
        <f t="shared" si="34"/>
        <v>18630</v>
      </c>
      <c r="U151" s="134"/>
      <c r="V151" s="134"/>
      <c r="W151" s="134"/>
      <c r="X151" s="134"/>
    </row>
    <row r="152" spans="1:24" s="1" customFormat="1" ht="15" customHeight="1">
      <c r="A152" s="409">
        <f t="shared" si="52"/>
        <v>6.5250000000000002E-2</v>
      </c>
      <c r="B152" s="406">
        <f t="shared" si="36"/>
        <v>5.3630136986301371E-3</v>
      </c>
      <c r="C152" s="197">
        <f t="shared" si="37"/>
        <v>10</v>
      </c>
      <c r="D152" s="290">
        <v>118</v>
      </c>
      <c r="E152" s="300">
        <f t="shared" si="47"/>
        <v>694882.01000000036</v>
      </c>
      <c r="F152" s="292">
        <f t="shared" si="38"/>
        <v>3726.66</v>
      </c>
      <c r="G152" s="292">
        <f t="shared" si="39"/>
        <v>2803.34</v>
      </c>
      <c r="H152" s="293">
        <f t="shared" si="40"/>
        <v>6530</v>
      </c>
      <c r="I152" s="301">
        <f t="shared" si="48"/>
        <v>1907854.16</v>
      </c>
      <c r="J152" s="510">
        <f t="shared" si="41"/>
        <v>10231.85</v>
      </c>
      <c r="K152" s="292">
        <f t="shared" si="42"/>
        <v>7208.15</v>
      </c>
      <c r="L152" s="321">
        <f t="shared" si="51"/>
        <v>17440</v>
      </c>
      <c r="M152" s="300">
        <f t="shared" si="49"/>
        <v>2270700.4699999997</v>
      </c>
      <c r="N152" s="292">
        <f t="shared" si="43"/>
        <v>12177.8</v>
      </c>
      <c r="O152" s="292">
        <f t="shared" si="44"/>
        <v>9352.2000000000007</v>
      </c>
      <c r="P152" s="293">
        <f t="shared" si="53"/>
        <v>21530</v>
      </c>
      <c r="Q152" s="301">
        <f t="shared" si="50"/>
        <v>2021715.0799999994</v>
      </c>
      <c r="R152" s="292">
        <f t="shared" si="45"/>
        <v>10842.49</v>
      </c>
      <c r="S152" s="292">
        <f t="shared" si="46"/>
        <v>7787.51</v>
      </c>
      <c r="T152" s="321">
        <f t="shared" si="34"/>
        <v>18630</v>
      </c>
      <c r="U152" s="134"/>
      <c r="V152" s="134"/>
      <c r="W152" s="134"/>
      <c r="X152" s="134"/>
    </row>
    <row r="153" spans="1:24" s="1" customFormat="1" ht="15" customHeight="1">
      <c r="A153" s="409">
        <f t="shared" si="52"/>
        <v>6.5250000000000002E-2</v>
      </c>
      <c r="B153" s="406">
        <f t="shared" si="36"/>
        <v>5.3630136986301371E-3</v>
      </c>
      <c r="C153" s="197">
        <f t="shared" si="37"/>
        <v>10</v>
      </c>
      <c r="D153" s="290">
        <v>119</v>
      </c>
      <c r="E153" s="300">
        <f t="shared" si="47"/>
        <v>692078.67000000039</v>
      </c>
      <c r="F153" s="292">
        <f t="shared" si="38"/>
        <v>3711.63</v>
      </c>
      <c r="G153" s="292">
        <f t="shared" si="39"/>
        <v>2818.37</v>
      </c>
      <c r="H153" s="293">
        <f t="shared" si="40"/>
        <v>6530</v>
      </c>
      <c r="I153" s="301">
        <f t="shared" si="48"/>
        <v>1900646.01</v>
      </c>
      <c r="J153" s="510">
        <f t="shared" si="41"/>
        <v>10193.19</v>
      </c>
      <c r="K153" s="292">
        <f t="shared" si="42"/>
        <v>7246.8099999999995</v>
      </c>
      <c r="L153" s="321">
        <f t="shared" si="51"/>
        <v>17440</v>
      </c>
      <c r="M153" s="300">
        <f t="shared" si="49"/>
        <v>2261348.2699999996</v>
      </c>
      <c r="N153" s="292">
        <f t="shared" si="43"/>
        <v>12127.64</v>
      </c>
      <c r="O153" s="292">
        <f t="shared" si="44"/>
        <v>9402.36</v>
      </c>
      <c r="P153" s="293">
        <f t="shared" si="53"/>
        <v>21530</v>
      </c>
      <c r="Q153" s="301">
        <f t="shared" si="50"/>
        <v>2013927.5699999994</v>
      </c>
      <c r="R153" s="292">
        <f t="shared" si="45"/>
        <v>10800.72</v>
      </c>
      <c r="S153" s="292">
        <f t="shared" si="46"/>
        <v>7829.2800000000007</v>
      </c>
      <c r="T153" s="321">
        <f t="shared" si="34"/>
        <v>18630</v>
      </c>
      <c r="U153" s="134"/>
      <c r="V153" s="134"/>
      <c r="W153" s="134"/>
      <c r="X153" s="134"/>
    </row>
    <row r="154" spans="1:24" s="1" customFormat="1" ht="15" customHeight="1">
      <c r="A154" s="409">
        <f t="shared" si="52"/>
        <v>6.5250000000000002E-2</v>
      </c>
      <c r="B154" s="406">
        <f t="shared" si="36"/>
        <v>5.3630136986301371E-3</v>
      </c>
      <c r="C154" s="197">
        <f t="shared" si="37"/>
        <v>10</v>
      </c>
      <c r="D154" s="290">
        <v>120</v>
      </c>
      <c r="E154" s="300">
        <f t="shared" si="47"/>
        <v>689260.3000000004</v>
      </c>
      <c r="F154" s="292">
        <f t="shared" si="38"/>
        <v>3696.51</v>
      </c>
      <c r="G154" s="292">
        <f t="shared" si="39"/>
        <v>2833.49</v>
      </c>
      <c r="H154" s="293">
        <f t="shared" si="40"/>
        <v>6530</v>
      </c>
      <c r="I154" s="301">
        <f t="shared" si="48"/>
        <v>1893399.2</v>
      </c>
      <c r="J154" s="510">
        <f t="shared" si="41"/>
        <v>10154.33</v>
      </c>
      <c r="K154" s="292">
        <f t="shared" si="42"/>
        <v>7285.67</v>
      </c>
      <c r="L154" s="321">
        <f t="shared" si="51"/>
        <v>17440</v>
      </c>
      <c r="M154" s="300">
        <f t="shared" si="49"/>
        <v>2251945.9099999997</v>
      </c>
      <c r="N154" s="292">
        <f t="shared" si="43"/>
        <v>12077.22</v>
      </c>
      <c r="O154" s="292">
        <f t="shared" si="44"/>
        <v>9452.7800000000007</v>
      </c>
      <c r="P154" s="293">
        <f t="shared" si="53"/>
        <v>21530</v>
      </c>
      <c r="Q154" s="301">
        <f t="shared" si="50"/>
        <v>2006098.2899999993</v>
      </c>
      <c r="R154" s="292">
        <f t="shared" si="45"/>
        <v>10758.73</v>
      </c>
      <c r="S154" s="292">
        <f t="shared" si="46"/>
        <v>7871.27</v>
      </c>
      <c r="T154" s="321">
        <f t="shared" si="34"/>
        <v>18630</v>
      </c>
      <c r="U154" s="134"/>
      <c r="V154" s="134"/>
      <c r="W154" s="134"/>
      <c r="X154" s="134"/>
    </row>
    <row r="155" spans="1:24" s="1" customFormat="1" ht="15" customHeight="1">
      <c r="A155" s="409">
        <f t="shared" si="52"/>
        <v>6.5250000000000002E-2</v>
      </c>
      <c r="B155" s="406">
        <f t="shared" si="36"/>
        <v>5.3630136986301371E-3</v>
      </c>
      <c r="C155" s="197">
        <f t="shared" si="37"/>
        <v>11</v>
      </c>
      <c r="D155" s="290">
        <v>121</v>
      </c>
      <c r="E155" s="300">
        <f t="shared" si="47"/>
        <v>686426.81000000041</v>
      </c>
      <c r="F155" s="292">
        <f t="shared" si="38"/>
        <v>3681.32</v>
      </c>
      <c r="G155" s="292">
        <f t="shared" si="39"/>
        <v>2848.68</v>
      </c>
      <c r="H155" s="293">
        <f t="shared" si="40"/>
        <v>6530</v>
      </c>
      <c r="I155" s="301">
        <f t="shared" si="48"/>
        <v>1886113.53</v>
      </c>
      <c r="J155" s="510">
        <f t="shared" si="41"/>
        <v>10115.25</v>
      </c>
      <c r="K155" s="292">
        <f t="shared" si="42"/>
        <v>7324.75</v>
      </c>
      <c r="L155" s="321">
        <f t="shared" si="51"/>
        <v>17440</v>
      </c>
      <c r="M155" s="300">
        <f t="shared" si="49"/>
        <v>2242493.13</v>
      </c>
      <c r="N155" s="292">
        <f t="shared" si="43"/>
        <v>12026.52</v>
      </c>
      <c r="O155" s="292">
        <f t="shared" si="44"/>
        <v>9503.48</v>
      </c>
      <c r="P155" s="293">
        <f t="shared" si="53"/>
        <v>21530</v>
      </c>
      <c r="Q155" s="301">
        <f t="shared" si="50"/>
        <v>1998227.0199999993</v>
      </c>
      <c r="R155" s="292">
        <f t="shared" si="45"/>
        <v>10716.52</v>
      </c>
      <c r="S155" s="292">
        <f t="shared" si="46"/>
        <v>7913.48</v>
      </c>
      <c r="T155" s="321">
        <f t="shared" si="34"/>
        <v>18630</v>
      </c>
      <c r="U155" s="134"/>
      <c r="V155" s="134"/>
      <c r="W155" s="134"/>
      <c r="X155" s="134"/>
    </row>
    <row r="156" spans="1:24" s="1" customFormat="1" ht="15" customHeight="1">
      <c r="A156" s="409">
        <f t="shared" si="52"/>
        <v>6.5250000000000002E-2</v>
      </c>
      <c r="B156" s="406">
        <f t="shared" si="36"/>
        <v>5.3630136986301371E-3</v>
      </c>
      <c r="C156" s="197">
        <f t="shared" si="37"/>
        <v>11</v>
      </c>
      <c r="D156" s="290">
        <v>122</v>
      </c>
      <c r="E156" s="300">
        <f t="shared" si="47"/>
        <v>683578.13000000035</v>
      </c>
      <c r="F156" s="292">
        <f t="shared" si="38"/>
        <v>3666.04</v>
      </c>
      <c r="G156" s="292">
        <f t="shared" si="39"/>
        <v>2863.96</v>
      </c>
      <c r="H156" s="293">
        <f t="shared" si="40"/>
        <v>6530</v>
      </c>
      <c r="I156" s="301">
        <f t="shared" si="48"/>
        <v>1878788.78</v>
      </c>
      <c r="J156" s="510">
        <f t="shared" si="41"/>
        <v>10075.969999999999</v>
      </c>
      <c r="K156" s="292">
        <f t="shared" si="42"/>
        <v>7364.0300000000007</v>
      </c>
      <c r="L156" s="321">
        <f t="shared" si="51"/>
        <v>17440</v>
      </c>
      <c r="M156" s="300">
        <f t="shared" si="49"/>
        <v>2232989.65</v>
      </c>
      <c r="N156" s="292">
        <f t="shared" si="43"/>
        <v>11975.55</v>
      </c>
      <c r="O156" s="292">
        <f t="shared" si="44"/>
        <v>9554.4500000000007</v>
      </c>
      <c r="P156" s="293">
        <f t="shared" si="53"/>
        <v>21530</v>
      </c>
      <c r="Q156" s="301">
        <f t="shared" si="50"/>
        <v>1990313.5399999993</v>
      </c>
      <c r="R156" s="292">
        <f t="shared" si="45"/>
        <v>10674.08</v>
      </c>
      <c r="S156" s="292">
        <f t="shared" si="46"/>
        <v>7955.92</v>
      </c>
      <c r="T156" s="321">
        <f t="shared" si="34"/>
        <v>18630</v>
      </c>
      <c r="U156" s="134"/>
      <c r="V156" s="134"/>
      <c r="W156" s="134"/>
      <c r="X156" s="134"/>
    </row>
    <row r="157" spans="1:24" s="1" customFormat="1" ht="15" customHeight="1">
      <c r="A157" s="409">
        <f t="shared" si="52"/>
        <v>6.5250000000000002E-2</v>
      </c>
      <c r="B157" s="406">
        <f t="shared" si="36"/>
        <v>5.3630136986301371E-3</v>
      </c>
      <c r="C157" s="197">
        <f t="shared" si="37"/>
        <v>11</v>
      </c>
      <c r="D157" s="290">
        <v>123</v>
      </c>
      <c r="E157" s="300">
        <f t="shared" si="47"/>
        <v>680714.17000000039</v>
      </c>
      <c r="F157" s="292">
        <f t="shared" si="38"/>
        <v>3650.68</v>
      </c>
      <c r="G157" s="292">
        <f t="shared" si="39"/>
        <v>2879.32</v>
      </c>
      <c r="H157" s="293">
        <f t="shared" si="40"/>
        <v>6530</v>
      </c>
      <c r="I157" s="301">
        <f t="shared" si="48"/>
        <v>1871424.75</v>
      </c>
      <c r="J157" s="510">
        <f t="shared" si="41"/>
        <v>10036.48</v>
      </c>
      <c r="K157" s="292">
        <f t="shared" si="42"/>
        <v>7403.52</v>
      </c>
      <c r="L157" s="321">
        <f t="shared" si="51"/>
        <v>17440</v>
      </c>
      <c r="M157" s="300">
        <f t="shared" si="49"/>
        <v>2223435.1999999997</v>
      </c>
      <c r="N157" s="292">
        <f t="shared" si="43"/>
        <v>11924.31</v>
      </c>
      <c r="O157" s="292">
        <f t="shared" si="44"/>
        <v>9605.69</v>
      </c>
      <c r="P157" s="293">
        <f t="shared" si="53"/>
        <v>21530</v>
      </c>
      <c r="Q157" s="301">
        <f t="shared" si="50"/>
        <v>1982357.6199999994</v>
      </c>
      <c r="R157" s="292">
        <f t="shared" si="45"/>
        <v>10631.41</v>
      </c>
      <c r="S157" s="292">
        <f t="shared" si="46"/>
        <v>7998.59</v>
      </c>
      <c r="T157" s="321">
        <f t="shared" si="34"/>
        <v>18630</v>
      </c>
      <c r="U157" s="134"/>
      <c r="V157" s="134"/>
      <c r="W157" s="134"/>
      <c r="X157" s="134"/>
    </row>
    <row r="158" spans="1:24" s="1" customFormat="1" ht="15" customHeight="1">
      <c r="A158" s="409">
        <f t="shared" si="52"/>
        <v>6.5250000000000002E-2</v>
      </c>
      <c r="B158" s="406">
        <f t="shared" si="36"/>
        <v>5.3630136986301371E-3</v>
      </c>
      <c r="C158" s="197">
        <f t="shared" si="37"/>
        <v>11</v>
      </c>
      <c r="D158" s="290">
        <v>124</v>
      </c>
      <c r="E158" s="300">
        <f t="shared" si="47"/>
        <v>677834.85000000044</v>
      </c>
      <c r="F158" s="292">
        <f t="shared" si="38"/>
        <v>3635.24</v>
      </c>
      <c r="G158" s="292">
        <f t="shared" si="39"/>
        <v>2894.76</v>
      </c>
      <c r="H158" s="293">
        <f t="shared" si="40"/>
        <v>6530</v>
      </c>
      <c r="I158" s="301">
        <f t="shared" si="48"/>
        <v>1864021.23</v>
      </c>
      <c r="J158" s="510">
        <f t="shared" si="41"/>
        <v>9996.77</v>
      </c>
      <c r="K158" s="292">
        <f t="shared" si="42"/>
        <v>7443.23</v>
      </c>
      <c r="L158" s="321">
        <f t="shared" si="51"/>
        <v>17440</v>
      </c>
      <c r="M158" s="300">
        <f t="shared" si="49"/>
        <v>2213829.5099999998</v>
      </c>
      <c r="N158" s="292">
        <f t="shared" si="43"/>
        <v>11872.8</v>
      </c>
      <c r="O158" s="292">
        <f t="shared" si="44"/>
        <v>9657.2000000000007</v>
      </c>
      <c r="P158" s="293">
        <f t="shared" si="53"/>
        <v>21530</v>
      </c>
      <c r="Q158" s="301">
        <f t="shared" si="50"/>
        <v>1974359.0299999993</v>
      </c>
      <c r="R158" s="292">
        <f t="shared" si="45"/>
        <v>10588.51</v>
      </c>
      <c r="S158" s="292">
        <f t="shared" si="46"/>
        <v>8041.49</v>
      </c>
      <c r="T158" s="321">
        <f t="shared" si="34"/>
        <v>18630</v>
      </c>
      <c r="U158" s="134"/>
      <c r="V158" s="134"/>
      <c r="W158" s="134"/>
      <c r="X158" s="134"/>
    </row>
    <row r="159" spans="1:24" s="1" customFormat="1" ht="15" customHeight="1">
      <c r="A159" s="409">
        <f t="shared" si="52"/>
        <v>6.5250000000000002E-2</v>
      </c>
      <c r="B159" s="406">
        <f t="shared" si="36"/>
        <v>5.3630136986301371E-3</v>
      </c>
      <c r="C159" s="197">
        <f t="shared" si="37"/>
        <v>11</v>
      </c>
      <c r="D159" s="290">
        <v>125</v>
      </c>
      <c r="E159" s="300">
        <f t="shared" si="47"/>
        <v>674940.09000000043</v>
      </c>
      <c r="F159" s="292">
        <f t="shared" si="38"/>
        <v>3619.71</v>
      </c>
      <c r="G159" s="292">
        <f t="shared" si="39"/>
        <v>2910.29</v>
      </c>
      <c r="H159" s="293">
        <f t="shared" si="40"/>
        <v>6530</v>
      </c>
      <c r="I159" s="301">
        <f t="shared" si="48"/>
        <v>1856578</v>
      </c>
      <c r="J159" s="510">
        <f t="shared" si="41"/>
        <v>9956.85</v>
      </c>
      <c r="K159" s="292">
        <f t="shared" si="42"/>
        <v>7483.15</v>
      </c>
      <c r="L159" s="321">
        <f t="shared" si="51"/>
        <v>17440</v>
      </c>
      <c r="M159" s="300">
        <f t="shared" si="49"/>
        <v>2204172.3099999996</v>
      </c>
      <c r="N159" s="292">
        <f t="shared" si="43"/>
        <v>11821.01</v>
      </c>
      <c r="O159" s="292">
        <f t="shared" si="44"/>
        <v>9708.99</v>
      </c>
      <c r="P159" s="293">
        <f t="shared" si="53"/>
        <v>21530</v>
      </c>
      <c r="Q159" s="301">
        <f t="shared" si="50"/>
        <v>1966317.5399999993</v>
      </c>
      <c r="R159" s="292">
        <f t="shared" si="45"/>
        <v>10545.39</v>
      </c>
      <c r="S159" s="292">
        <f t="shared" si="46"/>
        <v>8084.6100000000006</v>
      </c>
      <c r="T159" s="321">
        <f t="shared" ref="T159:T222" si="54">IF(Q159&lt;$M$17,Q159+R159,$M$17)</f>
        <v>18630</v>
      </c>
      <c r="U159" s="134"/>
      <c r="V159" s="134"/>
      <c r="W159" s="134"/>
      <c r="X159" s="134"/>
    </row>
    <row r="160" spans="1:24" s="1" customFormat="1" ht="15" customHeight="1">
      <c r="A160" s="409">
        <f t="shared" si="52"/>
        <v>6.5250000000000002E-2</v>
      </c>
      <c r="B160" s="406">
        <f t="shared" si="36"/>
        <v>5.3630136986301371E-3</v>
      </c>
      <c r="C160" s="197">
        <f t="shared" si="37"/>
        <v>11</v>
      </c>
      <c r="D160" s="290">
        <v>126</v>
      </c>
      <c r="E160" s="300">
        <f t="shared" si="47"/>
        <v>672029.8000000004</v>
      </c>
      <c r="F160" s="292">
        <f t="shared" si="38"/>
        <v>3604.11</v>
      </c>
      <c r="G160" s="292">
        <f t="shared" si="39"/>
        <v>2925.89</v>
      </c>
      <c r="H160" s="293">
        <f t="shared" si="40"/>
        <v>6530</v>
      </c>
      <c r="I160" s="301">
        <f t="shared" si="48"/>
        <v>1849094.85</v>
      </c>
      <c r="J160" s="510">
        <f t="shared" si="41"/>
        <v>9916.7199999999993</v>
      </c>
      <c r="K160" s="292">
        <f t="shared" si="42"/>
        <v>7523.2800000000007</v>
      </c>
      <c r="L160" s="321">
        <f t="shared" si="51"/>
        <v>17440</v>
      </c>
      <c r="M160" s="300">
        <f t="shared" si="49"/>
        <v>2194463.3199999994</v>
      </c>
      <c r="N160" s="292">
        <f t="shared" si="43"/>
        <v>11768.94</v>
      </c>
      <c r="O160" s="292">
        <f t="shared" si="44"/>
        <v>9761.06</v>
      </c>
      <c r="P160" s="293">
        <f t="shared" si="53"/>
        <v>21530</v>
      </c>
      <c r="Q160" s="301">
        <f t="shared" si="50"/>
        <v>1958232.9299999992</v>
      </c>
      <c r="R160" s="292">
        <f t="shared" si="45"/>
        <v>10502.03</v>
      </c>
      <c r="S160" s="292">
        <f t="shared" si="46"/>
        <v>8127.9699999999993</v>
      </c>
      <c r="T160" s="321">
        <f t="shared" si="54"/>
        <v>18630</v>
      </c>
      <c r="U160" s="134"/>
      <c r="V160" s="134"/>
      <c r="W160" s="134"/>
      <c r="X160" s="134"/>
    </row>
    <row r="161" spans="1:24" s="1" customFormat="1" ht="15" customHeight="1">
      <c r="A161" s="409">
        <f t="shared" si="52"/>
        <v>6.5250000000000002E-2</v>
      </c>
      <c r="B161" s="406">
        <f t="shared" ref="B161:B224" si="55">A161/365*30</f>
        <v>5.3630136986301371E-3</v>
      </c>
      <c r="C161" s="197">
        <f t="shared" si="37"/>
        <v>11</v>
      </c>
      <c r="D161" s="290">
        <v>127</v>
      </c>
      <c r="E161" s="300">
        <f t="shared" si="47"/>
        <v>669103.91000000038</v>
      </c>
      <c r="F161" s="292">
        <f t="shared" si="38"/>
        <v>3588.41</v>
      </c>
      <c r="G161" s="292">
        <f t="shared" si="39"/>
        <v>2941.59</v>
      </c>
      <c r="H161" s="293">
        <f t="shared" si="40"/>
        <v>6530</v>
      </c>
      <c r="I161" s="301">
        <f t="shared" si="48"/>
        <v>1841571.57</v>
      </c>
      <c r="J161" s="510">
        <f t="shared" si="41"/>
        <v>9876.3700000000008</v>
      </c>
      <c r="K161" s="292">
        <f t="shared" si="42"/>
        <v>7563.6299999999992</v>
      </c>
      <c r="L161" s="321">
        <f t="shared" si="51"/>
        <v>17440</v>
      </c>
      <c r="M161" s="300">
        <f t="shared" si="49"/>
        <v>2184702.2599999993</v>
      </c>
      <c r="N161" s="292">
        <f t="shared" si="43"/>
        <v>11716.59</v>
      </c>
      <c r="O161" s="292">
        <f t="shared" si="44"/>
        <v>9813.41</v>
      </c>
      <c r="P161" s="293">
        <f t="shared" si="53"/>
        <v>21530</v>
      </c>
      <c r="Q161" s="301">
        <f t="shared" si="50"/>
        <v>1950104.9599999993</v>
      </c>
      <c r="R161" s="292">
        <f t="shared" si="45"/>
        <v>10458.44</v>
      </c>
      <c r="S161" s="292">
        <f t="shared" si="46"/>
        <v>8171.5599999999995</v>
      </c>
      <c r="T161" s="321">
        <f t="shared" si="54"/>
        <v>18630</v>
      </c>
      <c r="U161" s="134"/>
      <c r="V161" s="134"/>
      <c r="W161" s="134"/>
      <c r="X161" s="134"/>
    </row>
    <row r="162" spans="1:24" s="1" customFormat="1" ht="15" customHeight="1">
      <c r="A162" s="409">
        <f t="shared" si="52"/>
        <v>6.5250000000000002E-2</v>
      </c>
      <c r="B162" s="406">
        <f t="shared" si="55"/>
        <v>5.3630136986301371E-3</v>
      </c>
      <c r="C162" s="197">
        <f t="shared" si="37"/>
        <v>11</v>
      </c>
      <c r="D162" s="290">
        <v>128</v>
      </c>
      <c r="E162" s="300">
        <f t="shared" si="47"/>
        <v>666162.32000000041</v>
      </c>
      <c r="F162" s="292">
        <f t="shared" si="38"/>
        <v>3572.64</v>
      </c>
      <c r="G162" s="292">
        <f t="shared" si="39"/>
        <v>2957.36</v>
      </c>
      <c r="H162" s="293">
        <f t="shared" si="40"/>
        <v>6530</v>
      </c>
      <c r="I162" s="301">
        <f t="shared" si="48"/>
        <v>1834007.9400000002</v>
      </c>
      <c r="J162" s="510">
        <f t="shared" si="41"/>
        <v>9835.81</v>
      </c>
      <c r="K162" s="292">
        <f t="shared" si="42"/>
        <v>7604.1900000000005</v>
      </c>
      <c r="L162" s="321">
        <f t="shared" si="51"/>
        <v>17440</v>
      </c>
      <c r="M162" s="300">
        <f t="shared" si="49"/>
        <v>2174888.8499999992</v>
      </c>
      <c r="N162" s="292">
        <f t="shared" si="43"/>
        <v>11663.96</v>
      </c>
      <c r="O162" s="292">
        <f t="shared" si="44"/>
        <v>9866.0400000000009</v>
      </c>
      <c r="P162" s="293">
        <f t="shared" si="53"/>
        <v>21530</v>
      </c>
      <c r="Q162" s="301">
        <f t="shared" si="50"/>
        <v>1941933.3999999992</v>
      </c>
      <c r="R162" s="292">
        <f t="shared" si="45"/>
        <v>10414.620000000001</v>
      </c>
      <c r="S162" s="292">
        <f t="shared" si="46"/>
        <v>8215.3799999999992</v>
      </c>
      <c r="T162" s="321">
        <f t="shared" si="54"/>
        <v>18630</v>
      </c>
      <c r="U162" s="134"/>
      <c r="V162" s="134"/>
      <c r="W162" s="134"/>
      <c r="X162" s="134"/>
    </row>
    <row r="163" spans="1:24" s="1" customFormat="1" ht="15" customHeight="1">
      <c r="A163" s="409">
        <f t="shared" ref="A163:A226" si="56">VLOOKUP(D163,$A$7:$B$11,2)</f>
        <v>6.5250000000000002E-2</v>
      </c>
      <c r="B163" s="406">
        <f t="shared" si="55"/>
        <v>5.3630136986301371E-3</v>
      </c>
      <c r="C163" s="197">
        <f t="shared" ref="C163:C226" si="57">INT((D163+11)/12)</f>
        <v>11</v>
      </c>
      <c r="D163" s="290">
        <v>129</v>
      </c>
      <c r="E163" s="300">
        <f t="shared" si="47"/>
        <v>663204.96000000043</v>
      </c>
      <c r="F163" s="292">
        <f t="shared" ref="F163:F226" si="58">ROUND(E163*$B163,2)</f>
        <v>3556.78</v>
      </c>
      <c r="G163" s="292">
        <f t="shared" ref="G163:G226" si="59">IF(E163&lt;H163,E163,H163-F163)</f>
        <v>2973.22</v>
      </c>
      <c r="H163" s="293">
        <f t="shared" ref="H163:H226" si="60">IF(E163&lt;$M$4,E163+F163,$M$4)</f>
        <v>6530</v>
      </c>
      <c r="I163" s="301">
        <f t="shared" si="48"/>
        <v>1826403.7500000002</v>
      </c>
      <c r="J163" s="510">
        <f t="shared" ref="J163:J226" si="61">ROUND(I163*$B163,2)</f>
        <v>9795.0300000000007</v>
      </c>
      <c r="K163" s="292">
        <f t="shared" ref="K163:K226" si="62">IF(I163&lt;L163,I163,L163-J163)</f>
        <v>7644.9699999999993</v>
      </c>
      <c r="L163" s="321">
        <f t="shared" si="51"/>
        <v>17440</v>
      </c>
      <c r="M163" s="300">
        <f t="shared" si="49"/>
        <v>2165022.8099999991</v>
      </c>
      <c r="N163" s="292">
        <f t="shared" ref="N163:N226" si="63">ROUND(M163*$B163,2)</f>
        <v>11611.05</v>
      </c>
      <c r="O163" s="292">
        <f t="shared" ref="O163:O226" si="64">IF(M163&lt;P163,M163,P163-N163)</f>
        <v>9918.9500000000007</v>
      </c>
      <c r="P163" s="293">
        <f t="shared" si="53"/>
        <v>21530</v>
      </c>
      <c r="Q163" s="301">
        <f t="shared" si="50"/>
        <v>1933718.0199999993</v>
      </c>
      <c r="R163" s="292">
        <f t="shared" ref="R163:R226" si="65">ROUND(Q163*$B163,2)</f>
        <v>10370.56</v>
      </c>
      <c r="S163" s="292">
        <f t="shared" ref="S163:S226" si="66">IF(Q163&lt;T163,Q163,T163-R163)</f>
        <v>8259.44</v>
      </c>
      <c r="T163" s="321">
        <f t="shared" si="54"/>
        <v>18630</v>
      </c>
      <c r="U163" s="134"/>
      <c r="V163" s="134"/>
      <c r="W163" s="134"/>
      <c r="X163" s="134"/>
    </row>
    <row r="164" spans="1:24" s="1" customFormat="1" ht="15" customHeight="1">
      <c r="A164" s="409">
        <f t="shared" si="56"/>
        <v>6.5250000000000002E-2</v>
      </c>
      <c r="B164" s="406">
        <f t="shared" si="55"/>
        <v>5.3630136986301371E-3</v>
      </c>
      <c r="C164" s="197">
        <f t="shared" si="57"/>
        <v>11</v>
      </c>
      <c r="D164" s="290">
        <v>130</v>
      </c>
      <c r="E164" s="300">
        <f t="shared" ref="E164:E227" si="67">IF(E163&lt;H163,0,E163-G163)</f>
        <v>660231.74000000046</v>
      </c>
      <c r="F164" s="292">
        <f t="shared" si="58"/>
        <v>3540.83</v>
      </c>
      <c r="G164" s="292">
        <f t="shared" si="59"/>
        <v>2989.17</v>
      </c>
      <c r="H164" s="293">
        <f t="shared" si="60"/>
        <v>6530</v>
      </c>
      <c r="I164" s="301">
        <f t="shared" ref="I164:I227" si="68">IF(I163&lt;L163,0,I163-K163)</f>
        <v>1818758.7800000003</v>
      </c>
      <c r="J164" s="510">
        <f t="shared" si="61"/>
        <v>9754.0300000000007</v>
      </c>
      <c r="K164" s="292">
        <f t="shared" si="62"/>
        <v>7685.9699999999993</v>
      </c>
      <c r="L164" s="321">
        <f t="shared" si="51"/>
        <v>17440</v>
      </c>
      <c r="M164" s="300">
        <f t="shared" ref="M164:M227" si="69">IF(M163&lt;P163,0,M163-O163)</f>
        <v>2155103.8599999989</v>
      </c>
      <c r="N164" s="292">
        <f t="shared" si="63"/>
        <v>11557.85</v>
      </c>
      <c r="O164" s="292">
        <f t="shared" si="64"/>
        <v>9972.15</v>
      </c>
      <c r="P164" s="293">
        <f t="shared" si="53"/>
        <v>21530</v>
      </c>
      <c r="Q164" s="301">
        <f t="shared" ref="Q164:Q227" si="70">IF(Q163&lt;T163,0,Q163-S163)</f>
        <v>1925458.5799999994</v>
      </c>
      <c r="R164" s="292">
        <f t="shared" si="65"/>
        <v>10326.26</v>
      </c>
      <c r="S164" s="292">
        <f t="shared" si="66"/>
        <v>8303.74</v>
      </c>
      <c r="T164" s="321">
        <f t="shared" si="54"/>
        <v>18630</v>
      </c>
      <c r="U164" s="134"/>
      <c r="V164" s="134"/>
      <c r="W164" s="134"/>
      <c r="X164" s="134"/>
    </row>
    <row r="165" spans="1:24" s="1" customFormat="1" ht="15" customHeight="1">
      <c r="A165" s="409">
        <f t="shared" si="56"/>
        <v>6.5250000000000002E-2</v>
      </c>
      <c r="B165" s="406">
        <f t="shared" si="55"/>
        <v>5.3630136986301371E-3</v>
      </c>
      <c r="C165" s="197">
        <f t="shared" si="57"/>
        <v>11</v>
      </c>
      <c r="D165" s="290">
        <v>131</v>
      </c>
      <c r="E165" s="300">
        <f t="shared" si="67"/>
        <v>657242.57000000041</v>
      </c>
      <c r="F165" s="292">
        <f t="shared" si="58"/>
        <v>3524.8</v>
      </c>
      <c r="G165" s="292">
        <f t="shared" si="59"/>
        <v>3005.2</v>
      </c>
      <c r="H165" s="293">
        <f t="shared" si="60"/>
        <v>6530</v>
      </c>
      <c r="I165" s="301">
        <f t="shared" si="68"/>
        <v>1811072.8100000003</v>
      </c>
      <c r="J165" s="510">
        <f t="shared" si="61"/>
        <v>9712.81</v>
      </c>
      <c r="K165" s="292">
        <f t="shared" si="62"/>
        <v>7727.1900000000005</v>
      </c>
      <c r="L165" s="321">
        <f t="shared" si="51"/>
        <v>17440</v>
      </c>
      <c r="M165" s="300">
        <f t="shared" si="69"/>
        <v>2145131.709999999</v>
      </c>
      <c r="N165" s="292">
        <f t="shared" si="63"/>
        <v>11504.37</v>
      </c>
      <c r="O165" s="292">
        <f t="shared" si="64"/>
        <v>10025.629999999999</v>
      </c>
      <c r="P165" s="293">
        <f t="shared" si="53"/>
        <v>21530</v>
      </c>
      <c r="Q165" s="301">
        <f t="shared" si="70"/>
        <v>1917154.8399999994</v>
      </c>
      <c r="R165" s="292">
        <f t="shared" si="65"/>
        <v>10281.73</v>
      </c>
      <c r="S165" s="292">
        <f t="shared" si="66"/>
        <v>8348.27</v>
      </c>
      <c r="T165" s="321">
        <f t="shared" si="54"/>
        <v>18630</v>
      </c>
      <c r="U165" s="134"/>
      <c r="V165" s="134"/>
      <c r="W165" s="134"/>
      <c r="X165" s="134"/>
    </row>
    <row r="166" spans="1:24" s="1" customFormat="1" ht="15" customHeight="1">
      <c r="A166" s="409">
        <f t="shared" si="56"/>
        <v>6.5250000000000002E-2</v>
      </c>
      <c r="B166" s="406">
        <f t="shared" si="55"/>
        <v>5.3630136986301371E-3</v>
      </c>
      <c r="C166" s="197">
        <f t="shared" si="57"/>
        <v>11</v>
      </c>
      <c r="D166" s="290">
        <v>132</v>
      </c>
      <c r="E166" s="300">
        <f t="shared" si="67"/>
        <v>654237.37000000046</v>
      </c>
      <c r="F166" s="292">
        <f t="shared" si="58"/>
        <v>3508.68</v>
      </c>
      <c r="G166" s="292">
        <f t="shared" si="59"/>
        <v>3021.32</v>
      </c>
      <c r="H166" s="293">
        <f t="shared" si="60"/>
        <v>6530</v>
      </c>
      <c r="I166" s="301">
        <f t="shared" si="68"/>
        <v>1803345.6200000003</v>
      </c>
      <c r="J166" s="510">
        <f t="shared" si="61"/>
        <v>9671.3700000000008</v>
      </c>
      <c r="K166" s="292">
        <f t="shared" si="62"/>
        <v>7768.6299999999992</v>
      </c>
      <c r="L166" s="321">
        <f t="shared" si="51"/>
        <v>17440</v>
      </c>
      <c r="M166" s="300">
        <f t="shared" si="69"/>
        <v>2135106.0799999991</v>
      </c>
      <c r="N166" s="292">
        <f t="shared" si="63"/>
        <v>11450.6</v>
      </c>
      <c r="O166" s="292">
        <f t="shared" si="64"/>
        <v>10079.4</v>
      </c>
      <c r="P166" s="293">
        <f t="shared" si="53"/>
        <v>21530</v>
      </c>
      <c r="Q166" s="301">
        <f t="shared" si="70"/>
        <v>1908806.5699999994</v>
      </c>
      <c r="R166" s="292">
        <f t="shared" si="65"/>
        <v>10236.959999999999</v>
      </c>
      <c r="S166" s="292">
        <f t="shared" si="66"/>
        <v>8393.0400000000009</v>
      </c>
      <c r="T166" s="321">
        <f t="shared" si="54"/>
        <v>18630</v>
      </c>
      <c r="U166" s="134"/>
      <c r="V166" s="134"/>
      <c r="W166" s="134"/>
      <c r="X166" s="134"/>
    </row>
    <row r="167" spans="1:24" s="1" customFormat="1" ht="15" customHeight="1">
      <c r="A167" s="409">
        <f t="shared" si="56"/>
        <v>6.5250000000000002E-2</v>
      </c>
      <c r="B167" s="406">
        <f t="shared" si="55"/>
        <v>5.3630136986301371E-3</v>
      </c>
      <c r="C167" s="197">
        <f t="shared" si="57"/>
        <v>12</v>
      </c>
      <c r="D167" s="290">
        <v>133</v>
      </c>
      <c r="E167" s="300">
        <f t="shared" si="67"/>
        <v>651216.05000000051</v>
      </c>
      <c r="F167" s="292">
        <f t="shared" si="58"/>
        <v>3492.48</v>
      </c>
      <c r="G167" s="292">
        <f t="shared" si="59"/>
        <v>3037.52</v>
      </c>
      <c r="H167" s="293">
        <f t="shared" si="60"/>
        <v>6530</v>
      </c>
      <c r="I167" s="301">
        <f t="shared" si="68"/>
        <v>1795576.9900000005</v>
      </c>
      <c r="J167" s="510">
        <f t="shared" si="61"/>
        <v>9629.7000000000007</v>
      </c>
      <c r="K167" s="292">
        <f t="shared" si="62"/>
        <v>7810.2999999999993</v>
      </c>
      <c r="L167" s="321">
        <f t="shared" si="51"/>
        <v>17440</v>
      </c>
      <c r="M167" s="300">
        <f t="shared" si="69"/>
        <v>2125026.6799999992</v>
      </c>
      <c r="N167" s="292">
        <f t="shared" si="63"/>
        <v>11396.55</v>
      </c>
      <c r="O167" s="292">
        <f t="shared" si="64"/>
        <v>10133.450000000001</v>
      </c>
      <c r="P167" s="293">
        <f t="shared" si="53"/>
        <v>21530</v>
      </c>
      <c r="Q167" s="301">
        <f t="shared" si="70"/>
        <v>1900413.5299999993</v>
      </c>
      <c r="R167" s="292">
        <f t="shared" si="65"/>
        <v>10191.94</v>
      </c>
      <c r="S167" s="292">
        <f t="shared" si="66"/>
        <v>8438.06</v>
      </c>
      <c r="T167" s="321">
        <f t="shared" si="54"/>
        <v>18630</v>
      </c>
      <c r="U167" s="134"/>
      <c r="V167" s="134"/>
      <c r="W167" s="134"/>
      <c r="X167" s="134"/>
    </row>
    <row r="168" spans="1:24" s="1" customFormat="1" ht="15" customHeight="1">
      <c r="A168" s="409">
        <f t="shared" si="56"/>
        <v>6.5250000000000002E-2</v>
      </c>
      <c r="B168" s="406">
        <f t="shared" si="55"/>
        <v>5.3630136986301371E-3</v>
      </c>
      <c r="C168" s="197">
        <f t="shared" si="57"/>
        <v>12</v>
      </c>
      <c r="D168" s="290">
        <v>134</v>
      </c>
      <c r="E168" s="300">
        <f t="shared" si="67"/>
        <v>648178.53000000049</v>
      </c>
      <c r="F168" s="292">
        <f t="shared" si="58"/>
        <v>3476.19</v>
      </c>
      <c r="G168" s="292">
        <f t="shared" si="59"/>
        <v>3053.81</v>
      </c>
      <c r="H168" s="293">
        <f t="shared" si="60"/>
        <v>6530</v>
      </c>
      <c r="I168" s="301">
        <f t="shared" si="68"/>
        <v>1787766.6900000004</v>
      </c>
      <c r="J168" s="510">
        <f t="shared" si="61"/>
        <v>9587.82</v>
      </c>
      <c r="K168" s="292">
        <f t="shared" si="62"/>
        <v>7852.18</v>
      </c>
      <c r="L168" s="321">
        <f t="shared" si="51"/>
        <v>17440</v>
      </c>
      <c r="M168" s="300">
        <f t="shared" si="69"/>
        <v>2114893.2299999991</v>
      </c>
      <c r="N168" s="292">
        <f t="shared" si="63"/>
        <v>11342.2</v>
      </c>
      <c r="O168" s="292">
        <f t="shared" si="64"/>
        <v>10187.799999999999</v>
      </c>
      <c r="P168" s="293">
        <f t="shared" si="53"/>
        <v>21530</v>
      </c>
      <c r="Q168" s="301">
        <f t="shared" si="70"/>
        <v>1891975.4699999993</v>
      </c>
      <c r="R168" s="292">
        <f t="shared" si="65"/>
        <v>10146.69</v>
      </c>
      <c r="S168" s="292">
        <f t="shared" si="66"/>
        <v>8483.31</v>
      </c>
      <c r="T168" s="321">
        <f t="shared" si="54"/>
        <v>18630</v>
      </c>
      <c r="U168" s="134"/>
      <c r="V168" s="134"/>
      <c r="W168" s="134"/>
      <c r="X168" s="134"/>
    </row>
    <row r="169" spans="1:24" s="1" customFormat="1" ht="15" customHeight="1">
      <c r="A169" s="409">
        <f t="shared" si="56"/>
        <v>6.5250000000000002E-2</v>
      </c>
      <c r="B169" s="406">
        <f t="shared" si="55"/>
        <v>5.3630136986301371E-3</v>
      </c>
      <c r="C169" s="197">
        <f t="shared" si="57"/>
        <v>12</v>
      </c>
      <c r="D169" s="290">
        <v>135</v>
      </c>
      <c r="E169" s="300">
        <f t="shared" si="67"/>
        <v>645124.72000000044</v>
      </c>
      <c r="F169" s="292">
        <f t="shared" si="58"/>
        <v>3459.81</v>
      </c>
      <c r="G169" s="292">
        <f t="shared" si="59"/>
        <v>3070.19</v>
      </c>
      <c r="H169" s="293">
        <f t="shared" si="60"/>
        <v>6530</v>
      </c>
      <c r="I169" s="301">
        <f t="shared" si="68"/>
        <v>1779914.5100000005</v>
      </c>
      <c r="J169" s="510">
        <f t="shared" si="61"/>
        <v>9545.7099999999991</v>
      </c>
      <c r="K169" s="292">
        <f t="shared" si="62"/>
        <v>7894.2900000000009</v>
      </c>
      <c r="L169" s="321">
        <f t="shared" si="51"/>
        <v>17440</v>
      </c>
      <c r="M169" s="300">
        <f t="shared" si="69"/>
        <v>2104705.4299999992</v>
      </c>
      <c r="N169" s="292">
        <f t="shared" si="63"/>
        <v>11287.56</v>
      </c>
      <c r="O169" s="292">
        <f t="shared" si="64"/>
        <v>10242.44</v>
      </c>
      <c r="P169" s="293">
        <f t="shared" si="53"/>
        <v>21530</v>
      </c>
      <c r="Q169" s="301">
        <f t="shared" si="70"/>
        <v>1883492.1599999992</v>
      </c>
      <c r="R169" s="292">
        <f t="shared" si="65"/>
        <v>10101.19</v>
      </c>
      <c r="S169" s="292">
        <f t="shared" si="66"/>
        <v>8528.81</v>
      </c>
      <c r="T169" s="321">
        <f t="shared" si="54"/>
        <v>18630</v>
      </c>
      <c r="U169" s="134"/>
      <c r="V169" s="134"/>
      <c r="W169" s="134"/>
      <c r="X169" s="134"/>
    </row>
    <row r="170" spans="1:24" s="1" customFormat="1" ht="15" customHeight="1">
      <c r="A170" s="409">
        <f t="shared" si="56"/>
        <v>6.5250000000000002E-2</v>
      </c>
      <c r="B170" s="406">
        <f t="shared" si="55"/>
        <v>5.3630136986301371E-3</v>
      </c>
      <c r="C170" s="197">
        <f t="shared" si="57"/>
        <v>12</v>
      </c>
      <c r="D170" s="290">
        <v>136</v>
      </c>
      <c r="E170" s="300">
        <f t="shared" si="67"/>
        <v>642054.53000000049</v>
      </c>
      <c r="F170" s="292">
        <f t="shared" si="58"/>
        <v>3443.35</v>
      </c>
      <c r="G170" s="292">
        <f t="shared" si="59"/>
        <v>3086.65</v>
      </c>
      <c r="H170" s="293">
        <f t="shared" si="60"/>
        <v>6530</v>
      </c>
      <c r="I170" s="301">
        <f t="shared" si="68"/>
        <v>1772020.2200000004</v>
      </c>
      <c r="J170" s="510">
        <f t="shared" si="61"/>
        <v>9503.3700000000008</v>
      </c>
      <c r="K170" s="292">
        <f t="shared" si="62"/>
        <v>7936.6299999999992</v>
      </c>
      <c r="L170" s="321">
        <f t="shared" si="51"/>
        <v>17440</v>
      </c>
      <c r="M170" s="300">
        <f t="shared" si="69"/>
        <v>2094462.9899999993</v>
      </c>
      <c r="N170" s="292">
        <f t="shared" si="63"/>
        <v>11232.63</v>
      </c>
      <c r="O170" s="292">
        <f t="shared" si="64"/>
        <v>10297.370000000001</v>
      </c>
      <c r="P170" s="293">
        <f t="shared" si="53"/>
        <v>21530</v>
      </c>
      <c r="Q170" s="301">
        <f t="shared" si="70"/>
        <v>1874963.3499999992</v>
      </c>
      <c r="R170" s="292">
        <f t="shared" si="65"/>
        <v>10055.450000000001</v>
      </c>
      <c r="S170" s="292">
        <f t="shared" si="66"/>
        <v>8574.5499999999993</v>
      </c>
      <c r="T170" s="321">
        <f t="shared" si="54"/>
        <v>18630</v>
      </c>
      <c r="U170" s="134"/>
      <c r="V170" s="134"/>
      <c r="W170" s="134"/>
      <c r="X170" s="134"/>
    </row>
    <row r="171" spans="1:24" s="1" customFormat="1" ht="15" customHeight="1">
      <c r="A171" s="409">
        <f t="shared" si="56"/>
        <v>6.5250000000000002E-2</v>
      </c>
      <c r="B171" s="406">
        <f t="shared" si="55"/>
        <v>5.3630136986301371E-3</v>
      </c>
      <c r="C171" s="197">
        <f t="shared" si="57"/>
        <v>12</v>
      </c>
      <c r="D171" s="290">
        <v>137</v>
      </c>
      <c r="E171" s="300">
        <f t="shared" si="67"/>
        <v>638967.88000000047</v>
      </c>
      <c r="F171" s="292">
        <f t="shared" si="58"/>
        <v>3426.79</v>
      </c>
      <c r="G171" s="292">
        <f t="shared" si="59"/>
        <v>3103.21</v>
      </c>
      <c r="H171" s="293">
        <f t="shared" si="60"/>
        <v>6530</v>
      </c>
      <c r="I171" s="301">
        <f t="shared" si="68"/>
        <v>1764083.5900000005</v>
      </c>
      <c r="J171" s="510">
        <f t="shared" si="61"/>
        <v>9460.7999999999993</v>
      </c>
      <c r="K171" s="292">
        <f t="shared" si="62"/>
        <v>7979.2000000000007</v>
      </c>
      <c r="L171" s="321">
        <f t="shared" si="51"/>
        <v>17440</v>
      </c>
      <c r="M171" s="300">
        <f t="shared" si="69"/>
        <v>2084165.6199999992</v>
      </c>
      <c r="N171" s="292">
        <f t="shared" si="63"/>
        <v>11177.41</v>
      </c>
      <c r="O171" s="292">
        <f t="shared" si="64"/>
        <v>10352.59</v>
      </c>
      <c r="P171" s="293">
        <f t="shared" si="53"/>
        <v>21530</v>
      </c>
      <c r="Q171" s="301">
        <f t="shared" si="70"/>
        <v>1866388.7999999991</v>
      </c>
      <c r="R171" s="292">
        <f t="shared" si="65"/>
        <v>10009.469999999999</v>
      </c>
      <c r="S171" s="292">
        <f t="shared" si="66"/>
        <v>8620.5300000000007</v>
      </c>
      <c r="T171" s="321">
        <f t="shared" si="54"/>
        <v>18630</v>
      </c>
      <c r="U171" s="134"/>
      <c r="V171" s="134"/>
      <c r="W171" s="134"/>
      <c r="X171" s="134"/>
    </row>
    <row r="172" spans="1:24" s="1" customFormat="1" ht="15" customHeight="1">
      <c r="A172" s="409">
        <f t="shared" si="56"/>
        <v>6.5250000000000002E-2</v>
      </c>
      <c r="B172" s="406">
        <f t="shared" si="55"/>
        <v>5.3630136986301371E-3</v>
      </c>
      <c r="C172" s="197">
        <f t="shared" si="57"/>
        <v>12</v>
      </c>
      <c r="D172" s="290">
        <v>138</v>
      </c>
      <c r="E172" s="300">
        <f t="shared" si="67"/>
        <v>635864.67000000051</v>
      </c>
      <c r="F172" s="292">
        <f t="shared" si="58"/>
        <v>3410.15</v>
      </c>
      <c r="G172" s="292">
        <f t="shared" si="59"/>
        <v>3119.85</v>
      </c>
      <c r="H172" s="293">
        <f t="shared" si="60"/>
        <v>6530</v>
      </c>
      <c r="I172" s="301">
        <f t="shared" si="68"/>
        <v>1756104.3900000006</v>
      </c>
      <c r="J172" s="510">
        <f t="shared" si="61"/>
        <v>9418.01</v>
      </c>
      <c r="K172" s="292">
        <f t="shared" si="62"/>
        <v>8021.99</v>
      </c>
      <c r="L172" s="321">
        <f t="shared" si="51"/>
        <v>17440</v>
      </c>
      <c r="M172" s="300">
        <f t="shared" si="69"/>
        <v>2073813.0299999991</v>
      </c>
      <c r="N172" s="292">
        <f t="shared" si="63"/>
        <v>11121.89</v>
      </c>
      <c r="O172" s="292">
        <f t="shared" si="64"/>
        <v>10408.11</v>
      </c>
      <c r="P172" s="293">
        <f t="shared" si="53"/>
        <v>21530</v>
      </c>
      <c r="Q172" s="301">
        <f t="shared" si="70"/>
        <v>1857768.2699999991</v>
      </c>
      <c r="R172" s="292">
        <f t="shared" si="65"/>
        <v>9963.24</v>
      </c>
      <c r="S172" s="292">
        <f t="shared" si="66"/>
        <v>8666.76</v>
      </c>
      <c r="T172" s="321">
        <f t="shared" si="54"/>
        <v>18630</v>
      </c>
      <c r="U172" s="134"/>
      <c r="V172" s="134"/>
      <c r="W172" s="134"/>
      <c r="X172" s="134"/>
    </row>
    <row r="173" spans="1:24" s="1" customFormat="1" ht="15" customHeight="1">
      <c r="A173" s="409">
        <f t="shared" si="56"/>
        <v>6.5250000000000002E-2</v>
      </c>
      <c r="B173" s="406">
        <f t="shared" si="55"/>
        <v>5.3630136986301371E-3</v>
      </c>
      <c r="C173" s="197">
        <f t="shared" si="57"/>
        <v>12</v>
      </c>
      <c r="D173" s="290">
        <v>139</v>
      </c>
      <c r="E173" s="300">
        <f t="shared" si="67"/>
        <v>632744.82000000053</v>
      </c>
      <c r="F173" s="292">
        <f t="shared" si="58"/>
        <v>3393.42</v>
      </c>
      <c r="G173" s="292">
        <f t="shared" si="59"/>
        <v>3136.58</v>
      </c>
      <c r="H173" s="293">
        <f t="shared" si="60"/>
        <v>6530</v>
      </c>
      <c r="I173" s="301">
        <f t="shared" si="68"/>
        <v>1748082.4000000006</v>
      </c>
      <c r="J173" s="510">
        <f t="shared" si="61"/>
        <v>9374.99</v>
      </c>
      <c r="K173" s="292">
        <f t="shared" si="62"/>
        <v>8065.01</v>
      </c>
      <c r="L173" s="321">
        <f t="shared" si="51"/>
        <v>17440</v>
      </c>
      <c r="M173" s="300">
        <f t="shared" si="69"/>
        <v>2063404.919999999</v>
      </c>
      <c r="N173" s="292">
        <f t="shared" si="63"/>
        <v>11066.07</v>
      </c>
      <c r="O173" s="292">
        <f t="shared" si="64"/>
        <v>10463.93</v>
      </c>
      <c r="P173" s="293">
        <f t="shared" si="53"/>
        <v>21530</v>
      </c>
      <c r="Q173" s="301">
        <f t="shared" si="70"/>
        <v>1849101.5099999991</v>
      </c>
      <c r="R173" s="292">
        <f t="shared" si="65"/>
        <v>9916.76</v>
      </c>
      <c r="S173" s="292">
        <f t="shared" si="66"/>
        <v>8713.24</v>
      </c>
      <c r="T173" s="321">
        <f t="shared" si="54"/>
        <v>18630</v>
      </c>
      <c r="U173" s="134"/>
      <c r="V173" s="134"/>
      <c r="W173" s="134"/>
      <c r="X173" s="134"/>
    </row>
    <row r="174" spans="1:24" s="1" customFormat="1" ht="15" customHeight="1">
      <c r="A174" s="409">
        <f t="shared" si="56"/>
        <v>6.5250000000000002E-2</v>
      </c>
      <c r="B174" s="406">
        <f t="shared" si="55"/>
        <v>5.3630136986301371E-3</v>
      </c>
      <c r="C174" s="197">
        <f t="shared" si="57"/>
        <v>12</v>
      </c>
      <c r="D174" s="290">
        <v>140</v>
      </c>
      <c r="E174" s="300">
        <f t="shared" si="67"/>
        <v>629608.24000000057</v>
      </c>
      <c r="F174" s="292">
        <f t="shared" si="58"/>
        <v>3376.6</v>
      </c>
      <c r="G174" s="292">
        <f t="shared" si="59"/>
        <v>3153.4</v>
      </c>
      <c r="H174" s="293">
        <f t="shared" si="60"/>
        <v>6530</v>
      </c>
      <c r="I174" s="301">
        <f t="shared" si="68"/>
        <v>1740017.3900000006</v>
      </c>
      <c r="J174" s="510">
        <f t="shared" si="61"/>
        <v>9331.74</v>
      </c>
      <c r="K174" s="292">
        <f t="shared" si="62"/>
        <v>8108.26</v>
      </c>
      <c r="L174" s="321">
        <f t="shared" si="51"/>
        <v>17440</v>
      </c>
      <c r="M174" s="300">
        <f t="shared" si="69"/>
        <v>2052940.9899999991</v>
      </c>
      <c r="N174" s="292">
        <f t="shared" si="63"/>
        <v>11009.95</v>
      </c>
      <c r="O174" s="292">
        <f t="shared" si="64"/>
        <v>10520.05</v>
      </c>
      <c r="P174" s="293">
        <f t="shared" si="53"/>
        <v>21530</v>
      </c>
      <c r="Q174" s="301">
        <f t="shared" si="70"/>
        <v>1840388.2699999991</v>
      </c>
      <c r="R174" s="292">
        <f t="shared" si="65"/>
        <v>9870.0300000000007</v>
      </c>
      <c r="S174" s="292">
        <f t="shared" si="66"/>
        <v>8759.9699999999993</v>
      </c>
      <c r="T174" s="321">
        <f t="shared" si="54"/>
        <v>18630</v>
      </c>
      <c r="U174" s="134"/>
      <c r="V174" s="134"/>
      <c r="W174" s="134"/>
      <c r="X174" s="134"/>
    </row>
    <row r="175" spans="1:24" s="1" customFormat="1" ht="15" customHeight="1">
      <c r="A175" s="409">
        <f t="shared" si="56"/>
        <v>6.5250000000000002E-2</v>
      </c>
      <c r="B175" s="406">
        <f t="shared" si="55"/>
        <v>5.3630136986301371E-3</v>
      </c>
      <c r="C175" s="197">
        <f t="shared" si="57"/>
        <v>12</v>
      </c>
      <c r="D175" s="290">
        <v>141</v>
      </c>
      <c r="E175" s="300">
        <f t="shared" si="67"/>
        <v>626454.84000000055</v>
      </c>
      <c r="F175" s="292">
        <f t="shared" si="58"/>
        <v>3359.69</v>
      </c>
      <c r="G175" s="292">
        <f t="shared" si="59"/>
        <v>3170.31</v>
      </c>
      <c r="H175" s="293">
        <f t="shared" si="60"/>
        <v>6530</v>
      </c>
      <c r="I175" s="301">
        <f t="shared" si="68"/>
        <v>1731909.1300000006</v>
      </c>
      <c r="J175" s="510">
        <f t="shared" si="61"/>
        <v>9288.25</v>
      </c>
      <c r="K175" s="292">
        <f t="shared" si="62"/>
        <v>8151.75</v>
      </c>
      <c r="L175" s="321">
        <f t="shared" ref="L175:L238" si="71">IF(I175&lt;$M$5,I175+J175,$M$5)</f>
        <v>17440</v>
      </c>
      <c r="M175" s="300">
        <f t="shared" si="69"/>
        <v>2042420.939999999</v>
      </c>
      <c r="N175" s="292">
        <f t="shared" si="63"/>
        <v>10953.53</v>
      </c>
      <c r="O175" s="292">
        <f t="shared" si="64"/>
        <v>10576.47</v>
      </c>
      <c r="P175" s="293">
        <f t="shared" si="53"/>
        <v>21530</v>
      </c>
      <c r="Q175" s="301">
        <f t="shared" si="70"/>
        <v>1831628.2999999991</v>
      </c>
      <c r="R175" s="292">
        <f t="shared" si="65"/>
        <v>9823.0499999999993</v>
      </c>
      <c r="S175" s="292">
        <f t="shared" si="66"/>
        <v>8806.9500000000007</v>
      </c>
      <c r="T175" s="321">
        <f t="shared" si="54"/>
        <v>18630</v>
      </c>
      <c r="U175" s="134"/>
      <c r="V175" s="134"/>
      <c r="W175" s="134"/>
      <c r="X175" s="134"/>
    </row>
    <row r="176" spans="1:24" s="1" customFormat="1" ht="15" customHeight="1">
      <c r="A176" s="409">
        <f t="shared" si="56"/>
        <v>6.5250000000000002E-2</v>
      </c>
      <c r="B176" s="406">
        <f t="shared" si="55"/>
        <v>5.3630136986301371E-3</v>
      </c>
      <c r="C176" s="197">
        <f t="shared" si="57"/>
        <v>12</v>
      </c>
      <c r="D176" s="290">
        <v>142</v>
      </c>
      <c r="E176" s="300">
        <f t="shared" si="67"/>
        <v>623284.53000000049</v>
      </c>
      <c r="F176" s="292">
        <f t="shared" si="58"/>
        <v>3342.68</v>
      </c>
      <c r="G176" s="292">
        <f t="shared" si="59"/>
        <v>3187.32</v>
      </c>
      <c r="H176" s="293">
        <f t="shared" si="60"/>
        <v>6530</v>
      </c>
      <c r="I176" s="301">
        <f t="shared" si="68"/>
        <v>1723757.3800000006</v>
      </c>
      <c r="J176" s="510">
        <f t="shared" si="61"/>
        <v>9244.5300000000007</v>
      </c>
      <c r="K176" s="292">
        <f t="shared" si="62"/>
        <v>8195.4699999999993</v>
      </c>
      <c r="L176" s="321">
        <f t="shared" si="71"/>
        <v>17440</v>
      </c>
      <c r="M176" s="300">
        <f t="shared" si="69"/>
        <v>2031844.469999999</v>
      </c>
      <c r="N176" s="292">
        <f t="shared" si="63"/>
        <v>10896.81</v>
      </c>
      <c r="O176" s="292">
        <f t="shared" si="64"/>
        <v>10633.19</v>
      </c>
      <c r="P176" s="293">
        <f t="shared" si="53"/>
        <v>21530</v>
      </c>
      <c r="Q176" s="301">
        <f t="shared" si="70"/>
        <v>1822821.3499999992</v>
      </c>
      <c r="R176" s="292">
        <f t="shared" si="65"/>
        <v>9775.82</v>
      </c>
      <c r="S176" s="292">
        <f t="shared" si="66"/>
        <v>8854.18</v>
      </c>
      <c r="T176" s="321">
        <f t="shared" si="54"/>
        <v>18630</v>
      </c>
      <c r="U176" s="134"/>
      <c r="V176" s="134"/>
      <c r="W176" s="134"/>
      <c r="X176" s="134"/>
    </row>
    <row r="177" spans="1:24" s="1" customFormat="1" ht="15" customHeight="1">
      <c r="A177" s="409">
        <f t="shared" si="56"/>
        <v>6.5250000000000002E-2</v>
      </c>
      <c r="B177" s="406">
        <f t="shared" si="55"/>
        <v>5.3630136986301371E-3</v>
      </c>
      <c r="C177" s="197">
        <f t="shared" si="57"/>
        <v>12</v>
      </c>
      <c r="D177" s="290">
        <v>143</v>
      </c>
      <c r="E177" s="300">
        <f t="shared" si="67"/>
        <v>620097.21000000054</v>
      </c>
      <c r="F177" s="292">
        <f t="shared" si="58"/>
        <v>3325.59</v>
      </c>
      <c r="G177" s="292">
        <f t="shared" si="59"/>
        <v>3204.41</v>
      </c>
      <c r="H177" s="293">
        <f t="shared" si="60"/>
        <v>6530</v>
      </c>
      <c r="I177" s="301">
        <f t="shared" si="68"/>
        <v>1715561.9100000006</v>
      </c>
      <c r="J177" s="510">
        <f t="shared" si="61"/>
        <v>9200.58</v>
      </c>
      <c r="K177" s="292">
        <f t="shared" si="62"/>
        <v>8239.42</v>
      </c>
      <c r="L177" s="321">
        <f t="shared" si="71"/>
        <v>17440</v>
      </c>
      <c r="M177" s="300">
        <f t="shared" si="69"/>
        <v>2021211.2799999991</v>
      </c>
      <c r="N177" s="292">
        <f t="shared" si="63"/>
        <v>10839.78</v>
      </c>
      <c r="O177" s="292">
        <f t="shared" si="64"/>
        <v>10690.22</v>
      </c>
      <c r="P177" s="293">
        <f t="shared" si="53"/>
        <v>21530</v>
      </c>
      <c r="Q177" s="301">
        <f t="shared" si="70"/>
        <v>1813967.1699999992</v>
      </c>
      <c r="R177" s="292">
        <f t="shared" si="65"/>
        <v>9728.33</v>
      </c>
      <c r="S177" s="292">
        <f t="shared" si="66"/>
        <v>8901.67</v>
      </c>
      <c r="T177" s="321">
        <f t="shared" si="54"/>
        <v>18630</v>
      </c>
      <c r="U177" s="134"/>
      <c r="V177" s="134"/>
      <c r="W177" s="134"/>
      <c r="X177" s="134"/>
    </row>
    <row r="178" spans="1:24" s="1" customFormat="1" ht="15" customHeight="1">
      <c r="A178" s="409">
        <f t="shared" si="56"/>
        <v>6.5250000000000002E-2</v>
      </c>
      <c r="B178" s="406">
        <f t="shared" si="55"/>
        <v>5.3630136986301371E-3</v>
      </c>
      <c r="C178" s="197">
        <f t="shared" si="57"/>
        <v>12</v>
      </c>
      <c r="D178" s="290">
        <v>144</v>
      </c>
      <c r="E178" s="300">
        <f t="shared" si="67"/>
        <v>616892.80000000051</v>
      </c>
      <c r="F178" s="292">
        <f t="shared" si="58"/>
        <v>3308.4</v>
      </c>
      <c r="G178" s="292">
        <f t="shared" si="59"/>
        <v>3221.6</v>
      </c>
      <c r="H178" s="293">
        <f t="shared" si="60"/>
        <v>6530</v>
      </c>
      <c r="I178" s="301">
        <f t="shared" si="68"/>
        <v>1707322.4900000007</v>
      </c>
      <c r="J178" s="510">
        <f t="shared" si="61"/>
        <v>9156.39</v>
      </c>
      <c r="K178" s="292">
        <f t="shared" si="62"/>
        <v>8283.61</v>
      </c>
      <c r="L178" s="321">
        <f t="shared" si="71"/>
        <v>17440</v>
      </c>
      <c r="M178" s="300">
        <f t="shared" si="69"/>
        <v>2010521.0599999991</v>
      </c>
      <c r="N178" s="292">
        <f t="shared" si="63"/>
        <v>10782.45</v>
      </c>
      <c r="O178" s="292">
        <f t="shared" si="64"/>
        <v>10747.55</v>
      </c>
      <c r="P178" s="293">
        <f t="shared" si="53"/>
        <v>21530</v>
      </c>
      <c r="Q178" s="301">
        <f t="shared" si="70"/>
        <v>1805065.4999999993</v>
      </c>
      <c r="R178" s="292">
        <f t="shared" si="65"/>
        <v>9680.59</v>
      </c>
      <c r="S178" s="292">
        <f t="shared" si="66"/>
        <v>8949.41</v>
      </c>
      <c r="T178" s="321">
        <f t="shared" si="54"/>
        <v>18630</v>
      </c>
      <c r="U178" s="134"/>
      <c r="V178" s="134"/>
      <c r="W178" s="134"/>
      <c r="X178" s="134"/>
    </row>
    <row r="179" spans="1:24" s="1" customFormat="1" ht="15" customHeight="1">
      <c r="A179" s="409">
        <f t="shared" si="56"/>
        <v>6.5250000000000002E-2</v>
      </c>
      <c r="B179" s="406">
        <f t="shared" si="55"/>
        <v>5.3630136986301371E-3</v>
      </c>
      <c r="C179" s="197">
        <f t="shared" si="57"/>
        <v>13</v>
      </c>
      <c r="D179" s="290">
        <v>145</v>
      </c>
      <c r="E179" s="300">
        <f t="shared" si="67"/>
        <v>613671.20000000054</v>
      </c>
      <c r="F179" s="292">
        <f t="shared" si="58"/>
        <v>3291.13</v>
      </c>
      <c r="G179" s="292">
        <f t="shared" si="59"/>
        <v>3238.87</v>
      </c>
      <c r="H179" s="293">
        <f t="shared" si="60"/>
        <v>6530</v>
      </c>
      <c r="I179" s="301">
        <f t="shared" si="68"/>
        <v>1699038.8800000006</v>
      </c>
      <c r="J179" s="510">
        <f t="shared" si="61"/>
        <v>9111.9699999999993</v>
      </c>
      <c r="K179" s="292">
        <f t="shared" si="62"/>
        <v>8328.0300000000007</v>
      </c>
      <c r="L179" s="321">
        <f t="shared" si="71"/>
        <v>17440</v>
      </c>
      <c r="M179" s="300">
        <f t="shared" si="69"/>
        <v>1999773.5099999991</v>
      </c>
      <c r="N179" s="292">
        <f t="shared" si="63"/>
        <v>10724.81</v>
      </c>
      <c r="O179" s="292">
        <f t="shared" si="64"/>
        <v>10805.19</v>
      </c>
      <c r="P179" s="293">
        <f t="shared" si="53"/>
        <v>21530</v>
      </c>
      <c r="Q179" s="301">
        <f t="shared" si="70"/>
        <v>1796116.0899999994</v>
      </c>
      <c r="R179" s="292">
        <f t="shared" si="65"/>
        <v>9632.6</v>
      </c>
      <c r="S179" s="292">
        <f t="shared" si="66"/>
        <v>8997.4</v>
      </c>
      <c r="T179" s="321">
        <f t="shared" si="54"/>
        <v>18630</v>
      </c>
      <c r="U179" s="134"/>
      <c r="V179" s="134"/>
      <c r="W179" s="134"/>
      <c r="X179" s="134"/>
    </row>
    <row r="180" spans="1:24" s="1" customFormat="1" ht="15" customHeight="1">
      <c r="A180" s="409">
        <f t="shared" si="56"/>
        <v>6.5250000000000002E-2</v>
      </c>
      <c r="B180" s="406">
        <f t="shared" si="55"/>
        <v>5.3630136986301371E-3</v>
      </c>
      <c r="C180" s="197">
        <f t="shared" si="57"/>
        <v>13</v>
      </c>
      <c r="D180" s="290">
        <v>146</v>
      </c>
      <c r="E180" s="300">
        <f t="shared" si="67"/>
        <v>610432.33000000054</v>
      </c>
      <c r="F180" s="292">
        <f t="shared" si="58"/>
        <v>3273.76</v>
      </c>
      <c r="G180" s="292">
        <f t="shared" si="59"/>
        <v>3256.24</v>
      </c>
      <c r="H180" s="293">
        <f t="shared" si="60"/>
        <v>6530</v>
      </c>
      <c r="I180" s="301">
        <f t="shared" si="68"/>
        <v>1690710.8500000006</v>
      </c>
      <c r="J180" s="510">
        <f t="shared" si="61"/>
        <v>9067.31</v>
      </c>
      <c r="K180" s="292">
        <f t="shared" si="62"/>
        <v>8372.69</v>
      </c>
      <c r="L180" s="321">
        <f t="shared" si="71"/>
        <v>17440</v>
      </c>
      <c r="M180" s="300">
        <f t="shared" si="69"/>
        <v>1988968.3199999991</v>
      </c>
      <c r="N180" s="292">
        <f t="shared" si="63"/>
        <v>10666.86</v>
      </c>
      <c r="O180" s="292">
        <f t="shared" si="64"/>
        <v>10863.14</v>
      </c>
      <c r="P180" s="293">
        <f t="shared" si="53"/>
        <v>21530</v>
      </c>
      <c r="Q180" s="301">
        <f t="shared" si="70"/>
        <v>1787118.6899999995</v>
      </c>
      <c r="R180" s="292">
        <f t="shared" si="65"/>
        <v>9584.34</v>
      </c>
      <c r="S180" s="292">
        <f t="shared" si="66"/>
        <v>9045.66</v>
      </c>
      <c r="T180" s="321">
        <f t="shared" si="54"/>
        <v>18630</v>
      </c>
      <c r="U180" s="134"/>
      <c r="V180" s="134"/>
      <c r="W180" s="134"/>
      <c r="X180" s="134"/>
    </row>
    <row r="181" spans="1:24" s="1" customFormat="1" ht="15" customHeight="1">
      <c r="A181" s="409">
        <f t="shared" si="56"/>
        <v>6.5250000000000002E-2</v>
      </c>
      <c r="B181" s="406">
        <f t="shared" si="55"/>
        <v>5.3630136986301371E-3</v>
      </c>
      <c r="C181" s="197">
        <f t="shared" si="57"/>
        <v>13</v>
      </c>
      <c r="D181" s="290">
        <v>147</v>
      </c>
      <c r="E181" s="300">
        <f t="shared" si="67"/>
        <v>607176.09000000055</v>
      </c>
      <c r="F181" s="292">
        <f t="shared" si="58"/>
        <v>3256.29</v>
      </c>
      <c r="G181" s="292">
        <f t="shared" si="59"/>
        <v>3273.71</v>
      </c>
      <c r="H181" s="293">
        <f t="shared" si="60"/>
        <v>6530</v>
      </c>
      <c r="I181" s="301">
        <f t="shared" si="68"/>
        <v>1682338.1600000006</v>
      </c>
      <c r="J181" s="510">
        <f t="shared" si="61"/>
        <v>9022.4</v>
      </c>
      <c r="K181" s="292">
        <f t="shared" si="62"/>
        <v>8417.6</v>
      </c>
      <c r="L181" s="321">
        <f t="shared" si="71"/>
        <v>17440</v>
      </c>
      <c r="M181" s="300">
        <f t="shared" si="69"/>
        <v>1978105.1799999992</v>
      </c>
      <c r="N181" s="292">
        <f t="shared" si="63"/>
        <v>10608.61</v>
      </c>
      <c r="O181" s="292">
        <f t="shared" si="64"/>
        <v>10921.39</v>
      </c>
      <c r="P181" s="293">
        <f t="shared" si="53"/>
        <v>21530</v>
      </c>
      <c r="Q181" s="301">
        <f t="shared" si="70"/>
        <v>1778073.0299999996</v>
      </c>
      <c r="R181" s="292">
        <f t="shared" si="65"/>
        <v>9535.83</v>
      </c>
      <c r="S181" s="292">
        <f t="shared" si="66"/>
        <v>9094.17</v>
      </c>
      <c r="T181" s="321">
        <f t="shared" si="54"/>
        <v>18630</v>
      </c>
      <c r="U181" s="134"/>
      <c r="V181" s="134"/>
      <c r="W181" s="134"/>
      <c r="X181" s="134"/>
    </row>
    <row r="182" spans="1:24" s="1" customFormat="1" ht="15" customHeight="1">
      <c r="A182" s="409">
        <f t="shared" si="56"/>
        <v>6.5250000000000002E-2</v>
      </c>
      <c r="B182" s="406">
        <f t="shared" si="55"/>
        <v>5.3630136986301371E-3</v>
      </c>
      <c r="C182" s="197">
        <f t="shared" si="57"/>
        <v>13</v>
      </c>
      <c r="D182" s="290">
        <v>148</v>
      </c>
      <c r="E182" s="300">
        <f t="shared" si="67"/>
        <v>603902.38000000059</v>
      </c>
      <c r="F182" s="292">
        <f t="shared" si="58"/>
        <v>3238.74</v>
      </c>
      <c r="G182" s="292">
        <f t="shared" si="59"/>
        <v>3291.26</v>
      </c>
      <c r="H182" s="293">
        <f t="shared" si="60"/>
        <v>6530</v>
      </c>
      <c r="I182" s="301">
        <f t="shared" si="68"/>
        <v>1673920.5600000005</v>
      </c>
      <c r="J182" s="510">
        <f t="shared" si="61"/>
        <v>8977.26</v>
      </c>
      <c r="K182" s="292">
        <f t="shared" si="62"/>
        <v>8462.74</v>
      </c>
      <c r="L182" s="321">
        <f t="shared" si="71"/>
        <v>17440</v>
      </c>
      <c r="M182" s="300">
        <f t="shared" si="69"/>
        <v>1967183.7899999993</v>
      </c>
      <c r="N182" s="292">
        <f t="shared" si="63"/>
        <v>10550.03</v>
      </c>
      <c r="O182" s="292">
        <f t="shared" si="64"/>
        <v>10979.97</v>
      </c>
      <c r="P182" s="293">
        <f t="shared" si="53"/>
        <v>21530</v>
      </c>
      <c r="Q182" s="301">
        <f t="shared" si="70"/>
        <v>1768978.8599999996</v>
      </c>
      <c r="R182" s="292">
        <f t="shared" si="65"/>
        <v>9487.06</v>
      </c>
      <c r="S182" s="292">
        <f t="shared" si="66"/>
        <v>9142.94</v>
      </c>
      <c r="T182" s="321">
        <f t="shared" si="54"/>
        <v>18630</v>
      </c>
      <c r="U182" s="134"/>
      <c r="V182" s="134"/>
      <c r="W182" s="134"/>
      <c r="X182" s="134"/>
    </row>
    <row r="183" spans="1:24" s="1" customFormat="1" ht="15" customHeight="1">
      <c r="A183" s="409">
        <f t="shared" si="56"/>
        <v>6.5250000000000002E-2</v>
      </c>
      <c r="B183" s="406">
        <f t="shared" si="55"/>
        <v>5.3630136986301371E-3</v>
      </c>
      <c r="C183" s="197">
        <f t="shared" si="57"/>
        <v>13</v>
      </c>
      <c r="D183" s="290">
        <v>149</v>
      </c>
      <c r="E183" s="300">
        <f t="shared" si="67"/>
        <v>600611.12000000058</v>
      </c>
      <c r="F183" s="292">
        <f t="shared" si="58"/>
        <v>3221.09</v>
      </c>
      <c r="G183" s="292">
        <f t="shared" si="59"/>
        <v>3308.91</v>
      </c>
      <c r="H183" s="293">
        <f t="shared" si="60"/>
        <v>6530</v>
      </c>
      <c r="I183" s="301">
        <f t="shared" si="68"/>
        <v>1665457.8200000005</v>
      </c>
      <c r="J183" s="510">
        <f t="shared" si="61"/>
        <v>8931.8700000000008</v>
      </c>
      <c r="K183" s="292">
        <f t="shared" si="62"/>
        <v>8508.1299999999992</v>
      </c>
      <c r="L183" s="321">
        <f t="shared" si="71"/>
        <v>17440</v>
      </c>
      <c r="M183" s="300">
        <f t="shared" si="69"/>
        <v>1956203.8199999994</v>
      </c>
      <c r="N183" s="292">
        <f t="shared" si="63"/>
        <v>10491.15</v>
      </c>
      <c r="O183" s="292">
        <f t="shared" si="64"/>
        <v>11038.85</v>
      </c>
      <c r="P183" s="293">
        <f t="shared" si="53"/>
        <v>21530</v>
      </c>
      <c r="Q183" s="301">
        <f t="shared" si="70"/>
        <v>1759835.9199999997</v>
      </c>
      <c r="R183" s="292">
        <f t="shared" si="65"/>
        <v>9438.02</v>
      </c>
      <c r="S183" s="292">
        <f t="shared" si="66"/>
        <v>9191.98</v>
      </c>
      <c r="T183" s="321">
        <f t="shared" si="54"/>
        <v>18630</v>
      </c>
      <c r="U183" s="134"/>
      <c r="V183" s="134"/>
      <c r="W183" s="134"/>
      <c r="X183" s="134"/>
    </row>
    <row r="184" spans="1:24" s="1" customFormat="1" ht="15" customHeight="1">
      <c r="A184" s="409">
        <f t="shared" si="56"/>
        <v>6.5250000000000002E-2</v>
      </c>
      <c r="B184" s="406">
        <f t="shared" si="55"/>
        <v>5.3630136986301371E-3</v>
      </c>
      <c r="C184" s="197">
        <f t="shared" si="57"/>
        <v>13</v>
      </c>
      <c r="D184" s="290">
        <v>150</v>
      </c>
      <c r="E184" s="300">
        <f t="shared" si="67"/>
        <v>597302.21000000054</v>
      </c>
      <c r="F184" s="292">
        <f t="shared" si="58"/>
        <v>3203.34</v>
      </c>
      <c r="G184" s="292">
        <f t="shared" si="59"/>
        <v>3326.66</v>
      </c>
      <c r="H184" s="293">
        <f t="shared" si="60"/>
        <v>6530</v>
      </c>
      <c r="I184" s="301">
        <f t="shared" si="68"/>
        <v>1656949.6900000006</v>
      </c>
      <c r="J184" s="510">
        <f t="shared" si="61"/>
        <v>8886.24</v>
      </c>
      <c r="K184" s="292">
        <f t="shared" si="62"/>
        <v>8553.76</v>
      </c>
      <c r="L184" s="321">
        <f t="shared" si="71"/>
        <v>17440</v>
      </c>
      <c r="M184" s="300">
        <f t="shared" si="69"/>
        <v>1945164.9699999993</v>
      </c>
      <c r="N184" s="292">
        <f t="shared" si="63"/>
        <v>10431.950000000001</v>
      </c>
      <c r="O184" s="292">
        <f t="shared" si="64"/>
        <v>11098.05</v>
      </c>
      <c r="P184" s="293">
        <f t="shared" si="53"/>
        <v>21530</v>
      </c>
      <c r="Q184" s="301">
        <f t="shared" si="70"/>
        <v>1750643.9399999997</v>
      </c>
      <c r="R184" s="292">
        <f t="shared" si="65"/>
        <v>9388.73</v>
      </c>
      <c r="S184" s="292">
        <f t="shared" si="66"/>
        <v>9241.27</v>
      </c>
      <c r="T184" s="321">
        <f t="shared" si="54"/>
        <v>18630</v>
      </c>
      <c r="U184" s="134"/>
      <c r="V184" s="134"/>
      <c r="W184" s="134"/>
      <c r="X184" s="134"/>
    </row>
    <row r="185" spans="1:24" s="1" customFormat="1" ht="15" customHeight="1">
      <c r="A185" s="409">
        <f t="shared" si="56"/>
        <v>6.5250000000000002E-2</v>
      </c>
      <c r="B185" s="406">
        <f t="shared" si="55"/>
        <v>5.3630136986301371E-3</v>
      </c>
      <c r="C185" s="197">
        <f t="shared" si="57"/>
        <v>13</v>
      </c>
      <c r="D185" s="290">
        <v>151</v>
      </c>
      <c r="E185" s="300">
        <f t="shared" si="67"/>
        <v>593975.55000000051</v>
      </c>
      <c r="F185" s="292">
        <f t="shared" si="58"/>
        <v>3185.5</v>
      </c>
      <c r="G185" s="292">
        <f t="shared" si="59"/>
        <v>3344.5</v>
      </c>
      <c r="H185" s="293">
        <f t="shared" si="60"/>
        <v>6530</v>
      </c>
      <c r="I185" s="301">
        <f t="shared" si="68"/>
        <v>1648395.9300000006</v>
      </c>
      <c r="J185" s="510">
        <f t="shared" si="61"/>
        <v>8840.3700000000008</v>
      </c>
      <c r="K185" s="292">
        <f t="shared" si="62"/>
        <v>8599.6299999999992</v>
      </c>
      <c r="L185" s="321">
        <f t="shared" si="71"/>
        <v>17440</v>
      </c>
      <c r="M185" s="300">
        <f t="shared" si="69"/>
        <v>1934066.9199999992</v>
      </c>
      <c r="N185" s="292">
        <f t="shared" si="63"/>
        <v>10372.43</v>
      </c>
      <c r="O185" s="292">
        <f t="shared" si="64"/>
        <v>11157.57</v>
      </c>
      <c r="P185" s="293">
        <f t="shared" si="53"/>
        <v>21530</v>
      </c>
      <c r="Q185" s="301">
        <f t="shared" si="70"/>
        <v>1741402.6699999997</v>
      </c>
      <c r="R185" s="292">
        <f t="shared" si="65"/>
        <v>9339.17</v>
      </c>
      <c r="S185" s="292">
        <f t="shared" si="66"/>
        <v>9290.83</v>
      </c>
      <c r="T185" s="321">
        <f t="shared" si="54"/>
        <v>18630</v>
      </c>
      <c r="U185" s="134"/>
      <c r="V185" s="134"/>
      <c r="W185" s="134"/>
      <c r="X185" s="134"/>
    </row>
    <row r="186" spans="1:24" s="1" customFormat="1" ht="15" customHeight="1">
      <c r="A186" s="409">
        <f t="shared" si="56"/>
        <v>6.5250000000000002E-2</v>
      </c>
      <c r="B186" s="406">
        <f t="shared" si="55"/>
        <v>5.3630136986301371E-3</v>
      </c>
      <c r="C186" s="197">
        <f t="shared" si="57"/>
        <v>13</v>
      </c>
      <c r="D186" s="290">
        <v>152</v>
      </c>
      <c r="E186" s="300">
        <f t="shared" si="67"/>
        <v>590631.05000000051</v>
      </c>
      <c r="F186" s="292">
        <f t="shared" si="58"/>
        <v>3167.56</v>
      </c>
      <c r="G186" s="292">
        <f t="shared" si="59"/>
        <v>3362.44</v>
      </c>
      <c r="H186" s="293">
        <f t="shared" si="60"/>
        <v>6530</v>
      </c>
      <c r="I186" s="301">
        <f t="shared" si="68"/>
        <v>1639796.3000000007</v>
      </c>
      <c r="J186" s="510">
        <f t="shared" si="61"/>
        <v>8794.25</v>
      </c>
      <c r="K186" s="292">
        <f t="shared" si="62"/>
        <v>8645.75</v>
      </c>
      <c r="L186" s="321">
        <f t="shared" si="71"/>
        <v>17440</v>
      </c>
      <c r="M186" s="300">
        <f t="shared" si="69"/>
        <v>1922909.3499999992</v>
      </c>
      <c r="N186" s="292">
        <f t="shared" si="63"/>
        <v>10312.59</v>
      </c>
      <c r="O186" s="292">
        <f t="shared" si="64"/>
        <v>11217.41</v>
      </c>
      <c r="P186" s="293">
        <f t="shared" si="53"/>
        <v>21530</v>
      </c>
      <c r="Q186" s="301">
        <f t="shared" si="70"/>
        <v>1732111.8399999996</v>
      </c>
      <c r="R186" s="292">
        <f t="shared" si="65"/>
        <v>9289.34</v>
      </c>
      <c r="S186" s="292">
        <f t="shared" si="66"/>
        <v>9340.66</v>
      </c>
      <c r="T186" s="321">
        <f t="shared" si="54"/>
        <v>18630</v>
      </c>
      <c r="U186" s="134"/>
      <c r="V186" s="134"/>
      <c r="W186" s="134"/>
      <c r="X186" s="134"/>
    </row>
    <row r="187" spans="1:24" s="1" customFormat="1" ht="15" customHeight="1">
      <c r="A187" s="409">
        <f t="shared" si="56"/>
        <v>6.5250000000000002E-2</v>
      </c>
      <c r="B187" s="406">
        <f t="shared" si="55"/>
        <v>5.3630136986301371E-3</v>
      </c>
      <c r="C187" s="197">
        <f t="shared" si="57"/>
        <v>13</v>
      </c>
      <c r="D187" s="290">
        <v>153</v>
      </c>
      <c r="E187" s="300">
        <f t="shared" si="67"/>
        <v>587268.61000000057</v>
      </c>
      <c r="F187" s="292">
        <f t="shared" si="58"/>
        <v>3149.53</v>
      </c>
      <c r="G187" s="292">
        <f t="shared" si="59"/>
        <v>3380.47</v>
      </c>
      <c r="H187" s="293">
        <f t="shared" si="60"/>
        <v>6530</v>
      </c>
      <c r="I187" s="301">
        <f t="shared" si="68"/>
        <v>1631150.5500000007</v>
      </c>
      <c r="J187" s="510">
        <f t="shared" si="61"/>
        <v>8747.8799999999992</v>
      </c>
      <c r="K187" s="292">
        <f t="shared" si="62"/>
        <v>8692.1200000000008</v>
      </c>
      <c r="L187" s="321">
        <f t="shared" si="71"/>
        <v>17440</v>
      </c>
      <c r="M187" s="300">
        <f t="shared" si="69"/>
        <v>1911691.9399999992</v>
      </c>
      <c r="N187" s="292">
        <f t="shared" si="63"/>
        <v>10252.43</v>
      </c>
      <c r="O187" s="292">
        <f t="shared" si="64"/>
        <v>11277.57</v>
      </c>
      <c r="P187" s="293">
        <f t="shared" si="53"/>
        <v>21530</v>
      </c>
      <c r="Q187" s="301">
        <f t="shared" si="70"/>
        <v>1722771.1799999997</v>
      </c>
      <c r="R187" s="292">
        <f t="shared" si="65"/>
        <v>9239.25</v>
      </c>
      <c r="S187" s="292">
        <f t="shared" si="66"/>
        <v>9390.75</v>
      </c>
      <c r="T187" s="321">
        <f t="shared" si="54"/>
        <v>18630</v>
      </c>
      <c r="U187" s="134"/>
      <c r="V187" s="134"/>
      <c r="W187" s="134"/>
      <c r="X187" s="134"/>
    </row>
    <row r="188" spans="1:24" s="1" customFormat="1" ht="15" customHeight="1">
      <c r="A188" s="409">
        <f t="shared" si="56"/>
        <v>6.5250000000000002E-2</v>
      </c>
      <c r="B188" s="406">
        <f t="shared" si="55"/>
        <v>5.3630136986301371E-3</v>
      </c>
      <c r="C188" s="197">
        <f t="shared" si="57"/>
        <v>13</v>
      </c>
      <c r="D188" s="290">
        <v>154</v>
      </c>
      <c r="E188" s="300">
        <f t="shared" si="67"/>
        <v>583888.1400000006</v>
      </c>
      <c r="F188" s="292">
        <f t="shared" si="58"/>
        <v>3131.4</v>
      </c>
      <c r="G188" s="292">
        <f t="shared" si="59"/>
        <v>3398.6</v>
      </c>
      <c r="H188" s="293">
        <f t="shared" si="60"/>
        <v>6530</v>
      </c>
      <c r="I188" s="301">
        <f t="shared" si="68"/>
        <v>1622458.4300000006</v>
      </c>
      <c r="J188" s="510">
        <f t="shared" si="61"/>
        <v>8701.27</v>
      </c>
      <c r="K188" s="292">
        <f t="shared" si="62"/>
        <v>8738.73</v>
      </c>
      <c r="L188" s="321">
        <f t="shared" si="71"/>
        <v>17440</v>
      </c>
      <c r="M188" s="300">
        <f t="shared" si="69"/>
        <v>1900414.3699999992</v>
      </c>
      <c r="N188" s="292">
        <f t="shared" si="63"/>
        <v>10191.950000000001</v>
      </c>
      <c r="O188" s="292">
        <f t="shared" si="64"/>
        <v>11338.05</v>
      </c>
      <c r="P188" s="293">
        <f t="shared" si="53"/>
        <v>21530</v>
      </c>
      <c r="Q188" s="301">
        <f t="shared" si="70"/>
        <v>1713380.4299999997</v>
      </c>
      <c r="R188" s="292">
        <f t="shared" si="65"/>
        <v>9188.8799999999992</v>
      </c>
      <c r="S188" s="292">
        <f t="shared" si="66"/>
        <v>9441.1200000000008</v>
      </c>
      <c r="T188" s="321">
        <f t="shared" si="54"/>
        <v>18630</v>
      </c>
      <c r="U188" s="134"/>
      <c r="V188" s="134"/>
      <c r="W188" s="134"/>
      <c r="X188" s="134"/>
    </row>
    <row r="189" spans="1:24" s="1" customFormat="1" ht="15" customHeight="1">
      <c r="A189" s="409">
        <f t="shared" si="56"/>
        <v>6.5250000000000002E-2</v>
      </c>
      <c r="B189" s="406">
        <f t="shared" si="55"/>
        <v>5.3630136986301371E-3</v>
      </c>
      <c r="C189" s="197">
        <f t="shared" si="57"/>
        <v>13</v>
      </c>
      <c r="D189" s="290">
        <v>155</v>
      </c>
      <c r="E189" s="300">
        <f t="shared" si="67"/>
        <v>580489.54000000062</v>
      </c>
      <c r="F189" s="292">
        <f t="shared" si="58"/>
        <v>3113.17</v>
      </c>
      <c r="G189" s="292">
        <f t="shared" si="59"/>
        <v>3416.83</v>
      </c>
      <c r="H189" s="293">
        <f t="shared" si="60"/>
        <v>6530</v>
      </c>
      <c r="I189" s="301">
        <f t="shared" si="68"/>
        <v>1613719.7000000007</v>
      </c>
      <c r="J189" s="510">
        <f t="shared" si="61"/>
        <v>8654.4</v>
      </c>
      <c r="K189" s="292">
        <f t="shared" si="62"/>
        <v>8785.6</v>
      </c>
      <c r="L189" s="321">
        <f t="shared" si="71"/>
        <v>17440</v>
      </c>
      <c r="M189" s="300">
        <f t="shared" si="69"/>
        <v>1889076.3199999991</v>
      </c>
      <c r="N189" s="292">
        <f t="shared" si="63"/>
        <v>10131.14</v>
      </c>
      <c r="O189" s="292">
        <f t="shared" si="64"/>
        <v>11398.86</v>
      </c>
      <c r="P189" s="293">
        <f t="shared" si="53"/>
        <v>21530</v>
      </c>
      <c r="Q189" s="301">
        <f t="shared" si="70"/>
        <v>1703939.3099999996</v>
      </c>
      <c r="R189" s="292">
        <f t="shared" si="65"/>
        <v>9138.25</v>
      </c>
      <c r="S189" s="292">
        <f t="shared" si="66"/>
        <v>9491.75</v>
      </c>
      <c r="T189" s="321">
        <f t="shared" si="54"/>
        <v>18630</v>
      </c>
      <c r="U189" s="134"/>
      <c r="V189" s="134"/>
      <c r="W189" s="134"/>
      <c r="X189" s="134"/>
    </row>
    <row r="190" spans="1:24" s="1" customFormat="1" ht="15" customHeight="1">
      <c r="A190" s="409">
        <f t="shared" si="56"/>
        <v>6.5250000000000002E-2</v>
      </c>
      <c r="B190" s="406">
        <f t="shared" si="55"/>
        <v>5.3630136986301371E-3</v>
      </c>
      <c r="C190" s="197">
        <f t="shared" si="57"/>
        <v>13</v>
      </c>
      <c r="D190" s="290">
        <v>156</v>
      </c>
      <c r="E190" s="300">
        <f t="shared" si="67"/>
        <v>577072.71000000066</v>
      </c>
      <c r="F190" s="292">
        <f t="shared" si="58"/>
        <v>3094.85</v>
      </c>
      <c r="G190" s="292">
        <f t="shared" si="59"/>
        <v>3435.15</v>
      </c>
      <c r="H190" s="293">
        <f t="shared" si="60"/>
        <v>6530</v>
      </c>
      <c r="I190" s="301">
        <f t="shared" si="68"/>
        <v>1604934.1000000006</v>
      </c>
      <c r="J190" s="510">
        <f t="shared" si="61"/>
        <v>8607.2800000000007</v>
      </c>
      <c r="K190" s="292">
        <f t="shared" si="62"/>
        <v>8832.7199999999993</v>
      </c>
      <c r="L190" s="321">
        <f t="shared" si="71"/>
        <v>17440</v>
      </c>
      <c r="M190" s="300">
        <f t="shared" si="69"/>
        <v>1877677.459999999</v>
      </c>
      <c r="N190" s="292">
        <f t="shared" si="63"/>
        <v>10070.01</v>
      </c>
      <c r="O190" s="292">
        <f t="shared" si="64"/>
        <v>11459.99</v>
      </c>
      <c r="P190" s="293">
        <f t="shared" si="53"/>
        <v>21530</v>
      </c>
      <c r="Q190" s="301">
        <f t="shared" si="70"/>
        <v>1694447.5599999996</v>
      </c>
      <c r="R190" s="292">
        <f t="shared" si="65"/>
        <v>9087.35</v>
      </c>
      <c r="S190" s="292">
        <f t="shared" si="66"/>
        <v>9542.65</v>
      </c>
      <c r="T190" s="321">
        <f t="shared" si="54"/>
        <v>18630</v>
      </c>
      <c r="U190" s="134"/>
      <c r="V190" s="134"/>
      <c r="W190" s="134"/>
      <c r="X190" s="134"/>
    </row>
    <row r="191" spans="1:24" s="1" customFormat="1" ht="15" customHeight="1">
      <c r="A191" s="409">
        <f t="shared" si="56"/>
        <v>6.5250000000000002E-2</v>
      </c>
      <c r="B191" s="406">
        <f t="shared" si="55"/>
        <v>5.3630136986301371E-3</v>
      </c>
      <c r="C191" s="197">
        <f t="shared" si="57"/>
        <v>14</v>
      </c>
      <c r="D191" s="290">
        <v>157</v>
      </c>
      <c r="E191" s="300">
        <f t="shared" si="67"/>
        <v>573637.56000000064</v>
      </c>
      <c r="F191" s="292">
        <f t="shared" si="58"/>
        <v>3076.43</v>
      </c>
      <c r="G191" s="292">
        <f t="shared" si="59"/>
        <v>3453.57</v>
      </c>
      <c r="H191" s="293">
        <f t="shared" si="60"/>
        <v>6530</v>
      </c>
      <c r="I191" s="301">
        <f t="shared" si="68"/>
        <v>1596101.3800000006</v>
      </c>
      <c r="J191" s="510">
        <f t="shared" si="61"/>
        <v>8559.91</v>
      </c>
      <c r="K191" s="292">
        <f t="shared" si="62"/>
        <v>8880.09</v>
      </c>
      <c r="L191" s="321">
        <f t="shared" si="71"/>
        <v>17440</v>
      </c>
      <c r="M191" s="300">
        <f t="shared" si="69"/>
        <v>1866217.469999999</v>
      </c>
      <c r="N191" s="292">
        <f t="shared" si="63"/>
        <v>10008.549999999999</v>
      </c>
      <c r="O191" s="292">
        <f t="shared" si="64"/>
        <v>11521.45</v>
      </c>
      <c r="P191" s="293">
        <f t="shared" si="53"/>
        <v>21530</v>
      </c>
      <c r="Q191" s="301">
        <f t="shared" si="70"/>
        <v>1684904.9099999997</v>
      </c>
      <c r="R191" s="292">
        <f t="shared" si="65"/>
        <v>9036.17</v>
      </c>
      <c r="S191" s="292">
        <f t="shared" si="66"/>
        <v>9593.83</v>
      </c>
      <c r="T191" s="321">
        <f t="shared" si="54"/>
        <v>18630</v>
      </c>
      <c r="U191" s="134"/>
      <c r="V191" s="134"/>
      <c r="W191" s="134"/>
      <c r="X191" s="134"/>
    </row>
    <row r="192" spans="1:24" s="1" customFormat="1" ht="15" customHeight="1">
      <c r="A192" s="409">
        <f t="shared" si="56"/>
        <v>6.5250000000000002E-2</v>
      </c>
      <c r="B192" s="406">
        <f t="shared" si="55"/>
        <v>5.3630136986301371E-3</v>
      </c>
      <c r="C192" s="197">
        <f t="shared" si="57"/>
        <v>14</v>
      </c>
      <c r="D192" s="290">
        <v>158</v>
      </c>
      <c r="E192" s="300">
        <f t="shared" si="67"/>
        <v>570183.99000000069</v>
      </c>
      <c r="F192" s="292">
        <f t="shared" si="58"/>
        <v>3057.9</v>
      </c>
      <c r="G192" s="292">
        <f t="shared" si="59"/>
        <v>3472.1</v>
      </c>
      <c r="H192" s="293">
        <f t="shared" si="60"/>
        <v>6530</v>
      </c>
      <c r="I192" s="301">
        <f t="shared" si="68"/>
        <v>1587221.2900000005</v>
      </c>
      <c r="J192" s="510">
        <f t="shared" si="61"/>
        <v>8512.2900000000009</v>
      </c>
      <c r="K192" s="292">
        <f t="shared" si="62"/>
        <v>8927.7099999999991</v>
      </c>
      <c r="L192" s="321">
        <f t="shared" si="71"/>
        <v>17440</v>
      </c>
      <c r="M192" s="300">
        <f t="shared" si="69"/>
        <v>1854696.0199999991</v>
      </c>
      <c r="N192" s="292">
        <f t="shared" si="63"/>
        <v>9946.76</v>
      </c>
      <c r="O192" s="292">
        <f t="shared" si="64"/>
        <v>11583.24</v>
      </c>
      <c r="P192" s="293">
        <f t="shared" si="53"/>
        <v>21530</v>
      </c>
      <c r="Q192" s="301">
        <f t="shared" si="70"/>
        <v>1675311.0799999996</v>
      </c>
      <c r="R192" s="292">
        <f t="shared" si="65"/>
        <v>8984.7199999999993</v>
      </c>
      <c r="S192" s="292">
        <f t="shared" si="66"/>
        <v>9645.2800000000007</v>
      </c>
      <c r="T192" s="321">
        <f t="shared" si="54"/>
        <v>18630</v>
      </c>
      <c r="U192" s="134"/>
      <c r="V192" s="134"/>
      <c r="W192" s="134"/>
      <c r="X192" s="134"/>
    </row>
    <row r="193" spans="1:24" s="1" customFormat="1" ht="15" customHeight="1">
      <c r="A193" s="409">
        <f t="shared" si="56"/>
        <v>6.5250000000000002E-2</v>
      </c>
      <c r="B193" s="406">
        <f t="shared" si="55"/>
        <v>5.3630136986301371E-3</v>
      </c>
      <c r="C193" s="197">
        <f t="shared" si="57"/>
        <v>14</v>
      </c>
      <c r="D193" s="290">
        <v>159</v>
      </c>
      <c r="E193" s="300">
        <f t="shared" si="67"/>
        <v>566711.89000000071</v>
      </c>
      <c r="F193" s="292">
        <f t="shared" si="58"/>
        <v>3039.28</v>
      </c>
      <c r="G193" s="292">
        <f t="shared" si="59"/>
        <v>3490.72</v>
      </c>
      <c r="H193" s="293">
        <f t="shared" si="60"/>
        <v>6530</v>
      </c>
      <c r="I193" s="301">
        <f t="shared" si="68"/>
        <v>1578293.5800000005</v>
      </c>
      <c r="J193" s="510">
        <f t="shared" si="61"/>
        <v>8464.41</v>
      </c>
      <c r="K193" s="292">
        <f t="shared" si="62"/>
        <v>8975.59</v>
      </c>
      <c r="L193" s="321">
        <f t="shared" si="71"/>
        <v>17440</v>
      </c>
      <c r="M193" s="300">
        <f t="shared" si="69"/>
        <v>1843112.7799999991</v>
      </c>
      <c r="N193" s="292">
        <f t="shared" si="63"/>
        <v>9884.64</v>
      </c>
      <c r="O193" s="292">
        <f t="shared" si="64"/>
        <v>11645.36</v>
      </c>
      <c r="P193" s="293">
        <f t="shared" si="53"/>
        <v>21530</v>
      </c>
      <c r="Q193" s="301">
        <f t="shared" si="70"/>
        <v>1665665.7999999996</v>
      </c>
      <c r="R193" s="292">
        <f t="shared" si="65"/>
        <v>8932.99</v>
      </c>
      <c r="S193" s="292">
        <f t="shared" si="66"/>
        <v>9697.01</v>
      </c>
      <c r="T193" s="321">
        <f t="shared" si="54"/>
        <v>18630</v>
      </c>
      <c r="U193" s="134"/>
      <c r="V193" s="134"/>
      <c r="W193" s="134"/>
      <c r="X193" s="134"/>
    </row>
    <row r="194" spans="1:24" s="1" customFormat="1" ht="15" customHeight="1">
      <c r="A194" s="409">
        <f t="shared" si="56"/>
        <v>6.5250000000000002E-2</v>
      </c>
      <c r="B194" s="406">
        <f t="shared" si="55"/>
        <v>5.3630136986301371E-3</v>
      </c>
      <c r="C194" s="197">
        <f t="shared" si="57"/>
        <v>14</v>
      </c>
      <c r="D194" s="290">
        <v>160</v>
      </c>
      <c r="E194" s="300">
        <f t="shared" si="67"/>
        <v>563221.17000000074</v>
      </c>
      <c r="F194" s="292">
        <f t="shared" si="58"/>
        <v>3020.56</v>
      </c>
      <c r="G194" s="292">
        <f t="shared" si="59"/>
        <v>3509.44</v>
      </c>
      <c r="H194" s="293">
        <f t="shared" si="60"/>
        <v>6530</v>
      </c>
      <c r="I194" s="301">
        <f t="shared" si="68"/>
        <v>1569317.9900000005</v>
      </c>
      <c r="J194" s="510">
        <f t="shared" si="61"/>
        <v>8416.27</v>
      </c>
      <c r="K194" s="292">
        <f t="shared" si="62"/>
        <v>9023.73</v>
      </c>
      <c r="L194" s="321">
        <f t="shared" si="71"/>
        <v>17440</v>
      </c>
      <c r="M194" s="300">
        <f t="shared" si="69"/>
        <v>1831467.419999999</v>
      </c>
      <c r="N194" s="292">
        <f t="shared" si="63"/>
        <v>9822.18</v>
      </c>
      <c r="O194" s="292">
        <f t="shared" si="64"/>
        <v>11707.82</v>
      </c>
      <c r="P194" s="293">
        <f t="shared" si="53"/>
        <v>21530</v>
      </c>
      <c r="Q194" s="301">
        <f t="shared" si="70"/>
        <v>1655968.7899999996</v>
      </c>
      <c r="R194" s="292">
        <f t="shared" si="65"/>
        <v>8880.98</v>
      </c>
      <c r="S194" s="292">
        <f t="shared" si="66"/>
        <v>9749.02</v>
      </c>
      <c r="T194" s="321">
        <f t="shared" si="54"/>
        <v>18630</v>
      </c>
      <c r="U194" s="134"/>
      <c r="V194" s="134"/>
      <c r="W194" s="134"/>
      <c r="X194" s="134"/>
    </row>
    <row r="195" spans="1:24" s="1" customFormat="1" ht="15" customHeight="1">
      <c r="A195" s="409">
        <f t="shared" si="56"/>
        <v>6.5250000000000002E-2</v>
      </c>
      <c r="B195" s="406">
        <f t="shared" si="55"/>
        <v>5.3630136986301371E-3</v>
      </c>
      <c r="C195" s="197">
        <f t="shared" si="57"/>
        <v>14</v>
      </c>
      <c r="D195" s="290">
        <v>161</v>
      </c>
      <c r="E195" s="300">
        <f t="shared" si="67"/>
        <v>559711.7300000008</v>
      </c>
      <c r="F195" s="292">
        <f t="shared" si="58"/>
        <v>3001.74</v>
      </c>
      <c r="G195" s="292">
        <f t="shared" si="59"/>
        <v>3528.26</v>
      </c>
      <c r="H195" s="293">
        <f t="shared" si="60"/>
        <v>6530</v>
      </c>
      <c r="I195" s="301">
        <f t="shared" si="68"/>
        <v>1560294.2600000005</v>
      </c>
      <c r="J195" s="510">
        <f t="shared" si="61"/>
        <v>8367.8799999999992</v>
      </c>
      <c r="K195" s="292">
        <f t="shared" si="62"/>
        <v>9072.1200000000008</v>
      </c>
      <c r="L195" s="321">
        <f t="shared" si="71"/>
        <v>17440</v>
      </c>
      <c r="M195" s="300">
        <f t="shared" si="69"/>
        <v>1819759.5999999989</v>
      </c>
      <c r="N195" s="292">
        <f t="shared" si="63"/>
        <v>9759.4</v>
      </c>
      <c r="O195" s="292">
        <f t="shared" si="64"/>
        <v>11770.6</v>
      </c>
      <c r="P195" s="293">
        <f t="shared" si="53"/>
        <v>21530</v>
      </c>
      <c r="Q195" s="301">
        <f t="shared" si="70"/>
        <v>1646219.7699999996</v>
      </c>
      <c r="R195" s="292">
        <f t="shared" si="65"/>
        <v>8828.7000000000007</v>
      </c>
      <c r="S195" s="292">
        <f t="shared" si="66"/>
        <v>9801.2999999999993</v>
      </c>
      <c r="T195" s="321">
        <f t="shared" si="54"/>
        <v>18630</v>
      </c>
      <c r="U195" s="134"/>
      <c r="V195" s="134"/>
      <c r="W195" s="134"/>
      <c r="X195" s="134"/>
    </row>
    <row r="196" spans="1:24" s="1" customFormat="1" ht="15" customHeight="1">
      <c r="A196" s="409">
        <f t="shared" si="56"/>
        <v>6.5250000000000002E-2</v>
      </c>
      <c r="B196" s="406">
        <f t="shared" si="55"/>
        <v>5.3630136986301371E-3</v>
      </c>
      <c r="C196" s="197">
        <f t="shared" si="57"/>
        <v>14</v>
      </c>
      <c r="D196" s="290">
        <v>162</v>
      </c>
      <c r="E196" s="300">
        <f t="shared" si="67"/>
        <v>556183.47000000079</v>
      </c>
      <c r="F196" s="292">
        <f t="shared" si="58"/>
        <v>2982.82</v>
      </c>
      <c r="G196" s="292">
        <f t="shared" si="59"/>
        <v>3547.18</v>
      </c>
      <c r="H196" s="293">
        <f t="shared" si="60"/>
        <v>6530</v>
      </c>
      <c r="I196" s="301">
        <f t="shared" si="68"/>
        <v>1551222.1400000004</v>
      </c>
      <c r="J196" s="510">
        <f t="shared" si="61"/>
        <v>8319.23</v>
      </c>
      <c r="K196" s="292">
        <f t="shared" si="62"/>
        <v>9120.77</v>
      </c>
      <c r="L196" s="321">
        <f t="shared" si="71"/>
        <v>17440</v>
      </c>
      <c r="M196" s="300">
        <f t="shared" si="69"/>
        <v>1807988.9999999988</v>
      </c>
      <c r="N196" s="292">
        <f t="shared" si="63"/>
        <v>9696.27</v>
      </c>
      <c r="O196" s="292">
        <f t="shared" si="64"/>
        <v>11833.73</v>
      </c>
      <c r="P196" s="293">
        <f t="shared" si="53"/>
        <v>21530</v>
      </c>
      <c r="Q196" s="301">
        <f t="shared" si="70"/>
        <v>1636418.4699999995</v>
      </c>
      <c r="R196" s="292">
        <f t="shared" si="65"/>
        <v>8776.1299999999992</v>
      </c>
      <c r="S196" s="292">
        <f t="shared" si="66"/>
        <v>9853.8700000000008</v>
      </c>
      <c r="T196" s="321">
        <f t="shared" si="54"/>
        <v>18630</v>
      </c>
      <c r="U196" s="134"/>
      <c r="V196" s="134"/>
      <c r="W196" s="134"/>
      <c r="X196" s="134"/>
    </row>
    <row r="197" spans="1:24" s="1" customFormat="1" ht="15" customHeight="1">
      <c r="A197" s="409">
        <f t="shared" si="56"/>
        <v>6.5250000000000002E-2</v>
      </c>
      <c r="B197" s="406">
        <f t="shared" si="55"/>
        <v>5.3630136986301371E-3</v>
      </c>
      <c r="C197" s="197">
        <f t="shared" si="57"/>
        <v>14</v>
      </c>
      <c r="D197" s="290">
        <v>163</v>
      </c>
      <c r="E197" s="300">
        <f t="shared" si="67"/>
        <v>552636.29000000074</v>
      </c>
      <c r="F197" s="292">
        <f t="shared" si="58"/>
        <v>2963.8</v>
      </c>
      <c r="G197" s="292">
        <f t="shared" si="59"/>
        <v>3566.2</v>
      </c>
      <c r="H197" s="293">
        <f t="shared" si="60"/>
        <v>6530</v>
      </c>
      <c r="I197" s="301">
        <f t="shared" si="68"/>
        <v>1542101.3700000003</v>
      </c>
      <c r="J197" s="510">
        <f t="shared" si="61"/>
        <v>8270.31</v>
      </c>
      <c r="K197" s="292">
        <f t="shared" si="62"/>
        <v>9169.69</v>
      </c>
      <c r="L197" s="321">
        <f t="shared" si="71"/>
        <v>17440</v>
      </c>
      <c r="M197" s="300">
        <f t="shared" si="69"/>
        <v>1796155.2699999989</v>
      </c>
      <c r="N197" s="292">
        <f t="shared" si="63"/>
        <v>9632.81</v>
      </c>
      <c r="O197" s="292">
        <f t="shared" si="64"/>
        <v>11897.19</v>
      </c>
      <c r="P197" s="293">
        <f t="shared" si="53"/>
        <v>21530</v>
      </c>
      <c r="Q197" s="301">
        <f t="shared" si="70"/>
        <v>1626564.5999999994</v>
      </c>
      <c r="R197" s="292">
        <f t="shared" si="65"/>
        <v>8723.2900000000009</v>
      </c>
      <c r="S197" s="292">
        <f t="shared" si="66"/>
        <v>9906.7099999999991</v>
      </c>
      <c r="T197" s="321">
        <f t="shared" si="54"/>
        <v>18630</v>
      </c>
      <c r="U197" s="134"/>
      <c r="V197" s="134"/>
      <c r="W197" s="134"/>
      <c r="X197" s="134"/>
    </row>
    <row r="198" spans="1:24" s="1" customFormat="1" ht="15" customHeight="1">
      <c r="A198" s="409">
        <f t="shared" si="56"/>
        <v>6.5250000000000002E-2</v>
      </c>
      <c r="B198" s="406">
        <f t="shared" si="55"/>
        <v>5.3630136986301371E-3</v>
      </c>
      <c r="C198" s="197">
        <f t="shared" si="57"/>
        <v>14</v>
      </c>
      <c r="D198" s="290">
        <v>164</v>
      </c>
      <c r="E198" s="300">
        <f t="shared" si="67"/>
        <v>549070.09000000078</v>
      </c>
      <c r="F198" s="292">
        <f t="shared" si="58"/>
        <v>2944.67</v>
      </c>
      <c r="G198" s="292">
        <f t="shared" si="59"/>
        <v>3585.33</v>
      </c>
      <c r="H198" s="293">
        <f t="shared" si="60"/>
        <v>6530</v>
      </c>
      <c r="I198" s="301">
        <f t="shared" si="68"/>
        <v>1532931.6800000004</v>
      </c>
      <c r="J198" s="510">
        <f t="shared" si="61"/>
        <v>8221.1299999999992</v>
      </c>
      <c r="K198" s="292">
        <f t="shared" si="62"/>
        <v>9218.8700000000008</v>
      </c>
      <c r="L198" s="321">
        <f t="shared" si="71"/>
        <v>17440</v>
      </c>
      <c r="M198" s="300">
        <f t="shared" si="69"/>
        <v>1784258.0799999989</v>
      </c>
      <c r="N198" s="292">
        <f t="shared" si="63"/>
        <v>9569</v>
      </c>
      <c r="O198" s="292">
        <f t="shared" si="64"/>
        <v>11961</v>
      </c>
      <c r="P198" s="293">
        <f t="shared" si="53"/>
        <v>21530</v>
      </c>
      <c r="Q198" s="301">
        <f t="shared" si="70"/>
        <v>1616657.8899999994</v>
      </c>
      <c r="R198" s="292">
        <f t="shared" si="65"/>
        <v>8670.16</v>
      </c>
      <c r="S198" s="292">
        <f t="shared" si="66"/>
        <v>9959.84</v>
      </c>
      <c r="T198" s="321">
        <f t="shared" si="54"/>
        <v>18630</v>
      </c>
      <c r="U198" s="134"/>
      <c r="V198" s="134"/>
      <c r="W198" s="134"/>
      <c r="X198" s="134"/>
    </row>
    <row r="199" spans="1:24" s="1" customFormat="1" ht="15" customHeight="1">
      <c r="A199" s="409">
        <f t="shared" si="56"/>
        <v>6.5250000000000002E-2</v>
      </c>
      <c r="B199" s="406">
        <f t="shared" si="55"/>
        <v>5.3630136986301371E-3</v>
      </c>
      <c r="C199" s="197">
        <f t="shared" si="57"/>
        <v>14</v>
      </c>
      <c r="D199" s="290">
        <v>165</v>
      </c>
      <c r="E199" s="300">
        <f t="shared" si="67"/>
        <v>545484.76000000082</v>
      </c>
      <c r="F199" s="292">
        <f t="shared" si="58"/>
        <v>2925.44</v>
      </c>
      <c r="G199" s="292">
        <f t="shared" si="59"/>
        <v>3604.56</v>
      </c>
      <c r="H199" s="293">
        <f t="shared" si="60"/>
        <v>6530</v>
      </c>
      <c r="I199" s="301">
        <f t="shared" si="68"/>
        <v>1523712.8100000003</v>
      </c>
      <c r="J199" s="510">
        <f t="shared" si="61"/>
        <v>8171.69</v>
      </c>
      <c r="K199" s="292">
        <f t="shared" si="62"/>
        <v>9268.3100000000013</v>
      </c>
      <c r="L199" s="321">
        <f t="shared" si="71"/>
        <v>17440</v>
      </c>
      <c r="M199" s="300">
        <f t="shared" si="69"/>
        <v>1772297.0799999989</v>
      </c>
      <c r="N199" s="292">
        <f t="shared" si="63"/>
        <v>9504.85</v>
      </c>
      <c r="O199" s="292">
        <f t="shared" si="64"/>
        <v>12025.15</v>
      </c>
      <c r="P199" s="293">
        <f t="shared" si="53"/>
        <v>21530</v>
      </c>
      <c r="Q199" s="301">
        <f t="shared" si="70"/>
        <v>1606698.0499999993</v>
      </c>
      <c r="R199" s="292">
        <f t="shared" si="65"/>
        <v>8616.74</v>
      </c>
      <c r="S199" s="292">
        <f t="shared" si="66"/>
        <v>10013.26</v>
      </c>
      <c r="T199" s="321">
        <f t="shared" si="54"/>
        <v>18630</v>
      </c>
      <c r="U199" s="134"/>
      <c r="V199" s="134"/>
      <c r="W199" s="134"/>
      <c r="X199" s="134"/>
    </row>
    <row r="200" spans="1:24" s="1" customFormat="1" ht="15" customHeight="1">
      <c r="A200" s="409">
        <f t="shared" si="56"/>
        <v>6.5250000000000002E-2</v>
      </c>
      <c r="B200" s="406">
        <f t="shared" si="55"/>
        <v>5.3630136986301371E-3</v>
      </c>
      <c r="C200" s="197">
        <f t="shared" si="57"/>
        <v>14</v>
      </c>
      <c r="D200" s="290">
        <v>166</v>
      </c>
      <c r="E200" s="300">
        <f t="shared" si="67"/>
        <v>541880.20000000077</v>
      </c>
      <c r="F200" s="292">
        <f t="shared" si="58"/>
        <v>2906.11</v>
      </c>
      <c r="G200" s="292">
        <f t="shared" si="59"/>
        <v>3623.89</v>
      </c>
      <c r="H200" s="293">
        <f t="shared" si="60"/>
        <v>6530</v>
      </c>
      <c r="I200" s="301">
        <f t="shared" si="68"/>
        <v>1514444.5000000002</v>
      </c>
      <c r="J200" s="510">
        <f t="shared" si="61"/>
        <v>8121.99</v>
      </c>
      <c r="K200" s="292">
        <f t="shared" si="62"/>
        <v>9318.01</v>
      </c>
      <c r="L200" s="321">
        <f t="shared" si="71"/>
        <v>17440</v>
      </c>
      <c r="M200" s="300">
        <f t="shared" si="69"/>
        <v>1760271.929999999</v>
      </c>
      <c r="N200" s="292">
        <f t="shared" si="63"/>
        <v>9440.36</v>
      </c>
      <c r="O200" s="292">
        <f t="shared" si="64"/>
        <v>12089.64</v>
      </c>
      <c r="P200" s="293">
        <f t="shared" si="53"/>
        <v>21530</v>
      </c>
      <c r="Q200" s="301">
        <f t="shared" si="70"/>
        <v>1596684.7899999993</v>
      </c>
      <c r="R200" s="292">
        <f t="shared" si="65"/>
        <v>8563.0400000000009</v>
      </c>
      <c r="S200" s="292">
        <f t="shared" si="66"/>
        <v>10066.959999999999</v>
      </c>
      <c r="T200" s="321">
        <f t="shared" si="54"/>
        <v>18630</v>
      </c>
      <c r="U200" s="134"/>
      <c r="V200" s="134"/>
      <c r="W200" s="134"/>
      <c r="X200" s="134"/>
    </row>
    <row r="201" spans="1:24" s="1" customFormat="1" ht="15" customHeight="1">
      <c r="A201" s="409">
        <f t="shared" si="56"/>
        <v>6.5250000000000002E-2</v>
      </c>
      <c r="B201" s="406">
        <f t="shared" si="55"/>
        <v>5.3630136986301371E-3</v>
      </c>
      <c r="C201" s="197">
        <f t="shared" si="57"/>
        <v>14</v>
      </c>
      <c r="D201" s="290">
        <v>167</v>
      </c>
      <c r="E201" s="300">
        <f t="shared" si="67"/>
        <v>538256.31000000075</v>
      </c>
      <c r="F201" s="292">
        <f t="shared" si="58"/>
        <v>2886.68</v>
      </c>
      <c r="G201" s="292">
        <f t="shared" si="59"/>
        <v>3643.32</v>
      </c>
      <c r="H201" s="293">
        <f t="shared" si="60"/>
        <v>6530</v>
      </c>
      <c r="I201" s="301">
        <f t="shared" si="68"/>
        <v>1505126.4900000002</v>
      </c>
      <c r="J201" s="510">
        <f t="shared" si="61"/>
        <v>8072.01</v>
      </c>
      <c r="K201" s="292">
        <f t="shared" si="62"/>
        <v>9367.99</v>
      </c>
      <c r="L201" s="321">
        <f t="shared" si="71"/>
        <v>17440</v>
      </c>
      <c r="M201" s="300">
        <f t="shared" si="69"/>
        <v>1748182.2899999991</v>
      </c>
      <c r="N201" s="292">
        <f t="shared" si="63"/>
        <v>9375.5300000000007</v>
      </c>
      <c r="O201" s="292">
        <f t="shared" si="64"/>
        <v>12154.47</v>
      </c>
      <c r="P201" s="293">
        <f t="shared" si="53"/>
        <v>21530</v>
      </c>
      <c r="Q201" s="301">
        <f t="shared" si="70"/>
        <v>1586617.8299999994</v>
      </c>
      <c r="R201" s="292">
        <f t="shared" si="65"/>
        <v>8509.0499999999993</v>
      </c>
      <c r="S201" s="292">
        <f t="shared" si="66"/>
        <v>10120.950000000001</v>
      </c>
      <c r="T201" s="321">
        <f t="shared" si="54"/>
        <v>18630</v>
      </c>
      <c r="U201" s="134"/>
      <c r="V201" s="134"/>
      <c r="W201" s="134"/>
      <c r="X201" s="134"/>
    </row>
    <row r="202" spans="1:24" s="1" customFormat="1" ht="15" customHeight="1">
      <c r="A202" s="409">
        <f t="shared" si="56"/>
        <v>6.5250000000000002E-2</v>
      </c>
      <c r="B202" s="406">
        <f t="shared" si="55"/>
        <v>5.3630136986301371E-3</v>
      </c>
      <c r="C202" s="197">
        <f t="shared" si="57"/>
        <v>14</v>
      </c>
      <c r="D202" s="290">
        <v>168</v>
      </c>
      <c r="E202" s="300">
        <f t="shared" si="67"/>
        <v>534612.99000000081</v>
      </c>
      <c r="F202" s="292">
        <f t="shared" si="58"/>
        <v>2867.14</v>
      </c>
      <c r="G202" s="292">
        <f t="shared" si="59"/>
        <v>3662.86</v>
      </c>
      <c r="H202" s="293">
        <f t="shared" si="60"/>
        <v>6530</v>
      </c>
      <c r="I202" s="301">
        <f t="shared" si="68"/>
        <v>1495758.5000000002</v>
      </c>
      <c r="J202" s="510">
        <f t="shared" si="61"/>
        <v>8021.77</v>
      </c>
      <c r="K202" s="292">
        <f t="shared" si="62"/>
        <v>9418.23</v>
      </c>
      <c r="L202" s="321">
        <f t="shared" si="71"/>
        <v>17440</v>
      </c>
      <c r="M202" s="300">
        <f t="shared" si="69"/>
        <v>1736027.8199999991</v>
      </c>
      <c r="N202" s="292">
        <f t="shared" si="63"/>
        <v>9310.34</v>
      </c>
      <c r="O202" s="292">
        <f t="shared" si="64"/>
        <v>12219.66</v>
      </c>
      <c r="P202" s="293">
        <f t="shared" si="53"/>
        <v>21530</v>
      </c>
      <c r="Q202" s="301">
        <f t="shared" si="70"/>
        <v>1576496.8799999994</v>
      </c>
      <c r="R202" s="292">
        <f t="shared" si="65"/>
        <v>8454.77</v>
      </c>
      <c r="S202" s="292">
        <f t="shared" si="66"/>
        <v>10175.23</v>
      </c>
      <c r="T202" s="321">
        <f t="shared" si="54"/>
        <v>18630</v>
      </c>
      <c r="U202" s="134"/>
      <c r="V202" s="134"/>
      <c r="W202" s="134"/>
      <c r="X202" s="134"/>
    </row>
    <row r="203" spans="1:24" s="1" customFormat="1" ht="15" customHeight="1">
      <c r="A203" s="409">
        <f t="shared" si="56"/>
        <v>6.5250000000000002E-2</v>
      </c>
      <c r="B203" s="406">
        <f t="shared" si="55"/>
        <v>5.3630136986301371E-3</v>
      </c>
      <c r="C203" s="197">
        <f t="shared" si="57"/>
        <v>15</v>
      </c>
      <c r="D203" s="290">
        <v>169</v>
      </c>
      <c r="E203" s="300">
        <f t="shared" si="67"/>
        <v>530950.13000000082</v>
      </c>
      <c r="F203" s="292">
        <f t="shared" si="58"/>
        <v>2847.49</v>
      </c>
      <c r="G203" s="292">
        <f t="shared" si="59"/>
        <v>3682.51</v>
      </c>
      <c r="H203" s="293">
        <f t="shared" si="60"/>
        <v>6530</v>
      </c>
      <c r="I203" s="301">
        <f t="shared" si="68"/>
        <v>1486340.2700000003</v>
      </c>
      <c r="J203" s="510">
        <f t="shared" si="61"/>
        <v>7971.26</v>
      </c>
      <c r="K203" s="292">
        <f t="shared" si="62"/>
        <v>9468.74</v>
      </c>
      <c r="L203" s="321">
        <f t="shared" si="71"/>
        <v>17440</v>
      </c>
      <c r="M203" s="300">
        <f t="shared" si="69"/>
        <v>1723808.1599999992</v>
      </c>
      <c r="N203" s="292">
        <f t="shared" si="63"/>
        <v>9244.81</v>
      </c>
      <c r="O203" s="292">
        <f t="shared" si="64"/>
        <v>12285.19</v>
      </c>
      <c r="P203" s="293">
        <f t="shared" si="53"/>
        <v>21530</v>
      </c>
      <c r="Q203" s="301">
        <f t="shared" si="70"/>
        <v>1566321.6499999994</v>
      </c>
      <c r="R203" s="292">
        <f t="shared" si="65"/>
        <v>8400.2000000000007</v>
      </c>
      <c r="S203" s="292">
        <f t="shared" si="66"/>
        <v>10229.799999999999</v>
      </c>
      <c r="T203" s="321">
        <f t="shared" si="54"/>
        <v>18630</v>
      </c>
      <c r="U203" s="134"/>
      <c r="V203" s="134"/>
      <c r="W203" s="134"/>
      <c r="X203" s="134"/>
    </row>
    <row r="204" spans="1:24" s="1" customFormat="1" ht="15" customHeight="1">
      <c r="A204" s="409">
        <f t="shared" si="56"/>
        <v>6.5250000000000002E-2</v>
      </c>
      <c r="B204" s="406">
        <f t="shared" si="55"/>
        <v>5.3630136986301371E-3</v>
      </c>
      <c r="C204" s="197">
        <f t="shared" si="57"/>
        <v>15</v>
      </c>
      <c r="D204" s="290">
        <v>170</v>
      </c>
      <c r="E204" s="300">
        <f t="shared" si="67"/>
        <v>527267.62000000081</v>
      </c>
      <c r="F204" s="292">
        <f t="shared" si="58"/>
        <v>2827.74</v>
      </c>
      <c r="G204" s="292">
        <f t="shared" si="59"/>
        <v>3702.26</v>
      </c>
      <c r="H204" s="293">
        <f t="shared" si="60"/>
        <v>6530</v>
      </c>
      <c r="I204" s="301">
        <f t="shared" si="68"/>
        <v>1476871.5300000003</v>
      </c>
      <c r="J204" s="510">
        <f t="shared" si="61"/>
        <v>7920.48</v>
      </c>
      <c r="K204" s="292">
        <f t="shared" si="62"/>
        <v>9519.52</v>
      </c>
      <c r="L204" s="321">
        <f t="shared" si="71"/>
        <v>17440</v>
      </c>
      <c r="M204" s="300">
        <f t="shared" si="69"/>
        <v>1711522.9699999993</v>
      </c>
      <c r="N204" s="292">
        <f t="shared" si="63"/>
        <v>9178.92</v>
      </c>
      <c r="O204" s="292">
        <f t="shared" si="64"/>
        <v>12351.08</v>
      </c>
      <c r="P204" s="293">
        <f t="shared" si="53"/>
        <v>21530</v>
      </c>
      <c r="Q204" s="301">
        <f t="shared" si="70"/>
        <v>1556091.8499999994</v>
      </c>
      <c r="R204" s="292">
        <f t="shared" si="65"/>
        <v>8345.34</v>
      </c>
      <c r="S204" s="292">
        <f t="shared" si="66"/>
        <v>10284.66</v>
      </c>
      <c r="T204" s="321">
        <f t="shared" si="54"/>
        <v>18630</v>
      </c>
      <c r="U204" s="134"/>
      <c r="V204" s="134"/>
      <c r="W204" s="134"/>
      <c r="X204" s="134"/>
    </row>
    <row r="205" spans="1:24" s="1" customFormat="1" ht="15" customHeight="1">
      <c r="A205" s="409">
        <f t="shared" si="56"/>
        <v>6.5250000000000002E-2</v>
      </c>
      <c r="B205" s="406">
        <f t="shared" si="55"/>
        <v>5.3630136986301371E-3</v>
      </c>
      <c r="C205" s="197">
        <f t="shared" si="57"/>
        <v>15</v>
      </c>
      <c r="D205" s="290">
        <v>171</v>
      </c>
      <c r="E205" s="300">
        <f t="shared" si="67"/>
        <v>523565.3600000008</v>
      </c>
      <c r="F205" s="292">
        <f t="shared" si="58"/>
        <v>2807.89</v>
      </c>
      <c r="G205" s="292">
        <f t="shared" si="59"/>
        <v>3722.11</v>
      </c>
      <c r="H205" s="293">
        <f t="shared" si="60"/>
        <v>6530</v>
      </c>
      <c r="I205" s="301">
        <f t="shared" si="68"/>
        <v>1467352.0100000002</v>
      </c>
      <c r="J205" s="510">
        <f t="shared" si="61"/>
        <v>7869.43</v>
      </c>
      <c r="K205" s="292">
        <f t="shared" si="62"/>
        <v>9570.57</v>
      </c>
      <c r="L205" s="321">
        <f t="shared" si="71"/>
        <v>17440</v>
      </c>
      <c r="M205" s="300">
        <f t="shared" si="69"/>
        <v>1699171.8899999992</v>
      </c>
      <c r="N205" s="292">
        <f t="shared" si="63"/>
        <v>9112.68</v>
      </c>
      <c r="O205" s="292">
        <f t="shared" si="64"/>
        <v>12417.32</v>
      </c>
      <c r="P205" s="293">
        <f t="shared" si="53"/>
        <v>21530</v>
      </c>
      <c r="Q205" s="301">
        <f t="shared" si="70"/>
        <v>1545807.1899999995</v>
      </c>
      <c r="R205" s="292">
        <f t="shared" si="65"/>
        <v>8290.19</v>
      </c>
      <c r="S205" s="292">
        <f t="shared" si="66"/>
        <v>10339.81</v>
      </c>
      <c r="T205" s="321">
        <f t="shared" si="54"/>
        <v>18630</v>
      </c>
      <c r="U205" s="134"/>
      <c r="V205" s="134"/>
      <c r="W205" s="134"/>
      <c r="X205" s="134"/>
    </row>
    <row r="206" spans="1:24" s="1" customFormat="1" ht="15" customHeight="1">
      <c r="A206" s="409">
        <f t="shared" si="56"/>
        <v>6.5250000000000002E-2</v>
      </c>
      <c r="B206" s="406">
        <f t="shared" si="55"/>
        <v>5.3630136986301371E-3</v>
      </c>
      <c r="C206" s="197">
        <f t="shared" si="57"/>
        <v>15</v>
      </c>
      <c r="D206" s="290">
        <v>172</v>
      </c>
      <c r="E206" s="300">
        <f t="shared" si="67"/>
        <v>519843.25000000081</v>
      </c>
      <c r="F206" s="292">
        <f t="shared" si="58"/>
        <v>2787.93</v>
      </c>
      <c r="G206" s="292">
        <f t="shared" si="59"/>
        <v>3742.07</v>
      </c>
      <c r="H206" s="293">
        <f t="shared" si="60"/>
        <v>6530</v>
      </c>
      <c r="I206" s="301">
        <f t="shared" si="68"/>
        <v>1457781.4400000002</v>
      </c>
      <c r="J206" s="510">
        <f t="shared" si="61"/>
        <v>7818.1</v>
      </c>
      <c r="K206" s="292">
        <f t="shared" si="62"/>
        <v>9621.9</v>
      </c>
      <c r="L206" s="321">
        <f t="shared" si="71"/>
        <v>17440</v>
      </c>
      <c r="M206" s="300">
        <f t="shared" si="69"/>
        <v>1686754.5699999991</v>
      </c>
      <c r="N206" s="292">
        <f t="shared" si="63"/>
        <v>9046.09</v>
      </c>
      <c r="O206" s="292">
        <f t="shared" si="64"/>
        <v>12483.91</v>
      </c>
      <c r="P206" s="293">
        <f t="shared" si="53"/>
        <v>21530</v>
      </c>
      <c r="Q206" s="301">
        <f t="shared" si="70"/>
        <v>1535467.3799999994</v>
      </c>
      <c r="R206" s="292">
        <f t="shared" si="65"/>
        <v>8234.73</v>
      </c>
      <c r="S206" s="292">
        <f t="shared" si="66"/>
        <v>10395.27</v>
      </c>
      <c r="T206" s="321">
        <f t="shared" si="54"/>
        <v>18630</v>
      </c>
      <c r="U206" s="134"/>
      <c r="V206" s="134"/>
      <c r="W206" s="134"/>
      <c r="X206" s="134"/>
    </row>
    <row r="207" spans="1:24" s="1" customFormat="1" ht="15" customHeight="1">
      <c r="A207" s="409">
        <f t="shared" si="56"/>
        <v>6.5250000000000002E-2</v>
      </c>
      <c r="B207" s="406">
        <f t="shared" si="55"/>
        <v>5.3630136986301371E-3</v>
      </c>
      <c r="C207" s="197">
        <f t="shared" si="57"/>
        <v>15</v>
      </c>
      <c r="D207" s="290">
        <v>173</v>
      </c>
      <c r="E207" s="300">
        <f t="shared" si="67"/>
        <v>516101.18000000081</v>
      </c>
      <c r="F207" s="292">
        <f t="shared" si="58"/>
        <v>2767.86</v>
      </c>
      <c r="G207" s="292">
        <f t="shared" si="59"/>
        <v>3762.14</v>
      </c>
      <c r="H207" s="293">
        <f t="shared" si="60"/>
        <v>6530</v>
      </c>
      <c r="I207" s="301">
        <f t="shared" si="68"/>
        <v>1448159.5400000003</v>
      </c>
      <c r="J207" s="510">
        <f t="shared" si="61"/>
        <v>7766.5</v>
      </c>
      <c r="K207" s="292">
        <f t="shared" si="62"/>
        <v>9673.5</v>
      </c>
      <c r="L207" s="321">
        <f t="shared" si="71"/>
        <v>17440</v>
      </c>
      <c r="M207" s="300">
        <f t="shared" si="69"/>
        <v>1674270.6599999992</v>
      </c>
      <c r="N207" s="292">
        <f t="shared" si="63"/>
        <v>8979.14</v>
      </c>
      <c r="O207" s="292">
        <f t="shared" si="64"/>
        <v>12550.86</v>
      </c>
      <c r="P207" s="293">
        <f t="shared" si="53"/>
        <v>21530</v>
      </c>
      <c r="Q207" s="301">
        <f t="shared" si="70"/>
        <v>1525072.1099999994</v>
      </c>
      <c r="R207" s="292">
        <f t="shared" si="65"/>
        <v>8178.98</v>
      </c>
      <c r="S207" s="292">
        <f t="shared" si="66"/>
        <v>10451.02</v>
      </c>
      <c r="T207" s="321">
        <f t="shared" si="54"/>
        <v>18630</v>
      </c>
      <c r="U207" s="134"/>
      <c r="V207" s="134"/>
      <c r="W207" s="134"/>
      <c r="X207" s="134"/>
    </row>
    <row r="208" spans="1:24" s="1" customFormat="1" ht="15" customHeight="1">
      <c r="A208" s="409">
        <f t="shared" si="56"/>
        <v>6.5250000000000002E-2</v>
      </c>
      <c r="B208" s="406">
        <f t="shared" si="55"/>
        <v>5.3630136986301371E-3</v>
      </c>
      <c r="C208" s="197">
        <f t="shared" si="57"/>
        <v>15</v>
      </c>
      <c r="D208" s="290">
        <v>174</v>
      </c>
      <c r="E208" s="300">
        <f t="shared" si="67"/>
        <v>512339.04000000079</v>
      </c>
      <c r="F208" s="292">
        <f t="shared" si="58"/>
        <v>2747.68</v>
      </c>
      <c r="G208" s="292">
        <f t="shared" si="59"/>
        <v>3782.32</v>
      </c>
      <c r="H208" s="293">
        <f t="shared" si="60"/>
        <v>6530</v>
      </c>
      <c r="I208" s="301">
        <f t="shared" si="68"/>
        <v>1438486.0400000003</v>
      </c>
      <c r="J208" s="510">
        <f t="shared" si="61"/>
        <v>7714.62</v>
      </c>
      <c r="K208" s="292">
        <f t="shared" si="62"/>
        <v>9725.380000000001</v>
      </c>
      <c r="L208" s="321">
        <f t="shared" si="71"/>
        <v>17440</v>
      </c>
      <c r="M208" s="300">
        <f t="shared" si="69"/>
        <v>1661719.7999999991</v>
      </c>
      <c r="N208" s="292">
        <f t="shared" si="63"/>
        <v>8911.83</v>
      </c>
      <c r="O208" s="292">
        <f t="shared" si="64"/>
        <v>12618.17</v>
      </c>
      <c r="P208" s="293">
        <f t="shared" si="53"/>
        <v>21530</v>
      </c>
      <c r="Q208" s="301">
        <f t="shared" si="70"/>
        <v>1514621.0899999994</v>
      </c>
      <c r="R208" s="292">
        <f t="shared" si="65"/>
        <v>8122.93</v>
      </c>
      <c r="S208" s="292">
        <f t="shared" si="66"/>
        <v>10507.07</v>
      </c>
      <c r="T208" s="321">
        <f t="shared" si="54"/>
        <v>18630</v>
      </c>
      <c r="U208" s="134"/>
      <c r="V208" s="134"/>
      <c r="W208" s="134"/>
      <c r="X208" s="134"/>
    </row>
    <row r="209" spans="1:24" s="1" customFormat="1" ht="15" customHeight="1">
      <c r="A209" s="409">
        <f t="shared" si="56"/>
        <v>6.5250000000000002E-2</v>
      </c>
      <c r="B209" s="406">
        <f t="shared" si="55"/>
        <v>5.3630136986301371E-3</v>
      </c>
      <c r="C209" s="197">
        <f t="shared" si="57"/>
        <v>15</v>
      </c>
      <c r="D209" s="290">
        <v>175</v>
      </c>
      <c r="E209" s="300">
        <f t="shared" si="67"/>
        <v>508556.72000000079</v>
      </c>
      <c r="F209" s="292">
        <f t="shared" si="58"/>
        <v>2727.4</v>
      </c>
      <c r="G209" s="292">
        <f t="shared" si="59"/>
        <v>3802.6</v>
      </c>
      <c r="H209" s="293">
        <f t="shared" si="60"/>
        <v>6530</v>
      </c>
      <c r="I209" s="301">
        <f t="shared" si="68"/>
        <v>1428760.6600000004</v>
      </c>
      <c r="J209" s="510">
        <f t="shared" si="61"/>
        <v>7662.46</v>
      </c>
      <c r="K209" s="292">
        <f t="shared" si="62"/>
        <v>9777.5400000000009</v>
      </c>
      <c r="L209" s="321">
        <f t="shared" si="71"/>
        <v>17440</v>
      </c>
      <c r="M209" s="300">
        <f t="shared" si="69"/>
        <v>1649101.6299999992</v>
      </c>
      <c r="N209" s="292">
        <f t="shared" si="63"/>
        <v>8844.15</v>
      </c>
      <c r="O209" s="292">
        <f t="shared" si="64"/>
        <v>12685.85</v>
      </c>
      <c r="P209" s="293">
        <f t="shared" si="53"/>
        <v>21530</v>
      </c>
      <c r="Q209" s="301">
        <f t="shared" si="70"/>
        <v>1504114.0199999993</v>
      </c>
      <c r="R209" s="292">
        <f t="shared" si="65"/>
        <v>8066.58</v>
      </c>
      <c r="S209" s="292">
        <f t="shared" si="66"/>
        <v>10563.42</v>
      </c>
      <c r="T209" s="321">
        <f t="shared" si="54"/>
        <v>18630</v>
      </c>
      <c r="U209" s="134"/>
      <c r="V209" s="134"/>
      <c r="W209" s="134"/>
      <c r="X209" s="134"/>
    </row>
    <row r="210" spans="1:24" s="1" customFormat="1" ht="15" customHeight="1">
      <c r="A210" s="409">
        <f t="shared" si="56"/>
        <v>6.5250000000000002E-2</v>
      </c>
      <c r="B210" s="406">
        <f t="shared" si="55"/>
        <v>5.3630136986301371E-3</v>
      </c>
      <c r="C210" s="197">
        <f t="shared" si="57"/>
        <v>15</v>
      </c>
      <c r="D210" s="290">
        <v>176</v>
      </c>
      <c r="E210" s="300">
        <f t="shared" si="67"/>
        <v>504754.12000000081</v>
      </c>
      <c r="F210" s="292">
        <f t="shared" si="58"/>
        <v>2707</v>
      </c>
      <c r="G210" s="292">
        <f t="shared" si="59"/>
        <v>3823</v>
      </c>
      <c r="H210" s="293">
        <f t="shared" si="60"/>
        <v>6530</v>
      </c>
      <c r="I210" s="301">
        <f t="shared" si="68"/>
        <v>1418983.1200000003</v>
      </c>
      <c r="J210" s="510">
        <f t="shared" si="61"/>
        <v>7610.03</v>
      </c>
      <c r="K210" s="292">
        <f t="shared" si="62"/>
        <v>9829.9700000000012</v>
      </c>
      <c r="L210" s="321">
        <f t="shared" si="71"/>
        <v>17440</v>
      </c>
      <c r="M210" s="300">
        <f t="shared" si="69"/>
        <v>1636415.7799999991</v>
      </c>
      <c r="N210" s="292">
        <f t="shared" si="63"/>
        <v>8776.1200000000008</v>
      </c>
      <c r="O210" s="292">
        <f t="shared" si="64"/>
        <v>12753.88</v>
      </c>
      <c r="P210" s="293">
        <f t="shared" si="53"/>
        <v>21530</v>
      </c>
      <c r="Q210" s="301">
        <f t="shared" si="70"/>
        <v>1493550.5999999994</v>
      </c>
      <c r="R210" s="292">
        <f t="shared" si="65"/>
        <v>8009.93</v>
      </c>
      <c r="S210" s="292">
        <f t="shared" si="66"/>
        <v>10620.07</v>
      </c>
      <c r="T210" s="321">
        <f t="shared" si="54"/>
        <v>18630</v>
      </c>
      <c r="U210" s="134"/>
      <c r="V210" s="134"/>
      <c r="W210" s="134"/>
      <c r="X210" s="134"/>
    </row>
    <row r="211" spans="1:24" s="1" customFormat="1" ht="15" customHeight="1">
      <c r="A211" s="409">
        <f t="shared" si="56"/>
        <v>6.5250000000000002E-2</v>
      </c>
      <c r="B211" s="406">
        <f t="shared" si="55"/>
        <v>5.3630136986301371E-3</v>
      </c>
      <c r="C211" s="197">
        <f t="shared" si="57"/>
        <v>15</v>
      </c>
      <c r="D211" s="290">
        <v>177</v>
      </c>
      <c r="E211" s="300">
        <f t="shared" si="67"/>
        <v>500931.12000000081</v>
      </c>
      <c r="F211" s="292">
        <f t="shared" si="58"/>
        <v>2686.5</v>
      </c>
      <c r="G211" s="292">
        <f t="shared" si="59"/>
        <v>3843.5</v>
      </c>
      <c r="H211" s="293">
        <f t="shared" si="60"/>
        <v>6530</v>
      </c>
      <c r="I211" s="301">
        <f t="shared" si="68"/>
        <v>1409153.1500000004</v>
      </c>
      <c r="J211" s="510">
        <f t="shared" si="61"/>
        <v>7557.31</v>
      </c>
      <c r="K211" s="292">
        <f t="shared" si="62"/>
        <v>9882.6899999999987</v>
      </c>
      <c r="L211" s="321">
        <f t="shared" si="71"/>
        <v>17440</v>
      </c>
      <c r="M211" s="300">
        <f t="shared" si="69"/>
        <v>1623661.8999999992</v>
      </c>
      <c r="N211" s="292">
        <f t="shared" si="63"/>
        <v>8707.7199999999993</v>
      </c>
      <c r="O211" s="292">
        <f t="shared" si="64"/>
        <v>12822.28</v>
      </c>
      <c r="P211" s="293">
        <f t="shared" ref="P211:P274" si="72">IF(M211&lt;$M$10,M211+N211,$M$11)</f>
        <v>21530</v>
      </c>
      <c r="Q211" s="301">
        <f t="shared" si="70"/>
        <v>1482930.5299999993</v>
      </c>
      <c r="R211" s="292">
        <f t="shared" si="65"/>
        <v>7952.98</v>
      </c>
      <c r="S211" s="292">
        <f t="shared" si="66"/>
        <v>10677.02</v>
      </c>
      <c r="T211" s="321">
        <f t="shared" si="54"/>
        <v>18630</v>
      </c>
      <c r="U211" s="134"/>
      <c r="V211" s="134"/>
      <c r="W211" s="134"/>
      <c r="X211" s="134"/>
    </row>
    <row r="212" spans="1:24" s="1" customFormat="1" ht="15" customHeight="1">
      <c r="A212" s="409">
        <f t="shared" si="56"/>
        <v>6.5250000000000002E-2</v>
      </c>
      <c r="B212" s="406">
        <f t="shared" si="55"/>
        <v>5.3630136986301371E-3</v>
      </c>
      <c r="C212" s="197">
        <f t="shared" si="57"/>
        <v>15</v>
      </c>
      <c r="D212" s="290">
        <v>178</v>
      </c>
      <c r="E212" s="300">
        <f t="shared" si="67"/>
        <v>497087.62000000081</v>
      </c>
      <c r="F212" s="292">
        <f t="shared" si="58"/>
        <v>2665.89</v>
      </c>
      <c r="G212" s="292">
        <f t="shared" si="59"/>
        <v>3864.11</v>
      </c>
      <c r="H212" s="293">
        <f t="shared" si="60"/>
        <v>6530</v>
      </c>
      <c r="I212" s="301">
        <f t="shared" si="68"/>
        <v>1399270.4600000004</v>
      </c>
      <c r="J212" s="510">
        <f t="shared" si="61"/>
        <v>7504.31</v>
      </c>
      <c r="K212" s="292">
        <f t="shared" si="62"/>
        <v>9935.6899999999987</v>
      </c>
      <c r="L212" s="321">
        <f t="shared" si="71"/>
        <v>17440</v>
      </c>
      <c r="M212" s="300">
        <f t="shared" si="69"/>
        <v>1610839.6199999992</v>
      </c>
      <c r="N212" s="292">
        <f t="shared" si="63"/>
        <v>8638.9500000000007</v>
      </c>
      <c r="O212" s="292">
        <f t="shared" si="64"/>
        <v>12891.05</v>
      </c>
      <c r="P212" s="293">
        <f t="shared" si="72"/>
        <v>21530</v>
      </c>
      <c r="Q212" s="301">
        <f t="shared" si="70"/>
        <v>1472253.5099999993</v>
      </c>
      <c r="R212" s="292">
        <f t="shared" si="65"/>
        <v>7895.72</v>
      </c>
      <c r="S212" s="292">
        <f t="shared" si="66"/>
        <v>10734.279999999999</v>
      </c>
      <c r="T212" s="321">
        <f t="shared" si="54"/>
        <v>18630</v>
      </c>
      <c r="U212" s="134"/>
      <c r="V212" s="134"/>
      <c r="W212" s="134"/>
      <c r="X212" s="134"/>
    </row>
    <row r="213" spans="1:24" s="1" customFormat="1" ht="15" customHeight="1">
      <c r="A213" s="409">
        <f t="shared" si="56"/>
        <v>6.5250000000000002E-2</v>
      </c>
      <c r="B213" s="406">
        <f t="shared" si="55"/>
        <v>5.3630136986301371E-3</v>
      </c>
      <c r="C213" s="197">
        <f t="shared" si="57"/>
        <v>15</v>
      </c>
      <c r="D213" s="290">
        <v>179</v>
      </c>
      <c r="E213" s="300">
        <f t="shared" si="67"/>
        <v>493223.51000000082</v>
      </c>
      <c r="F213" s="292">
        <f t="shared" si="58"/>
        <v>2645.16</v>
      </c>
      <c r="G213" s="292">
        <f t="shared" si="59"/>
        <v>3884.84</v>
      </c>
      <c r="H213" s="293">
        <f t="shared" si="60"/>
        <v>6530</v>
      </c>
      <c r="I213" s="301">
        <f t="shared" si="68"/>
        <v>1389334.7700000005</v>
      </c>
      <c r="J213" s="510">
        <f t="shared" si="61"/>
        <v>7451.02</v>
      </c>
      <c r="K213" s="292">
        <f t="shared" si="62"/>
        <v>9988.98</v>
      </c>
      <c r="L213" s="321">
        <f t="shared" si="71"/>
        <v>17440</v>
      </c>
      <c r="M213" s="300">
        <f t="shared" si="69"/>
        <v>1597948.5699999991</v>
      </c>
      <c r="N213" s="292">
        <f t="shared" si="63"/>
        <v>8569.82</v>
      </c>
      <c r="O213" s="292">
        <f t="shared" si="64"/>
        <v>12960.18</v>
      </c>
      <c r="P213" s="293">
        <f t="shared" si="72"/>
        <v>21530</v>
      </c>
      <c r="Q213" s="301">
        <f t="shared" si="70"/>
        <v>1461519.2299999993</v>
      </c>
      <c r="R213" s="292">
        <f t="shared" si="65"/>
        <v>7838.15</v>
      </c>
      <c r="S213" s="292">
        <f t="shared" si="66"/>
        <v>10791.85</v>
      </c>
      <c r="T213" s="321">
        <f t="shared" si="54"/>
        <v>18630</v>
      </c>
      <c r="U213" s="134"/>
      <c r="V213" s="134"/>
      <c r="W213" s="134"/>
      <c r="X213" s="134"/>
    </row>
    <row r="214" spans="1:24" s="1" customFormat="1" ht="15" customHeight="1">
      <c r="A214" s="409">
        <f t="shared" si="56"/>
        <v>6.5250000000000002E-2</v>
      </c>
      <c r="B214" s="406">
        <f t="shared" si="55"/>
        <v>5.3630136986301371E-3</v>
      </c>
      <c r="C214" s="197">
        <f t="shared" si="57"/>
        <v>15</v>
      </c>
      <c r="D214" s="290">
        <v>180</v>
      </c>
      <c r="E214" s="300">
        <f t="shared" si="67"/>
        <v>489338.6700000008</v>
      </c>
      <c r="F214" s="292">
        <f t="shared" si="58"/>
        <v>2624.33</v>
      </c>
      <c r="G214" s="292">
        <f t="shared" si="59"/>
        <v>3905.67</v>
      </c>
      <c r="H214" s="293">
        <f t="shared" si="60"/>
        <v>6530</v>
      </c>
      <c r="I214" s="301">
        <f t="shared" si="68"/>
        <v>1379345.7900000005</v>
      </c>
      <c r="J214" s="510">
        <f t="shared" si="61"/>
        <v>7397.45</v>
      </c>
      <c r="K214" s="292">
        <f t="shared" si="62"/>
        <v>10042.549999999999</v>
      </c>
      <c r="L214" s="321">
        <f t="shared" si="71"/>
        <v>17440</v>
      </c>
      <c r="M214" s="300">
        <f t="shared" si="69"/>
        <v>1584988.3899999992</v>
      </c>
      <c r="N214" s="292">
        <f t="shared" si="63"/>
        <v>8500.31</v>
      </c>
      <c r="O214" s="292">
        <f t="shared" si="64"/>
        <v>13029.69</v>
      </c>
      <c r="P214" s="293">
        <f t="shared" si="72"/>
        <v>21530</v>
      </c>
      <c r="Q214" s="301">
        <f t="shared" si="70"/>
        <v>1450727.3799999992</v>
      </c>
      <c r="R214" s="292">
        <f t="shared" si="65"/>
        <v>7780.27</v>
      </c>
      <c r="S214" s="292">
        <f t="shared" si="66"/>
        <v>10849.73</v>
      </c>
      <c r="T214" s="321">
        <f t="shared" si="54"/>
        <v>18630</v>
      </c>
      <c r="U214" s="134"/>
      <c r="V214" s="134"/>
      <c r="W214" s="134"/>
      <c r="X214" s="134"/>
    </row>
    <row r="215" spans="1:24" s="1" customFormat="1" ht="15" customHeight="1">
      <c r="A215" s="409">
        <f t="shared" si="56"/>
        <v>6.5250000000000002E-2</v>
      </c>
      <c r="B215" s="406">
        <f t="shared" si="55"/>
        <v>5.3630136986301371E-3</v>
      </c>
      <c r="C215" s="197">
        <f t="shared" si="57"/>
        <v>16</v>
      </c>
      <c r="D215" s="290">
        <v>181</v>
      </c>
      <c r="E215" s="300">
        <f t="shared" si="67"/>
        <v>485433.00000000081</v>
      </c>
      <c r="F215" s="292">
        <f t="shared" si="58"/>
        <v>2603.38</v>
      </c>
      <c r="G215" s="292">
        <f t="shared" si="59"/>
        <v>3926.62</v>
      </c>
      <c r="H215" s="293">
        <f t="shared" si="60"/>
        <v>6530</v>
      </c>
      <c r="I215" s="301">
        <f t="shared" si="68"/>
        <v>1369303.2400000005</v>
      </c>
      <c r="J215" s="510">
        <f t="shared" si="61"/>
        <v>7343.59</v>
      </c>
      <c r="K215" s="292">
        <f t="shared" si="62"/>
        <v>10096.41</v>
      </c>
      <c r="L215" s="321">
        <f t="shared" si="71"/>
        <v>17440</v>
      </c>
      <c r="M215" s="300">
        <f t="shared" si="69"/>
        <v>1571958.6999999993</v>
      </c>
      <c r="N215" s="292">
        <f t="shared" si="63"/>
        <v>8430.44</v>
      </c>
      <c r="O215" s="292">
        <f t="shared" si="64"/>
        <v>13099.56</v>
      </c>
      <c r="P215" s="293">
        <f t="shared" si="72"/>
        <v>21530</v>
      </c>
      <c r="Q215" s="301">
        <f t="shared" si="70"/>
        <v>1439877.6499999992</v>
      </c>
      <c r="R215" s="292">
        <f t="shared" si="65"/>
        <v>7722.08</v>
      </c>
      <c r="S215" s="292">
        <f t="shared" si="66"/>
        <v>10907.92</v>
      </c>
      <c r="T215" s="321">
        <f t="shared" si="54"/>
        <v>18630</v>
      </c>
      <c r="U215" s="134"/>
      <c r="V215" s="134"/>
      <c r="W215" s="134"/>
      <c r="X215" s="134"/>
    </row>
    <row r="216" spans="1:24" s="1" customFormat="1" ht="15" customHeight="1">
      <c r="A216" s="409">
        <f t="shared" si="56"/>
        <v>6.5250000000000002E-2</v>
      </c>
      <c r="B216" s="406">
        <f t="shared" si="55"/>
        <v>5.3630136986301371E-3</v>
      </c>
      <c r="C216" s="197">
        <f t="shared" si="57"/>
        <v>16</v>
      </c>
      <c r="D216" s="290">
        <v>182</v>
      </c>
      <c r="E216" s="300">
        <f t="shared" si="67"/>
        <v>481506.38000000082</v>
      </c>
      <c r="F216" s="292">
        <f t="shared" si="58"/>
        <v>2582.33</v>
      </c>
      <c r="G216" s="292">
        <f t="shared" si="59"/>
        <v>3947.67</v>
      </c>
      <c r="H216" s="293">
        <f t="shared" si="60"/>
        <v>6530</v>
      </c>
      <c r="I216" s="301">
        <f t="shared" si="68"/>
        <v>1359206.8300000005</v>
      </c>
      <c r="J216" s="510">
        <f t="shared" si="61"/>
        <v>7289.44</v>
      </c>
      <c r="K216" s="292">
        <f t="shared" si="62"/>
        <v>10150.560000000001</v>
      </c>
      <c r="L216" s="321">
        <f t="shared" si="71"/>
        <v>17440</v>
      </c>
      <c r="M216" s="300">
        <f t="shared" si="69"/>
        <v>1558859.1399999992</v>
      </c>
      <c r="N216" s="292">
        <f t="shared" si="63"/>
        <v>8360.18</v>
      </c>
      <c r="O216" s="292">
        <f t="shared" si="64"/>
        <v>13169.82</v>
      </c>
      <c r="P216" s="293">
        <f t="shared" si="72"/>
        <v>21530</v>
      </c>
      <c r="Q216" s="301">
        <f t="shared" si="70"/>
        <v>1428969.7299999993</v>
      </c>
      <c r="R216" s="292">
        <f t="shared" si="65"/>
        <v>7663.58</v>
      </c>
      <c r="S216" s="292">
        <f t="shared" si="66"/>
        <v>10966.42</v>
      </c>
      <c r="T216" s="321">
        <f t="shared" si="54"/>
        <v>18630</v>
      </c>
      <c r="U216" s="134"/>
      <c r="V216" s="134"/>
      <c r="W216" s="134"/>
      <c r="X216" s="134"/>
    </row>
    <row r="217" spans="1:24" s="1" customFormat="1" ht="15" customHeight="1">
      <c r="A217" s="409">
        <f t="shared" si="56"/>
        <v>6.5250000000000002E-2</v>
      </c>
      <c r="B217" s="406">
        <f t="shared" si="55"/>
        <v>5.3630136986301371E-3</v>
      </c>
      <c r="C217" s="197">
        <f t="shared" si="57"/>
        <v>16</v>
      </c>
      <c r="D217" s="290">
        <v>183</v>
      </c>
      <c r="E217" s="300">
        <f t="shared" si="67"/>
        <v>477558.71000000084</v>
      </c>
      <c r="F217" s="292">
        <f t="shared" si="58"/>
        <v>2561.15</v>
      </c>
      <c r="G217" s="292">
        <f t="shared" si="59"/>
        <v>3968.85</v>
      </c>
      <c r="H217" s="293">
        <f t="shared" si="60"/>
        <v>6530</v>
      </c>
      <c r="I217" s="301">
        <f t="shared" si="68"/>
        <v>1349056.2700000005</v>
      </c>
      <c r="J217" s="510">
        <f t="shared" si="61"/>
        <v>7235.01</v>
      </c>
      <c r="K217" s="292">
        <f t="shared" si="62"/>
        <v>10204.99</v>
      </c>
      <c r="L217" s="321">
        <f t="shared" si="71"/>
        <v>17440</v>
      </c>
      <c r="M217" s="300">
        <f t="shared" si="69"/>
        <v>1545689.3199999991</v>
      </c>
      <c r="N217" s="292">
        <f t="shared" si="63"/>
        <v>8289.5499999999993</v>
      </c>
      <c r="O217" s="292">
        <f t="shared" si="64"/>
        <v>13240.45</v>
      </c>
      <c r="P217" s="293">
        <f t="shared" si="72"/>
        <v>21530</v>
      </c>
      <c r="Q217" s="301">
        <f t="shared" si="70"/>
        <v>1418003.3099999994</v>
      </c>
      <c r="R217" s="292">
        <f t="shared" si="65"/>
        <v>7604.77</v>
      </c>
      <c r="S217" s="292">
        <f t="shared" si="66"/>
        <v>11025.23</v>
      </c>
      <c r="T217" s="321">
        <f t="shared" si="54"/>
        <v>18630</v>
      </c>
      <c r="U217" s="134"/>
      <c r="V217" s="134"/>
      <c r="W217" s="134"/>
      <c r="X217" s="134"/>
    </row>
    <row r="218" spans="1:24" s="1" customFormat="1" ht="15" customHeight="1">
      <c r="A218" s="409">
        <f t="shared" si="56"/>
        <v>6.5250000000000002E-2</v>
      </c>
      <c r="B218" s="406">
        <f t="shared" si="55"/>
        <v>5.3630136986301371E-3</v>
      </c>
      <c r="C218" s="197">
        <f t="shared" si="57"/>
        <v>16</v>
      </c>
      <c r="D218" s="290">
        <v>184</v>
      </c>
      <c r="E218" s="300">
        <f t="shared" si="67"/>
        <v>473589.86000000086</v>
      </c>
      <c r="F218" s="292">
        <f t="shared" si="58"/>
        <v>2539.87</v>
      </c>
      <c r="G218" s="292">
        <f t="shared" si="59"/>
        <v>3990.13</v>
      </c>
      <c r="H218" s="293">
        <f t="shared" si="60"/>
        <v>6530</v>
      </c>
      <c r="I218" s="301">
        <f t="shared" si="68"/>
        <v>1338851.2800000005</v>
      </c>
      <c r="J218" s="510">
        <f t="shared" si="61"/>
        <v>7180.28</v>
      </c>
      <c r="K218" s="292">
        <f t="shared" si="62"/>
        <v>10259.720000000001</v>
      </c>
      <c r="L218" s="321">
        <f t="shared" si="71"/>
        <v>17440</v>
      </c>
      <c r="M218" s="300">
        <f t="shared" si="69"/>
        <v>1532448.8699999992</v>
      </c>
      <c r="N218" s="292">
        <f t="shared" si="63"/>
        <v>8218.5400000000009</v>
      </c>
      <c r="O218" s="292">
        <f t="shared" si="64"/>
        <v>13311.46</v>
      </c>
      <c r="P218" s="293">
        <f t="shared" si="72"/>
        <v>21530</v>
      </c>
      <c r="Q218" s="301">
        <f t="shared" si="70"/>
        <v>1406978.0799999994</v>
      </c>
      <c r="R218" s="292">
        <f t="shared" si="65"/>
        <v>7545.64</v>
      </c>
      <c r="S218" s="292">
        <f t="shared" si="66"/>
        <v>11084.36</v>
      </c>
      <c r="T218" s="321">
        <f t="shared" si="54"/>
        <v>18630</v>
      </c>
      <c r="U218" s="134"/>
      <c r="V218" s="134"/>
      <c r="W218" s="134"/>
      <c r="X218" s="134"/>
    </row>
    <row r="219" spans="1:24" s="1" customFormat="1" ht="15" customHeight="1">
      <c r="A219" s="409">
        <f t="shared" si="56"/>
        <v>6.5250000000000002E-2</v>
      </c>
      <c r="B219" s="406">
        <f t="shared" si="55"/>
        <v>5.3630136986301371E-3</v>
      </c>
      <c r="C219" s="197">
        <f t="shared" si="57"/>
        <v>16</v>
      </c>
      <c r="D219" s="290">
        <v>185</v>
      </c>
      <c r="E219" s="300">
        <f t="shared" si="67"/>
        <v>469599.73000000085</v>
      </c>
      <c r="F219" s="292">
        <f t="shared" si="58"/>
        <v>2518.4699999999998</v>
      </c>
      <c r="G219" s="292">
        <f t="shared" si="59"/>
        <v>4011.53</v>
      </c>
      <c r="H219" s="293">
        <f t="shared" si="60"/>
        <v>6530</v>
      </c>
      <c r="I219" s="301">
        <f t="shared" si="68"/>
        <v>1328591.5600000005</v>
      </c>
      <c r="J219" s="510">
        <f t="shared" si="61"/>
        <v>7125.25</v>
      </c>
      <c r="K219" s="292">
        <f t="shared" si="62"/>
        <v>10314.75</v>
      </c>
      <c r="L219" s="321">
        <f t="shared" si="71"/>
        <v>17440</v>
      </c>
      <c r="M219" s="300">
        <f t="shared" si="69"/>
        <v>1519137.4099999992</v>
      </c>
      <c r="N219" s="292">
        <f t="shared" si="63"/>
        <v>8147.15</v>
      </c>
      <c r="O219" s="292">
        <f t="shared" si="64"/>
        <v>13382.85</v>
      </c>
      <c r="P219" s="293">
        <f t="shared" si="72"/>
        <v>21530</v>
      </c>
      <c r="Q219" s="301">
        <f t="shared" si="70"/>
        <v>1395893.7199999993</v>
      </c>
      <c r="R219" s="292">
        <f t="shared" si="65"/>
        <v>7486.2</v>
      </c>
      <c r="S219" s="292">
        <f t="shared" si="66"/>
        <v>11143.8</v>
      </c>
      <c r="T219" s="321">
        <f t="shared" si="54"/>
        <v>18630</v>
      </c>
      <c r="U219" s="134"/>
      <c r="V219" s="134"/>
      <c r="W219" s="134"/>
      <c r="X219" s="134"/>
    </row>
    <row r="220" spans="1:24" s="1" customFormat="1" ht="15" customHeight="1">
      <c r="A220" s="409">
        <f t="shared" si="56"/>
        <v>6.5250000000000002E-2</v>
      </c>
      <c r="B220" s="406">
        <f t="shared" si="55"/>
        <v>5.3630136986301371E-3</v>
      </c>
      <c r="C220" s="197">
        <f t="shared" si="57"/>
        <v>16</v>
      </c>
      <c r="D220" s="290">
        <v>186</v>
      </c>
      <c r="E220" s="300">
        <f t="shared" si="67"/>
        <v>465588.20000000083</v>
      </c>
      <c r="F220" s="292">
        <f t="shared" si="58"/>
        <v>2496.96</v>
      </c>
      <c r="G220" s="292">
        <f t="shared" si="59"/>
        <v>4033.04</v>
      </c>
      <c r="H220" s="293">
        <f t="shared" si="60"/>
        <v>6530</v>
      </c>
      <c r="I220" s="301">
        <f t="shared" si="68"/>
        <v>1318276.8100000005</v>
      </c>
      <c r="J220" s="510">
        <f t="shared" si="61"/>
        <v>7069.94</v>
      </c>
      <c r="K220" s="292">
        <f t="shared" si="62"/>
        <v>10370.060000000001</v>
      </c>
      <c r="L220" s="321">
        <f t="shared" si="71"/>
        <v>17440</v>
      </c>
      <c r="M220" s="300">
        <f t="shared" si="69"/>
        <v>1505754.5599999991</v>
      </c>
      <c r="N220" s="292">
        <f t="shared" si="63"/>
        <v>8075.38</v>
      </c>
      <c r="O220" s="292">
        <f t="shared" si="64"/>
        <v>13454.619999999999</v>
      </c>
      <c r="P220" s="293">
        <f t="shared" si="72"/>
        <v>21530</v>
      </c>
      <c r="Q220" s="301">
        <f t="shared" si="70"/>
        <v>1384749.9199999992</v>
      </c>
      <c r="R220" s="292">
        <f t="shared" si="65"/>
        <v>7426.43</v>
      </c>
      <c r="S220" s="292">
        <f t="shared" si="66"/>
        <v>11203.57</v>
      </c>
      <c r="T220" s="321">
        <f t="shared" si="54"/>
        <v>18630</v>
      </c>
      <c r="U220" s="134"/>
      <c r="V220" s="134"/>
      <c r="W220" s="134"/>
      <c r="X220" s="134"/>
    </row>
    <row r="221" spans="1:24" s="1" customFormat="1" ht="15" customHeight="1">
      <c r="A221" s="409">
        <f t="shared" si="56"/>
        <v>6.5250000000000002E-2</v>
      </c>
      <c r="B221" s="406">
        <f t="shared" si="55"/>
        <v>5.3630136986301371E-3</v>
      </c>
      <c r="C221" s="197">
        <f t="shared" si="57"/>
        <v>16</v>
      </c>
      <c r="D221" s="290">
        <v>187</v>
      </c>
      <c r="E221" s="300">
        <f t="shared" si="67"/>
        <v>461555.16000000085</v>
      </c>
      <c r="F221" s="292">
        <f t="shared" si="58"/>
        <v>2475.33</v>
      </c>
      <c r="G221" s="292">
        <f t="shared" si="59"/>
        <v>4054.67</v>
      </c>
      <c r="H221" s="293">
        <f t="shared" si="60"/>
        <v>6530</v>
      </c>
      <c r="I221" s="301">
        <f t="shared" si="68"/>
        <v>1307906.7500000005</v>
      </c>
      <c r="J221" s="510">
        <f t="shared" si="61"/>
        <v>7014.32</v>
      </c>
      <c r="K221" s="292">
        <f t="shared" si="62"/>
        <v>10425.68</v>
      </c>
      <c r="L221" s="321">
        <f t="shared" si="71"/>
        <v>17440</v>
      </c>
      <c r="M221" s="300">
        <f t="shared" si="69"/>
        <v>1492299.939999999</v>
      </c>
      <c r="N221" s="292">
        <f t="shared" si="63"/>
        <v>8003.23</v>
      </c>
      <c r="O221" s="292">
        <f t="shared" si="64"/>
        <v>13526.77</v>
      </c>
      <c r="P221" s="293">
        <f t="shared" si="72"/>
        <v>21530</v>
      </c>
      <c r="Q221" s="301">
        <f t="shared" si="70"/>
        <v>1373546.3499999992</v>
      </c>
      <c r="R221" s="292">
        <f t="shared" si="65"/>
        <v>7366.35</v>
      </c>
      <c r="S221" s="292">
        <f t="shared" si="66"/>
        <v>11263.65</v>
      </c>
      <c r="T221" s="321">
        <f t="shared" si="54"/>
        <v>18630</v>
      </c>
      <c r="U221" s="134"/>
      <c r="V221" s="134"/>
      <c r="W221" s="134"/>
      <c r="X221" s="134"/>
    </row>
    <row r="222" spans="1:24" s="1" customFormat="1" ht="15" customHeight="1">
      <c r="A222" s="409">
        <f t="shared" si="56"/>
        <v>6.5250000000000002E-2</v>
      </c>
      <c r="B222" s="406">
        <f t="shared" si="55"/>
        <v>5.3630136986301371E-3</v>
      </c>
      <c r="C222" s="197">
        <f t="shared" si="57"/>
        <v>16</v>
      </c>
      <c r="D222" s="290">
        <v>188</v>
      </c>
      <c r="E222" s="300">
        <f t="shared" si="67"/>
        <v>457500.49000000086</v>
      </c>
      <c r="F222" s="292">
        <f t="shared" si="58"/>
        <v>2453.58</v>
      </c>
      <c r="G222" s="292">
        <f t="shared" si="59"/>
        <v>4076.42</v>
      </c>
      <c r="H222" s="293">
        <f t="shared" si="60"/>
        <v>6530</v>
      </c>
      <c r="I222" s="301">
        <f t="shared" si="68"/>
        <v>1297481.0700000005</v>
      </c>
      <c r="J222" s="510">
        <f t="shared" si="61"/>
        <v>6958.41</v>
      </c>
      <c r="K222" s="292">
        <f t="shared" si="62"/>
        <v>10481.59</v>
      </c>
      <c r="L222" s="321">
        <f t="shared" si="71"/>
        <v>17440</v>
      </c>
      <c r="M222" s="300">
        <f t="shared" si="69"/>
        <v>1478773.169999999</v>
      </c>
      <c r="N222" s="292">
        <f t="shared" si="63"/>
        <v>7930.68</v>
      </c>
      <c r="O222" s="292">
        <f t="shared" si="64"/>
        <v>13599.32</v>
      </c>
      <c r="P222" s="293">
        <f t="shared" si="72"/>
        <v>21530</v>
      </c>
      <c r="Q222" s="301">
        <f t="shared" si="70"/>
        <v>1362282.6999999993</v>
      </c>
      <c r="R222" s="292">
        <f t="shared" si="65"/>
        <v>7305.94</v>
      </c>
      <c r="S222" s="292">
        <f t="shared" si="66"/>
        <v>11324.060000000001</v>
      </c>
      <c r="T222" s="321">
        <f t="shared" si="54"/>
        <v>18630</v>
      </c>
      <c r="U222" s="134"/>
      <c r="V222" s="134"/>
      <c r="W222" s="134"/>
      <c r="X222" s="134"/>
    </row>
    <row r="223" spans="1:24" s="1" customFormat="1" ht="15" customHeight="1">
      <c r="A223" s="409">
        <f t="shared" si="56"/>
        <v>6.5250000000000002E-2</v>
      </c>
      <c r="B223" s="406">
        <f t="shared" si="55"/>
        <v>5.3630136986301371E-3</v>
      </c>
      <c r="C223" s="197">
        <f t="shared" si="57"/>
        <v>16</v>
      </c>
      <c r="D223" s="290">
        <v>189</v>
      </c>
      <c r="E223" s="300">
        <f t="shared" si="67"/>
        <v>453424.07000000088</v>
      </c>
      <c r="F223" s="292">
        <f t="shared" si="58"/>
        <v>2431.7199999999998</v>
      </c>
      <c r="G223" s="292">
        <f t="shared" si="59"/>
        <v>4098.2800000000007</v>
      </c>
      <c r="H223" s="293">
        <f t="shared" si="60"/>
        <v>6530</v>
      </c>
      <c r="I223" s="301">
        <f t="shared" si="68"/>
        <v>1286999.4800000004</v>
      </c>
      <c r="J223" s="510">
        <f t="shared" si="61"/>
        <v>6902.2</v>
      </c>
      <c r="K223" s="292">
        <f t="shared" si="62"/>
        <v>10537.8</v>
      </c>
      <c r="L223" s="321">
        <f t="shared" si="71"/>
        <v>17440</v>
      </c>
      <c r="M223" s="300">
        <f t="shared" si="69"/>
        <v>1465173.8499999989</v>
      </c>
      <c r="N223" s="292">
        <f t="shared" si="63"/>
        <v>7857.75</v>
      </c>
      <c r="O223" s="292">
        <f t="shared" si="64"/>
        <v>13672.25</v>
      </c>
      <c r="P223" s="293">
        <f t="shared" si="72"/>
        <v>21530</v>
      </c>
      <c r="Q223" s="301">
        <f t="shared" si="70"/>
        <v>1350958.6399999992</v>
      </c>
      <c r="R223" s="292">
        <f t="shared" si="65"/>
        <v>7245.21</v>
      </c>
      <c r="S223" s="292">
        <f t="shared" si="66"/>
        <v>11384.79</v>
      </c>
      <c r="T223" s="321">
        <f t="shared" ref="T223:T286" si="73">IF(Q223&lt;$M$17,Q223+R223,$M$17)</f>
        <v>18630</v>
      </c>
      <c r="U223" s="134"/>
      <c r="V223" s="134"/>
      <c r="W223" s="134"/>
      <c r="X223" s="134"/>
    </row>
    <row r="224" spans="1:24" s="1" customFormat="1" ht="15" customHeight="1">
      <c r="A224" s="409">
        <f t="shared" si="56"/>
        <v>6.5250000000000002E-2</v>
      </c>
      <c r="B224" s="406">
        <f t="shared" si="55"/>
        <v>5.3630136986301371E-3</v>
      </c>
      <c r="C224" s="197">
        <f t="shared" si="57"/>
        <v>16</v>
      </c>
      <c r="D224" s="290">
        <v>190</v>
      </c>
      <c r="E224" s="300">
        <f t="shared" si="67"/>
        <v>449325.79000000085</v>
      </c>
      <c r="F224" s="292">
        <f t="shared" si="58"/>
        <v>2409.7399999999998</v>
      </c>
      <c r="G224" s="292">
        <f t="shared" si="59"/>
        <v>4120.26</v>
      </c>
      <c r="H224" s="293">
        <f t="shared" si="60"/>
        <v>6530</v>
      </c>
      <c r="I224" s="301">
        <f t="shared" si="68"/>
        <v>1276461.6800000004</v>
      </c>
      <c r="J224" s="510">
        <f t="shared" si="61"/>
        <v>6845.68</v>
      </c>
      <c r="K224" s="292">
        <f t="shared" si="62"/>
        <v>10594.32</v>
      </c>
      <c r="L224" s="321">
        <f t="shared" si="71"/>
        <v>17440</v>
      </c>
      <c r="M224" s="300">
        <f t="shared" si="69"/>
        <v>1451501.5999999989</v>
      </c>
      <c r="N224" s="292">
        <f t="shared" si="63"/>
        <v>7784.42</v>
      </c>
      <c r="O224" s="292">
        <f t="shared" si="64"/>
        <v>13745.58</v>
      </c>
      <c r="P224" s="293">
        <f t="shared" si="72"/>
        <v>21530</v>
      </c>
      <c r="Q224" s="301">
        <f t="shared" si="70"/>
        <v>1339573.8499999992</v>
      </c>
      <c r="R224" s="292">
        <f t="shared" si="65"/>
        <v>7184.15</v>
      </c>
      <c r="S224" s="292">
        <f t="shared" si="66"/>
        <v>11445.85</v>
      </c>
      <c r="T224" s="321">
        <f t="shared" si="73"/>
        <v>18630</v>
      </c>
      <c r="U224" s="134"/>
      <c r="V224" s="134"/>
      <c r="W224" s="134"/>
      <c r="X224" s="134"/>
    </row>
    <row r="225" spans="1:24" s="1" customFormat="1" ht="15" customHeight="1">
      <c r="A225" s="409">
        <f t="shared" si="56"/>
        <v>6.5250000000000002E-2</v>
      </c>
      <c r="B225" s="406">
        <f t="shared" ref="B225:B288" si="74">A225/365*30</f>
        <v>5.3630136986301371E-3</v>
      </c>
      <c r="C225" s="197">
        <f t="shared" si="57"/>
        <v>16</v>
      </c>
      <c r="D225" s="290">
        <v>191</v>
      </c>
      <c r="E225" s="300">
        <f t="shared" si="67"/>
        <v>445205.53000000084</v>
      </c>
      <c r="F225" s="292">
        <f t="shared" si="58"/>
        <v>2387.64</v>
      </c>
      <c r="G225" s="292">
        <f t="shared" si="59"/>
        <v>4142.3600000000006</v>
      </c>
      <c r="H225" s="293">
        <f t="shared" si="60"/>
        <v>6530</v>
      </c>
      <c r="I225" s="301">
        <f t="shared" si="68"/>
        <v>1265867.3600000003</v>
      </c>
      <c r="J225" s="510">
        <f t="shared" si="61"/>
        <v>6788.86</v>
      </c>
      <c r="K225" s="292">
        <f t="shared" si="62"/>
        <v>10651.14</v>
      </c>
      <c r="L225" s="321">
        <f t="shared" si="71"/>
        <v>17440</v>
      </c>
      <c r="M225" s="300">
        <f t="shared" si="69"/>
        <v>1437756.0199999989</v>
      </c>
      <c r="N225" s="292">
        <f t="shared" si="63"/>
        <v>7710.71</v>
      </c>
      <c r="O225" s="292">
        <f t="shared" si="64"/>
        <v>13819.29</v>
      </c>
      <c r="P225" s="293">
        <f t="shared" si="72"/>
        <v>21530</v>
      </c>
      <c r="Q225" s="301">
        <f t="shared" si="70"/>
        <v>1328127.9999999991</v>
      </c>
      <c r="R225" s="292">
        <f t="shared" si="65"/>
        <v>7122.77</v>
      </c>
      <c r="S225" s="292">
        <f t="shared" si="66"/>
        <v>11507.23</v>
      </c>
      <c r="T225" s="321">
        <f t="shared" si="73"/>
        <v>18630</v>
      </c>
      <c r="U225" s="134"/>
      <c r="V225" s="134"/>
      <c r="W225" s="134"/>
      <c r="X225" s="134"/>
    </row>
    <row r="226" spans="1:24" s="1" customFormat="1" ht="15" customHeight="1">
      <c r="A226" s="409">
        <f t="shared" si="56"/>
        <v>6.5250000000000002E-2</v>
      </c>
      <c r="B226" s="406">
        <f t="shared" si="74"/>
        <v>5.3630136986301371E-3</v>
      </c>
      <c r="C226" s="197">
        <f t="shared" si="57"/>
        <v>16</v>
      </c>
      <c r="D226" s="290">
        <v>192</v>
      </c>
      <c r="E226" s="300">
        <f t="shared" si="67"/>
        <v>441063.17000000086</v>
      </c>
      <c r="F226" s="292">
        <f t="shared" si="58"/>
        <v>2365.4299999999998</v>
      </c>
      <c r="G226" s="292">
        <f t="shared" si="59"/>
        <v>4164.57</v>
      </c>
      <c r="H226" s="293">
        <f t="shared" si="60"/>
        <v>6530</v>
      </c>
      <c r="I226" s="301">
        <f t="shared" si="68"/>
        <v>1255216.2200000004</v>
      </c>
      <c r="J226" s="510">
        <f t="shared" si="61"/>
        <v>6731.74</v>
      </c>
      <c r="K226" s="292">
        <f t="shared" si="62"/>
        <v>10708.26</v>
      </c>
      <c r="L226" s="321">
        <f t="shared" si="71"/>
        <v>17440</v>
      </c>
      <c r="M226" s="300">
        <f t="shared" si="69"/>
        <v>1423936.7299999988</v>
      </c>
      <c r="N226" s="292">
        <f t="shared" si="63"/>
        <v>7636.59</v>
      </c>
      <c r="O226" s="292">
        <f t="shared" si="64"/>
        <v>13893.41</v>
      </c>
      <c r="P226" s="293">
        <f t="shared" si="72"/>
        <v>21530</v>
      </c>
      <c r="Q226" s="301">
        <f t="shared" si="70"/>
        <v>1316620.7699999991</v>
      </c>
      <c r="R226" s="292">
        <f t="shared" si="65"/>
        <v>7061.06</v>
      </c>
      <c r="S226" s="292">
        <f t="shared" si="66"/>
        <v>11568.939999999999</v>
      </c>
      <c r="T226" s="321">
        <f t="shared" si="73"/>
        <v>18630</v>
      </c>
      <c r="U226" s="134"/>
      <c r="V226" s="134"/>
      <c r="W226" s="134"/>
      <c r="X226" s="134"/>
    </row>
    <row r="227" spans="1:24" s="1" customFormat="1" ht="15" customHeight="1">
      <c r="A227" s="409">
        <f t="shared" ref="A227:A290" si="75">VLOOKUP(D227,$A$7:$B$11,2)</f>
        <v>6.5250000000000002E-2</v>
      </c>
      <c r="B227" s="406">
        <f t="shared" si="74"/>
        <v>5.3630136986301371E-3</v>
      </c>
      <c r="C227" s="197">
        <f t="shared" ref="C227:C290" si="76">INT((D227+11)/12)</f>
        <v>17</v>
      </c>
      <c r="D227" s="290">
        <v>193</v>
      </c>
      <c r="E227" s="300">
        <f t="shared" si="67"/>
        <v>436898.60000000085</v>
      </c>
      <c r="F227" s="292">
        <f t="shared" ref="F227:F290" si="77">ROUND(E227*$B227,2)</f>
        <v>2343.09</v>
      </c>
      <c r="G227" s="292">
        <f t="shared" ref="G227:G290" si="78">IF(E227&lt;H227,E227,H227-F227)</f>
        <v>4186.91</v>
      </c>
      <c r="H227" s="293">
        <f t="shared" ref="H227:H290" si="79">IF(E227&lt;$M$4,E227+F227,$M$4)</f>
        <v>6530</v>
      </c>
      <c r="I227" s="301">
        <f t="shared" si="68"/>
        <v>1244507.9600000004</v>
      </c>
      <c r="J227" s="510">
        <f t="shared" ref="J227:J290" si="80">ROUND(I227*$B227,2)</f>
        <v>6674.31</v>
      </c>
      <c r="K227" s="292">
        <f t="shared" ref="K227:K290" si="81">IF(I227&lt;L227,I227,L227-J227)</f>
        <v>10765.689999999999</v>
      </c>
      <c r="L227" s="321">
        <f t="shared" si="71"/>
        <v>17440</v>
      </c>
      <c r="M227" s="300">
        <f t="shared" si="69"/>
        <v>1410043.3199999989</v>
      </c>
      <c r="N227" s="292">
        <f t="shared" ref="N227:N290" si="82">ROUND(M227*$B227,2)</f>
        <v>7562.08</v>
      </c>
      <c r="O227" s="292">
        <f t="shared" ref="O227:O290" si="83">IF(M227&lt;P227,M227,P227-N227)</f>
        <v>13967.92</v>
      </c>
      <c r="P227" s="293">
        <f t="shared" si="72"/>
        <v>21530</v>
      </c>
      <c r="Q227" s="301">
        <f t="shared" si="70"/>
        <v>1305051.8299999991</v>
      </c>
      <c r="R227" s="292">
        <f t="shared" ref="R227:R290" si="84">ROUND(Q227*$B227,2)</f>
        <v>6999.01</v>
      </c>
      <c r="S227" s="292">
        <f t="shared" ref="S227:S290" si="85">IF(Q227&lt;T227,Q227,T227-R227)</f>
        <v>11630.99</v>
      </c>
      <c r="T227" s="321">
        <f t="shared" si="73"/>
        <v>18630</v>
      </c>
      <c r="U227" s="134"/>
      <c r="V227" s="134"/>
      <c r="W227" s="134"/>
      <c r="X227" s="134"/>
    </row>
    <row r="228" spans="1:24" s="1" customFormat="1" ht="15" customHeight="1">
      <c r="A228" s="409">
        <f t="shared" si="75"/>
        <v>6.5250000000000002E-2</v>
      </c>
      <c r="B228" s="406">
        <f t="shared" si="74"/>
        <v>5.3630136986301371E-3</v>
      </c>
      <c r="C228" s="197">
        <f t="shared" si="76"/>
        <v>17</v>
      </c>
      <c r="D228" s="290">
        <v>194</v>
      </c>
      <c r="E228" s="300">
        <f t="shared" ref="E228:E291" si="86">IF(E227&lt;H227,0,E227-G227)</f>
        <v>432711.69000000088</v>
      </c>
      <c r="F228" s="292">
        <f t="shared" si="77"/>
        <v>2320.64</v>
      </c>
      <c r="G228" s="292">
        <f t="shared" si="78"/>
        <v>4209.3600000000006</v>
      </c>
      <c r="H228" s="293">
        <f t="shared" si="79"/>
        <v>6530</v>
      </c>
      <c r="I228" s="301">
        <f t="shared" ref="I228:I291" si="87">IF(I227&lt;L227,0,I227-K227)</f>
        <v>1233742.2700000005</v>
      </c>
      <c r="J228" s="510">
        <f t="shared" si="80"/>
        <v>6616.58</v>
      </c>
      <c r="K228" s="292">
        <f t="shared" si="81"/>
        <v>10823.42</v>
      </c>
      <c r="L228" s="321">
        <f t="shared" si="71"/>
        <v>17440</v>
      </c>
      <c r="M228" s="300">
        <f t="shared" ref="M228:M291" si="88">IF(M227&lt;P227,0,M227-O227)</f>
        <v>1396075.399999999</v>
      </c>
      <c r="N228" s="292">
        <f t="shared" si="82"/>
        <v>7487.17</v>
      </c>
      <c r="O228" s="292">
        <f t="shared" si="83"/>
        <v>14042.83</v>
      </c>
      <c r="P228" s="293">
        <f t="shared" si="72"/>
        <v>21530</v>
      </c>
      <c r="Q228" s="301">
        <f t="shared" ref="Q228:Q291" si="89">IF(Q227&lt;T227,0,Q227-S227)</f>
        <v>1293420.8399999992</v>
      </c>
      <c r="R228" s="292">
        <f t="shared" si="84"/>
        <v>6936.63</v>
      </c>
      <c r="S228" s="292">
        <f t="shared" si="85"/>
        <v>11693.369999999999</v>
      </c>
      <c r="T228" s="321">
        <f t="shared" si="73"/>
        <v>18630</v>
      </c>
      <c r="U228" s="134"/>
      <c r="V228" s="134"/>
      <c r="W228" s="134"/>
      <c r="X228" s="134"/>
    </row>
    <row r="229" spans="1:24" s="1" customFormat="1" ht="15" customHeight="1">
      <c r="A229" s="409">
        <f t="shared" si="75"/>
        <v>6.5250000000000002E-2</v>
      </c>
      <c r="B229" s="406">
        <f t="shared" si="74"/>
        <v>5.3630136986301371E-3</v>
      </c>
      <c r="C229" s="197">
        <f t="shared" si="76"/>
        <v>17</v>
      </c>
      <c r="D229" s="290">
        <v>195</v>
      </c>
      <c r="E229" s="300">
        <f t="shared" si="86"/>
        <v>428502.33000000089</v>
      </c>
      <c r="F229" s="292">
        <f t="shared" si="77"/>
        <v>2298.06</v>
      </c>
      <c r="G229" s="292">
        <f t="shared" si="78"/>
        <v>4231.9400000000005</v>
      </c>
      <c r="H229" s="293">
        <f t="shared" si="79"/>
        <v>6530</v>
      </c>
      <c r="I229" s="301">
        <f t="shared" si="87"/>
        <v>1222918.8500000006</v>
      </c>
      <c r="J229" s="510">
        <f t="shared" si="80"/>
        <v>6558.53</v>
      </c>
      <c r="K229" s="292">
        <f t="shared" si="81"/>
        <v>10881.470000000001</v>
      </c>
      <c r="L229" s="321">
        <f t="shared" si="71"/>
        <v>17440</v>
      </c>
      <c r="M229" s="300">
        <f t="shared" si="88"/>
        <v>1382032.5699999989</v>
      </c>
      <c r="N229" s="292">
        <f t="shared" si="82"/>
        <v>7411.86</v>
      </c>
      <c r="O229" s="292">
        <f t="shared" si="83"/>
        <v>14118.14</v>
      </c>
      <c r="P229" s="293">
        <f t="shared" si="72"/>
        <v>21530</v>
      </c>
      <c r="Q229" s="301">
        <f t="shared" si="89"/>
        <v>1281727.469999999</v>
      </c>
      <c r="R229" s="292">
        <f t="shared" si="84"/>
        <v>6873.92</v>
      </c>
      <c r="S229" s="292">
        <f t="shared" si="85"/>
        <v>11756.08</v>
      </c>
      <c r="T229" s="321">
        <f t="shared" si="73"/>
        <v>18630</v>
      </c>
      <c r="U229" s="134"/>
      <c r="V229" s="134"/>
      <c r="W229" s="134"/>
      <c r="X229" s="134"/>
    </row>
    <row r="230" spans="1:24" s="1" customFormat="1" ht="15" customHeight="1">
      <c r="A230" s="409">
        <f t="shared" si="75"/>
        <v>6.5250000000000002E-2</v>
      </c>
      <c r="B230" s="406">
        <f t="shared" si="74"/>
        <v>5.3630136986301371E-3</v>
      </c>
      <c r="C230" s="197">
        <f t="shared" si="76"/>
        <v>17</v>
      </c>
      <c r="D230" s="290">
        <v>196</v>
      </c>
      <c r="E230" s="300">
        <f t="shared" si="86"/>
        <v>424270.39000000089</v>
      </c>
      <c r="F230" s="292">
        <f t="shared" si="77"/>
        <v>2275.37</v>
      </c>
      <c r="G230" s="292">
        <f t="shared" si="78"/>
        <v>4254.63</v>
      </c>
      <c r="H230" s="293">
        <f t="shared" si="79"/>
        <v>6530</v>
      </c>
      <c r="I230" s="301">
        <f t="shared" si="87"/>
        <v>1212037.3800000006</v>
      </c>
      <c r="J230" s="510">
        <f t="shared" si="80"/>
        <v>6500.17</v>
      </c>
      <c r="K230" s="292">
        <f t="shared" si="81"/>
        <v>10939.83</v>
      </c>
      <c r="L230" s="321">
        <f t="shared" si="71"/>
        <v>17440</v>
      </c>
      <c r="M230" s="300">
        <f t="shared" si="88"/>
        <v>1367914.429999999</v>
      </c>
      <c r="N230" s="292">
        <f t="shared" si="82"/>
        <v>7336.14</v>
      </c>
      <c r="O230" s="292">
        <f t="shared" si="83"/>
        <v>14193.86</v>
      </c>
      <c r="P230" s="293">
        <f t="shared" si="72"/>
        <v>21530</v>
      </c>
      <c r="Q230" s="301">
        <f t="shared" si="89"/>
        <v>1269971.389999999</v>
      </c>
      <c r="R230" s="292">
        <f t="shared" si="84"/>
        <v>6810.87</v>
      </c>
      <c r="S230" s="292">
        <f t="shared" si="85"/>
        <v>11819.130000000001</v>
      </c>
      <c r="T230" s="321">
        <f t="shared" si="73"/>
        <v>18630</v>
      </c>
      <c r="U230" s="134"/>
      <c r="V230" s="134"/>
      <c r="W230" s="134"/>
      <c r="X230" s="134"/>
    </row>
    <row r="231" spans="1:24" s="1" customFormat="1" ht="15" customHeight="1">
      <c r="A231" s="409">
        <f t="shared" si="75"/>
        <v>6.5250000000000002E-2</v>
      </c>
      <c r="B231" s="406">
        <f t="shared" si="74"/>
        <v>5.3630136986301371E-3</v>
      </c>
      <c r="C231" s="197">
        <f t="shared" si="76"/>
        <v>17</v>
      </c>
      <c r="D231" s="290">
        <v>197</v>
      </c>
      <c r="E231" s="300">
        <f t="shared" si="86"/>
        <v>420015.76000000088</v>
      </c>
      <c r="F231" s="292">
        <f t="shared" si="77"/>
        <v>2252.5500000000002</v>
      </c>
      <c r="G231" s="292">
        <f t="shared" si="78"/>
        <v>4277.45</v>
      </c>
      <c r="H231" s="293">
        <f t="shared" si="79"/>
        <v>6530</v>
      </c>
      <c r="I231" s="301">
        <f t="shared" si="87"/>
        <v>1201097.5500000005</v>
      </c>
      <c r="J231" s="510">
        <f t="shared" si="80"/>
        <v>6441.5</v>
      </c>
      <c r="K231" s="292">
        <f t="shared" si="81"/>
        <v>10998.5</v>
      </c>
      <c r="L231" s="321">
        <f t="shared" si="71"/>
        <v>17440</v>
      </c>
      <c r="M231" s="300">
        <f t="shared" si="88"/>
        <v>1353720.5699999989</v>
      </c>
      <c r="N231" s="292">
        <f t="shared" si="82"/>
        <v>7260.02</v>
      </c>
      <c r="O231" s="292">
        <f t="shared" si="83"/>
        <v>14269.98</v>
      </c>
      <c r="P231" s="293">
        <f t="shared" si="72"/>
        <v>21530</v>
      </c>
      <c r="Q231" s="301">
        <f t="shared" si="89"/>
        <v>1258152.2599999991</v>
      </c>
      <c r="R231" s="292">
        <f t="shared" si="84"/>
        <v>6747.49</v>
      </c>
      <c r="S231" s="292">
        <f t="shared" si="85"/>
        <v>11882.51</v>
      </c>
      <c r="T231" s="321">
        <f t="shared" si="73"/>
        <v>18630</v>
      </c>
      <c r="U231" s="134"/>
      <c r="V231" s="134"/>
      <c r="W231" s="134"/>
      <c r="X231" s="134"/>
    </row>
    <row r="232" spans="1:24" s="1" customFormat="1" ht="15" customHeight="1">
      <c r="A232" s="409">
        <f t="shared" si="75"/>
        <v>6.5250000000000002E-2</v>
      </c>
      <c r="B232" s="406">
        <f t="shared" si="74"/>
        <v>5.3630136986301371E-3</v>
      </c>
      <c r="C232" s="197">
        <f t="shared" si="76"/>
        <v>17</v>
      </c>
      <c r="D232" s="290">
        <v>198</v>
      </c>
      <c r="E232" s="300">
        <f t="shared" si="86"/>
        <v>415738.31000000087</v>
      </c>
      <c r="F232" s="292">
        <f t="shared" si="77"/>
        <v>2229.61</v>
      </c>
      <c r="G232" s="292">
        <f t="shared" si="78"/>
        <v>4300.3899999999994</v>
      </c>
      <c r="H232" s="293">
        <f t="shared" si="79"/>
        <v>6530</v>
      </c>
      <c r="I232" s="301">
        <f t="shared" si="87"/>
        <v>1190099.0500000005</v>
      </c>
      <c r="J232" s="510">
        <f t="shared" si="80"/>
        <v>6382.52</v>
      </c>
      <c r="K232" s="292">
        <f t="shared" si="81"/>
        <v>11057.48</v>
      </c>
      <c r="L232" s="321">
        <f t="shared" si="71"/>
        <v>17440</v>
      </c>
      <c r="M232" s="300">
        <f t="shared" si="88"/>
        <v>1339450.5899999989</v>
      </c>
      <c r="N232" s="292">
        <f t="shared" si="82"/>
        <v>7183.49</v>
      </c>
      <c r="O232" s="292">
        <f t="shared" si="83"/>
        <v>14346.51</v>
      </c>
      <c r="P232" s="293">
        <f t="shared" si="72"/>
        <v>21530</v>
      </c>
      <c r="Q232" s="301">
        <f t="shared" si="89"/>
        <v>1246269.7499999991</v>
      </c>
      <c r="R232" s="292">
        <f t="shared" si="84"/>
        <v>6683.76</v>
      </c>
      <c r="S232" s="292">
        <f t="shared" si="85"/>
        <v>11946.24</v>
      </c>
      <c r="T232" s="321">
        <f t="shared" si="73"/>
        <v>18630</v>
      </c>
      <c r="U232" s="134"/>
      <c r="V232" s="134"/>
      <c r="W232" s="134"/>
      <c r="X232" s="134"/>
    </row>
    <row r="233" spans="1:24" s="1" customFormat="1" ht="15" customHeight="1">
      <c r="A233" s="409">
        <f t="shared" si="75"/>
        <v>6.5250000000000002E-2</v>
      </c>
      <c r="B233" s="406">
        <f t="shared" si="74"/>
        <v>5.3630136986301371E-3</v>
      </c>
      <c r="C233" s="197">
        <f t="shared" si="76"/>
        <v>17</v>
      </c>
      <c r="D233" s="290">
        <v>199</v>
      </c>
      <c r="E233" s="300">
        <f t="shared" si="86"/>
        <v>411437.92000000086</v>
      </c>
      <c r="F233" s="292">
        <f t="shared" si="77"/>
        <v>2206.5500000000002</v>
      </c>
      <c r="G233" s="292">
        <f t="shared" si="78"/>
        <v>4323.45</v>
      </c>
      <c r="H233" s="293">
        <f t="shared" si="79"/>
        <v>6530</v>
      </c>
      <c r="I233" s="301">
        <f t="shared" si="87"/>
        <v>1179041.5700000005</v>
      </c>
      <c r="J233" s="510">
        <f t="shared" si="80"/>
        <v>6323.22</v>
      </c>
      <c r="K233" s="292">
        <f t="shared" si="81"/>
        <v>11116.779999999999</v>
      </c>
      <c r="L233" s="321">
        <f t="shared" si="71"/>
        <v>17440</v>
      </c>
      <c r="M233" s="300">
        <f t="shared" si="88"/>
        <v>1325104.0799999989</v>
      </c>
      <c r="N233" s="292">
        <f t="shared" si="82"/>
        <v>7106.55</v>
      </c>
      <c r="O233" s="292">
        <f t="shared" si="83"/>
        <v>14423.45</v>
      </c>
      <c r="P233" s="293">
        <f t="shared" si="72"/>
        <v>21530</v>
      </c>
      <c r="Q233" s="301">
        <f t="shared" si="89"/>
        <v>1234323.5099999991</v>
      </c>
      <c r="R233" s="292">
        <f t="shared" si="84"/>
        <v>6619.69</v>
      </c>
      <c r="S233" s="292">
        <f t="shared" si="85"/>
        <v>12010.310000000001</v>
      </c>
      <c r="T233" s="321">
        <f t="shared" si="73"/>
        <v>18630</v>
      </c>
      <c r="U233" s="134"/>
      <c r="V233" s="134"/>
      <c r="W233" s="134"/>
      <c r="X233" s="134"/>
    </row>
    <row r="234" spans="1:24" s="1" customFormat="1" ht="15" customHeight="1">
      <c r="A234" s="409">
        <f t="shared" si="75"/>
        <v>6.5250000000000002E-2</v>
      </c>
      <c r="B234" s="406">
        <f t="shared" si="74"/>
        <v>5.3630136986301371E-3</v>
      </c>
      <c r="C234" s="197">
        <f t="shared" si="76"/>
        <v>17</v>
      </c>
      <c r="D234" s="290">
        <v>200</v>
      </c>
      <c r="E234" s="300">
        <f t="shared" si="86"/>
        <v>407114.47000000085</v>
      </c>
      <c r="F234" s="292">
        <f t="shared" si="77"/>
        <v>2183.36</v>
      </c>
      <c r="G234" s="292">
        <f t="shared" si="78"/>
        <v>4346.6399999999994</v>
      </c>
      <c r="H234" s="293">
        <f t="shared" si="79"/>
        <v>6530</v>
      </c>
      <c r="I234" s="301">
        <f t="shared" si="87"/>
        <v>1167924.7900000005</v>
      </c>
      <c r="J234" s="510">
        <f t="shared" si="80"/>
        <v>6263.6</v>
      </c>
      <c r="K234" s="292">
        <f t="shared" si="81"/>
        <v>11176.4</v>
      </c>
      <c r="L234" s="321">
        <f t="shared" si="71"/>
        <v>17440</v>
      </c>
      <c r="M234" s="300">
        <f t="shared" si="88"/>
        <v>1310680.629999999</v>
      </c>
      <c r="N234" s="292">
        <f t="shared" si="82"/>
        <v>7029.2</v>
      </c>
      <c r="O234" s="292">
        <f t="shared" si="83"/>
        <v>14500.8</v>
      </c>
      <c r="P234" s="293">
        <f t="shared" si="72"/>
        <v>21530</v>
      </c>
      <c r="Q234" s="301">
        <f t="shared" si="89"/>
        <v>1222313.199999999</v>
      </c>
      <c r="R234" s="292">
        <f t="shared" si="84"/>
        <v>6555.28</v>
      </c>
      <c r="S234" s="292">
        <f t="shared" si="85"/>
        <v>12074.720000000001</v>
      </c>
      <c r="T234" s="321">
        <f t="shared" si="73"/>
        <v>18630</v>
      </c>
      <c r="U234" s="134"/>
      <c r="V234" s="134"/>
      <c r="W234" s="134"/>
      <c r="X234" s="134"/>
    </row>
    <row r="235" spans="1:24" s="1" customFormat="1" ht="15" customHeight="1">
      <c r="A235" s="409">
        <f t="shared" si="75"/>
        <v>6.5250000000000002E-2</v>
      </c>
      <c r="B235" s="406">
        <f t="shared" si="74"/>
        <v>5.3630136986301371E-3</v>
      </c>
      <c r="C235" s="197">
        <f t="shared" si="76"/>
        <v>17</v>
      </c>
      <c r="D235" s="290">
        <v>201</v>
      </c>
      <c r="E235" s="300">
        <f t="shared" si="86"/>
        <v>402767.83000000083</v>
      </c>
      <c r="F235" s="292">
        <f t="shared" si="77"/>
        <v>2160.0500000000002</v>
      </c>
      <c r="G235" s="292">
        <f t="shared" si="78"/>
        <v>4369.95</v>
      </c>
      <c r="H235" s="293">
        <f t="shared" si="79"/>
        <v>6530</v>
      </c>
      <c r="I235" s="301">
        <f t="shared" si="87"/>
        <v>1156748.3900000006</v>
      </c>
      <c r="J235" s="510">
        <f t="shared" si="80"/>
        <v>6203.66</v>
      </c>
      <c r="K235" s="292">
        <f t="shared" si="81"/>
        <v>11236.34</v>
      </c>
      <c r="L235" s="321">
        <f t="shared" si="71"/>
        <v>17440</v>
      </c>
      <c r="M235" s="300">
        <f t="shared" si="88"/>
        <v>1296179.8299999989</v>
      </c>
      <c r="N235" s="292">
        <f t="shared" si="82"/>
        <v>6951.43</v>
      </c>
      <c r="O235" s="292">
        <f t="shared" si="83"/>
        <v>14578.57</v>
      </c>
      <c r="P235" s="293">
        <f t="shared" si="72"/>
        <v>21530</v>
      </c>
      <c r="Q235" s="301">
        <f t="shared" si="89"/>
        <v>1210238.4799999991</v>
      </c>
      <c r="R235" s="292">
        <f t="shared" si="84"/>
        <v>6490.53</v>
      </c>
      <c r="S235" s="292">
        <f t="shared" si="85"/>
        <v>12139.470000000001</v>
      </c>
      <c r="T235" s="321">
        <f t="shared" si="73"/>
        <v>18630</v>
      </c>
      <c r="U235" s="134"/>
      <c r="V235" s="134"/>
      <c r="W235" s="134"/>
      <c r="X235" s="134"/>
    </row>
    <row r="236" spans="1:24" s="1" customFormat="1" ht="15" customHeight="1">
      <c r="A236" s="409">
        <f t="shared" si="75"/>
        <v>6.5250000000000002E-2</v>
      </c>
      <c r="B236" s="406">
        <f t="shared" si="74"/>
        <v>5.3630136986301371E-3</v>
      </c>
      <c r="C236" s="197">
        <f t="shared" si="76"/>
        <v>17</v>
      </c>
      <c r="D236" s="290">
        <v>202</v>
      </c>
      <c r="E236" s="300">
        <f t="shared" si="86"/>
        <v>398397.88000000082</v>
      </c>
      <c r="F236" s="292">
        <f t="shared" si="77"/>
        <v>2136.61</v>
      </c>
      <c r="G236" s="292">
        <f t="shared" si="78"/>
        <v>4393.3899999999994</v>
      </c>
      <c r="H236" s="293">
        <f t="shared" si="79"/>
        <v>6530</v>
      </c>
      <c r="I236" s="301">
        <f t="shared" si="87"/>
        <v>1145512.0500000005</v>
      </c>
      <c r="J236" s="510">
        <f t="shared" si="80"/>
        <v>6143.4</v>
      </c>
      <c r="K236" s="292">
        <f t="shared" si="81"/>
        <v>11296.6</v>
      </c>
      <c r="L236" s="321">
        <f t="shared" si="71"/>
        <v>17440</v>
      </c>
      <c r="M236" s="300">
        <f t="shared" si="88"/>
        <v>1281601.2599999988</v>
      </c>
      <c r="N236" s="292">
        <f t="shared" si="82"/>
        <v>6873.25</v>
      </c>
      <c r="O236" s="292">
        <f t="shared" si="83"/>
        <v>14656.75</v>
      </c>
      <c r="P236" s="293">
        <f t="shared" si="72"/>
        <v>21530</v>
      </c>
      <c r="Q236" s="301">
        <f t="shared" si="89"/>
        <v>1198099.0099999991</v>
      </c>
      <c r="R236" s="292">
        <f t="shared" si="84"/>
        <v>6425.42</v>
      </c>
      <c r="S236" s="292">
        <f t="shared" si="85"/>
        <v>12204.58</v>
      </c>
      <c r="T236" s="321">
        <f t="shared" si="73"/>
        <v>18630</v>
      </c>
      <c r="U236" s="134"/>
      <c r="V236" s="134"/>
      <c r="W236" s="134"/>
      <c r="X236" s="134"/>
    </row>
    <row r="237" spans="1:24" s="1" customFormat="1" ht="15" customHeight="1">
      <c r="A237" s="409">
        <f t="shared" si="75"/>
        <v>6.5250000000000002E-2</v>
      </c>
      <c r="B237" s="406">
        <f t="shared" si="74"/>
        <v>5.3630136986301371E-3</v>
      </c>
      <c r="C237" s="197">
        <f t="shared" si="76"/>
        <v>17</v>
      </c>
      <c r="D237" s="290">
        <v>203</v>
      </c>
      <c r="E237" s="300">
        <f t="shared" si="86"/>
        <v>394004.49000000081</v>
      </c>
      <c r="F237" s="292">
        <f t="shared" si="77"/>
        <v>2113.0500000000002</v>
      </c>
      <c r="G237" s="292">
        <f t="shared" si="78"/>
        <v>4416.95</v>
      </c>
      <c r="H237" s="293">
        <f t="shared" si="79"/>
        <v>6530</v>
      </c>
      <c r="I237" s="301">
        <f t="shared" si="87"/>
        <v>1134215.4500000004</v>
      </c>
      <c r="J237" s="510">
        <f t="shared" si="80"/>
        <v>6082.81</v>
      </c>
      <c r="K237" s="292">
        <f t="shared" si="81"/>
        <v>11357.189999999999</v>
      </c>
      <c r="L237" s="321">
        <f t="shared" si="71"/>
        <v>17440</v>
      </c>
      <c r="M237" s="300">
        <f t="shared" si="88"/>
        <v>1266944.5099999988</v>
      </c>
      <c r="N237" s="292">
        <f t="shared" si="82"/>
        <v>6794.64</v>
      </c>
      <c r="O237" s="292">
        <f t="shared" si="83"/>
        <v>14735.36</v>
      </c>
      <c r="P237" s="293">
        <f t="shared" si="72"/>
        <v>21530</v>
      </c>
      <c r="Q237" s="301">
        <f t="shared" si="89"/>
        <v>1185894.429999999</v>
      </c>
      <c r="R237" s="292">
        <f t="shared" si="84"/>
        <v>6359.97</v>
      </c>
      <c r="S237" s="292">
        <f t="shared" si="85"/>
        <v>12270.029999999999</v>
      </c>
      <c r="T237" s="321">
        <f t="shared" si="73"/>
        <v>18630</v>
      </c>
      <c r="U237" s="134"/>
      <c r="V237" s="134"/>
      <c r="W237" s="134"/>
      <c r="X237" s="134"/>
    </row>
    <row r="238" spans="1:24" s="1" customFormat="1" ht="15" customHeight="1">
      <c r="A238" s="409">
        <f t="shared" si="75"/>
        <v>6.5250000000000002E-2</v>
      </c>
      <c r="B238" s="406">
        <f t="shared" si="74"/>
        <v>5.3630136986301371E-3</v>
      </c>
      <c r="C238" s="197">
        <f t="shared" si="76"/>
        <v>17</v>
      </c>
      <c r="D238" s="290">
        <v>204</v>
      </c>
      <c r="E238" s="300">
        <f t="shared" si="86"/>
        <v>389587.54000000079</v>
      </c>
      <c r="F238" s="292">
        <f t="shared" si="77"/>
        <v>2089.36</v>
      </c>
      <c r="G238" s="292">
        <f t="shared" si="78"/>
        <v>4440.6399999999994</v>
      </c>
      <c r="H238" s="293">
        <f t="shared" si="79"/>
        <v>6530</v>
      </c>
      <c r="I238" s="301">
        <f t="shared" si="87"/>
        <v>1122858.2600000005</v>
      </c>
      <c r="J238" s="510">
        <f t="shared" si="80"/>
        <v>6021.9</v>
      </c>
      <c r="K238" s="292">
        <f t="shared" si="81"/>
        <v>11418.1</v>
      </c>
      <c r="L238" s="321">
        <f t="shared" si="71"/>
        <v>17440</v>
      </c>
      <c r="M238" s="300">
        <f t="shared" si="88"/>
        <v>1252209.1499999987</v>
      </c>
      <c r="N238" s="292">
        <f t="shared" si="82"/>
        <v>6715.61</v>
      </c>
      <c r="O238" s="292">
        <f t="shared" si="83"/>
        <v>14814.39</v>
      </c>
      <c r="P238" s="293">
        <f t="shared" si="72"/>
        <v>21530</v>
      </c>
      <c r="Q238" s="301">
        <f t="shared" si="89"/>
        <v>1173624.399999999</v>
      </c>
      <c r="R238" s="292">
        <f t="shared" si="84"/>
        <v>6294.16</v>
      </c>
      <c r="S238" s="292">
        <f t="shared" si="85"/>
        <v>12335.84</v>
      </c>
      <c r="T238" s="321">
        <f t="shared" si="73"/>
        <v>18630</v>
      </c>
      <c r="U238" s="134"/>
      <c r="V238" s="134"/>
      <c r="W238" s="134"/>
      <c r="X238" s="134"/>
    </row>
    <row r="239" spans="1:24" s="1" customFormat="1" ht="15" customHeight="1">
      <c r="A239" s="409">
        <f t="shared" si="75"/>
        <v>6.5250000000000002E-2</v>
      </c>
      <c r="B239" s="406">
        <f t="shared" si="74"/>
        <v>5.3630136986301371E-3</v>
      </c>
      <c r="C239" s="197">
        <f t="shared" si="76"/>
        <v>18</v>
      </c>
      <c r="D239" s="290">
        <v>205</v>
      </c>
      <c r="E239" s="300">
        <f t="shared" si="86"/>
        <v>385146.90000000078</v>
      </c>
      <c r="F239" s="292">
        <f t="shared" si="77"/>
        <v>2065.5500000000002</v>
      </c>
      <c r="G239" s="292">
        <f t="shared" si="78"/>
        <v>4464.45</v>
      </c>
      <c r="H239" s="293">
        <f t="shared" si="79"/>
        <v>6530</v>
      </c>
      <c r="I239" s="301">
        <f t="shared" si="87"/>
        <v>1111440.1600000004</v>
      </c>
      <c r="J239" s="510">
        <f t="shared" si="80"/>
        <v>5960.67</v>
      </c>
      <c r="K239" s="292">
        <f t="shared" si="81"/>
        <v>11479.33</v>
      </c>
      <c r="L239" s="321">
        <f t="shared" ref="L239:L302" si="90">IF(I239&lt;$M$5,I239+J239,$M$5)</f>
        <v>17440</v>
      </c>
      <c r="M239" s="300">
        <f t="shared" si="88"/>
        <v>1237394.7599999988</v>
      </c>
      <c r="N239" s="292">
        <f t="shared" si="82"/>
        <v>6636.17</v>
      </c>
      <c r="O239" s="292">
        <f t="shared" si="83"/>
        <v>14893.83</v>
      </c>
      <c r="P239" s="293">
        <f t="shared" si="72"/>
        <v>21530</v>
      </c>
      <c r="Q239" s="301">
        <f t="shared" si="89"/>
        <v>1161288.5599999989</v>
      </c>
      <c r="R239" s="292">
        <f t="shared" si="84"/>
        <v>6228.01</v>
      </c>
      <c r="S239" s="292">
        <f t="shared" si="85"/>
        <v>12401.99</v>
      </c>
      <c r="T239" s="321">
        <f t="shared" si="73"/>
        <v>18630</v>
      </c>
      <c r="U239" s="134"/>
      <c r="V239" s="134"/>
      <c r="W239" s="134"/>
      <c r="X239" s="134"/>
    </row>
    <row r="240" spans="1:24" s="1" customFormat="1" ht="15" customHeight="1">
      <c r="A240" s="409">
        <f t="shared" si="75"/>
        <v>6.5250000000000002E-2</v>
      </c>
      <c r="B240" s="406">
        <f t="shared" si="74"/>
        <v>5.3630136986301371E-3</v>
      </c>
      <c r="C240" s="197">
        <f t="shared" si="76"/>
        <v>18</v>
      </c>
      <c r="D240" s="290">
        <v>206</v>
      </c>
      <c r="E240" s="300">
        <f t="shared" si="86"/>
        <v>380682.45000000077</v>
      </c>
      <c r="F240" s="292">
        <f t="shared" si="77"/>
        <v>2041.61</v>
      </c>
      <c r="G240" s="292">
        <f t="shared" si="78"/>
        <v>4488.3900000000003</v>
      </c>
      <c r="H240" s="293">
        <f t="shared" si="79"/>
        <v>6530</v>
      </c>
      <c r="I240" s="301">
        <f t="shared" si="87"/>
        <v>1099960.8300000003</v>
      </c>
      <c r="J240" s="510">
        <f t="shared" si="80"/>
        <v>5899.1</v>
      </c>
      <c r="K240" s="292">
        <f t="shared" si="81"/>
        <v>11540.9</v>
      </c>
      <c r="L240" s="321">
        <f t="shared" si="90"/>
        <v>17440</v>
      </c>
      <c r="M240" s="300">
        <f t="shared" si="88"/>
        <v>1222500.9299999988</v>
      </c>
      <c r="N240" s="292">
        <f t="shared" si="82"/>
        <v>6556.29</v>
      </c>
      <c r="O240" s="292">
        <f t="shared" si="83"/>
        <v>14973.71</v>
      </c>
      <c r="P240" s="293">
        <f t="shared" si="72"/>
        <v>21530</v>
      </c>
      <c r="Q240" s="301">
        <f t="shared" si="89"/>
        <v>1148886.5699999989</v>
      </c>
      <c r="R240" s="292">
        <f t="shared" si="84"/>
        <v>6161.49</v>
      </c>
      <c r="S240" s="292">
        <f t="shared" si="85"/>
        <v>12468.51</v>
      </c>
      <c r="T240" s="321">
        <f t="shared" si="73"/>
        <v>18630</v>
      </c>
      <c r="U240" s="134"/>
      <c r="V240" s="134"/>
      <c r="W240" s="134"/>
      <c r="X240" s="134"/>
    </row>
    <row r="241" spans="1:24" s="1" customFormat="1" ht="15" customHeight="1">
      <c r="A241" s="409">
        <f t="shared" si="75"/>
        <v>6.5250000000000002E-2</v>
      </c>
      <c r="B241" s="406">
        <f t="shared" si="74"/>
        <v>5.3630136986301371E-3</v>
      </c>
      <c r="C241" s="197">
        <f t="shared" si="76"/>
        <v>18</v>
      </c>
      <c r="D241" s="290">
        <v>207</v>
      </c>
      <c r="E241" s="300">
        <f t="shared" si="86"/>
        <v>376194.06000000075</v>
      </c>
      <c r="F241" s="292">
        <f t="shared" si="77"/>
        <v>2017.53</v>
      </c>
      <c r="G241" s="292">
        <f t="shared" si="78"/>
        <v>4512.47</v>
      </c>
      <c r="H241" s="293">
        <f t="shared" si="79"/>
        <v>6530</v>
      </c>
      <c r="I241" s="301">
        <f t="shared" si="87"/>
        <v>1088419.9300000004</v>
      </c>
      <c r="J241" s="510">
        <f t="shared" si="80"/>
        <v>5837.21</v>
      </c>
      <c r="K241" s="292">
        <f t="shared" si="81"/>
        <v>11602.79</v>
      </c>
      <c r="L241" s="321">
        <f t="shared" si="90"/>
        <v>17440</v>
      </c>
      <c r="M241" s="300">
        <f t="shared" si="88"/>
        <v>1207527.2199999988</v>
      </c>
      <c r="N241" s="292">
        <f t="shared" si="82"/>
        <v>6475.99</v>
      </c>
      <c r="O241" s="292">
        <f t="shared" si="83"/>
        <v>15054.01</v>
      </c>
      <c r="P241" s="293">
        <f t="shared" si="72"/>
        <v>21530</v>
      </c>
      <c r="Q241" s="301">
        <f t="shared" si="89"/>
        <v>1136418.0599999989</v>
      </c>
      <c r="R241" s="292">
        <f t="shared" si="84"/>
        <v>6094.63</v>
      </c>
      <c r="S241" s="292">
        <f t="shared" si="85"/>
        <v>12535.369999999999</v>
      </c>
      <c r="T241" s="321">
        <f t="shared" si="73"/>
        <v>18630</v>
      </c>
      <c r="U241" s="134"/>
      <c r="V241" s="134"/>
      <c r="W241" s="134"/>
      <c r="X241" s="134"/>
    </row>
    <row r="242" spans="1:24" s="1" customFormat="1" ht="15" customHeight="1">
      <c r="A242" s="409">
        <f t="shared" si="75"/>
        <v>6.5250000000000002E-2</v>
      </c>
      <c r="B242" s="406">
        <f t="shared" si="74"/>
        <v>5.3630136986301371E-3</v>
      </c>
      <c r="C242" s="197">
        <f t="shared" si="76"/>
        <v>18</v>
      </c>
      <c r="D242" s="290">
        <v>208</v>
      </c>
      <c r="E242" s="300">
        <f t="shared" si="86"/>
        <v>371681.59000000078</v>
      </c>
      <c r="F242" s="292">
        <f t="shared" si="77"/>
        <v>1993.33</v>
      </c>
      <c r="G242" s="292">
        <f t="shared" si="78"/>
        <v>4536.67</v>
      </c>
      <c r="H242" s="293">
        <f t="shared" si="79"/>
        <v>6530</v>
      </c>
      <c r="I242" s="301">
        <f t="shared" si="87"/>
        <v>1076817.1400000004</v>
      </c>
      <c r="J242" s="510">
        <f t="shared" si="80"/>
        <v>5774.99</v>
      </c>
      <c r="K242" s="292">
        <f t="shared" si="81"/>
        <v>11665.01</v>
      </c>
      <c r="L242" s="321">
        <f t="shared" si="90"/>
        <v>17440</v>
      </c>
      <c r="M242" s="300">
        <f t="shared" si="88"/>
        <v>1192473.2099999988</v>
      </c>
      <c r="N242" s="292">
        <f t="shared" si="82"/>
        <v>6395.25</v>
      </c>
      <c r="O242" s="292">
        <f t="shared" si="83"/>
        <v>15134.75</v>
      </c>
      <c r="P242" s="293">
        <f t="shared" si="72"/>
        <v>21530</v>
      </c>
      <c r="Q242" s="301">
        <f t="shared" si="89"/>
        <v>1123882.6899999988</v>
      </c>
      <c r="R242" s="292">
        <f t="shared" si="84"/>
        <v>6027.4</v>
      </c>
      <c r="S242" s="292">
        <f t="shared" si="85"/>
        <v>12602.6</v>
      </c>
      <c r="T242" s="321">
        <f t="shared" si="73"/>
        <v>18630</v>
      </c>
      <c r="U242" s="134"/>
      <c r="V242" s="134"/>
      <c r="W242" s="134"/>
      <c r="X242" s="134"/>
    </row>
    <row r="243" spans="1:24" s="1" customFormat="1" ht="15" customHeight="1">
      <c r="A243" s="409">
        <f t="shared" si="75"/>
        <v>6.5250000000000002E-2</v>
      </c>
      <c r="B243" s="406">
        <f t="shared" si="74"/>
        <v>5.3630136986301371E-3</v>
      </c>
      <c r="C243" s="197">
        <f t="shared" si="76"/>
        <v>18</v>
      </c>
      <c r="D243" s="290">
        <v>209</v>
      </c>
      <c r="E243" s="300">
        <f t="shared" si="86"/>
        <v>367144.9200000008</v>
      </c>
      <c r="F243" s="292">
        <f t="shared" si="77"/>
        <v>1969</v>
      </c>
      <c r="G243" s="292">
        <f t="shared" si="78"/>
        <v>4561</v>
      </c>
      <c r="H243" s="293">
        <f t="shared" si="79"/>
        <v>6530</v>
      </c>
      <c r="I243" s="301">
        <f t="shared" si="87"/>
        <v>1065152.1300000004</v>
      </c>
      <c r="J243" s="510">
        <f t="shared" si="80"/>
        <v>5712.43</v>
      </c>
      <c r="K243" s="292">
        <f t="shared" si="81"/>
        <v>11727.57</v>
      </c>
      <c r="L243" s="321">
        <f t="shared" si="90"/>
        <v>17440</v>
      </c>
      <c r="M243" s="300">
        <f t="shared" si="88"/>
        <v>1177338.4599999988</v>
      </c>
      <c r="N243" s="292">
        <f t="shared" si="82"/>
        <v>6314.08</v>
      </c>
      <c r="O243" s="292">
        <f t="shared" si="83"/>
        <v>15215.92</v>
      </c>
      <c r="P243" s="293">
        <f t="shared" si="72"/>
        <v>21530</v>
      </c>
      <c r="Q243" s="301">
        <f t="shared" si="89"/>
        <v>1111280.0899999987</v>
      </c>
      <c r="R243" s="292">
        <f t="shared" si="84"/>
        <v>5959.81</v>
      </c>
      <c r="S243" s="292">
        <f t="shared" si="85"/>
        <v>12670.189999999999</v>
      </c>
      <c r="T243" s="321">
        <f t="shared" si="73"/>
        <v>18630</v>
      </c>
      <c r="U243" s="134"/>
      <c r="V243" s="134"/>
      <c r="W243" s="134"/>
      <c r="X243" s="134"/>
    </row>
    <row r="244" spans="1:24" s="1" customFormat="1" ht="15" customHeight="1">
      <c r="A244" s="409">
        <f t="shared" si="75"/>
        <v>6.5250000000000002E-2</v>
      </c>
      <c r="B244" s="406">
        <f t="shared" si="74"/>
        <v>5.3630136986301371E-3</v>
      </c>
      <c r="C244" s="197">
        <f t="shared" si="76"/>
        <v>18</v>
      </c>
      <c r="D244" s="290">
        <v>210</v>
      </c>
      <c r="E244" s="300">
        <f t="shared" si="86"/>
        <v>362583.9200000008</v>
      </c>
      <c r="F244" s="292">
        <f t="shared" si="77"/>
        <v>1944.54</v>
      </c>
      <c r="G244" s="292">
        <f t="shared" si="78"/>
        <v>4585.46</v>
      </c>
      <c r="H244" s="293">
        <f t="shared" si="79"/>
        <v>6530</v>
      </c>
      <c r="I244" s="301">
        <f t="shared" si="87"/>
        <v>1053424.5600000003</v>
      </c>
      <c r="J244" s="510">
        <f t="shared" si="80"/>
        <v>5649.53</v>
      </c>
      <c r="K244" s="292">
        <f t="shared" si="81"/>
        <v>11790.470000000001</v>
      </c>
      <c r="L244" s="321">
        <f t="shared" si="90"/>
        <v>17440</v>
      </c>
      <c r="M244" s="300">
        <f t="shared" si="88"/>
        <v>1162122.5399999989</v>
      </c>
      <c r="N244" s="292">
        <f t="shared" si="82"/>
        <v>6232.48</v>
      </c>
      <c r="O244" s="292">
        <f t="shared" si="83"/>
        <v>15297.52</v>
      </c>
      <c r="P244" s="293">
        <f t="shared" si="72"/>
        <v>21530</v>
      </c>
      <c r="Q244" s="301">
        <f t="shared" si="89"/>
        <v>1098609.8999999987</v>
      </c>
      <c r="R244" s="292">
        <f t="shared" si="84"/>
        <v>5891.86</v>
      </c>
      <c r="S244" s="292">
        <f t="shared" si="85"/>
        <v>12738.14</v>
      </c>
      <c r="T244" s="321">
        <f t="shared" si="73"/>
        <v>18630</v>
      </c>
      <c r="U244" s="134"/>
      <c r="V244" s="134"/>
      <c r="W244" s="134"/>
      <c r="X244" s="134"/>
    </row>
    <row r="245" spans="1:24" s="1" customFormat="1" ht="15" customHeight="1">
      <c r="A245" s="409">
        <f t="shared" si="75"/>
        <v>6.5250000000000002E-2</v>
      </c>
      <c r="B245" s="406">
        <f t="shared" si="74"/>
        <v>5.3630136986301371E-3</v>
      </c>
      <c r="C245" s="197">
        <f t="shared" si="76"/>
        <v>18</v>
      </c>
      <c r="D245" s="290">
        <v>211</v>
      </c>
      <c r="E245" s="300">
        <f t="shared" si="86"/>
        <v>357998.46000000078</v>
      </c>
      <c r="F245" s="292">
        <f t="shared" si="77"/>
        <v>1919.95</v>
      </c>
      <c r="G245" s="292">
        <f t="shared" si="78"/>
        <v>4610.05</v>
      </c>
      <c r="H245" s="293">
        <f t="shared" si="79"/>
        <v>6530</v>
      </c>
      <c r="I245" s="301">
        <f t="shared" si="87"/>
        <v>1041634.0900000003</v>
      </c>
      <c r="J245" s="510">
        <f t="shared" si="80"/>
        <v>5586.3</v>
      </c>
      <c r="K245" s="292">
        <f t="shared" si="81"/>
        <v>11853.7</v>
      </c>
      <c r="L245" s="321">
        <f t="shared" si="90"/>
        <v>17440</v>
      </c>
      <c r="M245" s="300">
        <f t="shared" si="88"/>
        <v>1146825.0199999989</v>
      </c>
      <c r="N245" s="292">
        <f t="shared" si="82"/>
        <v>6150.44</v>
      </c>
      <c r="O245" s="292">
        <f t="shared" si="83"/>
        <v>15379.560000000001</v>
      </c>
      <c r="P245" s="293">
        <f t="shared" si="72"/>
        <v>21530</v>
      </c>
      <c r="Q245" s="301">
        <f t="shared" si="89"/>
        <v>1085871.7599999988</v>
      </c>
      <c r="R245" s="292">
        <f t="shared" si="84"/>
        <v>5823.55</v>
      </c>
      <c r="S245" s="292">
        <f t="shared" si="85"/>
        <v>12806.45</v>
      </c>
      <c r="T245" s="321">
        <f t="shared" si="73"/>
        <v>18630</v>
      </c>
      <c r="U245" s="134"/>
      <c r="V245" s="134"/>
      <c r="W245" s="134"/>
      <c r="X245" s="134"/>
    </row>
    <row r="246" spans="1:24" s="1" customFormat="1" ht="15" customHeight="1">
      <c r="A246" s="409">
        <f t="shared" si="75"/>
        <v>6.5250000000000002E-2</v>
      </c>
      <c r="B246" s="406">
        <f t="shared" si="74"/>
        <v>5.3630136986301371E-3</v>
      </c>
      <c r="C246" s="197">
        <f t="shared" si="76"/>
        <v>18</v>
      </c>
      <c r="D246" s="290">
        <v>212</v>
      </c>
      <c r="E246" s="300">
        <f t="shared" si="86"/>
        <v>353388.41000000079</v>
      </c>
      <c r="F246" s="292">
        <f t="shared" si="77"/>
        <v>1895.23</v>
      </c>
      <c r="G246" s="292">
        <f t="shared" si="78"/>
        <v>4634.7700000000004</v>
      </c>
      <c r="H246" s="293">
        <f t="shared" si="79"/>
        <v>6530</v>
      </c>
      <c r="I246" s="301">
        <f t="shared" si="87"/>
        <v>1029780.3900000004</v>
      </c>
      <c r="J246" s="510">
        <f t="shared" si="80"/>
        <v>5522.73</v>
      </c>
      <c r="K246" s="292">
        <f t="shared" si="81"/>
        <v>11917.27</v>
      </c>
      <c r="L246" s="321">
        <f t="shared" si="90"/>
        <v>17440</v>
      </c>
      <c r="M246" s="300">
        <f t="shared" si="88"/>
        <v>1131445.4599999988</v>
      </c>
      <c r="N246" s="292">
        <f t="shared" si="82"/>
        <v>6067.96</v>
      </c>
      <c r="O246" s="292">
        <f t="shared" si="83"/>
        <v>15462.04</v>
      </c>
      <c r="P246" s="293">
        <f t="shared" si="72"/>
        <v>21530</v>
      </c>
      <c r="Q246" s="301">
        <f t="shared" si="89"/>
        <v>1073065.3099999989</v>
      </c>
      <c r="R246" s="292">
        <f t="shared" si="84"/>
        <v>5754.86</v>
      </c>
      <c r="S246" s="292">
        <f t="shared" si="85"/>
        <v>12875.14</v>
      </c>
      <c r="T246" s="321">
        <f t="shared" si="73"/>
        <v>18630</v>
      </c>
      <c r="U246" s="134"/>
      <c r="V246" s="134"/>
      <c r="W246" s="134"/>
      <c r="X246" s="134"/>
    </row>
    <row r="247" spans="1:24" s="1" customFormat="1" ht="15" customHeight="1">
      <c r="A247" s="409">
        <f t="shared" si="75"/>
        <v>6.5250000000000002E-2</v>
      </c>
      <c r="B247" s="406">
        <f t="shared" si="74"/>
        <v>5.3630136986301371E-3</v>
      </c>
      <c r="C247" s="197">
        <f t="shared" si="76"/>
        <v>18</v>
      </c>
      <c r="D247" s="290">
        <v>213</v>
      </c>
      <c r="E247" s="300">
        <f t="shared" si="86"/>
        <v>348753.64000000077</v>
      </c>
      <c r="F247" s="292">
        <f t="shared" si="77"/>
        <v>1870.37</v>
      </c>
      <c r="G247" s="292">
        <f t="shared" si="78"/>
        <v>4659.63</v>
      </c>
      <c r="H247" s="293">
        <f t="shared" si="79"/>
        <v>6530</v>
      </c>
      <c r="I247" s="301">
        <f t="shared" si="87"/>
        <v>1017863.1200000003</v>
      </c>
      <c r="J247" s="510">
        <f t="shared" si="80"/>
        <v>5458.81</v>
      </c>
      <c r="K247" s="292">
        <f t="shared" si="81"/>
        <v>11981.189999999999</v>
      </c>
      <c r="L247" s="321">
        <f t="shared" si="90"/>
        <v>17440</v>
      </c>
      <c r="M247" s="300">
        <f t="shared" si="88"/>
        <v>1115983.4199999988</v>
      </c>
      <c r="N247" s="292">
        <f t="shared" si="82"/>
        <v>5985.03</v>
      </c>
      <c r="O247" s="292">
        <f t="shared" si="83"/>
        <v>15544.970000000001</v>
      </c>
      <c r="P247" s="293">
        <f t="shared" si="72"/>
        <v>21530</v>
      </c>
      <c r="Q247" s="301">
        <f t="shared" si="89"/>
        <v>1060190.169999999</v>
      </c>
      <c r="R247" s="292">
        <f t="shared" si="84"/>
        <v>5685.81</v>
      </c>
      <c r="S247" s="292">
        <f t="shared" si="85"/>
        <v>12944.189999999999</v>
      </c>
      <c r="T247" s="321">
        <f t="shared" si="73"/>
        <v>18630</v>
      </c>
      <c r="U247" s="134"/>
      <c r="V247" s="134"/>
      <c r="W247" s="134"/>
      <c r="X247" s="134"/>
    </row>
    <row r="248" spans="1:24" s="1" customFormat="1" ht="15" customHeight="1">
      <c r="A248" s="409">
        <f t="shared" si="75"/>
        <v>6.5250000000000002E-2</v>
      </c>
      <c r="B248" s="406">
        <f t="shared" si="74"/>
        <v>5.3630136986301371E-3</v>
      </c>
      <c r="C248" s="197">
        <f t="shared" si="76"/>
        <v>18</v>
      </c>
      <c r="D248" s="290">
        <v>214</v>
      </c>
      <c r="E248" s="300">
        <f t="shared" si="86"/>
        <v>344094.01000000077</v>
      </c>
      <c r="F248" s="292">
        <f t="shared" si="77"/>
        <v>1845.38</v>
      </c>
      <c r="G248" s="292">
        <f t="shared" si="78"/>
        <v>4684.62</v>
      </c>
      <c r="H248" s="293">
        <f t="shared" si="79"/>
        <v>6530</v>
      </c>
      <c r="I248" s="301">
        <f t="shared" si="87"/>
        <v>1005881.9300000004</v>
      </c>
      <c r="J248" s="510">
        <f t="shared" si="80"/>
        <v>5394.56</v>
      </c>
      <c r="K248" s="292">
        <f t="shared" si="81"/>
        <v>12045.439999999999</v>
      </c>
      <c r="L248" s="321">
        <f t="shared" si="90"/>
        <v>17440</v>
      </c>
      <c r="M248" s="300">
        <f t="shared" si="88"/>
        <v>1100438.4499999988</v>
      </c>
      <c r="N248" s="292">
        <f t="shared" si="82"/>
        <v>5901.67</v>
      </c>
      <c r="O248" s="292">
        <f t="shared" si="83"/>
        <v>15628.33</v>
      </c>
      <c r="P248" s="293">
        <f t="shared" si="72"/>
        <v>21530</v>
      </c>
      <c r="Q248" s="301">
        <f t="shared" si="89"/>
        <v>1047245.9799999991</v>
      </c>
      <c r="R248" s="292">
        <f t="shared" si="84"/>
        <v>5616.39</v>
      </c>
      <c r="S248" s="292">
        <f t="shared" si="85"/>
        <v>13013.61</v>
      </c>
      <c r="T248" s="321">
        <f t="shared" si="73"/>
        <v>18630</v>
      </c>
      <c r="U248" s="134"/>
      <c r="V248" s="134"/>
      <c r="W248" s="134"/>
      <c r="X248" s="134"/>
    </row>
    <row r="249" spans="1:24" s="1" customFormat="1" ht="15" customHeight="1">
      <c r="A249" s="409">
        <f t="shared" si="75"/>
        <v>6.5250000000000002E-2</v>
      </c>
      <c r="B249" s="406">
        <f t="shared" si="74"/>
        <v>5.3630136986301371E-3</v>
      </c>
      <c r="C249" s="197">
        <f t="shared" si="76"/>
        <v>18</v>
      </c>
      <c r="D249" s="290">
        <v>215</v>
      </c>
      <c r="E249" s="300">
        <f t="shared" si="86"/>
        <v>339409.39000000077</v>
      </c>
      <c r="F249" s="292">
        <f t="shared" si="77"/>
        <v>1820.26</v>
      </c>
      <c r="G249" s="292">
        <f t="shared" si="78"/>
        <v>4709.74</v>
      </c>
      <c r="H249" s="293">
        <f t="shared" si="79"/>
        <v>6530</v>
      </c>
      <c r="I249" s="301">
        <f t="shared" si="87"/>
        <v>993836.49000000046</v>
      </c>
      <c r="J249" s="510">
        <f t="shared" si="80"/>
        <v>5329.96</v>
      </c>
      <c r="K249" s="292">
        <f t="shared" si="81"/>
        <v>12110.04</v>
      </c>
      <c r="L249" s="321">
        <f t="shared" si="90"/>
        <v>17440</v>
      </c>
      <c r="M249" s="300">
        <f t="shared" si="88"/>
        <v>1084810.1199999987</v>
      </c>
      <c r="N249" s="292">
        <f t="shared" si="82"/>
        <v>5817.85</v>
      </c>
      <c r="O249" s="292">
        <f t="shared" si="83"/>
        <v>15712.15</v>
      </c>
      <c r="P249" s="293">
        <f t="shared" si="72"/>
        <v>21530</v>
      </c>
      <c r="Q249" s="301">
        <f t="shared" si="89"/>
        <v>1034232.3699999991</v>
      </c>
      <c r="R249" s="292">
        <f t="shared" si="84"/>
        <v>5546.6</v>
      </c>
      <c r="S249" s="292">
        <f t="shared" si="85"/>
        <v>13083.4</v>
      </c>
      <c r="T249" s="321">
        <f t="shared" si="73"/>
        <v>18630</v>
      </c>
      <c r="U249" s="134"/>
      <c r="V249" s="134"/>
      <c r="W249" s="134"/>
      <c r="X249" s="134"/>
    </row>
    <row r="250" spans="1:24" s="1" customFormat="1" ht="15" customHeight="1">
      <c r="A250" s="409">
        <f t="shared" si="75"/>
        <v>6.5250000000000002E-2</v>
      </c>
      <c r="B250" s="406">
        <f t="shared" si="74"/>
        <v>5.3630136986301371E-3</v>
      </c>
      <c r="C250" s="197">
        <f t="shared" si="76"/>
        <v>18</v>
      </c>
      <c r="D250" s="290">
        <v>216</v>
      </c>
      <c r="E250" s="300">
        <f t="shared" si="86"/>
        <v>334699.65000000078</v>
      </c>
      <c r="F250" s="292">
        <f t="shared" si="77"/>
        <v>1795</v>
      </c>
      <c r="G250" s="292">
        <f t="shared" si="78"/>
        <v>4735</v>
      </c>
      <c r="H250" s="293">
        <f t="shared" si="79"/>
        <v>6530</v>
      </c>
      <c r="I250" s="301">
        <f t="shared" si="87"/>
        <v>981726.45000000042</v>
      </c>
      <c r="J250" s="510">
        <f t="shared" si="80"/>
        <v>5265.01</v>
      </c>
      <c r="K250" s="292">
        <f t="shared" si="81"/>
        <v>12174.99</v>
      </c>
      <c r="L250" s="321">
        <f t="shared" si="90"/>
        <v>17440</v>
      </c>
      <c r="M250" s="300">
        <f t="shared" si="88"/>
        <v>1069097.9699999988</v>
      </c>
      <c r="N250" s="292">
        <f t="shared" si="82"/>
        <v>5733.59</v>
      </c>
      <c r="O250" s="292">
        <f t="shared" si="83"/>
        <v>15796.41</v>
      </c>
      <c r="P250" s="293">
        <f t="shared" si="72"/>
        <v>21530</v>
      </c>
      <c r="Q250" s="301">
        <f t="shared" si="89"/>
        <v>1021148.969999999</v>
      </c>
      <c r="R250" s="292">
        <f t="shared" si="84"/>
        <v>5476.44</v>
      </c>
      <c r="S250" s="292">
        <f t="shared" si="85"/>
        <v>13153.560000000001</v>
      </c>
      <c r="T250" s="321">
        <f t="shared" si="73"/>
        <v>18630</v>
      </c>
      <c r="U250" s="134"/>
      <c r="V250" s="134"/>
      <c r="W250" s="134"/>
      <c r="X250" s="134"/>
    </row>
    <row r="251" spans="1:24" s="1" customFormat="1" ht="15" customHeight="1">
      <c r="A251" s="409">
        <f t="shared" si="75"/>
        <v>6.5250000000000002E-2</v>
      </c>
      <c r="B251" s="406">
        <f t="shared" si="74"/>
        <v>5.3630136986301371E-3</v>
      </c>
      <c r="C251" s="197">
        <f t="shared" si="76"/>
        <v>19</v>
      </c>
      <c r="D251" s="290">
        <v>217</v>
      </c>
      <c r="E251" s="300">
        <f t="shared" si="86"/>
        <v>329964.65000000078</v>
      </c>
      <c r="F251" s="292">
        <f t="shared" si="77"/>
        <v>1769.6</v>
      </c>
      <c r="G251" s="292">
        <f t="shared" si="78"/>
        <v>4760.3999999999996</v>
      </c>
      <c r="H251" s="293">
        <f t="shared" si="79"/>
        <v>6530</v>
      </c>
      <c r="I251" s="301">
        <f t="shared" si="87"/>
        <v>969551.46000000043</v>
      </c>
      <c r="J251" s="510">
        <f t="shared" si="80"/>
        <v>5199.72</v>
      </c>
      <c r="K251" s="292">
        <f t="shared" si="81"/>
        <v>12240.279999999999</v>
      </c>
      <c r="L251" s="321">
        <f t="shared" si="90"/>
        <v>17440</v>
      </c>
      <c r="M251" s="300">
        <f t="shared" si="88"/>
        <v>1053301.5599999989</v>
      </c>
      <c r="N251" s="292">
        <f t="shared" si="82"/>
        <v>5648.87</v>
      </c>
      <c r="O251" s="292">
        <f t="shared" si="83"/>
        <v>15881.130000000001</v>
      </c>
      <c r="P251" s="293">
        <f t="shared" si="72"/>
        <v>21530</v>
      </c>
      <c r="Q251" s="301">
        <f t="shared" si="89"/>
        <v>1007995.409999999</v>
      </c>
      <c r="R251" s="292">
        <f t="shared" si="84"/>
        <v>5405.89</v>
      </c>
      <c r="S251" s="292">
        <f t="shared" si="85"/>
        <v>13224.11</v>
      </c>
      <c r="T251" s="321">
        <f t="shared" si="73"/>
        <v>18630</v>
      </c>
      <c r="U251" s="134"/>
      <c r="V251" s="134"/>
      <c r="W251" s="134"/>
      <c r="X251" s="134"/>
    </row>
    <row r="252" spans="1:24" s="1" customFormat="1" ht="15" customHeight="1">
      <c r="A252" s="409">
        <f t="shared" si="75"/>
        <v>6.5250000000000002E-2</v>
      </c>
      <c r="B252" s="406">
        <f t="shared" si="74"/>
        <v>5.3630136986301371E-3</v>
      </c>
      <c r="C252" s="197">
        <f t="shared" si="76"/>
        <v>19</v>
      </c>
      <c r="D252" s="290">
        <v>218</v>
      </c>
      <c r="E252" s="300">
        <f t="shared" si="86"/>
        <v>325204.25000000076</v>
      </c>
      <c r="F252" s="292">
        <f t="shared" si="77"/>
        <v>1744.07</v>
      </c>
      <c r="G252" s="292">
        <f t="shared" si="78"/>
        <v>4785.93</v>
      </c>
      <c r="H252" s="293">
        <f t="shared" si="79"/>
        <v>6530</v>
      </c>
      <c r="I252" s="301">
        <f t="shared" si="87"/>
        <v>957311.1800000004</v>
      </c>
      <c r="J252" s="510">
        <f t="shared" si="80"/>
        <v>5134.07</v>
      </c>
      <c r="K252" s="292">
        <f t="shared" si="81"/>
        <v>12305.93</v>
      </c>
      <c r="L252" s="321">
        <f t="shared" si="90"/>
        <v>17440</v>
      </c>
      <c r="M252" s="300">
        <f t="shared" si="88"/>
        <v>1037420.4299999989</v>
      </c>
      <c r="N252" s="292">
        <f t="shared" si="82"/>
        <v>5563.7</v>
      </c>
      <c r="O252" s="292">
        <f t="shared" si="83"/>
        <v>15966.3</v>
      </c>
      <c r="P252" s="293">
        <f t="shared" si="72"/>
        <v>21530</v>
      </c>
      <c r="Q252" s="301">
        <f t="shared" si="89"/>
        <v>994771.299999999</v>
      </c>
      <c r="R252" s="292">
        <f t="shared" si="84"/>
        <v>5334.97</v>
      </c>
      <c r="S252" s="292">
        <f t="shared" si="85"/>
        <v>13295.029999999999</v>
      </c>
      <c r="T252" s="321">
        <f t="shared" si="73"/>
        <v>18630</v>
      </c>
      <c r="U252" s="134"/>
      <c r="V252" s="134"/>
      <c r="W252" s="134"/>
      <c r="X252" s="134"/>
    </row>
    <row r="253" spans="1:24" s="1" customFormat="1" ht="15" customHeight="1">
      <c r="A253" s="409">
        <f t="shared" si="75"/>
        <v>6.5250000000000002E-2</v>
      </c>
      <c r="B253" s="406">
        <f t="shared" si="74"/>
        <v>5.3630136986301371E-3</v>
      </c>
      <c r="C253" s="197">
        <f t="shared" si="76"/>
        <v>19</v>
      </c>
      <c r="D253" s="290">
        <v>219</v>
      </c>
      <c r="E253" s="300">
        <f t="shared" si="86"/>
        <v>320418.32000000076</v>
      </c>
      <c r="F253" s="292">
        <f t="shared" si="77"/>
        <v>1718.41</v>
      </c>
      <c r="G253" s="292">
        <f t="shared" si="78"/>
        <v>4811.59</v>
      </c>
      <c r="H253" s="293">
        <f t="shared" si="79"/>
        <v>6530</v>
      </c>
      <c r="I253" s="301">
        <f t="shared" si="87"/>
        <v>945005.25000000035</v>
      </c>
      <c r="J253" s="510">
        <f t="shared" si="80"/>
        <v>5068.08</v>
      </c>
      <c r="K253" s="292">
        <f t="shared" si="81"/>
        <v>12371.92</v>
      </c>
      <c r="L253" s="321">
        <f t="shared" si="90"/>
        <v>17440</v>
      </c>
      <c r="M253" s="300">
        <f t="shared" si="88"/>
        <v>1021454.1299999988</v>
      </c>
      <c r="N253" s="292">
        <f t="shared" si="82"/>
        <v>5478.07</v>
      </c>
      <c r="O253" s="292">
        <f t="shared" si="83"/>
        <v>16051.93</v>
      </c>
      <c r="P253" s="293">
        <f t="shared" si="72"/>
        <v>21530</v>
      </c>
      <c r="Q253" s="301">
        <f t="shared" si="89"/>
        <v>981476.26999999897</v>
      </c>
      <c r="R253" s="292">
        <f t="shared" si="84"/>
        <v>5263.67</v>
      </c>
      <c r="S253" s="292">
        <f t="shared" si="85"/>
        <v>13366.33</v>
      </c>
      <c r="T253" s="321">
        <f t="shared" si="73"/>
        <v>18630</v>
      </c>
      <c r="U253" s="134"/>
      <c r="V253" s="134"/>
      <c r="W253" s="134"/>
      <c r="X253" s="134"/>
    </row>
    <row r="254" spans="1:24" s="1" customFormat="1" ht="15" customHeight="1">
      <c r="A254" s="409">
        <f t="shared" si="75"/>
        <v>6.5250000000000002E-2</v>
      </c>
      <c r="B254" s="406">
        <f t="shared" si="74"/>
        <v>5.3630136986301371E-3</v>
      </c>
      <c r="C254" s="197">
        <f t="shared" si="76"/>
        <v>19</v>
      </c>
      <c r="D254" s="290">
        <v>220</v>
      </c>
      <c r="E254" s="300">
        <f t="shared" si="86"/>
        <v>315606.73000000074</v>
      </c>
      <c r="F254" s="292">
        <f t="shared" si="77"/>
        <v>1692.6</v>
      </c>
      <c r="G254" s="292">
        <f t="shared" si="78"/>
        <v>4837.3999999999996</v>
      </c>
      <c r="H254" s="293">
        <f t="shared" si="79"/>
        <v>6530</v>
      </c>
      <c r="I254" s="301">
        <f t="shared" si="87"/>
        <v>932633.33000000031</v>
      </c>
      <c r="J254" s="510">
        <f t="shared" si="80"/>
        <v>5001.7299999999996</v>
      </c>
      <c r="K254" s="292">
        <f t="shared" si="81"/>
        <v>12438.27</v>
      </c>
      <c r="L254" s="321">
        <f t="shared" si="90"/>
        <v>17440</v>
      </c>
      <c r="M254" s="300">
        <f t="shared" si="88"/>
        <v>1005402.1999999988</v>
      </c>
      <c r="N254" s="292">
        <f t="shared" si="82"/>
        <v>5391.99</v>
      </c>
      <c r="O254" s="292">
        <f t="shared" si="83"/>
        <v>16138.01</v>
      </c>
      <c r="P254" s="293">
        <f t="shared" si="72"/>
        <v>21530</v>
      </c>
      <c r="Q254" s="301">
        <f t="shared" si="89"/>
        <v>968109.93999999901</v>
      </c>
      <c r="R254" s="292">
        <f t="shared" si="84"/>
        <v>5191.99</v>
      </c>
      <c r="S254" s="292">
        <f t="shared" si="85"/>
        <v>13438.01</v>
      </c>
      <c r="T254" s="321">
        <f t="shared" si="73"/>
        <v>18630</v>
      </c>
      <c r="U254" s="134"/>
      <c r="V254" s="134"/>
      <c r="W254" s="134"/>
      <c r="X254" s="134"/>
    </row>
    <row r="255" spans="1:24" s="1" customFormat="1" ht="15" customHeight="1">
      <c r="A255" s="409">
        <f t="shared" si="75"/>
        <v>6.5250000000000002E-2</v>
      </c>
      <c r="B255" s="406">
        <f t="shared" si="74"/>
        <v>5.3630136986301371E-3</v>
      </c>
      <c r="C255" s="197">
        <f t="shared" si="76"/>
        <v>19</v>
      </c>
      <c r="D255" s="290">
        <v>221</v>
      </c>
      <c r="E255" s="300">
        <f t="shared" si="86"/>
        <v>310769.33000000071</v>
      </c>
      <c r="F255" s="292">
        <f t="shared" si="77"/>
        <v>1666.66</v>
      </c>
      <c r="G255" s="292">
        <f t="shared" si="78"/>
        <v>4863.34</v>
      </c>
      <c r="H255" s="293">
        <f t="shared" si="79"/>
        <v>6530</v>
      </c>
      <c r="I255" s="301">
        <f t="shared" si="87"/>
        <v>920195.06000000029</v>
      </c>
      <c r="J255" s="510">
        <f t="shared" si="80"/>
        <v>4935.0200000000004</v>
      </c>
      <c r="K255" s="292">
        <f t="shared" si="81"/>
        <v>12504.98</v>
      </c>
      <c r="L255" s="321">
        <f t="shared" si="90"/>
        <v>17440</v>
      </c>
      <c r="M255" s="300">
        <f t="shared" si="88"/>
        <v>989264.18999999878</v>
      </c>
      <c r="N255" s="292">
        <f t="shared" si="82"/>
        <v>5305.44</v>
      </c>
      <c r="O255" s="292">
        <f t="shared" si="83"/>
        <v>16224.560000000001</v>
      </c>
      <c r="P255" s="293">
        <f t="shared" si="72"/>
        <v>21530</v>
      </c>
      <c r="Q255" s="301">
        <f t="shared" si="89"/>
        <v>954671.929999999</v>
      </c>
      <c r="R255" s="292">
        <f t="shared" si="84"/>
        <v>5119.92</v>
      </c>
      <c r="S255" s="292">
        <f t="shared" si="85"/>
        <v>13510.08</v>
      </c>
      <c r="T255" s="321">
        <f t="shared" si="73"/>
        <v>18630</v>
      </c>
      <c r="U255" s="134"/>
      <c r="V255" s="134"/>
      <c r="W255" s="134"/>
      <c r="X255" s="134"/>
    </row>
    <row r="256" spans="1:24" s="1" customFormat="1" ht="15" customHeight="1">
      <c r="A256" s="409">
        <f t="shared" si="75"/>
        <v>6.5250000000000002E-2</v>
      </c>
      <c r="B256" s="406">
        <f t="shared" si="74"/>
        <v>5.3630136986301371E-3</v>
      </c>
      <c r="C256" s="197">
        <f t="shared" si="76"/>
        <v>19</v>
      </c>
      <c r="D256" s="290">
        <v>222</v>
      </c>
      <c r="E256" s="300">
        <f t="shared" si="86"/>
        <v>305905.99000000069</v>
      </c>
      <c r="F256" s="292">
        <f t="shared" si="77"/>
        <v>1640.58</v>
      </c>
      <c r="G256" s="292">
        <f t="shared" si="78"/>
        <v>4889.42</v>
      </c>
      <c r="H256" s="293">
        <f t="shared" si="79"/>
        <v>6530</v>
      </c>
      <c r="I256" s="301">
        <f t="shared" si="87"/>
        <v>907690.08000000031</v>
      </c>
      <c r="J256" s="510">
        <f t="shared" si="80"/>
        <v>4867.95</v>
      </c>
      <c r="K256" s="292">
        <f t="shared" si="81"/>
        <v>12572.05</v>
      </c>
      <c r="L256" s="321">
        <f t="shared" si="90"/>
        <v>17440</v>
      </c>
      <c r="M256" s="300">
        <f t="shared" si="88"/>
        <v>973039.62999999872</v>
      </c>
      <c r="N256" s="292">
        <f t="shared" si="82"/>
        <v>5218.42</v>
      </c>
      <c r="O256" s="292">
        <f t="shared" si="83"/>
        <v>16311.58</v>
      </c>
      <c r="P256" s="293">
        <f t="shared" si="72"/>
        <v>21530</v>
      </c>
      <c r="Q256" s="301">
        <f t="shared" si="89"/>
        <v>941161.84999999905</v>
      </c>
      <c r="R256" s="292">
        <f t="shared" si="84"/>
        <v>5047.46</v>
      </c>
      <c r="S256" s="292">
        <f t="shared" si="85"/>
        <v>13582.54</v>
      </c>
      <c r="T256" s="321">
        <f t="shared" si="73"/>
        <v>18630</v>
      </c>
      <c r="U256" s="134"/>
      <c r="V256" s="134"/>
      <c r="W256" s="134"/>
      <c r="X256" s="134"/>
    </row>
    <row r="257" spans="1:24" s="1" customFormat="1" ht="15" customHeight="1">
      <c r="A257" s="409">
        <f t="shared" si="75"/>
        <v>6.5250000000000002E-2</v>
      </c>
      <c r="B257" s="406">
        <f t="shared" si="74"/>
        <v>5.3630136986301371E-3</v>
      </c>
      <c r="C257" s="197">
        <f t="shared" si="76"/>
        <v>19</v>
      </c>
      <c r="D257" s="290">
        <v>223</v>
      </c>
      <c r="E257" s="300">
        <f t="shared" si="86"/>
        <v>301016.57000000071</v>
      </c>
      <c r="F257" s="292">
        <f t="shared" si="77"/>
        <v>1614.36</v>
      </c>
      <c r="G257" s="292">
        <f t="shared" si="78"/>
        <v>4915.6400000000003</v>
      </c>
      <c r="H257" s="293">
        <f t="shared" si="79"/>
        <v>6530</v>
      </c>
      <c r="I257" s="301">
        <f t="shared" si="87"/>
        <v>895118.03000000026</v>
      </c>
      <c r="J257" s="510">
        <f t="shared" si="80"/>
        <v>4800.53</v>
      </c>
      <c r="K257" s="292">
        <f t="shared" si="81"/>
        <v>12639.470000000001</v>
      </c>
      <c r="L257" s="321">
        <f t="shared" si="90"/>
        <v>17440</v>
      </c>
      <c r="M257" s="300">
        <f t="shared" si="88"/>
        <v>956728.04999999877</v>
      </c>
      <c r="N257" s="292">
        <f t="shared" si="82"/>
        <v>5130.95</v>
      </c>
      <c r="O257" s="292">
        <f t="shared" si="83"/>
        <v>16399.05</v>
      </c>
      <c r="P257" s="293">
        <f t="shared" si="72"/>
        <v>21530</v>
      </c>
      <c r="Q257" s="301">
        <f t="shared" si="89"/>
        <v>927579.30999999901</v>
      </c>
      <c r="R257" s="292">
        <f t="shared" si="84"/>
        <v>4974.62</v>
      </c>
      <c r="S257" s="292">
        <f t="shared" si="85"/>
        <v>13655.380000000001</v>
      </c>
      <c r="T257" s="321">
        <f t="shared" si="73"/>
        <v>18630</v>
      </c>
      <c r="U257" s="134"/>
      <c r="V257" s="134"/>
      <c r="W257" s="134"/>
      <c r="X257" s="134"/>
    </row>
    <row r="258" spans="1:24" s="1" customFormat="1" ht="15" customHeight="1">
      <c r="A258" s="409">
        <f t="shared" si="75"/>
        <v>6.5250000000000002E-2</v>
      </c>
      <c r="B258" s="406">
        <f t="shared" si="74"/>
        <v>5.3630136986301371E-3</v>
      </c>
      <c r="C258" s="197">
        <f t="shared" si="76"/>
        <v>19</v>
      </c>
      <c r="D258" s="290">
        <v>224</v>
      </c>
      <c r="E258" s="300">
        <f t="shared" si="86"/>
        <v>296100.93000000069</v>
      </c>
      <c r="F258" s="292">
        <f t="shared" si="77"/>
        <v>1587.99</v>
      </c>
      <c r="G258" s="292">
        <f t="shared" si="78"/>
        <v>4942.01</v>
      </c>
      <c r="H258" s="293">
        <f t="shared" si="79"/>
        <v>6530</v>
      </c>
      <c r="I258" s="301">
        <f t="shared" si="87"/>
        <v>882478.56000000029</v>
      </c>
      <c r="J258" s="510">
        <f t="shared" si="80"/>
        <v>4732.74</v>
      </c>
      <c r="K258" s="292">
        <f t="shared" si="81"/>
        <v>12707.26</v>
      </c>
      <c r="L258" s="321">
        <f t="shared" si="90"/>
        <v>17440</v>
      </c>
      <c r="M258" s="300">
        <f t="shared" si="88"/>
        <v>940328.99999999872</v>
      </c>
      <c r="N258" s="292">
        <f t="shared" si="82"/>
        <v>5043</v>
      </c>
      <c r="O258" s="292">
        <f t="shared" si="83"/>
        <v>16487</v>
      </c>
      <c r="P258" s="293">
        <f t="shared" si="72"/>
        <v>21530</v>
      </c>
      <c r="Q258" s="301">
        <f t="shared" si="89"/>
        <v>913923.929999999</v>
      </c>
      <c r="R258" s="292">
        <f t="shared" si="84"/>
        <v>4901.3900000000003</v>
      </c>
      <c r="S258" s="292">
        <f t="shared" si="85"/>
        <v>13728.61</v>
      </c>
      <c r="T258" s="321">
        <f t="shared" si="73"/>
        <v>18630</v>
      </c>
      <c r="U258" s="134"/>
      <c r="V258" s="134"/>
      <c r="W258" s="134"/>
      <c r="X258" s="134"/>
    </row>
    <row r="259" spans="1:24" s="1" customFormat="1" ht="15" customHeight="1">
      <c r="A259" s="409">
        <f t="shared" si="75"/>
        <v>6.5250000000000002E-2</v>
      </c>
      <c r="B259" s="406">
        <f t="shared" si="74"/>
        <v>5.3630136986301371E-3</v>
      </c>
      <c r="C259" s="197">
        <f t="shared" si="76"/>
        <v>19</v>
      </c>
      <c r="D259" s="290">
        <v>225</v>
      </c>
      <c r="E259" s="300">
        <f t="shared" si="86"/>
        <v>291158.92000000068</v>
      </c>
      <c r="F259" s="292">
        <f t="shared" si="77"/>
        <v>1561.49</v>
      </c>
      <c r="G259" s="292">
        <f t="shared" si="78"/>
        <v>4968.51</v>
      </c>
      <c r="H259" s="293">
        <f t="shared" si="79"/>
        <v>6530</v>
      </c>
      <c r="I259" s="301">
        <f t="shared" si="87"/>
        <v>869771.30000000028</v>
      </c>
      <c r="J259" s="510">
        <f t="shared" si="80"/>
        <v>4664.6000000000004</v>
      </c>
      <c r="K259" s="292">
        <f t="shared" si="81"/>
        <v>12775.4</v>
      </c>
      <c r="L259" s="321">
        <f t="shared" si="90"/>
        <v>17440</v>
      </c>
      <c r="M259" s="300">
        <f t="shared" si="88"/>
        <v>923841.99999999872</v>
      </c>
      <c r="N259" s="292">
        <f t="shared" si="82"/>
        <v>4954.58</v>
      </c>
      <c r="O259" s="292">
        <f t="shared" si="83"/>
        <v>16575.419999999998</v>
      </c>
      <c r="P259" s="293">
        <f t="shared" si="72"/>
        <v>21530</v>
      </c>
      <c r="Q259" s="301">
        <f t="shared" si="89"/>
        <v>900195.31999999902</v>
      </c>
      <c r="R259" s="292">
        <f t="shared" si="84"/>
        <v>4827.76</v>
      </c>
      <c r="S259" s="292">
        <f t="shared" si="85"/>
        <v>13802.24</v>
      </c>
      <c r="T259" s="321">
        <f t="shared" si="73"/>
        <v>18630</v>
      </c>
      <c r="U259" s="134"/>
      <c r="V259" s="134"/>
      <c r="W259" s="134"/>
      <c r="X259" s="134"/>
    </row>
    <row r="260" spans="1:24" s="1" customFormat="1" ht="15" customHeight="1">
      <c r="A260" s="409">
        <f t="shared" si="75"/>
        <v>6.5250000000000002E-2</v>
      </c>
      <c r="B260" s="406">
        <f t="shared" si="74"/>
        <v>5.3630136986301371E-3</v>
      </c>
      <c r="C260" s="197">
        <f t="shared" si="76"/>
        <v>19</v>
      </c>
      <c r="D260" s="290">
        <v>226</v>
      </c>
      <c r="E260" s="300">
        <f t="shared" si="86"/>
        <v>286190.41000000067</v>
      </c>
      <c r="F260" s="292">
        <f t="shared" si="77"/>
        <v>1534.84</v>
      </c>
      <c r="G260" s="292">
        <f t="shared" si="78"/>
        <v>4995.16</v>
      </c>
      <c r="H260" s="293">
        <f t="shared" si="79"/>
        <v>6530</v>
      </c>
      <c r="I260" s="301">
        <f t="shared" si="87"/>
        <v>856995.90000000026</v>
      </c>
      <c r="J260" s="510">
        <f t="shared" si="80"/>
        <v>4596.08</v>
      </c>
      <c r="K260" s="292">
        <f t="shared" si="81"/>
        <v>12843.92</v>
      </c>
      <c r="L260" s="321">
        <f t="shared" si="90"/>
        <v>17440</v>
      </c>
      <c r="M260" s="300">
        <f t="shared" si="88"/>
        <v>907266.57999999868</v>
      </c>
      <c r="N260" s="292">
        <f t="shared" si="82"/>
        <v>4865.68</v>
      </c>
      <c r="O260" s="292">
        <f t="shared" si="83"/>
        <v>16664.32</v>
      </c>
      <c r="P260" s="293">
        <f t="shared" si="72"/>
        <v>21530</v>
      </c>
      <c r="Q260" s="301">
        <f t="shared" si="89"/>
        <v>886393.07999999903</v>
      </c>
      <c r="R260" s="292">
        <f t="shared" si="84"/>
        <v>4753.74</v>
      </c>
      <c r="S260" s="292">
        <f t="shared" si="85"/>
        <v>13876.26</v>
      </c>
      <c r="T260" s="321">
        <f t="shared" si="73"/>
        <v>18630</v>
      </c>
      <c r="U260" s="134"/>
      <c r="V260" s="134"/>
      <c r="W260" s="134"/>
      <c r="X260" s="134"/>
    </row>
    <row r="261" spans="1:24" s="1" customFormat="1" ht="15" customHeight="1">
      <c r="A261" s="409">
        <f t="shared" si="75"/>
        <v>6.5250000000000002E-2</v>
      </c>
      <c r="B261" s="406">
        <f t="shared" si="74"/>
        <v>5.3630136986301371E-3</v>
      </c>
      <c r="C261" s="197">
        <f t="shared" si="76"/>
        <v>19</v>
      </c>
      <c r="D261" s="290">
        <v>227</v>
      </c>
      <c r="E261" s="300">
        <f t="shared" si="86"/>
        <v>281195.2500000007</v>
      </c>
      <c r="F261" s="292">
        <f t="shared" si="77"/>
        <v>1508.05</v>
      </c>
      <c r="G261" s="292">
        <f t="shared" si="78"/>
        <v>5021.95</v>
      </c>
      <c r="H261" s="293">
        <f t="shared" si="79"/>
        <v>6530</v>
      </c>
      <c r="I261" s="301">
        <f t="shared" si="87"/>
        <v>844151.98000000021</v>
      </c>
      <c r="J261" s="510">
        <f t="shared" si="80"/>
        <v>4527.2</v>
      </c>
      <c r="K261" s="292">
        <f t="shared" si="81"/>
        <v>12912.8</v>
      </c>
      <c r="L261" s="321">
        <f t="shared" si="90"/>
        <v>17440</v>
      </c>
      <c r="M261" s="300">
        <f t="shared" si="88"/>
        <v>890602.25999999873</v>
      </c>
      <c r="N261" s="292">
        <f t="shared" si="82"/>
        <v>4776.3100000000004</v>
      </c>
      <c r="O261" s="292">
        <f t="shared" si="83"/>
        <v>16753.689999999999</v>
      </c>
      <c r="P261" s="293">
        <f t="shared" si="72"/>
        <v>21530</v>
      </c>
      <c r="Q261" s="301">
        <f t="shared" si="89"/>
        <v>872516.81999999902</v>
      </c>
      <c r="R261" s="292">
        <f t="shared" si="84"/>
        <v>4679.32</v>
      </c>
      <c r="S261" s="292">
        <f t="shared" si="85"/>
        <v>13950.68</v>
      </c>
      <c r="T261" s="321">
        <f t="shared" si="73"/>
        <v>18630</v>
      </c>
      <c r="U261" s="134"/>
      <c r="V261" s="134"/>
      <c r="W261" s="134"/>
      <c r="X261" s="134"/>
    </row>
    <row r="262" spans="1:24" s="1" customFormat="1" ht="15" customHeight="1">
      <c r="A262" s="409">
        <f t="shared" si="75"/>
        <v>6.5250000000000002E-2</v>
      </c>
      <c r="B262" s="406">
        <f t="shared" si="74"/>
        <v>5.3630136986301371E-3</v>
      </c>
      <c r="C262" s="197">
        <f t="shared" si="76"/>
        <v>19</v>
      </c>
      <c r="D262" s="290">
        <v>228</v>
      </c>
      <c r="E262" s="300">
        <f t="shared" si="86"/>
        <v>276173.30000000069</v>
      </c>
      <c r="F262" s="292">
        <f t="shared" si="77"/>
        <v>1481.12</v>
      </c>
      <c r="G262" s="292">
        <f t="shared" si="78"/>
        <v>5048.88</v>
      </c>
      <c r="H262" s="293">
        <f t="shared" si="79"/>
        <v>6530</v>
      </c>
      <c r="I262" s="301">
        <f t="shared" si="87"/>
        <v>831239.18000000017</v>
      </c>
      <c r="J262" s="510">
        <f t="shared" si="80"/>
        <v>4457.95</v>
      </c>
      <c r="K262" s="292">
        <f t="shared" si="81"/>
        <v>12982.05</v>
      </c>
      <c r="L262" s="321">
        <f t="shared" si="90"/>
        <v>17440</v>
      </c>
      <c r="M262" s="300">
        <f t="shared" si="88"/>
        <v>873848.56999999878</v>
      </c>
      <c r="N262" s="292">
        <f t="shared" si="82"/>
        <v>4686.46</v>
      </c>
      <c r="O262" s="292">
        <f t="shared" si="83"/>
        <v>16843.54</v>
      </c>
      <c r="P262" s="293">
        <f t="shared" si="72"/>
        <v>21530</v>
      </c>
      <c r="Q262" s="301">
        <f t="shared" si="89"/>
        <v>858566.13999999897</v>
      </c>
      <c r="R262" s="292">
        <f t="shared" si="84"/>
        <v>4604.5</v>
      </c>
      <c r="S262" s="292">
        <f t="shared" si="85"/>
        <v>14025.5</v>
      </c>
      <c r="T262" s="321">
        <f t="shared" si="73"/>
        <v>18630</v>
      </c>
      <c r="U262" s="134"/>
      <c r="V262" s="134"/>
      <c r="W262" s="134"/>
      <c r="X262" s="134"/>
    </row>
    <row r="263" spans="1:24" s="1" customFormat="1" ht="15" customHeight="1">
      <c r="A263" s="409">
        <f t="shared" si="75"/>
        <v>6.5250000000000002E-2</v>
      </c>
      <c r="B263" s="406">
        <f t="shared" si="74"/>
        <v>5.3630136986301371E-3</v>
      </c>
      <c r="C263" s="197">
        <f t="shared" si="76"/>
        <v>20</v>
      </c>
      <c r="D263" s="290">
        <v>229</v>
      </c>
      <c r="E263" s="300">
        <f t="shared" si="86"/>
        <v>271124.42000000068</v>
      </c>
      <c r="F263" s="292">
        <f t="shared" si="77"/>
        <v>1454.04</v>
      </c>
      <c r="G263" s="292">
        <f t="shared" si="78"/>
        <v>5075.96</v>
      </c>
      <c r="H263" s="293">
        <f t="shared" si="79"/>
        <v>6530</v>
      </c>
      <c r="I263" s="301">
        <f t="shared" si="87"/>
        <v>818257.13000000012</v>
      </c>
      <c r="J263" s="510">
        <f t="shared" si="80"/>
        <v>4388.32</v>
      </c>
      <c r="K263" s="292">
        <f t="shared" si="81"/>
        <v>13051.68</v>
      </c>
      <c r="L263" s="321">
        <f t="shared" si="90"/>
        <v>17440</v>
      </c>
      <c r="M263" s="300">
        <f t="shared" si="88"/>
        <v>857005.02999999875</v>
      </c>
      <c r="N263" s="292">
        <f t="shared" si="82"/>
        <v>4596.13</v>
      </c>
      <c r="O263" s="292">
        <f t="shared" si="83"/>
        <v>16933.87</v>
      </c>
      <c r="P263" s="293">
        <f t="shared" si="72"/>
        <v>21530</v>
      </c>
      <c r="Q263" s="301">
        <f t="shared" si="89"/>
        <v>844540.63999999897</v>
      </c>
      <c r="R263" s="292">
        <f t="shared" si="84"/>
        <v>4529.28</v>
      </c>
      <c r="S263" s="292">
        <f t="shared" si="85"/>
        <v>14100.720000000001</v>
      </c>
      <c r="T263" s="321">
        <f t="shared" si="73"/>
        <v>18630</v>
      </c>
      <c r="U263" s="134"/>
      <c r="V263" s="134"/>
      <c r="W263" s="134"/>
      <c r="X263" s="134"/>
    </row>
    <row r="264" spans="1:24" s="1" customFormat="1" ht="15" customHeight="1">
      <c r="A264" s="409">
        <f t="shared" si="75"/>
        <v>6.5250000000000002E-2</v>
      </c>
      <c r="B264" s="406">
        <f t="shared" si="74"/>
        <v>5.3630136986301371E-3</v>
      </c>
      <c r="C264" s="197">
        <f t="shared" si="76"/>
        <v>20</v>
      </c>
      <c r="D264" s="290">
        <v>230</v>
      </c>
      <c r="E264" s="300">
        <f t="shared" si="86"/>
        <v>266048.46000000066</v>
      </c>
      <c r="F264" s="292">
        <f t="shared" si="77"/>
        <v>1426.82</v>
      </c>
      <c r="G264" s="292">
        <f t="shared" si="78"/>
        <v>5103.18</v>
      </c>
      <c r="H264" s="293">
        <f t="shared" si="79"/>
        <v>6530</v>
      </c>
      <c r="I264" s="301">
        <f t="shared" si="87"/>
        <v>805205.45000000007</v>
      </c>
      <c r="J264" s="510">
        <f t="shared" si="80"/>
        <v>4318.33</v>
      </c>
      <c r="K264" s="292">
        <f t="shared" si="81"/>
        <v>13121.67</v>
      </c>
      <c r="L264" s="321">
        <f t="shared" si="90"/>
        <v>17440</v>
      </c>
      <c r="M264" s="300">
        <f t="shared" si="88"/>
        <v>840071.15999999875</v>
      </c>
      <c r="N264" s="292">
        <f t="shared" si="82"/>
        <v>4505.3100000000004</v>
      </c>
      <c r="O264" s="292">
        <f t="shared" si="83"/>
        <v>17024.689999999999</v>
      </c>
      <c r="P264" s="293">
        <f t="shared" si="72"/>
        <v>21530</v>
      </c>
      <c r="Q264" s="301">
        <f t="shared" si="89"/>
        <v>830439.91999999899</v>
      </c>
      <c r="R264" s="292">
        <f t="shared" si="84"/>
        <v>4453.66</v>
      </c>
      <c r="S264" s="292">
        <f t="shared" si="85"/>
        <v>14176.34</v>
      </c>
      <c r="T264" s="321">
        <f t="shared" si="73"/>
        <v>18630</v>
      </c>
      <c r="U264" s="134"/>
      <c r="V264" s="134"/>
      <c r="W264" s="134"/>
      <c r="X264" s="134"/>
    </row>
    <row r="265" spans="1:24" s="1" customFormat="1" ht="15" customHeight="1">
      <c r="A265" s="409">
        <f t="shared" si="75"/>
        <v>6.5250000000000002E-2</v>
      </c>
      <c r="B265" s="406">
        <f t="shared" si="74"/>
        <v>5.3630136986301371E-3</v>
      </c>
      <c r="C265" s="197">
        <f t="shared" si="76"/>
        <v>20</v>
      </c>
      <c r="D265" s="290">
        <v>231</v>
      </c>
      <c r="E265" s="300">
        <f t="shared" si="86"/>
        <v>260945.28000000067</v>
      </c>
      <c r="F265" s="292">
        <f t="shared" si="77"/>
        <v>1399.45</v>
      </c>
      <c r="G265" s="292">
        <f t="shared" si="78"/>
        <v>5130.55</v>
      </c>
      <c r="H265" s="293">
        <f t="shared" si="79"/>
        <v>6530</v>
      </c>
      <c r="I265" s="301">
        <f t="shared" si="87"/>
        <v>792083.78</v>
      </c>
      <c r="J265" s="510">
        <f t="shared" si="80"/>
        <v>4247.96</v>
      </c>
      <c r="K265" s="292">
        <f t="shared" si="81"/>
        <v>13192.04</v>
      </c>
      <c r="L265" s="321">
        <f t="shared" si="90"/>
        <v>17440</v>
      </c>
      <c r="M265" s="300">
        <f t="shared" si="88"/>
        <v>823046.46999999881</v>
      </c>
      <c r="N265" s="292">
        <f t="shared" si="82"/>
        <v>4414.01</v>
      </c>
      <c r="O265" s="292">
        <f t="shared" si="83"/>
        <v>17115.989999999998</v>
      </c>
      <c r="P265" s="293">
        <f t="shared" si="72"/>
        <v>21530</v>
      </c>
      <c r="Q265" s="301">
        <f t="shared" si="89"/>
        <v>816263.57999999903</v>
      </c>
      <c r="R265" s="292">
        <f t="shared" si="84"/>
        <v>4377.63</v>
      </c>
      <c r="S265" s="292">
        <f t="shared" si="85"/>
        <v>14252.369999999999</v>
      </c>
      <c r="T265" s="321">
        <f t="shared" si="73"/>
        <v>18630</v>
      </c>
      <c r="U265" s="134"/>
      <c r="V265" s="134"/>
      <c r="W265" s="134"/>
      <c r="X265" s="134"/>
    </row>
    <row r="266" spans="1:24" s="1" customFormat="1" ht="15" customHeight="1">
      <c r="A266" s="409">
        <f t="shared" si="75"/>
        <v>6.5250000000000002E-2</v>
      </c>
      <c r="B266" s="406">
        <f t="shared" si="74"/>
        <v>5.3630136986301371E-3</v>
      </c>
      <c r="C266" s="197">
        <f t="shared" si="76"/>
        <v>20</v>
      </c>
      <c r="D266" s="290">
        <v>232</v>
      </c>
      <c r="E266" s="300">
        <f t="shared" si="86"/>
        <v>255814.73000000068</v>
      </c>
      <c r="F266" s="292">
        <f t="shared" si="77"/>
        <v>1371.94</v>
      </c>
      <c r="G266" s="292">
        <f t="shared" si="78"/>
        <v>5158.0599999999995</v>
      </c>
      <c r="H266" s="293">
        <f t="shared" si="79"/>
        <v>6530</v>
      </c>
      <c r="I266" s="301">
        <f t="shared" si="87"/>
        <v>778891.74</v>
      </c>
      <c r="J266" s="510">
        <f t="shared" si="80"/>
        <v>4177.21</v>
      </c>
      <c r="K266" s="292">
        <f t="shared" si="81"/>
        <v>13262.79</v>
      </c>
      <c r="L266" s="321">
        <f t="shared" si="90"/>
        <v>17440</v>
      </c>
      <c r="M266" s="300">
        <f t="shared" si="88"/>
        <v>805930.47999999882</v>
      </c>
      <c r="N266" s="292">
        <f t="shared" si="82"/>
        <v>4322.22</v>
      </c>
      <c r="O266" s="292">
        <f t="shared" si="83"/>
        <v>17207.78</v>
      </c>
      <c r="P266" s="293">
        <f t="shared" si="72"/>
        <v>21530</v>
      </c>
      <c r="Q266" s="301">
        <f t="shared" si="89"/>
        <v>802011.20999999903</v>
      </c>
      <c r="R266" s="292">
        <f t="shared" si="84"/>
        <v>4301.2</v>
      </c>
      <c r="S266" s="292">
        <f t="shared" si="85"/>
        <v>14328.8</v>
      </c>
      <c r="T266" s="321">
        <f t="shared" si="73"/>
        <v>18630</v>
      </c>
      <c r="U266" s="134"/>
      <c r="V266" s="134"/>
      <c r="W266" s="134"/>
      <c r="X266" s="134"/>
    </row>
    <row r="267" spans="1:24" s="1" customFormat="1" ht="15" customHeight="1">
      <c r="A267" s="409">
        <f t="shared" si="75"/>
        <v>6.5250000000000002E-2</v>
      </c>
      <c r="B267" s="406">
        <f t="shared" si="74"/>
        <v>5.3630136986301371E-3</v>
      </c>
      <c r="C267" s="197">
        <f t="shared" si="76"/>
        <v>20</v>
      </c>
      <c r="D267" s="290">
        <v>233</v>
      </c>
      <c r="E267" s="300">
        <f t="shared" si="86"/>
        <v>250656.67000000068</v>
      </c>
      <c r="F267" s="292">
        <f t="shared" si="77"/>
        <v>1344.28</v>
      </c>
      <c r="G267" s="292">
        <f t="shared" si="78"/>
        <v>5185.72</v>
      </c>
      <c r="H267" s="293">
        <f t="shared" si="79"/>
        <v>6530</v>
      </c>
      <c r="I267" s="301">
        <f t="shared" si="87"/>
        <v>765628.95</v>
      </c>
      <c r="J267" s="510">
        <f t="shared" si="80"/>
        <v>4106.08</v>
      </c>
      <c r="K267" s="292">
        <f t="shared" si="81"/>
        <v>13333.92</v>
      </c>
      <c r="L267" s="321">
        <f t="shared" si="90"/>
        <v>17440</v>
      </c>
      <c r="M267" s="300">
        <f t="shared" si="88"/>
        <v>788722.69999999879</v>
      </c>
      <c r="N267" s="292">
        <f t="shared" si="82"/>
        <v>4229.93</v>
      </c>
      <c r="O267" s="292">
        <f t="shared" si="83"/>
        <v>17300.07</v>
      </c>
      <c r="P267" s="293">
        <f t="shared" si="72"/>
        <v>21530</v>
      </c>
      <c r="Q267" s="301">
        <f t="shared" si="89"/>
        <v>787682.40999999898</v>
      </c>
      <c r="R267" s="292">
        <f t="shared" si="84"/>
        <v>4224.3500000000004</v>
      </c>
      <c r="S267" s="292">
        <f t="shared" si="85"/>
        <v>14405.65</v>
      </c>
      <c r="T267" s="321">
        <f t="shared" si="73"/>
        <v>18630</v>
      </c>
      <c r="U267" s="134"/>
      <c r="V267" s="134"/>
      <c r="W267" s="134"/>
      <c r="X267" s="134"/>
    </row>
    <row r="268" spans="1:24" s="1" customFormat="1" ht="15" customHeight="1">
      <c r="A268" s="409">
        <f t="shared" si="75"/>
        <v>6.5250000000000002E-2</v>
      </c>
      <c r="B268" s="406">
        <f t="shared" si="74"/>
        <v>5.3630136986301371E-3</v>
      </c>
      <c r="C268" s="197">
        <f t="shared" si="76"/>
        <v>20</v>
      </c>
      <c r="D268" s="290">
        <v>234</v>
      </c>
      <c r="E268" s="300">
        <f t="shared" si="86"/>
        <v>245470.95000000068</v>
      </c>
      <c r="F268" s="292">
        <f t="shared" si="77"/>
        <v>1316.46</v>
      </c>
      <c r="G268" s="292">
        <f t="shared" si="78"/>
        <v>5213.54</v>
      </c>
      <c r="H268" s="293">
        <f t="shared" si="79"/>
        <v>6530</v>
      </c>
      <c r="I268" s="301">
        <f t="shared" si="87"/>
        <v>752295.02999999991</v>
      </c>
      <c r="J268" s="510">
        <f t="shared" si="80"/>
        <v>4034.57</v>
      </c>
      <c r="K268" s="292">
        <f t="shared" si="81"/>
        <v>13405.43</v>
      </c>
      <c r="L268" s="321">
        <f t="shared" si="90"/>
        <v>17440</v>
      </c>
      <c r="M268" s="300">
        <f t="shared" si="88"/>
        <v>771422.62999999884</v>
      </c>
      <c r="N268" s="292">
        <f t="shared" si="82"/>
        <v>4137.1499999999996</v>
      </c>
      <c r="O268" s="292">
        <f t="shared" si="83"/>
        <v>17392.849999999999</v>
      </c>
      <c r="P268" s="293">
        <f t="shared" si="72"/>
        <v>21530</v>
      </c>
      <c r="Q268" s="301">
        <f t="shared" si="89"/>
        <v>773276.75999999896</v>
      </c>
      <c r="R268" s="292">
        <f t="shared" si="84"/>
        <v>4147.09</v>
      </c>
      <c r="S268" s="292">
        <f t="shared" si="85"/>
        <v>14482.91</v>
      </c>
      <c r="T268" s="321">
        <f t="shared" si="73"/>
        <v>18630</v>
      </c>
      <c r="U268" s="134"/>
      <c r="V268" s="134"/>
      <c r="W268" s="134"/>
      <c r="X268" s="134"/>
    </row>
    <row r="269" spans="1:24" s="1" customFormat="1" ht="15" customHeight="1">
      <c r="A269" s="409">
        <f t="shared" si="75"/>
        <v>6.5250000000000002E-2</v>
      </c>
      <c r="B269" s="406">
        <f t="shared" si="74"/>
        <v>5.3630136986301371E-3</v>
      </c>
      <c r="C269" s="197">
        <f t="shared" si="76"/>
        <v>20</v>
      </c>
      <c r="D269" s="290">
        <v>235</v>
      </c>
      <c r="E269" s="300">
        <f t="shared" si="86"/>
        <v>240257.41000000067</v>
      </c>
      <c r="F269" s="292">
        <f t="shared" si="77"/>
        <v>1288.5</v>
      </c>
      <c r="G269" s="292">
        <f t="shared" si="78"/>
        <v>5241.5</v>
      </c>
      <c r="H269" s="293">
        <f t="shared" si="79"/>
        <v>6530</v>
      </c>
      <c r="I269" s="301">
        <f t="shared" si="87"/>
        <v>738889.59999999986</v>
      </c>
      <c r="J269" s="510">
        <f t="shared" si="80"/>
        <v>3962.68</v>
      </c>
      <c r="K269" s="292">
        <f t="shared" si="81"/>
        <v>13477.32</v>
      </c>
      <c r="L269" s="321">
        <f t="shared" si="90"/>
        <v>17440</v>
      </c>
      <c r="M269" s="300">
        <f t="shared" si="88"/>
        <v>754029.77999999886</v>
      </c>
      <c r="N269" s="292">
        <f t="shared" si="82"/>
        <v>4043.87</v>
      </c>
      <c r="O269" s="292">
        <f t="shared" si="83"/>
        <v>17486.13</v>
      </c>
      <c r="P269" s="293">
        <f t="shared" si="72"/>
        <v>21530</v>
      </c>
      <c r="Q269" s="301">
        <f t="shared" si="89"/>
        <v>758793.84999999893</v>
      </c>
      <c r="R269" s="292">
        <f t="shared" si="84"/>
        <v>4069.42</v>
      </c>
      <c r="S269" s="292">
        <f t="shared" si="85"/>
        <v>14560.58</v>
      </c>
      <c r="T269" s="321">
        <f t="shared" si="73"/>
        <v>18630</v>
      </c>
      <c r="U269" s="134"/>
      <c r="V269" s="134"/>
      <c r="W269" s="134"/>
      <c r="X269" s="134"/>
    </row>
    <row r="270" spans="1:24" s="1" customFormat="1" ht="15" customHeight="1">
      <c r="A270" s="409">
        <f t="shared" si="75"/>
        <v>6.5250000000000002E-2</v>
      </c>
      <c r="B270" s="406">
        <f t="shared" si="74"/>
        <v>5.3630136986301371E-3</v>
      </c>
      <c r="C270" s="197">
        <f t="shared" si="76"/>
        <v>20</v>
      </c>
      <c r="D270" s="290">
        <v>236</v>
      </c>
      <c r="E270" s="300">
        <f t="shared" si="86"/>
        <v>235015.91000000067</v>
      </c>
      <c r="F270" s="292">
        <f t="shared" si="77"/>
        <v>1260.3900000000001</v>
      </c>
      <c r="G270" s="292">
        <f t="shared" si="78"/>
        <v>5269.61</v>
      </c>
      <c r="H270" s="293">
        <f t="shared" si="79"/>
        <v>6530</v>
      </c>
      <c r="I270" s="301">
        <f t="shared" si="87"/>
        <v>725412.27999999991</v>
      </c>
      <c r="J270" s="510">
        <f t="shared" si="80"/>
        <v>3890.4</v>
      </c>
      <c r="K270" s="292">
        <f t="shared" si="81"/>
        <v>13549.6</v>
      </c>
      <c r="L270" s="321">
        <f t="shared" si="90"/>
        <v>17440</v>
      </c>
      <c r="M270" s="300">
        <f t="shared" si="88"/>
        <v>736543.64999999886</v>
      </c>
      <c r="N270" s="292">
        <f t="shared" si="82"/>
        <v>3950.09</v>
      </c>
      <c r="O270" s="292">
        <f t="shared" si="83"/>
        <v>17579.91</v>
      </c>
      <c r="P270" s="293">
        <f t="shared" si="72"/>
        <v>21530</v>
      </c>
      <c r="Q270" s="301">
        <f t="shared" si="89"/>
        <v>744233.26999999897</v>
      </c>
      <c r="R270" s="292">
        <f t="shared" si="84"/>
        <v>3991.33</v>
      </c>
      <c r="S270" s="292">
        <f t="shared" si="85"/>
        <v>14638.67</v>
      </c>
      <c r="T270" s="321">
        <f t="shared" si="73"/>
        <v>18630</v>
      </c>
      <c r="U270" s="134"/>
      <c r="V270" s="134"/>
      <c r="W270" s="134"/>
      <c r="X270" s="134"/>
    </row>
    <row r="271" spans="1:24" s="1" customFormat="1" ht="15" customHeight="1">
      <c r="A271" s="409">
        <f t="shared" si="75"/>
        <v>6.5250000000000002E-2</v>
      </c>
      <c r="B271" s="406">
        <f t="shared" si="74"/>
        <v>5.3630136986301371E-3</v>
      </c>
      <c r="C271" s="197">
        <f t="shared" si="76"/>
        <v>20</v>
      </c>
      <c r="D271" s="290">
        <v>237</v>
      </c>
      <c r="E271" s="300">
        <f t="shared" si="86"/>
        <v>229746.30000000069</v>
      </c>
      <c r="F271" s="292">
        <f t="shared" si="77"/>
        <v>1232.1300000000001</v>
      </c>
      <c r="G271" s="292">
        <f t="shared" si="78"/>
        <v>5297.87</v>
      </c>
      <c r="H271" s="293">
        <f t="shared" si="79"/>
        <v>6530</v>
      </c>
      <c r="I271" s="301">
        <f t="shared" si="87"/>
        <v>711862.67999999993</v>
      </c>
      <c r="J271" s="510">
        <f t="shared" si="80"/>
        <v>3817.73</v>
      </c>
      <c r="K271" s="292">
        <f t="shared" si="81"/>
        <v>13622.27</v>
      </c>
      <c r="L271" s="321">
        <f t="shared" si="90"/>
        <v>17440</v>
      </c>
      <c r="M271" s="300">
        <f t="shared" si="88"/>
        <v>718963.73999999883</v>
      </c>
      <c r="N271" s="292">
        <f t="shared" si="82"/>
        <v>3855.81</v>
      </c>
      <c r="O271" s="292">
        <f t="shared" si="83"/>
        <v>17674.189999999999</v>
      </c>
      <c r="P271" s="293">
        <f t="shared" si="72"/>
        <v>21530</v>
      </c>
      <c r="Q271" s="301">
        <f t="shared" si="89"/>
        <v>729594.59999999893</v>
      </c>
      <c r="R271" s="292">
        <f t="shared" si="84"/>
        <v>3912.83</v>
      </c>
      <c r="S271" s="292">
        <f t="shared" si="85"/>
        <v>14717.17</v>
      </c>
      <c r="T271" s="321">
        <f t="shared" si="73"/>
        <v>18630</v>
      </c>
      <c r="U271" s="134"/>
      <c r="V271" s="134"/>
      <c r="W271" s="134"/>
      <c r="X271" s="134"/>
    </row>
    <row r="272" spans="1:24" s="1" customFormat="1" ht="15" customHeight="1">
      <c r="A272" s="409">
        <f t="shared" si="75"/>
        <v>6.5250000000000002E-2</v>
      </c>
      <c r="B272" s="406">
        <f t="shared" si="74"/>
        <v>5.3630136986301371E-3</v>
      </c>
      <c r="C272" s="197">
        <f t="shared" si="76"/>
        <v>20</v>
      </c>
      <c r="D272" s="290">
        <v>238</v>
      </c>
      <c r="E272" s="300">
        <f t="shared" si="86"/>
        <v>224448.43000000069</v>
      </c>
      <c r="F272" s="292">
        <f t="shared" si="77"/>
        <v>1203.72</v>
      </c>
      <c r="G272" s="292">
        <f t="shared" si="78"/>
        <v>5326.28</v>
      </c>
      <c r="H272" s="293">
        <f t="shared" si="79"/>
        <v>6530</v>
      </c>
      <c r="I272" s="301">
        <f t="shared" si="87"/>
        <v>698240.40999999992</v>
      </c>
      <c r="J272" s="510">
        <f t="shared" si="80"/>
        <v>3744.67</v>
      </c>
      <c r="K272" s="292">
        <f t="shared" si="81"/>
        <v>13695.33</v>
      </c>
      <c r="L272" s="321">
        <f t="shared" si="90"/>
        <v>17440</v>
      </c>
      <c r="M272" s="300">
        <f t="shared" si="88"/>
        <v>701289.54999999888</v>
      </c>
      <c r="N272" s="292">
        <f t="shared" si="82"/>
        <v>3761.03</v>
      </c>
      <c r="O272" s="292">
        <f t="shared" si="83"/>
        <v>17768.97</v>
      </c>
      <c r="P272" s="293">
        <f t="shared" si="72"/>
        <v>21530</v>
      </c>
      <c r="Q272" s="301">
        <f t="shared" si="89"/>
        <v>714877.42999999889</v>
      </c>
      <c r="R272" s="292">
        <f t="shared" si="84"/>
        <v>3833.9</v>
      </c>
      <c r="S272" s="292">
        <f t="shared" si="85"/>
        <v>14796.1</v>
      </c>
      <c r="T272" s="321">
        <f t="shared" si="73"/>
        <v>18630</v>
      </c>
      <c r="U272" s="134"/>
      <c r="V272" s="134"/>
      <c r="W272" s="134"/>
      <c r="X272" s="134"/>
    </row>
    <row r="273" spans="1:24" s="1" customFormat="1" ht="15" customHeight="1">
      <c r="A273" s="409">
        <f t="shared" si="75"/>
        <v>6.5250000000000002E-2</v>
      </c>
      <c r="B273" s="406">
        <f t="shared" si="74"/>
        <v>5.3630136986301371E-3</v>
      </c>
      <c r="C273" s="197">
        <f t="shared" si="76"/>
        <v>20</v>
      </c>
      <c r="D273" s="290">
        <v>239</v>
      </c>
      <c r="E273" s="300">
        <f t="shared" si="86"/>
        <v>219122.15000000069</v>
      </c>
      <c r="F273" s="292">
        <f t="shared" si="77"/>
        <v>1175.1600000000001</v>
      </c>
      <c r="G273" s="292">
        <f t="shared" si="78"/>
        <v>5354.84</v>
      </c>
      <c r="H273" s="293">
        <f t="shared" si="79"/>
        <v>6530</v>
      </c>
      <c r="I273" s="301">
        <f t="shared" si="87"/>
        <v>684545.08</v>
      </c>
      <c r="J273" s="510">
        <f t="shared" si="80"/>
        <v>3671.22</v>
      </c>
      <c r="K273" s="292">
        <f t="shared" si="81"/>
        <v>13768.78</v>
      </c>
      <c r="L273" s="321">
        <f t="shared" si="90"/>
        <v>17440</v>
      </c>
      <c r="M273" s="300">
        <f t="shared" si="88"/>
        <v>683520.57999999891</v>
      </c>
      <c r="N273" s="292">
        <f t="shared" si="82"/>
        <v>3665.73</v>
      </c>
      <c r="O273" s="292">
        <f t="shared" si="83"/>
        <v>17864.27</v>
      </c>
      <c r="P273" s="293">
        <f t="shared" si="72"/>
        <v>21530</v>
      </c>
      <c r="Q273" s="301">
        <f t="shared" si="89"/>
        <v>700081.32999999891</v>
      </c>
      <c r="R273" s="292">
        <f t="shared" si="84"/>
        <v>3754.55</v>
      </c>
      <c r="S273" s="292">
        <f t="shared" si="85"/>
        <v>14875.45</v>
      </c>
      <c r="T273" s="321">
        <f t="shared" si="73"/>
        <v>18630</v>
      </c>
      <c r="U273" s="134"/>
      <c r="V273" s="134"/>
      <c r="W273" s="134"/>
      <c r="X273" s="134"/>
    </row>
    <row r="274" spans="1:24" s="1" customFormat="1" ht="15" customHeight="1">
      <c r="A274" s="409">
        <f t="shared" si="75"/>
        <v>6.5250000000000002E-2</v>
      </c>
      <c r="B274" s="406">
        <f t="shared" si="74"/>
        <v>5.3630136986301371E-3</v>
      </c>
      <c r="C274" s="197">
        <f t="shared" si="76"/>
        <v>20</v>
      </c>
      <c r="D274" s="290">
        <v>240</v>
      </c>
      <c r="E274" s="300">
        <f t="shared" si="86"/>
        <v>213767.3100000007</v>
      </c>
      <c r="F274" s="292">
        <f t="shared" si="77"/>
        <v>1146.44</v>
      </c>
      <c r="G274" s="292">
        <f t="shared" si="78"/>
        <v>5383.5599999999995</v>
      </c>
      <c r="H274" s="293">
        <f t="shared" si="79"/>
        <v>6530</v>
      </c>
      <c r="I274" s="301">
        <f t="shared" si="87"/>
        <v>670776.29999999993</v>
      </c>
      <c r="J274" s="510">
        <f t="shared" si="80"/>
        <v>3597.38</v>
      </c>
      <c r="K274" s="292">
        <f t="shared" si="81"/>
        <v>13842.619999999999</v>
      </c>
      <c r="L274" s="321">
        <f t="shared" si="90"/>
        <v>17440</v>
      </c>
      <c r="M274" s="300">
        <f t="shared" si="88"/>
        <v>665656.30999999889</v>
      </c>
      <c r="N274" s="292">
        <f t="shared" si="82"/>
        <v>3569.92</v>
      </c>
      <c r="O274" s="292">
        <f t="shared" si="83"/>
        <v>17960.080000000002</v>
      </c>
      <c r="P274" s="293">
        <f t="shared" si="72"/>
        <v>21530</v>
      </c>
      <c r="Q274" s="301">
        <f t="shared" si="89"/>
        <v>685205.87999999896</v>
      </c>
      <c r="R274" s="292">
        <f t="shared" si="84"/>
        <v>3674.77</v>
      </c>
      <c r="S274" s="292">
        <f t="shared" si="85"/>
        <v>14955.23</v>
      </c>
      <c r="T274" s="321">
        <f t="shared" si="73"/>
        <v>18630</v>
      </c>
      <c r="U274" s="134"/>
      <c r="V274" s="134"/>
      <c r="W274" s="134"/>
      <c r="X274" s="134"/>
    </row>
    <row r="275" spans="1:24" s="1" customFormat="1" ht="15" customHeight="1">
      <c r="A275" s="409">
        <f t="shared" si="75"/>
        <v>6.5250000000000002E-2</v>
      </c>
      <c r="B275" s="406">
        <f t="shared" si="74"/>
        <v>5.3630136986301371E-3</v>
      </c>
      <c r="C275" s="197">
        <f t="shared" si="76"/>
        <v>21</v>
      </c>
      <c r="D275" s="290">
        <v>241</v>
      </c>
      <c r="E275" s="300">
        <f t="shared" si="86"/>
        <v>208383.7500000007</v>
      </c>
      <c r="F275" s="292">
        <f t="shared" si="77"/>
        <v>1117.56</v>
      </c>
      <c r="G275" s="292">
        <f t="shared" si="78"/>
        <v>5412.4400000000005</v>
      </c>
      <c r="H275" s="293">
        <f t="shared" si="79"/>
        <v>6530</v>
      </c>
      <c r="I275" s="301">
        <f t="shared" si="87"/>
        <v>656933.67999999993</v>
      </c>
      <c r="J275" s="510">
        <f t="shared" si="80"/>
        <v>3523.14</v>
      </c>
      <c r="K275" s="292">
        <f t="shared" si="81"/>
        <v>13916.86</v>
      </c>
      <c r="L275" s="321">
        <f t="shared" si="90"/>
        <v>17440</v>
      </c>
      <c r="M275" s="300">
        <f t="shared" si="88"/>
        <v>647696.22999999893</v>
      </c>
      <c r="N275" s="292">
        <f t="shared" si="82"/>
        <v>3473.6</v>
      </c>
      <c r="O275" s="292">
        <f t="shared" si="83"/>
        <v>18056.400000000001</v>
      </c>
      <c r="P275" s="293">
        <f t="shared" ref="P275:P338" si="91">IF(M275&lt;$M$10,M275+N275,$M$11)</f>
        <v>21530</v>
      </c>
      <c r="Q275" s="301">
        <f t="shared" si="89"/>
        <v>670250.64999999898</v>
      </c>
      <c r="R275" s="292">
        <f t="shared" si="84"/>
        <v>3594.56</v>
      </c>
      <c r="S275" s="292">
        <f t="shared" si="85"/>
        <v>15035.44</v>
      </c>
      <c r="T275" s="321">
        <f t="shared" si="73"/>
        <v>18630</v>
      </c>
      <c r="U275" s="134"/>
      <c r="V275" s="134"/>
      <c r="W275" s="134"/>
      <c r="X275" s="134"/>
    </row>
    <row r="276" spans="1:24" s="1" customFormat="1" ht="15" customHeight="1">
      <c r="A276" s="409">
        <f t="shared" si="75"/>
        <v>6.5250000000000002E-2</v>
      </c>
      <c r="B276" s="406">
        <f t="shared" si="74"/>
        <v>5.3630136986301371E-3</v>
      </c>
      <c r="C276" s="197">
        <f t="shared" si="76"/>
        <v>21</v>
      </c>
      <c r="D276" s="290">
        <v>242</v>
      </c>
      <c r="E276" s="300">
        <f t="shared" si="86"/>
        <v>202971.3100000007</v>
      </c>
      <c r="F276" s="292">
        <f t="shared" si="77"/>
        <v>1088.54</v>
      </c>
      <c r="G276" s="292">
        <f t="shared" si="78"/>
        <v>5441.46</v>
      </c>
      <c r="H276" s="293">
        <f t="shared" si="79"/>
        <v>6530</v>
      </c>
      <c r="I276" s="301">
        <f t="shared" si="87"/>
        <v>643016.81999999995</v>
      </c>
      <c r="J276" s="510">
        <f t="shared" si="80"/>
        <v>3448.51</v>
      </c>
      <c r="K276" s="292">
        <f t="shared" si="81"/>
        <v>13991.49</v>
      </c>
      <c r="L276" s="321">
        <f t="shared" si="90"/>
        <v>17440</v>
      </c>
      <c r="M276" s="300">
        <f t="shared" si="88"/>
        <v>629639.82999999891</v>
      </c>
      <c r="N276" s="292">
        <f t="shared" si="82"/>
        <v>3376.77</v>
      </c>
      <c r="O276" s="292">
        <f t="shared" si="83"/>
        <v>18153.23</v>
      </c>
      <c r="P276" s="293">
        <f t="shared" si="91"/>
        <v>21530</v>
      </c>
      <c r="Q276" s="301">
        <f t="shared" si="89"/>
        <v>655215.20999999903</v>
      </c>
      <c r="R276" s="292">
        <f t="shared" si="84"/>
        <v>3513.93</v>
      </c>
      <c r="S276" s="292">
        <f t="shared" si="85"/>
        <v>15116.07</v>
      </c>
      <c r="T276" s="321">
        <f t="shared" si="73"/>
        <v>18630</v>
      </c>
      <c r="U276" s="134"/>
      <c r="V276" s="134"/>
      <c r="W276" s="134"/>
      <c r="X276" s="134"/>
    </row>
    <row r="277" spans="1:24" s="1" customFormat="1" ht="15" customHeight="1">
      <c r="A277" s="409">
        <f t="shared" si="75"/>
        <v>6.5250000000000002E-2</v>
      </c>
      <c r="B277" s="406">
        <f t="shared" si="74"/>
        <v>5.3630136986301371E-3</v>
      </c>
      <c r="C277" s="197">
        <f t="shared" si="76"/>
        <v>21</v>
      </c>
      <c r="D277" s="290">
        <v>243</v>
      </c>
      <c r="E277" s="300">
        <f t="shared" si="86"/>
        <v>197529.8500000007</v>
      </c>
      <c r="F277" s="292">
        <f t="shared" si="77"/>
        <v>1059.3599999999999</v>
      </c>
      <c r="G277" s="292">
        <f t="shared" si="78"/>
        <v>5470.64</v>
      </c>
      <c r="H277" s="293">
        <f t="shared" si="79"/>
        <v>6530</v>
      </c>
      <c r="I277" s="301">
        <f t="shared" si="87"/>
        <v>629025.32999999996</v>
      </c>
      <c r="J277" s="510">
        <f t="shared" si="80"/>
        <v>3373.47</v>
      </c>
      <c r="K277" s="292">
        <f t="shared" si="81"/>
        <v>14066.53</v>
      </c>
      <c r="L277" s="321">
        <f t="shared" si="90"/>
        <v>17440</v>
      </c>
      <c r="M277" s="300">
        <f t="shared" si="88"/>
        <v>611486.59999999893</v>
      </c>
      <c r="N277" s="292">
        <f t="shared" si="82"/>
        <v>3279.41</v>
      </c>
      <c r="O277" s="292">
        <f t="shared" si="83"/>
        <v>18250.59</v>
      </c>
      <c r="P277" s="293">
        <f t="shared" si="91"/>
        <v>21530</v>
      </c>
      <c r="Q277" s="301">
        <f t="shared" si="89"/>
        <v>640099.13999999908</v>
      </c>
      <c r="R277" s="292">
        <f t="shared" si="84"/>
        <v>3432.86</v>
      </c>
      <c r="S277" s="292">
        <f t="shared" si="85"/>
        <v>15197.14</v>
      </c>
      <c r="T277" s="321">
        <f t="shared" si="73"/>
        <v>18630</v>
      </c>
      <c r="U277" s="134"/>
      <c r="V277" s="134"/>
      <c r="W277" s="134"/>
      <c r="X277" s="134"/>
    </row>
    <row r="278" spans="1:24" s="1" customFormat="1" ht="15" customHeight="1">
      <c r="A278" s="409">
        <f t="shared" si="75"/>
        <v>6.5250000000000002E-2</v>
      </c>
      <c r="B278" s="406">
        <f t="shared" si="74"/>
        <v>5.3630136986301371E-3</v>
      </c>
      <c r="C278" s="197">
        <f t="shared" si="76"/>
        <v>21</v>
      </c>
      <c r="D278" s="290">
        <v>244</v>
      </c>
      <c r="E278" s="300">
        <f t="shared" si="86"/>
        <v>192059.21000000069</v>
      </c>
      <c r="F278" s="292">
        <f t="shared" si="77"/>
        <v>1030.02</v>
      </c>
      <c r="G278" s="292">
        <f t="shared" si="78"/>
        <v>5499.98</v>
      </c>
      <c r="H278" s="293">
        <f t="shared" si="79"/>
        <v>6530</v>
      </c>
      <c r="I278" s="301">
        <f t="shared" si="87"/>
        <v>614958.79999999993</v>
      </c>
      <c r="J278" s="510">
        <f t="shared" si="80"/>
        <v>3298.03</v>
      </c>
      <c r="K278" s="292">
        <f t="shared" si="81"/>
        <v>14141.97</v>
      </c>
      <c r="L278" s="321">
        <f t="shared" si="90"/>
        <v>17440</v>
      </c>
      <c r="M278" s="300">
        <f t="shared" si="88"/>
        <v>593236.00999999896</v>
      </c>
      <c r="N278" s="292">
        <f t="shared" si="82"/>
        <v>3181.53</v>
      </c>
      <c r="O278" s="292">
        <f t="shared" si="83"/>
        <v>18348.47</v>
      </c>
      <c r="P278" s="293">
        <f t="shared" si="91"/>
        <v>21530</v>
      </c>
      <c r="Q278" s="301">
        <f t="shared" si="89"/>
        <v>624901.99999999907</v>
      </c>
      <c r="R278" s="292">
        <f t="shared" si="84"/>
        <v>3351.36</v>
      </c>
      <c r="S278" s="292">
        <f t="shared" si="85"/>
        <v>15278.64</v>
      </c>
      <c r="T278" s="321">
        <f t="shared" si="73"/>
        <v>18630</v>
      </c>
      <c r="U278" s="134"/>
      <c r="V278" s="134"/>
      <c r="W278" s="134"/>
      <c r="X278" s="134"/>
    </row>
    <row r="279" spans="1:24" s="1" customFormat="1" ht="15" customHeight="1">
      <c r="A279" s="409">
        <f t="shared" si="75"/>
        <v>6.5250000000000002E-2</v>
      </c>
      <c r="B279" s="406">
        <f t="shared" si="74"/>
        <v>5.3630136986301371E-3</v>
      </c>
      <c r="C279" s="197">
        <f t="shared" si="76"/>
        <v>21</v>
      </c>
      <c r="D279" s="290">
        <v>245</v>
      </c>
      <c r="E279" s="300">
        <f t="shared" si="86"/>
        <v>186559.23000000068</v>
      </c>
      <c r="F279" s="292">
        <f t="shared" si="77"/>
        <v>1000.52</v>
      </c>
      <c r="G279" s="292">
        <f t="shared" si="78"/>
        <v>5529.48</v>
      </c>
      <c r="H279" s="293">
        <f t="shared" si="79"/>
        <v>6530</v>
      </c>
      <c r="I279" s="301">
        <f t="shared" si="87"/>
        <v>600816.82999999996</v>
      </c>
      <c r="J279" s="510">
        <f t="shared" si="80"/>
        <v>3222.19</v>
      </c>
      <c r="K279" s="292">
        <f t="shared" si="81"/>
        <v>14217.81</v>
      </c>
      <c r="L279" s="321">
        <f t="shared" si="90"/>
        <v>17440</v>
      </c>
      <c r="M279" s="300">
        <f t="shared" si="88"/>
        <v>574887.53999999899</v>
      </c>
      <c r="N279" s="292">
        <f t="shared" si="82"/>
        <v>3083.13</v>
      </c>
      <c r="O279" s="292">
        <f t="shared" si="83"/>
        <v>18446.87</v>
      </c>
      <c r="P279" s="293">
        <f t="shared" si="91"/>
        <v>21530</v>
      </c>
      <c r="Q279" s="301">
        <f t="shared" si="89"/>
        <v>609623.35999999905</v>
      </c>
      <c r="R279" s="292">
        <f t="shared" si="84"/>
        <v>3269.42</v>
      </c>
      <c r="S279" s="292">
        <f t="shared" si="85"/>
        <v>15360.58</v>
      </c>
      <c r="T279" s="321">
        <f t="shared" si="73"/>
        <v>18630</v>
      </c>
      <c r="U279" s="134"/>
      <c r="V279" s="134"/>
      <c r="W279" s="134"/>
      <c r="X279" s="134"/>
    </row>
    <row r="280" spans="1:24" s="1" customFormat="1" ht="15" customHeight="1">
      <c r="A280" s="409">
        <f t="shared" si="75"/>
        <v>6.5250000000000002E-2</v>
      </c>
      <c r="B280" s="406">
        <f t="shared" si="74"/>
        <v>5.3630136986301371E-3</v>
      </c>
      <c r="C280" s="197">
        <f t="shared" si="76"/>
        <v>21</v>
      </c>
      <c r="D280" s="290">
        <v>246</v>
      </c>
      <c r="E280" s="300">
        <f t="shared" si="86"/>
        <v>181029.75000000067</v>
      </c>
      <c r="F280" s="292">
        <f t="shared" si="77"/>
        <v>970.87</v>
      </c>
      <c r="G280" s="292">
        <f t="shared" si="78"/>
        <v>5559.13</v>
      </c>
      <c r="H280" s="293">
        <f t="shared" si="79"/>
        <v>6530</v>
      </c>
      <c r="I280" s="301">
        <f t="shared" si="87"/>
        <v>586599.0199999999</v>
      </c>
      <c r="J280" s="510">
        <f t="shared" si="80"/>
        <v>3145.94</v>
      </c>
      <c r="K280" s="292">
        <f t="shared" si="81"/>
        <v>14294.06</v>
      </c>
      <c r="L280" s="321">
        <f t="shared" si="90"/>
        <v>17440</v>
      </c>
      <c r="M280" s="300">
        <f t="shared" si="88"/>
        <v>556440.66999999899</v>
      </c>
      <c r="N280" s="292">
        <f t="shared" si="82"/>
        <v>2984.2</v>
      </c>
      <c r="O280" s="292">
        <f t="shared" si="83"/>
        <v>18545.8</v>
      </c>
      <c r="P280" s="293">
        <f t="shared" si="91"/>
        <v>21530</v>
      </c>
      <c r="Q280" s="301">
        <f t="shared" si="89"/>
        <v>594262.7799999991</v>
      </c>
      <c r="R280" s="292">
        <f t="shared" si="84"/>
        <v>3187.04</v>
      </c>
      <c r="S280" s="292">
        <f t="shared" si="85"/>
        <v>15442.96</v>
      </c>
      <c r="T280" s="321">
        <f t="shared" si="73"/>
        <v>18630</v>
      </c>
      <c r="U280" s="134"/>
      <c r="V280" s="134"/>
      <c r="W280" s="134"/>
      <c r="X280" s="134"/>
    </row>
    <row r="281" spans="1:24" s="1" customFormat="1" ht="15" customHeight="1">
      <c r="A281" s="409">
        <f t="shared" si="75"/>
        <v>6.5250000000000002E-2</v>
      </c>
      <c r="B281" s="406">
        <f t="shared" si="74"/>
        <v>5.3630136986301371E-3</v>
      </c>
      <c r="C281" s="197">
        <f t="shared" si="76"/>
        <v>21</v>
      </c>
      <c r="D281" s="290">
        <v>247</v>
      </c>
      <c r="E281" s="300">
        <f t="shared" si="86"/>
        <v>175470.62000000066</v>
      </c>
      <c r="F281" s="292">
        <f t="shared" si="77"/>
        <v>941.05</v>
      </c>
      <c r="G281" s="292">
        <f t="shared" si="78"/>
        <v>5588.95</v>
      </c>
      <c r="H281" s="293">
        <f t="shared" si="79"/>
        <v>6530</v>
      </c>
      <c r="I281" s="301">
        <f t="shared" si="87"/>
        <v>572304.95999999985</v>
      </c>
      <c r="J281" s="510">
        <f t="shared" si="80"/>
        <v>3069.28</v>
      </c>
      <c r="K281" s="292">
        <f t="shared" si="81"/>
        <v>14370.72</v>
      </c>
      <c r="L281" s="321">
        <f t="shared" si="90"/>
        <v>17440</v>
      </c>
      <c r="M281" s="300">
        <f t="shared" si="88"/>
        <v>537894.86999999895</v>
      </c>
      <c r="N281" s="292">
        <f t="shared" si="82"/>
        <v>2884.74</v>
      </c>
      <c r="O281" s="292">
        <f t="shared" si="83"/>
        <v>18645.260000000002</v>
      </c>
      <c r="P281" s="293">
        <f t="shared" si="91"/>
        <v>21530</v>
      </c>
      <c r="Q281" s="301">
        <f t="shared" si="89"/>
        <v>578819.81999999913</v>
      </c>
      <c r="R281" s="292">
        <f t="shared" si="84"/>
        <v>3104.22</v>
      </c>
      <c r="S281" s="292">
        <f t="shared" si="85"/>
        <v>15525.78</v>
      </c>
      <c r="T281" s="321">
        <f t="shared" si="73"/>
        <v>18630</v>
      </c>
      <c r="U281" s="134"/>
      <c r="V281" s="134"/>
      <c r="W281" s="134"/>
      <c r="X281" s="134"/>
    </row>
    <row r="282" spans="1:24" s="1" customFormat="1" ht="15" customHeight="1">
      <c r="A282" s="409">
        <f t="shared" si="75"/>
        <v>6.5250000000000002E-2</v>
      </c>
      <c r="B282" s="406">
        <f t="shared" si="74"/>
        <v>5.3630136986301371E-3</v>
      </c>
      <c r="C282" s="197">
        <f t="shared" si="76"/>
        <v>21</v>
      </c>
      <c r="D282" s="290">
        <v>248</v>
      </c>
      <c r="E282" s="300">
        <f t="shared" si="86"/>
        <v>169881.67000000065</v>
      </c>
      <c r="F282" s="292">
        <f t="shared" si="77"/>
        <v>911.08</v>
      </c>
      <c r="G282" s="292">
        <f t="shared" si="78"/>
        <v>5618.92</v>
      </c>
      <c r="H282" s="293">
        <f t="shared" si="79"/>
        <v>6530</v>
      </c>
      <c r="I282" s="301">
        <f t="shared" si="87"/>
        <v>557934.23999999987</v>
      </c>
      <c r="J282" s="510">
        <f t="shared" si="80"/>
        <v>2992.21</v>
      </c>
      <c r="K282" s="292">
        <f t="shared" si="81"/>
        <v>14447.79</v>
      </c>
      <c r="L282" s="321">
        <f t="shared" si="90"/>
        <v>17440</v>
      </c>
      <c r="M282" s="300">
        <f t="shared" si="88"/>
        <v>519249.60999999894</v>
      </c>
      <c r="N282" s="292">
        <f t="shared" si="82"/>
        <v>2784.74</v>
      </c>
      <c r="O282" s="292">
        <f t="shared" si="83"/>
        <v>18745.260000000002</v>
      </c>
      <c r="P282" s="293">
        <f t="shared" si="91"/>
        <v>21530</v>
      </c>
      <c r="Q282" s="301">
        <f t="shared" si="89"/>
        <v>563294.03999999911</v>
      </c>
      <c r="R282" s="292">
        <f t="shared" si="84"/>
        <v>3020.95</v>
      </c>
      <c r="S282" s="292">
        <f t="shared" si="85"/>
        <v>15609.05</v>
      </c>
      <c r="T282" s="321">
        <f t="shared" si="73"/>
        <v>18630</v>
      </c>
      <c r="U282" s="134"/>
      <c r="V282" s="134"/>
      <c r="W282" s="134"/>
      <c r="X282" s="134"/>
    </row>
    <row r="283" spans="1:24" s="1" customFormat="1" ht="15" customHeight="1">
      <c r="A283" s="409">
        <f t="shared" si="75"/>
        <v>6.5250000000000002E-2</v>
      </c>
      <c r="B283" s="406">
        <f t="shared" si="74"/>
        <v>5.3630136986301371E-3</v>
      </c>
      <c r="C283" s="197">
        <f t="shared" si="76"/>
        <v>21</v>
      </c>
      <c r="D283" s="290">
        <v>249</v>
      </c>
      <c r="E283" s="300">
        <f t="shared" si="86"/>
        <v>164262.75000000064</v>
      </c>
      <c r="F283" s="292">
        <f t="shared" si="77"/>
        <v>880.94</v>
      </c>
      <c r="G283" s="292">
        <f t="shared" si="78"/>
        <v>5649.0599999999995</v>
      </c>
      <c r="H283" s="293">
        <f t="shared" si="79"/>
        <v>6530</v>
      </c>
      <c r="I283" s="301">
        <f t="shared" si="87"/>
        <v>543486.44999999984</v>
      </c>
      <c r="J283" s="510">
        <f t="shared" si="80"/>
        <v>2914.73</v>
      </c>
      <c r="K283" s="292">
        <f t="shared" si="81"/>
        <v>14525.27</v>
      </c>
      <c r="L283" s="321">
        <f t="shared" si="90"/>
        <v>17440</v>
      </c>
      <c r="M283" s="300">
        <f t="shared" si="88"/>
        <v>500504.34999999893</v>
      </c>
      <c r="N283" s="292">
        <f t="shared" si="82"/>
        <v>2684.21</v>
      </c>
      <c r="O283" s="292">
        <f t="shared" si="83"/>
        <v>18845.79</v>
      </c>
      <c r="P283" s="293">
        <f t="shared" si="91"/>
        <v>21530</v>
      </c>
      <c r="Q283" s="301">
        <f t="shared" si="89"/>
        <v>547684.98999999906</v>
      </c>
      <c r="R283" s="292">
        <f t="shared" si="84"/>
        <v>2937.24</v>
      </c>
      <c r="S283" s="292">
        <f t="shared" si="85"/>
        <v>15692.76</v>
      </c>
      <c r="T283" s="321">
        <f t="shared" si="73"/>
        <v>18630</v>
      </c>
      <c r="U283" s="134"/>
      <c r="V283" s="134"/>
      <c r="W283" s="134"/>
      <c r="X283" s="134"/>
    </row>
    <row r="284" spans="1:24" s="1" customFormat="1" ht="15" customHeight="1">
      <c r="A284" s="409">
        <f t="shared" si="75"/>
        <v>6.5250000000000002E-2</v>
      </c>
      <c r="B284" s="406">
        <f t="shared" si="74"/>
        <v>5.3630136986301371E-3</v>
      </c>
      <c r="C284" s="197">
        <f t="shared" si="76"/>
        <v>21</v>
      </c>
      <c r="D284" s="290">
        <v>250</v>
      </c>
      <c r="E284" s="300">
        <f t="shared" si="86"/>
        <v>158613.69000000064</v>
      </c>
      <c r="F284" s="292">
        <f t="shared" si="77"/>
        <v>850.65</v>
      </c>
      <c r="G284" s="292">
        <f t="shared" si="78"/>
        <v>5679.35</v>
      </c>
      <c r="H284" s="293">
        <f t="shared" si="79"/>
        <v>6530</v>
      </c>
      <c r="I284" s="301">
        <f t="shared" si="87"/>
        <v>528961.17999999982</v>
      </c>
      <c r="J284" s="510">
        <f t="shared" si="80"/>
        <v>2836.83</v>
      </c>
      <c r="K284" s="292">
        <f t="shared" si="81"/>
        <v>14603.17</v>
      </c>
      <c r="L284" s="321">
        <f t="shared" si="90"/>
        <v>17440</v>
      </c>
      <c r="M284" s="300">
        <f t="shared" si="88"/>
        <v>481658.55999999895</v>
      </c>
      <c r="N284" s="292">
        <f t="shared" si="82"/>
        <v>2583.14</v>
      </c>
      <c r="O284" s="292">
        <f t="shared" si="83"/>
        <v>18946.86</v>
      </c>
      <c r="P284" s="293">
        <f t="shared" si="91"/>
        <v>21530</v>
      </c>
      <c r="Q284" s="301">
        <f t="shared" si="89"/>
        <v>531992.22999999905</v>
      </c>
      <c r="R284" s="292">
        <f t="shared" si="84"/>
        <v>2853.08</v>
      </c>
      <c r="S284" s="292">
        <f t="shared" si="85"/>
        <v>15776.92</v>
      </c>
      <c r="T284" s="321">
        <f t="shared" si="73"/>
        <v>18630</v>
      </c>
      <c r="U284" s="134"/>
      <c r="V284" s="134"/>
      <c r="W284" s="134"/>
      <c r="X284" s="134"/>
    </row>
    <row r="285" spans="1:24" s="1" customFormat="1" ht="15" customHeight="1">
      <c r="A285" s="409">
        <f t="shared" si="75"/>
        <v>6.5250000000000002E-2</v>
      </c>
      <c r="B285" s="406">
        <f t="shared" si="74"/>
        <v>5.3630136986301371E-3</v>
      </c>
      <c r="C285" s="197">
        <f t="shared" si="76"/>
        <v>21</v>
      </c>
      <c r="D285" s="290">
        <v>251</v>
      </c>
      <c r="E285" s="300">
        <f t="shared" si="86"/>
        <v>152934.34000000064</v>
      </c>
      <c r="F285" s="292">
        <f t="shared" si="77"/>
        <v>820.19</v>
      </c>
      <c r="G285" s="292">
        <f t="shared" si="78"/>
        <v>5709.8099999999995</v>
      </c>
      <c r="H285" s="293">
        <f t="shared" si="79"/>
        <v>6530</v>
      </c>
      <c r="I285" s="301">
        <f t="shared" si="87"/>
        <v>514358.00999999983</v>
      </c>
      <c r="J285" s="510">
        <f t="shared" si="80"/>
        <v>2758.51</v>
      </c>
      <c r="K285" s="292">
        <f t="shared" si="81"/>
        <v>14681.49</v>
      </c>
      <c r="L285" s="321">
        <f t="shared" si="90"/>
        <v>17440</v>
      </c>
      <c r="M285" s="300">
        <f t="shared" si="88"/>
        <v>462711.69999999896</v>
      </c>
      <c r="N285" s="292">
        <f t="shared" si="82"/>
        <v>2481.5300000000002</v>
      </c>
      <c r="O285" s="292">
        <f t="shared" si="83"/>
        <v>19048.47</v>
      </c>
      <c r="P285" s="293">
        <f t="shared" si="91"/>
        <v>21530</v>
      </c>
      <c r="Q285" s="301">
        <f t="shared" si="89"/>
        <v>516215.30999999907</v>
      </c>
      <c r="R285" s="292">
        <f t="shared" si="84"/>
        <v>2768.47</v>
      </c>
      <c r="S285" s="292">
        <f t="shared" si="85"/>
        <v>15861.53</v>
      </c>
      <c r="T285" s="321">
        <f t="shared" si="73"/>
        <v>18630</v>
      </c>
      <c r="U285" s="134"/>
      <c r="V285" s="134"/>
      <c r="W285" s="134"/>
      <c r="X285" s="134"/>
    </row>
    <row r="286" spans="1:24" s="1" customFormat="1" ht="15" customHeight="1">
      <c r="A286" s="409">
        <f t="shared" si="75"/>
        <v>6.5250000000000002E-2</v>
      </c>
      <c r="B286" s="406">
        <f t="shared" si="74"/>
        <v>5.3630136986301371E-3</v>
      </c>
      <c r="C286" s="197">
        <f t="shared" si="76"/>
        <v>21</v>
      </c>
      <c r="D286" s="290">
        <v>252</v>
      </c>
      <c r="E286" s="300">
        <f t="shared" si="86"/>
        <v>147224.53000000064</v>
      </c>
      <c r="F286" s="292">
        <f t="shared" si="77"/>
        <v>789.57</v>
      </c>
      <c r="G286" s="292">
        <f t="shared" si="78"/>
        <v>5740.43</v>
      </c>
      <c r="H286" s="293">
        <f t="shared" si="79"/>
        <v>6530</v>
      </c>
      <c r="I286" s="301">
        <f t="shared" si="87"/>
        <v>499676.51999999984</v>
      </c>
      <c r="J286" s="510">
        <f t="shared" si="80"/>
        <v>2679.77</v>
      </c>
      <c r="K286" s="292">
        <f t="shared" si="81"/>
        <v>14760.23</v>
      </c>
      <c r="L286" s="321">
        <f t="shared" si="90"/>
        <v>17440</v>
      </c>
      <c r="M286" s="300">
        <f t="shared" si="88"/>
        <v>443663.22999999893</v>
      </c>
      <c r="N286" s="292">
        <f t="shared" si="82"/>
        <v>2379.37</v>
      </c>
      <c r="O286" s="292">
        <f t="shared" si="83"/>
        <v>19150.63</v>
      </c>
      <c r="P286" s="293">
        <f t="shared" si="91"/>
        <v>21530</v>
      </c>
      <c r="Q286" s="301">
        <f t="shared" si="89"/>
        <v>500353.77999999904</v>
      </c>
      <c r="R286" s="292">
        <f t="shared" si="84"/>
        <v>2683.4</v>
      </c>
      <c r="S286" s="292">
        <f t="shared" si="85"/>
        <v>15946.6</v>
      </c>
      <c r="T286" s="321">
        <f t="shared" si="73"/>
        <v>18630</v>
      </c>
      <c r="U286" s="134"/>
      <c r="V286" s="134"/>
      <c r="W286" s="134"/>
      <c r="X286" s="134"/>
    </row>
    <row r="287" spans="1:24" s="1" customFormat="1" ht="15" customHeight="1">
      <c r="A287" s="409">
        <f t="shared" si="75"/>
        <v>6.5250000000000002E-2</v>
      </c>
      <c r="B287" s="406">
        <f t="shared" si="74"/>
        <v>5.3630136986301371E-3</v>
      </c>
      <c r="C287" s="197">
        <f t="shared" si="76"/>
        <v>22</v>
      </c>
      <c r="D287" s="290">
        <v>253</v>
      </c>
      <c r="E287" s="300">
        <f t="shared" si="86"/>
        <v>141484.10000000065</v>
      </c>
      <c r="F287" s="292">
        <f t="shared" si="77"/>
        <v>758.78</v>
      </c>
      <c r="G287" s="292">
        <f t="shared" si="78"/>
        <v>5771.22</v>
      </c>
      <c r="H287" s="293">
        <f t="shared" si="79"/>
        <v>6530</v>
      </c>
      <c r="I287" s="301">
        <f t="shared" si="87"/>
        <v>484916.28999999986</v>
      </c>
      <c r="J287" s="510">
        <f t="shared" si="80"/>
        <v>2600.61</v>
      </c>
      <c r="K287" s="292">
        <f t="shared" si="81"/>
        <v>14839.39</v>
      </c>
      <c r="L287" s="321">
        <f t="shared" si="90"/>
        <v>17440</v>
      </c>
      <c r="M287" s="300">
        <f t="shared" si="88"/>
        <v>424512.59999999893</v>
      </c>
      <c r="N287" s="292">
        <f t="shared" si="82"/>
        <v>2276.67</v>
      </c>
      <c r="O287" s="292">
        <f t="shared" si="83"/>
        <v>19253.330000000002</v>
      </c>
      <c r="P287" s="293">
        <f t="shared" si="91"/>
        <v>21530</v>
      </c>
      <c r="Q287" s="301">
        <f t="shared" si="89"/>
        <v>484407.17999999906</v>
      </c>
      <c r="R287" s="292">
        <f t="shared" si="84"/>
        <v>2597.88</v>
      </c>
      <c r="S287" s="292">
        <f t="shared" si="85"/>
        <v>16032.119999999999</v>
      </c>
      <c r="T287" s="321">
        <f t="shared" ref="T287:T350" si="92">IF(Q287&lt;$M$17,Q287+R287,$M$17)</f>
        <v>18630</v>
      </c>
      <c r="U287" s="134"/>
      <c r="V287" s="134"/>
      <c r="W287" s="134"/>
      <c r="X287" s="134"/>
    </row>
    <row r="288" spans="1:24" s="1" customFormat="1" ht="15" customHeight="1">
      <c r="A288" s="409">
        <f t="shared" si="75"/>
        <v>6.5250000000000002E-2</v>
      </c>
      <c r="B288" s="406">
        <f t="shared" si="74"/>
        <v>5.3630136986301371E-3</v>
      </c>
      <c r="C288" s="197">
        <f t="shared" si="76"/>
        <v>22</v>
      </c>
      <c r="D288" s="290">
        <v>254</v>
      </c>
      <c r="E288" s="300">
        <f t="shared" si="86"/>
        <v>135712.88000000064</v>
      </c>
      <c r="F288" s="292">
        <f t="shared" si="77"/>
        <v>727.83</v>
      </c>
      <c r="G288" s="292">
        <f t="shared" si="78"/>
        <v>5802.17</v>
      </c>
      <c r="H288" s="293">
        <f t="shared" si="79"/>
        <v>6530</v>
      </c>
      <c r="I288" s="301">
        <f t="shared" si="87"/>
        <v>470076.89999999985</v>
      </c>
      <c r="J288" s="510">
        <f t="shared" si="80"/>
        <v>2521.0300000000002</v>
      </c>
      <c r="K288" s="292">
        <f t="shared" si="81"/>
        <v>14918.97</v>
      </c>
      <c r="L288" s="321">
        <f t="shared" si="90"/>
        <v>17440</v>
      </c>
      <c r="M288" s="300">
        <f t="shared" si="88"/>
        <v>405259.26999999891</v>
      </c>
      <c r="N288" s="292">
        <f t="shared" si="82"/>
        <v>2173.41</v>
      </c>
      <c r="O288" s="292">
        <f t="shared" si="83"/>
        <v>19356.59</v>
      </c>
      <c r="P288" s="293">
        <f t="shared" si="91"/>
        <v>21530</v>
      </c>
      <c r="Q288" s="301">
        <f t="shared" si="89"/>
        <v>468375.05999999907</v>
      </c>
      <c r="R288" s="292">
        <f t="shared" si="84"/>
        <v>2511.9</v>
      </c>
      <c r="S288" s="292">
        <f t="shared" si="85"/>
        <v>16118.1</v>
      </c>
      <c r="T288" s="321">
        <f t="shared" si="92"/>
        <v>18630</v>
      </c>
      <c r="U288" s="134"/>
      <c r="V288" s="134"/>
      <c r="W288" s="134"/>
      <c r="X288" s="134"/>
    </row>
    <row r="289" spans="1:24" s="1" customFormat="1" ht="15" customHeight="1">
      <c r="A289" s="409">
        <f t="shared" si="75"/>
        <v>6.5250000000000002E-2</v>
      </c>
      <c r="B289" s="406">
        <f t="shared" ref="B289:B352" si="93">A289/365*30</f>
        <v>5.3630136986301371E-3</v>
      </c>
      <c r="C289" s="197">
        <f t="shared" si="76"/>
        <v>22</v>
      </c>
      <c r="D289" s="290">
        <v>255</v>
      </c>
      <c r="E289" s="300">
        <f t="shared" si="86"/>
        <v>129910.71000000065</v>
      </c>
      <c r="F289" s="292">
        <f t="shared" si="77"/>
        <v>696.71</v>
      </c>
      <c r="G289" s="292">
        <f t="shared" si="78"/>
        <v>5833.29</v>
      </c>
      <c r="H289" s="293">
        <f t="shared" si="79"/>
        <v>6530</v>
      </c>
      <c r="I289" s="301">
        <f t="shared" si="87"/>
        <v>455157.92999999988</v>
      </c>
      <c r="J289" s="510">
        <f t="shared" si="80"/>
        <v>2441.02</v>
      </c>
      <c r="K289" s="292">
        <f t="shared" si="81"/>
        <v>14998.98</v>
      </c>
      <c r="L289" s="321">
        <f t="shared" si="90"/>
        <v>17440</v>
      </c>
      <c r="M289" s="300">
        <f t="shared" si="88"/>
        <v>385902.67999999889</v>
      </c>
      <c r="N289" s="292">
        <f t="shared" si="82"/>
        <v>2069.6</v>
      </c>
      <c r="O289" s="292">
        <f t="shared" si="83"/>
        <v>19460.400000000001</v>
      </c>
      <c r="P289" s="293">
        <f t="shared" si="91"/>
        <v>21530</v>
      </c>
      <c r="Q289" s="301">
        <f t="shared" si="89"/>
        <v>452256.95999999909</v>
      </c>
      <c r="R289" s="292">
        <f t="shared" si="84"/>
        <v>2425.46</v>
      </c>
      <c r="S289" s="292">
        <f t="shared" si="85"/>
        <v>16204.54</v>
      </c>
      <c r="T289" s="321">
        <f t="shared" si="92"/>
        <v>18630</v>
      </c>
      <c r="U289" s="134"/>
      <c r="V289" s="134"/>
      <c r="W289" s="134"/>
      <c r="X289" s="134"/>
    </row>
    <row r="290" spans="1:24" s="1" customFormat="1" ht="15" customHeight="1">
      <c r="A290" s="409">
        <f t="shared" si="75"/>
        <v>6.5250000000000002E-2</v>
      </c>
      <c r="B290" s="406">
        <f t="shared" si="93"/>
        <v>5.3630136986301371E-3</v>
      </c>
      <c r="C290" s="197">
        <f t="shared" si="76"/>
        <v>22</v>
      </c>
      <c r="D290" s="290">
        <v>256</v>
      </c>
      <c r="E290" s="300">
        <f t="shared" si="86"/>
        <v>124077.42000000065</v>
      </c>
      <c r="F290" s="292">
        <f t="shared" si="77"/>
        <v>665.43</v>
      </c>
      <c r="G290" s="292">
        <f t="shared" si="78"/>
        <v>5864.57</v>
      </c>
      <c r="H290" s="293">
        <f t="shared" si="79"/>
        <v>6530</v>
      </c>
      <c r="I290" s="301">
        <f t="shared" si="87"/>
        <v>440158.9499999999</v>
      </c>
      <c r="J290" s="510">
        <f t="shared" si="80"/>
        <v>2360.58</v>
      </c>
      <c r="K290" s="292">
        <f t="shared" si="81"/>
        <v>15079.42</v>
      </c>
      <c r="L290" s="321">
        <f t="shared" si="90"/>
        <v>17440</v>
      </c>
      <c r="M290" s="300">
        <f t="shared" si="88"/>
        <v>366442.27999999886</v>
      </c>
      <c r="N290" s="292">
        <f t="shared" si="82"/>
        <v>1965.23</v>
      </c>
      <c r="O290" s="292">
        <f t="shared" si="83"/>
        <v>19564.77</v>
      </c>
      <c r="P290" s="293">
        <f t="shared" si="91"/>
        <v>21530</v>
      </c>
      <c r="Q290" s="301">
        <f t="shared" si="89"/>
        <v>436052.41999999911</v>
      </c>
      <c r="R290" s="292">
        <f t="shared" si="84"/>
        <v>2338.56</v>
      </c>
      <c r="S290" s="292">
        <f t="shared" si="85"/>
        <v>16291.44</v>
      </c>
      <c r="T290" s="321">
        <f t="shared" si="92"/>
        <v>18630</v>
      </c>
      <c r="U290" s="134"/>
      <c r="V290" s="134"/>
      <c r="W290" s="134"/>
      <c r="X290" s="134"/>
    </row>
    <row r="291" spans="1:24" s="1" customFormat="1" ht="15" customHeight="1">
      <c r="A291" s="409">
        <f t="shared" ref="A291:A354" si="94">VLOOKUP(D291,$A$7:$B$11,2)</f>
        <v>6.5250000000000002E-2</v>
      </c>
      <c r="B291" s="406">
        <f t="shared" si="93"/>
        <v>5.3630136986301371E-3</v>
      </c>
      <c r="C291" s="197">
        <f t="shared" ref="C291:C354" si="95">INT((D291+11)/12)</f>
        <v>22</v>
      </c>
      <c r="D291" s="290">
        <v>257</v>
      </c>
      <c r="E291" s="300">
        <f t="shared" si="86"/>
        <v>118212.85000000065</v>
      </c>
      <c r="F291" s="292">
        <f t="shared" ref="F291:F354" si="96">ROUND(E291*$B291,2)</f>
        <v>633.98</v>
      </c>
      <c r="G291" s="292">
        <f t="shared" ref="G291:G354" si="97">IF(E291&lt;H291,E291,H291-F291)</f>
        <v>5896.02</v>
      </c>
      <c r="H291" s="293">
        <f t="shared" ref="H291:H354" si="98">IF(E291&lt;$M$4,E291+F291,$M$4)</f>
        <v>6530</v>
      </c>
      <c r="I291" s="301">
        <f t="shared" si="87"/>
        <v>425079.52999999991</v>
      </c>
      <c r="J291" s="510">
        <f t="shared" ref="J291:J354" si="99">ROUND(I291*$B291,2)</f>
        <v>2279.71</v>
      </c>
      <c r="K291" s="292">
        <f t="shared" ref="K291:K354" si="100">IF(I291&lt;L291,I291,L291-J291)</f>
        <v>15160.29</v>
      </c>
      <c r="L291" s="321">
        <f t="shared" si="90"/>
        <v>17440</v>
      </c>
      <c r="M291" s="300">
        <f t="shared" si="88"/>
        <v>346877.50999999885</v>
      </c>
      <c r="N291" s="292">
        <f t="shared" ref="N291:N354" si="101">ROUND(M291*$B291,2)</f>
        <v>1860.31</v>
      </c>
      <c r="O291" s="292">
        <f t="shared" ref="O291:O354" si="102">IF(M291&lt;P291,M291,P291-N291)</f>
        <v>19669.689999999999</v>
      </c>
      <c r="P291" s="293">
        <f t="shared" si="91"/>
        <v>21530</v>
      </c>
      <c r="Q291" s="301">
        <f t="shared" si="89"/>
        <v>419760.97999999911</v>
      </c>
      <c r="R291" s="292">
        <f t="shared" ref="R291:R354" si="103">ROUND(Q291*$B291,2)</f>
        <v>2251.1799999999998</v>
      </c>
      <c r="S291" s="292">
        <f t="shared" ref="S291:S354" si="104">IF(Q291&lt;T291,Q291,T291-R291)</f>
        <v>16378.82</v>
      </c>
      <c r="T291" s="321">
        <f t="shared" si="92"/>
        <v>18630</v>
      </c>
      <c r="U291" s="134"/>
      <c r="V291" s="134"/>
      <c r="W291" s="134"/>
      <c r="X291" s="134"/>
    </row>
    <row r="292" spans="1:24" s="1" customFormat="1" ht="15" customHeight="1">
      <c r="A292" s="409">
        <f t="shared" si="94"/>
        <v>6.5250000000000002E-2</v>
      </c>
      <c r="B292" s="406">
        <f t="shared" si="93"/>
        <v>5.3630136986301371E-3</v>
      </c>
      <c r="C292" s="197">
        <f t="shared" si="95"/>
        <v>22</v>
      </c>
      <c r="D292" s="290">
        <v>258</v>
      </c>
      <c r="E292" s="300">
        <f t="shared" ref="E292:E355" si="105">IF(E291&lt;H291,0,E291-G291)</f>
        <v>112316.83000000064</v>
      </c>
      <c r="F292" s="292">
        <f t="shared" si="96"/>
        <v>602.36</v>
      </c>
      <c r="G292" s="292">
        <f t="shared" si="97"/>
        <v>5927.64</v>
      </c>
      <c r="H292" s="293">
        <f t="shared" si="98"/>
        <v>6530</v>
      </c>
      <c r="I292" s="301">
        <f t="shared" ref="I292:I355" si="106">IF(I291&lt;L291,0,I291-K291)</f>
        <v>409919.23999999993</v>
      </c>
      <c r="J292" s="510">
        <f t="shared" si="99"/>
        <v>2198.4</v>
      </c>
      <c r="K292" s="292">
        <f t="shared" si="100"/>
        <v>15241.6</v>
      </c>
      <c r="L292" s="321">
        <f t="shared" si="90"/>
        <v>17440</v>
      </c>
      <c r="M292" s="300">
        <f t="shared" ref="M292:M355" si="107">IF(M291&lt;P291,0,M291-O291)</f>
        <v>327207.81999999884</v>
      </c>
      <c r="N292" s="292">
        <f t="shared" si="101"/>
        <v>1754.82</v>
      </c>
      <c r="O292" s="292">
        <f t="shared" si="102"/>
        <v>19775.18</v>
      </c>
      <c r="P292" s="293">
        <f t="shared" si="91"/>
        <v>21530</v>
      </c>
      <c r="Q292" s="301">
        <f t="shared" ref="Q292:Q355" si="108">IF(Q291&lt;T291,0,Q291-S291)</f>
        <v>403382.1599999991</v>
      </c>
      <c r="R292" s="292">
        <f t="shared" si="103"/>
        <v>2163.34</v>
      </c>
      <c r="S292" s="292">
        <f t="shared" si="104"/>
        <v>16466.66</v>
      </c>
      <c r="T292" s="321">
        <f t="shared" si="92"/>
        <v>18630</v>
      </c>
      <c r="U292" s="134"/>
      <c r="V292" s="134"/>
      <c r="W292" s="134"/>
      <c r="X292" s="134"/>
    </row>
    <row r="293" spans="1:24" s="1" customFormat="1" ht="15" customHeight="1">
      <c r="A293" s="409">
        <f t="shared" si="94"/>
        <v>6.5250000000000002E-2</v>
      </c>
      <c r="B293" s="406">
        <f t="shared" si="93"/>
        <v>5.3630136986301371E-3</v>
      </c>
      <c r="C293" s="197">
        <f t="shared" si="95"/>
        <v>22</v>
      </c>
      <c r="D293" s="290">
        <v>259</v>
      </c>
      <c r="E293" s="300">
        <f t="shared" si="105"/>
        <v>106389.19000000064</v>
      </c>
      <c r="F293" s="292">
        <f t="shared" si="96"/>
        <v>570.57000000000005</v>
      </c>
      <c r="G293" s="292">
        <f t="shared" si="97"/>
        <v>5959.43</v>
      </c>
      <c r="H293" s="293">
        <f t="shared" si="98"/>
        <v>6530</v>
      </c>
      <c r="I293" s="301">
        <f t="shared" si="106"/>
        <v>394677.63999999996</v>
      </c>
      <c r="J293" s="510">
        <f t="shared" si="99"/>
        <v>2116.66</v>
      </c>
      <c r="K293" s="292">
        <f t="shared" si="100"/>
        <v>15323.34</v>
      </c>
      <c r="L293" s="321">
        <f t="shared" si="90"/>
        <v>17440</v>
      </c>
      <c r="M293" s="300">
        <f t="shared" si="107"/>
        <v>307432.63999999885</v>
      </c>
      <c r="N293" s="292">
        <f t="shared" si="101"/>
        <v>1648.77</v>
      </c>
      <c r="O293" s="292">
        <f t="shared" si="102"/>
        <v>19881.23</v>
      </c>
      <c r="P293" s="293">
        <f t="shared" si="91"/>
        <v>21530</v>
      </c>
      <c r="Q293" s="301">
        <f t="shared" si="108"/>
        <v>386915.49999999913</v>
      </c>
      <c r="R293" s="292">
        <f t="shared" si="103"/>
        <v>2075.0300000000002</v>
      </c>
      <c r="S293" s="292">
        <f t="shared" si="104"/>
        <v>16554.97</v>
      </c>
      <c r="T293" s="321">
        <f t="shared" si="92"/>
        <v>18630</v>
      </c>
      <c r="U293" s="134"/>
      <c r="V293" s="134"/>
      <c r="W293" s="134"/>
      <c r="X293" s="134"/>
    </row>
    <row r="294" spans="1:24" s="1" customFormat="1" ht="15" customHeight="1">
      <c r="A294" s="409">
        <f t="shared" si="94"/>
        <v>6.5250000000000002E-2</v>
      </c>
      <c r="B294" s="406">
        <f t="shared" si="93"/>
        <v>5.3630136986301371E-3</v>
      </c>
      <c r="C294" s="197">
        <f t="shared" si="95"/>
        <v>22</v>
      </c>
      <c r="D294" s="290">
        <v>260</v>
      </c>
      <c r="E294" s="300">
        <f t="shared" si="105"/>
        <v>100429.76000000065</v>
      </c>
      <c r="F294" s="292">
        <f t="shared" si="96"/>
        <v>538.61</v>
      </c>
      <c r="G294" s="292">
        <f t="shared" si="97"/>
        <v>5991.39</v>
      </c>
      <c r="H294" s="293">
        <f t="shared" si="98"/>
        <v>6530</v>
      </c>
      <c r="I294" s="301">
        <f t="shared" si="106"/>
        <v>379354.29999999993</v>
      </c>
      <c r="J294" s="510">
        <f t="shared" si="99"/>
        <v>2034.48</v>
      </c>
      <c r="K294" s="292">
        <f t="shared" si="100"/>
        <v>15405.52</v>
      </c>
      <c r="L294" s="321">
        <f t="shared" si="90"/>
        <v>17440</v>
      </c>
      <c r="M294" s="300">
        <f t="shared" si="107"/>
        <v>287551.40999999887</v>
      </c>
      <c r="N294" s="292">
        <f t="shared" si="101"/>
        <v>1542.14</v>
      </c>
      <c r="O294" s="292">
        <f t="shared" si="102"/>
        <v>19987.86</v>
      </c>
      <c r="P294" s="293">
        <f t="shared" si="91"/>
        <v>21530</v>
      </c>
      <c r="Q294" s="301">
        <f t="shared" si="108"/>
        <v>370360.5299999991</v>
      </c>
      <c r="R294" s="292">
        <f t="shared" si="103"/>
        <v>1986.25</v>
      </c>
      <c r="S294" s="292">
        <f t="shared" si="104"/>
        <v>16643.75</v>
      </c>
      <c r="T294" s="321">
        <f t="shared" si="92"/>
        <v>18630</v>
      </c>
      <c r="U294" s="134"/>
      <c r="V294" s="134"/>
      <c r="W294" s="134"/>
      <c r="X294" s="134"/>
    </row>
    <row r="295" spans="1:24" s="1" customFormat="1" ht="15" customHeight="1">
      <c r="A295" s="409">
        <f t="shared" si="94"/>
        <v>6.5250000000000002E-2</v>
      </c>
      <c r="B295" s="406">
        <f t="shared" si="93"/>
        <v>5.3630136986301371E-3</v>
      </c>
      <c r="C295" s="197">
        <f t="shared" si="95"/>
        <v>22</v>
      </c>
      <c r="D295" s="290">
        <v>261</v>
      </c>
      <c r="E295" s="300">
        <f t="shared" si="105"/>
        <v>94438.37000000065</v>
      </c>
      <c r="F295" s="292">
        <f t="shared" si="96"/>
        <v>506.47</v>
      </c>
      <c r="G295" s="292">
        <f t="shared" si="97"/>
        <v>6023.53</v>
      </c>
      <c r="H295" s="293">
        <f t="shared" si="98"/>
        <v>6530</v>
      </c>
      <c r="I295" s="301">
        <f t="shared" si="106"/>
        <v>363948.77999999991</v>
      </c>
      <c r="J295" s="510">
        <f t="shared" si="99"/>
        <v>1951.86</v>
      </c>
      <c r="K295" s="292">
        <f t="shared" si="100"/>
        <v>15488.14</v>
      </c>
      <c r="L295" s="321">
        <f t="shared" si="90"/>
        <v>17440</v>
      </c>
      <c r="M295" s="300">
        <f t="shared" si="107"/>
        <v>267563.54999999888</v>
      </c>
      <c r="N295" s="292">
        <f t="shared" si="101"/>
        <v>1434.95</v>
      </c>
      <c r="O295" s="292">
        <f t="shared" si="102"/>
        <v>20095.05</v>
      </c>
      <c r="P295" s="293">
        <f t="shared" si="91"/>
        <v>21530</v>
      </c>
      <c r="Q295" s="301">
        <f t="shared" si="108"/>
        <v>353716.7799999991</v>
      </c>
      <c r="R295" s="292">
        <f t="shared" si="103"/>
        <v>1896.99</v>
      </c>
      <c r="S295" s="292">
        <f t="shared" si="104"/>
        <v>16733.009999999998</v>
      </c>
      <c r="T295" s="321">
        <f t="shared" si="92"/>
        <v>18630</v>
      </c>
      <c r="U295" s="134"/>
      <c r="V295" s="134"/>
      <c r="W295" s="134"/>
      <c r="X295" s="134"/>
    </row>
    <row r="296" spans="1:24" s="1" customFormat="1" ht="15" customHeight="1">
      <c r="A296" s="409">
        <f t="shared" si="94"/>
        <v>6.5250000000000002E-2</v>
      </c>
      <c r="B296" s="406">
        <f t="shared" si="93"/>
        <v>5.3630136986301371E-3</v>
      </c>
      <c r="C296" s="197">
        <f t="shared" si="95"/>
        <v>22</v>
      </c>
      <c r="D296" s="290">
        <v>262</v>
      </c>
      <c r="E296" s="300">
        <f t="shared" si="105"/>
        <v>88414.840000000651</v>
      </c>
      <c r="F296" s="292">
        <f t="shared" si="96"/>
        <v>474.17</v>
      </c>
      <c r="G296" s="292">
        <f t="shared" si="97"/>
        <v>6055.83</v>
      </c>
      <c r="H296" s="293">
        <f t="shared" si="98"/>
        <v>6530</v>
      </c>
      <c r="I296" s="301">
        <f t="shared" si="106"/>
        <v>348460.6399999999</v>
      </c>
      <c r="J296" s="510">
        <f t="shared" si="99"/>
        <v>1868.8</v>
      </c>
      <c r="K296" s="292">
        <f t="shared" si="100"/>
        <v>15571.2</v>
      </c>
      <c r="L296" s="321">
        <f t="shared" si="90"/>
        <v>17440</v>
      </c>
      <c r="M296" s="300">
        <f t="shared" si="107"/>
        <v>247468.49999999889</v>
      </c>
      <c r="N296" s="292">
        <f t="shared" si="101"/>
        <v>1327.18</v>
      </c>
      <c r="O296" s="292">
        <f t="shared" si="102"/>
        <v>20202.82</v>
      </c>
      <c r="P296" s="293">
        <f t="shared" si="91"/>
        <v>21530</v>
      </c>
      <c r="Q296" s="301">
        <f t="shared" si="108"/>
        <v>336983.76999999909</v>
      </c>
      <c r="R296" s="292">
        <f t="shared" si="103"/>
        <v>1807.25</v>
      </c>
      <c r="S296" s="292">
        <f t="shared" si="104"/>
        <v>16822.75</v>
      </c>
      <c r="T296" s="321">
        <f t="shared" si="92"/>
        <v>18630</v>
      </c>
      <c r="U296" s="134"/>
      <c r="V296" s="134"/>
      <c r="W296" s="134"/>
      <c r="X296" s="134"/>
    </row>
    <row r="297" spans="1:24" s="1" customFormat="1" ht="15" customHeight="1">
      <c r="A297" s="409">
        <f t="shared" si="94"/>
        <v>6.5250000000000002E-2</v>
      </c>
      <c r="B297" s="406">
        <f t="shared" si="93"/>
        <v>5.3630136986301371E-3</v>
      </c>
      <c r="C297" s="197">
        <f t="shared" si="95"/>
        <v>22</v>
      </c>
      <c r="D297" s="290">
        <v>263</v>
      </c>
      <c r="E297" s="300">
        <f t="shared" si="105"/>
        <v>82359.01000000065</v>
      </c>
      <c r="F297" s="292">
        <f t="shared" si="96"/>
        <v>441.69</v>
      </c>
      <c r="G297" s="292">
        <f t="shared" si="97"/>
        <v>6088.31</v>
      </c>
      <c r="H297" s="293">
        <f t="shared" si="98"/>
        <v>6530</v>
      </c>
      <c r="I297" s="301">
        <f t="shared" si="106"/>
        <v>332889.43999999989</v>
      </c>
      <c r="J297" s="510">
        <f t="shared" si="99"/>
        <v>1785.29</v>
      </c>
      <c r="K297" s="292">
        <f t="shared" si="100"/>
        <v>15654.71</v>
      </c>
      <c r="L297" s="321">
        <f t="shared" si="90"/>
        <v>17440</v>
      </c>
      <c r="M297" s="300">
        <f t="shared" si="107"/>
        <v>227265.67999999889</v>
      </c>
      <c r="N297" s="292">
        <f t="shared" si="101"/>
        <v>1218.83</v>
      </c>
      <c r="O297" s="292">
        <f t="shared" si="102"/>
        <v>20311.169999999998</v>
      </c>
      <c r="P297" s="293">
        <f t="shared" si="91"/>
        <v>21530</v>
      </c>
      <c r="Q297" s="301">
        <f t="shared" si="108"/>
        <v>320161.01999999909</v>
      </c>
      <c r="R297" s="292">
        <f t="shared" si="103"/>
        <v>1717.03</v>
      </c>
      <c r="S297" s="292">
        <f t="shared" si="104"/>
        <v>16912.97</v>
      </c>
      <c r="T297" s="321">
        <f t="shared" si="92"/>
        <v>18630</v>
      </c>
      <c r="U297" s="134"/>
      <c r="V297" s="134"/>
      <c r="W297" s="134"/>
      <c r="X297" s="134"/>
    </row>
    <row r="298" spans="1:24" s="1" customFormat="1" ht="15" customHeight="1">
      <c r="A298" s="409">
        <f t="shared" si="94"/>
        <v>6.5250000000000002E-2</v>
      </c>
      <c r="B298" s="406">
        <f t="shared" si="93"/>
        <v>5.3630136986301371E-3</v>
      </c>
      <c r="C298" s="197">
        <f t="shared" si="95"/>
        <v>22</v>
      </c>
      <c r="D298" s="290">
        <v>264</v>
      </c>
      <c r="E298" s="300">
        <f t="shared" si="105"/>
        <v>76270.700000000652</v>
      </c>
      <c r="F298" s="292">
        <f t="shared" si="96"/>
        <v>409.04</v>
      </c>
      <c r="G298" s="292">
        <f t="shared" si="97"/>
        <v>6120.96</v>
      </c>
      <c r="H298" s="293">
        <f t="shared" si="98"/>
        <v>6530</v>
      </c>
      <c r="I298" s="301">
        <f t="shared" si="106"/>
        <v>317234.72999999986</v>
      </c>
      <c r="J298" s="510">
        <f t="shared" si="99"/>
        <v>1701.33</v>
      </c>
      <c r="K298" s="292">
        <f t="shared" si="100"/>
        <v>15738.67</v>
      </c>
      <c r="L298" s="321">
        <f t="shared" si="90"/>
        <v>17440</v>
      </c>
      <c r="M298" s="300">
        <f t="shared" si="107"/>
        <v>206954.5099999989</v>
      </c>
      <c r="N298" s="292">
        <f t="shared" si="101"/>
        <v>1109.9000000000001</v>
      </c>
      <c r="O298" s="292">
        <f t="shared" si="102"/>
        <v>20420.099999999999</v>
      </c>
      <c r="P298" s="293">
        <f t="shared" si="91"/>
        <v>21530</v>
      </c>
      <c r="Q298" s="301">
        <f t="shared" si="108"/>
        <v>303248.04999999912</v>
      </c>
      <c r="R298" s="292">
        <f t="shared" si="103"/>
        <v>1626.32</v>
      </c>
      <c r="S298" s="292">
        <f t="shared" si="104"/>
        <v>17003.68</v>
      </c>
      <c r="T298" s="321">
        <f t="shared" si="92"/>
        <v>18630</v>
      </c>
      <c r="U298" s="134"/>
      <c r="V298" s="134"/>
      <c r="W298" s="134"/>
      <c r="X298" s="134"/>
    </row>
    <row r="299" spans="1:24" s="1" customFormat="1" ht="15" customHeight="1">
      <c r="A299" s="409">
        <f t="shared" si="94"/>
        <v>6.5250000000000002E-2</v>
      </c>
      <c r="B299" s="406">
        <f t="shared" si="93"/>
        <v>5.3630136986301371E-3</v>
      </c>
      <c r="C299" s="197">
        <f t="shared" si="95"/>
        <v>23</v>
      </c>
      <c r="D299" s="290">
        <v>265</v>
      </c>
      <c r="E299" s="300">
        <f t="shared" si="105"/>
        <v>70149.740000000646</v>
      </c>
      <c r="F299" s="292">
        <f t="shared" si="96"/>
        <v>376.21</v>
      </c>
      <c r="G299" s="292">
        <f t="shared" si="97"/>
        <v>6153.79</v>
      </c>
      <c r="H299" s="293">
        <f t="shared" si="98"/>
        <v>6530</v>
      </c>
      <c r="I299" s="301">
        <f t="shared" si="106"/>
        <v>301496.05999999988</v>
      </c>
      <c r="J299" s="510">
        <f t="shared" si="99"/>
        <v>1616.93</v>
      </c>
      <c r="K299" s="292">
        <f t="shared" si="100"/>
        <v>15823.07</v>
      </c>
      <c r="L299" s="321">
        <f t="shared" si="90"/>
        <v>17440</v>
      </c>
      <c r="M299" s="300">
        <f t="shared" si="107"/>
        <v>186534.4099999989</v>
      </c>
      <c r="N299" s="292">
        <f t="shared" si="101"/>
        <v>1000.39</v>
      </c>
      <c r="O299" s="292">
        <f t="shared" si="102"/>
        <v>20529.61</v>
      </c>
      <c r="P299" s="293">
        <f t="shared" si="91"/>
        <v>21530</v>
      </c>
      <c r="Q299" s="301">
        <f t="shared" si="108"/>
        <v>286244.36999999912</v>
      </c>
      <c r="R299" s="292">
        <f t="shared" si="103"/>
        <v>1535.13</v>
      </c>
      <c r="S299" s="292">
        <f t="shared" si="104"/>
        <v>17094.87</v>
      </c>
      <c r="T299" s="321">
        <f t="shared" si="92"/>
        <v>18630</v>
      </c>
      <c r="U299" s="134"/>
      <c r="V299" s="134"/>
      <c r="W299" s="134"/>
      <c r="X299" s="134"/>
    </row>
    <row r="300" spans="1:24" s="1" customFormat="1" ht="15" customHeight="1">
      <c r="A300" s="409">
        <f t="shared" si="94"/>
        <v>6.5250000000000002E-2</v>
      </c>
      <c r="B300" s="406">
        <f t="shared" si="93"/>
        <v>5.3630136986301371E-3</v>
      </c>
      <c r="C300" s="197">
        <f t="shared" si="95"/>
        <v>23</v>
      </c>
      <c r="D300" s="290">
        <v>266</v>
      </c>
      <c r="E300" s="300">
        <f t="shared" si="105"/>
        <v>63995.950000000645</v>
      </c>
      <c r="F300" s="292">
        <f t="shared" si="96"/>
        <v>343.21</v>
      </c>
      <c r="G300" s="292">
        <f t="shared" si="97"/>
        <v>6186.79</v>
      </c>
      <c r="H300" s="293">
        <f t="shared" si="98"/>
        <v>6530</v>
      </c>
      <c r="I300" s="301">
        <f t="shared" si="106"/>
        <v>285672.98999999987</v>
      </c>
      <c r="J300" s="510">
        <f t="shared" si="99"/>
        <v>1532.07</v>
      </c>
      <c r="K300" s="292">
        <f t="shared" si="100"/>
        <v>15907.93</v>
      </c>
      <c r="L300" s="321">
        <f t="shared" si="90"/>
        <v>17440</v>
      </c>
      <c r="M300" s="300">
        <f t="shared" si="107"/>
        <v>166004.79999999888</v>
      </c>
      <c r="N300" s="292">
        <f t="shared" si="101"/>
        <v>890.29</v>
      </c>
      <c r="O300" s="292">
        <f t="shared" si="102"/>
        <v>20639.71</v>
      </c>
      <c r="P300" s="293">
        <f t="shared" si="91"/>
        <v>21530</v>
      </c>
      <c r="Q300" s="301">
        <f t="shared" si="108"/>
        <v>269149.49999999913</v>
      </c>
      <c r="R300" s="292">
        <f t="shared" si="103"/>
        <v>1443.45</v>
      </c>
      <c r="S300" s="292">
        <f t="shared" si="104"/>
        <v>17186.55</v>
      </c>
      <c r="T300" s="321">
        <f t="shared" si="92"/>
        <v>18630</v>
      </c>
      <c r="U300" s="134"/>
      <c r="V300" s="134"/>
      <c r="W300" s="134"/>
      <c r="X300" s="134"/>
    </row>
    <row r="301" spans="1:24" s="1" customFormat="1" ht="15" customHeight="1">
      <c r="A301" s="409">
        <f t="shared" si="94"/>
        <v>6.5250000000000002E-2</v>
      </c>
      <c r="B301" s="406">
        <f t="shared" si="93"/>
        <v>5.3630136986301371E-3</v>
      </c>
      <c r="C301" s="197">
        <f t="shared" si="95"/>
        <v>23</v>
      </c>
      <c r="D301" s="290">
        <v>267</v>
      </c>
      <c r="E301" s="300">
        <f t="shared" si="105"/>
        <v>57809.160000000644</v>
      </c>
      <c r="F301" s="292">
        <f t="shared" si="96"/>
        <v>310.02999999999997</v>
      </c>
      <c r="G301" s="292">
        <f t="shared" si="97"/>
        <v>6219.97</v>
      </c>
      <c r="H301" s="293">
        <f t="shared" si="98"/>
        <v>6530</v>
      </c>
      <c r="I301" s="301">
        <f t="shared" si="106"/>
        <v>269765.05999999988</v>
      </c>
      <c r="J301" s="510">
        <f t="shared" si="99"/>
        <v>1446.75</v>
      </c>
      <c r="K301" s="292">
        <f t="shared" si="100"/>
        <v>15993.25</v>
      </c>
      <c r="L301" s="321">
        <f t="shared" si="90"/>
        <v>17440</v>
      </c>
      <c r="M301" s="300">
        <f t="shared" si="107"/>
        <v>145365.08999999889</v>
      </c>
      <c r="N301" s="292">
        <f t="shared" si="101"/>
        <v>779.59</v>
      </c>
      <c r="O301" s="292">
        <f t="shared" si="102"/>
        <v>20750.41</v>
      </c>
      <c r="P301" s="293">
        <f t="shared" si="91"/>
        <v>21530</v>
      </c>
      <c r="Q301" s="301">
        <f t="shared" si="108"/>
        <v>251962.94999999914</v>
      </c>
      <c r="R301" s="292">
        <f t="shared" si="103"/>
        <v>1351.28</v>
      </c>
      <c r="S301" s="292">
        <f t="shared" si="104"/>
        <v>17278.72</v>
      </c>
      <c r="T301" s="321">
        <f t="shared" si="92"/>
        <v>18630</v>
      </c>
      <c r="U301" s="134"/>
      <c r="V301" s="134"/>
      <c r="W301" s="134"/>
      <c r="X301" s="134"/>
    </row>
    <row r="302" spans="1:24" s="1" customFormat="1" ht="15" customHeight="1">
      <c r="A302" s="409">
        <f t="shared" si="94"/>
        <v>6.5250000000000002E-2</v>
      </c>
      <c r="B302" s="406">
        <f t="shared" si="93"/>
        <v>5.3630136986301371E-3</v>
      </c>
      <c r="C302" s="197">
        <f t="shared" si="95"/>
        <v>23</v>
      </c>
      <c r="D302" s="290">
        <v>268</v>
      </c>
      <c r="E302" s="300">
        <f t="shared" si="105"/>
        <v>51589.190000000643</v>
      </c>
      <c r="F302" s="292">
        <f t="shared" si="96"/>
        <v>276.67</v>
      </c>
      <c r="G302" s="292">
        <f t="shared" si="97"/>
        <v>6253.33</v>
      </c>
      <c r="H302" s="293">
        <f t="shared" si="98"/>
        <v>6530</v>
      </c>
      <c r="I302" s="301">
        <f t="shared" si="106"/>
        <v>253771.80999999988</v>
      </c>
      <c r="J302" s="510">
        <f t="shared" si="99"/>
        <v>1360.98</v>
      </c>
      <c r="K302" s="292">
        <f t="shared" si="100"/>
        <v>16079.02</v>
      </c>
      <c r="L302" s="321">
        <f t="shared" si="90"/>
        <v>17440</v>
      </c>
      <c r="M302" s="300">
        <f t="shared" si="107"/>
        <v>124614.67999999889</v>
      </c>
      <c r="N302" s="292">
        <f t="shared" si="101"/>
        <v>668.31</v>
      </c>
      <c r="O302" s="292">
        <f t="shared" si="102"/>
        <v>20861.689999999999</v>
      </c>
      <c r="P302" s="293">
        <f t="shared" si="91"/>
        <v>21530</v>
      </c>
      <c r="Q302" s="301">
        <f t="shared" si="108"/>
        <v>234684.22999999914</v>
      </c>
      <c r="R302" s="292">
        <f t="shared" si="103"/>
        <v>1258.6099999999999</v>
      </c>
      <c r="S302" s="292">
        <f t="shared" si="104"/>
        <v>17371.39</v>
      </c>
      <c r="T302" s="321">
        <f t="shared" si="92"/>
        <v>18630</v>
      </c>
      <c r="U302" s="134"/>
      <c r="V302" s="134"/>
      <c r="W302" s="134"/>
      <c r="X302" s="134"/>
    </row>
    <row r="303" spans="1:24" s="1" customFormat="1" ht="15" customHeight="1">
      <c r="A303" s="409">
        <f t="shared" si="94"/>
        <v>6.5250000000000002E-2</v>
      </c>
      <c r="B303" s="406">
        <f t="shared" si="93"/>
        <v>5.3630136986301371E-3</v>
      </c>
      <c r="C303" s="197">
        <f t="shared" si="95"/>
        <v>23</v>
      </c>
      <c r="D303" s="290">
        <v>269</v>
      </c>
      <c r="E303" s="300">
        <f t="shared" si="105"/>
        <v>45335.860000000641</v>
      </c>
      <c r="F303" s="292">
        <f t="shared" si="96"/>
        <v>243.14</v>
      </c>
      <c r="G303" s="292">
        <f t="shared" si="97"/>
        <v>6286.86</v>
      </c>
      <c r="H303" s="293">
        <f t="shared" si="98"/>
        <v>6530</v>
      </c>
      <c r="I303" s="301">
        <f t="shared" si="106"/>
        <v>237692.78999999989</v>
      </c>
      <c r="J303" s="510">
        <f t="shared" si="99"/>
        <v>1274.75</v>
      </c>
      <c r="K303" s="292">
        <f t="shared" si="100"/>
        <v>16165.25</v>
      </c>
      <c r="L303" s="321">
        <f t="shared" ref="L303:L366" si="109">IF(I303&lt;$M$5,I303+J303,$M$5)</f>
        <v>17440</v>
      </c>
      <c r="M303" s="300">
        <f t="shared" si="107"/>
        <v>103752.98999999888</v>
      </c>
      <c r="N303" s="292">
        <f t="shared" si="101"/>
        <v>556.42999999999995</v>
      </c>
      <c r="O303" s="292">
        <f t="shared" si="102"/>
        <v>20973.57</v>
      </c>
      <c r="P303" s="293">
        <f t="shared" si="91"/>
        <v>21530</v>
      </c>
      <c r="Q303" s="301">
        <f t="shared" si="108"/>
        <v>217312.83999999915</v>
      </c>
      <c r="R303" s="292">
        <f t="shared" si="103"/>
        <v>1165.45</v>
      </c>
      <c r="S303" s="292">
        <f t="shared" si="104"/>
        <v>17464.55</v>
      </c>
      <c r="T303" s="321">
        <f t="shared" si="92"/>
        <v>18630</v>
      </c>
      <c r="U303" s="134"/>
      <c r="V303" s="134"/>
      <c r="W303" s="134"/>
      <c r="X303" s="134"/>
    </row>
    <row r="304" spans="1:24" s="1" customFormat="1" ht="15" customHeight="1">
      <c r="A304" s="409">
        <f t="shared" si="94"/>
        <v>6.5250000000000002E-2</v>
      </c>
      <c r="B304" s="406">
        <f t="shared" si="93"/>
        <v>5.3630136986301371E-3</v>
      </c>
      <c r="C304" s="197">
        <f t="shared" si="95"/>
        <v>23</v>
      </c>
      <c r="D304" s="290">
        <v>270</v>
      </c>
      <c r="E304" s="300">
        <f t="shared" si="105"/>
        <v>39049.00000000064</v>
      </c>
      <c r="F304" s="292">
        <f t="shared" si="96"/>
        <v>209.42</v>
      </c>
      <c r="G304" s="292">
        <f t="shared" si="97"/>
        <v>6320.58</v>
      </c>
      <c r="H304" s="293">
        <f t="shared" si="98"/>
        <v>6530</v>
      </c>
      <c r="I304" s="301">
        <f t="shared" si="106"/>
        <v>221527.53999999989</v>
      </c>
      <c r="J304" s="510">
        <f t="shared" si="99"/>
        <v>1188.06</v>
      </c>
      <c r="K304" s="292">
        <f t="shared" si="100"/>
        <v>16251.94</v>
      </c>
      <c r="L304" s="321">
        <f t="shared" si="109"/>
        <v>17440</v>
      </c>
      <c r="M304" s="300">
        <f t="shared" si="107"/>
        <v>82779.419999998878</v>
      </c>
      <c r="N304" s="292">
        <f t="shared" si="101"/>
        <v>443.95</v>
      </c>
      <c r="O304" s="292">
        <f t="shared" si="102"/>
        <v>21086.05</v>
      </c>
      <c r="P304" s="293">
        <f t="shared" si="91"/>
        <v>21530</v>
      </c>
      <c r="Q304" s="301">
        <f t="shared" si="108"/>
        <v>199848.28999999916</v>
      </c>
      <c r="R304" s="292">
        <f t="shared" si="103"/>
        <v>1071.79</v>
      </c>
      <c r="S304" s="292">
        <f t="shared" si="104"/>
        <v>17558.21</v>
      </c>
      <c r="T304" s="321">
        <f t="shared" si="92"/>
        <v>18630</v>
      </c>
      <c r="U304" s="134"/>
      <c r="V304" s="134"/>
      <c r="W304" s="134"/>
      <c r="X304" s="134"/>
    </row>
    <row r="305" spans="1:24" s="1" customFormat="1" ht="15" customHeight="1">
      <c r="A305" s="409">
        <f t="shared" si="94"/>
        <v>6.5250000000000002E-2</v>
      </c>
      <c r="B305" s="406">
        <f t="shared" si="93"/>
        <v>5.3630136986301371E-3</v>
      </c>
      <c r="C305" s="197">
        <f t="shared" si="95"/>
        <v>23</v>
      </c>
      <c r="D305" s="290">
        <v>271</v>
      </c>
      <c r="E305" s="300">
        <f t="shared" si="105"/>
        <v>32728.420000000639</v>
      </c>
      <c r="F305" s="292">
        <f t="shared" si="96"/>
        <v>175.52</v>
      </c>
      <c r="G305" s="292">
        <f t="shared" si="97"/>
        <v>6354.48</v>
      </c>
      <c r="H305" s="293">
        <f t="shared" si="98"/>
        <v>6530</v>
      </c>
      <c r="I305" s="301">
        <f t="shared" si="106"/>
        <v>205275.59999999989</v>
      </c>
      <c r="J305" s="510">
        <f t="shared" si="99"/>
        <v>1100.9000000000001</v>
      </c>
      <c r="K305" s="292">
        <f t="shared" si="100"/>
        <v>16339.1</v>
      </c>
      <c r="L305" s="321">
        <f t="shared" si="109"/>
        <v>17440</v>
      </c>
      <c r="M305" s="300">
        <f t="shared" si="107"/>
        <v>61693.369999998875</v>
      </c>
      <c r="N305" s="292">
        <f t="shared" si="101"/>
        <v>330.86</v>
      </c>
      <c r="O305" s="292">
        <f t="shared" si="102"/>
        <v>21199.14</v>
      </c>
      <c r="P305" s="293">
        <f t="shared" si="91"/>
        <v>21530</v>
      </c>
      <c r="Q305" s="301">
        <f t="shared" si="108"/>
        <v>182290.07999999917</v>
      </c>
      <c r="R305" s="292">
        <f t="shared" si="103"/>
        <v>977.62</v>
      </c>
      <c r="S305" s="292">
        <f t="shared" si="104"/>
        <v>17652.38</v>
      </c>
      <c r="T305" s="321">
        <f t="shared" si="92"/>
        <v>18630</v>
      </c>
      <c r="U305" s="134"/>
      <c r="V305" s="134"/>
      <c r="W305" s="134"/>
      <c r="X305" s="134"/>
    </row>
    <row r="306" spans="1:24" s="1" customFormat="1" ht="15" customHeight="1">
      <c r="A306" s="409">
        <f t="shared" si="94"/>
        <v>6.5250000000000002E-2</v>
      </c>
      <c r="B306" s="406">
        <f t="shared" si="93"/>
        <v>5.3630136986301371E-3</v>
      </c>
      <c r="C306" s="197">
        <f t="shared" si="95"/>
        <v>23</v>
      </c>
      <c r="D306" s="290">
        <v>272</v>
      </c>
      <c r="E306" s="300">
        <f t="shared" si="105"/>
        <v>26373.940000000639</v>
      </c>
      <c r="F306" s="292">
        <f t="shared" si="96"/>
        <v>141.44</v>
      </c>
      <c r="G306" s="292">
        <f t="shared" si="97"/>
        <v>6388.56</v>
      </c>
      <c r="H306" s="293">
        <f t="shared" si="98"/>
        <v>6530</v>
      </c>
      <c r="I306" s="301">
        <f t="shared" si="106"/>
        <v>188936.49999999988</v>
      </c>
      <c r="J306" s="510">
        <f t="shared" si="99"/>
        <v>1013.27</v>
      </c>
      <c r="K306" s="292">
        <f t="shared" si="100"/>
        <v>16426.73</v>
      </c>
      <c r="L306" s="321">
        <f t="shared" si="109"/>
        <v>17440</v>
      </c>
      <c r="M306" s="300">
        <f t="shared" si="107"/>
        <v>40494.229999998875</v>
      </c>
      <c r="N306" s="292">
        <f t="shared" si="101"/>
        <v>217.17</v>
      </c>
      <c r="O306" s="292">
        <f t="shared" si="102"/>
        <v>21312.83</v>
      </c>
      <c r="P306" s="293">
        <f t="shared" si="91"/>
        <v>21530</v>
      </c>
      <c r="Q306" s="301">
        <f t="shared" si="108"/>
        <v>164637.69999999917</v>
      </c>
      <c r="R306" s="292">
        <f t="shared" si="103"/>
        <v>882.95</v>
      </c>
      <c r="S306" s="292">
        <f t="shared" si="104"/>
        <v>17747.05</v>
      </c>
      <c r="T306" s="321">
        <f t="shared" si="92"/>
        <v>18630</v>
      </c>
      <c r="U306" s="134"/>
      <c r="V306" s="134"/>
      <c r="W306" s="134"/>
      <c r="X306" s="134"/>
    </row>
    <row r="307" spans="1:24" s="1" customFormat="1" ht="15" customHeight="1">
      <c r="A307" s="409">
        <f t="shared" si="94"/>
        <v>6.5250000000000002E-2</v>
      </c>
      <c r="B307" s="406">
        <f t="shared" si="93"/>
        <v>5.3630136986301371E-3</v>
      </c>
      <c r="C307" s="197">
        <f t="shared" si="95"/>
        <v>23</v>
      </c>
      <c r="D307" s="290">
        <v>273</v>
      </c>
      <c r="E307" s="300">
        <f t="shared" si="105"/>
        <v>19985.380000000638</v>
      </c>
      <c r="F307" s="292">
        <f t="shared" si="96"/>
        <v>107.18</v>
      </c>
      <c r="G307" s="292">
        <f t="shared" si="97"/>
        <v>6422.82</v>
      </c>
      <c r="H307" s="293">
        <f t="shared" si="98"/>
        <v>6530</v>
      </c>
      <c r="I307" s="301">
        <f t="shared" si="106"/>
        <v>172509.76999999987</v>
      </c>
      <c r="J307" s="510">
        <f t="shared" si="99"/>
        <v>925.17</v>
      </c>
      <c r="K307" s="292">
        <f t="shared" si="100"/>
        <v>16514.830000000002</v>
      </c>
      <c r="L307" s="321">
        <f t="shared" si="109"/>
        <v>17440</v>
      </c>
      <c r="M307" s="300">
        <f t="shared" si="107"/>
        <v>19181.399999998874</v>
      </c>
      <c r="N307" s="292">
        <f t="shared" si="101"/>
        <v>102.87</v>
      </c>
      <c r="O307" s="292">
        <f t="shared" si="102"/>
        <v>19181.399999998874</v>
      </c>
      <c r="P307" s="293">
        <f t="shared" si="91"/>
        <v>21530</v>
      </c>
      <c r="Q307" s="301">
        <f t="shared" si="108"/>
        <v>146890.64999999918</v>
      </c>
      <c r="R307" s="292">
        <f t="shared" si="103"/>
        <v>787.78</v>
      </c>
      <c r="S307" s="292">
        <f t="shared" si="104"/>
        <v>17842.22</v>
      </c>
      <c r="T307" s="321">
        <f t="shared" si="92"/>
        <v>18630</v>
      </c>
      <c r="U307" s="134"/>
      <c r="V307" s="134"/>
      <c r="W307" s="134"/>
      <c r="X307" s="134"/>
    </row>
    <row r="308" spans="1:24" s="1" customFormat="1" ht="15" customHeight="1">
      <c r="A308" s="409">
        <f t="shared" si="94"/>
        <v>6.5250000000000002E-2</v>
      </c>
      <c r="B308" s="406">
        <f t="shared" si="93"/>
        <v>5.3630136986301371E-3</v>
      </c>
      <c r="C308" s="197">
        <f t="shared" si="95"/>
        <v>23</v>
      </c>
      <c r="D308" s="290">
        <v>274</v>
      </c>
      <c r="E308" s="300">
        <f t="shared" si="105"/>
        <v>13562.560000000638</v>
      </c>
      <c r="F308" s="292">
        <f t="shared" si="96"/>
        <v>72.739999999999995</v>
      </c>
      <c r="G308" s="292">
        <f t="shared" si="97"/>
        <v>6457.26</v>
      </c>
      <c r="H308" s="293">
        <f t="shared" si="98"/>
        <v>6530</v>
      </c>
      <c r="I308" s="301">
        <f t="shared" si="106"/>
        <v>155994.93999999989</v>
      </c>
      <c r="J308" s="510">
        <f t="shared" si="99"/>
        <v>836.6</v>
      </c>
      <c r="K308" s="292">
        <f t="shared" si="100"/>
        <v>16603.400000000001</v>
      </c>
      <c r="L308" s="321">
        <f t="shared" si="109"/>
        <v>17440</v>
      </c>
      <c r="M308" s="300">
        <f t="shared" si="107"/>
        <v>0</v>
      </c>
      <c r="N308" s="292">
        <f t="shared" si="101"/>
        <v>0</v>
      </c>
      <c r="O308" s="292">
        <f t="shared" si="102"/>
        <v>0</v>
      </c>
      <c r="P308" s="293">
        <f t="shared" si="91"/>
        <v>0</v>
      </c>
      <c r="Q308" s="301">
        <f t="shared" si="108"/>
        <v>129048.42999999918</v>
      </c>
      <c r="R308" s="292">
        <f t="shared" si="103"/>
        <v>692.09</v>
      </c>
      <c r="S308" s="292">
        <f t="shared" si="104"/>
        <v>17937.91</v>
      </c>
      <c r="T308" s="321">
        <f t="shared" si="92"/>
        <v>18630</v>
      </c>
      <c r="U308" s="134"/>
      <c r="V308" s="134"/>
      <c r="W308" s="134"/>
      <c r="X308" s="134"/>
    </row>
    <row r="309" spans="1:24" s="1" customFormat="1" ht="15" customHeight="1">
      <c r="A309" s="409">
        <f t="shared" si="94"/>
        <v>6.5250000000000002E-2</v>
      </c>
      <c r="B309" s="406">
        <f t="shared" si="93"/>
        <v>5.3630136986301371E-3</v>
      </c>
      <c r="C309" s="197">
        <f t="shared" si="95"/>
        <v>23</v>
      </c>
      <c r="D309" s="290">
        <v>275</v>
      </c>
      <c r="E309" s="300">
        <f t="shared" si="105"/>
        <v>7105.3000000006377</v>
      </c>
      <c r="F309" s="292">
        <f t="shared" si="96"/>
        <v>38.11</v>
      </c>
      <c r="G309" s="292">
        <f t="shared" si="97"/>
        <v>6491.89</v>
      </c>
      <c r="H309" s="293">
        <f t="shared" si="98"/>
        <v>6530</v>
      </c>
      <c r="I309" s="301">
        <f t="shared" si="106"/>
        <v>139391.53999999989</v>
      </c>
      <c r="J309" s="510">
        <f t="shared" si="99"/>
        <v>747.56</v>
      </c>
      <c r="K309" s="292">
        <f t="shared" si="100"/>
        <v>16692.439999999999</v>
      </c>
      <c r="L309" s="321">
        <f t="shared" si="109"/>
        <v>17440</v>
      </c>
      <c r="M309" s="300">
        <f t="shared" si="107"/>
        <v>0</v>
      </c>
      <c r="N309" s="292">
        <f t="shared" si="101"/>
        <v>0</v>
      </c>
      <c r="O309" s="292">
        <f t="shared" si="102"/>
        <v>0</v>
      </c>
      <c r="P309" s="293">
        <f t="shared" si="91"/>
        <v>0</v>
      </c>
      <c r="Q309" s="301">
        <f t="shared" si="108"/>
        <v>111110.51999999917</v>
      </c>
      <c r="R309" s="292">
        <f t="shared" si="103"/>
        <v>595.89</v>
      </c>
      <c r="S309" s="292">
        <f t="shared" si="104"/>
        <v>18034.11</v>
      </c>
      <c r="T309" s="321">
        <f t="shared" si="92"/>
        <v>18630</v>
      </c>
      <c r="U309" s="134"/>
      <c r="V309" s="134"/>
      <c r="W309" s="134"/>
      <c r="X309" s="134"/>
    </row>
    <row r="310" spans="1:24" s="1" customFormat="1" ht="15" customHeight="1">
      <c r="A310" s="409">
        <f t="shared" si="94"/>
        <v>6.5250000000000002E-2</v>
      </c>
      <c r="B310" s="406">
        <f t="shared" si="93"/>
        <v>5.3630136986301371E-3</v>
      </c>
      <c r="C310" s="197">
        <f t="shared" si="95"/>
        <v>23</v>
      </c>
      <c r="D310" s="290">
        <v>276</v>
      </c>
      <c r="E310" s="300">
        <f t="shared" si="105"/>
        <v>613.41000000063741</v>
      </c>
      <c r="F310" s="292">
        <f t="shared" si="96"/>
        <v>3.29</v>
      </c>
      <c r="G310" s="292">
        <f t="shared" si="97"/>
        <v>613.41000000063741</v>
      </c>
      <c r="H310" s="293">
        <f t="shared" si="98"/>
        <v>616.70000000063737</v>
      </c>
      <c r="I310" s="301">
        <f t="shared" si="106"/>
        <v>122699.09999999989</v>
      </c>
      <c r="J310" s="510">
        <f t="shared" si="99"/>
        <v>658.04</v>
      </c>
      <c r="K310" s="292">
        <f t="shared" si="100"/>
        <v>16781.96</v>
      </c>
      <c r="L310" s="321">
        <f t="shared" si="109"/>
        <v>17440</v>
      </c>
      <c r="M310" s="300">
        <f t="shared" si="107"/>
        <v>0</v>
      </c>
      <c r="N310" s="292">
        <f t="shared" si="101"/>
        <v>0</v>
      </c>
      <c r="O310" s="292">
        <f t="shared" si="102"/>
        <v>0</v>
      </c>
      <c r="P310" s="293">
        <f t="shared" si="91"/>
        <v>0</v>
      </c>
      <c r="Q310" s="301">
        <f t="shared" si="108"/>
        <v>93076.409999999174</v>
      </c>
      <c r="R310" s="292">
        <f t="shared" si="103"/>
        <v>499.17</v>
      </c>
      <c r="S310" s="292">
        <f t="shared" si="104"/>
        <v>18130.830000000002</v>
      </c>
      <c r="T310" s="321">
        <f t="shared" si="92"/>
        <v>18630</v>
      </c>
      <c r="U310" s="134"/>
      <c r="V310" s="134"/>
      <c r="W310" s="134"/>
      <c r="X310" s="134"/>
    </row>
    <row r="311" spans="1:24" s="1" customFormat="1" ht="15" customHeight="1">
      <c r="A311" s="409">
        <f t="shared" si="94"/>
        <v>6.5250000000000002E-2</v>
      </c>
      <c r="B311" s="406">
        <f t="shared" si="93"/>
        <v>5.3630136986301371E-3</v>
      </c>
      <c r="C311" s="197">
        <f t="shared" si="95"/>
        <v>24</v>
      </c>
      <c r="D311" s="290">
        <v>277</v>
      </c>
      <c r="E311" s="300">
        <f t="shared" si="105"/>
        <v>0</v>
      </c>
      <c r="F311" s="292">
        <f t="shared" si="96"/>
        <v>0</v>
      </c>
      <c r="G311" s="292">
        <f t="shared" si="97"/>
        <v>0</v>
      </c>
      <c r="H311" s="293">
        <f t="shared" si="98"/>
        <v>0</v>
      </c>
      <c r="I311" s="301">
        <f t="shared" si="106"/>
        <v>105917.1399999999</v>
      </c>
      <c r="J311" s="510">
        <f t="shared" si="99"/>
        <v>568.04</v>
      </c>
      <c r="K311" s="292">
        <f t="shared" si="100"/>
        <v>16871.96</v>
      </c>
      <c r="L311" s="321">
        <f t="shared" si="109"/>
        <v>17440</v>
      </c>
      <c r="M311" s="300">
        <f t="shared" si="107"/>
        <v>0</v>
      </c>
      <c r="N311" s="292">
        <f t="shared" si="101"/>
        <v>0</v>
      </c>
      <c r="O311" s="292">
        <f t="shared" si="102"/>
        <v>0</v>
      </c>
      <c r="P311" s="293">
        <f t="shared" si="91"/>
        <v>0</v>
      </c>
      <c r="Q311" s="301">
        <f t="shared" si="108"/>
        <v>74945.579999999172</v>
      </c>
      <c r="R311" s="292">
        <f t="shared" si="103"/>
        <v>401.93</v>
      </c>
      <c r="S311" s="292">
        <f t="shared" si="104"/>
        <v>18228.07</v>
      </c>
      <c r="T311" s="321">
        <f t="shared" si="92"/>
        <v>18630</v>
      </c>
      <c r="U311" s="134"/>
      <c r="V311" s="134"/>
      <c r="W311" s="134"/>
      <c r="X311" s="134"/>
    </row>
    <row r="312" spans="1:24" s="1" customFormat="1" ht="15" customHeight="1">
      <c r="A312" s="409">
        <f t="shared" si="94"/>
        <v>6.5250000000000002E-2</v>
      </c>
      <c r="B312" s="406">
        <f t="shared" si="93"/>
        <v>5.3630136986301371E-3</v>
      </c>
      <c r="C312" s="197">
        <f t="shared" si="95"/>
        <v>24</v>
      </c>
      <c r="D312" s="290">
        <v>278</v>
      </c>
      <c r="E312" s="300">
        <f t="shared" si="105"/>
        <v>0</v>
      </c>
      <c r="F312" s="292">
        <f t="shared" si="96"/>
        <v>0</v>
      </c>
      <c r="G312" s="292">
        <f t="shared" si="97"/>
        <v>0</v>
      </c>
      <c r="H312" s="293">
        <f t="shared" si="98"/>
        <v>0</v>
      </c>
      <c r="I312" s="301">
        <f t="shared" si="106"/>
        <v>89045.179999999906</v>
      </c>
      <c r="J312" s="510">
        <f t="shared" si="99"/>
        <v>477.55</v>
      </c>
      <c r="K312" s="292">
        <f t="shared" si="100"/>
        <v>16962.45</v>
      </c>
      <c r="L312" s="321">
        <f t="shared" si="109"/>
        <v>17440</v>
      </c>
      <c r="M312" s="300">
        <f t="shared" si="107"/>
        <v>0</v>
      </c>
      <c r="N312" s="292">
        <f t="shared" si="101"/>
        <v>0</v>
      </c>
      <c r="O312" s="292">
        <f t="shared" si="102"/>
        <v>0</v>
      </c>
      <c r="P312" s="293">
        <f t="shared" si="91"/>
        <v>0</v>
      </c>
      <c r="Q312" s="301">
        <f t="shared" si="108"/>
        <v>56717.509999999173</v>
      </c>
      <c r="R312" s="292">
        <f t="shared" si="103"/>
        <v>304.18</v>
      </c>
      <c r="S312" s="292">
        <f t="shared" si="104"/>
        <v>18325.82</v>
      </c>
      <c r="T312" s="321">
        <f t="shared" si="92"/>
        <v>18630</v>
      </c>
      <c r="U312" s="134"/>
      <c r="V312" s="134"/>
      <c r="W312" s="134"/>
      <c r="X312" s="134"/>
    </row>
    <row r="313" spans="1:24" s="1" customFormat="1" ht="15" customHeight="1">
      <c r="A313" s="409">
        <f t="shared" si="94"/>
        <v>6.5250000000000002E-2</v>
      </c>
      <c r="B313" s="406">
        <f t="shared" si="93"/>
        <v>5.3630136986301371E-3</v>
      </c>
      <c r="C313" s="197">
        <f t="shared" si="95"/>
        <v>24</v>
      </c>
      <c r="D313" s="290">
        <v>279</v>
      </c>
      <c r="E313" s="300">
        <f t="shared" si="105"/>
        <v>0</v>
      </c>
      <c r="F313" s="292">
        <f t="shared" si="96"/>
        <v>0</v>
      </c>
      <c r="G313" s="292">
        <f t="shared" si="97"/>
        <v>0</v>
      </c>
      <c r="H313" s="293">
        <f t="shared" si="98"/>
        <v>0</v>
      </c>
      <c r="I313" s="301">
        <f t="shared" si="106"/>
        <v>72082.729999999909</v>
      </c>
      <c r="J313" s="510">
        <f t="shared" si="99"/>
        <v>386.58</v>
      </c>
      <c r="K313" s="292">
        <f t="shared" si="100"/>
        <v>17053.419999999998</v>
      </c>
      <c r="L313" s="321">
        <f t="shared" si="109"/>
        <v>17440</v>
      </c>
      <c r="M313" s="300">
        <f t="shared" si="107"/>
        <v>0</v>
      </c>
      <c r="N313" s="292">
        <f t="shared" si="101"/>
        <v>0</v>
      </c>
      <c r="O313" s="292">
        <f t="shared" si="102"/>
        <v>0</v>
      </c>
      <c r="P313" s="293">
        <f t="shared" si="91"/>
        <v>0</v>
      </c>
      <c r="Q313" s="301">
        <f t="shared" si="108"/>
        <v>38391.689999999173</v>
      </c>
      <c r="R313" s="292">
        <f t="shared" si="103"/>
        <v>205.9</v>
      </c>
      <c r="S313" s="292">
        <f t="shared" si="104"/>
        <v>18424.099999999999</v>
      </c>
      <c r="T313" s="321">
        <f t="shared" si="92"/>
        <v>18630</v>
      </c>
      <c r="U313" s="134"/>
      <c r="V313" s="134"/>
      <c r="W313" s="134"/>
      <c r="X313" s="134"/>
    </row>
    <row r="314" spans="1:24" s="1" customFormat="1" ht="15" customHeight="1">
      <c r="A314" s="409">
        <f t="shared" si="94"/>
        <v>6.5250000000000002E-2</v>
      </c>
      <c r="B314" s="406">
        <f t="shared" si="93"/>
        <v>5.3630136986301371E-3</v>
      </c>
      <c r="C314" s="197">
        <f t="shared" si="95"/>
        <v>24</v>
      </c>
      <c r="D314" s="290">
        <v>280</v>
      </c>
      <c r="E314" s="300">
        <f t="shared" si="105"/>
        <v>0</v>
      </c>
      <c r="F314" s="292">
        <f t="shared" si="96"/>
        <v>0</v>
      </c>
      <c r="G314" s="292">
        <f t="shared" si="97"/>
        <v>0</v>
      </c>
      <c r="H314" s="293">
        <f t="shared" si="98"/>
        <v>0</v>
      </c>
      <c r="I314" s="301">
        <f t="shared" si="106"/>
        <v>55029.30999999991</v>
      </c>
      <c r="J314" s="510">
        <f t="shared" si="99"/>
        <v>295.12</v>
      </c>
      <c r="K314" s="292">
        <f t="shared" si="100"/>
        <v>17144.88</v>
      </c>
      <c r="L314" s="321">
        <f t="shared" si="109"/>
        <v>17440</v>
      </c>
      <c r="M314" s="300">
        <f t="shared" si="107"/>
        <v>0</v>
      </c>
      <c r="N314" s="292">
        <f t="shared" si="101"/>
        <v>0</v>
      </c>
      <c r="O314" s="292">
        <f t="shared" si="102"/>
        <v>0</v>
      </c>
      <c r="P314" s="293">
        <f t="shared" si="91"/>
        <v>0</v>
      </c>
      <c r="Q314" s="301">
        <f t="shared" si="108"/>
        <v>19967.589999999174</v>
      </c>
      <c r="R314" s="292">
        <f t="shared" si="103"/>
        <v>107.09</v>
      </c>
      <c r="S314" s="292">
        <f t="shared" si="104"/>
        <v>18522.91</v>
      </c>
      <c r="T314" s="321">
        <f t="shared" si="92"/>
        <v>18630</v>
      </c>
      <c r="U314" s="134"/>
      <c r="V314" s="134"/>
      <c r="W314" s="134"/>
      <c r="X314" s="134"/>
    </row>
    <row r="315" spans="1:24" s="1" customFormat="1" ht="15" customHeight="1">
      <c r="A315" s="409">
        <f t="shared" si="94"/>
        <v>6.5250000000000002E-2</v>
      </c>
      <c r="B315" s="406">
        <f t="shared" si="93"/>
        <v>5.3630136986301371E-3</v>
      </c>
      <c r="C315" s="197">
        <f t="shared" si="95"/>
        <v>24</v>
      </c>
      <c r="D315" s="290">
        <v>281</v>
      </c>
      <c r="E315" s="300">
        <f t="shared" si="105"/>
        <v>0</v>
      </c>
      <c r="F315" s="292">
        <f t="shared" si="96"/>
        <v>0</v>
      </c>
      <c r="G315" s="292">
        <f t="shared" si="97"/>
        <v>0</v>
      </c>
      <c r="H315" s="293">
        <f t="shared" si="98"/>
        <v>0</v>
      </c>
      <c r="I315" s="301">
        <f t="shared" si="106"/>
        <v>37884.429999999906</v>
      </c>
      <c r="J315" s="510">
        <f t="shared" si="99"/>
        <v>203.17</v>
      </c>
      <c r="K315" s="292">
        <f t="shared" si="100"/>
        <v>17236.830000000002</v>
      </c>
      <c r="L315" s="321">
        <f t="shared" si="109"/>
        <v>17440</v>
      </c>
      <c r="M315" s="300">
        <f t="shared" si="107"/>
        <v>0</v>
      </c>
      <c r="N315" s="292">
        <f t="shared" si="101"/>
        <v>0</v>
      </c>
      <c r="O315" s="292">
        <f t="shared" si="102"/>
        <v>0</v>
      </c>
      <c r="P315" s="293">
        <f t="shared" si="91"/>
        <v>0</v>
      </c>
      <c r="Q315" s="301">
        <f t="shared" si="108"/>
        <v>1444.6799999991745</v>
      </c>
      <c r="R315" s="292">
        <f t="shared" si="103"/>
        <v>7.75</v>
      </c>
      <c r="S315" s="292">
        <f t="shared" si="104"/>
        <v>1444.6799999991745</v>
      </c>
      <c r="T315" s="321">
        <f t="shared" si="92"/>
        <v>1452.4299999991745</v>
      </c>
      <c r="U315" s="134"/>
      <c r="V315" s="134"/>
      <c r="W315" s="134"/>
      <c r="X315" s="134"/>
    </row>
    <row r="316" spans="1:24" s="1" customFormat="1" ht="15" customHeight="1">
      <c r="A316" s="409">
        <f t="shared" si="94"/>
        <v>6.5250000000000002E-2</v>
      </c>
      <c r="B316" s="406">
        <f t="shared" si="93"/>
        <v>5.3630136986301371E-3</v>
      </c>
      <c r="C316" s="197">
        <f t="shared" si="95"/>
        <v>24</v>
      </c>
      <c r="D316" s="290">
        <v>282</v>
      </c>
      <c r="E316" s="300">
        <f t="shared" si="105"/>
        <v>0</v>
      </c>
      <c r="F316" s="292">
        <f t="shared" si="96"/>
        <v>0</v>
      </c>
      <c r="G316" s="292">
        <f t="shared" si="97"/>
        <v>0</v>
      </c>
      <c r="H316" s="293">
        <f t="shared" si="98"/>
        <v>0</v>
      </c>
      <c r="I316" s="301">
        <f t="shared" si="106"/>
        <v>20647.599999999904</v>
      </c>
      <c r="J316" s="510">
        <f t="shared" si="99"/>
        <v>110.73</v>
      </c>
      <c r="K316" s="292">
        <f t="shared" si="100"/>
        <v>17329.27</v>
      </c>
      <c r="L316" s="321">
        <f t="shared" si="109"/>
        <v>17440</v>
      </c>
      <c r="M316" s="300">
        <f t="shared" si="107"/>
        <v>0</v>
      </c>
      <c r="N316" s="292">
        <f t="shared" si="101"/>
        <v>0</v>
      </c>
      <c r="O316" s="292">
        <f t="shared" si="102"/>
        <v>0</v>
      </c>
      <c r="P316" s="293">
        <f t="shared" si="91"/>
        <v>0</v>
      </c>
      <c r="Q316" s="301">
        <f t="shared" si="108"/>
        <v>0</v>
      </c>
      <c r="R316" s="292">
        <f t="shared" si="103"/>
        <v>0</v>
      </c>
      <c r="S316" s="292">
        <f t="shared" si="104"/>
        <v>0</v>
      </c>
      <c r="T316" s="321">
        <f t="shared" si="92"/>
        <v>0</v>
      </c>
      <c r="U316" s="134"/>
      <c r="V316" s="134"/>
      <c r="W316" s="134"/>
      <c r="X316" s="134"/>
    </row>
    <row r="317" spans="1:24" s="1" customFormat="1" ht="15" customHeight="1">
      <c r="A317" s="409">
        <f t="shared" si="94"/>
        <v>6.5250000000000002E-2</v>
      </c>
      <c r="B317" s="406">
        <f t="shared" si="93"/>
        <v>5.3630136986301371E-3</v>
      </c>
      <c r="C317" s="197">
        <f t="shared" si="95"/>
        <v>24</v>
      </c>
      <c r="D317" s="290">
        <v>283</v>
      </c>
      <c r="E317" s="300">
        <f t="shared" si="105"/>
        <v>0</v>
      </c>
      <c r="F317" s="292">
        <f t="shared" si="96"/>
        <v>0</v>
      </c>
      <c r="G317" s="292">
        <f t="shared" si="97"/>
        <v>0</v>
      </c>
      <c r="H317" s="293">
        <f t="shared" si="98"/>
        <v>0</v>
      </c>
      <c r="I317" s="301">
        <f t="shared" si="106"/>
        <v>3318.3299999999035</v>
      </c>
      <c r="J317" s="510">
        <f t="shared" si="99"/>
        <v>17.8</v>
      </c>
      <c r="K317" s="292">
        <f t="shared" si="100"/>
        <v>3318.3299999999035</v>
      </c>
      <c r="L317" s="321">
        <f t="shared" si="109"/>
        <v>3336.1299999999037</v>
      </c>
      <c r="M317" s="300">
        <f t="shared" si="107"/>
        <v>0</v>
      </c>
      <c r="N317" s="292">
        <f t="shared" si="101"/>
        <v>0</v>
      </c>
      <c r="O317" s="292">
        <f t="shared" si="102"/>
        <v>0</v>
      </c>
      <c r="P317" s="293">
        <f t="shared" si="91"/>
        <v>0</v>
      </c>
      <c r="Q317" s="301">
        <f t="shared" si="108"/>
        <v>0</v>
      </c>
      <c r="R317" s="292">
        <f t="shared" si="103"/>
        <v>0</v>
      </c>
      <c r="S317" s="292">
        <f t="shared" si="104"/>
        <v>0</v>
      </c>
      <c r="T317" s="321">
        <f t="shared" si="92"/>
        <v>0</v>
      </c>
      <c r="U317" s="134"/>
      <c r="V317" s="134"/>
      <c r="W317" s="134"/>
      <c r="X317" s="134"/>
    </row>
    <row r="318" spans="1:24" s="1" customFormat="1" ht="15" customHeight="1">
      <c r="A318" s="409">
        <f t="shared" si="94"/>
        <v>6.5250000000000002E-2</v>
      </c>
      <c r="B318" s="406">
        <f t="shared" si="93"/>
        <v>5.3630136986301371E-3</v>
      </c>
      <c r="C318" s="197">
        <f t="shared" si="95"/>
        <v>24</v>
      </c>
      <c r="D318" s="290">
        <v>284</v>
      </c>
      <c r="E318" s="300">
        <f t="shared" si="105"/>
        <v>0</v>
      </c>
      <c r="F318" s="292">
        <f t="shared" si="96"/>
        <v>0</v>
      </c>
      <c r="G318" s="292">
        <f t="shared" si="97"/>
        <v>0</v>
      </c>
      <c r="H318" s="293">
        <f t="shared" si="98"/>
        <v>0</v>
      </c>
      <c r="I318" s="301">
        <f t="shared" si="106"/>
        <v>0</v>
      </c>
      <c r="J318" s="510">
        <f t="shared" si="99"/>
        <v>0</v>
      </c>
      <c r="K318" s="292">
        <f t="shared" si="100"/>
        <v>0</v>
      </c>
      <c r="L318" s="321">
        <f t="shared" si="109"/>
        <v>0</v>
      </c>
      <c r="M318" s="300">
        <f t="shared" si="107"/>
        <v>0</v>
      </c>
      <c r="N318" s="292">
        <f t="shared" si="101"/>
        <v>0</v>
      </c>
      <c r="O318" s="292">
        <f t="shared" si="102"/>
        <v>0</v>
      </c>
      <c r="P318" s="293">
        <f t="shared" si="91"/>
        <v>0</v>
      </c>
      <c r="Q318" s="301">
        <f t="shared" si="108"/>
        <v>0</v>
      </c>
      <c r="R318" s="292">
        <f t="shared" si="103"/>
        <v>0</v>
      </c>
      <c r="S318" s="292">
        <f t="shared" si="104"/>
        <v>0</v>
      </c>
      <c r="T318" s="321">
        <f t="shared" si="92"/>
        <v>0</v>
      </c>
      <c r="U318" s="134"/>
      <c r="V318" s="134"/>
      <c r="W318" s="134"/>
      <c r="X318" s="134"/>
    </row>
    <row r="319" spans="1:24" s="1" customFormat="1" ht="15" customHeight="1">
      <c r="A319" s="409">
        <f t="shared" si="94"/>
        <v>6.5250000000000002E-2</v>
      </c>
      <c r="B319" s="406">
        <f t="shared" si="93"/>
        <v>5.3630136986301371E-3</v>
      </c>
      <c r="C319" s="197">
        <f t="shared" si="95"/>
        <v>24</v>
      </c>
      <c r="D319" s="290">
        <v>285</v>
      </c>
      <c r="E319" s="300">
        <f t="shared" si="105"/>
        <v>0</v>
      </c>
      <c r="F319" s="292">
        <f t="shared" si="96"/>
        <v>0</v>
      </c>
      <c r="G319" s="292">
        <f t="shared" si="97"/>
        <v>0</v>
      </c>
      <c r="H319" s="293">
        <f t="shared" si="98"/>
        <v>0</v>
      </c>
      <c r="I319" s="301">
        <f t="shared" si="106"/>
        <v>0</v>
      </c>
      <c r="J319" s="510">
        <f t="shared" si="99"/>
        <v>0</v>
      </c>
      <c r="K319" s="292">
        <f t="shared" si="100"/>
        <v>0</v>
      </c>
      <c r="L319" s="321">
        <f t="shared" si="109"/>
        <v>0</v>
      </c>
      <c r="M319" s="300">
        <f t="shared" si="107"/>
        <v>0</v>
      </c>
      <c r="N319" s="292">
        <f t="shared" si="101"/>
        <v>0</v>
      </c>
      <c r="O319" s="292">
        <f t="shared" si="102"/>
        <v>0</v>
      </c>
      <c r="P319" s="293">
        <f t="shared" si="91"/>
        <v>0</v>
      </c>
      <c r="Q319" s="301">
        <f t="shared" si="108"/>
        <v>0</v>
      </c>
      <c r="R319" s="292">
        <f t="shared" si="103"/>
        <v>0</v>
      </c>
      <c r="S319" s="292">
        <f t="shared" si="104"/>
        <v>0</v>
      </c>
      <c r="T319" s="321">
        <f t="shared" si="92"/>
        <v>0</v>
      </c>
      <c r="U319" s="134"/>
      <c r="V319" s="134"/>
      <c r="W319" s="134"/>
      <c r="X319" s="134"/>
    </row>
    <row r="320" spans="1:24" s="1" customFormat="1" ht="15" customHeight="1">
      <c r="A320" s="409">
        <f t="shared" si="94"/>
        <v>6.5250000000000002E-2</v>
      </c>
      <c r="B320" s="406">
        <f t="shared" si="93"/>
        <v>5.3630136986301371E-3</v>
      </c>
      <c r="C320" s="197">
        <f t="shared" si="95"/>
        <v>24</v>
      </c>
      <c r="D320" s="290">
        <v>286</v>
      </c>
      <c r="E320" s="300">
        <f t="shared" si="105"/>
        <v>0</v>
      </c>
      <c r="F320" s="292">
        <f t="shared" si="96"/>
        <v>0</v>
      </c>
      <c r="G320" s="292">
        <f t="shared" si="97"/>
        <v>0</v>
      </c>
      <c r="H320" s="293">
        <f t="shared" si="98"/>
        <v>0</v>
      </c>
      <c r="I320" s="301">
        <f t="shared" si="106"/>
        <v>0</v>
      </c>
      <c r="J320" s="510">
        <f t="shared" si="99"/>
        <v>0</v>
      </c>
      <c r="K320" s="292">
        <f t="shared" si="100"/>
        <v>0</v>
      </c>
      <c r="L320" s="321">
        <f t="shared" si="109"/>
        <v>0</v>
      </c>
      <c r="M320" s="300">
        <f t="shared" si="107"/>
        <v>0</v>
      </c>
      <c r="N320" s="292">
        <f t="shared" si="101"/>
        <v>0</v>
      </c>
      <c r="O320" s="292">
        <f t="shared" si="102"/>
        <v>0</v>
      </c>
      <c r="P320" s="293">
        <f t="shared" si="91"/>
        <v>0</v>
      </c>
      <c r="Q320" s="301">
        <f t="shared" si="108"/>
        <v>0</v>
      </c>
      <c r="R320" s="292">
        <f t="shared" si="103"/>
        <v>0</v>
      </c>
      <c r="S320" s="292">
        <f t="shared" si="104"/>
        <v>0</v>
      </c>
      <c r="T320" s="321">
        <f t="shared" si="92"/>
        <v>0</v>
      </c>
      <c r="U320" s="134"/>
      <c r="V320" s="134"/>
      <c r="W320" s="134"/>
      <c r="X320" s="134"/>
    </row>
    <row r="321" spans="1:24" s="1" customFormat="1" ht="15" customHeight="1">
      <c r="A321" s="409">
        <f t="shared" si="94"/>
        <v>6.5250000000000002E-2</v>
      </c>
      <c r="B321" s="406">
        <f t="shared" si="93"/>
        <v>5.3630136986301371E-3</v>
      </c>
      <c r="C321" s="197">
        <f t="shared" si="95"/>
        <v>24</v>
      </c>
      <c r="D321" s="290">
        <v>287</v>
      </c>
      <c r="E321" s="300">
        <f t="shared" si="105"/>
        <v>0</v>
      </c>
      <c r="F321" s="292">
        <f t="shared" si="96"/>
        <v>0</v>
      </c>
      <c r="G321" s="292">
        <f t="shared" si="97"/>
        <v>0</v>
      </c>
      <c r="H321" s="293">
        <f t="shared" si="98"/>
        <v>0</v>
      </c>
      <c r="I321" s="301">
        <f t="shared" si="106"/>
        <v>0</v>
      </c>
      <c r="J321" s="510">
        <f t="shared" si="99"/>
        <v>0</v>
      </c>
      <c r="K321" s="292">
        <f t="shared" si="100"/>
        <v>0</v>
      </c>
      <c r="L321" s="321">
        <f t="shared" si="109"/>
        <v>0</v>
      </c>
      <c r="M321" s="300">
        <f t="shared" si="107"/>
        <v>0</v>
      </c>
      <c r="N321" s="292">
        <f t="shared" si="101"/>
        <v>0</v>
      </c>
      <c r="O321" s="292">
        <f t="shared" si="102"/>
        <v>0</v>
      </c>
      <c r="P321" s="293">
        <f t="shared" si="91"/>
        <v>0</v>
      </c>
      <c r="Q321" s="301">
        <f t="shared" si="108"/>
        <v>0</v>
      </c>
      <c r="R321" s="292">
        <f t="shared" si="103"/>
        <v>0</v>
      </c>
      <c r="S321" s="292">
        <f t="shared" si="104"/>
        <v>0</v>
      </c>
      <c r="T321" s="321">
        <f t="shared" si="92"/>
        <v>0</v>
      </c>
      <c r="U321" s="134"/>
      <c r="V321" s="134"/>
      <c r="W321" s="134"/>
      <c r="X321" s="134"/>
    </row>
    <row r="322" spans="1:24" s="1" customFormat="1" ht="15" customHeight="1">
      <c r="A322" s="409">
        <f t="shared" si="94"/>
        <v>6.5250000000000002E-2</v>
      </c>
      <c r="B322" s="406">
        <f t="shared" si="93"/>
        <v>5.3630136986301371E-3</v>
      </c>
      <c r="C322" s="197">
        <f t="shared" si="95"/>
        <v>24</v>
      </c>
      <c r="D322" s="290">
        <v>288</v>
      </c>
      <c r="E322" s="300">
        <f t="shared" si="105"/>
        <v>0</v>
      </c>
      <c r="F322" s="292">
        <f t="shared" si="96"/>
        <v>0</v>
      </c>
      <c r="G322" s="292">
        <f t="shared" si="97"/>
        <v>0</v>
      </c>
      <c r="H322" s="293">
        <f t="shared" si="98"/>
        <v>0</v>
      </c>
      <c r="I322" s="301">
        <f t="shared" si="106"/>
        <v>0</v>
      </c>
      <c r="J322" s="510">
        <f t="shared" si="99"/>
        <v>0</v>
      </c>
      <c r="K322" s="292">
        <f t="shared" si="100"/>
        <v>0</v>
      </c>
      <c r="L322" s="321">
        <f t="shared" si="109"/>
        <v>0</v>
      </c>
      <c r="M322" s="300">
        <f t="shared" si="107"/>
        <v>0</v>
      </c>
      <c r="N322" s="292">
        <f t="shared" si="101"/>
        <v>0</v>
      </c>
      <c r="O322" s="292">
        <f t="shared" si="102"/>
        <v>0</v>
      </c>
      <c r="P322" s="293">
        <f t="shared" si="91"/>
        <v>0</v>
      </c>
      <c r="Q322" s="301">
        <f t="shared" si="108"/>
        <v>0</v>
      </c>
      <c r="R322" s="292">
        <f t="shared" si="103"/>
        <v>0</v>
      </c>
      <c r="S322" s="292">
        <f t="shared" si="104"/>
        <v>0</v>
      </c>
      <c r="T322" s="321">
        <f t="shared" si="92"/>
        <v>0</v>
      </c>
      <c r="U322" s="134"/>
      <c r="V322" s="134"/>
      <c r="W322" s="134"/>
      <c r="X322" s="134"/>
    </row>
    <row r="323" spans="1:24" s="1" customFormat="1" ht="15" customHeight="1">
      <c r="A323" s="409">
        <f t="shared" si="94"/>
        <v>6.5250000000000002E-2</v>
      </c>
      <c r="B323" s="406">
        <f t="shared" si="93"/>
        <v>5.3630136986301371E-3</v>
      </c>
      <c r="C323" s="197">
        <f t="shared" si="95"/>
        <v>25</v>
      </c>
      <c r="D323" s="290">
        <v>289</v>
      </c>
      <c r="E323" s="300">
        <f t="shared" si="105"/>
        <v>0</v>
      </c>
      <c r="F323" s="292">
        <f t="shared" si="96"/>
        <v>0</v>
      </c>
      <c r="G323" s="292">
        <f t="shared" si="97"/>
        <v>0</v>
      </c>
      <c r="H323" s="293">
        <f t="shared" si="98"/>
        <v>0</v>
      </c>
      <c r="I323" s="301">
        <f t="shared" si="106"/>
        <v>0</v>
      </c>
      <c r="J323" s="510">
        <f t="shared" si="99"/>
        <v>0</v>
      </c>
      <c r="K323" s="292">
        <f t="shared" si="100"/>
        <v>0</v>
      </c>
      <c r="L323" s="321">
        <f t="shared" si="109"/>
        <v>0</v>
      </c>
      <c r="M323" s="300">
        <f t="shared" si="107"/>
        <v>0</v>
      </c>
      <c r="N323" s="292">
        <f t="shared" si="101"/>
        <v>0</v>
      </c>
      <c r="O323" s="292">
        <f t="shared" si="102"/>
        <v>0</v>
      </c>
      <c r="P323" s="293">
        <f t="shared" si="91"/>
        <v>0</v>
      </c>
      <c r="Q323" s="301">
        <f t="shared" si="108"/>
        <v>0</v>
      </c>
      <c r="R323" s="292">
        <f t="shared" si="103"/>
        <v>0</v>
      </c>
      <c r="S323" s="292">
        <f t="shared" si="104"/>
        <v>0</v>
      </c>
      <c r="T323" s="321">
        <f t="shared" si="92"/>
        <v>0</v>
      </c>
      <c r="U323" s="134"/>
      <c r="V323" s="134"/>
      <c r="W323" s="134"/>
      <c r="X323" s="134"/>
    </row>
    <row r="324" spans="1:24" s="1" customFormat="1" ht="15" customHeight="1">
      <c r="A324" s="409">
        <f t="shared" si="94"/>
        <v>6.5250000000000002E-2</v>
      </c>
      <c r="B324" s="406">
        <f t="shared" si="93"/>
        <v>5.3630136986301371E-3</v>
      </c>
      <c r="C324" s="197">
        <f t="shared" si="95"/>
        <v>25</v>
      </c>
      <c r="D324" s="290">
        <v>290</v>
      </c>
      <c r="E324" s="300">
        <f t="shared" si="105"/>
        <v>0</v>
      </c>
      <c r="F324" s="292">
        <f t="shared" si="96"/>
        <v>0</v>
      </c>
      <c r="G324" s="292">
        <f t="shared" si="97"/>
        <v>0</v>
      </c>
      <c r="H324" s="293">
        <f t="shared" si="98"/>
        <v>0</v>
      </c>
      <c r="I324" s="301">
        <f t="shared" si="106"/>
        <v>0</v>
      </c>
      <c r="J324" s="510">
        <f t="shared" si="99"/>
        <v>0</v>
      </c>
      <c r="K324" s="292">
        <f t="shared" si="100"/>
        <v>0</v>
      </c>
      <c r="L324" s="321">
        <f t="shared" si="109"/>
        <v>0</v>
      </c>
      <c r="M324" s="300">
        <f t="shared" si="107"/>
        <v>0</v>
      </c>
      <c r="N324" s="292">
        <f t="shared" si="101"/>
        <v>0</v>
      </c>
      <c r="O324" s="292">
        <f t="shared" si="102"/>
        <v>0</v>
      </c>
      <c r="P324" s="293">
        <f t="shared" si="91"/>
        <v>0</v>
      </c>
      <c r="Q324" s="301">
        <f t="shared" si="108"/>
        <v>0</v>
      </c>
      <c r="R324" s="292">
        <f t="shared" si="103"/>
        <v>0</v>
      </c>
      <c r="S324" s="292">
        <f t="shared" si="104"/>
        <v>0</v>
      </c>
      <c r="T324" s="321">
        <f t="shared" si="92"/>
        <v>0</v>
      </c>
      <c r="U324" s="134"/>
      <c r="V324" s="134"/>
      <c r="W324" s="134"/>
      <c r="X324" s="134"/>
    </row>
    <row r="325" spans="1:24" s="1" customFormat="1" ht="15" customHeight="1">
      <c r="A325" s="409">
        <f t="shared" si="94"/>
        <v>6.5250000000000002E-2</v>
      </c>
      <c r="B325" s="406">
        <f t="shared" si="93"/>
        <v>5.3630136986301371E-3</v>
      </c>
      <c r="C325" s="197">
        <f t="shared" si="95"/>
        <v>25</v>
      </c>
      <c r="D325" s="290">
        <v>291</v>
      </c>
      <c r="E325" s="300">
        <f t="shared" si="105"/>
        <v>0</v>
      </c>
      <c r="F325" s="292">
        <f t="shared" si="96"/>
        <v>0</v>
      </c>
      <c r="G325" s="292">
        <f t="shared" si="97"/>
        <v>0</v>
      </c>
      <c r="H325" s="293">
        <f t="shared" si="98"/>
        <v>0</v>
      </c>
      <c r="I325" s="301">
        <f t="shared" si="106"/>
        <v>0</v>
      </c>
      <c r="J325" s="510">
        <f t="shared" si="99"/>
        <v>0</v>
      </c>
      <c r="K325" s="292">
        <f t="shared" si="100"/>
        <v>0</v>
      </c>
      <c r="L325" s="321">
        <f t="shared" si="109"/>
        <v>0</v>
      </c>
      <c r="M325" s="300">
        <f t="shared" si="107"/>
        <v>0</v>
      </c>
      <c r="N325" s="292">
        <f t="shared" si="101"/>
        <v>0</v>
      </c>
      <c r="O325" s="292">
        <f t="shared" si="102"/>
        <v>0</v>
      </c>
      <c r="P325" s="293">
        <f t="shared" si="91"/>
        <v>0</v>
      </c>
      <c r="Q325" s="301">
        <f t="shared" si="108"/>
        <v>0</v>
      </c>
      <c r="R325" s="292">
        <f t="shared" si="103"/>
        <v>0</v>
      </c>
      <c r="S325" s="292">
        <f t="shared" si="104"/>
        <v>0</v>
      </c>
      <c r="T325" s="321">
        <f t="shared" si="92"/>
        <v>0</v>
      </c>
      <c r="U325" s="134"/>
      <c r="V325" s="134"/>
      <c r="W325" s="134"/>
      <c r="X325" s="134"/>
    </row>
    <row r="326" spans="1:24" s="1" customFormat="1" ht="15" customHeight="1">
      <c r="A326" s="409">
        <f t="shared" si="94"/>
        <v>6.5250000000000002E-2</v>
      </c>
      <c r="B326" s="406">
        <f t="shared" si="93"/>
        <v>5.3630136986301371E-3</v>
      </c>
      <c r="C326" s="197">
        <f t="shared" si="95"/>
        <v>25</v>
      </c>
      <c r="D326" s="290">
        <v>292</v>
      </c>
      <c r="E326" s="300">
        <f t="shared" si="105"/>
        <v>0</v>
      </c>
      <c r="F326" s="292">
        <f t="shared" si="96"/>
        <v>0</v>
      </c>
      <c r="G326" s="292">
        <f t="shared" si="97"/>
        <v>0</v>
      </c>
      <c r="H326" s="293">
        <f t="shared" si="98"/>
        <v>0</v>
      </c>
      <c r="I326" s="301">
        <f t="shared" si="106"/>
        <v>0</v>
      </c>
      <c r="J326" s="510">
        <f t="shared" si="99"/>
        <v>0</v>
      </c>
      <c r="K326" s="292">
        <f t="shared" si="100"/>
        <v>0</v>
      </c>
      <c r="L326" s="321">
        <f t="shared" si="109"/>
        <v>0</v>
      </c>
      <c r="M326" s="300">
        <f t="shared" si="107"/>
        <v>0</v>
      </c>
      <c r="N326" s="292">
        <f t="shared" si="101"/>
        <v>0</v>
      </c>
      <c r="O326" s="292">
        <f t="shared" si="102"/>
        <v>0</v>
      </c>
      <c r="P326" s="293">
        <f t="shared" si="91"/>
        <v>0</v>
      </c>
      <c r="Q326" s="301">
        <f t="shared" si="108"/>
        <v>0</v>
      </c>
      <c r="R326" s="292">
        <f t="shared" si="103"/>
        <v>0</v>
      </c>
      <c r="S326" s="292">
        <f t="shared" si="104"/>
        <v>0</v>
      </c>
      <c r="T326" s="321">
        <f t="shared" si="92"/>
        <v>0</v>
      </c>
      <c r="U326" s="134"/>
      <c r="V326" s="134"/>
      <c r="W326" s="134"/>
      <c r="X326" s="134"/>
    </row>
    <row r="327" spans="1:24" s="1" customFormat="1" ht="15" customHeight="1">
      <c r="A327" s="409">
        <f t="shared" si="94"/>
        <v>6.5250000000000002E-2</v>
      </c>
      <c r="B327" s="406">
        <f t="shared" si="93"/>
        <v>5.3630136986301371E-3</v>
      </c>
      <c r="C327" s="197">
        <f t="shared" si="95"/>
        <v>25</v>
      </c>
      <c r="D327" s="290">
        <v>293</v>
      </c>
      <c r="E327" s="300">
        <f t="shared" si="105"/>
        <v>0</v>
      </c>
      <c r="F327" s="292">
        <f t="shared" si="96"/>
        <v>0</v>
      </c>
      <c r="G327" s="292">
        <f t="shared" si="97"/>
        <v>0</v>
      </c>
      <c r="H327" s="293">
        <f t="shared" si="98"/>
        <v>0</v>
      </c>
      <c r="I327" s="301">
        <f t="shared" si="106"/>
        <v>0</v>
      </c>
      <c r="J327" s="510">
        <f t="shared" si="99"/>
        <v>0</v>
      </c>
      <c r="K327" s="292">
        <f t="shared" si="100"/>
        <v>0</v>
      </c>
      <c r="L327" s="321">
        <f t="shared" si="109"/>
        <v>0</v>
      </c>
      <c r="M327" s="300">
        <f t="shared" si="107"/>
        <v>0</v>
      </c>
      <c r="N327" s="292">
        <f t="shared" si="101"/>
        <v>0</v>
      </c>
      <c r="O327" s="292">
        <f t="shared" si="102"/>
        <v>0</v>
      </c>
      <c r="P327" s="293">
        <f t="shared" si="91"/>
        <v>0</v>
      </c>
      <c r="Q327" s="301">
        <f t="shared" si="108"/>
        <v>0</v>
      </c>
      <c r="R327" s="292">
        <f t="shared" si="103"/>
        <v>0</v>
      </c>
      <c r="S327" s="292">
        <f t="shared" si="104"/>
        <v>0</v>
      </c>
      <c r="T327" s="321">
        <f t="shared" si="92"/>
        <v>0</v>
      </c>
      <c r="U327" s="134"/>
      <c r="V327" s="134"/>
      <c r="W327" s="134"/>
      <c r="X327" s="134"/>
    </row>
    <row r="328" spans="1:24" s="1" customFormat="1" ht="15" customHeight="1">
      <c r="A328" s="409">
        <f t="shared" si="94"/>
        <v>6.5250000000000002E-2</v>
      </c>
      <c r="B328" s="406">
        <f t="shared" si="93"/>
        <v>5.3630136986301371E-3</v>
      </c>
      <c r="C328" s="197">
        <f t="shared" si="95"/>
        <v>25</v>
      </c>
      <c r="D328" s="290">
        <v>294</v>
      </c>
      <c r="E328" s="300">
        <f t="shared" si="105"/>
        <v>0</v>
      </c>
      <c r="F328" s="292">
        <f t="shared" si="96"/>
        <v>0</v>
      </c>
      <c r="G328" s="292">
        <f t="shared" si="97"/>
        <v>0</v>
      </c>
      <c r="H328" s="293">
        <f t="shared" si="98"/>
        <v>0</v>
      </c>
      <c r="I328" s="301">
        <f t="shared" si="106"/>
        <v>0</v>
      </c>
      <c r="J328" s="510">
        <f t="shared" si="99"/>
        <v>0</v>
      </c>
      <c r="K328" s="292">
        <f t="shared" si="100"/>
        <v>0</v>
      </c>
      <c r="L328" s="321">
        <f t="shared" si="109"/>
        <v>0</v>
      </c>
      <c r="M328" s="300">
        <f t="shared" si="107"/>
        <v>0</v>
      </c>
      <c r="N328" s="292">
        <f t="shared" si="101"/>
        <v>0</v>
      </c>
      <c r="O328" s="292">
        <f t="shared" si="102"/>
        <v>0</v>
      </c>
      <c r="P328" s="293">
        <f t="shared" si="91"/>
        <v>0</v>
      </c>
      <c r="Q328" s="301">
        <f t="shared" si="108"/>
        <v>0</v>
      </c>
      <c r="R328" s="292">
        <f t="shared" si="103"/>
        <v>0</v>
      </c>
      <c r="S328" s="292">
        <f t="shared" si="104"/>
        <v>0</v>
      </c>
      <c r="T328" s="321">
        <f t="shared" si="92"/>
        <v>0</v>
      </c>
      <c r="U328" s="134"/>
      <c r="V328" s="134"/>
      <c r="W328" s="134"/>
      <c r="X328" s="134"/>
    </row>
    <row r="329" spans="1:24" s="1" customFormat="1" ht="15" customHeight="1">
      <c r="A329" s="409">
        <f t="shared" si="94"/>
        <v>6.5250000000000002E-2</v>
      </c>
      <c r="B329" s="406">
        <f t="shared" si="93"/>
        <v>5.3630136986301371E-3</v>
      </c>
      <c r="C329" s="197">
        <f t="shared" si="95"/>
        <v>25</v>
      </c>
      <c r="D329" s="290">
        <v>295</v>
      </c>
      <c r="E329" s="300">
        <f t="shared" si="105"/>
        <v>0</v>
      </c>
      <c r="F329" s="292">
        <f t="shared" si="96"/>
        <v>0</v>
      </c>
      <c r="G329" s="292">
        <f t="shared" si="97"/>
        <v>0</v>
      </c>
      <c r="H329" s="293">
        <f t="shared" si="98"/>
        <v>0</v>
      </c>
      <c r="I329" s="301">
        <f t="shared" si="106"/>
        <v>0</v>
      </c>
      <c r="J329" s="510">
        <f t="shared" si="99"/>
        <v>0</v>
      </c>
      <c r="K329" s="292">
        <f t="shared" si="100"/>
        <v>0</v>
      </c>
      <c r="L329" s="321">
        <f t="shared" si="109"/>
        <v>0</v>
      </c>
      <c r="M329" s="300">
        <f t="shared" si="107"/>
        <v>0</v>
      </c>
      <c r="N329" s="292">
        <f t="shared" si="101"/>
        <v>0</v>
      </c>
      <c r="O329" s="292">
        <f t="shared" si="102"/>
        <v>0</v>
      </c>
      <c r="P329" s="293">
        <f t="shared" si="91"/>
        <v>0</v>
      </c>
      <c r="Q329" s="301">
        <f t="shared" si="108"/>
        <v>0</v>
      </c>
      <c r="R329" s="292">
        <f t="shared" si="103"/>
        <v>0</v>
      </c>
      <c r="S329" s="292">
        <f t="shared" si="104"/>
        <v>0</v>
      </c>
      <c r="T329" s="321">
        <f t="shared" si="92"/>
        <v>0</v>
      </c>
      <c r="U329" s="134"/>
      <c r="V329" s="134"/>
      <c r="W329" s="134"/>
      <c r="X329" s="134"/>
    </row>
    <row r="330" spans="1:24" s="1" customFormat="1" ht="15" customHeight="1">
      <c r="A330" s="409">
        <f t="shared" si="94"/>
        <v>6.5250000000000002E-2</v>
      </c>
      <c r="B330" s="406">
        <f t="shared" si="93"/>
        <v>5.3630136986301371E-3</v>
      </c>
      <c r="C330" s="197">
        <f t="shared" si="95"/>
        <v>25</v>
      </c>
      <c r="D330" s="290">
        <v>296</v>
      </c>
      <c r="E330" s="300">
        <f t="shared" si="105"/>
        <v>0</v>
      </c>
      <c r="F330" s="292">
        <f t="shared" si="96"/>
        <v>0</v>
      </c>
      <c r="G330" s="292">
        <f t="shared" si="97"/>
        <v>0</v>
      </c>
      <c r="H330" s="293">
        <f t="shared" si="98"/>
        <v>0</v>
      </c>
      <c r="I330" s="301">
        <f t="shared" si="106"/>
        <v>0</v>
      </c>
      <c r="J330" s="510">
        <f t="shared" si="99"/>
        <v>0</v>
      </c>
      <c r="K330" s="292">
        <f t="shared" si="100"/>
        <v>0</v>
      </c>
      <c r="L330" s="321">
        <f t="shared" si="109"/>
        <v>0</v>
      </c>
      <c r="M330" s="300">
        <f t="shared" si="107"/>
        <v>0</v>
      </c>
      <c r="N330" s="292">
        <f t="shared" si="101"/>
        <v>0</v>
      </c>
      <c r="O330" s="292">
        <f t="shared" si="102"/>
        <v>0</v>
      </c>
      <c r="P330" s="293">
        <f t="shared" si="91"/>
        <v>0</v>
      </c>
      <c r="Q330" s="301">
        <f t="shared" si="108"/>
        <v>0</v>
      </c>
      <c r="R330" s="292">
        <f t="shared" si="103"/>
        <v>0</v>
      </c>
      <c r="S330" s="292">
        <f t="shared" si="104"/>
        <v>0</v>
      </c>
      <c r="T330" s="321">
        <f t="shared" si="92"/>
        <v>0</v>
      </c>
      <c r="U330" s="134"/>
      <c r="V330" s="134"/>
      <c r="W330" s="134"/>
      <c r="X330" s="134"/>
    </row>
    <row r="331" spans="1:24" s="1" customFormat="1" ht="15" customHeight="1">
      <c r="A331" s="409">
        <f t="shared" si="94"/>
        <v>6.5250000000000002E-2</v>
      </c>
      <c r="B331" s="406">
        <f t="shared" si="93"/>
        <v>5.3630136986301371E-3</v>
      </c>
      <c r="C331" s="197">
        <f t="shared" si="95"/>
        <v>25</v>
      </c>
      <c r="D331" s="290">
        <v>297</v>
      </c>
      <c r="E331" s="300">
        <f t="shared" si="105"/>
        <v>0</v>
      </c>
      <c r="F331" s="292">
        <f t="shared" si="96"/>
        <v>0</v>
      </c>
      <c r="G331" s="292">
        <f t="shared" si="97"/>
        <v>0</v>
      </c>
      <c r="H331" s="293">
        <f t="shared" si="98"/>
        <v>0</v>
      </c>
      <c r="I331" s="301">
        <f t="shared" si="106"/>
        <v>0</v>
      </c>
      <c r="J331" s="510">
        <f t="shared" si="99"/>
        <v>0</v>
      </c>
      <c r="K331" s="292">
        <f t="shared" si="100"/>
        <v>0</v>
      </c>
      <c r="L331" s="321">
        <f t="shared" si="109"/>
        <v>0</v>
      </c>
      <c r="M331" s="300">
        <f t="shared" si="107"/>
        <v>0</v>
      </c>
      <c r="N331" s="292">
        <f t="shared" si="101"/>
        <v>0</v>
      </c>
      <c r="O331" s="292">
        <f t="shared" si="102"/>
        <v>0</v>
      </c>
      <c r="P331" s="293">
        <f t="shared" si="91"/>
        <v>0</v>
      </c>
      <c r="Q331" s="301">
        <f t="shared" si="108"/>
        <v>0</v>
      </c>
      <c r="R331" s="292">
        <f t="shared" si="103"/>
        <v>0</v>
      </c>
      <c r="S331" s="292">
        <f t="shared" si="104"/>
        <v>0</v>
      </c>
      <c r="T331" s="321">
        <f t="shared" si="92"/>
        <v>0</v>
      </c>
      <c r="U331" s="134"/>
      <c r="V331" s="134"/>
      <c r="W331" s="134"/>
      <c r="X331" s="134"/>
    </row>
    <row r="332" spans="1:24" s="1" customFormat="1" ht="15" customHeight="1">
      <c r="A332" s="409">
        <f t="shared" si="94"/>
        <v>6.5250000000000002E-2</v>
      </c>
      <c r="B332" s="406">
        <f t="shared" si="93"/>
        <v>5.3630136986301371E-3</v>
      </c>
      <c r="C332" s="197">
        <f t="shared" si="95"/>
        <v>25</v>
      </c>
      <c r="D332" s="290">
        <v>298</v>
      </c>
      <c r="E332" s="300">
        <f t="shared" si="105"/>
        <v>0</v>
      </c>
      <c r="F332" s="292">
        <f t="shared" si="96"/>
        <v>0</v>
      </c>
      <c r="G332" s="292">
        <f t="shared" si="97"/>
        <v>0</v>
      </c>
      <c r="H332" s="293">
        <f t="shared" si="98"/>
        <v>0</v>
      </c>
      <c r="I332" s="301">
        <f t="shared" si="106"/>
        <v>0</v>
      </c>
      <c r="J332" s="510">
        <f t="shared" si="99"/>
        <v>0</v>
      </c>
      <c r="K332" s="292">
        <f t="shared" si="100"/>
        <v>0</v>
      </c>
      <c r="L332" s="321">
        <f t="shared" si="109"/>
        <v>0</v>
      </c>
      <c r="M332" s="300">
        <f t="shared" si="107"/>
        <v>0</v>
      </c>
      <c r="N332" s="292">
        <f t="shared" si="101"/>
        <v>0</v>
      </c>
      <c r="O332" s="292">
        <f t="shared" si="102"/>
        <v>0</v>
      </c>
      <c r="P332" s="293">
        <f t="shared" si="91"/>
        <v>0</v>
      </c>
      <c r="Q332" s="301">
        <f t="shared" si="108"/>
        <v>0</v>
      </c>
      <c r="R332" s="292">
        <f t="shared" si="103"/>
        <v>0</v>
      </c>
      <c r="S332" s="292">
        <f t="shared" si="104"/>
        <v>0</v>
      </c>
      <c r="T332" s="321">
        <f t="shared" si="92"/>
        <v>0</v>
      </c>
      <c r="U332" s="134"/>
      <c r="V332" s="134"/>
      <c r="W332" s="134"/>
      <c r="X332" s="134"/>
    </row>
    <row r="333" spans="1:24" s="1" customFormat="1" ht="15" customHeight="1">
      <c r="A333" s="409">
        <f t="shared" si="94"/>
        <v>6.5250000000000002E-2</v>
      </c>
      <c r="B333" s="406">
        <f t="shared" si="93"/>
        <v>5.3630136986301371E-3</v>
      </c>
      <c r="C333" s="197">
        <f t="shared" si="95"/>
        <v>25</v>
      </c>
      <c r="D333" s="290">
        <v>299</v>
      </c>
      <c r="E333" s="300">
        <f t="shared" si="105"/>
        <v>0</v>
      </c>
      <c r="F333" s="292">
        <f t="shared" si="96"/>
        <v>0</v>
      </c>
      <c r="G333" s="292">
        <f t="shared" si="97"/>
        <v>0</v>
      </c>
      <c r="H333" s="293">
        <f t="shared" si="98"/>
        <v>0</v>
      </c>
      <c r="I333" s="301">
        <f t="shared" si="106"/>
        <v>0</v>
      </c>
      <c r="J333" s="510">
        <f t="shared" si="99"/>
        <v>0</v>
      </c>
      <c r="K333" s="292">
        <f t="shared" si="100"/>
        <v>0</v>
      </c>
      <c r="L333" s="321">
        <f t="shared" si="109"/>
        <v>0</v>
      </c>
      <c r="M333" s="300">
        <f t="shared" si="107"/>
        <v>0</v>
      </c>
      <c r="N333" s="292">
        <f t="shared" si="101"/>
        <v>0</v>
      </c>
      <c r="O333" s="292">
        <f t="shared" si="102"/>
        <v>0</v>
      </c>
      <c r="P333" s="293">
        <f t="shared" si="91"/>
        <v>0</v>
      </c>
      <c r="Q333" s="301">
        <f t="shared" si="108"/>
        <v>0</v>
      </c>
      <c r="R333" s="292">
        <f t="shared" si="103"/>
        <v>0</v>
      </c>
      <c r="S333" s="292">
        <f t="shared" si="104"/>
        <v>0</v>
      </c>
      <c r="T333" s="321">
        <f t="shared" si="92"/>
        <v>0</v>
      </c>
      <c r="U333" s="134"/>
      <c r="V333" s="134"/>
      <c r="W333" s="134"/>
      <c r="X333" s="134"/>
    </row>
    <row r="334" spans="1:24" s="1" customFormat="1" ht="15" customHeight="1">
      <c r="A334" s="409">
        <f t="shared" si="94"/>
        <v>6.5250000000000002E-2</v>
      </c>
      <c r="B334" s="406">
        <f t="shared" si="93"/>
        <v>5.3630136986301371E-3</v>
      </c>
      <c r="C334" s="197">
        <f t="shared" si="95"/>
        <v>25</v>
      </c>
      <c r="D334" s="290">
        <v>300</v>
      </c>
      <c r="E334" s="300">
        <f t="shared" si="105"/>
        <v>0</v>
      </c>
      <c r="F334" s="292">
        <f t="shared" si="96"/>
        <v>0</v>
      </c>
      <c r="G334" s="292">
        <f t="shared" si="97"/>
        <v>0</v>
      </c>
      <c r="H334" s="293">
        <f t="shared" si="98"/>
        <v>0</v>
      </c>
      <c r="I334" s="301">
        <f t="shared" si="106"/>
        <v>0</v>
      </c>
      <c r="J334" s="510">
        <f t="shared" si="99"/>
        <v>0</v>
      </c>
      <c r="K334" s="292">
        <f t="shared" si="100"/>
        <v>0</v>
      </c>
      <c r="L334" s="321">
        <f t="shared" si="109"/>
        <v>0</v>
      </c>
      <c r="M334" s="300">
        <f t="shared" si="107"/>
        <v>0</v>
      </c>
      <c r="N334" s="292">
        <f t="shared" si="101"/>
        <v>0</v>
      </c>
      <c r="O334" s="292">
        <f t="shared" si="102"/>
        <v>0</v>
      </c>
      <c r="P334" s="293">
        <f t="shared" si="91"/>
        <v>0</v>
      </c>
      <c r="Q334" s="301">
        <f t="shared" si="108"/>
        <v>0</v>
      </c>
      <c r="R334" s="292">
        <f t="shared" si="103"/>
        <v>0</v>
      </c>
      <c r="S334" s="292">
        <f t="shared" si="104"/>
        <v>0</v>
      </c>
      <c r="T334" s="321">
        <f t="shared" si="92"/>
        <v>0</v>
      </c>
      <c r="U334" s="134"/>
      <c r="V334" s="134"/>
      <c r="W334" s="134"/>
      <c r="X334" s="134"/>
    </row>
    <row r="335" spans="1:24" s="1" customFormat="1" ht="15" customHeight="1">
      <c r="A335" s="409">
        <f t="shared" si="94"/>
        <v>6.5250000000000002E-2</v>
      </c>
      <c r="B335" s="406">
        <f t="shared" si="93"/>
        <v>5.3630136986301371E-3</v>
      </c>
      <c r="C335" s="197">
        <f t="shared" si="95"/>
        <v>26</v>
      </c>
      <c r="D335" s="290">
        <v>301</v>
      </c>
      <c r="E335" s="300">
        <f t="shared" si="105"/>
        <v>0</v>
      </c>
      <c r="F335" s="292">
        <f t="shared" si="96"/>
        <v>0</v>
      </c>
      <c r="G335" s="292">
        <f t="shared" si="97"/>
        <v>0</v>
      </c>
      <c r="H335" s="293">
        <f t="shared" si="98"/>
        <v>0</v>
      </c>
      <c r="I335" s="301">
        <f t="shared" si="106"/>
        <v>0</v>
      </c>
      <c r="J335" s="510">
        <f t="shared" si="99"/>
        <v>0</v>
      </c>
      <c r="K335" s="292">
        <f t="shared" si="100"/>
        <v>0</v>
      </c>
      <c r="L335" s="321">
        <f t="shared" si="109"/>
        <v>0</v>
      </c>
      <c r="M335" s="300">
        <f t="shared" si="107"/>
        <v>0</v>
      </c>
      <c r="N335" s="292">
        <f t="shared" si="101"/>
        <v>0</v>
      </c>
      <c r="O335" s="292">
        <f t="shared" si="102"/>
        <v>0</v>
      </c>
      <c r="P335" s="293">
        <f t="shared" si="91"/>
        <v>0</v>
      </c>
      <c r="Q335" s="301">
        <f t="shared" si="108"/>
        <v>0</v>
      </c>
      <c r="R335" s="292">
        <f t="shared" si="103"/>
        <v>0</v>
      </c>
      <c r="S335" s="292">
        <f t="shared" si="104"/>
        <v>0</v>
      </c>
      <c r="T335" s="321">
        <f t="shared" si="92"/>
        <v>0</v>
      </c>
      <c r="U335" s="134"/>
      <c r="V335" s="134"/>
      <c r="W335" s="134"/>
      <c r="X335" s="134"/>
    </row>
    <row r="336" spans="1:24" s="1" customFormat="1" ht="15" customHeight="1">
      <c r="A336" s="409">
        <f t="shared" si="94"/>
        <v>6.5250000000000002E-2</v>
      </c>
      <c r="B336" s="406">
        <f t="shared" si="93"/>
        <v>5.3630136986301371E-3</v>
      </c>
      <c r="C336" s="197">
        <f t="shared" si="95"/>
        <v>26</v>
      </c>
      <c r="D336" s="290">
        <v>302</v>
      </c>
      <c r="E336" s="300">
        <f t="shared" si="105"/>
        <v>0</v>
      </c>
      <c r="F336" s="292">
        <f t="shared" si="96"/>
        <v>0</v>
      </c>
      <c r="G336" s="292">
        <f t="shared" si="97"/>
        <v>0</v>
      </c>
      <c r="H336" s="293">
        <f t="shared" si="98"/>
        <v>0</v>
      </c>
      <c r="I336" s="301">
        <f t="shared" si="106"/>
        <v>0</v>
      </c>
      <c r="J336" s="510">
        <f t="shared" si="99"/>
        <v>0</v>
      </c>
      <c r="K336" s="292">
        <f t="shared" si="100"/>
        <v>0</v>
      </c>
      <c r="L336" s="321">
        <f t="shared" si="109"/>
        <v>0</v>
      </c>
      <c r="M336" s="300">
        <f t="shared" si="107"/>
        <v>0</v>
      </c>
      <c r="N336" s="292">
        <f t="shared" si="101"/>
        <v>0</v>
      </c>
      <c r="O336" s="292">
        <f t="shared" si="102"/>
        <v>0</v>
      </c>
      <c r="P336" s="293">
        <f t="shared" si="91"/>
        <v>0</v>
      </c>
      <c r="Q336" s="301">
        <f t="shared" si="108"/>
        <v>0</v>
      </c>
      <c r="R336" s="292">
        <f t="shared" si="103"/>
        <v>0</v>
      </c>
      <c r="S336" s="292">
        <f t="shared" si="104"/>
        <v>0</v>
      </c>
      <c r="T336" s="321">
        <f t="shared" si="92"/>
        <v>0</v>
      </c>
      <c r="U336" s="134"/>
      <c r="V336" s="134"/>
      <c r="W336" s="134"/>
      <c r="X336" s="134"/>
    </row>
    <row r="337" spans="1:24" s="1" customFormat="1" ht="15" customHeight="1">
      <c r="A337" s="409">
        <f t="shared" si="94"/>
        <v>6.5250000000000002E-2</v>
      </c>
      <c r="B337" s="406">
        <f t="shared" si="93"/>
        <v>5.3630136986301371E-3</v>
      </c>
      <c r="C337" s="197">
        <f t="shared" si="95"/>
        <v>26</v>
      </c>
      <c r="D337" s="290">
        <v>303</v>
      </c>
      <c r="E337" s="300">
        <f t="shared" si="105"/>
        <v>0</v>
      </c>
      <c r="F337" s="292">
        <f t="shared" si="96"/>
        <v>0</v>
      </c>
      <c r="G337" s="292">
        <f t="shared" si="97"/>
        <v>0</v>
      </c>
      <c r="H337" s="293">
        <f t="shared" si="98"/>
        <v>0</v>
      </c>
      <c r="I337" s="301">
        <f t="shared" si="106"/>
        <v>0</v>
      </c>
      <c r="J337" s="510">
        <f t="shared" si="99"/>
        <v>0</v>
      </c>
      <c r="K337" s="292">
        <f t="shared" si="100"/>
        <v>0</v>
      </c>
      <c r="L337" s="321">
        <f t="shared" si="109"/>
        <v>0</v>
      </c>
      <c r="M337" s="300">
        <f t="shared" si="107"/>
        <v>0</v>
      </c>
      <c r="N337" s="292">
        <f t="shared" si="101"/>
        <v>0</v>
      </c>
      <c r="O337" s="292">
        <f t="shared" si="102"/>
        <v>0</v>
      </c>
      <c r="P337" s="293">
        <f t="shared" si="91"/>
        <v>0</v>
      </c>
      <c r="Q337" s="301">
        <f t="shared" si="108"/>
        <v>0</v>
      </c>
      <c r="R337" s="292">
        <f t="shared" si="103"/>
        <v>0</v>
      </c>
      <c r="S337" s="292">
        <f t="shared" si="104"/>
        <v>0</v>
      </c>
      <c r="T337" s="321">
        <f t="shared" si="92"/>
        <v>0</v>
      </c>
      <c r="U337" s="134"/>
      <c r="V337" s="134"/>
      <c r="W337" s="134"/>
      <c r="X337" s="134"/>
    </row>
    <row r="338" spans="1:24" s="1" customFormat="1" ht="15" customHeight="1">
      <c r="A338" s="409">
        <f t="shared" si="94"/>
        <v>6.5250000000000002E-2</v>
      </c>
      <c r="B338" s="406">
        <f t="shared" si="93"/>
        <v>5.3630136986301371E-3</v>
      </c>
      <c r="C338" s="197">
        <f t="shared" si="95"/>
        <v>26</v>
      </c>
      <c r="D338" s="290">
        <v>304</v>
      </c>
      <c r="E338" s="300">
        <f t="shared" si="105"/>
        <v>0</v>
      </c>
      <c r="F338" s="292">
        <f t="shared" si="96"/>
        <v>0</v>
      </c>
      <c r="G338" s="292">
        <f t="shared" si="97"/>
        <v>0</v>
      </c>
      <c r="H338" s="293">
        <f t="shared" si="98"/>
        <v>0</v>
      </c>
      <c r="I338" s="301">
        <f t="shared" si="106"/>
        <v>0</v>
      </c>
      <c r="J338" s="510">
        <f t="shared" si="99"/>
        <v>0</v>
      </c>
      <c r="K338" s="292">
        <f t="shared" si="100"/>
        <v>0</v>
      </c>
      <c r="L338" s="321">
        <f t="shared" si="109"/>
        <v>0</v>
      </c>
      <c r="M338" s="300">
        <f t="shared" si="107"/>
        <v>0</v>
      </c>
      <c r="N338" s="292">
        <f t="shared" si="101"/>
        <v>0</v>
      </c>
      <c r="O338" s="292">
        <f t="shared" si="102"/>
        <v>0</v>
      </c>
      <c r="P338" s="293">
        <f t="shared" si="91"/>
        <v>0</v>
      </c>
      <c r="Q338" s="301">
        <f t="shared" si="108"/>
        <v>0</v>
      </c>
      <c r="R338" s="292">
        <f t="shared" si="103"/>
        <v>0</v>
      </c>
      <c r="S338" s="292">
        <f t="shared" si="104"/>
        <v>0</v>
      </c>
      <c r="T338" s="321">
        <f t="shared" si="92"/>
        <v>0</v>
      </c>
      <c r="U338" s="134"/>
      <c r="V338" s="134"/>
      <c r="W338" s="134"/>
      <c r="X338" s="134"/>
    </row>
    <row r="339" spans="1:24" s="1" customFormat="1" ht="15" customHeight="1">
      <c r="A339" s="409">
        <f t="shared" si="94"/>
        <v>6.5250000000000002E-2</v>
      </c>
      <c r="B339" s="406">
        <f t="shared" si="93"/>
        <v>5.3630136986301371E-3</v>
      </c>
      <c r="C339" s="197">
        <f t="shared" si="95"/>
        <v>26</v>
      </c>
      <c r="D339" s="290">
        <v>305</v>
      </c>
      <c r="E339" s="300">
        <f t="shared" si="105"/>
        <v>0</v>
      </c>
      <c r="F339" s="292">
        <f t="shared" si="96"/>
        <v>0</v>
      </c>
      <c r="G339" s="292">
        <f t="shared" si="97"/>
        <v>0</v>
      </c>
      <c r="H339" s="293">
        <f t="shared" si="98"/>
        <v>0</v>
      </c>
      <c r="I339" s="301">
        <f t="shared" si="106"/>
        <v>0</v>
      </c>
      <c r="J339" s="510">
        <f t="shared" si="99"/>
        <v>0</v>
      </c>
      <c r="K339" s="292">
        <f t="shared" si="100"/>
        <v>0</v>
      </c>
      <c r="L339" s="321">
        <f t="shared" si="109"/>
        <v>0</v>
      </c>
      <c r="M339" s="300">
        <f t="shared" si="107"/>
        <v>0</v>
      </c>
      <c r="N339" s="292">
        <f t="shared" si="101"/>
        <v>0</v>
      </c>
      <c r="O339" s="292">
        <f t="shared" si="102"/>
        <v>0</v>
      </c>
      <c r="P339" s="293">
        <f t="shared" ref="P339:P404" si="110">IF(M339&lt;$M$10,M339+N339,$M$11)</f>
        <v>0</v>
      </c>
      <c r="Q339" s="301">
        <f t="shared" si="108"/>
        <v>0</v>
      </c>
      <c r="R339" s="292">
        <f t="shared" si="103"/>
        <v>0</v>
      </c>
      <c r="S339" s="292">
        <f t="shared" si="104"/>
        <v>0</v>
      </c>
      <c r="T339" s="321">
        <f t="shared" si="92"/>
        <v>0</v>
      </c>
      <c r="U339" s="134"/>
      <c r="V339" s="134"/>
      <c r="W339" s="134"/>
      <c r="X339" s="134"/>
    </row>
    <row r="340" spans="1:24" s="1" customFormat="1" ht="15" customHeight="1">
      <c r="A340" s="409">
        <f t="shared" si="94"/>
        <v>6.5250000000000002E-2</v>
      </c>
      <c r="B340" s="406">
        <f t="shared" si="93"/>
        <v>5.3630136986301371E-3</v>
      </c>
      <c r="C340" s="197">
        <f t="shared" si="95"/>
        <v>26</v>
      </c>
      <c r="D340" s="290">
        <v>306</v>
      </c>
      <c r="E340" s="300">
        <f t="shared" si="105"/>
        <v>0</v>
      </c>
      <c r="F340" s="292">
        <f t="shared" si="96"/>
        <v>0</v>
      </c>
      <c r="G340" s="292">
        <f t="shared" si="97"/>
        <v>0</v>
      </c>
      <c r="H340" s="293">
        <f t="shared" si="98"/>
        <v>0</v>
      </c>
      <c r="I340" s="301">
        <f t="shared" si="106"/>
        <v>0</v>
      </c>
      <c r="J340" s="510">
        <f t="shared" si="99"/>
        <v>0</v>
      </c>
      <c r="K340" s="292">
        <f t="shared" si="100"/>
        <v>0</v>
      </c>
      <c r="L340" s="321">
        <f t="shared" si="109"/>
        <v>0</v>
      </c>
      <c r="M340" s="300">
        <f t="shared" si="107"/>
        <v>0</v>
      </c>
      <c r="N340" s="292">
        <f t="shared" si="101"/>
        <v>0</v>
      </c>
      <c r="O340" s="292">
        <f t="shared" si="102"/>
        <v>0</v>
      </c>
      <c r="P340" s="293">
        <f t="shared" si="110"/>
        <v>0</v>
      </c>
      <c r="Q340" s="301">
        <f t="shared" si="108"/>
        <v>0</v>
      </c>
      <c r="R340" s="292">
        <f t="shared" si="103"/>
        <v>0</v>
      </c>
      <c r="S340" s="292">
        <f t="shared" si="104"/>
        <v>0</v>
      </c>
      <c r="T340" s="321">
        <f t="shared" si="92"/>
        <v>0</v>
      </c>
      <c r="U340" s="134"/>
      <c r="V340" s="134"/>
      <c r="W340" s="134"/>
      <c r="X340" s="134"/>
    </row>
    <row r="341" spans="1:24" s="1" customFormat="1" ht="15" customHeight="1">
      <c r="A341" s="409">
        <f t="shared" si="94"/>
        <v>6.5250000000000002E-2</v>
      </c>
      <c r="B341" s="406">
        <f t="shared" si="93"/>
        <v>5.3630136986301371E-3</v>
      </c>
      <c r="C341" s="197">
        <f t="shared" si="95"/>
        <v>26</v>
      </c>
      <c r="D341" s="290">
        <v>307</v>
      </c>
      <c r="E341" s="300">
        <f t="shared" si="105"/>
        <v>0</v>
      </c>
      <c r="F341" s="292">
        <f t="shared" si="96"/>
        <v>0</v>
      </c>
      <c r="G341" s="292">
        <f t="shared" si="97"/>
        <v>0</v>
      </c>
      <c r="H341" s="293">
        <f t="shared" si="98"/>
        <v>0</v>
      </c>
      <c r="I341" s="301">
        <f t="shared" si="106"/>
        <v>0</v>
      </c>
      <c r="J341" s="510">
        <f t="shared" si="99"/>
        <v>0</v>
      </c>
      <c r="K341" s="292">
        <f t="shared" si="100"/>
        <v>0</v>
      </c>
      <c r="L341" s="321">
        <f t="shared" si="109"/>
        <v>0</v>
      </c>
      <c r="M341" s="300">
        <f t="shared" si="107"/>
        <v>0</v>
      </c>
      <c r="N341" s="292">
        <f t="shared" si="101"/>
        <v>0</v>
      </c>
      <c r="O341" s="292">
        <f t="shared" si="102"/>
        <v>0</v>
      </c>
      <c r="P341" s="293">
        <f t="shared" si="110"/>
        <v>0</v>
      </c>
      <c r="Q341" s="301">
        <f t="shared" si="108"/>
        <v>0</v>
      </c>
      <c r="R341" s="292">
        <f t="shared" si="103"/>
        <v>0</v>
      </c>
      <c r="S341" s="292">
        <f t="shared" si="104"/>
        <v>0</v>
      </c>
      <c r="T341" s="321">
        <f t="shared" si="92"/>
        <v>0</v>
      </c>
      <c r="U341" s="134"/>
      <c r="V341" s="134"/>
      <c r="W341" s="134"/>
      <c r="X341" s="134"/>
    </row>
    <row r="342" spans="1:24" s="1" customFormat="1" ht="15" customHeight="1">
      <c r="A342" s="409">
        <f t="shared" si="94"/>
        <v>6.5250000000000002E-2</v>
      </c>
      <c r="B342" s="406">
        <f t="shared" si="93"/>
        <v>5.3630136986301371E-3</v>
      </c>
      <c r="C342" s="197">
        <f t="shared" si="95"/>
        <v>26</v>
      </c>
      <c r="D342" s="290">
        <v>308</v>
      </c>
      <c r="E342" s="300">
        <f t="shared" si="105"/>
        <v>0</v>
      </c>
      <c r="F342" s="292">
        <f t="shared" si="96"/>
        <v>0</v>
      </c>
      <c r="G342" s="292">
        <f t="shared" si="97"/>
        <v>0</v>
      </c>
      <c r="H342" s="293">
        <f t="shared" si="98"/>
        <v>0</v>
      </c>
      <c r="I342" s="301">
        <f t="shared" si="106"/>
        <v>0</v>
      </c>
      <c r="J342" s="510">
        <f t="shared" si="99"/>
        <v>0</v>
      </c>
      <c r="K342" s="292">
        <f t="shared" si="100"/>
        <v>0</v>
      </c>
      <c r="L342" s="321">
        <f t="shared" si="109"/>
        <v>0</v>
      </c>
      <c r="M342" s="300">
        <f t="shared" si="107"/>
        <v>0</v>
      </c>
      <c r="N342" s="292">
        <f t="shared" si="101"/>
        <v>0</v>
      </c>
      <c r="O342" s="292">
        <f t="shared" si="102"/>
        <v>0</v>
      </c>
      <c r="P342" s="293">
        <f t="shared" si="110"/>
        <v>0</v>
      </c>
      <c r="Q342" s="301">
        <f t="shared" si="108"/>
        <v>0</v>
      </c>
      <c r="R342" s="292">
        <f t="shared" si="103"/>
        <v>0</v>
      </c>
      <c r="S342" s="292">
        <f t="shared" si="104"/>
        <v>0</v>
      </c>
      <c r="T342" s="321">
        <f t="shared" si="92"/>
        <v>0</v>
      </c>
      <c r="U342" s="134"/>
      <c r="V342" s="134"/>
      <c r="W342" s="134"/>
      <c r="X342" s="134"/>
    </row>
    <row r="343" spans="1:24" s="1" customFormat="1" ht="15" customHeight="1">
      <c r="A343" s="409">
        <f t="shared" si="94"/>
        <v>6.5250000000000002E-2</v>
      </c>
      <c r="B343" s="406">
        <f t="shared" si="93"/>
        <v>5.3630136986301371E-3</v>
      </c>
      <c r="C343" s="197">
        <f t="shared" si="95"/>
        <v>26</v>
      </c>
      <c r="D343" s="290">
        <v>309</v>
      </c>
      <c r="E343" s="300">
        <f t="shared" si="105"/>
        <v>0</v>
      </c>
      <c r="F343" s="292">
        <f t="shared" si="96"/>
        <v>0</v>
      </c>
      <c r="G343" s="292">
        <f t="shared" si="97"/>
        <v>0</v>
      </c>
      <c r="H343" s="293">
        <f t="shared" si="98"/>
        <v>0</v>
      </c>
      <c r="I343" s="301">
        <f t="shared" si="106"/>
        <v>0</v>
      </c>
      <c r="J343" s="510">
        <f t="shared" si="99"/>
        <v>0</v>
      </c>
      <c r="K343" s="292">
        <f t="shared" si="100"/>
        <v>0</v>
      </c>
      <c r="L343" s="321">
        <f t="shared" si="109"/>
        <v>0</v>
      </c>
      <c r="M343" s="300">
        <f t="shared" si="107"/>
        <v>0</v>
      </c>
      <c r="N343" s="292">
        <f t="shared" si="101"/>
        <v>0</v>
      </c>
      <c r="O343" s="292">
        <f t="shared" si="102"/>
        <v>0</v>
      </c>
      <c r="P343" s="293">
        <f t="shared" si="110"/>
        <v>0</v>
      </c>
      <c r="Q343" s="301">
        <f t="shared" si="108"/>
        <v>0</v>
      </c>
      <c r="R343" s="292">
        <f t="shared" si="103"/>
        <v>0</v>
      </c>
      <c r="S343" s="292">
        <f t="shared" si="104"/>
        <v>0</v>
      </c>
      <c r="T343" s="321">
        <f t="shared" si="92"/>
        <v>0</v>
      </c>
      <c r="U343" s="134"/>
      <c r="V343" s="134"/>
      <c r="W343" s="134"/>
      <c r="X343" s="134"/>
    </row>
    <row r="344" spans="1:24" s="1" customFormat="1" ht="15" customHeight="1">
      <c r="A344" s="409">
        <f t="shared" si="94"/>
        <v>6.5250000000000002E-2</v>
      </c>
      <c r="B344" s="406">
        <f t="shared" si="93"/>
        <v>5.3630136986301371E-3</v>
      </c>
      <c r="C344" s="197">
        <f t="shared" si="95"/>
        <v>26</v>
      </c>
      <c r="D344" s="290">
        <v>310</v>
      </c>
      <c r="E344" s="300">
        <f t="shared" si="105"/>
        <v>0</v>
      </c>
      <c r="F344" s="292">
        <f t="shared" si="96"/>
        <v>0</v>
      </c>
      <c r="G344" s="292">
        <f t="shared" si="97"/>
        <v>0</v>
      </c>
      <c r="H344" s="293">
        <f t="shared" si="98"/>
        <v>0</v>
      </c>
      <c r="I344" s="301">
        <f t="shared" si="106"/>
        <v>0</v>
      </c>
      <c r="J344" s="510">
        <f t="shared" si="99"/>
        <v>0</v>
      </c>
      <c r="K344" s="292">
        <f t="shared" si="100"/>
        <v>0</v>
      </c>
      <c r="L344" s="321">
        <f t="shared" si="109"/>
        <v>0</v>
      </c>
      <c r="M344" s="300">
        <f t="shared" si="107"/>
        <v>0</v>
      </c>
      <c r="N344" s="292">
        <f t="shared" si="101"/>
        <v>0</v>
      </c>
      <c r="O344" s="292">
        <f t="shared" si="102"/>
        <v>0</v>
      </c>
      <c r="P344" s="293">
        <f t="shared" si="110"/>
        <v>0</v>
      </c>
      <c r="Q344" s="301">
        <f t="shared" si="108"/>
        <v>0</v>
      </c>
      <c r="R344" s="292">
        <f t="shared" si="103"/>
        <v>0</v>
      </c>
      <c r="S344" s="292">
        <f t="shared" si="104"/>
        <v>0</v>
      </c>
      <c r="T344" s="321">
        <f t="shared" si="92"/>
        <v>0</v>
      </c>
      <c r="U344" s="134"/>
      <c r="V344" s="134"/>
      <c r="W344" s="134"/>
      <c r="X344" s="134"/>
    </row>
    <row r="345" spans="1:24" s="1" customFormat="1" ht="15" customHeight="1">
      <c r="A345" s="409">
        <f t="shared" si="94"/>
        <v>6.5250000000000002E-2</v>
      </c>
      <c r="B345" s="406">
        <f t="shared" si="93"/>
        <v>5.3630136986301371E-3</v>
      </c>
      <c r="C345" s="197">
        <f t="shared" si="95"/>
        <v>26</v>
      </c>
      <c r="D345" s="290">
        <v>311</v>
      </c>
      <c r="E345" s="300">
        <f t="shared" si="105"/>
        <v>0</v>
      </c>
      <c r="F345" s="292">
        <f t="shared" si="96"/>
        <v>0</v>
      </c>
      <c r="G345" s="292">
        <f t="shared" si="97"/>
        <v>0</v>
      </c>
      <c r="H345" s="293">
        <f t="shared" si="98"/>
        <v>0</v>
      </c>
      <c r="I345" s="301">
        <f t="shared" si="106"/>
        <v>0</v>
      </c>
      <c r="J345" s="510">
        <f t="shared" si="99"/>
        <v>0</v>
      </c>
      <c r="K345" s="292">
        <f t="shared" si="100"/>
        <v>0</v>
      </c>
      <c r="L345" s="321">
        <f t="shared" si="109"/>
        <v>0</v>
      </c>
      <c r="M345" s="300">
        <f t="shared" si="107"/>
        <v>0</v>
      </c>
      <c r="N345" s="292">
        <f t="shared" si="101"/>
        <v>0</v>
      </c>
      <c r="O345" s="292">
        <f t="shared" si="102"/>
        <v>0</v>
      </c>
      <c r="P345" s="293">
        <f t="shared" si="110"/>
        <v>0</v>
      </c>
      <c r="Q345" s="301">
        <f t="shared" si="108"/>
        <v>0</v>
      </c>
      <c r="R345" s="292">
        <f t="shared" si="103"/>
        <v>0</v>
      </c>
      <c r="S345" s="292">
        <f t="shared" si="104"/>
        <v>0</v>
      </c>
      <c r="T345" s="321">
        <f t="shared" si="92"/>
        <v>0</v>
      </c>
      <c r="U345" s="134"/>
      <c r="V345" s="134"/>
      <c r="W345" s="134"/>
      <c r="X345" s="134"/>
    </row>
    <row r="346" spans="1:24" s="1" customFormat="1" ht="15" customHeight="1">
      <c r="A346" s="409">
        <f t="shared" si="94"/>
        <v>6.5250000000000002E-2</v>
      </c>
      <c r="B346" s="406">
        <f t="shared" si="93"/>
        <v>5.3630136986301371E-3</v>
      </c>
      <c r="C346" s="197">
        <f t="shared" si="95"/>
        <v>26</v>
      </c>
      <c r="D346" s="290">
        <v>312</v>
      </c>
      <c r="E346" s="300">
        <f t="shared" si="105"/>
        <v>0</v>
      </c>
      <c r="F346" s="292">
        <f t="shared" si="96"/>
        <v>0</v>
      </c>
      <c r="G346" s="292">
        <f t="shared" si="97"/>
        <v>0</v>
      </c>
      <c r="H346" s="293">
        <f t="shared" si="98"/>
        <v>0</v>
      </c>
      <c r="I346" s="301">
        <f t="shared" si="106"/>
        <v>0</v>
      </c>
      <c r="J346" s="510">
        <f t="shared" si="99"/>
        <v>0</v>
      </c>
      <c r="K346" s="292">
        <f t="shared" si="100"/>
        <v>0</v>
      </c>
      <c r="L346" s="321">
        <f t="shared" si="109"/>
        <v>0</v>
      </c>
      <c r="M346" s="300">
        <f t="shared" si="107"/>
        <v>0</v>
      </c>
      <c r="N346" s="292">
        <f t="shared" si="101"/>
        <v>0</v>
      </c>
      <c r="O346" s="292">
        <f t="shared" si="102"/>
        <v>0</v>
      </c>
      <c r="P346" s="293">
        <f t="shared" si="110"/>
        <v>0</v>
      </c>
      <c r="Q346" s="301">
        <f t="shared" si="108"/>
        <v>0</v>
      </c>
      <c r="R346" s="292">
        <f t="shared" si="103"/>
        <v>0</v>
      </c>
      <c r="S346" s="292">
        <f t="shared" si="104"/>
        <v>0</v>
      </c>
      <c r="T346" s="321">
        <f t="shared" si="92"/>
        <v>0</v>
      </c>
      <c r="U346" s="134"/>
      <c r="V346" s="134"/>
      <c r="W346" s="134"/>
      <c r="X346" s="134"/>
    </row>
    <row r="347" spans="1:24" s="1" customFormat="1" ht="15" customHeight="1">
      <c r="A347" s="409">
        <f t="shared" si="94"/>
        <v>6.5250000000000002E-2</v>
      </c>
      <c r="B347" s="406">
        <f t="shared" si="93"/>
        <v>5.3630136986301371E-3</v>
      </c>
      <c r="C347" s="197">
        <f t="shared" si="95"/>
        <v>27</v>
      </c>
      <c r="D347" s="290">
        <v>313</v>
      </c>
      <c r="E347" s="300">
        <f t="shared" si="105"/>
        <v>0</v>
      </c>
      <c r="F347" s="292">
        <f t="shared" si="96"/>
        <v>0</v>
      </c>
      <c r="G347" s="292">
        <f t="shared" si="97"/>
        <v>0</v>
      </c>
      <c r="H347" s="293">
        <f t="shared" si="98"/>
        <v>0</v>
      </c>
      <c r="I347" s="301">
        <f t="shared" si="106"/>
        <v>0</v>
      </c>
      <c r="J347" s="510">
        <f t="shared" si="99"/>
        <v>0</v>
      </c>
      <c r="K347" s="292">
        <f t="shared" si="100"/>
        <v>0</v>
      </c>
      <c r="L347" s="321">
        <f t="shared" si="109"/>
        <v>0</v>
      </c>
      <c r="M347" s="300">
        <f t="shared" si="107"/>
        <v>0</v>
      </c>
      <c r="N347" s="292">
        <f t="shared" si="101"/>
        <v>0</v>
      </c>
      <c r="O347" s="292">
        <f t="shared" si="102"/>
        <v>0</v>
      </c>
      <c r="P347" s="293">
        <f t="shared" si="110"/>
        <v>0</v>
      </c>
      <c r="Q347" s="301">
        <f t="shared" si="108"/>
        <v>0</v>
      </c>
      <c r="R347" s="292">
        <f t="shared" si="103"/>
        <v>0</v>
      </c>
      <c r="S347" s="292">
        <f t="shared" si="104"/>
        <v>0</v>
      </c>
      <c r="T347" s="321">
        <f t="shared" si="92"/>
        <v>0</v>
      </c>
      <c r="U347" s="134"/>
      <c r="V347" s="134"/>
      <c r="W347" s="134"/>
      <c r="X347" s="134"/>
    </row>
    <row r="348" spans="1:24" s="1" customFormat="1" ht="15" customHeight="1">
      <c r="A348" s="409">
        <f t="shared" si="94"/>
        <v>6.5250000000000002E-2</v>
      </c>
      <c r="B348" s="406">
        <f t="shared" si="93"/>
        <v>5.3630136986301371E-3</v>
      </c>
      <c r="C348" s="197">
        <f t="shared" si="95"/>
        <v>27</v>
      </c>
      <c r="D348" s="290">
        <v>314</v>
      </c>
      <c r="E348" s="300">
        <f t="shared" si="105"/>
        <v>0</v>
      </c>
      <c r="F348" s="292">
        <f t="shared" si="96"/>
        <v>0</v>
      </c>
      <c r="G348" s="292">
        <f t="shared" si="97"/>
        <v>0</v>
      </c>
      <c r="H348" s="293">
        <f t="shared" si="98"/>
        <v>0</v>
      </c>
      <c r="I348" s="301">
        <f t="shared" si="106"/>
        <v>0</v>
      </c>
      <c r="J348" s="510">
        <f t="shared" si="99"/>
        <v>0</v>
      </c>
      <c r="K348" s="292">
        <f t="shared" si="100"/>
        <v>0</v>
      </c>
      <c r="L348" s="321">
        <f t="shared" si="109"/>
        <v>0</v>
      </c>
      <c r="M348" s="300">
        <f t="shared" si="107"/>
        <v>0</v>
      </c>
      <c r="N348" s="292">
        <f t="shared" si="101"/>
        <v>0</v>
      </c>
      <c r="O348" s="292">
        <f t="shared" si="102"/>
        <v>0</v>
      </c>
      <c r="P348" s="293">
        <f t="shared" si="110"/>
        <v>0</v>
      </c>
      <c r="Q348" s="301">
        <f t="shared" si="108"/>
        <v>0</v>
      </c>
      <c r="R348" s="292">
        <f t="shared" si="103"/>
        <v>0</v>
      </c>
      <c r="S348" s="292">
        <f t="shared" si="104"/>
        <v>0</v>
      </c>
      <c r="T348" s="321">
        <f t="shared" si="92"/>
        <v>0</v>
      </c>
      <c r="U348" s="134"/>
      <c r="V348" s="134"/>
      <c r="W348" s="134"/>
      <c r="X348" s="134"/>
    </row>
    <row r="349" spans="1:24" s="1" customFormat="1" ht="15" customHeight="1">
      <c r="A349" s="409">
        <f t="shared" si="94"/>
        <v>6.5250000000000002E-2</v>
      </c>
      <c r="B349" s="406">
        <f t="shared" si="93"/>
        <v>5.3630136986301371E-3</v>
      </c>
      <c r="C349" s="197">
        <f t="shared" si="95"/>
        <v>27</v>
      </c>
      <c r="D349" s="290">
        <v>315</v>
      </c>
      <c r="E349" s="300">
        <f t="shared" si="105"/>
        <v>0</v>
      </c>
      <c r="F349" s="292">
        <f t="shared" si="96"/>
        <v>0</v>
      </c>
      <c r="G349" s="292">
        <f t="shared" si="97"/>
        <v>0</v>
      </c>
      <c r="H349" s="293">
        <f t="shared" si="98"/>
        <v>0</v>
      </c>
      <c r="I349" s="301">
        <f t="shared" si="106"/>
        <v>0</v>
      </c>
      <c r="J349" s="510">
        <f t="shared" si="99"/>
        <v>0</v>
      </c>
      <c r="K349" s="292">
        <f t="shared" si="100"/>
        <v>0</v>
      </c>
      <c r="L349" s="321">
        <f t="shared" si="109"/>
        <v>0</v>
      </c>
      <c r="M349" s="300">
        <f t="shared" si="107"/>
        <v>0</v>
      </c>
      <c r="N349" s="292">
        <f t="shared" si="101"/>
        <v>0</v>
      </c>
      <c r="O349" s="292">
        <f t="shared" si="102"/>
        <v>0</v>
      </c>
      <c r="P349" s="293">
        <f t="shared" si="110"/>
        <v>0</v>
      </c>
      <c r="Q349" s="301">
        <f t="shared" si="108"/>
        <v>0</v>
      </c>
      <c r="R349" s="292">
        <f t="shared" si="103"/>
        <v>0</v>
      </c>
      <c r="S349" s="292">
        <f t="shared" si="104"/>
        <v>0</v>
      </c>
      <c r="T349" s="321">
        <f t="shared" si="92"/>
        <v>0</v>
      </c>
      <c r="U349" s="134"/>
      <c r="V349" s="134"/>
      <c r="W349" s="134"/>
      <c r="X349" s="134"/>
    </row>
    <row r="350" spans="1:24" s="1" customFormat="1" ht="15" customHeight="1">
      <c r="A350" s="409">
        <f t="shared" si="94"/>
        <v>6.5250000000000002E-2</v>
      </c>
      <c r="B350" s="406">
        <f t="shared" si="93"/>
        <v>5.3630136986301371E-3</v>
      </c>
      <c r="C350" s="197">
        <f t="shared" si="95"/>
        <v>27</v>
      </c>
      <c r="D350" s="290">
        <v>316</v>
      </c>
      <c r="E350" s="300">
        <f t="shared" si="105"/>
        <v>0</v>
      </c>
      <c r="F350" s="292">
        <f t="shared" si="96"/>
        <v>0</v>
      </c>
      <c r="G350" s="292">
        <f t="shared" si="97"/>
        <v>0</v>
      </c>
      <c r="H350" s="293">
        <f t="shared" si="98"/>
        <v>0</v>
      </c>
      <c r="I350" s="301">
        <f t="shared" si="106"/>
        <v>0</v>
      </c>
      <c r="J350" s="510">
        <f t="shared" si="99"/>
        <v>0</v>
      </c>
      <c r="K350" s="292">
        <f t="shared" si="100"/>
        <v>0</v>
      </c>
      <c r="L350" s="321">
        <f t="shared" si="109"/>
        <v>0</v>
      </c>
      <c r="M350" s="300">
        <f t="shared" si="107"/>
        <v>0</v>
      </c>
      <c r="N350" s="292">
        <f t="shared" si="101"/>
        <v>0</v>
      </c>
      <c r="O350" s="292">
        <f t="shared" si="102"/>
        <v>0</v>
      </c>
      <c r="P350" s="293">
        <f t="shared" si="110"/>
        <v>0</v>
      </c>
      <c r="Q350" s="301">
        <f t="shared" si="108"/>
        <v>0</v>
      </c>
      <c r="R350" s="292">
        <f t="shared" si="103"/>
        <v>0</v>
      </c>
      <c r="S350" s="292">
        <f t="shared" si="104"/>
        <v>0</v>
      </c>
      <c r="T350" s="321">
        <f t="shared" si="92"/>
        <v>0</v>
      </c>
      <c r="U350" s="134"/>
      <c r="V350" s="134"/>
      <c r="W350" s="134"/>
      <c r="X350" s="134"/>
    </row>
    <row r="351" spans="1:24" s="1" customFormat="1" ht="15" customHeight="1">
      <c r="A351" s="409">
        <f t="shared" si="94"/>
        <v>6.5250000000000002E-2</v>
      </c>
      <c r="B351" s="406">
        <f t="shared" si="93"/>
        <v>5.3630136986301371E-3</v>
      </c>
      <c r="C351" s="197">
        <f t="shared" si="95"/>
        <v>27</v>
      </c>
      <c r="D351" s="290">
        <v>317</v>
      </c>
      <c r="E351" s="300">
        <f t="shared" si="105"/>
        <v>0</v>
      </c>
      <c r="F351" s="292">
        <f t="shared" si="96"/>
        <v>0</v>
      </c>
      <c r="G351" s="292">
        <f t="shared" si="97"/>
        <v>0</v>
      </c>
      <c r="H351" s="293">
        <f t="shared" si="98"/>
        <v>0</v>
      </c>
      <c r="I351" s="301">
        <f t="shared" si="106"/>
        <v>0</v>
      </c>
      <c r="J351" s="510">
        <f t="shared" si="99"/>
        <v>0</v>
      </c>
      <c r="K351" s="292">
        <f t="shared" si="100"/>
        <v>0</v>
      </c>
      <c r="L351" s="321">
        <f t="shared" si="109"/>
        <v>0</v>
      </c>
      <c r="M351" s="300">
        <f t="shared" si="107"/>
        <v>0</v>
      </c>
      <c r="N351" s="292">
        <f t="shared" si="101"/>
        <v>0</v>
      </c>
      <c r="O351" s="292">
        <f t="shared" si="102"/>
        <v>0</v>
      </c>
      <c r="P351" s="293">
        <f t="shared" si="110"/>
        <v>0</v>
      </c>
      <c r="Q351" s="301">
        <f t="shared" si="108"/>
        <v>0</v>
      </c>
      <c r="R351" s="292">
        <f t="shared" si="103"/>
        <v>0</v>
      </c>
      <c r="S351" s="292">
        <f t="shared" si="104"/>
        <v>0</v>
      </c>
      <c r="T351" s="321">
        <f t="shared" ref="T351:T404" si="111">IF(Q351&lt;$M$17,Q351+R351,$M$17)</f>
        <v>0</v>
      </c>
      <c r="U351" s="134"/>
      <c r="V351" s="134"/>
      <c r="W351" s="134"/>
      <c r="X351" s="134"/>
    </row>
    <row r="352" spans="1:24" s="1" customFormat="1" ht="15" customHeight="1">
      <c r="A352" s="409">
        <f t="shared" si="94"/>
        <v>6.5250000000000002E-2</v>
      </c>
      <c r="B352" s="406">
        <f t="shared" si="93"/>
        <v>5.3630136986301371E-3</v>
      </c>
      <c r="C352" s="197">
        <f t="shared" si="95"/>
        <v>27</v>
      </c>
      <c r="D352" s="290">
        <v>318</v>
      </c>
      <c r="E352" s="300">
        <f t="shared" si="105"/>
        <v>0</v>
      </c>
      <c r="F352" s="292">
        <f t="shared" si="96"/>
        <v>0</v>
      </c>
      <c r="G352" s="292">
        <f t="shared" si="97"/>
        <v>0</v>
      </c>
      <c r="H352" s="293">
        <f t="shared" si="98"/>
        <v>0</v>
      </c>
      <c r="I352" s="301">
        <f t="shared" si="106"/>
        <v>0</v>
      </c>
      <c r="J352" s="510">
        <f t="shared" si="99"/>
        <v>0</v>
      </c>
      <c r="K352" s="292">
        <f t="shared" si="100"/>
        <v>0</v>
      </c>
      <c r="L352" s="321">
        <f t="shared" si="109"/>
        <v>0</v>
      </c>
      <c r="M352" s="300">
        <f t="shared" si="107"/>
        <v>0</v>
      </c>
      <c r="N352" s="292">
        <f t="shared" si="101"/>
        <v>0</v>
      </c>
      <c r="O352" s="292">
        <f t="shared" si="102"/>
        <v>0</v>
      </c>
      <c r="P352" s="293">
        <f t="shared" si="110"/>
        <v>0</v>
      </c>
      <c r="Q352" s="301">
        <f t="shared" si="108"/>
        <v>0</v>
      </c>
      <c r="R352" s="292">
        <f t="shared" si="103"/>
        <v>0</v>
      </c>
      <c r="S352" s="292">
        <f t="shared" si="104"/>
        <v>0</v>
      </c>
      <c r="T352" s="321">
        <f t="shared" si="111"/>
        <v>0</v>
      </c>
      <c r="U352" s="134"/>
      <c r="V352" s="134"/>
      <c r="W352" s="134"/>
      <c r="X352" s="134"/>
    </row>
    <row r="353" spans="1:24" s="1" customFormat="1" ht="15" customHeight="1">
      <c r="A353" s="409">
        <f t="shared" si="94"/>
        <v>6.5250000000000002E-2</v>
      </c>
      <c r="B353" s="406">
        <f t="shared" ref="B353:B393" si="112">A353/365*30</f>
        <v>5.3630136986301371E-3</v>
      </c>
      <c r="C353" s="197">
        <f t="shared" si="95"/>
        <v>27</v>
      </c>
      <c r="D353" s="290">
        <v>319</v>
      </c>
      <c r="E353" s="300">
        <f t="shared" si="105"/>
        <v>0</v>
      </c>
      <c r="F353" s="292">
        <f t="shared" si="96"/>
        <v>0</v>
      </c>
      <c r="G353" s="292">
        <f t="shared" si="97"/>
        <v>0</v>
      </c>
      <c r="H353" s="293">
        <f t="shared" si="98"/>
        <v>0</v>
      </c>
      <c r="I353" s="301">
        <f t="shared" si="106"/>
        <v>0</v>
      </c>
      <c r="J353" s="510">
        <f t="shared" si="99"/>
        <v>0</v>
      </c>
      <c r="K353" s="292">
        <f t="shared" si="100"/>
        <v>0</v>
      </c>
      <c r="L353" s="321">
        <f t="shared" si="109"/>
        <v>0</v>
      </c>
      <c r="M353" s="300">
        <f t="shared" si="107"/>
        <v>0</v>
      </c>
      <c r="N353" s="292">
        <f t="shared" si="101"/>
        <v>0</v>
      </c>
      <c r="O353" s="292">
        <f t="shared" si="102"/>
        <v>0</v>
      </c>
      <c r="P353" s="293">
        <f t="shared" si="110"/>
        <v>0</v>
      </c>
      <c r="Q353" s="301">
        <f t="shared" si="108"/>
        <v>0</v>
      </c>
      <c r="R353" s="292">
        <f t="shared" si="103"/>
        <v>0</v>
      </c>
      <c r="S353" s="292">
        <f t="shared" si="104"/>
        <v>0</v>
      </c>
      <c r="T353" s="321">
        <f t="shared" si="111"/>
        <v>0</v>
      </c>
      <c r="U353" s="134"/>
      <c r="V353" s="134"/>
      <c r="W353" s="134"/>
      <c r="X353" s="134"/>
    </row>
    <row r="354" spans="1:24" s="1" customFormat="1" ht="15" customHeight="1">
      <c r="A354" s="409">
        <f t="shared" si="94"/>
        <v>6.5250000000000002E-2</v>
      </c>
      <c r="B354" s="406">
        <f t="shared" si="112"/>
        <v>5.3630136986301371E-3</v>
      </c>
      <c r="C354" s="197">
        <f t="shared" si="95"/>
        <v>27</v>
      </c>
      <c r="D354" s="290">
        <v>320</v>
      </c>
      <c r="E354" s="300">
        <f t="shared" si="105"/>
        <v>0</v>
      </c>
      <c r="F354" s="292">
        <f t="shared" si="96"/>
        <v>0</v>
      </c>
      <c r="G354" s="292">
        <f t="shared" si="97"/>
        <v>0</v>
      </c>
      <c r="H354" s="293">
        <f t="shared" si="98"/>
        <v>0</v>
      </c>
      <c r="I354" s="301">
        <f t="shared" si="106"/>
        <v>0</v>
      </c>
      <c r="J354" s="510">
        <f t="shared" si="99"/>
        <v>0</v>
      </c>
      <c r="K354" s="292">
        <f t="shared" si="100"/>
        <v>0</v>
      </c>
      <c r="L354" s="321">
        <f t="shared" si="109"/>
        <v>0</v>
      </c>
      <c r="M354" s="300">
        <f t="shared" si="107"/>
        <v>0</v>
      </c>
      <c r="N354" s="292">
        <f t="shared" si="101"/>
        <v>0</v>
      </c>
      <c r="O354" s="292">
        <f t="shared" si="102"/>
        <v>0</v>
      </c>
      <c r="P354" s="293">
        <f t="shared" si="110"/>
        <v>0</v>
      </c>
      <c r="Q354" s="301">
        <f t="shared" si="108"/>
        <v>0</v>
      </c>
      <c r="R354" s="292">
        <f t="shared" si="103"/>
        <v>0</v>
      </c>
      <c r="S354" s="292">
        <f t="shared" si="104"/>
        <v>0</v>
      </c>
      <c r="T354" s="321">
        <f t="shared" si="111"/>
        <v>0</v>
      </c>
      <c r="U354" s="134"/>
      <c r="V354" s="134"/>
      <c r="W354" s="134"/>
      <c r="X354" s="134"/>
    </row>
    <row r="355" spans="1:24" s="1" customFormat="1" ht="15" customHeight="1">
      <c r="A355" s="409">
        <f t="shared" ref="A355:A404" si="113">VLOOKUP(D355,$A$7:$B$11,2)</f>
        <v>6.5250000000000002E-2</v>
      </c>
      <c r="B355" s="406">
        <f t="shared" si="112"/>
        <v>5.3630136986301371E-3</v>
      </c>
      <c r="C355" s="197">
        <f t="shared" ref="C355:C404" si="114">INT((D355+11)/12)</f>
        <v>27</v>
      </c>
      <c r="D355" s="290">
        <v>321</v>
      </c>
      <c r="E355" s="300">
        <f t="shared" si="105"/>
        <v>0</v>
      </c>
      <c r="F355" s="292">
        <f t="shared" ref="F355:F404" si="115">ROUND(E355*$B355,2)</f>
        <v>0</v>
      </c>
      <c r="G355" s="292">
        <f t="shared" ref="G355:G404" si="116">IF(E355&lt;H355,E355,H355-F355)</f>
        <v>0</v>
      </c>
      <c r="H355" s="293">
        <f t="shared" ref="H355:H404" si="117">IF(E355&lt;$M$4,E355+F355,$M$4)</f>
        <v>0</v>
      </c>
      <c r="I355" s="301">
        <f t="shared" si="106"/>
        <v>0</v>
      </c>
      <c r="J355" s="510">
        <f t="shared" ref="J355:J404" si="118">ROUND(I355*$B355,2)</f>
        <v>0</v>
      </c>
      <c r="K355" s="292">
        <f t="shared" ref="K355:K404" si="119">IF(I355&lt;L355,I355,L355-J355)</f>
        <v>0</v>
      </c>
      <c r="L355" s="321">
        <f t="shared" si="109"/>
        <v>0</v>
      </c>
      <c r="M355" s="300">
        <f t="shared" si="107"/>
        <v>0</v>
      </c>
      <c r="N355" s="292">
        <f t="shared" ref="N355:N404" si="120">ROUND(M355*$B355,2)</f>
        <v>0</v>
      </c>
      <c r="O355" s="292">
        <f t="shared" ref="O355:O404" si="121">IF(M355&lt;P355,M355,P355-N355)</f>
        <v>0</v>
      </c>
      <c r="P355" s="293">
        <f t="shared" si="110"/>
        <v>0</v>
      </c>
      <c r="Q355" s="301">
        <f t="shared" si="108"/>
        <v>0</v>
      </c>
      <c r="R355" s="292">
        <f t="shared" ref="R355:R404" si="122">ROUND(Q355*$B355,2)</f>
        <v>0</v>
      </c>
      <c r="S355" s="292">
        <f t="shared" ref="S355:S404" si="123">IF(Q355&lt;T355,Q355,T355-R355)</f>
        <v>0</v>
      </c>
      <c r="T355" s="321">
        <f t="shared" si="111"/>
        <v>0</v>
      </c>
      <c r="U355" s="134"/>
      <c r="V355" s="134"/>
      <c r="W355" s="134"/>
      <c r="X355" s="134"/>
    </row>
    <row r="356" spans="1:24" s="1" customFormat="1" ht="15" customHeight="1">
      <c r="A356" s="409">
        <f t="shared" si="113"/>
        <v>6.5250000000000002E-2</v>
      </c>
      <c r="B356" s="406">
        <f t="shared" si="112"/>
        <v>5.3630136986301371E-3</v>
      </c>
      <c r="C356" s="197">
        <f t="shared" si="114"/>
        <v>27</v>
      </c>
      <c r="D356" s="290">
        <v>322</v>
      </c>
      <c r="E356" s="300">
        <f t="shared" ref="E356:E404" si="124">IF(E355&lt;H355,0,E355-G355)</f>
        <v>0</v>
      </c>
      <c r="F356" s="292">
        <f t="shared" si="115"/>
        <v>0</v>
      </c>
      <c r="G356" s="292">
        <f t="shared" si="116"/>
        <v>0</v>
      </c>
      <c r="H356" s="293">
        <f t="shared" si="117"/>
        <v>0</v>
      </c>
      <c r="I356" s="301">
        <f t="shared" ref="I356:I404" si="125">IF(I355&lt;L355,0,I355-K355)</f>
        <v>0</v>
      </c>
      <c r="J356" s="510">
        <f t="shared" si="118"/>
        <v>0</v>
      </c>
      <c r="K356" s="292">
        <f t="shared" si="119"/>
        <v>0</v>
      </c>
      <c r="L356" s="321">
        <f t="shared" si="109"/>
        <v>0</v>
      </c>
      <c r="M356" s="300">
        <f t="shared" ref="M356:M404" si="126">IF(M355&lt;P355,0,M355-O355)</f>
        <v>0</v>
      </c>
      <c r="N356" s="292">
        <f t="shared" si="120"/>
        <v>0</v>
      </c>
      <c r="O356" s="292">
        <f t="shared" si="121"/>
        <v>0</v>
      </c>
      <c r="P356" s="293">
        <f t="shared" si="110"/>
        <v>0</v>
      </c>
      <c r="Q356" s="301">
        <f t="shared" ref="Q356:Q404" si="127">IF(Q355&lt;T355,0,Q355-S355)</f>
        <v>0</v>
      </c>
      <c r="R356" s="292">
        <f t="shared" si="122"/>
        <v>0</v>
      </c>
      <c r="S356" s="292">
        <f t="shared" si="123"/>
        <v>0</v>
      </c>
      <c r="T356" s="321">
        <f t="shared" si="111"/>
        <v>0</v>
      </c>
      <c r="U356" s="134"/>
      <c r="V356" s="134"/>
      <c r="W356" s="134"/>
      <c r="X356" s="134"/>
    </row>
    <row r="357" spans="1:24" s="1" customFormat="1" ht="15" customHeight="1">
      <c r="A357" s="409">
        <f t="shared" si="113"/>
        <v>6.5250000000000002E-2</v>
      </c>
      <c r="B357" s="406">
        <f t="shared" si="112"/>
        <v>5.3630136986301371E-3</v>
      </c>
      <c r="C357" s="197">
        <f t="shared" si="114"/>
        <v>27</v>
      </c>
      <c r="D357" s="290">
        <v>323</v>
      </c>
      <c r="E357" s="300">
        <f t="shared" si="124"/>
        <v>0</v>
      </c>
      <c r="F357" s="292">
        <f t="shared" si="115"/>
        <v>0</v>
      </c>
      <c r="G357" s="292">
        <f t="shared" si="116"/>
        <v>0</v>
      </c>
      <c r="H357" s="293">
        <f t="shared" si="117"/>
        <v>0</v>
      </c>
      <c r="I357" s="301">
        <f t="shared" si="125"/>
        <v>0</v>
      </c>
      <c r="J357" s="510">
        <f t="shared" si="118"/>
        <v>0</v>
      </c>
      <c r="K357" s="292">
        <f t="shared" si="119"/>
        <v>0</v>
      </c>
      <c r="L357" s="321">
        <f t="shared" si="109"/>
        <v>0</v>
      </c>
      <c r="M357" s="300">
        <f t="shared" si="126"/>
        <v>0</v>
      </c>
      <c r="N357" s="292">
        <f t="shared" si="120"/>
        <v>0</v>
      </c>
      <c r="O357" s="292">
        <f t="shared" si="121"/>
        <v>0</v>
      </c>
      <c r="P357" s="293">
        <f t="shared" si="110"/>
        <v>0</v>
      </c>
      <c r="Q357" s="301">
        <f t="shared" si="127"/>
        <v>0</v>
      </c>
      <c r="R357" s="292">
        <f t="shared" si="122"/>
        <v>0</v>
      </c>
      <c r="S357" s="292">
        <f t="shared" si="123"/>
        <v>0</v>
      </c>
      <c r="T357" s="321">
        <f t="shared" si="111"/>
        <v>0</v>
      </c>
      <c r="U357" s="134"/>
      <c r="V357" s="134"/>
      <c r="W357" s="134"/>
      <c r="X357" s="134"/>
    </row>
    <row r="358" spans="1:24" s="1" customFormat="1" ht="15" customHeight="1">
      <c r="A358" s="409">
        <f t="shared" si="113"/>
        <v>6.5250000000000002E-2</v>
      </c>
      <c r="B358" s="406">
        <f t="shared" si="112"/>
        <v>5.3630136986301371E-3</v>
      </c>
      <c r="C358" s="197">
        <f t="shared" si="114"/>
        <v>27</v>
      </c>
      <c r="D358" s="290">
        <v>324</v>
      </c>
      <c r="E358" s="300">
        <f t="shared" si="124"/>
        <v>0</v>
      </c>
      <c r="F358" s="292">
        <f t="shared" si="115"/>
        <v>0</v>
      </c>
      <c r="G358" s="292">
        <f t="shared" si="116"/>
        <v>0</v>
      </c>
      <c r="H358" s="293">
        <f t="shared" si="117"/>
        <v>0</v>
      </c>
      <c r="I358" s="301">
        <f t="shared" si="125"/>
        <v>0</v>
      </c>
      <c r="J358" s="510">
        <f t="shared" si="118"/>
        <v>0</v>
      </c>
      <c r="K358" s="292">
        <f t="shared" si="119"/>
        <v>0</v>
      </c>
      <c r="L358" s="321">
        <f t="shared" si="109"/>
        <v>0</v>
      </c>
      <c r="M358" s="300">
        <f t="shared" si="126"/>
        <v>0</v>
      </c>
      <c r="N358" s="292">
        <f t="shared" si="120"/>
        <v>0</v>
      </c>
      <c r="O358" s="292">
        <f t="shared" si="121"/>
        <v>0</v>
      </c>
      <c r="P358" s="293">
        <f t="shared" si="110"/>
        <v>0</v>
      </c>
      <c r="Q358" s="301">
        <f t="shared" si="127"/>
        <v>0</v>
      </c>
      <c r="R358" s="292">
        <f t="shared" si="122"/>
        <v>0</v>
      </c>
      <c r="S358" s="292">
        <f t="shared" si="123"/>
        <v>0</v>
      </c>
      <c r="T358" s="321">
        <f t="shared" si="111"/>
        <v>0</v>
      </c>
      <c r="U358" s="134"/>
      <c r="V358" s="134"/>
      <c r="W358" s="134"/>
      <c r="X358" s="134"/>
    </row>
    <row r="359" spans="1:24" s="1" customFormat="1" ht="15" customHeight="1">
      <c r="A359" s="409">
        <f t="shared" si="113"/>
        <v>6.5250000000000002E-2</v>
      </c>
      <c r="B359" s="406">
        <f t="shared" si="112"/>
        <v>5.3630136986301371E-3</v>
      </c>
      <c r="C359" s="197">
        <f t="shared" si="114"/>
        <v>28</v>
      </c>
      <c r="D359" s="290">
        <v>325</v>
      </c>
      <c r="E359" s="300">
        <f t="shared" si="124"/>
        <v>0</v>
      </c>
      <c r="F359" s="292">
        <f t="shared" si="115"/>
        <v>0</v>
      </c>
      <c r="G359" s="292">
        <f t="shared" si="116"/>
        <v>0</v>
      </c>
      <c r="H359" s="293">
        <f t="shared" si="117"/>
        <v>0</v>
      </c>
      <c r="I359" s="301">
        <f t="shared" si="125"/>
        <v>0</v>
      </c>
      <c r="J359" s="510">
        <f t="shared" si="118"/>
        <v>0</v>
      </c>
      <c r="K359" s="292">
        <f t="shared" si="119"/>
        <v>0</v>
      </c>
      <c r="L359" s="321">
        <f t="shared" si="109"/>
        <v>0</v>
      </c>
      <c r="M359" s="300">
        <f t="shared" si="126"/>
        <v>0</v>
      </c>
      <c r="N359" s="292">
        <f t="shared" si="120"/>
        <v>0</v>
      </c>
      <c r="O359" s="292">
        <f t="shared" si="121"/>
        <v>0</v>
      </c>
      <c r="P359" s="293">
        <f t="shared" si="110"/>
        <v>0</v>
      </c>
      <c r="Q359" s="301">
        <f t="shared" si="127"/>
        <v>0</v>
      </c>
      <c r="R359" s="292">
        <f t="shared" si="122"/>
        <v>0</v>
      </c>
      <c r="S359" s="292">
        <f t="shared" si="123"/>
        <v>0</v>
      </c>
      <c r="T359" s="321">
        <f t="shared" si="111"/>
        <v>0</v>
      </c>
      <c r="U359" s="134"/>
      <c r="V359" s="134"/>
      <c r="W359" s="134"/>
      <c r="X359" s="134"/>
    </row>
    <row r="360" spans="1:24" s="1" customFormat="1" ht="15" customHeight="1">
      <c r="A360" s="409">
        <f t="shared" si="113"/>
        <v>6.5250000000000002E-2</v>
      </c>
      <c r="B360" s="406">
        <f t="shared" si="112"/>
        <v>5.3630136986301371E-3</v>
      </c>
      <c r="C360" s="197">
        <f t="shared" si="114"/>
        <v>28</v>
      </c>
      <c r="D360" s="290">
        <v>326</v>
      </c>
      <c r="E360" s="300">
        <f t="shared" si="124"/>
        <v>0</v>
      </c>
      <c r="F360" s="292">
        <f t="shared" si="115"/>
        <v>0</v>
      </c>
      <c r="G360" s="292">
        <f t="shared" si="116"/>
        <v>0</v>
      </c>
      <c r="H360" s="293">
        <f t="shared" si="117"/>
        <v>0</v>
      </c>
      <c r="I360" s="301">
        <f t="shared" si="125"/>
        <v>0</v>
      </c>
      <c r="J360" s="510">
        <f t="shared" si="118"/>
        <v>0</v>
      </c>
      <c r="K360" s="292">
        <f t="shared" si="119"/>
        <v>0</v>
      </c>
      <c r="L360" s="321">
        <f t="shared" si="109"/>
        <v>0</v>
      </c>
      <c r="M360" s="300">
        <f t="shared" si="126"/>
        <v>0</v>
      </c>
      <c r="N360" s="292">
        <f t="shared" si="120"/>
        <v>0</v>
      </c>
      <c r="O360" s="292">
        <f t="shared" si="121"/>
        <v>0</v>
      </c>
      <c r="P360" s="293">
        <f t="shared" si="110"/>
        <v>0</v>
      </c>
      <c r="Q360" s="301">
        <f t="shared" si="127"/>
        <v>0</v>
      </c>
      <c r="R360" s="292">
        <f t="shared" si="122"/>
        <v>0</v>
      </c>
      <c r="S360" s="292">
        <f t="shared" si="123"/>
        <v>0</v>
      </c>
      <c r="T360" s="321">
        <f t="shared" si="111"/>
        <v>0</v>
      </c>
      <c r="U360" s="134"/>
      <c r="V360" s="134"/>
      <c r="W360" s="134"/>
      <c r="X360" s="134"/>
    </row>
    <row r="361" spans="1:24" s="1" customFormat="1" ht="15" customHeight="1">
      <c r="A361" s="409">
        <f t="shared" si="113"/>
        <v>6.5250000000000002E-2</v>
      </c>
      <c r="B361" s="406">
        <f t="shared" si="112"/>
        <v>5.3630136986301371E-3</v>
      </c>
      <c r="C361" s="197">
        <f t="shared" si="114"/>
        <v>28</v>
      </c>
      <c r="D361" s="290">
        <v>327</v>
      </c>
      <c r="E361" s="300">
        <f t="shared" si="124"/>
        <v>0</v>
      </c>
      <c r="F361" s="292">
        <f t="shared" si="115"/>
        <v>0</v>
      </c>
      <c r="G361" s="292">
        <f t="shared" si="116"/>
        <v>0</v>
      </c>
      <c r="H361" s="293">
        <f t="shared" si="117"/>
        <v>0</v>
      </c>
      <c r="I361" s="301">
        <f t="shared" si="125"/>
        <v>0</v>
      </c>
      <c r="J361" s="510">
        <f t="shared" si="118"/>
        <v>0</v>
      </c>
      <c r="K361" s="292">
        <f t="shared" si="119"/>
        <v>0</v>
      </c>
      <c r="L361" s="321">
        <f t="shared" si="109"/>
        <v>0</v>
      </c>
      <c r="M361" s="300">
        <f t="shared" si="126"/>
        <v>0</v>
      </c>
      <c r="N361" s="292">
        <f t="shared" si="120"/>
        <v>0</v>
      </c>
      <c r="O361" s="292">
        <f t="shared" si="121"/>
        <v>0</v>
      </c>
      <c r="P361" s="293">
        <f t="shared" si="110"/>
        <v>0</v>
      </c>
      <c r="Q361" s="301">
        <f t="shared" si="127"/>
        <v>0</v>
      </c>
      <c r="R361" s="292">
        <f t="shared" si="122"/>
        <v>0</v>
      </c>
      <c r="S361" s="292">
        <f t="shared" si="123"/>
        <v>0</v>
      </c>
      <c r="T361" s="321">
        <f t="shared" si="111"/>
        <v>0</v>
      </c>
      <c r="U361" s="134"/>
      <c r="V361" s="134"/>
      <c r="W361" s="134"/>
      <c r="X361" s="134"/>
    </row>
    <row r="362" spans="1:24" s="1" customFormat="1" ht="15" customHeight="1">
      <c r="A362" s="409">
        <f t="shared" si="113"/>
        <v>6.5250000000000002E-2</v>
      </c>
      <c r="B362" s="406">
        <f t="shared" si="112"/>
        <v>5.3630136986301371E-3</v>
      </c>
      <c r="C362" s="197">
        <f t="shared" si="114"/>
        <v>28</v>
      </c>
      <c r="D362" s="290">
        <v>328</v>
      </c>
      <c r="E362" s="300">
        <f t="shared" si="124"/>
        <v>0</v>
      </c>
      <c r="F362" s="292">
        <f t="shared" si="115"/>
        <v>0</v>
      </c>
      <c r="G362" s="292">
        <f t="shared" si="116"/>
        <v>0</v>
      </c>
      <c r="H362" s="293">
        <f t="shared" si="117"/>
        <v>0</v>
      </c>
      <c r="I362" s="301">
        <f t="shared" si="125"/>
        <v>0</v>
      </c>
      <c r="J362" s="510">
        <f t="shared" si="118"/>
        <v>0</v>
      </c>
      <c r="K362" s="292">
        <f t="shared" si="119"/>
        <v>0</v>
      </c>
      <c r="L362" s="321">
        <f t="shared" si="109"/>
        <v>0</v>
      </c>
      <c r="M362" s="300">
        <f t="shared" si="126"/>
        <v>0</v>
      </c>
      <c r="N362" s="292">
        <f t="shared" si="120"/>
        <v>0</v>
      </c>
      <c r="O362" s="292">
        <f t="shared" si="121"/>
        <v>0</v>
      </c>
      <c r="P362" s="293">
        <f t="shared" si="110"/>
        <v>0</v>
      </c>
      <c r="Q362" s="301">
        <f t="shared" si="127"/>
        <v>0</v>
      </c>
      <c r="R362" s="292">
        <f t="shared" si="122"/>
        <v>0</v>
      </c>
      <c r="S362" s="292">
        <f t="shared" si="123"/>
        <v>0</v>
      </c>
      <c r="T362" s="321">
        <f t="shared" si="111"/>
        <v>0</v>
      </c>
      <c r="U362" s="134"/>
      <c r="V362" s="134"/>
      <c r="W362" s="134"/>
      <c r="X362" s="134"/>
    </row>
    <row r="363" spans="1:24" s="1" customFormat="1" ht="15" customHeight="1">
      <c r="A363" s="409">
        <f t="shared" si="113"/>
        <v>6.5250000000000002E-2</v>
      </c>
      <c r="B363" s="406">
        <f t="shared" si="112"/>
        <v>5.3630136986301371E-3</v>
      </c>
      <c r="C363" s="197">
        <f t="shared" si="114"/>
        <v>28</v>
      </c>
      <c r="D363" s="290">
        <v>329</v>
      </c>
      <c r="E363" s="300">
        <f t="shared" si="124"/>
        <v>0</v>
      </c>
      <c r="F363" s="292">
        <f t="shared" si="115"/>
        <v>0</v>
      </c>
      <c r="G363" s="292">
        <f t="shared" si="116"/>
        <v>0</v>
      </c>
      <c r="H363" s="293">
        <f t="shared" si="117"/>
        <v>0</v>
      </c>
      <c r="I363" s="301">
        <f t="shared" si="125"/>
        <v>0</v>
      </c>
      <c r="J363" s="510">
        <f t="shared" si="118"/>
        <v>0</v>
      </c>
      <c r="K363" s="292">
        <f t="shared" si="119"/>
        <v>0</v>
      </c>
      <c r="L363" s="321">
        <f t="shared" si="109"/>
        <v>0</v>
      </c>
      <c r="M363" s="300">
        <f t="shared" si="126"/>
        <v>0</v>
      </c>
      <c r="N363" s="292">
        <f t="shared" si="120"/>
        <v>0</v>
      </c>
      <c r="O363" s="292">
        <f t="shared" si="121"/>
        <v>0</v>
      </c>
      <c r="P363" s="293">
        <f t="shared" si="110"/>
        <v>0</v>
      </c>
      <c r="Q363" s="301">
        <f t="shared" si="127"/>
        <v>0</v>
      </c>
      <c r="R363" s="292">
        <f t="shared" si="122"/>
        <v>0</v>
      </c>
      <c r="S363" s="292">
        <f t="shared" si="123"/>
        <v>0</v>
      </c>
      <c r="T363" s="321">
        <f t="shared" si="111"/>
        <v>0</v>
      </c>
      <c r="U363" s="134"/>
      <c r="V363" s="134"/>
      <c r="W363" s="134"/>
      <c r="X363" s="134"/>
    </row>
    <row r="364" spans="1:24" s="1" customFormat="1" ht="15" customHeight="1">
      <c r="A364" s="409">
        <f t="shared" si="113"/>
        <v>6.5250000000000002E-2</v>
      </c>
      <c r="B364" s="406">
        <f t="shared" si="112"/>
        <v>5.3630136986301371E-3</v>
      </c>
      <c r="C364" s="197">
        <f t="shared" si="114"/>
        <v>28</v>
      </c>
      <c r="D364" s="290">
        <v>330</v>
      </c>
      <c r="E364" s="300">
        <f t="shared" si="124"/>
        <v>0</v>
      </c>
      <c r="F364" s="292">
        <f t="shared" si="115"/>
        <v>0</v>
      </c>
      <c r="G364" s="292">
        <f t="shared" si="116"/>
        <v>0</v>
      </c>
      <c r="H364" s="293">
        <f t="shared" si="117"/>
        <v>0</v>
      </c>
      <c r="I364" s="301">
        <f t="shared" si="125"/>
        <v>0</v>
      </c>
      <c r="J364" s="510">
        <f t="shared" si="118"/>
        <v>0</v>
      </c>
      <c r="K364" s="292">
        <f t="shared" si="119"/>
        <v>0</v>
      </c>
      <c r="L364" s="321">
        <f t="shared" si="109"/>
        <v>0</v>
      </c>
      <c r="M364" s="300">
        <f t="shared" si="126"/>
        <v>0</v>
      </c>
      <c r="N364" s="292">
        <f t="shared" si="120"/>
        <v>0</v>
      </c>
      <c r="O364" s="292">
        <f t="shared" si="121"/>
        <v>0</v>
      </c>
      <c r="P364" s="293">
        <f t="shared" si="110"/>
        <v>0</v>
      </c>
      <c r="Q364" s="301">
        <f t="shared" si="127"/>
        <v>0</v>
      </c>
      <c r="R364" s="292">
        <f t="shared" si="122"/>
        <v>0</v>
      </c>
      <c r="S364" s="292">
        <f t="shared" si="123"/>
        <v>0</v>
      </c>
      <c r="T364" s="321">
        <f t="shared" si="111"/>
        <v>0</v>
      </c>
      <c r="U364" s="134"/>
      <c r="V364" s="134"/>
      <c r="W364" s="134"/>
      <c r="X364" s="134"/>
    </row>
    <row r="365" spans="1:24" s="1" customFormat="1" ht="15" customHeight="1">
      <c r="A365" s="409">
        <f t="shared" si="113"/>
        <v>6.5250000000000002E-2</v>
      </c>
      <c r="B365" s="406">
        <f t="shared" si="112"/>
        <v>5.3630136986301371E-3</v>
      </c>
      <c r="C365" s="197">
        <f t="shared" si="114"/>
        <v>28</v>
      </c>
      <c r="D365" s="290">
        <v>331</v>
      </c>
      <c r="E365" s="300">
        <f t="shared" si="124"/>
        <v>0</v>
      </c>
      <c r="F365" s="292">
        <f t="shared" si="115"/>
        <v>0</v>
      </c>
      <c r="G365" s="292">
        <f t="shared" si="116"/>
        <v>0</v>
      </c>
      <c r="H365" s="293">
        <f t="shared" si="117"/>
        <v>0</v>
      </c>
      <c r="I365" s="301">
        <f t="shared" si="125"/>
        <v>0</v>
      </c>
      <c r="J365" s="510">
        <f t="shared" si="118"/>
        <v>0</v>
      </c>
      <c r="K365" s="292">
        <f t="shared" si="119"/>
        <v>0</v>
      </c>
      <c r="L365" s="321">
        <f t="shared" si="109"/>
        <v>0</v>
      </c>
      <c r="M365" s="300">
        <f t="shared" si="126"/>
        <v>0</v>
      </c>
      <c r="N365" s="292">
        <f t="shared" si="120"/>
        <v>0</v>
      </c>
      <c r="O365" s="292">
        <f t="shared" si="121"/>
        <v>0</v>
      </c>
      <c r="P365" s="293">
        <f t="shared" si="110"/>
        <v>0</v>
      </c>
      <c r="Q365" s="301">
        <f t="shared" si="127"/>
        <v>0</v>
      </c>
      <c r="R365" s="292">
        <f t="shared" si="122"/>
        <v>0</v>
      </c>
      <c r="S365" s="292">
        <f t="shared" si="123"/>
        <v>0</v>
      </c>
      <c r="T365" s="321">
        <f t="shared" si="111"/>
        <v>0</v>
      </c>
      <c r="U365" s="134"/>
      <c r="V365" s="134"/>
      <c r="W365" s="134"/>
      <c r="X365" s="134"/>
    </row>
    <row r="366" spans="1:24" s="1" customFormat="1" ht="15" customHeight="1">
      <c r="A366" s="409">
        <f t="shared" si="113"/>
        <v>6.5250000000000002E-2</v>
      </c>
      <c r="B366" s="406">
        <f t="shared" si="112"/>
        <v>5.3630136986301371E-3</v>
      </c>
      <c r="C366" s="197">
        <f t="shared" si="114"/>
        <v>28</v>
      </c>
      <c r="D366" s="290">
        <v>332</v>
      </c>
      <c r="E366" s="300">
        <f t="shared" si="124"/>
        <v>0</v>
      </c>
      <c r="F366" s="292">
        <f t="shared" si="115"/>
        <v>0</v>
      </c>
      <c r="G366" s="292">
        <f t="shared" si="116"/>
        <v>0</v>
      </c>
      <c r="H366" s="293">
        <f t="shared" si="117"/>
        <v>0</v>
      </c>
      <c r="I366" s="301">
        <f t="shared" si="125"/>
        <v>0</v>
      </c>
      <c r="J366" s="510">
        <f t="shared" si="118"/>
        <v>0</v>
      </c>
      <c r="K366" s="292">
        <f t="shared" si="119"/>
        <v>0</v>
      </c>
      <c r="L366" s="321">
        <f t="shared" si="109"/>
        <v>0</v>
      </c>
      <c r="M366" s="300">
        <f t="shared" si="126"/>
        <v>0</v>
      </c>
      <c r="N366" s="292">
        <f t="shared" si="120"/>
        <v>0</v>
      </c>
      <c r="O366" s="292">
        <f t="shared" si="121"/>
        <v>0</v>
      </c>
      <c r="P366" s="293">
        <f t="shared" si="110"/>
        <v>0</v>
      </c>
      <c r="Q366" s="301">
        <f t="shared" si="127"/>
        <v>0</v>
      </c>
      <c r="R366" s="292">
        <f t="shared" si="122"/>
        <v>0</v>
      </c>
      <c r="S366" s="292">
        <f t="shared" si="123"/>
        <v>0</v>
      </c>
      <c r="T366" s="321">
        <f t="shared" si="111"/>
        <v>0</v>
      </c>
      <c r="U366" s="134"/>
      <c r="V366" s="134"/>
      <c r="W366" s="134"/>
      <c r="X366" s="134"/>
    </row>
    <row r="367" spans="1:24" s="1" customFormat="1" ht="15" customHeight="1">
      <c r="A367" s="409">
        <f t="shared" si="113"/>
        <v>6.5250000000000002E-2</v>
      </c>
      <c r="B367" s="406">
        <f t="shared" si="112"/>
        <v>5.3630136986301371E-3</v>
      </c>
      <c r="C367" s="197">
        <f t="shared" si="114"/>
        <v>28</v>
      </c>
      <c r="D367" s="290">
        <v>333</v>
      </c>
      <c r="E367" s="300">
        <f t="shared" si="124"/>
        <v>0</v>
      </c>
      <c r="F367" s="292">
        <f t="shared" si="115"/>
        <v>0</v>
      </c>
      <c r="G367" s="292">
        <f t="shared" si="116"/>
        <v>0</v>
      </c>
      <c r="H367" s="293">
        <f t="shared" si="117"/>
        <v>0</v>
      </c>
      <c r="I367" s="301">
        <f t="shared" si="125"/>
        <v>0</v>
      </c>
      <c r="J367" s="510">
        <f t="shared" si="118"/>
        <v>0</v>
      </c>
      <c r="K367" s="292">
        <f t="shared" si="119"/>
        <v>0</v>
      </c>
      <c r="L367" s="321">
        <f t="shared" ref="L367:L404" si="128">IF(I367&lt;$M$5,I367+J367,$M$5)</f>
        <v>0</v>
      </c>
      <c r="M367" s="300">
        <f t="shared" si="126"/>
        <v>0</v>
      </c>
      <c r="N367" s="292">
        <f t="shared" si="120"/>
        <v>0</v>
      </c>
      <c r="O367" s="292">
        <f t="shared" si="121"/>
        <v>0</v>
      </c>
      <c r="P367" s="293">
        <f t="shared" si="110"/>
        <v>0</v>
      </c>
      <c r="Q367" s="301">
        <f t="shared" si="127"/>
        <v>0</v>
      </c>
      <c r="R367" s="292">
        <f t="shared" si="122"/>
        <v>0</v>
      </c>
      <c r="S367" s="292">
        <f t="shared" si="123"/>
        <v>0</v>
      </c>
      <c r="T367" s="321">
        <f t="shared" si="111"/>
        <v>0</v>
      </c>
      <c r="U367" s="134"/>
      <c r="V367" s="134"/>
      <c r="W367" s="134"/>
      <c r="X367" s="134"/>
    </row>
    <row r="368" spans="1:24" s="1" customFormat="1" ht="15" customHeight="1">
      <c r="A368" s="409">
        <f t="shared" si="113"/>
        <v>6.5250000000000002E-2</v>
      </c>
      <c r="B368" s="406">
        <f t="shared" si="112"/>
        <v>5.3630136986301371E-3</v>
      </c>
      <c r="C368" s="197">
        <f t="shared" si="114"/>
        <v>28</v>
      </c>
      <c r="D368" s="290">
        <v>334</v>
      </c>
      <c r="E368" s="300">
        <f t="shared" si="124"/>
        <v>0</v>
      </c>
      <c r="F368" s="292">
        <f t="shared" si="115"/>
        <v>0</v>
      </c>
      <c r="G368" s="292">
        <f t="shared" si="116"/>
        <v>0</v>
      </c>
      <c r="H368" s="293">
        <f t="shared" si="117"/>
        <v>0</v>
      </c>
      <c r="I368" s="301">
        <f t="shared" si="125"/>
        <v>0</v>
      </c>
      <c r="J368" s="510">
        <f t="shared" si="118"/>
        <v>0</v>
      </c>
      <c r="K368" s="292">
        <f t="shared" si="119"/>
        <v>0</v>
      </c>
      <c r="L368" s="321">
        <f t="shared" si="128"/>
        <v>0</v>
      </c>
      <c r="M368" s="300">
        <f t="shared" si="126"/>
        <v>0</v>
      </c>
      <c r="N368" s="292">
        <f t="shared" si="120"/>
        <v>0</v>
      </c>
      <c r="O368" s="292">
        <f t="shared" si="121"/>
        <v>0</v>
      </c>
      <c r="P368" s="293">
        <f t="shared" si="110"/>
        <v>0</v>
      </c>
      <c r="Q368" s="301">
        <f t="shared" si="127"/>
        <v>0</v>
      </c>
      <c r="R368" s="292">
        <f t="shared" si="122"/>
        <v>0</v>
      </c>
      <c r="S368" s="292">
        <f t="shared" si="123"/>
        <v>0</v>
      </c>
      <c r="T368" s="321">
        <f t="shared" si="111"/>
        <v>0</v>
      </c>
      <c r="U368" s="134"/>
      <c r="V368" s="134"/>
      <c r="W368" s="134"/>
      <c r="X368" s="134"/>
    </row>
    <row r="369" spans="1:24" s="1" customFormat="1" ht="15" customHeight="1">
      <c r="A369" s="409">
        <f t="shared" si="113"/>
        <v>6.5250000000000002E-2</v>
      </c>
      <c r="B369" s="406">
        <f t="shared" si="112"/>
        <v>5.3630136986301371E-3</v>
      </c>
      <c r="C369" s="197">
        <f t="shared" si="114"/>
        <v>28</v>
      </c>
      <c r="D369" s="290">
        <v>335</v>
      </c>
      <c r="E369" s="300">
        <f t="shared" si="124"/>
        <v>0</v>
      </c>
      <c r="F369" s="292">
        <f t="shared" si="115"/>
        <v>0</v>
      </c>
      <c r="G369" s="292">
        <f t="shared" si="116"/>
        <v>0</v>
      </c>
      <c r="H369" s="293">
        <f t="shared" si="117"/>
        <v>0</v>
      </c>
      <c r="I369" s="301">
        <f t="shared" si="125"/>
        <v>0</v>
      </c>
      <c r="J369" s="510">
        <f t="shared" si="118"/>
        <v>0</v>
      </c>
      <c r="K369" s="292">
        <f t="shared" si="119"/>
        <v>0</v>
      </c>
      <c r="L369" s="321">
        <f t="shared" si="128"/>
        <v>0</v>
      </c>
      <c r="M369" s="300">
        <f t="shared" si="126"/>
        <v>0</v>
      </c>
      <c r="N369" s="292">
        <f t="shared" si="120"/>
        <v>0</v>
      </c>
      <c r="O369" s="292">
        <f t="shared" si="121"/>
        <v>0</v>
      </c>
      <c r="P369" s="293">
        <f t="shared" si="110"/>
        <v>0</v>
      </c>
      <c r="Q369" s="301">
        <f t="shared" si="127"/>
        <v>0</v>
      </c>
      <c r="R369" s="292">
        <f t="shared" si="122"/>
        <v>0</v>
      </c>
      <c r="S369" s="292">
        <f t="shared" si="123"/>
        <v>0</v>
      </c>
      <c r="T369" s="321">
        <f t="shared" si="111"/>
        <v>0</v>
      </c>
      <c r="U369" s="134"/>
      <c r="V369" s="134"/>
      <c r="W369" s="134"/>
      <c r="X369" s="134"/>
    </row>
    <row r="370" spans="1:24" s="1" customFormat="1" ht="15" customHeight="1">
      <c r="A370" s="409">
        <f t="shared" si="113"/>
        <v>6.5250000000000002E-2</v>
      </c>
      <c r="B370" s="406">
        <f t="shared" si="112"/>
        <v>5.3630136986301371E-3</v>
      </c>
      <c r="C370" s="197">
        <f t="shared" si="114"/>
        <v>28</v>
      </c>
      <c r="D370" s="290">
        <v>336</v>
      </c>
      <c r="E370" s="300">
        <f t="shared" si="124"/>
        <v>0</v>
      </c>
      <c r="F370" s="292">
        <f t="shared" si="115"/>
        <v>0</v>
      </c>
      <c r="G370" s="292">
        <f t="shared" si="116"/>
        <v>0</v>
      </c>
      <c r="H370" s="293">
        <f t="shared" si="117"/>
        <v>0</v>
      </c>
      <c r="I370" s="301">
        <f t="shared" si="125"/>
        <v>0</v>
      </c>
      <c r="J370" s="510">
        <f t="shared" si="118"/>
        <v>0</v>
      </c>
      <c r="K370" s="292">
        <f t="shared" si="119"/>
        <v>0</v>
      </c>
      <c r="L370" s="321">
        <f t="shared" si="128"/>
        <v>0</v>
      </c>
      <c r="M370" s="300">
        <f t="shared" si="126"/>
        <v>0</v>
      </c>
      <c r="N370" s="292">
        <f t="shared" si="120"/>
        <v>0</v>
      </c>
      <c r="O370" s="292">
        <f t="shared" si="121"/>
        <v>0</v>
      </c>
      <c r="P370" s="293">
        <f t="shared" si="110"/>
        <v>0</v>
      </c>
      <c r="Q370" s="301">
        <f t="shared" si="127"/>
        <v>0</v>
      </c>
      <c r="R370" s="292">
        <f t="shared" si="122"/>
        <v>0</v>
      </c>
      <c r="S370" s="292">
        <f t="shared" si="123"/>
        <v>0</v>
      </c>
      <c r="T370" s="321">
        <f t="shared" si="111"/>
        <v>0</v>
      </c>
      <c r="U370" s="134"/>
      <c r="V370" s="134"/>
      <c r="W370" s="134"/>
      <c r="X370" s="134"/>
    </row>
    <row r="371" spans="1:24" s="1" customFormat="1" ht="15" customHeight="1">
      <c r="A371" s="409">
        <f t="shared" si="113"/>
        <v>6.5250000000000002E-2</v>
      </c>
      <c r="B371" s="406">
        <f t="shared" si="112"/>
        <v>5.3630136986301371E-3</v>
      </c>
      <c r="C371" s="197">
        <f t="shared" si="114"/>
        <v>29</v>
      </c>
      <c r="D371" s="290">
        <v>337</v>
      </c>
      <c r="E371" s="300">
        <f t="shared" si="124"/>
        <v>0</v>
      </c>
      <c r="F371" s="292">
        <f t="shared" si="115"/>
        <v>0</v>
      </c>
      <c r="G371" s="292">
        <f t="shared" si="116"/>
        <v>0</v>
      </c>
      <c r="H371" s="293">
        <f t="shared" si="117"/>
        <v>0</v>
      </c>
      <c r="I371" s="301">
        <f t="shared" si="125"/>
        <v>0</v>
      </c>
      <c r="J371" s="510">
        <f t="shared" si="118"/>
        <v>0</v>
      </c>
      <c r="K371" s="292">
        <f t="shared" si="119"/>
        <v>0</v>
      </c>
      <c r="L371" s="321">
        <f t="shared" si="128"/>
        <v>0</v>
      </c>
      <c r="M371" s="300">
        <f t="shared" si="126"/>
        <v>0</v>
      </c>
      <c r="N371" s="292">
        <f t="shared" si="120"/>
        <v>0</v>
      </c>
      <c r="O371" s="292">
        <f t="shared" si="121"/>
        <v>0</v>
      </c>
      <c r="P371" s="293">
        <f t="shared" si="110"/>
        <v>0</v>
      </c>
      <c r="Q371" s="301">
        <f t="shared" si="127"/>
        <v>0</v>
      </c>
      <c r="R371" s="292">
        <f t="shared" si="122"/>
        <v>0</v>
      </c>
      <c r="S371" s="292">
        <f t="shared" si="123"/>
        <v>0</v>
      </c>
      <c r="T371" s="321">
        <f t="shared" si="111"/>
        <v>0</v>
      </c>
      <c r="U371" s="134"/>
      <c r="V371" s="134"/>
      <c r="W371" s="134"/>
      <c r="X371" s="134"/>
    </row>
    <row r="372" spans="1:24" s="1" customFormat="1" ht="15" customHeight="1">
      <c r="A372" s="409">
        <f t="shared" si="113"/>
        <v>6.5250000000000002E-2</v>
      </c>
      <c r="B372" s="406">
        <f t="shared" si="112"/>
        <v>5.3630136986301371E-3</v>
      </c>
      <c r="C372" s="197">
        <f t="shared" si="114"/>
        <v>29</v>
      </c>
      <c r="D372" s="290">
        <v>338</v>
      </c>
      <c r="E372" s="300">
        <f t="shared" si="124"/>
        <v>0</v>
      </c>
      <c r="F372" s="292">
        <f t="shared" si="115"/>
        <v>0</v>
      </c>
      <c r="G372" s="292">
        <f t="shared" si="116"/>
        <v>0</v>
      </c>
      <c r="H372" s="293">
        <f t="shared" si="117"/>
        <v>0</v>
      </c>
      <c r="I372" s="301">
        <f t="shared" si="125"/>
        <v>0</v>
      </c>
      <c r="J372" s="510">
        <f t="shared" si="118"/>
        <v>0</v>
      </c>
      <c r="K372" s="292">
        <f t="shared" si="119"/>
        <v>0</v>
      </c>
      <c r="L372" s="321">
        <f t="shared" si="128"/>
        <v>0</v>
      </c>
      <c r="M372" s="300">
        <f t="shared" si="126"/>
        <v>0</v>
      </c>
      <c r="N372" s="292">
        <f t="shared" si="120"/>
        <v>0</v>
      </c>
      <c r="O372" s="292">
        <f t="shared" si="121"/>
        <v>0</v>
      </c>
      <c r="P372" s="293">
        <f t="shared" si="110"/>
        <v>0</v>
      </c>
      <c r="Q372" s="301">
        <f t="shared" si="127"/>
        <v>0</v>
      </c>
      <c r="R372" s="292">
        <f t="shared" si="122"/>
        <v>0</v>
      </c>
      <c r="S372" s="292">
        <f t="shared" si="123"/>
        <v>0</v>
      </c>
      <c r="T372" s="321">
        <f t="shared" si="111"/>
        <v>0</v>
      </c>
      <c r="U372" s="134"/>
      <c r="V372" s="134"/>
      <c r="W372" s="134"/>
      <c r="X372" s="134"/>
    </row>
    <row r="373" spans="1:24" s="1" customFormat="1" ht="15" customHeight="1">
      <c r="A373" s="409">
        <f t="shared" si="113"/>
        <v>6.5250000000000002E-2</v>
      </c>
      <c r="B373" s="406">
        <f t="shared" si="112"/>
        <v>5.3630136986301371E-3</v>
      </c>
      <c r="C373" s="197">
        <f t="shared" si="114"/>
        <v>29</v>
      </c>
      <c r="D373" s="290">
        <v>339</v>
      </c>
      <c r="E373" s="300">
        <f t="shared" si="124"/>
        <v>0</v>
      </c>
      <c r="F373" s="292">
        <f t="shared" si="115"/>
        <v>0</v>
      </c>
      <c r="G373" s="292">
        <f t="shared" si="116"/>
        <v>0</v>
      </c>
      <c r="H373" s="293">
        <f t="shared" si="117"/>
        <v>0</v>
      </c>
      <c r="I373" s="301">
        <f t="shared" si="125"/>
        <v>0</v>
      </c>
      <c r="J373" s="510">
        <f t="shared" si="118"/>
        <v>0</v>
      </c>
      <c r="K373" s="292">
        <f t="shared" si="119"/>
        <v>0</v>
      </c>
      <c r="L373" s="321">
        <f t="shared" si="128"/>
        <v>0</v>
      </c>
      <c r="M373" s="300">
        <f t="shared" si="126"/>
        <v>0</v>
      </c>
      <c r="N373" s="292">
        <f t="shared" si="120"/>
        <v>0</v>
      </c>
      <c r="O373" s="292">
        <f t="shared" si="121"/>
        <v>0</v>
      </c>
      <c r="P373" s="293">
        <f t="shared" si="110"/>
        <v>0</v>
      </c>
      <c r="Q373" s="301">
        <f t="shared" si="127"/>
        <v>0</v>
      </c>
      <c r="R373" s="292">
        <f t="shared" si="122"/>
        <v>0</v>
      </c>
      <c r="S373" s="292">
        <f t="shared" si="123"/>
        <v>0</v>
      </c>
      <c r="T373" s="321">
        <f t="shared" si="111"/>
        <v>0</v>
      </c>
      <c r="U373" s="134"/>
      <c r="V373" s="134"/>
      <c r="W373" s="134"/>
      <c r="X373" s="134"/>
    </row>
    <row r="374" spans="1:24" s="1" customFormat="1" ht="15" customHeight="1">
      <c r="A374" s="409">
        <f t="shared" si="113"/>
        <v>6.5250000000000002E-2</v>
      </c>
      <c r="B374" s="406">
        <f t="shared" si="112"/>
        <v>5.3630136986301371E-3</v>
      </c>
      <c r="C374" s="197">
        <f t="shared" si="114"/>
        <v>29</v>
      </c>
      <c r="D374" s="290">
        <v>340</v>
      </c>
      <c r="E374" s="300">
        <f t="shared" si="124"/>
        <v>0</v>
      </c>
      <c r="F374" s="292">
        <f t="shared" si="115"/>
        <v>0</v>
      </c>
      <c r="G374" s="292">
        <f t="shared" si="116"/>
        <v>0</v>
      </c>
      <c r="H374" s="293">
        <f t="shared" si="117"/>
        <v>0</v>
      </c>
      <c r="I374" s="301">
        <f t="shared" si="125"/>
        <v>0</v>
      </c>
      <c r="J374" s="510">
        <f t="shared" si="118"/>
        <v>0</v>
      </c>
      <c r="K374" s="292">
        <f t="shared" si="119"/>
        <v>0</v>
      </c>
      <c r="L374" s="321">
        <f t="shared" si="128"/>
        <v>0</v>
      </c>
      <c r="M374" s="300">
        <f t="shared" si="126"/>
        <v>0</v>
      </c>
      <c r="N374" s="292">
        <f t="shared" si="120"/>
        <v>0</v>
      </c>
      <c r="O374" s="292">
        <f t="shared" si="121"/>
        <v>0</v>
      </c>
      <c r="P374" s="293">
        <f t="shared" si="110"/>
        <v>0</v>
      </c>
      <c r="Q374" s="301">
        <f t="shared" si="127"/>
        <v>0</v>
      </c>
      <c r="R374" s="292">
        <f t="shared" si="122"/>
        <v>0</v>
      </c>
      <c r="S374" s="292">
        <f t="shared" si="123"/>
        <v>0</v>
      </c>
      <c r="T374" s="321">
        <f t="shared" si="111"/>
        <v>0</v>
      </c>
      <c r="U374" s="134"/>
      <c r="V374" s="134"/>
      <c r="W374" s="134"/>
      <c r="X374" s="134"/>
    </row>
    <row r="375" spans="1:24" s="1" customFormat="1" ht="15" customHeight="1">
      <c r="A375" s="409">
        <f t="shared" si="113"/>
        <v>6.5250000000000002E-2</v>
      </c>
      <c r="B375" s="406">
        <f t="shared" si="112"/>
        <v>5.3630136986301371E-3</v>
      </c>
      <c r="C375" s="197">
        <f t="shared" si="114"/>
        <v>29</v>
      </c>
      <c r="D375" s="290">
        <v>341</v>
      </c>
      <c r="E375" s="300">
        <f t="shared" si="124"/>
        <v>0</v>
      </c>
      <c r="F375" s="292">
        <f t="shared" si="115"/>
        <v>0</v>
      </c>
      <c r="G375" s="292">
        <f t="shared" si="116"/>
        <v>0</v>
      </c>
      <c r="H375" s="293">
        <f t="shared" si="117"/>
        <v>0</v>
      </c>
      <c r="I375" s="301">
        <f t="shared" si="125"/>
        <v>0</v>
      </c>
      <c r="J375" s="510">
        <f t="shared" si="118"/>
        <v>0</v>
      </c>
      <c r="K375" s="292">
        <f t="shared" si="119"/>
        <v>0</v>
      </c>
      <c r="L375" s="321">
        <f t="shared" si="128"/>
        <v>0</v>
      </c>
      <c r="M375" s="300">
        <f t="shared" si="126"/>
        <v>0</v>
      </c>
      <c r="N375" s="292">
        <f t="shared" si="120"/>
        <v>0</v>
      </c>
      <c r="O375" s="292">
        <f t="shared" si="121"/>
        <v>0</v>
      </c>
      <c r="P375" s="293">
        <f t="shared" si="110"/>
        <v>0</v>
      </c>
      <c r="Q375" s="301">
        <f t="shared" si="127"/>
        <v>0</v>
      </c>
      <c r="R375" s="292">
        <f t="shared" si="122"/>
        <v>0</v>
      </c>
      <c r="S375" s="292">
        <f t="shared" si="123"/>
        <v>0</v>
      </c>
      <c r="T375" s="321">
        <f t="shared" si="111"/>
        <v>0</v>
      </c>
      <c r="U375" s="134"/>
      <c r="V375" s="134"/>
      <c r="W375" s="134"/>
      <c r="X375" s="134"/>
    </row>
    <row r="376" spans="1:24" s="1" customFormat="1" ht="15" customHeight="1">
      <c r="A376" s="409">
        <f t="shared" si="113"/>
        <v>6.5250000000000002E-2</v>
      </c>
      <c r="B376" s="406">
        <f t="shared" si="112"/>
        <v>5.3630136986301371E-3</v>
      </c>
      <c r="C376" s="197">
        <f t="shared" si="114"/>
        <v>29</v>
      </c>
      <c r="D376" s="290">
        <v>342</v>
      </c>
      <c r="E376" s="300">
        <f t="shared" si="124"/>
        <v>0</v>
      </c>
      <c r="F376" s="292">
        <f t="shared" si="115"/>
        <v>0</v>
      </c>
      <c r="G376" s="292">
        <f t="shared" si="116"/>
        <v>0</v>
      </c>
      <c r="H376" s="293">
        <f t="shared" si="117"/>
        <v>0</v>
      </c>
      <c r="I376" s="301">
        <f t="shared" si="125"/>
        <v>0</v>
      </c>
      <c r="J376" s="510">
        <f t="shared" si="118"/>
        <v>0</v>
      </c>
      <c r="K376" s="292">
        <f t="shared" si="119"/>
        <v>0</v>
      </c>
      <c r="L376" s="321">
        <f t="shared" si="128"/>
        <v>0</v>
      </c>
      <c r="M376" s="300">
        <f t="shared" si="126"/>
        <v>0</v>
      </c>
      <c r="N376" s="292">
        <f t="shared" si="120"/>
        <v>0</v>
      </c>
      <c r="O376" s="292">
        <f t="shared" si="121"/>
        <v>0</v>
      </c>
      <c r="P376" s="293">
        <f t="shared" si="110"/>
        <v>0</v>
      </c>
      <c r="Q376" s="301">
        <f t="shared" si="127"/>
        <v>0</v>
      </c>
      <c r="R376" s="292">
        <f t="shared" si="122"/>
        <v>0</v>
      </c>
      <c r="S376" s="292">
        <f t="shared" si="123"/>
        <v>0</v>
      </c>
      <c r="T376" s="321">
        <f t="shared" si="111"/>
        <v>0</v>
      </c>
      <c r="U376" s="134"/>
      <c r="V376" s="134"/>
      <c r="W376" s="134"/>
      <c r="X376" s="134"/>
    </row>
    <row r="377" spans="1:24" s="1" customFormat="1" ht="15" customHeight="1">
      <c r="A377" s="409">
        <f t="shared" si="113"/>
        <v>6.5250000000000002E-2</v>
      </c>
      <c r="B377" s="406">
        <f t="shared" si="112"/>
        <v>5.3630136986301371E-3</v>
      </c>
      <c r="C377" s="197">
        <f t="shared" si="114"/>
        <v>29</v>
      </c>
      <c r="D377" s="290">
        <v>343</v>
      </c>
      <c r="E377" s="300">
        <f t="shared" si="124"/>
        <v>0</v>
      </c>
      <c r="F377" s="292">
        <f t="shared" si="115"/>
        <v>0</v>
      </c>
      <c r="G377" s="292">
        <f t="shared" si="116"/>
        <v>0</v>
      </c>
      <c r="H377" s="293">
        <f t="shared" si="117"/>
        <v>0</v>
      </c>
      <c r="I377" s="301">
        <f t="shared" si="125"/>
        <v>0</v>
      </c>
      <c r="J377" s="510">
        <f t="shared" si="118"/>
        <v>0</v>
      </c>
      <c r="K377" s="292">
        <f t="shared" si="119"/>
        <v>0</v>
      </c>
      <c r="L377" s="321">
        <f t="shared" si="128"/>
        <v>0</v>
      </c>
      <c r="M377" s="300">
        <f t="shared" si="126"/>
        <v>0</v>
      </c>
      <c r="N377" s="292">
        <f t="shared" si="120"/>
        <v>0</v>
      </c>
      <c r="O377" s="292">
        <f t="shared" si="121"/>
        <v>0</v>
      </c>
      <c r="P377" s="293">
        <f t="shared" si="110"/>
        <v>0</v>
      </c>
      <c r="Q377" s="301">
        <f t="shared" si="127"/>
        <v>0</v>
      </c>
      <c r="R377" s="292">
        <f t="shared" si="122"/>
        <v>0</v>
      </c>
      <c r="S377" s="292">
        <f t="shared" si="123"/>
        <v>0</v>
      </c>
      <c r="T377" s="321">
        <f t="shared" si="111"/>
        <v>0</v>
      </c>
      <c r="U377" s="134"/>
      <c r="V377" s="134"/>
      <c r="W377" s="134"/>
      <c r="X377" s="134"/>
    </row>
    <row r="378" spans="1:24" s="1" customFormat="1" ht="15" customHeight="1">
      <c r="A378" s="409">
        <f t="shared" si="113"/>
        <v>6.5250000000000002E-2</v>
      </c>
      <c r="B378" s="406">
        <f t="shared" si="112"/>
        <v>5.3630136986301371E-3</v>
      </c>
      <c r="C378" s="197">
        <f t="shared" si="114"/>
        <v>29</v>
      </c>
      <c r="D378" s="290">
        <v>344</v>
      </c>
      <c r="E378" s="300">
        <f t="shared" si="124"/>
        <v>0</v>
      </c>
      <c r="F378" s="292">
        <f t="shared" si="115"/>
        <v>0</v>
      </c>
      <c r="G378" s="292">
        <f t="shared" si="116"/>
        <v>0</v>
      </c>
      <c r="H378" s="293">
        <f t="shared" si="117"/>
        <v>0</v>
      </c>
      <c r="I378" s="301">
        <f t="shared" si="125"/>
        <v>0</v>
      </c>
      <c r="J378" s="510">
        <f t="shared" si="118"/>
        <v>0</v>
      </c>
      <c r="K378" s="292">
        <f t="shared" si="119"/>
        <v>0</v>
      </c>
      <c r="L378" s="321">
        <f t="shared" si="128"/>
        <v>0</v>
      </c>
      <c r="M378" s="300">
        <f t="shared" si="126"/>
        <v>0</v>
      </c>
      <c r="N378" s="292">
        <f t="shared" si="120"/>
        <v>0</v>
      </c>
      <c r="O378" s="292">
        <f t="shared" si="121"/>
        <v>0</v>
      </c>
      <c r="P378" s="293">
        <f t="shared" si="110"/>
        <v>0</v>
      </c>
      <c r="Q378" s="301">
        <f t="shared" si="127"/>
        <v>0</v>
      </c>
      <c r="R378" s="292">
        <f t="shared" si="122"/>
        <v>0</v>
      </c>
      <c r="S378" s="292">
        <f t="shared" si="123"/>
        <v>0</v>
      </c>
      <c r="T378" s="321">
        <f t="shared" si="111"/>
        <v>0</v>
      </c>
      <c r="U378" s="134"/>
      <c r="V378" s="134"/>
      <c r="W378" s="134"/>
      <c r="X378" s="134"/>
    </row>
    <row r="379" spans="1:24" s="1" customFormat="1" ht="15" customHeight="1">
      <c r="A379" s="409">
        <f t="shared" si="113"/>
        <v>6.5250000000000002E-2</v>
      </c>
      <c r="B379" s="406">
        <f t="shared" si="112"/>
        <v>5.3630136986301371E-3</v>
      </c>
      <c r="C379" s="197">
        <f t="shared" si="114"/>
        <v>29</v>
      </c>
      <c r="D379" s="290">
        <v>345</v>
      </c>
      <c r="E379" s="300">
        <f t="shared" si="124"/>
        <v>0</v>
      </c>
      <c r="F379" s="292">
        <f t="shared" si="115"/>
        <v>0</v>
      </c>
      <c r="G379" s="292">
        <f t="shared" si="116"/>
        <v>0</v>
      </c>
      <c r="H379" s="293">
        <f t="shared" si="117"/>
        <v>0</v>
      </c>
      <c r="I379" s="301">
        <f t="shared" si="125"/>
        <v>0</v>
      </c>
      <c r="J379" s="510">
        <f t="shared" si="118"/>
        <v>0</v>
      </c>
      <c r="K379" s="292">
        <f t="shared" si="119"/>
        <v>0</v>
      </c>
      <c r="L379" s="321">
        <f t="shared" si="128"/>
        <v>0</v>
      </c>
      <c r="M379" s="300">
        <f t="shared" si="126"/>
        <v>0</v>
      </c>
      <c r="N379" s="292">
        <f t="shared" si="120"/>
        <v>0</v>
      </c>
      <c r="O379" s="292">
        <f t="shared" si="121"/>
        <v>0</v>
      </c>
      <c r="P379" s="293">
        <f t="shared" si="110"/>
        <v>0</v>
      </c>
      <c r="Q379" s="301">
        <f t="shared" si="127"/>
        <v>0</v>
      </c>
      <c r="R379" s="292">
        <f t="shared" si="122"/>
        <v>0</v>
      </c>
      <c r="S379" s="292">
        <f t="shared" si="123"/>
        <v>0</v>
      </c>
      <c r="T379" s="321">
        <f t="shared" si="111"/>
        <v>0</v>
      </c>
      <c r="U379" s="134"/>
      <c r="V379" s="134"/>
      <c r="W379" s="134"/>
      <c r="X379" s="134"/>
    </row>
    <row r="380" spans="1:24" s="1" customFormat="1" ht="15" customHeight="1">
      <c r="A380" s="409">
        <f t="shared" si="113"/>
        <v>6.5250000000000002E-2</v>
      </c>
      <c r="B380" s="406">
        <f t="shared" si="112"/>
        <v>5.3630136986301371E-3</v>
      </c>
      <c r="C380" s="197">
        <f t="shared" si="114"/>
        <v>29</v>
      </c>
      <c r="D380" s="290">
        <v>346</v>
      </c>
      <c r="E380" s="300">
        <f t="shared" si="124"/>
        <v>0</v>
      </c>
      <c r="F380" s="292">
        <f t="shared" si="115"/>
        <v>0</v>
      </c>
      <c r="G380" s="292">
        <f t="shared" si="116"/>
        <v>0</v>
      </c>
      <c r="H380" s="293">
        <f t="shared" si="117"/>
        <v>0</v>
      </c>
      <c r="I380" s="301">
        <f t="shared" si="125"/>
        <v>0</v>
      </c>
      <c r="J380" s="510">
        <f t="shared" si="118"/>
        <v>0</v>
      </c>
      <c r="K380" s="292">
        <f t="shared" si="119"/>
        <v>0</v>
      </c>
      <c r="L380" s="321">
        <f t="shared" si="128"/>
        <v>0</v>
      </c>
      <c r="M380" s="300">
        <f t="shared" si="126"/>
        <v>0</v>
      </c>
      <c r="N380" s="292">
        <f t="shared" si="120"/>
        <v>0</v>
      </c>
      <c r="O380" s="292">
        <f t="shared" si="121"/>
        <v>0</v>
      </c>
      <c r="P380" s="293">
        <f t="shared" si="110"/>
        <v>0</v>
      </c>
      <c r="Q380" s="301">
        <f t="shared" si="127"/>
        <v>0</v>
      </c>
      <c r="R380" s="292">
        <f t="shared" si="122"/>
        <v>0</v>
      </c>
      <c r="S380" s="292">
        <f t="shared" si="123"/>
        <v>0</v>
      </c>
      <c r="T380" s="321">
        <f t="shared" si="111"/>
        <v>0</v>
      </c>
      <c r="U380" s="134"/>
      <c r="V380" s="134"/>
      <c r="W380" s="134"/>
      <c r="X380" s="134"/>
    </row>
    <row r="381" spans="1:24" s="1" customFormat="1" ht="15" customHeight="1">
      <c r="A381" s="409">
        <f t="shared" si="113"/>
        <v>6.5250000000000002E-2</v>
      </c>
      <c r="B381" s="406">
        <f t="shared" si="112"/>
        <v>5.3630136986301371E-3</v>
      </c>
      <c r="C381" s="197">
        <f t="shared" si="114"/>
        <v>29</v>
      </c>
      <c r="D381" s="290">
        <v>347</v>
      </c>
      <c r="E381" s="300">
        <f t="shared" si="124"/>
        <v>0</v>
      </c>
      <c r="F381" s="292">
        <f t="shared" si="115"/>
        <v>0</v>
      </c>
      <c r="G381" s="292">
        <f t="shared" si="116"/>
        <v>0</v>
      </c>
      <c r="H381" s="293">
        <f t="shared" si="117"/>
        <v>0</v>
      </c>
      <c r="I381" s="301">
        <f t="shared" si="125"/>
        <v>0</v>
      </c>
      <c r="J381" s="510">
        <f t="shared" si="118"/>
        <v>0</v>
      </c>
      <c r="K381" s="292">
        <f t="shared" si="119"/>
        <v>0</v>
      </c>
      <c r="L381" s="321">
        <f t="shared" si="128"/>
        <v>0</v>
      </c>
      <c r="M381" s="300">
        <f t="shared" si="126"/>
        <v>0</v>
      </c>
      <c r="N381" s="292">
        <f t="shared" si="120"/>
        <v>0</v>
      </c>
      <c r="O381" s="292">
        <f t="shared" si="121"/>
        <v>0</v>
      </c>
      <c r="P381" s="293">
        <f t="shared" si="110"/>
        <v>0</v>
      </c>
      <c r="Q381" s="301">
        <f t="shared" si="127"/>
        <v>0</v>
      </c>
      <c r="R381" s="292">
        <f t="shared" si="122"/>
        <v>0</v>
      </c>
      <c r="S381" s="292">
        <f t="shared" si="123"/>
        <v>0</v>
      </c>
      <c r="T381" s="321">
        <f t="shared" si="111"/>
        <v>0</v>
      </c>
      <c r="U381" s="134"/>
      <c r="V381" s="134"/>
      <c r="W381" s="134"/>
      <c r="X381" s="134"/>
    </row>
    <row r="382" spans="1:24" s="1" customFormat="1" ht="15" customHeight="1">
      <c r="A382" s="409">
        <f t="shared" si="113"/>
        <v>6.5250000000000002E-2</v>
      </c>
      <c r="B382" s="406">
        <f t="shared" si="112"/>
        <v>5.3630136986301371E-3</v>
      </c>
      <c r="C382" s="197">
        <f t="shared" si="114"/>
        <v>29</v>
      </c>
      <c r="D382" s="290">
        <v>348</v>
      </c>
      <c r="E382" s="300">
        <f t="shared" si="124"/>
        <v>0</v>
      </c>
      <c r="F382" s="292">
        <f t="shared" si="115"/>
        <v>0</v>
      </c>
      <c r="G382" s="292">
        <f t="shared" si="116"/>
        <v>0</v>
      </c>
      <c r="H382" s="293">
        <f t="shared" si="117"/>
        <v>0</v>
      </c>
      <c r="I382" s="301">
        <f t="shared" si="125"/>
        <v>0</v>
      </c>
      <c r="J382" s="510">
        <f t="shared" si="118"/>
        <v>0</v>
      </c>
      <c r="K382" s="292">
        <f t="shared" si="119"/>
        <v>0</v>
      </c>
      <c r="L382" s="321">
        <f t="shared" si="128"/>
        <v>0</v>
      </c>
      <c r="M382" s="300">
        <f t="shared" si="126"/>
        <v>0</v>
      </c>
      <c r="N382" s="292">
        <f t="shared" si="120"/>
        <v>0</v>
      </c>
      <c r="O382" s="292">
        <f t="shared" si="121"/>
        <v>0</v>
      </c>
      <c r="P382" s="293">
        <f t="shared" si="110"/>
        <v>0</v>
      </c>
      <c r="Q382" s="301">
        <f t="shared" si="127"/>
        <v>0</v>
      </c>
      <c r="R382" s="292">
        <f t="shared" si="122"/>
        <v>0</v>
      </c>
      <c r="S382" s="292">
        <f t="shared" si="123"/>
        <v>0</v>
      </c>
      <c r="T382" s="321">
        <f t="shared" si="111"/>
        <v>0</v>
      </c>
      <c r="U382" s="134"/>
      <c r="V382" s="134"/>
      <c r="W382" s="134"/>
      <c r="X382" s="134"/>
    </row>
    <row r="383" spans="1:24" s="1" customFormat="1" ht="15" customHeight="1">
      <c r="A383" s="409">
        <f t="shared" si="113"/>
        <v>6.5250000000000002E-2</v>
      </c>
      <c r="B383" s="406">
        <f t="shared" si="112"/>
        <v>5.3630136986301371E-3</v>
      </c>
      <c r="C383" s="197">
        <f t="shared" si="114"/>
        <v>30</v>
      </c>
      <c r="D383" s="290">
        <v>349</v>
      </c>
      <c r="E383" s="300">
        <f t="shared" si="124"/>
        <v>0</v>
      </c>
      <c r="F383" s="292">
        <f t="shared" si="115"/>
        <v>0</v>
      </c>
      <c r="G383" s="292">
        <f t="shared" si="116"/>
        <v>0</v>
      </c>
      <c r="H383" s="293">
        <f t="shared" si="117"/>
        <v>0</v>
      </c>
      <c r="I383" s="301">
        <f t="shared" si="125"/>
        <v>0</v>
      </c>
      <c r="J383" s="510">
        <f t="shared" si="118"/>
        <v>0</v>
      </c>
      <c r="K383" s="292">
        <f t="shared" si="119"/>
        <v>0</v>
      </c>
      <c r="L383" s="321">
        <f t="shared" si="128"/>
        <v>0</v>
      </c>
      <c r="M383" s="300">
        <f t="shared" si="126"/>
        <v>0</v>
      </c>
      <c r="N383" s="292">
        <f t="shared" si="120"/>
        <v>0</v>
      </c>
      <c r="O383" s="292">
        <f t="shared" si="121"/>
        <v>0</v>
      </c>
      <c r="P383" s="293">
        <f t="shared" si="110"/>
        <v>0</v>
      </c>
      <c r="Q383" s="301">
        <f t="shared" si="127"/>
        <v>0</v>
      </c>
      <c r="R383" s="292">
        <f t="shared" si="122"/>
        <v>0</v>
      </c>
      <c r="S383" s="292">
        <f t="shared" si="123"/>
        <v>0</v>
      </c>
      <c r="T383" s="321">
        <f t="shared" si="111"/>
        <v>0</v>
      </c>
      <c r="U383" s="134"/>
      <c r="V383" s="134"/>
      <c r="W383" s="134"/>
      <c r="X383" s="134"/>
    </row>
    <row r="384" spans="1:24" s="1" customFormat="1" ht="15" customHeight="1">
      <c r="A384" s="409">
        <f t="shared" si="113"/>
        <v>6.5250000000000002E-2</v>
      </c>
      <c r="B384" s="406">
        <f t="shared" si="112"/>
        <v>5.3630136986301371E-3</v>
      </c>
      <c r="C384" s="197">
        <f t="shared" si="114"/>
        <v>30</v>
      </c>
      <c r="D384" s="290">
        <v>350</v>
      </c>
      <c r="E384" s="300">
        <f t="shared" si="124"/>
        <v>0</v>
      </c>
      <c r="F384" s="292">
        <f t="shared" si="115"/>
        <v>0</v>
      </c>
      <c r="G384" s="292">
        <f t="shared" si="116"/>
        <v>0</v>
      </c>
      <c r="H384" s="293">
        <f t="shared" si="117"/>
        <v>0</v>
      </c>
      <c r="I384" s="301">
        <f t="shared" si="125"/>
        <v>0</v>
      </c>
      <c r="J384" s="510">
        <f t="shared" si="118"/>
        <v>0</v>
      </c>
      <c r="K384" s="292">
        <f t="shared" si="119"/>
        <v>0</v>
      </c>
      <c r="L384" s="321">
        <f t="shared" si="128"/>
        <v>0</v>
      </c>
      <c r="M384" s="300">
        <f t="shared" si="126"/>
        <v>0</v>
      </c>
      <c r="N384" s="292">
        <f t="shared" si="120"/>
        <v>0</v>
      </c>
      <c r="O384" s="292">
        <f t="shared" si="121"/>
        <v>0</v>
      </c>
      <c r="P384" s="293">
        <f t="shared" si="110"/>
        <v>0</v>
      </c>
      <c r="Q384" s="301">
        <f t="shared" si="127"/>
        <v>0</v>
      </c>
      <c r="R384" s="292">
        <f t="shared" si="122"/>
        <v>0</v>
      </c>
      <c r="S384" s="292">
        <f t="shared" si="123"/>
        <v>0</v>
      </c>
      <c r="T384" s="321">
        <f t="shared" si="111"/>
        <v>0</v>
      </c>
      <c r="U384" s="134"/>
      <c r="V384" s="134"/>
      <c r="W384" s="134"/>
      <c r="X384" s="134"/>
    </row>
    <row r="385" spans="1:24" s="1" customFormat="1" ht="15" customHeight="1">
      <c r="A385" s="409">
        <f t="shared" si="113"/>
        <v>6.5250000000000002E-2</v>
      </c>
      <c r="B385" s="406">
        <f t="shared" si="112"/>
        <v>5.3630136986301371E-3</v>
      </c>
      <c r="C385" s="197">
        <f t="shared" si="114"/>
        <v>30</v>
      </c>
      <c r="D385" s="290">
        <v>351</v>
      </c>
      <c r="E385" s="300">
        <f t="shared" si="124"/>
        <v>0</v>
      </c>
      <c r="F385" s="292">
        <f t="shared" si="115"/>
        <v>0</v>
      </c>
      <c r="G385" s="292">
        <f t="shared" si="116"/>
        <v>0</v>
      </c>
      <c r="H385" s="293">
        <f t="shared" si="117"/>
        <v>0</v>
      </c>
      <c r="I385" s="301">
        <f t="shared" si="125"/>
        <v>0</v>
      </c>
      <c r="J385" s="510">
        <f t="shared" si="118"/>
        <v>0</v>
      </c>
      <c r="K385" s="292">
        <f t="shared" si="119"/>
        <v>0</v>
      </c>
      <c r="L385" s="321">
        <f t="shared" si="128"/>
        <v>0</v>
      </c>
      <c r="M385" s="300">
        <f t="shared" si="126"/>
        <v>0</v>
      </c>
      <c r="N385" s="292">
        <f t="shared" si="120"/>
        <v>0</v>
      </c>
      <c r="O385" s="292">
        <f t="shared" si="121"/>
        <v>0</v>
      </c>
      <c r="P385" s="293">
        <f t="shared" si="110"/>
        <v>0</v>
      </c>
      <c r="Q385" s="301">
        <f t="shared" si="127"/>
        <v>0</v>
      </c>
      <c r="R385" s="292">
        <f t="shared" si="122"/>
        <v>0</v>
      </c>
      <c r="S385" s="292">
        <f t="shared" si="123"/>
        <v>0</v>
      </c>
      <c r="T385" s="321">
        <f t="shared" si="111"/>
        <v>0</v>
      </c>
      <c r="U385" s="134"/>
      <c r="V385" s="134"/>
      <c r="W385" s="134"/>
      <c r="X385" s="134"/>
    </row>
    <row r="386" spans="1:24" s="1" customFormat="1" ht="15" customHeight="1">
      <c r="A386" s="409">
        <f t="shared" si="113"/>
        <v>6.5250000000000002E-2</v>
      </c>
      <c r="B386" s="406">
        <f t="shared" si="112"/>
        <v>5.3630136986301371E-3</v>
      </c>
      <c r="C386" s="197">
        <f t="shared" si="114"/>
        <v>30</v>
      </c>
      <c r="D386" s="290">
        <v>352</v>
      </c>
      <c r="E386" s="300">
        <f t="shared" si="124"/>
        <v>0</v>
      </c>
      <c r="F386" s="292">
        <f t="shared" si="115"/>
        <v>0</v>
      </c>
      <c r="G386" s="292">
        <f t="shared" si="116"/>
        <v>0</v>
      </c>
      <c r="H386" s="293">
        <f t="shared" si="117"/>
        <v>0</v>
      </c>
      <c r="I386" s="301">
        <f t="shared" si="125"/>
        <v>0</v>
      </c>
      <c r="J386" s="510">
        <f t="shared" si="118"/>
        <v>0</v>
      </c>
      <c r="K386" s="292">
        <f t="shared" si="119"/>
        <v>0</v>
      </c>
      <c r="L386" s="321">
        <f t="shared" si="128"/>
        <v>0</v>
      </c>
      <c r="M386" s="300">
        <f t="shared" si="126"/>
        <v>0</v>
      </c>
      <c r="N386" s="292">
        <f t="shared" si="120"/>
        <v>0</v>
      </c>
      <c r="O386" s="292">
        <f t="shared" si="121"/>
        <v>0</v>
      </c>
      <c r="P386" s="293">
        <f t="shared" si="110"/>
        <v>0</v>
      </c>
      <c r="Q386" s="301">
        <f t="shared" si="127"/>
        <v>0</v>
      </c>
      <c r="R386" s="292">
        <f t="shared" si="122"/>
        <v>0</v>
      </c>
      <c r="S386" s="292">
        <f t="shared" si="123"/>
        <v>0</v>
      </c>
      <c r="T386" s="321">
        <f t="shared" si="111"/>
        <v>0</v>
      </c>
      <c r="U386" s="134"/>
      <c r="V386" s="134"/>
      <c r="W386" s="134"/>
      <c r="X386" s="134"/>
    </row>
    <row r="387" spans="1:24" s="1" customFormat="1" ht="15" customHeight="1">
      <c r="A387" s="409">
        <f t="shared" si="113"/>
        <v>6.5250000000000002E-2</v>
      </c>
      <c r="B387" s="406">
        <f t="shared" si="112"/>
        <v>5.3630136986301371E-3</v>
      </c>
      <c r="C387" s="197">
        <f t="shared" si="114"/>
        <v>30</v>
      </c>
      <c r="D387" s="290">
        <v>353</v>
      </c>
      <c r="E387" s="300">
        <f t="shared" si="124"/>
        <v>0</v>
      </c>
      <c r="F387" s="292">
        <f t="shared" si="115"/>
        <v>0</v>
      </c>
      <c r="G387" s="292">
        <f t="shared" si="116"/>
        <v>0</v>
      </c>
      <c r="H387" s="293">
        <f t="shared" si="117"/>
        <v>0</v>
      </c>
      <c r="I387" s="301">
        <f t="shared" si="125"/>
        <v>0</v>
      </c>
      <c r="J387" s="510">
        <f t="shared" si="118"/>
        <v>0</v>
      </c>
      <c r="K387" s="292">
        <f t="shared" si="119"/>
        <v>0</v>
      </c>
      <c r="L387" s="321">
        <f t="shared" si="128"/>
        <v>0</v>
      </c>
      <c r="M387" s="300">
        <f t="shared" si="126"/>
        <v>0</v>
      </c>
      <c r="N387" s="292">
        <f t="shared" si="120"/>
        <v>0</v>
      </c>
      <c r="O387" s="292">
        <f t="shared" si="121"/>
        <v>0</v>
      </c>
      <c r="P387" s="293">
        <f t="shared" si="110"/>
        <v>0</v>
      </c>
      <c r="Q387" s="301">
        <f t="shared" si="127"/>
        <v>0</v>
      </c>
      <c r="R387" s="292">
        <f t="shared" si="122"/>
        <v>0</v>
      </c>
      <c r="S387" s="292">
        <f t="shared" si="123"/>
        <v>0</v>
      </c>
      <c r="T387" s="321">
        <f t="shared" si="111"/>
        <v>0</v>
      </c>
      <c r="U387" s="134"/>
      <c r="V387" s="134"/>
      <c r="W387" s="134"/>
      <c r="X387" s="134"/>
    </row>
    <row r="388" spans="1:24" s="1" customFormat="1" ht="15" customHeight="1">
      <c r="A388" s="409">
        <f t="shared" si="113"/>
        <v>6.5250000000000002E-2</v>
      </c>
      <c r="B388" s="406">
        <f t="shared" si="112"/>
        <v>5.3630136986301371E-3</v>
      </c>
      <c r="C388" s="197">
        <f t="shared" si="114"/>
        <v>30</v>
      </c>
      <c r="D388" s="290">
        <v>354</v>
      </c>
      <c r="E388" s="300">
        <f t="shared" si="124"/>
        <v>0</v>
      </c>
      <c r="F388" s="292">
        <f t="shared" si="115"/>
        <v>0</v>
      </c>
      <c r="G388" s="292">
        <f t="shared" si="116"/>
        <v>0</v>
      </c>
      <c r="H388" s="293">
        <f t="shared" si="117"/>
        <v>0</v>
      </c>
      <c r="I388" s="301">
        <f t="shared" si="125"/>
        <v>0</v>
      </c>
      <c r="J388" s="510">
        <f t="shared" si="118"/>
        <v>0</v>
      </c>
      <c r="K388" s="292">
        <f t="shared" si="119"/>
        <v>0</v>
      </c>
      <c r="L388" s="321">
        <f t="shared" si="128"/>
        <v>0</v>
      </c>
      <c r="M388" s="300">
        <f t="shared" si="126"/>
        <v>0</v>
      </c>
      <c r="N388" s="292">
        <f t="shared" si="120"/>
        <v>0</v>
      </c>
      <c r="O388" s="292">
        <f t="shared" si="121"/>
        <v>0</v>
      </c>
      <c r="P388" s="293">
        <f t="shared" si="110"/>
        <v>0</v>
      </c>
      <c r="Q388" s="301">
        <f t="shared" si="127"/>
        <v>0</v>
      </c>
      <c r="R388" s="292">
        <f t="shared" si="122"/>
        <v>0</v>
      </c>
      <c r="S388" s="292">
        <f t="shared" si="123"/>
        <v>0</v>
      </c>
      <c r="T388" s="321">
        <f t="shared" si="111"/>
        <v>0</v>
      </c>
      <c r="U388" s="134"/>
      <c r="V388" s="134"/>
      <c r="W388" s="134"/>
      <c r="X388" s="134"/>
    </row>
    <row r="389" spans="1:24" s="1" customFormat="1" ht="15" customHeight="1">
      <c r="A389" s="409">
        <f t="shared" si="113"/>
        <v>6.5250000000000002E-2</v>
      </c>
      <c r="B389" s="406">
        <f t="shared" si="112"/>
        <v>5.3630136986301371E-3</v>
      </c>
      <c r="C389" s="197">
        <f t="shared" si="114"/>
        <v>30</v>
      </c>
      <c r="D389" s="290">
        <v>355</v>
      </c>
      <c r="E389" s="300">
        <f t="shared" si="124"/>
        <v>0</v>
      </c>
      <c r="F389" s="292">
        <f t="shared" si="115"/>
        <v>0</v>
      </c>
      <c r="G389" s="292">
        <f t="shared" si="116"/>
        <v>0</v>
      </c>
      <c r="H389" s="293">
        <f t="shared" si="117"/>
        <v>0</v>
      </c>
      <c r="I389" s="301">
        <f t="shared" si="125"/>
        <v>0</v>
      </c>
      <c r="J389" s="510">
        <f t="shared" si="118"/>
        <v>0</v>
      </c>
      <c r="K389" s="292">
        <f t="shared" si="119"/>
        <v>0</v>
      </c>
      <c r="L389" s="321">
        <f t="shared" si="128"/>
        <v>0</v>
      </c>
      <c r="M389" s="300">
        <f t="shared" si="126"/>
        <v>0</v>
      </c>
      <c r="N389" s="292">
        <f t="shared" si="120"/>
        <v>0</v>
      </c>
      <c r="O389" s="292">
        <f t="shared" si="121"/>
        <v>0</v>
      </c>
      <c r="P389" s="293">
        <f t="shared" si="110"/>
        <v>0</v>
      </c>
      <c r="Q389" s="301">
        <f t="shared" si="127"/>
        <v>0</v>
      </c>
      <c r="R389" s="292">
        <f t="shared" si="122"/>
        <v>0</v>
      </c>
      <c r="S389" s="292">
        <f t="shared" si="123"/>
        <v>0</v>
      </c>
      <c r="T389" s="321">
        <f t="shared" si="111"/>
        <v>0</v>
      </c>
      <c r="U389" s="134"/>
      <c r="V389" s="134"/>
      <c r="W389" s="134"/>
      <c r="X389" s="134"/>
    </row>
    <row r="390" spans="1:24" s="1" customFormat="1" ht="15" customHeight="1">
      <c r="A390" s="409">
        <f t="shared" si="113"/>
        <v>6.5250000000000002E-2</v>
      </c>
      <c r="B390" s="406">
        <f t="shared" si="112"/>
        <v>5.3630136986301371E-3</v>
      </c>
      <c r="C390" s="197">
        <f t="shared" si="114"/>
        <v>30</v>
      </c>
      <c r="D390" s="290">
        <v>356</v>
      </c>
      <c r="E390" s="300">
        <f t="shared" si="124"/>
        <v>0</v>
      </c>
      <c r="F390" s="292">
        <f t="shared" si="115"/>
        <v>0</v>
      </c>
      <c r="G390" s="292">
        <f t="shared" si="116"/>
        <v>0</v>
      </c>
      <c r="H390" s="293">
        <f t="shared" si="117"/>
        <v>0</v>
      </c>
      <c r="I390" s="301">
        <f t="shared" si="125"/>
        <v>0</v>
      </c>
      <c r="J390" s="510">
        <f t="shared" si="118"/>
        <v>0</v>
      </c>
      <c r="K390" s="292">
        <f t="shared" si="119"/>
        <v>0</v>
      </c>
      <c r="L390" s="321">
        <f t="shared" si="128"/>
        <v>0</v>
      </c>
      <c r="M390" s="300">
        <f t="shared" si="126"/>
        <v>0</v>
      </c>
      <c r="N390" s="292">
        <f t="shared" si="120"/>
        <v>0</v>
      </c>
      <c r="O390" s="292">
        <f t="shared" si="121"/>
        <v>0</v>
      </c>
      <c r="P390" s="293">
        <f t="shared" si="110"/>
        <v>0</v>
      </c>
      <c r="Q390" s="301">
        <f t="shared" si="127"/>
        <v>0</v>
      </c>
      <c r="R390" s="292">
        <f t="shared" si="122"/>
        <v>0</v>
      </c>
      <c r="S390" s="292">
        <f t="shared" si="123"/>
        <v>0</v>
      </c>
      <c r="T390" s="321">
        <f t="shared" si="111"/>
        <v>0</v>
      </c>
      <c r="U390" s="134"/>
      <c r="V390" s="134"/>
      <c r="W390" s="134"/>
      <c r="X390" s="134"/>
    </row>
    <row r="391" spans="1:24" s="1" customFormat="1" ht="15" customHeight="1">
      <c r="A391" s="409">
        <f t="shared" si="113"/>
        <v>6.5250000000000002E-2</v>
      </c>
      <c r="B391" s="406">
        <f t="shared" si="112"/>
        <v>5.3630136986301371E-3</v>
      </c>
      <c r="C391" s="197">
        <f t="shared" si="114"/>
        <v>30</v>
      </c>
      <c r="D391" s="290">
        <v>357</v>
      </c>
      <c r="E391" s="300">
        <f t="shared" si="124"/>
        <v>0</v>
      </c>
      <c r="F391" s="292">
        <f t="shared" si="115"/>
        <v>0</v>
      </c>
      <c r="G391" s="292">
        <f t="shared" si="116"/>
        <v>0</v>
      </c>
      <c r="H391" s="293">
        <f t="shared" si="117"/>
        <v>0</v>
      </c>
      <c r="I391" s="301">
        <f t="shared" si="125"/>
        <v>0</v>
      </c>
      <c r="J391" s="510">
        <f t="shared" si="118"/>
        <v>0</v>
      </c>
      <c r="K391" s="292">
        <f t="shared" si="119"/>
        <v>0</v>
      </c>
      <c r="L391" s="321">
        <f t="shared" si="128"/>
        <v>0</v>
      </c>
      <c r="M391" s="300">
        <f t="shared" si="126"/>
        <v>0</v>
      </c>
      <c r="N391" s="292">
        <f t="shared" si="120"/>
        <v>0</v>
      </c>
      <c r="O391" s="292">
        <f t="shared" si="121"/>
        <v>0</v>
      </c>
      <c r="P391" s="293">
        <f t="shared" si="110"/>
        <v>0</v>
      </c>
      <c r="Q391" s="301">
        <f t="shared" si="127"/>
        <v>0</v>
      </c>
      <c r="R391" s="292">
        <f t="shared" si="122"/>
        <v>0</v>
      </c>
      <c r="S391" s="292">
        <f t="shared" si="123"/>
        <v>0</v>
      </c>
      <c r="T391" s="321">
        <f t="shared" si="111"/>
        <v>0</v>
      </c>
      <c r="U391" s="134"/>
      <c r="V391" s="134"/>
      <c r="W391" s="134"/>
      <c r="X391" s="134"/>
    </row>
    <row r="392" spans="1:24" s="1" customFormat="1" ht="15" customHeight="1">
      <c r="A392" s="409">
        <f t="shared" si="113"/>
        <v>6.5250000000000002E-2</v>
      </c>
      <c r="B392" s="406">
        <f t="shared" si="112"/>
        <v>5.3630136986301371E-3</v>
      </c>
      <c r="C392" s="197">
        <f t="shared" si="114"/>
        <v>30</v>
      </c>
      <c r="D392" s="290">
        <v>358</v>
      </c>
      <c r="E392" s="300">
        <f t="shared" si="124"/>
        <v>0</v>
      </c>
      <c r="F392" s="292">
        <f t="shared" si="115"/>
        <v>0</v>
      </c>
      <c r="G392" s="292">
        <f t="shared" si="116"/>
        <v>0</v>
      </c>
      <c r="H392" s="293">
        <f t="shared" si="117"/>
        <v>0</v>
      </c>
      <c r="I392" s="301">
        <f t="shared" si="125"/>
        <v>0</v>
      </c>
      <c r="J392" s="510">
        <f t="shared" si="118"/>
        <v>0</v>
      </c>
      <c r="K392" s="292">
        <f t="shared" si="119"/>
        <v>0</v>
      </c>
      <c r="L392" s="321">
        <f t="shared" si="128"/>
        <v>0</v>
      </c>
      <c r="M392" s="300">
        <f t="shared" si="126"/>
        <v>0</v>
      </c>
      <c r="N392" s="292">
        <f t="shared" si="120"/>
        <v>0</v>
      </c>
      <c r="O392" s="292">
        <f t="shared" si="121"/>
        <v>0</v>
      </c>
      <c r="P392" s="293">
        <f t="shared" si="110"/>
        <v>0</v>
      </c>
      <c r="Q392" s="301">
        <f t="shared" si="127"/>
        <v>0</v>
      </c>
      <c r="R392" s="292">
        <f t="shared" si="122"/>
        <v>0</v>
      </c>
      <c r="S392" s="292">
        <f t="shared" si="123"/>
        <v>0</v>
      </c>
      <c r="T392" s="321">
        <f t="shared" si="111"/>
        <v>0</v>
      </c>
      <c r="U392" s="134"/>
      <c r="V392" s="134"/>
      <c r="W392" s="134"/>
      <c r="X392" s="134"/>
    </row>
    <row r="393" spans="1:24" s="1" customFormat="1" ht="15" customHeight="1">
      <c r="A393" s="409">
        <f t="shared" si="113"/>
        <v>6.5250000000000002E-2</v>
      </c>
      <c r="B393" s="406">
        <f t="shared" si="112"/>
        <v>5.3630136986301371E-3</v>
      </c>
      <c r="C393" s="197">
        <f t="shared" si="114"/>
        <v>30</v>
      </c>
      <c r="D393" s="290">
        <v>359</v>
      </c>
      <c r="E393" s="300">
        <f t="shared" si="124"/>
        <v>0</v>
      </c>
      <c r="F393" s="292">
        <f t="shared" si="115"/>
        <v>0</v>
      </c>
      <c r="G393" s="292">
        <f t="shared" si="116"/>
        <v>0</v>
      </c>
      <c r="H393" s="293">
        <f t="shared" si="117"/>
        <v>0</v>
      </c>
      <c r="I393" s="301">
        <f t="shared" si="125"/>
        <v>0</v>
      </c>
      <c r="J393" s="510">
        <f t="shared" si="118"/>
        <v>0</v>
      </c>
      <c r="K393" s="292">
        <f t="shared" si="119"/>
        <v>0</v>
      </c>
      <c r="L393" s="321">
        <f t="shared" si="128"/>
        <v>0</v>
      </c>
      <c r="M393" s="300">
        <f t="shared" si="126"/>
        <v>0</v>
      </c>
      <c r="N393" s="292">
        <f t="shared" si="120"/>
        <v>0</v>
      </c>
      <c r="O393" s="292">
        <f t="shared" si="121"/>
        <v>0</v>
      </c>
      <c r="P393" s="293">
        <f t="shared" si="110"/>
        <v>0</v>
      </c>
      <c r="Q393" s="301">
        <f t="shared" si="127"/>
        <v>0</v>
      </c>
      <c r="R393" s="292">
        <f t="shared" si="122"/>
        <v>0</v>
      </c>
      <c r="S393" s="292">
        <f t="shared" si="123"/>
        <v>0</v>
      </c>
      <c r="T393" s="321">
        <f t="shared" si="111"/>
        <v>0</v>
      </c>
      <c r="U393" s="134"/>
      <c r="V393" s="134"/>
      <c r="W393" s="134"/>
      <c r="X393" s="134"/>
    </row>
    <row r="394" spans="1:24" s="1" customFormat="1" ht="15" customHeight="1" thickBot="1">
      <c r="A394" s="410">
        <f t="shared" si="113"/>
        <v>6.5250000000000002E-2</v>
      </c>
      <c r="B394" s="407">
        <f>A394/365*30</f>
        <v>5.3630136986301371E-3</v>
      </c>
      <c r="C394" s="223">
        <f t="shared" si="114"/>
        <v>30</v>
      </c>
      <c r="D394" s="304">
        <v>360</v>
      </c>
      <c r="E394" s="305">
        <f t="shared" si="124"/>
        <v>0</v>
      </c>
      <c r="F394" s="306">
        <f t="shared" si="115"/>
        <v>0</v>
      </c>
      <c r="G394" s="306">
        <f t="shared" si="116"/>
        <v>0</v>
      </c>
      <c r="H394" s="307">
        <f t="shared" si="117"/>
        <v>0</v>
      </c>
      <c r="I394" s="308">
        <f t="shared" si="125"/>
        <v>0</v>
      </c>
      <c r="J394" s="511">
        <f t="shared" si="118"/>
        <v>0</v>
      </c>
      <c r="K394" s="306">
        <f t="shared" si="119"/>
        <v>0</v>
      </c>
      <c r="L394" s="323">
        <f t="shared" si="128"/>
        <v>0</v>
      </c>
      <c r="M394" s="305">
        <f t="shared" si="126"/>
        <v>0</v>
      </c>
      <c r="N394" s="306">
        <f t="shared" si="120"/>
        <v>0</v>
      </c>
      <c r="O394" s="306">
        <f t="shared" si="121"/>
        <v>0</v>
      </c>
      <c r="P394" s="307">
        <f t="shared" si="110"/>
        <v>0</v>
      </c>
      <c r="Q394" s="308">
        <f t="shared" si="127"/>
        <v>0</v>
      </c>
      <c r="R394" s="306">
        <f t="shared" si="122"/>
        <v>0</v>
      </c>
      <c r="S394" s="306">
        <f t="shared" si="123"/>
        <v>0</v>
      </c>
      <c r="T394" s="323">
        <f t="shared" si="111"/>
        <v>0</v>
      </c>
      <c r="U394" s="134"/>
      <c r="V394" s="134"/>
      <c r="W394" s="134"/>
      <c r="X394" s="134"/>
    </row>
    <row r="395" spans="1:24" s="1" customFormat="1" ht="15" customHeight="1">
      <c r="A395" s="411">
        <f t="shared" si="113"/>
        <v>6.5250000000000002E-2</v>
      </c>
      <c r="B395" s="408">
        <f>A395/365*30</f>
        <v>5.3630136986301371E-3</v>
      </c>
      <c r="C395" s="252">
        <f t="shared" si="114"/>
        <v>31</v>
      </c>
      <c r="D395" s="313">
        <v>361</v>
      </c>
      <c r="E395" s="314">
        <f t="shared" si="124"/>
        <v>0</v>
      </c>
      <c r="F395" s="315">
        <f t="shared" si="115"/>
        <v>0</v>
      </c>
      <c r="G395" s="315">
        <f t="shared" si="116"/>
        <v>0</v>
      </c>
      <c r="H395" s="316">
        <f t="shared" si="117"/>
        <v>0</v>
      </c>
      <c r="I395" s="317">
        <f t="shared" si="125"/>
        <v>0</v>
      </c>
      <c r="J395" s="512">
        <f t="shared" si="118"/>
        <v>0</v>
      </c>
      <c r="K395" s="315">
        <f t="shared" si="119"/>
        <v>0</v>
      </c>
      <c r="L395" s="318">
        <f t="shared" si="128"/>
        <v>0</v>
      </c>
      <c r="M395" s="314">
        <f t="shared" si="126"/>
        <v>0</v>
      </c>
      <c r="N395" s="315">
        <f t="shared" si="120"/>
        <v>0</v>
      </c>
      <c r="O395" s="315">
        <f t="shared" si="121"/>
        <v>0</v>
      </c>
      <c r="P395" s="316">
        <f t="shared" si="110"/>
        <v>0</v>
      </c>
      <c r="Q395" s="317">
        <f t="shared" si="127"/>
        <v>0</v>
      </c>
      <c r="R395" s="315">
        <f t="shared" si="122"/>
        <v>0</v>
      </c>
      <c r="S395" s="315">
        <f t="shared" si="123"/>
        <v>0</v>
      </c>
      <c r="T395" s="318">
        <f t="shared" si="111"/>
        <v>0</v>
      </c>
      <c r="U395" s="134"/>
      <c r="V395" s="134"/>
      <c r="W395" s="134"/>
      <c r="X395" s="134"/>
    </row>
    <row r="396" spans="1:24" s="1" customFormat="1" ht="15" customHeight="1">
      <c r="A396" s="409">
        <f t="shared" si="113"/>
        <v>6.5250000000000002E-2</v>
      </c>
      <c r="B396" s="406">
        <f>A396/365*30</f>
        <v>5.3630136986301371E-3</v>
      </c>
      <c r="C396" s="197">
        <f t="shared" si="114"/>
        <v>31</v>
      </c>
      <c r="D396" s="290">
        <v>362</v>
      </c>
      <c r="E396" s="300">
        <f t="shared" si="124"/>
        <v>0</v>
      </c>
      <c r="F396" s="292">
        <f t="shared" si="115"/>
        <v>0</v>
      </c>
      <c r="G396" s="292">
        <f t="shared" si="116"/>
        <v>0</v>
      </c>
      <c r="H396" s="293">
        <f t="shared" si="117"/>
        <v>0</v>
      </c>
      <c r="I396" s="301">
        <f t="shared" si="125"/>
        <v>0</v>
      </c>
      <c r="J396" s="510">
        <f t="shared" si="118"/>
        <v>0</v>
      </c>
      <c r="K396" s="292">
        <f t="shared" si="119"/>
        <v>0</v>
      </c>
      <c r="L396" s="321">
        <f t="shared" si="128"/>
        <v>0</v>
      </c>
      <c r="M396" s="300">
        <f t="shared" si="126"/>
        <v>0</v>
      </c>
      <c r="N396" s="292">
        <f t="shared" si="120"/>
        <v>0</v>
      </c>
      <c r="O396" s="292">
        <f t="shared" si="121"/>
        <v>0</v>
      </c>
      <c r="P396" s="293">
        <f t="shared" si="110"/>
        <v>0</v>
      </c>
      <c r="Q396" s="301">
        <f t="shared" si="127"/>
        <v>0</v>
      </c>
      <c r="R396" s="292">
        <f t="shared" si="122"/>
        <v>0</v>
      </c>
      <c r="S396" s="292">
        <f t="shared" si="123"/>
        <v>0</v>
      </c>
      <c r="T396" s="321">
        <f t="shared" si="111"/>
        <v>0</v>
      </c>
      <c r="U396" s="134"/>
      <c r="V396" s="134"/>
      <c r="W396" s="134"/>
      <c r="X396" s="134"/>
    </row>
    <row r="397" spans="1:24" s="1" customFormat="1" ht="15" customHeight="1">
      <c r="A397" s="409">
        <f t="shared" si="113"/>
        <v>6.5250000000000002E-2</v>
      </c>
      <c r="B397" s="406">
        <f t="shared" ref="B397:B403" si="129">A397/365*30</f>
        <v>5.3630136986301371E-3</v>
      </c>
      <c r="C397" s="197">
        <f t="shared" si="114"/>
        <v>31</v>
      </c>
      <c r="D397" s="290">
        <v>363</v>
      </c>
      <c r="E397" s="300">
        <f t="shared" si="124"/>
        <v>0</v>
      </c>
      <c r="F397" s="292">
        <f t="shared" si="115"/>
        <v>0</v>
      </c>
      <c r="G397" s="292">
        <f t="shared" si="116"/>
        <v>0</v>
      </c>
      <c r="H397" s="293">
        <f t="shared" si="117"/>
        <v>0</v>
      </c>
      <c r="I397" s="301">
        <f t="shared" si="125"/>
        <v>0</v>
      </c>
      <c r="J397" s="510">
        <f t="shared" si="118"/>
        <v>0</v>
      </c>
      <c r="K397" s="292">
        <f t="shared" si="119"/>
        <v>0</v>
      </c>
      <c r="L397" s="321">
        <f t="shared" si="128"/>
        <v>0</v>
      </c>
      <c r="M397" s="300">
        <f t="shared" si="126"/>
        <v>0</v>
      </c>
      <c r="N397" s="292">
        <f t="shared" si="120"/>
        <v>0</v>
      </c>
      <c r="O397" s="292">
        <f t="shared" si="121"/>
        <v>0</v>
      </c>
      <c r="P397" s="293">
        <f t="shared" si="110"/>
        <v>0</v>
      </c>
      <c r="Q397" s="301">
        <f t="shared" si="127"/>
        <v>0</v>
      </c>
      <c r="R397" s="292">
        <f t="shared" si="122"/>
        <v>0</v>
      </c>
      <c r="S397" s="292">
        <f t="shared" si="123"/>
        <v>0</v>
      </c>
      <c r="T397" s="321">
        <f t="shared" si="111"/>
        <v>0</v>
      </c>
      <c r="U397" s="134"/>
      <c r="V397" s="134"/>
      <c r="W397" s="134"/>
      <c r="X397" s="134"/>
    </row>
    <row r="398" spans="1:24" s="1" customFormat="1" ht="15" customHeight="1">
      <c r="A398" s="409">
        <f t="shared" si="113"/>
        <v>6.5250000000000002E-2</v>
      </c>
      <c r="B398" s="406">
        <f t="shared" si="129"/>
        <v>5.3630136986301371E-3</v>
      </c>
      <c r="C398" s="197">
        <f t="shared" si="114"/>
        <v>31</v>
      </c>
      <c r="D398" s="290">
        <v>364</v>
      </c>
      <c r="E398" s="300">
        <f t="shared" si="124"/>
        <v>0</v>
      </c>
      <c r="F398" s="292">
        <f t="shared" si="115"/>
        <v>0</v>
      </c>
      <c r="G398" s="292">
        <f t="shared" si="116"/>
        <v>0</v>
      </c>
      <c r="H398" s="293">
        <f t="shared" si="117"/>
        <v>0</v>
      </c>
      <c r="I398" s="301">
        <f t="shared" si="125"/>
        <v>0</v>
      </c>
      <c r="J398" s="510">
        <f t="shared" si="118"/>
        <v>0</v>
      </c>
      <c r="K398" s="292">
        <f t="shared" si="119"/>
        <v>0</v>
      </c>
      <c r="L398" s="321">
        <f t="shared" si="128"/>
        <v>0</v>
      </c>
      <c r="M398" s="300">
        <f t="shared" si="126"/>
        <v>0</v>
      </c>
      <c r="N398" s="292">
        <f t="shared" si="120"/>
        <v>0</v>
      </c>
      <c r="O398" s="292">
        <f t="shared" si="121"/>
        <v>0</v>
      </c>
      <c r="P398" s="293">
        <f t="shared" si="110"/>
        <v>0</v>
      </c>
      <c r="Q398" s="301">
        <f t="shared" si="127"/>
        <v>0</v>
      </c>
      <c r="R398" s="292">
        <f t="shared" si="122"/>
        <v>0</v>
      </c>
      <c r="S398" s="292">
        <f t="shared" si="123"/>
        <v>0</v>
      </c>
      <c r="T398" s="321">
        <f t="shared" si="111"/>
        <v>0</v>
      </c>
      <c r="U398" s="134"/>
      <c r="V398" s="134"/>
      <c r="W398" s="134"/>
      <c r="X398" s="134"/>
    </row>
    <row r="399" spans="1:24" s="1" customFormat="1" ht="15" customHeight="1">
      <c r="A399" s="409">
        <f t="shared" si="113"/>
        <v>6.5250000000000002E-2</v>
      </c>
      <c r="B399" s="406">
        <f t="shared" si="129"/>
        <v>5.3630136986301371E-3</v>
      </c>
      <c r="C399" s="197">
        <f t="shared" si="114"/>
        <v>31</v>
      </c>
      <c r="D399" s="290">
        <v>365</v>
      </c>
      <c r="E399" s="300">
        <f t="shared" si="124"/>
        <v>0</v>
      </c>
      <c r="F399" s="292">
        <f t="shared" si="115"/>
        <v>0</v>
      </c>
      <c r="G399" s="292">
        <f t="shared" si="116"/>
        <v>0</v>
      </c>
      <c r="H399" s="293">
        <f t="shared" si="117"/>
        <v>0</v>
      </c>
      <c r="I399" s="301">
        <f t="shared" si="125"/>
        <v>0</v>
      </c>
      <c r="J399" s="510">
        <f t="shared" si="118"/>
        <v>0</v>
      </c>
      <c r="K399" s="292">
        <f t="shared" si="119"/>
        <v>0</v>
      </c>
      <c r="L399" s="321">
        <f t="shared" si="128"/>
        <v>0</v>
      </c>
      <c r="M399" s="300">
        <f t="shared" si="126"/>
        <v>0</v>
      </c>
      <c r="N399" s="292">
        <f t="shared" si="120"/>
        <v>0</v>
      </c>
      <c r="O399" s="292">
        <f t="shared" si="121"/>
        <v>0</v>
      </c>
      <c r="P399" s="293">
        <f t="shared" si="110"/>
        <v>0</v>
      </c>
      <c r="Q399" s="301">
        <f t="shared" si="127"/>
        <v>0</v>
      </c>
      <c r="R399" s="292">
        <f t="shared" si="122"/>
        <v>0</v>
      </c>
      <c r="S399" s="292">
        <f t="shared" si="123"/>
        <v>0</v>
      </c>
      <c r="T399" s="321">
        <f t="shared" si="111"/>
        <v>0</v>
      </c>
      <c r="U399" s="134"/>
      <c r="V399" s="134"/>
      <c r="W399" s="134"/>
      <c r="X399" s="134"/>
    </row>
    <row r="400" spans="1:24" s="1" customFormat="1" ht="15" customHeight="1">
      <c r="A400" s="409">
        <f t="shared" si="113"/>
        <v>6.5250000000000002E-2</v>
      </c>
      <c r="B400" s="406">
        <f t="shared" si="129"/>
        <v>5.3630136986301371E-3</v>
      </c>
      <c r="C400" s="197">
        <f t="shared" si="114"/>
        <v>31</v>
      </c>
      <c r="D400" s="290">
        <v>366</v>
      </c>
      <c r="E400" s="300">
        <f t="shared" si="124"/>
        <v>0</v>
      </c>
      <c r="F400" s="292">
        <f t="shared" si="115"/>
        <v>0</v>
      </c>
      <c r="G400" s="292">
        <f t="shared" si="116"/>
        <v>0</v>
      </c>
      <c r="H400" s="293">
        <f t="shared" si="117"/>
        <v>0</v>
      </c>
      <c r="I400" s="301">
        <f t="shared" si="125"/>
        <v>0</v>
      </c>
      <c r="J400" s="510">
        <f t="shared" si="118"/>
        <v>0</v>
      </c>
      <c r="K400" s="292">
        <f t="shared" si="119"/>
        <v>0</v>
      </c>
      <c r="L400" s="321">
        <f t="shared" si="128"/>
        <v>0</v>
      </c>
      <c r="M400" s="300">
        <f t="shared" si="126"/>
        <v>0</v>
      </c>
      <c r="N400" s="292">
        <f t="shared" si="120"/>
        <v>0</v>
      </c>
      <c r="O400" s="292">
        <f t="shared" si="121"/>
        <v>0</v>
      </c>
      <c r="P400" s="293">
        <f t="shared" si="110"/>
        <v>0</v>
      </c>
      <c r="Q400" s="301">
        <f t="shared" si="127"/>
        <v>0</v>
      </c>
      <c r="R400" s="292">
        <f t="shared" si="122"/>
        <v>0</v>
      </c>
      <c r="S400" s="292">
        <f t="shared" si="123"/>
        <v>0</v>
      </c>
      <c r="T400" s="321">
        <f t="shared" si="111"/>
        <v>0</v>
      </c>
      <c r="U400" s="134"/>
      <c r="V400" s="134"/>
      <c r="W400" s="134"/>
      <c r="X400" s="134"/>
    </row>
    <row r="401" spans="1:24" s="1" customFormat="1" ht="15" customHeight="1">
      <c r="A401" s="409">
        <f t="shared" si="113"/>
        <v>6.5250000000000002E-2</v>
      </c>
      <c r="B401" s="406">
        <f t="shared" si="129"/>
        <v>5.3630136986301371E-3</v>
      </c>
      <c r="C401" s="197">
        <f t="shared" si="114"/>
        <v>31</v>
      </c>
      <c r="D401" s="290">
        <v>367</v>
      </c>
      <c r="E401" s="300">
        <f t="shared" si="124"/>
        <v>0</v>
      </c>
      <c r="F401" s="292">
        <f t="shared" si="115"/>
        <v>0</v>
      </c>
      <c r="G401" s="292">
        <f t="shared" si="116"/>
        <v>0</v>
      </c>
      <c r="H401" s="293">
        <f t="shared" si="117"/>
        <v>0</v>
      </c>
      <c r="I401" s="301">
        <f t="shared" si="125"/>
        <v>0</v>
      </c>
      <c r="J401" s="510">
        <f t="shared" si="118"/>
        <v>0</v>
      </c>
      <c r="K401" s="292">
        <f t="shared" si="119"/>
        <v>0</v>
      </c>
      <c r="L401" s="321">
        <f t="shared" si="128"/>
        <v>0</v>
      </c>
      <c r="M401" s="300">
        <f t="shared" si="126"/>
        <v>0</v>
      </c>
      <c r="N401" s="292">
        <f t="shared" si="120"/>
        <v>0</v>
      </c>
      <c r="O401" s="292">
        <f t="shared" si="121"/>
        <v>0</v>
      </c>
      <c r="P401" s="293">
        <f t="shared" si="110"/>
        <v>0</v>
      </c>
      <c r="Q401" s="301">
        <f t="shared" si="127"/>
        <v>0</v>
      </c>
      <c r="R401" s="292">
        <f t="shared" si="122"/>
        <v>0</v>
      </c>
      <c r="S401" s="292">
        <f t="shared" si="123"/>
        <v>0</v>
      </c>
      <c r="T401" s="321">
        <f t="shared" si="111"/>
        <v>0</v>
      </c>
      <c r="U401" s="134"/>
      <c r="V401" s="134"/>
      <c r="W401" s="134"/>
      <c r="X401" s="134"/>
    </row>
    <row r="402" spans="1:24" s="1" customFormat="1" ht="15" customHeight="1">
      <c r="A402" s="409">
        <f t="shared" si="113"/>
        <v>6.5250000000000002E-2</v>
      </c>
      <c r="B402" s="406">
        <f t="shared" si="129"/>
        <v>5.3630136986301371E-3</v>
      </c>
      <c r="C402" s="197">
        <f t="shared" si="114"/>
        <v>31</v>
      </c>
      <c r="D402" s="290">
        <v>368</v>
      </c>
      <c r="E402" s="300">
        <f t="shared" si="124"/>
        <v>0</v>
      </c>
      <c r="F402" s="292">
        <f t="shared" si="115"/>
        <v>0</v>
      </c>
      <c r="G402" s="292">
        <f t="shared" si="116"/>
        <v>0</v>
      </c>
      <c r="H402" s="293">
        <f t="shared" si="117"/>
        <v>0</v>
      </c>
      <c r="I402" s="301">
        <f t="shared" si="125"/>
        <v>0</v>
      </c>
      <c r="J402" s="510">
        <f t="shared" si="118"/>
        <v>0</v>
      </c>
      <c r="K402" s="292">
        <f t="shared" si="119"/>
        <v>0</v>
      </c>
      <c r="L402" s="321">
        <f t="shared" si="128"/>
        <v>0</v>
      </c>
      <c r="M402" s="300">
        <f t="shared" si="126"/>
        <v>0</v>
      </c>
      <c r="N402" s="292">
        <f t="shared" si="120"/>
        <v>0</v>
      </c>
      <c r="O402" s="292">
        <f t="shared" si="121"/>
        <v>0</v>
      </c>
      <c r="P402" s="293">
        <f t="shared" si="110"/>
        <v>0</v>
      </c>
      <c r="Q402" s="301">
        <f t="shared" si="127"/>
        <v>0</v>
      </c>
      <c r="R402" s="292">
        <f t="shared" si="122"/>
        <v>0</v>
      </c>
      <c r="S402" s="292">
        <f t="shared" si="123"/>
        <v>0</v>
      </c>
      <c r="T402" s="321">
        <f t="shared" si="111"/>
        <v>0</v>
      </c>
      <c r="U402" s="134"/>
      <c r="V402" s="134"/>
      <c r="W402" s="134"/>
      <c r="X402" s="134"/>
    </row>
    <row r="403" spans="1:24" s="1" customFormat="1" ht="15" customHeight="1">
      <c r="A403" s="409">
        <f t="shared" si="113"/>
        <v>6.5250000000000002E-2</v>
      </c>
      <c r="B403" s="406">
        <f t="shared" si="129"/>
        <v>5.3630136986301371E-3</v>
      </c>
      <c r="C403" s="197">
        <f t="shared" si="114"/>
        <v>31</v>
      </c>
      <c r="D403" s="290">
        <v>369</v>
      </c>
      <c r="E403" s="300">
        <f t="shared" si="124"/>
        <v>0</v>
      </c>
      <c r="F403" s="292">
        <f t="shared" si="115"/>
        <v>0</v>
      </c>
      <c r="G403" s="292">
        <f t="shared" si="116"/>
        <v>0</v>
      </c>
      <c r="H403" s="293">
        <f t="shared" si="117"/>
        <v>0</v>
      </c>
      <c r="I403" s="301">
        <f t="shared" si="125"/>
        <v>0</v>
      </c>
      <c r="J403" s="510">
        <f t="shared" si="118"/>
        <v>0</v>
      </c>
      <c r="K403" s="292">
        <f t="shared" si="119"/>
        <v>0</v>
      </c>
      <c r="L403" s="321">
        <f t="shared" si="128"/>
        <v>0</v>
      </c>
      <c r="M403" s="300">
        <f t="shared" si="126"/>
        <v>0</v>
      </c>
      <c r="N403" s="292">
        <f t="shared" si="120"/>
        <v>0</v>
      </c>
      <c r="O403" s="292">
        <f t="shared" si="121"/>
        <v>0</v>
      </c>
      <c r="P403" s="293">
        <f t="shared" si="110"/>
        <v>0</v>
      </c>
      <c r="Q403" s="301">
        <f t="shared" si="127"/>
        <v>0</v>
      </c>
      <c r="R403" s="292">
        <f t="shared" si="122"/>
        <v>0</v>
      </c>
      <c r="S403" s="292">
        <f t="shared" si="123"/>
        <v>0</v>
      </c>
      <c r="T403" s="321">
        <f t="shared" si="111"/>
        <v>0</v>
      </c>
      <c r="U403" s="134"/>
      <c r="V403" s="134"/>
      <c r="W403" s="134"/>
      <c r="X403" s="134"/>
    </row>
    <row r="404" spans="1:24" s="1" customFormat="1" ht="15" customHeight="1" thickBot="1">
      <c r="A404" s="410">
        <f t="shared" si="113"/>
        <v>6.5250000000000002E-2</v>
      </c>
      <c r="B404" s="407">
        <f>A404/365*30</f>
        <v>5.3630136986301371E-3</v>
      </c>
      <c r="C404" s="223">
        <f t="shared" si="114"/>
        <v>31</v>
      </c>
      <c r="D404" s="304">
        <v>370</v>
      </c>
      <c r="E404" s="305">
        <f t="shared" si="124"/>
        <v>0</v>
      </c>
      <c r="F404" s="306">
        <f t="shared" si="115"/>
        <v>0</v>
      </c>
      <c r="G404" s="306">
        <f t="shared" si="116"/>
        <v>0</v>
      </c>
      <c r="H404" s="307">
        <f t="shared" si="117"/>
        <v>0</v>
      </c>
      <c r="I404" s="308">
        <f t="shared" si="125"/>
        <v>0</v>
      </c>
      <c r="J404" s="511">
        <f t="shared" si="118"/>
        <v>0</v>
      </c>
      <c r="K404" s="306">
        <f t="shared" si="119"/>
        <v>0</v>
      </c>
      <c r="L404" s="323">
        <f t="shared" si="128"/>
        <v>0</v>
      </c>
      <c r="M404" s="305">
        <f t="shared" si="126"/>
        <v>0</v>
      </c>
      <c r="N404" s="306">
        <f t="shared" si="120"/>
        <v>0</v>
      </c>
      <c r="O404" s="306">
        <f t="shared" si="121"/>
        <v>0</v>
      </c>
      <c r="P404" s="307">
        <f t="shared" si="110"/>
        <v>0</v>
      </c>
      <c r="Q404" s="308">
        <f t="shared" si="127"/>
        <v>0</v>
      </c>
      <c r="R404" s="306">
        <f t="shared" si="122"/>
        <v>0</v>
      </c>
      <c r="S404" s="306">
        <f t="shared" si="123"/>
        <v>0</v>
      </c>
      <c r="T404" s="323">
        <f t="shared" si="111"/>
        <v>0</v>
      </c>
      <c r="U404" s="134"/>
      <c r="V404" s="134"/>
      <c r="W404" s="134"/>
      <c r="X404" s="134"/>
    </row>
  </sheetData>
  <mergeCells count="6">
    <mergeCell ref="A18:E18"/>
    <mergeCell ref="E32:H32"/>
    <mergeCell ref="I32:L32"/>
    <mergeCell ref="M32:P32"/>
    <mergeCell ref="Q32:T32"/>
    <mergeCell ref="H27:H29"/>
  </mergeCells>
  <conditionalFormatting sqref="F7:F11 F13:F17">
    <cfRule type="cellIs" dxfId="5" priority="1" stopIfTrue="1" operator="equal">
      <formula>-1</formula>
    </cfRule>
  </conditionalFormatting>
  <printOptions horizontalCentered="1" verticalCentered="1"/>
  <pageMargins left="0" right="0" top="0" bottom="0" header="0" footer="0"/>
  <pageSetup paperSize="9" orientation="portrait" horizontalDpi="1200" verticalDpi="2048" r:id="rId1"/>
  <headerFooter alignWithMargins="0">
    <oddFooter>&amp;"Helvetica,Regular"&amp;11&amp;P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'Secured - Table 1'!$B$227:$B$228</xm:f>
          </x14:formula1>
          <xm:sqref>B19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R404"/>
  <sheetViews>
    <sheetView showGridLines="0" topLeftCell="A18" zoomScaleNormal="100" workbookViewId="0">
      <selection activeCell="B20" sqref="B20"/>
    </sheetView>
  </sheetViews>
  <sheetFormatPr defaultColWidth="7.8984375" defaultRowHeight="21" customHeight="1"/>
  <cols>
    <col min="1" max="1" width="12.09765625" style="1" customWidth="1"/>
    <col min="2" max="2" width="7.8984375" style="1" customWidth="1"/>
    <col min="3" max="3" width="3.09765625" style="1" bestFit="1" customWidth="1"/>
    <col min="4" max="4" width="5.296875" style="1" customWidth="1"/>
    <col min="5" max="5" width="11.8984375" style="1" bestFit="1" customWidth="1"/>
    <col min="6" max="6" width="11.8984375" style="1" customWidth="1"/>
    <col min="7" max="7" width="10.59765625" style="1" customWidth="1"/>
    <col min="8" max="8" width="12.09765625" style="1" bestFit="1" customWidth="1"/>
    <col min="9" max="9" width="20.8984375" style="1" hidden="1" customWidth="1"/>
    <col min="10" max="10" width="11.69921875" style="402" hidden="1" customWidth="1"/>
    <col min="11" max="12" width="11.8984375" style="1" hidden="1" customWidth="1"/>
    <col min="13" max="14" width="10" style="1" hidden="1" customWidth="1"/>
    <col min="15" max="16" width="11.8984375" style="1" hidden="1" customWidth="1"/>
    <col min="17" max="17" width="21.296875" style="1" hidden="1" customWidth="1"/>
    <col min="18" max="18" width="9.8984375" style="1" hidden="1" customWidth="1"/>
    <col min="19" max="19" width="8.59765625" style="1" hidden="1" customWidth="1"/>
    <col min="20" max="20" width="11.8984375" style="1" hidden="1" customWidth="1"/>
    <col min="21" max="21" width="4.8984375" style="1" hidden="1" customWidth="1"/>
    <col min="22" max="22" width="7.8984375" style="1" hidden="1" customWidth="1"/>
    <col min="23" max="23" width="9.296875" style="1" hidden="1" customWidth="1"/>
    <col min="24" max="24" width="7.8984375" style="1" hidden="1" customWidth="1"/>
    <col min="25" max="25" width="8.796875" style="1" customWidth="1"/>
    <col min="26" max="252" width="7.5" style="1" customWidth="1"/>
  </cols>
  <sheetData>
    <row r="1" spans="1:24" ht="27" hidden="1" customHeight="1" thickBot="1">
      <c r="A1" s="134"/>
      <c r="B1" s="134"/>
      <c r="C1" s="134"/>
      <c r="D1" s="135" t="str">
        <f>"ตารางคำนวณ "&amp;'Secured - Table 1'!$C$33</f>
        <v>ตารางคำนวณ ลูกค้า Re-Finance II , No MRTA  (waive all fees)</v>
      </c>
      <c r="E1" s="136"/>
      <c r="F1" s="136"/>
      <c r="G1" s="136"/>
      <c r="H1" s="136"/>
      <c r="I1" s="136"/>
      <c r="J1" s="392"/>
      <c r="K1" s="136"/>
      <c r="L1" s="136"/>
      <c r="M1" s="136"/>
      <c r="N1" s="136"/>
      <c r="O1" s="136"/>
      <c r="P1" s="137"/>
      <c r="Q1" s="134"/>
      <c r="R1" s="134"/>
      <c r="S1" s="134"/>
      <c r="T1" s="134"/>
      <c r="U1" s="134"/>
      <c r="V1" s="134"/>
      <c r="W1" s="134"/>
      <c r="X1" s="134"/>
    </row>
    <row r="2" spans="1:24" ht="9" hidden="1" customHeight="1" thickBot="1">
      <c r="A2" s="134"/>
      <c r="B2" s="134"/>
      <c r="C2" s="134"/>
      <c r="D2" s="134"/>
      <c r="E2" s="138"/>
      <c r="F2" s="139"/>
      <c r="G2" s="134"/>
      <c r="H2" s="138"/>
      <c r="I2" s="139"/>
      <c r="J2" s="393"/>
      <c r="K2" s="138"/>
      <c r="L2" s="139"/>
      <c r="M2" s="134"/>
      <c r="N2" s="134"/>
      <c r="O2" s="134"/>
      <c r="P2" s="134"/>
      <c r="Q2" s="134"/>
      <c r="R2" s="134"/>
      <c r="S2" s="134"/>
      <c r="T2" s="134"/>
      <c r="U2" s="134"/>
      <c r="V2" s="134"/>
      <c r="W2" s="134"/>
      <c r="X2" s="134"/>
    </row>
    <row r="3" spans="1:24" ht="36" hidden="1" customHeight="1">
      <c r="A3" s="134"/>
      <c r="B3" s="134"/>
      <c r="C3" s="134"/>
      <c r="D3" s="140"/>
      <c r="E3" s="141"/>
      <c r="F3" s="142"/>
      <c r="G3" s="143" t="s">
        <v>100</v>
      </c>
      <c r="H3" s="144" t="s">
        <v>101</v>
      </c>
      <c r="I3" s="144" t="s">
        <v>102</v>
      </c>
      <c r="J3" s="394" t="s">
        <v>103</v>
      </c>
      <c r="K3" s="145" t="s">
        <v>104</v>
      </c>
      <c r="L3" s="146" t="s">
        <v>105</v>
      </c>
      <c r="M3" s="143" t="s">
        <v>106</v>
      </c>
      <c r="N3" s="144" t="s">
        <v>107</v>
      </c>
      <c r="O3" s="144" t="s">
        <v>108</v>
      </c>
      <c r="P3" s="147" t="s">
        <v>109</v>
      </c>
      <c r="Q3" s="134"/>
      <c r="R3" s="134"/>
      <c r="S3" s="134"/>
      <c r="T3" s="134"/>
      <c r="U3" s="134"/>
      <c r="V3" s="134"/>
      <c r="W3" s="134"/>
      <c r="X3" s="134"/>
    </row>
    <row r="4" spans="1:24" ht="18" hidden="1" customHeight="1">
      <c r="A4" s="134"/>
      <c r="B4" s="134"/>
      <c r="C4" s="134"/>
      <c r="D4" s="148" t="s">
        <v>110</v>
      </c>
      <c r="E4" s="149"/>
      <c r="F4" s="150"/>
      <c r="G4" s="151">
        <f>F22</f>
        <v>0</v>
      </c>
      <c r="H4" s="152"/>
      <c r="I4" s="152">
        <f>G19*12</f>
        <v>420</v>
      </c>
      <c r="J4" s="1012">
        <f>คีย์ข้อมูล!N30</f>
        <v>6.884857142857144E-2</v>
      </c>
      <c r="K4" s="154">
        <f>IF(OR($G$7=0,$I$8=0),0,PMT($J4/12,$I4,-$G4))</f>
        <v>0</v>
      </c>
      <c r="L4" s="155"/>
      <c r="M4" s="156">
        <f>IF(H24=0,(IF(OR($G$7=0,$I$8=0),0,ROUNDUP(PMT(($J4+0.75%)/12,$I4,-$G4),-1))),H24)</f>
        <v>0</v>
      </c>
      <c r="N4" s="157">
        <f>IF(OR($G$7=0,$I$8=0),0,370-COUNTIF(G35:G404,0))</f>
        <v>0</v>
      </c>
      <c r="O4" s="158">
        <f>SUM(H35:H404)</f>
        <v>0</v>
      </c>
      <c r="P4" s="159">
        <f>IF(OR($G$7=0,$I$8=0),0,SUM(F35:F70))</f>
        <v>0</v>
      </c>
      <c r="Q4" s="160">
        <f>O4+3200+3310</f>
        <v>6510</v>
      </c>
      <c r="R4" s="161"/>
      <c r="S4" s="134"/>
      <c r="T4" s="134"/>
      <c r="U4" s="134"/>
      <c r="V4" s="134"/>
      <c r="W4" s="134"/>
      <c r="X4" s="134"/>
    </row>
    <row r="5" spans="1:24" ht="18" hidden="1" customHeight="1">
      <c r="A5" s="134"/>
      <c r="B5" s="134"/>
      <c r="C5" s="134"/>
      <c r="D5" s="162" t="s">
        <v>111</v>
      </c>
      <c r="E5" s="163"/>
      <c r="F5" s="164"/>
      <c r="G5" s="165">
        <f>'Secured - Table 1'!$C$34</f>
        <v>2638750</v>
      </c>
      <c r="H5" s="166"/>
      <c r="I5" s="166">
        <f>I4-12</f>
        <v>408</v>
      </c>
      <c r="J5" s="396">
        <f>($J$7*$C$7+$J$8*$C$8+$J$9*$C$9+$J$10*$C$10+$J$11*('Secured - Table 1'!$C$35*12-SUM($C$7:$C$10)))/('Secured - Table 1'!$C$35*12)</f>
        <v>6.884857142857144E-2</v>
      </c>
      <c r="K5" s="168">
        <f>IF(OR($G$7=0,$I$8=0),0,PMT($J5/12,$I5,-$G5))</f>
        <v>16763.784950421086</v>
      </c>
      <c r="L5" s="169"/>
      <c r="M5" s="170">
        <f>IF(OR($G$7=0,$I$8=0),0,ROUNDUP(PMT(($J5+0.75%)/12,$I5,-$G5),-1))</f>
        <v>18160</v>
      </c>
      <c r="N5" s="171">
        <f>IF(OR($G$7=0,$I$8=0),0,370-COUNTIF(K47:K404,0))</f>
        <v>304</v>
      </c>
      <c r="O5" s="172">
        <f>SUM(L35:L404)</f>
        <v>5433990.4399999985</v>
      </c>
      <c r="P5" s="173">
        <f>IF(OR($G$7=0,$I$8=0),0,SUM(J35:J70))</f>
        <v>412014.36999999994</v>
      </c>
      <c r="Q5" s="134"/>
      <c r="R5" s="161"/>
      <c r="S5" s="134"/>
      <c r="T5" s="134"/>
      <c r="U5" s="134"/>
      <c r="V5" s="134"/>
      <c r="W5" s="134"/>
      <c r="X5" s="134"/>
    </row>
    <row r="6" spans="1:24" ht="18" hidden="1" customHeight="1">
      <c r="A6" s="134"/>
      <c r="B6" s="134"/>
      <c r="C6" s="134"/>
      <c r="D6" s="174" t="s">
        <v>112</v>
      </c>
      <c r="E6" s="175"/>
      <c r="F6" s="176"/>
      <c r="G6" s="151"/>
      <c r="H6" s="177"/>
      <c r="I6" s="152"/>
      <c r="J6" s="395"/>
      <c r="K6" s="154"/>
      <c r="L6" s="178"/>
      <c r="M6" s="179"/>
      <c r="N6" s="180"/>
      <c r="O6" s="152"/>
      <c r="P6" s="181"/>
      <c r="Q6" s="134"/>
      <c r="R6" s="182"/>
      <c r="S6" s="134"/>
      <c r="T6" s="134"/>
      <c r="U6" s="134"/>
      <c r="V6" s="134"/>
      <c r="W6" s="183"/>
      <c r="X6" s="134"/>
    </row>
    <row r="7" spans="1:24" ht="18" hidden="1" customHeight="1" thickBot="1">
      <c r="A7" s="151">
        <v>0</v>
      </c>
      <c r="B7" s="403">
        <f>D20</f>
        <v>5.3900000000000003E-2</v>
      </c>
      <c r="C7" s="185">
        <f>VLOOKUP('Secured - Table 1'!$C$33,'Secured - Table 1'!$L$79:$AY$98,'Secured - Table 1'!M$76,FALSE)</f>
        <v>12</v>
      </c>
      <c r="D7" s="186"/>
      <c r="E7" s="187">
        <f>'Secured - Table 1'!B37</f>
        <v>420</v>
      </c>
      <c r="F7" s="188" t="str">
        <f>'Secured - Table 1'!C37</f>
        <v>MRR-4.50%</v>
      </c>
      <c r="G7" s="189">
        <f>'Secured - Table 1'!$C$34</f>
        <v>2638750</v>
      </c>
      <c r="H7" s="190"/>
      <c r="I7" s="191">
        <f>'Secured - Table 1'!$C$35*12</f>
        <v>420</v>
      </c>
      <c r="J7" s="397">
        <f>B7</f>
        <v>5.3900000000000003E-2</v>
      </c>
      <c r="K7" s="193">
        <f>IF(OR($G$7=0,$I$8=0),0,PMT($J7/12,$I7,-$G7))</f>
        <v>13980.879600415654</v>
      </c>
      <c r="L7" s="194"/>
      <c r="M7" s="195"/>
      <c r="N7" s="196"/>
      <c r="O7" s="191"/>
      <c r="P7" s="197"/>
      <c r="Q7" s="134"/>
      <c r="R7" s="198"/>
      <c r="S7" s="134"/>
      <c r="T7" s="134"/>
      <c r="U7" s="134"/>
      <c r="V7" s="134"/>
      <c r="W7" s="134"/>
      <c r="X7" s="134"/>
    </row>
    <row r="8" spans="1:24" ht="18" hidden="1" customHeight="1">
      <c r="A8" s="189">
        <f>SUM(C$7:C7)+1</f>
        <v>13</v>
      </c>
      <c r="B8" s="404">
        <f>D21</f>
        <v>5.3900000000000003E-2</v>
      </c>
      <c r="C8" s="185">
        <f>VLOOKUP('Secured - Table 1'!$C$33,'Secured - Table 1'!$L$79:$AY$98,'Secured - Table 1'!N$76,FALSE)</f>
        <v>12</v>
      </c>
      <c r="D8" s="186"/>
      <c r="E8" s="187" t="str">
        <f>'Secured - Table 1'!B38</f>
        <v>ปีที่ 1</v>
      </c>
      <c r="F8" s="188" t="str">
        <f>'Secured - Table 1'!C38</f>
        <v>MRR-2.50%</v>
      </c>
      <c r="G8" s="189">
        <f>VLOOKUP(A8,$D$34:$T$404,10,FALSE)</f>
        <v>2782499.3100000005</v>
      </c>
      <c r="H8" s="190"/>
      <c r="I8" s="191">
        <f>I7-C7</f>
        <v>408</v>
      </c>
      <c r="J8" s="397">
        <f>B8</f>
        <v>5.3900000000000003E-2</v>
      </c>
      <c r="K8" s="193">
        <f>IF(OR($G$7=0,$I$8=0),0,PMT($J8/12,$I8,-$G8))</f>
        <v>14890.251575318993</v>
      </c>
      <c r="L8" s="194"/>
      <c r="M8" s="195"/>
      <c r="N8" s="196"/>
      <c r="O8" s="191"/>
      <c r="P8" s="197"/>
      <c r="Q8" s="200" t="str">
        <f>$V$32</f>
        <v>% ปรับปรุงค่างวดแบบขั้นบันได</v>
      </c>
      <c r="R8" s="201" t="s">
        <v>113</v>
      </c>
      <c r="S8" s="202" t="s">
        <v>114</v>
      </c>
      <c r="T8" s="134"/>
      <c r="U8" s="134"/>
      <c r="V8" s="134"/>
      <c r="W8" s="134"/>
      <c r="X8" s="134"/>
    </row>
    <row r="9" spans="1:24" ht="18" hidden="1" customHeight="1">
      <c r="A9" s="189">
        <f>SUM(C$7:C8)+1</f>
        <v>25</v>
      </c>
      <c r="B9" s="404">
        <f>D22</f>
        <v>5.3900000000000003E-2</v>
      </c>
      <c r="C9" s="185">
        <f>VLOOKUP('Secured - Table 1'!$C$33,'Secured - Table 1'!$L$79:$AY$98,'Secured - Table 1'!O$76,FALSE)</f>
        <v>12</v>
      </c>
      <c r="D9" s="186"/>
      <c r="E9" s="187" t="str">
        <f>'Secured - Table 1'!B39</f>
        <v>ปีที่ 2</v>
      </c>
      <c r="F9" s="188" t="str">
        <f>'Secured - Table 1'!C39</f>
        <v>MRR-2.50%</v>
      </c>
      <c r="G9" s="189">
        <f>VLOOKUP(A9,$D$34:$T$404,10,FALSE)</f>
        <v>2934079.5300000017</v>
      </c>
      <c r="H9" s="190"/>
      <c r="I9" s="191">
        <f>I8-C8</f>
        <v>396</v>
      </c>
      <c r="J9" s="397">
        <f>B9</f>
        <v>5.3900000000000003E-2</v>
      </c>
      <c r="K9" s="193">
        <f>IF(OR($G$7=0,$I$8=0),0,PMT($J9/12,$I9,-$G9))</f>
        <v>15869.241591366957</v>
      </c>
      <c r="L9" s="203" t="s">
        <v>115</v>
      </c>
      <c r="M9" s="204">
        <f>ROUNDUP($M10/$Q9,-1)</f>
        <v>0</v>
      </c>
      <c r="N9" s="196"/>
      <c r="O9" s="191"/>
      <c r="P9" s="197"/>
      <c r="Q9" s="205">
        <v>1.1000000000000001</v>
      </c>
      <c r="R9" s="206"/>
      <c r="S9" s="197"/>
      <c r="T9" s="134"/>
      <c r="U9" s="134"/>
      <c r="V9" s="134"/>
      <c r="W9" s="134"/>
      <c r="X9" s="134"/>
    </row>
    <row r="10" spans="1:24" ht="18" hidden="1" customHeight="1">
      <c r="A10" s="189">
        <f>SUM(C$7:C9)+1</f>
        <v>37</v>
      </c>
      <c r="B10" s="404">
        <f>J10</f>
        <v>7.9000000000000001E-2</v>
      </c>
      <c r="C10" s="185">
        <f>VLOOKUP('Secured - Table 1'!$C$33,'Secured - Table 1'!$L$79:$AY$98,'Secured - Table 1'!P$76,FALSE)</f>
        <v>0</v>
      </c>
      <c r="D10" s="186"/>
      <c r="E10" s="187" t="str">
        <f>'Secured - Table 1'!B40</f>
        <v>ปีที่ 3</v>
      </c>
      <c r="F10" s="188" t="str">
        <f>'Secured - Table 1'!C40</f>
        <v>MLR-1.25%</v>
      </c>
      <c r="G10" s="189">
        <f>VLOOKUP(A10,$D$34:$T$404,10,FALSE)</f>
        <v>3093917.2800000012</v>
      </c>
      <c r="H10" s="190"/>
      <c r="I10" s="191">
        <f>I9-C9</f>
        <v>384</v>
      </c>
      <c r="J10" s="397">
        <f>'Secured - Table 1'!D40</f>
        <v>7.9000000000000001E-2</v>
      </c>
      <c r="K10" s="193">
        <f>IF(OR($G$7=0,$I$8=0),0,PMT($J10/12,$I10,-$G10))</f>
        <v>22151.062544012697</v>
      </c>
      <c r="L10" s="203" t="s">
        <v>116</v>
      </c>
      <c r="M10" s="204">
        <f>ROUNDUP($M$4*$Q10,-1)</f>
        <v>0</v>
      </c>
      <c r="N10" s="196"/>
      <c r="O10" s="191"/>
      <c r="P10" s="197"/>
      <c r="Q10" s="207">
        <f>IF(OR($G$7=0,$I$8=0),0,VLOOKUP($I$8/12,$V$34:$X$64,2))</f>
        <v>0.89</v>
      </c>
      <c r="R10" s="206">
        <f>IF(M9=0,0,M10/M9)</f>
        <v>0</v>
      </c>
      <c r="S10" s="197">
        <f>M10-M9</f>
        <v>0</v>
      </c>
      <c r="T10" s="134"/>
      <c r="U10" s="134"/>
      <c r="V10" s="134"/>
      <c r="W10" s="134"/>
      <c r="X10" s="134"/>
    </row>
    <row r="11" spans="1:24" ht="18" hidden="1" customHeight="1" thickBot="1">
      <c r="A11" s="165">
        <f>SUM(C$7:C10)+1</f>
        <v>37</v>
      </c>
      <c r="B11" s="405">
        <f>D24</f>
        <v>7.0250000000000007E-2</v>
      </c>
      <c r="C11" s="134"/>
      <c r="D11" s="209"/>
      <c r="E11" s="210" t="str">
        <f>'Secured - Table 1'!B41</f>
        <v xml:space="preserve"> </v>
      </c>
      <c r="F11" s="211" t="str">
        <f>'Secured - Table 1'!C41</f>
        <v>MRR-1.50%</v>
      </c>
      <c r="G11" s="212">
        <f>VLOOKUP(A11,$D$34:$T$404,10,FALSE)</f>
        <v>3093917.2800000012</v>
      </c>
      <c r="H11" s="213"/>
      <c r="I11" s="214">
        <f>I10-C10</f>
        <v>384</v>
      </c>
      <c r="J11" s="398">
        <f>B11</f>
        <v>7.0250000000000007E-2</v>
      </c>
      <c r="K11" s="216">
        <f>IF(OR($G$7=0,$I$8=0),0,PMT($J11/12,$I11,-$G11))</f>
        <v>20266.759874134281</v>
      </c>
      <c r="L11" s="217" t="s">
        <v>117</v>
      </c>
      <c r="M11" s="218">
        <f>IF(OR($G$7=0,$I$8=0),0,ROUNDUP(PMT($J$11/12,$N$4-48,-$M$83),-1))</f>
        <v>-60020</v>
      </c>
      <c r="N11" s="219">
        <f>IF(OR($G$7=0,$I$8=0),0,370-COUNTIF(O35:O404,0))</f>
        <v>370</v>
      </c>
      <c r="O11" s="214">
        <f>SUM(P35:P404)</f>
        <v>-19326440</v>
      </c>
      <c r="P11" s="220">
        <f>IF(OR($G$7=0,$I$8=0),0,SUM(N35:N70))</f>
        <v>455167.27999999997</v>
      </c>
      <c r="Q11" s="221"/>
      <c r="R11" s="222">
        <f>IF(M10=0,0,M11/M10)</f>
        <v>0</v>
      </c>
      <c r="S11" s="223">
        <f>M11-M10</f>
        <v>-60020</v>
      </c>
      <c r="T11" s="134"/>
      <c r="U11" s="134"/>
      <c r="V11" s="134"/>
      <c r="W11" s="134"/>
      <c r="X11" s="134"/>
    </row>
    <row r="12" spans="1:24" ht="18" hidden="1" customHeight="1">
      <c r="A12" s="134"/>
      <c r="B12" s="134"/>
      <c r="C12" s="134"/>
      <c r="D12" s="224" t="s">
        <v>118</v>
      </c>
      <c r="E12" s="225"/>
      <c r="F12" s="226"/>
      <c r="G12" s="227"/>
      <c r="H12" s="228"/>
      <c r="I12" s="229"/>
      <c r="J12" s="399"/>
      <c r="K12" s="231"/>
      <c r="L12" s="232"/>
      <c r="M12" s="233"/>
      <c r="N12" s="234"/>
      <c r="O12" s="229"/>
      <c r="P12" s="235"/>
      <c r="Q12" s="134"/>
      <c r="R12" s="134"/>
      <c r="S12" s="134"/>
      <c r="T12" s="134"/>
      <c r="U12" s="134"/>
      <c r="V12" s="134"/>
      <c r="W12" s="134"/>
      <c r="X12" s="134"/>
    </row>
    <row r="13" spans="1:24" ht="18" hidden="1" customHeight="1" thickBot="1">
      <c r="A13" s="151">
        <f t="shared" ref="A13:C16" si="0">A7</f>
        <v>0</v>
      </c>
      <c r="B13" s="403">
        <f t="shared" si="0"/>
        <v>5.3900000000000003E-2</v>
      </c>
      <c r="C13" s="185">
        <f t="shared" si="0"/>
        <v>12</v>
      </c>
      <c r="D13" s="186"/>
      <c r="E13" s="187">
        <f t="shared" ref="E13:F17" si="1">E7</f>
        <v>420</v>
      </c>
      <c r="F13" s="188" t="str">
        <f t="shared" si="1"/>
        <v>MRR-4.50%</v>
      </c>
      <c r="G13" s="189">
        <f>'Secured - Table 1'!$C$34</f>
        <v>2638750</v>
      </c>
      <c r="H13" s="190"/>
      <c r="I13" s="191">
        <f>'Secured - Table 1'!$C$35*12</f>
        <v>420</v>
      </c>
      <c r="J13" s="397">
        <f>J7</f>
        <v>5.3900000000000003E-2</v>
      </c>
      <c r="K13" s="236">
        <f>IF(OR($G$7=0,$I$8=0),0,$G13*IF($C$13&lt;12,$J$14,$J13)*31/365)</f>
        <v>12079.691438356165</v>
      </c>
      <c r="L13" s="194"/>
      <c r="M13" s="195"/>
      <c r="N13" s="196"/>
      <c r="O13" s="191"/>
      <c r="P13" s="197"/>
      <c r="Q13" s="134"/>
      <c r="R13" s="134"/>
      <c r="S13" s="134"/>
      <c r="T13" s="134"/>
      <c r="U13" s="134"/>
      <c r="V13" s="134"/>
      <c r="W13" s="134"/>
      <c r="X13" s="134"/>
    </row>
    <row r="14" spans="1:24" ht="18" hidden="1" customHeight="1">
      <c r="A14" s="189">
        <f t="shared" si="0"/>
        <v>13</v>
      </c>
      <c r="B14" s="404">
        <f t="shared" si="0"/>
        <v>5.3900000000000003E-2</v>
      </c>
      <c r="C14" s="185">
        <f t="shared" si="0"/>
        <v>12</v>
      </c>
      <c r="D14" s="186"/>
      <c r="E14" s="187" t="str">
        <f t="shared" si="1"/>
        <v>ปีที่ 1</v>
      </c>
      <c r="F14" s="188" t="str">
        <f t="shared" si="1"/>
        <v>MRR-2.50%</v>
      </c>
      <c r="G14" s="189">
        <f>VLOOKUP(A14,$D$34:$T$404,14,FALSE)</f>
        <v>2633954.5699999998</v>
      </c>
      <c r="H14" s="190"/>
      <c r="I14" s="191">
        <f>I8</f>
        <v>408</v>
      </c>
      <c r="J14" s="397">
        <f>J8</f>
        <v>5.3900000000000003E-2</v>
      </c>
      <c r="K14" s="237">
        <f>IF(OR($G$7=0,$I$8=0),0,IF($C$13&lt;12,K13,PMT($J14/12,$I14,-$G14)))</f>
        <v>14095.330066860339</v>
      </c>
      <c r="L14" s="203" t="s">
        <v>119</v>
      </c>
      <c r="M14" s="204">
        <f>ROUNDUP($K13,-1)</f>
        <v>12080</v>
      </c>
      <c r="N14" s="196"/>
      <c r="O14" s="191"/>
      <c r="P14" s="197"/>
      <c r="Q14" s="200" t="str">
        <f>$V$32</f>
        <v>% ปรับปรุงค่างวดแบบขั้นบันได</v>
      </c>
      <c r="R14" s="201" t="s">
        <v>113</v>
      </c>
      <c r="S14" s="202" t="s">
        <v>114</v>
      </c>
      <c r="T14" s="134"/>
      <c r="U14" s="134"/>
      <c r="V14" s="134"/>
      <c r="W14" s="134"/>
      <c r="X14" s="134"/>
    </row>
    <row r="15" spans="1:24" ht="18" hidden="1" customHeight="1">
      <c r="A15" s="189">
        <f t="shared" si="0"/>
        <v>25</v>
      </c>
      <c r="B15" s="404">
        <f t="shared" si="0"/>
        <v>5.3900000000000003E-2</v>
      </c>
      <c r="C15" s="185">
        <f t="shared" si="0"/>
        <v>12</v>
      </c>
      <c r="D15" s="186"/>
      <c r="E15" s="187" t="str">
        <f t="shared" si="1"/>
        <v>ปีที่ 2</v>
      </c>
      <c r="F15" s="188" t="str">
        <f t="shared" si="1"/>
        <v>MRR-2.50%</v>
      </c>
      <c r="G15" s="189">
        <f>VLOOKUP(A15,$D$34:$T$404,14,FALSE)</f>
        <v>2596680.4099999992</v>
      </c>
      <c r="H15" s="190"/>
      <c r="I15" s="191">
        <f>I9</f>
        <v>396</v>
      </c>
      <c r="J15" s="397">
        <f>J9</f>
        <v>5.3900000000000003E-2</v>
      </c>
      <c r="K15" s="193">
        <f>IF(OR($G$7=0,$I$8=0),0,PMT($J15/12,$I15,-$G15))</f>
        <v>14044.387120569894</v>
      </c>
      <c r="L15" s="203" t="s">
        <v>120</v>
      </c>
      <c r="M15" s="204">
        <f>ROUNDUP($M16/$Q15,-1)</f>
        <v>14700</v>
      </c>
      <c r="N15" s="196"/>
      <c r="O15" s="191"/>
      <c r="P15" s="197"/>
      <c r="Q15" s="205">
        <v>1.1000000000000001</v>
      </c>
      <c r="R15" s="206"/>
      <c r="S15" s="197"/>
      <c r="T15" s="134"/>
      <c r="U15" s="134"/>
      <c r="V15" s="134"/>
      <c r="W15" s="134"/>
      <c r="X15" s="134"/>
    </row>
    <row r="16" spans="1:24" ht="18" hidden="1" customHeight="1">
      <c r="A16" s="189">
        <f t="shared" si="0"/>
        <v>37</v>
      </c>
      <c r="B16" s="404">
        <f t="shared" si="0"/>
        <v>7.9000000000000001E-2</v>
      </c>
      <c r="C16" s="185">
        <f t="shared" si="0"/>
        <v>0</v>
      </c>
      <c r="D16" s="186"/>
      <c r="E16" s="187" t="str">
        <f t="shared" si="1"/>
        <v>ปีที่ 3</v>
      </c>
      <c r="F16" s="188" t="str">
        <f t="shared" si="1"/>
        <v>MLR-1.25%</v>
      </c>
      <c r="G16" s="189">
        <f>VLOOKUP(A16,$D$34:$T$404,14,FALSE)</f>
        <v>2557375.7000000002</v>
      </c>
      <c r="H16" s="190"/>
      <c r="I16" s="191">
        <f>I10</f>
        <v>384</v>
      </c>
      <c r="J16" s="397">
        <f>J10</f>
        <v>7.9000000000000001E-2</v>
      </c>
      <c r="K16" s="193">
        <f>IF(OR($G$7=0,$I$8=0),0,PMT($J16/12,$I16,-$G16))</f>
        <v>18309.665046777925</v>
      </c>
      <c r="L16" s="203" t="s">
        <v>121</v>
      </c>
      <c r="M16" s="204">
        <f>ROUNDUP($M$5*$Q16,-1)</f>
        <v>16170</v>
      </c>
      <c r="N16" s="196"/>
      <c r="O16" s="191"/>
      <c r="P16" s="197"/>
      <c r="Q16" s="207">
        <f>IF(OR($G$7=0,$I$8=0),0,VLOOKUP($I$8/12,$V$34:$X$64,3))</f>
        <v>0.89</v>
      </c>
      <c r="R16" s="206">
        <f>IF(M15=0,0,M16/M15)</f>
        <v>1.1000000000000001</v>
      </c>
      <c r="S16" s="197">
        <f>M16-M15</f>
        <v>1470</v>
      </c>
      <c r="T16" s="134"/>
      <c r="U16" s="134"/>
      <c r="V16" s="134"/>
      <c r="W16" s="134"/>
      <c r="X16" s="134"/>
    </row>
    <row r="17" spans="1:25" ht="18" hidden="1" customHeight="1" thickBot="1">
      <c r="A17" s="165">
        <f>A11</f>
        <v>37</v>
      </c>
      <c r="B17" s="405">
        <f>B11</f>
        <v>7.0250000000000007E-2</v>
      </c>
      <c r="C17" s="134"/>
      <c r="D17" s="238"/>
      <c r="E17" s="239" t="str">
        <f t="shared" si="1"/>
        <v xml:space="preserve"> </v>
      </c>
      <c r="F17" s="240" t="str">
        <f t="shared" si="1"/>
        <v>MRR-1.50%</v>
      </c>
      <c r="G17" s="241">
        <f>VLOOKUP(A17,$D$34:$T$404,14,FALSE)</f>
        <v>2557375.7000000002</v>
      </c>
      <c r="H17" s="242"/>
      <c r="I17" s="243">
        <f>I11</f>
        <v>384</v>
      </c>
      <c r="J17" s="400">
        <f>J11</f>
        <v>7.0250000000000007E-2</v>
      </c>
      <c r="K17" s="245">
        <f>IF(OR($G$7=0,$I$8=0),0,PMT($J17/12,$I17,-$G17))</f>
        <v>16752.1347629068</v>
      </c>
      <c r="L17" s="246" t="s">
        <v>122</v>
      </c>
      <c r="M17" s="247">
        <f>IF(OR($G$7=0,$I$8=0),0,ROUNDUP(PMT($J17/12,$N$5-60,-$Q$95),-1))</f>
        <v>19440</v>
      </c>
      <c r="N17" s="248">
        <f>IF(OR($G$7=0,$I$8=0),0,370-COUNTIF(S35:S404,0))</f>
        <v>301</v>
      </c>
      <c r="O17" s="243">
        <f>SUM(T35:T404)</f>
        <v>5551616.3200000003</v>
      </c>
      <c r="P17" s="223">
        <f>IF(OR($G$7=0,$I$8=0),0,SUM(R35:R70))</f>
        <v>416385.7</v>
      </c>
      <c r="Q17" s="249"/>
      <c r="R17" s="222">
        <f>IF(M16=0,0,M17/M16)</f>
        <v>1.202226345083488</v>
      </c>
      <c r="S17" s="223">
        <f>M17-M16</f>
        <v>3270</v>
      </c>
      <c r="T17" s="134"/>
      <c r="U17" s="134"/>
      <c r="V17" s="134"/>
      <c r="W17" s="134"/>
      <c r="X17" s="134"/>
    </row>
    <row r="18" spans="1:25" s="1" customFormat="1" ht="18" customHeight="1" thickBot="1">
      <c r="A18" s="1901" t="str">
        <f>คีย์ข้อมูล!A23</f>
        <v>วงเงินที่ 2</v>
      </c>
      <c r="B18" s="1902"/>
      <c r="C18" s="1902"/>
      <c r="D18" s="1902"/>
      <c r="E18" s="1903"/>
      <c r="F18" s="641" t="s">
        <v>294</v>
      </c>
      <c r="G18" s="641" t="s">
        <v>293</v>
      </c>
      <c r="H18" s="641" t="s">
        <v>292</v>
      </c>
      <c r="I18" s="134"/>
      <c r="J18" s="393"/>
      <c r="K18" s="134"/>
      <c r="L18" s="134"/>
      <c r="M18" s="134"/>
      <c r="N18" s="134"/>
      <c r="O18" s="134"/>
      <c r="P18" s="134"/>
      <c r="Q18" s="134"/>
      <c r="R18" s="134"/>
      <c r="S18" s="134"/>
      <c r="T18" s="134"/>
      <c r="U18" s="134"/>
      <c r="V18" s="134"/>
      <c r="W18" s="134"/>
      <c r="X18" s="134"/>
    </row>
    <row r="19" spans="1:25" s="1" customFormat="1" ht="18" customHeight="1">
      <c r="A19" s="659" t="s">
        <v>288</v>
      </c>
      <c r="B19" s="1014" t="s">
        <v>145</v>
      </c>
      <c r="C19" s="661"/>
      <c r="D19" s="662"/>
      <c r="E19" s="656" t="s">
        <v>511</v>
      </c>
      <c r="F19" s="642">
        <f>คีย์ข้อมูล!B24</f>
        <v>0</v>
      </c>
      <c r="G19" s="644">
        <f>คีย์ข้อมูล!G24</f>
        <v>35</v>
      </c>
      <c r="H19" s="642"/>
      <c r="I19" s="134"/>
      <c r="J19" s="393"/>
      <c r="K19" s="134"/>
      <c r="L19" s="134"/>
      <c r="M19" s="134"/>
      <c r="N19" s="134"/>
      <c r="O19" s="134"/>
      <c r="P19" s="134"/>
      <c r="Q19" s="134"/>
      <c r="R19" s="134"/>
      <c r="S19" s="134"/>
      <c r="T19" s="134"/>
      <c r="U19" s="134"/>
      <c r="V19" s="134"/>
      <c r="W19" s="134"/>
      <c r="X19" s="134"/>
    </row>
    <row r="20" spans="1:25" s="1" customFormat="1" ht="18" customHeight="1">
      <c r="A20" s="663" t="s">
        <v>761</v>
      </c>
      <c r="B20" s="134" t="str">
        <f>คีย์ข้อมูล!M24</f>
        <v>MRR-6.26%</v>
      </c>
      <c r="C20" s="641" t="s">
        <v>290</v>
      </c>
      <c r="D20" s="1013">
        <f>คีย์ข้อมูล!N24</f>
        <v>5.3900000000000003E-2</v>
      </c>
      <c r="E20" s="656" t="s">
        <v>145</v>
      </c>
      <c r="F20" s="642">
        <f>คีย์ข้อมูล!B26+คีย์ข้อมูล!B27+คีย์ข้อมูล!B28</f>
        <v>0</v>
      </c>
      <c r="G20" s="644">
        <f>IF(B19="NO MRTA",0,'Secured - Table 1'!F5)</f>
        <v>10</v>
      </c>
      <c r="H20" s="840"/>
      <c r="I20" s="134"/>
      <c r="J20" s="393">
        <f>(D20+D21+D22+D23*4+D24*(G19-7))/G19</f>
        <v>6.6979999999999998E-2</v>
      </c>
      <c r="K20" s="134"/>
      <c r="L20" s="134"/>
      <c r="M20" s="134"/>
      <c r="N20" s="134"/>
      <c r="O20" s="134"/>
      <c r="P20" s="134"/>
      <c r="Q20" s="134"/>
      <c r="R20" s="134"/>
      <c r="S20" s="134"/>
      <c r="T20" s="134"/>
      <c r="U20" s="134"/>
      <c r="V20" s="134"/>
      <c r="W20" s="134"/>
      <c r="X20" s="134"/>
      <c r="Y20" s="839"/>
    </row>
    <row r="21" spans="1:25" s="1" customFormat="1" ht="18" customHeight="1">
      <c r="A21" s="663" t="s">
        <v>762</v>
      </c>
      <c r="B21" s="134" t="str">
        <f>คีย์ข้อมูล!M25</f>
        <v>MRR-6.26%</v>
      </c>
      <c r="C21" s="641" t="s">
        <v>290</v>
      </c>
      <c r="D21" s="1013">
        <f>คีย์ข้อมูล!N25</f>
        <v>5.3900000000000003E-2</v>
      </c>
      <c r="E21" s="656" t="s">
        <v>281</v>
      </c>
      <c r="F21" s="837">
        <f>คีย์ข้อมูล!B29</f>
        <v>0</v>
      </c>
      <c r="G21" s="644">
        <v>0</v>
      </c>
      <c r="H21" s="894"/>
      <c r="I21" s="134"/>
      <c r="J21" s="393"/>
      <c r="K21" s="134"/>
      <c r="L21" s="134"/>
      <c r="M21" s="134"/>
      <c r="N21" s="134"/>
      <c r="O21" s="134"/>
      <c r="P21" s="134"/>
      <c r="Q21" s="134"/>
      <c r="R21" s="134"/>
      <c r="S21" s="134"/>
      <c r="T21" s="134"/>
      <c r="U21" s="134"/>
      <c r="V21" s="134"/>
      <c r="W21" s="134"/>
      <c r="X21" s="134"/>
    </row>
    <row r="22" spans="1:25" s="1" customFormat="1" ht="18" customHeight="1">
      <c r="A22" s="663" t="s">
        <v>72</v>
      </c>
      <c r="B22" s="134" t="str">
        <f>คีย์ข้อมูล!M26</f>
        <v>MRR-5.36%</v>
      </c>
      <c r="C22" s="641" t="s">
        <v>290</v>
      </c>
      <c r="D22" s="1013">
        <f>คีย์ข้อมูล!N26</f>
        <v>5.3900000000000003E-2</v>
      </c>
      <c r="E22" s="669" t="s">
        <v>150</v>
      </c>
      <c r="F22" s="838">
        <f>F19+F20+F21</f>
        <v>0</v>
      </c>
      <c r="G22" s="134"/>
      <c r="H22" s="894" t="s">
        <v>402</v>
      </c>
      <c r="I22" s="134"/>
      <c r="J22" s="393"/>
      <c r="K22" s="134"/>
      <c r="L22" s="134"/>
      <c r="M22" s="134"/>
      <c r="N22" s="134"/>
      <c r="O22" s="134"/>
      <c r="P22" s="134"/>
      <c r="Q22" s="134"/>
      <c r="R22" s="134"/>
      <c r="S22" s="134"/>
      <c r="T22" s="134"/>
      <c r="U22" s="134"/>
      <c r="V22" s="134"/>
      <c r="W22" s="134"/>
      <c r="X22" s="134"/>
    </row>
    <row r="23" spans="1:25" s="1" customFormat="1" ht="18" customHeight="1">
      <c r="A23" s="893" t="s">
        <v>73</v>
      </c>
      <c r="B23" s="134" t="str">
        <f>คีย์ข้อมูล!M27</f>
        <v>MRR-5.36%</v>
      </c>
      <c r="C23" s="641" t="s">
        <v>290</v>
      </c>
      <c r="D23" s="1013">
        <f>คีย์ข้อมูล!N27</f>
        <v>5.3900000000000003E-2</v>
      </c>
      <c r="E23" s="669"/>
      <c r="F23" s="838"/>
      <c r="G23" s="134"/>
      <c r="H23" s="134"/>
      <c r="I23" s="134"/>
      <c r="J23" s="393"/>
      <c r="K23" s="134"/>
      <c r="L23" s="134"/>
      <c r="M23" s="134"/>
      <c r="N23" s="134"/>
      <c r="O23" s="134"/>
      <c r="P23" s="134"/>
      <c r="Q23" s="134"/>
      <c r="R23" s="134"/>
      <c r="S23" s="134"/>
      <c r="T23" s="134"/>
      <c r="U23" s="134"/>
      <c r="V23" s="134"/>
      <c r="W23" s="134"/>
      <c r="X23" s="134"/>
    </row>
    <row r="24" spans="1:25" s="1" customFormat="1" ht="18" customHeight="1" thickBot="1">
      <c r="A24" s="895" t="s">
        <v>289</v>
      </c>
      <c r="B24" s="666" t="str">
        <f>คีย์ข้อมูล!M28</f>
        <v>MRR-1.65%</v>
      </c>
      <c r="C24" s="896" t="s">
        <v>290</v>
      </c>
      <c r="D24" s="1056">
        <f>คีย์ข้อมูล!N28</f>
        <v>7.0250000000000007E-2</v>
      </c>
      <c r="E24" s="669" t="s">
        <v>280</v>
      </c>
      <c r="F24" s="670">
        <f>M4</f>
        <v>0</v>
      </c>
      <c r="G24" s="134"/>
      <c r="H24" s="819">
        <v>0</v>
      </c>
      <c r="I24" s="134"/>
      <c r="J24" s="393"/>
      <c r="K24" s="134"/>
      <c r="L24" s="134"/>
      <c r="M24" s="134"/>
      <c r="N24" s="134"/>
      <c r="O24" s="134"/>
      <c r="P24" s="134"/>
      <c r="Q24" s="134"/>
      <c r="R24" s="134"/>
      <c r="S24" s="134"/>
      <c r="T24" s="134"/>
      <c r="U24" s="134"/>
      <c r="V24" s="134"/>
      <c r="W24" s="134"/>
      <c r="X24" s="134"/>
    </row>
    <row r="25" spans="1:25" s="1" customFormat="1" ht="18" customHeight="1">
      <c r="A25" s="658"/>
      <c r="B25" s="658" t="s">
        <v>382</v>
      </c>
      <c r="C25" s="658"/>
      <c r="D25" s="770">
        <f>AVERAGE(D20:D22)</f>
        <v>5.3900000000000003E-2</v>
      </c>
      <c r="F25" s="655"/>
      <c r="G25" s="655"/>
      <c r="H25" s="655"/>
      <c r="I25" s="134"/>
      <c r="J25" s="393"/>
      <c r="K25" s="134"/>
      <c r="L25" s="134"/>
      <c r="M25" s="134"/>
      <c r="N25" s="134"/>
      <c r="O25" s="134"/>
      <c r="P25" s="134"/>
      <c r="Q25" s="134"/>
      <c r="R25" s="134"/>
      <c r="S25" s="134"/>
      <c r="T25" s="134"/>
      <c r="U25" s="134"/>
      <c r="V25" s="134"/>
      <c r="W25" s="134"/>
      <c r="X25" s="134"/>
    </row>
    <row r="26" spans="1:25" s="1" customFormat="1" ht="18" customHeight="1">
      <c r="A26" s="134" t="s">
        <v>495</v>
      </c>
      <c r="B26" s="134"/>
      <c r="C26" s="134"/>
      <c r="D26" s="848"/>
      <c r="E26" s="134" t="s">
        <v>295</v>
      </c>
      <c r="F26" s="645" t="s">
        <v>297</v>
      </c>
      <c r="G26" s="134" t="s">
        <v>299</v>
      </c>
      <c r="H26" s="645" t="s">
        <v>403</v>
      </c>
      <c r="I26" s="134"/>
      <c r="J26" s="393"/>
      <c r="K26" s="134"/>
      <c r="L26" s="134"/>
      <c r="M26" s="134"/>
      <c r="N26" s="134"/>
      <c r="O26" s="134"/>
      <c r="P26" s="134"/>
      <c r="Q26" s="134"/>
      <c r="R26" s="134"/>
      <c r="S26" s="134"/>
      <c r="T26" s="134"/>
      <c r="U26" s="134"/>
      <c r="V26" s="134"/>
      <c r="W26" s="134"/>
      <c r="X26" s="134"/>
    </row>
    <row r="27" spans="1:25" s="1" customFormat="1" ht="18" customHeight="1">
      <c r="A27" s="134"/>
      <c r="B27" s="134"/>
      <c r="C27" s="134"/>
      <c r="D27" s="848"/>
      <c r="E27" s="645">
        <f>SUM(F35:F70)</f>
        <v>0</v>
      </c>
      <c r="F27" s="645">
        <f>E71</f>
        <v>0</v>
      </c>
      <c r="G27" s="645">
        <f>SUM(H35:H70)</f>
        <v>0</v>
      </c>
      <c r="H27" s="1904">
        <f>O4</f>
        <v>0</v>
      </c>
      <c r="I27" s="134"/>
      <c r="J27" s="393"/>
      <c r="K27" s="134"/>
      <c r="L27" s="134"/>
      <c r="M27" s="134"/>
      <c r="N27" s="134"/>
      <c r="O27" s="134"/>
      <c r="P27" s="134"/>
      <c r="Q27" s="134"/>
      <c r="R27" s="134"/>
      <c r="S27" s="134"/>
      <c r="T27" s="134"/>
      <c r="U27" s="134"/>
      <c r="V27" s="134"/>
      <c r="W27" s="134"/>
      <c r="X27" s="134"/>
      <c r="Y27" s="820"/>
    </row>
    <row r="28" spans="1:25" s="1" customFormat="1" ht="18" customHeight="1">
      <c r="A28" s="134"/>
      <c r="B28" s="134"/>
      <c r="C28" s="134"/>
      <c r="D28" s="134"/>
      <c r="E28" s="134" t="s">
        <v>296</v>
      </c>
      <c r="F28" s="645" t="s">
        <v>298</v>
      </c>
      <c r="G28" s="134" t="s">
        <v>300</v>
      </c>
      <c r="H28" s="1905"/>
      <c r="I28" s="134"/>
      <c r="J28" s="393"/>
      <c r="K28" s="134"/>
      <c r="L28" s="134"/>
      <c r="M28" s="134"/>
      <c r="N28" s="134"/>
      <c r="O28" s="134"/>
      <c r="P28" s="134"/>
      <c r="Q28" s="134"/>
      <c r="R28" s="134"/>
      <c r="S28" s="134"/>
      <c r="T28" s="134"/>
      <c r="U28" s="134"/>
      <c r="V28" s="134"/>
      <c r="W28" s="134"/>
      <c r="X28" s="134"/>
      <c r="Y28" s="820"/>
    </row>
    <row r="29" spans="1:25" s="1" customFormat="1" ht="18" customHeight="1">
      <c r="A29" s="873"/>
      <c r="B29" s="874"/>
      <c r="C29" s="134"/>
      <c r="D29" s="134"/>
      <c r="E29" s="645">
        <f>SUM(F35:F94)</f>
        <v>0</v>
      </c>
      <c r="F29" s="645">
        <f>E95</f>
        <v>0</v>
      </c>
      <c r="G29" s="645">
        <f>SUM(H35:H94)</f>
        <v>0</v>
      </c>
      <c r="H29" s="1906"/>
      <c r="I29" s="134"/>
      <c r="J29" s="393"/>
      <c r="K29" s="134"/>
      <c r="L29" s="134"/>
      <c r="M29" s="134"/>
      <c r="N29" s="134"/>
      <c r="O29" s="134"/>
      <c r="P29" s="134"/>
      <c r="Q29" s="134"/>
      <c r="R29" s="134"/>
      <c r="S29" s="134"/>
      <c r="T29" s="134"/>
      <c r="U29" s="134"/>
      <c r="V29" s="134"/>
      <c r="W29" s="134"/>
      <c r="X29" s="134"/>
      <c r="Y29" s="820"/>
    </row>
    <row r="30" spans="1:25" s="1" customFormat="1" ht="18" customHeight="1">
      <c r="A30" s="134"/>
      <c r="B30" s="134"/>
      <c r="C30" s="134"/>
      <c r="D30" s="134"/>
      <c r="E30" s="134"/>
      <c r="F30" s="134"/>
      <c r="G30" s="134"/>
      <c r="H30" s="134"/>
      <c r="I30" s="134"/>
      <c r="J30" s="393"/>
      <c r="K30" s="134"/>
      <c r="L30" s="134"/>
      <c r="M30" s="134"/>
      <c r="N30" s="134"/>
      <c r="O30" s="134"/>
      <c r="P30" s="134"/>
      <c r="Q30" s="134"/>
      <c r="R30" s="134"/>
      <c r="S30" s="134"/>
      <c r="T30" s="134"/>
      <c r="U30" s="134"/>
      <c r="V30" s="134"/>
      <c r="W30" s="134"/>
      <c r="X30" s="134"/>
    </row>
    <row r="31" spans="1:25" s="1" customFormat="1" ht="18" customHeight="1" thickBot="1">
      <c r="A31" s="134"/>
      <c r="B31" s="134"/>
      <c r="C31" s="134"/>
      <c r="D31" s="134"/>
      <c r="E31" s="134"/>
      <c r="F31" s="134"/>
      <c r="G31" s="134"/>
      <c r="H31" s="134"/>
      <c r="I31" s="134"/>
      <c r="J31" s="393"/>
      <c r="K31" s="134"/>
      <c r="L31" s="134"/>
      <c r="M31" s="134"/>
      <c r="N31" s="134"/>
      <c r="O31" s="134"/>
      <c r="P31" s="134"/>
      <c r="Q31" s="134"/>
      <c r="R31" s="134"/>
      <c r="S31" s="134"/>
      <c r="T31" s="134"/>
      <c r="U31" s="134"/>
      <c r="V31" s="134"/>
      <c r="W31" s="134"/>
      <c r="X31" s="134"/>
      <c r="Y31" s="821"/>
    </row>
    <row r="32" spans="1:25" s="1" customFormat="1" ht="18" customHeight="1">
      <c r="A32" s="250"/>
      <c r="B32" s="251"/>
      <c r="C32" s="252"/>
      <c r="D32" s="253"/>
      <c r="E32" s="1823" t="str">
        <f>D4</f>
        <v>1. แบบคงที่</v>
      </c>
      <c r="F32" s="1824"/>
      <c r="G32" s="1824"/>
      <c r="H32" s="1825"/>
      <c r="I32" s="1826" t="str">
        <f>D5</f>
        <v>2. แบบคงที่ มี Grace Period</v>
      </c>
      <c r="J32" s="1824"/>
      <c r="K32" s="1824"/>
      <c r="L32" s="1827"/>
      <c r="M32" s="1823" t="str">
        <f>D6</f>
        <v>3. แบบขั้นบันได</v>
      </c>
      <c r="N32" s="1824"/>
      <c r="O32" s="1824"/>
      <c r="P32" s="1825"/>
      <c r="Q32" s="1826" t="str">
        <f>D12</f>
        <v>4. แบบขั้นบันได มี Grace Period</v>
      </c>
      <c r="R32" s="1824"/>
      <c r="S32" s="1824"/>
      <c r="T32" s="1827"/>
      <c r="U32" s="134"/>
      <c r="V32" s="261" t="s">
        <v>123</v>
      </c>
      <c r="W32" s="262"/>
      <c r="X32" s="263"/>
      <c r="Y32" s="504"/>
    </row>
    <row r="33" spans="1:25" s="1" customFormat="1" ht="36.950000000000003" customHeight="1">
      <c r="A33" s="264" t="s">
        <v>124</v>
      </c>
      <c r="B33" s="265" t="s">
        <v>125</v>
      </c>
      <c r="C33" s="266" t="s">
        <v>126</v>
      </c>
      <c r="D33" s="267" t="s">
        <v>127</v>
      </c>
      <c r="E33" s="268" t="s">
        <v>128</v>
      </c>
      <c r="F33" s="269" t="s">
        <v>129</v>
      </c>
      <c r="G33" s="269" t="s">
        <v>130</v>
      </c>
      <c r="H33" s="270" t="s">
        <v>131</v>
      </c>
      <c r="I33" s="271" t="s">
        <v>128</v>
      </c>
      <c r="J33" s="401" t="s">
        <v>129</v>
      </c>
      <c r="K33" s="269" t="s">
        <v>130</v>
      </c>
      <c r="L33" s="272" t="s">
        <v>131</v>
      </c>
      <c r="M33" s="268" t="s">
        <v>128</v>
      </c>
      <c r="N33" s="269" t="s">
        <v>129</v>
      </c>
      <c r="O33" s="269" t="s">
        <v>130</v>
      </c>
      <c r="P33" s="270" t="s">
        <v>131</v>
      </c>
      <c r="Q33" s="271" t="s">
        <v>128</v>
      </c>
      <c r="R33" s="269" t="s">
        <v>129</v>
      </c>
      <c r="S33" s="269" t="s">
        <v>130</v>
      </c>
      <c r="T33" s="272" t="s">
        <v>131</v>
      </c>
      <c r="U33" s="134"/>
      <c r="V33" s="273" t="s">
        <v>132</v>
      </c>
      <c r="W33" s="274" t="s">
        <v>133</v>
      </c>
      <c r="X33" s="275" t="s">
        <v>134</v>
      </c>
      <c r="Y33" s="754"/>
    </row>
    <row r="34" spans="1:25" s="1" customFormat="1" ht="15" customHeight="1">
      <c r="A34" s="276"/>
      <c r="B34" s="277"/>
      <c r="C34" s="181">
        <v>0</v>
      </c>
      <c r="D34" s="278">
        <v>0</v>
      </c>
      <c r="E34" s="279"/>
      <c r="F34" s="280"/>
      <c r="G34" s="280"/>
      <c r="H34" s="281">
        <f>-$F$22</f>
        <v>0</v>
      </c>
      <c r="I34" s="282"/>
      <c r="J34" s="509"/>
      <c r="K34" s="280"/>
      <c r="L34" s="283">
        <f>-$G$7</f>
        <v>-2638750</v>
      </c>
      <c r="M34" s="279"/>
      <c r="N34" s="280"/>
      <c r="O34" s="284"/>
      <c r="P34" s="281">
        <f>-$G$7</f>
        <v>-2638750</v>
      </c>
      <c r="Q34" s="282"/>
      <c r="R34" s="280"/>
      <c r="S34" s="284"/>
      <c r="T34" s="283">
        <f>-$G$7</f>
        <v>-2638750</v>
      </c>
      <c r="U34" s="134"/>
      <c r="V34" s="285">
        <v>0</v>
      </c>
      <c r="W34" s="286">
        <v>1</v>
      </c>
      <c r="X34" s="287">
        <v>1.03</v>
      </c>
    </row>
    <row r="35" spans="1:25" s="1" customFormat="1" ht="15" customHeight="1">
      <c r="A35" s="864">
        <f>$D$20</f>
        <v>5.3900000000000003E-2</v>
      </c>
      <c r="B35" s="865">
        <f>A35/365*30</f>
        <v>4.4301369863013699E-3</v>
      </c>
      <c r="C35" s="866">
        <f t="shared" ref="C35:C98" si="2">INT((D35+11)/12)</f>
        <v>1</v>
      </c>
      <c r="D35" s="290">
        <v>1</v>
      </c>
      <c r="E35" s="291">
        <f>$F$22</f>
        <v>0</v>
      </c>
      <c r="F35" s="292">
        <f t="shared" ref="F35:F98" si="3">ROUND(E35*$B35,2)</f>
        <v>0</v>
      </c>
      <c r="G35" s="292">
        <f t="shared" ref="G35:G98" si="4">IF(E35&lt;H35,E35,H35-F35)</f>
        <v>0</v>
      </c>
      <c r="H35" s="293">
        <f>IF(E35&lt;$M$4,E35+F35,$M$4)</f>
        <v>0</v>
      </c>
      <c r="I35" s="294">
        <f>$G$7</f>
        <v>2638750</v>
      </c>
      <c r="J35" s="510">
        <f t="shared" ref="J35:J98" si="5">ROUND(I35*$B35,2)</f>
        <v>11690.02</v>
      </c>
      <c r="K35" s="292">
        <f t="shared" ref="K35:K98" si="6">IF(I35&lt;L35,I35,L35-J35)</f>
        <v>389.97999999999956</v>
      </c>
      <c r="L35" s="295">
        <f t="shared" ref="L35:L46" si="7">IF(I35&lt;$M$14,I35+J35,$M$14)</f>
        <v>12080</v>
      </c>
      <c r="M35" s="291">
        <f>$G$7</f>
        <v>2638750</v>
      </c>
      <c r="N35" s="292">
        <f t="shared" ref="N35:N98" si="8">ROUND(M35*$B35,2)</f>
        <v>11690.02</v>
      </c>
      <c r="O35" s="292">
        <f t="shared" ref="O35:O98" si="9">IF(M35&lt;P35,M35,P35-N35)</f>
        <v>-11690.02</v>
      </c>
      <c r="P35" s="296">
        <f t="shared" ref="P35:P58" si="10">IF(M35&lt;$M$9,M35+N35,$M$9)</f>
        <v>0</v>
      </c>
      <c r="Q35" s="294">
        <f>$G$7</f>
        <v>2638750</v>
      </c>
      <c r="R35" s="292">
        <f t="shared" ref="R35:R98" si="11">ROUND(Q35*$B35,2)</f>
        <v>11690.02</v>
      </c>
      <c r="S35" s="292">
        <f t="shared" ref="S35:S98" si="12">IF(Q35&lt;T35,Q35,T35-R35)</f>
        <v>389.97999999999956</v>
      </c>
      <c r="T35" s="295">
        <f t="shared" ref="T35:T46" si="13">IF(Q35&lt;$M$14,Q35+R35,$M$14)</f>
        <v>12080</v>
      </c>
      <c r="U35" s="134"/>
      <c r="V35" s="297">
        <v>1</v>
      </c>
      <c r="W35" s="298">
        <v>1</v>
      </c>
      <c r="X35" s="299">
        <v>1.03</v>
      </c>
    </row>
    <row r="36" spans="1:25" s="1" customFormat="1" ht="15" customHeight="1">
      <c r="A36" s="864">
        <f>$D$20</f>
        <v>5.3900000000000003E-2</v>
      </c>
      <c r="B36" s="865">
        <f>A36/365*30</f>
        <v>4.4301369863013699E-3</v>
      </c>
      <c r="C36" s="866">
        <f t="shared" si="2"/>
        <v>1</v>
      </c>
      <c r="D36" s="290">
        <v>2</v>
      </c>
      <c r="E36" s="300">
        <f t="shared" ref="E36:E99" si="14">IF(E35&lt;H35,0,E35-G35)</f>
        <v>0</v>
      </c>
      <c r="F36" s="292">
        <f t="shared" si="3"/>
        <v>0</v>
      </c>
      <c r="G36" s="292">
        <f t="shared" si="4"/>
        <v>0</v>
      </c>
      <c r="H36" s="293">
        <f t="shared" ref="H36:H99" si="15">IF(E36&lt;$M$4,E36+F36,$M$4)</f>
        <v>0</v>
      </c>
      <c r="I36" s="301">
        <f t="shared" ref="I36:I99" si="16">IF(I35&lt;L35,0,I35-K35)</f>
        <v>2638360.02</v>
      </c>
      <c r="J36" s="510">
        <f t="shared" si="5"/>
        <v>11688.3</v>
      </c>
      <c r="K36" s="292">
        <f t="shared" si="6"/>
        <v>391.70000000000073</v>
      </c>
      <c r="L36" s="295">
        <f t="shared" si="7"/>
        <v>12080</v>
      </c>
      <c r="M36" s="300">
        <f t="shared" ref="M36:M99" si="17">IF(M35&lt;P35,0,M35-O35)</f>
        <v>2650440.02</v>
      </c>
      <c r="N36" s="292">
        <f t="shared" si="8"/>
        <v>11741.81</v>
      </c>
      <c r="O36" s="292">
        <f t="shared" si="9"/>
        <v>-11741.81</v>
      </c>
      <c r="P36" s="296">
        <f t="shared" si="10"/>
        <v>0</v>
      </c>
      <c r="Q36" s="301">
        <f t="shared" ref="Q36:Q99" si="18">IF(Q35&lt;T35,0,Q35-S35)</f>
        <v>2638360.02</v>
      </c>
      <c r="R36" s="292">
        <f t="shared" si="11"/>
        <v>11688.3</v>
      </c>
      <c r="S36" s="292">
        <f t="shared" si="12"/>
        <v>391.70000000000073</v>
      </c>
      <c r="T36" s="295">
        <f t="shared" si="13"/>
        <v>12080</v>
      </c>
      <c r="U36" s="134"/>
      <c r="V36" s="297">
        <v>2</v>
      </c>
      <c r="W36" s="298">
        <v>1</v>
      </c>
      <c r="X36" s="299">
        <v>1.03</v>
      </c>
    </row>
    <row r="37" spans="1:25" s="1" customFormat="1" ht="15" customHeight="1">
      <c r="A37" s="864">
        <f>$D$20</f>
        <v>5.3900000000000003E-2</v>
      </c>
      <c r="B37" s="865">
        <f t="shared" ref="B37:B45" si="19">A37/365*30</f>
        <v>4.4301369863013699E-3</v>
      </c>
      <c r="C37" s="866">
        <f t="shared" si="2"/>
        <v>1</v>
      </c>
      <c r="D37" s="290">
        <v>3</v>
      </c>
      <c r="E37" s="300">
        <f t="shared" si="14"/>
        <v>0</v>
      </c>
      <c r="F37" s="292">
        <f t="shared" si="3"/>
        <v>0</v>
      </c>
      <c r="G37" s="292">
        <f t="shared" si="4"/>
        <v>0</v>
      </c>
      <c r="H37" s="293">
        <f t="shared" si="15"/>
        <v>0</v>
      </c>
      <c r="I37" s="301">
        <f t="shared" si="16"/>
        <v>2637968.3199999998</v>
      </c>
      <c r="J37" s="510">
        <f t="shared" si="5"/>
        <v>11686.56</v>
      </c>
      <c r="K37" s="292">
        <f t="shared" si="6"/>
        <v>393.44000000000051</v>
      </c>
      <c r="L37" s="295">
        <f t="shared" si="7"/>
        <v>12080</v>
      </c>
      <c r="M37" s="300">
        <f t="shared" si="17"/>
        <v>2662181.83</v>
      </c>
      <c r="N37" s="292">
        <f t="shared" si="8"/>
        <v>11793.83</v>
      </c>
      <c r="O37" s="292">
        <f t="shared" si="9"/>
        <v>-11793.83</v>
      </c>
      <c r="P37" s="296">
        <f t="shared" si="10"/>
        <v>0</v>
      </c>
      <c r="Q37" s="301">
        <f t="shared" si="18"/>
        <v>2637968.3199999998</v>
      </c>
      <c r="R37" s="292">
        <f t="shared" si="11"/>
        <v>11686.56</v>
      </c>
      <c r="S37" s="292">
        <f t="shared" si="12"/>
        <v>393.44000000000051</v>
      </c>
      <c r="T37" s="295">
        <f t="shared" si="13"/>
        <v>12080</v>
      </c>
      <c r="U37" s="134"/>
      <c r="V37" s="297">
        <v>3</v>
      </c>
      <c r="W37" s="298">
        <v>1</v>
      </c>
      <c r="X37" s="299">
        <v>1.03</v>
      </c>
    </row>
    <row r="38" spans="1:25" s="1" customFormat="1" ht="15" customHeight="1">
      <c r="A38" s="864">
        <f>$D$21</f>
        <v>5.3900000000000003E-2</v>
      </c>
      <c r="B38" s="865">
        <f t="shared" si="19"/>
        <v>4.4301369863013699E-3</v>
      </c>
      <c r="C38" s="866">
        <f t="shared" si="2"/>
        <v>1</v>
      </c>
      <c r="D38" s="290">
        <v>4</v>
      </c>
      <c r="E38" s="300">
        <f t="shared" si="14"/>
        <v>0</v>
      </c>
      <c r="F38" s="292">
        <f t="shared" si="3"/>
        <v>0</v>
      </c>
      <c r="G38" s="292">
        <f t="shared" si="4"/>
        <v>0</v>
      </c>
      <c r="H38" s="293">
        <f t="shared" si="15"/>
        <v>0</v>
      </c>
      <c r="I38" s="301">
        <f t="shared" si="16"/>
        <v>2637574.88</v>
      </c>
      <c r="J38" s="510">
        <f t="shared" si="5"/>
        <v>11684.82</v>
      </c>
      <c r="K38" s="292">
        <f t="shared" si="6"/>
        <v>395.18000000000029</v>
      </c>
      <c r="L38" s="295">
        <f t="shared" si="7"/>
        <v>12080</v>
      </c>
      <c r="M38" s="300">
        <f t="shared" si="17"/>
        <v>2673975.66</v>
      </c>
      <c r="N38" s="292">
        <f t="shared" si="8"/>
        <v>11846.08</v>
      </c>
      <c r="O38" s="292">
        <f t="shared" si="9"/>
        <v>-11846.08</v>
      </c>
      <c r="P38" s="296">
        <f t="shared" si="10"/>
        <v>0</v>
      </c>
      <c r="Q38" s="301">
        <f t="shared" si="18"/>
        <v>2637574.88</v>
      </c>
      <c r="R38" s="292">
        <f t="shared" si="11"/>
        <v>11684.82</v>
      </c>
      <c r="S38" s="292">
        <f t="shared" si="12"/>
        <v>395.18000000000029</v>
      </c>
      <c r="T38" s="295">
        <f t="shared" si="13"/>
        <v>12080</v>
      </c>
      <c r="U38" s="134"/>
      <c r="V38" s="297">
        <v>4</v>
      </c>
      <c r="W38" s="298">
        <v>1</v>
      </c>
      <c r="X38" s="299">
        <v>1.03</v>
      </c>
    </row>
    <row r="39" spans="1:25" s="1" customFormat="1" ht="15" customHeight="1">
      <c r="A39" s="864">
        <f t="shared" ref="A39:A44" si="20">$D$21</f>
        <v>5.3900000000000003E-2</v>
      </c>
      <c r="B39" s="865">
        <f t="shared" si="19"/>
        <v>4.4301369863013699E-3</v>
      </c>
      <c r="C39" s="866">
        <f t="shared" si="2"/>
        <v>1</v>
      </c>
      <c r="D39" s="290">
        <v>5</v>
      </c>
      <c r="E39" s="300">
        <f t="shared" si="14"/>
        <v>0</v>
      </c>
      <c r="F39" s="292">
        <f t="shared" si="3"/>
        <v>0</v>
      </c>
      <c r="G39" s="292">
        <f t="shared" si="4"/>
        <v>0</v>
      </c>
      <c r="H39" s="293">
        <f t="shared" si="15"/>
        <v>0</v>
      </c>
      <c r="I39" s="301">
        <f t="shared" si="16"/>
        <v>2637179.6999999997</v>
      </c>
      <c r="J39" s="510">
        <f t="shared" si="5"/>
        <v>11683.07</v>
      </c>
      <c r="K39" s="292">
        <f t="shared" si="6"/>
        <v>396.93000000000029</v>
      </c>
      <c r="L39" s="295">
        <f t="shared" si="7"/>
        <v>12080</v>
      </c>
      <c r="M39" s="300">
        <f t="shared" si="17"/>
        <v>2685821.74</v>
      </c>
      <c r="N39" s="292">
        <f t="shared" si="8"/>
        <v>11898.56</v>
      </c>
      <c r="O39" s="292">
        <f t="shared" si="9"/>
        <v>-11898.56</v>
      </c>
      <c r="P39" s="296">
        <f t="shared" si="10"/>
        <v>0</v>
      </c>
      <c r="Q39" s="301">
        <f t="shared" si="18"/>
        <v>2637179.6999999997</v>
      </c>
      <c r="R39" s="292">
        <f t="shared" si="11"/>
        <v>11683.07</v>
      </c>
      <c r="S39" s="292">
        <f t="shared" si="12"/>
        <v>396.93000000000029</v>
      </c>
      <c r="T39" s="295">
        <f t="shared" si="13"/>
        <v>12080</v>
      </c>
      <c r="U39" s="134"/>
      <c r="V39" s="297">
        <v>5</v>
      </c>
      <c r="W39" s="298">
        <v>1</v>
      </c>
      <c r="X39" s="299">
        <v>1.03</v>
      </c>
    </row>
    <row r="40" spans="1:25" s="1" customFormat="1" ht="15" customHeight="1">
      <c r="A40" s="864">
        <f t="shared" si="20"/>
        <v>5.3900000000000003E-2</v>
      </c>
      <c r="B40" s="865">
        <f t="shared" si="19"/>
        <v>4.4301369863013699E-3</v>
      </c>
      <c r="C40" s="866">
        <f t="shared" si="2"/>
        <v>1</v>
      </c>
      <c r="D40" s="290">
        <v>6</v>
      </c>
      <c r="E40" s="300">
        <f t="shared" si="14"/>
        <v>0</v>
      </c>
      <c r="F40" s="292">
        <f t="shared" si="3"/>
        <v>0</v>
      </c>
      <c r="G40" s="292">
        <f t="shared" si="4"/>
        <v>0</v>
      </c>
      <c r="H40" s="293">
        <f t="shared" si="15"/>
        <v>0</v>
      </c>
      <c r="I40" s="301">
        <f t="shared" si="16"/>
        <v>2636782.7699999996</v>
      </c>
      <c r="J40" s="510">
        <f t="shared" si="5"/>
        <v>11681.31</v>
      </c>
      <c r="K40" s="292">
        <f t="shared" si="6"/>
        <v>398.69000000000051</v>
      </c>
      <c r="L40" s="295">
        <f t="shared" si="7"/>
        <v>12080</v>
      </c>
      <c r="M40" s="300">
        <f t="shared" si="17"/>
        <v>2697720.3000000003</v>
      </c>
      <c r="N40" s="292">
        <f t="shared" si="8"/>
        <v>11951.27</v>
      </c>
      <c r="O40" s="292">
        <f t="shared" si="9"/>
        <v>-11951.27</v>
      </c>
      <c r="P40" s="296">
        <f t="shared" si="10"/>
        <v>0</v>
      </c>
      <c r="Q40" s="301">
        <f t="shared" si="18"/>
        <v>2636782.7699999996</v>
      </c>
      <c r="R40" s="292">
        <f t="shared" si="11"/>
        <v>11681.31</v>
      </c>
      <c r="S40" s="292">
        <f t="shared" si="12"/>
        <v>398.69000000000051</v>
      </c>
      <c r="T40" s="295">
        <f t="shared" si="13"/>
        <v>12080</v>
      </c>
      <c r="U40" s="134"/>
      <c r="V40" s="297">
        <v>6</v>
      </c>
      <c r="W40" s="298">
        <v>1</v>
      </c>
      <c r="X40" s="299">
        <v>1.03</v>
      </c>
    </row>
    <row r="41" spans="1:25" s="1" customFormat="1" ht="15" customHeight="1">
      <c r="A41" s="864">
        <f t="shared" si="20"/>
        <v>5.3900000000000003E-2</v>
      </c>
      <c r="B41" s="865">
        <f t="shared" si="19"/>
        <v>4.4301369863013699E-3</v>
      </c>
      <c r="C41" s="866">
        <f t="shared" si="2"/>
        <v>1</v>
      </c>
      <c r="D41" s="290">
        <v>7</v>
      </c>
      <c r="E41" s="300">
        <f t="shared" si="14"/>
        <v>0</v>
      </c>
      <c r="F41" s="292">
        <f t="shared" si="3"/>
        <v>0</v>
      </c>
      <c r="G41" s="292">
        <f t="shared" si="4"/>
        <v>0</v>
      </c>
      <c r="H41" s="293">
        <f t="shared" si="15"/>
        <v>0</v>
      </c>
      <c r="I41" s="301">
        <f t="shared" si="16"/>
        <v>2636384.0799999996</v>
      </c>
      <c r="J41" s="510">
        <f t="shared" si="5"/>
        <v>11679.54</v>
      </c>
      <c r="K41" s="292">
        <f t="shared" si="6"/>
        <v>400.45999999999913</v>
      </c>
      <c r="L41" s="295">
        <f t="shared" si="7"/>
        <v>12080</v>
      </c>
      <c r="M41" s="300">
        <f t="shared" si="17"/>
        <v>2709671.5700000003</v>
      </c>
      <c r="N41" s="292">
        <f t="shared" si="8"/>
        <v>12004.22</v>
      </c>
      <c r="O41" s="292">
        <f t="shared" si="9"/>
        <v>-12004.22</v>
      </c>
      <c r="P41" s="296">
        <f t="shared" si="10"/>
        <v>0</v>
      </c>
      <c r="Q41" s="301">
        <f t="shared" si="18"/>
        <v>2636384.0799999996</v>
      </c>
      <c r="R41" s="292">
        <f t="shared" si="11"/>
        <v>11679.54</v>
      </c>
      <c r="S41" s="292">
        <f t="shared" si="12"/>
        <v>400.45999999999913</v>
      </c>
      <c r="T41" s="295">
        <f t="shared" si="13"/>
        <v>12080</v>
      </c>
      <c r="U41" s="134"/>
      <c r="V41" s="297">
        <v>7</v>
      </c>
      <c r="W41" s="298">
        <v>0.98</v>
      </c>
      <c r="X41" s="299">
        <v>1</v>
      </c>
    </row>
    <row r="42" spans="1:25" s="1" customFormat="1" ht="15" customHeight="1">
      <c r="A42" s="864">
        <f t="shared" si="20"/>
        <v>5.3900000000000003E-2</v>
      </c>
      <c r="B42" s="865">
        <f t="shared" si="19"/>
        <v>4.4301369863013699E-3</v>
      </c>
      <c r="C42" s="866">
        <f t="shared" si="2"/>
        <v>1</v>
      </c>
      <c r="D42" s="290">
        <v>8</v>
      </c>
      <c r="E42" s="300">
        <f t="shared" si="14"/>
        <v>0</v>
      </c>
      <c r="F42" s="292">
        <f t="shared" si="3"/>
        <v>0</v>
      </c>
      <c r="G42" s="292">
        <f t="shared" si="4"/>
        <v>0</v>
      </c>
      <c r="H42" s="293">
        <f t="shared" si="15"/>
        <v>0</v>
      </c>
      <c r="I42" s="301">
        <f t="shared" si="16"/>
        <v>2635983.6199999996</v>
      </c>
      <c r="J42" s="510">
        <f t="shared" si="5"/>
        <v>11677.77</v>
      </c>
      <c r="K42" s="292">
        <f t="shared" si="6"/>
        <v>402.22999999999956</v>
      </c>
      <c r="L42" s="295">
        <f t="shared" si="7"/>
        <v>12080</v>
      </c>
      <c r="M42" s="300">
        <f t="shared" si="17"/>
        <v>2721675.7900000005</v>
      </c>
      <c r="N42" s="292">
        <f t="shared" si="8"/>
        <v>12057.4</v>
      </c>
      <c r="O42" s="292">
        <f t="shared" si="9"/>
        <v>-12057.4</v>
      </c>
      <c r="P42" s="296">
        <f t="shared" si="10"/>
        <v>0</v>
      </c>
      <c r="Q42" s="301">
        <f t="shared" si="18"/>
        <v>2635983.6199999996</v>
      </c>
      <c r="R42" s="292">
        <f t="shared" si="11"/>
        <v>11677.77</v>
      </c>
      <c r="S42" s="292">
        <f t="shared" si="12"/>
        <v>402.22999999999956</v>
      </c>
      <c r="T42" s="295">
        <f t="shared" si="13"/>
        <v>12080</v>
      </c>
      <c r="U42" s="134"/>
      <c r="V42" s="297">
        <v>8</v>
      </c>
      <c r="W42" s="298">
        <v>0.96</v>
      </c>
      <c r="X42" s="299">
        <v>0.98</v>
      </c>
    </row>
    <row r="43" spans="1:25" s="1" customFormat="1" ht="15" customHeight="1">
      <c r="A43" s="864">
        <f t="shared" si="20"/>
        <v>5.3900000000000003E-2</v>
      </c>
      <c r="B43" s="865">
        <f t="shared" si="19"/>
        <v>4.4301369863013699E-3</v>
      </c>
      <c r="C43" s="866">
        <f t="shared" si="2"/>
        <v>1</v>
      </c>
      <c r="D43" s="290">
        <v>9</v>
      </c>
      <c r="E43" s="300">
        <f t="shared" si="14"/>
        <v>0</v>
      </c>
      <c r="F43" s="292">
        <f t="shared" si="3"/>
        <v>0</v>
      </c>
      <c r="G43" s="292">
        <f t="shared" si="4"/>
        <v>0</v>
      </c>
      <c r="H43" s="293">
        <f t="shared" si="15"/>
        <v>0</v>
      </c>
      <c r="I43" s="301">
        <f t="shared" si="16"/>
        <v>2635581.3899999997</v>
      </c>
      <c r="J43" s="510">
        <f t="shared" si="5"/>
        <v>11675.99</v>
      </c>
      <c r="K43" s="292">
        <f t="shared" si="6"/>
        <v>404.01000000000022</v>
      </c>
      <c r="L43" s="295">
        <f t="shared" si="7"/>
        <v>12080</v>
      </c>
      <c r="M43" s="300">
        <f t="shared" si="17"/>
        <v>2733733.1900000004</v>
      </c>
      <c r="N43" s="292">
        <f t="shared" si="8"/>
        <v>12110.81</v>
      </c>
      <c r="O43" s="292">
        <f t="shared" si="9"/>
        <v>-12110.81</v>
      </c>
      <c r="P43" s="296">
        <f t="shared" si="10"/>
        <v>0</v>
      </c>
      <c r="Q43" s="301">
        <f t="shared" si="18"/>
        <v>2635581.3899999997</v>
      </c>
      <c r="R43" s="292">
        <f t="shared" si="11"/>
        <v>11675.99</v>
      </c>
      <c r="S43" s="292">
        <f t="shared" si="12"/>
        <v>404.01000000000022</v>
      </c>
      <c r="T43" s="295">
        <f t="shared" si="13"/>
        <v>12080</v>
      </c>
      <c r="U43" s="134"/>
      <c r="V43" s="297">
        <v>9</v>
      </c>
      <c r="W43" s="298">
        <v>0.95</v>
      </c>
      <c r="X43" s="299">
        <v>0.96</v>
      </c>
    </row>
    <row r="44" spans="1:25" s="1" customFormat="1" ht="15" customHeight="1">
      <c r="A44" s="864">
        <f t="shared" si="20"/>
        <v>5.3900000000000003E-2</v>
      </c>
      <c r="B44" s="865">
        <f t="shared" si="19"/>
        <v>4.4301369863013699E-3</v>
      </c>
      <c r="C44" s="866">
        <f t="shared" si="2"/>
        <v>1</v>
      </c>
      <c r="D44" s="290">
        <v>10</v>
      </c>
      <c r="E44" s="300">
        <f t="shared" si="14"/>
        <v>0</v>
      </c>
      <c r="F44" s="292">
        <f t="shared" si="3"/>
        <v>0</v>
      </c>
      <c r="G44" s="292">
        <f t="shared" si="4"/>
        <v>0</v>
      </c>
      <c r="H44" s="293">
        <f t="shared" si="15"/>
        <v>0</v>
      </c>
      <c r="I44" s="301">
        <f t="shared" si="16"/>
        <v>2635177.38</v>
      </c>
      <c r="J44" s="510">
        <f t="shared" si="5"/>
        <v>11674.2</v>
      </c>
      <c r="K44" s="292">
        <f t="shared" si="6"/>
        <v>405.79999999999927</v>
      </c>
      <c r="L44" s="295">
        <f t="shared" si="7"/>
        <v>12080</v>
      </c>
      <c r="M44" s="300">
        <f t="shared" si="17"/>
        <v>2745844.0000000005</v>
      </c>
      <c r="N44" s="292">
        <f t="shared" si="8"/>
        <v>12164.47</v>
      </c>
      <c r="O44" s="292">
        <f t="shared" si="9"/>
        <v>-12164.47</v>
      </c>
      <c r="P44" s="296">
        <f t="shared" si="10"/>
        <v>0</v>
      </c>
      <c r="Q44" s="301">
        <f t="shared" si="18"/>
        <v>2635177.38</v>
      </c>
      <c r="R44" s="292">
        <f t="shared" si="11"/>
        <v>11674.2</v>
      </c>
      <c r="S44" s="292">
        <f t="shared" si="12"/>
        <v>405.79999999999927</v>
      </c>
      <c r="T44" s="295">
        <f t="shared" si="13"/>
        <v>12080</v>
      </c>
      <c r="U44" s="134"/>
      <c r="V44" s="297">
        <v>10</v>
      </c>
      <c r="W44" s="298">
        <v>0.94</v>
      </c>
      <c r="X44" s="299">
        <v>0.95</v>
      </c>
    </row>
    <row r="45" spans="1:25" s="1" customFormat="1" ht="15" customHeight="1">
      <c r="A45" s="864">
        <f>$D$21</f>
        <v>5.3900000000000003E-2</v>
      </c>
      <c r="B45" s="865">
        <f t="shared" si="19"/>
        <v>4.4301369863013699E-3</v>
      </c>
      <c r="C45" s="866">
        <f t="shared" si="2"/>
        <v>1</v>
      </c>
      <c r="D45" s="290">
        <v>11</v>
      </c>
      <c r="E45" s="300">
        <f t="shared" si="14"/>
        <v>0</v>
      </c>
      <c r="F45" s="292">
        <f t="shared" si="3"/>
        <v>0</v>
      </c>
      <c r="G45" s="292">
        <f t="shared" si="4"/>
        <v>0</v>
      </c>
      <c r="H45" s="293">
        <f t="shared" si="15"/>
        <v>0</v>
      </c>
      <c r="I45" s="301">
        <f t="shared" si="16"/>
        <v>2634771.58</v>
      </c>
      <c r="J45" s="510">
        <f t="shared" si="5"/>
        <v>11672.4</v>
      </c>
      <c r="K45" s="292">
        <f t="shared" si="6"/>
        <v>407.60000000000036</v>
      </c>
      <c r="L45" s="295">
        <f t="shared" si="7"/>
        <v>12080</v>
      </c>
      <c r="M45" s="300">
        <f t="shared" si="17"/>
        <v>2758008.4700000007</v>
      </c>
      <c r="N45" s="292">
        <f t="shared" si="8"/>
        <v>12218.36</v>
      </c>
      <c r="O45" s="292">
        <f t="shared" si="9"/>
        <v>-12218.36</v>
      </c>
      <c r="P45" s="296">
        <f t="shared" si="10"/>
        <v>0</v>
      </c>
      <c r="Q45" s="301">
        <f t="shared" si="18"/>
        <v>2634771.58</v>
      </c>
      <c r="R45" s="292">
        <f t="shared" si="11"/>
        <v>11672.4</v>
      </c>
      <c r="S45" s="292">
        <f t="shared" si="12"/>
        <v>407.60000000000036</v>
      </c>
      <c r="T45" s="295">
        <f t="shared" si="13"/>
        <v>12080</v>
      </c>
      <c r="U45" s="134"/>
      <c r="V45" s="297">
        <v>11</v>
      </c>
      <c r="W45" s="298">
        <v>0.93</v>
      </c>
      <c r="X45" s="299">
        <v>0.94</v>
      </c>
    </row>
    <row r="46" spans="1:25" s="1" customFormat="1" ht="15" customHeight="1" thickBot="1">
      <c r="A46" s="867">
        <f>$D$21</f>
        <v>5.3900000000000003E-2</v>
      </c>
      <c r="B46" s="868">
        <f>A46/365*30</f>
        <v>4.4301369863013699E-3</v>
      </c>
      <c r="C46" s="869">
        <f t="shared" si="2"/>
        <v>1</v>
      </c>
      <c r="D46" s="304">
        <v>12</v>
      </c>
      <c r="E46" s="305">
        <f t="shared" si="14"/>
        <v>0</v>
      </c>
      <c r="F46" s="306">
        <f t="shared" si="3"/>
        <v>0</v>
      </c>
      <c r="G46" s="306">
        <f t="shared" si="4"/>
        <v>0</v>
      </c>
      <c r="H46" s="307">
        <f t="shared" si="15"/>
        <v>0</v>
      </c>
      <c r="I46" s="308">
        <f t="shared" si="16"/>
        <v>2634363.98</v>
      </c>
      <c r="J46" s="511">
        <f t="shared" si="5"/>
        <v>11670.59</v>
      </c>
      <c r="K46" s="306">
        <f t="shared" si="6"/>
        <v>409.40999999999985</v>
      </c>
      <c r="L46" s="309">
        <f t="shared" si="7"/>
        <v>12080</v>
      </c>
      <c r="M46" s="305">
        <f t="shared" si="17"/>
        <v>2770226.8300000005</v>
      </c>
      <c r="N46" s="306">
        <f t="shared" si="8"/>
        <v>12272.48</v>
      </c>
      <c r="O46" s="306">
        <f t="shared" si="9"/>
        <v>-12272.48</v>
      </c>
      <c r="P46" s="310">
        <f t="shared" si="10"/>
        <v>0</v>
      </c>
      <c r="Q46" s="308">
        <f t="shared" si="18"/>
        <v>2634363.98</v>
      </c>
      <c r="R46" s="306">
        <f t="shared" si="11"/>
        <v>11670.59</v>
      </c>
      <c r="S46" s="306">
        <f t="shared" si="12"/>
        <v>409.40999999999985</v>
      </c>
      <c r="T46" s="309">
        <f t="shared" si="13"/>
        <v>12080</v>
      </c>
      <c r="U46" s="134"/>
      <c r="V46" s="297">
        <v>12</v>
      </c>
      <c r="W46" s="298">
        <v>0.93</v>
      </c>
      <c r="X46" s="299">
        <v>0.93</v>
      </c>
    </row>
    <row r="47" spans="1:25" s="1" customFormat="1" ht="15" customHeight="1">
      <c r="A47" s="870">
        <f t="shared" ref="A47:A58" si="21">$D$22</f>
        <v>5.3900000000000003E-2</v>
      </c>
      <c r="B47" s="871">
        <f>A47/365*30</f>
        <v>4.4301369863013699E-3</v>
      </c>
      <c r="C47" s="872">
        <f t="shared" si="2"/>
        <v>2</v>
      </c>
      <c r="D47" s="313">
        <v>13</v>
      </c>
      <c r="E47" s="314">
        <f t="shared" si="14"/>
        <v>0</v>
      </c>
      <c r="F47" s="315">
        <f t="shared" si="3"/>
        <v>0</v>
      </c>
      <c r="G47" s="315">
        <f t="shared" si="4"/>
        <v>0</v>
      </c>
      <c r="H47" s="316">
        <f t="shared" si="15"/>
        <v>0</v>
      </c>
      <c r="I47" s="317">
        <f t="shared" si="16"/>
        <v>2633954.5699999998</v>
      </c>
      <c r="J47" s="512">
        <f t="shared" si="5"/>
        <v>11668.78</v>
      </c>
      <c r="K47" s="315">
        <f t="shared" si="6"/>
        <v>6491.2199999999993</v>
      </c>
      <c r="L47" s="318">
        <f t="shared" ref="L47:L110" si="22">IF(I47&lt;$M$5,I47+J47,$M$5)</f>
        <v>18160</v>
      </c>
      <c r="M47" s="314">
        <f t="shared" si="17"/>
        <v>2782499.3100000005</v>
      </c>
      <c r="N47" s="315">
        <f t="shared" si="8"/>
        <v>12326.85</v>
      </c>
      <c r="O47" s="315">
        <f t="shared" si="9"/>
        <v>-12326.85</v>
      </c>
      <c r="P47" s="319">
        <f t="shared" si="10"/>
        <v>0</v>
      </c>
      <c r="Q47" s="317">
        <f t="shared" si="18"/>
        <v>2633954.5699999998</v>
      </c>
      <c r="R47" s="315">
        <f t="shared" si="11"/>
        <v>11668.78</v>
      </c>
      <c r="S47" s="315">
        <f t="shared" si="12"/>
        <v>3031.2199999999993</v>
      </c>
      <c r="T47" s="320">
        <f t="shared" ref="T47:T70" si="23">IF(Q47&lt;$M$15,Q47+R47,$M$15)</f>
        <v>14700</v>
      </c>
      <c r="U47" s="134"/>
      <c r="V47" s="297">
        <v>13</v>
      </c>
      <c r="W47" s="298">
        <v>0.92</v>
      </c>
      <c r="X47" s="299">
        <v>0.93</v>
      </c>
    </row>
    <row r="48" spans="1:25" s="1" customFormat="1" ht="15" customHeight="1">
      <c r="A48" s="864">
        <f t="shared" si="21"/>
        <v>5.3900000000000003E-2</v>
      </c>
      <c r="B48" s="865">
        <f>A48/365*30</f>
        <v>4.4301369863013699E-3</v>
      </c>
      <c r="C48" s="866">
        <f t="shared" si="2"/>
        <v>2</v>
      </c>
      <c r="D48" s="290">
        <v>14</v>
      </c>
      <c r="E48" s="300">
        <f t="shared" si="14"/>
        <v>0</v>
      </c>
      <c r="F48" s="292">
        <f t="shared" si="3"/>
        <v>0</v>
      </c>
      <c r="G48" s="292">
        <f t="shared" si="4"/>
        <v>0</v>
      </c>
      <c r="H48" s="293">
        <f t="shared" si="15"/>
        <v>0</v>
      </c>
      <c r="I48" s="301">
        <f t="shared" si="16"/>
        <v>2627463.3499999996</v>
      </c>
      <c r="J48" s="510">
        <f t="shared" si="5"/>
        <v>11640.02</v>
      </c>
      <c r="K48" s="292">
        <f t="shared" si="6"/>
        <v>6519.98</v>
      </c>
      <c r="L48" s="321">
        <f t="shared" si="22"/>
        <v>18160</v>
      </c>
      <c r="M48" s="300">
        <f t="shared" si="17"/>
        <v>2794826.1600000006</v>
      </c>
      <c r="N48" s="292">
        <f t="shared" si="8"/>
        <v>12381.46</v>
      </c>
      <c r="O48" s="292">
        <f t="shared" si="9"/>
        <v>-12381.46</v>
      </c>
      <c r="P48" s="296">
        <f t="shared" si="10"/>
        <v>0</v>
      </c>
      <c r="Q48" s="301">
        <f t="shared" si="18"/>
        <v>2630923.3499999996</v>
      </c>
      <c r="R48" s="292">
        <f t="shared" si="11"/>
        <v>11655.35</v>
      </c>
      <c r="S48" s="292">
        <f t="shared" si="12"/>
        <v>3044.6499999999996</v>
      </c>
      <c r="T48" s="322">
        <f t="shared" si="23"/>
        <v>14700</v>
      </c>
      <c r="U48" s="134"/>
      <c r="V48" s="297">
        <v>14</v>
      </c>
      <c r="W48" s="298">
        <v>0.92</v>
      </c>
      <c r="X48" s="299">
        <v>0.92</v>
      </c>
    </row>
    <row r="49" spans="1:24" s="1" customFormat="1" ht="15" customHeight="1">
      <c r="A49" s="864">
        <f t="shared" si="21"/>
        <v>5.3900000000000003E-2</v>
      </c>
      <c r="B49" s="865">
        <f t="shared" ref="B49:B58" si="24">A49/365*30</f>
        <v>4.4301369863013699E-3</v>
      </c>
      <c r="C49" s="866">
        <f t="shared" si="2"/>
        <v>2</v>
      </c>
      <c r="D49" s="290">
        <v>15</v>
      </c>
      <c r="E49" s="300">
        <f t="shared" si="14"/>
        <v>0</v>
      </c>
      <c r="F49" s="292">
        <f t="shared" si="3"/>
        <v>0</v>
      </c>
      <c r="G49" s="292">
        <f t="shared" si="4"/>
        <v>0</v>
      </c>
      <c r="H49" s="293">
        <f t="shared" si="15"/>
        <v>0</v>
      </c>
      <c r="I49" s="301">
        <f t="shared" si="16"/>
        <v>2620943.3699999996</v>
      </c>
      <c r="J49" s="510">
        <f t="shared" si="5"/>
        <v>11611.14</v>
      </c>
      <c r="K49" s="292">
        <f t="shared" si="6"/>
        <v>6548.8600000000006</v>
      </c>
      <c r="L49" s="321">
        <f t="shared" si="22"/>
        <v>18160</v>
      </c>
      <c r="M49" s="300">
        <f t="shared" si="17"/>
        <v>2807207.6200000006</v>
      </c>
      <c r="N49" s="292">
        <f t="shared" si="8"/>
        <v>12436.31</v>
      </c>
      <c r="O49" s="292">
        <f t="shared" si="9"/>
        <v>-12436.31</v>
      </c>
      <c r="P49" s="296">
        <f t="shared" si="10"/>
        <v>0</v>
      </c>
      <c r="Q49" s="301">
        <f t="shared" si="18"/>
        <v>2627878.6999999997</v>
      </c>
      <c r="R49" s="292">
        <f t="shared" si="11"/>
        <v>11641.86</v>
      </c>
      <c r="S49" s="292">
        <f t="shared" si="12"/>
        <v>3058.1399999999994</v>
      </c>
      <c r="T49" s="322">
        <f t="shared" si="23"/>
        <v>14700</v>
      </c>
      <c r="U49" s="134"/>
      <c r="V49" s="297">
        <v>15</v>
      </c>
      <c r="W49" s="298">
        <v>0.91</v>
      </c>
      <c r="X49" s="299">
        <v>0.92</v>
      </c>
    </row>
    <row r="50" spans="1:24" s="1" customFormat="1" ht="15" customHeight="1">
      <c r="A50" s="864">
        <f t="shared" si="21"/>
        <v>5.3900000000000003E-2</v>
      </c>
      <c r="B50" s="865">
        <f t="shared" si="24"/>
        <v>4.4301369863013699E-3</v>
      </c>
      <c r="C50" s="866">
        <f t="shared" si="2"/>
        <v>2</v>
      </c>
      <c r="D50" s="290">
        <v>16</v>
      </c>
      <c r="E50" s="300">
        <f t="shared" si="14"/>
        <v>0</v>
      </c>
      <c r="F50" s="292">
        <f t="shared" si="3"/>
        <v>0</v>
      </c>
      <c r="G50" s="292">
        <f t="shared" si="4"/>
        <v>0</v>
      </c>
      <c r="H50" s="293">
        <f t="shared" si="15"/>
        <v>0</v>
      </c>
      <c r="I50" s="301">
        <f t="shared" si="16"/>
        <v>2614394.5099999998</v>
      </c>
      <c r="J50" s="510">
        <f t="shared" si="5"/>
        <v>11582.13</v>
      </c>
      <c r="K50" s="292">
        <f t="shared" si="6"/>
        <v>6577.8700000000008</v>
      </c>
      <c r="L50" s="321">
        <f t="shared" si="22"/>
        <v>18160</v>
      </c>
      <c r="M50" s="300">
        <f t="shared" si="17"/>
        <v>2819643.9300000006</v>
      </c>
      <c r="N50" s="292">
        <f t="shared" si="8"/>
        <v>12491.41</v>
      </c>
      <c r="O50" s="292">
        <f t="shared" si="9"/>
        <v>-12491.41</v>
      </c>
      <c r="P50" s="296">
        <f t="shared" si="10"/>
        <v>0</v>
      </c>
      <c r="Q50" s="301">
        <f t="shared" si="18"/>
        <v>2624820.5599999996</v>
      </c>
      <c r="R50" s="292">
        <f t="shared" si="11"/>
        <v>11628.31</v>
      </c>
      <c r="S50" s="292">
        <f t="shared" si="12"/>
        <v>3071.6900000000005</v>
      </c>
      <c r="T50" s="322">
        <f t="shared" si="23"/>
        <v>14700</v>
      </c>
      <c r="U50" s="134"/>
      <c r="V50" s="297">
        <v>16</v>
      </c>
      <c r="W50" s="298">
        <v>0.91</v>
      </c>
      <c r="X50" s="299">
        <v>0.91</v>
      </c>
    </row>
    <row r="51" spans="1:24" s="1" customFormat="1" ht="15" customHeight="1">
      <c r="A51" s="864">
        <f t="shared" si="21"/>
        <v>5.3900000000000003E-2</v>
      </c>
      <c r="B51" s="865">
        <f t="shared" si="24"/>
        <v>4.4301369863013699E-3</v>
      </c>
      <c r="C51" s="866">
        <f t="shared" si="2"/>
        <v>2</v>
      </c>
      <c r="D51" s="290">
        <v>17</v>
      </c>
      <c r="E51" s="300">
        <f t="shared" si="14"/>
        <v>0</v>
      </c>
      <c r="F51" s="292">
        <f t="shared" si="3"/>
        <v>0</v>
      </c>
      <c r="G51" s="292">
        <f t="shared" si="4"/>
        <v>0</v>
      </c>
      <c r="H51" s="293">
        <f t="shared" si="15"/>
        <v>0</v>
      </c>
      <c r="I51" s="301">
        <f t="shared" si="16"/>
        <v>2607816.6399999997</v>
      </c>
      <c r="J51" s="510">
        <f t="shared" si="5"/>
        <v>11552.98</v>
      </c>
      <c r="K51" s="292">
        <f t="shared" si="6"/>
        <v>6607.02</v>
      </c>
      <c r="L51" s="321">
        <f t="shared" si="22"/>
        <v>18160</v>
      </c>
      <c r="M51" s="300">
        <f t="shared" si="17"/>
        <v>2832135.3400000008</v>
      </c>
      <c r="N51" s="292">
        <f t="shared" si="8"/>
        <v>12546.75</v>
      </c>
      <c r="O51" s="292">
        <f t="shared" si="9"/>
        <v>-12546.75</v>
      </c>
      <c r="P51" s="296">
        <f t="shared" si="10"/>
        <v>0</v>
      </c>
      <c r="Q51" s="301">
        <f t="shared" si="18"/>
        <v>2621748.8699999996</v>
      </c>
      <c r="R51" s="292">
        <f t="shared" si="11"/>
        <v>11614.71</v>
      </c>
      <c r="S51" s="292">
        <f t="shared" si="12"/>
        <v>3085.2900000000009</v>
      </c>
      <c r="T51" s="322">
        <f t="shared" si="23"/>
        <v>14700</v>
      </c>
      <c r="U51" s="134"/>
      <c r="V51" s="297">
        <v>17</v>
      </c>
      <c r="W51" s="298">
        <v>0.91</v>
      </c>
      <c r="X51" s="299">
        <v>0.91</v>
      </c>
    </row>
    <row r="52" spans="1:24" s="1" customFormat="1" ht="15" customHeight="1">
      <c r="A52" s="864">
        <f t="shared" si="21"/>
        <v>5.3900000000000003E-2</v>
      </c>
      <c r="B52" s="865">
        <f t="shared" si="24"/>
        <v>4.4301369863013699E-3</v>
      </c>
      <c r="C52" s="866">
        <f t="shared" si="2"/>
        <v>2</v>
      </c>
      <c r="D52" s="290">
        <v>18</v>
      </c>
      <c r="E52" s="300">
        <f t="shared" si="14"/>
        <v>0</v>
      </c>
      <c r="F52" s="292">
        <f t="shared" si="3"/>
        <v>0</v>
      </c>
      <c r="G52" s="292">
        <f t="shared" si="4"/>
        <v>0</v>
      </c>
      <c r="H52" s="293">
        <f t="shared" si="15"/>
        <v>0</v>
      </c>
      <c r="I52" s="301">
        <f t="shared" si="16"/>
        <v>2601209.6199999996</v>
      </c>
      <c r="J52" s="510">
        <f t="shared" si="5"/>
        <v>11523.71</v>
      </c>
      <c r="K52" s="292">
        <f t="shared" si="6"/>
        <v>6636.2900000000009</v>
      </c>
      <c r="L52" s="321">
        <f t="shared" si="22"/>
        <v>18160</v>
      </c>
      <c r="M52" s="300">
        <f t="shared" si="17"/>
        <v>2844682.0900000008</v>
      </c>
      <c r="N52" s="292">
        <f t="shared" si="8"/>
        <v>12602.33</v>
      </c>
      <c r="O52" s="292">
        <f t="shared" si="9"/>
        <v>-12602.33</v>
      </c>
      <c r="P52" s="296">
        <f t="shared" si="10"/>
        <v>0</v>
      </c>
      <c r="Q52" s="301">
        <f t="shared" si="18"/>
        <v>2618663.5799999996</v>
      </c>
      <c r="R52" s="292">
        <f t="shared" si="11"/>
        <v>11601.04</v>
      </c>
      <c r="S52" s="292">
        <f t="shared" si="12"/>
        <v>3098.9599999999991</v>
      </c>
      <c r="T52" s="322">
        <f t="shared" si="23"/>
        <v>14700</v>
      </c>
      <c r="U52" s="134"/>
      <c r="V52" s="297">
        <v>18</v>
      </c>
      <c r="W52" s="298">
        <v>0.9</v>
      </c>
      <c r="X52" s="299">
        <v>0.91</v>
      </c>
    </row>
    <row r="53" spans="1:24" s="1" customFormat="1" ht="15" customHeight="1">
      <c r="A53" s="864">
        <f t="shared" si="21"/>
        <v>5.3900000000000003E-2</v>
      </c>
      <c r="B53" s="865">
        <f t="shared" si="24"/>
        <v>4.4301369863013699E-3</v>
      </c>
      <c r="C53" s="866">
        <f t="shared" si="2"/>
        <v>2</v>
      </c>
      <c r="D53" s="290">
        <v>19</v>
      </c>
      <c r="E53" s="300">
        <f t="shared" si="14"/>
        <v>0</v>
      </c>
      <c r="F53" s="292">
        <f t="shared" si="3"/>
        <v>0</v>
      </c>
      <c r="G53" s="292">
        <f t="shared" si="4"/>
        <v>0</v>
      </c>
      <c r="H53" s="293">
        <f t="shared" si="15"/>
        <v>0</v>
      </c>
      <c r="I53" s="301">
        <f t="shared" si="16"/>
        <v>2594573.3299999996</v>
      </c>
      <c r="J53" s="510">
        <f t="shared" si="5"/>
        <v>11494.32</v>
      </c>
      <c r="K53" s="292">
        <f t="shared" si="6"/>
        <v>6665.68</v>
      </c>
      <c r="L53" s="321">
        <f t="shared" si="22"/>
        <v>18160</v>
      </c>
      <c r="M53" s="300">
        <f t="shared" si="17"/>
        <v>2857284.4200000009</v>
      </c>
      <c r="N53" s="292">
        <f t="shared" si="8"/>
        <v>12658.16</v>
      </c>
      <c r="O53" s="292">
        <f t="shared" si="9"/>
        <v>-12658.16</v>
      </c>
      <c r="P53" s="296">
        <f t="shared" si="10"/>
        <v>0</v>
      </c>
      <c r="Q53" s="301">
        <f t="shared" si="18"/>
        <v>2615564.6199999996</v>
      </c>
      <c r="R53" s="292">
        <f t="shared" si="11"/>
        <v>11587.31</v>
      </c>
      <c r="S53" s="292">
        <f t="shared" si="12"/>
        <v>3112.6900000000005</v>
      </c>
      <c r="T53" s="322">
        <f t="shared" si="23"/>
        <v>14700</v>
      </c>
      <c r="U53" s="134"/>
      <c r="V53" s="297">
        <v>19</v>
      </c>
      <c r="W53" s="298">
        <v>0.9</v>
      </c>
      <c r="X53" s="299">
        <v>0.9</v>
      </c>
    </row>
    <row r="54" spans="1:24" s="1" customFormat="1" ht="15" customHeight="1">
      <c r="A54" s="864">
        <f t="shared" si="21"/>
        <v>5.3900000000000003E-2</v>
      </c>
      <c r="B54" s="865">
        <f t="shared" si="24"/>
        <v>4.4301369863013699E-3</v>
      </c>
      <c r="C54" s="866">
        <f t="shared" si="2"/>
        <v>2</v>
      </c>
      <c r="D54" s="290">
        <v>20</v>
      </c>
      <c r="E54" s="300">
        <f t="shared" si="14"/>
        <v>0</v>
      </c>
      <c r="F54" s="292">
        <f t="shared" si="3"/>
        <v>0</v>
      </c>
      <c r="G54" s="292">
        <f t="shared" si="4"/>
        <v>0</v>
      </c>
      <c r="H54" s="293">
        <f t="shared" si="15"/>
        <v>0</v>
      </c>
      <c r="I54" s="301">
        <f t="shared" si="16"/>
        <v>2587907.6499999994</v>
      </c>
      <c r="J54" s="510">
        <f t="shared" si="5"/>
        <v>11464.79</v>
      </c>
      <c r="K54" s="292">
        <f t="shared" si="6"/>
        <v>6695.2099999999991</v>
      </c>
      <c r="L54" s="321">
        <f t="shared" si="22"/>
        <v>18160</v>
      </c>
      <c r="M54" s="300">
        <f t="shared" si="17"/>
        <v>2869942.580000001</v>
      </c>
      <c r="N54" s="292">
        <f t="shared" si="8"/>
        <v>12714.24</v>
      </c>
      <c r="O54" s="292">
        <f t="shared" si="9"/>
        <v>-12714.24</v>
      </c>
      <c r="P54" s="296">
        <f t="shared" si="10"/>
        <v>0</v>
      </c>
      <c r="Q54" s="301">
        <f t="shared" si="18"/>
        <v>2612451.9299999997</v>
      </c>
      <c r="R54" s="292">
        <f t="shared" si="11"/>
        <v>11573.52</v>
      </c>
      <c r="S54" s="292">
        <f t="shared" si="12"/>
        <v>3126.4799999999996</v>
      </c>
      <c r="T54" s="322">
        <f t="shared" si="23"/>
        <v>14700</v>
      </c>
      <c r="U54" s="134"/>
      <c r="V54" s="297">
        <v>20</v>
      </c>
      <c r="W54" s="298">
        <v>0.9</v>
      </c>
      <c r="X54" s="299">
        <v>0.9</v>
      </c>
    </row>
    <row r="55" spans="1:24" s="1" customFormat="1" ht="15" customHeight="1">
      <c r="A55" s="864">
        <f t="shared" si="21"/>
        <v>5.3900000000000003E-2</v>
      </c>
      <c r="B55" s="865">
        <f t="shared" si="24"/>
        <v>4.4301369863013699E-3</v>
      </c>
      <c r="C55" s="866">
        <f t="shared" si="2"/>
        <v>2</v>
      </c>
      <c r="D55" s="290">
        <v>21</v>
      </c>
      <c r="E55" s="300">
        <f t="shared" si="14"/>
        <v>0</v>
      </c>
      <c r="F55" s="292">
        <f t="shared" si="3"/>
        <v>0</v>
      </c>
      <c r="G55" s="292">
        <f t="shared" si="4"/>
        <v>0</v>
      </c>
      <c r="H55" s="293">
        <f t="shared" si="15"/>
        <v>0</v>
      </c>
      <c r="I55" s="301">
        <f t="shared" si="16"/>
        <v>2581212.4399999995</v>
      </c>
      <c r="J55" s="510">
        <f t="shared" si="5"/>
        <v>11435.12</v>
      </c>
      <c r="K55" s="292">
        <f t="shared" si="6"/>
        <v>6724.8799999999992</v>
      </c>
      <c r="L55" s="321">
        <f t="shared" si="22"/>
        <v>18160</v>
      </c>
      <c r="M55" s="300">
        <f t="shared" si="17"/>
        <v>2882656.8200000012</v>
      </c>
      <c r="N55" s="292">
        <f t="shared" si="8"/>
        <v>12770.56</v>
      </c>
      <c r="O55" s="292">
        <f t="shared" si="9"/>
        <v>-12770.56</v>
      </c>
      <c r="P55" s="296">
        <f t="shared" si="10"/>
        <v>0</v>
      </c>
      <c r="Q55" s="301">
        <f t="shared" si="18"/>
        <v>2609325.4499999997</v>
      </c>
      <c r="R55" s="292">
        <f t="shared" si="11"/>
        <v>11559.67</v>
      </c>
      <c r="S55" s="292">
        <f t="shared" si="12"/>
        <v>3140.33</v>
      </c>
      <c r="T55" s="322">
        <f t="shared" si="23"/>
        <v>14700</v>
      </c>
      <c r="U55" s="134"/>
      <c r="V55" s="297">
        <v>21</v>
      </c>
      <c r="W55" s="298">
        <v>0.9</v>
      </c>
      <c r="X55" s="299">
        <v>0.9</v>
      </c>
    </row>
    <row r="56" spans="1:24" s="1" customFormat="1" ht="15" customHeight="1">
      <c r="A56" s="864">
        <f t="shared" si="21"/>
        <v>5.3900000000000003E-2</v>
      </c>
      <c r="B56" s="865">
        <f t="shared" si="24"/>
        <v>4.4301369863013699E-3</v>
      </c>
      <c r="C56" s="866">
        <f t="shared" si="2"/>
        <v>2</v>
      </c>
      <c r="D56" s="290">
        <v>22</v>
      </c>
      <c r="E56" s="300">
        <f t="shared" si="14"/>
        <v>0</v>
      </c>
      <c r="F56" s="292">
        <f t="shared" si="3"/>
        <v>0</v>
      </c>
      <c r="G56" s="292">
        <f t="shared" si="4"/>
        <v>0</v>
      </c>
      <c r="H56" s="293">
        <f t="shared" si="15"/>
        <v>0</v>
      </c>
      <c r="I56" s="301">
        <f t="shared" si="16"/>
        <v>2574487.5599999996</v>
      </c>
      <c r="J56" s="510">
        <f t="shared" si="5"/>
        <v>11405.33</v>
      </c>
      <c r="K56" s="292">
        <f t="shared" si="6"/>
        <v>6754.67</v>
      </c>
      <c r="L56" s="321">
        <f t="shared" si="22"/>
        <v>18160</v>
      </c>
      <c r="M56" s="300">
        <f t="shared" si="17"/>
        <v>2895427.3800000013</v>
      </c>
      <c r="N56" s="292">
        <f t="shared" si="8"/>
        <v>12827.14</v>
      </c>
      <c r="O56" s="292">
        <f t="shared" si="9"/>
        <v>-12827.14</v>
      </c>
      <c r="P56" s="296">
        <f t="shared" si="10"/>
        <v>0</v>
      </c>
      <c r="Q56" s="301">
        <f t="shared" si="18"/>
        <v>2606185.1199999996</v>
      </c>
      <c r="R56" s="292">
        <f t="shared" si="11"/>
        <v>11545.76</v>
      </c>
      <c r="S56" s="292">
        <f t="shared" si="12"/>
        <v>3154.24</v>
      </c>
      <c r="T56" s="322">
        <f t="shared" si="23"/>
        <v>14700</v>
      </c>
      <c r="U56" s="134"/>
      <c r="V56" s="297">
        <v>22</v>
      </c>
      <c r="W56" s="298">
        <v>0.9</v>
      </c>
      <c r="X56" s="299">
        <v>0.9</v>
      </c>
    </row>
    <row r="57" spans="1:24" s="1" customFormat="1" ht="15" customHeight="1">
      <c r="A57" s="864">
        <f t="shared" si="21"/>
        <v>5.3900000000000003E-2</v>
      </c>
      <c r="B57" s="865">
        <f t="shared" si="24"/>
        <v>4.4301369863013699E-3</v>
      </c>
      <c r="C57" s="866">
        <f t="shared" si="2"/>
        <v>2</v>
      </c>
      <c r="D57" s="290">
        <v>23</v>
      </c>
      <c r="E57" s="300">
        <f t="shared" si="14"/>
        <v>0</v>
      </c>
      <c r="F57" s="292">
        <f t="shared" si="3"/>
        <v>0</v>
      </c>
      <c r="G57" s="292">
        <f t="shared" si="4"/>
        <v>0</v>
      </c>
      <c r="H57" s="293">
        <f t="shared" si="15"/>
        <v>0</v>
      </c>
      <c r="I57" s="301">
        <f t="shared" si="16"/>
        <v>2567732.8899999997</v>
      </c>
      <c r="J57" s="510">
        <f t="shared" si="5"/>
        <v>11375.41</v>
      </c>
      <c r="K57" s="292">
        <f t="shared" si="6"/>
        <v>6784.59</v>
      </c>
      <c r="L57" s="321">
        <f t="shared" si="22"/>
        <v>18160</v>
      </c>
      <c r="M57" s="300">
        <f t="shared" si="17"/>
        <v>2908254.5200000014</v>
      </c>
      <c r="N57" s="292">
        <f t="shared" si="8"/>
        <v>12883.97</v>
      </c>
      <c r="O57" s="292">
        <f t="shared" si="9"/>
        <v>-12883.97</v>
      </c>
      <c r="P57" s="296">
        <f t="shared" si="10"/>
        <v>0</v>
      </c>
      <c r="Q57" s="301">
        <f t="shared" si="18"/>
        <v>2603030.8799999994</v>
      </c>
      <c r="R57" s="292">
        <f t="shared" si="11"/>
        <v>11531.78</v>
      </c>
      <c r="S57" s="292">
        <f t="shared" si="12"/>
        <v>3168.2199999999993</v>
      </c>
      <c r="T57" s="322">
        <f t="shared" si="23"/>
        <v>14700</v>
      </c>
      <c r="U57" s="134"/>
      <c r="V57" s="297">
        <v>23</v>
      </c>
      <c r="W57" s="298">
        <v>0.9</v>
      </c>
      <c r="X57" s="299">
        <v>0.9</v>
      </c>
    </row>
    <row r="58" spans="1:24" s="1" customFormat="1" ht="15" customHeight="1" thickBot="1">
      <c r="A58" s="867">
        <f t="shared" si="21"/>
        <v>5.3900000000000003E-2</v>
      </c>
      <c r="B58" s="868">
        <f t="shared" si="24"/>
        <v>4.4301369863013699E-3</v>
      </c>
      <c r="C58" s="869">
        <f t="shared" si="2"/>
        <v>2</v>
      </c>
      <c r="D58" s="304">
        <v>24</v>
      </c>
      <c r="E58" s="305">
        <f t="shared" si="14"/>
        <v>0</v>
      </c>
      <c r="F58" s="306">
        <f t="shared" si="3"/>
        <v>0</v>
      </c>
      <c r="G58" s="306">
        <f t="shared" si="4"/>
        <v>0</v>
      </c>
      <c r="H58" s="307">
        <f t="shared" si="15"/>
        <v>0</v>
      </c>
      <c r="I58" s="308">
        <f t="shared" si="16"/>
        <v>2560948.2999999998</v>
      </c>
      <c r="J58" s="511">
        <f t="shared" si="5"/>
        <v>11345.35</v>
      </c>
      <c r="K58" s="306">
        <f t="shared" si="6"/>
        <v>6814.65</v>
      </c>
      <c r="L58" s="323">
        <f t="shared" si="22"/>
        <v>18160</v>
      </c>
      <c r="M58" s="305">
        <f t="shared" si="17"/>
        <v>2921138.4900000016</v>
      </c>
      <c r="N58" s="306">
        <f t="shared" si="8"/>
        <v>12941.04</v>
      </c>
      <c r="O58" s="306">
        <f t="shared" si="9"/>
        <v>-12941.04</v>
      </c>
      <c r="P58" s="310">
        <f t="shared" si="10"/>
        <v>0</v>
      </c>
      <c r="Q58" s="308">
        <f t="shared" si="18"/>
        <v>2599862.6599999992</v>
      </c>
      <c r="R58" s="306">
        <f t="shared" si="11"/>
        <v>11517.75</v>
      </c>
      <c r="S58" s="306">
        <f t="shared" si="12"/>
        <v>3182.25</v>
      </c>
      <c r="T58" s="324">
        <f t="shared" si="23"/>
        <v>14700</v>
      </c>
      <c r="U58" s="134"/>
      <c r="V58" s="297">
        <v>24</v>
      </c>
      <c r="W58" s="298">
        <v>0.89</v>
      </c>
      <c r="X58" s="299">
        <v>0.9</v>
      </c>
    </row>
    <row r="59" spans="1:24" s="1" customFormat="1" ht="15" customHeight="1">
      <c r="A59" s="870">
        <f t="shared" ref="A59:A70" si="25">$D$23</f>
        <v>5.3900000000000003E-2</v>
      </c>
      <c r="B59" s="871">
        <f>A59/365*30</f>
        <v>4.4301369863013699E-3</v>
      </c>
      <c r="C59" s="872">
        <f t="shared" si="2"/>
        <v>3</v>
      </c>
      <c r="D59" s="313">
        <v>25</v>
      </c>
      <c r="E59" s="314">
        <f t="shared" si="14"/>
        <v>0</v>
      </c>
      <c r="F59" s="315">
        <f t="shared" si="3"/>
        <v>0</v>
      </c>
      <c r="G59" s="315">
        <f t="shared" si="4"/>
        <v>0</v>
      </c>
      <c r="H59" s="316">
        <f t="shared" si="15"/>
        <v>0</v>
      </c>
      <c r="I59" s="317">
        <f t="shared" si="16"/>
        <v>2554133.65</v>
      </c>
      <c r="J59" s="512">
        <f t="shared" si="5"/>
        <v>11315.16</v>
      </c>
      <c r="K59" s="315">
        <f t="shared" si="6"/>
        <v>6844.84</v>
      </c>
      <c r="L59" s="318">
        <f t="shared" si="22"/>
        <v>18160</v>
      </c>
      <c r="M59" s="314">
        <f t="shared" si="17"/>
        <v>2934079.5300000017</v>
      </c>
      <c r="N59" s="315">
        <f t="shared" si="8"/>
        <v>12998.37</v>
      </c>
      <c r="O59" s="315">
        <f t="shared" si="9"/>
        <v>-12998.37</v>
      </c>
      <c r="P59" s="325">
        <f t="shared" ref="P59:P82" si="26">IF(M59&lt;$M$10,M59+N59,$M$10)</f>
        <v>0</v>
      </c>
      <c r="Q59" s="317">
        <f t="shared" si="18"/>
        <v>2596680.4099999992</v>
      </c>
      <c r="R59" s="315">
        <f t="shared" si="11"/>
        <v>11503.65</v>
      </c>
      <c r="S59" s="315">
        <f t="shared" si="12"/>
        <v>3196.3500000000004</v>
      </c>
      <c r="T59" s="320">
        <f t="shared" si="23"/>
        <v>14700</v>
      </c>
      <c r="U59" s="134"/>
      <c r="V59" s="297">
        <v>25</v>
      </c>
      <c r="W59" s="298">
        <v>0.89</v>
      </c>
      <c r="X59" s="299">
        <v>0.89</v>
      </c>
    </row>
    <row r="60" spans="1:24" s="1" customFormat="1" ht="15" customHeight="1">
      <c r="A60" s="864">
        <f t="shared" si="25"/>
        <v>5.3900000000000003E-2</v>
      </c>
      <c r="B60" s="865">
        <f t="shared" ref="B60:B70" si="27">A60/365*30</f>
        <v>4.4301369863013699E-3</v>
      </c>
      <c r="C60" s="866">
        <f t="shared" si="2"/>
        <v>3</v>
      </c>
      <c r="D60" s="290">
        <v>26</v>
      </c>
      <c r="E60" s="300">
        <f t="shared" si="14"/>
        <v>0</v>
      </c>
      <c r="F60" s="292">
        <f t="shared" si="3"/>
        <v>0</v>
      </c>
      <c r="G60" s="292">
        <f t="shared" si="4"/>
        <v>0</v>
      </c>
      <c r="H60" s="293">
        <f t="shared" si="15"/>
        <v>0</v>
      </c>
      <c r="I60" s="301">
        <f t="shared" si="16"/>
        <v>2547288.81</v>
      </c>
      <c r="J60" s="510">
        <f t="shared" si="5"/>
        <v>11284.84</v>
      </c>
      <c r="K60" s="292">
        <f t="shared" si="6"/>
        <v>6875.16</v>
      </c>
      <c r="L60" s="321">
        <f t="shared" si="22"/>
        <v>18160</v>
      </c>
      <c r="M60" s="300">
        <f t="shared" si="17"/>
        <v>2947077.9000000018</v>
      </c>
      <c r="N60" s="292">
        <f t="shared" si="8"/>
        <v>13055.96</v>
      </c>
      <c r="O60" s="292">
        <f t="shared" si="9"/>
        <v>-13055.96</v>
      </c>
      <c r="P60" s="326">
        <f t="shared" si="26"/>
        <v>0</v>
      </c>
      <c r="Q60" s="301">
        <f t="shared" si="18"/>
        <v>2593484.0599999991</v>
      </c>
      <c r="R60" s="292">
        <f t="shared" si="11"/>
        <v>11489.49</v>
      </c>
      <c r="S60" s="292">
        <f t="shared" si="12"/>
        <v>3210.51</v>
      </c>
      <c r="T60" s="322">
        <f t="shared" si="23"/>
        <v>14700</v>
      </c>
      <c r="U60" s="134"/>
      <c r="V60" s="297">
        <v>26</v>
      </c>
      <c r="W60" s="298">
        <v>0.89</v>
      </c>
      <c r="X60" s="299">
        <v>0.89</v>
      </c>
    </row>
    <row r="61" spans="1:24" s="1" customFormat="1" ht="15" customHeight="1">
      <c r="A61" s="864">
        <f t="shared" si="25"/>
        <v>5.3900000000000003E-2</v>
      </c>
      <c r="B61" s="865">
        <f t="shared" si="27"/>
        <v>4.4301369863013699E-3</v>
      </c>
      <c r="C61" s="866">
        <f t="shared" si="2"/>
        <v>3</v>
      </c>
      <c r="D61" s="290">
        <v>27</v>
      </c>
      <c r="E61" s="300">
        <f t="shared" si="14"/>
        <v>0</v>
      </c>
      <c r="F61" s="292">
        <f t="shared" si="3"/>
        <v>0</v>
      </c>
      <c r="G61" s="292">
        <f t="shared" si="4"/>
        <v>0</v>
      </c>
      <c r="H61" s="293">
        <f t="shared" si="15"/>
        <v>0</v>
      </c>
      <c r="I61" s="301">
        <f t="shared" si="16"/>
        <v>2540413.65</v>
      </c>
      <c r="J61" s="510">
        <f t="shared" si="5"/>
        <v>11254.38</v>
      </c>
      <c r="K61" s="292">
        <f t="shared" si="6"/>
        <v>6905.6200000000008</v>
      </c>
      <c r="L61" s="321">
        <f t="shared" si="22"/>
        <v>18160</v>
      </c>
      <c r="M61" s="300">
        <f t="shared" si="17"/>
        <v>2960133.8600000017</v>
      </c>
      <c r="N61" s="292">
        <f t="shared" si="8"/>
        <v>13113.8</v>
      </c>
      <c r="O61" s="292">
        <f t="shared" si="9"/>
        <v>-13113.8</v>
      </c>
      <c r="P61" s="326">
        <f t="shared" si="26"/>
        <v>0</v>
      </c>
      <c r="Q61" s="301">
        <f t="shared" si="18"/>
        <v>2590273.5499999993</v>
      </c>
      <c r="R61" s="292">
        <f t="shared" si="11"/>
        <v>11475.27</v>
      </c>
      <c r="S61" s="292">
        <f t="shared" si="12"/>
        <v>3224.7299999999996</v>
      </c>
      <c r="T61" s="322">
        <f t="shared" si="23"/>
        <v>14700</v>
      </c>
      <c r="U61" s="134"/>
      <c r="V61" s="297">
        <v>27</v>
      </c>
      <c r="W61" s="298">
        <v>0.89</v>
      </c>
      <c r="X61" s="299">
        <v>0.89</v>
      </c>
    </row>
    <row r="62" spans="1:24" s="1" customFormat="1" ht="15" customHeight="1">
      <c r="A62" s="864">
        <f t="shared" si="25"/>
        <v>5.3900000000000003E-2</v>
      </c>
      <c r="B62" s="865">
        <f t="shared" si="27"/>
        <v>4.4301369863013699E-3</v>
      </c>
      <c r="C62" s="866">
        <f t="shared" si="2"/>
        <v>3</v>
      </c>
      <c r="D62" s="290">
        <v>28</v>
      </c>
      <c r="E62" s="300">
        <f t="shared" si="14"/>
        <v>0</v>
      </c>
      <c r="F62" s="292">
        <f t="shared" si="3"/>
        <v>0</v>
      </c>
      <c r="G62" s="292">
        <f t="shared" si="4"/>
        <v>0</v>
      </c>
      <c r="H62" s="293">
        <f t="shared" si="15"/>
        <v>0</v>
      </c>
      <c r="I62" s="301">
        <f t="shared" si="16"/>
        <v>2533508.0299999998</v>
      </c>
      <c r="J62" s="510">
        <f t="shared" si="5"/>
        <v>11223.79</v>
      </c>
      <c r="K62" s="292">
        <f t="shared" si="6"/>
        <v>6936.2099999999991</v>
      </c>
      <c r="L62" s="321">
        <f t="shared" si="22"/>
        <v>18160</v>
      </c>
      <c r="M62" s="300">
        <f t="shared" si="17"/>
        <v>2973247.6600000015</v>
      </c>
      <c r="N62" s="292">
        <f t="shared" si="8"/>
        <v>13171.89</v>
      </c>
      <c r="O62" s="292">
        <f t="shared" si="9"/>
        <v>-13171.89</v>
      </c>
      <c r="P62" s="326">
        <f t="shared" si="26"/>
        <v>0</v>
      </c>
      <c r="Q62" s="301">
        <f t="shared" si="18"/>
        <v>2587048.8199999994</v>
      </c>
      <c r="R62" s="292">
        <f t="shared" si="11"/>
        <v>11460.98</v>
      </c>
      <c r="S62" s="292">
        <f t="shared" si="12"/>
        <v>3239.0200000000004</v>
      </c>
      <c r="T62" s="322">
        <f t="shared" si="23"/>
        <v>14700</v>
      </c>
      <c r="U62" s="134"/>
      <c r="V62" s="297">
        <v>28</v>
      </c>
      <c r="W62" s="298">
        <v>0.89</v>
      </c>
      <c r="X62" s="299">
        <v>0.89</v>
      </c>
    </row>
    <row r="63" spans="1:24" s="1" customFormat="1" ht="15" customHeight="1">
      <c r="A63" s="864">
        <f t="shared" si="25"/>
        <v>5.3900000000000003E-2</v>
      </c>
      <c r="B63" s="865">
        <f t="shared" si="27"/>
        <v>4.4301369863013699E-3</v>
      </c>
      <c r="C63" s="866">
        <f t="shared" si="2"/>
        <v>3</v>
      </c>
      <c r="D63" s="290">
        <v>29</v>
      </c>
      <c r="E63" s="300">
        <f t="shared" si="14"/>
        <v>0</v>
      </c>
      <c r="F63" s="292">
        <f t="shared" si="3"/>
        <v>0</v>
      </c>
      <c r="G63" s="292">
        <f t="shared" si="4"/>
        <v>0</v>
      </c>
      <c r="H63" s="293">
        <f t="shared" si="15"/>
        <v>0</v>
      </c>
      <c r="I63" s="301">
        <f t="shared" si="16"/>
        <v>2526571.8199999998</v>
      </c>
      <c r="J63" s="510">
        <f t="shared" si="5"/>
        <v>11193.06</v>
      </c>
      <c r="K63" s="292">
        <f t="shared" si="6"/>
        <v>6966.9400000000005</v>
      </c>
      <c r="L63" s="321">
        <f t="shared" si="22"/>
        <v>18160</v>
      </c>
      <c r="M63" s="300">
        <f t="shared" si="17"/>
        <v>2986419.5500000017</v>
      </c>
      <c r="N63" s="292">
        <f t="shared" si="8"/>
        <v>13230.25</v>
      </c>
      <c r="O63" s="292">
        <f t="shared" si="9"/>
        <v>-13230.25</v>
      </c>
      <c r="P63" s="326">
        <f t="shared" si="26"/>
        <v>0</v>
      </c>
      <c r="Q63" s="301">
        <f t="shared" si="18"/>
        <v>2583809.7999999993</v>
      </c>
      <c r="R63" s="292">
        <f t="shared" si="11"/>
        <v>11446.63</v>
      </c>
      <c r="S63" s="292">
        <f t="shared" si="12"/>
        <v>3253.3700000000008</v>
      </c>
      <c r="T63" s="322">
        <f t="shared" si="23"/>
        <v>14700</v>
      </c>
      <c r="U63" s="134"/>
      <c r="V63" s="297">
        <v>29</v>
      </c>
      <c r="W63" s="298">
        <v>0.89</v>
      </c>
      <c r="X63" s="299">
        <v>0.89</v>
      </c>
    </row>
    <row r="64" spans="1:24" s="1" customFormat="1" ht="15" customHeight="1" thickBot="1">
      <c r="A64" s="864">
        <f t="shared" si="25"/>
        <v>5.3900000000000003E-2</v>
      </c>
      <c r="B64" s="865">
        <f t="shared" si="27"/>
        <v>4.4301369863013699E-3</v>
      </c>
      <c r="C64" s="866">
        <f t="shared" si="2"/>
        <v>3</v>
      </c>
      <c r="D64" s="290">
        <v>30</v>
      </c>
      <c r="E64" s="300">
        <f t="shared" si="14"/>
        <v>0</v>
      </c>
      <c r="F64" s="292">
        <f t="shared" si="3"/>
        <v>0</v>
      </c>
      <c r="G64" s="292">
        <f t="shared" si="4"/>
        <v>0</v>
      </c>
      <c r="H64" s="293">
        <f t="shared" si="15"/>
        <v>0</v>
      </c>
      <c r="I64" s="301">
        <f t="shared" si="16"/>
        <v>2519604.88</v>
      </c>
      <c r="J64" s="510">
        <f t="shared" si="5"/>
        <v>11162.19</v>
      </c>
      <c r="K64" s="292">
        <f t="shared" si="6"/>
        <v>6997.8099999999995</v>
      </c>
      <c r="L64" s="321">
        <f t="shared" si="22"/>
        <v>18160</v>
      </c>
      <c r="M64" s="300">
        <f t="shared" si="17"/>
        <v>2999649.8000000017</v>
      </c>
      <c r="N64" s="292">
        <f t="shared" si="8"/>
        <v>13288.86</v>
      </c>
      <c r="O64" s="292">
        <f t="shared" si="9"/>
        <v>-13288.86</v>
      </c>
      <c r="P64" s="326">
        <f t="shared" si="26"/>
        <v>0</v>
      </c>
      <c r="Q64" s="301">
        <f t="shared" si="18"/>
        <v>2580556.4299999992</v>
      </c>
      <c r="R64" s="292">
        <f t="shared" si="11"/>
        <v>11432.22</v>
      </c>
      <c r="S64" s="292">
        <f t="shared" si="12"/>
        <v>3267.7800000000007</v>
      </c>
      <c r="T64" s="322">
        <f t="shared" si="23"/>
        <v>14700</v>
      </c>
      <c r="U64" s="134"/>
      <c r="V64" s="327">
        <v>30</v>
      </c>
      <c r="W64" s="328">
        <v>0.89</v>
      </c>
      <c r="X64" s="329">
        <v>0.89</v>
      </c>
    </row>
    <row r="65" spans="1:24" s="1" customFormat="1" ht="15" customHeight="1">
      <c r="A65" s="864">
        <f t="shared" si="25"/>
        <v>5.3900000000000003E-2</v>
      </c>
      <c r="B65" s="865">
        <f t="shared" si="27"/>
        <v>4.4301369863013699E-3</v>
      </c>
      <c r="C65" s="866">
        <f t="shared" si="2"/>
        <v>3</v>
      </c>
      <c r="D65" s="290">
        <v>31</v>
      </c>
      <c r="E65" s="300">
        <f t="shared" si="14"/>
        <v>0</v>
      </c>
      <c r="F65" s="292">
        <f t="shared" si="3"/>
        <v>0</v>
      </c>
      <c r="G65" s="292">
        <f t="shared" si="4"/>
        <v>0</v>
      </c>
      <c r="H65" s="293">
        <f t="shared" si="15"/>
        <v>0</v>
      </c>
      <c r="I65" s="301">
        <f t="shared" si="16"/>
        <v>2512607.0699999998</v>
      </c>
      <c r="J65" s="510">
        <f t="shared" si="5"/>
        <v>11131.19</v>
      </c>
      <c r="K65" s="292">
        <f t="shared" si="6"/>
        <v>7028.8099999999995</v>
      </c>
      <c r="L65" s="321">
        <f t="shared" si="22"/>
        <v>18160</v>
      </c>
      <c r="M65" s="300">
        <f t="shared" si="17"/>
        <v>3012938.6600000015</v>
      </c>
      <c r="N65" s="292">
        <f t="shared" si="8"/>
        <v>13347.73</v>
      </c>
      <c r="O65" s="292">
        <f t="shared" si="9"/>
        <v>-13347.73</v>
      </c>
      <c r="P65" s="326">
        <f t="shared" si="26"/>
        <v>0</v>
      </c>
      <c r="Q65" s="301">
        <f t="shared" si="18"/>
        <v>2577288.6499999994</v>
      </c>
      <c r="R65" s="292">
        <f t="shared" si="11"/>
        <v>11417.74</v>
      </c>
      <c r="S65" s="292">
        <f t="shared" si="12"/>
        <v>3282.26</v>
      </c>
      <c r="T65" s="322">
        <f t="shared" si="23"/>
        <v>14700</v>
      </c>
      <c r="U65" s="134"/>
      <c r="V65" s="134"/>
      <c r="W65" s="134"/>
      <c r="X65" s="134"/>
    </row>
    <row r="66" spans="1:24" s="1" customFormat="1" ht="15" customHeight="1">
      <c r="A66" s="864">
        <f t="shared" si="25"/>
        <v>5.3900000000000003E-2</v>
      </c>
      <c r="B66" s="865">
        <f t="shared" si="27"/>
        <v>4.4301369863013699E-3</v>
      </c>
      <c r="C66" s="866">
        <f t="shared" si="2"/>
        <v>3</v>
      </c>
      <c r="D66" s="290">
        <v>32</v>
      </c>
      <c r="E66" s="300">
        <f t="shared" si="14"/>
        <v>0</v>
      </c>
      <c r="F66" s="292">
        <f t="shared" si="3"/>
        <v>0</v>
      </c>
      <c r="G66" s="292">
        <f t="shared" si="4"/>
        <v>0</v>
      </c>
      <c r="H66" s="293">
        <f t="shared" si="15"/>
        <v>0</v>
      </c>
      <c r="I66" s="301">
        <f t="shared" si="16"/>
        <v>2505578.2599999998</v>
      </c>
      <c r="J66" s="510">
        <f t="shared" si="5"/>
        <v>11100.05</v>
      </c>
      <c r="K66" s="292">
        <f t="shared" si="6"/>
        <v>7059.9500000000007</v>
      </c>
      <c r="L66" s="321">
        <f t="shared" si="22"/>
        <v>18160</v>
      </c>
      <c r="M66" s="300">
        <f t="shared" si="17"/>
        <v>3026286.3900000015</v>
      </c>
      <c r="N66" s="292">
        <f t="shared" si="8"/>
        <v>13406.86</v>
      </c>
      <c r="O66" s="292">
        <f t="shared" si="9"/>
        <v>-13406.86</v>
      </c>
      <c r="P66" s="326">
        <f t="shared" si="26"/>
        <v>0</v>
      </c>
      <c r="Q66" s="301">
        <f t="shared" si="18"/>
        <v>2574006.3899999997</v>
      </c>
      <c r="R66" s="292">
        <f t="shared" si="11"/>
        <v>11403.2</v>
      </c>
      <c r="S66" s="292">
        <f t="shared" si="12"/>
        <v>3296.7999999999993</v>
      </c>
      <c r="T66" s="322">
        <f t="shared" si="23"/>
        <v>14700</v>
      </c>
      <c r="U66" s="134"/>
      <c r="V66" s="134"/>
      <c r="W66" s="134"/>
      <c r="X66" s="134"/>
    </row>
    <row r="67" spans="1:24" s="1" customFormat="1" ht="15" customHeight="1">
      <c r="A67" s="864">
        <f t="shared" si="25"/>
        <v>5.3900000000000003E-2</v>
      </c>
      <c r="B67" s="865">
        <f t="shared" si="27"/>
        <v>4.4301369863013699E-3</v>
      </c>
      <c r="C67" s="866">
        <f t="shared" si="2"/>
        <v>3</v>
      </c>
      <c r="D67" s="290">
        <v>33</v>
      </c>
      <c r="E67" s="300">
        <f t="shared" si="14"/>
        <v>0</v>
      </c>
      <c r="F67" s="292">
        <f t="shared" si="3"/>
        <v>0</v>
      </c>
      <c r="G67" s="292">
        <f t="shared" si="4"/>
        <v>0</v>
      </c>
      <c r="H67" s="293">
        <f t="shared" si="15"/>
        <v>0</v>
      </c>
      <c r="I67" s="301">
        <f t="shared" si="16"/>
        <v>2498518.3099999996</v>
      </c>
      <c r="J67" s="510">
        <f t="shared" si="5"/>
        <v>11068.78</v>
      </c>
      <c r="K67" s="292">
        <f t="shared" si="6"/>
        <v>7091.2199999999993</v>
      </c>
      <c r="L67" s="321">
        <f t="shared" si="22"/>
        <v>18160</v>
      </c>
      <c r="M67" s="300">
        <f t="shared" si="17"/>
        <v>3039693.2500000014</v>
      </c>
      <c r="N67" s="292">
        <f t="shared" si="8"/>
        <v>13466.26</v>
      </c>
      <c r="O67" s="292">
        <f t="shared" si="9"/>
        <v>-13466.26</v>
      </c>
      <c r="P67" s="326">
        <f t="shared" si="26"/>
        <v>0</v>
      </c>
      <c r="Q67" s="301">
        <f t="shared" si="18"/>
        <v>2570709.59</v>
      </c>
      <c r="R67" s="292">
        <f t="shared" si="11"/>
        <v>11388.6</v>
      </c>
      <c r="S67" s="292">
        <f t="shared" si="12"/>
        <v>3311.3999999999996</v>
      </c>
      <c r="T67" s="322">
        <f t="shared" si="23"/>
        <v>14700</v>
      </c>
      <c r="U67" s="134"/>
      <c r="V67" s="134"/>
      <c r="W67" s="134"/>
      <c r="X67" s="134"/>
    </row>
    <row r="68" spans="1:24" s="1" customFormat="1" ht="15" customHeight="1">
      <c r="A68" s="864">
        <f t="shared" si="25"/>
        <v>5.3900000000000003E-2</v>
      </c>
      <c r="B68" s="865">
        <f t="shared" si="27"/>
        <v>4.4301369863013699E-3</v>
      </c>
      <c r="C68" s="866">
        <f t="shared" si="2"/>
        <v>3</v>
      </c>
      <c r="D68" s="290">
        <v>34</v>
      </c>
      <c r="E68" s="300">
        <f t="shared" si="14"/>
        <v>0</v>
      </c>
      <c r="F68" s="292">
        <f t="shared" si="3"/>
        <v>0</v>
      </c>
      <c r="G68" s="292">
        <f t="shared" si="4"/>
        <v>0</v>
      </c>
      <c r="H68" s="293">
        <f t="shared" si="15"/>
        <v>0</v>
      </c>
      <c r="I68" s="301">
        <f t="shared" si="16"/>
        <v>2491427.0899999994</v>
      </c>
      <c r="J68" s="510">
        <f t="shared" si="5"/>
        <v>11037.36</v>
      </c>
      <c r="K68" s="292">
        <f t="shared" si="6"/>
        <v>7122.6399999999994</v>
      </c>
      <c r="L68" s="321">
        <f t="shared" si="22"/>
        <v>18160</v>
      </c>
      <c r="M68" s="300">
        <f t="shared" si="17"/>
        <v>3053159.5100000012</v>
      </c>
      <c r="N68" s="292">
        <f t="shared" si="8"/>
        <v>13525.91</v>
      </c>
      <c r="O68" s="292">
        <f t="shared" si="9"/>
        <v>-13525.91</v>
      </c>
      <c r="P68" s="326">
        <f t="shared" si="26"/>
        <v>0</v>
      </c>
      <c r="Q68" s="301">
        <f t="shared" si="18"/>
        <v>2567398.19</v>
      </c>
      <c r="R68" s="292">
        <f t="shared" si="11"/>
        <v>11373.93</v>
      </c>
      <c r="S68" s="292">
        <f t="shared" si="12"/>
        <v>3326.0699999999997</v>
      </c>
      <c r="T68" s="322">
        <f t="shared" si="23"/>
        <v>14700</v>
      </c>
      <c r="U68" s="134"/>
      <c r="V68" s="134"/>
      <c r="W68" s="134"/>
      <c r="X68" s="134"/>
    </row>
    <row r="69" spans="1:24" s="1" customFormat="1" ht="15" customHeight="1">
      <c r="A69" s="864">
        <f t="shared" si="25"/>
        <v>5.3900000000000003E-2</v>
      </c>
      <c r="B69" s="865">
        <f t="shared" si="27"/>
        <v>4.4301369863013699E-3</v>
      </c>
      <c r="C69" s="866">
        <f t="shared" si="2"/>
        <v>3</v>
      </c>
      <c r="D69" s="290">
        <v>35</v>
      </c>
      <c r="E69" s="300">
        <f t="shared" si="14"/>
        <v>0</v>
      </c>
      <c r="F69" s="292">
        <f t="shared" si="3"/>
        <v>0</v>
      </c>
      <c r="G69" s="292">
        <f t="shared" si="4"/>
        <v>0</v>
      </c>
      <c r="H69" s="293">
        <f t="shared" si="15"/>
        <v>0</v>
      </c>
      <c r="I69" s="301">
        <f t="shared" si="16"/>
        <v>2484304.4499999993</v>
      </c>
      <c r="J69" s="510">
        <f t="shared" si="5"/>
        <v>11005.81</v>
      </c>
      <c r="K69" s="292">
        <f t="shared" si="6"/>
        <v>7154.1900000000005</v>
      </c>
      <c r="L69" s="321">
        <f t="shared" si="22"/>
        <v>18160</v>
      </c>
      <c r="M69" s="300">
        <f t="shared" si="17"/>
        <v>3066685.4200000013</v>
      </c>
      <c r="N69" s="292">
        <f t="shared" si="8"/>
        <v>13585.84</v>
      </c>
      <c r="O69" s="292">
        <f t="shared" si="9"/>
        <v>-13585.84</v>
      </c>
      <c r="P69" s="326">
        <f t="shared" si="26"/>
        <v>0</v>
      </c>
      <c r="Q69" s="301">
        <f t="shared" si="18"/>
        <v>2564072.12</v>
      </c>
      <c r="R69" s="292">
        <f t="shared" si="11"/>
        <v>11359.19</v>
      </c>
      <c r="S69" s="292">
        <f t="shared" si="12"/>
        <v>3340.8099999999995</v>
      </c>
      <c r="T69" s="322">
        <f t="shared" si="23"/>
        <v>14700</v>
      </c>
      <c r="U69" s="134"/>
      <c r="V69" s="134"/>
      <c r="W69" s="134"/>
      <c r="X69" s="134"/>
    </row>
    <row r="70" spans="1:24" s="1" customFormat="1" ht="15" customHeight="1" thickBot="1">
      <c r="A70" s="867">
        <f t="shared" si="25"/>
        <v>5.3900000000000003E-2</v>
      </c>
      <c r="B70" s="868">
        <f t="shared" si="27"/>
        <v>4.4301369863013699E-3</v>
      </c>
      <c r="C70" s="869">
        <f t="shared" si="2"/>
        <v>3</v>
      </c>
      <c r="D70" s="304">
        <v>36</v>
      </c>
      <c r="E70" s="305">
        <f t="shared" si="14"/>
        <v>0</v>
      </c>
      <c r="F70" s="306">
        <f t="shared" si="3"/>
        <v>0</v>
      </c>
      <c r="G70" s="306">
        <f t="shared" si="4"/>
        <v>0</v>
      </c>
      <c r="H70" s="307">
        <f t="shared" si="15"/>
        <v>0</v>
      </c>
      <c r="I70" s="308">
        <f t="shared" si="16"/>
        <v>2477150.2599999993</v>
      </c>
      <c r="J70" s="511">
        <f t="shared" si="5"/>
        <v>10974.11</v>
      </c>
      <c r="K70" s="306">
        <f t="shared" si="6"/>
        <v>7185.8899999999994</v>
      </c>
      <c r="L70" s="323">
        <f t="shared" si="22"/>
        <v>18160</v>
      </c>
      <c r="M70" s="305">
        <f t="shared" si="17"/>
        <v>3080271.2600000012</v>
      </c>
      <c r="N70" s="306">
        <f t="shared" si="8"/>
        <v>13646.02</v>
      </c>
      <c r="O70" s="306">
        <f t="shared" si="9"/>
        <v>-13646.02</v>
      </c>
      <c r="P70" s="330">
        <f t="shared" si="26"/>
        <v>0</v>
      </c>
      <c r="Q70" s="308">
        <f t="shared" si="18"/>
        <v>2560731.31</v>
      </c>
      <c r="R70" s="306">
        <f t="shared" si="11"/>
        <v>11344.39</v>
      </c>
      <c r="S70" s="306">
        <f t="shared" si="12"/>
        <v>3355.6100000000006</v>
      </c>
      <c r="T70" s="324">
        <f t="shared" si="23"/>
        <v>14700</v>
      </c>
      <c r="U70" s="134"/>
      <c r="V70" s="134"/>
      <c r="W70" s="134"/>
      <c r="X70" s="134"/>
    </row>
    <row r="71" spans="1:24" s="1" customFormat="1" ht="15" customHeight="1">
      <c r="A71" s="855">
        <f>$D$24</f>
        <v>7.0250000000000007E-2</v>
      </c>
      <c r="B71" s="856">
        <f>A71/365*30</f>
        <v>5.7739726027397267E-3</v>
      </c>
      <c r="C71" s="857">
        <f t="shared" si="2"/>
        <v>4</v>
      </c>
      <c r="D71" s="313">
        <v>37</v>
      </c>
      <c r="E71" s="314">
        <f t="shared" si="14"/>
        <v>0</v>
      </c>
      <c r="F71" s="315">
        <f t="shared" si="3"/>
        <v>0</v>
      </c>
      <c r="G71" s="315">
        <f t="shared" si="4"/>
        <v>0</v>
      </c>
      <c r="H71" s="316">
        <f t="shared" si="15"/>
        <v>0</v>
      </c>
      <c r="I71" s="317">
        <f t="shared" si="16"/>
        <v>2469964.3699999992</v>
      </c>
      <c r="J71" s="512">
        <f t="shared" si="5"/>
        <v>14261.51</v>
      </c>
      <c r="K71" s="315">
        <f t="shared" si="6"/>
        <v>3898.49</v>
      </c>
      <c r="L71" s="318">
        <f t="shared" si="22"/>
        <v>18160</v>
      </c>
      <c r="M71" s="314">
        <f t="shared" si="17"/>
        <v>3093917.2800000012</v>
      </c>
      <c r="N71" s="315">
        <f t="shared" si="8"/>
        <v>17864.189999999999</v>
      </c>
      <c r="O71" s="315">
        <f t="shared" si="9"/>
        <v>-17864.189999999999</v>
      </c>
      <c r="P71" s="325">
        <f t="shared" si="26"/>
        <v>0</v>
      </c>
      <c r="Q71" s="317">
        <f t="shared" si="18"/>
        <v>2557375.7000000002</v>
      </c>
      <c r="R71" s="315">
        <f t="shared" si="11"/>
        <v>14766.22</v>
      </c>
      <c r="S71" s="315">
        <f t="shared" si="12"/>
        <v>1403.7800000000007</v>
      </c>
      <c r="T71" s="331">
        <f t="shared" ref="T71:T94" si="28">IF(Q71&lt;$M$16,Q71+R71,$M$16)</f>
        <v>16170</v>
      </c>
      <c r="U71" s="134"/>
      <c r="V71" s="134"/>
      <c r="W71" s="134"/>
      <c r="X71" s="134"/>
    </row>
    <row r="72" spans="1:24" s="1" customFormat="1" ht="15" customHeight="1">
      <c r="A72" s="858">
        <f>$D$24</f>
        <v>7.0250000000000007E-2</v>
      </c>
      <c r="B72" s="859">
        <f t="shared" ref="B72:B82" si="29">A72/365*30</f>
        <v>5.7739726027397267E-3</v>
      </c>
      <c r="C72" s="860">
        <f t="shared" si="2"/>
        <v>4</v>
      </c>
      <c r="D72" s="290">
        <v>38</v>
      </c>
      <c r="E72" s="300">
        <f t="shared" si="14"/>
        <v>0</v>
      </c>
      <c r="F72" s="292">
        <f t="shared" si="3"/>
        <v>0</v>
      </c>
      <c r="G72" s="292">
        <f t="shared" si="4"/>
        <v>0</v>
      </c>
      <c r="H72" s="293">
        <f t="shared" si="15"/>
        <v>0</v>
      </c>
      <c r="I72" s="301">
        <f t="shared" si="16"/>
        <v>2466065.879999999</v>
      </c>
      <c r="J72" s="510">
        <f t="shared" si="5"/>
        <v>14239</v>
      </c>
      <c r="K72" s="292">
        <f t="shared" si="6"/>
        <v>3921</v>
      </c>
      <c r="L72" s="321">
        <f t="shared" si="22"/>
        <v>18160</v>
      </c>
      <c r="M72" s="300">
        <f t="shared" si="17"/>
        <v>3111781.4700000011</v>
      </c>
      <c r="N72" s="292">
        <f t="shared" si="8"/>
        <v>17967.34</v>
      </c>
      <c r="O72" s="292">
        <f t="shared" si="9"/>
        <v>-17967.34</v>
      </c>
      <c r="P72" s="326">
        <f t="shared" si="26"/>
        <v>0</v>
      </c>
      <c r="Q72" s="301">
        <f t="shared" si="18"/>
        <v>2555971.9200000004</v>
      </c>
      <c r="R72" s="292">
        <f t="shared" si="11"/>
        <v>14758.11</v>
      </c>
      <c r="S72" s="292">
        <f t="shared" si="12"/>
        <v>1411.8899999999994</v>
      </c>
      <c r="T72" s="332">
        <f t="shared" si="28"/>
        <v>16170</v>
      </c>
      <c r="U72" s="134"/>
      <c r="V72" s="134"/>
      <c r="W72" s="134"/>
      <c r="X72" s="134"/>
    </row>
    <row r="73" spans="1:24" s="1" customFormat="1" ht="15" customHeight="1">
      <c r="A73" s="858">
        <f t="shared" ref="A73:A81" si="30">$D$24</f>
        <v>7.0250000000000007E-2</v>
      </c>
      <c r="B73" s="859">
        <f t="shared" si="29"/>
        <v>5.7739726027397267E-3</v>
      </c>
      <c r="C73" s="860">
        <f t="shared" si="2"/>
        <v>4</v>
      </c>
      <c r="D73" s="290">
        <v>39</v>
      </c>
      <c r="E73" s="300">
        <f t="shared" si="14"/>
        <v>0</v>
      </c>
      <c r="F73" s="292">
        <f t="shared" si="3"/>
        <v>0</v>
      </c>
      <c r="G73" s="292">
        <f t="shared" si="4"/>
        <v>0</v>
      </c>
      <c r="H73" s="293">
        <f t="shared" si="15"/>
        <v>0</v>
      </c>
      <c r="I73" s="301">
        <f t="shared" si="16"/>
        <v>2462144.879999999</v>
      </c>
      <c r="J73" s="510">
        <f t="shared" si="5"/>
        <v>14216.36</v>
      </c>
      <c r="K73" s="292">
        <f t="shared" si="6"/>
        <v>3943.6399999999994</v>
      </c>
      <c r="L73" s="321">
        <f t="shared" si="22"/>
        <v>18160</v>
      </c>
      <c r="M73" s="300">
        <f t="shared" si="17"/>
        <v>3129748.810000001</v>
      </c>
      <c r="N73" s="292">
        <f t="shared" si="8"/>
        <v>18071.080000000002</v>
      </c>
      <c r="O73" s="292">
        <f t="shared" si="9"/>
        <v>-18071.080000000002</v>
      </c>
      <c r="P73" s="326">
        <f t="shared" si="26"/>
        <v>0</v>
      </c>
      <c r="Q73" s="301">
        <f t="shared" si="18"/>
        <v>2554560.0300000003</v>
      </c>
      <c r="R73" s="292">
        <f t="shared" si="11"/>
        <v>14749.96</v>
      </c>
      <c r="S73" s="292">
        <f t="shared" si="12"/>
        <v>1420.0400000000009</v>
      </c>
      <c r="T73" s="332">
        <f t="shared" si="28"/>
        <v>16170</v>
      </c>
      <c r="U73" s="134"/>
      <c r="V73" s="134"/>
      <c r="W73" s="134"/>
      <c r="X73" s="134"/>
    </row>
    <row r="74" spans="1:24" s="1" customFormat="1" ht="15" customHeight="1">
      <c r="A74" s="858">
        <f t="shared" si="30"/>
        <v>7.0250000000000007E-2</v>
      </c>
      <c r="B74" s="859">
        <f t="shared" si="29"/>
        <v>5.7739726027397267E-3</v>
      </c>
      <c r="C74" s="860">
        <f t="shared" si="2"/>
        <v>4</v>
      </c>
      <c r="D74" s="290">
        <v>40</v>
      </c>
      <c r="E74" s="300">
        <f t="shared" si="14"/>
        <v>0</v>
      </c>
      <c r="F74" s="292">
        <f t="shared" si="3"/>
        <v>0</v>
      </c>
      <c r="G74" s="292">
        <f t="shared" si="4"/>
        <v>0</v>
      </c>
      <c r="H74" s="293">
        <f t="shared" si="15"/>
        <v>0</v>
      </c>
      <c r="I74" s="301">
        <f t="shared" si="16"/>
        <v>2458201.2399999988</v>
      </c>
      <c r="J74" s="510">
        <f t="shared" si="5"/>
        <v>14193.59</v>
      </c>
      <c r="K74" s="292">
        <f t="shared" si="6"/>
        <v>3966.41</v>
      </c>
      <c r="L74" s="321">
        <f t="shared" si="22"/>
        <v>18160</v>
      </c>
      <c r="M74" s="300">
        <f t="shared" si="17"/>
        <v>3147819.8900000011</v>
      </c>
      <c r="N74" s="292">
        <f t="shared" si="8"/>
        <v>18175.43</v>
      </c>
      <c r="O74" s="292">
        <f t="shared" si="9"/>
        <v>-18175.43</v>
      </c>
      <c r="P74" s="326">
        <f t="shared" si="26"/>
        <v>0</v>
      </c>
      <c r="Q74" s="301">
        <f t="shared" si="18"/>
        <v>2553139.9900000002</v>
      </c>
      <c r="R74" s="292">
        <f t="shared" si="11"/>
        <v>14741.76</v>
      </c>
      <c r="S74" s="292">
        <f t="shared" si="12"/>
        <v>1428.2399999999998</v>
      </c>
      <c r="T74" s="332">
        <f t="shared" si="28"/>
        <v>16170</v>
      </c>
      <c r="U74" s="134"/>
      <c r="V74" s="134"/>
      <c r="W74" s="134"/>
      <c r="X74" s="134"/>
    </row>
    <row r="75" spans="1:24" s="1" customFormat="1" ht="15" customHeight="1">
      <c r="A75" s="858">
        <f t="shared" si="30"/>
        <v>7.0250000000000007E-2</v>
      </c>
      <c r="B75" s="859">
        <f t="shared" si="29"/>
        <v>5.7739726027397267E-3</v>
      </c>
      <c r="C75" s="860">
        <f t="shared" si="2"/>
        <v>4</v>
      </c>
      <c r="D75" s="290">
        <v>41</v>
      </c>
      <c r="E75" s="300">
        <f t="shared" si="14"/>
        <v>0</v>
      </c>
      <c r="F75" s="292">
        <f t="shared" si="3"/>
        <v>0</v>
      </c>
      <c r="G75" s="292">
        <f t="shared" si="4"/>
        <v>0</v>
      </c>
      <c r="H75" s="293">
        <f t="shared" si="15"/>
        <v>0</v>
      </c>
      <c r="I75" s="301">
        <f t="shared" si="16"/>
        <v>2454234.8299999987</v>
      </c>
      <c r="J75" s="510">
        <f t="shared" si="5"/>
        <v>14170.68</v>
      </c>
      <c r="K75" s="292">
        <f t="shared" si="6"/>
        <v>3989.3199999999997</v>
      </c>
      <c r="L75" s="321">
        <f t="shared" si="22"/>
        <v>18160</v>
      </c>
      <c r="M75" s="300">
        <f t="shared" si="17"/>
        <v>3165995.3200000012</v>
      </c>
      <c r="N75" s="292">
        <f t="shared" si="8"/>
        <v>18280.37</v>
      </c>
      <c r="O75" s="292">
        <f t="shared" si="9"/>
        <v>-18280.37</v>
      </c>
      <c r="P75" s="326">
        <f t="shared" si="26"/>
        <v>0</v>
      </c>
      <c r="Q75" s="301">
        <f t="shared" si="18"/>
        <v>2551711.75</v>
      </c>
      <c r="R75" s="292">
        <f t="shared" si="11"/>
        <v>14733.51</v>
      </c>
      <c r="S75" s="292">
        <f t="shared" si="12"/>
        <v>1436.4899999999998</v>
      </c>
      <c r="T75" s="332">
        <f t="shared" si="28"/>
        <v>16170</v>
      </c>
      <c r="U75" s="134"/>
      <c r="V75" s="134"/>
      <c r="W75" s="134"/>
      <c r="X75" s="134"/>
    </row>
    <row r="76" spans="1:24" s="1" customFormat="1" ht="15" customHeight="1">
      <c r="A76" s="858">
        <f t="shared" si="30"/>
        <v>7.0250000000000007E-2</v>
      </c>
      <c r="B76" s="859">
        <f t="shared" si="29"/>
        <v>5.7739726027397267E-3</v>
      </c>
      <c r="C76" s="860">
        <f t="shared" si="2"/>
        <v>4</v>
      </c>
      <c r="D76" s="290">
        <v>42</v>
      </c>
      <c r="E76" s="300">
        <f t="shared" si="14"/>
        <v>0</v>
      </c>
      <c r="F76" s="292">
        <f t="shared" si="3"/>
        <v>0</v>
      </c>
      <c r="G76" s="292">
        <f t="shared" si="4"/>
        <v>0</v>
      </c>
      <c r="H76" s="293">
        <f t="shared" si="15"/>
        <v>0</v>
      </c>
      <c r="I76" s="301">
        <f t="shared" si="16"/>
        <v>2450245.5099999988</v>
      </c>
      <c r="J76" s="510">
        <f t="shared" si="5"/>
        <v>14147.65</v>
      </c>
      <c r="K76" s="292">
        <f t="shared" si="6"/>
        <v>4012.3500000000004</v>
      </c>
      <c r="L76" s="321">
        <f t="shared" si="22"/>
        <v>18160</v>
      </c>
      <c r="M76" s="300">
        <f t="shared" si="17"/>
        <v>3184275.6900000013</v>
      </c>
      <c r="N76" s="292">
        <f t="shared" si="8"/>
        <v>18385.919999999998</v>
      </c>
      <c r="O76" s="292">
        <f t="shared" si="9"/>
        <v>-18385.919999999998</v>
      </c>
      <c r="P76" s="326">
        <f t="shared" si="26"/>
        <v>0</v>
      </c>
      <c r="Q76" s="301">
        <f t="shared" si="18"/>
        <v>2550275.2599999998</v>
      </c>
      <c r="R76" s="292">
        <f t="shared" si="11"/>
        <v>14725.22</v>
      </c>
      <c r="S76" s="292">
        <f t="shared" si="12"/>
        <v>1444.7800000000007</v>
      </c>
      <c r="T76" s="332">
        <f t="shared" si="28"/>
        <v>16170</v>
      </c>
      <c r="U76" s="134"/>
      <c r="V76" s="134"/>
      <c r="W76" s="134"/>
      <c r="X76" s="134"/>
    </row>
    <row r="77" spans="1:24" s="1" customFormat="1" ht="15" customHeight="1">
      <c r="A77" s="858">
        <f t="shared" si="30"/>
        <v>7.0250000000000007E-2</v>
      </c>
      <c r="B77" s="859">
        <f t="shared" si="29"/>
        <v>5.7739726027397267E-3</v>
      </c>
      <c r="C77" s="860">
        <f t="shared" si="2"/>
        <v>4</v>
      </c>
      <c r="D77" s="290">
        <v>43</v>
      </c>
      <c r="E77" s="300">
        <f t="shared" si="14"/>
        <v>0</v>
      </c>
      <c r="F77" s="292">
        <f t="shared" si="3"/>
        <v>0</v>
      </c>
      <c r="G77" s="292">
        <f t="shared" si="4"/>
        <v>0</v>
      </c>
      <c r="H77" s="293">
        <f t="shared" si="15"/>
        <v>0</v>
      </c>
      <c r="I77" s="301">
        <f t="shared" si="16"/>
        <v>2446233.1599999988</v>
      </c>
      <c r="J77" s="510">
        <f t="shared" si="5"/>
        <v>14124.48</v>
      </c>
      <c r="K77" s="292">
        <f t="shared" si="6"/>
        <v>4035.5200000000004</v>
      </c>
      <c r="L77" s="321">
        <f t="shared" si="22"/>
        <v>18160</v>
      </c>
      <c r="M77" s="300">
        <f t="shared" si="17"/>
        <v>3202661.6100000013</v>
      </c>
      <c r="N77" s="292">
        <f t="shared" si="8"/>
        <v>18492.080000000002</v>
      </c>
      <c r="O77" s="292">
        <f t="shared" si="9"/>
        <v>-18492.080000000002</v>
      </c>
      <c r="P77" s="326">
        <f t="shared" si="26"/>
        <v>0</v>
      </c>
      <c r="Q77" s="301">
        <f t="shared" si="18"/>
        <v>2548830.48</v>
      </c>
      <c r="R77" s="292">
        <f t="shared" si="11"/>
        <v>14716.88</v>
      </c>
      <c r="S77" s="292">
        <f t="shared" si="12"/>
        <v>1453.1200000000008</v>
      </c>
      <c r="T77" s="332">
        <f t="shared" si="28"/>
        <v>16170</v>
      </c>
      <c r="U77" s="134"/>
      <c r="V77" s="134"/>
      <c r="W77" s="134"/>
      <c r="X77" s="134"/>
    </row>
    <row r="78" spans="1:24" s="1" customFormat="1" ht="15" customHeight="1">
      <c r="A78" s="858">
        <f t="shared" si="30"/>
        <v>7.0250000000000007E-2</v>
      </c>
      <c r="B78" s="859">
        <f t="shared" si="29"/>
        <v>5.7739726027397267E-3</v>
      </c>
      <c r="C78" s="860">
        <f t="shared" si="2"/>
        <v>4</v>
      </c>
      <c r="D78" s="290">
        <v>44</v>
      </c>
      <c r="E78" s="300">
        <f t="shared" si="14"/>
        <v>0</v>
      </c>
      <c r="F78" s="292">
        <f t="shared" si="3"/>
        <v>0</v>
      </c>
      <c r="G78" s="292">
        <f t="shared" si="4"/>
        <v>0</v>
      </c>
      <c r="H78" s="293">
        <f t="shared" si="15"/>
        <v>0</v>
      </c>
      <c r="I78" s="301">
        <f t="shared" si="16"/>
        <v>2442197.6399999987</v>
      </c>
      <c r="J78" s="510">
        <f t="shared" si="5"/>
        <v>14101.18</v>
      </c>
      <c r="K78" s="292">
        <f t="shared" si="6"/>
        <v>4058.8199999999997</v>
      </c>
      <c r="L78" s="321">
        <f t="shared" si="22"/>
        <v>18160</v>
      </c>
      <c r="M78" s="300">
        <f t="shared" si="17"/>
        <v>3221153.6900000013</v>
      </c>
      <c r="N78" s="292">
        <f t="shared" si="8"/>
        <v>18598.849999999999</v>
      </c>
      <c r="O78" s="292">
        <f t="shared" si="9"/>
        <v>-18598.849999999999</v>
      </c>
      <c r="P78" s="326">
        <f t="shared" si="26"/>
        <v>0</v>
      </c>
      <c r="Q78" s="301">
        <f t="shared" si="18"/>
        <v>2547377.36</v>
      </c>
      <c r="R78" s="292">
        <f t="shared" si="11"/>
        <v>14708.49</v>
      </c>
      <c r="S78" s="292">
        <f t="shared" si="12"/>
        <v>1461.5100000000002</v>
      </c>
      <c r="T78" s="332">
        <f t="shared" si="28"/>
        <v>16170</v>
      </c>
      <c r="U78" s="134"/>
      <c r="V78" s="134"/>
      <c r="W78" s="134"/>
      <c r="X78" s="134"/>
    </row>
    <row r="79" spans="1:24" s="1" customFormat="1" ht="15" customHeight="1">
      <c r="A79" s="858">
        <f t="shared" si="30"/>
        <v>7.0250000000000007E-2</v>
      </c>
      <c r="B79" s="859">
        <f t="shared" si="29"/>
        <v>5.7739726027397267E-3</v>
      </c>
      <c r="C79" s="860">
        <f t="shared" si="2"/>
        <v>4</v>
      </c>
      <c r="D79" s="290">
        <v>45</v>
      </c>
      <c r="E79" s="300">
        <f t="shared" si="14"/>
        <v>0</v>
      </c>
      <c r="F79" s="292">
        <f t="shared" si="3"/>
        <v>0</v>
      </c>
      <c r="G79" s="292">
        <f t="shared" si="4"/>
        <v>0</v>
      </c>
      <c r="H79" s="293">
        <f t="shared" si="15"/>
        <v>0</v>
      </c>
      <c r="I79" s="301">
        <f t="shared" si="16"/>
        <v>2438138.8199999989</v>
      </c>
      <c r="J79" s="510">
        <f t="shared" si="5"/>
        <v>14077.75</v>
      </c>
      <c r="K79" s="292">
        <f t="shared" si="6"/>
        <v>4082.25</v>
      </c>
      <c r="L79" s="321">
        <f t="shared" si="22"/>
        <v>18160</v>
      </c>
      <c r="M79" s="300">
        <f t="shared" si="17"/>
        <v>3239752.5400000014</v>
      </c>
      <c r="N79" s="292">
        <f t="shared" si="8"/>
        <v>18706.240000000002</v>
      </c>
      <c r="O79" s="292">
        <f t="shared" si="9"/>
        <v>-18706.240000000002</v>
      </c>
      <c r="P79" s="326">
        <f t="shared" si="26"/>
        <v>0</v>
      </c>
      <c r="Q79" s="301">
        <f t="shared" si="18"/>
        <v>2545915.85</v>
      </c>
      <c r="R79" s="292">
        <f t="shared" si="11"/>
        <v>14700.05</v>
      </c>
      <c r="S79" s="292">
        <f t="shared" si="12"/>
        <v>1469.9500000000007</v>
      </c>
      <c r="T79" s="332">
        <f t="shared" si="28"/>
        <v>16170</v>
      </c>
      <c r="U79" s="134"/>
      <c r="V79" s="134"/>
      <c r="W79" s="134"/>
      <c r="X79" s="134"/>
    </row>
    <row r="80" spans="1:24" s="1" customFormat="1" ht="15" customHeight="1">
      <c r="A80" s="858">
        <f t="shared" si="30"/>
        <v>7.0250000000000007E-2</v>
      </c>
      <c r="B80" s="859">
        <f t="shared" si="29"/>
        <v>5.7739726027397267E-3</v>
      </c>
      <c r="C80" s="860">
        <f t="shared" si="2"/>
        <v>4</v>
      </c>
      <c r="D80" s="290">
        <v>46</v>
      </c>
      <c r="E80" s="300">
        <f t="shared" si="14"/>
        <v>0</v>
      </c>
      <c r="F80" s="292">
        <f t="shared" si="3"/>
        <v>0</v>
      </c>
      <c r="G80" s="292">
        <f t="shared" si="4"/>
        <v>0</v>
      </c>
      <c r="H80" s="293">
        <f t="shared" si="15"/>
        <v>0</v>
      </c>
      <c r="I80" s="301">
        <f t="shared" si="16"/>
        <v>2434056.5699999989</v>
      </c>
      <c r="J80" s="510">
        <f t="shared" si="5"/>
        <v>14054.18</v>
      </c>
      <c r="K80" s="292">
        <f t="shared" si="6"/>
        <v>4105.82</v>
      </c>
      <c r="L80" s="321">
        <f t="shared" si="22"/>
        <v>18160</v>
      </c>
      <c r="M80" s="300">
        <f t="shared" si="17"/>
        <v>3258458.7800000017</v>
      </c>
      <c r="N80" s="292">
        <f t="shared" si="8"/>
        <v>18814.25</v>
      </c>
      <c r="O80" s="292">
        <f t="shared" si="9"/>
        <v>-18814.25</v>
      </c>
      <c r="P80" s="326">
        <f t="shared" si="26"/>
        <v>0</v>
      </c>
      <c r="Q80" s="301">
        <f t="shared" si="18"/>
        <v>2544445.9</v>
      </c>
      <c r="R80" s="292">
        <f t="shared" si="11"/>
        <v>14691.56</v>
      </c>
      <c r="S80" s="292">
        <f t="shared" si="12"/>
        <v>1478.4400000000005</v>
      </c>
      <c r="T80" s="332">
        <f t="shared" si="28"/>
        <v>16170</v>
      </c>
      <c r="U80" s="134"/>
      <c r="V80" s="134"/>
      <c r="W80" s="134"/>
      <c r="X80" s="134"/>
    </row>
    <row r="81" spans="1:24" s="1" customFormat="1" ht="15" customHeight="1">
      <c r="A81" s="858">
        <f t="shared" si="30"/>
        <v>7.0250000000000007E-2</v>
      </c>
      <c r="B81" s="859">
        <f t="shared" si="29"/>
        <v>5.7739726027397267E-3</v>
      </c>
      <c r="C81" s="860">
        <f t="shared" si="2"/>
        <v>4</v>
      </c>
      <c r="D81" s="290">
        <v>47</v>
      </c>
      <c r="E81" s="300">
        <f t="shared" si="14"/>
        <v>0</v>
      </c>
      <c r="F81" s="292">
        <f t="shared" si="3"/>
        <v>0</v>
      </c>
      <c r="G81" s="292">
        <f t="shared" si="4"/>
        <v>0</v>
      </c>
      <c r="H81" s="293">
        <f t="shared" si="15"/>
        <v>0</v>
      </c>
      <c r="I81" s="301">
        <f t="shared" si="16"/>
        <v>2429950.7499999991</v>
      </c>
      <c r="J81" s="510">
        <f t="shared" si="5"/>
        <v>14030.47</v>
      </c>
      <c r="K81" s="292">
        <f t="shared" si="6"/>
        <v>4129.5300000000007</v>
      </c>
      <c r="L81" s="321">
        <f t="shared" si="22"/>
        <v>18160</v>
      </c>
      <c r="M81" s="300">
        <f t="shared" si="17"/>
        <v>3277273.0300000017</v>
      </c>
      <c r="N81" s="292">
        <f t="shared" si="8"/>
        <v>18922.88</v>
      </c>
      <c r="O81" s="292">
        <f t="shared" si="9"/>
        <v>-18922.88</v>
      </c>
      <c r="P81" s="326">
        <f t="shared" si="26"/>
        <v>0</v>
      </c>
      <c r="Q81" s="301">
        <f t="shared" si="18"/>
        <v>2542967.46</v>
      </c>
      <c r="R81" s="292">
        <f t="shared" si="11"/>
        <v>14683.02</v>
      </c>
      <c r="S81" s="292">
        <f t="shared" si="12"/>
        <v>1486.9799999999996</v>
      </c>
      <c r="T81" s="332">
        <f t="shared" si="28"/>
        <v>16170</v>
      </c>
      <c r="U81" s="134"/>
      <c r="V81" s="134"/>
      <c r="W81" s="134"/>
      <c r="X81" s="134"/>
    </row>
    <row r="82" spans="1:24" s="1" customFormat="1" ht="15" customHeight="1" thickBot="1">
      <c r="A82" s="861">
        <f>$D$24</f>
        <v>7.0250000000000007E-2</v>
      </c>
      <c r="B82" s="862">
        <f t="shared" si="29"/>
        <v>5.7739726027397267E-3</v>
      </c>
      <c r="C82" s="863">
        <f t="shared" si="2"/>
        <v>4</v>
      </c>
      <c r="D82" s="304">
        <v>48</v>
      </c>
      <c r="E82" s="305">
        <f t="shared" si="14"/>
        <v>0</v>
      </c>
      <c r="F82" s="306">
        <f t="shared" si="3"/>
        <v>0</v>
      </c>
      <c r="G82" s="306">
        <f t="shared" si="4"/>
        <v>0</v>
      </c>
      <c r="H82" s="307">
        <f t="shared" si="15"/>
        <v>0</v>
      </c>
      <c r="I82" s="308">
        <f t="shared" si="16"/>
        <v>2425821.2199999993</v>
      </c>
      <c r="J82" s="511">
        <f t="shared" si="5"/>
        <v>14006.63</v>
      </c>
      <c r="K82" s="306">
        <f t="shared" si="6"/>
        <v>4153.3700000000008</v>
      </c>
      <c r="L82" s="323">
        <f t="shared" si="22"/>
        <v>18160</v>
      </c>
      <c r="M82" s="305">
        <f t="shared" si="17"/>
        <v>3296195.9100000015</v>
      </c>
      <c r="N82" s="306">
        <f t="shared" si="8"/>
        <v>19032.14</v>
      </c>
      <c r="O82" s="306">
        <f t="shared" si="9"/>
        <v>-19032.14</v>
      </c>
      <c r="P82" s="330">
        <f t="shared" si="26"/>
        <v>0</v>
      </c>
      <c r="Q82" s="308">
        <f t="shared" si="18"/>
        <v>2541480.48</v>
      </c>
      <c r="R82" s="306">
        <f t="shared" si="11"/>
        <v>14674.44</v>
      </c>
      <c r="S82" s="306">
        <f t="shared" si="12"/>
        <v>1495.5599999999995</v>
      </c>
      <c r="T82" s="333">
        <f t="shared" si="28"/>
        <v>16170</v>
      </c>
      <c r="U82" s="134"/>
      <c r="V82" s="134"/>
      <c r="W82" s="134"/>
      <c r="X82" s="134"/>
    </row>
    <row r="83" spans="1:24" s="1" customFormat="1" ht="15" customHeight="1">
      <c r="A83" s="855">
        <f>$D$24</f>
        <v>7.0250000000000007E-2</v>
      </c>
      <c r="B83" s="856">
        <f>A83/365*30</f>
        <v>5.7739726027397267E-3</v>
      </c>
      <c r="C83" s="857">
        <f t="shared" si="2"/>
        <v>5</v>
      </c>
      <c r="D83" s="313">
        <v>49</v>
      </c>
      <c r="E83" s="314">
        <f t="shared" si="14"/>
        <v>0</v>
      </c>
      <c r="F83" s="315">
        <f t="shared" si="3"/>
        <v>0</v>
      </c>
      <c r="G83" s="315">
        <f t="shared" si="4"/>
        <v>0</v>
      </c>
      <c r="H83" s="316">
        <f t="shared" si="15"/>
        <v>0</v>
      </c>
      <c r="I83" s="317">
        <f t="shared" si="16"/>
        <v>2421667.8499999992</v>
      </c>
      <c r="J83" s="512">
        <f t="shared" si="5"/>
        <v>13982.64</v>
      </c>
      <c r="K83" s="315">
        <f t="shared" si="6"/>
        <v>4177.3600000000006</v>
      </c>
      <c r="L83" s="318">
        <f t="shared" si="22"/>
        <v>18160</v>
      </c>
      <c r="M83" s="314">
        <f t="shared" si="17"/>
        <v>3315228.0500000017</v>
      </c>
      <c r="N83" s="315">
        <f t="shared" si="8"/>
        <v>19142.04</v>
      </c>
      <c r="O83" s="315">
        <f t="shared" si="9"/>
        <v>-79162.040000000008</v>
      </c>
      <c r="P83" s="316">
        <f t="shared" ref="P83:P146" si="31">IF(M83&lt;$M$10,M83+N83,$M$11)</f>
        <v>-60020</v>
      </c>
      <c r="Q83" s="317">
        <f t="shared" si="18"/>
        <v>2539984.92</v>
      </c>
      <c r="R83" s="315">
        <f t="shared" si="11"/>
        <v>14665.8</v>
      </c>
      <c r="S83" s="315">
        <f t="shared" si="12"/>
        <v>1504.2000000000007</v>
      </c>
      <c r="T83" s="331">
        <f t="shared" si="28"/>
        <v>16170</v>
      </c>
      <c r="U83" s="134"/>
      <c r="V83" s="134"/>
      <c r="W83" s="134"/>
      <c r="X83" s="134"/>
    </row>
    <row r="84" spans="1:24" s="1" customFormat="1" ht="15" customHeight="1">
      <c r="A84" s="858">
        <f>$D$24</f>
        <v>7.0250000000000007E-2</v>
      </c>
      <c r="B84" s="859">
        <f t="shared" ref="B84:B94" si="32">A84/365*30</f>
        <v>5.7739726027397267E-3</v>
      </c>
      <c r="C84" s="860">
        <f t="shared" si="2"/>
        <v>5</v>
      </c>
      <c r="D84" s="290">
        <v>50</v>
      </c>
      <c r="E84" s="300">
        <f t="shared" si="14"/>
        <v>0</v>
      </c>
      <c r="F84" s="292">
        <f t="shared" si="3"/>
        <v>0</v>
      </c>
      <c r="G84" s="292">
        <f t="shared" si="4"/>
        <v>0</v>
      </c>
      <c r="H84" s="293">
        <f t="shared" si="15"/>
        <v>0</v>
      </c>
      <c r="I84" s="301">
        <f t="shared" si="16"/>
        <v>2417490.4899999993</v>
      </c>
      <c r="J84" s="510">
        <f t="shared" si="5"/>
        <v>13958.52</v>
      </c>
      <c r="K84" s="292">
        <f t="shared" si="6"/>
        <v>4201.4799999999996</v>
      </c>
      <c r="L84" s="321">
        <f t="shared" si="22"/>
        <v>18160</v>
      </c>
      <c r="M84" s="300">
        <f t="shared" si="17"/>
        <v>3394390.0900000017</v>
      </c>
      <c r="N84" s="292">
        <f t="shared" si="8"/>
        <v>19599.12</v>
      </c>
      <c r="O84" s="292">
        <f t="shared" si="9"/>
        <v>-79619.12</v>
      </c>
      <c r="P84" s="293">
        <f t="shared" si="31"/>
        <v>-60020</v>
      </c>
      <c r="Q84" s="301">
        <f t="shared" si="18"/>
        <v>2538480.7199999997</v>
      </c>
      <c r="R84" s="292">
        <f t="shared" si="11"/>
        <v>14657.12</v>
      </c>
      <c r="S84" s="292">
        <f t="shared" si="12"/>
        <v>1512.8799999999992</v>
      </c>
      <c r="T84" s="332">
        <f t="shared" si="28"/>
        <v>16170</v>
      </c>
      <c r="U84" s="134"/>
      <c r="V84" s="134"/>
      <c r="W84" s="134"/>
      <c r="X84" s="134"/>
    </row>
    <row r="85" spans="1:24" s="1" customFormat="1" ht="15" customHeight="1">
      <c r="A85" s="858">
        <f t="shared" ref="A85:A93" si="33">$D$24</f>
        <v>7.0250000000000007E-2</v>
      </c>
      <c r="B85" s="859">
        <f t="shared" si="32"/>
        <v>5.7739726027397267E-3</v>
      </c>
      <c r="C85" s="860">
        <f t="shared" si="2"/>
        <v>5</v>
      </c>
      <c r="D85" s="290">
        <v>51</v>
      </c>
      <c r="E85" s="300">
        <f t="shared" si="14"/>
        <v>0</v>
      </c>
      <c r="F85" s="292">
        <f t="shared" si="3"/>
        <v>0</v>
      </c>
      <c r="G85" s="292">
        <f t="shared" si="4"/>
        <v>0</v>
      </c>
      <c r="H85" s="293">
        <f t="shared" si="15"/>
        <v>0</v>
      </c>
      <c r="I85" s="301">
        <f t="shared" si="16"/>
        <v>2413289.0099999993</v>
      </c>
      <c r="J85" s="510">
        <f t="shared" si="5"/>
        <v>13934.26</v>
      </c>
      <c r="K85" s="292">
        <f t="shared" si="6"/>
        <v>4225.74</v>
      </c>
      <c r="L85" s="321">
        <f t="shared" si="22"/>
        <v>18160</v>
      </c>
      <c r="M85" s="300">
        <f t="shared" si="17"/>
        <v>3474009.2100000018</v>
      </c>
      <c r="N85" s="292">
        <f t="shared" si="8"/>
        <v>20058.830000000002</v>
      </c>
      <c r="O85" s="292">
        <f t="shared" si="9"/>
        <v>-80078.83</v>
      </c>
      <c r="P85" s="293">
        <f t="shared" si="31"/>
        <v>-60020</v>
      </c>
      <c r="Q85" s="301">
        <f t="shared" si="18"/>
        <v>2536967.84</v>
      </c>
      <c r="R85" s="292">
        <f t="shared" si="11"/>
        <v>14648.38</v>
      </c>
      <c r="S85" s="292">
        <f t="shared" si="12"/>
        <v>1521.6200000000008</v>
      </c>
      <c r="T85" s="332">
        <f t="shared" si="28"/>
        <v>16170</v>
      </c>
      <c r="U85" s="134"/>
      <c r="V85" s="134"/>
      <c r="W85" s="134"/>
      <c r="X85" s="134"/>
    </row>
    <row r="86" spans="1:24" s="1" customFormat="1" ht="15" customHeight="1">
      <c r="A86" s="858">
        <f t="shared" si="33"/>
        <v>7.0250000000000007E-2</v>
      </c>
      <c r="B86" s="859">
        <f t="shared" si="32"/>
        <v>5.7739726027397267E-3</v>
      </c>
      <c r="C86" s="860">
        <f t="shared" si="2"/>
        <v>5</v>
      </c>
      <c r="D86" s="290">
        <v>52</v>
      </c>
      <c r="E86" s="300">
        <f t="shared" si="14"/>
        <v>0</v>
      </c>
      <c r="F86" s="292">
        <f t="shared" si="3"/>
        <v>0</v>
      </c>
      <c r="G86" s="292">
        <f t="shared" si="4"/>
        <v>0</v>
      </c>
      <c r="H86" s="293">
        <f t="shared" si="15"/>
        <v>0</v>
      </c>
      <c r="I86" s="301">
        <f t="shared" si="16"/>
        <v>2409063.2699999991</v>
      </c>
      <c r="J86" s="510">
        <f t="shared" si="5"/>
        <v>13909.87</v>
      </c>
      <c r="K86" s="292">
        <f t="shared" si="6"/>
        <v>4250.1299999999992</v>
      </c>
      <c r="L86" s="321">
        <f t="shared" si="22"/>
        <v>18160</v>
      </c>
      <c r="M86" s="300">
        <f t="shared" si="17"/>
        <v>3554088.0400000019</v>
      </c>
      <c r="N86" s="292">
        <f t="shared" si="8"/>
        <v>20521.21</v>
      </c>
      <c r="O86" s="292">
        <f t="shared" si="9"/>
        <v>-80541.209999999992</v>
      </c>
      <c r="P86" s="293">
        <f t="shared" si="31"/>
        <v>-60020</v>
      </c>
      <c r="Q86" s="301">
        <f t="shared" si="18"/>
        <v>2535446.2199999997</v>
      </c>
      <c r="R86" s="292">
        <f t="shared" si="11"/>
        <v>14639.6</v>
      </c>
      <c r="S86" s="292">
        <f t="shared" si="12"/>
        <v>1530.3999999999996</v>
      </c>
      <c r="T86" s="332">
        <f t="shared" si="28"/>
        <v>16170</v>
      </c>
      <c r="U86" s="134"/>
      <c r="V86" s="134"/>
      <c r="W86" s="134"/>
      <c r="X86" s="134"/>
    </row>
    <row r="87" spans="1:24" s="1" customFormat="1" ht="15" customHeight="1">
      <c r="A87" s="858">
        <f t="shared" si="33"/>
        <v>7.0250000000000007E-2</v>
      </c>
      <c r="B87" s="859">
        <f t="shared" si="32"/>
        <v>5.7739726027397267E-3</v>
      </c>
      <c r="C87" s="860">
        <f t="shared" si="2"/>
        <v>5</v>
      </c>
      <c r="D87" s="290">
        <v>53</v>
      </c>
      <c r="E87" s="300">
        <f t="shared" si="14"/>
        <v>0</v>
      </c>
      <c r="F87" s="292">
        <f t="shared" si="3"/>
        <v>0</v>
      </c>
      <c r="G87" s="292">
        <f t="shared" si="4"/>
        <v>0</v>
      </c>
      <c r="H87" s="293">
        <f t="shared" si="15"/>
        <v>0</v>
      </c>
      <c r="I87" s="301">
        <f t="shared" si="16"/>
        <v>2404813.1399999992</v>
      </c>
      <c r="J87" s="510">
        <f t="shared" si="5"/>
        <v>13885.33</v>
      </c>
      <c r="K87" s="292">
        <f t="shared" si="6"/>
        <v>4274.67</v>
      </c>
      <c r="L87" s="321">
        <f t="shared" si="22"/>
        <v>18160</v>
      </c>
      <c r="M87" s="300">
        <f t="shared" si="17"/>
        <v>3634629.2500000019</v>
      </c>
      <c r="N87" s="292">
        <f t="shared" si="8"/>
        <v>20986.25</v>
      </c>
      <c r="O87" s="292">
        <f t="shared" si="9"/>
        <v>-81006.25</v>
      </c>
      <c r="P87" s="293">
        <f t="shared" si="31"/>
        <v>-60020</v>
      </c>
      <c r="Q87" s="301">
        <f t="shared" si="18"/>
        <v>2533915.8199999998</v>
      </c>
      <c r="R87" s="292">
        <f t="shared" si="11"/>
        <v>14630.76</v>
      </c>
      <c r="S87" s="292">
        <f t="shared" si="12"/>
        <v>1539.2399999999998</v>
      </c>
      <c r="T87" s="332">
        <f t="shared" si="28"/>
        <v>16170</v>
      </c>
      <c r="U87" s="134"/>
      <c r="V87" s="134"/>
      <c r="W87" s="134"/>
      <c r="X87" s="134"/>
    </row>
    <row r="88" spans="1:24" s="1" customFormat="1" ht="15" customHeight="1">
      <c r="A88" s="858">
        <f t="shared" si="33"/>
        <v>7.0250000000000007E-2</v>
      </c>
      <c r="B88" s="859">
        <f t="shared" si="32"/>
        <v>5.7739726027397267E-3</v>
      </c>
      <c r="C88" s="860">
        <f t="shared" si="2"/>
        <v>5</v>
      </c>
      <c r="D88" s="290">
        <v>54</v>
      </c>
      <c r="E88" s="300">
        <f t="shared" si="14"/>
        <v>0</v>
      </c>
      <c r="F88" s="292">
        <f t="shared" si="3"/>
        <v>0</v>
      </c>
      <c r="G88" s="292">
        <f t="shared" si="4"/>
        <v>0</v>
      </c>
      <c r="H88" s="293">
        <f t="shared" si="15"/>
        <v>0</v>
      </c>
      <c r="I88" s="301">
        <f t="shared" si="16"/>
        <v>2400538.4699999993</v>
      </c>
      <c r="J88" s="510">
        <f t="shared" si="5"/>
        <v>13860.64</v>
      </c>
      <c r="K88" s="292">
        <f t="shared" si="6"/>
        <v>4299.3600000000006</v>
      </c>
      <c r="L88" s="321">
        <f t="shared" si="22"/>
        <v>18160</v>
      </c>
      <c r="M88" s="300">
        <f t="shared" si="17"/>
        <v>3715635.5000000019</v>
      </c>
      <c r="N88" s="292">
        <f t="shared" si="8"/>
        <v>21453.98</v>
      </c>
      <c r="O88" s="292">
        <f t="shared" si="9"/>
        <v>-81473.98</v>
      </c>
      <c r="P88" s="293">
        <f t="shared" si="31"/>
        <v>-60020</v>
      </c>
      <c r="Q88" s="301">
        <f t="shared" si="18"/>
        <v>2532376.5799999996</v>
      </c>
      <c r="R88" s="292">
        <f t="shared" si="11"/>
        <v>14621.87</v>
      </c>
      <c r="S88" s="292">
        <f t="shared" si="12"/>
        <v>1548.1299999999992</v>
      </c>
      <c r="T88" s="332">
        <f t="shared" si="28"/>
        <v>16170</v>
      </c>
      <c r="U88" s="134"/>
      <c r="V88" s="134"/>
      <c r="W88" s="134"/>
      <c r="X88" s="134"/>
    </row>
    <row r="89" spans="1:24" s="1" customFormat="1" ht="15" customHeight="1">
      <c r="A89" s="858">
        <f t="shared" si="33"/>
        <v>7.0250000000000007E-2</v>
      </c>
      <c r="B89" s="859">
        <f t="shared" si="32"/>
        <v>5.7739726027397267E-3</v>
      </c>
      <c r="C89" s="860">
        <f t="shared" si="2"/>
        <v>5</v>
      </c>
      <c r="D89" s="290">
        <v>55</v>
      </c>
      <c r="E89" s="300">
        <f t="shared" si="14"/>
        <v>0</v>
      </c>
      <c r="F89" s="292">
        <f t="shared" si="3"/>
        <v>0</v>
      </c>
      <c r="G89" s="292">
        <f t="shared" si="4"/>
        <v>0</v>
      </c>
      <c r="H89" s="293">
        <f t="shared" si="15"/>
        <v>0</v>
      </c>
      <c r="I89" s="301">
        <f t="shared" si="16"/>
        <v>2396239.1099999994</v>
      </c>
      <c r="J89" s="510">
        <f t="shared" si="5"/>
        <v>13835.82</v>
      </c>
      <c r="K89" s="292">
        <f t="shared" si="6"/>
        <v>4324.18</v>
      </c>
      <c r="L89" s="321">
        <f t="shared" si="22"/>
        <v>18160</v>
      </c>
      <c r="M89" s="300">
        <f t="shared" si="17"/>
        <v>3797109.4800000018</v>
      </c>
      <c r="N89" s="292">
        <f t="shared" si="8"/>
        <v>21924.41</v>
      </c>
      <c r="O89" s="292">
        <f t="shared" si="9"/>
        <v>-81944.41</v>
      </c>
      <c r="P89" s="293">
        <f t="shared" si="31"/>
        <v>-60020</v>
      </c>
      <c r="Q89" s="301">
        <f t="shared" si="18"/>
        <v>2530828.4499999997</v>
      </c>
      <c r="R89" s="292">
        <f t="shared" si="11"/>
        <v>14612.93</v>
      </c>
      <c r="S89" s="292">
        <f t="shared" si="12"/>
        <v>1557.0699999999997</v>
      </c>
      <c r="T89" s="332">
        <f t="shared" si="28"/>
        <v>16170</v>
      </c>
      <c r="U89" s="134"/>
      <c r="V89" s="134"/>
      <c r="W89" s="134"/>
      <c r="X89" s="134"/>
    </row>
    <row r="90" spans="1:24" s="1" customFormat="1" ht="15" customHeight="1">
      <c r="A90" s="858">
        <f t="shared" si="33"/>
        <v>7.0250000000000007E-2</v>
      </c>
      <c r="B90" s="859">
        <f t="shared" si="32"/>
        <v>5.7739726027397267E-3</v>
      </c>
      <c r="C90" s="860">
        <f t="shared" si="2"/>
        <v>5</v>
      </c>
      <c r="D90" s="290">
        <v>56</v>
      </c>
      <c r="E90" s="300">
        <f t="shared" si="14"/>
        <v>0</v>
      </c>
      <c r="F90" s="292">
        <f t="shared" si="3"/>
        <v>0</v>
      </c>
      <c r="G90" s="292">
        <f t="shared" si="4"/>
        <v>0</v>
      </c>
      <c r="H90" s="293">
        <f t="shared" si="15"/>
        <v>0</v>
      </c>
      <c r="I90" s="301">
        <f t="shared" si="16"/>
        <v>2391914.9299999992</v>
      </c>
      <c r="J90" s="510">
        <f t="shared" si="5"/>
        <v>13810.85</v>
      </c>
      <c r="K90" s="292">
        <f t="shared" si="6"/>
        <v>4349.1499999999996</v>
      </c>
      <c r="L90" s="321">
        <f t="shared" si="22"/>
        <v>18160</v>
      </c>
      <c r="M90" s="300">
        <f t="shared" si="17"/>
        <v>3879053.890000002</v>
      </c>
      <c r="N90" s="292">
        <f t="shared" si="8"/>
        <v>22397.55</v>
      </c>
      <c r="O90" s="292">
        <f t="shared" si="9"/>
        <v>-82417.55</v>
      </c>
      <c r="P90" s="293">
        <f t="shared" si="31"/>
        <v>-60020</v>
      </c>
      <c r="Q90" s="301">
        <f t="shared" si="18"/>
        <v>2529271.38</v>
      </c>
      <c r="R90" s="292">
        <f t="shared" si="11"/>
        <v>14603.94</v>
      </c>
      <c r="S90" s="292">
        <f t="shared" si="12"/>
        <v>1566.0599999999995</v>
      </c>
      <c r="T90" s="332">
        <f t="shared" si="28"/>
        <v>16170</v>
      </c>
      <c r="U90" s="134"/>
      <c r="V90" s="134"/>
      <c r="W90" s="134"/>
      <c r="X90" s="134"/>
    </row>
    <row r="91" spans="1:24" s="1" customFormat="1" ht="15" customHeight="1">
      <c r="A91" s="858">
        <f t="shared" si="33"/>
        <v>7.0250000000000007E-2</v>
      </c>
      <c r="B91" s="859">
        <f t="shared" si="32"/>
        <v>5.7739726027397267E-3</v>
      </c>
      <c r="C91" s="860">
        <f t="shared" si="2"/>
        <v>5</v>
      </c>
      <c r="D91" s="290">
        <v>57</v>
      </c>
      <c r="E91" s="300">
        <f t="shared" si="14"/>
        <v>0</v>
      </c>
      <c r="F91" s="292">
        <f t="shared" si="3"/>
        <v>0</v>
      </c>
      <c r="G91" s="292">
        <f t="shared" si="4"/>
        <v>0</v>
      </c>
      <c r="H91" s="293">
        <f t="shared" si="15"/>
        <v>0</v>
      </c>
      <c r="I91" s="301">
        <f t="shared" si="16"/>
        <v>2387565.7799999993</v>
      </c>
      <c r="J91" s="510">
        <f t="shared" si="5"/>
        <v>13785.74</v>
      </c>
      <c r="K91" s="292">
        <f t="shared" si="6"/>
        <v>4374.26</v>
      </c>
      <c r="L91" s="321">
        <f t="shared" si="22"/>
        <v>18160</v>
      </c>
      <c r="M91" s="300">
        <f t="shared" si="17"/>
        <v>3961471.4400000018</v>
      </c>
      <c r="N91" s="292">
        <f t="shared" si="8"/>
        <v>22873.43</v>
      </c>
      <c r="O91" s="292">
        <f t="shared" si="9"/>
        <v>-82893.429999999993</v>
      </c>
      <c r="P91" s="293">
        <f t="shared" si="31"/>
        <v>-60020</v>
      </c>
      <c r="Q91" s="301">
        <f t="shared" si="18"/>
        <v>2527705.3199999998</v>
      </c>
      <c r="R91" s="292">
        <f t="shared" si="11"/>
        <v>14594.9</v>
      </c>
      <c r="S91" s="292">
        <f t="shared" si="12"/>
        <v>1575.1000000000004</v>
      </c>
      <c r="T91" s="332">
        <f t="shared" si="28"/>
        <v>16170</v>
      </c>
      <c r="U91" s="134"/>
      <c r="V91" s="134"/>
      <c r="W91" s="134"/>
      <c r="X91" s="134"/>
    </row>
    <row r="92" spans="1:24" s="1" customFormat="1" ht="15" customHeight="1">
      <c r="A92" s="858">
        <f t="shared" si="33"/>
        <v>7.0250000000000007E-2</v>
      </c>
      <c r="B92" s="859">
        <f t="shared" si="32"/>
        <v>5.7739726027397267E-3</v>
      </c>
      <c r="C92" s="860">
        <f t="shared" si="2"/>
        <v>5</v>
      </c>
      <c r="D92" s="290">
        <v>58</v>
      </c>
      <c r="E92" s="300">
        <f t="shared" si="14"/>
        <v>0</v>
      </c>
      <c r="F92" s="292">
        <f t="shared" si="3"/>
        <v>0</v>
      </c>
      <c r="G92" s="292">
        <f t="shared" si="4"/>
        <v>0</v>
      </c>
      <c r="H92" s="293">
        <f t="shared" si="15"/>
        <v>0</v>
      </c>
      <c r="I92" s="301">
        <f t="shared" si="16"/>
        <v>2383191.5199999996</v>
      </c>
      <c r="J92" s="510">
        <f t="shared" si="5"/>
        <v>13760.48</v>
      </c>
      <c r="K92" s="292">
        <f t="shared" si="6"/>
        <v>4399.5200000000004</v>
      </c>
      <c r="L92" s="321">
        <f t="shared" si="22"/>
        <v>18160</v>
      </c>
      <c r="M92" s="300">
        <f t="shared" si="17"/>
        <v>4044364.870000002</v>
      </c>
      <c r="N92" s="292">
        <f t="shared" si="8"/>
        <v>23352.05</v>
      </c>
      <c r="O92" s="292">
        <f t="shared" si="9"/>
        <v>-83372.05</v>
      </c>
      <c r="P92" s="293">
        <f t="shared" si="31"/>
        <v>-60020</v>
      </c>
      <c r="Q92" s="301">
        <f t="shared" si="18"/>
        <v>2526130.2199999997</v>
      </c>
      <c r="R92" s="292">
        <f t="shared" si="11"/>
        <v>14585.81</v>
      </c>
      <c r="S92" s="292">
        <f t="shared" si="12"/>
        <v>1584.1900000000005</v>
      </c>
      <c r="T92" s="332">
        <f t="shared" si="28"/>
        <v>16170</v>
      </c>
      <c r="U92" s="134"/>
      <c r="V92" s="134"/>
      <c r="W92" s="134"/>
      <c r="X92" s="134"/>
    </row>
    <row r="93" spans="1:24" s="1" customFormat="1" ht="15" customHeight="1">
      <c r="A93" s="858">
        <f t="shared" si="33"/>
        <v>7.0250000000000007E-2</v>
      </c>
      <c r="B93" s="859">
        <f t="shared" si="32"/>
        <v>5.7739726027397267E-3</v>
      </c>
      <c r="C93" s="860">
        <f t="shared" si="2"/>
        <v>5</v>
      </c>
      <c r="D93" s="290">
        <v>59</v>
      </c>
      <c r="E93" s="300">
        <f t="shared" si="14"/>
        <v>0</v>
      </c>
      <c r="F93" s="292">
        <f t="shared" si="3"/>
        <v>0</v>
      </c>
      <c r="G93" s="292">
        <f t="shared" si="4"/>
        <v>0</v>
      </c>
      <c r="H93" s="293">
        <f t="shared" si="15"/>
        <v>0</v>
      </c>
      <c r="I93" s="301">
        <f t="shared" si="16"/>
        <v>2378791.9999999995</v>
      </c>
      <c r="J93" s="510">
        <f t="shared" si="5"/>
        <v>13735.08</v>
      </c>
      <c r="K93" s="292">
        <f t="shared" si="6"/>
        <v>4424.92</v>
      </c>
      <c r="L93" s="321">
        <f t="shared" si="22"/>
        <v>18160</v>
      </c>
      <c r="M93" s="300">
        <f t="shared" si="17"/>
        <v>4127736.9200000018</v>
      </c>
      <c r="N93" s="292">
        <f t="shared" si="8"/>
        <v>23833.439999999999</v>
      </c>
      <c r="O93" s="292">
        <f t="shared" si="9"/>
        <v>-83853.440000000002</v>
      </c>
      <c r="P93" s="293">
        <f t="shared" si="31"/>
        <v>-60020</v>
      </c>
      <c r="Q93" s="301">
        <f t="shared" si="18"/>
        <v>2524546.0299999998</v>
      </c>
      <c r="R93" s="292">
        <f t="shared" si="11"/>
        <v>14576.66</v>
      </c>
      <c r="S93" s="292">
        <f t="shared" si="12"/>
        <v>1593.3400000000001</v>
      </c>
      <c r="T93" s="332">
        <f t="shared" si="28"/>
        <v>16170</v>
      </c>
      <c r="U93" s="134"/>
      <c r="V93" s="134"/>
      <c r="W93" s="134"/>
      <c r="X93" s="134"/>
    </row>
    <row r="94" spans="1:24" s="1" customFormat="1" ht="15" customHeight="1" thickBot="1">
      <c r="A94" s="861">
        <f>$D$24</f>
        <v>7.0250000000000007E-2</v>
      </c>
      <c r="B94" s="862">
        <f t="shared" si="32"/>
        <v>5.7739726027397267E-3</v>
      </c>
      <c r="C94" s="863">
        <f t="shared" si="2"/>
        <v>5</v>
      </c>
      <c r="D94" s="304">
        <v>60</v>
      </c>
      <c r="E94" s="305">
        <f t="shared" si="14"/>
        <v>0</v>
      </c>
      <c r="F94" s="306">
        <f t="shared" si="3"/>
        <v>0</v>
      </c>
      <c r="G94" s="306">
        <f t="shared" si="4"/>
        <v>0</v>
      </c>
      <c r="H94" s="307">
        <f t="shared" si="15"/>
        <v>0</v>
      </c>
      <c r="I94" s="308">
        <f t="shared" si="16"/>
        <v>2374367.0799999996</v>
      </c>
      <c r="J94" s="511">
        <f t="shared" si="5"/>
        <v>13709.53</v>
      </c>
      <c r="K94" s="306">
        <f t="shared" si="6"/>
        <v>4450.4699999999993</v>
      </c>
      <c r="L94" s="323">
        <f t="shared" si="22"/>
        <v>18160</v>
      </c>
      <c r="M94" s="305">
        <f t="shared" si="17"/>
        <v>4211590.3600000022</v>
      </c>
      <c r="N94" s="306">
        <f t="shared" si="8"/>
        <v>24317.61</v>
      </c>
      <c r="O94" s="306">
        <f t="shared" si="9"/>
        <v>-84337.61</v>
      </c>
      <c r="P94" s="307">
        <f t="shared" si="31"/>
        <v>-60020</v>
      </c>
      <c r="Q94" s="308">
        <f t="shared" si="18"/>
        <v>2522952.69</v>
      </c>
      <c r="R94" s="306">
        <f t="shared" si="11"/>
        <v>14567.46</v>
      </c>
      <c r="S94" s="306">
        <f t="shared" si="12"/>
        <v>1602.5400000000009</v>
      </c>
      <c r="T94" s="333">
        <f t="shared" si="28"/>
        <v>16170</v>
      </c>
      <c r="U94" s="134"/>
      <c r="V94" s="134"/>
      <c r="W94" s="134"/>
      <c r="X94" s="134"/>
    </row>
    <row r="95" spans="1:24" s="1" customFormat="1" ht="15" customHeight="1">
      <c r="A95" s="855">
        <f>$D$24</f>
        <v>7.0250000000000007E-2</v>
      </c>
      <c r="B95" s="856">
        <f>A95/365*30</f>
        <v>5.7739726027397267E-3</v>
      </c>
      <c r="C95" s="857">
        <f t="shared" si="2"/>
        <v>6</v>
      </c>
      <c r="D95" s="313">
        <v>61</v>
      </c>
      <c r="E95" s="314">
        <f t="shared" si="14"/>
        <v>0</v>
      </c>
      <c r="F95" s="315">
        <f t="shared" si="3"/>
        <v>0</v>
      </c>
      <c r="G95" s="315">
        <f t="shared" si="4"/>
        <v>0</v>
      </c>
      <c r="H95" s="316">
        <f t="shared" si="15"/>
        <v>0</v>
      </c>
      <c r="I95" s="317">
        <f t="shared" si="16"/>
        <v>2369916.6099999994</v>
      </c>
      <c r="J95" s="512">
        <f t="shared" si="5"/>
        <v>13683.83</v>
      </c>
      <c r="K95" s="315">
        <f t="shared" si="6"/>
        <v>4476.17</v>
      </c>
      <c r="L95" s="318">
        <f t="shared" si="22"/>
        <v>18160</v>
      </c>
      <c r="M95" s="314">
        <f t="shared" si="17"/>
        <v>4295927.9700000025</v>
      </c>
      <c r="N95" s="315">
        <f t="shared" si="8"/>
        <v>24804.57</v>
      </c>
      <c r="O95" s="315">
        <f t="shared" si="9"/>
        <v>-84824.57</v>
      </c>
      <c r="P95" s="316">
        <f t="shared" si="31"/>
        <v>-60020</v>
      </c>
      <c r="Q95" s="317">
        <f t="shared" si="18"/>
        <v>2521350.15</v>
      </c>
      <c r="R95" s="315">
        <f t="shared" si="11"/>
        <v>14558.21</v>
      </c>
      <c r="S95" s="315">
        <f t="shared" si="12"/>
        <v>4881.7900000000009</v>
      </c>
      <c r="T95" s="318">
        <f t="shared" ref="T95:T158" si="34">IF(Q95&lt;$M$17,Q95+R95,$M$17)</f>
        <v>19440</v>
      </c>
      <c r="U95" s="134"/>
      <c r="V95" s="134"/>
      <c r="W95" s="134"/>
      <c r="X95" s="134"/>
    </row>
    <row r="96" spans="1:24" s="1" customFormat="1" ht="15" customHeight="1">
      <c r="A96" s="858">
        <f>$D$24</f>
        <v>7.0250000000000007E-2</v>
      </c>
      <c r="B96" s="859">
        <f>A96/365*30</f>
        <v>5.7739726027397267E-3</v>
      </c>
      <c r="C96" s="860">
        <f t="shared" si="2"/>
        <v>6</v>
      </c>
      <c r="D96" s="290">
        <v>62</v>
      </c>
      <c r="E96" s="300">
        <f t="shared" si="14"/>
        <v>0</v>
      </c>
      <c r="F96" s="292">
        <f t="shared" si="3"/>
        <v>0</v>
      </c>
      <c r="G96" s="292">
        <f t="shared" si="4"/>
        <v>0</v>
      </c>
      <c r="H96" s="293">
        <f t="shared" si="15"/>
        <v>0</v>
      </c>
      <c r="I96" s="301">
        <f t="shared" si="16"/>
        <v>2365440.4399999995</v>
      </c>
      <c r="J96" s="510">
        <f t="shared" si="5"/>
        <v>13657.99</v>
      </c>
      <c r="K96" s="292">
        <f t="shared" si="6"/>
        <v>4502.01</v>
      </c>
      <c r="L96" s="321">
        <f t="shared" si="22"/>
        <v>18160</v>
      </c>
      <c r="M96" s="300">
        <f t="shared" si="17"/>
        <v>4380752.5400000028</v>
      </c>
      <c r="N96" s="292">
        <f t="shared" si="8"/>
        <v>25294.35</v>
      </c>
      <c r="O96" s="292">
        <f t="shared" si="9"/>
        <v>-85314.35</v>
      </c>
      <c r="P96" s="293">
        <f t="shared" si="31"/>
        <v>-60020</v>
      </c>
      <c r="Q96" s="301">
        <f t="shared" si="18"/>
        <v>2516468.36</v>
      </c>
      <c r="R96" s="292">
        <f t="shared" si="11"/>
        <v>14530.02</v>
      </c>
      <c r="S96" s="292">
        <f t="shared" si="12"/>
        <v>4909.9799999999996</v>
      </c>
      <c r="T96" s="321">
        <f t="shared" si="34"/>
        <v>19440</v>
      </c>
      <c r="U96" s="134"/>
      <c r="V96" s="134"/>
      <c r="W96" s="134"/>
      <c r="X96" s="134"/>
    </row>
    <row r="97" spans="1:24" s="1" customFormat="1" ht="15" customHeight="1">
      <c r="A97" s="858">
        <f t="shared" ref="A97:A118" si="35">$D$24</f>
        <v>7.0250000000000007E-2</v>
      </c>
      <c r="B97" s="859">
        <f t="shared" ref="B97:B160" si="36">A97/365*30</f>
        <v>5.7739726027397267E-3</v>
      </c>
      <c r="C97" s="860">
        <f t="shared" si="2"/>
        <v>6</v>
      </c>
      <c r="D97" s="290">
        <v>63</v>
      </c>
      <c r="E97" s="300">
        <f t="shared" si="14"/>
        <v>0</v>
      </c>
      <c r="F97" s="292">
        <f t="shared" si="3"/>
        <v>0</v>
      </c>
      <c r="G97" s="292">
        <f t="shared" si="4"/>
        <v>0</v>
      </c>
      <c r="H97" s="293">
        <f t="shared" si="15"/>
        <v>0</v>
      </c>
      <c r="I97" s="301">
        <f t="shared" si="16"/>
        <v>2360938.4299999997</v>
      </c>
      <c r="J97" s="510">
        <f t="shared" si="5"/>
        <v>13631.99</v>
      </c>
      <c r="K97" s="292">
        <f t="shared" si="6"/>
        <v>4528.01</v>
      </c>
      <c r="L97" s="321">
        <f t="shared" si="22"/>
        <v>18160</v>
      </c>
      <c r="M97" s="300">
        <f t="shared" si="17"/>
        <v>4466066.8900000025</v>
      </c>
      <c r="N97" s="292">
        <f t="shared" si="8"/>
        <v>25786.95</v>
      </c>
      <c r="O97" s="292">
        <f t="shared" si="9"/>
        <v>-85806.95</v>
      </c>
      <c r="P97" s="293">
        <f t="shared" si="31"/>
        <v>-60020</v>
      </c>
      <c r="Q97" s="301">
        <f t="shared" si="18"/>
        <v>2511558.38</v>
      </c>
      <c r="R97" s="292">
        <f t="shared" si="11"/>
        <v>14501.67</v>
      </c>
      <c r="S97" s="292">
        <f t="shared" si="12"/>
        <v>4938.33</v>
      </c>
      <c r="T97" s="321">
        <f t="shared" si="34"/>
        <v>19440</v>
      </c>
      <c r="U97" s="134"/>
      <c r="V97" s="134"/>
      <c r="W97" s="134"/>
      <c r="X97" s="134"/>
    </row>
    <row r="98" spans="1:24" s="1" customFormat="1" ht="15" customHeight="1">
      <c r="A98" s="858">
        <f t="shared" si="35"/>
        <v>7.0250000000000007E-2</v>
      </c>
      <c r="B98" s="859">
        <f t="shared" si="36"/>
        <v>5.7739726027397267E-3</v>
      </c>
      <c r="C98" s="860">
        <f t="shared" si="2"/>
        <v>6</v>
      </c>
      <c r="D98" s="290">
        <v>64</v>
      </c>
      <c r="E98" s="300">
        <f t="shared" si="14"/>
        <v>0</v>
      </c>
      <c r="F98" s="292">
        <f t="shared" si="3"/>
        <v>0</v>
      </c>
      <c r="G98" s="292">
        <f t="shared" si="4"/>
        <v>0</v>
      </c>
      <c r="H98" s="293">
        <f t="shared" si="15"/>
        <v>0</v>
      </c>
      <c r="I98" s="301">
        <f t="shared" si="16"/>
        <v>2356410.42</v>
      </c>
      <c r="J98" s="510">
        <f t="shared" si="5"/>
        <v>13605.85</v>
      </c>
      <c r="K98" s="292">
        <f t="shared" si="6"/>
        <v>4554.1499999999996</v>
      </c>
      <c r="L98" s="321">
        <f t="shared" si="22"/>
        <v>18160</v>
      </c>
      <c r="M98" s="300">
        <f t="shared" si="17"/>
        <v>4551873.8400000026</v>
      </c>
      <c r="N98" s="292">
        <f t="shared" si="8"/>
        <v>26282.39</v>
      </c>
      <c r="O98" s="292">
        <f t="shared" si="9"/>
        <v>-86302.39</v>
      </c>
      <c r="P98" s="293">
        <f t="shared" si="31"/>
        <v>-60020</v>
      </c>
      <c r="Q98" s="301">
        <f t="shared" si="18"/>
        <v>2506620.0499999998</v>
      </c>
      <c r="R98" s="292">
        <f t="shared" si="11"/>
        <v>14473.16</v>
      </c>
      <c r="S98" s="292">
        <f t="shared" si="12"/>
        <v>4966.84</v>
      </c>
      <c r="T98" s="321">
        <f t="shared" si="34"/>
        <v>19440</v>
      </c>
      <c r="U98" s="134"/>
      <c r="V98" s="134"/>
      <c r="W98" s="134"/>
      <c r="X98" s="134"/>
    </row>
    <row r="99" spans="1:24" s="1" customFormat="1" ht="15" customHeight="1">
      <c r="A99" s="858">
        <f t="shared" si="35"/>
        <v>7.0250000000000007E-2</v>
      </c>
      <c r="B99" s="859">
        <f t="shared" si="36"/>
        <v>5.7739726027397267E-3</v>
      </c>
      <c r="C99" s="860">
        <f t="shared" ref="C99:C162" si="37">INT((D99+11)/12)</f>
        <v>6</v>
      </c>
      <c r="D99" s="290">
        <v>65</v>
      </c>
      <c r="E99" s="300">
        <f t="shared" si="14"/>
        <v>0</v>
      </c>
      <c r="F99" s="292">
        <f t="shared" ref="F99:F162" si="38">ROUND(E99*$B99,2)</f>
        <v>0</v>
      </c>
      <c r="G99" s="292">
        <f t="shared" ref="G99:G162" si="39">IF(E99&lt;H99,E99,H99-F99)</f>
        <v>0</v>
      </c>
      <c r="H99" s="293">
        <f t="shared" si="15"/>
        <v>0</v>
      </c>
      <c r="I99" s="301">
        <f t="shared" si="16"/>
        <v>2351856.27</v>
      </c>
      <c r="J99" s="510">
        <f t="shared" ref="J99:J162" si="40">ROUND(I99*$B99,2)</f>
        <v>13579.55</v>
      </c>
      <c r="K99" s="292">
        <f t="shared" ref="K99:K162" si="41">IF(I99&lt;L99,I99,L99-J99)</f>
        <v>4580.4500000000007</v>
      </c>
      <c r="L99" s="321">
        <f t="shared" si="22"/>
        <v>18160</v>
      </c>
      <c r="M99" s="300">
        <f t="shared" si="17"/>
        <v>4638176.2300000023</v>
      </c>
      <c r="N99" s="292">
        <f t="shared" ref="N99:N162" si="42">ROUND(M99*$B99,2)</f>
        <v>26780.7</v>
      </c>
      <c r="O99" s="292">
        <f t="shared" ref="O99:O162" si="43">IF(M99&lt;P99,M99,P99-N99)</f>
        <v>-86800.7</v>
      </c>
      <c r="P99" s="293">
        <f t="shared" si="31"/>
        <v>-60020</v>
      </c>
      <c r="Q99" s="301">
        <f t="shared" si="18"/>
        <v>2501653.21</v>
      </c>
      <c r="R99" s="292">
        <f t="shared" ref="R99:R162" si="44">ROUND(Q99*$B99,2)</f>
        <v>14444.48</v>
      </c>
      <c r="S99" s="292">
        <f t="shared" ref="S99:S162" si="45">IF(Q99&lt;T99,Q99,T99-R99)</f>
        <v>4995.5200000000004</v>
      </c>
      <c r="T99" s="321">
        <f t="shared" si="34"/>
        <v>19440</v>
      </c>
      <c r="U99" s="134"/>
      <c r="V99" s="134"/>
      <c r="W99" s="134"/>
      <c r="X99" s="134"/>
    </row>
    <row r="100" spans="1:24" s="1" customFormat="1" ht="15" customHeight="1">
      <c r="A100" s="858">
        <f t="shared" si="35"/>
        <v>7.0250000000000007E-2</v>
      </c>
      <c r="B100" s="859">
        <f t="shared" si="36"/>
        <v>5.7739726027397267E-3</v>
      </c>
      <c r="C100" s="860">
        <f t="shared" si="37"/>
        <v>6</v>
      </c>
      <c r="D100" s="290">
        <v>66</v>
      </c>
      <c r="E100" s="300">
        <f t="shared" ref="E100:E163" si="46">IF(E99&lt;H99,0,E99-G99)</f>
        <v>0</v>
      </c>
      <c r="F100" s="292">
        <f t="shared" si="38"/>
        <v>0</v>
      </c>
      <c r="G100" s="292">
        <f t="shared" si="39"/>
        <v>0</v>
      </c>
      <c r="H100" s="293">
        <f t="shared" ref="H100:H163" si="47">IF(E100&lt;$M$4,E100+F100,$M$4)</f>
        <v>0</v>
      </c>
      <c r="I100" s="301">
        <f t="shared" ref="I100:I163" si="48">IF(I99&lt;L99,0,I99-K99)</f>
        <v>2347275.8199999998</v>
      </c>
      <c r="J100" s="510">
        <f t="shared" si="40"/>
        <v>13553.11</v>
      </c>
      <c r="K100" s="292">
        <f t="shared" si="41"/>
        <v>4606.8899999999994</v>
      </c>
      <c r="L100" s="321">
        <f t="shared" si="22"/>
        <v>18160</v>
      </c>
      <c r="M100" s="300">
        <f t="shared" ref="M100:M163" si="49">IF(M99&lt;P99,0,M99-O99)</f>
        <v>4724976.9300000025</v>
      </c>
      <c r="N100" s="292">
        <f t="shared" si="42"/>
        <v>27281.89</v>
      </c>
      <c r="O100" s="292">
        <f t="shared" si="43"/>
        <v>-87301.89</v>
      </c>
      <c r="P100" s="293">
        <f t="shared" si="31"/>
        <v>-60020</v>
      </c>
      <c r="Q100" s="301">
        <f t="shared" ref="Q100:Q163" si="50">IF(Q99&lt;T99,0,Q99-S99)</f>
        <v>2496657.69</v>
      </c>
      <c r="R100" s="292">
        <f t="shared" si="44"/>
        <v>14415.63</v>
      </c>
      <c r="S100" s="292">
        <f t="shared" si="45"/>
        <v>5024.3700000000008</v>
      </c>
      <c r="T100" s="321">
        <f t="shared" si="34"/>
        <v>19440</v>
      </c>
      <c r="U100" s="134"/>
      <c r="V100" s="134"/>
      <c r="W100" s="134"/>
      <c r="X100" s="134"/>
    </row>
    <row r="101" spans="1:24" s="1" customFormat="1" ht="15" customHeight="1">
      <c r="A101" s="858">
        <f t="shared" si="35"/>
        <v>7.0250000000000007E-2</v>
      </c>
      <c r="B101" s="859">
        <f t="shared" si="36"/>
        <v>5.7739726027397267E-3</v>
      </c>
      <c r="C101" s="860">
        <f t="shared" si="37"/>
        <v>6</v>
      </c>
      <c r="D101" s="290">
        <v>67</v>
      </c>
      <c r="E101" s="300">
        <f t="shared" si="46"/>
        <v>0</v>
      </c>
      <c r="F101" s="292">
        <f t="shared" si="38"/>
        <v>0</v>
      </c>
      <c r="G101" s="292">
        <f t="shared" si="39"/>
        <v>0</v>
      </c>
      <c r="H101" s="293">
        <f t="shared" si="47"/>
        <v>0</v>
      </c>
      <c r="I101" s="301">
        <f t="shared" si="48"/>
        <v>2342668.9299999997</v>
      </c>
      <c r="J101" s="510">
        <f t="shared" si="40"/>
        <v>13526.51</v>
      </c>
      <c r="K101" s="292">
        <f t="shared" si="41"/>
        <v>4633.49</v>
      </c>
      <c r="L101" s="321">
        <f t="shared" si="22"/>
        <v>18160</v>
      </c>
      <c r="M101" s="300">
        <f t="shared" si="49"/>
        <v>4812278.8200000022</v>
      </c>
      <c r="N101" s="292">
        <f t="shared" si="42"/>
        <v>27785.97</v>
      </c>
      <c r="O101" s="292">
        <f t="shared" si="43"/>
        <v>-87805.97</v>
      </c>
      <c r="P101" s="293">
        <f t="shared" si="31"/>
        <v>-60020</v>
      </c>
      <c r="Q101" s="301">
        <f t="shared" si="50"/>
        <v>2491633.3199999998</v>
      </c>
      <c r="R101" s="292">
        <f t="shared" si="44"/>
        <v>14386.62</v>
      </c>
      <c r="S101" s="292">
        <f t="shared" si="45"/>
        <v>5053.3799999999992</v>
      </c>
      <c r="T101" s="321">
        <f t="shared" si="34"/>
        <v>19440</v>
      </c>
      <c r="U101" s="134"/>
      <c r="V101" s="134"/>
      <c r="W101" s="134"/>
      <c r="X101" s="134"/>
    </row>
    <row r="102" spans="1:24" s="1" customFormat="1" ht="15" customHeight="1">
      <c r="A102" s="858">
        <f t="shared" si="35"/>
        <v>7.0250000000000007E-2</v>
      </c>
      <c r="B102" s="859">
        <f t="shared" si="36"/>
        <v>5.7739726027397267E-3</v>
      </c>
      <c r="C102" s="860">
        <f t="shared" si="37"/>
        <v>6</v>
      </c>
      <c r="D102" s="290">
        <v>68</v>
      </c>
      <c r="E102" s="300">
        <f t="shared" si="46"/>
        <v>0</v>
      </c>
      <c r="F102" s="292">
        <f t="shared" si="38"/>
        <v>0</v>
      </c>
      <c r="G102" s="292">
        <f t="shared" si="39"/>
        <v>0</v>
      </c>
      <c r="H102" s="293">
        <f t="shared" si="47"/>
        <v>0</v>
      </c>
      <c r="I102" s="301">
        <f t="shared" si="48"/>
        <v>2338035.4399999995</v>
      </c>
      <c r="J102" s="510">
        <f t="shared" si="40"/>
        <v>13499.75</v>
      </c>
      <c r="K102" s="292">
        <f t="shared" si="41"/>
        <v>4660.25</v>
      </c>
      <c r="L102" s="321">
        <f t="shared" si="22"/>
        <v>18160</v>
      </c>
      <c r="M102" s="300">
        <f t="shared" si="49"/>
        <v>4900084.7900000019</v>
      </c>
      <c r="N102" s="292">
        <f t="shared" si="42"/>
        <v>28292.959999999999</v>
      </c>
      <c r="O102" s="292">
        <f t="shared" si="43"/>
        <v>-88312.959999999992</v>
      </c>
      <c r="P102" s="293">
        <f t="shared" si="31"/>
        <v>-60020</v>
      </c>
      <c r="Q102" s="301">
        <f t="shared" si="50"/>
        <v>2486579.94</v>
      </c>
      <c r="R102" s="292">
        <f t="shared" si="44"/>
        <v>14357.44</v>
      </c>
      <c r="S102" s="292">
        <f t="shared" si="45"/>
        <v>5082.5599999999995</v>
      </c>
      <c r="T102" s="321">
        <f t="shared" si="34"/>
        <v>19440</v>
      </c>
      <c r="U102" s="134"/>
      <c r="V102" s="134"/>
      <c r="W102" s="134"/>
      <c r="X102" s="134"/>
    </row>
    <row r="103" spans="1:24" s="1" customFormat="1" ht="15" customHeight="1">
      <c r="A103" s="858">
        <f t="shared" si="35"/>
        <v>7.0250000000000007E-2</v>
      </c>
      <c r="B103" s="859">
        <f t="shared" si="36"/>
        <v>5.7739726027397267E-3</v>
      </c>
      <c r="C103" s="860">
        <f t="shared" si="37"/>
        <v>6</v>
      </c>
      <c r="D103" s="290">
        <v>69</v>
      </c>
      <c r="E103" s="300">
        <f t="shared" si="46"/>
        <v>0</v>
      </c>
      <c r="F103" s="292">
        <f t="shared" si="38"/>
        <v>0</v>
      </c>
      <c r="G103" s="292">
        <f t="shared" si="39"/>
        <v>0</v>
      </c>
      <c r="H103" s="293">
        <f t="shared" si="47"/>
        <v>0</v>
      </c>
      <c r="I103" s="301">
        <f t="shared" si="48"/>
        <v>2333375.1899999995</v>
      </c>
      <c r="J103" s="510">
        <f t="shared" si="40"/>
        <v>13472.84</v>
      </c>
      <c r="K103" s="292">
        <f t="shared" si="41"/>
        <v>4687.16</v>
      </c>
      <c r="L103" s="321">
        <f t="shared" si="22"/>
        <v>18160</v>
      </c>
      <c r="M103" s="300">
        <f t="shared" si="49"/>
        <v>4988397.7500000019</v>
      </c>
      <c r="N103" s="292">
        <f t="shared" si="42"/>
        <v>28802.87</v>
      </c>
      <c r="O103" s="292">
        <f t="shared" si="43"/>
        <v>-88822.87</v>
      </c>
      <c r="P103" s="293">
        <f t="shared" si="31"/>
        <v>-60020</v>
      </c>
      <c r="Q103" s="301">
        <f t="shared" si="50"/>
        <v>2481497.38</v>
      </c>
      <c r="R103" s="292">
        <f t="shared" si="44"/>
        <v>14328.1</v>
      </c>
      <c r="S103" s="292">
        <f t="shared" si="45"/>
        <v>5111.8999999999996</v>
      </c>
      <c r="T103" s="321">
        <f t="shared" si="34"/>
        <v>19440</v>
      </c>
      <c r="U103" s="134"/>
      <c r="V103" s="134"/>
      <c r="W103" s="134"/>
      <c r="X103" s="134"/>
    </row>
    <row r="104" spans="1:24" s="1" customFormat="1" ht="15" customHeight="1">
      <c r="A104" s="858">
        <f t="shared" si="35"/>
        <v>7.0250000000000007E-2</v>
      </c>
      <c r="B104" s="859">
        <f t="shared" si="36"/>
        <v>5.7739726027397267E-3</v>
      </c>
      <c r="C104" s="860">
        <f t="shared" si="37"/>
        <v>6</v>
      </c>
      <c r="D104" s="290">
        <v>70</v>
      </c>
      <c r="E104" s="300">
        <f t="shared" si="46"/>
        <v>0</v>
      </c>
      <c r="F104" s="292">
        <f t="shared" si="38"/>
        <v>0</v>
      </c>
      <c r="G104" s="292">
        <f t="shared" si="39"/>
        <v>0</v>
      </c>
      <c r="H104" s="293">
        <f t="shared" si="47"/>
        <v>0</v>
      </c>
      <c r="I104" s="301">
        <f t="shared" si="48"/>
        <v>2328688.0299999993</v>
      </c>
      <c r="J104" s="510">
        <f t="shared" si="40"/>
        <v>13445.78</v>
      </c>
      <c r="K104" s="292">
        <f t="shared" si="41"/>
        <v>4714.2199999999993</v>
      </c>
      <c r="L104" s="321">
        <f t="shared" si="22"/>
        <v>18160</v>
      </c>
      <c r="M104" s="300">
        <f t="shared" si="49"/>
        <v>5077220.620000002</v>
      </c>
      <c r="N104" s="292">
        <f t="shared" si="42"/>
        <v>29315.73</v>
      </c>
      <c r="O104" s="292">
        <f t="shared" si="43"/>
        <v>-89335.73</v>
      </c>
      <c r="P104" s="293">
        <f t="shared" si="31"/>
        <v>-60020</v>
      </c>
      <c r="Q104" s="301">
        <f t="shared" si="50"/>
        <v>2476385.48</v>
      </c>
      <c r="R104" s="292">
        <f t="shared" si="44"/>
        <v>14298.58</v>
      </c>
      <c r="S104" s="292">
        <f t="shared" si="45"/>
        <v>5141.42</v>
      </c>
      <c r="T104" s="321">
        <f t="shared" si="34"/>
        <v>19440</v>
      </c>
      <c r="U104" s="134"/>
      <c r="V104" s="134"/>
      <c r="W104" s="134"/>
      <c r="X104" s="134"/>
    </row>
    <row r="105" spans="1:24" s="1" customFormat="1" ht="15" customHeight="1">
      <c r="A105" s="858">
        <f t="shared" si="35"/>
        <v>7.0250000000000007E-2</v>
      </c>
      <c r="B105" s="859">
        <f t="shared" si="36"/>
        <v>5.7739726027397267E-3</v>
      </c>
      <c r="C105" s="860">
        <f t="shared" si="37"/>
        <v>6</v>
      </c>
      <c r="D105" s="290">
        <v>71</v>
      </c>
      <c r="E105" s="300">
        <f t="shared" si="46"/>
        <v>0</v>
      </c>
      <c r="F105" s="292">
        <f t="shared" si="38"/>
        <v>0</v>
      </c>
      <c r="G105" s="292">
        <f t="shared" si="39"/>
        <v>0</v>
      </c>
      <c r="H105" s="293">
        <f t="shared" si="47"/>
        <v>0</v>
      </c>
      <c r="I105" s="301">
        <f t="shared" si="48"/>
        <v>2323973.8099999991</v>
      </c>
      <c r="J105" s="510">
        <f t="shared" si="40"/>
        <v>13418.56</v>
      </c>
      <c r="K105" s="292">
        <f t="shared" si="41"/>
        <v>4741.4400000000005</v>
      </c>
      <c r="L105" s="321">
        <f t="shared" si="22"/>
        <v>18160</v>
      </c>
      <c r="M105" s="300">
        <f t="shared" si="49"/>
        <v>5166556.3500000024</v>
      </c>
      <c r="N105" s="292">
        <f t="shared" si="42"/>
        <v>29831.55</v>
      </c>
      <c r="O105" s="292">
        <f t="shared" si="43"/>
        <v>-89851.55</v>
      </c>
      <c r="P105" s="293">
        <f t="shared" si="31"/>
        <v>-60020</v>
      </c>
      <c r="Q105" s="301">
        <f t="shared" si="50"/>
        <v>2471244.06</v>
      </c>
      <c r="R105" s="292">
        <f t="shared" si="44"/>
        <v>14268.9</v>
      </c>
      <c r="S105" s="292">
        <f t="shared" si="45"/>
        <v>5171.1000000000004</v>
      </c>
      <c r="T105" s="321">
        <f t="shared" si="34"/>
        <v>19440</v>
      </c>
      <c r="U105" s="134"/>
      <c r="V105" s="134"/>
      <c r="W105" s="134"/>
      <c r="X105" s="134"/>
    </row>
    <row r="106" spans="1:24" s="1" customFormat="1" ht="15" customHeight="1">
      <c r="A106" s="858">
        <f t="shared" si="35"/>
        <v>7.0250000000000007E-2</v>
      </c>
      <c r="B106" s="859">
        <f t="shared" si="36"/>
        <v>5.7739726027397267E-3</v>
      </c>
      <c r="C106" s="860">
        <f t="shared" si="37"/>
        <v>6</v>
      </c>
      <c r="D106" s="290">
        <v>72</v>
      </c>
      <c r="E106" s="300">
        <f t="shared" si="46"/>
        <v>0</v>
      </c>
      <c r="F106" s="292">
        <f t="shared" si="38"/>
        <v>0</v>
      </c>
      <c r="G106" s="292">
        <f t="shared" si="39"/>
        <v>0</v>
      </c>
      <c r="H106" s="293">
        <f t="shared" si="47"/>
        <v>0</v>
      </c>
      <c r="I106" s="301">
        <f t="shared" si="48"/>
        <v>2319232.3699999992</v>
      </c>
      <c r="J106" s="510">
        <f t="shared" si="40"/>
        <v>13391.18</v>
      </c>
      <c r="K106" s="292">
        <f t="shared" si="41"/>
        <v>4768.82</v>
      </c>
      <c r="L106" s="321">
        <f t="shared" si="22"/>
        <v>18160</v>
      </c>
      <c r="M106" s="300">
        <f t="shared" si="49"/>
        <v>5256407.9000000022</v>
      </c>
      <c r="N106" s="292">
        <f t="shared" si="42"/>
        <v>30350.36</v>
      </c>
      <c r="O106" s="292">
        <f t="shared" si="43"/>
        <v>-90370.36</v>
      </c>
      <c r="P106" s="293">
        <f t="shared" si="31"/>
        <v>-60020</v>
      </c>
      <c r="Q106" s="301">
        <f t="shared" si="50"/>
        <v>2466072.96</v>
      </c>
      <c r="R106" s="292">
        <f t="shared" si="44"/>
        <v>14239.04</v>
      </c>
      <c r="S106" s="292">
        <f t="shared" si="45"/>
        <v>5200.9599999999991</v>
      </c>
      <c r="T106" s="321">
        <f t="shared" si="34"/>
        <v>19440</v>
      </c>
      <c r="U106" s="134"/>
      <c r="V106" s="134"/>
      <c r="W106" s="134"/>
      <c r="X106" s="134"/>
    </row>
    <row r="107" spans="1:24" s="1" customFormat="1" ht="15" customHeight="1">
      <c r="A107" s="858">
        <f t="shared" si="35"/>
        <v>7.0250000000000007E-2</v>
      </c>
      <c r="B107" s="859">
        <f t="shared" si="36"/>
        <v>5.7739726027397267E-3</v>
      </c>
      <c r="C107" s="860">
        <f t="shared" si="37"/>
        <v>7</v>
      </c>
      <c r="D107" s="290">
        <v>73</v>
      </c>
      <c r="E107" s="300">
        <f t="shared" si="46"/>
        <v>0</v>
      </c>
      <c r="F107" s="292">
        <f t="shared" si="38"/>
        <v>0</v>
      </c>
      <c r="G107" s="292">
        <f t="shared" si="39"/>
        <v>0</v>
      </c>
      <c r="H107" s="293">
        <f t="shared" si="47"/>
        <v>0</v>
      </c>
      <c r="I107" s="301">
        <f t="shared" si="48"/>
        <v>2314463.5499999993</v>
      </c>
      <c r="J107" s="510">
        <f t="shared" si="40"/>
        <v>13363.65</v>
      </c>
      <c r="K107" s="292">
        <f t="shared" si="41"/>
        <v>4796.3500000000004</v>
      </c>
      <c r="L107" s="321">
        <f t="shared" si="22"/>
        <v>18160</v>
      </c>
      <c r="M107" s="300">
        <f t="shared" si="49"/>
        <v>5346778.2600000026</v>
      </c>
      <c r="N107" s="292">
        <f t="shared" si="42"/>
        <v>30872.15</v>
      </c>
      <c r="O107" s="292">
        <f t="shared" si="43"/>
        <v>-90892.15</v>
      </c>
      <c r="P107" s="293">
        <f t="shared" si="31"/>
        <v>-60020</v>
      </c>
      <c r="Q107" s="301">
        <f t="shared" si="50"/>
        <v>2460872</v>
      </c>
      <c r="R107" s="292">
        <f t="shared" si="44"/>
        <v>14209.01</v>
      </c>
      <c r="S107" s="292">
        <f t="shared" si="45"/>
        <v>5230.99</v>
      </c>
      <c r="T107" s="321">
        <f t="shared" si="34"/>
        <v>19440</v>
      </c>
      <c r="U107" s="134"/>
      <c r="V107" s="134"/>
      <c r="W107" s="134"/>
      <c r="X107" s="134"/>
    </row>
    <row r="108" spans="1:24" s="1" customFormat="1" ht="15" customHeight="1">
      <c r="A108" s="858">
        <f t="shared" si="35"/>
        <v>7.0250000000000007E-2</v>
      </c>
      <c r="B108" s="859">
        <f t="shared" si="36"/>
        <v>5.7739726027397267E-3</v>
      </c>
      <c r="C108" s="860">
        <f t="shared" si="37"/>
        <v>7</v>
      </c>
      <c r="D108" s="290">
        <v>74</v>
      </c>
      <c r="E108" s="300">
        <f t="shared" si="46"/>
        <v>0</v>
      </c>
      <c r="F108" s="292">
        <f t="shared" si="38"/>
        <v>0</v>
      </c>
      <c r="G108" s="292">
        <f t="shared" si="39"/>
        <v>0</v>
      </c>
      <c r="H108" s="293">
        <f t="shared" si="47"/>
        <v>0</v>
      </c>
      <c r="I108" s="301">
        <f t="shared" si="48"/>
        <v>2309667.1999999993</v>
      </c>
      <c r="J108" s="510">
        <f t="shared" si="40"/>
        <v>13335.96</v>
      </c>
      <c r="K108" s="292">
        <f t="shared" si="41"/>
        <v>4824.0400000000009</v>
      </c>
      <c r="L108" s="321">
        <f t="shared" si="22"/>
        <v>18160</v>
      </c>
      <c r="M108" s="300">
        <f t="shared" si="49"/>
        <v>5437670.4100000029</v>
      </c>
      <c r="N108" s="292">
        <f t="shared" si="42"/>
        <v>31396.959999999999</v>
      </c>
      <c r="O108" s="292">
        <f t="shared" si="43"/>
        <v>-91416.959999999992</v>
      </c>
      <c r="P108" s="293">
        <f t="shared" si="31"/>
        <v>-60020</v>
      </c>
      <c r="Q108" s="301">
        <f t="shared" si="50"/>
        <v>2455641.0099999998</v>
      </c>
      <c r="R108" s="292">
        <f t="shared" si="44"/>
        <v>14178.8</v>
      </c>
      <c r="S108" s="292">
        <f t="shared" si="45"/>
        <v>5261.2000000000007</v>
      </c>
      <c r="T108" s="321">
        <f t="shared" si="34"/>
        <v>19440</v>
      </c>
      <c r="U108" s="134"/>
      <c r="V108" s="134"/>
      <c r="W108" s="134"/>
      <c r="X108" s="134"/>
    </row>
    <row r="109" spans="1:24" s="1" customFormat="1" ht="15" customHeight="1">
      <c r="A109" s="858">
        <f t="shared" si="35"/>
        <v>7.0250000000000007E-2</v>
      </c>
      <c r="B109" s="859">
        <f t="shared" si="36"/>
        <v>5.7739726027397267E-3</v>
      </c>
      <c r="C109" s="860">
        <f t="shared" si="37"/>
        <v>7</v>
      </c>
      <c r="D109" s="290">
        <v>75</v>
      </c>
      <c r="E109" s="300">
        <f t="shared" si="46"/>
        <v>0</v>
      </c>
      <c r="F109" s="292">
        <f t="shared" si="38"/>
        <v>0</v>
      </c>
      <c r="G109" s="292">
        <f t="shared" si="39"/>
        <v>0</v>
      </c>
      <c r="H109" s="293">
        <f t="shared" si="47"/>
        <v>0</v>
      </c>
      <c r="I109" s="301">
        <f t="shared" si="48"/>
        <v>2304843.1599999992</v>
      </c>
      <c r="J109" s="510">
        <f t="shared" si="40"/>
        <v>13308.1</v>
      </c>
      <c r="K109" s="292">
        <f t="shared" si="41"/>
        <v>4851.8999999999996</v>
      </c>
      <c r="L109" s="321">
        <f t="shared" si="22"/>
        <v>18160</v>
      </c>
      <c r="M109" s="300">
        <f t="shared" si="49"/>
        <v>5529087.3700000029</v>
      </c>
      <c r="N109" s="292">
        <f t="shared" si="42"/>
        <v>31924.799999999999</v>
      </c>
      <c r="O109" s="292">
        <f t="shared" si="43"/>
        <v>-91944.8</v>
      </c>
      <c r="P109" s="293">
        <f t="shared" si="31"/>
        <v>-60020</v>
      </c>
      <c r="Q109" s="301">
        <f t="shared" si="50"/>
        <v>2450379.8099999996</v>
      </c>
      <c r="R109" s="292">
        <f t="shared" si="44"/>
        <v>14148.43</v>
      </c>
      <c r="S109" s="292">
        <f t="shared" si="45"/>
        <v>5291.57</v>
      </c>
      <c r="T109" s="321">
        <f t="shared" si="34"/>
        <v>19440</v>
      </c>
      <c r="U109" s="134"/>
      <c r="V109" s="134"/>
      <c r="W109" s="134"/>
      <c r="X109" s="134"/>
    </row>
    <row r="110" spans="1:24" s="1" customFormat="1" ht="15" customHeight="1">
      <c r="A110" s="858">
        <f t="shared" si="35"/>
        <v>7.0250000000000007E-2</v>
      </c>
      <c r="B110" s="859">
        <f t="shared" si="36"/>
        <v>5.7739726027397267E-3</v>
      </c>
      <c r="C110" s="860">
        <f t="shared" si="37"/>
        <v>7</v>
      </c>
      <c r="D110" s="290">
        <v>76</v>
      </c>
      <c r="E110" s="300">
        <f t="shared" si="46"/>
        <v>0</v>
      </c>
      <c r="F110" s="292">
        <f t="shared" si="38"/>
        <v>0</v>
      </c>
      <c r="G110" s="292">
        <f t="shared" si="39"/>
        <v>0</v>
      </c>
      <c r="H110" s="293">
        <f t="shared" si="47"/>
        <v>0</v>
      </c>
      <c r="I110" s="301">
        <f t="shared" si="48"/>
        <v>2299991.2599999993</v>
      </c>
      <c r="J110" s="510">
        <f t="shared" si="40"/>
        <v>13280.09</v>
      </c>
      <c r="K110" s="292">
        <f t="shared" si="41"/>
        <v>4879.91</v>
      </c>
      <c r="L110" s="321">
        <f t="shared" si="22"/>
        <v>18160</v>
      </c>
      <c r="M110" s="300">
        <f t="shared" si="49"/>
        <v>5621032.1700000027</v>
      </c>
      <c r="N110" s="292">
        <f t="shared" si="42"/>
        <v>32455.69</v>
      </c>
      <c r="O110" s="292">
        <f t="shared" si="43"/>
        <v>-92475.69</v>
      </c>
      <c r="P110" s="293">
        <f t="shared" si="31"/>
        <v>-60020</v>
      </c>
      <c r="Q110" s="301">
        <f t="shared" si="50"/>
        <v>2445088.2399999998</v>
      </c>
      <c r="R110" s="292">
        <f t="shared" si="44"/>
        <v>14117.87</v>
      </c>
      <c r="S110" s="292">
        <f t="shared" si="45"/>
        <v>5322.1299999999992</v>
      </c>
      <c r="T110" s="321">
        <f t="shared" si="34"/>
        <v>19440</v>
      </c>
      <c r="U110" s="134"/>
      <c r="V110" s="134"/>
      <c r="W110" s="134"/>
      <c r="X110" s="134"/>
    </row>
    <row r="111" spans="1:24" s="1" customFormat="1" ht="15" customHeight="1">
      <c r="A111" s="858">
        <f t="shared" si="35"/>
        <v>7.0250000000000007E-2</v>
      </c>
      <c r="B111" s="859">
        <f t="shared" si="36"/>
        <v>5.7739726027397267E-3</v>
      </c>
      <c r="C111" s="860">
        <f t="shared" si="37"/>
        <v>7</v>
      </c>
      <c r="D111" s="290">
        <v>77</v>
      </c>
      <c r="E111" s="300">
        <f t="shared" si="46"/>
        <v>0</v>
      </c>
      <c r="F111" s="292">
        <f t="shared" si="38"/>
        <v>0</v>
      </c>
      <c r="G111" s="292">
        <f t="shared" si="39"/>
        <v>0</v>
      </c>
      <c r="H111" s="293">
        <f t="shared" si="47"/>
        <v>0</v>
      </c>
      <c r="I111" s="301">
        <f t="shared" si="48"/>
        <v>2295111.3499999992</v>
      </c>
      <c r="J111" s="510">
        <f t="shared" si="40"/>
        <v>13251.91</v>
      </c>
      <c r="K111" s="292">
        <f t="shared" si="41"/>
        <v>4908.09</v>
      </c>
      <c r="L111" s="321">
        <f t="shared" ref="L111:L174" si="51">IF(I111&lt;$M$5,I111+J111,$M$5)</f>
        <v>18160</v>
      </c>
      <c r="M111" s="300">
        <f t="shared" si="49"/>
        <v>5713507.8600000031</v>
      </c>
      <c r="N111" s="292">
        <f t="shared" si="42"/>
        <v>32989.64</v>
      </c>
      <c r="O111" s="292">
        <f t="shared" si="43"/>
        <v>-93009.64</v>
      </c>
      <c r="P111" s="293">
        <f t="shared" si="31"/>
        <v>-60020</v>
      </c>
      <c r="Q111" s="301">
        <f t="shared" si="50"/>
        <v>2439766.11</v>
      </c>
      <c r="R111" s="292">
        <f t="shared" si="44"/>
        <v>14087.14</v>
      </c>
      <c r="S111" s="292">
        <f t="shared" si="45"/>
        <v>5352.8600000000006</v>
      </c>
      <c r="T111" s="321">
        <f t="shared" si="34"/>
        <v>19440</v>
      </c>
      <c r="U111" s="134"/>
      <c r="V111" s="134"/>
      <c r="W111" s="134"/>
      <c r="X111" s="134"/>
    </row>
    <row r="112" spans="1:24" s="1" customFormat="1" ht="15" customHeight="1">
      <c r="A112" s="858">
        <f t="shared" si="35"/>
        <v>7.0250000000000007E-2</v>
      </c>
      <c r="B112" s="859">
        <f t="shared" si="36"/>
        <v>5.7739726027397267E-3</v>
      </c>
      <c r="C112" s="860">
        <f t="shared" si="37"/>
        <v>7</v>
      </c>
      <c r="D112" s="290">
        <v>78</v>
      </c>
      <c r="E112" s="300">
        <f t="shared" si="46"/>
        <v>0</v>
      </c>
      <c r="F112" s="292">
        <f t="shared" si="38"/>
        <v>0</v>
      </c>
      <c r="G112" s="292">
        <f t="shared" si="39"/>
        <v>0</v>
      </c>
      <c r="H112" s="293">
        <f t="shared" si="47"/>
        <v>0</v>
      </c>
      <c r="I112" s="301">
        <f t="shared" si="48"/>
        <v>2290203.2599999993</v>
      </c>
      <c r="J112" s="510">
        <f t="shared" si="40"/>
        <v>13223.57</v>
      </c>
      <c r="K112" s="292">
        <f t="shared" si="41"/>
        <v>4936.43</v>
      </c>
      <c r="L112" s="321">
        <f t="shared" si="51"/>
        <v>18160</v>
      </c>
      <c r="M112" s="300">
        <f t="shared" si="49"/>
        <v>5806517.5000000028</v>
      </c>
      <c r="N112" s="292">
        <f t="shared" si="42"/>
        <v>33526.67</v>
      </c>
      <c r="O112" s="292">
        <f t="shared" si="43"/>
        <v>-93546.67</v>
      </c>
      <c r="P112" s="293">
        <f t="shared" si="31"/>
        <v>-60020</v>
      </c>
      <c r="Q112" s="301">
        <f t="shared" si="50"/>
        <v>2434413.25</v>
      </c>
      <c r="R112" s="292">
        <f t="shared" si="44"/>
        <v>14056.24</v>
      </c>
      <c r="S112" s="292">
        <f t="shared" si="45"/>
        <v>5383.76</v>
      </c>
      <c r="T112" s="321">
        <f t="shared" si="34"/>
        <v>19440</v>
      </c>
      <c r="U112" s="134"/>
      <c r="V112" s="134"/>
      <c r="W112" s="134"/>
      <c r="X112" s="134"/>
    </row>
    <row r="113" spans="1:24" s="1" customFormat="1" ht="15" customHeight="1">
      <c r="A113" s="858">
        <f t="shared" si="35"/>
        <v>7.0250000000000007E-2</v>
      </c>
      <c r="B113" s="859">
        <f t="shared" si="36"/>
        <v>5.7739726027397267E-3</v>
      </c>
      <c r="C113" s="860">
        <f t="shared" si="37"/>
        <v>7</v>
      </c>
      <c r="D113" s="290">
        <v>79</v>
      </c>
      <c r="E113" s="300">
        <f t="shared" si="46"/>
        <v>0</v>
      </c>
      <c r="F113" s="292">
        <f t="shared" si="38"/>
        <v>0</v>
      </c>
      <c r="G113" s="292">
        <f t="shared" si="39"/>
        <v>0</v>
      </c>
      <c r="H113" s="293">
        <f t="shared" si="47"/>
        <v>0</v>
      </c>
      <c r="I113" s="301">
        <f t="shared" si="48"/>
        <v>2285266.8299999991</v>
      </c>
      <c r="J113" s="510">
        <f t="shared" si="40"/>
        <v>13195.07</v>
      </c>
      <c r="K113" s="292">
        <f t="shared" si="41"/>
        <v>4964.93</v>
      </c>
      <c r="L113" s="321">
        <f t="shared" si="51"/>
        <v>18160</v>
      </c>
      <c r="M113" s="300">
        <f t="shared" si="49"/>
        <v>5900064.1700000027</v>
      </c>
      <c r="N113" s="292">
        <f t="shared" si="42"/>
        <v>34066.81</v>
      </c>
      <c r="O113" s="292">
        <f t="shared" si="43"/>
        <v>-94086.81</v>
      </c>
      <c r="P113" s="293">
        <f t="shared" si="31"/>
        <v>-60020</v>
      </c>
      <c r="Q113" s="301">
        <f t="shared" si="50"/>
        <v>2429029.4900000002</v>
      </c>
      <c r="R113" s="292">
        <f t="shared" si="44"/>
        <v>14025.15</v>
      </c>
      <c r="S113" s="292">
        <f t="shared" si="45"/>
        <v>5414.85</v>
      </c>
      <c r="T113" s="321">
        <f t="shared" si="34"/>
        <v>19440</v>
      </c>
      <c r="U113" s="134"/>
      <c r="V113" s="134"/>
      <c r="W113" s="134"/>
      <c r="X113" s="134"/>
    </row>
    <row r="114" spans="1:24" s="1" customFormat="1" ht="15" customHeight="1">
      <c r="A114" s="858">
        <f t="shared" si="35"/>
        <v>7.0250000000000007E-2</v>
      </c>
      <c r="B114" s="859">
        <f t="shared" si="36"/>
        <v>5.7739726027397267E-3</v>
      </c>
      <c r="C114" s="860">
        <f t="shared" si="37"/>
        <v>7</v>
      </c>
      <c r="D114" s="290">
        <v>80</v>
      </c>
      <c r="E114" s="300">
        <f t="shared" si="46"/>
        <v>0</v>
      </c>
      <c r="F114" s="292">
        <f t="shared" si="38"/>
        <v>0</v>
      </c>
      <c r="G114" s="292">
        <f t="shared" si="39"/>
        <v>0</v>
      </c>
      <c r="H114" s="293">
        <f t="shared" si="47"/>
        <v>0</v>
      </c>
      <c r="I114" s="301">
        <f t="shared" si="48"/>
        <v>2280301.899999999</v>
      </c>
      <c r="J114" s="510">
        <f t="shared" si="40"/>
        <v>13166.4</v>
      </c>
      <c r="K114" s="292">
        <f t="shared" si="41"/>
        <v>4993.6000000000004</v>
      </c>
      <c r="L114" s="321">
        <f t="shared" si="51"/>
        <v>18160</v>
      </c>
      <c r="M114" s="300">
        <f t="shared" si="49"/>
        <v>5994150.9800000023</v>
      </c>
      <c r="N114" s="292">
        <f t="shared" si="42"/>
        <v>34610.06</v>
      </c>
      <c r="O114" s="292">
        <f t="shared" si="43"/>
        <v>-94630.06</v>
      </c>
      <c r="P114" s="293">
        <f t="shared" si="31"/>
        <v>-60020</v>
      </c>
      <c r="Q114" s="301">
        <f t="shared" si="50"/>
        <v>2423614.64</v>
      </c>
      <c r="R114" s="292">
        <f t="shared" si="44"/>
        <v>13993.88</v>
      </c>
      <c r="S114" s="292">
        <f t="shared" si="45"/>
        <v>5446.1200000000008</v>
      </c>
      <c r="T114" s="321">
        <f t="shared" si="34"/>
        <v>19440</v>
      </c>
      <c r="U114" s="134"/>
      <c r="V114" s="134"/>
      <c r="W114" s="134"/>
      <c r="X114" s="134"/>
    </row>
    <row r="115" spans="1:24" s="1" customFormat="1" ht="15" customHeight="1">
      <c r="A115" s="858">
        <f t="shared" si="35"/>
        <v>7.0250000000000007E-2</v>
      </c>
      <c r="B115" s="859">
        <f t="shared" si="36"/>
        <v>5.7739726027397267E-3</v>
      </c>
      <c r="C115" s="860">
        <f t="shared" si="37"/>
        <v>7</v>
      </c>
      <c r="D115" s="290">
        <v>81</v>
      </c>
      <c r="E115" s="300">
        <f t="shared" si="46"/>
        <v>0</v>
      </c>
      <c r="F115" s="292">
        <f t="shared" si="38"/>
        <v>0</v>
      </c>
      <c r="G115" s="292">
        <f t="shared" si="39"/>
        <v>0</v>
      </c>
      <c r="H115" s="293">
        <f t="shared" si="47"/>
        <v>0</v>
      </c>
      <c r="I115" s="301">
        <f t="shared" si="48"/>
        <v>2275308.2999999989</v>
      </c>
      <c r="J115" s="510">
        <f t="shared" si="40"/>
        <v>13137.57</v>
      </c>
      <c r="K115" s="292">
        <f t="shared" si="41"/>
        <v>5022.43</v>
      </c>
      <c r="L115" s="321">
        <f t="shared" si="51"/>
        <v>18160</v>
      </c>
      <c r="M115" s="300">
        <f t="shared" si="49"/>
        <v>6088781.0400000019</v>
      </c>
      <c r="N115" s="292">
        <f t="shared" si="42"/>
        <v>35156.449999999997</v>
      </c>
      <c r="O115" s="292">
        <f t="shared" si="43"/>
        <v>-95176.45</v>
      </c>
      <c r="P115" s="293">
        <f t="shared" si="31"/>
        <v>-60020</v>
      </c>
      <c r="Q115" s="301">
        <f t="shared" si="50"/>
        <v>2418168.52</v>
      </c>
      <c r="R115" s="292">
        <f t="shared" si="44"/>
        <v>13962.44</v>
      </c>
      <c r="S115" s="292">
        <f t="shared" si="45"/>
        <v>5477.5599999999995</v>
      </c>
      <c r="T115" s="321">
        <f t="shared" si="34"/>
        <v>19440</v>
      </c>
      <c r="U115" s="134"/>
      <c r="V115" s="134"/>
      <c r="W115" s="134"/>
      <c r="X115" s="134"/>
    </row>
    <row r="116" spans="1:24" s="1" customFormat="1" ht="15" customHeight="1">
      <c r="A116" s="858">
        <f t="shared" si="35"/>
        <v>7.0250000000000007E-2</v>
      </c>
      <c r="B116" s="859">
        <f t="shared" si="36"/>
        <v>5.7739726027397267E-3</v>
      </c>
      <c r="C116" s="860">
        <f t="shared" si="37"/>
        <v>7</v>
      </c>
      <c r="D116" s="290">
        <v>82</v>
      </c>
      <c r="E116" s="300">
        <f t="shared" si="46"/>
        <v>0</v>
      </c>
      <c r="F116" s="292">
        <f t="shared" si="38"/>
        <v>0</v>
      </c>
      <c r="G116" s="292">
        <f t="shared" si="39"/>
        <v>0</v>
      </c>
      <c r="H116" s="293">
        <f t="shared" si="47"/>
        <v>0</v>
      </c>
      <c r="I116" s="301">
        <f t="shared" si="48"/>
        <v>2270285.8699999987</v>
      </c>
      <c r="J116" s="510">
        <f t="shared" si="40"/>
        <v>13108.57</v>
      </c>
      <c r="K116" s="292">
        <f t="shared" si="41"/>
        <v>5051.43</v>
      </c>
      <c r="L116" s="321">
        <f t="shared" si="51"/>
        <v>18160</v>
      </c>
      <c r="M116" s="300">
        <f t="shared" si="49"/>
        <v>6183957.4900000021</v>
      </c>
      <c r="N116" s="292">
        <f t="shared" si="42"/>
        <v>35706</v>
      </c>
      <c r="O116" s="292">
        <f t="shared" si="43"/>
        <v>-95726</v>
      </c>
      <c r="P116" s="293">
        <f t="shared" si="31"/>
        <v>-60020</v>
      </c>
      <c r="Q116" s="301">
        <f t="shared" si="50"/>
        <v>2412690.96</v>
      </c>
      <c r="R116" s="292">
        <f t="shared" si="44"/>
        <v>13930.81</v>
      </c>
      <c r="S116" s="292">
        <f t="shared" si="45"/>
        <v>5509.1900000000005</v>
      </c>
      <c r="T116" s="321">
        <f t="shared" si="34"/>
        <v>19440</v>
      </c>
      <c r="U116" s="134"/>
      <c r="V116" s="134"/>
      <c r="W116" s="134"/>
      <c r="X116" s="134"/>
    </row>
    <row r="117" spans="1:24" s="1" customFormat="1" ht="15" customHeight="1">
      <c r="A117" s="858">
        <f t="shared" si="35"/>
        <v>7.0250000000000007E-2</v>
      </c>
      <c r="B117" s="859">
        <f t="shared" si="36"/>
        <v>5.7739726027397267E-3</v>
      </c>
      <c r="C117" s="860">
        <f t="shared" si="37"/>
        <v>7</v>
      </c>
      <c r="D117" s="290">
        <v>83</v>
      </c>
      <c r="E117" s="300">
        <f t="shared" si="46"/>
        <v>0</v>
      </c>
      <c r="F117" s="292">
        <f t="shared" si="38"/>
        <v>0</v>
      </c>
      <c r="G117" s="292">
        <f t="shared" si="39"/>
        <v>0</v>
      </c>
      <c r="H117" s="293">
        <f t="shared" si="47"/>
        <v>0</v>
      </c>
      <c r="I117" s="301">
        <f t="shared" si="48"/>
        <v>2265234.4399999985</v>
      </c>
      <c r="J117" s="510">
        <f t="shared" si="40"/>
        <v>13079.4</v>
      </c>
      <c r="K117" s="292">
        <f t="shared" si="41"/>
        <v>5080.6000000000004</v>
      </c>
      <c r="L117" s="321">
        <f t="shared" si="51"/>
        <v>18160</v>
      </c>
      <c r="M117" s="300">
        <f t="shared" si="49"/>
        <v>6279683.4900000021</v>
      </c>
      <c r="N117" s="292">
        <f t="shared" si="42"/>
        <v>36258.720000000001</v>
      </c>
      <c r="O117" s="292">
        <f t="shared" si="43"/>
        <v>-96278.720000000001</v>
      </c>
      <c r="P117" s="293">
        <f t="shared" si="31"/>
        <v>-60020</v>
      </c>
      <c r="Q117" s="301">
        <f t="shared" si="50"/>
        <v>2407181.77</v>
      </c>
      <c r="R117" s="292">
        <f t="shared" si="44"/>
        <v>13899</v>
      </c>
      <c r="S117" s="292">
        <f t="shared" si="45"/>
        <v>5541</v>
      </c>
      <c r="T117" s="321">
        <f t="shared" si="34"/>
        <v>19440</v>
      </c>
      <c r="U117" s="134"/>
      <c r="V117" s="134"/>
      <c r="W117" s="134"/>
      <c r="X117" s="134"/>
    </row>
    <row r="118" spans="1:24" s="1" customFormat="1" ht="15" customHeight="1">
      <c r="A118" s="858">
        <f t="shared" si="35"/>
        <v>7.0250000000000007E-2</v>
      </c>
      <c r="B118" s="859">
        <f t="shared" si="36"/>
        <v>5.7739726027397267E-3</v>
      </c>
      <c r="C118" s="860">
        <f t="shared" si="37"/>
        <v>7</v>
      </c>
      <c r="D118" s="290">
        <v>84</v>
      </c>
      <c r="E118" s="300">
        <f t="shared" si="46"/>
        <v>0</v>
      </c>
      <c r="F118" s="292">
        <f t="shared" si="38"/>
        <v>0</v>
      </c>
      <c r="G118" s="292">
        <f t="shared" si="39"/>
        <v>0</v>
      </c>
      <c r="H118" s="293">
        <f t="shared" si="47"/>
        <v>0</v>
      </c>
      <c r="I118" s="301">
        <f t="shared" si="48"/>
        <v>2260153.8399999985</v>
      </c>
      <c r="J118" s="510">
        <f t="shared" si="40"/>
        <v>13050.07</v>
      </c>
      <c r="K118" s="292">
        <f t="shared" si="41"/>
        <v>5109.93</v>
      </c>
      <c r="L118" s="321">
        <f t="shared" si="51"/>
        <v>18160</v>
      </c>
      <c r="M118" s="300">
        <f t="shared" si="49"/>
        <v>6375962.2100000018</v>
      </c>
      <c r="N118" s="292">
        <f t="shared" si="42"/>
        <v>36814.629999999997</v>
      </c>
      <c r="O118" s="292">
        <f t="shared" si="43"/>
        <v>-96834.63</v>
      </c>
      <c r="P118" s="293">
        <f t="shared" si="31"/>
        <v>-60020</v>
      </c>
      <c r="Q118" s="301">
        <f t="shared" si="50"/>
        <v>2401640.77</v>
      </c>
      <c r="R118" s="292">
        <f t="shared" si="44"/>
        <v>13867.01</v>
      </c>
      <c r="S118" s="292">
        <f t="shared" si="45"/>
        <v>5572.99</v>
      </c>
      <c r="T118" s="321">
        <f t="shared" si="34"/>
        <v>19440</v>
      </c>
      <c r="U118" s="134"/>
      <c r="V118" s="134"/>
      <c r="W118" s="134"/>
      <c r="X118" s="134"/>
    </row>
    <row r="119" spans="1:24" s="1" customFormat="1" ht="15" customHeight="1">
      <c r="A119" s="409">
        <f t="shared" ref="A119:A182" si="52">VLOOKUP(D119,$A$7:$B$11,2)</f>
        <v>7.0250000000000007E-2</v>
      </c>
      <c r="B119" s="406">
        <f t="shared" si="36"/>
        <v>5.7739726027397267E-3</v>
      </c>
      <c r="C119" s="197">
        <f t="shared" si="37"/>
        <v>8</v>
      </c>
      <c r="D119" s="290">
        <v>85</v>
      </c>
      <c r="E119" s="300">
        <f t="shared" si="46"/>
        <v>0</v>
      </c>
      <c r="F119" s="292">
        <f t="shared" si="38"/>
        <v>0</v>
      </c>
      <c r="G119" s="292">
        <f t="shared" si="39"/>
        <v>0</v>
      </c>
      <c r="H119" s="293">
        <f t="shared" si="47"/>
        <v>0</v>
      </c>
      <c r="I119" s="301">
        <f t="shared" si="48"/>
        <v>2255043.9099999983</v>
      </c>
      <c r="J119" s="510">
        <f t="shared" si="40"/>
        <v>13020.56</v>
      </c>
      <c r="K119" s="292">
        <f t="shared" si="41"/>
        <v>5139.4400000000005</v>
      </c>
      <c r="L119" s="321">
        <f t="shared" si="51"/>
        <v>18160</v>
      </c>
      <c r="M119" s="300">
        <f t="shared" si="49"/>
        <v>6472796.8400000017</v>
      </c>
      <c r="N119" s="292">
        <f t="shared" si="42"/>
        <v>37373.75</v>
      </c>
      <c r="O119" s="292">
        <f t="shared" si="43"/>
        <v>-97393.75</v>
      </c>
      <c r="P119" s="293">
        <f t="shared" si="31"/>
        <v>-60020</v>
      </c>
      <c r="Q119" s="301">
        <f t="shared" si="50"/>
        <v>2396067.7799999998</v>
      </c>
      <c r="R119" s="292">
        <f t="shared" si="44"/>
        <v>13834.83</v>
      </c>
      <c r="S119" s="292">
        <f t="shared" si="45"/>
        <v>5605.17</v>
      </c>
      <c r="T119" s="321">
        <f t="shared" si="34"/>
        <v>19440</v>
      </c>
      <c r="U119" s="134"/>
      <c r="V119" s="134"/>
      <c r="W119" s="134"/>
      <c r="X119" s="134"/>
    </row>
    <row r="120" spans="1:24" s="1" customFormat="1" ht="15" customHeight="1">
      <c r="A120" s="409">
        <f t="shared" si="52"/>
        <v>7.0250000000000007E-2</v>
      </c>
      <c r="B120" s="406">
        <f t="shared" si="36"/>
        <v>5.7739726027397267E-3</v>
      </c>
      <c r="C120" s="197">
        <f t="shared" si="37"/>
        <v>8</v>
      </c>
      <c r="D120" s="290">
        <v>86</v>
      </c>
      <c r="E120" s="300">
        <f t="shared" si="46"/>
        <v>0</v>
      </c>
      <c r="F120" s="292">
        <f t="shared" si="38"/>
        <v>0</v>
      </c>
      <c r="G120" s="292">
        <f t="shared" si="39"/>
        <v>0</v>
      </c>
      <c r="H120" s="293">
        <f t="shared" si="47"/>
        <v>0</v>
      </c>
      <c r="I120" s="301">
        <f t="shared" si="48"/>
        <v>2249904.4699999983</v>
      </c>
      <c r="J120" s="510">
        <f t="shared" si="40"/>
        <v>12990.89</v>
      </c>
      <c r="K120" s="292">
        <f t="shared" si="41"/>
        <v>5169.1100000000006</v>
      </c>
      <c r="L120" s="321">
        <f t="shared" si="51"/>
        <v>18160</v>
      </c>
      <c r="M120" s="300">
        <f t="shared" si="49"/>
        <v>6570190.5900000017</v>
      </c>
      <c r="N120" s="292">
        <f t="shared" si="42"/>
        <v>37936.1</v>
      </c>
      <c r="O120" s="292">
        <f t="shared" si="43"/>
        <v>-97956.1</v>
      </c>
      <c r="P120" s="293">
        <f t="shared" si="31"/>
        <v>-60020</v>
      </c>
      <c r="Q120" s="301">
        <f t="shared" si="50"/>
        <v>2390462.61</v>
      </c>
      <c r="R120" s="292">
        <f t="shared" si="44"/>
        <v>13802.47</v>
      </c>
      <c r="S120" s="292">
        <f t="shared" si="45"/>
        <v>5637.5300000000007</v>
      </c>
      <c r="T120" s="321">
        <f t="shared" si="34"/>
        <v>19440</v>
      </c>
      <c r="U120" s="134"/>
      <c r="V120" s="134"/>
      <c r="W120" s="134"/>
      <c r="X120" s="134"/>
    </row>
    <row r="121" spans="1:24" s="1" customFormat="1" ht="15" customHeight="1">
      <c r="A121" s="409">
        <f t="shared" si="52"/>
        <v>7.0250000000000007E-2</v>
      </c>
      <c r="B121" s="406">
        <f t="shared" si="36"/>
        <v>5.7739726027397267E-3</v>
      </c>
      <c r="C121" s="197">
        <f t="shared" si="37"/>
        <v>8</v>
      </c>
      <c r="D121" s="290">
        <v>87</v>
      </c>
      <c r="E121" s="300">
        <f t="shared" si="46"/>
        <v>0</v>
      </c>
      <c r="F121" s="292">
        <f t="shared" si="38"/>
        <v>0</v>
      </c>
      <c r="G121" s="292">
        <f t="shared" si="39"/>
        <v>0</v>
      </c>
      <c r="H121" s="293">
        <f t="shared" si="47"/>
        <v>0</v>
      </c>
      <c r="I121" s="301">
        <f t="shared" si="48"/>
        <v>2244735.3599999985</v>
      </c>
      <c r="J121" s="510">
        <f t="shared" si="40"/>
        <v>12961.04</v>
      </c>
      <c r="K121" s="292">
        <f t="shared" si="41"/>
        <v>5198.9599999999991</v>
      </c>
      <c r="L121" s="321">
        <f t="shared" si="51"/>
        <v>18160</v>
      </c>
      <c r="M121" s="300">
        <f t="shared" si="49"/>
        <v>6668146.6900000013</v>
      </c>
      <c r="N121" s="292">
        <f t="shared" si="42"/>
        <v>38501.699999999997</v>
      </c>
      <c r="O121" s="292">
        <f t="shared" si="43"/>
        <v>-98521.7</v>
      </c>
      <c r="P121" s="293">
        <f t="shared" si="31"/>
        <v>-60020</v>
      </c>
      <c r="Q121" s="301">
        <f t="shared" si="50"/>
        <v>2384825.08</v>
      </c>
      <c r="R121" s="292">
        <f t="shared" si="44"/>
        <v>13769.91</v>
      </c>
      <c r="S121" s="292">
        <f t="shared" si="45"/>
        <v>5670.09</v>
      </c>
      <c r="T121" s="321">
        <f t="shared" si="34"/>
        <v>19440</v>
      </c>
      <c r="U121" s="134"/>
      <c r="V121" s="134"/>
      <c r="W121" s="134"/>
      <c r="X121" s="134"/>
    </row>
    <row r="122" spans="1:24" s="1" customFormat="1" ht="15" customHeight="1">
      <c r="A122" s="409">
        <f t="shared" si="52"/>
        <v>7.0250000000000007E-2</v>
      </c>
      <c r="B122" s="406">
        <f t="shared" si="36"/>
        <v>5.7739726027397267E-3</v>
      </c>
      <c r="C122" s="197">
        <f t="shared" si="37"/>
        <v>8</v>
      </c>
      <c r="D122" s="290">
        <v>88</v>
      </c>
      <c r="E122" s="300">
        <f t="shared" si="46"/>
        <v>0</v>
      </c>
      <c r="F122" s="292">
        <f t="shared" si="38"/>
        <v>0</v>
      </c>
      <c r="G122" s="292">
        <f t="shared" si="39"/>
        <v>0</v>
      </c>
      <c r="H122" s="293">
        <f t="shared" si="47"/>
        <v>0</v>
      </c>
      <c r="I122" s="301">
        <f t="shared" si="48"/>
        <v>2239536.3999999985</v>
      </c>
      <c r="J122" s="510">
        <f t="shared" si="40"/>
        <v>12931.02</v>
      </c>
      <c r="K122" s="292">
        <f t="shared" si="41"/>
        <v>5228.9799999999996</v>
      </c>
      <c r="L122" s="321">
        <f t="shared" si="51"/>
        <v>18160</v>
      </c>
      <c r="M122" s="300">
        <f t="shared" si="49"/>
        <v>6766668.3900000015</v>
      </c>
      <c r="N122" s="292">
        <f t="shared" si="42"/>
        <v>39070.559999999998</v>
      </c>
      <c r="O122" s="292">
        <f t="shared" si="43"/>
        <v>-99090.559999999998</v>
      </c>
      <c r="P122" s="293">
        <f t="shared" si="31"/>
        <v>-60020</v>
      </c>
      <c r="Q122" s="301">
        <f t="shared" si="50"/>
        <v>2379154.9900000002</v>
      </c>
      <c r="R122" s="292">
        <f t="shared" si="44"/>
        <v>13737.18</v>
      </c>
      <c r="S122" s="292">
        <f t="shared" si="45"/>
        <v>5702.82</v>
      </c>
      <c r="T122" s="321">
        <f t="shared" si="34"/>
        <v>19440</v>
      </c>
      <c r="U122" s="134"/>
      <c r="V122" s="134"/>
      <c r="W122" s="134"/>
      <c r="X122" s="134"/>
    </row>
    <row r="123" spans="1:24" s="1" customFormat="1" ht="15" customHeight="1">
      <c r="A123" s="409">
        <f t="shared" si="52"/>
        <v>7.0250000000000007E-2</v>
      </c>
      <c r="B123" s="406">
        <f t="shared" si="36"/>
        <v>5.7739726027397267E-3</v>
      </c>
      <c r="C123" s="197">
        <f t="shared" si="37"/>
        <v>8</v>
      </c>
      <c r="D123" s="290">
        <v>89</v>
      </c>
      <c r="E123" s="300">
        <f t="shared" si="46"/>
        <v>0</v>
      </c>
      <c r="F123" s="292">
        <f t="shared" si="38"/>
        <v>0</v>
      </c>
      <c r="G123" s="292">
        <f t="shared" si="39"/>
        <v>0</v>
      </c>
      <c r="H123" s="293">
        <f t="shared" si="47"/>
        <v>0</v>
      </c>
      <c r="I123" s="301">
        <f t="shared" si="48"/>
        <v>2234307.4199999985</v>
      </c>
      <c r="J123" s="510">
        <f t="shared" si="40"/>
        <v>12900.83</v>
      </c>
      <c r="K123" s="292">
        <f t="shared" si="41"/>
        <v>5259.17</v>
      </c>
      <c r="L123" s="321">
        <f t="shared" si="51"/>
        <v>18160</v>
      </c>
      <c r="M123" s="300">
        <f t="shared" si="49"/>
        <v>6865758.9500000011</v>
      </c>
      <c r="N123" s="292">
        <f t="shared" si="42"/>
        <v>39642.699999999997</v>
      </c>
      <c r="O123" s="292">
        <f t="shared" si="43"/>
        <v>-99662.7</v>
      </c>
      <c r="P123" s="293">
        <f t="shared" si="31"/>
        <v>-60020</v>
      </c>
      <c r="Q123" s="301">
        <f t="shared" si="50"/>
        <v>2373452.1700000004</v>
      </c>
      <c r="R123" s="292">
        <f t="shared" si="44"/>
        <v>13704.25</v>
      </c>
      <c r="S123" s="292">
        <f t="shared" si="45"/>
        <v>5735.75</v>
      </c>
      <c r="T123" s="321">
        <f t="shared" si="34"/>
        <v>19440</v>
      </c>
      <c r="U123" s="134"/>
      <c r="V123" s="134"/>
      <c r="W123" s="134"/>
      <c r="X123" s="134"/>
    </row>
    <row r="124" spans="1:24" s="1" customFormat="1" ht="15" customHeight="1">
      <c r="A124" s="409">
        <f t="shared" si="52"/>
        <v>7.0250000000000007E-2</v>
      </c>
      <c r="B124" s="406">
        <f t="shared" si="36"/>
        <v>5.7739726027397267E-3</v>
      </c>
      <c r="C124" s="197">
        <f t="shared" si="37"/>
        <v>8</v>
      </c>
      <c r="D124" s="290">
        <v>90</v>
      </c>
      <c r="E124" s="300">
        <f t="shared" si="46"/>
        <v>0</v>
      </c>
      <c r="F124" s="292">
        <f t="shared" si="38"/>
        <v>0</v>
      </c>
      <c r="G124" s="292">
        <f t="shared" si="39"/>
        <v>0</v>
      </c>
      <c r="H124" s="293">
        <f t="shared" si="47"/>
        <v>0</v>
      </c>
      <c r="I124" s="301">
        <f t="shared" si="48"/>
        <v>2229048.2499999986</v>
      </c>
      <c r="J124" s="510">
        <f t="shared" si="40"/>
        <v>12870.46</v>
      </c>
      <c r="K124" s="292">
        <f t="shared" si="41"/>
        <v>5289.5400000000009</v>
      </c>
      <c r="L124" s="321">
        <f t="shared" si="51"/>
        <v>18160</v>
      </c>
      <c r="M124" s="300">
        <f t="shared" si="49"/>
        <v>6965421.6500000013</v>
      </c>
      <c r="N124" s="292">
        <f t="shared" si="42"/>
        <v>40218.15</v>
      </c>
      <c r="O124" s="292">
        <f t="shared" si="43"/>
        <v>-100238.15</v>
      </c>
      <c r="P124" s="293">
        <f t="shared" si="31"/>
        <v>-60020</v>
      </c>
      <c r="Q124" s="301">
        <f t="shared" si="50"/>
        <v>2367716.4200000004</v>
      </c>
      <c r="R124" s="292">
        <f t="shared" si="44"/>
        <v>13671.13</v>
      </c>
      <c r="S124" s="292">
        <f t="shared" si="45"/>
        <v>5768.8700000000008</v>
      </c>
      <c r="T124" s="321">
        <f t="shared" si="34"/>
        <v>19440</v>
      </c>
      <c r="U124" s="134"/>
      <c r="V124" s="134"/>
      <c r="W124" s="134"/>
      <c r="X124" s="134"/>
    </row>
    <row r="125" spans="1:24" s="1" customFormat="1" ht="15" customHeight="1">
      <c r="A125" s="409">
        <f t="shared" si="52"/>
        <v>7.0250000000000007E-2</v>
      </c>
      <c r="B125" s="406">
        <f t="shared" si="36"/>
        <v>5.7739726027397267E-3</v>
      </c>
      <c r="C125" s="197">
        <f t="shared" si="37"/>
        <v>8</v>
      </c>
      <c r="D125" s="290">
        <v>91</v>
      </c>
      <c r="E125" s="300">
        <f t="shared" si="46"/>
        <v>0</v>
      </c>
      <c r="F125" s="292">
        <f t="shared" si="38"/>
        <v>0</v>
      </c>
      <c r="G125" s="292">
        <f t="shared" si="39"/>
        <v>0</v>
      </c>
      <c r="H125" s="293">
        <f t="shared" si="47"/>
        <v>0</v>
      </c>
      <c r="I125" s="301">
        <f t="shared" si="48"/>
        <v>2223758.7099999986</v>
      </c>
      <c r="J125" s="510">
        <f t="shared" si="40"/>
        <v>12839.92</v>
      </c>
      <c r="K125" s="292">
        <f t="shared" si="41"/>
        <v>5320.08</v>
      </c>
      <c r="L125" s="321">
        <f t="shared" si="51"/>
        <v>18160</v>
      </c>
      <c r="M125" s="300">
        <f t="shared" si="49"/>
        <v>7065659.8000000017</v>
      </c>
      <c r="N125" s="292">
        <f t="shared" si="42"/>
        <v>40796.93</v>
      </c>
      <c r="O125" s="292">
        <f t="shared" si="43"/>
        <v>-100816.93</v>
      </c>
      <c r="P125" s="293">
        <f t="shared" si="31"/>
        <v>-60020</v>
      </c>
      <c r="Q125" s="301">
        <f t="shared" si="50"/>
        <v>2361947.5500000003</v>
      </c>
      <c r="R125" s="292">
        <f t="shared" si="44"/>
        <v>13637.82</v>
      </c>
      <c r="S125" s="292">
        <f t="shared" si="45"/>
        <v>5802.18</v>
      </c>
      <c r="T125" s="321">
        <f t="shared" si="34"/>
        <v>19440</v>
      </c>
      <c r="U125" s="134"/>
      <c r="V125" s="134"/>
      <c r="W125" s="134"/>
      <c r="X125" s="134"/>
    </row>
    <row r="126" spans="1:24" s="1" customFormat="1" ht="15" customHeight="1">
      <c r="A126" s="409">
        <f t="shared" si="52"/>
        <v>7.0250000000000007E-2</v>
      </c>
      <c r="B126" s="406">
        <f t="shared" si="36"/>
        <v>5.7739726027397267E-3</v>
      </c>
      <c r="C126" s="197">
        <f t="shared" si="37"/>
        <v>8</v>
      </c>
      <c r="D126" s="290">
        <v>92</v>
      </c>
      <c r="E126" s="300">
        <f t="shared" si="46"/>
        <v>0</v>
      </c>
      <c r="F126" s="292">
        <f t="shared" si="38"/>
        <v>0</v>
      </c>
      <c r="G126" s="292">
        <f t="shared" si="39"/>
        <v>0</v>
      </c>
      <c r="H126" s="293">
        <f t="shared" si="47"/>
        <v>0</v>
      </c>
      <c r="I126" s="301">
        <f t="shared" si="48"/>
        <v>2218438.6299999985</v>
      </c>
      <c r="J126" s="510">
        <f t="shared" si="40"/>
        <v>12809.2</v>
      </c>
      <c r="K126" s="292">
        <f t="shared" si="41"/>
        <v>5350.7999999999993</v>
      </c>
      <c r="L126" s="321">
        <f t="shared" si="51"/>
        <v>18160</v>
      </c>
      <c r="M126" s="300">
        <f t="shared" si="49"/>
        <v>7166476.7300000014</v>
      </c>
      <c r="N126" s="292">
        <f t="shared" si="42"/>
        <v>41379.040000000001</v>
      </c>
      <c r="O126" s="292">
        <f t="shared" si="43"/>
        <v>-101399.04000000001</v>
      </c>
      <c r="P126" s="293">
        <f t="shared" si="31"/>
        <v>-60020</v>
      </c>
      <c r="Q126" s="301">
        <f t="shared" si="50"/>
        <v>2356145.37</v>
      </c>
      <c r="R126" s="292">
        <f t="shared" si="44"/>
        <v>13604.32</v>
      </c>
      <c r="S126" s="292">
        <f t="shared" si="45"/>
        <v>5835.68</v>
      </c>
      <c r="T126" s="321">
        <f t="shared" si="34"/>
        <v>19440</v>
      </c>
      <c r="U126" s="134"/>
      <c r="V126" s="134"/>
      <c r="W126" s="134"/>
      <c r="X126" s="134"/>
    </row>
    <row r="127" spans="1:24" s="1" customFormat="1" ht="15" customHeight="1">
      <c r="A127" s="409">
        <f t="shared" si="52"/>
        <v>7.0250000000000007E-2</v>
      </c>
      <c r="B127" s="406">
        <f t="shared" si="36"/>
        <v>5.7739726027397267E-3</v>
      </c>
      <c r="C127" s="197">
        <f t="shared" si="37"/>
        <v>8</v>
      </c>
      <c r="D127" s="290">
        <v>93</v>
      </c>
      <c r="E127" s="300">
        <f t="shared" si="46"/>
        <v>0</v>
      </c>
      <c r="F127" s="292">
        <f t="shared" si="38"/>
        <v>0</v>
      </c>
      <c r="G127" s="292">
        <f t="shared" si="39"/>
        <v>0</v>
      </c>
      <c r="H127" s="293">
        <f t="shared" si="47"/>
        <v>0</v>
      </c>
      <c r="I127" s="301">
        <f t="shared" si="48"/>
        <v>2213087.8299999987</v>
      </c>
      <c r="J127" s="510">
        <f t="shared" si="40"/>
        <v>12778.31</v>
      </c>
      <c r="K127" s="292">
        <f t="shared" si="41"/>
        <v>5381.6900000000005</v>
      </c>
      <c r="L127" s="321">
        <f t="shared" si="51"/>
        <v>18160</v>
      </c>
      <c r="M127" s="300">
        <f t="shared" si="49"/>
        <v>7267875.7700000014</v>
      </c>
      <c r="N127" s="292">
        <f t="shared" si="42"/>
        <v>41964.52</v>
      </c>
      <c r="O127" s="292">
        <f t="shared" si="43"/>
        <v>-101984.51999999999</v>
      </c>
      <c r="P127" s="293">
        <f t="shared" si="31"/>
        <v>-60020</v>
      </c>
      <c r="Q127" s="301">
        <f t="shared" si="50"/>
        <v>2350309.69</v>
      </c>
      <c r="R127" s="292">
        <f t="shared" si="44"/>
        <v>13570.62</v>
      </c>
      <c r="S127" s="292">
        <f t="shared" si="45"/>
        <v>5869.3799999999992</v>
      </c>
      <c r="T127" s="321">
        <f t="shared" si="34"/>
        <v>19440</v>
      </c>
      <c r="U127" s="134"/>
      <c r="V127" s="134"/>
      <c r="W127" s="134"/>
      <c r="X127" s="134"/>
    </row>
    <row r="128" spans="1:24" s="1" customFormat="1" ht="15" customHeight="1">
      <c r="A128" s="409">
        <f t="shared" si="52"/>
        <v>7.0250000000000007E-2</v>
      </c>
      <c r="B128" s="406">
        <f t="shared" si="36"/>
        <v>5.7739726027397267E-3</v>
      </c>
      <c r="C128" s="197">
        <f t="shared" si="37"/>
        <v>8</v>
      </c>
      <c r="D128" s="290">
        <v>94</v>
      </c>
      <c r="E128" s="300">
        <f t="shared" si="46"/>
        <v>0</v>
      </c>
      <c r="F128" s="292">
        <f t="shared" si="38"/>
        <v>0</v>
      </c>
      <c r="G128" s="292">
        <f t="shared" si="39"/>
        <v>0</v>
      </c>
      <c r="H128" s="293">
        <f t="shared" si="47"/>
        <v>0</v>
      </c>
      <c r="I128" s="301">
        <f t="shared" si="48"/>
        <v>2207706.1399999987</v>
      </c>
      <c r="J128" s="510">
        <f t="shared" si="40"/>
        <v>12747.23</v>
      </c>
      <c r="K128" s="292">
        <f t="shared" si="41"/>
        <v>5412.77</v>
      </c>
      <c r="L128" s="321">
        <f t="shared" si="51"/>
        <v>18160</v>
      </c>
      <c r="M128" s="300">
        <f t="shared" si="49"/>
        <v>7369860.290000001</v>
      </c>
      <c r="N128" s="292">
        <f t="shared" si="42"/>
        <v>42553.37</v>
      </c>
      <c r="O128" s="292">
        <f t="shared" si="43"/>
        <v>-102573.37</v>
      </c>
      <c r="P128" s="293">
        <f t="shared" si="31"/>
        <v>-60020</v>
      </c>
      <c r="Q128" s="301">
        <f t="shared" si="50"/>
        <v>2344440.31</v>
      </c>
      <c r="R128" s="292">
        <f t="shared" si="44"/>
        <v>13536.73</v>
      </c>
      <c r="S128" s="292">
        <f t="shared" si="45"/>
        <v>5903.27</v>
      </c>
      <c r="T128" s="321">
        <f t="shared" si="34"/>
        <v>19440</v>
      </c>
      <c r="U128" s="134"/>
      <c r="V128" s="134"/>
      <c r="W128" s="134"/>
      <c r="X128" s="134"/>
    </row>
    <row r="129" spans="1:24" s="1" customFormat="1" ht="15" customHeight="1">
      <c r="A129" s="409">
        <f t="shared" si="52"/>
        <v>7.0250000000000007E-2</v>
      </c>
      <c r="B129" s="406">
        <f t="shared" si="36"/>
        <v>5.7739726027397267E-3</v>
      </c>
      <c r="C129" s="197">
        <f t="shared" si="37"/>
        <v>8</v>
      </c>
      <c r="D129" s="290">
        <v>95</v>
      </c>
      <c r="E129" s="300">
        <f t="shared" si="46"/>
        <v>0</v>
      </c>
      <c r="F129" s="292">
        <f t="shared" si="38"/>
        <v>0</v>
      </c>
      <c r="G129" s="292">
        <f t="shared" si="39"/>
        <v>0</v>
      </c>
      <c r="H129" s="293">
        <f t="shared" si="47"/>
        <v>0</v>
      </c>
      <c r="I129" s="301">
        <f t="shared" si="48"/>
        <v>2202293.3699999987</v>
      </c>
      <c r="J129" s="510">
        <f t="shared" si="40"/>
        <v>12715.98</v>
      </c>
      <c r="K129" s="292">
        <f t="shared" si="41"/>
        <v>5444.02</v>
      </c>
      <c r="L129" s="321">
        <f t="shared" si="51"/>
        <v>18160</v>
      </c>
      <c r="M129" s="300">
        <f t="shared" si="49"/>
        <v>7472433.6600000011</v>
      </c>
      <c r="N129" s="292">
        <f t="shared" si="42"/>
        <v>43145.63</v>
      </c>
      <c r="O129" s="292">
        <f t="shared" si="43"/>
        <v>-103165.63</v>
      </c>
      <c r="P129" s="293">
        <f t="shared" si="31"/>
        <v>-60020</v>
      </c>
      <c r="Q129" s="301">
        <f t="shared" si="50"/>
        <v>2338537.04</v>
      </c>
      <c r="R129" s="292">
        <f t="shared" si="44"/>
        <v>13502.65</v>
      </c>
      <c r="S129" s="292">
        <f t="shared" si="45"/>
        <v>5937.35</v>
      </c>
      <c r="T129" s="321">
        <f t="shared" si="34"/>
        <v>19440</v>
      </c>
      <c r="U129" s="134"/>
      <c r="V129" s="134"/>
      <c r="W129" s="134"/>
      <c r="X129" s="134"/>
    </row>
    <row r="130" spans="1:24" s="1" customFormat="1" ht="15" customHeight="1">
      <c r="A130" s="409">
        <f t="shared" si="52"/>
        <v>7.0250000000000007E-2</v>
      </c>
      <c r="B130" s="406">
        <f t="shared" si="36"/>
        <v>5.7739726027397267E-3</v>
      </c>
      <c r="C130" s="197">
        <f t="shared" si="37"/>
        <v>8</v>
      </c>
      <c r="D130" s="290">
        <v>96</v>
      </c>
      <c r="E130" s="300">
        <f t="shared" si="46"/>
        <v>0</v>
      </c>
      <c r="F130" s="292">
        <f t="shared" si="38"/>
        <v>0</v>
      </c>
      <c r="G130" s="292">
        <f t="shared" si="39"/>
        <v>0</v>
      </c>
      <c r="H130" s="293">
        <f t="shared" si="47"/>
        <v>0</v>
      </c>
      <c r="I130" s="301">
        <f t="shared" si="48"/>
        <v>2196849.3499999987</v>
      </c>
      <c r="J130" s="510">
        <f t="shared" si="40"/>
        <v>12684.55</v>
      </c>
      <c r="K130" s="292">
        <f t="shared" si="41"/>
        <v>5475.4500000000007</v>
      </c>
      <c r="L130" s="321">
        <f t="shared" si="51"/>
        <v>18160</v>
      </c>
      <c r="M130" s="300">
        <f t="shared" si="49"/>
        <v>7575599.290000001</v>
      </c>
      <c r="N130" s="292">
        <f t="shared" si="42"/>
        <v>43741.3</v>
      </c>
      <c r="O130" s="292">
        <f t="shared" si="43"/>
        <v>-103761.3</v>
      </c>
      <c r="P130" s="293">
        <f t="shared" si="31"/>
        <v>-60020</v>
      </c>
      <c r="Q130" s="301">
        <f t="shared" si="50"/>
        <v>2332599.69</v>
      </c>
      <c r="R130" s="292">
        <f t="shared" si="44"/>
        <v>13468.37</v>
      </c>
      <c r="S130" s="292">
        <f t="shared" si="45"/>
        <v>5971.6299999999992</v>
      </c>
      <c r="T130" s="321">
        <f t="shared" si="34"/>
        <v>19440</v>
      </c>
      <c r="U130" s="134"/>
      <c r="V130" s="134"/>
      <c r="W130" s="134"/>
      <c r="X130" s="134"/>
    </row>
    <row r="131" spans="1:24" s="1" customFormat="1" ht="15" customHeight="1">
      <c r="A131" s="409">
        <f t="shared" si="52"/>
        <v>7.0250000000000007E-2</v>
      </c>
      <c r="B131" s="406">
        <f t="shared" si="36"/>
        <v>5.7739726027397267E-3</v>
      </c>
      <c r="C131" s="197">
        <f t="shared" si="37"/>
        <v>9</v>
      </c>
      <c r="D131" s="290">
        <v>97</v>
      </c>
      <c r="E131" s="300">
        <f t="shared" si="46"/>
        <v>0</v>
      </c>
      <c r="F131" s="292">
        <f t="shared" si="38"/>
        <v>0</v>
      </c>
      <c r="G131" s="292">
        <f t="shared" si="39"/>
        <v>0</v>
      </c>
      <c r="H131" s="293">
        <f t="shared" si="47"/>
        <v>0</v>
      </c>
      <c r="I131" s="301">
        <f t="shared" si="48"/>
        <v>2191373.8999999985</v>
      </c>
      <c r="J131" s="510">
        <f t="shared" si="40"/>
        <v>12652.93</v>
      </c>
      <c r="K131" s="292">
        <f t="shared" si="41"/>
        <v>5507.07</v>
      </c>
      <c r="L131" s="321">
        <f t="shared" si="51"/>
        <v>18160</v>
      </c>
      <c r="M131" s="300">
        <f t="shared" si="49"/>
        <v>7679360.5900000008</v>
      </c>
      <c r="N131" s="292">
        <f t="shared" si="42"/>
        <v>44340.42</v>
      </c>
      <c r="O131" s="292">
        <f t="shared" si="43"/>
        <v>-104360.42</v>
      </c>
      <c r="P131" s="293">
        <f t="shared" si="31"/>
        <v>-60020</v>
      </c>
      <c r="Q131" s="301">
        <f t="shared" si="50"/>
        <v>2326628.06</v>
      </c>
      <c r="R131" s="292">
        <f t="shared" si="44"/>
        <v>13433.89</v>
      </c>
      <c r="S131" s="292">
        <f t="shared" si="45"/>
        <v>6006.1100000000006</v>
      </c>
      <c r="T131" s="321">
        <f t="shared" si="34"/>
        <v>19440</v>
      </c>
      <c r="U131" s="134"/>
      <c r="V131" s="134"/>
      <c r="W131" s="134"/>
      <c r="X131" s="134"/>
    </row>
    <row r="132" spans="1:24" s="1" customFormat="1" ht="15" customHeight="1">
      <c r="A132" s="409">
        <f t="shared" si="52"/>
        <v>7.0250000000000007E-2</v>
      </c>
      <c r="B132" s="406">
        <f t="shared" si="36"/>
        <v>5.7739726027397267E-3</v>
      </c>
      <c r="C132" s="197">
        <f t="shared" si="37"/>
        <v>9</v>
      </c>
      <c r="D132" s="290">
        <v>98</v>
      </c>
      <c r="E132" s="300">
        <f t="shared" si="46"/>
        <v>0</v>
      </c>
      <c r="F132" s="292">
        <f t="shared" si="38"/>
        <v>0</v>
      </c>
      <c r="G132" s="292">
        <f t="shared" si="39"/>
        <v>0</v>
      </c>
      <c r="H132" s="293">
        <f t="shared" si="47"/>
        <v>0</v>
      </c>
      <c r="I132" s="301">
        <f t="shared" si="48"/>
        <v>2185866.8299999987</v>
      </c>
      <c r="J132" s="510">
        <f t="shared" si="40"/>
        <v>12621.14</v>
      </c>
      <c r="K132" s="292">
        <f t="shared" si="41"/>
        <v>5538.8600000000006</v>
      </c>
      <c r="L132" s="321">
        <f t="shared" si="51"/>
        <v>18160</v>
      </c>
      <c r="M132" s="300">
        <f t="shared" si="49"/>
        <v>7783721.0100000007</v>
      </c>
      <c r="N132" s="292">
        <f t="shared" si="42"/>
        <v>44942.99</v>
      </c>
      <c r="O132" s="292">
        <f t="shared" si="43"/>
        <v>-104962.98999999999</v>
      </c>
      <c r="P132" s="293">
        <f t="shared" si="31"/>
        <v>-60020</v>
      </c>
      <c r="Q132" s="301">
        <f t="shared" si="50"/>
        <v>2320621.9500000002</v>
      </c>
      <c r="R132" s="292">
        <f t="shared" si="44"/>
        <v>13399.21</v>
      </c>
      <c r="S132" s="292">
        <f t="shared" si="45"/>
        <v>6040.7900000000009</v>
      </c>
      <c r="T132" s="321">
        <f t="shared" si="34"/>
        <v>19440</v>
      </c>
      <c r="U132" s="134"/>
      <c r="V132" s="134"/>
      <c r="W132" s="134"/>
      <c r="X132" s="134"/>
    </row>
    <row r="133" spans="1:24" s="1" customFormat="1" ht="15" customHeight="1">
      <c r="A133" s="409">
        <f t="shared" si="52"/>
        <v>7.0250000000000007E-2</v>
      </c>
      <c r="B133" s="406">
        <f t="shared" si="36"/>
        <v>5.7739726027397267E-3</v>
      </c>
      <c r="C133" s="197">
        <f t="shared" si="37"/>
        <v>9</v>
      </c>
      <c r="D133" s="290">
        <v>99</v>
      </c>
      <c r="E133" s="300">
        <f t="shared" si="46"/>
        <v>0</v>
      </c>
      <c r="F133" s="292">
        <f t="shared" si="38"/>
        <v>0</v>
      </c>
      <c r="G133" s="292">
        <f t="shared" si="39"/>
        <v>0</v>
      </c>
      <c r="H133" s="293">
        <f t="shared" si="47"/>
        <v>0</v>
      </c>
      <c r="I133" s="301">
        <f t="shared" si="48"/>
        <v>2180327.9699999988</v>
      </c>
      <c r="J133" s="510">
        <f t="shared" si="40"/>
        <v>12589.15</v>
      </c>
      <c r="K133" s="292">
        <f t="shared" si="41"/>
        <v>5570.85</v>
      </c>
      <c r="L133" s="321">
        <f t="shared" si="51"/>
        <v>18160</v>
      </c>
      <c r="M133" s="300">
        <f t="shared" si="49"/>
        <v>7888684.0000000009</v>
      </c>
      <c r="N133" s="292">
        <f t="shared" si="42"/>
        <v>45549.05</v>
      </c>
      <c r="O133" s="292">
        <f t="shared" si="43"/>
        <v>-105569.05</v>
      </c>
      <c r="P133" s="293">
        <f t="shared" si="31"/>
        <v>-60020</v>
      </c>
      <c r="Q133" s="301">
        <f t="shared" si="50"/>
        <v>2314581.16</v>
      </c>
      <c r="R133" s="292">
        <f t="shared" si="44"/>
        <v>13364.33</v>
      </c>
      <c r="S133" s="292">
        <f t="shared" si="45"/>
        <v>6075.67</v>
      </c>
      <c r="T133" s="321">
        <f t="shared" si="34"/>
        <v>19440</v>
      </c>
      <c r="U133" s="134"/>
      <c r="V133" s="134"/>
      <c r="W133" s="134"/>
      <c r="X133" s="134"/>
    </row>
    <row r="134" spans="1:24" s="1" customFormat="1" ht="15" customHeight="1">
      <c r="A134" s="409">
        <f t="shared" si="52"/>
        <v>7.0250000000000007E-2</v>
      </c>
      <c r="B134" s="406">
        <f t="shared" si="36"/>
        <v>5.7739726027397267E-3</v>
      </c>
      <c r="C134" s="197">
        <f t="shared" si="37"/>
        <v>9</v>
      </c>
      <c r="D134" s="290">
        <v>100</v>
      </c>
      <c r="E134" s="300">
        <f t="shared" si="46"/>
        <v>0</v>
      </c>
      <c r="F134" s="292">
        <f t="shared" si="38"/>
        <v>0</v>
      </c>
      <c r="G134" s="292">
        <f t="shared" si="39"/>
        <v>0</v>
      </c>
      <c r="H134" s="293">
        <f t="shared" si="47"/>
        <v>0</v>
      </c>
      <c r="I134" s="301">
        <f t="shared" si="48"/>
        <v>2174757.1199999987</v>
      </c>
      <c r="J134" s="510">
        <f t="shared" si="40"/>
        <v>12556.99</v>
      </c>
      <c r="K134" s="292">
        <f t="shared" si="41"/>
        <v>5603.01</v>
      </c>
      <c r="L134" s="321">
        <f t="shared" si="51"/>
        <v>18160</v>
      </c>
      <c r="M134" s="300">
        <f t="shared" si="49"/>
        <v>7994253.0500000007</v>
      </c>
      <c r="N134" s="292">
        <f t="shared" si="42"/>
        <v>46158.6</v>
      </c>
      <c r="O134" s="292">
        <f t="shared" si="43"/>
        <v>-106178.6</v>
      </c>
      <c r="P134" s="293">
        <f t="shared" si="31"/>
        <v>-60020</v>
      </c>
      <c r="Q134" s="301">
        <f t="shared" si="50"/>
        <v>2308505.4900000002</v>
      </c>
      <c r="R134" s="292">
        <f t="shared" si="44"/>
        <v>13329.25</v>
      </c>
      <c r="S134" s="292">
        <f t="shared" si="45"/>
        <v>6110.75</v>
      </c>
      <c r="T134" s="321">
        <f t="shared" si="34"/>
        <v>19440</v>
      </c>
      <c r="U134" s="134"/>
      <c r="V134" s="134"/>
      <c r="W134" s="134"/>
      <c r="X134" s="134"/>
    </row>
    <row r="135" spans="1:24" s="1" customFormat="1" ht="15" customHeight="1">
      <c r="A135" s="409">
        <f t="shared" si="52"/>
        <v>7.0250000000000007E-2</v>
      </c>
      <c r="B135" s="406">
        <f t="shared" si="36"/>
        <v>5.7739726027397267E-3</v>
      </c>
      <c r="C135" s="197">
        <f t="shared" si="37"/>
        <v>9</v>
      </c>
      <c r="D135" s="290">
        <v>101</v>
      </c>
      <c r="E135" s="300">
        <f t="shared" si="46"/>
        <v>0</v>
      </c>
      <c r="F135" s="292">
        <f t="shared" si="38"/>
        <v>0</v>
      </c>
      <c r="G135" s="292">
        <f t="shared" si="39"/>
        <v>0</v>
      </c>
      <c r="H135" s="293">
        <f t="shared" si="47"/>
        <v>0</v>
      </c>
      <c r="I135" s="301">
        <f t="shared" si="48"/>
        <v>2169154.1099999989</v>
      </c>
      <c r="J135" s="510">
        <f t="shared" si="40"/>
        <v>12524.64</v>
      </c>
      <c r="K135" s="292">
        <f t="shared" si="41"/>
        <v>5635.3600000000006</v>
      </c>
      <c r="L135" s="321">
        <f t="shared" si="51"/>
        <v>18160</v>
      </c>
      <c r="M135" s="300">
        <f t="shared" si="49"/>
        <v>8100431.6500000004</v>
      </c>
      <c r="N135" s="292">
        <f t="shared" si="42"/>
        <v>46771.67</v>
      </c>
      <c r="O135" s="292">
        <f t="shared" si="43"/>
        <v>-106791.67</v>
      </c>
      <c r="P135" s="293">
        <f t="shared" si="31"/>
        <v>-60020</v>
      </c>
      <c r="Q135" s="301">
        <f t="shared" si="50"/>
        <v>2302394.7400000002</v>
      </c>
      <c r="R135" s="292">
        <f t="shared" si="44"/>
        <v>13293.96</v>
      </c>
      <c r="S135" s="292">
        <f t="shared" si="45"/>
        <v>6146.0400000000009</v>
      </c>
      <c r="T135" s="321">
        <f t="shared" si="34"/>
        <v>19440</v>
      </c>
      <c r="U135" s="134"/>
      <c r="V135" s="134"/>
      <c r="W135" s="134"/>
      <c r="X135" s="134"/>
    </row>
    <row r="136" spans="1:24" s="1" customFormat="1" ht="15" customHeight="1">
      <c r="A136" s="409">
        <f t="shared" si="52"/>
        <v>7.0250000000000007E-2</v>
      </c>
      <c r="B136" s="406">
        <f t="shared" si="36"/>
        <v>5.7739726027397267E-3</v>
      </c>
      <c r="C136" s="197">
        <f t="shared" si="37"/>
        <v>9</v>
      </c>
      <c r="D136" s="290">
        <v>102</v>
      </c>
      <c r="E136" s="300">
        <f t="shared" si="46"/>
        <v>0</v>
      </c>
      <c r="F136" s="292">
        <f t="shared" si="38"/>
        <v>0</v>
      </c>
      <c r="G136" s="292">
        <f t="shared" si="39"/>
        <v>0</v>
      </c>
      <c r="H136" s="293">
        <f t="shared" si="47"/>
        <v>0</v>
      </c>
      <c r="I136" s="301">
        <f t="shared" si="48"/>
        <v>2163518.7499999991</v>
      </c>
      <c r="J136" s="510">
        <f t="shared" si="40"/>
        <v>12492.1</v>
      </c>
      <c r="K136" s="292">
        <f t="shared" si="41"/>
        <v>5667.9</v>
      </c>
      <c r="L136" s="321">
        <f t="shared" si="51"/>
        <v>18160</v>
      </c>
      <c r="M136" s="300">
        <f t="shared" si="49"/>
        <v>8207223.3200000003</v>
      </c>
      <c r="N136" s="292">
        <f t="shared" si="42"/>
        <v>47388.28</v>
      </c>
      <c r="O136" s="292">
        <f t="shared" si="43"/>
        <v>-107408.28</v>
      </c>
      <c r="P136" s="293">
        <f t="shared" si="31"/>
        <v>-60020</v>
      </c>
      <c r="Q136" s="301">
        <f t="shared" si="50"/>
        <v>2296248.7000000002</v>
      </c>
      <c r="R136" s="292">
        <f t="shared" si="44"/>
        <v>13258.48</v>
      </c>
      <c r="S136" s="292">
        <f t="shared" si="45"/>
        <v>6181.52</v>
      </c>
      <c r="T136" s="321">
        <f t="shared" si="34"/>
        <v>19440</v>
      </c>
      <c r="U136" s="134"/>
      <c r="V136" s="134"/>
      <c r="W136" s="134"/>
      <c r="X136" s="134"/>
    </row>
    <row r="137" spans="1:24" s="1" customFormat="1" ht="15" customHeight="1">
      <c r="A137" s="409">
        <f t="shared" si="52"/>
        <v>7.0250000000000007E-2</v>
      </c>
      <c r="B137" s="406">
        <f t="shared" si="36"/>
        <v>5.7739726027397267E-3</v>
      </c>
      <c r="C137" s="197">
        <f t="shared" si="37"/>
        <v>9</v>
      </c>
      <c r="D137" s="290">
        <v>103</v>
      </c>
      <c r="E137" s="300">
        <f t="shared" si="46"/>
        <v>0</v>
      </c>
      <c r="F137" s="292">
        <f t="shared" si="38"/>
        <v>0</v>
      </c>
      <c r="G137" s="292">
        <f t="shared" si="39"/>
        <v>0</v>
      </c>
      <c r="H137" s="293">
        <f t="shared" si="47"/>
        <v>0</v>
      </c>
      <c r="I137" s="301">
        <f t="shared" si="48"/>
        <v>2157850.8499999992</v>
      </c>
      <c r="J137" s="510">
        <f t="shared" si="40"/>
        <v>12459.37</v>
      </c>
      <c r="K137" s="292">
        <f t="shared" si="41"/>
        <v>5700.6299999999992</v>
      </c>
      <c r="L137" s="321">
        <f t="shared" si="51"/>
        <v>18160</v>
      </c>
      <c r="M137" s="300">
        <f t="shared" si="49"/>
        <v>8314631.6000000006</v>
      </c>
      <c r="N137" s="292">
        <f t="shared" si="42"/>
        <v>48008.46</v>
      </c>
      <c r="O137" s="292">
        <f t="shared" si="43"/>
        <v>-108028.45999999999</v>
      </c>
      <c r="P137" s="293">
        <f t="shared" si="31"/>
        <v>-60020</v>
      </c>
      <c r="Q137" s="301">
        <f t="shared" si="50"/>
        <v>2290067.1800000002</v>
      </c>
      <c r="R137" s="292">
        <f t="shared" si="44"/>
        <v>13222.79</v>
      </c>
      <c r="S137" s="292">
        <f t="shared" si="45"/>
        <v>6217.2099999999991</v>
      </c>
      <c r="T137" s="321">
        <f t="shared" si="34"/>
        <v>19440</v>
      </c>
      <c r="U137" s="134"/>
      <c r="V137" s="134"/>
      <c r="W137" s="134"/>
      <c r="X137" s="134"/>
    </row>
    <row r="138" spans="1:24" s="1" customFormat="1" ht="15" customHeight="1">
      <c r="A138" s="409">
        <f t="shared" si="52"/>
        <v>7.0250000000000007E-2</v>
      </c>
      <c r="B138" s="406">
        <f t="shared" si="36"/>
        <v>5.7739726027397267E-3</v>
      </c>
      <c r="C138" s="197">
        <f t="shared" si="37"/>
        <v>9</v>
      </c>
      <c r="D138" s="290">
        <v>104</v>
      </c>
      <c r="E138" s="300">
        <f t="shared" si="46"/>
        <v>0</v>
      </c>
      <c r="F138" s="292">
        <f t="shared" si="38"/>
        <v>0</v>
      </c>
      <c r="G138" s="292">
        <f t="shared" si="39"/>
        <v>0</v>
      </c>
      <c r="H138" s="293">
        <f t="shared" si="47"/>
        <v>0</v>
      </c>
      <c r="I138" s="301">
        <f t="shared" si="48"/>
        <v>2152150.2199999993</v>
      </c>
      <c r="J138" s="510">
        <f t="shared" si="40"/>
        <v>12426.46</v>
      </c>
      <c r="K138" s="292">
        <f t="shared" si="41"/>
        <v>5733.5400000000009</v>
      </c>
      <c r="L138" s="321">
        <f t="shared" si="51"/>
        <v>18160</v>
      </c>
      <c r="M138" s="300">
        <f t="shared" si="49"/>
        <v>8422660.0600000005</v>
      </c>
      <c r="N138" s="292">
        <f t="shared" si="42"/>
        <v>48632.21</v>
      </c>
      <c r="O138" s="292">
        <f t="shared" si="43"/>
        <v>-108652.20999999999</v>
      </c>
      <c r="P138" s="293">
        <f t="shared" si="31"/>
        <v>-60020</v>
      </c>
      <c r="Q138" s="301">
        <f t="shared" si="50"/>
        <v>2283849.9700000002</v>
      </c>
      <c r="R138" s="292">
        <f t="shared" si="44"/>
        <v>13186.89</v>
      </c>
      <c r="S138" s="292">
        <f t="shared" si="45"/>
        <v>6253.1100000000006</v>
      </c>
      <c r="T138" s="321">
        <f t="shared" si="34"/>
        <v>19440</v>
      </c>
      <c r="U138" s="134"/>
      <c r="V138" s="134"/>
      <c r="W138" s="134"/>
      <c r="X138" s="134"/>
    </row>
    <row r="139" spans="1:24" s="1" customFormat="1" ht="15" customHeight="1">
      <c r="A139" s="409">
        <f t="shared" si="52"/>
        <v>7.0250000000000007E-2</v>
      </c>
      <c r="B139" s="406">
        <f t="shared" si="36"/>
        <v>5.7739726027397267E-3</v>
      </c>
      <c r="C139" s="197">
        <f t="shared" si="37"/>
        <v>9</v>
      </c>
      <c r="D139" s="290">
        <v>105</v>
      </c>
      <c r="E139" s="300">
        <f t="shared" si="46"/>
        <v>0</v>
      </c>
      <c r="F139" s="292">
        <f t="shared" si="38"/>
        <v>0</v>
      </c>
      <c r="G139" s="292">
        <f t="shared" si="39"/>
        <v>0</v>
      </c>
      <c r="H139" s="293">
        <f t="shared" si="47"/>
        <v>0</v>
      </c>
      <c r="I139" s="301">
        <f t="shared" si="48"/>
        <v>2146416.6799999992</v>
      </c>
      <c r="J139" s="510">
        <f t="shared" si="40"/>
        <v>12393.35</v>
      </c>
      <c r="K139" s="292">
        <f t="shared" si="41"/>
        <v>5766.65</v>
      </c>
      <c r="L139" s="321">
        <f t="shared" si="51"/>
        <v>18160</v>
      </c>
      <c r="M139" s="300">
        <f t="shared" si="49"/>
        <v>8531312.2700000014</v>
      </c>
      <c r="N139" s="292">
        <f t="shared" si="42"/>
        <v>49259.56</v>
      </c>
      <c r="O139" s="292">
        <f t="shared" si="43"/>
        <v>-109279.56</v>
      </c>
      <c r="P139" s="293">
        <f t="shared" si="31"/>
        <v>-60020</v>
      </c>
      <c r="Q139" s="301">
        <f t="shared" si="50"/>
        <v>2277596.8600000003</v>
      </c>
      <c r="R139" s="292">
        <f t="shared" si="44"/>
        <v>13150.78</v>
      </c>
      <c r="S139" s="292">
        <f t="shared" si="45"/>
        <v>6289.2199999999993</v>
      </c>
      <c r="T139" s="321">
        <f t="shared" si="34"/>
        <v>19440</v>
      </c>
      <c r="U139" s="134"/>
      <c r="V139" s="134"/>
      <c r="W139" s="134"/>
      <c r="X139" s="134"/>
    </row>
    <row r="140" spans="1:24" s="1" customFormat="1" ht="15" customHeight="1">
      <c r="A140" s="409">
        <f t="shared" si="52"/>
        <v>7.0250000000000007E-2</v>
      </c>
      <c r="B140" s="406">
        <f t="shared" si="36"/>
        <v>5.7739726027397267E-3</v>
      </c>
      <c r="C140" s="197">
        <f t="shared" si="37"/>
        <v>9</v>
      </c>
      <c r="D140" s="290">
        <v>106</v>
      </c>
      <c r="E140" s="300">
        <f t="shared" si="46"/>
        <v>0</v>
      </c>
      <c r="F140" s="292">
        <f t="shared" si="38"/>
        <v>0</v>
      </c>
      <c r="G140" s="292">
        <f t="shared" si="39"/>
        <v>0</v>
      </c>
      <c r="H140" s="293">
        <f t="shared" si="47"/>
        <v>0</v>
      </c>
      <c r="I140" s="301">
        <f t="shared" si="48"/>
        <v>2140650.0299999993</v>
      </c>
      <c r="J140" s="510">
        <f t="shared" si="40"/>
        <v>12360.05</v>
      </c>
      <c r="K140" s="292">
        <f t="shared" si="41"/>
        <v>5799.9500000000007</v>
      </c>
      <c r="L140" s="321">
        <f t="shared" si="51"/>
        <v>18160</v>
      </c>
      <c r="M140" s="300">
        <f t="shared" si="49"/>
        <v>8640591.8300000019</v>
      </c>
      <c r="N140" s="292">
        <f t="shared" si="42"/>
        <v>49890.54</v>
      </c>
      <c r="O140" s="292">
        <f t="shared" si="43"/>
        <v>-109910.54000000001</v>
      </c>
      <c r="P140" s="293">
        <f t="shared" si="31"/>
        <v>-60020</v>
      </c>
      <c r="Q140" s="301">
        <f t="shared" si="50"/>
        <v>2271307.64</v>
      </c>
      <c r="R140" s="292">
        <f t="shared" si="44"/>
        <v>13114.47</v>
      </c>
      <c r="S140" s="292">
        <f t="shared" si="45"/>
        <v>6325.5300000000007</v>
      </c>
      <c r="T140" s="321">
        <f t="shared" si="34"/>
        <v>19440</v>
      </c>
      <c r="U140" s="134"/>
      <c r="V140" s="134"/>
      <c r="W140" s="134"/>
      <c r="X140" s="134"/>
    </row>
    <row r="141" spans="1:24" s="1" customFormat="1" ht="15" customHeight="1">
      <c r="A141" s="409">
        <f t="shared" si="52"/>
        <v>7.0250000000000007E-2</v>
      </c>
      <c r="B141" s="406">
        <f t="shared" si="36"/>
        <v>5.7739726027397267E-3</v>
      </c>
      <c r="C141" s="197">
        <f t="shared" si="37"/>
        <v>9</v>
      </c>
      <c r="D141" s="290">
        <v>107</v>
      </c>
      <c r="E141" s="300">
        <f t="shared" si="46"/>
        <v>0</v>
      </c>
      <c r="F141" s="292">
        <f t="shared" si="38"/>
        <v>0</v>
      </c>
      <c r="G141" s="292">
        <f t="shared" si="39"/>
        <v>0</v>
      </c>
      <c r="H141" s="293">
        <f t="shared" si="47"/>
        <v>0</v>
      </c>
      <c r="I141" s="301">
        <f t="shared" si="48"/>
        <v>2134850.0799999991</v>
      </c>
      <c r="J141" s="510">
        <f t="shared" si="40"/>
        <v>12326.57</v>
      </c>
      <c r="K141" s="292">
        <f t="shared" si="41"/>
        <v>5833.43</v>
      </c>
      <c r="L141" s="321">
        <f t="shared" si="51"/>
        <v>18160</v>
      </c>
      <c r="M141" s="300">
        <f t="shared" si="49"/>
        <v>8750502.370000001</v>
      </c>
      <c r="N141" s="292">
        <f t="shared" si="42"/>
        <v>50525.16</v>
      </c>
      <c r="O141" s="292">
        <f t="shared" si="43"/>
        <v>-110545.16</v>
      </c>
      <c r="P141" s="293">
        <f t="shared" si="31"/>
        <v>-60020</v>
      </c>
      <c r="Q141" s="301">
        <f t="shared" si="50"/>
        <v>2264982.1100000003</v>
      </c>
      <c r="R141" s="292">
        <f t="shared" si="44"/>
        <v>13077.94</v>
      </c>
      <c r="S141" s="292">
        <f t="shared" si="45"/>
        <v>6362.0599999999995</v>
      </c>
      <c r="T141" s="321">
        <f t="shared" si="34"/>
        <v>19440</v>
      </c>
      <c r="U141" s="134"/>
      <c r="V141" s="134"/>
      <c r="W141" s="134"/>
      <c r="X141" s="134"/>
    </row>
    <row r="142" spans="1:24" s="1" customFormat="1" ht="15" customHeight="1">
      <c r="A142" s="409">
        <f t="shared" si="52"/>
        <v>7.0250000000000007E-2</v>
      </c>
      <c r="B142" s="406">
        <f t="shared" si="36"/>
        <v>5.7739726027397267E-3</v>
      </c>
      <c r="C142" s="197">
        <f t="shared" si="37"/>
        <v>9</v>
      </c>
      <c r="D142" s="290">
        <v>108</v>
      </c>
      <c r="E142" s="300">
        <f t="shared" si="46"/>
        <v>0</v>
      </c>
      <c r="F142" s="292">
        <f t="shared" si="38"/>
        <v>0</v>
      </c>
      <c r="G142" s="292">
        <f t="shared" si="39"/>
        <v>0</v>
      </c>
      <c r="H142" s="293">
        <f t="shared" si="47"/>
        <v>0</v>
      </c>
      <c r="I142" s="301">
        <f t="shared" si="48"/>
        <v>2129016.649999999</v>
      </c>
      <c r="J142" s="510">
        <f t="shared" si="40"/>
        <v>12292.88</v>
      </c>
      <c r="K142" s="292">
        <f t="shared" si="41"/>
        <v>5867.1200000000008</v>
      </c>
      <c r="L142" s="321">
        <f t="shared" si="51"/>
        <v>18160</v>
      </c>
      <c r="M142" s="300">
        <f t="shared" si="49"/>
        <v>8861047.5300000012</v>
      </c>
      <c r="N142" s="292">
        <f t="shared" si="42"/>
        <v>51163.45</v>
      </c>
      <c r="O142" s="292">
        <f t="shared" si="43"/>
        <v>-111183.45</v>
      </c>
      <c r="P142" s="293">
        <f t="shared" si="31"/>
        <v>-60020</v>
      </c>
      <c r="Q142" s="301">
        <f t="shared" si="50"/>
        <v>2258620.0500000003</v>
      </c>
      <c r="R142" s="292">
        <f t="shared" si="44"/>
        <v>13041.21</v>
      </c>
      <c r="S142" s="292">
        <f t="shared" si="45"/>
        <v>6398.7900000000009</v>
      </c>
      <c r="T142" s="321">
        <f t="shared" si="34"/>
        <v>19440</v>
      </c>
      <c r="U142" s="134"/>
      <c r="V142" s="134"/>
      <c r="W142" s="134"/>
      <c r="X142" s="134"/>
    </row>
    <row r="143" spans="1:24" s="1" customFormat="1" ht="15" customHeight="1">
      <c r="A143" s="409">
        <f t="shared" si="52"/>
        <v>7.0250000000000007E-2</v>
      </c>
      <c r="B143" s="406">
        <f t="shared" si="36"/>
        <v>5.7739726027397267E-3</v>
      </c>
      <c r="C143" s="197">
        <f t="shared" si="37"/>
        <v>10</v>
      </c>
      <c r="D143" s="290">
        <v>109</v>
      </c>
      <c r="E143" s="300">
        <f t="shared" si="46"/>
        <v>0</v>
      </c>
      <c r="F143" s="292">
        <f t="shared" si="38"/>
        <v>0</v>
      </c>
      <c r="G143" s="292">
        <f t="shared" si="39"/>
        <v>0</v>
      </c>
      <c r="H143" s="293">
        <f t="shared" si="47"/>
        <v>0</v>
      </c>
      <c r="I143" s="301">
        <f t="shared" si="48"/>
        <v>2123149.5299999989</v>
      </c>
      <c r="J143" s="510">
        <f t="shared" si="40"/>
        <v>12259.01</v>
      </c>
      <c r="K143" s="292">
        <f t="shared" si="41"/>
        <v>5900.99</v>
      </c>
      <c r="L143" s="321">
        <f t="shared" si="51"/>
        <v>18160</v>
      </c>
      <c r="M143" s="300">
        <f t="shared" si="49"/>
        <v>8972230.9800000004</v>
      </c>
      <c r="N143" s="292">
        <f t="shared" si="42"/>
        <v>51805.42</v>
      </c>
      <c r="O143" s="292">
        <f t="shared" si="43"/>
        <v>-111825.42</v>
      </c>
      <c r="P143" s="293">
        <f t="shared" si="31"/>
        <v>-60020</v>
      </c>
      <c r="Q143" s="301">
        <f t="shared" si="50"/>
        <v>2252221.2600000002</v>
      </c>
      <c r="R143" s="292">
        <f t="shared" si="44"/>
        <v>13004.26</v>
      </c>
      <c r="S143" s="292">
        <f t="shared" si="45"/>
        <v>6435.74</v>
      </c>
      <c r="T143" s="321">
        <f t="shared" si="34"/>
        <v>19440</v>
      </c>
      <c r="U143" s="134"/>
      <c r="V143" s="134"/>
      <c r="W143" s="134"/>
      <c r="X143" s="134"/>
    </row>
    <row r="144" spans="1:24" s="1" customFormat="1" ht="15" customHeight="1">
      <c r="A144" s="409">
        <f t="shared" si="52"/>
        <v>7.0250000000000007E-2</v>
      </c>
      <c r="B144" s="406">
        <f t="shared" si="36"/>
        <v>5.7739726027397267E-3</v>
      </c>
      <c r="C144" s="197">
        <f t="shared" si="37"/>
        <v>10</v>
      </c>
      <c r="D144" s="290">
        <v>110</v>
      </c>
      <c r="E144" s="300">
        <f t="shared" si="46"/>
        <v>0</v>
      </c>
      <c r="F144" s="292">
        <f t="shared" si="38"/>
        <v>0</v>
      </c>
      <c r="G144" s="292">
        <f t="shared" si="39"/>
        <v>0</v>
      </c>
      <c r="H144" s="293">
        <f t="shared" si="47"/>
        <v>0</v>
      </c>
      <c r="I144" s="301">
        <f t="shared" si="48"/>
        <v>2117248.5399999986</v>
      </c>
      <c r="J144" s="510">
        <f t="shared" si="40"/>
        <v>12224.94</v>
      </c>
      <c r="K144" s="292">
        <f t="shared" si="41"/>
        <v>5935.0599999999995</v>
      </c>
      <c r="L144" s="321">
        <f t="shared" si="51"/>
        <v>18160</v>
      </c>
      <c r="M144" s="300">
        <f t="shared" si="49"/>
        <v>9084056.4000000004</v>
      </c>
      <c r="N144" s="292">
        <f t="shared" si="42"/>
        <v>52451.09</v>
      </c>
      <c r="O144" s="292">
        <f t="shared" si="43"/>
        <v>-112471.09</v>
      </c>
      <c r="P144" s="293">
        <f t="shared" si="31"/>
        <v>-60020</v>
      </c>
      <c r="Q144" s="301">
        <f t="shared" si="50"/>
        <v>2245785.52</v>
      </c>
      <c r="R144" s="292">
        <f t="shared" si="44"/>
        <v>12967.1</v>
      </c>
      <c r="S144" s="292">
        <f t="shared" si="45"/>
        <v>6472.9</v>
      </c>
      <c r="T144" s="321">
        <f t="shared" si="34"/>
        <v>19440</v>
      </c>
      <c r="U144" s="134"/>
      <c r="V144" s="134"/>
      <c r="W144" s="134"/>
      <c r="X144" s="134"/>
    </row>
    <row r="145" spans="1:24" s="1" customFormat="1" ht="15" customHeight="1">
      <c r="A145" s="409">
        <f t="shared" si="52"/>
        <v>7.0250000000000007E-2</v>
      </c>
      <c r="B145" s="406">
        <f t="shared" si="36"/>
        <v>5.7739726027397267E-3</v>
      </c>
      <c r="C145" s="197">
        <f t="shared" si="37"/>
        <v>10</v>
      </c>
      <c r="D145" s="290">
        <v>111</v>
      </c>
      <c r="E145" s="300">
        <f t="shared" si="46"/>
        <v>0</v>
      </c>
      <c r="F145" s="292">
        <f t="shared" si="38"/>
        <v>0</v>
      </c>
      <c r="G145" s="292">
        <f t="shared" si="39"/>
        <v>0</v>
      </c>
      <c r="H145" s="293">
        <f t="shared" si="47"/>
        <v>0</v>
      </c>
      <c r="I145" s="301">
        <f t="shared" si="48"/>
        <v>2111313.4799999986</v>
      </c>
      <c r="J145" s="510">
        <f t="shared" si="40"/>
        <v>12190.67</v>
      </c>
      <c r="K145" s="292">
        <f t="shared" si="41"/>
        <v>5969.33</v>
      </c>
      <c r="L145" s="321">
        <f t="shared" si="51"/>
        <v>18160</v>
      </c>
      <c r="M145" s="300">
        <f t="shared" si="49"/>
        <v>9196527.4900000002</v>
      </c>
      <c r="N145" s="292">
        <f t="shared" si="42"/>
        <v>53100.5</v>
      </c>
      <c r="O145" s="292">
        <f t="shared" si="43"/>
        <v>-113120.5</v>
      </c>
      <c r="P145" s="293">
        <f t="shared" si="31"/>
        <v>-60020</v>
      </c>
      <c r="Q145" s="301">
        <f t="shared" si="50"/>
        <v>2239312.62</v>
      </c>
      <c r="R145" s="292">
        <f t="shared" si="44"/>
        <v>12929.73</v>
      </c>
      <c r="S145" s="292">
        <f t="shared" si="45"/>
        <v>6510.27</v>
      </c>
      <c r="T145" s="321">
        <f t="shared" si="34"/>
        <v>19440</v>
      </c>
      <c r="U145" s="134"/>
      <c r="V145" s="134"/>
      <c r="W145" s="134"/>
      <c r="X145" s="134"/>
    </row>
    <row r="146" spans="1:24" s="1" customFormat="1" ht="15" customHeight="1">
      <c r="A146" s="409">
        <f t="shared" si="52"/>
        <v>7.0250000000000007E-2</v>
      </c>
      <c r="B146" s="406">
        <f t="shared" si="36"/>
        <v>5.7739726027397267E-3</v>
      </c>
      <c r="C146" s="197">
        <f t="shared" si="37"/>
        <v>10</v>
      </c>
      <c r="D146" s="290">
        <v>112</v>
      </c>
      <c r="E146" s="300">
        <f t="shared" si="46"/>
        <v>0</v>
      </c>
      <c r="F146" s="292">
        <f t="shared" si="38"/>
        <v>0</v>
      </c>
      <c r="G146" s="292">
        <f t="shared" si="39"/>
        <v>0</v>
      </c>
      <c r="H146" s="293">
        <f t="shared" si="47"/>
        <v>0</v>
      </c>
      <c r="I146" s="301">
        <f t="shared" si="48"/>
        <v>2105344.1499999985</v>
      </c>
      <c r="J146" s="510">
        <f t="shared" si="40"/>
        <v>12156.2</v>
      </c>
      <c r="K146" s="292">
        <f t="shared" si="41"/>
        <v>6003.7999999999993</v>
      </c>
      <c r="L146" s="321">
        <f t="shared" si="51"/>
        <v>18160</v>
      </c>
      <c r="M146" s="300">
        <f t="shared" si="49"/>
        <v>9309647.9900000002</v>
      </c>
      <c r="N146" s="292">
        <f t="shared" si="42"/>
        <v>53753.65</v>
      </c>
      <c r="O146" s="292">
        <f t="shared" si="43"/>
        <v>-113773.65</v>
      </c>
      <c r="P146" s="293">
        <f t="shared" si="31"/>
        <v>-60020</v>
      </c>
      <c r="Q146" s="301">
        <f t="shared" si="50"/>
        <v>2232802.35</v>
      </c>
      <c r="R146" s="292">
        <f t="shared" si="44"/>
        <v>12892.14</v>
      </c>
      <c r="S146" s="292">
        <f t="shared" si="45"/>
        <v>6547.8600000000006</v>
      </c>
      <c r="T146" s="321">
        <f t="shared" si="34"/>
        <v>19440</v>
      </c>
      <c r="U146" s="134"/>
      <c r="V146" s="134"/>
      <c r="W146" s="134"/>
      <c r="X146" s="134"/>
    </row>
    <row r="147" spans="1:24" s="1" customFormat="1" ht="15" customHeight="1">
      <c r="A147" s="409">
        <f t="shared" si="52"/>
        <v>7.0250000000000007E-2</v>
      </c>
      <c r="B147" s="406">
        <f t="shared" si="36"/>
        <v>5.7739726027397267E-3</v>
      </c>
      <c r="C147" s="197">
        <f t="shared" si="37"/>
        <v>10</v>
      </c>
      <c r="D147" s="290">
        <v>113</v>
      </c>
      <c r="E147" s="300">
        <f t="shared" si="46"/>
        <v>0</v>
      </c>
      <c r="F147" s="292">
        <f t="shared" si="38"/>
        <v>0</v>
      </c>
      <c r="G147" s="292">
        <f t="shared" si="39"/>
        <v>0</v>
      </c>
      <c r="H147" s="293">
        <f t="shared" si="47"/>
        <v>0</v>
      </c>
      <c r="I147" s="301">
        <f t="shared" si="48"/>
        <v>2099340.3499999987</v>
      </c>
      <c r="J147" s="510">
        <f t="shared" si="40"/>
        <v>12121.53</v>
      </c>
      <c r="K147" s="292">
        <f t="shared" si="41"/>
        <v>6038.4699999999993</v>
      </c>
      <c r="L147" s="321">
        <f t="shared" si="51"/>
        <v>18160</v>
      </c>
      <c r="M147" s="300">
        <f t="shared" si="49"/>
        <v>9423421.6400000006</v>
      </c>
      <c r="N147" s="292">
        <f t="shared" si="42"/>
        <v>54410.58</v>
      </c>
      <c r="O147" s="292">
        <f t="shared" si="43"/>
        <v>-114430.58</v>
      </c>
      <c r="P147" s="293">
        <f t="shared" ref="P147:P210" si="53">IF(M147&lt;$M$10,M147+N147,$M$11)</f>
        <v>-60020</v>
      </c>
      <c r="Q147" s="301">
        <f t="shared" si="50"/>
        <v>2226254.4900000002</v>
      </c>
      <c r="R147" s="292">
        <f t="shared" si="44"/>
        <v>12854.33</v>
      </c>
      <c r="S147" s="292">
        <f t="shared" si="45"/>
        <v>6585.67</v>
      </c>
      <c r="T147" s="321">
        <f t="shared" si="34"/>
        <v>19440</v>
      </c>
      <c r="U147" s="134"/>
      <c r="V147" s="134"/>
      <c r="W147" s="134"/>
      <c r="X147" s="134"/>
    </row>
    <row r="148" spans="1:24" s="1" customFormat="1" ht="15" customHeight="1">
      <c r="A148" s="409">
        <f t="shared" si="52"/>
        <v>7.0250000000000007E-2</v>
      </c>
      <c r="B148" s="406">
        <f t="shared" si="36"/>
        <v>5.7739726027397267E-3</v>
      </c>
      <c r="C148" s="197">
        <f t="shared" si="37"/>
        <v>10</v>
      </c>
      <c r="D148" s="290">
        <v>114</v>
      </c>
      <c r="E148" s="300">
        <f t="shared" si="46"/>
        <v>0</v>
      </c>
      <c r="F148" s="292">
        <f t="shared" si="38"/>
        <v>0</v>
      </c>
      <c r="G148" s="292">
        <f t="shared" si="39"/>
        <v>0</v>
      </c>
      <c r="H148" s="293">
        <f t="shared" si="47"/>
        <v>0</v>
      </c>
      <c r="I148" s="301">
        <f t="shared" si="48"/>
        <v>2093301.8799999987</v>
      </c>
      <c r="J148" s="510">
        <f t="shared" si="40"/>
        <v>12086.67</v>
      </c>
      <c r="K148" s="292">
        <f t="shared" si="41"/>
        <v>6073.33</v>
      </c>
      <c r="L148" s="321">
        <f t="shared" si="51"/>
        <v>18160</v>
      </c>
      <c r="M148" s="300">
        <f t="shared" si="49"/>
        <v>9537852.2200000007</v>
      </c>
      <c r="N148" s="292">
        <f t="shared" si="42"/>
        <v>55071.3</v>
      </c>
      <c r="O148" s="292">
        <f t="shared" si="43"/>
        <v>-115091.3</v>
      </c>
      <c r="P148" s="293">
        <f t="shared" si="53"/>
        <v>-60020</v>
      </c>
      <c r="Q148" s="301">
        <f t="shared" si="50"/>
        <v>2219668.8200000003</v>
      </c>
      <c r="R148" s="292">
        <f t="shared" si="44"/>
        <v>12816.31</v>
      </c>
      <c r="S148" s="292">
        <f t="shared" si="45"/>
        <v>6623.6900000000005</v>
      </c>
      <c r="T148" s="321">
        <f t="shared" si="34"/>
        <v>19440</v>
      </c>
      <c r="U148" s="134"/>
      <c r="V148" s="134"/>
      <c r="W148" s="134"/>
      <c r="X148" s="134"/>
    </row>
    <row r="149" spans="1:24" s="1" customFormat="1" ht="15" customHeight="1">
      <c r="A149" s="409">
        <f t="shared" si="52"/>
        <v>7.0250000000000007E-2</v>
      </c>
      <c r="B149" s="406">
        <f t="shared" si="36"/>
        <v>5.7739726027397267E-3</v>
      </c>
      <c r="C149" s="197">
        <f t="shared" si="37"/>
        <v>10</v>
      </c>
      <c r="D149" s="290">
        <v>115</v>
      </c>
      <c r="E149" s="300">
        <f t="shared" si="46"/>
        <v>0</v>
      </c>
      <c r="F149" s="292">
        <f t="shared" si="38"/>
        <v>0</v>
      </c>
      <c r="G149" s="292">
        <f t="shared" si="39"/>
        <v>0</v>
      </c>
      <c r="H149" s="293">
        <f t="shared" si="47"/>
        <v>0</v>
      </c>
      <c r="I149" s="301">
        <f t="shared" si="48"/>
        <v>2087228.5499999986</v>
      </c>
      <c r="J149" s="510">
        <f t="shared" si="40"/>
        <v>12051.6</v>
      </c>
      <c r="K149" s="292">
        <f t="shared" si="41"/>
        <v>6108.4</v>
      </c>
      <c r="L149" s="321">
        <f t="shared" si="51"/>
        <v>18160</v>
      </c>
      <c r="M149" s="300">
        <f t="shared" si="49"/>
        <v>9652943.5200000014</v>
      </c>
      <c r="N149" s="292">
        <f t="shared" si="42"/>
        <v>55735.83</v>
      </c>
      <c r="O149" s="292">
        <f t="shared" si="43"/>
        <v>-115755.83</v>
      </c>
      <c r="P149" s="293">
        <f t="shared" si="53"/>
        <v>-60020</v>
      </c>
      <c r="Q149" s="301">
        <f t="shared" si="50"/>
        <v>2213045.1300000004</v>
      </c>
      <c r="R149" s="292">
        <f t="shared" si="44"/>
        <v>12778.06</v>
      </c>
      <c r="S149" s="292">
        <f t="shared" si="45"/>
        <v>6661.9400000000005</v>
      </c>
      <c r="T149" s="321">
        <f t="shared" si="34"/>
        <v>19440</v>
      </c>
      <c r="U149" s="134"/>
      <c r="V149" s="134"/>
      <c r="W149" s="134"/>
      <c r="X149" s="134"/>
    </row>
    <row r="150" spans="1:24" s="1" customFormat="1" ht="15" customHeight="1">
      <c r="A150" s="409">
        <f t="shared" si="52"/>
        <v>7.0250000000000007E-2</v>
      </c>
      <c r="B150" s="406">
        <f t="shared" si="36"/>
        <v>5.7739726027397267E-3</v>
      </c>
      <c r="C150" s="197">
        <f t="shared" si="37"/>
        <v>10</v>
      </c>
      <c r="D150" s="290">
        <v>116</v>
      </c>
      <c r="E150" s="300">
        <f t="shared" si="46"/>
        <v>0</v>
      </c>
      <c r="F150" s="292">
        <f t="shared" si="38"/>
        <v>0</v>
      </c>
      <c r="G150" s="292">
        <f t="shared" si="39"/>
        <v>0</v>
      </c>
      <c r="H150" s="293">
        <f t="shared" si="47"/>
        <v>0</v>
      </c>
      <c r="I150" s="301">
        <f t="shared" si="48"/>
        <v>2081120.1499999987</v>
      </c>
      <c r="J150" s="510">
        <f t="shared" si="40"/>
        <v>12016.33</v>
      </c>
      <c r="K150" s="292">
        <f t="shared" si="41"/>
        <v>6143.67</v>
      </c>
      <c r="L150" s="321">
        <f t="shared" si="51"/>
        <v>18160</v>
      </c>
      <c r="M150" s="300">
        <f t="shared" si="49"/>
        <v>9768699.3500000015</v>
      </c>
      <c r="N150" s="292">
        <f t="shared" si="42"/>
        <v>56404.2</v>
      </c>
      <c r="O150" s="292">
        <f t="shared" si="43"/>
        <v>-116424.2</v>
      </c>
      <c r="P150" s="293">
        <f t="shared" si="53"/>
        <v>-60020</v>
      </c>
      <c r="Q150" s="301">
        <f t="shared" si="50"/>
        <v>2206383.1900000004</v>
      </c>
      <c r="R150" s="292">
        <f t="shared" si="44"/>
        <v>12739.6</v>
      </c>
      <c r="S150" s="292">
        <f t="shared" si="45"/>
        <v>6700.4</v>
      </c>
      <c r="T150" s="321">
        <f t="shared" si="34"/>
        <v>19440</v>
      </c>
      <c r="U150" s="134"/>
      <c r="V150" s="134"/>
      <c r="W150" s="134"/>
      <c r="X150" s="134"/>
    </row>
    <row r="151" spans="1:24" s="1" customFormat="1" ht="15" customHeight="1">
      <c r="A151" s="409">
        <f t="shared" si="52"/>
        <v>7.0250000000000007E-2</v>
      </c>
      <c r="B151" s="406">
        <f t="shared" si="36"/>
        <v>5.7739726027397267E-3</v>
      </c>
      <c r="C151" s="197">
        <f t="shared" si="37"/>
        <v>10</v>
      </c>
      <c r="D151" s="290">
        <v>117</v>
      </c>
      <c r="E151" s="300">
        <f t="shared" si="46"/>
        <v>0</v>
      </c>
      <c r="F151" s="292">
        <f t="shared" si="38"/>
        <v>0</v>
      </c>
      <c r="G151" s="292">
        <f t="shared" si="39"/>
        <v>0</v>
      </c>
      <c r="H151" s="293">
        <f t="shared" si="47"/>
        <v>0</v>
      </c>
      <c r="I151" s="301">
        <f t="shared" si="48"/>
        <v>2074976.4799999988</v>
      </c>
      <c r="J151" s="510">
        <f t="shared" si="40"/>
        <v>11980.86</v>
      </c>
      <c r="K151" s="292">
        <f t="shared" si="41"/>
        <v>6179.1399999999994</v>
      </c>
      <c r="L151" s="321">
        <f t="shared" si="51"/>
        <v>18160</v>
      </c>
      <c r="M151" s="300">
        <f t="shared" si="49"/>
        <v>9885123.5500000007</v>
      </c>
      <c r="N151" s="292">
        <f t="shared" si="42"/>
        <v>57076.43</v>
      </c>
      <c r="O151" s="292">
        <f t="shared" si="43"/>
        <v>-117096.43</v>
      </c>
      <c r="P151" s="293">
        <f t="shared" si="53"/>
        <v>-60020</v>
      </c>
      <c r="Q151" s="301">
        <f t="shared" si="50"/>
        <v>2199682.7900000005</v>
      </c>
      <c r="R151" s="292">
        <f t="shared" si="44"/>
        <v>12700.91</v>
      </c>
      <c r="S151" s="292">
        <f t="shared" si="45"/>
        <v>6739.09</v>
      </c>
      <c r="T151" s="321">
        <f t="shared" si="34"/>
        <v>19440</v>
      </c>
      <c r="U151" s="134"/>
      <c r="V151" s="134"/>
      <c r="W151" s="134"/>
      <c r="X151" s="134"/>
    </row>
    <row r="152" spans="1:24" s="1" customFormat="1" ht="15" customHeight="1">
      <c r="A152" s="409">
        <f t="shared" si="52"/>
        <v>7.0250000000000007E-2</v>
      </c>
      <c r="B152" s="406">
        <f t="shared" si="36"/>
        <v>5.7739726027397267E-3</v>
      </c>
      <c r="C152" s="197">
        <f t="shared" si="37"/>
        <v>10</v>
      </c>
      <c r="D152" s="290">
        <v>118</v>
      </c>
      <c r="E152" s="300">
        <f t="shared" si="46"/>
        <v>0</v>
      </c>
      <c r="F152" s="292">
        <f t="shared" si="38"/>
        <v>0</v>
      </c>
      <c r="G152" s="292">
        <f t="shared" si="39"/>
        <v>0</v>
      </c>
      <c r="H152" s="293">
        <f t="shared" si="47"/>
        <v>0</v>
      </c>
      <c r="I152" s="301">
        <f t="shared" si="48"/>
        <v>2068797.3399999989</v>
      </c>
      <c r="J152" s="510">
        <f t="shared" si="40"/>
        <v>11945.18</v>
      </c>
      <c r="K152" s="292">
        <f t="shared" si="41"/>
        <v>6214.82</v>
      </c>
      <c r="L152" s="321">
        <f t="shared" si="51"/>
        <v>18160</v>
      </c>
      <c r="M152" s="300">
        <f t="shared" si="49"/>
        <v>10002219.98</v>
      </c>
      <c r="N152" s="292">
        <f t="shared" si="42"/>
        <v>57752.54</v>
      </c>
      <c r="O152" s="292">
        <f t="shared" si="43"/>
        <v>-117772.54000000001</v>
      </c>
      <c r="P152" s="293">
        <f t="shared" si="53"/>
        <v>-60020</v>
      </c>
      <c r="Q152" s="301">
        <f t="shared" si="50"/>
        <v>2192943.7000000007</v>
      </c>
      <c r="R152" s="292">
        <f t="shared" si="44"/>
        <v>12662</v>
      </c>
      <c r="S152" s="292">
        <f t="shared" si="45"/>
        <v>6778</v>
      </c>
      <c r="T152" s="321">
        <f t="shared" si="34"/>
        <v>19440</v>
      </c>
      <c r="U152" s="134"/>
      <c r="V152" s="134"/>
      <c r="W152" s="134"/>
      <c r="X152" s="134"/>
    </row>
    <row r="153" spans="1:24" s="1" customFormat="1" ht="15" customHeight="1">
      <c r="A153" s="409">
        <f t="shared" si="52"/>
        <v>7.0250000000000007E-2</v>
      </c>
      <c r="B153" s="406">
        <f t="shared" si="36"/>
        <v>5.7739726027397267E-3</v>
      </c>
      <c r="C153" s="197">
        <f t="shared" si="37"/>
        <v>10</v>
      </c>
      <c r="D153" s="290">
        <v>119</v>
      </c>
      <c r="E153" s="300">
        <f t="shared" si="46"/>
        <v>0</v>
      </c>
      <c r="F153" s="292">
        <f t="shared" si="38"/>
        <v>0</v>
      </c>
      <c r="G153" s="292">
        <f t="shared" si="39"/>
        <v>0</v>
      </c>
      <c r="H153" s="293">
        <f t="shared" si="47"/>
        <v>0</v>
      </c>
      <c r="I153" s="301">
        <f t="shared" si="48"/>
        <v>2062582.5199999989</v>
      </c>
      <c r="J153" s="510">
        <f t="shared" si="40"/>
        <v>11909.29</v>
      </c>
      <c r="K153" s="292">
        <f t="shared" si="41"/>
        <v>6250.7099999999991</v>
      </c>
      <c r="L153" s="321">
        <f t="shared" si="51"/>
        <v>18160</v>
      </c>
      <c r="M153" s="300">
        <f t="shared" si="49"/>
        <v>10119992.52</v>
      </c>
      <c r="N153" s="292">
        <f t="shared" si="42"/>
        <v>58432.56</v>
      </c>
      <c r="O153" s="292">
        <f t="shared" si="43"/>
        <v>-118452.56</v>
      </c>
      <c r="P153" s="293">
        <f t="shared" si="53"/>
        <v>-60020</v>
      </c>
      <c r="Q153" s="301">
        <f t="shared" si="50"/>
        <v>2186165.7000000007</v>
      </c>
      <c r="R153" s="292">
        <f t="shared" si="44"/>
        <v>12622.86</v>
      </c>
      <c r="S153" s="292">
        <f t="shared" si="45"/>
        <v>6817.1399999999994</v>
      </c>
      <c r="T153" s="321">
        <f t="shared" si="34"/>
        <v>19440</v>
      </c>
      <c r="U153" s="134"/>
      <c r="V153" s="134"/>
      <c r="W153" s="134"/>
      <c r="X153" s="134"/>
    </row>
    <row r="154" spans="1:24" s="1" customFormat="1" ht="15" customHeight="1">
      <c r="A154" s="409">
        <f t="shared" si="52"/>
        <v>7.0250000000000007E-2</v>
      </c>
      <c r="B154" s="406">
        <f t="shared" si="36"/>
        <v>5.7739726027397267E-3</v>
      </c>
      <c r="C154" s="197">
        <f t="shared" si="37"/>
        <v>10</v>
      </c>
      <c r="D154" s="290">
        <v>120</v>
      </c>
      <c r="E154" s="300">
        <f t="shared" si="46"/>
        <v>0</v>
      </c>
      <c r="F154" s="292">
        <f t="shared" si="38"/>
        <v>0</v>
      </c>
      <c r="G154" s="292">
        <f t="shared" si="39"/>
        <v>0</v>
      </c>
      <c r="H154" s="293">
        <f t="shared" si="47"/>
        <v>0</v>
      </c>
      <c r="I154" s="301">
        <f t="shared" si="48"/>
        <v>2056331.8099999989</v>
      </c>
      <c r="J154" s="510">
        <f t="shared" si="40"/>
        <v>11873.2</v>
      </c>
      <c r="K154" s="292">
        <f t="shared" si="41"/>
        <v>6286.7999999999993</v>
      </c>
      <c r="L154" s="321">
        <f t="shared" si="51"/>
        <v>18160</v>
      </c>
      <c r="M154" s="300">
        <f t="shared" si="49"/>
        <v>10238445.08</v>
      </c>
      <c r="N154" s="292">
        <f t="shared" si="42"/>
        <v>59116.5</v>
      </c>
      <c r="O154" s="292">
        <f t="shared" si="43"/>
        <v>-119136.5</v>
      </c>
      <c r="P154" s="293">
        <f t="shared" si="53"/>
        <v>-60020</v>
      </c>
      <c r="Q154" s="301">
        <f t="shared" si="50"/>
        <v>2179348.5600000005</v>
      </c>
      <c r="R154" s="292">
        <f t="shared" si="44"/>
        <v>12583.5</v>
      </c>
      <c r="S154" s="292">
        <f t="shared" si="45"/>
        <v>6856.5</v>
      </c>
      <c r="T154" s="321">
        <f t="shared" si="34"/>
        <v>19440</v>
      </c>
      <c r="U154" s="134"/>
      <c r="V154" s="134"/>
      <c r="W154" s="134"/>
      <c r="X154" s="134"/>
    </row>
    <row r="155" spans="1:24" s="1" customFormat="1" ht="15" customHeight="1">
      <c r="A155" s="409">
        <f t="shared" si="52"/>
        <v>7.0250000000000007E-2</v>
      </c>
      <c r="B155" s="406">
        <f t="shared" si="36"/>
        <v>5.7739726027397267E-3</v>
      </c>
      <c r="C155" s="197">
        <f t="shared" si="37"/>
        <v>11</v>
      </c>
      <c r="D155" s="290">
        <v>121</v>
      </c>
      <c r="E155" s="300">
        <f t="shared" si="46"/>
        <v>0</v>
      </c>
      <c r="F155" s="292">
        <f t="shared" si="38"/>
        <v>0</v>
      </c>
      <c r="G155" s="292">
        <f t="shared" si="39"/>
        <v>0</v>
      </c>
      <c r="H155" s="293">
        <f t="shared" si="47"/>
        <v>0</v>
      </c>
      <c r="I155" s="301">
        <f t="shared" si="48"/>
        <v>2050045.0099999988</v>
      </c>
      <c r="J155" s="510">
        <f t="shared" si="40"/>
        <v>11836.9</v>
      </c>
      <c r="K155" s="292">
        <f t="shared" si="41"/>
        <v>6323.1</v>
      </c>
      <c r="L155" s="321">
        <f t="shared" si="51"/>
        <v>18160</v>
      </c>
      <c r="M155" s="300">
        <f t="shared" si="49"/>
        <v>10357581.58</v>
      </c>
      <c r="N155" s="292">
        <f t="shared" si="42"/>
        <v>59804.39</v>
      </c>
      <c r="O155" s="292">
        <f t="shared" si="43"/>
        <v>-119824.39</v>
      </c>
      <c r="P155" s="293">
        <f t="shared" si="53"/>
        <v>-60020</v>
      </c>
      <c r="Q155" s="301">
        <f t="shared" si="50"/>
        <v>2172492.0600000005</v>
      </c>
      <c r="R155" s="292">
        <f t="shared" si="44"/>
        <v>12543.91</v>
      </c>
      <c r="S155" s="292">
        <f t="shared" si="45"/>
        <v>6896.09</v>
      </c>
      <c r="T155" s="321">
        <f t="shared" si="34"/>
        <v>19440</v>
      </c>
      <c r="U155" s="134"/>
      <c r="V155" s="134"/>
      <c r="W155" s="134"/>
      <c r="X155" s="134"/>
    </row>
    <row r="156" spans="1:24" s="1" customFormat="1" ht="15" customHeight="1">
      <c r="A156" s="409">
        <f t="shared" si="52"/>
        <v>7.0250000000000007E-2</v>
      </c>
      <c r="B156" s="406">
        <f t="shared" si="36"/>
        <v>5.7739726027397267E-3</v>
      </c>
      <c r="C156" s="197">
        <f t="shared" si="37"/>
        <v>11</v>
      </c>
      <c r="D156" s="290">
        <v>122</v>
      </c>
      <c r="E156" s="300">
        <f t="shared" si="46"/>
        <v>0</v>
      </c>
      <c r="F156" s="292">
        <f t="shared" si="38"/>
        <v>0</v>
      </c>
      <c r="G156" s="292">
        <f t="shared" si="39"/>
        <v>0</v>
      </c>
      <c r="H156" s="293">
        <f t="shared" si="47"/>
        <v>0</v>
      </c>
      <c r="I156" s="301">
        <f t="shared" si="48"/>
        <v>2043721.9099999988</v>
      </c>
      <c r="J156" s="510">
        <f t="shared" si="40"/>
        <v>11800.39</v>
      </c>
      <c r="K156" s="292">
        <f t="shared" si="41"/>
        <v>6359.6100000000006</v>
      </c>
      <c r="L156" s="321">
        <f t="shared" si="51"/>
        <v>18160</v>
      </c>
      <c r="M156" s="300">
        <f t="shared" si="49"/>
        <v>10477405.970000001</v>
      </c>
      <c r="N156" s="292">
        <f t="shared" si="42"/>
        <v>60496.26</v>
      </c>
      <c r="O156" s="292">
        <f t="shared" si="43"/>
        <v>-120516.26000000001</v>
      </c>
      <c r="P156" s="293">
        <f t="shared" si="53"/>
        <v>-60020</v>
      </c>
      <c r="Q156" s="301">
        <f t="shared" si="50"/>
        <v>2165595.9700000007</v>
      </c>
      <c r="R156" s="292">
        <f t="shared" si="44"/>
        <v>12504.09</v>
      </c>
      <c r="S156" s="292">
        <f t="shared" si="45"/>
        <v>6935.91</v>
      </c>
      <c r="T156" s="321">
        <f t="shared" si="34"/>
        <v>19440</v>
      </c>
      <c r="U156" s="134"/>
      <c r="V156" s="134"/>
      <c r="W156" s="134"/>
      <c r="X156" s="134"/>
    </row>
    <row r="157" spans="1:24" s="1" customFormat="1" ht="15" customHeight="1">
      <c r="A157" s="409">
        <f t="shared" si="52"/>
        <v>7.0250000000000007E-2</v>
      </c>
      <c r="B157" s="406">
        <f t="shared" si="36"/>
        <v>5.7739726027397267E-3</v>
      </c>
      <c r="C157" s="197">
        <f t="shared" si="37"/>
        <v>11</v>
      </c>
      <c r="D157" s="290">
        <v>123</v>
      </c>
      <c r="E157" s="300">
        <f t="shared" si="46"/>
        <v>0</v>
      </c>
      <c r="F157" s="292">
        <f t="shared" si="38"/>
        <v>0</v>
      </c>
      <c r="G157" s="292">
        <f t="shared" si="39"/>
        <v>0</v>
      </c>
      <c r="H157" s="293">
        <f t="shared" si="47"/>
        <v>0</v>
      </c>
      <c r="I157" s="301">
        <f t="shared" si="48"/>
        <v>2037362.2999999986</v>
      </c>
      <c r="J157" s="510">
        <f t="shared" si="40"/>
        <v>11763.67</v>
      </c>
      <c r="K157" s="292">
        <f t="shared" si="41"/>
        <v>6396.33</v>
      </c>
      <c r="L157" s="321">
        <f t="shared" si="51"/>
        <v>18160</v>
      </c>
      <c r="M157" s="300">
        <f t="shared" si="49"/>
        <v>10597922.23</v>
      </c>
      <c r="N157" s="292">
        <f t="shared" si="42"/>
        <v>61192.11</v>
      </c>
      <c r="O157" s="292">
        <f t="shared" si="43"/>
        <v>-121212.11</v>
      </c>
      <c r="P157" s="293">
        <f t="shared" si="53"/>
        <v>-60020</v>
      </c>
      <c r="Q157" s="301">
        <f t="shared" si="50"/>
        <v>2158660.0600000005</v>
      </c>
      <c r="R157" s="292">
        <f t="shared" si="44"/>
        <v>12464.04</v>
      </c>
      <c r="S157" s="292">
        <f t="shared" si="45"/>
        <v>6975.9599999999991</v>
      </c>
      <c r="T157" s="321">
        <f t="shared" si="34"/>
        <v>19440</v>
      </c>
      <c r="U157" s="134"/>
      <c r="V157" s="134"/>
      <c r="W157" s="134"/>
      <c r="X157" s="134"/>
    </row>
    <row r="158" spans="1:24" s="1" customFormat="1" ht="15" customHeight="1">
      <c r="A158" s="409">
        <f t="shared" si="52"/>
        <v>7.0250000000000007E-2</v>
      </c>
      <c r="B158" s="406">
        <f t="shared" si="36"/>
        <v>5.7739726027397267E-3</v>
      </c>
      <c r="C158" s="197">
        <f t="shared" si="37"/>
        <v>11</v>
      </c>
      <c r="D158" s="290">
        <v>124</v>
      </c>
      <c r="E158" s="300">
        <f t="shared" si="46"/>
        <v>0</v>
      </c>
      <c r="F158" s="292">
        <f t="shared" si="38"/>
        <v>0</v>
      </c>
      <c r="G158" s="292">
        <f t="shared" si="39"/>
        <v>0</v>
      </c>
      <c r="H158" s="293">
        <f t="shared" si="47"/>
        <v>0</v>
      </c>
      <c r="I158" s="301">
        <f t="shared" si="48"/>
        <v>2030965.9699999986</v>
      </c>
      <c r="J158" s="510">
        <f t="shared" si="40"/>
        <v>11726.74</v>
      </c>
      <c r="K158" s="292">
        <f t="shared" si="41"/>
        <v>6433.26</v>
      </c>
      <c r="L158" s="321">
        <f t="shared" si="51"/>
        <v>18160</v>
      </c>
      <c r="M158" s="300">
        <f t="shared" si="49"/>
        <v>10719134.34</v>
      </c>
      <c r="N158" s="292">
        <f t="shared" si="42"/>
        <v>61891.99</v>
      </c>
      <c r="O158" s="292">
        <f t="shared" si="43"/>
        <v>-121911.98999999999</v>
      </c>
      <c r="P158" s="293">
        <f t="shared" si="53"/>
        <v>-60020</v>
      </c>
      <c r="Q158" s="301">
        <f t="shared" si="50"/>
        <v>2151684.1000000006</v>
      </c>
      <c r="R158" s="292">
        <f t="shared" si="44"/>
        <v>12423.77</v>
      </c>
      <c r="S158" s="292">
        <f t="shared" si="45"/>
        <v>7016.23</v>
      </c>
      <c r="T158" s="321">
        <f t="shared" si="34"/>
        <v>19440</v>
      </c>
      <c r="U158" s="134"/>
      <c r="V158" s="134"/>
      <c r="W158" s="134"/>
      <c r="X158" s="134"/>
    </row>
    <row r="159" spans="1:24" s="1" customFormat="1" ht="15" customHeight="1">
      <c r="A159" s="409">
        <f t="shared" si="52"/>
        <v>7.0250000000000007E-2</v>
      </c>
      <c r="B159" s="406">
        <f t="shared" si="36"/>
        <v>5.7739726027397267E-3</v>
      </c>
      <c r="C159" s="197">
        <f t="shared" si="37"/>
        <v>11</v>
      </c>
      <c r="D159" s="290">
        <v>125</v>
      </c>
      <c r="E159" s="300">
        <f t="shared" si="46"/>
        <v>0</v>
      </c>
      <c r="F159" s="292">
        <f t="shared" si="38"/>
        <v>0</v>
      </c>
      <c r="G159" s="292">
        <f t="shared" si="39"/>
        <v>0</v>
      </c>
      <c r="H159" s="293">
        <f t="shared" si="47"/>
        <v>0</v>
      </c>
      <c r="I159" s="301">
        <f t="shared" si="48"/>
        <v>2024532.7099999986</v>
      </c>
      <c r="J159" s="510">
        <f t="shared" si="40"/>
        <v>11689.6</v>
      </c>
      <c r="K159" s="292">
        <f t="shared" si="41"/>
        <v>6470.4</v>
      </c>
      <c r="L159" s="321">
        <f t="shared" si="51"/>
        <v>18160</v>
      </c>
      <c r="M159" s="300">
        <f t="shared" si="49"/>
        <v>10841046.33</v>
      </c>
      <c r="N159" s="292">
        <f t="shared" si="42"/>
        <v>62595.9</v>
      </c>
      <c r="O159" s="292">
        <f t="shared" si="43"/>
        <v>-122615.9</v>
      </c>
      <c r="P159" s="293">
        <f t="shared" si="53"/>
        <v>-60020</v>
      </c>
      <c r="Q159" s="301">
        <f t="shared" si="50"/>
        <v>2144667.8700000006</v>
      </c>
      <c r="R159" s="292">
        <f t="shared" si="44"/>
        <v>12383.25</v>
      </c>
      <c r="S159" s="292">
        <f t="shared" si="45"/>
        <v>7056.75</v>
      </c>
      <c r="T159" s="321">
        <f t="shared" ref="T159:T222" si="54">IF(Q159&lt;$M$17,Q159+R159,$M$17)</f>
        <v>19440</v>
      </c>
      <c r="U159" s="134"/>
      <c r="V159" s="134"/>
      <c r="W159" s="134"/>
      <c r="X159" s="134"/>
    </row>
    <row r="160" spans="1:24" s="1" customFormat="1" ht="15" customHeight="1">
      <c r="A160" s="409">
        <f t="shared" si="52"/>
        <v>7.0250000000000007E-2</v>
      </c>
      <c r="B160" s="406">
        <f t="shared" si="36"/>
        <v>5.7739726027397267E-3</v>
      </c>
      <c r="C160" s="197">
        <f t="shared" si="37"/>
        <v>11</v>
      </c>
      <c r="D160" s="290">
        <v>126</v>
      </c>
      <c r="E160" s="300">
        <f t="shared" si="46"/>
        <v>0</v>
      </c>
      <c r="F160" s="292">
        <f t="shared" si="38"/>
        <v>0</v>
      </c>
      <c r="G160" s="292">
        <f t="shared" si="39"/>
        <v>0</v>
      </c>
      <c r="H160" s="293">
        <f t="shared" si="47"/>
        <v>0</v>
      </c>
      <c r="I160" s="301">
        <f t="shared" si="48"/>
        <v>2018062.3099999987</v>
      </c>
      <c r="J160" s="510">
        <f t="shared" si="40"/>
        <v>11652.24</v>
      </c>
      <c r="K160" s="292">
        <f t="shared" si="41"/>
        <v>6507.76</v>
      </c>
      <c r="L160" s="321">
        <f t="shared" si="51"/>
        <v>18160</v>
      </c>
      <c r="M160" s="300">
        <f t="shared" si="49"/>
        <v>10963662.23</v>
      </c>
      <c r="N160" s="292">
        <f t="shared" si="42"/>
        <v>63303.89</v>
      </c>
      <c r="O160" s="292">
        <f t="shared" si="43"/>
        <v>-123323.89</v>
      </c>
      <c r="P160" s="293">
        <f t="shared" si="53"/>
        <v>-60020</v>
      </c>
      <c r="Q160" s="301">
        <f t="shared" si="50"/>
        <v>2137611.1200000006</v>
      </c>
      <c r="R160" s="292">
        <f t="shared" si="44"/>
        <v>12342.51</v>
      </c>
      <c r="S160" s="292">
        <f t="shared" si="45"/>
        <v>7097.49</v>
      </c>
      <c r="T160" s="321">
        <f t="shared" si="54"/>
        <v>19440</v>
      </c>
      <c r="U160" s="134"/>
      <c r="V160" s="134"/>
      <c r="W160" s="134"/>
      <c r="X160" s="134"/>
    </row>
    <row r="161" spans="1:24" s="1" customFormat="1" ht="15" customHeight="1">
      <c r="A161" s="409">
        <f t="shared" si="52"/>
        <v>7.0250000000000007E-2</v>
      </c>
      <c r="B161" s="406">
        <f t="shared" ref="B161:B224" si="55">A161/365*30</f>
        <v>5.7739726027397267E-3</v>
      </c>
      <c r="C161" s="197">
        <f t="shared" si="37"/>
        <v>11</v>
      </c>
      <c r="D161" s="290">
        <v>127</v>
      </c>
      <c r="E161" s="300">
        <f t="shared" si="46"/>
        <v>0</v>
      </c>
      <c r="F161" s="292">
        <f t="shared" si="38"/>
        <v>0</v>
      </c>
      <c r="G161" s="292">
        <f t="shared" si="39"/>
        <v>0</v>
      </c>
      <c r="H161" s="293">
        <f t="shared" si="47"/>
        <v>0</v>
      </c>
      <c r="I161" s="301">
        <f t="shared" si="48"/>
        <v>2011554.5499999986</v>
      </c>
      <c r="J161" s="510">
        <f t="shared" si="40"/>
        <v>11614.66</v>
      </c>
      <c r="K161" s="292">
        <f t="shared" si="41"/>
        <v>6545.34</v>
      </c>
      <c r="L161" s="321">
        <f t="shared" si="51"/>
        <v>18160</v>
      </c>
      <c r="M161" s="300">
        <f t="shared" si="49"/>
        <v>11086986.120000001</v>
      </c>
      <c r="N161" s="292">
        <f t="shared" si="42"/>
        <v>64015.95</v>
      </c>
      <c r="O161" s="292">
        <f t="shared" si="43"/>
        <v>-124035.95</v>
      </c>
      <c r="P161" s="293">
        <f t="shared" si="53"/>
        <v>-60020</v>
      </c>
      <c r="Q161" s="301">
        <f t="shared" si="50"/>
        <v>2130513.6300000004</v>
      </c>
      <c r="R161" s="292">
        <f t="shared" si="44"/>
        <v>12301.53</v>
      </c>
      <c r="S161" s="292">
        <f t="shared" si="45"/>
        <v>7138.4699999999993</v>
      </c>
      <c r="T161" s="321">
        <f t="shared" si="54"/>
        <v>19440</v>
      </c>
      <c r="U161" s="134"/>
      <c r="V161" s="134"/>
      <c r="W161" s="134"/>
      <c r="X161" s="134"/>
    </row>
    <row r="162" spans="1:24" s="1" customFormat="1" ht="15" customHeight="1">
      <c r="A162" s="409">
        <f t="shared" si="52"/>
        <v>7.0250000000000007E-2</v>
      </c>
      <c r="B162" s="406">
        <f t="shared" si="55"/>
        <v>5.7739726027397267E-3</v>
      </c>
      <c r="C162" s="197">
        <f t="shared" si="37"/>
        <v>11</v>
      </c>
      <c r="D162" s="290">
        <v>128</v>
      </c>
      <c r="E162" s="300">
        <f t="shared" si="46"/>
        <v>0</v>
      </c>
      <c r="F162" s="292">
        <f t="shared" si="38"/>
        <v>0</v>
      </c>
      <c r="G162" s="292">
        <f t="shared" si="39"/>
        <v>0</v>
      </c>
      <c r="H162" s="293">
        <f t="shared" si="47"/>
        <v>0</v>
      </c>
      <c r="I162" s="301">
        <f t="shared" si="48"/>
        <v>2005009.2099999986</v>
      </c>
      <c r="J162" s="510">
        <f t="shared" si="40"/>
        <v>11576.87</v>
      </c>
      <c r="K162" s="292">
        <f t="shared" si="41"/>
        <v>6583.1299999999992</v>
      </c>
      <c r="L162" s="321">
        <f t="shared" si="51"/>
        <v>18160</v>
      </c>
      <c r="M162" s="300">
        <f t="shared" si="49"/>
        <v>11211022.07</v>
      </c>
      <c r="N162" s="292">
        <f t="shared" si="42"/>
        <v>64732.13</v>
      </c>
      <c r="O162" s="292">
        <f t="shared" si="43"/>
        <v>-124752.13</v>
      </c>
      <c r="P162" s="293">
        <f t="shared" si="53"/>
        <v>-60020</v>
      </c>
      <c r="Q162" s="301">
        <f t="shared" si="50"/>
        <v>2123375.16</v>
      </c>
      <c r="R162" s="292">
        <f t="shared" si="44"/>
        <v>12260.31</v>
      </c>
      <c r="S162" s="292">
        <f t="shared" si="45"/>
        <v>7179.6900000000005</v>
      </c>
      <c r="T162" s="321">
        <f t="shared" si="54"/>
        <v>19440</v>
      </c>
      <c r="U162" s="134"/>
      <c r="V162" s="134"/>
      <c r="W162" s="134"/>
      <c r="X162" s="134"/>
    </row>
    <row r="163" spans="1:24" s="1" customFormat="1" ht="15" customHeight="1">
      <c r="A163" s="409">
        <f t="shared" si="52"/>
        <v>7.0250000000000007E-2</v>
      </c>
      <c r="B163" s="406">
        <f t="shared" si="55"/>
        <v>5.7739726027397267E-3</v>
      </c>
      <c r="C163" s="197">
        <f t="shared" ref="C163:C226" si="56">INT((D163+11)/12)</f>
        <v>11</v>
      </c>
      <c r="D163" s="290">
        <v>129</v>
      </c>
      <c r="E163" s="300">
        <f t="shared" si="46"/>
        <v>0</v>
      </c>
      <c r="F163" s="292">
        <f t="shared" ref="F163:F226" si="57">ROUND(E163*$B163,2)</f>
        <v>0</v>
      </c>
      <c r="G163" s="292">
        <f t="shared" ref="G163:G226" si="58">IF(E163&lt;H163,E163,H163-F163)</f>
        <v>0</v>
      </c>
      <c r="H163" s="293">
        <f t="shared" si="47"/>
        <v>0</v>
      </c>
      <c r="I163" s="301">
        <f t="shared" si="48"/>
        <v>1998426.0799999987</v>
      </c>
      <c r="J163" s="510">
        <f t="shared" ref="J163:J226" si="59">ROUND(I163*$B163,2)</f>
        <v>11538.86</v>
      </c>
      <c r="K163" s="292">
        <f t="shared" ref="K163:K226" si="60">IF(I163&lt;L163,I163,L163-J163)</f>
        <v>6621.1399999999994</v>
      </c>
      <c r="L163" s="321">
        <f t="shared" si="51"/>
        <v>18160</v>
      </c>
      <c r="M163" s="300">
        <f t="shared" si="49"/>
        <v>11335774.200000001</v>
      </c>
      <c r="N163" s="292">
        <f t="shared" ref="N163:N226" si="61">ROUND(M163*$B163,2)</f>
        <v>65452.45</v>
      </c>
      <c r="O163" s="292">
        <f t="shared" ref="O163:O226" si="62">IF(M163&lt;P163,M163,P163-N163)</f>
        <v>-125472.45</v>
      </c>
      <c r="P163" s="293">
        <f t="shared" si="53"/>
        <v>-60020</v>
      </c>
      <c r="Q163" s="301">
        <f t="shared" si="50"/>
        <v>2116195.4700000002</v>
      </c>
      <c r="R163" s="292">
        <f t="shared" ref="R163:R226" si="63">ROUND(Q163*$B163,2)</f>
        <v>12218.85</v>
      </c>
      <c r="S163" s="292">
        <f t="shared" ref="S163:S226" si="64">IF(Q163&lt;T163,Q163,T163-R163)</f>
        <v>7221.15</v>
      </c>
      <c r="T163" s="321">
        <f t="shared" si="54"/>
        <v>19440</v>
      </c>
      <c r="U163" s="134"/>
      <c r="V163" s="134"/>
      <c r="W163" s="134"/>
      <c r="X163" s="134"/>
    </row>
    <row r="164" spans="1:24" s="1" customFormat="1" ht="15" customHeight="1">
      <c r="A164" s="409">
        <f t="shared" si="52"/>
        <v>7.0250000000000007E-2</v>
      </c>
      <c r="B164" s="406">
        <f t="shared" si="55"/>
        <v>5.7739726027397267E-3</v>
      </c>
      <c r="C164" s="197">
        <f t="shared" si="56"/>
        <v>11</v>
      </c>
      <c r="D164" s="290">
        <v>130</v>
      </c>
      <c r="E164" s="300">
        <f t="shared" ref="E164:E227" si="65">IF(E163&lt;H163,0,E163-G163)</f>
        <v>0</v>
      </c>
      <c r="F164" s="292">
        <f t="shared" si="57"/>
        <v>0</v>
      </c>
      <c r="G164" s="292">
        <f t="shared" si="58"/>
        <v>0</v>
      </c>
      <c r="H164" s="293">
        <f t="shared" ref="H164:H227" si="66">IF(E164&lt;$M$4,E164+F164,$M$4)</f>
        <v>0</v>
      </c>
      <c r="I164" s="301">
        <f t="shared" ref="I164:I227" si="67">IF(I163&lt;L163,0,I163-K163)</f>
        <v>1991804.9399999988</v>
      </c>
      <c r="J164" s="510">
        <f t="shared" si="59"/>
        <v>11500.63</v>
      </c>
      <c r="K164" s="292">
        <f t="shared" si="60"/>
        <v>6659.3700000000008</v>
      </c>
      <c r="L164" s="321">
        <f t="shared" si="51"/>
        <v>18160</v>
      </c>
      <c r="M164" s="300">
        <f t="shared" ref="M164:M227" si="68">IF(M163&lt;P163,0,M163-O163)</f>
        <v>11461246.65</v>
      </c>
      <c r="N164" s="292">
        <f t="shared" si="61"/>
        <v>66176.92</v>
      </c>
      <c r="O164" s="292">
        <f t="shared" si="62"/>
        <v>-126196.92</v>
      </c>
      <c r="P164" s="293">
        <f t="shared" si="53"/>
        <v>-60020</v>
      </c>
      <c r="Q164" s="301">
        <f t="shared" ref="Q164:Q227" si="69">IF(Q163&lt;T163,0,Q163-S163)</f>
        <v>2108974.3200000003</v>
      </c>
      <c r="R164" s="292">
        <f t="shared" si="63"/>
        <v>12177.16</v>
      </c>
      <c r="S164" s="292">
        <f t="shared" si="64"/>
        <v>7262.84</v>
      </c>
      <c r="T164" s="321">
        <f t="shared" si="54"/>
        <v>19440</v>
      </c>
      <c r="U164" s="134"/>
      <c r="V164" s="134"/>
      <c r="W164" s="134"/>
      <c r="X164" s="134"/>
    </row>
    <row r="165" spans="1:24" s="1" customFormat="1" ht="15" customHeight="1">
      <c r="A165" s="409">
        <f t="shared" si="52"/>
        <v>7.0250000000000007E-2</v>
      </c>
      <c r="B165" s="406">
        <f t="shared" si="55"/>
        <v>5.7739726027397267E-3</v>
      </c>
      <c r="C165" s="197">
        <f t="shared" si="56"/>
        <v>11</v>
      </c>
      <c r="D165" s="290">
        <v>131</v>
      </c>
      <c r="E165" s="300">
        <f t="shared" si="65"/>
        <v>0</v>
      </c>
      <c r="F165" s="292">
        <f t="shared" si="57"/>
        <v>0</v>
      </c>
      <c r="G165" s="292">
        <f t="shared" si="58"/>
        <v>0</v>
      </c>
      <c r="H165" s="293">
        <f t="shared" si="66"/>
        <v>0</v>
      </c>
      <c r="I165" s="301">
        <f t="shared" si="67"/>
        <v>1985145.5699999987</v>
      </c>
      <c r="J165" s="510">
        <f t="shared" si="59"/>
        <v>11462.18</v>
      </c>
      <c r="K165" s="292">
        <f t="shared" si="60"/>
        <v>6697.82</v>
      </c>
      <c r="L165" s="321">
        <f t="shared" si="51"/>
        <v>18160</v>
      </c>
      <c r="M165" s="300">
        <f t="shared" si="68"/>
        <v>11587443.57</v>
      </c>
      <c r="N165" s="292">
        <f t="shared" si="61"/>
        <v>66905.58</v>
      </c>
      <c r="O165" s="292">
        <f t="shared" si="62"/>
        <v>-126925.58</v>
      </c>
      <c r="P165" s="293">
        <f t="shared" si="53"/>
        <v>-60020</v>
      </c>
      <c r="Q165" s="301">
        <f t="shared" si="69"/>
        <v>2101711.4800000004</v>
      </c>
      <c r="R165" s="292">
        <f t="shared" si="63"/>
        <v>12135.22</v>
      </c>
      <c r="S165" s="292">
        <f t="shared" si="64"/>
        <v>7304.7800000000007</v>
      </c>
      <c r="T165" s="321">
        <f t="shared" si="54"/>
        <v>19440</v>
      </c>
      <c r="U165" s="134"/>
      <c r="V165" s="134"/>
      <c r="W165" s="134"/>
      <c r="X165" s="134"/>
    </row>
    <row r="166" spans="1:24" s="1" customFormat="1" ht="15" customHeight="1">
      <c r="A166" s="409">
        <f t="shared" si="52"/>
        <v>7.0250000000000007E-2</v>
      </c>
      <c r="B166" s="406">
        <f t="shared" si="55"/>
        <v>5.7739726027397267E-3</v>
      </c>
      <c r="C166" s="197">
        <f t="shared" si="56"/>
        <v>11</v>
      </c>
      <c r="D166" s="290">
        <v>132</v>
      </c>
      <c r="E166" s="300">
        <f t="shared" si="65"/>
        <v>0</v>
      </c>
      <c r="F166" s="292">
        <f t="shared" si="57"/>
        <v>0</v>
      </c>
      <c r="G166" s="292">
        <f t="shared" si="58"/>
        <v>0</v>
      </c>
      <c r="H166" s="293">
        <f t="shared" si="66"/>
        <v>0</v>
      </c>
      <c r="I166" s="301">
        <f t="shared" si="67"/>
        <v>1978447.7499999986</v>
      </c>
      <c r="J166" s="510">
        <f t="shared" si="59"/>
        <v>11423.5</v>
      </c>
      <c r="K166" s="292">
        <f t="shared" si="60"/>
        <v>6736.5</v>
      </c>
      <c r="L166" s="321">
        <f t="shared" si="51"/>
        <v>18160</v>
      </c>
      <c r="M166" s="300">
        <f t="shared" si="68"/>
        <v>11714369.15</v>
      </c>
      <c r="N166" s="292">
        <f t="shared" si="61"/>
        <v>67638.45</v>
      </c>
      <c r="O166" s="292">
        <f t="shared" si="62"/>
        <v>-127658.45</v>
      </c>
      <c r="P166" s="293">
        <f t="shared" si="53"/>
        <v>-60020</v>
      </c>
      <c r="Q166" s="301">
        <f t="shared" si="69"/>
        <v>2094406.7000000004</v>
      </c>
      <c r="R166" s="292">
        <f t="shared" si="63"/>
        <v>12093.05</v>
      </c>
      <c r="S166" s="292">
        <f t="shared" si="64"/>
        <v>7346.9500000000007</v>
      </c>
      <c r="T166" s="321">
        <f t="shared" si="54"/>
        <v>19440</v>
      </c>
      <c r="U166" s="134"/>
      <c r="V166" s="134"/>
      <c r="W166" s="134"/>
      <c r="X166" s="134"/>
    </row>
    <row r="167" spans="1:24" s="1" customFormat="1" ht="15" customHeight="1">
      <c r="A167" s="409">
        <f t="shared" si="52"/>
        <v>7.0250000000000007E-2</v>
      </c>
      <c r="B167" s="406">
        <f t="shared" si="55"/>
        <v>5.7739726027397267E-3</v>
      </c>
      <c r="C167" s="197">
        <f t="shared" si="56"/>
        <v>12</v>
      </c>
      <c r="D167" s="290">
        <v>133</v>
      </c>
      <c r="E167" s="300">
        <f t="shared" si="65"/>
        <v>0</v>
      </c>
      <c r="F167" s="292">
        <f t="shared" si="57"/>
        <v>0</v>
      </c>
      <c r="G167" s="292">
        <f t="shared" si="58"/>
        <v>0</v>
      </c>
      <c r="H167" s="293">
        <f t="shared" si="66"/>
        <v>0</v>
      </c>
      <c r="I167" s="301">
        <f t="shared" si="67"/>
        <v>1971711.2499999986</v>
      </c>
      <c r="J167" s="510">
        <f t="shared" si="59"/>
        <v>11384.61</v>
      </c>
      <c r="K167" s="292">
        <f t="shared" si="60"/>
        <v>6775.3899999999994</v>
      </c>
      <c r="L167" s="321">
        <f t="shared" si="51"/>
        <v>18160</v>
      </c>
      <c r="M167" s="300">
        <f t="shared" si="68"/>
        <v>11842027.6</v>
      </c>
      <c r="N167" s="292">
        <f t="shared" si="61"/>
        <v>68375.539999999994</v>
      </c>
      <c r="O167" s="292">
        <f t="shared" si="62"/>
        <v>-128395.54</v>
      </c>
      <c r="P167" s="293">
        <f t="shared" si="53"/>
        <v>-60020</v>
      </c>
      <c r="Q167" s="301">
        <f t="shared" si="69"/>
        <v>2087059.7500000005</v>
      </c>
      <c r="R167" s="292">
        <f t="shared" si="63"/>
        <v>12050.63</v>
      </c>
      <c r="S167" s="292">
        <f t="shared" si="64"/>
        <v>7389.3700000000008</v>
      </c>
      <c r="T167" s="321">
        <f t="shared" si="54"/>
        <v>19440</v>
      </c>
      <c r="U167" s="134"/>
      <c r="V167" s="134"/>
      <c r="W167" s="134"/>
      <c r="X167" s="134"/>
    </row>
    <row r="168" spans="1:24" s="1" customFormat="1" ht="15" customHeight="1">
      <c r="A168" s="409">
        <f t="shared" si="52"/>
        <v>7.0250000000000007E-2</v>
      </c>
      <c r="B168" s="406">
        <f t="shared" si="55"/>
        <v>5.7739726027397267E-3</v>
      </c>
      <c r="C168" s="197">
        <f t="shared" si="56"/>
        <v>12</v>
      </c>
      <c r="D168" s="290">
        <v>134</v>
      </c>
      <c r="E168" s="300">
        <f t="shared" si="65"/>
        <v>0</v>
      </c>
      <c r="F168" s="292">
        <f t="shared" si="57"/>
        <v>0</v>
      </c>
      <c r="G168" s="292">
        <f t="shared" si="58"/>
        <v>0</v>
      </c>
      <c r="H168" s="293">
        <f t="shared" si="66"/>
        <v>0</v>
      </c>
      <c r="I168" s="301">
        <f t="shared" si="67"/>
        <v>1964935.8599999987</v>
      </c>
      <c r="J168" s="510">
        <f t="shared" si="59"/>
        <v>11345.49</v>
      </c>
      <c r="K168" s="292">
        <f t="shared" si="60"/>
        <v>6814.51</v>
      </c>
      <c r="L168" s="321">
        <f t="shared" si="51"/>
        <v>18160</v>
      </c>
      <c r="M168" s="300">
        <f t="shared" si="68"/>
        <v>11970423.139999999</v>
      </c>
      <c r="N168" s="292">
        <f t="shared" si="61"/>
        <v>69116.899999999994</v>
      </c>
      <c r="O168" s="292">
        <f t="shared" si="62"/>
        <v>-129136.9</v>
      </c>
      <c r="P168" s="293">
        <f t="shared" si="53"/>
        <v>-60020</v>
      </c>
      <c r="Q168" s="301">
        <f t="shared" si="69"/>
        <v>2079670.3800000004</v>
      </c>
      <c r="R168" s="292">
        <f t="shared" si="63"/>
        <v>12007.96</v>
      </c>
      <c r="S168" s="292">
        <f t="shared" si="64"/>
        <v>7432.0400000000009</v>
      </c>
      <c r="T168" s="321">
        <f t="shared" si="54"/>
        <v>19440</v>
      </c>
      <c r="U168" s="134"/>
      <c r="V168" s="134"/>
      <c r="W168" s="134"/>
      <c r="X168" s="134"/>
    </row>
    <row r="169" spans="1:24" s="1" customFormat="1" ht="15" customHeight="1">
      <c r="A169" s="409">
        <f t="shared" si="52"/>
        <v>7.0250000000000007E-2</v>
      </c>
      <c r="B169" s="406">
        <f t="shared" si="55"/>
        <v>5.7739726027397267E-3</v>
      </c>
      <c r="C169" s="197">
        <f t="shared" si="56"/>
        <v>12</v>
      </c>
      <c r="D169" s="290">
        <v>135</v>
      </c>
      <c r="E169" s="300">
        <f t="shared" si="65"/>
        <v>0</v>
      </c>
      <c r="F169" s="292">
        <f t="shared" si="57"/>
        <v>0</v>
      </c>
      <c r="G169" s="292">
        <f t="shared" si="58"/>
        <v>0</v>
      </c>
      <c r="H169" s="293">
        <f t="shared" si="66"/>
        <v>0</v>
      </c>
      <c r="I169" s="301">
        <f t="shared" si="67"/>
        <v>1958121.3499999987</v>
      </c>
      <c r="J169" s="510">
        <f t="shared" si="59"/>
        <v>11306.14</v>
      </c>
      <c r="K169" s="292">
        <f t="shared" si="60"/>
        <v>6853.8600000000006</v>
      </c>
      <c r="L169" s="321">
        <f t="shared" si="51"/>
        <v>18160</v>
      </c>
      <c r="M169" s="300">
        <f t="shared" si="68"/>
        <v>12099560.039999999</v>
      </c>
      <c r="N169" s="292">
        <f t="shared" si="61"/>
        <v>69862.53</v>
      </c>
      <c r="O169" s="292">
        <f t="shared" si="62"/>
        <v>-129882.53</v>
      </c>
      <c r="P169" s="293">
        <f t="shared" si="53"/>
        <v>-60020</v>
      </c>
      <c r="Q169" s="301">
        <f t="shared" si="69"/>
        <v>2072238.3400000003</v>
      </c>
      <c r="R169" s="292">
        <f t="shared" si="63"/>
        <v>11965.05</v>
      </c>
      <c r="S169" s="292">
        <f t="shared" si="64"/>
        <v>7474.9500000000007</v>
      </c>
      <c r="T169" s="321">
        <f t="shared" si="54"/>
        <v>19440</v>
      </c>
      <c r="U169" s="134"/>
      <c r="V169" s="134"/>
      <c r="W169" s="134"/>
      <c r="X169" s="134"/>
    </row>
    <row r="170" spans="1:24" s="1" customFormat="1" ht="15" customHeight="1">
      <c r="A170" s="409">
        <f t="shared" si="52"/>
        <v>7.0250000000000007E-2</v>
      </c>
      <c r="B170" s="406">
        <f t="shared" si="55"/>
        <v>5.7739726027397267E-3</v>
      </c>
      <c r="C170" s="197">
        <f t="shared" si="56"/>
        <v>12</v>
      </c>
      <c r="D170" s="290">
        <v>136</v>
      </c>
      <c r="E170" s="300">
        <f t="shared" si="65"/>
        <v>0</v>
      </c>
      <c r="F170" s="292">
        <f t="shared" si="57"/>
        <v>0</v>
      </c>
      <c r="G170" s="292">
        <f t="shared" si="58"/>
        <v>0</v>
      </c>
      <c r="H170" s="293">
        <f t="shared" si="66"/>
        <v>0</v>
      </c>
      <c r="I170" s="301">
        <f t="shared" si="67"/>
        <v>1951267.4899999986</v>
      </c>
      <c r="J170" s="510">
        <f t="shared" si="59"/>
        <v>11266.57</v>
      </c>
      <c r="K170" s="292">
        <f t="shared" si="60"/>
        <v>6893.43</v>
      </c>
      <c r="L170" s="321">
        <f t="shared" si="51"/>
        <v>18160</v>
      </c>
      <c r="M170" s="300">
        <f t="shared" si="68"/>
        <v>12229442.569999998</v>
      </c>
      <c r="N170" s="292">
        <f t="shared" si="61"/>
        <v>70612.47</v>
      </c>
      <c r="O170" s="292">
        <f t="shared" si="62"/>
        <v>-130632.47</v>
      </c>
      <c r="P170" s="293">
        <f t="shared" si="53"/>
        <v>-60020</v>
      </c>
      <c r="Q170" s="301">
        <f t="shared" si="69"/>
        <v>2064763.3900000004</v>
      </c>
      <c r="R170" s="292">
        <f t="shared" si="63"/>
        <v>11921.89</v>
      </c>
      <c r="S170" s="292">
        <f t="shared" si="64"/>
        <v>7518.1100000000006</v>
      </c>
      <c r="T170" s="321">
        <f t="shared" si="54"/>
        <v>19440</v>
      </c>
      <c r="U170" s="134"/>
      <c r="V170" s="134"/>
      <c r="W170" s="134"/>
      <c r="X170" s="134"/>
    </row>
    <row r="171" spans="1:24" s="1" customFormat="1" ht="15" customHeight="1">
      <c r="A171" s="409">
        <f t="shared" si="52"/>
        <v>7.0250000000000007E-2</v>
      </c>
      <c r="B171" s="406">
        <f t="shared" si="55"/>
        <v>5.7739726027397267E-3</v>
      </c>
      <c r="C171" s="197">
        <f t="shared" si="56"/>
        <v>12</v>
      </c>
      <c r="D171" s="290">
        <v>137</v>
      </c>
      <c r="E171" s="300">
        <f t="shared" si="65"/>
        <v>0</v>
      </c>
      <c r="F171" s="292">
        <f t="shared" si="57"/>
        <v>0</v>
      </c>
      <c r="G171" s="292">
        <f t="shared" si="58"/>
        <v>0</v>
      </c>
      <c r="H171" s="293">
        <f t="shared" si="66"/>
        <v>0</v>
      </c>
      <c r="I171" s="301">
        <f t="shared" si="67"/>
        <v>1944374.0599999987</v>
      </c>
      <c r="J171" s="510">
        <f t="shared" si="59"/>
        <v>11226.76</v>
      </c>
      <c r="K171" s="292">
        <f t="shared" si="60"/>
        <v>6933.24</v>
      </c>
      <c r="L171" s="321">
        <f t="shared" si="51"/>
        <v>18160</v>
      </c>
      <c r="M171" s="300">
        <f t="shared" si="68"/>
        <v>12360075.039999999</v>
      </c>
      <c r="N171" s="292">
        <f t="shared" si="61"/>
        <v>71366.73</v>
      </c>
      <c r="O171" s="292">
        <f t="shared" si="62"/>
        <v>-131386.72999999998</v>
      </c>
      <c r="P171" s="293">
        <f t="shared" si="53"/>
        <v>-60020</v>
      </c>
      <c r="Q171" s="301">
        <f t="shared" si="69"/>
        <v>2057245.2800000003</v>
      </c>
      <c r="R171" s="292">
        <f t="shared" si="63"/>
        <v>11878.48</v>
      </c>
      <c r="S171" s="292">
        <f t="shared" si="64"/>
        <v>7561.52</v>
      </c>
      <c r="T171" s="321">
        <f t="shared" si="54"/>
        <v>19440</v>
      </c>
      <c r="U171" s="134"/>
      <c r="V171" s="134"/>
      <c r="W171" s="134"/>
      <c r="X171" s="134"/>
    </row>
    <row r="172" spans="1:24" s="1" customFormat="1" ht="15" customHeight="1">
      <c r="A172" s="409">
        <f t="shared" si="52"/>
        <v>7.0250000000000007E-2</v>
      </c>
      <c r="B172" s="406">
        <f t="shared" si="55"/>
        <v>5.7739726027397267E-3</v>
      </c>
      <c r="C172" s="197">
        <f t="shared" si="56"/>
        <v>12</v>
      </c>
      <c r="D172" s="290">
        <v>138</v>
      </c>
      <c r="E172" s="300">
        <f t="shared" si="65"/>
        <v>0</v>
      </c>
      <c r="F172" s="292">
        <f t="shared" si="57"/>
        <v>0</v>
      </c>
      <c r="G172" s="292">
        <f t="shared" si="58"/>
        <v>0</v>
      </c>
      <c r="H172" s="293">
        <f t="shared" si="66"/>
        <v>0</v>
      </c>
      <c r="I172" s="301">
        <f t="shared" si="67"/>
        <v>1937440.8199999987</v>
      </c>
      <c r="J172" s="510">
        <f t="shared" si="59"/>
        <v>11186.73</v>
      </c>
      <c r="K172" s="292">
        <f t="shared" si="60"/>
        <v>6973.27</v>
      </c>
      <c r="L172" s="321">
        <f t="shared" si="51"/>
        <v>18160</v>
      </c>
      <c r="M172" s="300">
        <f t="shared" si="68"/>
        <v>12491461.77</v>
      </c>
      <c r="N172" s="292">
        <f t="shared" si="61"/>
        <v>72125.36</v>
      </c>
      <c r="O172" s="292">
        <f t="shared" si="62"/>
        <v>-132145.35999999999</v>
      </c>
      <c r="P172" s="293">
        <f t="shared" si="53"/>
        <v>-60020</v>
      </c>
      <c r="Q172" s="301">
        <f t="shared" si="69"/>
        <v>2049683.7600000002</v>
      </c>
      <c r="R172" s="292">
        <f t="shared" si="63"/>
        <v>11834.82</v>
      </c>
      <c r="S172" s="292">
        <f t="shared" si="64"/>
        <v>7605.18</v>
      </c>
      <c r="T172" s="321">
        <f t="shared" si="54"/>
        <v>19440</v>
      </c>
      <c r="U172" s="134"/>
      <c r="V172" s="134"/>
      <c r="W172" s="134"/>
      <c r="X172" s="134"/>
    </row>
    <row r="173" spans="1:24" s="1" customFormat="1" ht="15" customHeight="1">
      <c r="A173" s="409">
        <f t="shared" si="52"/>
        <v>7.0250000000000007E-2</v>
      </c>
      <c r="B173" s="406">
        <f t="shared" si="55"/>
        <v>5.7739726027397267E-3</v>
      </c>
      <c r="C173" s="197">
        <f t="shared" si="56"/>
        <v>12</v>
      </c>
      <c r="D173" s="290">
        <v>139</v>
      </c>
      <c r="E173" s="300">
        <f t="shared" si="65"/>
        <v>0</v>
      </c>
      <c r="F173" s="292">
        <f t="shared" si="57"/>
        <v>0</v>
      </c>
      <c r="G173" s="292">
        <f t="shared" si="58"/>
        <v>0</v>
      </c>
      <c r="H173" s="293">
        <f t="shared" si="66"/>
        <v>0</v>
      </c>
      <c r="I173" s="301">
        <f t="shared" si="67"/>
        <v>1930467.5499999986</v>
      </c>
      <c r="J173" s="510">
        <f t="shared" si="59"/>
        <v>11146.47</v>
      </c>
      <c r="K173" s="292">
        <f t="shared" si="60"/>
        <v>7013.5300000000007</v>
      </c>
      <c r="L173" s="321">
        <f t="shared" si="51"/>
        <v>18160</v>
      </c>
      <c r="M173" s="300">
        <f t="shared" si="68"/>
        <v>12623607.129999999</v>
      </c>
      <c r="N173" s="292">
        <f t="shared" si="61"/>
        <v>72888.36</v>
      </c>
      <c r="O173" s="292">
        <f t="shared" si="62"/>
        <v>-132908.35999999999</v>
      </c>
      <c r="P173" s="293">
        <f t="shared" si="53"/>
        <v>-60020</v>
      </c>
      <c r="Q173" s="301">
        <f t="shared" si="69"/>
        <v>2042078.5800000003</v>
      </c>
      <c r="R173" s="292">
        <f t="shared" si="63"/>
        <v>11790.91</v>
      </c>
      <c r="S173" s="292">
        <f t="shared" si="64"/>
        <v>7649.09</v>
      </c>
      <c r="T173" s="321">
        <f t="shared" si="54"/>
        <v>19440</v>
      </c>
      <c r="U173" s="134"/>
      <c r="V173" s="134"/>
      <c r="W173" s="134"/>
      <c r="X173" s="134"/>
    </row>
    <row r="174" spans="1:24" s="1" customFormat="1" ht="15" customHeight="1">
      <c r="A174" s="409">
        <f t="shared" si="52"/>
        <v>7.0250000000000007E-2</v>
      </c>
      <c r="B174" s="406">
        <f t="shared" si="55"/>
        <v>5.7739726027397267E-3</v>
      </c>
      <c r="C174" s="197">
        <f t="shared" si="56"/>
        <v>12</v>
      </c>
      <c r="D174" s="290">
        <v>140</v>
      </c>
      <c r="E174" s="300">
        <f t="shared" si="65"/>
        <v>0</v>
      </c>
      <c r="F174" s="292">
        <f t="shared" si="57"/>
        <v>0</v>
      </c>
      <c r="G174" s="292">
        <f t="shared" si="58"/>
        <v>0</v>
      </c>
      <c r="H174" s="293">
        <f t="shared" si="66"/>
        <v>0</v>
      </c>
      <c r="I174" s="301">
        <f t="shared" si="67"/>
        <v>1923454.0199999986</v>
      </c>
      <c r="J174" s="510">
        <f t="shared" si="59"/>
        <v>11105.97</v>
      </c>
      <c r="K174" s="292">
        <f t="shared" si="60"/>
        <v>7054.0300000000007</v>
      </c>
      <c r="L174" s="321">
        <f t="shared" si="51"/>
        <v>18160</v>
      </c>
      <c r="M174" s="300">
        <f t="shared" si="68"/>
        <v>12756515.489999998</v>
      </c>
      <c r="N174" s="292">
        <f t="shared" si="61"/>
        <v>73655.77</v>
      </c>
      <c r="O174" s="292">
        <f t="shared" si="62"/>
        <v>-133675.77000000002</v>
      </c>
      <c r="P174" s="293">
        <f t="shared" si="53"/>
        <v>-60020</v>
      </c>
      <c r="Q174" s="301">
        <f t="shared" si="69"/>
        <v>2034429.4900000002</v>
      </c>
      <c r="R174" s="292">
        <f t="shared" si="63"/>
        <v>11746.74</v>
      </c>
      <c r="S174" s="292">
        <f t="shared" si="64"/>
        <v>7693.26</v>
      </c>
      <c r="T174" s="321">
        <f t="shared" si="54"/>
        <v>19440</v>
      </c>
      <c r="U174" s="134"/>
      <c r="V174" s="134"/>
      <c r="W174" s="134"/>
      <c r="X174" s="134"/>
    </row>
    <row r="175" spans="1:24" s="1" customFormat="1" ht="15" customHeight="1">
      <c r="A175" s="409">
        <f t="shared" si="52"/>
        <v>7.0250000000000007E-2</v>
      </c>
      <c r="B175" s="406">
        <f t="shared" si="55"/>
        <v>5.7739726027397267E-3</v>
      </c>
      <c r="C175" s="197">
        <f t="shared" si="56"/>
        <v>12</v>
      </c>
      <c r="D175" s="290">
        <v>141</v>
      </c>
      <c r="E175" s="300">
        <f t="shared" si="65"/>
        <v>0</v>
      </c>
      <c r="F175" s="292">
        <f t="shared" si="57"/>
        <v>0</v>
      </c>
      <c r="G175" s="292">
        <f t="shared" si="58"/>
        <v>0</v>
      </c>
      <c r="H175" s="293">
        <f t="shared" si="66"/>
        <v>0</v>
      </c>
      <c r="I175" s="301">
        <f t="shared" si="67"/>
        <v>1916399.9899999986</v>
      </c>
      <c r="J175" s="510">
        <f t="shared" si="59"/>
        <v>11065.24</v>
      </c>
      <c r="K175" s="292">
        <f t="shared" si="60"/>
        <v>7094.76</v>
      </c>
      <c r="L175" s="321">
        <f t="shared" ref="L175:L238" si="70">IF(I175&lt;$M$5,I175+J175,$M$5)</f>
        <v>18160</v>
      </c>
      <c r="M175" s="300">
        <f t="shared" si="68"/>
        <v>12890191.259999998</v>
      </c>
      <c r="N175" s="292">
        <f t="shared" si="61"/>
        <v>74427.61</v>
      </c>
      <c r="O175" s="292">
        <f t="shared" si="62"/>
        <v>-134447.60999999999</v>
      </c>
      <c r="P175" s="293">
        <f t="shared" si="53"/>
        <v>-60020</v>
      </c>
      <c r="Q175" s="301">
        <f t="shared" si="69"/>
        <v>2026736.2300000002</v>
      </c>
      <c r="R175" s="292">
        <f t="shared" si="63"/>
        <v>11702.32</v>
      </c>
      <c r="S175" s="292">
        <f t="shared" si="64"/>
        <v>7737.68</v>
      </c>
      <c r="T175" s="321">
        <f t="shared" si="54"/>
        <v>19440</v>
      </c>
      <c r="U175" s="134"/>
      <c r="V175" s="134"/>
      <c r="W175" s="134"/>
      <c r="X175" s="134"/>
    </row>
    <row r="176" spans="1:24" s="1" customFormat="1" ht="15" customHeight="1">
      <c r="A176" s="409">
        <f t="shared" si="52"/>
        <v>7.0250000000000007E-2</v>
      </c>
      <c r="B176" s="406">
        <f t="shared" si="55"/>
        <v>5.7739726027397267E-3</v>
      </c>
      <c r="C176" s="197">
        <f t="shared" si="56"/>
        <v>12</v>
      </c>
      <c r="D176" s="290">
        <v>142</v>
      </c>
      <c r="E176" s="300">
        <f t="shared" si="65"/>
        <v>0</v>
      </c>
      <c r="F176" s="292">
        <f t="shared" si="57"/>
        <v>0</v>
      </c>
      <c r="G176" s="292">
        <f t="shared" si="58"/>
        <v>0</v>
      </c>
      <c r="H176" s="293">
        <f t="shared" si="66"/>
        <v>0</v>
      </c>
      <c r="I176" s="301">
        <f t="shared" si="67"/>
        <v>1909305.2299999986</v>
      </c>
      <c r="J176" s="510">
        <f t="shared" si="59"/>
        <v>11024.28</v>
      </c>
      <c r="K176" s="292">
        <f t="shared" si="60"/>
        <v>7135.7199999999993</v>
      </c>
      <c r="L176" s="321">
        <f t="shared" si="70"/>
        <v>18160</v>
      </c>
      <c r="M176" s="300">
        <f t="shared" si="68"/>
        <v>13024638.869999997</v>
      </c>
      <c r="N176" s="292">
        <f t="shared" si="61"/>
        <v>75203.91</v>
      </c>
      <c r="O176" s="292">
        <f t="shared" si="62"/>
        <v>-135223.91</v>
      </c>
      <c r="P176" s="293">
        <f t="shared" si="53"/>
        <v>-60020</v>
      </c>
      <c r="Q176" s="301">
        <f t="shared" si="69"/>
        <v>2018998.5500000003</v>
      </c>
      <c r="R176" s="292">
        <f t="shared" si="63"/>
        <v>11657.64</v>
      </c>
      <c r="S176" s="292">
        <f t="shared" si="64"/>
        <v>7782.3600000000006</v>
      </c>
      <c r="T176" s="321">
        <f t="shared" si="54"/>
        <v>19440</v>
      </c>
      <c r="U176" s="134"/>
      <c r="V176" s="134"/>
      <c r="W176" s="134"/>
      <c r="X176" s="134"/>
    </row>
    <row r="177" spans="1:24" s="1" customFormat="1" ht="15" customHeight="1">
      <c r="A177" s="409">
        <f t="shared" si="52"/>
        <v>7.0250000000000007E-2</v>
      </c>
      <c r="B177" s="406">
        <f t="shared" si="55"/>
        <v>5.7739726027397267E-3</v>
      </c>
      <c r="C177" s="197">
        <f t="shared" si="56"/>
        <v>12</v>
      </c>
      <c r="D177" s="290">
        <v>143</v>
      </c>
      <c r="E177" s="300">
        <f t="shared" si="65"/>
        <v>0</v>
      </c>
      <c r="F177" s="292">
        <f t="shared" si="57"/>
        <v>0</v>
      </c>
      <c r="G177" s="292">
        <f t="shared" si="58"/>
        <v>0</v>
      </c>
      <c r="H177" s="293">
        <f t="shared" si="66"/>
        <v>0</v>
      </c>
      <c r="I177" s="301">
        <f t="shared" si="67"/>
        <v>1902169.5099999986</v>
      </c>
      <c r="J177" s="510">
        <f t="shared" si="59"/>
        <v>10983.07</v>
      </c>
      <c r="K177" s="292">
        <f t="shared" si="60"/>
        <v>7176.93</v>
      </c>
      <c r="L177" s="321">
        <f t="shared" si="70"/>
        <v>18160</v>
      </c>
      <c r="M177" s="300">
        <f t="shared" si="68"/>
        <v>13159862.779999997</v>
      </c>
      <c r="N177" s="292">
        <f t="shared" si="61"/>
        <v>75984.69</v>
      </c>
      <c r="O177" s="292">
        <f t="shared" si="62"/>
        <v>-136004.69</v>
      </c>
      <c r="P177" s="293">
        <f t="shared" si="53"/>
        <v>-60020</v>
      </c>
      <c r="Q177" s="301">
        <f t="shared" si="69"/>
        <v>2011216.1900000002</v>
      </c>
      <c r="R177" s="292">
        <f t="shared" si="63"/>
        <v>11612.71</v>
      </c>
      <c r="S177" s="292">
        <f t="shared" si="64"/>
        <v>7827.2900000000009</v>
      </c>
      <c r="T177" s="321">
        <f t="shared" si="54"/>
        <v>19440</v>
      </c>
      <c r="U177" s="134"/>
      <c r="V177" s="134"/>
      <c r="W177" s="134"/>
      <c r="X177" s="134"/>
    </row>
    <row r="178" spans="1:24" s="1" customFormat="1" ht="15" customHeight="1">
      <c r="A178" s="409">
        <f t="shared" si="52"/>
        <v>7.0250000000000007E-2</v>
      </c>
      <c r="B178" s="406">
        <f t="shared" si="55"/>
        <v>5.7739726027397267E-3</v>
      </c>
      <c r="C178" s="197">
        <f t="shared" si="56"/>
        <v>12</v>
      </c>
      <c r="D178" s="290">
        <v>144</v>
      </c>
      <c r="E178" s="300">
        <f t="shared" si="65"/>
        <v>0</v>
      </c>
      <c r="F178" s="292">
        <f t="shared" si="57"/>
        <v>0</v>
      </c>
      <c r="G178" s="292">
        <f t="shared" si="58"/>
        <v>0</v>
      </c>
      <c r="H178" s="293">
        <f t="shared" si="66"/>
        <v>0</v>
      </c>
      <c r="I178" s="301">
        <f t="shared" si="67"/>
        <v>1894992.5799999987</v>
      </c>
      <c r="J178" s="510">
        <f t="shared" si="59"/>
        <v>10941.64</v>
      </c>
      <c r="K178" s="292">
        <f t="shared" si="60"/>
        <v>7218.3600000000006</v>
      </c>
      <c r="L178" s="321">
        <f t="shared" si="70"/>
        <v>18160</v>
      </c>
      <c r="M178" s="300">
        <f t="shared" si="68"/>
        <v>13295867.469999997</v>
      </c>
      <c r="N178" s="292">
        <f t="shared" si="61"/>
        <v>76769.97</v>
      </c>
      <c r="O178" s="292">
        <f t="shared" si="62"/>
        <v>-136789.97</v>
      </c>
      <c r="P178" s="293">
        <f t="shared" si="53"/>
        <v>-60020</v>
      </c>
      <c r="Q178" s="301">
        <f t="shared" si="69"/>
        <v>2003388.9000000001</v>
      </c>
      <c r="R178" s="292">
        <f t="shared" si="63"/>
        <v>11567.51</v>
      </c>
      <c r="S178" s="292">
        <f t="shared" si="64"/>
        <v>7872.49</v>
      </c>
      <c r="T178" s="321">
        <f t="shared" si="54"/>
        <v>19440</v>
      </c>
      <c r="U178" s="134"/>
      <c r="V178" s="134"/>
      <c r="W178" s="134"/>
      <c r="X178" s="134"/>
    </row>
    <row r="179" spans="1:24" s="1" customFormat="1" ht="15" customHeight="1">
      <c r="A179" s="409">
        <f t="shared" si="52"/>
        <v>7.0250000000000007E-2</v>
      </c>
      <c r="B179" s="406">
        <f t="shared" si="55"/>
        <v>5.7739726027397267E-3</v>
      </c>
      <c r="C179" s="197">
        <f t="shared" si="56"/>
        <v>13</v>
      </c>
      <c r="D179" s="290">
        <v>145</v>
      </c>
      <c r="E179" s="300">
        <f t="shared" si="65"/>
        <v>0</v>
      </c>
      <c r="F179" s="292">
        <f t="shared" si="57"/>
        <v>0</v>
      </c>
      <c r="G179" s="292">
        <f t="shared" si="58"/>
        <v>0</v>
      </c>
      <c r="H179" s="293">
        <f t="shared" si="66"/>
        <v>0</v>
      </c>
      <c r="I179" s="301">
        <f t="shared" si="67"/>
        <v>1887774.2199999986</v>
      </c>
      <c r="J179" s="510">
        <f t="shared" si="59"/>
        <v>10899.96</v>
      </c>
      <c r="K179" s="292">
        <f t="shared" si="60"/>
        <v>7260.0400000000009</v>
      </c>
      <c r="L179" s="321">
        <f t="shared" si="70"/>
        <v>18160</v>
      </c>
      <c r="M179" s="300">
        <f t="shared" si="68"/>
        <v>13432657.439999998</v>
      </c>
      <c r="N179" s="292">
        <f t="shared" si="61"/>
        <v>77559.8</v>
      </c>
      <c r="O179" s="292">
        <f t="shared" si="62"/>
        <v>-137579.79999999999</v>
      </c>
      <c r="P179" s="293">
        <f t="shared" si="53"/>
        <v>-60020</v>
      </c>
      <c r="Q179" s="301">
        <f t="shared" si="69"/>
        <v>1995516.4100000001</v>
      </c>
      <c r="R179" s="292">
        <f t="shared" si="63"/>
        <v>11522.06</v>
      </c>
      <c r="S179" s="292">
        <f t="shared" si="64"/>
        <v>7917.9400000000005</v>
      </c>
      <c r="T179" s="321">
        <f t="shared" si="54"/>
        <v>19440</v>
      </c>
      <c r="U179" s="134"/>
      <c r="V179" s="134"/>
      <c r="W179" s="134"/>
      <c r="X179" s="134"/>
    </row>
    <row r="180" spans="1:24" s="1" customFormat="1" ht="15" customHeight="1">
      <c r="A180" s="409">
        <f t="shared" si="52"/>
        <v>7.0250000000000007E-2</v>
      </c>
      <c r="B180" s="406">
        <f t="shared" si="55"/>
        <v>5.7739726027397267E-3</v>
      </c>
      <c r="C180" s="197">
        <f t="shared" si="56"/>
        <v>13</v>
      </c>
      <c r="D180" s="290">
        <v>146</v>
      </c>
      <c r="E180" s="300">
        <f t="shared" si="65"/>
        <v>0</v>
      </c>
      <c r="F180" s="292">
        <f t="shared" si="57"/>
        <v>0</v>
      </c>
      <c r="G180" s="292">
        <f t="shared" si="58"/>
        <v>0</v>
      </c>
      <c r="H180" s="293">
        <f t="shared" si="66"/>
        <v>0</v>
      </c>
      <c r="I180" s="301">
        <f t="shared" si="67"/>
        <v>1880514.1799999985</v>
      </c>
      <c r="J180" s="510">
        <f t="shared" si="59"/>
        <v>10858.04</v>
      </c>
      <c r="K180" s="292">
        <f t="shared" si="60"/>
        <v>7301.9599999999991</v>
      </c>
      <c r="L180" s="321">
        <f t="shared" si="70"/>
        <v>18160</v>
      </c>
      <c r="M180" s="300">
        <f t="shared" si="68"/>
        <v>13570237.239999998</v>
      </c>
      <c r="N180" s="292">
        <f t="shared" si="61"/>
        <v>78354.179999999993</v>
      </c>
      <c r="O180" s="292">
        <f t="shared" si="62"/>
        <v>-138374.18</v>
      </c>
      <c r="P180" s="293">
        <f t="shared" si="53"/>
        <v>-60020</v>
      </c>
      <c r="Q180" s="301">
        <f t="shared" si="69"/>
        <v>1987598.4700000002</v>
      </c>
      <c r="R180" s="292">
        <f t="shared" si="63"/>
        <v>11476.34</v>
      </c>
      <c r="S180" s="292">
        <f t="shared" si="64"/>
        <v>7963.66</v>
      </c>
      <c r="T180" s="321">
        <f t="shared" si="54"/>
        <v>19440</v>
      </c>
      <c r="U180" s="134"/>
      <c r="V180" s="134"/>
      <c r="W180" s="134"/>
      <c r="X180" s="134"/>
    </row>
    <row r="181" spans="1:24" s="1" customFormat="1" ht="15" customHeight="1">
      <c r="A181" s="409">
        <f t="shared" si="52"/>
        <v>7.0250000000000007E-2</v>
      </c>
      <c r="B181" s="406">
        <f t="shared" si="55"/>
        <v>5.7739726027397267E-3</v>
      </c>
      <c r="C181" s="197">
        <f t="shared" si="56"/>
        <v>13</v>
      </c>
      <c r="D181" s="290">
        <v>147</v>
      </c>
      <c r="E181" s="300">
        <f t="shared" si="65"/>
        <v>0</v>
      </c>
      <c r="F181" s="292">
        <f t="shared" si="57"/>
        <v>0</v>
      </c>
      <c r="G181" s="292">
        <f t="shared" si="58"/>
        <v>0</v>
      </c>
      <c r="H181" s="293">
        <f t="shared" si="66"/>
        <v>0</v>
      </c>
      <c r="I181" s="301">
        <f t="shared" si="67"/>
        <v>1873212.2199999986</v>
      </c>
      <c r="J181" s="510">
        <f t="shared" si="59"/>
        <v>10815.88</v>
      </c>
      <c r="K181" s="292">
        <f t="shared" si="60"/>
        <v>7344.1200000000008</v>
      </c>
      <c r="L181" s="321">
        <f t="shared" si="70"/>
        <v>18160</v>
      </c>
      <c r="M181" s="300">
        <f t="shared" si="68"/>
        <v>13708611.419999998</v>
      </c>
      <c r="N181" s="292">
        <f t="shared" si="61"/>
        <v>79153.149999999994</v>
      </c>
      <c r="O181" s="292">
        <f t="shared" si="62"/>
        <v>-139173.15</v>
      </c>
      <c r="P181" s="293">
        <f t="shared" si="53"/>
        <v>-60020</v>
      </c>
      <c r="Q181" s="301">
        <f t="shared" si="69"/>
        <v>1979634.8100000003</v>
      </c>
      <c r="R181" s="292">
        <f t="shared" si="63"/>
        <v>11430.36</v>
      </c>
      <c r="S181" s="292">
        <f t="shared" si="64"/>
        <v>8009.6399999999994</v>
      </c>
      <c r="T181" s="321">
        <f t="shared" si="54"/>
        <v>19440</v>
      </c>
      <c r="U181" s="134"/>
      <c r="V181" s="134"/>
      <c r="W181" s="134"/>
      <c r="X181" s="134"/>
    </row>
    <row r="182" spans="1:24" s="1" customFormat="1" ht="15" customHeight="1">
      <c r="A182" s="409">
        <f t="shared" si="52"/>
        <v>7.0250000000000007E-2</v>
      </c>
      <c r="B182" s="406">
        <f t="shared" si="55"/>
        <v>5.7739726027397267E-3</v>
      </c>
      <c r="C182" s="197">
        <f t="shared" si="56"/>
        <v>13</v>
      </c>
      <c r="D182" s="290">
        <v>148</v>
      </c>
      <c r="E182" s="300">
        <f t="shared" si="65"/>
        <v>0</v>
      </c>
      <c r="F182" s="292">
        <f t="shared" si="57"/>
        <v>0</v>
      </c>
      <c r="G182" s="292">
        <f t="shared" si="58"/>
        <v>0</v>
      </c>
      <c r="H182" s="293">
        <f t="shared" si="66"/>
        <v>0</v>
      </c>
      <c r="I182" s="301">
        <f t="shared" si="67"/>
        <v>1865868.0999999985</v>
      </c>
      <c r="J182" s="510">
        <f t="shared" si="59"/>
        <v>10773.47</v>
      </c>
      <c r="K182" s="292">
        <f t="shared" si="60"/>
        <v>7386.5300000000007</v>
      </c>
      <c r="L182" s="321">
        <f t="shared" si="70"/>
        <v>18160</v>
      </c>
      <c r="M182" s="300">
        <f t="shared" si="68"/>
        <v>13847784.569999998</v>
      </c>
      <c r="N182" s="292">
        <f t="shared" si="61"/>
        <v>79956.73</v>
      </c>
      <c r="O182" s="292">
        <f t="shared" si="62"/>
        <v>-139976.72999999998</v>
      </c>
      <c r="P182" s="293">
        <f t="shared" si="53"/>
        <v>-60020</v>
      </c>
      <c r="Q182" s="301">
        <f t="shared" si="69"/>
        <v>1971625.1700000004</v>
      </c>
      <c r="R182" s="292">
        <f t="shared" si="63"/>
        <v>11384.11</v>
      </c>
      <c r="S182" s="292">
        <f t="shared" si="64"/>
        <v>8055.8899999999994</v>
      </c>
      <c r="T182" s="321">
        <f t="shared" si="54"/>
        <v>19440</v>
      </c>
      <c r="U182" s="134"/>
      <c r="V182" s="134"/>
      <c r="W182" s="134"/>
      <c r="X182" s="134"/>
    </row>
    <row r="183" spans="1:24" s="1" customFormat="1" ht="15" customHeight="1">
      <c r="A183" s="409">
        <f t="shared" ref="A183:A246" si="71">VLOOKUP(D183,$A$7:$B$11,2)</f>
        <v>7.0250000000000007E-2</v>
      </c>
      <c r="B183" s="406">
        <f t="shared" si="55"/>
        <v>5.7739726027397267E-3</v>
      </c>
      <c r="C183" s="197">
        <f t="shared" si="56"/>
        <v>13</v>
      </c>
      <c r="D183" s="290">
        <v>149</v>
      </c>
      <c r="E183" s="300">
        <f t="shared" si="65"/>
        <v>0</v>
      </c>
      <c r="F183" s="292">
        <f t="shared" si="57"/>
        <v>0</v>
      </c>
      <c r="G183" s="292">
        <f t="shared" si="58"/>
        <v>0</v>
      </c>
      <c r="H183" s="293">
        <f t="shared" si="66"/>
        <v>0</v>
      </c>
      <c r="I183" s="301">
        <f t="shared" si="67"/>
        <v>1858481.5699999984</v>
      </c>
      <c r="J183" s="510">
        <f t="shared" si="59"/>
        <v>10730.82</v>
      </c>
      <c r="K183" s="292">
        <f t="shared" si="60"/>
        <v>7429.18</v>
      </c>
      <c r="L183" s="321">
        <f t="shared" si="70"/>
        <v>18160</v>
      </c>
      <c r="M183" s="300">
        <f t="shared" si="68"/>
        <v>13987761.299999999</v>
      </c>
      <c r="N183" s="292">
        <f t="shared" si="61"/>
        <v>80764.95</v>
      </c>
      <c r="O183" s="292">
        <f t="shared" si="62"/>
        <v>-140784.95000000001</v>
      </c>
      <c r="P183" s="293">
        <f t="shared" si="53"/>
        <v>-60020</v>
      </c>
      <c r="Q183" s="301">
        <f t="shared" si="69"/>
        <v>1963569.2800000005</v>
      </c>
      <c r="R183" s="292">
        <f t="shared" si="63"/>
        <v>11337.6</v>
      </c>
      <c r="S183" s="292">
        <f t="shared" si="64"/>
        <v>8102.4</v>
      </c>
      <c r="T183" s="321">
        <f t="shared" si="54"/>
        <v>19440</v>
      </c>
      <c r="U183" s="134"/>
      <c r="V183" s="134"/>
      <c r="W183" s="134"/>
      <c r="X183" s="134"/>
    </row>
    <row r="184" spans="1:24" s="1" customFormat="1" ht="15" customHeight="1">
      <c r="A184" s="409">
        <f t="shared" si="71"/>
        <v>7.0250000000000007E-2</v>
      </c>
      <c r="B184" s="406">
        <f t="shared" si="55"/>
        <v>5.7739726027397267E-3</v>
      </c>
      <c r="C184" s="197">
        <f t="shared" si="56"/>
        <v>13</v>
      </c>
      <c r="D184" s="290">
        <v>150</v>
      </c>
      <c r="E184" s="300">
        <f t="shared" si="65"/>
        <v>0</v>
      </c>
      <c r="F184" s="292">
        <f t="shared" si="57"/>
        <v>0</v>
      </c>
      <c r="G184" s="292">
        <f t="shared" si="58"/>
        <v>0</v>
      </c>
      <c r="H184" s="293">
        <f t="shared" si="66"/>
        <v>0</v>
      </c>
      <c r="I184" s="301">
        <f t="shared" si="67"/>
        <v>1851052.3899999985</v>
      </c>
      <c r="J184" s="510">
        <f t="shared" si="59"/>
        <v>10687.93</v>
      </c>
      <c r="K184" s="292">
        <f t="shared" si="60"/>
        <v>7472.07</v>
      </c>
      <c r="L184" s="321">
        <f t="shared" si="70"/>
        <v>18160</v>
      </c>
      <c r="M184" s="300">
        <f t="shared" si="68"/>
        <v>14128546.249999998</v>
      </c>
      <c r="N184" s="292">
        <f t="shared" si="61"/>
        <v>81577.84</v>
      </c>
      <c r="O184" s="292">
        <f t="shared" si="62"/>
        <v>-141597.84</v>
      </c>
      <c r="P184" s="293">
        <f t="shared" si="53"/>
        <v>-60020</v>
      </c>
      <c r="Q184" s="301">
        <f t="shared" si="69"/>
        <v>1955466.8800000006</v>
      </c>
      <c r="R184" s="292">
        <f t="shared" si="63"/>
        <v>11290.81</v>
      </c>
      <c r="S184" s="292">
        <f t="shared" si="64"/>
        <v>8149.1900000000005</v>
      </c>
      <c r="T184" s="321">
        <f t="shared" si="54"/>
        <v>19440</v>
      </c>
      <c r="U184" s="134"/>
      <c r="V184" s="134"/>
      <c r="W184" s="134"/>
      <c r="X184" s="134"/>
    </row>
    <row r="185" spans="1:24" s="1" customFormat="1" ht="15" customHeight="1">
      <c r="A185" s="409">
        <f t="shared" si="71"/>
        <v>7.0250000000000007E-2</v>
      </c>
      <c r="B185" s="406">
        <f t="shared" si="55"/>
        <v>5.7739726027397267E-3</v>
      </c>
      <c r="C185" s="197">
        <f t="shared" si="56"/>
        <v>13</v>
      </c>
      <c r="D185" s="290">
        <v>151</v>
      </c>
      <c r="E185" s="300">
        <f t="shared" si="65"/>
        <v>0</v>
      </c>
      <c r="F185" s="292">
        <f t="shared" si="57"/>
        <v>0</v>
      </c>
      <c r="G185" s="292">
        <f t="shared" si="58"/>
        <v>0</v>
      </c>
      <c r="H185" s="293">
        <f t="shared" si="66"/>
        <v>0</v>
      </c>
      <c r="I185" s="301">
        <f t="shared" si="67"/>
        <v>1843580.3199999984</v>
      </c>
      <c r="J185" s="510">
        <f t="shared" si="59"/>
        <v>10644.78</v>
      </c>
      <c r="K185" s="292">
        <f t="shared" si="60"/>
        <v>7515.2199999999993</v>
      </c>
      <c r="L185" s="321">
        <f t="shared" si="70"/>
        <v>18160</v>
      </c>
      <c r="M185" s="300">
        <f t="shared" si="68"/>
        <v>14270144.089999998</v>
      </c>
      <c r="N185" s="292">
        <f t="shared" si="61"/>
        <v>82395.42</v>
      </c>
      <c r="O185" s="292">
        <f t="shared" si="62"/>
        <v>-142415.41999999998</v>
      </c>
      <c r="P185" s="293">
        <f t="shared" si="53"/>
        <v>-60020</v>
      </c>
      <c r="Q185" s="301">
        <f t="shared" si="69"/>
        <v>1947317.6900000006</v>
      </c>
      <c r="R185" s="292">
        <f t="shared" si="63"/>
        <v>11243.76</v>
      </c>
      <c r="S185" s="292">
        <f t="shared" si="64"/>
        <v>8196.24</v>
      </c>
      <c r="T185" s="321">
        <f t="shared" si="54"/>
        <v>19440</v>
      </c>
      <c r="U185" s="134"/>
      <c r="V185" s="134"/>
      <c r="W185" s="134"/>
      <c r="X185" s="134"/>
    </row>
    <row r="186" spans="1:24" s="1" customFormat="1" ht="15" customHeight="1">
      <c r="A186" s="409">
        <f t="shared" si="71"/>
        <v>7.0250000000000007E-2</v>
      </c>
      <c r="B186" s="406">
        <f t="shared" si="55"/>
        <v>5.7739726027397267E-3</v>
      </c>
      <c r="C186" s="197">
        <f t="shared" si="56"/>
        <v>13</v>
      </c>
      <c r="D186" s="290">
        <v>152</v>
      </c>
      <c r="E186" s="300">
        <f t="shared" si="65"/>
        <v>0</v>
      </c>
      <c r="F186" s="292">
        <f t="shared" si="57"/>
        <v>0</v>
      </c>
      <c r="G186" s="292">
        <f t="shared" si="58"/>
        <v>0</v>
      </c>
      <c r="H186" s="293">
        <f t="shared" si="66"/>
        <v>0</v>
      </c>
      <c r="I186" s="301">
        <f t="shared" si="67"/>
        <v>1836065.0999999985</v>
      </c>
      <c r="J186" s="510">
        <f t="shared" si="59"/>
        <v>10601.39</v>
      </c>
      <c r="K186" s="292">
        <f t="shared" si="60"/>
        <v>7558.6100000000006</v>
      </c>
      <c r="L186" s="321">
        <f t="shared" si="70"/>
        <v>18160</v>
      </c>
      <c r="M186" s="300">
        <f t="shared" si="68"/>
        <v>14412559.509999998</v>
      </c>
      <c r="N186" s="292">
        <f t="shared" si="61"/>
        <v>83217.72</v>
      </c>
      <c r="O186" s="292">
        <f t="shared" si="62"/>
        <v>-143237.72</v>
      </c>
      <c r="P186" s="293">
        <f t="shared" si="53"/>
        <v>-60020</v>
      </c>
      <c r="Q186" s="301">
        <f t="shared" si="69"/>
        <v>1939121.4500000007</v>
      </c>
      <c r="R186" s="292">
        <f t="shared" si="63"/>
        <v>11196.43</v>
      </c>
      <c r="S186" s="292">
        <f t="shared" si="64"/>
        <v>8243.57</v>
      </c>
      <c r="T186" s="321">
        <f t="shared" si="54"/>
        <v>19440</v>
      </c>
      <c r="U186" s="134"/>
      <c r="V186" s="134"/>
      <c r="W186" s="134"/>
      <c r="X186" s="134"/>
    </row>
    <row r="187" spans="1:24" s="1" customFormat="1" ht="15" customHeight="1">
      <c r="A187" s="409">
        <f t="shared" si="71"/>
        <v>7.0250000000000007E-2</v>
      </c>
      <c r="B187" s="406">
        <f t="shared" si="55"/>
        <v>5.7739726027397267E-3</v>
      </c>
      <c r="C187" s="197">
        <f t="shared" si="56"/>
        <v>13</v>
      </c>
      <c r="D187" s="290">
        <v>153</v>
      </c>
      <c r="E187" s="300">
        <f t="shared" si="65"/>
        <v>0</v>
      </c>
      <c r="F187" s="292">
        <f t="shared" si="57"/>
        <v>0</v>
      </c>
      <c r="G187" s="292">
        <f t="shared" si="58"/>
        <v>0</v>
      </c>
      <c r="H187" s="293">
        <f t="shared" si="66"/>
        <v>0</v>
      </c>
      <c r="I187" s="301">
        <f t="shared" si="67"/>
        <v>1828506.4899999984</v>
      </c>
      <c r="J187" s="510">
        <f t="shared" si="59"/>
        <v>10557.75</v>
      </c>
      <c r="K187" s="292">
        <f t="shared" si="60"/>
        <v>7602.25</v>
      </c>
      <c r="L187" s="321">
        <f t="shared" si="70"/>
        <v>18160</v>
      </c>
      <c r="M187" s="300">
        <f t="shared" si="68"/>
        <v>14555797.229999999</v>
      </c>
      <c r="N187" s="292">
        <f t="shared" si="61"/>
        <v>84044.77</v>
      </c>
      <c r="O187" s="292">
        <f t="shared" si="62"/>
        <v>-144064.77000000002</v>
      </c>
      <c r="P187" s="293">
        <f t="shared" si="53"/>
        <v>-60020</v>
      </c>
      <c r="Q187" s="301">
        <f t="shared" si="69"/>
        <v>1930877.8800000006</v>
      </c>
      <c r="R187" s="292">
        <f t="shared" si="63"/>
        <v>11148.84</v>
      </c>
      <c r="S187" s="292">
        <f t="shared" si="64"/>
        <v>8291.16</v>
      </c>
      <c r="T187" s="321">
        <f t="shared" si="54"/>
        <v>19440</v>
      </c>
      <c r="U187" s="134"/>
      <c r="V187" s="134"/>
      <c r="W187" s="134"/>
      <c r="X187" s="134"/>
    </row>
    <row r="188" spans="1:24" s="1" customFormat="1" ht="15" customHeight="1">
      <c r="A188" s="409">
        <f t="shared" si="71"/>
        <v>7.0250000000000007E-2</v>
      </c>
      <c r="B188" s="406">
        <f t="shared" si="55"/>
        <v>5.7739726027397267E-3</v>
      </c>
      <c r="C188" s="197">
        <f t="shared" si="56"/>
        <v>13</v>
      </c>
      <c r="D188" s="290">
        <v>154</v>
      </c>
      <c r="E188" s="300">
        <f t="shared" si="65"/>
        <v>0</v>
      </c>
      <c r="F188" s="292">
        <f t="shared" si="57"/>
        <v>0</v>
      </c>
      <c r="G188" s="292">
        <f t="shared" si="58"/>
        <v>0</v>
      </c>
      <c r="H188" s="293">
        <f t="shared" si="66"/>
        <v>0</v>
      </c>
      <c r="I188" s="301">
        <f t="shared" si="67"/>
        <v>1820904.2399999984</v>
      </c>
      <c r="J188" s="510">
        <f t="shared" si="59"/>
        <v>10513.85</v>
      </c>
      <c r="K188" s="292">
        <f t="shared" si="60"/>
        <v>7646.15</v>
      </c>
      <c r="L188" s="321">
        <f t="shared" si="70"/>
        <v>18160</v>
      </c>
      <c r="M188" s="300">
        <f t="shared" si="68"/>
        <v>14699861.999999998</v>
      </c>
      <c r="N188" s="292">
        <f t="shared" si="61"/>
        <v>84876.6</v>
      </c>
      <c r="O188" s="292">
        <f t="shared" si="62"/>
        <v>-144896.6</v>
      </c>
      <c r="P188" s="293">
        <f t="shared" si="53"/>
        <v>-60020</v>
      </c>
      <c r="Q188" s="301">
        <f t="shared" si="69"/>
        <v>1922586.7200000007</v>
      </c>
      <c r="R188" s="292">
        <f t="shared" si="63"/>
        <v>11100.96</v>
      </c>
      <c r="S188" s="292">
        <f t="shared" si="64"/>
        <v>8339.0400000000009</v>
      </c>
      <c r="T188" s="321">
        <f t="shared" si="54"/>
        <v>19440</v>
      </c>
      <c r="U188" s="134"/>
      <c r="V188" s="134"/>
      <c r="W188" s="134"/>
      <c r="X188" s="134"/>
    </row>
    <row r="189" spans="1:24" s="1" customFormat="1" ht="15" customHeight="1">
      <c r="A189" s="409">
        <f t="shared" si="71"/>
        <v>7.0250000000000007E-2</v>
      </c>
      <c r="B189" s="406">
        <f t="shared" si="55"/>
        <v>5.7739726027397267E-3</v>
      </c>
      <c r="C189" s="197">
        <f t="shared" si="56"/>
        <v>13</v>
      </c>
      <c r="D189" s="290">
        <v>155</v>
      </c>
      <c r="E189" s="300">
        <f t="shared" si="65"/>
        <v>0</v>
      </c>
      <c r="F189" s="292">
        <f t="shared" si="57"/>
        <v>0</v>
      </c>
      <c r="G189" s="292">
        <f t="shared" si="58"/>
        <v>0</v>
      </c>
      <c r="H189" s="293">
        <f t="shared" si="66"/>
        <v>0</v>
      </c>
      <c r="I189" s="301">
        <f t="shared" si="67"/>
        <v>1813258.0899999985</v>
      </c>
      <c r="J189" s="510">
        <f t="shared" si="59"/>
        <v>10469.700000000001</v>
      </c>
      <c r="K189" s="292">
        <f t="shared" si="60"/>
        <v>7690.2999999999993</v>
      </c>
      <c r="L189" s="321">
        <f t="shared" si="70"/>
        <v>18160</v>
      </c>
      <c r="M189" s="300">
        <f t="shared" si="68"/>
        <v>14844758.599999998</v>
      </c>
      <c r="N189" s="292">
        <f t="shared" si="61"/>
        <v>85713.23</v>
      </c>
      <c r="O189" s="292">
        <f t="shared" si="62"/>
        <v>-145733.22999999998</v>
      </c>
      <c r="P189" s="293">
        <f t="shared" si="53"/>
        <v>-60020</v>
      </c>
      <c r="Q189" s="301">
        <f t="shared" si="69"/>
        <v>1914247.6800000006</v>
      </c>
      <c r="R189" s="292">
        <f t="shared" si="63"/>
        <v>11052.81</v>
      </c>
      <c r="S189" s="292">
        <f t="shared" si="64"/>
        <v>8387.19</v>
      </c>
      <c r="T189" s="321">
        <f t="shared" si="54"/>
        <v>19440</v>
      </c>
      <c r="U189" s="134"/>
      <c r="V189" s="134"/>
      <c r="W189" s="134"/>
      <c r="X189" s="134"/>
    </row>
    <row r="190" spans="1:24" s="1" customFormat="1" ht="15" customHeight="1">
      <c r="A190" s="409">
        <f t="shared" si="71"/>
        <v>7.0250000000000007E-2</v>
      </c>
      <c r="B190" s="406">
        <f t="shared" si="55"/>
        <v>5.7739726027397267E-3</v>
      </c>
      <c r="C190" s="197">
        <f t="shared" si="56"/>
        <v>13</v>
      </c>
      <c r="D190" s="290">
        <v>156</v>
      </c>
      <c r="E190" s="300">
        <f t="shared" si="65"/>
        <v>0</v>
      </c>
      <c r="F190" s="292">
        <f t="shared" si="57"/>
        <v>0</v>
      </c>
      <c r="G190" s="292">
        <f t="shared" si="58"/>
        <v>0</v>
      </c>
      <c r="H190" s="293">
        <f t="shared" si="66"/>
        <v>0</v>
      </c>
      <c r="I190" s="301">
        <f t="shared" si="67"/>
        <v>1805567.7899999984</v>
      </c>
      <c r="J190" s="510">
        <f t="shared" si="59"/>
        <v>10425.299999999999</v>
      </c>
      <c r="K190" s="292">
        <f t="shared" si="60"/>
        <v>7734.7000000000007</v>
      </c>
      <c r="L190" s="321">
        <f t="shared" si="70"/>
        <v>18160</v>
      </c>
      <c r="M190" s="300">
        <f t="shared" si="68"/>
        <v>14990491.829999998</v>
      </c>
      <c r="N190" s="292">
        <f t="shared" si="61"/>
        <v>86554.69</v>
      </c>
      <c r="O190" s="292">
        <f t="shared" si="62"/>
        <v>-146574.69</v>
      </c>
      <c r="P190" s="293">
        <f t="shared" si="53"/>
        <v>-60020</v>
      </c>
      <c r="Q190" s="301">
        <f t="shared" si="69"/>
        <v>1905860.4900000007</v>
      </c>
      <c r="R190" s="292">
        <f t="shared" si="63"/>
        <v>11004.39</v>
      </c>
      <c r="S190" s="292">
        <f t="shared" si="64"/>
        <v>8435.61</v>
      </c>
      <c r="T190" s="321">
        <f t="shared" si="54"/>
        <v>19440</v>
      </c>
      <c r="U190" s="134"/>
      <c r="V190" s="134"/>
      <c r="W190" s="134"/>
      <c r="X190" s="134"/>
    </row>
    <row r="191" spans="1:24" s="1" customFormat="1" ht="15" customHeight="1">
      <c r="A191" s="409">
        <f t="shared" si="71"/>
        <v>7.0250000000000007E-2</v>
      </c>
      <c r="B191" s="406">
        <f t="shared" si="55"/>
        <v>5.7739726027397267E-3</v>
      </c>
      <c r="C191" s="197">
        <f t="shared" si="56"/>
        <v>14</v>
      </c>
      <c r="D191" s="290">
        <v>157</v>
      </c>
      <c r="E191" s="300">
        <f t="shared" si="65"/>
        <v>0</v>
      </c>
      <c r="F191" s="292">
        <f t="shared" si="57"/>
        <v>0</v>
      </c>
      <c r="G191" s="292">
        <f t="shared" si="58"/>
        <v>0</v>
      </c>
      <c r="H191" s="293">
        <f t="shared" si="66"/>
        <v>0</v>
      </c>
      <c r="I191" s="301">
        <f t="shared" si="67"/>
        <v>1797833.0899999985</v>
      </c>
      <c r="J191" s="510">
        <f t="shared" si="59"/>
        <v>10380.64</v>
      </c>
      <c r="K191" s="292">
        <f t="shared" si="60"/>
        <v>7779.3600000000006</v>
      </c>
      <c r="L191" s="321">
        <f t="shared" si="70"/>
        <v>18160</v>
      </c>
      <c r="M191" s="300">
        <f t="shared" si="68"/>
        <v>15137066.519999998</v>
      </c>
      <c r="N191" s="292">
        <f t="shared" si="61"/>
        <v>87401.01</v>
      </c>
      <c r="O191" s="292">
        <f t="shared" si="62"/>
        <v>-147421.01</v>
      </c>
      <c r="P191" s="293">
        <f t="shared" si="53"/>
        <v>-60020</v>
      </c>
      <c r="Q191" s="301">
        <f t="shared" si="69"/>
        <v>1897424.8800000006</v>
      </c>
      <c r="R191" s="292">
        <f t="shared" si="63"/>
        <v>10955.68</v>
      </c>
      <c r="S191" s="292">
        <f t="shared" si="64"/>
        <v>8484.32</v>
      </c>
      <c r="T191" s="321">
        <f t="shared" si="54"/>
        <v>19440</v>
      </c>
      <c r="U191" s="134"/>
      <c r="V191" s="134"/>
      <c r="W191" s="134"/>
      <c r="X191" s="134"/>
    </row>
    <row r="192" spans="1:24" s="1" customFormat="1" ht="15" customHeight="1">
      <c r="A192" s="409">
        <f t="shared" si="71"/>
        <v>7.0250000000000007E-2</v>
      </c>
      <c r="B192" s="406">
        <f t="shared" si="55"/>
        <v>5.7739726027397267E-3</v>
      </c>
      <c r="C192" s="197">
        <f t="shared" si="56"/>
        <v>14</v>
      </c>
      <c r="D192" s="290">
        <v>158</v>
      </c>
      <c r="E192" s="300">
        <f t="shared" si="65"/>
        <v>0</v>
      </c>
      <c r="F192" s="292">
        <f t="shared" si="57"/>
        <v>0</v>
      </c>
      <c r="G192" s="292">
        <f t="shared" si="58"/>
        <v>0</v>
      </c>
      <c r="H192" s="293">
        <f t="shared" si="66"/>
        <v>0</v>
      </c>
      <c r="I192" s="301">
        <f t="shared" si="67"/>
        <v>1790053.7299999984</v>
      </c>
      <c r="J192" s="510">
        <f t="shared" si="59"/>
        <v>10335.719999999999</v>
      </c>
      <c r="K192" s="292">
        <f t="shared" si="60"/>
        <v>7824.2800000000007</v>
      </c>
      <c r="L192" s="321">
        <f t="shared" si="70"/>
        <v>18160</v>
      </c>
      <c r="M192" s="300">
        <f t="shared" si="68"/>
        <v>15284487.529999997</v>
      </c>
      <c r="N192" s="292">
        <f t="shared" si="61"/>
        <v>88252.21</v>
      </c>
      <c r="O192" s="292">
        <f t="shared" si="62"/>
        <v>-148272.21000000002</v>
      </c>
      <c r="P192" s="293">
        <f t="shared" si="53"/>
        <v>-60020</v>
      </c>
      <c r="Q192" s="301">
        <f t="shared" si="69"/>
        <v>1888940.5600000005</v>
      </c>
      <c r="R192" s="292">
        <f t="shared" si="63"/>
        <v>10906.69</v>
      </c>
      <c r="S192" s="292">
        <f t="shared" si="64"/>
        <v>8533.31</v>
      </c>
      <c r="T192" s="321">
        <f t="shared" si="54"/>
        <v>19440</v>
      </c>
      <c r="U192" s="134"/>
      <c r="V192" s="134"/>
      <c r="W192" s="134"/>
      <c r="X192" s="134"/>
    </row>
    <row r="193" spans="1:24" s="1" customFormat="1" ht="15" customHeight="1">
      <c r="A193" s="409">
        <f t="shared" si="71"/>
        <v>7.0250000000000007E-2</v>
      </c>
      <c r="B193" s="406">
        <f t="shared" si="55"/>
        <v>5.7739726027397267E-3</v>
      </c>
      <c r="C193" s="197">
        <f t="shared" si="56"/>
        <v>14</v>
      </c>
      <c r="D193" s="290">
        <v>159</v>
      </c>
      <c r="E193" s="300">
        <f t="shared" si="65"/>
        <v>0</v>
      </c>
      <c r="F193" s="292">
        <f t="shared" si="57"/>
        <v>0</v>
      </c>
      <c r="G193" s="292">
        <f t="shared" si="58"/>
        <v>0</v>
      </c>
      <c r="H193" s="293">
        <f t="shared" si="66"/>
        <v>0</v>
      </c>
      <c r="I193" s="301">
        <f t="shared" si="67"/>
        <v>1782229.4499999983</v>
      </c>
      <c r="J193" s="510">
        <f t="shared" si="59"/>
        <v>10290.540000000001</v>
      </c>
      <c r="K193" s="292">
        <f t="shared" si="60"/>
        <v>7869.4599999999991</v>
      </c>
      <c r="L193" s="321">
        <f t="shared" si="70"/>
        <v>18160</v>
      </c>
      <c r="M193" s="300">
        <f t="shared" si="68"/>
        <v>15432759.739999998</v>
      </c>
      <c r="N193" s="292">
        <f t="shared" si="61"/>
        <v>89108.33</v>
      </c>
      <c r="O193" s="292">
        <f t="shared" si="62"/>
        <v>-149128.33000000002</v>
      </c>
      <c r="P193" s="293">
        <f t="shared" si="53"/>
        <v>-60020</v>
      </c>
      <c r="Q193" s="301">
        <f t="shared" si="69"/>
        <v>1880407.2500000005</v>
      </c>
      <c r="R193" s="292">
        <f t="shared" si="63"/>
        <v>10857.42</v>
      </c>
      <c r="S193" s="292">
        <f t="shared" si="64"/>
        <v>8582.58</v>
      </c>
      <c r="T193" s="321">
        <f t="shared" si="54"/>
        <v>19440</v>
      </c>
      <c r="U193" s="134"/>
      <c r="V193" s="134"/>
      <c r="W193" s="134"/>
      <c r="X193" s="134"/>
    </row>
    <row r="194" spans="1:24" s="1" customFormat="1" ht="15" customHeight="1">
      <c r="A194" s="409">
        <f t="shared" si="71"/>
        <v>7.0250000000000007E-2</v>
      </c>
      <c r="B194" s="406">
        <f t="shared" si="55"/>
        <v>5.7739726027397267E-3</v>
      </c>
      <c r="C194" s="197">
        <f t="shared" si="56"/>
        <v>14</v>
      </c>
      <c r="D194" s="290">
        <v>160</v>
      </c>
      <c r="E194" s="300">
        <f t="shared" si="65"/>
        <v>0</v>
      </c>
      <c r="F194" s="292">
        <f t="shared" si="57"/>
        <v>0</v>
      </c>
      <c r="G194" s="292">
        <f t="shared" si="58"/>
        <v>0</v>
      </c>
      <c r="H194" s="293">
        <f t="shared" si="66"/>
        <v>0</v>
      </c>
      <c r="I194" s="301">
        <f t="shared" si="67"/>
        <v>1774359.9899999984</v>
      </c>
      <c r="J194" s="510">
        <f t="shared" si="59"/>
        <v>10245.11</v>
      </c>
      <c r="K194" s="292">
        <f t="shared" si="60"/>
        <v>7914.8899999999994</v>
      </c>
      <c r="L194" s="321">
        <f t="shared" si="70"/>
        <v>18160</v>
      </c>
      <c r="M194" s="300">
        <f t="shared" si="68"/>
        <v>15581888.069999998</v>
      </c>
      <c r="N194" s="292">
        <f t="shared" si="61"/>
        <v>89969.39</v>
      </c>
      <c r="O194" s="292">
        <f t="shared" si="62"/>
        <v>-149989.39000000001</v>
      </c>
      <c r="P194" s="293">
        <f t="shared" si="53"/>
        <v>-60020</v>
      </c>
      <c r="Q194" s="301">
        <f t="shared" si="69"/>
        <v>1871824.6700000004</v>
      </c>
      <c r="R194" s="292">
        <f t="shared" si="63"/>
        <v>10807.86</v>
      </c>
      <c r="S194" s="292">
        <f t="shared" si="64"/>
        <v>8632.14</v>
      </c>
      <c r="T194" s="321">
        <f t="shared" si="54"/>
        <v>19440</v>
      </c>
      <c r="U194" s="134"/>
      <c r="V194" s="134"/>
      <c r="W194" s="134"/>
      <c r="X194" s="134"/>
    </row>
    <row r="195" spans="1:24" s="1" customFormat="1" ht="15" customHeight="1">
      <c r="A195" s="409">
        <f t="shared" si="71"/>
        <v>7.0250000000000007E-2</v>
      </c>
      <c r="B195" s="406">
        <f t="shared" si="55"/>
        <v>5.7739726027397267E-3</v>
      </c>
      <c r="C195" s="197">
        <f t="shared" si="56"/>
        <v>14</v>
      </c>
      <c r="D195" s="290">
        <v>161</v>
      </c>
      <c r="E195" s="300">
        <f t="shared" si="65"/>
        <v>0</v>
      </c>
      <c r="F195" s="292">
        <f t="shared" si="57"/>
        <v>0</v>
      </c>
      <c r="G195" s="292">
        <f t="shared" si="58"/>
        <v>0</v>
      </c>
      <c r="H195" s="293">
        <f t="shared" si="66"/>
        <v>0</v>
      </c>
      <c r="I195" s="301">
        <f t="shared" si="67"/>
        <v>1766445.0999999985</v>
      </c>
      <c r="J195" s="510">
        <f t="shared" si="59"/>
        <v>10199.41</v>
      </c>
      <c r="K195" s="292">
        <f t="shared" si="60"/>
        <v>7960.59</v>
      </c>
      <c r="L195" s="321">
        <f t="shared" si="70"/>
        <v>18160</v>
      </c>
      <c r="M195" s="300">
        <f t="shared" si="68"/>
        <v>15731877.459999999</v>
      </c>
      <c r="N195" s="292">
        <f t="shared" si="61"/>
        <v>90835.43</v>
      </c>
      <c r="O195" s="292">
        <f t="shared" si="62"/>
        <v>-150855.43</v>
      </c>
      <c r="P195" s="293">
        <f t="shared" si="53"/>
        <v>-60020</v>
      </c>
      <c r="Q195" s="301">
        <f t="shared" si="69"/>
        <v>1863192.5300000005</v>
      </c>
      <c r="R195" s="292">
        <f t="shared" si="63"/>
        <v>10758.02</v>
      </c>
      <c r="S195" s="292">
        <f t="shared" si="64"/>
        <v>8681.98</v>
      </c>
      <c r="T195" s="321">
        <f t="shared" si="54"/>
        <v>19440</v>
      </c>
      <c r="U195" s="134"/>
      <c r="V195" s="134"/>
      <c r="W195" s="134"/>
      <c r="X195" s="134"/>
    </row>
    <row r="196" spans="1:24" s="1" customFormat="1" ht="15" customHeight="1">
      <c r="A196" s="409">
        <f t="shared" si="71"/>
        <v>7.0250000000000007E-2</v>
      </c>
      <c r="B196" s="406">
        <f t="shared" si="55"/>
        <v>5.7739726027397267E-3</v>
      </c>
      <c r="C196" s="197">
        <f t="shared" si="56"/>
        <v>14</v>
      </c>
      <c r="D196" s="290">
        <v>162</v>
      </c>
      <c r="E196" s="300">
        <f t="shared" si="65"/>
        <v>0</v>
      </c>
      <c r="F196" s="292">
        <f t="shared" si="57"/>
        <v>0</v>
      </c>
      <c r="G196" s="292">
        <f t="shared" si="58"/>
        <v>0</v>
      </c>
      <c r="H196" s="293">
        <f t="shared" si="66"/>
        <v>0</v>
      </c>
      <c r="I196" s="301">
        <f t="shared" si="67"/>
        <v>1758484.5099999984</v>
      </c>
      <c r="J196" s="510">
        <f t="shared" si="59"/>
        <v>10153.44</v>
      </c>
      <c r="K196" s="292">
        <f t="shared" si="60"/>
        <v>8006.5599999999995</v>
      </c>
      <c r="L196" s="321">
        <f t="shared" si="70"/>
        <v>18160</v>
      </c>
      <c r="M196" s="300">
        <f t="shared" si="68"/>
        <v>15882732.889999999</v>
      </c>
      <c r="N196" s="292">
        <f t="shared" si="61"/>
        <v>91706.46</v>
      </c>
      <c r="O196" s="292">
        <f t="shared" si="62"/>
        <v>-151726.46000000002</v>
      </c>
      <c r="P196" s="293">
        <f t="shared" si="53"/>
        <v>-60020</v>
      </c>
      <c r="Q196" s="301">
        <f t="shared" si="69"/>
        <v>1854510.5500000005</v>
      </c>
      <c r="R196" s="292">
        <f t="shared" si="63"/>
        <v>10707.89</v>
      </c>
      <c r="S196" s="292">
        <f t="shared" si="64"/>
        <v>8732.11</v>
      </c>
      <c r="T196" s="321">
        <f t="shared" si="54"/>
        <v>19440</v>
      </c>
      <c r="U196" s="134"/>
      <c r="V196" s="134"/>
      <c r="W196" s="134"/>
      <c r="X196" s="134"/>
    </row>
    <row r="197" spans="1:24" s="1" customFormat="1" ht="15" customHeight="1">
      <c r="A197" s="409">
        <f t="shared" si="71"/>
        <v>7.0250000000000007E-2</v>
      </c>
      <c r="B197" s="406">
        <f t="shared" si="55"/>
        <v>5.7739726027397267E-3</v>
      </c>
      <c r="C197" s="197">
        <f t="shared" si="56"/>
        <v>14</v>
      </c>
      <c r="D197" s="290">
        <v>163</v>
      </c>
      <c r="E197" s="300">
        <f t="shared" si="65"/>
        <v>0</v>
      </c>
      <c r="F197" s="292">
        <f t="shared" si="57"/>
        <v>0</v>
      </c>
      <c r="G197" s="292">
        <f t="shared" si="58"/>
        <v>0</v>
      </c>
      <c r="H197" s="293">
        <f t="shared" si="66"/>
        <v>0</v>
      </c>
      <c r="I197" s="301">
        <f t="shared" si="67"/>
        <v>1750477.9499999983</v>
      </c>
      <c r="J197" s="510">
        <f t="shared" si="59"/>
        <v>10107.209999999999</v>
      </c>
      <c r="K197" s="292">
        <f t="shared" si="60"/>
        <v>8052.7900000000009</v>
      </c>
      <c r="L197" s="321">
        <f t="shared" si="70"/>
        <v>18160</v>
      </c>
      <c r="M197" s="300">
        <f t="shared" si="68"/>
        <v>16034459.35</v>
      </c>
      <c r="N197" s="292">
        <f t="shared" si="61"/>
        <v>92582.53</v>
      </c>
      <c r="O197" s="292">
        <f t="shared" si="62"/>
        <v>-152602.53</v>
      </c>
      <c r="P197" s="293">
        <f t="shared" si="53"/>
        <v>-60020</v>
      </c>
      <c r="Q197" s="301">
        <f t="shared" si="69"/>
        <v>1845778.4400000004</v>
      </c>
      <c r="R197" s="292">
        <f t="shared" si="63"/>
        <v>10657.47</v>
      </c>
      <c r="S197" s="292">
        <f t="shared" si="64"/>
        <v>8782.5300000000007</v>
      </c>
      <c r="T197" s="321">
        <f t="shared" si="54"/>
        <v>19440</v>
      </c>
      <c r="U197" s="134"/>
      <c r="V197" s="134"/>
      <c r="W197" s="134"/>
      <c r="X197" s="134"/>
    </row>
    <row r="198" spans="1:24" s="1" customFormat="1" ht="15" customHeight="1">
      <c r="A198" s="409">
        <f t="shared" si="71"/>
        <v>7.0250000000000007E-2</v>
      </c>
      <c r="B198" s="406">
        <f t="shared" si="55"/>
        <v>5.7739726027397267E-3</v>
      </c>
      <c r="C198" s="197">
        <f t="shared" si="56"/>
        <v>14</v>
      </c>
      <c r="D198" s="290">
        <v>164</v>
      </c>
      <c r="E198" s="300">
        <f t="shared" si="65"/>
        <v>0</v>
      </c>
      <c r="F198" s="292">
        <f t="shared" si="57"/>
        <v>0</v>
      </c>
      <c r="G198" s="292">
        <f t="shared" si="58"/>
        <v>0</v>
      </c>
      <c r="H198" s="293">
        <f t="shared" si="66"/>
        <v>0</v>
      </c>
      <c r="I198" s="301">
        <f t="shared" si="67"/>
        <v>1742425.1599999983</v>
      </c>
      <c r="J198" s="510">
        <f t="shared" si="59"/>
        <v>10060.719999999999</v>
      </c>
      <c r="K198" s="292">
        <f t="shared" si="60"/>
        <v>8099.2800000000007</v>
      </c>
      <c r="L198" s="321">
        <f t="shared" si="70"/>
        <v>18160</v>
      </c>
      <c r="M198" s="300">
        <f t="shared" si="68"/>
        <v>16187061.879999999</v>
      </c>
      <c r="N198" s="292">
        <f t="shared" si="61"/>
        <v>93463.65</v>
      </c>
      <c r="O198" s="292">
        <f t="shared" si="62"/>
        <v>-153483.65</v>
      </c>
      <c r="P198" s="293">
        <f t="shared" si="53"/>
        <v>-60020</v>
      </c>
      <c r="Q198" s="301">
        <f t="shared" si="69"/>
        <v>1836995.9100000004</v>
      </c>
      <c r="R198" s="292">
        <f t="shared" si="63"/>
        <v>10606.76</v>
      </c>
      <c r="S198" s="292">
        <f t="shared" si="64"/>
        <v>8833.24</v>
      </c>
      <c r="T198" s="321">
        <f t="shared" si="54"/>
        <v>19440</v>
      </c>
      <c r="U198" s="134"/>
      <c r="V198" s="134"/>
      <c r="W198" s="134"/>
      <c r="X198" s="134"/>
    </row>
    <row r="199" spans="1:24" s="1" customFormat="1" ht="15" customHeight="1">
      <c r="A199" s="409">
        <f t="shared" si="71"/>
        <v>7.0250000000000007E-2</v>
      </c>
      <c r="B199" s="406">
        <f t="shared" si="55"/>
        <v>5.7739726027397267E-3</v>
      </c>
      <c r="C199" s="197">
        <f t="shared" si="56"/>
        <v>14</v>
      </c>
      <c r="D199" s="290">
        <v>165</v>
      </c>
      <c r="E199" s="300">
        <f t="shared" si="65"/>
        <v>0</v>
      </c>
      <c r="F199" s="292">
        <f t="shared" si="57"/>
        <v>0</v>
      </c>
      <c r="G199" s="292">
        <f t="shared" si="58"/>
        <v>0</v>
      </c>
      <c r="H199" s="293">
        <f t="shared" si="66"/>
        <v>0</v>
      </c>
      <c r="I199" s="301">
        <f t="shared" si="67"/>
        <v>1734325.8799999983</v>
      </c>
      <c r="J199" s="510">
        <f t="shared" si="59"/>
        <v>10013.950000000001</v>
      </c>
      <c r="K199" s="292">
        <f t="shared" si="60"/>
        <v>8146.0499999999993</v>
      </c>
      <c r="L199" s="321">
        <f t="shared" si="70"/>
        <v>18160</v>
      </c>
      <c r="M199" s="300">
        <f t="shared" si="68"/>
        <v>16340545.529999999</v>
      </c>
      <c r="N199" s="292">
        <f t="shared" si="61"/>
        <v>94349.86</v>
      </c>
      <c r="O199" s="292">
        <f t="shared" si="62"/>
        <v>-154369.85999999999</v>
      </c>
      <c r="P199" s="293">
        <f t="shared" si="53"/>
        <v>-60020</v>
      </c>
      <c r="Q199" s="301">
        <f t="shared" si="69"/>
        <v>1828162.6700000004</v>
      </c>
      <c r="R199" s="292">
        <f t="shared" si="63"/>
        <v>10555.76</v>
      </c>
      <c r="S199" s="292">
        <f t="shared" si="64"/>
        <v>8884.24</v>
      </c>
      <c r="T199" s="321">
        <f t="shared" si="54"/>
        <v>19440</v>
      </c>
      <c r="U199" s="134"/>
      <c r="V199" s="134"/>
      <c r="W199" s="134"/>
      <c r="X199" s="134"/>
    </row>
    <row r="200" spans="1:24" s="1" customFormat="1" ht="15" customHeight="1">
      <c r="A200" s="409">
        <f t="shared" si="71"/>
        <v>7.0250000000000007E-2</v>
      </c>
      <c r="B200" s="406">
        <f t="shared" si="55"/>
        <v>5.7739726027397267E-3</v>
      </c>
      <c r="C200" s="197">
        <f t="shared" si="56"/>
        <v>14</v>
      </c>
      <c r="D200" s="290">
        <v>166</v>
      </c>
      <c r="E200" s="300">
        <f t="shared" si="65"/>
        <v>0</v>
      </c>
      <c r="F200" s="292">
        <f t="shared" si="57"/>
        <v>0</v>
      </c>
      <c r="G200" s="292">
        <f t="shared" si="58"/>
        <v>0</v>
      </c>
      <c r="H200" s="293">
        <f t="shared" si="66"/>
        <v>0</v>
      </c>
      <c r="I200" s="301">
        <f t="shared" si="67"/>
        <v>1726179.8299999982</v>
      </c>
      <c r="J200" s="510">
        <f t="shared" si="59"/>
        <v>9966.92</v>
      </c>
      <c r="K200" s="292">
        <f t="shared" si="60"/>
        <v>8193.08</v>
      </c>
      <c r="L200" s="321">
        <f t="shared" si="70"/>
        <v>18160</v>
      </c>
      <c r="M200" s="300">
        <f t="shared" si="68"/>
        <v>16494915.389999999</v>
      </c>
      <c r="N200" s="292">
        <f t="shared" si="61"/>
        <v>95241.19</v>
      </c>
      <c r="O200" s="292">
        <f t="shared" si="62"/>
        <v>-155261.19</v>
      </c>
      <c r="P200" s="293">
        <f t="shared" si="53"/>
        <v>-60020</v>
      </c>
      <c r="Q200" s="301">
        <f t="shared" si="69"/>
        <v>1819278.4300000004</v>
      </c>
      <c r="R200" s="292">
        <f t="shared" si="63"/>
        <v>10504.46</v>
      </c>
      <c r="S200" s="292">
        <f t="shared" si="64"/>
        <v>8935.5400000000009</v>
      </c>
      <c r="T200" s="321">
        <f t="shared" si="54"/>
        <v>19440</v>
      </c>
      <c r="U200" s="134"/>
      <c r="V200" s="134"/>
      <c r="W200" s="134"/>
      <c r="X200" s="134"/>
    </row>
    <row r="201" spans="1:24" s="1" customFormat="1" ht="15" customHeight="1">
      <c r="A201" s="409">
        <f t="shared" si="71"/>
        <v>7.0250000000000007E-2</v>
      </c>
      <c r="B201" s="406">
        <f t="shared" si="55"/>
        <v>5.7739726027397267E-3</v>
      </c>
      <c r="C201" s="197">
        <f t="shared" si="56"/>
        <v>14</v>
      </c>
      <c r="D201" s="290">
        <v>167</v>
      </c>
      <c r="E201" s="300">
        <f t="shared" si="65"/>
        <v>0</v>
      </c>
      <c r="F201" s="292">
        <f t="shared" si="57"/>
        <v>0</v>
      </c>
      <c r="G201" s="292">
        <f t="shared" si="58"/>
        <v>0</v>
      </c>
      <c r="H201" s="293">
        <f t="shared" si="66"/>
        <v>0</v>
      </c>
      <c r="I201" s="301">
        <f t="shared" si="67"/>
        <v>1717986.7499999981</v>
      </c>
      <c r="J201" s="510">
        <f t="shared" si="59"/>
        <v>9919.61</v>
      </c>
      <c r="K201" s="292">
        <f t="shared" si="60"/>
        <v>8240.39</v>
      </c>
      <c r="L201" s="321">
        <f t="shared" si="70"/>
        <v>18160</v>
      </c>
      <c r="M201" s="300">
        <f t="shared" si="68"/>
        <v>16650176.579999998</v>
      </c>
      <c r="N201" s="292">
        <f t="shared" si="61"/>
        <v>96137.66</v>
      </c>
      <c r="O201" s="292">
        <f t="shared" si="62"/>
        <v>-156157.66</v>
      </c>
      <c r="P201" s="293">
        <f t="shared" si="53"/>
        <v>-60020</v>
      </c>
      <c r="Q201" s="301">
        <f t="shared" si="69"/>
        <v>1810342.8900000004</v>
      </c>
      <c r="R201" s="292">
        <f t="shared" si="63"/>
        <v>10452.870000000001</v>
      </c>
      <c r="S201" s="292">
        <f t="shared" si="64"/>
        <v>8987.1299999999992</v>
      </c>
      <c r="T201" s="321">
        <f t="shared" si="54"/>
        <v>19440</v>
      </c>
      <c r="U201" s="134"/>
      <c r="V201" s="134"/>
      <c r="W201" s="134"/>
      <c r="X201" s="134"/>
    </row>
    <row r="202" spans="1:24" s="1" customFormat="1" ht="15" customHeight="1">
      <c r="A202" s="409">
        <f t="shared" si="71"/>
        <v>7.0250000000000007E-2</v>
      </c>
      <c r="B202" s="406">
        <f t="shared" si="55"/>
        <v>5.7739726027397267E-3</v>
      </c>
      <c r="C202" s="197">
        <f t="shared" si="56"/>
        <v>14</v>
      </c>
      <c r="D202" s="290">
        <v>168</v>
      </c>
      <c r="E202" s="300">
        <f t="shared" si="65"/>
        <v>0</v>
      </c>
      <c r="F202" s="292">
        <f t="shared" si="57"/>
        <v>0</v>
      </c>
      <c r="G202" s="292">
        <f t="shared" si="58"/>
        <v>0</v>
      </c>
      <c r="H202" s="293">
        <f t="shared" si="66"/>
        <v>0</v>
      </c>
      <c r="I202" s="301">
        <f t="shared" si="67"/>
        <v>1709746.3599999982</v>
      </c>
      <c r="J202" s="510">
        <f t="shared" si="59"/>
        <v>9872.0300000000007</v>
      </c>
      <c r="K202" s="292">
        <f t="shared" si="60"/>
        <v>8287.9699999999993</v>
      </c>
      <c r="L202" s="321">
        <f t="shared" si="70"/>
        <v>18160</v>
      </c>
      <c r="M202" s="300">
        <f t="shared" si="68"/>
        <v>16806334.239999998</v>
      </c>
      <c r="N202" s="292">
        <f t="shared" si="61"/>
        <v>97039.31</v>
      </c>
      <c r="O202" s="292">
        <f t="shared" si="62"/>
        <v>-157059.31</v>
      </c>
      <c r="P202" s="293">
        <f t="shared" si="53"/>
        <v>-60020</v>
      </c>
      <c r="Q202" s="301">
        <f t="shared" si="69"/>
        <v>1801355.7600000005</v>
      </c>
      <c r="R202" s="292">
        <f t="shared" si="63"/>
        <v>10400.98</v>
      </c>
      <c r="S202" s="292">
        <f t="shared" si="64"/>
        <v>9039.02</v>
      </c>
      <c r="T202" s="321">
        <f t="shared" si="54"/>
        <v>19440</v>
      </c>
      <c r="U202" s="134"/>
      <c r="V202" s="134"/>
      <c r="W202" s="134"/>
      <c r="X202" s="134"/>
    </row>
    <row r="203" spans="1:24" s="1" customFormat="1" ht="15" customHeight="1">
      <c r="A203" s="409">
        <f t="shared" si="71"/>
        <v>7.0250000000000007E-2</v>
      </c>
      <c r="B203" s="406">
        <f t="shared" si="55"/>
        <v>5.7739726027397267E-3</v>
      </c>
      <c r="C203" s="197">
        <f t="shared" si="56"/>
        <v>15</v>
      </c>
      <c r="D203" s="290">
        <v>169</v>
      </c>
      <c r="E203" s="300">
        <f t="shared" si="65"/>
        <v>0</v>
      </c>
      <c r="F203" s="292">
        <f t="shared" si="57"/>
        <v>0</v>
      </c>
      <c r="G203" s="292">
        <f t="shared" si="58"/>
        <v>0</v>
      </c>
      <c r="H203" s="293">
        <f t="shared" si="66"/>
        <v>0</v>
      </c>
      <c r="I203" s="301">
        <f t="shared" si="67"/>
        <v>1701458.3899999983</v>
      </c>
      <c r="J203" s="510">
        <f t="shared" si="59"/>
        <v>9824.17</v>
      </c>
      <c r="K203" s="292">
        <f t="shared" si="60"/>
        <v>8335.83</v>
      </c>
      <c r="L203" s="321">
        <f t="shared" si="70"/>
        <v>18160</v>
      </c>
      <c r="M203" s="300">
        <f t="shared" si="68"/>
        <v>16963393.549999997</v>
      </c>
      <c r="N203" s="292">
        <f t="shared" si="61"/>
        <v>97946.17</v>
      </c>
      <c r="O203" s="292">
        <f t="shared" si="62"/>
        <v>-157966.16999999998</v>
      </c>
      <c r="P203" s="293">
        <f t="shared" si="53"/>
        <v>-60020</v>
      </c>
      <c r="Q203" s="301">
        <f t="shared" si="69"/>
        <v>1792316.7400000005</v>
      </c>
      <c r="R203" s="292">
        <f t="shared" si="63"/>
        <v>10348.790000000001</v>
      </c>
      <c r="S203" s="292">
        <f t="shared" si="64"/>
        <v>9091.2099999999991</v>
      </c>
      <c r="T203" s="321">
        <f t="shared" si="54"/>
        <v>19440</v>
      </c>
      <c r="U203" s="134"/>
      <c r="V203" s="134"/>
      <c r="W203" s="134"/>
      <c r="X203" s="134"/>
    </row>
    <row r="204" spans="1:24" s="1" customFormat="1" ht="15" customHeight="1">
      <c r="A204" s="409">
        <f t="shared" si="71"/>
        <v>7.0250000000000007E-2</v>
      </c>
      <c r="B204" s="406">
        <f t="shared" si="55"/>
        <v>5.7739726027397267E-3</v>
      </c>
      <c r="C204" s="197">
        <f t="shared" si="56"/>
        <v>15</v>
      </c>
      <c r="D204" s="290">
        <v>170</v>
      </c>
      <c r="E204" s="300">
        <f t="shared" si="65"/>
        <v>0</v>
      </c>
      <c r="F204" s="292">
        <f t="shared" si="57"/>
        <v>0</v>
      </c>
      <c r="G204" s="292">
        <f t="shared" si="58"/>
        <v>0</v>
      </c>
      <c r="H204" s="293">
        <f t="shared" si="66"/>
        <v>0</v>
      </c>
      <c r="I204" s="301">
        <f t="shared" si="67"/>
        <v>1693122.5599999982</v>
      </c>
      <c r="J204" s="510">
        <f t="shared" si="59"/>
        <v>9776.0400000000009</v>
      </c>
      <c r="K204" s="292">
        <f t="shared" si="60"/>
        <v>8383.9599999999991</v>
      </c>
      <c r="L204" s="321">
        <f t="shared" si="70"/>
        <v>18160</v>
      </c>
      <c r="M204" s="300">
        <f t="shared" si="68"/>
        <v>17121359.719999999</v>
      </c>
      <c r="N204" s="292">
        <f t="shared" si="61"/>
        <v>98858.26</v>
      </c>
      <c r="O204" s="292">
        <f t="shared" si="62"/>
        <v>-158878.26</v>
      </c>
      <c r="P204" s="293">
        <f t="shared" si="53"/>
        <v>-60020</v>
      </c>
      <c r="Q204" s="301">
        <f t="shared" si="69"/>
        <v>1783225.5300000005</v>
      </c>
      <c r="R204" s="292">
        <f t="shared" si="63"/>
        <v>10296.299999999999</v>
      </c>
      <c r="S204" s="292">
        <f t="shared" si="64"/>
        <v>9143.7000000000007</v>
      </c>
      <c r="T204" s="321">
        <f t="shared" si="54"/>
        <v>19440</v>
      </c>
      <c r="U204" s="134"/>
      <c r="V204" s="134"/>
      <c r="W204" s="134"/>
      <c r="X204" s="134"/>
    </row>
    <row r="205" spans="1:24" s="1" customFormat="1" ht="15" customHeight="1">
      <c r="A205" s="409">
        <f t="shared" si="71"/>
        <v>7.0250000000000007E-2</v>
      </c>
      <c r="B205" s="406">
        <f t="shared" si="55"/>
        <v>5.7739726027397267E-3</v>
      </c>
      <c r="C205" s="197">
        <f t="shared" si="56"/>
        <v>15</v>
      </c>
      <c r="D205" s="290">
        <v>171</v>
      </c>
      <c r="E205" s="300">
        <f t="shared" si="65"/>
        <v>0</v>
      </c>
      <c r="F205" s="292">
        <f t="shared" si="57"/>
        <v>0</v>
      </c>
      <c r="G205" s="292">
        <f t="shared" si="58"/>
        <v>0</v>
      </c>
      <c r="H205" s="293">
        <f t="shared" si="66"/>
        <v>0</v>
      </c>
      <c r="I205" s="301">
        <f t="shared" si="67"/>
        <v>1684738.5999999982</v>
      </c>
      <c r="J205" s="510">
        <f t="shared" si="59"/>
        <v>9727.6299999999992</v>
      </c>
      <c r="K205" s="292">
        <f t="shared" si="60"/>
        <v>8432.3700000000008</v>
      </c>
      <c r="L205" s="321">
        <f t="shared" si="70"/>
        <v>18160</v>
      </c>
      <c r="M205" s="300">
        <f t="shared" si="68"/>
        <v>17280237.98</v>
      </c>
      <c r="N205" s="292">
        <f t="shared" si="61"/>
        <v>99775.62</v>
      </c>
      <c r="O205" s="292">
        <f t="shared" si="62"/>
        <v>-159795.62</v>
      </c>
      <c r="P205" s="293">
        <f t="shared" si="53"/>
        <v>-60020</v>
      </c>
      <c r="Q205" s="301">
        <f t="shared" si="69"/>
        <v>1774081.8300000005</v>
      </c>
      <c r="R205" s="292">
        <f t="shared" si="63"/>
        <v>10243.5</v>
      </c>
      <c r="S205" s="292">
        <f t="shared" si="64"/>
        <v>9196.5</v>
      </c>
      <c r="T205" s="321">
        <f t="shared" si="54"/>
        <v>19440</v>
      </c>
      <c r="U205" s="134"/>
      <c r="V205" s="134"/>
      <c r="W205" s="134"/>
      <c r="X205" s="134"/>
    </row>
    <row r="206" spans="1:24" s="1" customFormat="1" ht="15" customHeight="1">
      <c r="A206" s="409">
        <f t="shared" si="71"/>
        <v>7.0250000000000007E-2</v>
      </c>
      <c r="B206" s="406">
        <f t="shared" si="55"/>
        <v>5.7739726027397267E-3</v>
      </c>
      <c r="C206" s="197">
        <f t="shared" si="56"/>
        <v>15</v>
      </c>
      <c r="D206" s="290">
        <v>172</v>
      </c>
      <c r="E206" s="300">
        <f t="shared" si="65"/>
        <v>0</v>
      </c>
      <c r="F206" s="292">
        <f t="shared" si="57"/>
        <v>0</v>
      </c>
      <c r="G206" s="292">
        <f t="shared" si="58"/>
        <v>0</v>
      </c>
      <c r="H206" s="293">
        <f t="shared" si="66"/>
        <v>0</v>
      </c>
      <c r="I206" s="301">
        <f t="shared" si="67"/>
        <v>1676306.2299999981</v>
      </c>
      <c r="J206" s="510">
        <f t="shared" si="59"/>
        <v>9678.9500000000007</v>
      </c>
      <c r="K206" s="292">
        <f t="shared" si="60"/>
        <v>8481.0499999999993</v>
      </c>
      <c r="L206" s="321">
        <f t="shared" si="70"/>
        <v>18160</v>
      </c>
      <c r="M206" s="300">
        <f t="shared" si="68"/>
        <v>17440033.600000001</v>
      </c>
      <c r="N206" s="292">
        <f t="shared" si="61"/>
        <v>100698.28</v>
      </c>
      <c r="O206" s="292">
        <f t="shared" si="62"/>
        <v>-160718.28</v>
      </c>
      <c r="P206" s="293">
        <f t="shared" si="53"/>
        <v>-60020</v>
      </c>
      <c r="Q206" s="301">
        <f t="shared" si="69"/>
        <v>1764885.3300000005</v>
      </c>
      <c r="R206" s="292">
        <f t="shared" si="63"/>
        <v>10190.4</v>
      </c>
      <c r="S206" s="292">
        <f t="shared" si="64"/>
        <v>9249.6</v>
      </c>
      <c r="T206" s="321">
        <f t="shared" si="54"/>
        <v>19440</v>
      </c>
      <c r="U206" s="134"/>
      <c r="V206" s="134"/>
      <c r="W206" s="134"/>
      <c r="X206" s="134"/>
    </row>
    <row r="207" spans="1:24" s="1" customFormat="1" ht="15" customHeight="1">
      <c r="A207" s="409">
        <f t="shared" si="71"/>
        <v>7.0250000000000007E-2</v>
      </c>
      <c r="B207" s="406">
        <f t="shared" si="55"/>
        <v>5.7739726027397267E-3</v>
      </c>
      <c r="C207" s="197">
        <f t="shared" si="56"/>
        <v>15</v>
      </c>
      <c r="D207" s="290">
        <v>173</v>
      </c>
      <c r="E207" s="300">
        <f t="shared" si="65"/>
        <v>0</v>
      </c>
      <c r="F207" s="292">
        <f t="shared" si="57"/>
        <v>0</v>
      </c>
      <c r="G207" s="292">
        <f t="shared" si="58"/>
        <v>0</v>
      </c>
      <c r="H207" s="293">
        <f t="shared" si="66"/>
        <v>0</v>
      </c>
      <c r="I207" s="301">
        <f t="shared" si="67"/>
        <v>1667825.1799999981</v>
      </c>
      <c r="J207" s="510">
        <f t="shared" si="59"/>
        <v>9629.98</v>
      </c>
      <c r="K207" s="292">
        <f t="shared" si="60"/>
        <v>8530.02</v>
      </c>
      <c r="L207" s="321">
        <f t="shared" si="70"/>
        <v>18160</v>
      </c>
      <c r="M207" s="300">
        <f t="shared" si="68"/>
        <v>17600751.880000003</v>
      </c>
      <c r="N207" s="292">
        <f t="shared" si="61"/>
        <v>101626.26</v>
      </c>
      <c r="O207" s="292">
        <f t="shared" si="62"/>
        <v>-161646.26</v>
      </c>
      <c r="P207" s="293">
        <f t="shared" si="53"/>
        <v>-60020</v>
      </c>
      <c r="Q207" s="301">
        <f t="shared" si="69"/>
        <v>1755635.7300000004</v>
      </c>
      <c r="R207" s="292">
        <f t="shared" si="63"/>
        <v>10136.99</v>
      </c>
      <c r="S207" s="292">
        <f t="shared" si="64"/>
        <v>9303.01</v>
      </c>
      <c r="T207" s="321">
        <f t="shared" si="54"/>
        <v>19440</v>
      </c>
      <c r="U207" s="134"/>
      <c r="V207" s="134"/>
      <c r="W207" s="134"/>
      <c r="X207" s="134"/>
    </row>
    <row r="208" spans="1:24" s="1" customFormat="1" ht="15" customHeight="1">
      <c r="A208" s="409">
        <f t="shared" si="71"/>
        <v>7.0250000000000007E-2</v>
      </c>
      <c r="B208" s="406">
        <f t="shared" si="55"/>
        <v>5.7739726027397267E-3</v>
      </c>
      <c r="C208" s="197">
        <f t="shared" si="56"/>
        <v>15</v>
      </c>
      <c r="D208" s="290">
        <v>174</v>
      </c>
      <c r="E208" s="300">
        <f t="shared" si="65"/>
        <v>0</v>
      </c>
      <c r="F208" s="292">
        <f t="shared" si="57"/>
        <v>0</v>
      </c>
      <c r="G208" s="292">
        <f t="shared" si="58"/>
        <v>0</v>
      </c>
      <c r="H208" s="293">
        <f t="shared" si="66"/>
        <v>0</v>
      </c>
      <c r="I208" s="301">
        <f t="shared" si="67"/>
        <v>1659295.1599999981</v>
      </c>
      <c r="J208" s="510">
        <f t="shared" si="59"/>
        <v>9580.7199999999993</v>
      </c>
      <c r="K208" s="292">
        <f t="shared" si="60"/>
        <v>8579.2800000000007</v>
      </c>
      <c r="L208" s="321">
        <f t="shared" si="70"/>
        <v>18160</v>
      </c>
      <c r="M208" s="300">
        <f t="shared" si="68"/>
        <v>17762398.140000004</v>
      </c>
      <c r="N208" s="292">
        <f t="shared" si="61"/>
        <v>102559.6</v>
      </c>
      <c r="O208" s="292">
        <f t="shared" si="62"/>
        <v>-162579.6</v>
      </c>
      <c r="P208" s="293">
        <f t="shared" si="53"/>
        <v>-60020</v>
      </c>
      <c r="Q208" s="301">
        <f t="shared" si="69"/>
        <v>1746332.7200000004</v>
      </c>
      <c r="R208" s="292">
        <f t="shared" si="63"/>
        <v>10083.280000000001</v>
      </c>
      <c r="S208" s="292">
        <f t="shared" si="64"/>
        <v>9356.7199999999993</v>
      </c>
      <c r="T208" s="321">
        <f t="shared" si="54"/>
        <v>19440</v>
      </c>
      <c r="U208" s="134"/>
      <c r="V208" s="134"/>
      <c r="W208" s="134"/>
      <c r="X208" s="134"/>
    </row>
    <row r="209" spans="1:24" s="1" customFormat="1" ht="15" customHeight="1">
      <c r="A209" s="409">
        <f t="shared" si="71"/>
        <v>7.0250000000000007E-2</v>
      </c>
      <c r="B209" s="406">
        <f t="shared" si="55"/>
        <v>5.7739726027397267E-3</v>
      </c>
      <c r="C209" s="197">
        <f t="shared" si="56"/>
        <v>15</v>
      </c>
      <c r="D209" s="290">
        <v>175</v>
      </c>
      <c r="E209" s="300">
        <f t="shared" si="65"/>
        <v>0</v>
      </c>
      <c r="F209" s="292">
        <f t="shared" si="57"/>
        <v>0</v>
      </c>
      <c r="G209" s="292">
        <f t="shared" si="58"/>
        <v>0</v>
      </c>
      <c r="H209" s="293">
        <f t="shared" si="66"/>
        <v>0</v>
      </c>
      <c r="I209" s="301">
        <f t="shared" si="67"/>
        <v>1650715.879999998</v>
      </c>
      <c r="J209" s="510">
        <f t="shared" si="59"/>
        <v>9531.19</v>
      </c>
      <c r="K209" s="292">
        <f t="shared" si="60"/>
        <v>8628.81</v>
      </c>
      <c r="L209" s="321">
        <f t="shared" si="70"/>
        <v>18160</v>
      </c>
      <c r="M209" s="300">
        <f t="shared" si="68"/>
        <v>17924977.740000006</v>
      </c>
      <c r="N209" s="292">
        <f t="shared" si="61"/>
        <v>103498.33</v>
      </c>
      <c r="O209" s="292">
        <f t="shared" si="62"/>
        <v>-163518.33000000002</v>
      </c>
      <c r="P209" s="293">
        <f t="shared" si="53"/>
        <v>-60020</v>
      </c>
      <c r="Q209" s="301">
        <f t="shared" si="69"/>
        <v>1736976.0000000005</v>
      </c>
      <c r="R209" s="292">
        <f t="shared" si="63"/>
        <v>10029.25</v>
      </c>
      <c r="S209" s="292">
        <f t="shared" si="64"/>
        <v>9410.75</v>
      </c>
      <c r="T209" s="321">
        <f t="shared" si="54"/>
        <v>19440</v>
      </c>
      <c r="U209" s="134"/>
      <c r="V209" s="134"/>
      <c r="W209" s="134"/>
      <c r="X209" s="134"/>
    </row>
    <row r="210" spans="1:24" s="1" customFormat="1" ht="15" customHeight="1">
      <c r="A210" s="409">
        <f t="shared" si="71"/>
        <v>7.0250000000000007E-2</v>
      </c>
      <c r="B210" s="406">
        <f t="shared" si="55"/>
        <v>5.7739726027397267E-3</v>
      </c>
      <c r="C210" s="197">
        <f t="shared" si="56"/>
        <v>15</v>
      </c>
      <c r="D210" s="290">
        <v>176</v>
      </c>
      <c r="E210" s="300">
        <f t="shared" si="65"/>
        <v>0</v>
      </c>
      <c r="F210" s="292">
        <f t="shared" si="57"/>
        <v>0</v>
      </c>
      <c r="G210" s="292">
        <f t="shared" si="58"/>
        <v>0</v>
      </c>
      <c r="H210" s="293">
        <f t="shared" si="66"/>
        <v>0</v>
      </c>
      <c r="I210" s="301">
        <f t="shared" si="67"/>
        <v>1642087.069999998</v>
      </c>
      <c r="J210" s="510">
        <f t="shared" si="59"/>
        <v>9481.3700000000008</v>
      </c>
      <c r="K210" s="292">
        <f t="shared" si="60"/>
        <v>8678.6299999999992</v>
      </c>
      <c r="L210" s="321">
        <f t="shared" si="70"/>
        <v>18160</v>
      </c>
      <c r="M210" s="300">
        <f t="shared" si="68"/>
        <v>18088496.070000004</v>
      </c>
      <c r="N210" s="292">
        <f t="shared" si="61"/>
        <v>104442.48</v>
      </c>
      <c r="O210" s="292">
        <f t="shared" si="62"/>
        <v>-164462.47999999998</v>
      </c>
      <c r="P210" s="293">
        <f t="shared" si="53"/>
        <v>-60020</v>
      </c>
      <c r="Q210" s="301">
        <f t="shared" si="69"/>
        <v>1727565.2500000005</v>
      </c>
      <c r="R210" s="292">
        <f t="shared" si="63"/>
        <v>9974.91</v>
      </c>
      <c r="S210" s="292">
        <f t="shared" si="64"/>
        <v>9465.09</v>
      </c>
      <c r="T210" s="321">
        <f t="shared" si="54"/>
        <v>19440</v>
      </c>
      <c r="U210" s="134"/>
      <c r="V210" s="134"/>
      <c r="W210" s="134"/>
      <c r="X210" s="134"/>
    </row>
    <row r="211" spans="1:24" s="1" customFormat="1" ht="15" customHeight="1">
      <c r="A211" s="409">
        <f t="shared" si="71"/>
        <v>7.0250000000000007E-2</v>
      </c>
      <c r="B211" s="406">
        <f t="shared" si="55"/>
        <v>5.7739726027397267E-3</v>
      </c>
      <c r="C211" s="197">
        <f t="shared" si="56"/>
        <v>15</v>
      </c>
      <c r="D211" s="290">
        <v>177</v>
      </c>
      <c r="E211" s="300">
        <f t="shared" si="65"/>
        <v>0</v>
      </c>
      <c r="F211" s="292">
        <f t="shared" si="57"/>
        <v>0</v>
      </c>
      <c r="G211" s="292">
        <f t="shared" si="58"/>
        <v>0</v>
      </c>
      <c r="H211" s="293">
        <f t="shared" si="66"/>
        <v>0</v>
      </c>
      <c r="I211" s="301">
        <f t="shared" si="67"/>
        <v>1633408.4399999981</v>
      </c>
      <c r="J211" s="510">
        <f t="shared" si="59"/>
        <v>9431.26</v>
      </c>
      <c r="K211" s="292">
        <f t="shared" si="60"/>
        <v>8728.74</v>
      </c>
      <c r="L211" s="321">
        <f t="shared" si="70"/>
        <v>18160</v>
      </c>
      <c r="M211" s="300">
        <f t="shared" si="68"/>
        <v>18252958.550000004</v>
      </c>
      <c r="N211" s="292">
        <f t="shared" si="61"/>
        <v>105392.08</v>
      </c>
      <c r="O211" s="292">
        <f t="shared" si="62"/>
        <v>-165412.08000000002</v>
      </c>
      <c r="P211" s="293">
        <f t="shared" ref="P211:P274" si="72">IF(M211&lt;$M$10,M211+N211,$M$11)</f>
        <v>-60020</v>
      </c>
      <c r="Q211" s="301">
        <f t="shared" si="69"/>
        <v>1718100.1600000004</v>
      </c>
      <c r="R211" s="292">
        <f t="shared" si="63"/>
        <v>9920.26</v>
      </c>
      <c r="S211" s="292">
        <f t="shared" si="64"/>
        <v>9519.74</v>
      </c>
      <c r="T211" s="321">
        <f t="shared" si="54"/>
        <v>19440</v>
      </c>
      <c r="U211" s="134"/>
      <c r="V211" s="134"/>
      <c r="W211" s="134"/>
      <c r="X211" s="134"/>
    </row>
    <row r="212" spans="1:24" s="1" customFormat="1" ht="15" customHeight="1">
      <c r="A212" s="409">
        <f t="shared" si="71"/>
        <v>7.0250000000000007E-2</v>
      </c>
      <c r="B212" s="406">
        <f t="shared" si="55"/>
        <v>5.7739726027397267E-3</v>
      </c>
      <c r="C212" s="197">
        <f t="shared" si="56"/>
        <v>15</v>
      </c>
      <c r="D212" s="290">
        <v>178</v>
      </c>
      <c r="E212" s="300">
        <f t="shared" si="65"/>
        <v>0</v>
      </c>
      <c r="F212" s="292">
        <f t="shared" si="57"/>
        <v>0</v>
      </c>
      <c r="G212" s="292">
        <f t="shared" si="58"/>
        <v>0</v>
      </c>
      <c r="H212" s="293">
        <f t="shared" si="66"/>
        <v>0</v>
      </c>
      <c r="I212" s="301">
        <f t="shared" si="67"/>
        <v>1624679.6999999981</v>
      </c>
      <c r="J212" s="510">
        <f t="shared" si="59"/>
        <v>9380.86</v>
      </c>
      <c r="K212" s="292">
        <f t="shared" si="60"/>
        <v>8779.14</v>
      </c>
      <c r="L212" s="321">
        <f t="shared" si="70"/>
        <v>18160</v>
      </c>
      <c r="M212" s="300">
        <f t="shared" si="68"/>
        <v>18418370.630000003</v>
      </c>
      <c r="N212" s="292">
        <f t="shared" si="61"/>
        <v>106347.17</v>
      </c>
      <c r="O212" s="292">
        <f t="shared" si="62"/>
        <v>-166367.16999999998</v>
      </c>
      <c r="P212" s="293">
        <f t="shared" si="72"/>
        <v>-60020</v>
      </c>
      <c r="Q212" s="301">
        <f t="shared" si="69"/>
        <v>1708580.4200000004</v>
      </c>
      <c r="R212" s="292">
        <f t="shared" si="63"/>
        <v>9865.2999999999993</v>
      </c>
      <c r="S212" s="292">
        <f t="shared" si="64"/>
        <v>9574.7000000000007</v>
      </c>
      <c r="T212" s="321">
        <f t="shared" si="54"/>
        <v>19440</v>
      </c>
      <c r="U212" s="134"/>
      <c r="V212" s="134"/>
      <c r="W212" s="134"/>
      <c r="X212" s="134"/>
    </row>
    <row r="213" spans="1:24" s="1" customFormat="1" ht="15" customHeight="1">
      <c r="A213" s="409">
        <f t="shared" si="71"/>
        <v>7.0250000000000007E-2</v>
      </c>
      <c r="B213" s="406">
        <f t="shared" si="55"/>
        <v>5.7739726027397267E-3</v>
      </c>
      <c r="C213" s="197">
        <f t="shared" si="56"/>
        <v>15</v>
      </c>
      <c r="D213" s="290">
        <v>179</v>
      </c>
      <c r="E213" s="300">
        <f t="shared" si="65"/>
        <v>0</v>
      </c>
      <c r="F213" s="292">
        <f t="shared" si="57"/>
        <v>0</v>
      </c>
      <c r="G213" s="292">
        <f t="shared" si="58"/>
        <v>0</v>
      </c>
      <c r="H213" s="293">
        <f t="shared" si="66"/>
        <v>0</v>
      </c>
      <c r="I213" s="301">
        <f t="shared" si="67"/>
        <v>1615900.5599999982</v>
      </c>
      <c r="J213" s="510">
        <f t="shared" si="59"/>
        <v>9330.17</v>
      </c>
      <c r="K213" s="292">
        <f t="shared" si="60"/>
        <v>8829.83</v>
      </c>
      <c r="L213" s="321">
        <f t="shared" si="70"/>
        <v>18160</v>
      </c>
      <c r="M213" s="300">
        <f t="shared" si="68"/>
        <v>18584737.800000004</v>
      </c>
      <c r="N213" s="292">
        <f t="shared" si="61"/>
        <v>107307.77</v>
      </c>
      <c r="O213" s="292">
        <f t="shared" si="62"/>
        <v>-167327.77000000002</v>
      </c>
      <c r="P213" s="293">
        <f t="shared" si="72"/>
        <v>-60020</v>
      </c>
      <c r="Q213" s="301">
        <f t="shared" si="69"/>
        <v>1699005.7200000004</v>
      </c>
      <c r="R213" s="292">
        <f t="shared" si="63"/>
        <v>9810.01</v>
      </c>
      <c r="S213" s="292">
        <f t="shared" si="64"/>
        <v>9629.99</v>
      </c>
      <c r="T213" s="321">
        <f t="shared" si="54"/>
        <v>19440</v>
      </c>
      <c r="U213" s="134"/>
      <c r="V213" s="134"/>
      <c r="W213" s="134"/>
      <c r="X213" s="134"/>
    </row>
    <row r="214" spans="1:24" s="1" customFormat="1" ht="15" customHeight="1">
      <c r="A214" s="409">
        <f t="shared" si="71"/>
        <v>7.0250000000000007E-2</v>
      </c>
      <c r="B214" s="406">
        <f t="shared" si="55"/>
        <v>5.7739726027397267E-3</v>
      </c>
      <c r="C214" s="197">
        <f t="shared" si="56"/>
        <v>15</v>
      </c>
      <c r="D214" s="290">
        <v>180</v>
      </c>
      <c r="E214" s="300">
        <f t="shared" si="65"/>
        <v>0</v>
      </c>
      <c r="F214" s="292">
        <f t="shared" si="57"/>
        <v>0</v>
      </c>
      <c r="G214" s="292">
        <f t="shared" si="58"/>
        <v>0</v>
      </c>
      <c r="H214" s="293">
        <f t="shared" si="66"/>
        <v>0</v>
      </c>
      <c r="I214" s="301">
        <f t="shared" si="67"/>
        <v>1607070.7299999981</v>
      </c>
      <c r="J214" s="510">
        <f t="shared" si="59"/>
        <v>9279.18</v>
      </c>
      <c r="K214" s="292">
        <f t="shared" si="60"/>
        <v>8880.82</v>
      </c>
      <c r="L214" s="321">
        <f t="shared" si="70"/>
        <v>18160</v>
      </c>
      <c r="M214" s="300">
        <f t="shared" si="68"/>
        <v>18752065.570000004</v>
      </c>
      <c r="N214" s="292">
        <f t="shared" si="61"/>
        <v>108273.91</v>
      </c>
      <c r="O214" s="292">
        <f t="shared" si="62"/>
        <v>-168293.91</v>
      </c>
      <c r="P214" s="293">
        <f t="shared" si="72"/>
        <v>-60020</v>
      </c>
      <c r="Q214" s="301">
        <f t="shared" si="69"/>
        <v>1689375.7300000004</v>
      </c>
      <c r="R214" s="292">
        <f t="shared" si="63"/>
        <v>9754.41</v>
      </c>
      <c r="S214" s="292">
        <f t="shared" si="64"/>
        <v>9685.59</v>
      </c>
      <c r="T214" s="321">
        <f t="shared" si="54"/>
        <v>19440</v>
      </c>
      <c r="U214" s="134"/>
      <c r="V214" s="134"/>
      <c r="W214" s="134"/>
      <c r="X214" s="134"/>
    </row>
    <row r="215" spans="1:24" s="1" customFormat="1" ht="15" customHeight="1">
      <c r="A215" s="409">
        <f t="shared" si="71"/>
        <v>7.0250000000000007E-2</v>
      </c>
      <c r="B215" s="406">
        <f t="shared" si="55"/>
        <v>5.7739726027397267E-3</v>
      </c>
      <c r="C215" s="197">
        <f t="shared" si="56"/>
        <v>16</v>
      </c>
      <c r="D215" s="290">
        <v>181</v>
      </c>
      <c r="E215" s="300">
        <f t="shared" si="65"/>
        <v>0</v>
      </c>
      <c r="F215" s="292">
        <f t="shared" si="57"/>
        <v>0</v>
      </c>
      <c r="G215" s="292">
        <f t="shared" si="58"/>
        <v>0</v>
      </c>
      <c r="H215" s="293">
        <f t="shared" si="66"/>
        <v>0</v>
      </c>
      <c r="I215" s="301">
        <f t="shared" si="67"/>
        <v>1598189.9099999981</v>
      </c>
      <c r="J215" s="510">
        <f t="shared" si="59"/>
        <v>9227.9</v>
      </c>
      <c r="K215" s="292">
        <f t="shared" si="60"/>
        <v>8932.1</v>
      </c>
      <c r="L215" s="321">
        <f t="shared" si="70"/>
        <v>18160</v>
      </c>
      <c r="M215" s="300">
        <f t="shared" si="68"/>
        <v>18920359.480000004</v>
      </c>
      <c r="N215" s="292">
        <f t="shared" si="61"/>
        <v>109245.64</v>
      </c>
      <c r="O215" s="292">
        <f t="shared" si="62"/>
        <v>-169265.64</v>
      </c>
      <c r="P215" s="293">
        <f t="shared" si="72"/>
        <v>-60020</v>
      </c>
      <c r="Q215" s="301">
        <f t="shared" si="69"/>
        <v>1679690.1400000004</v>
      </c>
      <c r="R215" s="292">
        <f t="shared" si="63"/>
        <v>9698.48</v>
      </c>
      <c r="S215" s="292">
        <f t="shared" si="64"/>
        <v>9741.52</v>
      </c>
      <c r="T215" s="321">
        <f t="shared" si="54"/>
        <v>19440</v>
      </c>
      <c r="U215" s="134"/>
      <c r="V215" s="134"/>
      <c r="W215" s="134"/>
      <c r="X215" s="134"/>
    </row>
    <row r="216" spans="1:24" s="1" customFormat="1" ht="15" customHeight="1">
      <c r="A216" s="409">
        <f t="shared" si="71"/>
        <v>7.0250000000000007E-2</v>
      </c>
      <c r="B216" s="406">
        <f t="shared" si="55"/>
        <v>5.7739726027397267E-3</v>
      </c>
      <c r="C216" s="197">
        <f t="shared" si="56"/>
        <v>16</v>
      </c>
      <c r="D216" s="290">
        <v>182</v>
      </c>
      <c r="E216" s="300">
        <f t="shared" si="65"/>
        <v>0</v>
      </c>
      <c r="F216" s="292">
        <f t="shared" si="57"/>
        <v>0</v>
      </c>
      <c r="G216" s="292">
        <f t="shared" si="58"/>
        <v>0</v>
      </c>
      <c r="H216" s="293">
        <f t="shared" si="66"/>
        <v>0</v>
      </c>
      <c r="I216" s="301">
        <f t="shared" si="67"/>
        <v>1589257.809999998</v>
      </c>
      <c r="J216" s="510">
        <f t="shared" si="59"/>
        <v>9176.33</v>
      </c>
      <c r="K216" s="292">
        <f t="shared" si="60"/>
        <v>8983.67</v>
      </c>
      <c r="L216" s="321">
        <f t="shared" si="70"/>
        <v>18160</v>
      </c>
      <c r="M216" s="300">
        <f t="shared" si="68"/>
        <v>19089625.120000005</v>
      </c>
      <c r="N216" s="292">
        <f t="shared" si="61"/>
        <v>110222.97</v>
      </c>
      <c r="O216" s="292">
        <f t="shared" si="62"/>
        <v>-170242.97</v>
      </c>
      <c r="P216" s="293">
        <f t="shared" si="72"/>
        <v>-60020</v>
      </c>
      <c r="Q216" s="301">
        <f t="shared" si="69"/>
        <v>1669948.6200000003</v>
      </c>
      <c r="R216" s="292">
        <f t="shared" si="63"/>
        <v>9642.24</v>
      </c>
      <c r="S216" s="292">
        <f t="shared" si="64"/>
        <v>9797.76</v>
      </c>
      <c r="T216" s="321">
        <f t="shared" si="54"/>
        <v>19440</v>
      </c>
      <c r="U216" s="134"/>
      <c r="V216" s="134"/>
      <c r="W216" s="134"/>
      <c r="X216" s="134"/>
    </row>
    <row r="217" spans="1:24" s="1" customFormat="1" ht="15" customHeight="1">
      <c r="A217" s="409">
        <f t="shared" si="71"/>
        <v>7.0250000000000007E-2</v>
      </c>
      <c r="B217" s="406">
        <f t="shared" si="55"/>
        <v>5.7739726027397267E-3</v>
      </c>
      <c r="C217" s="197">
        <f t="shared" si="56"/>
        <v>16</v>
      </c>
      <c r="D217" s="290">
        <v>183</v>
      </c>
      <c r="E217" s="300">
        <f t="shared" si="65"/>
        <v>0</v>
      </c>
      <c r="F217" s="292">
        <f t="shared" si="57"/>
        <v>0</v>
      </c>
      <c r="G217" s="292">
        <f t="shared" si="58"/>
        <v>0</v>
      </c>
      <c r="H217" s="293">
        <f t="shared" si="66"/>
        <v>0</v>
      </c>
      <c r="I217" s="301">
        <f t="shared" si="67"/>
        <v>1580274.139999998</v>
      </c>
      <c r="J217" s="510">
        <f t="shared" si="59"/>
        <v>9124.4599999999991</v>
      </c>
      <c r="K217" s="292">
        <f t="shared" si="60"/>
        <v>9035.5400000000009</v>
      </c>
      <c r="L217" s="321">
        <f t="shared" si="70"/>
        <v>18160</v>
      </c>
      <c r="M217" s="300">
        <f t="shared" si="68"/>
        <v>19259868.090000004</v>
      </c>
      <c r="N217" s="292">
        <f t="shared" si="61"/>
        <v>111205.95</v>
      </c>
      <c r="O217" s="292">
        <f t="shared" si="62"/>
        <v>-171225.95</v>
      </c>
      <c r="P217" s="293">
        <f t="shared" si="72"/>
        <v>-60020</v>
      </c>
      <c r="Q217" s="301">
        <f t="shared" si="69"/>
        <v>1660150.8600000003</v>
      </c>
      <c r="R217" s="292">
        <f t="shared" si="63"/>
        <v>9585.67</v>
      </c>
      <c r="S217" s="292">
        <f t="shared" si="64"/>
        <v>9854.33</v>
      </c>
      <c r="T217" s="321">
        <f t="shared" si="54"/>
        <v>19440</v>
      </c>
      <c r="U217" s="134"/>
      <c r="V217" s="134"/>
      <c r="W217" s="134"/>
      <c r="X217" s="134"/>
    </row>
    <row r="218" spans="1:24" s="1" customFormat="1" ht="15" customHeight="1">
      <c r="A218" s="409">
        <f t="shared" si="71"/>
        <v>7.0250000000000007E-2</v>
      </c>
      <c r="B218" s="406">
        <f t="shared" si="55"/>
        <v>5.7739726027397267E-3</v>
      </c>
      <c r="C218" s="197">
        <f t="shared" si="56"/>
        <v>16</v>
      </c>
      <c r="D218" s="290">
        <v>184</v>
      </c>
      <c r="E218" s="300">
        <f t="shared" si="65"/>
        <v>0</v>
      </c>
      <c r="F218" s="292">
        <f t="shared" si="57"/>
        <v>0</v>
      </c>
      <c r="G218" s="292">
        <f t="shared" si="58"/>
        <v>0</v>
      </c>
      <c r="H218" s="293">
        <f t="shared" si="66"/>
        <v>0</v>
      </c>
      <c r="I218" s="301">
        <f t="shared" si="67"/>
        <v>1571238.599999998</v>
      </c>
      <c r="J218" s="510">
        <f t="shared" si="59"/>
        <v>9072.2900000000009</v>
      </c>
      <c r="K218" s="292">
        <f t="shared" si="60"/>
        <v>9087.7099999999991</v>
      </c>
      <c r="L218" s="321">
        <f t="shared" si="70"/>
        <v>18160</v>
      </c>
      <c r="M218" s="300">
        <f t="shared" si="68"/>
        <v>19431094.040000003</v>
      </c>
      <c r="N218" s="292">
        <f t="shared" si="61"/>
        <v>112194.6</v>
      </c>
      <c r="O218" s="292">
        <f t="shared" si="62"/>
        <v>-172214.6</v>
      </c>
      <c r="P218" s="293">
        <f t="shared" si="72"/>
        <v>-60020</v>
      </c>
      <c r="Q218" s="301">
        <f t="shared" si="69"/>
        <v>1650296.5300000003</v>
      </c>
      <c r="R218" s="292">
        <f t="shared" si="63"/>
        <v>9528.77</v>
      </c>
      <c r="S218" s="292">
        <f t="shared" si="64"/>
        <v>9911.23</v>
      </c>
      <c r="T218" s="321">
        <f t="shared" si="54"/>
        <v>19440</v>
      </c>
      <c r="U218" s="134"/>
      <c r="V218" s="134"/>
      <c r="W218" s="134"/>
      <c r="X218" s="134"/>
    </row>
    <row r="219" spans="1:24" s="1" customFormat="1" ht="15" customHeight="1">
      <c r="A219" s="409">
        <f t="shared" si="71"/>
        <v>7.0250000000000007E-2</v>
      </c>
      <c r="B219" s="406">
        <f t="shared" si="55"/>
        <v>5.7739726027397267E-3</v>
      </c>
      <c r="C219" s="197">
        <f t="shared" si="56"/>
        <v>16</v>
      </c>
      <c r="D219" s="290">
        <v>185</v>
      </c>
      <c r="E219" s="300">
        <f t="shared" si="65"/>
        <v>0</v>
      </c>
      <c r="F219" s="292">
        <f t="shared" si="57"/>
        <v>0</v>
      </c>
      <c r="G219" s="292">
        <f t="shared" si="58"/>
        <v>0</v>
      </c>
      <c r="H219" s="293">
        <f t="shared" si="66"/>
        <v>0</v>
      </c>
      <c r="I219" s="301">
        <f t="shared" si="67"/>
        <v>1562150.889999998</v>
      </c>
      <c r="J219" s="510">
        <f t="shared" si="59"/>
        <v>9019.82</v>
      </c>
      <c r="K219" s="292">
        <f t="shared" si="60"/>
        <v>9140.18</v>
      </c>
      <c r="L219" s="321">
        <f t="shared" si="70"/>
        <v>18160</v>
      </c>
      <c r="M219" s="300">
        <f t="shared" si="68"/>
        <v>19603308.640000004</v>
      </c>
      <c r="N219" s="292">
        <f t="shared" si="61"/>
        <v>113188.97</v>
      </c>
      <c r="O219" s="292">
        <f t="shared" si="62"/>
        <v>-173208.97</v>
      </c>
      <c r="P219" s="293">
        <f t="shared" si="72"/>
        <v>-60020</v>
      </c>
      <c r="Q219" s="301">
        <f t="shared" si="69"/>
        <v>1640385.3000000003</v>
      </c>
      <c r="R219" s="292">
        <f t="shared" si="63"/>
        <v>9471.5400000000009</v>
      </c>
      <c r="S219" s="292">
        <f t="shared" si="64"/>
        <v>9968.4599999999991</v>
      </c>
      <c r="T219" s="321">
        <f t="shared" si="54"/>
        <v>19440</v>
      </c>
      <c r="U219" s="134"/>
      <c r="V219" s="134"/>
      <c r="W219" s="134"/>
      <c r="X219" s="134"/>
    </row>
    <row r="220" spans="1:24" s="1" customFormat="1" ht="15" customHeight="1">
      <c r="A220" s="409">
        <f t="shared" si="71"/>
        <v>7.0250000000000007E-2</v>
      </c>
      <c r="B220" s="406">
        <f t="shared" si="55"/>
        <v>5.7739726027397267E-3</v>
      </c>
      <c r="C220" s="197">
        <f t="shared" si="56"/>
        <v>16</v>
      </c>
      <c r="D220" s="290">
        <v>186</v>
      </c>
      <c r="E220" s="300">
        <f t="shared" si="65"/>
        <v>0</v>
      </c>
      <c r="F220" s="292">
        <f t="shared" si="57"/>
        <v>0</v>
      </c>
      <c r="G220" s="292">
        <f t="shared" si="58"/>
        <v>0</v>
      </c>
      <c r="H220" s="293">
        <f t="shared" si="66"/>
        <v>0</v>
      </c>
      <c r="I220" s="301">
        <f t="shared" si="67"/>
        <v>1553010.7099999981</v>
      </c>
      <c r="J220" s="510">
        <f t="shared" si="59"/>
        <v>8967.0400000000009</v>
      </c>
      <c r="K220" s="292">
        <f t="shared" si="60"/>
        <v>9192.9599999999991</v>
      </c>
      <c r="L220" s="321">
        <f t="shared" si="70"/>
        <v>18160</v>
      </c>
      <c r="M220" s="300">
        <f t="shared" si="68"/>
        <v>19776517.610000003</v>
      </c>
      <c r="N220" s="292">
        <f t="shared" si="61"/>
        <v>114189.07</v>
      </c>
      <c r="O220" s="292">
        <f t="shared" si="62"/>
        <v>-174209.07</v>
      </c>
      <c r="P220" s="293">
        <f t="shared" si="72"/>
        <v>-60020</v>
      </c>
      <c r="Q220" s="301">
        <f t="shared" si="69"/>
        <v>1630416.8400000003</v>
      </c>
      <c r="R220" s="292">
        <f t="shared" si="63"/>
        <v>9413.98</v>
      </c>
      <c r="S220" s="292">
        <f t="shared" si="64"/>
        <v>10026.02</v>
      </c>
      <c r="T220" s="321">
        <f t="shared" si="54"/>
        <v>19440</v>
      </c>
      <c r="U220" s="134"/>
      <c r="V220" s="134"/>
      <c r="W220" s="134"/>
      <c r="X220" s="134"/>
    </row>
    <row r="221" spans="1:24" s="1" customFormat="1" ht="15" customHeight="1">
      <c r="A221" s="409">
        <f t="shared" si="71"/>
        <v>7.0250000000000007E-2</v>
      </c>
      <c r="B221" s="406">
        <f t="shared" si="55"/>
        <v>5.7739726027397267E-3</v>
      </c>
      <c r="C221" s="197">
        <f t="shared" si="56"/>
        <v>16</v>
      </c>
      <c r="D221" s="290">
        <v>187</v>
      </c>
      <c r="E221" s="300">
        <f t="shared" si="65"/>
        <v>0</v>
      </c>
      <c r="F221" s="292">
        <f t="shared" si="57"/>
        <v>0</v>
      </c>
      <c r="G221" s="292">
        <f t="shared" si="58"/>
        <v>0</v>
      </c>
      <c r="H221" s="293">
        <f t="shared" si="66"/>
        <v>0</v>
      </c>
      <c r="I221" s="301">
        <f t="shared" si="67"/>
        <v>1543817.7499999981</v>
      </c>
      <c r="J221" s="510">
        <f t="shared" si="59"/>
        <v>8913.9599999999991</v>
      </c>
      <c r="K221" s="292">
        <f t="shared" si="60"/>
        <v>9246.0400000000009</v>
      </c>
      <c r="L221" s="321">
        <f t="shared" si="70"/>
        <v>18160</v>
      </c>
      <c r="M221" s="300">
        <f t="shared" si="68"/>
        <v>19950726.680000003</v>
      </c>
      <c r="N221" s="292">
        <f t="shared" si="61"/>
        <v>115194.95</v>
      </c>
      <c r="O221" s="292">
        <f t="shared" si="62"/>
        <v>-175214.95</v>
      </c>
      <c r="P221" s="293">
        <f t="shared" si="72"/>
        <v>-60020</v>
      </c>
      <c r="Q221" s="301">
        <f t="shared" si="69"/>
        <v>1620390.8200000003</v>
      </c>
      <c r="R221" s="292">
        <f t="shared" si="63"/>
        <v>9356.09</v>
      </c>
      <c r="S221" s="292">
        <f t="shared" si="64"/>
        <v>10083.91</v>
      </c>
      <c r="T221" s="321">
        <f t="shared" si="54"/>
        <v>19440</v>
      </c>
      <c r="U221" s="134"/>
      <c r="V221" s="134"/>
      <c r="W221" s="134"/>
      <c r="X221" s="134"/>
    </row>
    <row r="222" spans="1:24" s="1" customFormat="1" ht="15" customHeight="1">
      <c r="A222" s="409">
        <f t="shared" si="71"/>
        <v>7.0250000000000007E-2</v>
      </c>
      <c r="B222" s="406">
        <f t="shared" si="55"/>
        <v>5.7739726027397267E-3</v>
      </c>
      <c r="C222" s="197">
        <f t="shared" si="56"/>
        <v>16</v>
      </c>
      <c r="D222" s="290">
        <v>188</v>
      </c>
      <c r="E222" s="300">
        <f t="shared" si="65"/>
        <v>0</v>
      </c>
      <c r="F222" s="292">
        <f t="shared" si="57"/>
        <v>0</v>
      </c>
      <c r="G222" s="292">
        <f t="shared" si="58"/>
        <v>0</v>
      </c>
      <c r="H222" s="293">
        <f t="shared" si="66"/>
        <v>0</v>
      </c>
      <c r="I222" s="301">
        <f t="shared" si="67"/>
        <v>1534571.7099999981</v>
      </c>
      <c r="J222" s="510">
        <f t="shared" si="59"/>
        <v>8860.58</v>
      </c>
      <c r="K222" s="292">
        <f t="shared" si="60"/>
        <v>9299.42</v>
      </c>
      <c r="L222" s="321">
        <f t="shared" si="70"/>
        <v>18160</v>
      </c>
      <c r="M222" s="300">
        <f t="shared" si="68"/>
        <v>20125941.630000003</v>
      </c>
      <c r="N222" s="292">
        <f t="shared" si="61"/>
        <v>116206.64</v>
      </c>
      <c r="O222" s="292">
        <f t="shared" si="62"/>
        <v>-176226.64</v>
      </c>
      <c r="P222" s="293">
        <f t="shared" si="72"/>
        <v>-60020</v>
      </c>
      <c r="Q222" s="301">
        <f t="shared" si="69"/>
        <v>1610306.9100000004</v>
      </c>
      <c r="R222" s="292">
        <f t="shared" si="63"/>
        <v>9297.8700000000008</v>
      </c>
      <c r="S222" s="292">
        <f t="shared" si="64"/>
        <v>10142.129999999999</v>
      </c>
      <c r="T222" s="321">
        <f t="shared" si="54"/>
        <v>19440</v>
      </c>
      <c r="U222" s="134"/>
      <c r="V222" s="134"/>
      <c r="W222" s="134"/>
      <c r="X222" s="134"/>
    </row>
    <row r="223" spans="1:24" s="1" customFormat="1" ht="15" customHeight="1">
      <c r="A223" s="409">
        <f t="shared" si="71"/>
        <v>7.0250000000000007E-2</v>
      </c>
      <c r="B223" s="406">
        <f t="shared" si="55"/>
        <v>5.7739726027397267E-3</v>
      </c>
      <c r="C223" s="197">
        <f t="shared" si="56"/>
        <v>16</v>
      </c>
      <c r="D223" s="290">
        <v>189</v>
      </c>
      <c r="E223" s="300">
        <f t="shared" si="65"/>
        <v>0</v>
      </c>
      <c r="F223" s="292">
        <f t="shared" si="57"/>
        <v>0</v>
      </c>
      <c r="G223" s="292">
        <f t="shared" si="58"/>
        <v>0</v>
      </c>
      <c r="H223" s="293">
        <f t="shared" si="66"/>
        <v>0</v>
      </c>
      <c r="I223" s="301">
        <f t="shared" si="67"/>
        <v>1525272.2899999982</v>
      </c>
      <c r="J223" s="510">
        <f t="shared" si="59"/>
        <v>8806.8799999999992</v>
      </c>
      <c r="K223" s="292">
        <f t="shared" si="60"/>
        <v>9353.1200000000008</v>
      </c>
      <c r="L223" s="321">
        <f t="shared" si="70"/>
        <v>18160</v>
      </c>
      <c r="M223" s="300">
        <f t="shared" si="68"/>
        <v>20302168.270000003</v>
      </c>
      <c r="N223" s="292">
        <f t="shared" si="61"/>
        <v>117224.16</v>
      </c>
      <c r="O223" s="292">
        <f t="shared" si="62"/>
        <v>-177244.16</v>
      </c>
      <c r="P223" s="293">
        <f t="shared" si="72"/>
        <v>-60020</v>
      </c>
      <c r="Q223" s="301">
        <f t="shared" si="69"/>
        <v>1600164.7800000005</v>
      </c>
      <c r="R223" s="292">
        <f t="shared" si="63"/>
        <v>9239.31</v>
      </c>
      <c r="S223" s="292">
        <f t="shared" si="64"/>
        <v>10200.69</v>
      </c>
      <c r="T223" s="321">
        <f t="shared" ref="T223:T286" si="73">IF(Q223&lt;$M$17,Q223+R223,$M$17)</f>
        <v>19440</v>
      </c>
      <c r="U223" s="134"/>
      <c r="V223" s="134"/>
      <c r="W223" s="134"/>
      <c r="X223" s="134"/>
    </row>
    <row r="224" spans="1:24" s="1" customFormat="1" ht="15" customHeight="1">
      <c r="A224" s="409">
        <f t="shared" si="71"/>
        <v>7.0250000000000007E-2</v>
      </c>
      <c r="B224" s="406">
        <f t="shared" si="55"/>
        <v>5.7739726027397267E-3</v>
      </c>
      <c r="C224" s="197">
        <f t="shared" si="56"/>
        <v>16</v>
      </c>
      <c r="D224" s="290">
        <v>190</v>
      </c>
      <c r="E224" s="300">
        <f t="shared" si="65"/>
        <v>0</v>
      </c>
      <c r="F224" s="292">
        <f t="shared" si="57"/>
        <v>0</v>
      </c>
      <c r="G224" s="292">
        <f t="shared" si="58"/>
        <v>0</v>
      </c>
      <c r="H224" s="293">
        <f t="shared" si="66"/>
        <v>0</v>
      </c>
      <c r="I224" s="301">
        <f t="shared" si="67"/>
        <v>1515919.1699999981</v>
      </c>
      <c r="J224" s="510">
        <f t="shared" si="59"/>
        <v>8752.8799999999992</v>
      </c>
      <c r="K224" s="292">
        <f t="shared" si="60"/>
        <v>9407.1200000000008</v>
      </c>
      <c r="L224" s="321">
        <f t="shared" si="70"/>
        <v>18160</v>
      </c>
      <c r="M224" s="300">
        <f t="shared" si="68"/>
        <v>20479412.430000003</v>
      </c>
      <c r="N224" s="292">
        <f t="shared" si="61"/>
        <v>118247.57</v>
      </c>
      <c r="O224" s="292">
        <f t="shared" si="62"/>
        <v>-178267.57</v>
      </c>
      <c r="P224" s="293">
        <f t="shared" si="72"/>
        <v>-60020</v>
      </c>
      <c r="Q224" s="301">
        <f t="shared" si="69"/>
        <v>1589964.0900000005</v>
      </c>
      <c r="R224" s="292">
        <f t="shared" si="63"/>
        <v>9180.41</v>
      </c>
      <c r="S224" s="292">
        <f t="shared" si="64"/>
        <v>10259.59</v>
      </c>
      <c r="T224" s="321">
        <f t="shared" si="73"/>
        <v>19440</v>
      </c>
      <c r="U224" s="134"/>
      <c r="V224" s="134"/>
      <c r="W224" s="134"/>
      <c r="X224" s="134"/>
    </row>
    <row r="225" spans="1:24" s="1" customFormat="1" ht="15" customHeight="1">
      <c r="A225" s="409">
        <f t="shared" si="71"/>
        <v>7.0250000000000007E-2</v>
      </c>
      <c r="B225" s="406">
        <f t="shared" ref="B225:B288" si="74">A225/365*30</f>
        <v>5.7739726027397267E-3</v>
      </c>
      <c r="C225" s="197">
        <f t="shared" si="56"/>
        <v>16</v>
      </c>
      <c r="D225" s="290">
        <v>191</v>
      </c>
      <c r="E225" s="300">
        <f t="shared" si="65"/>
        <v>0</v>
      </c>
      <c r="F225" s="292">
        <f t="shared" si="57"/>
        <v>0</v>
      </c>
      <c r="G225" s="292">
        <f t="shared" si="58"/>
        <v>0</v>
      </c>
      <c r="H225" s="293">
        <f t="shared" si="66"/>
        <v>0</v>
      </c>
      <c r="I225" s="301">
        <f t="shared" si="67"/>
        <v>1506512.049999998</v>
      </c>
      <c r="J225" s="510">
        <f t="shared" si="59"/>
        <v>8698.56</v>
      </c>
      <c r="K225" s="292">
        <f t="shared" si="60"/>
        <v>9461.44</v>
      </c>
      <c r="L225" s="321">
        <f t="shared" si="70"/>
        <v>18160</v>
      </c>
      <c r="M225" s="300">
        <f t="shared" si="68"/>
        <v>20657680.000000004</v>
      </c>
      <c r="N225" s="292">
        <f t="shared" si="61"/>
        <v>119276.88</v>
      </c>
      <c r="O225" s="292">
        <f t="shared" si="62"/>
        <v>-179296.88</v>
      </c>
      <c r="P225" s="293">
        <f t="shared" si="72"/>
        <v>-60020</v>
      </c>
      <c r="Q225" s="301">
        <f t="shared" si="69"/>
        <v>1579704.5000000005</v>
      </c>
      <c r="R225" s="292">
        <f t="shared" si="63"/>
        <v>9121.17</v>
      </c>
      <c r="S225" s="292">
        <f t="shared" si="64"/>
        <v>10318.83</v>
      </c>
      <c r="T225" s="321">
        <f t="shared" si="73"/>
        <v>19440</v>
      </c>
      <c r="U225" s="134"/>
      <c r="V225" s="134"/>
      <c r="W225" s="134"/>
      <c r="X225" s="134"/>
    </row>
    <row r="226" spans="1:24" s="1" customFormat="1" ht="15" customHeight="1">
      <c r="A226" s="409">
        <f t="shared" si="71"/>
        <v>7.0250000000000007E-2</v>
      </c>
      <c r="B226" s="406">
        <f t="shared" si="74"/>
        <v>5.7739726027397267E-3</v>
      </c>
      <c r="C226" s="197">
        <f t="shared" si="56"/>
        <v>16</v>
      </c>
      <c r="D226" s="290">
        <v>192</v>
      </c>
      <c r="E226" s="300">
        <f t="shared" si="65"/>
        <v>0</v>
      </c>
      <c r="F226" s="292">
        <f t="shared" si="57"/>
        <v>0</v>
      </c>
      <c r="G226" s="292">
        <f t="shared" si="58"/>
        <v>0</v>
      </c>
      <c r="H226" s="293">
        <f t="shared" si="66"/>
        <v>0</v>
      </c>
      <c r="I226" s="301">
        <f t="shared" si="67"/>
        <v>1497050.609999998</v>
      </c>
      <c r="J226" s="510">
        <f t="shared" si="59"/>
        <v>8643.93</v>
      </c>
      <c r="K226" s="292">
        <f t="shared" si="60"/>
        <v>9516.07</v>
      </c>
      <c r="L226" s="321">
        <f t="shared" si="70"/>
        <v>18160</v>
      </c>
      <c r="M226" s="300">
        <f t="shared" si="68"/>
        <v>20836976.880000003</v>
      </c>
      <c r="N226" s="292">
        <f t="shared" si="61"/>
        <v>120312.13</v>
      </c>
      <c r="O226" s="292">
        <f t="shared" si="62"/>
        <v>-180332.13</v>
      </c>
      <c r="P226" s="293">
        <f t="shared" si="72"/>
        <v>-60020</v>
      </c>
      <c r="Q226" s="301">
        <f t="shared" si="69"/>
        <v>1569385.6700000004</v>
      </c>
      <c r="R226" s="292">
        <f t="shared" si="63"/>
        <v>9061.59</v>
      </c>
      <c r="S226" s="292">
        <f t="shared" si="64"/>
        <v>10378.41</v>
      </c>
      <c r="T226" s="321">
        <f t="shared" si="73"/>
        <v>19440</v>
      </c>
      <c r="U226" s="134"/>
      <c r="V226" s="134"/>
      <c r="W226" s="134"/>
      <c r="X226" s="134"/>
    </row>
    <row r="227" spans="1:24" s="1" customFormat="1" ht="15" customHeight="1">
      <c r="A227" s="409">
        <f t="shared" si="71"/>
        <v>7.0250000000000007E-2</v>
      </c>
      <c r="B227" s="406">
        <f t="shared" si="74"/>
        <v>5.7739726027397267E-3</v>
      </c>
      <c r="C227" s="197">
        <f t="shared" ref="C227:C290" si="75">INT((D227+11)/12)</f>
        <v>17</v>
      </c>
      <c r="D227" s="290">
        <v>193</v>
      </c>
      <c r="E227" s="300">
        <f t="shared" si="65"/>
        <v>0</v>
      </c>
      <c r="F227" s="292">
        <f t="shared" ref="F227:F290" si="76">ROUND(E227*$B227,2)</f>
        <v>0</v>
      </c>
      <c r="G227" s="292">
        <f t="shared" ref="G227:G290" si="77">IF(E227&lt;H227,E227,H227-F227)</f>
        <v>0</v>
      </c>
      <c r="H227" s="293">
        <f t="shared" si="66"/>
        <v>0</v>
      </c>
      <c r="I227" s="301">
        <f t="shared" si="67"/>
        <v>1487534.5399999979</v>
      </c>
      <c r="J227" s="510">
        <f t="shared" ref="J227:J290" si="78">ROUND(I227*$B227,2)</f>
        <v>8588.98</v>
      </c>
      <c r="K227" s="292">
        <f t="shared" ref="K227:K290" si="79">IF(I227&lt;L227,I227,L227-J227)</f>
        <v>9571.02</v>
      </c>
      <c r="L227" s="321">
        <f t="shared" si="70"/>
        <v>18160</v>
      </c>
      <c r="M227" s="300">
        <f t="shared" si="68"/>
        <v>21017309.010000002</v>
      </c>
      <c r="N227" s="292">
        <f t="shared" ref="N227:N290" si="80">ROUND(M227*$B227,2)</f>
        <v>121353.37</v>
      </c>
      <c r="O227" s="292">
        <f t="shared" ref="O227:O290" si="81">IF(M227&lt;P227,M227,P227-N227)</f>
        <v>-181373.37</v>
      </c>
      <c r="P227" s="293">
        <f t="shared" si="72"/>
        <v>-60020</v>
      </c>
      <c r="Q227" s="301">
        <f t="shared" si="69"/>
        <v>1559007.2600000005</v>
      </c>
      <c r="R227" s="292">
        <f t="shared" ref="R227:R290" si="82">ROUND(Q227*$B227,2)</f>
        <v>9001.67</v>
      </c>
      <c r="S227" s="292">
        <f t="shared" ref="S227:S290" si="83">IF(Q227&lt;T227,Q227,T227-R227)</f>
        <v>10438.33</v>
      </c>
      <c r="T227" s="321">
        <f t="shared" si="73"/>
        <v>19440</v>
      </c>
      <c r="U227" s="134"/>
      <c r="V227" s="134"/>
      <c r="W227" s="134"/>
      <c r="X227" s="134"/>
    </row>
    <row r="228" spans="1:24" s="1" customFormat="1" ht="15" customHeight="1">
      <c r="A228" s="409">
        <f t="shared" si="71"/>
        <v>7.0250000000000007E-2</v>
      </c>
      <c r="B228" s="406">
        <f t="shared" si="74"/>
        <v>5.7739726027397267E-3</v>
      </c>
      <c r="C228" s="197">
        <f t="shared" si="75"/>
        <v>17</v>
      </c>
      <c r="D228" s="290">
        <v>194</v>
      </c>
      <c r="E228" s="300">
        <f t="shared" ref="E228:E291" si="84">IF(E227&lt;H227,0,E227-G227)</f>
        <v>0</v>
      </c>
      <c r="F228" s="292">
        <f t="shared" si="76"/>
        <v>0</v>
      </c>
      <c r="G228" s="292">
        <f t="shared" si="77"/>
        <v>0</v>
      </c>
      <c r="H228" s="293">
        <f t="shared" ref="H228:H291" si="85">IF(E228&lt;$M$4,E228+F228,$M$4)</f>
        <v>0</v>
      </c>
      <c r="I228" s="301">
        <f t="shared" ref="I228:I291" si="86">IF(I227&lt;L227,0,I227-K227)</f>
        <v>1477963.5199999979</v>
      </c>
      <c r="J228" s="510">
        <f t="shared" si="78"/>
        <v>8533.7199999999993</v>
      </c>
      <c r="K228" s="292">
        <f t="shared" si="79"/>
        <v>9626.2800000000007</v>
      </c>
      <c r="L228" s="321">
        <f t="shared" si="70"/>
        <v>18160</v>
      </c>
      <c r="M228" s="300">
        <f t="shared" ref="M228:M291" si="87">IF(M227&lt;P227,0,M227-O227)</f>
        <v>21198682.380000003</v>
      </c>
      <c r="N228" s="292">
        <f t="shared" si="80"/>
        <v>122400.61</v>
      </c>
      <c r="O228" s="292">
        <f t="shared" si="81"/>
        <v>-182420.61</v>
      </c>
      <c r="P228" s="293">
        <f t="shared" si="72"/>
        <v>-60020</v>
      </c>
      <c r="Q228" s="301">
        <f t="shared" ref="Q228:Q291" si="88">IF(Q227&lt;T227,0,Q227-S227)</f>
        <v>1548568.9300000004</v>
      </c>
      <c r="R228" s="292">
        <f t="shared" si="82"/>
        <v>8941.39</v>
      </c>
      <c r="S228" s="292">
        <f t="shared" si="83"/>
        <v>10498.61</v>
      </c>
      <c r="T228" s="321">
        <f t="shared" si="73"/>
        <v>19440</v>
      </c>
      <c r="U228" s="134"/>
      <c r="V228" s="134"/>
      <c r="W228" s="134"/>
      <c r="X228" s="134"/>
    </row>
    <row r="229" spans="1:24" s="1" customFormat="1" ht="15" customHeight="1">
      <c r="A229" s="409">
        <f t="shared" si="71"/>
        <v>7.0250000000000007E-2</v>
      </c>
      <c r="B229" s="406">
        <f t="shared" si="74"/>
        <v>5.7739726027397267E-3</v>
      </c>
      <c r="C229" s="197">
        <f t="shared" si="75"/>
        <v>17</v>
      </c>
      <c r="D229" s="290">
        <v>195</v>
      </c>
      <c r="E229" s="300">
        <f t="shared" si="84"/>
        <v>0</v>
      </c>
      <c r="F229" s="292">
        <f t="shared" si="76"/>
        <v>0</v>
      </c>
      <c r="G229" s="292">
        <f t="shared" si="77"/>
        <v>0</v>
      </c>
      <c r="H229" s="293">
        <f t="shared" si="85"/>
        <v>0</v>
      </c>
      <c r="I229" s="301">
        <f t="shared" si="86"/>
        <v>1468337.2399999979</v>
      </c>
      <c r="J229" s="510">
        <f t="shared" si="78"/>
        <v>8478.14</v>
      </c>
      <c r="K229" s="292">
        <f t="shared" si="79"/>
        <v>9681.86</v>
      </c>
      <c r="L229" s="321">
        <f t="shared" si="70"/>
        <v>18160</v>
      </c>
      <c r="M229" s="300">
        <f t="shared" si="87"/>
        <v>21381102.990000002</v>
      </c>
      <c r="N229" s="292">
        <f t="shared" si="80"/>
        <v>123453.9</v>
      </c>
      <c r="O229" s="292">
        <f t="shared" si="81"/>
        <v>-183473.9</v>
      </c>
      <c r="P229" s="293">
        <f t="shared" si="72"/>
        <v>-60020</v>
      </c>
      <c r="Q229" s="301">
        <f t="shared" si="88"/>
        <v>1538070.3200000003</v>
      </c>
      <c r="R229" s="292">
        <f t="shared" si="82"/>
        <v>8880.7800000000007</v>
      </c>
      <c r="S229" s="292">
        <f t="shared" si="83"/>
        <v>10559.22</v>
      </c>
      <c r="T229" s="321">
        <f t="shared" si="73"/>
        <v>19440</v>
      </c>
      <c r="U229" s="134"/>
      <c r="V229" s="134"/>
      <c r="W229" s="134"/>
      <c r="X229" s="134"/>
    </row>
    <row r="230" spans="1:24" s="1" customFormat="1" ht="15" customHeight="1">
      <c r="A230" s="409">
        <f t="shared" si="71"/>
        <v>7.0250000000000007E-2</v>
      </c>
      <c r="B230" s="406">
        <f t="shared" si="74"/>
        <v>5.7739726027397267E-3</v>
      </c>
      <c r="C230" s="197">
        <f t="shared" si="75"/>
        <v>17</v>
      </c>
      <c r="D230" s="290">
        <v>196</v>
      </c>
      <c r="E230" s="300">
        <f t="shared" si="84"/>
        <v>0</v>
      </c>
      <c r="F230" s="292">
        <f t="shared" si="76"/>
        <v>0</v>
      </c>
      <c r="G230" s="292">
        <f t="shared" si="77"/>
        <v>0</v>
      </c>
      <c r="H230" s="293">
        <f t="shared" si="85"/>
        <v>0</v>
      </c>
      <c r="I230" s="301">
        <f t="shared" si="86"/>
        <v>1458655.3799999978</v>
      </c>
      <c r="J230" s="510">
        <f t="shared" si="78"/>
        <v>8422.24</v>
      </c>
      <c r="K230" s="292">
        <f t="shared" si="79"/>
        <v>9737.76</v>
      </c>
      <c r="L230" s="321">
        <f t="shared" si="70"/>
        <v>18160</v>
      </c>
      <c r="M230" s="300">
        <f t="shared" si="87"/>
        <v>21564576.890000001</v>
      </c>
      <c r="N230" s="292">
        <f t="shared" si="80"/>
        <v>124513.28</v>
      </c>
      <c r="O230" s="292">
        <f t="shared" si="81"/>
        <v>-184533.28</v>
      </c>
      <c r="P230" s="293">
        <f t="shared" si="72"/>
        <v>-60020</v>
      </c>
      <c r="Q230" s="301">
        <f t="shared" si="88"/>
        <v>1527511.1000000003</v>
      </c>
      <c r="R230" s="292">
        <f t="shared" si="82"/>
        <v>8819.81</v>
      </c>
      <c r="S230" s="292">
        <f t="shared" si="83"/>
        <v>10620.19</v>
      </c>
      <c r="T230" s="321">
        <f t="shared" si="73"/>
        <v>19440</v>
      </c>
      <c r="U230" s="134"/>
      <c r="V230" s="134"/>
      <c r="W230" s="134"/>
      <c r="X230" s="134"/>
    </row>
    <row r="231" spans="1:24" s="1" customFormat="1" ht="15" customHeight="1">
      <c r="A231" s="409">
        <f t="shared" si="71"/>
        <v>7.0250000000000007E-2</v>
      </c>
      <c r="B231" s="406">
        <f t="shared" si="74"/>
        <v>5.7739726027397267E-3</v>
      </c>
      <c r="C231" s="197">
        <f t="shared" si="75"/>
        <v>17</v>
      </c>
      <c r="D231" s="290">
        <v>197</v>
      </c>
      <c r="E231" s="300">
        <f t="shared" si="84"/>
        <v>0</v>
      </c>
      <c r="F231" s="292">
        <f t="shared" si="76"/>
        <v>0</v>
      </c>
      <c r="G231" s="292">
        <f t="shared" si="77"/>
        <v>0</v>
      </c>
      <c r="H231" s="293">
        <f t="shared" si="85"/>
        <v>0</v>
      </c>
      <c r="I231" s="301">
        <f t="shared" si="86"/>
        <v>1448917.6199999978</v>
      </c>
      <c r="J231" s="510">
        <f t="shared" si="78"/>
        <v>8366.01</v>
      </c>
      <c r="K231" s="292">
        <f t="shared" si="79"/>
        <v>9793.99</v>
      </c>
      <c r="L231" s="321">
        <f t="shared" si="70"/>
        <v>18160</v>
      </c>
      <c r="M231" s="300">
        <f t="shared" si="87"/>
        <v>21749110.170000002</v>
      </c>
      <c r="N231" s="292">
        <f t="shared" si="80"/>
        <v>125578.77</v>
      </c>
      <c r="O231" s="292">
        <f t="shared" si="81"/>
        <v>-185598.77000000002</v>
      </c>
      <c r="P231" s="293">
        <f t="shared" si="72"/>
        <v>-60020</v>
      </c>
      <c r="Q231" s="301">
        <f t="shared" si="88"/>
        <v>1516890.9100000004</v>
      </c>
      <c r="R231" s="292">
        <f t="shared" si="82"/>
        <v>8758.49</v>
      </c>
      <c r="S231" s="292">
        <f t="shared" si="83"/>
        <v>10681.51</v>
      </c>
      <c r="T231" s="321">
        <f t="shared" si="73"/>
        <v>19440</v>
      </c>
      <c r="U231" s="134"/>
      <c r="V231" s="134"/>
      <c r="W231" s="134"/>
      <c r="X231" s="134"/>
    </row>
    <row r="232" spans="1:24" s="1" customFormat="1" ht="15" customHeight="1">
      <c r="A232" s="409">
        <f t="shared" si="71"/>
        <v>7.0250000000000007E-2</v>
      </c>
      <c r="B232" s="406">
        <f t="shared" si="74"/>
        <v>5.7739726027397267E-3</v>
      </c>
      <c r="C232" s="197">
        <f t="shared" si="75"/>
        <v>17</v>
      </c>
      <c r="D232" s="290">
        <v>198</v>
      </c>
      <c r="E232" s="300">
        <f t="shared" si="84"/>
        <v>0</v>
      </c>
      <c r="F232" s="292">
        <f t="shared" si="76"/>
        <v>0</v>
      </c>
      <c r="G232" s="292">
        <f t="shared" si="77"/>
        <v>0</v>
      </c>
      <c r="H232" s="293">
        <f t="shared" si="85"/>
        <v>0</v>
      </c>
      <c r="I232" s="301">
        <f t="shared" si="86"/>
        <v>1439123.6299999978</v>
      </c>
      <c r="J232" s="510">
        <f t="shared" si="78"/>
        <v>8309.4599999999991</v>
      </c>
      <c r="K232" s="292">
        <f t="shared" si="79"/>
        <v>9850.5400000000009</v>
      </c>
      <c r="L232" s="321">
        <f t="shared" si="70"/>
        <v>18160</v>
      </c>
      <c r="M232" s="300">
        <f t="shared" si="87"/>
        <v>21934708.940000001</v>
      </c>
      <c r="N232" s="292">
        <f t="shared" si="80"/>
        <v>126650.41</v>
      </c>
      <c r="O232" s="292">
        <f t="shared" si="81"/>
        <v>-186670.41</v>
      </c>
      <c r="P232" s="293">
        <f t="shared" si="72"/>
        <v>-60020</v>
      </c>
      <c r="Q232" s="301">
        <f t="shared" si="88"/>
        <v>1506209.4000000004</v>
      </c>
      <c r="R232" s="292">
        <f t="shared" si="82"/>
        <v>8696.81</v>
      </c>
      <c r="S232" s="292">
        <f t="shared" si="83"/>
        <v>10743.19</v>
      </c>
      <c r="T232" s="321">
        <f t="shared" si="73"/>
        <v>19440</v>
      </c>
      <c r="U232" s="134"/>
      <c r="V232" s="134"/>
      <c r="W232" s="134"/>
      <c r="X232" s="134"/>
    </row>
    <row r="233" spans="1:24" s="1" customFormat="1" ht="15" customHeight="1">
      <c r="A233" s="409">
        <f t="shared" si="71"/>
        <v>7.0250000000000007E-2</v>
      </c>
      <c r="B233" s="406">
        <f t="shared" si="74"/>
        <v>5.7739726027397267E-3</v>
      </c>
      <c r="C233" s="197">
        <f t="shared" si="75"/>
        <v>17</v>
      </c>
      <c r="D233" s="290">
        <v>199</v>
      </c>
      <c r="E233" s="300">
        <f t="shared" si="84"/>
        <v>0</v>
      </c>
      <c r="F233" s="292">
        <f t="shared" si="76"/>
        <v>0</v>
      </c>
      <c r="G233" s="292">
        <f t="shared" si="77"/>
        <v>0</v>
      </c>
      <c r="H233" s="293">
        <f t="shared" si="85"/>
        <v>0</v>
      </c>
      <c r="I233" s="301">
        <f t="shared" si="86"/>
        <v>1429273.0899999978</v>
      </c>
      <c r="J233" s="510">
        <f t="shared" si="78"/>
        <v>8252.58</v>
      </c>
      <c r="K233" s="292">
        <f t="shared" si="79"/>
        <v>9907.42</v>
      </c>
      <c r="L233" s="321">
        <f t="shared" si="70"/>
        <v>18160</v>
      </c>
      <c r="M233" s="300">
        <f t="shared" si="87"/>
        <v>22121379.350000001</v>
      </c>
      <c r="N233" s="292">
        <f t="shared" si="80"/>
        <v>127728.24</v>
      </c>
      <c r="O233" s="292">
        <f t="shared" si="81"/>
        <v>-187748.24</v>
      </c>
      <c r="P233" s="293">
        <f t="shared" si="72"/>
        <v>-60020</v>
      </c>
      <c r="Q233" s="301">
        <f t="shared" si="88"/>
        <v>1495466.2100000004</v>
      </c>
      <c r="R233" s="292">
        <f t="shared" si="82"/>
        <v>8634.7800000000007</v>
      </c>
      <c r="S233" s="292">
        <f t="shared" si="83"/>
        <v>10805.22</v>
      </c>
      <c r="T233" s="321">
        <f t="shared" si="73"/>
        <v>19440</v>
      </c>
      <c r="U233" s="134"/>
      <c r="V233" s="134"/>
      <c r="W233" s="134"/>
      <c r="X233" s="134"/>
    </row>
    <row r="234" spans="1:24" s="1" customFormat="1" ht="15" customHeight="1">
      <c r="A234" s="409">
        <f t="shared" si="71"/>
        <v>7.0250000000000007E-2</v>
      </c>
      <c r="B234" s="406">
        <f t="shared" si="74"/>
        <v>5.7739726027397267E-3</v>
      </c>
      <c r="C234" s="197">
        <f t="shared" si="75"/>
        <v>17</v>
      </c>
      <c r="D234" s="290">
        <v>200</v>
      </c>
      <c r="E234" s="300">
        <f t="shared" si="84"/>
        <v>0</v>
      </c>
      <c r="F234" s="292">
        <f t="shared" si="76"/>
        <v>0</v>
      </c>
      <c r="G234" s="292">
        <f t="shared" si="77"/>
        <v>0</v>
      </c>
      <c r="H234" s="293">
        <f t="shared" si="85"/>
        <v>0</v>
      </c>
      <c r="I234" s="301">
        <f t="shared" si="86"/>
        <v>1419365.6699999978</v>
      </c>
      <c r="J234" s="510">
        <f t="shared" si="78"/>
        <v>8195.3799999999992</v>
      </c>
      <c r="K234" s="292">
        <f t="shared" si="79"/>
        <v>9964.6200000000008</v>
      </c>
      <c r="L234" s="321">
        <f t="shared" si="70"/>
        <v>18160</v>
      </c>
      <c r="M234" s="300">
        <f t="shared" si="87"/>
        <v>22309127.59</v>
      </c>
      <c r="N234" s="292">
        <f t="shared" si="80"/>
        <v>128812.29</v>
      </c>
      <c r="O234" s="292">
        <f t="shared" si="81"/>
        <v>-188832.28999999998</v>
      </c>
      <c r="P234" s="293">
        <f t="shared" si="72"/>
        <v>-60020</v>
      </c>
      <c r="Q234" s="301">
        <f t="shared" si="88"/>
        <v>1484660.9900000005</v>
      </c>
      <c r="R234" s="292">
        <f t="shared" si="82"/>
        <v>8572.39</v>
      </c>
      <c r="S234" s="292">
        <f t="shared" si="83"/>
        <v>10867.61</v>
      </c>
      <c r="T234" s="321">
        <f t="shared" si="73"/>
        <v>19440</v>
      </c>
      <c r="U234" s="134"/>
      <c r="V234" s="134"/>
      <c r="W234" s="134"/>
      <c r="X234" s="134"/>
    </row>
    <row r="235" spans="1:24" s="1" customFormat="1" ht="15" customHeight="1">
      <c r="A235" s="409">
        <f t="shared" si="71"/>
        <v>7.0250000000000007E-2</v>
      </c>
      <c r="B235" s="406">
        <f t="shared" si="74"/>
        <v>5.7739726027397267E-3</v>
      </c>
      <c r="C235" s="197">
        <f t="shared" si="75"/>
        <v>17</v>
      </c>
      <c r="D235" s="290">
        <v>201</v>
      </c>
      <c r="E235" s="300">
        <f t="shared" si="84"/>
        <v>0</v>
      </c>
      <c r="F235" s="292">
        <f t="shared" si="76"/>
        <v>0</v>
      </c>
      <c r="G235" s="292">
        <f t="shared" si="77"/>
        <v>0</v>
      </c>
      <c r="H235" s="293">
        <f t="shared" si="85"/>
        <v>0</v>
      </c>
      <c r="I235" s="301">
        <f t="shared" si="86"/>
        <v>1409401.0499999977</v>
      </c>
      <c r="J235" s="510">
        <f t="shared" si="78"/>
        <v>8137.84</v>
      </c>
      <c r="K235" s="292">
        <f t="shared" si="79"/>
        <v>10022.16</v>
      </c>
      <c r="L235" s="321">
        <f t="shared" si="70"/>
        <v>18160</v>
      </c>
      <c r="M235" s="300">
        <f t="shared" si="87"/>
        <v>22497959.879999999</v>
      </c>
      <c r="N235" s="292">
        <f t="shared" si="80"/>
        <v>129902.6</v>
      </c>
      <c r="O235" s="292">
        <f t="shared" si="81"/>
        <v>-189922.6</v>
      </c>
      <c r="P235" s="293">
        <f t="shared" si="72"/>
        <v>-60020</v>
      </c>
      <c r="Q235" s="301">
        <f t="shared" si="88"/>
        <v>1473793.3800000004</v>
      </c>
      <c r="R235" s="292">
        <f t="shared" si="82"/>
        <v>8509.64</v>
      </c>
      <c r="S235" s="292">
        <f t="shared" si="83"/>
        <v>10930.36</v>
      </c>
      <c r="T235" s="321">
        <f t="shared" si="73"/>
        <v>19440</v>
      </c>
      <c r="U235" s="134"/>
      <c r="V235" s="134"/>
      <c r="W235" s="134"/>
      <c r="X235" s="134"/>
    </row>
    <row r="236" spans="1:24" s="1" customFormat="1" ht="15" customHeight="1">
      <c r="A236" s="409">
        <f t="shared" si="71"/>
        <v>7.0250000000000007E-2</v>
      </c>
      <c r="B236" s="406">
        <f t="shared" si="74"/>
        <v>5.7739726027397267E-3</v>
      </c>
      <c r="C236" s="197">
        <f t="shared" si="75"/>
        <v>17</v>
      </c>
      <c r="D236" s="290">
        <v>202</v>
      </c>
      <c r="E236" s="300">
        <f t="shared" si="84"/>
        <v>0</v>
      </c>
      <c r="F236" s="292">
        <f t="shared" si="76"/>
        <v>0</v>
      </c>
      <c r="G236" s="292">
        <f t="shared" si="77"/>
        <v>0</v>
      </c>
      <c r="H236" s="293">
        <f t="shared" si="85"/>
        <v>0</v>
      </c>
      <c r="I236" s="301">
        <f t="shared" si="86"/>
        <v>1399378.8899999978</v>
      </c>
      <c r="J236" s="510">
        <f t="shared" si="78"/>
        <v>8079.98</v>
      </c>
      <c r="K236" s="292">
        <f t="shared" si="79"/>
        <v>10080.02</v>
      </c>
      <c r="L236" s="321">
        <f t="shared" si="70"/>
        <v>18160</v>
      </c>
      <c r="M236" s="300">
        <f t="shared" si="87"/>
        <v>22687882.48</v>
      </c>
      <c r="N236" s="292">
        <f t="shared" si="80"/>
        <v>130999.21</v>
      </c>
      <c r="O236" s="292">
        <f t="shared" si="81"/>
        <v>-191019.21000000002</v>
      </c>
      <c r="P236" s="293">
        <f t="shared" si="72"/>
        <v>-60020</v>
      </c>
      <c r="Q236" s="301">
        <f t="shared" si="88"/>
        <v>1462863.0200000003</v>
      </c>
      <c r="R236" s="292">
        <f t="shared" si="82"/>
        <v>8446.5300000000007</v>
      </c>
      <c r="S236" s="292">
        <f t="shared" si="83"/>
        <v>10993.47</v>
      </c>
      <c r="T236" s="321">
        <f t="shared" si="73"/>
        <v>19440</v>
      </c>
      <c r="U236" s="134"/>
      <c r="V236" s="134"/>
      <c r="W236" s="134"/>
      <c r="X236" s="134"/>
    </row>
    <row r="237" spans="1:24" s="1" customFormat="1" ht="15" customHeight="1">
      <c r="A237" s="409">
        <f t="shared" si="71"/>
        <v>7.0250000000000007E-2</v>
      </c>
      <c r="B237" s="406">
        <f t="shared" si="74"/>
        <v>5.7739726027397267E-3</v>
      </c>
      <c r="C237" s="197">
        <f t="shared" si="75"/>
        <v>17</v>
      </c>
      <c r="D237" s="290">
        <v>203</v>
      </c>
      <c r="E237" s="300">
        <f t="shared" si="84"/>
        <v>0</v>
      </c>
      <c r="F237" s="292">
        <f t="shared" si="76"/>
        <v>0</v>
      </c>
      <c r="G237" s="292">
        <f t="shared" si="77"/>
        <v>0</v>
      </c>
      <c r="H237" s="293">
        <f t="shared" si="85"/>
        <v>0</v>
      </c>
      <c r="I237" s="301">
        <f t="shared" si="86"/>
        <v>1389298.8699999978</v>
      </c>
      <c r="J237" s="510">
        <f t="shared" si="78"/>
        <v>8021.77</v>
      </c>
      <c r="K237" s="292">
        <f t="shared" si="79"/>
        <v>10138.23</v>
      </c>
      <c r="L237" s="321">
        <f t="shared" si="70"/>
        <v>18160</v>
      </c>
      <c r="M237" s="300">
        <f t="shared" si="87"/>
        <v>22878901.690000001</v>
      </c>
      <c r="N237" s="292">
        <f t="shared" si="80"/>
        <v>132102.15</v>
      </c>
      <c r="O237" s="292">
        <f t="shared" si="81"/>
        <v>-192122.15</v>
      </c>
      <c r="P237" s="293">
        <f t="shared" si="72"/>
        <v>-60020</v>
      </c>
      <c r="Q237" s="301">
        <f t="shared" si="88"/>
        <v>1451869.5500000003</v>
      </c>
      <c r="R237" s="292">
        <f t="shared" si="82"/>
        <v>8383.06</v>
      </c>
      <c r="S237" s="292">
        <f t="shared" si="83"/>
        <v>11056.94</v>
      </c>
      <c r="T237" s="321">
        <f t="shared" si="73"/>
        <v>19440</v>
      </c>
      <c r="U237" s="134"/>
      <c r="V237" s="134"/>
      <c r="W237" s="134"/>
      <c r="X237" s="134"/>
    </row>
    <row r="238" spans="1:24" s="1" customFormat="1" ht="15" customHeight="1">
      <c r="A238" s="409">
        <f t="shared" si="71"/>
        <v>7.0250000000000007E-2</v>
      </c>
      <c r="B238" s="406">
        <f t="shared" si="74"/>
        <v>5.7739726027397267E-3</v>
      </c>
      <c r="C238" s="197">
        <f t="shared" si="75"/>
        <v>17</v>
      </c>
      <c r="D238" s="290">
        <v>204</v>
      </c>
      <c r="E238" s="300">
        <f t="shared" si="84"/>
        <v>0</v>
      </c>
      <c r="F238" s="292">
        <f t="shared" si="76"/>
        <v>0</v>
      </c>
      <c r="G238" s="292">
        <f t="shared" si="77"/>
        <v>0</v>
      </c>
      <c r="H238" s="293">
        <f t="shared" si="85"/>
        <v>0</v>
      </c>
      <c r="I238" s="301">
        <f t="shared" si="86"/>
        <v>1379160.6399999978</v>
      </c>
      <c r="J238" s="510">
        <f t="shared" si="78"/>
        <v>7963.24</v>
      </c>
      <c r="K238" s="292">
        <f t="shared" si="79"/>
        <v>10196.76</v>
      </c>
      <c r="L238" s="321">
        <f t="shared" si="70"/>
        <v>18160</v>
      </c>
      <c r="M238" s="300">
        <f t="shared" si="87"/>
        <v>23071023.84</v>
      </c>
      <c r="N238" s="292">
        <f t="shared" si="80"/>
        <v>133211.46</v>
      </c>
      <c r="O238" s="292">
        <f t="shared" si="81"/>
        <v>-193231.46</v>
      </c>
      <c r="P238" s="293">
        <f t="shared" si="72"/>
        <v>-60020</v>
      </c>
      <c r="Q238" s="301">
        <f t="shared" si="88"/>
        <v>1440812.6100000003</v>
      </c>
      <c r="R238" s="292">
        <f t="shared" si="82"/>
        <v>8319.2099999999991</v>
      </c>
      <c r="S238" s="292">
        <f t="shared" si="83"/>
        <v>11120.79</v>
      </c>
      <c r="T238" s="321">
        <f t="shared" si="73"/>
        <v>19440</v>
      </c>
      <c r="U238" s="134"/>
      <c r="V238" s="134"/>
      <c r="W238" s="134"/>
      <c r="X238" s="134"/>
    </row>
    <row r="239" spans="1:24" s="1" customFormat="1" ht="15" customHeight="1">
      <c r="A239" s="409">
        <f t="shared" si="71"/>
        <v>7.0250000000000007E-2</v>
      </c>
      <c r="B239" s="406">
        <f t="shared" si="74"/>
        <v>5.7739726027397267E-3</v>
      </c>
      <c r="C239" s="197">
        <f t="shared" si="75"/>
        <v>18</v>
      </c>
      <c r="D239" s="290">
        <v>205</v>
      </c>
      <c r="E239" s="300">
        <f t="shared" si="84"/>
        <v>0</v>
      </c>
      <c r="F239" s="292">
        <f t="shared" si="76"/>
        <v>0</v>
      </c>
      <c r="G239" s="292">
        <f t="shared" si="77"/>
        <v>0</v>
      </c>
      <c r="H239" s="293">
        <f t="shared" si="85"/>
        <v>0</v>
      </c>
      <c r="I239" s="301">
        <f t="shared" si="86"/>
        <v>1368963.8799999978</v>
      </c>
      <c r="J239" s="510">
        <f t="shared" si="78"/>
        <v>7904.36</v>
      </c>
      <c r="K239" s="292">
        <f t="shared" si="79"/>
        <v>10255.64</v>
      </c>
      <c r="L239" s="321">
        <f t="shared" ref="L239:L302" si="89">IF(I239&lt;$M$5,I239+J239,$M$5)</f>
        <v>18160</v>
      </c>
      <c r="M239" s="300">
        <f t="shared" si="87"/>
        <v>23264255.300000001</v>
      </c>
      <c r="N239" s="292">
        <f t="shared" si="80"/>
        <v>134327.17000000001</v>
      </c>
      <c r="O239" s="292">
        <f t="shared" si="81"/>
        <v>-194347.17</v>
      </c>
      <c r="P239" s="293">
        <f t="shared" si="72"/>
        <v>-60020</v>
      </c>
      <c r="Q239" s="301">
        <f t="shared" si="88"/>
        <v>1429691.8200000003</v>
      </c>
      <c r="R239" s="292">
        <f t="shared" si="82"/>
        <v>8255</v>
      </c>
      <c r="S239" s="292">
        <f t="shared" si="83"/>
        <v>11185</v>
      </c>
      <c r="T239" s="321">
        <f t="shared" si="73"/>
        <v>19440</v>
      </c>
      <c r="U239" s="134"/>
      <c r="V239" s="134"/>
      <c r="W239" s="134"/>
      <c r="X239" s="134"/>
    </row>
    <row r="240" spans="1:24" s="1" customFormat="1" ht="15" customHeight="1">
      <c r="A240" s="409">
        <f t="shared" si="71"/>
        <v>7.0250000000000007E-2</v>
      </c>
      <c r="B240" s="406">
        <f t="shared" si="74"/>
        <v>5.7739726027397267E-3</v>
      </c>
      <c r="C240" s="197">
        <f t="shared" si="75"/>
        <v>18</v>
      </c>
      <c r="D240" s="290">
        <v>206</v>
      </c>
      <c r="E240" s="300">
        <f t="shared" si="84"/>
        <v>0</v>
      </c>
      <c r="F240" s="292">
        <f t="shared" si="76"/>
        <v>0</v>
      </c>
      <c r="G240" s="292">
        <f t="shared" si="77"/>
        <v>0</v>
      </c>
      <c r="H240" s="293">
        <f t="shared" si="85"/>
        <v>0</v>
      </c>
      <c r="I240" s="301">
        <f t="shared" si="86"/>
        <v>1358708.2399999979</v>
      </c>
      <c r="J240" s="510">
        <f t="shared" si="78"/>
        <v>7845.14</v>
      </c>
      <c r="K240" s="292">
        <f t="shared" si="79"/>
        <v>10314.86</v>
      </c>
      <c r="L240" s="321">
        <f t="shared" si="89"/>
        <v>18160</v>
      </c>
      <c r="M240" s="300">
        <f t="shared" si="87"/>
        <v>23458602.470000003</v>
      </c>
      <c r="N240" s="292">
        <f t="shared" si="80"/>
        <v>135449.32999999999</v>
      </c>
      <c r="O240" s="292">
        <f t="shared" si="81"/>
        <v>-195469.33</v>
      </c>
      <c r="P240" s="293">
        <f t="shared" si="72"/>
        <v>-60020</v>
      </c>
      <c r="Q240" s="301">
        <f t="shared" si="88"/>
        <v>1418506.8200000003</v>
      </c>
      <c r="R240" s="292">
        <f t="shared" si="82"/>
        <v>8190.42</v>
      </c>
      <c r="S240" s="292">
        <f t="shared" si="83"/>
        <v>11249.58</v>
      </c>
      <c r="T240" s="321">
        <f t="shared" si="73"/>
        <v>19440</v>
      </c>
      <c r="U240" s="134"/>
      <c r="V240" s="134"/>
      <c r="W240" s="134"/>
      <c r="X240" s="134"/>
    </row>
    <row r="241" spans="1:24" s="1" customFormat="1" ht="15" customHeight="1">
      <c r="A241" s="409">
        <f t="shared" si="71"/>
        <v>7.0250000000000007E-2</v>
      </c>
      <c r="B241" s="406">
        <f t="shared" si="74"/>
        <v>5.7739726027397267E-3</v>
      </c>
      <c r="C241" s="197">
        <f t="shared" si="75"/>
        <v>18</v>
      </c>
      <c r="D241" s="290">
        <v>207</v>
      </c>
      <c r="E241" s="300">
        <f t="shared" si="84"/>
        <v>0</v>
      </c>
      <c r="F241" s="292">
        <f t="shared" si="76"/>
        <v>0</v>
      </c>
      <c r="G241" s="292">
        <f t="shared" si="77"/>
        <v>0</v>
      </c>
      <c r="H241" s="293">
        <f t="shared" si="85"/>
        <v>0</v>
      </c>
      <c r="I241" s="301">
        <f t="shared" si="86"/>
        <v>1348393.3799999978</v>
      </c>
      <c r="J241" s="510">
        <f t="shared" si="78"/>
        <v>7785.59</v>
      </c>
      <c r="K241" s="292">
        <f t="shared" si="79"/>
        <v>10374.41</v>
      </c>
      <c r="L241" s="321">
        <f t="shared" si="89"/>
        <v>18160</v>
      </c>
      <c r="M241" s="300">
        <f t="shared" si="87"/>
        <v>23654071.800000001</v>
      </c>
      <c r="N241" s="292">
        <f t="shared" si="80"/>
        <v>136577.96</v>
      </c>
      <c r="O241" s="292">
        <f t="shared" si="81"/>
        <v>-196597.96</v>
      </c>
      <c r="P241" s="293">
        <f t="shared" si="72"/>
        <v>-60020</v>
      </c>
      <c r="Q241" s="301">
        <f t="shared" si="88"/>
        <v>1407257.2400000002</v>
      </c>
      <c r="R241" s="292">
        <f t="shared" si="82"/>
        <v>8125.46</v>
      </c>
      <c r="S241" s="292">
        <f t="shared" si="83"/>
        <v>11314.54</v>
      </c>
      <c r="T241" s="321">
        <f t="shared" si="73"/>
        <v>19440</v>
      </c>
      <c r="U241" s="134"/>
      <c r="V241" s="134"/>
      <c r="W241" s="134"/>
      <c r="X241" s="134"/>
    </row>
    <row r="242" spans="1:24" s="1" customFormat="1" ht="15" customHeight="1">
      <c r="A242" s="409">
        <f t="shared" si="71"/>
        <v>7.0250000000000007E-2</v>
      </c>
      <c r="B242" s="406">
        <f t="shared" si="74"/>
        <v>5.7739726027397267E-3</v>
      </c>
      <c r="C242" s="197">
        <f t="shared" si="75"/>
        <v>18</v>
      </c>
      <c r="D242" s="290">
        <v>208</v>
      </c>
      <c r="E242" s="300">
        <f t="shared" si="84"/>
        <v>0</v>
      </c>
      <c r="F242" s="292">
        <f t="shared" si="76"/>
        <v>0</v>
      </c>
      <c r="G242" s="292">
        <f t="shared" si="77"/>
        <v>0</v>
      </c>
      <c r="H242" s="293">
        <f t="shared" si="85"/>
        <v>0</v>
      </c>
      <c r="I242" s="301">
        <f t="shared" si="86"/>
        <v>1338018.9699999979</v>
      </c>
      <c r="J242" s="510">
        <f t="shared" si="78"/>
        <v>7725.68</v>
      </c>
      <c r="K242" s="292">
        <f t="shared" si="79"/>
        <v>10434.32</v>
      </c>
      <c r="L242" s="321">
        <f t="shared" si="89"/>
        <v>18160</v>
      </c>
      <c r="M242" s="300">
        <f t="shared" si="87"/>
        <v>23850669.760000002</v>
      </c>
      <c r="N242" s="292">
        <f t="shared" si="80"/>
        <v>137713.10999999999</v>
      </c>
      <c r="O242" s="292">
        <f t="shared" si="81"/>
        <v>-197733.11</v>
      </c>
      <c r="P242" s="293">
        <f t="shared" si="72"/>
        <v>-60020</v>
      </c>
      <c r="Q242" s="301">
        <f t="shared" si="88"/>
        <v>1395942.7000000002</v>
      </c>
      <c r="R242" s="292">
        <f t="shared" si="82"/>
        <v>8060.13</v>
      </c>
      <c r="S242" s="292">
        <f t="shared" si="83"/>
        <v>11379.869999999999</v>
      </c>
      <c r="T242" s="321">
        <f t="shared" si="73"/>
        <v>19440</v>
      </c>
      <c r="U242" s="134"/>
      <c r="V242" s="134"/>
      <c r="W242" s="134"/>
      <c r="X242" s="134"/>
    </row>
    <row r="243" spans="1:24" s="1" customFormat="1" ht="15" customHeight="1">
      <c r="A243" s="409">
        <f t="shared" si="71"/>
        <v>7.0250000000000007E-2</v>
      </c>
      <c r="B243" s="406">
        <f t="shared" si="74"/>
        <v>5.7739726027397267E-3</v>
      </c>
      <c r="C243" s="197">
        <f t="shared" si="75"/>
        <v>18</v>
      </c>
      <c r="D243" s="290">
        <v>209</v>
      </c>
      <c r="E243" s="300">
        <f t="shared" si="84"/>
        <v>0</v>
      </c>
      <c r="F243" s="292">
        <f t="shared" si="76"/>
        <v>0</v>
      </c>
      <c r="G243" s="292">
        <f t="shared" si="77"/>
        <v>0</v>
      </c>
      <c r="H243" s="293">
        <f t="shared" si="85"/>
        <v>0</v>
      </c>
      <c r="I243" s="301">
        <f t="shared" si="86"/>
        <v>1327584.6499999978</v>
      </c>
      <c r="J243" s="510">
        <f t="shared" si="78"/>
        <v>7665.44</v>
      </c>
      <c r="K243" s="292">
        <f t="shared" si="79"/>
        <v>10494.560000000001</v>
      </c>
      <c r="L243" s="321">
        <f t="shared" si="89"/>
        <v>18160</v>
      </c>
      <c r="M243" s="300">
        <f t="shared" si="87"/>
        <v>24048402.870000001</v>
      </c>
      <c r="N243" s="292">
        <f t="shared" si="80"/>
        <v>138854.82</v>
      </c>
      <c r="O243" s="292">
        <f t="shared" si="81"/>
        <v>-198874.82</v>
      </c>
      <c r="P243" s="293">
        <f t="shared" si="72"/>
        <v>-60020</v>
      </c>
      <c r="Q243" s="301">
        <f t="shared" si="88"/>
        <v>1384562.83</v>
      </c>
      <c r="R243" s="292">
        <f t="shared" si="82"/>
        <v>7994.43</v>
      </c>
      <c r="S243" s="292">
        <f t="shared" si="83"/>
        <v>11445.57</v>
      </c>
      <c r="T243" s="321">
        <f t="shared" si="73"/>
        <v>19440</v>
      </c>
      <c r="U243" s="134"/>
      <c r="V243" s="134"/>
      <c r="W243" s="134"/>
      <c r="X243" s="134"/>
    </row>
    <row r="244" spans="1:24" s="1" customFormat="1" ht="15" customHeight="1">
      <c r="A244" s="409">
        <f t="shared" si="71"/>
        <v>7.0250000000000007E-2</v>
      </c>
      <c r="B244" s="406">
        <f t="shared" si="74"/>
        <v>5.7739726027397267E-3</v>
      </c>
      <c r="C244" s="197">
        <f t="shared" si="75"/>
        <v>18</v>
      </c>
      <c r="D244" s="290">
        <v>210</v>
      </c>
      <c r="E244" s="300">
        <f t="shared" si="84"/>
        <v>0</v>
      </c>
      <c r="F244" s="292">
        <f t="shared" si="76"/>
        <v>0</v>
      </c>
      <c r="G244" s="292">
        <f t="shared" si="77"/>
        <v>0</v>
      </c>
      <c r="H244" s="293">
        <f t="shared" si="85"/>
        <v>0</v>
      </c>
      <c r="I244" s="301">
        <f t="shared" si="86"/>
        <v>1317090.0899999978</v>
      </c>
      <c r="J244" s="510">
        <f t="shared" si="78"/>
        <v>7604.84</v>
      </c>
      <c r="K244" s="292">
        <f t="shared" si="79"/>
        <v>10555.16</v>
      </c>
      <c r="L244" s="321">
        <f t="shared" si="89"/>
        <v>18160</v>
      </c>
      <c r="M244" s="300">
        <f t="shared" si="87"/>
        <v>24247277.690000001</v>
      </c>
      <c r="N244" s="292">
        <f t="shared" si="80"/>
        <v>140003.12</v>
      </c>
      <c r="O244" s="292">
        <f t="shared" si="81"/>
        <v>-200023.12</v>
      </c>
      <c r="P244" s="293">
        <f t="shared" si="72"/>
        <v>-60020</v>
      </c>
      <c r="Q244" s="301">
        <f t="shared" si="88"/>
        <v>1373117.26</v>
      </c>
      <c r="R244" s="292">
        <f t="shared" si="82"/>
        <v>7928.34</v>
      </c>
      <c r="S244" s="292">
        <f t="shared" si="83"/>
        <v>11511.66</v>
      </c>
      <c r="T244" s="321">
        <f t="shared" si="73"/>
        <v>19440</v>
      </c>
      <c r="U244" s="134"/>
      <c r="V244" s="134"/>
      <c r="W244" s="134"/>
      <c r="X244" s="134"/>
    </row>
    <row r="245" spans="1:24" s="1" customFormat="1" ht="15" customHeight="1">
      <c r="A245" s="409">
        <f t="shared" si="71"/>
        <v>7.0250000000000007E-2</v>
      </c>
      <c r="B245" s="406">
        <f t="shared" si="74"/>
        <v>5.7739726027397267E-3</v>
      </c>
      <c r="C245" s="197">
        <f t="shared" si="75"/>
        <v>18</v>
      </c>
      <c r="D245" s="290">
        <v>211</v>
      </c>
      <c r="E245" s="300">
        <f t="shared" si="84"/>
        <v>0</v>
      </c>
      <c r="F245" s="292">
        <f t="shared" si="76"/>
        <v>0</v>
      </c>
      <c r="G245" s="292">
        <f t="shared" si="77"/>
        <v>0</v>
      </c>
      <c r="H245" s="293">
        <f t="shared" si="85"/>
        <v>0</v>
      </c>
      <c r="I245" s="301">
        <f t="shared" si="86"/>
        <v>1306534.9299999978</v>
      </c>
      <c r="J245" s="510">
        <f t="shared" si="78"/>
        <v>7543.9</v>
      </c>
      <c r="K245" s="292">
        <f t="shared" si="79"/>
        <v>10616.1</v>
      </c>
      <c r="L245" s="321">
        <f t="shared" si="89"/>
        <v>18160</v>
      </c>
      <c r="M245" s="300">
        <f t="shared" si="87"/>
        <v>24447300.810000002</v>
      </c>
      <c r="N245" s="292">
        <f t="shared" si="80"/>
        <v>141158.04999999999</v>
      </c>
      <c r="O245" s="292">
        <f t="shared" si="81"/>
        <v>-201178.05</v>
      </c>
      <c r="P245" s="293">
        <f t="shared" si="72"/>
        <v>-60020</v>
      </c>
      <c r="Q245" s="301">
        <f t="shared" si="88"/>
        <v>1361605.6</v>
      </c>
      <c r="R245" s="292">
        <f t="shared" si="82"/>
        <v>7861.87</v>
      </c>
      <c r="S245" s="292">
        <f t="shared" si="83"/>
        <v>11578.130000000001</v>
      </c>
      <c r="T245" s="321">
        <f t="shared" si="73"/>
        <v>19440</v>
      </c>
      <c r="U245" s="134"/>
      <c r="V245" s="134"/>
      <c r="W245" s="134"/>
      <c r="X245" s="134"/>
    </row>
    <row r="246" spans="1:24" s="1" customFormat="1" ht="15" customHeight="1">
      <c r="A246" s="409">
        <f t="shared" si="71"/>
        <v>7.0250000000000007E-2</v>
      </c>
      <c r="B246" s="406">
        <f t="shared" si="74"/>
        <v>5.7739726027397267E-3</v>
      </c>
      <c r="C246" s="197">
        <f t="shared" si="75"/>
        <v>18</v>
      </c>
      <c r="D246" s="290">
        <v>212</v>
      </c>
      <c r="E246" s="300">
        <f t="shared" si="84"/>
        <v>0</v>
      </c>
      <c r="F246" s="292">
        <f t="shared" si="76"/>
        <v>0</v>
      </c>
      <c r="G246" s="292">
        <f t="shared" si="77"/>
        <v>0</v>
      </c>
      <c r="H246" s="293">
        <f t="shared" si="85"/>
        <v>0</v>
      </c>
      <c r="I246" s="301">
        <f t="shared" si="86"/>
        <v>1295918.8299999977</v>
      </c>
      <c r="J246" s="510">
        <f t="shared" si="78"/>
        <v>7482.6</v>
      </c>
      <c r="K246" s="292">
        <f t="shared" si="79"/>
        <v>10677.4</v>
      </c>
      <c r="L246" s="321">
        <f t="shared" si="89"/>
        <v>18160</v>
      </c>
      <c r="M246" s="300">
        <f t="shared" si="87"/>
        <v>24648478.860000003</v>
      </c>
      <c r="N246" s="292">
        <f t="shared" si="80"/>
        <v>142319.64000000001</v>
      </c>
      <c r="O246" s="292">
        <f t="shared" si="81"/>
        <v>-202339.64</v>
      </c>
      <c r="P246" s="293">
        <f t="shared" si="72"/>
        <v>-60020</v>
      </c>
      <c r="Q246" s="301">
        <f t="shared" si="88"/>
        <v>1350027.4700000002</v>
      </c>
      <c r="R246" s="292">
        <f t="shared" si="82"/>
        <v>7795.02</v>
      </c>
      <c r="S246" s="292">
        <f t="shared" si="83"/>
        <v>11644.98</v>
      </c>
      <c r="T246" s="321">
        <f t="shared" si="73"/>
        <v>19440</v>
      </c>
      <c r="U246" s="134"/>
      <c r="V246" s="134"/>
      <c r="W246" s="134"/>
      <c r="X246" s="134"/>
    </row>
    <row r="247" spans="1:24" s="1" customFormat="1" ht="15" customHeight="1">
      <c r="A247" s="409">
        <f t="shared" ref="A247:A310" si="90">VLOOKUP(D247,$A$7:$B$11,2)</f>
        <v>7.0250000000000007E-2</v>
      </c>
      <c r="B247" s="406">
        <f t="shared" si="74"/>
        <v>5.7739726027397267E-3</v>
      </c>
      <c r="C247" s="197">
        <f t="shared" si="75"/>
        <v>18</v>
      </c>
      <c r="D247" s="290">
        <v>213</v>
      </c>
      <c r="E247" s="300">
        <f t="shared" si="84"/>
        <v>0</v>
      </c>
      <c r="F247" s="292">
        <f t="shared" si="76"/>
        <v>0</v>
      </c>
      <c r="G247" s="292">
        <f t="shared" si="77"/>
        <v>0</v>
      </c>
      <c r="H247" s="293">
        <f t="shared" si="85"/>
        <v>0</v>
      </c>
      <c r="I247" s="301">
        <f t="shared" si="86"/>
        <v>1285241.4299999978</v>
      </c>
      <c r="J247" s="510">
        <f t="shared" si="78"/>
        <v>7420.95</v>
      </c>
      <c r="K247" s="292">
        <f t="shared" si="79"/>
        <v>10739.05</v>
      </c>
      <c r="L247" s="321">
        <f t="shared" si="89"/>
        <v>18160</v>
      </c>
      <c r="M247" s="300">
        <f t="shared" si="87"/>
        <v>24850818.500000004</v>
      </c>
      <c r="N247" s="292">
        <f t="shared" si="80"/>
        <v>143487.95000000001</v>
      </c>
      <c r="O247" s="292">
        <f t="shared" si="81"/>
        <v>-203507.95</v>
      </c>
      <c r="P247" s="293">
        <f t="shared" si="72"/>
        <v>-60020</v>
      </c>
      <c r="Q247" s="301">
        <f t="shared" si="88"/>
        <v>1338382.4900000002</v>
      </c>
      <c r="R247" s="292">
        <f t="shared" si="82"/>
        <v>7727.78</v>
      </c>
      <c r="S247" s="292">
        <f t="shared" si="83"/>
        <v>11712.220000000001</v>
      </c>
      <c r="T247" s="321">
        <f t="shared" si="73"/>
        <v>19440</v>
      </c>
      <c r="U247" s="134"/>
      <c r="V247" s="134"/>
      <c r="W247" s="134"/>
      <c r="X247" s="134"/>
    </row>
    <row r="248" spans="1:24" s="1" customFormat="1" ht="15" customHeight="1">
      <c r="A248" s="409">
        <f t="shared" si="90"/>
        <v>7.0250000000000007E-2</v>
      </c>
      <c r="B248" s="406">
        <f t="shared" si="74"/>
        <v>5.7739726027397267E-3</v>
      </c>
      <c r="C248" s="197">
        <f t="shared" si="75"/>
        <v>18</v>
      </c>
      <c r="D248" s="290">
        <v>214</v>
      </c>
      <c r="E248" s="300">
        <f t="shared" si="84"/>
        <v>0</v>
      </c>
      <c r="F248" s="292">
        <f t="shared" si="76"/>
        <v>0</v>
      </c>
      <c r="G248" s="292">
        <f t="shared" si="77"/>
        <v>0</v>
      </c>
      <c r="H248" s="293">
        <f t="shared" si="85"/>
        <v>0</v>
      </c>
      <c r="I248" s="301">
        <f t="shared" si="86"/>
        <v>1274502.3799999978</v>
      </c>
      <c r="J248" s="510">
        <f t="shared" si="78"/>
        <v>7358.94</v>
      </c>
      <c r="K248" s="292">
        <f t="shared" si="79"/>
        <v>10801.060000000001</v>
      </c>
      <c r="L248" s="321">
        <f t="shared" si="89"/>
        <v>18160</v>
      </c>
      <c r="M248" s="300">
        <f t="shared" si="87"/>
        <v>25054326.450000003</v>
      </c>
      <c r="N248" s="292">
        <f t="shared" si="80"/>
        <v>144662.99</v>
      </c>
      <c r="O248" s="292">
        <f t="shared" si="81"/>
        <v>-204682.99</v>
      </c>
      <c r="P248" s="293">
        <f t="shared" si="72"/>
        <v>-60020</v>
      </c>
      <c r="Q248" s="301">
        <f t="shared" si="88"/>
        <v>1326670.2700000003</v>
      </c>
      <c r="R248" s="292">
        <f t="shared" si="82"/>
        <v>7660.16</v>
      </c>
      <c r="S248" s="292">
        <f t="shared" si="83"/>
        <v>11779.84</v>
      </c>
      <c r="T248" s="321">
        <f t="shared" si="73"/>
        <v>19440</v>
      </c>
      <c r="U248" s="134"/>
      <c r="V248" s="134"/>
      <c r="W248" s="134"/>
      <c r="X248" s="134"/>
    </row>
    <row r="249" spans="1:24" s="1" customFormat="1" ht="15" customHeight="1">
      <c r="A249" s="409">
        <f t="shared" si="90"/>
        <v>7.0250000000000007E-2</v>
      </c>
      <c r="B249" s="406">
        <f t="shared" si="74"/>
        <v>5.7739726027397267E-3</v>
      </c>
      <c r="C249" s="197">
        <f t="shared" si="75"/>
        <v>18</v>
      </c>
      <c r="D249" s="290">
        <v>215</v>
      </c>
      <c r="E249" s="300">
        <f t="shared" si="84"/>
        <v>0</v>
      </c>
      <c r="F249" s="292">
        <f t="shared" si="76"/>
        <v>0</v>
      </c>
      <c r="G249" s="292">
        <f t="shared" si="77"/>
        <v>0</v>
      </c>
      <c r="H249" s="293">
        <f t="shared" si="85"/>
        <v>0</v>
      </c>
      <c r="I249" s="301">
        <f t="shared" si="86"/>
        <v>1263701.3199999977</v>
      </c>
      <c r="J249" s="510">
        <f t="shared" si="78"/>
        <v>7296.58</v>
      </c>
      <c r="K249" s="292">
        <f t="shared" si="79"/>
        <v>10863.42</v>
      </c>
      <c r="L249" s="321">
        <f t="shared" si="89"/>
        <v>18160</v>
      </c>
      <c r="M249" s="300">
        <f t="shared" si="87"/>
        <v>25259009.440000001</v>
      </c>
      <c r="N249" s="292">
        <f t="shared" si="80"/>
        <v>145844.82999999999</v>
      </c>
      <c r="O249" s="292">
        <f t="shared" si="81"/>
        <v>-205864.83</v>
      </c>
      <c r="P249" s="293">
        <f t="shared" si="72"/>
        <v>-60020</v>
      </c>
      <c r="Q249" s="301">
        <f t="shared" si="88"/>
        <v>1314890.4300000002</v>
      </c>
      <c r="R249" s="292">
        <f t="shared" si="82"/>
        <v>7592.14</v>
      </c>
      <c r="S249" s="292">
        <f t="shared" si="83"/>
        <v>11847.86</v>
      </c>
      <c r="T249" s="321">
        <f t="shared" si="73"/>
        <v>19440</v>
      </c>
      <c r="U249" s="134"/>
      <c r="V249" s="134"/>
      <c r="W249" s="134"/>
      <c r="X249" s="134"/>
    </row>
    <row r="250" spans="1:24" s="1" customFormat="1" ht="15" customHeight="1">
      <c r="A250" s="409">
        <f t="shared" si="90"/>
        <v>7.0250000000000007E-2</v>
      </c>
      <c r="B250" s="406">
        <f t="shared" si="74"/>
        <v>5.7739726027397267E-3</v>
      </c>
      <c r="C250" s="197">
        <f t="shared" si="75"/>
        <v>18</v>
      </c>
      <c r="D250" s="290">
        <v>216</v>
      </c>
      <c r="E250" s="300">
        <f t="shared" si="84"/>
        <v>0</v>
      </c>
      <c r="F250" s="292">
        <f t="shared" si="76"/>
        <v>0</v>
      </c>
      <c r="G250" s="292">
        <f t="shared" si="77"/>
        <v>0</v>
      </c>
      <c r="H250" s="293">
        <f t="shared" si="85"/>
        <v>0</v>
      </c>
      <c r="I250" s="301">
        <f t="shared" si="86"/>
        <v>1252837.8999999978</v>
      </c>
      <c r="J250" s="510">
        <f t="shared" si="78"/>
        <v>7233.85</v>
      </c>
      <c r="K250" s="292">
        <f t="shared" si="79"/>
        <v>10926.15</v>
      </c>
      <c r="L250" s="321">
        <f t="shared" si="89"/>
        <v>18160</v>
      </c>
      <c r="M250" s="300">
        <f t="shared" si="87"/>
        <v>25464874.27</v>
      </c>
      <c r="N250" s="292">
        <f t="shared" si="80"/>
        <v>147033.49</v>
      </c>
      <c r="O250" s="292">
        <f t="shared" si="81"/>
        <v>-207053.49</v>
      </c>
      <c r="P250" s="293">
        <f t="shared" si="72"/>
        <v>-60020</v>
      </c>
      <c r="Q250" s="301">
        <f t="shared" si="88"/>
        <v>1303042.57</v>
      </c>
      <c r="R250" s="292">
        <f t="shared" si="82"/>
        <v>7523.73</v>
      </c>
      <c r="S250" s="292">
        <f t="shared" si="83"/>
        <v>11916.27</v>
      </c>
      <c r="T250" s="321">
        <f t="shared" si="73"/>
        <v>19440</v>
      </c>
      <c r="U250" s="134"/>
      <c r="V250" s="134"/>
      <c r="W250" s="134"/>
      <c r="X250" s="134"/>
    </row>
    <row r="251" spans="1:24" s="1" customFormat="1" ht="15" customHeight="1">
      <c r="A251" s="409">
        <f t="shared" si="90"/>
        <v>7.0250000000000007E-2</v>
      </c>
      <c r="B251" s="406">
        <f t="shared" si="74"/>
        <v>5.7739726027397267E-3</v>
      </c>
      <c r="C251" s="197">
        <f t="shared" si="75"/>
        <v>19</v>
      </c>
      <c r="D251" s="290">
        <v>217</v>
      </c>
      <c r="E251" s="300">
        <f t="shared" si="84"/>
        <v>0</v>
      </c>
      <c r="F251" s="292">
        <f t="shared" si="76"/>
        <v>0</v>
      </c>
      <c r="G251" s="292">
        <f t="shared" si="77"/>
        <v>0</v>
      </c>
      <c r="H251" s="293">
        <f t="shared" si="85"/>
        <v>0</v>
      </c>
      <c r="I251" s="301">
        <f t="shared" si="86"/>
        <v>1241911.7499999979</v>
      </c>
      <c r="J251" s="510">
        <f t="shared" si="78"/>
        <v>7170.76</v>
      </c>
      <c r="K251" s="292">
        <f t="shared" si="79"/>
        <v>10989.24</v>
      </c>
      <c r="L251" s="321">
        <f t="shared" si="89"/>
        <v>18160</v>
      </c>
      <c r="M251" s="300">
        <f t="shared" si="87"/>
        <v>25671927.759999998</v>
      </c>
      <c r="N251" s="292">
        <f t="shared" si="80"/>
        <v>148229.01</v>
      </c>
      <c r="O251" s="292">
        <f t="shared" si="81"/>
        <v>-208249.01</v>
      </c>
      <c r="P251" s="293">
        <f t="shared" si="72"/>
        <v>-60020</v>
      </c>
      <c r="Q251" s="301">
        <f t="shared" si="88"/>
        <v>1291126.3</v>
      </c>
      <c r="R251" s="292">
        <f t="shared" si="82"/>
        <v>7454.93</v>
      </c>
      <c r="S251" s="292">
        <f t="shared" si="83"/>
        <v>11985.07</v>
      </c>
      <c r="T251" s="321">
        <f t="shared" si="73"/>
        <v>19440</v>
      </c>
      <c r="U251" s="134"/>
      <c r="V251" s="134"/>
      <c r="W251" s="134"/>
      <c r="X251" s="134"/>
    </row>
    <row r="252" spans="1:24" s="1" customFormat="1" ht="15" customHeight="1">
      <c r="A252" s="409">
        <f t="shared" si="90"/>
        <v>7.0250000000000007E-2</v>
      </c>
      <c r="B252" s="406">
        <f t="shared" si="74"/>
        <v>5.7739726027397267E-3</v>
      </c>
      <c r="C252" s="197">
        <f t="shared" si="75"/>
        <v>19</v>
      </c>
      <c r="D252" s="290">
        <v>218</v>
      </c>
      <c r="E252" s="300">
        <f t="shared" si="84"/>
        <v>0</v>
      </c>
      <c r="F252" s="292">
        <f t="shared" si="76"/>
        <v>0</v>
      </c>
      <c r="G252" s="292">
        <f t="shared" si="77"/>
        <v>0</v>
      </c>
      <c r="H252" s="293">
        <f t="shared" si="85"/>
        <v>0</v>
      </c>
      <c r="I252" s="301">
        <f t="shared" si="86"/>
        <v>1230922.5099999979</v>
      </c>
      <c r="J252" s="510">
        <f t="shared" si="78"/>
        <v>7107.31</v>
      </c>
      <c r="K252" s="292">
        <f t="shared" si="79"/>
        <v>11052.689999999999</v>
      </c>
      <c r="L252" s="321">
        <f t="shared" si="89"/>
        <v>18160</v>
      </c>
      <c r="M252" s="300">
        <f t="shared" si="87"/>
        <v>25880176.77</v>
      </c>
      <c r="N252" s="292">
        <f t="shared" si="80"/>
        <v>149431.43</v>
      </c>
      <c r="O252" s="292">
        <f t="shared" si="81"/>
        <v>-209451.43</v>
      </c>
      <c r="P252" s="293">
        <f t="shared" si="72"/>
        <v>-60020</v>
      </c>
      <c r="Q252" s="301">
        <f t="shared" si="88"/>
        <v>1279141.23</v>
      </c>
      <c r="R252" s="292">
        <f t="shared" si="82"/>
        <v>7385.73</v>
      </c>
      <c r="S252" s="292">
        <f t="shared" si="83"/>
        <v>12054.27</v>
      </c>
      <c r="T252" s="321">
        <f t="shared" si="73"/>
        <v>19440</v>
      </c>
      <c r="U252" s="134"/>
      <c r="V252" s="134"/>
      <c r="W252" s="134"/>
      <c r="X252" s="134"/>
    </row>
    <row r="253" spans="1:24" s="1" customFormat="1" ht="15" customHeight="1">
      <c r="A253" s="409">
        <f t="shared" si="90"/>
        <v>7.0250000000000007E-2</v>
      </c>
      <c r="B253" s="406">
        <f t="shared" si="74"/>
        <v>5.7739726027397267E-3</v>
      </c>
      <c r="C253" s="197">
        <f t="shared" si="75"/>
        <v>19</v>
      </c>
      <c r="D253" s="290">
        <v>219</v>
      </c>
      <c r="E253" s="300">
        <f t="shared" si="84"/>
        <v>0</v>
      </c>
      <c r="F253" s="292">
        <f t="shared" si="76"/>
        <v>0</v>
      </c>
      <c r="G253" s="292">
        <f t="shared" si="77"/>
        <v>0</v>
      </c>
      <c r="H253" s="293">
        <f t="shared" si="85"/>
        <v>0</v>
      </c>
      <c r="I253" s="301">
        <f t="shared" si="86"/>
        <v>1219869.819999998</v>
      </c>
      <c r="J253" s="510">
        <f t="shared" si="78"/>
        <v>7043.49</v>
      </c>
      <c r="K253" s="292">
        <f t="shared" si="79"/>
        <v>11116.51</v>
      </c>
      <c r="L253" s="321">
        <f t="shared" si="89"/>
        <v>18160</v>
      </c>
      <c r="M253" s="300">
        <f t="shared" si="87"/>
        <v>26089628.199999999</v>
      </c>
      <c r="N253" s="292">
        <f t="shared" si="80"/>
        <v>150640.79999999999</v>
      </c>
      <c r="O253" s="292">
        <f t="shared" si="81"/>
        <v>-210660.8</v>
      </c>
      <c r="P253" s="293">
        <f t="shared" si="72"/>
        <v>-60020</v>
      </c>
      <c r="Q253" s="301">
        <f t="shared" si="88"/>
        <v>1267086.96</v>
      </c>
      <c r="R253" s="292">
        <f t="shared" si="82"/>
        <v>7316.13</v>
      </c>
      <c r="S253" s="292">
        <f t="shared" si="83"/>
        <v>12123.869999999999</v>
      </c>
      <c r="T253" s="321">
        <f t="shared" si="73"/>
        <v>19440</v>
      </c>
      <c r="U253" s="134"/>
      <c r="V253" s="134"/>
      <c r="W253" s="134"/>
      <c r="X253" s="134"/>
    </row>
    <row r="254" spans="1:24" s="1" customFormat="1" ht="15" customHeight="1">
      <c r="A254" s="409">
        <f t="shared" si="90"/>
        <v>7.0250000000000007E-2</v>
      </c>
      <c r="B254" s="406">
        <f t="shared" si="74"/>
        <v>5.7739726027397267E-3</v>
      </c>
      <c r="C254" s="197">
        <f t="shared" si="75"/>
        <v>19</v>
      </c>
      <c r="D254" s="290">
        <v>220</v>
      </c>
      <c r="E254" s="300">
        <f t="shared" si="84"/>
        <v>0</v>
      </c>
      <c r="F254" s="292">
        <f t="shared" si="76"/>
        <v>0</v>
      </c>
      <c r="G254" s="292">
        <f t="shared" si="77"/>
        <v>0</v>
      </c>
      <c r="H254" s="293">
        <f t="shared" si="85"/>
        <v>0</v>
      </c>
      <c r="I254" s="301">
        <f t="shared" si="86"/>
        <v>1208753.309999998</v>
      </c>
      <c r="J254" s="510">
        <f t="shared" si="78"/>
        <v>6979.31</v>
      </c>
      <c r="K254" s="292">
        <f t="shared" si="79"/>
        <v>11180.689999999999</v>
      </c>
      <c r="L254" s="321">
        <f t="shared" si="89"/>
        <v>18160</v>
      </c>
      <c r="M254" s="300">
        <f t="shared" si="87"/>
        <v>26300289</v>
      </c>
      <c r="N254" s="292">
        <f t="shared" si="80"/>
        <v>151857.15</v>
      </c>
      <c r="O254" s="292">
        <f t="shared" si="81"/>
        <v>-211877.15</v>
      </c>
      <c r="P254" s="293">
        <f t="shared" si="72"/>
        <v>-60020</v>
      </c>
      <c r="Q254" s="301">
        <f t="shared" si="88"/>
        <v>1254963.0899999999</v>
      </c>
      <c r="R254" s="292">
        <f t="shared" si="82"/>
        <v>7246.12</v>
      </c>
      <c r="S254" s="292">
        <f t="shared" si="83"/>
        <v>12193.880000000001</v>
      </c>
      <c r="T254" s="321">
        <f t="shared" si="73"/>
        <v>19440</v>
      </c>
      <c r="U254" s="134"/>
      <c r="V254" s="134"/>
      <c r="W254" s="134"/>
      <c r="X254" s="134"/>
    </row>
    <row r="255" spans="1:24" s="1" customFormat="1" ht="15" customHeight="1">
      <c r="A255" s="409">
        <f t="shared" si="90"/>
        <v>7.0250000000000007E-2</v>
      </c>
      <c r="B255" s="406">
        <f t="shared" si="74"/>
        <v>5.7739726027397267E-3</v>
      </c>
      <c r="C255" s="197">
        <f t="shared" si="75"/>
        <v>19</v>
      </c>
      <c r="D255" s="290">
        <v>221</v>
      </c>
      <c r="E255" s="300">
        <f t="shared" si="84"/>
        <v>0</v>
      </c>
      <c r="F255" s="292">
        <f t="shared" si="76"/>
        <v>0</v>
      </c>
      <c r="G255" s="292">
        <f t="shared" si="77"/>
        <v>0</v>
      </c>
      <c r="H255" s="293">
        <f t="shared" si="85"/>
        <v>0</v>
      </c>
      <c r="I255" s="301">
        <f t="shared" si="86"/>
        <v>1197572.619999998</v>
      </c>
      <c r="J255" s="510">
        <f t="shared" si="78"/>
        <v>6914.75</v>
      </c>
      <c r="K255" s="292">
        <f t="shared" si="79"/>
        <v>11245.25</v>
      </c>
      <c r="L255" s="321">
        <f t="shared" si="89"/>
        <v>18160</v>
      </c>
      <c r="M255" s="300">
        <f t="shared" si="87"/>
        <v>26512166.149999999</v>
      </c>
      <c r="N255" s="292">
        <f t="shared" si="80"/>
        <v>153080.51999999999</v>
      </c>
      <c r="O255" s="292">
        <f t="shared" si="81"/>
        <v>-213100.52</v>
      </c>
      <c r="P255" s="293">
        <f t="shared" si="72"/>
        <v>-60020</v>
      </c>
      <c r="Q255" s="301">
        <f t="shared" si="88"/>
        <v>1242769.21</v>
      </c>
      <c r="R255" s="292">
        <f t="shared" si="82"/>
        <v>7175.72</v>
      </c>
      <c r="S255" s="292">
        <f t="shared" si="83"/>
        <v>12264.279999999999</v>
      </c>
      <c r="T255" s="321">
        <f t="shared" si="73"/>
        <v>19440</v>
      </c>
      <c r="U255" s="134"/>
      <c r="V255" s="134"/>
      <c r="W255" s="134"/>
      <c r="X255" s="134"/>
    </row>
    <row r="256" spans="1:24" s="1" customFormat="1" ht="15" customHeight="1">
      <c r="A256" s="409">
        <f t="shared" si="90"/>
        <v>7.0250000000000007E-2</v>
      </c>
      <c r="B256" s="406">
        <f t="shared" si="74"/>
        <v>5.7739726027397267E-3</v>
      </c>
      <c r="C256" s="197">
        <f t="shared" si="75"/>
        <v>19</v>
      </c>
      <c r="D256" s="290">
        <v>222</v>
      </c>
      <c r="E256" s="300">
        <f t="shared" si="84"/>
        <v>0</v>
      </c>
      <c r="F256" s="292">
        <f t="shared" si="76"/>
        <v>0</v>
      </c>
      <c r="G256" s="292">
        <f t="shared" si="77"/>
        <v>0</v>
      </c>
      <c r="H256" s="293">
        <f t="shared" si="85"/>
        <v>0</v>
      </c>
      <c r="I256" s="301">
        <f t="shared" si="86"/>
        <v>1186327.369999998</v>
      </c>
      <c r="J256" s="510">
        <f t="shared" si="78"/>
        <v>6849.82</v>
      </c>
      <c r="K256" s="292">
        <f t="shared" si="79"/>
        <v>11310.18</v>
      </c>
      <c r="L256" s="321">
        <f t="shared" si="89"/>
        <v>18160</v>
      </c>
      <c r="M256" s="300">
        <f t="shared" si="87"/>
        <v>26725266.669999998</v>
      </c>
      <c r="N256" s="292">
        <f t="shared" si="80"/>
        <v>154310.96</v>
      </c>
      <c r="O256" s="292">
        <f t="shared" si="81"/>
        <v>-214330.96</v>
      </c>
      <c r="P256" s="293">
        <f t="shared" si="72"/>
        <v>-60020</v>
      </c>
      <c r="Q256" s="301">
        <f t="shared" si="88"/>
        <v>1230504.93</v>
      </c>
      <c r="R256" s="292">
        <f t="shared" si="82"/>
        <v>7104.9</v>
      </c>
      <c r="S256" s="292">
        <f t="shared" si="83"/>
        <v>12335.1</v>
      </c>
      <c r="T256" s="321">
        <f t="shared" si="73"/>
        <v>19440</v>
      </c>
      <c r="U256" s="134"/>
      <c r="V256" s="134"/>
      <c r="W256" s="134"/>
      <c r="X256" s="134"/>
    </row>
    <row r="257" spans="1:24" s="1" customFormat="1" ht="15" customHeight="1">
      <c r="A257" s="409">
        <f t="shared" si="90"/>
        <v>7.0250000000000007E-2</v>
      </c>
      <c r="B257" s="406">
        <f t="shared" si="74"/>
        <v>5.7739726027397267E-3</v>
      </c>
      <c r="C257" s="197">
        <f t="shared" si="75"/>
        <v>19</v>
      </c>
      <c r="D257" s="290">
        <v>223</v>
      </c>
      <c r="E257" s="300">
        <f t="shared" si="84"/>
        <v>0</v>
      </c>
      <c r="F257" s="292">
        <f t="shared" si="76"/>
        <v>0</v>
      </c>
      <c r="G257" s="292">
        <f t="shared" si="77"/>
        <v>0</v>
      </c>
      <c r="H257" s="293">
        <f t="shared" si="85"/>
        <v>0</v>
      </c>
      <c r="I257" s="301">
        <f t="shared" si="86"/>
        <v>1175017.1899999981</v>
      </c>
      <c r="J257" s="510">
        <f t="shared" si="78"/>
        <v>6784.52</v>
      </c>
      <c r="K257" s="292">
        <f t="shared" si="79"/>
        <v>11375.48</v>
      </c>
      <c r="L257" s="321">
        <f t="shared" si="89"/>
        <v>18160</v>
      </c>
      <c r="M257" s="300">
        <f t="shared" si="87"/>
        <v>26939597.629999999</v>
      </c>
      <c r="N257" s="292">
        <f t="shared" si="80"/>
        <v>155548.5</v>
      </c>
      <c r="O257" s="292">
        <f t="shared" si="81"/>
        <v>-215568.5</v>
      </c>
      <c r="P257" s="293">
        <f t="shared" si="72"/>
        <v>-60020</v>
      </c>
      <c r="Q257" s="301">
        <f t="shared" si="88"/>
        <v>1218169.8299999998</v>
      </c>
      <c r="R257" s="292">
        <f t="shared" si="82"/>
        <v>7033.68</v>
      </c>
      <c r="S257" s="292">
        <f t="shared" si="83"/>
        <v>12406.32</v>
      </c>
      <c r="T257" s="321">
        <f t="shared" si="73"/>
        <v>19440</v>
      </c>
      <c r="U257" s="134"/>
      <c r="V257" s="134"/>
      <c r="W257" s="134"/>
      <c r="X257" s="134"/>
    </row>
    <row r="258" spans="1:24" s="1" customFormat="1" ht="15" customHeight="1">
      <c r="A258" s="409">
        <f t="shared" si="90"/>
        <v>7.0250000000000007E-2</v>
      </c>
      <c r="B258" s="406">
        <f t="shared" si="74"/>
        <v>5.7739726027397267E-3</v>
      </c>
      <c r="C258" s="197">
        <f t="shared" si="75"/>
        <v>19</v>
      </c>
      <c r="D258" s="290">
        <v>224</v>
      </c>
      <c r="E258" s="300">
        <f t="shared" si="84"/>
        <v>0</v>
      </c>
      <c r="F258" s="292">
        <f t="shared" si="76"/>
        <v>0</v>
      </c>
      <c r="G258" s="292">
        <f t="shared" si="77"/>
        <v>0</v>
      </c>
      <c r="H258" s="293">
        <f t="shared" si="85"/>
        <v>0</v>
      </c>
      <c r="I258" s="301">
        <f t="shared" si="86"/>
        <v>1163641.7099999981</v>
      </c>
      <c r="J258" s="510">
        <f t="shared" si="78"/>
        <v>6718.84</v>
      </c>
      <c r="K258" s="292">
        <f t="shared" si="79"/>
        <v>11441.16</v>
      </c>
      <c r="L258" s="321">
        <f t="shared" si="89"/>
        <v>18160</v>
      </c>
      <c r="M258" s="300">
        <f t="shared" si="87"/>
        <v>27155166.129999999</v>
      </c>
      <c r="N258" s="292">
        <f t="shared" si="80"/>
        <v>156793.19</v>
      </c>
      <c r="O258" s="292">
        <f t="shared" si="81"/>
        <v>-216813.19</v>
      </c>
      <c r="P258" s="293">
        <f t="shared" si="72"/>
        <v>-60020</v>
      </c>
      <c r="Q258" s="301">
        <f t="shared" si="88"/>
        <v>1205763.5099999998</v>
      </c>
      <c r="R258" s="292">
        <f t="shared" si="82"/>
        <v>6962.05</v>
      </c>
      <c r="S258" s="292">
        <f t="shared" si="83"/>
        <v>12477.95</v>
      </c>
      <c r="T258" s="321">
        <f t="shared" si="73"/>
        <v>19440</v>
      </c>
      <c r="U258" s="134"/>
      <c r="V258" s="134"/>
      <c r="W258" s="134"/>
      <c r="X258" s="134"/>
    </row>
    <row r="259" spans="1:24" s="1" customFormat="1" ht="15" customHeight="1">
      <c r="A259" s="409">
        <f t="shared" si="90"/>
        <v>7.0250000000000007E-2</v>
      </c>
      <c r="B259" s="406">
        <f t="shared" si="74"/>
        <v>5.7739726027397267E-3</v>
      </c>
      <c r="C259" s="197">
        <f t="shared" si="75"/>
        <v>19</v>
      </c>
      <c r="D259" s="290">
        <v>225</v>
      </c>
      <c r="E259" s="300">
        <f t="shared" si="84"/>
        <v>0</v>
      </c>
      <c r="F259" s="292">
        <f t="shared" si="76"/>
        <v>0</v>
      </c>
      <c r="G259" s="292">
        <f t="shared" si="77"/>
        <v>0</v>
      </c>
      <c r="H259" s="293">
        <f t="shared" si="85"/>
        <v>0</v>
      </c>
      <c r="I259" s="301">
        <f t="shared" si="86"/>
        <v>1152200.5499999982</v>
      </c>
      <c r="J259" s="510">
        <f t="shared" si="78"/>
        <v>6652.77</v>
      </c>
      <c r="K259" s="292">
        <f t="shared" si="79"/>
        <v>11507.23</v>
      </c>
      <c r="L259" s="321">
        <f t="shared" si="89"/>
        <v>18160</v>
      </c>
      <c r="M259" s="300">
        <f t="shared" si="87"/>
        <v>27371979.32</v>
      </c>
      <c r="N259" s="292">
        <f t="shared" si="80"/>
        <v>158045.06</v>
      </c>
      <c r="O259" s="292">
        <f t="shared" si="81"/>
        <v>-218065.06</v>
      </c>
      <c r="P259" s="293">
        <f t="shared" si="72"/>
        <v>-60020</v>
      </c>
      <c r="Q259" s="301">
        <f t="shared" si="88"/>
        <v>1193285.5599999998</v>
      </c>
      <c r="R259" s="292">
        <f t="shared" si="82"/>
        <v>6890</v>
      </c>
      <c r="S259" s="292">
        <f t="shared" si="83"/>
        <v>12550</v>
      </c>
      <c r="T259" s="321">
        <f t="shared" si="73"/>
        <v>19440</v>
      </c>
      <c r="U259" s="134"/>
      <c r="V259" s="134"/>
      <c r="W259" s="134"/>
      <c r="X259" s="134"/>
    </row>
    <row r="260" spans="1:24" s="1" customFormat="1" ht="15" customHeight="1">
      <c r="A260" s="409">
        <f t="shared" si="90"/>
        <v>7.0250000000000007E-2</v>
      </c>
      <c r="B260" s="406">
        <f t="shared" si="74"/>
        <v>5.7739726027397267E-3</v>
      </c>
      <c r="C260" s="197">
        <f t="shared" si="75"/>
        <v>19</v>
      </c>
      <c r="D260" s="290">
        <v>226</v>
      </c>
      <c r="E260" s="300">
        <f t="shared" si="84"/>
        <v>0</v>
      </c>
      <c r="F260" s="292">
        <f t="shared" si="76"/>
        <v>0</v>
      </c>
      <c r="G260" s="292">
        <f t="shared" si="77"/>
        <v>0</v>
      </c>
      <c r="H260" s="293">
        <f t="shared" si="85"/>
        <v>0</v>
      </c>
      <c r="I260" s="301">
        <f t="shared" si="86"/>
        <v>1140693.3199999982</v>
      </c>
      <c r="J260" s="510">
        <f t="shared" si="78"/>
        <v>6586.33</v>
      </c>
      <c r="K260" s="292">
        <f t="shared" si="79"/>
        <v>11573.67</v>
      </c>
      <c r="L260" s="321">
        <f t="shared" si="89"/>
        <v>18160</v>
      </c>
      <c r="M260" s="300">
        <f t="shared" si="87"/>
        <v>27590044.379999999</v>
      </c>
      <c r="N260" s="292">
        <f t="shared" si="80"/>
        <v>159304.16</v>
      </c>
      <c r="O260" s="292">
        <f t="shared" si="81"/>
        <v>-219324.16</v>
      </c>
      <c r="P260" s="293">
        <f t="shared" si="72"/>
        <v>-60020</v>
      </c>
      <c r="Q260" s="301">
        <f t="shared" si="88"/>
        <v>1180735.5599999998</v>
      </c>
      <c r="R260" s="292">
        <f t="shared" si="82"/>
        <v>6817.53</v>
      </c>
      <c r="S260" s="292">
        <f t="shared" si="83"/>
        <v>12622.470000000001</v>
      </c>
      <c r="T260" s="321">
        <f t="shared" si="73"/>
        <v>19440</v>
      </c>
      <c r="U260" s="134"/>
      <c r="V260" s="134"/>
      <c r="W260" s="134"/>
      <c r="X260" s="134"/>
    </row>
    <row r="261" spans="1:24" s="1" customFormat="1" ht="15" customHeight="1">
      <c r="A261" s="409">
        <f t="shared" si="90"/>
        <v>7.0250000000000007E-2</v>
      </c>
      <c r="B261" s="406">
        <f t="shared" si="74"/>
        <v>5.7739726027397267E-3</v>
      </c>
      <c r="C261" s="197">
        <f t="shared" si="75"/>
        <v>19</v>
      </c>
      <c r="D261" s="290">
        <v>227</v>
      </c>
      <c r="E261" s="300">
        <f t="shared" si="84"/>
        <v>0</v>
      </c>
      <c r="F261" s="292">
        <f t="shared" si="76"/>
        <v>0</v>
      </c>
      <c r="G261" s="292">
        <f t="shared" si="77"/>
        <v>0</v>
      </c>
      <c r="H261" s="293">
        <f t="shared" si="85"/>
        <v>0</v>
      </c>
      <c r="I261" s="301">
        <f t="shared" si="86"/>
        <v>1129119.6499999983</v>
      </c>
      <c r="J261" s="510">
        <f t="shared" si="78"/>
        <v>6519.51</v>
      </c>
      <c r="K261" s="292">
        <f t="shared" si="79"/>
        <v>11640.49</v>
      </c>
      <c r="L261" s="321">
        <f t="shared" si="89"/>
        <v>18160</v>
      </c>
      <c r="M261" s="300">
        <f t="shared" si="87"/>
        <v>27809368.539999999</v>
      </c>
      <c r="N261" s="292">
        <f t="shared" si="80"/>
        <v>160570.53</v>
      </c>
      <c r="O261" s="292">
        <f t="shared" si="81"/>
        <v>-220590.53</v>
      </c>
      <c r="P261" s="293">
        <f t="shared" si="72"/>
        <v>-60020</v>
      </c>
      <c r="Q261" s="301">
        <f t="shared" si="88"/>
        <v>1168113.0899999999</v>
      </c>
      <c r="R261" s="292">
        <f t="shared" si="82"/>
        <v>6744.65</v>
      </c>
      <c r="S261" s="292">
        <f t="shared" si="83"/>
        <v>12695.35</v>
      </c>
      <c r="T261" s="321">
        <f t="shared" si="73"/>
        <v>19440</v>
      </c>
      <c r="U261" s="134"/>
      <c r="V261" s="134"/>
      <c r="W261" s="134"/>
      <c r="X261" s="134"/>
    </row>
    <row r="262" spans="1:24" s="1" customFormat="1" ht="15" customHeight="1">
      <c r="A262" s="409">
        <f t="shared" si="90"/>
        <v>7.0250000000000007E-2</v>
      </c>
      <c r="B262" s="406">
        <f t="shared" si="74"/>
        <v>5.7739726027397267E-3</v>
      </c>
      <c r="C262" s="197">
        <f t="shared" si="75"/>
        <v>19</v>
      </c>
      <c r="D262" s="290">
        <v>228</v>
      </c>
      <c r="E262" s="300">
        <f t="shared" si="84"/>
        <v>0</v>
      </c>
      <c r="F262" s="292">
        <f t="shared" si="76"/>
        <v>0</v>
      </c>
      <c r="G262" s="292">
        <f t="shared" si="77"/>
        <v>0</v>
      </c>
      <c r="H262" s="293">
        <f t="shared" si="85"/>
        <v>0</v>
      </c>
      <c r="I262" s="301">
        <f t="shared" si="86"/>
        <v>1117479.1599999983</v>
      </c>
      <c r="J262" s="510">
        <f t="shared" si="78"/>
        <v>6452.29</v>
      </c>
      <c r="K262" s="292">
        <f t="shared" si="79"/>
        <v>11707.71</v>
      </c>
      <c r="L262" s="321">
        <f t="shared" si="89"/>
        <v>18160</v>
      </c>
      <c r="M262" s="300">
        <f t="shared" si="87"/>
        <v>28029959.07</v>
      </c>
      <c r="N262" s="292">
        <f t="shared" si="80"/>
        <v>161844.22</v>
      </c>
      <c r="O262" s="292">
        <f t="shared" si="81"/>
        <v>-221864.22</v>
      </c>
      <c r="P262" s="293">
        <f t="shared" si="72"/>
        <v>-60020</v>
      </c>
      <c r="Q262" s="301">
        <f t="shared" si="88"/>
        <v>1155417.7399999998</v>
      </c>
      <c r="R262" s="292">
        <f t="shared" si="82"/>
        <v>6671.35</v>
      </c>
      <c r="S262" s="292">
        <f t="shared" si="83"/>
        <v>12768.65</v>
      </c>
      <c r="T262" s="321">
        <f t="shared" si="73"/>
        <v>19440</v>
      </c>
      <c r="U262" s="134"/>
      <c r="V262" s="134"/>
      <c r="W262" s="134"/>
      <c r="X262" s="134"/>
    </row>
    <row r="263" spans="1:24" s="1" customFormat="1" ht="15" customHeight="1">
      <c r="A263" s="409">
        <f t="shared" si="90"/>
        <v>7.0250000000000007E-2</v>
      </c>
      <c r="B263" s="406">
        <f t="shared" si="74"/>
        <v>5.7739726027397267E-3</v>
      </c>
      <c r="C263" s="197">
        <f t="shared" si="75"/>
        <v>20</v>
      </c>
      <c r="D263" s="290">
        <v>229</v>
      </c>
      <c r="E263" s="300">
        <f t="shared" si="84"/>
        <v>0</v>
      </c>
      <c r="F263" s="292">
        <f t="shared" si="76"/>
        <v>0</v>
      </c>
      <c r="G263" s="292">
        <f t="shared" si="77"/>
        <v>0</v>
      </c>
      <c r="H263" s="293">
        <f t="shared" si="85"/>
        <v>0</v>
      </c>
      <c r="I263" s="301">
        <f t="shared" si="86"/>
        <v>1105771.4499999983</v>
      </c>
      <c r="J263" s="510">
        <f t="shared" si="78"/>
        <v>6384.69</v>
      </c>
      <c r="K263" s="292">
        <f t="shared" si="79"/>
        <v>11775.310000000001</v>
      </c>
      <c r="L263" s="321">
        <f t="shared" si="89"/>
        <v>18160</v>
      </c>
      <c r="M263" s="300">
        <f t="shared" si="87"/>
        <v>28251823.289999999</v>
      </c>
      <c r="N263" s="292">
        <f t="shared" si="80"/>
        <v>163125.25</v>
      </c>
      <c r="O263" s="292">
        <f t="shared" si="81"/>
        <v>-223145.25</v>
      </c>
      <c r="P263" s="293">
        <f t="shared" si="72"/>
        <v>-60020</v>
      </c>
      <c r="Q263" s="301">
        <f t="shared" si="88"/>
        <v>1142649.0899999999</v>
      </c>
      <c r="R263" s="292">
        <f t="shared" si="82"/>
        <v>6597.62</v>
      </c>
      <c r="S263" s="292">
        <f t="shared" si="83"/>
        <v>12842.380000000001</v>
      </c>
      <c r="T263" s="321">
        <f t="shared" si="73"/>
        <v>19440</v>
      </c>
      <c r="U263" s="134"/>
      <c r="V263" s="134"/>
      <c r="W263" s="134"/>
      <c r="X263" s="134"/>
    </row>
    <row r="264" spans="1:24" s="1" customFormat="1" ht="15" customHeight="1">
      <c r="A264" s="409">
        <f t="shared" si="90"/>
        <v>7.0250000000000007E-2</v>
      </c>
      <c r="B264" s="406">
        <f t="shared" si="74"/>
        <v>5.7739726027397267E-3</v>
      </c>
      <c r="C264" s="197">
        <f t="shared" si="75"/>
        <v>20</v>
      </c>
      <c r="D264" s="290">
        <v>230</v>
      </c>
      <c r="E264" s="300">
        <f t="shared" si="84"/>
        <v>0</v>
      </c>
      <c r="F264" s="292">
        <f t="shared" si="76"/>
        <v>0</v>
      </c>
      <c r="G264" s="292">
        <f t="shared" si="77"/>
        <v>0</v>
      </c>
      <c r="H264" s="293">
        <f t="shared" si="85"/>
        <v>0</v>
      </c>
      <c r="I264" s="301">
        <f t="shared" si="86"/>
        <v>1093996.1399999983</v>
      </c>
      <c r="J264" s="510">
        <f t="shared" si="78"/>
        <v>6316.7</v>
      </c>
      <c r="K264" s="292">
        <f t="shared" si="79"/>
        <v>11843.3</v>
      </c>
      <c r="L264" s="321">
        <f t="shared" si="89"/>
        <v>18160</v>
      </c>
      <c r="M264" s="300">
        <f t="shared" si="87"/>
        <v>28474968.539999999</v>
      </c>
      <c r="N264" s="292">
        <f t="shared" si="80"/>
        <v>164413.69</v>
      </c>
      <c r="O264" s="292">
        <f t="shared" si="81"/>
        <v>-224433.69</v>
      </c>
      <c r="P264" s="293">
        <f t="shared" si="72"/>
        <v>-60020</v>
      </c>
      <c r="Q264" s="301">
        <f t="shared" si="88"/>
        <v>1129806.71</v>
      </c>
      <c r="R264" s="292">
        <f t="shared" si="82"/>
        <v>6523.47</v>
      </c>
      <c r="S264" s="292">
        <f t="shared" si="83"/>
        <v>12916.529999999999</v>
      </c>
      <c r="T264" s="321">
        <f t="shared" si="73"/>
        <v>19440</v>
      </c>
      <c r="U264" s="134"/>
      <c r="V264" s="134"/>
      <c r="W264" s="134"/>
      <c r="X264" s="134"/>
    </row>
    <row r="265" spans="1:24" s="1" customFormat="1" ht="15" customHeight="1">
      <c r="A265" s="409">
        <f t="shared" si="90"/>
        <v>7.0250000000000007E-2</v>
      </c>
      <c r="B265" s="406">
        <f t="shared" si="74"/>
        <v>5.7739726027397267E-3</v>
      </c>
      <c r="C265" s="197">
        <f t="shared" si="75"/>
        <v>20</v>
      </c>
      <c r="D265" s="290">
        <v>231</v>
      </c>
      <c r="E265" s="300">
        <f t="shared" si="84"/>
        <v>0</v>
      </c>
      <c r="F265" s="292">
        <f t="shared" si="76"/>
        <v>0</v>
      </c>
      <c r="G265" s="292">
        <f t="shared" si="77"/>
        <v>0</v>
      </c>
      <c r="H265" s="293">
        <f t="shared" si="85"/>
        <v>0</v>
      </c>
      <c r="I265" s="301">
        <f t="shared" si="86"/>
        <v>1082152.8399999982</v>
      </c>
      <c r="J265" s="510">
        <f t="shared" si="78"/>
        <v>6248.32</v>
      </c>
      <c r="K265" s="292">
        <f t="shared" si="79"/>
        <v>11911.68</v>
      </c>
      <c r="L265" s="321">
        <f t="shared" si="89"/>
        <v>18160</v>
      </c>
      <c r="M265" s="300">
        <f t="shared" si="87"/>
        <v>28699402.23</v>
      </c>
      <c r="N265" s="292">
        <f t="shared" si="80"/>
        <v>165709.56</v>
      </c>
      <c r="O265" s="292">
        <f t="shared" si="81"/>
        <v>-225729.56</v>
      </c>
      <c r="P265" s="293">
        <f t="shared" si="72"/>
        <v>-60020</v>
      </c>
      <c r="Q265" s="301">
        <f t="shared" si="88"/>
        <v>1116890.18</v>
      </c>
      <c r="R265" s="292">
        <f t="shared" si="82"/>
        <v>6448.89</v>
      </c>
      <c r="S265" s="292">
        <f t="shared" si="83"/>
        <v>12991.11</v>
      </c>
      <c r="T265" s="321">
        <f t="shared" si="73"/>
        <v>19440</v>
      </c>
      <c r="U265" s="134"/>
      <c r="V265" s="134"/>
      <c r="W265" s="134"/>
      <c r="X265" s="134"/>
    </row>
    <row r="266" spans="1:24" s="1" customFormat="1" ht="15" customHeight="1">
      <c r="A266" s="409">
        <f t="shared" si="90"/>
        <v>7.0250000000000007E-2</v>
      </c>
      <c r="B266" s="406">
        <f t="shared" si="74"/>
        <v>5.7739726027397267E-3</v>
      </c>
      <c r="C266" s="197">
        <f t="shared" si="75"/>
        <v>20</v>
      </c>
      <c r="D266" s="290">
        <v>232</v>
      </c>
      <c r="E266" s="300">
        <f t="shared" si="84"/>
        <v>0</v>
      </c>
      <c r="F266" s="292">
        <f t="shared" si="76"/>
        <v>0</v>
      </c>
      <c r="G266" s="292">
        <f t="shared" si="77"/>
        <v>0</v>
      </c>
      <c r="H266" s="293">
        <f t="shared" si="85"/>
        <v>0</v>
      </c>
      <c r="I266" s="301">
        <f t="shared" si="86"/>
        <v>1070241.1599999983</v>
      </c>
      <c r="J266" s="510">
        <f t="shared" si="78"/>
        <v>6179.54</v>
      </c>
      <c r="K266" s="292">
        <f t="shared" si="79"/>
        <v>11980.46</v>
      </c>
      <c r="L266" s="321">
        <f t="shared" si="89"/>
        <v>18160</v>
      </c>
      <c r="M266" s="300">
        <f t="shared" si="87"/>
        <v>28925131.789999999</v>
      </c>
      <c r="N266" s="292">
        <f t="shared" si="80"/>
        <v>167012.92000000001</v>
      </c>
      <c r="O266" s="292">
        <f t="shared" si="81"/>
        <v>-227032.92</v>
      </c>
      <c r="P266" s="293">
        <f t="shared" si="72"/>
        <v>-60020</v>
      </c>
      <c r="Q266" s="301">
        <f t="shared" si="88"/>
        <v>1103899.0699999998</v>
      </c>
      <c r="R266" s="292">
        <f t="shared" si="82"/>
        <v>6373.88</v>
      </c>
      <c r="S266" s="292">
        <f t="shared" si="83"/>
        <v>13066.119999999999</v>
      </c>
      <c r="T266" s="321">
        <f t="shared" si="73"/>
        <v>19440</v>
      </c>
      <c r="U266" s="134"/>
      <c r="V266" s="134"/>
      <c r="W266" s="134"/>
      <c r="X266" s="134"/>
    </row>
    <row r="267" spans="1:24" s="1" customFormat="1" ht="15" customHeight="1">
      <c r="A267" s="409">
        <f t="shared" si="90"/>
        <v>7.0250000000000007E-2</v>
      </c>
      <c r="B267" s="406">
        <f t="shared" si="74"/>
        <v>5.7739726027397267E-3</v>
      </c>
      <c r="C267" s="197">
        <f t="shared" si="75"/>
        <v>20</v>
      </c>
      <c r="D267" s="290">
        <v>233</v>
      </c>
      <c r="E267" s="300">
        <f t="shared" si="84"/>
        <v>0</v>
      </c>
      <c r="F267" s="292">
        <f t="shared" si="76"/>
        <v>0</v>
      </c>
      <c r="G267" s="292">
        <f t="shared" si="77"/>
        <v>0</v>
      </c>
      <c r="H267" s="293">
        <f t="shared" si="85"/>
        <v>0</v>
      </c>
      <c r="I267" s="301">
        <f t="shared" si="86"/>
        <v>1058260.6999999983</v>
      </c>
      <c r="J267" s="510">
        <f t="shared" si="78"/>
        <v>6110.37</v>
      </c>
      <c r="K267" s="292">
        <f t="shared" si="79"/>
        <v>12049.630000000001</v>
      </c>
      <c r="L267" s="321">
        <f t="shared" si="89"/>
        <v>18160</v>
      </c>
      <c r="M267" s="300">
        <f t="shared" si="87"/>
        <v>29152164.710000001</v>
      </c>
      <c r="N267" s="292">
        <f t="shared" si="80"/>
        <v>168323.8</v>
      </c>
      <c r="O267" s="292">
        <f t="shared" si="81"/>
        <v>-228343.8</v>
      </c>
      <c r="P267" s="293">
        <f t="shared" si="72"/>
        <v>-60020</v>
      </c>
      <c r="Q267" s="301">
        <f t="shared" si="88"/>
        <v>1090832.9499999997</v>
      </c>
      <c r="R267" s="292">
        <f t="shared" si="82"/>
        <v>6298.44</v>
      </c>
      <c r="S267" s="292">
        <f t="shared" si="83"/>
        <v>13141.560000000001</v>
      </c>
      <c r="T267" s="321">
        <f t="shared" si="73"/>
        <v>19440</v>
      </c>
      <c r="U267" s="134"/>
      <c r="V267" s="134"/>
      <c r="W267" s="134"/>
      <c r="X267" s="134"/>
    </row>
    <row r="268" spans="1:24" s="1" customFormat="1" ht="15" customHeight="1">
      <c r="A268" s="409">
        <f t="shared" si="90"/>
        <v>7.0250000000000007E-2</v>
      </c>
      <c r="B268" s="406">
        <f t="shared" si="74"/>
        <v>5.7739726027397267E-3</v>
      </c>
      <c r="C268" s="197">
        <f t="shared" si="75"/>
        <v>20</v>
      </c>
      <c r="D268" s="290">
        <v>234</v>
      </c>
      <c r="E268" s="300">
        <f t="shared" si="84"/>
        <v>0</v>
      </c>
      <c r="F268" s="292">
        <f t="shared" si="76"/>
        <v>0</v>
      </c>
      <c r="G268" s="292">
        <f t="shared" si="77"/>
        <v>0</v>
      </c>
      <c r="H268" s="293">
        <f t="shared" si="85"/>
        <v>0</v>
      </c>
      <c r="I268" s="301">
        <f t="shared" si="86"/>
        <v>1046211.0699999983</v>
      </c>
      <c r="J268" s="510">
        <f t="shared" si="78"/>
        <v>6040.79</v>
      </c>
      <c r="K268" s="292">
        <f t="shared" si="79"/>
        <v>12119.21</v>
      </c>
      <c r="L268" s="321">
        <f t="shared" si="89"/>
        <v>18160</v>
      </c>
      <c r="M268" s="300">
        <f t="shared" si="87"/>
        <v>29380508.510000002</v>
      </c>
      <c r="N268" s="292">
        <f t="shared" si="80"/>
        <v>169642.25</v>
      </c>
      <c r="O268" s="292">
        <f t="shared" si="81"/>
        <v>-229662.25</v>
      </c>
      <c r="P268" s="293">
        <f t="shared" si="72"/>
        <v>-60020</v>
      </c>
      <c r="Q268" s="301">
        <f t="shared" si="88"/>
        <v>1077691.3899999997</v>
      </c>
      <c r="R268" s="292">
        <f t="shared" si="82"/>
        <v>6222.56</v>
      </c>
      <c r="S268" s="292">
        <f t="shared" si="83"/>
        <v>13217.439999999999</v>
      </c>
      <c r="T268" s="321">
        <f t="shared" si="73"/>
        <v>19440</v>
      </c>
      <c r="U268" s="134"/>
      <c r="V268" s="134"/>
      <c r="W268" s="134"/>
      <c r="X268" s="134"/>
    </row>
    <row r="269" spans="1:24" s="1" customFormat="1" ht="15" customHeight="1">
      <c r="A269" s="409">
        <f t="shared" si="90"/>
        <v>7.0250000000000007E-2</v>
      </c>
      <c r="B269" s="406">
        <f t="shared" si="74"/>
        <v>5.7739726027397267E-3</v>
      </c>
      <c r="C269" s="197">
        <f t="shared" si="75"/>
        <v>20</v>
      </c>
      <c r="D269" s="290">
        <v>235</v>
      </c>
      <c r="E269" s="300">
        <f t="shared" si="84"/>
        <v>0</v>
      </c>
      <c r="F269" s="292">
        <f t="shared" si="76"/>
        <v>0</v>
      </c>
      <c r="G269" s="292">
        <f t="shared" si="77"/>
        <v>0</v>
      </c>
      <c r="H269" s="293">
        <f t="shared" si="85"/>
        <v>0</v>
      </c>
      <c r="I269" s="301">
        <f t="shared" si="86"/>
        <v>1034091.8599999984</v>
      </c>
      <c r="J269" s="510">
        <f t="shared" si="78"/>
        <v>5970.82</v>
      </c>
      <c r="K269" s="292">
        <f t="shared" si="79"/>
        <v>12189.18</v>
      </c>
      <c r="L269" s="321">
        <f t="shared" si="89"/>
        <v>18160</v>
      </c>
      <c r="M269" s="300">
        <f t="shared" si="87"/>
        <v>29610170.760000002</v>
      </c>
      <c r="N269" s="292">
        <f t="shared" si="80"/>
        <v>170968.31</v>
      </c>
      <c r="O269" s="292">
        <f t="shared" si="81"/>
        <v>-230988.31</v>
      </c>
      <c r="P269" s="293">
        <f t="shared" si="72"/>
        <v>-60020</v>
      </c>
      <c r="Q269" s="301">
        <f t="shared" si="88"/>
        <v>1064473.9499999997</v>
      </c>
      <c r="R269" s="292">
        <f t="shared" si="82"/>
        <v>6146.24</v>
      </c>
      <c r="S269" s="292">
        <f t="shared" si="83"/>
        <v>13293.76</v>
      </c>
      <c r="T269" s="321">
        <f t="shared" si="73"/>
        <v>19440</v>
      </c>
      <c r="U269" s="134"/>
      <c r="V269" s="134"/>
      <c r="W269" s="134"/>
      <c r="X269" s="134"/>
    </row>
    <row r="270" spans="1:24" s="1" customFormat="1" ht="15" customHeight="1">
      <c r="A270" s="409">
        <f t="shared" si="90"/>
        <v>7.0250000000000007E-2</v>
      </c>
      <c r="B270" s="406">
        <f t="shared" si="74"/>
        <v>5.7739726027397267E-3</v>
      </c>
      <c r="C270" s="197">
        <f t="shared" si="75"/>
        <v>20</v>
      </c>
      <c r="D270" s="290">
        <v>236</v>
      </c>
      <c r="E270" s="300">
        <f t="shared" si="84"/>
        <v>0</v>
      </c>
      <c r="F270" s="292">
        <f t="shared" si="76"/>
        <v>0</v>
      </c>
      <c r="G270" s="292">
        <f t="shared" si="77"/>
        <v>0</v>
      </c>
      <c r="H270" s="293">
        <f t="shared" si="85"/>
        <v>0</v>
      </c>
      <c r="I270" s="301">
        <f t="shared" si="86"/>
        <v>1021902.6799999983</v>
      </c>
      <c r="J270" s="510">
        <f t="shared" si="78"/>
        <v>5900.44</v>
      </c>
      <c r="K270" s="292">
        <f t="shared" si="79"/>
        <v>12259.560000000001</v>
      </c>
      <c r="L270" s="321">
        <f t="shared" si="89"/>
        <v>18160</v>
      </c>
      <c r="M270" s="300">
        <f t="shared" si="87"/>
        <v>29841159.07</v>
      </c>
      <c r="N270" s="292">
        <f t="shared" si="80"/>
        <v>172302.03</v>
      </c>
      <c r="O270" s="292">
        <f t="shared" si="81"/>
        <v>-232322.03</v>
      </c>
      <c r="P270" s="293">
        <f t="shared" si="72"/>
        <v>-60020</v>
      </c>
      <c r="Q270" s="301">
        <f t="shared" si="88"/>
        <v>1051180.1899999997</v>
      </c>
      <c r="R270" s="292">
        <f t="shared" si="82"/>
        <v>6069.49</v>
      </c>
      <c r="S270" s="292">
        <f t="shared" si="83"/>
        <v>13370.51</v>
      </c>
      <c r="T270" s="321">
        <f t="shared" si="73"/>
        <v>19440</v>
      </c>
      <c r="U270" s="134"/>
      <c r="V270" s="134"/>
      <c r="W270" s="134"/>
      <c r="X270" s="134"/>
    </row>
    <row r="271" spans="1:24" s="1" customFormat="1" ht="15" customHeight="1">
      <c r="A271" s="409">
        <f t="shared" si="90"/>
        <v>7.0250000000000007E-2</v>
      </c>
      <c r="B271" s="406">
        <f t="shared" si="74"/>
        <v>5.7739726027397267E-3</v>
      </c>
      <c r="C271" s="197">
        <f t="shared" si="75"/>
        <v>20</v>
      </c>
      <c r="D271" s="290">
        <v>237</v>
      </c>
      <c r="E271" s="300">
        <f t="shared" si="84"/>
        <v>0</v>
      </c>
      <c r="F271" s="292">
        <f t="shared" si="76"/>
        <v>0</v>
      </c>
      <c r="G271" s="292">
        <f t="shared" si="77"/>
        <v>0</v>
      </c>
      <c r="H271" s="293">
        <f t="shared" si="85"/>
        <v>0</v>
      </c>
      <c r="I271" s="301">
        <f t="shared" si="86"/>
        <v>1009643.1199999982</v>
      </c>
      <c r="J271" s="510">
        <f t="shared" si="78"/>
        <v>5829.65</v>
      </c>
      <c r="K271" s="292">
        <f t="shared" si="79"/>
        <v>12330.35</v>
      </c>
      <c r="L271" s="321">
        <f t="shared" si="89"/>
        <v>18160</v>
      </c>
      <c r="M271" s="300">
        <f t="shared" si="87"/>
        <v>30073481.100000001</v>
      </c>
      <c r="N271" s="292">
        <f t="shared" si="80"/>
        <v>173643.46</v>
      </c>
      <c r="O271" s="292">
        <f t="shared" si="81"/>
        <v>-233663.46</v>
      </c>
      <c r="P271" s="293">
        <f t="shared" si="72"/>
        <v>-60020</v>
      </c>
      <c r="Q271" s="301">
        <f t="shared" si="88"/>
        <v>1037809.6799999997</v>
      </c>
      <c r="R271" s="292">
        <f t="shared" si="82"/>
        <v>5992.28</v>
      </c>
      <c r="S271" s="292">
        <f t="shared" si="83"/>
        <v>13447.720000000001</v>
      </c>
      <c r="T271" s="321">
        <f t="shared" si="73"/>
        <v>19440</v>
      </c>
      <c r="U271" s="134"/>
      <c r="V271" s="134"/>
      <c r="W271" s="134"/>
      <c r="X271" s="134"/>
    </row>
    <row r="272" spans="1:24" s="1" customFormat="1" ht="15" customHeight="1">
      <c r="A272" s="409">
        <f t="shared" si="90"/>
        <v>7.0250000000000007E-2</v>
      </c>
      <c r="B272" s="406">
        <f t="shared" si="74"/>
        <v>5.7739726027397267E-3</v>
      </c>
      <c r="C272" s="197">
        <f t="shared" si="75"/>
        <v>20</v>
      </c>
      <c r="D272" s="290">
        <v>238</v>
      </c>
      <c r="E272" s="300">
        <f t="shared" si="84"/>
        <v>0</v>
      </c>
      <c r="F272" s="292">
        <f t="shared" si="76"/>
        <v>0</v>
      </c>
      <c r="G272" s="292">
        <f t="shared" si="77"/>
        <v>0</v>
      </c>
      <c r="H272" s="293">
        <f t="shared" si="85"/>
        <v>0</v>
      </c>
      <c r="I272" s="301">
        <f t="shared" si="86"/>
        <v>997312.76999999827</v>
      </c>
      <c r="J272" s="510">
        <f t="shared" si="78"/>
        <v>5758.46</v>
      </c>
      <c r="K272" s="292">
        <f t="shared" si="79"/>
        <v>12401.54</v>
      </c>
      <c r="L272" s="321">
        <f t="shared" si="89"/>
        <v>18160</v>
      </c>
      <c r="M272" s="300">
        <f t="shared" si="87"/>
        <v>30307144.560000002</v>
      </c>
      <c r="N272" s="292">
        <f t="shared" si="80"/>
        <v>174992.62</v>
      </c>
      <c r="O272" s="292">
        <f t="shared" si="81"/>
        <v>-235012.62</v>
      </c>
      <c r="P272" s="293">
        <f t="shared" si="72"/>
        <v>-60020</v>
      </c>
      <c r="Q272" s="301">
        <f t="shared" si="88"/>
        <v>1024361.9599999997</v>
      </c>
      <c r="R272" s="292">
        <f t="shared" si="82"/>
        <v>5914.64</v>
      </c>
      <c r="S272" s="292">
        <f t="shared" si="83"/>
        <v>13525.36</v>
      </c>
      <c r="T272" s="321">
        <f t="shared" si="73"/>
        <v>19440</v>
      </c>
      <c r="U272" s="134"/>
      <c r="V272" s="134"/>
      <c r="W272" s="134"/>
      <c r="X272" s="134"/>
    </row>
    <row r="273" spans="1:24" s="1" customFormat="1" ht="15" customHeight="1">
      <c r="A273" s="409">
        <f t="shared" si="90"/>
        <v>7.0250000000000007E-2</v>
      </c>
      <c r="B273" s="406">
        <f t="shared" si="74"/>
        <v>5.7739726027397267E-3</v>
      </c>
      <c r="C273" s="197">
        <f t="shared" si="75"/>
        <v>20</v>
      </c>
      <c r="D273" s="290">
        <v>239</v>
      </c>
      <c r="E273" s="300">
        <f t="shared" si="84"/>
        <v>0</v>
      </c>
      <c r="F273" s="292">
        <f t="shared" si="76"/>
        <v>0</v>
      </c>
      <c r="G273" s="292">
        <f t="shared" si="77"/>
        <v>0</v>
      </c>
      <c r="H273" s="293">
        <f t="shared" si="85"/>
        <v>0</v>
      </c>
      <c r="I273" s="301">
        <f t="shared" si="86"/>
        <v>984911.22999999824</v>
      </c>
      <c r="J273" s="510">
        <f t="shared" si="78"/>
        <v>5686.85</v>
      </c>
      <c r="K273" s="292">
        <f t="shared" si="79"/>
        <v>12473.15</v>
      </c>
      <c r="L273" s="321">
        <f t="shared" si="89"/>
        <v>18160</v>
      </c>
      <c r="M273" s="300">
        <f t="shared" si="87"/>
        <v>30542157.180000003</v>
      </c>
      <c r="N273" s="292">
        <f t="shared" si="80"/>
        <v>176349.58</v>
      </c>
      <c r="O273" s="292">
        <f t="shared" si="81"/>
        <v>-236369.58</v>
      </c>
      <c r="P273" s="293">
        <f t="shared" si="72"/>
        <v>-60020</v>
      </c>
      <c r="Q273" s="301">
        <f t="shared" si="88"/>
        <v>1010836.5999999997</v>
      </c>
      <c r="R273" s="292">
        <f t="shared" si="82"/>
        <v>5836.54</v>
      </c>
      <c r="S273" s="292">
        <f t="shared" si="83"/>
        <v>13603.46</v>
      </c>
      <c r="T273" s="321">
        <f t="shared" si="73"/>
        <v>19440</v>
      </c>
      <c r="U273" s="134"/>
      <c r="V273" s="134"/>
      <c r="W273" s="134"/>
      <c r="X273" s="134"/>
    </row>
    <row r="274" spans="1:24" s="1" customFormat="1" ht="15" customHeight="1">
      <c r="A274" s="409">
        <f t="shared" si="90"/>
        <v>7.0250000000000007E-2</v>
      </c>
      <c r="B274" s="406">
        <f t="shared" si="74"/>
        <v>5.7739726027397267E-3</v>
      </c>
      <c r="C274" s="197">
        <f t="shared" si="75"/>
        <v>20</v>
      </c>
      <c r="D274" s="290">
        <v>240</v>
      </c>
      <c r="E274" s="300">
        <f t="shared" si="84"/>
        <v>0</v>
      </c>
      <c r="F274" s="292">
        <f t="shared" si="76"/>
        <v>0</v>
      </c>
      <c r="G274" s="292">
        <f t="shared" si="77"/>
        <v>0</v>
      </c>
      <c r="H274" s="293">
        <f t="shared" si="85"/>
        <v>0</v>
      </c>
      <c r="I274" s="301">
        <f t="shared" si="86"/>
        <v>972438.07999999821</v>
      </c>
      <c r="J274" s="510">
        <f t="shared" si="78"/>
        <v>5614.83</v>
      </c>
      <c r="K274" s="292">
        <f t="shared" si="79"/>
        <v>12545.17</v>
      </c>
      <c r="L274" s="321">
        <f t="shared" si="89"/>
        <v>18160</v>
      </c>
      <c r="M274" s="300">
        <f t="shared" si="87"/>
        <v>30778526.760000002</v>
      </c>
      <c r="N274" s="292">
        <f t="shared" si="80"/>
        <v>177714.37</v>
      </c>
      <c r="O274" s="292">
        <f t="shared" si="81"/>
        <v>-237734.37</v>
      </c>
      <c r="P274" s="293">
        <f t="shared" si="72"/>
        <v>-60020</v>
      </c>
      <c r="Q274" s="301">
        <f t="shared" si="88"/>
        <v>997233.13999999978</v>
      </c>
      <c r="R274" s="292">
        <f t="shared" si="82"/>
        <v>5758</v>
      </c>
      <c r="S274" s="292">
        <f t="shared" si="83"/>
        <v>13682</v>
      </c>
      <c r="T274" s="321">
        <f t="shared" si="73"/>
        <v>19440</v>
      </c>
      <c r="U274" s="134"/>
      <c r="V274" s="134"/>
      <c r="W274" s="134"/>
      <c r="X274" s="134"/>
    </row>
    <row r="275" spans="1:24" s="1" customFormat="1" ht="15" customHeight="1">
      <c r="A275" s="409">
        <f t="shared" si="90"/>
        <v>7.0250000000000007E-2</v>
      </c>
      <c r="B275" s="406">
        <f t="shared" si="74"/>
        <v>5.7739726027397267E-3</v>
      </c>
      <c r="C275" s="197">
        <f t="shared" si="75"/>
        <v>21</v>
      </c>
      <c r="D275" s="290">
        <v>241</v>
      </c>
      <c r="E275" s="300">
        <f t="shared" si="84"/>
        <v>0</v>
      </c>
      <c r="F275" s="292">
        <f t="shared" si="76"/>
        <v>0</v>
      </c>
      <c r="G275" s="292">
        <f t="shared" si="77"/>
        <v>0</v>
      </c>
      <c r="H275" s="293">
        <f t="shared" si="85"/>
        <v>0</v>
      </c>
      <c r="I275" s="301">
        <f t="shared" si="86"/>
        <v>959892.90999999817</v>
      </c>
      <c r="J275" s="510">
        <f t="shared" si="78"/>
        <v>5542.4</v>
      </c>
      <c r="K275" s="292">
        <f t="shared" si="79"/>
        <v>12617.6</v>
      </c>
      <c r="L275" s="321">
        <f t="shared" si="89"/>
        <v>18160</v>
      </c>
      <c r="M275" s="300">
        <f t="shared" si="87"/>
        <v>31016261.130000003</v>
      </c>
      <c r="N275" s="292">
        <f t="shared" si="80"/>
        <v>179087.04</v>
      </c>
      <c r="O275" s="292">
        <f t="shared" si="81"/>
        <v>-239107.04</v>
      </c>
      <c r="P275" s="293">
        <f t="shared" ref="P275:P338" si="91">IF(M275&lt;$M$10,M275+N275,$M$11)</f>
        <v>-60020</v>
      </c>
      <c r="Q275" s="301">
        <f t="shared" si="88"/>
        <v>983551.13999999978</v>
      </c>
      <c r="R275" s="292">
        <f t="shared" si="82"/>
        <v>5679</v>
      </c>
      <c r="S275" s="292">
        <f t="shared" si="83"/>
        <v>13761</v>
      </c>
      <c r="T275" s="321">
        <f t="shared" si="73"/>
        <v>19440</v>
      </c>
      <c r="U275" s="134"/>
      <c r="V275" s="134"/>
      <c r="W275" s="134"/>
      <c r="X275" s="134"/>
    </row>
    <row r="276" spans="1:24" s="1" customFormat="1" ht="15" customHeight="1">
      <c r="A276" s="409">
        <f t="shared" si="90"/>
        <v>7.0250000000000007E-2</v>
      </c>
      <c r="B276" s="406">
        <f t="shared" si="74"/>
        <v>5.7739726027397267E-3</v>
      </c>
      <c r="C276" s="197">
        <f t="shared" si="75"/>
        <v>21</v>
      </c>
      <c r="D276" s="290">
        <v>242</v>
      </c>
      <c r="E276" s="300">
        <f t="shared" si="84"/>
        <v>0</v>
      </c>
      <c r="F276" s="292">
        <f t="shared" si="76"/>
        <v>0</v>
      </c>
      <c r="G276" s="292">
        <f t="shared" si="77"/>
        <v>0</v>
      </c>
      <c r="H276" s="293">
        <f t="shared" si="85"/>
        <v>0</v>
      </c>
      <c r="I276" s="301">
        <f t="shared" si="86"/>
        <v>947275.30999999819</v>
      </c>
      <c r="J276" s="510">
        <f t="shared" si="78"/>
        <v>5469.54</v>
      </c>
      <c r="K276" s="292">
        <f t="shared" si="79"/>
        <v>12690.46</v>
      </c>
      <c r="L276" s="321">
        <f t="shared" si="89"/>
        <v>18160</v>
      </c>
      <c r="M276" s="300">
        <f t="shared" si="87"/>
        <v>31255368.170000002</v>
      </c>
      <c r="N276" s="292">
        <f t="shared" si="80"/>
        <v>180467.64</v>
      </c>
      <c r="O276" s="292">
        <f t="shared" si="81"/>
        <v>-240487.64</v>
      </c>
      <c r="P276" s="293">
        <f t="shared" si="91"/>
        <v>-60020</v>
      </c>
      <c r="Q276" s="301">
        <f t="shared" si="88"/>
        <v>969790.13999999978</v>
      </c>
      <c r="R276" s="292">
        <f t="shared" si="82"/>
        <v>5599.54</v>
      </c>
      <c r="S276" s="292">
        <f t="shared" si="83"/>
        <v>13840.46</v>
      </c>
      <c r="T276" s="321">
        <f t="shared" si="73"/>
        <v>19440</v>
      </c>
      <c r="U276" s="134"/>
      <c r="V276" s="134"/>
      <c r="W276" s="134"/>
      <c r="X276" s="134"/>
    </row>
    <row r="277" spans="1:24" s="1" customFormat="1" ht="15" customHeight="1">
      <c r="A277" s="409">
        <f t="shared" si="90"/>
        <v>7.0250000000000007E-2</v>
      </c>
      <c r="B277" s="406">
        <f t="shared" si="74"/>
        <v>5.7739726027397267E-3</v>
      </c>
      <c r="C277" s="197">
        <f t="shared" si="75"/>
        <v>21</v>
      </c>
      <c r="D277" s="290">
        <v>243</v>
      </c>
      <c r="E277" s="300">
        <f t="shared" si="84"/>
        <v>0</v>
      </c>
      <c r="F277" s="292">
        <f t="shared" si="76"/>
        <v>0</v>
      </c>
      <c r="G277" s="292">
        <f t="shared" si="77"/>
        <v>0</v>
      </c>
      <c r="H277" s="293">
        <f t="shared" si="85"/>
        <v>0</v>
      </c>
      <c r="I277" s="301">
        <f t="shared" si="86"/>
        <v>934584.84999999823</v>
      </c>
      <c r="J277" s="510">
        <f t="shared" si="78"/>
        <v>5396.27</v>
      </c>
      <c r="K277" s="292">
        <f t="shared" si="79"/>
        <v>12763.73</v>
      </c>
      <c r="L277" s="321">
        <f t="shared" si="89"/>
        <v>18160</v>
      </c>
      <c r="M277" s="300">
        <f t="shared" si="87"/>
        <v>31495855.810000002</v>
      </c>
      <c r="N277" s="292">
        <f t="shared" si="80"/>
        <v>181856.21</v>
      </c>
      <c r="O277" s="292">
        <f t="shared" si="81"/>
        <v>-241876.21</v>
      </c>
      <c r="P277" s="293">
        <f t="shared" si="91"/>
        <v>-60020</v>
      </c>
      <c r="Q277" s="301">
        <f t="shared" si="88"/>
        <v>955949.67999999982</v>
      </c>
      <c r="R277" s="292">
        <f t="shared" si="82"/>
        <v>5519.63</v>
      </c>
      <c r="S277" s="292">
        <f t="shared" si="83"/>
        <v>13920.369999999999</v>
      </c>
      <c r="T277" s="321">
        <f t="shared" si="73"/>
        <v>19440</v>
      </c>
      <c r="U277" s="134"/>
      <c r="V277" s="134"/>
      <c r="W277" s="134"/>
      <c r="X277" s="134"/>
    </row>
    <row r="278" spans="1:24" s="1" customFormat="1" ht="15" customHeight="1">
      <c r="A278" s="409">
        <f t="shared" si="90"/>
        <v>7.0250000000000007E-2</v>
      </c>
      <c r="B278" s="406">
        <f t="shared" si="74"/>
        <v>5.7739726027397267E-3</v>
      </c>
      <c r="C278" s="197">
        <f t="shared" si="75"/>
        <v>21</v>
      </c>
      <c r="D278" s="290">
        <v>244</v>
      </c>
      <c r="E278" s="300">
        <f t="shared" si="84"/>
        <v>0</v>
      </c>
      <c r="F278" s="292">
        <f t="shared" si="76"/>
        <v>0</v>
      </c>
      <c r="G278" s="292">
        <f t="shared" si="77"/>
        <v>0</v>
      </c>
      <c r="H278" s="293">
        <f t="shared" si="85"/>
        <v>0</v>
      </c>
      <c r="I278" s="301">
        <f t="shared" si="86"/>
        <v>921821.11999999825</v>
      </c>
      <c r="J278" s="510">
        <f t="shared" si="78"/>
        <v>5322.57</v>
      </c>
      <c r="K278" s="292">
        <f t="shared" si="79"/>
        <v>12837.43</v>
      </c>
      <c r="L278" s="321">
        <f t="shared" si="89"/>
        <v>18160</v>
      </c>
      <c r="M278" s="300">
        <f t="shared" si="87"/>
        <v>31737732.020000003</v>
      </c>
      <c r="N278" s="292">
        <f t="shared" si="80"/>
        <v>183252.8</v>
      </c>
      <c r="O278" s="292">
        <f t="shared" si="81"/>
        <v>-243272.8</v>
      </c>
      <c r="P278" s="293">
        <f t="shared" si="91"/>
        <v>-60020</v>
      </c>
      <c r="Q278" s="301">
        <f t="shared" si="88"/>
        <v>942029.30999999982</v>
      </c>
      <c r="R278" s="292">
        <f t="shared" si="82"/>
        <v>5439.25</v>
      </c>
      <c r="S278" s="292">
        <f t="shared" si="83"/>
        <v>14000.75</v>
      </c>
      <c r="T278" s="321">
        <f t="shared" si="73"/>
        <v>19440</v>
      </c>
      <c r="U278" s="134"/>
      <c r="V278" s="134"/>
      <c r="W278" s="134"/>
      <c r="X278" s="134"/>
    </row>
    <row r="279" spans="1:24" s="1" customFormat="1" ht="15" customHeight="1">
      <c r="A279" s="409">
        <f t="shared" si="90"/>
        <v>7.0250000000000007E-2</v>
      </c>
      <c r="B279" s="406">
        <f t="shared" si="74"/>
        <v>5.7739726027397267E-3</v>
      </c>
      <c r="C279" s="197">
        <f t="shared" si="75"/>
        <v>21</v>
      </c>
      <c r="D279" s="290">
        <v>245</v>
      </c>
      <c r="E279" s="300">
        <f t="shared" si="84"/>
        <v>0</v>
      </c>
      <c r="F279" s="292">
        <f t="shared" si="76"/>
        <v>0</v>
      </c>
      <c r="G279" s="292">
        <f t="shared" si="77"/>
        <v>0</v>
      </c>
      <c r="H279" s="293">
        <f t="shared" si="85"/>
        <v>0</v>
      </c>
      <c r="I279" s="301">
        <f t="shared" si="86"/>
        <v>908983.6899999982</v>
      </c>
      <c r="J279" s="510">
        <f t="shared" si="78"/>
        <v>5248.45</v>
      </c>
      <c r="K279" s="292">
        <f t="shared" si="79"/>
        <v>12911.55</v>
      </c>
      <c r="L279" s="321">
        <f t="shared" si="89"/>
        <v>18160</v>
      </c>
      <c r="M279" s="300">
        <f t="shared" si="87"/>
        <v>31981004.820000004</v>
      </c>
      <c r="N279" s="292">
        <f t="shared" si="80"/>
        <v>184657.45</v>
      </c>
      <c r="O279" s="292">
        <f t="shared" si="81"/>
        <v>-244677.45</v>
      </c>
      <c r="P279" s="293">
        <f t="shared" si="91"/>
        <v>-60020</v>
      </c>
      <c r="Q279" s="301">
        <f t="shared" si="88"/>
        <v>928028.55999999982</v>
      </c>
      <c r="R279" s="292">
        <f t="shared" si="82"/>
        <v>5358.41</v>
      </c>
      <c r="S279" s="292">
        <f t="shared" si="83"/>
        <v>14081.59</v>
      </c>
      <c r="T279" s="321">
        <f t="shared" si="73"/>
        <v>19440</v>
      </c>
      <c r="U279" s="134"/>
      <c r="V279" s="134"/>
      <c r="W279" s="134"/>
      <c r="X279" s="134"/>
    </row>
    <row r="280" spans="1:24" s="1" customFormat="1" ht="15" customHeight="1">
      <c r="A280" s="409">
        <f t="shared" si="90"/>
        <v>7.0250000000000007E-2</v>
      </c>
      <c r="B280" s="406">
        <f t="shared" si="74"/>
        <v>5.7739726027397267E-3</v>
      </c>
      <c r="C280" s="197">
        <f t="shared" si="75"/>
        <v>21</v>
      </c>
      <c r="D280" s="290">
        <v>246</v>
      </c>
      <c r="E280" s="300">
        <f t="shared" si="84"/>
        <v>0</v>
      </c>
      <c r="F280" s="292">
        <f t="shared" si="76"/>
        <v>0</v>
      </c>
      <c r="G280" s="292">
        <f t="shared" si="77"/>
        <v>0</v>
      </c>
      <c r="H280" s="293">
        <f t="shared" si="85"/>
        <v>0</v>
      </c>
      <c r="I280" s="301">
        <f t="shared" si="86"/>
        <v>896072.13999999815</v>
      </c>
      <c r="J280" s="510">
        <f t="shared" si="78"/>
        <v>5173.8999999999996</v>
      </c>
      <c r="K280" s="292">
        <f t="shared" si="79"/>
        <v>12986.1</v>
      </c>
      <c r="L280" s="321">
        <f t="shared" si="89"/>
        <v>18160</v>
      </c>
      <c r="M280" s="300">
        <f t="shared" si="87"/>
        <v>32225682.270000003</v>
      </c>
      <c r="N280" s="292">
        <f t="shared" si="80"/>
        <v>186070.21</v>
      </c>
      <c r="O280" s="292">
        <f t="shared" si="81"/>
        <v>-246090.21</v>
      </c>
      <c r="P280" s="293">
        <f t="shared" si="91"/>
        <v>-60020</v>
      </c>
      <c r="Q280" s="301">
        <f t="shared" si="88"/>
        <v>913946.96999999986</v>
      </c>
      <c r="R280" s="292">
        <f t="shared" si="82"/>
        <v>5277.1</v>
      </c>
      <c r="S280" s="292">
        <f t="shared" si="83"/>
        <v>14162.9</v>
      </c>
      <c r="T280" s="321">
        <f t="shared" si="73"/>
        <v>19440</v>
      </c>
      <c r="U280" s="134"/>
      <c r="V280" s="134"/>
      <c r="W280" s="134"/>
      <c r="X280" s="134"/>
    </row>
    <row r="281" spans="1:24" s="1" customFormat="1" ht="15" customHeight="1">
      <c r="A281" s="409">
        <f t="shared" si="90"/>
        <v>7.0250000000000007E-2</v>
      </c>
      <c r="B281" s="406">
        <f t="shared" si="74"/>
        <v>5.7739726027397267E-3</v>
      </c>
      <c r="C281" s="197">
        <f t="shared" si="75"/>
        <v>21</v>
      </c>
      <c r="D281" s="290">
        <v>247</v>
      </c>
      <c r="E281" s="300">
        <f t="shared" si="84"/>
        <v>0</v>
      </c>
      <c r="F281" s="292">
        <f t="shared" si="76"/>
        <v>0</v>
      </c>
      <c r="G281" s="292">
        <f t="shared" si="77"/>
        <v>0</v>
      </c>
      <c r="H281" s="293">
        <f t="shared" si="85"/>
        <v>0</v>
      </c>
      <c r="I281" s="301">
        <f t="shared" si="86"/>
        <v>883086.03999999817</v>
      </c>
      <c r="J281" s="510">
        <f t="shared" si="78"/>
        <v>5098.91</v>
      </c>
      <c r="K281" s="292">
        <f t="shared" si="79"/>
        <v>13061.09</v>
      </c>
      <c r="L281" s="321">
        <f t="shared" si="89"/>
        <v>18160</v>
      </c>
      <c r="M281" s="300">
        <f t="shared" si="87"/>
        <v>32471772.480000004</v>
      </c>
      <c r="N281" s="292">
        <f t="shared" si="80"/>
        <v>187491.12</v>
      </c>
      <c r="O281" s="292">
        <f t="shared" si="81"/>
        <v>-247511.12</v>
      </c>
      <c r="P281" s="293">
        <f t="shared" si="91"/>
        <v>-60020</v>
      </c>
      <c r="Q281" s="301">
        <f t="shared" si="88"/>
        <v>899784.06999999983</v>
      </c>
      <c r="R281" s="292">
        <f t="shared" si="82"/>
        <v>5195.33</v>
      </c>
      <c r="S281" s="292">
        <f t="shared" si="83"/>
        <v>14244.67</v>
      </c>
      <c r="T281" s="321">
        <f t="shared" si="73"/>
        <v>19440</v>
      </c>
      <c r="U281" s="134"/>
      <c r="V281" s="134"/>
      <c r="W281" s="134"/>
      <c r="X281" s="134"/>
    </row>
    <row r="282" spans="1:24" s="1" customFormat="1" ht="15" customHeight="1">
      <c r="A282" s="409">
        <f t="shared" si="90"/>
        <v>7.0250000000000007E-2</v>
      </c>
      <c r="B282" s="406">
        <f t="shared" si="74"/>
        <v>5.7739726027397267E-3</v>
      </c>
      <c r="C282" s="197">
        <f t="shared" si="75"/>
        <v>21</v>
      </c>
      <c r="D282" s="290">
        <v>248</v>
      </c>
      <c r="E282" s="300">
        <f t="shared" si="84"/>
        <v>0</v>
      </c>
      <c r="F282" s="292">
        <f t="shared" si="76"/>
        <v>0</v>
      </c>
      <c r="G282" s="292">
        <f t="shared" si="77"/>
        <v>0</v>
      </c>
      <c r="H282" s="293">
        <f t="shared" si="85"/>
        <v>0</v>
      </c>
      <c r="I282" s="301">
        <f t="shared" si="86"/>
        <v>870024.94999999821</v>
      </c>
      <c r="J282" s="510">
        <f t="shared" si="78"/>
        <v>5023.5</v>
      </c>
      <c r="K282" s="292">
        <f t="shared" si="79"/>
        <v>13136.5</v>
      </c>
      <c r="L282" s="321">
        <f t="shared" si="89"/>
        <v>18160</v>
      </c>
      <c r="M282" s="300">
        <f t="shared" si="87"/>
        <v>32719283.600000005</v>
      </c>
      <c r="N282" s="292">
        <f t="shared" si="80"/>
        <v>188920.25</v>
      </c>
      <c r="O282" s="292">
        <f t="shared" si="81"/>
        <v>-248940.25</v>
      </c>
      <c r="P282" s="293">
        <f t="shared" si="91"/>
        <v>-60020</v>
      </c>
      <c r="Q282" s="301">
        <f t="shared" si="88"/>
        <v>885539.39999999979</v>
      </c>
      <c r="R282" s="292">
        <f t="shared" si="82"/>
        <v>5113.08</v>
      </c>
      <c r="S282" s="292">
        <f t="shared" si="83"/>
        <v>14326.92</v>
      </c>
      <c r="T282" s="321">
        <f t="shared" si="73"/>
        <v>19440</v>
      </c>
      <c r="U282" s="134"/>
      <c r="V282" s="134"/>
      <c r="W282" s="134"/>
      <c r="X282" s="134"/>
    </row>
    <row r="283" spans="1:24" s="1" customFormat="1" ht="15" customHeight="1">
      <c r="A283" s="409">
        <f t="shared" si="90"/>
        <v>7.0250000000000007E-2</v>
      </c>
      <c r="B283" s="406">
        <f t="shared" si="74"/>
        <v>5.7739726027397267E-3</v>
      </c>
      <c r="C283" s="197">
        <f t="shared" si="75"/>
        <v>21</v>
      </c>
      <c r="D283" s="290">
        <v>249</v>
      </c>
      <c r="E283" s="300">
        <f t="shared" si="84"/>
        <v>0</v>
      </c>
      <c r="F283" s="292">
        <f t="shared" si="76"/>
        <v>0</v>
      </c>
      <c r="G283" s="292">
        <f t="shared" si="77"/>
        <v>0</v>
      </c>
      <c r="H283" s="293">
        <f t="shared" si="85"/>
        <v>0</v>
      </c>
      <c r="I283" s="301">
        <f t="shared" si="86"/>
        <v>856888.44999999821</v>
      </c>
      <c r="J283" s="510">
        <f t="shared" si="78"/>
        <v>4947.6499999999996</v>
      </c>
      <c r="K283" s="292">
        <f t="shared" si="79"/>
        <v>13212.35</v>
      </c>
      <c r="L283" s="321">
        <f t="shared" si="89"/>
        <v>18160</v>
      </c>
      <c r="M283" s="300">
        <f t="shared" si="87"/>
        <v>32968223.850000005</v>
      </c>
      <c r="N283" s="292">
        <f t="shared" si="80"/>
        <v>190357.62</v>
      </c>
      <c r="O283" s="292">
        <f t="shared" si="81"/>
        <v>-250377.62</v>
      </c>
      <c r="P283" s="293">
        <f t="shared" si="91"/>
        <v>-60020</v>
      </c>
      <c r="Q283" s="301">
        <f t="shared" si="88"/>
        <v>871212.47999999975</v>
      </c>
      <c r="R283" s="292">
        <f t="shared" si="82"/>
        <v>5030.3599999999997</v>
      </c>
      <c r="S283" s="292">
        <f t="shared" si="83"/>
        <v>14409.64</v>
      </c>
      <c r="T283" s="321">
        <f t="shared" si="73"/>
        <v>19440</v>
      </c>
      <c r="U283" s="134"/>
      <c r="V283" s="134"/>
      <c r="W283" s="134"/>
      <c r="X283" s="134"/>
    </row>
    <row r="284" spans="1:24" s="1" customFormat="1" ht="15" customHeight="1">
      <c r="A284" s="409">
        <f t="shared" si="90"/>
        <v>7.0250000000000007E-2</v>
      </c>
      <c r="B284" s="406">
        <f t="shared" si="74"/>
        <v>5.7739726027397267E-3</v>
      </c>
      <c r="C284" s="197">
        <f t="shared" si="75"/>
        <v>21</v>
      </c>
      <c r="D284" s="290">
        <v>250</v>
      </c>
      <c r="E284" s="300">
        <f t="shared" si="84"/>
        <v>0</v>
      </c>
      <c r="F284" s="292">
        <f t="shared" si="76"/>
        <v>0</v>
      </c>
      <c r="G284" s="292">
        <f t="shared" si="77"/>
        <v>0</v>
      </c>
      <c r="H284" s="293">
        <f t="shared" si="85"/>
        <v>0</v>
      </c>
      <c r="I284" s="301">
        <f t="shared" si="86"/>
        <v>843676.09999999823</v>
      </c>
      <c r="J284" s="510">
        <f t="shared" si="78"/>
        <v>4871.3599999999997</v>
      </c>
      <c r="K284" s="292">
        <f t="shared" si="79"/>
        <v>13288.64</v>
      </c>
      <c r="L284" s="321">
        <f t="shared" si="89"/>
        <v>18160</v>
      </c>
      <c r="M284" s="300">
        <f t="shared" si="87"/>
        <v>33218601.470000006</v>
      </c>
      <c r="N284" s="292">
        <f t="shared" si="80"/>
        <v>191803.29</v>
      </c>
      <c r="O284" s="292">
        <f t="shared" si="81"/>
        <v>-251823.29</v>
      </c>
      <c r="P284" s="293">
        <f t="shared" si="91"/>
        <v>-60020</v>
      </c>
      <c r="Q284" s="301">
        <f t="shared" si="88"/>
        <v>856802.83999999973</v>
      </c>
      <c r="R284" s="292">
        <f t="shared" si="82"/>
        <v>4947.16</v>
      </c>
      <c r="S284" s="292">
        <f t="shared" si="83"/>
        <v>14492.84</v>
      </c>
      <c r="T284" s="321">
        <f t="shared" si="73"/>
        <v>19440</v>
      </c>
      <c r="U284" s="134"/>
      <c r="V284" s="134"/>
      <c r="W284" s="134"/>
      <c r="X284" s="134"/>
    </row>
    <row r="285" spans="1:24" s="1" customFormat="1" ht="15" customHeight="1">
      <c r="A285" s="409">
        <f t="shared" si="90"/>
        <v>7.0250000000000007E-2</v>
      </c>
      <c r="B285" s="406">
        <f t="shared" si="74"/>
        <v>5.7739726027397267E-3</v>
      </c>
      <c r="C285" s="197">
        <f t="shared" si="75"/>
        <v>21</v>
      </c>
      <c r="D285" s="290">
        <v>251</v>
      </c>
      <c r="E285" s="300">
        <f t="shared" si="84"/>
        <v>0</v>
      </c>
      <c r="F285" s="292">
        <f t="shared" si="76"/>
        <v>0</v>
      </c>
      <c r="G285" s="292">
        <f t="shared" si="77"/>
        <v>0</v>
      </c>
      <c r="H285" s="293">
        <f t="shared" si="85"/>
        <v>0</v>
      </c>
      <c r="I285" s="301">
        <f t="shared" si="86"/>
        <v>830387.45999999822</v>
      </c>
      <c r="J285" s="510">
        <f t="shared" si="78"/>
        <v>4794.63</v>
      </c>
      <c r="K285" s="292">
        <f t="shared" si="79"/>
        <v>13365.369999999999</v>
      </c>
      <c r="L285" s="321">
        <f t="shared" si="89"/>
        <v>18160</v>
      </c>
      <c r="M285" s="300">
        <f t="shared" si="87"/>
        <v>33470424.760000005</v>
      </c>
      <c r="N285" s="292">
        <f t="shared" si="80"/>
        <v>193257.32</v>
      </c>
      <c r="O285" s="292">
        <f t="shared" si="81"/>
        <v>-253277.32</v>
      </c>
      <c r="P285" s="293">
        <f t="shared" si="91"/>
        <v>-60020</v>
      </c>
      <c r="Q285" s="301">
        <f t="shared" si="88"/>
        <v>842309.99999999977</v>
      </c>
      <c r="R285" s="292">
        <f t="shared" si="82"/>
        <v>4863.47</v>
      </c>
      <c r="S285" s="292">
        <f t="shared" si="83"/>
        <v>14576.529999999999</v>
      </c>
      <c r="T285" s="321">
        <f t="shared" si="73"/>
        <v>19440</v>
      </c>
      <c r="U285" s="134"/>
      <c r="V285" s="134"/>
      <c r="W285" s="134"/>
      <c r="X285" s="134"/>
    </row>
    <row r="286" spans="1:24" s="1" customFormat="1" ht="15" customHeight="1">
      <c r="A286" s="409">
        <f t="shared" si="90"/>
        <v>7.0250000000000007E-2</v>
      </c>
      <c r="B286" s="406">
        <f t="shared" si="74"/>
        <v>5.7739726027397267E-3</v>
      </c>
      <c r="C286" s="197">
        <f t="shared" si="75"/>
        <v>21</v>
      </c>
      <c r="D286" s="290">
        <v>252</v>
      </c>
      <c r="E286" s="300">
        <f t="shared" si="84"/>
        <v>0</v>
      </c>
      <c r="F286" s="292">
        <f t="shared" si="76"/>
        <v>0</v>
      </c>
      <c r="G286" s="292">
        <f t="shared" si="77"/>
        <v>0</v>
      </c>
      <c r="H286" s="293">
        <f t="shared" si="85"/>
        <v>0</v>
      </c>
      <c r="I286" s="301">
        <f t="shared" si="86"/>
        <v>817022.08999999822</v>
      </c>
      <c r="J286" s="510">
        <f t="shared" si="78"/>
        <v>4717.46</v>
      </c>
      <c r="K286" s="292">
        <f t="shared" si="79"/>
        <v>13442.54</v>
      </c>
      <c r="L286" s="321">
        <f t="shared" si="89"/>
        <v>18160</v>
      </c>
      <c r="M286" s="300">
        <f t="shared" si="87"/>
        <v>33723702.080000006</v>
      </c>
      <c r="N286" s="292">
        <f t="shared" si="80"/>
        <v>194719.73</v>
      </c>
      <c r="O286" s="292">
        <f t="shared" si="81"/>
        <v>-254739.73</v>
      </c>
      <c r="P286" s="293">
        <f t="shared" si="91"/>
        <v>-60020</v>
      </c>
      <c r="Q286" s="301">
        <f t="shared" si="88"/>
        <v>827733.46999999974</v>
      </c>
      <c r="R286" s="292">
        <f t="shared" si="82"/>
        <v>4779.3100000000004</v>
      </c>
      <c r="S286" s="292">
        <f t="shared" si="83"/>
        <v>14660.689999999999</v>
      </c>
      <c r="T286" s="321">
        <f t="shared" si="73"/>
        <v>19440</v>
      </c>
      <c r="U286" s="134"/>
      <c r="V286" s="134"/>
      <c r="W286" s="134"/>
      <c r="X286" s="134"/>
    </row>
    <row r="287" spans="1:24" s="1" customFormat="1" ht="15" customHeight="1">
      <c r="A287" s="409">
        <f t="shared" si="90"/>
        <v>7.0250000000000007E-2</v>
      </c>
      <c r="B287" s="406">
        <f t="shared" si="74"/>
        <v>5.7739726027397267E-3</v>
      </c>
      <c r="C287" s="197">
        <f t="shared" si="75"/>
        <v>22</v>
      </c>
      <c r="D287" s="290">
        <v>253</v>
      </c>
      <c r="E287" s="300">
        <f t="shared" si="84"/>
        <v>0</v>
      </c>
      <c r="F287" s="292">
        <f t="shared" si="76"/>
        <v>0</v>
      </c>
      <c r="G287" s="292">
        <f t="shared" si="77"/>
        <v>0</v>
      </c>
      <c r="H287" s="293">
        <f t="shared" si="85"/>
        <v>0</v>
      </c>
      <c r="I287" s="301">
        <f t="shared" si="86"/>
        <v>803579.54999999818</v>
      </c>
      <c r="J287" s="510">
        <f t="shared" si="78"/>
        <v>4639.8500000000004</v>
      </c>
      <c r="K287" s="292">
        <f t="shared" si="79"/>
        <v>13520.15</v>
      </c>
      <c r="L287" s="321">
        <f t="shared" si="89"/>
        <v>18160</v>
      </c>
      <c r="M287" s="300">
        <f t="shared" si="87"/>
        <v>33978441.810000002</v>
      </c>
      <c r="N287" s="292">
        <f t="shared" si="80"/>
        <v>196190.59</v>
      </c>
      <c r="O287" s="292">
        <f t="shared" si="81"/>
        <v>-256210.59</v>
      </c>
      <c r="P287" s="293">
        <f t="shared" si="91"/>
        <v>-60020</v>
      </c>
      <c r="Q287" s="301">
        <f t="shared" si="88"/>
        <v>813072.7799999998</v>
      </c>
      <c r="R287" s="292">
        <f t="shared" si="82"/>
        <v>4694.66</v>
      </c>
      <c r="S287" s="292">
        <f t="shared" si="83"/>
        <v>14745.34</v>
      </c>
      <c r="T287" s="321">
        <f t="shared" ref="T287:T350" si="92">IF(Q287&lt;$M$17,Q287+R287,$M$17)</f>
        <v>19440</v>
      </c>
      <c r="U287" s="134"/>
      <c r="V287" s="134"/>
      <c r="W287" s="134"/>
      <c r="X287" s="134"/>
    </row>
    <row r="288" spans="1:24" s="1" customFormat="1" ht="15" customHeight="1">
      <c r="A288" s="409">
        <f t="shared" si="90"/>
        <v>7.0250000000000007E-2</v>
      </c>
      <c r="B288" s="406">
        <f t="shared" si="74"/>
        <v>5.7739726027397267E-3</v>
      </c>
      <c r="C288" s="197">
        <f t="shared" si="75"/>
        <v>22</v>
      </c>
      <c r="D288" s="290">
        <v>254</v>
      </c>
      <c r="E288" s="300">
        <f t="shared" si="84"/>
        <v>0</v>
      </c>
      <c r="F288" s="292">
        <f t="shared" si="76"/>
        <v>0</v>
      </c>
      <c r="G288" s="292">
        <f t="shared" si="77"/>
        <v>0</v>
      </c>
      <c r="H288" s="293">
        <f t="shared" si="85"/>
        <v>0</v>
      </c>
      <c r="I288" s="301">
        <f t="shared" si="86"/>
        <v>790059.39999999816</v>
      </c>
      <c r="J288" s="510">
        <f t="shared" si="78"/>
        <v>4561.78</v>
      </c>
      <c r="K288" s="292">
        <f t="shared" si="79"/>
        <v>13598.220000000001</v>
      </c>
      <c r="L288" s="321">
        <f t="shared" si="89"/>
        <v>18160</v>
      </c>
      <c r="M288" s="300">
        <f t="shared" si="87"/>
        <v>34234652.400000006</v>
      </c>
      <c r="N288" s="292">
        <f t="shared" si="80"/>
        <v>197669.95</v>
      </c>
      <c r="O288" s="292">
        <f t="shared" si="81"/>
        <v>-257689.95</v>
      </c>
      <c r="P288" s="293">
        <f t="shared" si="91"/>
        <v>-60020</v>
      </c>
      <c r="Q288" s="301">
        <f t="shared" si="88"/>
        <v>798327.43999999983</v>
      </c>
      <c r="R288" s="292">
        <f t="shared" si="82"/>
        <v>4609.5200000000004</v>
      </c>
      <c r="S288" s="292">
        <f t="shared" si="83"/>
        <v>14830.48</v>
      </c>
      <c r="T288" s="321">
        <f t="shared" si="92"/>
        <v>19440</v>
      </c>
      <c r="U288" s="134"/>
      <c r="V288" s="134"/>
      <c r="W288" s="134"/>
      <c r="X288" s="134"/>
    </row>
    <row r="289" spans="1:24" s="1" customFormat="1" ht="15" customHeight="1">
      <c r="A289" s="409">
        <f t="shared" si="90"/>
        <v>7.0250000000000007E-2</v>
      </c>
      <c r="B289" s="406">
        <f t="shared" ref="B289:B352" si="93">A289/365*30</f>
        <v>5.7739726027397267E-3</v>
      </c>
      <c r="C289" s="197">
        <f t="shared" si="75"/>
        <v>22</v>
      </c>
      <c r="D289" s="290">
        <v>255</v>
      </c>
      <c r="E289" s="300">
        <f t="shared" si="84"/>
        <v>0</v>
      </c>
      <c r="F289" s="292">
        <f t="shared" si="76"/>
        <v>0</v>
      </c>
      <c r="G289" s="292">
        <f t="shared" si="77"/>
        <v>0</v>
      </c>
      <c r="H289" s="293">
        <f t="shared" si="85"/>
        <v>0</v>
      </c>
      <c r="I289" s="301">
        <f t="shared" si="86"/>
        <v>776461.17999999819</v>
      </c>
      <c r="J289" s="510">
        <f t="shared" si="78"/>
        <v>4483.2700000000004</v>
      </c>
      <c r="K289" s="292">
        <f t="shared" si="79"/>
        <v>13676.73</v>
      </c>
      <c r="L289" s="321">
        <f t="shared" si="89"/>
        <v>18160</v>
      </c>
      <c r="M289" s="300">
        <f t="shared" si="87"/>
        <v>34492342.350000009</v>
      </c>
      <c r="N289" s="292">
        <f t="shared" si="80"/>
        <v>199157.84</v>
      </c>
      <c r="O289" s="292">
        <f t="shared" si="81"/>
        <v>-259177.84</v>
      </c>
      <c r="P289" s="293">
        <f t="shared" si="91"/>
        <v>-60020</v>
      </c>
      <c r="Q289" s="301">
        <f t="shared" si="88"/>
        <v>783496.95999999985</v>
      </c>
      <c r="R289" s="292">
        <f t="shared" si="82"/>
        <v>4523.8900000000003</v>
      </c>
      <c r="S289" s="292">
        <f t="shared" si="83"/>
        <v>14916.11</v>
      </c>
      <c r="T289" s="321">
        <f t="shared" si="92"/>
        <v>19440</v>
      </c>
      <c r="U289" s="134"/>
      <c r="V289" s="134"/>
      <c r="W289" s="134"/>
      <c r="X289" s="134"/>
    </row>
    <row r="290" spans="1:24" s="1" customFormat="1" ht="15" customHeight="1">
      <c r="A290" s="409">
        <f t="shared" si="90"/>
        <v>7.0250000000000007E-2</v>
      </c>
      <c r="B290" s="406">
        <f t="shared" si="93"/>
        <v>5.7739726027397267E-3</v>
      </c>
      <c r="C290" s="197">
        <f t="shared" si="75"/>
        <v>22</v>
      </c>
      <c r="D290" s="290">
        <v>256</v>
      </c>
      <c r="E290" s="300">
        <f t="shared" si="84"/>
        <v>0</v>
      </c>
      <c r="F290" s="292">
        <f t="shared" si="76"/>
        <v>0</v>
      </c>
      <c r="G290" s="292">
        <f t="shared" si="77"/>
        <v>0</v>
      </c>
      <c r="H290" s="293">
        <f t="shared" si="85"/>
        <v>0</v>
      </c>
      <c r="I290" s="301">
        <f t="shared" si="86"/>
        <v>762784.44999999821</v>
      </c>
      <c r="J290" s="510">
        <f t="shared" si="78"/>
        <v>4404.3</v>
      </c>
      <c r="K290" s="292">
        <f t="shared" si="79"/>
        <v>13755.7</v>
      </c>
      <c r="L290" s="321">
        <f t="shared" si="89"/>
        <v>18160</v>
      </c>
      <c r="M290" s="300">
        <f t="shared" si="87"/>
        <v>34751520.190000013</v>
      </c>
      <c r="N290" s="292">
        <f t="shared" si="80"/>
        <v>200654.33</v>
      </c>
      <c r="O290" s="292">
        <f t="shared" si="81"/>
        <v>-260674.33</v>
      </c>
      <c r="P290" s="293">
        <f t="shared" si="91"/>
        <v>-60020</v>
      </c>
      <c r="Q290" s="301">
        <f t="shared" si="88"/>
        <v>768580.84999999986</v>
      </c>
      <c r="R290" s="292">
        <f t="shared" si="82"/>
        <v>4437.76</v>
      </c>
      <c r="S290" s="292">
        <f t="shared" si="83"/>
        <v>15002.24</v>
      </c>
      <c r="T290" s="321">
        <f t="shared" si="92"/>
        <v>19440</v>
      </c>
      <c r="U290" s="134"/>
      <c r="V290" s="134"/>
      <c r="W290" s="134"/>
      <c r="X290" s="134"/>
    </row>
    <row r="291" spans="1:24" s="1" customFormat="1" ht="15" customHeight="1">
      <c r="A291" s="409">
        <f t="shared" si="90"/>
        <v>7.0250000000000007E-2</v>
      </c>
      <c r="B291" s="406">
        <f t="shared" si="93"/>
        <v>5.7739726027397267E-3</v>
      </c>
      <c r="C291" s="197">
        <f t="shared" ref="C291:C354" si="94">INT((D291+11)/12)</f>
        <v>22</v>
      </c>
      <c r="D291" s="290">
        <v>257</v>
      </c>
      <c r="E291" s="300">
        <f t="shared" si="84"/>
        <v>0</v>
      </c>
      <c r="F291" s="292">
        <f t="shared" ref="F291:F354" si="95">ROUND(E291*$B291,2)</f>
        <v>0</v>
      </c>
      <c r="G291" s="292">
        <f t="shared" ref="G291:G354" si="96">IF(E291&lt;H291,E291,H291-F291)</f>
        <v>0</v>
      </c>
      <c r="H291" s="293">
        <f t="shared" si="85"/>
        <v>0</v>
      </c>
      <c r="I291" s="301">
        <f t="shared" si="86"/>
        <v>749028.74999999825</v>
      </c>
      <c r="J291" s="510">
        <f t="shared" ref="J291:J354" si="97">ROUND(I291*$B291,2)</f>
        <v>4324.87</v>
      </c>
      <c r="K291" s="292">
        <f t="shared" ref="K291:K354" si="98">IF(I291&lt;L291,I291,L291-J291)</f>
        <v>13835.130000000001</v>
      </c>
      <c r="L291" s="321">
        <f t="shared" si="89"/>
        <v>18160</v>
      </c>
      <c r="M291" s="300">
        <f t="shared" si="87"/>
        <v>35012194.520000011</v>
      </c>
      <c r="N291" s="292">
        <f t="shared" ref="N291:N354" si="99">ROUND(M291*$B291,2)</f>
        <v>202159.45</v>
      </c>
      <c r="O291" s="292">
        <f t="shared" ref="O291:O354" si="100">IF(M291&lt;P291,M291,P291-N291)</f>
        <v>-262179.45</v>
      </c>
      <c r="P291" s="293">
        <f t="shared" si="91"/>
        <v>-60020</v>
      </c>
      <c r="Q291" s="301">
        <f t="shared" si="88"/>
        <v>753578.60999999987</v>
      </c>
      <c r="R291" s="292">
        <f t="shared" ref="R291:R354" si="101">ROUND(Q291*$B291,2)</f>
        <v>4351.1400000000003</v>
      </c>
      <c r="S291" s="292">
        <f t="shared" ref="S291:S354" si="102">IF(Q291&lt;T291,Q291,T291-R291)</f>
        <v>15088.86</v>
      </c>
      <c r="T291" s="321">
        <f t="shared" si="92"/>
        <v>19440</v>
      </c>
      <c r="U291" s="134"/>
      <c r="V291" s="134"/>
      <c r="W291" s="134"/>
      <c r="X291" s="134"/>
    </row>
    <row r="292" spans="1:24" s="1" customFormat="1" ht="15" customHeight="1">
      <c r="A292" s="409">
        <f t="shared" si="90"/>
        <v>7.0250000000000007E-2</v>
      </c>
      <c r="B292" s="406">
        <f t="shared" si="93"/>
        <v>5.7739726027397267E-3</v>
      </c>
      <c r="C292" s="197">
        <f t="shared" si="94"/>
        <v>22</v>
      </c>
      <c r="D292" s="290">
        <v>258</v>
      </c>
      <c r="E292" s="300">
        <f t="shared" ref="E292:E355" si="103">IF(E291&lt;H291,0,E291-G291)</f>
        <v>0</v>
      </c>
      <c r="F292" s="292">
        <f t="shared" si="95"/>
        <v>0</v>
      </c>
      <c r="G292" s="292">
        <f t="shared" si="96"/>
        <v>0</v>
      </c>
      <c r="H292" s="293">
        <f t="shared" ref="H292:H355" si="104">IF(E292&lt;$M$4,E292+F292,$M$4)</f>
        <v>0</v>
      </c>
      <c r="I292" s="301">
        <f t="shared" ref="I292:I355" si="105">IF(I291&lt;L291,0,I291-K291)</f>
        <v>735193.61999999825</v>
      </c>
      <c r="J292" s="510">
        <f t="shared" si="97"/>
        <v>4244.99</v>
      </c>
      <c r="K292" s="292">
        <f t="shared" si="98"/>
        <v>13915.01</v>
      </c>
      <c r="L292" s="321">
        <f t="shared" si="89"/>
        <v>18160</v>
      </c>
      <c r="M292" s="300">
        <f t="shared" ref="M292:M355" si="106">IF(M291&lt;P291,0,M291-O291)</f>
        <v>35274373.970000014</v>
      </c>
      <c r="N292" s="292">
        <f t="shared" si="99"/>
        <v>203673.27</v>
      </c>
      <c r="O292" s="292">
        <f t="shared" si="100"/>
        <v>-263693.27</v>
      </c>
      <c r="P292" s="293">
        <f t="shared" si="91"/>
        <v>-60020</v>
      </c>
      <c r="Q292" s="301">
        <f t="shared" ref="Q292:Q355" si="107">IF(Q291&lt;T291,0,Q291-S291)</f>
        <v>738489.74999999988</v>
      </c>
      <c r="R292" s="292">
        <f t="shared" si="101"/>
        <v>4264.0200000000004</v>
      </c>
      <c r="S292" s="292">
        <f t="shared" si="102"/>
        <v>15175.98</v>
      </c>
      <c r="T292" s="321">
        <f t="shared" si="92"/>
        <v>19440</v>
      </c>
      <c r="U292" s="134"/>
      <c r="V292" s="134"/>
      <c r="W292" s="134"/>
      <c r="X292" s="134"/>
    </row>
    <row r="293" spans="1:24" s="1" customFormat="1" ht="15" customHeight="1">
      <c r="A293" s="409">
        <f t="shared" si="90"/>
        <v>7.0250000000000007E-2</v>
      </c>
      <c r="B293" s="406">
        <f t="shared" si="93"/>
        <v>5.7739726027397267E-3</v>
      </c>
      <c r="C293" s="197">
        <f t="shared" si="94"/>
        <v>22</v>
      </c>
      <c r="D293" s="290">
        <v>259</v>
      </c>
      <c r="E293" s="300">
        <f t="shared" si="103"/>
        <v>0</v>
      </c>
      <c r="F293" s="292">
        <f t="shared" si="95"/>
        <v>0</v>
      </c>
      <c r="G293" s="292">
        <f t="shared" si="96"/>
        <v>0</v>
      </c>
      <c r="H293" s="293">
        <f t="shared" si="104"/>
        <v>0</v>
      </c>
      <c r="I293" s="301">
        <f t="shared" si="105"/>
        <v>721278.60999999824</v>
      </c>
      <c r="J293" s="510">
        <f t="shared" si="97"/>
        <v>4164.6400000000003</v>
      </c>
      <c r="K293" s="292">
        <f t="shared" si="98"/>
        <v>13995.36</v>
      </c>
      <c r="L293" s="321">
        <f t="shared" si="89"/>
        <v>18160</v>
      </c>
      <c r="M293" s="300">
        <f t="shared" si="106"/>
        <v>35538067.240000017</v>
      </c>
      <c r="N293" s="292">
        <f t="shared" si="99"/>
        <v>205195.83</v>
      </c>
      <c r="O293" s="292">
        <f t="shared" si="100"/>
        <v>-265215.82999999996</v>
      </c>
      <c r="P293" s="293">
        <f t="shared" si="91"/>
        <v>-60020</v>
      </c>
      <c r="Q293" s="301">
        <f t="shared" si="107"/>
        <v>723313.7699999999</v>
      </c>
      <c r="R293" s="292">
        <f t="shared" si="101"/>
        <v>4176.3900000000003</v>
      </c>
      <c r="S293" s="292">
        <f t="shared" si="102"/>
        <v>15263.61</v>
      </c>
      <c r="T293" s="321">
        <f t="shared" si="92"/>
        <v>19440</v>
      </c>
      <c r="U293" s="134"/>
      <c r="V293" s="134"/>
      <c r="W293" s="134"/>
      <c r="X293" s="134"/>
    </row>
    <row r="294" spans="1:24" s="1" customFormat="1" ht="15" customHeight="1">
      <c r="A294" s="409">
        <f t="shared" si="90"/>
        <v>7.0250000000000007E-2</v>
      </c>
      <c r="B294" s="406">
        <f t="shared" si="93"/>
        <v>5.7739726027397267E-3</v>
      </c>
      <c r="C294" s="197">
        <f t="shared" si="94"/>
        <v>22</v>
      </c>
      <c r="D294" s="290">
        <v>260</v>
      </c>
      <c r="E294" s="300">
        <f t="shared" si="103"/>
        <v>0</v>
      </c>
      <c r="F294" s="292">
        <f t="shared" si="95"/>
        <v>0</v>
      </c>
      <c r="G294" s="292">
        <f t="shared" si="96"/>
        <v>0</v>
      </c>
      <c r="H294" s="293">
        <f t="shared" si="104"/>
        <v>0</v>
      </c>
      <c r="I294" s="301">
        <f t="shared" si="105"/>
        <v>707283.24999999825</v>
      </c>
      <c r="J294" s="510">
        <f t="shared" si="97"/>
        <v>4083.83</v>
      </c>
      <c r="K294" s="292">
        <f t="shared" si="98"/>
        <v>14076.17</v>
      </c>
      <c r="L294" s="321">
        <f t="shared" si="89"/>
        <v>18160</v>
      </c>
      <c r="M294" s="300">
        <f t="shared" si="106"/>
        <v>35803283.070000015</v>
      </c>
      <c r="N294" s="292">
        <f t="shared" si="99"/>
        <v>206727.18</v>
      </c>
      <c r="O294" s="292">
        <f t="shared" si="100"/>
        <v>-266747.18</v>
      </c>
      <c r="P294" s="293">
        <f t="shared" si="91"/>
        <v>-60020</v>
      </c>
      <c r="Q294" s="301">
        <f t="shared" si="107"/>
        <v>708050.15999999992</v>
      </c>
      <c r="R294" s="292">
        <f t="shared" si="101"/>
        <v>4088.26</v>
      </c>
      <c r="S294" s="292">
        <f t="shared" si="102"/>
        <v>15351.74</v>
      </c>
      <c r="T294" s="321">
        <f t="shared" si="92"/>
        <v>19440</v>
      </c>
      <c r="U294" s="134"/>
      <c r="V294" s="134"/>
      <c r="W294" s="134"/>
      <c r="X294" s="134"/>
    </row>
    <row r="295" spans="1:24" s="1" customFormat="1" ht="15" customHeight="1">
      <c r="A295" s="409">
        <f t="shared" si="90"/>
        <v>7.0250000000000007E-2</v>
      </c>
      <c r="B295" s="406">
        <f t="shared" si="93"/>
        <v>5.7739726027397267E-3</v>
      </c>
      <c r="C295" s="197">
        <f t="shared" si="94"/>
        <v>22</v>
      </c>
      <c r="D295" s="290">
        <v>261</v>
      </c>
      <c r="E295" s="300">
        <f t="shared" si="103"/>
        <v>0</v>
      </c>
      <c r="F295" s="292">
        <f t="shared" si="95"/>
        <v>0</v>
      </c>
      <c r="G295" s="292">
        <f t="shared" si="96"/>
        <v>0</v>
      </c>
      <c r="H295" s="293">
        <f t="shared" si="104"/>
        <v>0</v>
      </c>
      <c r="I295" s="301">
        <f t="shared" si="105"/>
        <v>693207.07999999821</v>
      </c>
      <c r="J295" s="510">
        <f t="shared" si="97"/>
        <v>4002.56</v>
      </c>
      <c r="K295" s="292">
        <f t="shared" si="98"/>
        <v>14157.44</v>
      </c>
      <c r="L295" s="321">
        <f t="shared" si="89"/>
        <v>18160</v>
      </c>
      <c r="M295" s="300">
        <f t="shared" si="106"/>
        <v>36070030.250000015</v>
      </c>
      <c r="N295" s="292">
        <f t="shared" si="99"/>
        <v>208267.37</v>
      </c>
      <c r="O295" s="292">
        <f t="shared" si="100"/>
        <v>-268287.37</v>
      </c>
      <c r="P295" s="293">
        <f t="shared" si="91"/>
        <v>-60020</v>
      </c>
      <c r="Q295" s="301">
        <f t="shared" si="107"/>
        <v>692698.41999999993</v>
      </c>
      <c r="R295" s="292">
        <f t="shared" si="101"/>
        <v>3999.62</v>
      </c>
      <c r="S295" s="292">
        <f t="shared" si="102"/>
        <v>15440.380000000001</v>
      </c>
      <c r="T295" s="321">
        <f t="shared" si="92"/>
        <v>19440</v>
      </c>
      <c r="U295" s="134"/>
      <c r="V295" s="134"/>
      <c r="W295" s="134"/>
      <c r="X295" s="134"/>
    </row>
    <row r="296" spans="1:24" s="1" customFormat="1" ht="15" customHeight="1">
      <c r="A296" s="409">
        <f t="shared" si="90"/>
        <v>7.0250000000000007E-2</v>
      </c>
      <c r="B296" s="406">
        <f t="shared" si="93"/>
        <v>5.7739726027397267E-3</v>
      </c>
      <c r="C296" s="197">
        <f t="shared" si="94"/>
        <v>22</v>
      </c>
      <c r="D296" s="290">
        <v>262</v>
      </c>
      <c r="E296" s="300">
        <f t="shared" si="103"/>
        <v>0</v>
      </c>
      <c r="F296" s="292">
        <f t="shared" si="95"/>
        <v>0</v>
      </c>
      <c r="G296" s="292">
        <f t="shared" si="96"/>
        <v>0</v>
      </c>
      <c r="H296" s="293">
        <f t="shared" si="104"/>
        <v>0</v>
      </c>
      <c r="I296" s="301">
        <f t="shared" si="105"/>
        <v>679049.63999999827</v>
      </c>
      <c r="J296" s="510">
        <f t="shared" si="97"/>
        <v>3920.81</v>
      </c>
      <c r="K296" s="292">
        <f t="shared" si="98"/>
        <v>14239.19</v>
      </c>
      <c r="L296" s="321">
        <f t="shared" si="89"/>
        <v>18160</v>
      </c>
      <c r="M296" s="300">
        <f t="shared" si="106"/>
        <v>36338317.620000012</v>
      </c>
      <c r="N296" s="292">
        <f t="shared" si="99"/>
        <v>209816.45</v>
      </c>
      <c r="O296" s="292">
        <f t="shared" si="100"/>
        <v>-269836.45</v>
      </c>
      <c r="P296" s="293">
        <f t="shared" si="91"/>
        <v>-60020</v>
      </c>
      <c r="Q296" s="301">
        <f t="shared" si="107"/>
        <v>677258.03999999992</v>
      </c>
      <c r="R296" s="292">
        <f t="shared" si="101"/>
        <v>3910.47</v>
      </c>
      <c r="S296" s="292">
        <f t="shared" si="102"/>
        <v>15529.53</v>
      </c>
      <c r="T296" s="321">
        <f t="shared" si="92"/>
        <v>19440</v>
      </c>
      <c r="U296" s="134"/>
      <c r="V296" s="134"/>
      <c r="W296" s="134"/>
      <c r="X296" s="134"/>
    </row>
    <row r="297" spans="1:24" s="1" customFormat="1" ht="15" customHeight="1">
      <c r="A297" s="409">
        <f t="shared" si="90"/>
        <v>7.0250000000000007E-2</v>
      </c>
      <c r="B297" s="406">
        <f t="shared" si="93"/>
        <v>5.7739726027397267E-3</v>
      </c>
      <c r="C297" s="197">
        <f t="shared" si="94"/>
        <v>22</v>
      </c>
      <c r="D297" s="290">
        <v>263</v>
      </c>
      <c r="E297" s="300">
        <f t="shared" si="103"/>
        <v>0</v>
      </c>
      <c r="F297" s="292">
        <f t="shared" si="95"/>
        <v>0</v>
      </c>
      <c r="G297" s="292">
        <f t="shared" si="96"/>
        <v>0</v>
      </c>
      <c r="H297" s="293">
        <f t="shared" si="104"/>
        <v>0</v>
      </c>
      <c r="I297" s="301">
        <f t="shared" si="105"/>
        <v>664810.44999999832</v>
      </c>
      <c r="J297" s="510">
        <f t="shared" si="97"/>
        <v>3838.6</v>
      </c>
      <c r="K297" s="292">
        <f t="shared" si="98"/>
        <v>14321.4</v>
      </c>
      <c r="L297" s="321">
        <f t="shared" si="89"/>
        <v>18160</v>
      </c>
      <c r="M297" s="300">
        <f t="shared" si="106"/>
        <v>36608154.070000015</v>
      </c>
      <c r="N297" s="292">
        <f t="shared" si="99"/>
        <v>211374.48</v>
      </c>
      <c r="O297" s="292">
        <f t="shared" si="100"/>
        <v>-271394.48</v>
      </c>
      <c r="P297" s="293">
        <f t="shared" si="91"/>
        <v>-60020</v>
      </c>
      <c r="Q297" s="301">
        <f t="shared" si="107"/>
        <v>661728.50999999989</v>
      </c>
      <c r="R297" s="292">
        <f t="shared" si="101"/>
        <v>3820.8</v>
      </c>
      <c r="S297" s="292">
        <f t="shared" si="102"/>
        <v>15619.2</v>
      </c>
      <c r="T297" s="321">
        <f t="shared" si="92"/>
        <v>19440</v>
      </c>
      <c r="U297" s="134"/>
      <c r="V297" s="134"/>
      <c r="W297" s="134"/>
      <c r="X297" s="134"/>
    </row>
    <row r="298" spans="1:24" s="1" customFormat="1" ht="15" customHeight="1">
      <c r="A298" s="409">
        <f t="shared" si="90"/>
        <v>7.0250000000000007E-2</v>
      </c>
      <c r="B298" s="406">
        <f t="shared" si="93"/>
        <v>5.7739726027397267E-3</v>
      </c>
      <c r="C298" s="197">
        <f t="shared" si="94"/>
        <v>22</v>
      </c>
      <c r="D298" s="290">
        <v>264</v>
      </c>
      <c r="E298" s="300">
        <f t="shared" si="103"/>
        <v>0</v>
      </c>
      <c r="F298" s="292">
        <f t="shared" si="95"/>
        <v>0</v>
      </c>
      <c r="G298" s="292">
        <f t="shared" si="96"/>
        <v>0</v>
      </c>
      <c r="H298" s="293">
        <f t="shared" si="104"/>
        <v>0</v>
      </c>
      <c r="I298" s="301">
        <f t="shared" si="105"/>
        <v>650489.0499999983</v>
      </c>
      <c r="J298" s="510">
        <f t="shared" si="97"/>
        <v>3755.91</v>
      </c>
      <c r="K298" s="292">
        <f t="shared" si="98"/>
        <v>14404.09</v>
      </c>
      <c r="L298" s="321">
        <f t="shared" si="89"/>
        <v>18160</v>
      </c>
      <c r="M298" s="300">
        <f t="shared" si="106"/>
        <v>36879548.550000012</v>
      </c>
      <c r="N298" s="292">
        <f t="shared" si="99"/>
        <v>212941.5</v>
      </c>
      <c r="O298" s="292">
        <f t="shared" si="100"/>
        <v>-272961.5</v>
      </c>
      <c r="P298" s="293">
        <f t="shared" si="91"/>
        <v>-60020</v>
      </c>
      <c r="Q298" s="301">
        <f t="shared" si="107"/>
        <v>646109.30999999994</v>
      </c>
      <c r="R298" s="292">
        <f t="shared" si="101"/>
        <v>3730.62</v>
      </c>
      <c r="S298" s="292">
        <f t="shared" si="102"/>
        <v>15709.380000000001</v>
      </c>
      <c r="T298" s="321">
        <f t="shared" si="92"/>
        <v>19440</v>
      </c>
      <c r="U298" s="134"/>
      <c r="V298" s="134"/>
      <c r="W298" s="134"/>
      <c r="X298" s="134"/>
    </row>
    <row r="299" spans="1:24" s="1" customFormat="1" ht="15" customHeight="1">
      <c r="A299" s="409">
        <f t="shared" si="90"/>
        <v>7.0250000000000007E-2</v>
      </c>
      <c r="B299" s="406">
        <f t="shared" si="93"/>
        <v>5.7739726027397267E-3</v>
      </c>
      <c r="C299" s="197">
        <f t="shared" si="94"/>
        <v>23</v>
      </c>
      <c r="D299" s="290">
        <v>265</v>
      </c>
      <c r="E299" s="300">
        <f t="shared" si="103"/>
        <v>0</v>
      </c>
      <c r="F299" s="292">
        <f t="shared" si="95"/>
        <v>0</v>
      </c>
      <c r="G299" s="292">
        <f t="shared" si="96"/>
        <v>0</v>
      </c>
      <c r="H299" s="293">
        <f t="shared" si="104"/>
        <v>0</v>
      </c>
      <c r="I299" s="301">
        <f t="shared" si="105"/>
        <v>636084.95999999833</v>
      </c>
      <c r="J299" s="510">
        <f t="shared" si="97"/>
        <v>3672.74</v>
      </c>
      <c r="K299" s="292">
        <f t="shared" si="98"/>
        <v>14487.26</v>
      </c>
      <c r="L299" s="321">
        <f t="shared" si="89"/>
        <v>18160</v>
      </c>
      <c r="M299" s="300">
        <f t="shared" si="106"/>
        <v>37152510.050000012</v>
      </c>
      <c r="N299" s="292">
        <f t="shared" si="99"/>
        <v>214517.58</v>
      </c>
      <c r="O299" s="292">
        <f t="shared" si="100"/>
        <v>-274537.57999999996</v>
      </c>
      <c r="P299" s="293">
        <f t="shared" si="91"/>
        <v>-60020</v>
      </c>
      <c r="Q299" s="301">
        <f t="shared" si="107"/>
        <v>630399.92999999993</v>
      </c>
      <c r="R299" s="292">
        <f t="shared" si="101"/>
        <v>3639.91</v>
      </c>
      <c r="S299" s="292">
        <f t="shared" si="102"/>
        <v>15800.09</v>
      </c>
      <c r="T299" s="321">
        <f t="shared" si="92"/>
        <v>19440</v>
      </c>
      <c r="U299" s="134"/>
      <c r="V299" s="134"/>
      <c r="W299" s="134"/>
      <c r="X299" s="134"/>
    </row>
    <row r="300" spans="1:24" s="1" customFormat="1" ht="15" customHeight="1">
      <c r="A300" s="409">
        <f t="shared" si="90"/>
        <v>7.0250000000000007E-2</v>
      </c>
      <c r="B300" s="406">
        <f t="shared" si="93"/>
        <v>5.7739726027397267E-3</v>
      </c>
      <c r="C300" s="197">
        <f t="shared" si="94"/>
        <v>23</v>
      </c>
      <c r="D300" s="290">
        <v>266</v>
      </c>
      <c r="E300" s="300">
        <f t="shared" si="103"/>
        <v>0</v>
      </c>
      <c r="F300" s="292">
        <f t="shared" si="95"/>
        <v>0</v>
      </c>
      <c r="G300" s="292">
        <f t="shared" si="96"/>
        <v>0</v>
      </c>
      <c r="H300" s="293">
        <f t="shared" si="104"/>
        <v>0</v>
      </c>
      <c r="I300" s="301">
        <f t="shared" si="105"/>
        <v>621597.69999999832</v>
      </c>
      <c r="J300" s="510">
        <f t="shared" si="97"/>
        <v>3589.09</v>
      </c>
      <c r="K300" s="292">
        <f t="shared" si="98"/>
        <v>14570.91</v>
      </c>
      <c r="L300" s="321">
        <f t="shared" si="89"/>
        <v>18160</v>
      </c>
      <c r="M300" s="300">
        <f t="shared" si="106"/>
        <v>37427047.63000001</v>
      </c>
      <c r="N300" s="292">
        <f t="shared" si="99"/>
        <v>216102.75</v>
      </c>
      <c r="O300" s="292">
        <f t="shared" si="100"/>
        <v>-276122.75</v>
      </c>
      <c r="P300" s="293">
        <f t="shared" si="91"/>
        <v>-60020</v>
      </c>
      <c r="Q300" s="301">
        <f t="shared" si="107"/>
        <v>614599.84</v>
      </c>
      <c r="R300" s="292">
        <f t="shared" si="101"/>
        <v>3548.68</v>
      </c>
      <c r="S300" s="292">
        <f t="shared" si="102"/>
        <v>15891.32</v>
      </c>
      <c r="T300" s="321">
        <f t="shared" si="92"/>
        <v>19440</v>
      </c>
      <c r="U300" s="134"/>
      <c r="V300" s="134"/>
      <c r="W300" s="134"/>
      <c r="X300" s="134"/>
    </row>
    <row r="301" spans="1:24" s="1" customFormat="1" ht="15" customHeight="1">
      <c r="A301" s="409">
        <f t="shared" si="90"/>
        <v>7.0250000000000007E-2</v>
      </c>
      <c r="B301" s="406">
        <f t="shared" si="93"/>
        <v>5.7739726027397267E-3</v>
      </c>
      <c r="C301" s="197">
        <f t="shared" si="94"/>
        <v>23</v>
      </c>
      <c r="D301" s="290">
        <v>267</v>
      </c>
      <c r="E301" s="300">
        <f t="shared" si="103"/>
        <v>0</v>
      </c>
      <c r="F301" s="292">
        <f t="shared" si="95"/>
        <v>0</v>
      </c>
      <c r="G301" s="292">
        <f t="shared" si="96"/>
        <v>0</v>
      </c>
      <c r="H301" s="293">
        <f t="shared" si="104"/>
        <v>0</v>
      </c>
      <c r="I301" s="301">
        <f t="shared" si="105"/>
        <v>607026.78999999829</v>
      </c>
      <c r="J301" s="510">
        <f t="shared" si="97"/>
        <v>3504.96</v>
      </c>
      <c r="K301" s="292">
        <f t="shared" si="98"/>
        <v>14655.04</v>
      </c>
      <c r="L301" s="321">
        <f t="shared" si="89"/>
        <v>18160</v>
      </c>
      <c r="M301" s="300">
        <f t="shared" si="106"/>
        <v>37703170.38000001</v>
      </c>
      <c r="N301" s="292">
        <f t="shared" si="99"/>
        <v>217697.07</v>
      </c>
      <c r="O301" s="292">
        <f t="shared" si="100"/>
        <v>-277717.07</v>
      </c>
      <c r="P301" s="293">
        <f t="shared" si="91"/>
        <v>-60020</v>
      </c>
      <c r="Q301" s="301">
        <f t="shared" si="107"/>
        <v>598708.52</v>
      </c>
      <c r="R301" s="292">
        <f t="shared" si="101"/>
        <v>3456.93</v>
      </c>
      <c r="S301" s="292">
        <f t="shared" si="102"/>
        <v>15983.07</v>
      </c>
      <c r="T301" s="321">
        <f t="shared" si="92"/>
        <v>19440</v>
      </c>
      <c r="U301" s="134"/>
      <c r="V301" s="134"/>
      <c r="W301" s="134"/>
      <c r="X301" s="134"/>
    </row>
    <row r="302" spans="1:24" s="1" customFormat="1" ht="15" customHeight="1">
      <c r="A302" s="409">
        <f t="shared" si="90"/>
        <v>7.0250000000000007E-2</v>
      </c>
      <c r="B302" s="406">
        <f t="shared" si="93"/>
        <v>5.7739726027397267E-3</v>
      </c>
      <c r="C302" s="197">
        <f t="shared" si="94"/>
        <v>23</v>
      </c>
      <c r="D302" s="290">
        <v>268</v>
      </c>
      <c r="E302" s="300">
        <f t="shared" si="103"/>
        <v>0</v>
      </c>
      <c r="F302" s="292">
        <f t="shared" si="95"/>
        <v>0</v>
      </c>
      <c r="G302" s="292">
        <f t="shared" si="96"/>
        <v>0</v>
      </c>
      <c r="H302" s="293">
        <f t="shared" si="104"/>
        <v>0</v>
      </c>
      <c r="I302" s="301">
        <f t="shared" si="105"/>
        <v>592371.74999999825</v>
      </c>
      <c r="J302" s="510">
        <f t="shared" si="97"/>
        <v>3420.34</v>
      </c>
      <c r="K302" s="292">
        <f t="shared" si="98"/>
        <v>14739.66</v>
      </c>
      <c r="L302" s="321">
        <f t="shared" si="89"/>
        <v>18160</v>
      </c>
      <c r="M302" s="300">
        <f t="shared" si="106"/>
        <v>37980887.45000001</v>
      </c>
      <c r="N302" s="292">
        <f t="shared" si="99"/>
        <v>219300.6</v>
      </c>
      <c r="O302" s="292">
        <f t="shared" si="100"/>
        <v>-279320.59999999998</v>
      </c>
      <c r="P302" s="293">
        <f t="shared" si="91"/>
        <v>-60020</v>
      </c>
      <c r="Q302" s="301">
        <f t="shared" si="107"/>
        <v>582725.45000000007</v>
      </c>
      <c r="R302" s="292">
        <f t="shared" si="101"/>
        <v>3364.64</v>
      </c>
      <c r="S302" s="292">
        <f t="shared" si="102"/>
        <v>16075.36</v>
      </c>
      <c r="T302" s="321">
        <f t="shared" si="92"/>
        <v>19440</v>
      </c>
      <c r="U302" s="134"/>
      <c r="V302" s="134"/>
      <c r="W302" s="134"/>
      <c r="X302" s="134"/>
    </row>
    <row r="303" spans="1:24" s="1" customFormat="1" ht="15" customHeight="1">
      <c r="A303" s="409">
        <f t="shared" si="90"/>
        <v>7.0250000000000007E-2</v>
      </c>
      <c r="B303" s="406">
        <f t="shared" si="93"/>
        <v>5.7739726027397267E-3</v>
      </c>
      <c r="C303" s="197">
        <f t="shared" si="94"/>
        <v>23</v>
      </c>
      <c r="D303" s="290">
        <v>269</v>
      </c>
      <c r="E303" s="300">
        <f t="shared" si="103"/>
        <v>0</v>
      </c>
      <c r="F303" s="292">
        <f t="shared" si="95"/>
        <v>0</v>
      </c>
      <c r="G303" s="292">
        <f t="shared" si="96"/>
        <v>0</v>
      </c>
      <c r="H303" s="293">
        <f t="shared" si="104"/>
        <v>0</v>
      </c>
      <c r="I303" s="301">
        <f t="shared" si="105"/>
        <v>577632.08999999822</v>
      </c>
      <c r="J303" s="510">
        <f t="shared" si="97"/>
        <v>3335.23</v>
      </c>
      <c r="K303" s="292">
        <f t="shared" si="98"/>
        <v>14824.77</v>
      </c>
      <c r="L303" s="321">
        <f t="shared" ref="L303:L366" si="108">IF(I303&lt;$M$5,I303+J303,$M$5)</f>
        <v>18160</v>
      </c>
      <c r="M303" s="300">
        <f t="shared" si="106"/>
        <v>38260208.050000012</v>
      </c>
      <c r="N303" s="292">
        <f t="shared" si="99"/>
        <v>220913.39</v>
      </c>
      <c r="O303" s="292">
        <f t="shared" si="100"/>
        <v>-280933.39</v>
      </c>
      <c r="P303" s="293">
        <f t="shared" si="91"/>
        <v>-60020</v>
      </c>
      <c r="Q303" s="301">
        <f t="shared" si="107"/>
        <v>566650.09000000008</v>
      </c>
      <c r="R303" s="292">
        <f t="shared" si="101"/>
        <v>3271.82</v>
      </c>
      <c r="S303" s="292">
        <f t="shared" si="102"/>
        <v>16168.18</v>
      </c>
      <c r="T303" s="321">
        <f t="shared" si="92"/>
        <v>19440</v>
      </c>
      <c r="U303" s="134"/>
      <c r="V303" s="134"/>
      <c r="W303" s="134"/>
      <c r="X303" s="134"/>
    </row>
    <row r="304" spans="1:24" s="1" customFormat="1" ht="15" customHeight="1">
      <c r="A304" s="409">
        <f t="shared" si="90"/>
        <v>7.0250000000000007E-2</v>
      </c>
      <c r="B304" s="406">
        <f t="shared" si="93"/>
        <v>5.7739726027397267E-3</v>
      </c>
      <c r="C304" s="197">
        <f t="shared" si="94"/>
        <v>23</v>
      </c>
      <c r="D304" s="290">
        <v>270</v>
      </c>
      <c r="E304" s="300">
        <f t="shared" si="103"/>
        <v>0</v>
      </c>
      <c r="F304" s="292">
        <f t="shared" si="95"/>
        <v>0</v>
      </c>
      <c r="G304" s="292">
        <f t="shared" si="96"/>
        <v>0</v>
      </c>
      <c r="H304" s="293">
        <f t="shared" si="104"/>
        <v>0</v>
      </c>
      <c r="I304" s="301">
        <f t="shared" si="105"/>
        <v>562807.3199999982</v>
      </c>
      <c r="J304" s="510">
        <f t="shared" si="97"/>
        <v>3249.63</v>
      </c>
      <c r="K304" s="292">
        <f t="shared" si="98"/>
        <v>14910.369999999999</v>
      </c>
      <c r="L304" s="321">
        <f t="shared" si="108"/>
        <v>18160</v>
      </c>
      <c r="M304" s="300">
        <f t="shared" si="106"/>
        <v>38541141.440000013</v>
      </c>
      <c r="N304" s="292">
        <f t="shared" si="99"/>
        <v>222535.49</v>
      </c>
      <c r="O304" s="292">
        <f t="shared" si="100"/>
        <v>-282555.49</v>
      </c>
      <c r="P304" s="293">
        <f t="shared" si="91"/>
        <v>-60020</v>
      </c>
      <c r="Q304" s="301">
        <f t="shared" si="107"/>
        <v>550481.91</v>
      </c>
      <c r="R304" s="292">
        <f t="shared" si="101"/>
        <v>3178.47</v>
      </c>
      <c r="S304" s="292">
        <f t="shared" si="102"/>
        <v>16261.53</v>
      </c>
      <c r="T304" s="321">
        <f t="shared" si="92"/>
        <v>19440</v>
      </c>
      <c r="U304" s="134"/>
      <c r="V304" s="134"/>
      <c r="W304" s="134"/>
      <c r="X304" s="134"/>
    </row>
    <row r="305" spans="1:24" s="1" customFormat="1" ht="15" customHeight="1">
      <c r="A305" s="409">
        <f t="shared" si="90"/>
        <v>7.0250000000000007E-2</v>
      </c>
      <c r="B305" s="406">
        <f t="shared" si="93"/>
        <v>5.7739726027397267E-3</v>
      </c>
      <c r="C305" s="197">
        <f t="shared" si="94"/>
        <v>23</v>
      </c>
      <c r="D305" s="290">
        <v>271</v>
      </c>
      <c r="E305" s="300">
        <f t="shared" si="103"/>
        <v>0</v>
      </c>
      <c r="F305" s="292">
        <f t="shared" si="95"/>
        <v>0</v>
      </c>
      <c r="G305" s="292">
        <f t="shared" si="96"/>
        <v>0</v>
      </c>
      <c r="H305" s="293">
        <f t="shared" si="104"/>
        <v>0</v>
      </c>
      <c r="I305" s="301">
        <f t="shared" si="105"/>
        <v>547896.94999999821</v>
      </c>
      <c r="J305" s="510">
        <f t="shared" si="97"/>
        <v>3163.54</v>
      </c>
      <c r="K305" s="292">
        <f t="shared" si="98"/>
        <v>14996.46</v>
      </c>
      <c r="L305" s="321">
        <f t="shared" si="108"/>
        <v>18160</v>
      </c>
      <c r="M305" s="300">
        <f t="shared" si="106"/>
        <v>38823696.930000015</v>
      </c>
      <c r="N305" s="292">
        <f t="shared" si="99"/>
        <v>224166.96</v>
      </c>
      <c r="O305" s="292">
        <f t="shared" si="100"/>
        <v>-284186.95999999996</v>
      </c>
      <c r="P305" s="293">
        <f t="shared" si="91"/>
        <v>-60020</v>
      </c>
      <c r="Q305" s="301">
        <f t="shared" si="107"/>
        <v>534220.38</v>
      </c>
      <c r="R305" s="292">
        <f t="shared" si="101"/>
        <v>3084.57</v>
      </c>
      <c r="S305" s="292">
        <f t="shared" si="102"/>
        <v>16355.43</v>
      </c>
      <c r="T305" s="321">
        <f t="shared" si="92"/>
        <v>19440</v>
      </c>
      <c r="U305" s="134"/>
      <c r="V305" s="134"/>
      <c r="W305" s="134"/>
      <c r="X305" s="134"/>
    </row>
    <row r="306" spans="1:24" s="1" customFormat="1" ht="15" customHeight="1">
      <c r="A306" s="409">
        <f t="shared" si="90"/>
        <v>7.0250000000000007E-2</v>
      </c>
      <c r="B306" s="406">
        <f t="shared" si="93"/>
        <v>5.7739726027397267E-3</v>
      </c>
      <c r="C306" s="197">
        <f t="shared" si="94"/>
        <v>23</v>
      </c>
      <c r="D306" s="290">
        <v>272</v>
      </c>
      <c r="E306" s="300">
        <f t="shared" si="103"/>
        <v>0</v>
      </c>
      <c r="F306" s="292">
        <f t="shared" si="95"/>
        <v>0</v>
      </c>
      <c r="G306" s="292">
        <f t="shared" si="96"/>
        <v>0</v>
      </c>
      <c r="H306" s="293">
        <f t="shared" si="104"/>
        <v>0</v>
      </c>
      <c r="I306" s="301">
        <f t="shared" si="105"/>
        <v>532900.48999999824</v>
      </c>
      <c r="J306" s="510">
        <f t="shared" si="97"/>
        <v>3076.95</v>
      </c>
      <c r="K306" s="292">
        <f t="shared" si="98"/>
        <v>15083.05</v>
      </c>
      <c r="L306" s="321">
        <f t="shared" si="108"/>
        <v>18160</v>
      </c>
      <c r="M306" s="300">
        <f t="shared" si="106"/>
        <v>39107883.890000015</v>
      </c>
      <c r="N306" s="292">
        <f t="shared" si="99"/>
        <v>225807.85</v>
      </c>
      <c r="O306" s="292">
        <f t="shared" si="100"/>
        <v>-285827.84999999998</v>
      </c>
      <c r="P306" s="293">
        <f t="shared" si="91"/>
        <v>-60020</v>
      </c>
      <c r="Q306" s="301">
        <f t="shared" si="107"/>
        <v>517864.95</v>
      </c>
      <c r="R306" s="292">
        <f t="shared" si="101"/>
        <v>2990.14</v>
      </c>
      <c r="S306" s="292">
        <f t="shared" si="102"/>
        <v>16449.86</v>
      </c>
      <c r="T306" s="321">
        <f t="shared" si="92"/>
        <v>19440</v>
      </c>
      <c r="U306" s="134"/>
      <c r="V306" s="134"/>
      <c r="W306" s="134"/>
      <c r="X306" s="134"/>
    </row>
    <row r="307" spans="1:24" s="1" customFormat="1" ht="15" customHeight="1">
      <c r="A307" s="409">
        <f t="shared" si="90"/>
        <v>7.0250000000000007E-2</v>
      </c>
      <c r="B307" s="406">
        <f t="shared" si="93"/>
        <v>5.7739726027397267E-3</v>
      </c>
      <c r="C307" s="197">
        <f t="shared" si="94"/>
        <v>23</v>
      </c>
      <c r="D307" s="290">
        <v>273</v>
      </c>
      <c r="E307" s="300">
        <f t="shared" si="103"/>
        <v>0</v>
      </c>
      <c r="F307" s="292">
        <f t="shared" si="95"/>
        <v>0</v>
      </c>
      <c r="G307" s="292">
        <f t="shared" si="96"/>
        <v>0</v>
      </c>
      <c r="H307" s="293">
        <f t="shared" si="104"/>
        <v>0</v>
      </c>
      <c r="I307" s="301">
        <f t="shared" si="105"/>
        <v>517817.43999999826</v>
      </c>
      <c r="J307" s="510">
        <f t="shared" si="97"/>
        <v>2989.86</v>
      </c>
      <c r="K307" s="292">
        <f t="shared" si="98"/>
        <v>15170.14</v>
      </c>
      <c r="L307" s="321">
        <f t="shared" si="108"/>
        <v>18160</v>
      </c>
      <c r="M307" s="300">
        <f t="shared" si="106"/>
        <v>39393711.740000017</v>
      </c>
      <c r="N307" s="292">
        <f t="shared" si="99"/>
        <v>227458.21</v>
      </c>
      <c r="O307" s="292">
        <f t="shared" si="100"/>
        <v>-287478.20999999996</v>
      </c>
      <c r="P307" s="293">
        <f t="shared" si="91"/>
        <v>-60020</v>
      </c>
      <c r="Q307" s="301">
        <f t="shared" si="107"/>
        <v>501415.09</v>
      </c>
      <c r="R307" s="292">
        <f t="shared" si="101"/>
        <v>2895.16</v>
      </c>
      <c r="S307" s="292">
        <f t="shared" si="102"/>
        <v>16544.84</v>
      </c>
      <c r="T307" s="321">
        <f t="shared" si="92"/>
        <v>19440</v>
      </c>
      <c r="U307" s="134"/>
      <c r="V307" s="134"/>
      <c r="W307" s="134"/>
      <c r="X307" s="134"/>
    </row>
    <row r="308" spans="1:24" s="1" customFormat="1" ht="15" customHeight="1">
      <c r="A308" s="409">
        <f t="shared" si="90"/>
        <v>7.0250000000000007E-2</v>
      </c>
      <c r="B308" s="406">
        <f t="shared" si="93"/>
        <v>5.7739726027397267E-3</v>
      </c>
      <c r="C308" s="197">
        <f t="shared" si="94"/>
        <v>23</v>
      </c>
      <c r="D308" s="290">
        <v>274</v>
      </c>
      <c r="E308" s="300">
        <f t="shared" si="103"/>
        <v>0</v>
      </c>
      <c r="F308" s="292">
        <f t="shared" si="95"/>
        <v>0</v>
      </c>
      <c r="G308" s="292">
        <f t="shared" si="96"/>
        <v>0</v>
      </c>
      <c r="H308" s="293">
        <f t="shared" si="104"/>
        <v>0</v>
      </c>
      <c r="I308" s="301">
        <f t="shared" si="105"/>
        <v>502647.29999999824</v>
      </c>
      <c r="J308" s="510">
        <f t="shared" si="97"/>
        <v>2902.27</v>
      </c>
      <c r="K308" s="292">
        <f t="shared" si="98"/>
        <v>15257.73</v>
      </c>
      <c r="L308" s="321">
        <f t="shared" si="108"/>
        <v>18160</v>
      </c>
      <c r="M308" s="300">
        <f t="shared" si="106"/>
        <v>39681189.950000018</v>
      </c>
      <c r="N308" s="292">
        <f t="shared" si="99"/>
        <v>229118.1</v>
      </c>
      <c r="O308" s="292">
        <f t="shared" si="100"/>
        <v>-289138.09999999998</v>
      </c>
      <c r="P308" s="293">
        <f t="shared" si="91"/>
        <v>-60020</v>
      </c>
      <c r="Q308" s="301">
        <f t="shared" si="107"/>
        <v>484870.25</v>
      </c>
      <c r="R308" s="292">
        <f t="shared" si="101"/>
        <v>2799.63</v>
      </c>
      <c r="S308" s="292">
        <f t="shared" si="102"/>
        <v>16640.37</v>
      </c>
      <c r="T308" s="321">
        <f t="shared" si="92"/>
        <v>19440</v>
      </c>
      <c r="U308" s="134"/>
      <c r="V308" s="134"/>
      <c r="W308" s="134"/>
      <c r="X308" s="134"/>
    </row>
    <row r="309" spans="1:24" s="1" customFormat="1" ht="15" customHeight="1">
      <c r="A309" s="409">
        <f t="shared" si="90"/>
        <v>7.0250000000000007E-2</v>
      </c>
      <c r="B309" s="406">
        <f t="shared" si="93"/>
        <v>5.7739726027397267E-3</v>
      </c>
      <c r="C309" s="197">
        <f t="shared" si="94"/>
        <v>23</v>
      </c>
      <c r="D309" s="290">
        <v>275</v>
      </c>
      <c r="E309" s="300">
        <f t="shared" si="103"/>
        <v>0</v>
      </c>
      <c r="F309" s="292">
        <f t="shared" si="95"/>
        <v>0</v>
      </c>
      <c r="G309" s="292">
        <f t="shared" si="96"/>
        <v>0</v>
      </c>
      <c r="H309" s="293">
        <f t="shared" si="104"/>
        <v>0</v>
      </c>
      <c r="I309" s="301">
        <f t="shared" si="105"/>
        <v>487389.56999999826</v>
      </c>
      <c r="J309" s="510">
        <f t="shared" si="97"/>
        <v>2814.17</v>
      </c>
      <c r="K309" s="292">
        <f t="shared" si="98"/>
        <v>15345.83</v>
      </c>
      <c r="L309" s="321">
        <f t="shared" si="108"/>
        <v>18160</v>
      </c>
      <c r="M309" s="300">
        <f t="shared" si="106"/>
        <v>39970328.050000019</v>
      </c>
      <c r="N309" s="292">
        <f t="shared" si="99"/>
        <v>230787.58</v>
      </c>
      <c r="O309" s="292">
        <f t="shared" si="100"/>
        <v>-290807.57999999996</v>
      </c>
      <c r="P309" s="293">
        <f t="shared" si="91"/>
        <v>-60020</v>
      </c>
      <c r="Q309" s="301">
        <f t="shared" si="107"/>
        <v>468229.88</v>
      </c>
      <c r="R309" s="292">
        <f t="shared" si="101"/>
        <v>2703.55</v>
      </c>
      <c r="S309" s="292">
        <f t="shared" si="102"/>
        <v>16736.45</v>
      </c>
      <c r="T309" s="321">
        <f t="shared" si="92"/>
        <v>19440</v>
      </c>
      <c r="U309" s="134"/>
      <c r="V309" s="134"/>
      <c r="W309" s="134"/>
      <c r="X309" s="134"/>
    </row>
    <row r="310" spans="1:24" s="1" customFormat="1" ht="15" customHeight="1">
      <c r="A310" s="409">
        <f t="shared" si="90"/>
        <v>7.0250000000000007E-2</v>
      </c>
      <c r="B310" s="406">
        <f t="shared" si="93"/>
        <v>5.7739726027397267E-3</v>
      </c>
      <c r="C310" s="197">
        <f t="shared" si="94"/>
        <v>23</v>
      </c>
      <c r="D310" s="290">
        <v>276</v>
      </c>
      <c r="E310" s="300">
        <f t="shared" si="103"/>
        <v>0</v>
      </c>
      <c r="F310" s="292">
        <f t="shared" si="95"/>
        <v>0</v>
      </c>
      <c r="G310" s="292">
        <f t="shared" si="96"/>
        <v>0</v>
      </c>
      <c r="H310" s="293">
        <f t="shared" si="104"/>
        <v>0</v>
      </c>
      <c r="I310" s="301">
        <f t="shared" si="105"/>
        <v>472043.73999999824</v>
      </c>
      <c r="J310" s="510">
        <f t="shared" si="97"/>
        <v>2725.57</v>
      </c>
      <c r="K310" s="292">
        <f t="shared" si="98"/>
        <v>15434.43</v>
      </c>
      <c r="L310" s="321">
        <f t="shared" si="108"/>
        <v>18160</v>
      </c>
      <c r="M310" s="300">
        <f t="shared" si="106"/>
        <v>40261135.630000018</v>
      </c>
      <c r="N310" s="292">
        <f t="shared" si="99"/>
        <v>232466.69</v>
      </c>
      <c r="O310" s="292">
        <f t="shared" si="100"/>
        <v>-292486.69</v>
      </c>
      <c r="P310" s="293">
        <f t="shared" si="91"/>
        <v>-60020</v>
      </c>
      <c r="Q310" s="301">
        <f t="shared" si="107"/>
        <v>451493.43</v>
      </c>
      <c r="R310" s="292">
        <f t="shared" si="101"/>
        <v>2606.91</v>
      </c>
      <c r="S310" s="292">
        <f t="shared" si="102"/>
        <v>16833.09</v>
      </c>
      <c r="T310" s="321">
        <f t="shared" si="92"/>
        <v>19440</v>
      </c>
      <c r="U310" s="134"/>
      <c r="V310" s="134"/>
      <c r="W310" s="134"/>
      <c r="X310" s="134"/>
    </row>
    <row r="311" spans="1:24" s="1" customFormat="1" ht="15" customHeight="1">
      <c r="A311" s="409">
        <f t="shared" ref="A311:A374" si="109">VLOOKUP(D311,$A$7:$B$11,2)</f>
        <v>7.0250000000000007E-2</v>
      </c>
      <c r="B311" s="406">
        <f t="shared" si="93"/>
        <v>5.7739726027397267E-3</v>
      </c>
      <c r="C311" s="197">
        <f t="shared" si="94"/>
        <v>24</v>
      </c>
      <c r="D311" s="290">
        <v>277</v>
      </c>
      <c r="E311" s="300">
        <f t="shared" si="103"/>
        <v>0</v>
      </c>
      <c r="F311" s="292">
        <f t="shared" si="95"/>
        <v>0</v>
      </c>
      <c r="G311" s="292">
        <f t="shared" si="96"/>
        <v>0</v>
      </c>
      <c r="H311" s="293">
        <f t="shared" si="104"/>
        <v>0</v>
      </c>
      <c r="I311" s="301">
        <f t="shared" si="105"/>
        <v>456609.30999999825</v>
      </c>
      <c r="J311" s="510">
        <f t="shared" si="97"/>
        <v>2636.45</v>
      </c>
      <c r="K311" s="292">
        <f t="shared" si="98"/>
        <v>15523.55</v>
      </c>
      <c r="L311" s="321">
        <f t="shared" si="108"/>
        <v>18160</v>
      </c>
      <c r="M311" s="300">
        <f t="shared" si="106"/>
        <v>40553622.320000015</v>
      </c>
      <c r="N311" s="292">
        <f t="shared" si="99"/>
        <v>234155.5</v>
      </c>
      <c r="O311" s="292">
        <f t="shared" si="100"/>
        <v>-294175.5</v>
      </c>
      <c r="P311" s="293">
        <f t="shared" si="91"/>
        <v>-60020</v>
      </c>
      <c r="Q311" s="301">
        <f t="shared" si="107"/>
        <v>434660.33999999997</v>
      </c>
      <c r="R311" s="292">
        <f t="shared" si="101"/>
        <v>2509.7199999999998</v>
      </c>
      <c r="S311" s="292">
        <f t="shared" si="102"/>
        <v>16930.28</v>
      </c>
      <c r="T311" s="321">
        <f t="shared" si="92"/>
        <v>19440</v>
      </c>
      <c r="U311" s="134"/>
      <c r="V311" s="134"/>
      <c r="W311" s="134"/>
      <c r="X311" s="134"/>
    </row>
    <row r="312" spans="1:24" s="1" customFormat="1" ht="15" customHeight="1">
      <c r="A312" s="409">
        <f t="shared" si="109"/>
        <v>7.0250000000000007E-2</v>
      </c>
      <c r="B312" s="406">
        <f t="shared" si="93"/>
        <v>5.7739726027397267E-3</v>
      </c>
      <c r="C312" s="197">
        <f t="shared" si="94"/>
        <v>24</v>
      </c>
      <c r="D312" s="290">
        <v>278</v>
      </c>
      <c r="E312" s="300">
        <f t="shared" si="103"/>
        <v>0</v>
      </c>
      <c r="F312" s="292">
        <f t="shared" si="95"/>
        <v>0</v>
      </c>
      <c r="G312" s="292">
        <f t="shared" si="96"/>
        <v>0</v>
      </c>
      <c r="H312" s="293">
        <f t="shared" si="104"/>
        <v>0</v>
      </c>
      <c r="I312" s="301">
        <f t="shared" si="105"/>
        <v>441085.75999999826</v>
      </c>
      <c r="J312" s="510">
        <f t="shared" si="97"/>
        <v>2546.8200000000002</v>
      </c>
      <c r="K312" s="292">
        <f t="shared" si="98"/>
        <v>15613.18</v>
      </c>
      <c r="L312" s="321">
        <f t="shared" si="108"/>
        <v>18160</v>
      </c>
      <c r="M312" s="300">
        <f t="shared" si="106"/>
        <v>40847797.820000015</v>
      </c>
      <c r="N312" s="292">
        <f t="shared" si="99"/>
        <v>235854.07</v>
      </c>
      <c r="O312" s="292">
        <f t="shared" si="100"/>
        <v>-295874.07</v>
      </c>
      <c r="P312" s="293">
        <f t="shared" si="91"/>
        <v>-60020</v>
      </c>
      <c r="Q312" s="301">
        <f t="shared" si="107"/>
        <v>417730.05999999994</v>
      </c>
      <c r="R312" s="292">
        <f t="shared" si="101"/>
        <v>2411.96</v>
      </c>
      <c r="S312" s="292">
        <f t="shared" si="102"/>
        <v>17028.04</v>
      </c>
      <c r="T312" s="321">
        <f t="shared" si="92"/>
        <v>19440</v>
      </c>
      <c r="U312" s="134"/>
      <c r="V312" s="134"/>
      <c r="W312" s="134"/>
      <c r="X312" s="134"/>
    </row>
    <row r="313" spans="1:24" s="1" customFormat="1" ht="15" customHeight="1">
      <c r="A313" s="409">
        <f t="shared" si="109"/>
        <v>7.0250000000000007E-2</v>
      </c>
      <c r="B313" s="406">
        <f t="shared" si="93"/>
        <v>5.7739726027397267E-3</v>
      </c>
      <c r="C313" s="197">
        <f t="shared" si="94"/>
        <v>24</v>
      </c>
      <c r="D313" s="290">
        <v>279</v>
      </c>
      <c r="E313" s="300">
        <f t="shared" si="103"/>
        <v>0</v>
      </c>
      <c r="F313" s="292">
        <f t="shared" si="95"/>
        <v>0</v>
      </c>
      <c r="G313" s="292">
        <f t="shared" si="96"/>
        <v>0</v>
      </c>
      <c r="H313" s="293">
        <f t="shared" si="104"/>
        <v>0</v>
      </c>
      <c r="I313" s="301">
        <f t="shared" si="105"/>
        <v>425472.57999999827</v>
      </c>
      <c r="J313" s="510">
        <f t="shared" si="97"/>
        <v>2456.67</v>
      </c>
      <c r="K313" s="292">
        <f t="shared" si="98"/>
        <v>15703.33</v>
      </c>
      <c r="L313" s="321">
        <f t="shared" si="108"/>
        <v>18160</v>
      </c>
      <c r="M313" s="300">
        <f t="shared" si="106"/>
        <v>41143671.890000015</v>
      </c>
      <c r="N313" s="292">
        <f t="shared" si="99"/>
        <v>237562.43</v>
      </c>
      <c r="O313" s="292">
        <f t="shared" si="100"/>
        <v>-297582.43</v>
      </c>
      <c r="P313" s="293">
        <f t="shared" si="91"/>
        <v>-60020</v>
      </c>
      <c r="Q313" s="301">
        <f t="shared" si="107"/>
        <v>400702.01999999996</v>
      </c>
      <c r="R313" s="292">
        <f t="shared" si="101"/>
        <v>2313.64</v>
      </c>
      <c r="S313" s="292">
        <f t="shared" si="102"/>
        <v>17126.36</v>
      </c>
      <c r="T313" s="321">
        <f t="shared" si="92"/>
        <v>19440</v>
      </c>
      <c r="U313" s="134"/>
      <c r="V313" s="134"/>
      <c r="W313" s="134"/>
      <c r="X313" s="134"/>
    </row>
    <row r="314" spans="1:24" s="1" customFormat="1" ht="15" customHeight="1">
      <c r="A314" s="409">
        <f t="shared" si="109"/>
        <v>7.0250000000000007E-2</v>
      </c>
      <c r="B314" s="406">
        <f t="shared" si="93"/>
        <v>5.7739726027397267E-3</v>
      </c>
      <c r="C314" s="197">
        <f t="shared" si="94"/>
        <v>24</v>
      </c>
      <c r="D314" s="290">
        <v>280</v>
      </c>
      <c r="E314" s="300">
        <f t="shared" si="103"/>
        <v>0</v>
      </c>
      <c r="F314" s="292">
        <f t="shared" si="95"/>
        <v>0</v>
      </c>
      <c r="G314" s="292">
        <f t="shared" si="96"/>
        <v>0</v>
      </c>
      <c r="H314" s="293">
        <f t="shared" si="104"/>
        <v>0</v>
      </c>
      <c r="I314" s="301">
        <f t="shared" si="105"/>
        <v>409769.24999999825</v>
      </c>
      <c r="J314" s="510">
        <f t="shared" si="97"/>
        <v>2366</v>
      </c>
      <c r="K314" s="292">
        <f t="shared" si="98"/>
        <v>15794</v>
      </c>
      <c r="L314" s="321">
        <f t="shared" si="108"/>
        <v>18160</v>
      </c>
      <c r="M314" s="300">
        <f t="shared" si="106"/>
        <v>41441254.320000015</v>
      </c>
      <c r="N314" s="292">
        <f t="shared" si="99"/>
        <v>239280.67</v>
      </c>
      <c r="O314" s="292">
        <f t="shared" si="100"/>
        <v>-299300.67000000004</v>
      </c>
      <c r="P314" s="293">
        <f t="shared" si="91"/>
        <v>-60020</v>
      </c>
      <c r="Q314" s="301">
        <f t="shared" si="107"/>
        <v>383575.66</v>
      </c>
      <c r="R314" s="292">
        <f t="shared" si="101"/>
        <v>2214.7600000000002</v>
      </c>
      <c r="S314" s="292">
        <f t="shared" si="102"/>
        <v>17225.239999999998</v>
      </c>
      <c r="T314" s="321">
        <f t="shared" si="92"/>
        <v>19440</v>
      </c>
      <c r="U314" s="134"/>
      <c r="V314" s="134"/>
      <c r="W314" s="134"/>
      <c r="X314" s="134"/>
    </row>
    <row r="315" spans="1:24" s="1" customFormat="1" ht="15" customHeight="1">
      <c r="A315" s="409">
        <f t="shared" si="109"/>
        <v>7.0250000000000007E-2</v>
      </c>
      <c r="B315" s="406">
        <f t="shared" si="93"/>
        <v>5.7739726027397267E-3</v>
      </c>
      <c r="C315" s="197">
        <f t="shared" si="94"/>
        <v>24</v>
      </c>
      <c r="D315" s="290">
        <v>281</v>
      </c>
      <c r="E315" s="300">
        <f t="shared" si="103"/>
        <v>0</v>
      </c>
      <c r="F315" s="292">
        <f t="shared" si="95"/>
        <v>0</v>
      </c>
      <c r="G315" s="292">
        <f t="shared" si="96"/>
        <v>0</v>
      </c>
      <c r="H315" s="293">
        <f t="shared" si="104"/>
        <v>0</v>
      </c>
      <c r="I315" s="301">
        <f t="shared" si="105"/>
        <v>393975.24999999825</v>
      </c>
      <c r="J315" s="510">
        <f t="shared" si="97"/>
        <v>2274.8000000000002</v>
      </c>
      <c r="K315" s="292">
        <f t="shared" si="98"/>
        <v>15885.2</v>
      </c>
      <c r="L315" s="321">
        <f t="shared" si="108"/>
        <v>18160</v>
      </c>
      <c r="M315" s="300">
        <f t="shared" si="106"/>
        <v>41740554.990000017</v>
      </c>
      <c r="N315" s="292">
        <f t="shared" si="99"/>
        <v>241008.82</v>
      </c>
      <c r="O315" s="292">
        <f t="shared" si="100"/>
        <v>-301028.82</v>
      </c>
      <c r="P315" s="293">
        <f t="shared" si="91"/>
        <v>-60020</v>
      </c>
      <c r="Q315" s="301">
        <f t="shared" si="107"/>
        <v>366350.42</v>
      </c>
      <c r="R315" s="292">
        <f t="shared" si="101"/>
        <v>2115.3000000000002</v>
      </c>
      <c r="S315" s="292">
        <f t="shared" si="102"/>
        <v>17324.7</v>
      </c>
      <c r="T315" s="321">
        <f t="shared" si="92"/>
        <v>19440</v>
      </c>
      <c r="U315" s="134"/>
      <c r="V315" s="134"/>
      <c r="W315" s="134"/>
      <c r="X315" s="134"/>
    </row>
    <row r="316" spans="1:24" s="1" customFormat="1" ht="15" customHeight="1">
      <c r="A316" s="409">
        <f t="shared" si="109"/>
        <v>7.0250000000000007E-2</v>
      </c>
      <c r="B316" s="406">
        <f t="shared" si="93"/>
        <v>5.7739726027397267E-3</v>
      </c>
      <c r="C316" s="197">
        <f t="shared" si="94"/>
        <v>24</v>
      </c>
      <c r="D316" s="290">
        <v>282</v>
      </c>
      <c r="E316" s="300">
        <f t="shared" si="103"/>
        <v>0</v>
      </c>
      <c r="F316" s="292">
        <f t="shared" si="95"/>
        <v>0</v>
      </c>
      <c r="G316" s="292">
        <f t="shared" si="96"/>
        <v>0</v>
      </c>
      <c r="H316" s="293">
        <f t="shared" si="104"/>
        <v>0</v>
      </c>
      <c r="I316" s="301">
        <f t="shared" si="105"/>
        <v>378090.04999999824</v>
      </c>
      <c r="J316" s="510">
        <f t="shared" si="97"/>
        <v>2183.08</v>
      </c>
      <c r="K316" s="292">
        <f t="shared" si="98"/>
        <v>15976.92</v>
      </c>
      <c r="L316" s="321">
        <f t="shared" si="108"/>
        <v>18160</v>
      </c>
      <c r="M316" s="300">
        <f t="shared" si="106"/>
        <v>42041583.810000017</v>
      </c>
      <c r="N316" s="292">
        <f t="shared" si="99"/>
        <v>242746.95</v>
      </c>
      <c r="O316" s="292">
        <f t="shared" si="100"/>
        <v>-302766.95</v>
      </c>
      <c r="P316" s="293">
        <f t="shared" si="91"/>
        <v>-60020</v>
      </c>
      <c r="Q316" s="301">
        <f t="shared" si="107"/>
        <v>349025.72</v>
      </c>
      <c r="R316" s="292">
        <f t="shared" si="101"/>
        <v>2015.26</v>
      </c>
      <c r="S316" s="292">
        <f t="shared" si="102"/>
        <v>17424.740000000002</v>
      </c>
      <c r="T316" s="321">
        <f t="shared" si="92"/>
        <v>19440</v>
      </c>
      <c r="U316" s="134"/>
      <c r="V316" s="134"/>
      <c r="W316" s="134"/>
      <c r="X316" s="134"/>
    </row>
    <row r="317" spans="1:24" s="1" customFormat="1" ht="15" customHeight="1">
      <c r="A317" s="409">
        <f t="shared" si="109"/>
        <v>7.0250000000000007E-2</v>
      </c>
      <c r="B317" s="406">
        <f t="shared" si="93"/>
        <v>5.7739726027397267E-3</v>
      </c>
      <c r="C317" s="197">
        <f t="shared" si="94"/>
        <v>24</v>
      </c>
      <c r="D317" s="290">
        <v>283</v>
      </c>
      <c r="E317" s="300">
        <f t="shared" si="103"/>
        <v>0</v>
      </c>
      <c r="F317" s="292">
        <f t="shared" si="95"/>
        <v>0</v>
      </c>
      <c r="G317" s="292">
        <f t="shared" si="96"/>
        <v>0</v>
      </c>
      <c r="H317" s="293">
        <f t="shared" si="104"/>
        <v>0</v>
      </c>
      <c r="I317" s="301">
        <f t="shared" si="105"/>
        <v>362113.12999999826</v>
      </c>
      <c r="J317" s="510">
        <f t="shared" si="97"/>
        <v>2090.83</v>
      </c>
      <c r="K317" s="292">
        <f t="shared" si="98"/>
        <v>16069.17</v>
      </c>
      <c r="L317" s="321">
        <f t="shared" si="108"/>
        <v>18160</v>
      </c>
      <c r="M317" s="300">
        <f t="shared" si="106"/>
        <v>42344350.76000002</v>
      </c>
      <c r="N317" s="292">
        <f t="shared" si="99"/>
        <v>244495.12</v>
      </c>
      <c r="O317" s="292">
        <f t="shared" si="100"/>
        <v>-304515.12</v>
      </c>
      <c r="P317" s="293">
        <f t="shared" si="91"/>
        <v>-60020</v>
      </c>
      <c r="Q317" s="301">
        <f t="shared" si="107"/>
        <v>331600.98</v>
      </c>
      <c r="R317" s="292">
        <f t="shared" si="101"/>
        <v>1914.65</v>
      </c>
      <c r="S317" s="292">
        <f t="shared" si="102"/>
        <v>17525.349999999999</v>
      </c>
      <c r="T317" s="321">
        <f t="shared" si="92"/>
        <v>19440</v>
      </c>
      <c r="U317" s="134"/>
      <c r="V317" s="134"/>
      <c r="W317" s="134"/>
      <c r="X317" s="134"/>
    </row>
    <row r="318" spans="1:24" s="1" customFormat="1" ht="15" customHeight="1">
      <c r="A318" s="409">
        <f t="shared" si="109"/>
        <v>7.0250000000000007E-2</v>
      </c>
      <c r="B318" s="406">
        <f t="shared" si="93"/>
        <v>5.7739726027397267E-3</v>
      </c>
      <c r="C318" s="197">
        <f t="shared" si="94"/>
        <v>24</v>
      </c>
      <c r="D318" s="290">
        <v>284</v>
      </c>
      <c r="E318" s="300">
        <f t="shared" si="103"/>
        <v>0</v>
      </c>
      <c r="F318" s="292">
        <f t="shared" si="95"/>
        <v>0</v>
      </c>
      <c r="G318" s="292">
        <f t="shared" si="96"/>
        <v>0</v>
      </c>
      <c r="H318" s="293">
        <f t="shared" si="104"/>
        <v>0</v>
      </c>
      <c r="I318" s="301">
        <f t="shared" si="105"/>
        <v>346043.95999999827</v>
      </c>
      <c r="J318" s="510">
        <f t="shared" si="97"/>
        <v>1998.05</v>
      </c>
      <c r="K318" s="292">
        <f t="shared" si="98"/>
        <v>16161.95</v>
      </c>
      <c r="L318" s="321">
        <f t="shared" si="108"/>
        <v>18160</v>
      </c>
      <c r="M318" s="300">
        <f t="shared" si="106"/>
        <v>42648865.880000018</v>
      </c>
      <c r="N318" s="292">
        <f t="shared" si="99"/>
        <v>246253.38</v>
      </c>
      <c r="O318" s="292">
        <f t="shared" si="100"/>
        <v>-306273.38</v>
      </c>
      <c r="P318" s="293">
        <f t="shared" si="91"/>
        <v>-60020</v>
      </c>
      <c r="Q318" s="301">
        <f t="shared" si="107"/>
        <v>314075.63</v>
      </c>
      <c r="R318" s="292">
        <f t="shared" si="101"/>
        <v>1813.46</v>
      </c>
      <c r="S318" s="292">
        <f t="shared" si="102"/>
        <v>17626.54</v>
      </c>
      <c r="T318" s="321">
        <f t="shared" si="92"/>
        <v>19440</v>
      </c>
      <c r="U318" s="134"/>
      <c r="V318" s="134"/>
      <c r="W318" s="134"/>
      <c r="X318" s="134"/>
    </row>
    <row r="319" spans="1:24" s="1" customFormat="1" ht="15" customHeight="1">
      <c r="A319" s="409">
        <f t="shared" si="109"/>
        <v>7.0250000000000007E-2</v>
      </c>
      <c r="B319" s="406">
        <f t="shared" si="93"/>
        <v>5.7739726027397267E-3</v>
      </c>
      <c r="C319" s="197">
        <f t="shared" si="94"/>
        <v>24</v>
      </c>
      <c r="D319" s="290">
        <v>285</v>
      </c>
      <c r="E319" s="300">
        <f t="shared" si="103"/>
        <v>0</v>
      </c>
      <c r="F319" s="292">
        <f t="shared" si="95"/>
        <v>0</v>
      </c>
      <c r="G319" s="292">
        <f t="shared" si="96"/>
        <v>0</v>
      </c>
      <c r="H319" s="293">
        <f t="shared" si="104"/>
        <v>0</v>
      </c>
      <c r="I319" s="301">
        <f t="shared" si="105"/>
        <v>329882.00999999826</v>
      </c>
      <c r="J319" s="510">
        <f t="shared" si="97"/>
        <v>1904.73</v>
      </c>
      <c r="K319" s="292">
        <f t="shared" si="98"/>
        <v>16255.27</v>
      </c>
      <c r="L319" s="321">
        <f t="shared" si="108"/>
        <v>18160</v>
      </c>
      <c r="M319" s="300">
        <f t="shared" si="106"/>
        <v>42955139.26000002</v>
      </c>
      <c r="N319" s="292">
        <f t="shared" si="99"/>
        <v>248021.8</v>
      </c>
      <c r="O319" s="292">
        <f t="shared" si="100"/>
        <v>-308041.8</v>
      </c>
      <c r="P319" s="293">
        <f t="shared" si="91"/>
        <v>-60020</v>
      </c>
      <c r="Q319" s="301">
        <f t="shared" si="107"/>
        <v>296449.09000000003</v>
      </c>
      <c r="R319" s="292">
        <f t="shared" si="101"/>
        <v>1711.69</v>
      </c>
      <c r="S319" s="292">
        <f t="shared" si="102"/>
        <v>17728.310000000001</v>
      </c>
      <c r="T319" s="321">
        <f t="shared" si="92"/>
        <v>19440</v>
      </c>
      <c r="U319" s="134"/>
      <c r="V319" s="134"/>
      <c r="W319" s="134"/>
      <c r="X319" s="134"/>
    </row>
    <row r="320" spans="1:24" s="1" customFormat="1" ht="15" customHeight="1">
      <c r="A320" s="409">
        <f t="shared" si="109"/>
        <v>7.0250000000000007E-2</v>
      </c>
      <c r="B320" s="406">
        <f t="shared" si="93"/>
        <v>5.7739726027397267E-3</v>
      </c>
      <c r="C320" s="197">
        <f t="shared" si="94"/>
        <v>24</v>
      </c>
      <c r="D320" s="290">
        <v>286</v>
      </c>
      <c r="E320" s="300">
        <f t="shared" si="103"/>
        <v>0</v>
      </c>
      <c r="F320" s="292">
        <f t="shared" si="95"/>
        <v>0</v>
      </c>
      <c r="G320" s="292">
        <f t="shared" si="96"/>
        <v>0</v>
      </c>
      <c r="H320" s="293">
        <f t="shared" si="104"/>
        <v>0</v>
      </c>
      <c r="I320" s="301">
        <f t="shared" si="105"/>
        <v>313626.73999999824</v>
      </c>
      <c r="J320" s="510">
        <f t="shared" si="97"/>
        <v>1810.87</v>
      </c>
      <c r="K320" s="292">
        <f t="shared" si="98"/>
        <v>16349.130000000001</v>
      </c>
      <c r="L320" s="321">
        <f t="shared" si="108"/>
        <v>18160</v>
      </c>
      <c r="M320" s="300">
        <f t="shared" si="106"/>
        <v>43263181.060000017</v>
      </c>
      <c r="N320" s="292">
        <f t="shared" si="99"/>
        <v>249800.42</v>
      </c>
      <c r="O320" s="292">
        <f t="shared" si="100"/>
        <v>-309820.42000000004</v>
      </c>
      <c r="P320" s="293">
        <f t="shared" si="91"/>
        <v>-60020</v>
      </c>
      <c r="Q320" s="301">
        <f t="shared" si="107"/>
        <v>278720.78000000003</v>
      </c>
      <c r="R320" s="292">
        <f t="shared" si="101"/>
        <v>1609.33</v>
      </c>
      <c r="S320" s="292">
        <f t="shared" si="102"/>
        <v>17830.669999999998</v>
      </c>
      <c r="T320" s="321">
        <f t="shared" si="92"/>
        <v>19440</v>
      </c>
      <c r="U320" s="134"/>
      <c r="V320" s="134"/>
      <c r="W320" s="134"/>
      <c r="X320" s="134"/>
    </row>
    <row r="321" spans="1:24" s="1" customFormat="1" ht="15" customHeight="1">
      <c r="A321" s="409">
        <f t="shared" si="109"/>
        <v>7.0250000000000007E-2</v>
      </c>
      <c r="B321" s="406">
        <f t="shared" si="93"/>
        <v>5.7739726027397267E-3</v>
      </c>
      <c r="C321" s="197">
        <f t="shared" si="94"/>
        <v>24</v>
      </c>
      <c r="D321" s="290">
        <v>287</v>
      </c>
      <c r="E321" s="300">
        <f t="shared" si="103"/>
        <v>0</v>
      </c>
      <c r="F321" s="292">
        <f t="shared" si="95"/>
        <v>0</v>
      </c>
      <c r="G321" s="292">
        <f t="shared" si="96"/>
        <v>0</v>
      </c>
      <c r="H321" s="293">
        <f t="shared" si="104"/>
        <v>0</v>
      </c>
      <c r="I321" s="301">
        <f t="shared" si="105"/>
        <v>297277.60999999824</v>
      </c>
      <c r="J321" s="510">
        <f t="shared" si="97"/>
        <v>1716.47</v>
      </c>
      <c r="K321" s="292">
        <f t="shared" si="98"/>
        <v>16443.53</v>
      </c>
      <c r="L321" s="321">
        <f t="shared" si="108"/>
        <v>18160</v>
      </c>
      <c r="M321" s="300">
        <f t="shared" si="106"/>
        <v>43573001.480000019</v>
      </c>
      <c r="N321" s="292">
        <f t="shared" si="99"/>
        <v>251589.32</v>
      </c>
      <c r="O321" s="292">
        <f t="shared" si="100"/>
        <v>-311609.32</v>
      </c>
      <c r="P321" s="293">
        <f t="shared" si="91"/>
        <v>-60020</v>
      </c>
      <c r="Q321" s="301">
        <f t="shared" si="107"/>
        <v>260890.11000000004</v>
      </c>
      <c r="R321" s="292">
        <f t="shared" si="101"/>
        <v>1506.37</v>
      </c>
      <c r="S321" s="292">
        <f t="shared" si="102"/>
        <v>17933.63</v>
      </c>
      <c r="T321" s="321">
        <f t="shared" si="92"/>
        <v>19440</v>
      </c>
      <c r="U321" s="134"/>
      <c r="V321" s="134"/>
      <c r="W321" s="134"/>
      <c r="X321" s="134"/>
    </row>
    <row r="322" spans="1:24" s="1" customFormat="1" ht="15" customHeight="1">
      <c r="A322" s="409">
        <f t="shared" si="109"/>
        <v>7.0250000000000007E-2</v>
      </c>
      <c r="B322" s="406">
        <f t="shared" si="93"/>
        <v>5.7739726027397267E-3</v>
      </c>
      <c r="C322" s="197">
        <f t="shared" si="94"/>
        <v>24</v>
      </c>
      <c r="D322" s="290">
        <v>288</v>
      </c>
      <c r="E322" s="300">
        <f t="shared" si="103"/>
        <v>0</v>
      </c>
      <c r="F322" s="292">
        <f t="shared" si="95"/>
        <v>0</v>
      </c>
      <c r="G322" s="292">
        <f t="shared" si="96"/>
        <v>0</v>
      </c>
      <c r="H322" s="293">
        <f t="shared" si="104"/>
        <v>0</v>
      </c>
      <c r="I322" s="301">
        <f t="shared" si="105"/>
        <v>280834.07999999821</v>
      </c>
      <c r="J322" s="510">
        <f t="shared" si="97"/>
        <v>1621.53</v>
      </c>
      <c r="K322" s="292">
        <f t="shared" si="98"/>
        <v>16538.47</v>
      </c>
      <c r="L322" s="321">
        <f t="shared" si="108"/>
        <v>18160</v>
      </c>
      <c r="M322" s="300">
        <f t="shared" si="106"/>
        <v>43884610.800000019</v>
      </c>
      <c r="N322" s="292">
        <f t="shared" si="99"/>
        <v>253388.54</v>
      </c>
      <c r="O322" s="292">
        <f t="shared" si="100"/>
        <v>-313408.54000000004</v>
      </c>
      <c r="P322" s="293">
        <f t="shared" si="91"/>
        <v>-60020</v>
      </c>
      <c r="Q322" s="301">
        <f t="shared" si="107"/>
        <v>242956.48000000004</v>
      </c>
      <c r="R322" s="292">
        <f t="shared" si="101"/>
        <v>1402.82</v>
      </c>
      <c r="S322" s="292">
        <f t="shared" si="102"/>
        <v>18037.18</v>
      </c>
      <c r="T322" s="321">
        <f t="shared" si="92"/>
        <v>19440</v>
      </c>
      <c r="U322" s="134"/>
      <c r="V322" s="134"/>
      <c r="W322" s="134"/>
      <c r="X322" s="134"/>
    </row>
    <row r="323" spans="1:24" s="1" customFormat="1" ht="15" customHeight="1">
      <c r="A323" s="409">
        <f t="shared" si="109"/>
        <v>7.0250000000000007E-2</v>
      </c>
      <c r="B323" s="406">
        <f t="shared" si="93"/>
        <v>5.7739726027397267E-3</v>
      </c>
      <c r="C323" s="197">
        <f t="shared" si="94"/>
        <v>25</v>
      </c>
      <c r="D323" s="290">
        <v>289</v>
      </c>
      <c r="E323" s="300">
        <f t="shared" si="103"/>
        <v>0</v>
      </c>
      <c r="F323" s="292">
        <f t="shared" si="95"/>
        <v>0</v>
      </c>
      <c r="G323" s="292">
        <f t="shared" si="96"/>
        <v>0</v>
      </c>
      <c r="H323" s="293">
        <f t="shared" si="104"/>
        <v>0</v>
      </c>
      <c r="I323" s="301">
        <f t="shared" si="105"/>
        <v>264295.60999999824</v>
      </c>
      <c r="J323" s="510">
        <f t="shared" si="97"/>
        <v>1526.04</v>
      </c>
      <c r="K323" s="292">
        <f t="shared" si="98"/>
        <v>16633.96</v>
      </c>
      <c r="L323" s="321">
        <f t="shared" si="108"/>
        <v>18160</v>
      </c>
      <c r="M323" s="300">
        <f t="shared" si="106"/>
        <v>44198019.340000018</v>
      </c>
      <c r="N323" s="292">
        <f t="shared" si="99"/>
        <v>255198.15</v>
      </c>
      <c r="O323" s="292">
        <f t="shared" si="100"/>
        <v>-315218.15000000002</v>
      </c>
      <c r="P323" s="293">
        <f t="shared" si="91"/>
        <v>-60020</v>
      </c>
      <c r="Q323" s="301">
        <f t="shared" si="107"/>
        <v>224919.30000000005</v>
      </c>
      <c r="R323" s="292">
        <f t="shared" si="101"/>
        <v>1298.68</v>
      </c>
      <c r="S323" s="292">
        <f t="shared" si="102"/>
        <v>18141.32</v>
      </c>
      <c r="T323" s="321">
        <f t="shared" si="92"/>
        <v>19440</v>
      </c>
      <c r="U323" s="134"/>
      <c r="V323" s="134"/>
      <c r="W323" s="134"/>
      <c r="X323" s="134"/>
    </row>
    <row r="324" spans="1:24" s="1" customFormat="1" ht="15" customHeight="1">
      <c r="A324" s="409">
        <f t="shared" si="109"/>
        <v>7.0250000000000007E-2</v>
      </c>
      <c r="B324" s="406">
        <f t="shared" si="93"/>
        <v>5.7739726027397267E-3</v>
      </c>
      <c r="C324" s="197">
        <f t="shared" si="94"/>
        <v>25</v>
      </c>
      <c r="D324" s="290">
        <v>290</v>
      </c>
      <c r="E324" s="300">
        <f t="shared" si="103"/>
        <v>0</v>
      </c>
      <c r="F324" s="292">
        <f t="shared" si="95"/>
        <v>0</v>
      </c>
      <c r="G324" s="292">
        <f t="shared" si="96"/>
        <v>0</v>
      </c>
      <c r="H324" s="293">
        <f t="shared" si="104"/>
        <v>0</v>
      </c>
      <c r="I324" s="301">
        <f t="shared" si="105"/>
        <v>247661.64999999825</v>
      </c>
      <c r="J324" s="510">
        <f t="shared" si="97"/>
        <v>1429.99</v>
      </c>
      <c r="K324" s="292">
        <f t="shared" si="98"/>
        <v>16730.009999999998</v>
      </c>
      <c r="L324" s="321">
        <f t="shared" si="108"/>
        <v>18160</v>
      </c>
      <c r="M324" s="300">
        <f t="shared" si="106"/>
        <v>44513237.490000017</v>
      </c>
      <c r="N324" s="292">
        <f t="shared" si="99"/>
        <v>257018.21</v>
      </c>
      <c r="O324" s="292">
        <f t="shared" si="100"/>
        <v>-317038.20999999996</v>
      </c>
      <c r="P324" s="293">
        <f t="shared" si="91"/>
        <v>-60020</v>
      </c>
      <c r="Q324" s="301">
        <f t="shared" si="107"/>
        <v>206777.98000000004</v>
      </c>
      <c r="R324" s="292">
        <f t="shared" si="101"/>
        <v>1193.93</v>
      </c>
      <c r="S324" s="292">
        <f t="shared" si="102"/>
        <v>18246.07</v>
      </c>
      <c r="T324" s="321">
        <f t="shared" si="92"/>
        <v>19440</v>
      </c>
      <c r="U324" s="134"/>
      <c r="V324" s="134"/>
      <c r="W324" s="134"/>
      <c r="X324" s="134"/>
    </row>
    <row r="325" spans="1:24" s="1" customFormat="1" ht="15" customHeight="1">
      <c r="A325" s="409">
        <f t="shared" si="109"/>
        <v>7.0250000000000007E-2</v>
      </c>
      <c r="B325" s="406">
        <f t="shared" si="93"/>
        <v>5.7739726027397267E-3</v>
      </c>
      <c r="C325" s="197">
        <f t="shared" si="94"/>
        <v>25</v>
      </c>
      <c r="D325" s="290">
        <v>291</v>
      </c>
      <c r="E325" s="300">
        <f t="shared" si="103"/>
        <v>0</v>
      </c>
      <c r="F325" s="292">
        <f t="shared" si="95"/>
        <v>0</v>
      </c>
      <c r="G325" s="292">
        <f t="shared" si="96"/>
        <v>0</v>
      </c>
      <c r="H325" s="293">
        <f t="shared" si="104"/>
        <v>0</v>
      </c>
      <c r="I325" s="301">
        <f t="shared" si="105"/>
        <v>230931.63999999824</v>
      </c>
      <c r="J325" s="510">
        <f t="shared" si="97"/>
        <v>1333.39</v>
      </c>
      <c r="K325" s="292">
        <f t="shared" si="98"/>
        <v>16826.61</v>
      </c>
      <c r="L325" s="321">
        <f t="shared" si="108"/>
        <v>18160</v>
      </c>
      <c r="M325" s="300">
        <f t="shared" si="106"/>
        <v>44830275.700000018</v>
      </c>
      <c r="N325" s="292">
        <f t="shared" si="99"/>
        <v>258848.78</v>
      </c>
      <c r="O325" s="292">
        <f t="shared" si="100"/>
        <v>-318868.78000000003</v>
      </c>
      <c r="P325" s="293">
        <f t="shared" si="91"/>
        <v>-60020</v>
      </c>
      <c r="Q325" s="301">
        <f t="shared" si="107"/>
        <v>188531.91000000003</v>
      </c>
      <c r="R325" s="292">
        <f t="shared" si="101"/>
        <v>1088.58</v>
      </c>
      <c r="S325" s="292">
        <f t="shared" si="102"/>
        <v>18351.419999999998</v>
      </c>
      <c r="T325" s="321">
        <f t="shared" si="92"/>
        <v>19440</v>
      </c>
      <c r="U325" s="134"/>
      <c r="V325" s="134"/>
      <c r="W325" s="134"/>
      <c r="X325" s="134"/>
    </row>
    <row r="326" spans="1:24" s="1" customFormat="1" ht="15" customHeight="1">
      <c r="A326" s="409">
        <f t="shared" si="109"/>
        <v>7.0250000000000007E-2</v>
      </c>
      <c r="B326" s="406">
        <f t="shared" si="93"/>
        <v>5.7739726027397267E-3</v>
      </c>
      <c r="C326" s="197">
        <f t="shared" si="94"/>
        <v>25</v>
      </c>
      <c r="D326" s="290">
        <v>292</v>
      </c>
      <c r="E326" s="300">
        <f t="shared" si="103"/>
        <v>0</v>
      </c>
      <c r="F326" s="292">
        <f t="shared" si="95"/>
        <v>0</v>
      </c>
      <c r="G326" s="292">
        <f t="shared" si="96"/>
        <v>0</v>
      </c>
      <c r="H326" s="293">
        <f t="shared" si="104"/>
        <v>0</v>
      </c>
      <c r="I326" s="301">
        <f t="shared" si="105"/>
        <v>214105.02999999822</v>
      </c>
      <c r="J326" s="510">
        <f t="shared" si="97"/>
        <v>1236.24</v>
      </c>
      <c r="K326" s="292">
        <f t="shared" si="98"/>
        <v>16923.759999999998</v>
      </c>
      <c r="L326" s="321">
        <f t="shared" si="108"/>
        <v>18160</v>
      </c>
      <c r="M326" s="300">
        <f t="shared" si="106"/>
        <v>45149144.480000019</v>
      </c>
      <c r="N326" s="292">
        <f t="shared" si="99"/>
        <v>260689.92000000001</v>
      </c>
      <c r="O326" s="292">
        <f t="shared" si="100"/>
        <v>-320709.92000000004</v>
      </c>
      <c r="P326" s="293">
        <f t="shared" si="91"/>
        <v>-60020</v>
      </c>
      <c r="Q326" s="301">
        <f t="shared" si="107"/>
        <v>170180.49000000005</v>
      </c>
      <c r="R326" s="292">
        <f t="shared" si="101"/>
        <v>982.62</v>
      </c>
      <c r="S326" s="292">
        <f t="shared" si="102"/>
        <v>18457.38</v>
      </c>
      <c r="T326" s="321">
        <f t="shared" si="92"/>
        <v>19440</v>
      </c>
      <c r="U326" s="134"/>
      <c r="V326" s="134"/>
      <c r="W326" s="134"/>
      <c r="X326" s="134"/>
    </row>
    <row r="327" spans="1:24" s="1" customFormat="1" ht="15" customHeight="1">
      <c r="A327" s="409">
        <f t="shared" si="109"/>
        <v>7.0250000000000007E-2</v>
      </c>
      <c r="B327" s="406">
        <f t="shared" si="93"/>
        <v>5.7739726027397267E-3</v>
      </c>
      <c r="C327" s="197">
        <f t="shared" si="94"/>
        <v>25</v>
      </c>
      <c r="D327" s="290">
        <v>293</v>
      </c>
      <c r="E327" s="300">
        <f t="shared" si="103"/>
        <v>0</v>
      </c>
      <c r="F327" s="292">
        <f t="shared" si="95"/>
        <v>0</v>
      </c>
      <c r="G327" s="292">
        <f t="shared" si="96"/>
        <v>0</v>
      </c>
      <c r="H327" s="293">
        <f t="shared" si="104"/>
        <v>0</v>
      </c>
      <c r="I327" s="301">
        <f t="shared" si="105"/>
        <v>197181.26999999821</v>
      </c>
      <c r="J327" s="510">
        <f t="shared" si="97"/>
        <v>1138.52</v>
      </c>
      <c r="K327" s="292">
        <f t="shared" si="98"/>
        <v>17021.48</v>
      </c>
      <c r="L327" s="321">
        <f t="shared" si="108"/>
        <v>18160</v>
      </c>
      <c r="M327" s="300">
        <f t="shared" si="106"/>
        <v>45469854.400000021</v>
      </c>
      <c r="N327" s="292">
        <f t="shared" si="99"/>
        <v>262541.69</v>
      </c>
      <c r="O327" s="292">
        <f t="shared" si="100"/>
        <v>-322561.69</v>
      </c>
      <c r="P327" s="293">
        <f t="shared" si="91"/>
        <v>-60020</v>
      </c>
      <c r="Q327" s="301">
        <f t="shared" si="107"/>
        <v>151723.11000000004</v>
      </c>
      <c r="R327" s="292">
        <f t="shared" si="101"/>
        <v>876.05</v>
      </c>
      <c r="S327" s="292">
        <f t="shared" si="102"/>
        <v>18563.95</v>
      </c>
      <c r="T327" s="321">
        <f t="shared" si="92"/>
        <v>19440</v>
      </c>
      <c r="U327" s="134"/>
      <c r="V327" s="134"/>
      <c r="W327" s="134"/>
      <c r="X327" s="134"/>
    </row>
    <row r="328" spans="1:24" s="1" customFormat="1" ht="15" customHeight="1">
      <c r="A328" s="409">
        <f t="shared" si="109"/>
        <v>7.0250000000000007E-2</v>
      </c>
      <c r="B328" s="406">
        <f t="shared" si="93"/>
        <v>5.7739726027397267E-3</v>
      </c>
      <c r="C328" s="197">
        <f t="shared" si="94"/>
        <v>25</v>
      </c>
      <c r="D328" s="290">
        <v>294</v>
      </c>
      <c r="E328" s="300">
        <f t="shared" si="103"/>
        <v>0</v>
      </c>
      <c r="F328" s="292">
        <f t="shared" si="95"/>
        <v>0</v>
      </c>
      <c r="G328" s="292">
        <f t="shared" si="96"/>
        <v>0</v>
      </c>
      <c r="H328" s="293">
        <f t="shared" si="104"/>
        <v>0</v>
      </c>
      <c r="I328" s="301">
        <f t="shared" si="105"/>
        <v>180159.7899999982</v>
      </c>
      <c r="J328" s="510">
        <f t="shared" si="97"/>
        <v>1040.24</v>
      </c>
      <c r="K328" s="292">
        <f t="shared" si="98"/>
        <v>17119.759999999998</v>
      </c>
      <c r="L328" s="321">
        <f t="shared" si="108"/>
        <v>18160</v>
      </c>
      <c r="M328" s="300">
        <f t="shared" si="106"/>
        <v>45792416.090000018</v>
      </c>
      <c r="N328" s="292">
        <f t="shared" si="99"/>
        <v>264404.15999999997</v>
      </c>
      <c r="O328" s="292">
        <f t="shared" si="100"/>
        <v>-324424.15999999997</v>
      </c>
      <c r="P328" s="293">
        <f t="shared" si="91"/>
        <v>-60020</v>
      </c>
      <c r="Q328" s="301">
        <f t="shared" si="107"/>
        <v>133159.16000000003</v>
      </c>
      <c r="R328" s="292">
        <f t="shared" si="101"/>
        <v>768.86</v>
      </c>
      <c r="S328" s="292">
        <f t="shared" si="102"/>
        <v>18671.14</v>
      </c>
      <c r="T328" s="321">
        <f t="shared" si="92"/>
        <v>19440</v>
      </c>
      <c r="U328" s="134"/>
      <c r="V328" s="134"/>
      <c r="W328" s="134"/>
      <c r="X328" s="134"/>
    </row>
    <row r="329" spans="1:24" s="1" customFormat="1" ht="15" customHeight="1">
      <c r="A329" s="409">
        <f t="shared" si="109"/>
        <v>7.0250000000000007E-2</v>
      </c>
      <c r="B329" s="406">
        <f t="shared" si="93"/>
        <v>5.7739726027397267E-3</v>
      </c>
      <c r="C329" s="197">
        <f t="shared" si="94"/>
        <v>25</v>
      </c>
      <c r="D329" s="290">
        <v>295</v>
      </c>
      <c r="E329" s="300">
        <f t="shared" si="103"/>
        <v>0</v>
      </c>
      <c r="F329" s="292">
        <f t="shared" si="95"/>
        <v>0</v>
      </c>
      <c r="G329" s="292">
        <f t="shared" si="96"/>
        <v>0</v>
      </c>
      <c r="H329" s="293">
        <f t="shared" si="104"/>
        <v>0</v>
      </c>
      <c r="I329" s="301">
        <f t="shared" si="105"/>
        <v>163040.02999999819</v>
      </c>
      <c r="J329" s="510">
        <f t="shared" si="97"/>
        <v>941.39</v>
      </c>
      <c r="K329" s="292">
        <f t="shared" si="98"/>
        <v>17218.61</v>
      </c>
      <c r="L329" s="321">
        <f t="shared" si="108"/>
        <v>18160</v>
      </c>
      <c r="M329" s="300">
        <f t="shared" si="106"/>
        <v>46116840.250000015</v>
      </c>
      <c r="N329" s="292">
        <f t="shared" si="99"/>
        <v>266277.37</v>
      </c>
      <c r="O329" s="292">
        <f t="shared" si="100"/>
        <v>-326297.37</v>
      </c>
      <c r="P329" s="293">
        <f t="shared" si="91"/>
        <v>-60020</v>
      </c>
      <c r="Q329" s="301">
        <f t="shared" si="107"/>
        <v>114488.02000000003</v>
      </c>
      <c r="R329" s="292">
        <f t="shared" si="101"/>
        <v>661.05</v>
      </c>
      <c r="S329" s="292">
        <f t="shared" si="102"/>
        <v>18778.95</v>
      </c>
      <c r="T329" s="321">
        <f t="shared" si="92"/>
        <v>19440</v>
      </c>
      <c r="U329" s="134"/>
      <c r="V329" s="134"/>
      <c r="W329" s="134"/>
      <c r="X329" s="134"/>
    </row>
    <row r="330" spans="1:24" s="1" customFormat="1" ht="15" customHeight="1">
      <c r="A330" s="409">
        <f t="shared" si="109"/>
        <v>7.0250000000000007E-2</v>
      </c>
      <c r="B330" s="406">
        <f t="shared" si="93"/>
        <v>5.7739726027397267E-3</v>
      </c>
      <c r="C330" s="197">
        <f t="shared" si="94"/>
        <v>25</v>
      </c>
      <c r="D330" s="290">
        <v>296</v>
      </c>
      <c r="E330" s="300">
        <f t="shared" si="103"/>
        <v>0</v>
      </c>
      <c r="F330" s="292">
        <f t="shared" si="95"/>
        <v>0</v>
      </c>
      <c r="G330" s="292">
        <f t="shared" si="96"/>
        <v>0</v>
      </c>
      <c r="H330" s="293">
        <f t="shared" si="104"/>
        <v>0</v>
      </c>
      <c r="I330" s="301">
        <f t="shared" si="105"/>
        <v>145821.41999999818</v>
      </c>
      <c r="J330" s="510">
        <f t="shared" si="97"/>
        <v>841.97</v>
      </c>
      <c r="K330" s="292">
        <f t="shared" si="98"/>
        <v>17318.03</v>
      </c>
      <c r="L330" s="321">
        <f t="shared" si="108"/>
        <v>18160</v>
      </c>
      <c r="M330" s="300">
        <f t="shared" si="106"/>
        <v>46443137.620000012</v>
      </c>
      <c r="N330" s="292">
        <f t="shared" si="99"/>
        <v>268161.40000000002</v>
      </c>
      <c r="O330" s="292">
        <f t="shared" si="100"/>
        <v>-328181.40000000002</v>
      </c>
      <c r="P330" s="293">
        <f t="shared" si="91"/>
        <v>-60020</v>
      </c>
      <c r="Q330" s="301">
        <f t="shared" si="107"/>
        <v>95709.070000000036</v>
      </c>
      <c r="R330" s="292">
        <f t="shared" si="101"/>
        <v>552.62</v>
      </c>
      <c r="S330" s="292">
        <f t="shared" si="102"/>
        <v>18887.38</v>
      </c>
      <c r="T330" s="321">
        <f t="shared" si="92"/>
        <v>19440</v>
      </c>
      <c r="U330" s="134"/>
      <c r="V330" s="134"/>
      <c r="W330" s="134"/>
      <c r="X330" s="134"/>
    </row>
    <row r="331" spans="1:24" s="1" customFormat="1" ht="15" customHeight="1">
      <c r="A331" s="409">
        <f t="shared" si="109"/>
        <v>7.0250000000000007E-2</v>
      </c>
      <c r="B331" s="406">
        <f t="shared" si="93"/>
        <v>5.7739726027397267E-3</v>
      </c>
      <c r="C331" s="197">
        <f t="shared" si="94"/>
        <v>25</v>
      </c>
      <c r="D331" s="290">
        <v>297</v>
      </c>
      <c r="E331" s="300">
        <f t="shared" si="103"/>
        <v>0</v>
      </c>
      <c r="F331" s="292">
        <f t="shared" si="95"/>
        <v>0</v>
      </c>
      <c r="G331" s="292">
        <f t="shared" si="96"/>
        <v>0</v>
      </c>
      <c r="H331" s="293">
        <f t="shared" si="104"/>
        <v>0</v>
      </c>
      <c r="I331" s="301">
        <f t="shared" si="105"/>
        <v>128503.38999999818</v>
      </c>
      <c r="J331" s="510">
        <f t="shared" si="97"/>
        <v>741.98</v>
      </c>
      <c r="K331" s="292">
        <f t="shared" si="98"/>
        <v>17418.02</v>
      </c>
      <c r="L331" s="321">
        <f t="shared" si="108"/>
        <v>18160</v>
      </c>
      <c r="M331" s="300">
        <f t="shared" si="106"/>
        <v>46771319.020000011</v>
      </c>
      <c r="N331" s="292">
        <f t="shared" si="99"/>
        <v>270056.31</v>
      </c>
      <c r="O331" s="292">
        <f t="shared" si="100"/>
        <v>-330076.31</v>
      </c>
      <c r="P331" s="293">
        <f t="shared" si="91"/>
        <v>-60020</v>
      </c>
      <c r="Q331" s="301">
        <f t="shared" si="107"/>
        <v>76821.690000000031</v>
      </c>
      <c r="R331" s="292">
        <f t="shared" si="101"/>
        <v>443.57</v>
      </c>
      <c r="S331" s="292">
        <f t="shared" si="102"/>
        <v>18996.43</v>
      </c>
      <c r="T331" s="321">
        <f t="shared" si="92"/>
        <v>19440</v>
      </c>
      <c r="U331" s="134"/>
      <c r="V331" s="134"/>
      <c r="W331" s="134"/>
      <c r="X331" s="134"/>
    </row>
    <row r="332" spans="1:24" s="1" customFormat="1" ht="15" customHeight="1">
      <c r="A332" s="409">
        <f t="shared" si="109"/>
        <v>7.0250000000000007E-2</v>
      </c>
      <c r="B332" s="406">
        <f t="shared" si="93"/>
        <v>5.7739726027397267E-3</v>
      </c>
      <c r="C332" s="197">
        <f t="shared" si="94"/>
        <v>25</v>
      </c>
      <c r="D332" s="290">
        <v>298</v>
      </c>
      <c r="E332" s="300">
        <f t="shared" si="103"/>
        <v>0</v>
      </c>
      <c r="F332" s="292">
        <f t="shared" si="95"/>
        <v>0</v>
      </c>
      <c r="G332" s="292">
        <f t="shared" si="96"/>
        <v>0</v>
      </c>
      <c r="H332" s="293">
        <f t="shared" si="104"/>
        <v>0</v>
      </c>
      <c r="I332" s="301">
        <f t="shared" si="105"/>
        <v>111085.36999999818</v>
      </c>
      <c r="J332" s="510">
        <f t="shared" si="97"/>
        <v>641.4</v>
      </c>
      <c r="K332" s="292">
        <f t="shared" si="98"/>
        <v>17518.599999999999</v>
      </c>
      <c r="L332" s="321">
        <f t="shared" si="108"/>
        <v>18160</v>
      </c>
      <c r="M332" s="300">
        <f t="shared" si="106"/>
        <v>47101395.330000013</v>
      </c>
      <c r="N332" s="292">
        <f t="shared" si="99"/>
        <v>271962.17</v>
      </c>
      <c r="O332" s="292">
        <f t="shared" si="100"/>
        <v>-331982.17</v>
      </c>
      <c r="P332" s="293">
        <f t="shared" si="91"/>
        <v>-60020</v>
      </c>
      <c r="Q332" s="301">
        <f t="shared" si="107"/>
        <v>57825.260000000031</v>
      </c>
      <c r="R332" s="292">
        <f t="shared" si="101"/>
        <v>333.88</v>
      </c>
      <c r="S332" s="292">
        <f t="shared" si="102"/>
        <v>19106.12</v>
      </c>
      <c r="T332" s="321">
        <f t="shared" si="92"/>
        <v>19440</v>
      </c>
      <c r="U332" s="134"/>
      <c r="V332" s="134"/>
      <c r="W332" s="134"/>
      <c r="X332" s="134"/>
    </row>
    <row r="333" spans="1:24" s="1" customFormat="1" ht="15" customHeight="1">
      <c r="A333" s="409">
        <f t="shared" si="109"/>
        <v>7.0250000000000007E-2</v>
      </c>
      <c r="B333" s="406">
        <f t="shared" si="93"/>
        <v>5.7739726027397267E-3</v>
      </c>
      <c r="C333" s="197">
        <f t="shared" si="94"/>
        <v>25</v>
      </c>
      <c r="D333" s="290">
        <v>299</v>
      </c>
      <c r="E333" s="300">
        <f t="shared" si="103"/>
        <v>0</v>
      </c>
      <c r="F333" s="292">
        <f t="shared" si="95"/>
        <v>0</v>
      </c>
      <c r="G333" s="292">
        <f t="shared" si="96"/>
        <v>0</v>
      </c>
      <c r="H333" s="293">
        <f t="shared" si="104"/>
        <v>0</v>
      </c>
      <c r="I333" s="301">
        <f t="shared" si="105"/>
        <v>93566.769999998185</v>
      </c>
      <c r="J333" s="510">
        <f t="shared" si="97"/>
        <v>540.25</v>
      </c>
      <c r="K333" s="292">
        <f t="shared" si="98"/>
        <v>17619.75</v>
      </c>
      <c r="L333" s="321">
        <f t="shared" si="108"/>
        <v>18160</v>
      </c>
      <c r="M333" s="300">
        <f t="shared" si="106"/>
        <v>47433377.500000015</v>
      </c>
      <c r="N333" s="292">
        <f t="shared" si="99"/>
        <v>273879.02</v>
      </c>
      <c r="O333" s="292">
        <f t="shared" si="100"/>
        <v>-333899.02</v>
      </c>
      <c r="P333" s="293">
        <f t="shared" si="91"/>
        <v>-60020</v>
      </c>
      <c r="Q333" s="301">
        <f t="shared" si="107"/>
        <v>38719.140000000029</v>
      </c>
      <c r="R333" s="292">
        <f t="shared" si="101"/>
        <v>223.56</v>
      </c>
      <c r="S333" s="292">
        <f t="shared" si="102"/>
        <v>19216.439999999999</v>
      </c>
      <c r="T333" s="321">
        <f t="shared" si="92"/>
        <v>19440</v>
      </c>
      <c r="U333" s="134"/>
      <c r="V333" s="134"/>
      <c r="W333" s="134"/>
      <c r="X333" s="134"/>
    </row>
    <row r="334" spans="1:24" s="1" customFormat="1" ht="15" customHeight="1">
      <c r="A334" s="409">
        <f t="shared" si="109"/>
        <v>7.0250000000000007E-2</v>
      </c>
      <c r="B334" s="406">
        <f t="shared" si="93"/>
        <v>5.7739726027397267E-3</v>
      </c>
      <c r="C334" s="197">
        <f t="shared" si="94"/>
        <v>25</v>
      </c>
      <c r="D334" s="290">
        <v>300</v>
      </c>
      <c r="E334" s="300">
        <f t="shared" si="103"/>
        <v>0</v>
      </c>
      <c r="F334" s="292">
        <f t="shared" si="95"/>
        <v>0</v>
      </c>
      <c r="G334" s="292">
        <f t="shared" si="96"/>
        <v>0</v>
      </c>
      <c r="H334" s="293">
        <f t="shared" si="104"/>
        <v>0</v>
      </c>
      <c r="I334" s="301">
        <f t="shared" si="105"/>
        <v>75947.019999998185</v>
      </c>
      <c r="J334" s="510">
        <f t="shared" si="97"/>
        <v>438.52</v>
      </c>
      <c r="K334" s="292">
        <f t="shared" si="98"/>
        <v>17721.48</v>
      </c>
      <c r="L334" s="321">
        <f t="shared" si="108"/>
        <v>18160</v>
      </c>
      <c r="M334" s="300">
        <f t="shared" si="106"/>
        <v>47767276.520000018</v>
      </c>
      <c r="N334" s="292">
        <f t="shared" si="99"/>
        <v>275806.95</v>
      </c>
      <c r="O334" s="292">
        <f t="shared" si="100"/>
        <v>-335826.95</v>
      </c>
      <c r="P334" s="293">
        <f t="shared" si="91"/>
        <v>-60020</v>
      </c>
      <c r="Q334" s="301">
        <f t="shared" si="107"/>
        <v>19502.70000000003</v>
      </c>
      <c r="R334" s="292">
        <f t="shared" si="101"/>
        <v>112.61</v>
      </c>
      <c r="S334" s="292">
        <f t="shared" si="102"/>
        <v>19327.39</v>
      </c>
      <c r="T334" s="321">
        <f t="shared" si="92"/>
        <v>19440</v>
      </c>
      <c r="U334" s="134"/>
      <c r="V334" s="134"/>
      <c r="W334" s="134"/>
      <c r="X334" s="134"/>
    </row>
    <row r="335" spans="1:24" s="1" customFormat="1" ht="15" customHeight="1">
      <c r="A335" s="409">
        <f t="shared" si="109"/>
        <v>7.0250000000000007E-2</v>
      </c>
      <c r="B335" s="406">
        <f t="shared" si="93"/>
        <v>5.7739726027397267E-3</v>
      </c>
      <c r="C335" s="197">
        <f t="shared" si="94"/>
        <v>26</v>
      </c>
      <c r="D335" s="290">
        <v>301</v>
      </c>
      <c r="E335" s="300">
        <f t="shared" si="103"/>
        <v>0</v>
      </c>
      <c r="F335" s="292">
        <f t="shared" si="95"/>
        <v>0</v>
      </c>
      <c r="G335" s="292">
        <f t="shared" si="96"/>
        <v>0</v>
      </c>
      <c r="H335" s="293">
        <f t="shared" si="104"/>
        <v>0</v>
      </c>
      <c r="I335" s="301">
        <f t="shared" si="105"/>
        <v>58225.539999998189</v>
      </c>
      <c r="J335" s="510">
        <f t="shared" si="97"/>
        <v>336.19</v>
      </c>
      <c r="K335" s="292">
        <f t="shared" si="98"/>
        <v>17823.810000000001</v>
      </c>
      <c r="L335" s="321">
        <f t="shared" si="108"/>
        <v>18160</v>
      </c>
      <c r="M335" s="300">
        <f t="shared" si="106"/>
        <v>48103103.470000021</v>
      </c>
      <c r="N335" s="292">
        <f t="shared" si="99"/>
        <v>277746</v>
      </c>
      <c r="O335" s="292">
        <f t="shared" si="100"/>
        <v>-337766</v>
      </c>
      <c r="P335" s="293">
        <f t="shared" si="91"/>
        <v>-60020</v>
      </c>
      <c r="Q335" s="301">
        <f t="shared" si="107"/>
        <v>175.31000000003041</v>
      </c>
      <c r="R335" s="292">
        <f t="shared" si="101"/>
        <v>1.01</v>
      </c>
      <c r="S335" s="292">
        <f t="shared" si="102"/>
        <v>175.31000000003041</v>
      </c>
      <c r="T335" s="321">
        <f t="shared" si="92"/>
        <v>176.3200000000304</v>
      </c>
      <c r="U335" s="134"/>
      <c r="V335" s="134"/>
      <c r="W335" s="134"/>
      <c r="X335" s="134"/>
    </row>
    <row r="336" spans="1:24" s="1" customFormat="1" ht="15" customHeight="1">
      <c r="A336" s="409">
        <f t="shared" si="109"/>
        <v>7.0250000000000007E-2</v>
      </c>
      <c r="B336" s="406">
        <f t="shared" si="93"/>
        <v>5.7739726027397267E-3</v>
      </c>
      <c r="C336" s="197">
        <f t="shared" si="94"/>
        <v>26</v>
      </c>
      <c r="D336" s="290">
        <v>302</v>
      </c>
      <c r="E336" s="300">
        <f t="shared" si="103"/>
        <v>0</v>
      </c>
      <c r="F336" s="292">
        <f t="shared" si="95"/>
        <v>0</v>
      </c>
      <c r="G336" s="292">
        <f t="shared" si="96"/>
        <v>0</v>
      </c>
      <c r="H336" s="293">
        <f t="shared" si="104"/>
        <v>0</v>
      </c>
      <c r="I336" s="301">
        <f t="shared" si="105"/>
        <v>40401.729999998191</v>
      </c>
      <c r="J336" s="510">
        <f t="shared" si="97"/>
        <v>233.28</v>
      </c>
      <c r="K336" s="292">
        <f t="shared" si="98"/>
        <v>17926.72</v>
      </c>
      <c r="L336" s="321">
        <f t="shared" si="108"/>
        <v>18160</v>
      </c>
      <c r="M336" s="300">
        <f t="shared" si="106"/>
        <v>48440869.470000021</v>
      </c>
      <c r="N336" s="292">
        <f t="shared" si="99"/>
        <v>279696.25</v>
      </c>
      <c r="O336" s="292">
        <f t="shared" si="100"/>
        <v>-339716.25</v>
      </c>
      <c r="P336" s="293">
        <f t="shared" si="91"/>
        <v>-60020</v>
      </c>
      <c r="Q336" s="301">
        <f t="shared" si="107"/>
        <v>0</v>
      </c>
      <c r="R336" s="292">
        <f t="shared" si="101"/>
        <v>0</v>
      </c>
      <c r="S336" s="292">
        <f t="shared" si="102"/>
        <v>0</v>
      </c>
      <c r="T336" s="321">
        <f t="shared" si="92"/>
        <v>0</v>
      </c>
      <c r="U336" s="134"/>
      <c r="V336" s="134"/>
      <c r="W336" s="134"/>
      <c r="X336" s="134"/>
    </row>
    <row r="337" spans="1:24" s="1" customFormat="1" ht="15" customHeight="1">
      <c r="A337" s="409">
        <f t="shared" si="109"/>
        <v>7.0250000000000007E-2</v>
      </c>
      <c r="B337" s="406">
        <f t="shared" si="93"/>
        <v>5.7739726027397267E-3</v>
      </c>
      <c r="C337" s="197">
        <f t="shared" si="94"/>
        <v>26</v>
      </c>
      <c r="D337" s="290">
        <v>303</v>
      </c>
      <c r="E337" s="300">
        <f t="shared" si="103"/>
        <v>0</v>
      </c>
      <c r="F337" s="292">
        <f t="shared" si="95"/>
        <v>0</v>
      </c>
      <c r="G337" s="292">
        <f t="shared" si="96"/>
        <v>0</v>
      </c>
      <c r="H337" s="293">
        <f t="shared" si="104"/>
        <v>0</v>
      </c>
      <c r="I337" s="301">
        <f t="shared" si="105"/>
        <v>22475.00999999819</v>
      </c>
      <c r="J337" s="510">
        <f t="shared" si="97"/>
        <v>129.77000000000001</v>
      </c>
      <c r="K337" s="292">
        <f t="shared" si="98"/>
        <v>18030.23</v>
      </c>
      <c r="L337" s="321">
        <f t="shared" si="108"/>
        <v>18160</v>
      </c>
      <c r="M337" s="300">
        <f t="shared" si="106"/>
        <v>48780585.720000021</v>
      </c>
      <c r="N337" s="292">
        <f t="shared" si="99"/>
        <v>281657.77</v>
      </c>
      <c r="O337" s="292">
        <f t="shared" si="100"/>
        <v>-341677.77</v>
      </c>
      <c r="P337" s="293">
        <f t="shared" si="91"/>
        <v>-60020</v>
      </c>
      <c r="Q337" s="301">
        <f t="shared" si="107"/>
        <v>0</v>
      </c>
      <c r="R337" s="292">
        <f t="shared" si="101"/>
        <v>0</v>
      </c>
      <c r="S337" s="292">
        <f t="shared" si="102"/>
        <v>0</v>
      </c>
      <c r="T337" s="321">
        <f t="shared" si="92"/>
        <v>0</v>
      </c>
      <c r="U337" s="134"/>
      <c r="V337" s="134"/>
      <c r="W337" s="134"/>
      <c r="X337" s="134"/>
    </row>
    <row r="338" spans="1:24" s="1" customFormat="1" ht="15" customHeight="1">
      <c r="A338" s="409">
        <f t="shared" si="109"/>
        <v>7.0250000000000007E-2</v>
      </c>
      <c r="B338" s="406">
        <f t="shared" si="93"/>
        <v>5.7739726027397267E-3</v>
      </c>
      <c r="C338" s="197">
        <f t="shared" si="94"/>
        <v>26</v>
      </c>
      <c r="D338" s="290">
        <v>304</v>
      </c>
      <c r="E338" s="300">
        <f t="shared" si="103"/>
        <v>0</v>
      </c>
      <c r="F338" s="292">
        <f t="shared" si="95"/>
        <v>0</v>
      </c>
      <c r="G338" s="292">
        <f t="shared" si="96"/>
        <v>0</v>
      </c>
      <c r="H338" s="293">
        <f t="shared" si="104"/>
        <v>0</v>
      </c>
      <c r="I338" s="301">
        <f t="shared" si="105"/>
        <v>4444.7799999981908</v>
      </c>
      <c r="J338" s="510">
        <f t="shared" si="97"/>
        <v>25.66</v>
      </c>
      <c r="K338" s="292">
        <f t="shared" si="98"/>
        <v>4444.7799999981908</v>
      </c>
      <c r="L338" s="321">
        <f t="shared" si="108"/>
        <v>4470.4399999981906</v>
      </c>
      <c r="M338" s="300">
        <f t="shared" si="106"/>
        <v>49122263.490000024</v>
      </c>
      <c r="N338" s="292">
        <f t="shared" si="99"/>
        <v>283630.59999999998</v>
      </c>
      <c r="O338" s="292">
        <f t="shared" si="100"/>
        <v>-343650.6</v>
      </c>
      <c r="P338" s="293">
        <f t="shared" si="91"/>
        <v>-60020</v>
      </c>
      <c r="Q338" s="301">
        <f t="shared" si="107"/>
        <v>0</v>
      </c>
      <c r="R338" s="292">
        <f t="shared" si="101"/>
        <v>0</v>
      </c>
      <c r="S338" s="292">
        <f t="shared" si="102"/>
        <v>0</v>
      </c>
      <c r="T338" s="321">
        <f t="shared" si="92"/>
        <v>0</v>
      </c>
      <c r="U338" s="134"/>
      <c r="V338" s="134"/>
      <c r="W338" s="134"/>
      <c r="X338" s="134"/>
    </row>
    <row r="339" spans="1:24" s="1" customFormat="1" ht="15" customHeight="1">
      <c r="A339" s="409">
        <f t="shared" si="109"/>
        <v>7.0250000000000007E-2</v>
      </c>
      <c r="B339" s="406">
        <f t="shared" si="93"/>
        <v>5.7739726027397267E-3</v>
      </c>
      <c r="C339" s="197">
        <f t="shared" si="94"/>
        <v>26</v>
      </c>
      <c r="D339" s="290">
        <v>305</v>
      </c>
      <c r="E339" s="300">
        <f t="shared" si="103"/>
        <v>0</v>
      </c>
      <c r="F339" s="292">
        <f t="shared" si="95"/>
        <v>0</v>
      </c>
      <c r="G339" s="292">
        <f t="shared" si="96"/>
        <v>0</v>
      </c>
      <c r="H339" s="293">
        <f t="shared" si="104"/>
        <v>0</v>
      </c>
      <c r="I339" s="301">
        <f t="shared" si="105"/>
        <v>0</v>
      </c>
      <c r="J339" s="510">
        <f t="shared" si="97"/>
        <v>0</v>
      </c>
      <c r="K339" s="292">
        <f t="shared" si="98"/>
        <v>0</v>
      </c>
      <c r="L339" s="321">
        <f t="shared" si="108"/>
        <v>0</v>
      </c>
      <c r="M339" s="300">
        <f t="shared" si="106"/>
        <v>49465914.090000026</v>
      </c>
      <c r="N339" s="292">
        <f t="shared" si="99"/>
        <v>285614.83</v>
      </c>
      <c r="O339" s="292">
        <f t="shared" si="100"/>
        <v>-345634.83</v>
      </c>
      <c r="P339" s="293">
        <f t="shared" ref="P339:P404" si="110">IF(M339&lt;$M$10,M339+N339,$M$11)</f>
        <v>-60020</v>
      </c>
      <c r="Q339" s="301">
        <f t="shared" si="107"/>
        <v>0</v>
      </c>
      <c r="R339" s="292">
        <f t="shared" si="101"/>
        <v>0</v>
      </c>
      <c r="S339" s="292">
        <f t="shared" si="102"/>
        <v>0</v>
      </c>
      <c r="T339" s="321">
        <f t="shared" si="92"/>
        <v>0</v>
      </c>
      <c r="U339" s="134"/>
      <c r="V339" s="134"/>
      <c r="W339" s="134"/>
      <c r="X339" s="134"/>
    </row>
    <row r="340" spans="1:24" s="1" customFormat="1" ht="15" customHeight="1">
      <c r="A340" s="409">
        <f t="shared" si="109"/>
        <v>7.0250000000000007E-2</v>
      </c>
      <c r="B340" s="406">
        <f t="shared" si="93"/>
        <v>5.7739726027397267E-3</v>
      </c>
      <c r="C340" s="197">
        <f t="shared" si="94"/>
        <v>26</v>
      </c>
      <c r="D340" s="290">
        <v>306</v>
      </c>
      <c r="E340" s="300">
        <f t="shared" si="103"/>
        <v>0</v>
      </c>
      <c r="F340" s="292">
        <f t="shared" si="95"/>
        <v>0</v>
      </c>
      <c r="G340" s="292">
        <f t="shared" si="96"/>
        <v>0</v>
      </c>
      <c r="H340" s="293">
        <f t="shared" si="104"/>
        <v>0</v>
      </c>
      <c r="I340" s="301">
        <f t="shared" si="105"/>
        <v>0</v>
      </c>
      <c r="J340" s="510">
        <f t="shared" si="97"/>
        <v>0</v>
      </c>
      <c r="K340" s="292">
        <f t="shared" si="98"/>
        <v>0</v>
      </c>
      <c r="L340" s="321">
        <f t="shared" si="108"/>
        <v>0</v>
      </c>
      <c r="M340" s="300">
        <f t="shared" si="106"/>
        <v>49811548.920000024</v>
      </c>
      <c r="N340" s="292">
        <f t="shared" si="99"/>
        <v>287610.52</v>
      </c>
      <c r="O340" s="292">
        <f t="shared" si="100"/>
        <v>-347630.52</v>
      </c>
      <c r="P340" s="293">
        <f t="shared" si="110"/>
        <v>-60020</v>
      </c>
      <c r="Q340" s="301">
        <f t="shared" si="107"/>
        <v>0</v>
      </c>
      <c r="R340" s="292">
        <f t="shared" si="101"/>
        <v>0</v>
      </c>
      <c r="S340" s="292">
        <f t="shared" si="102"/>
        <v>0</v>
      </c>
      <c r="T340" s="321">
        <f t="shared" si="92"/>
        <v>0</v>
      </c>
      <c r="U340" s="134"/>
      <c r="V340" s="134"/>
      <c r="W340" s="134"/>
      <c r="X340" s="134"/>
    </row>
    <row r="341" spans="1:24" s="1" customFormat="1" ht="15" customHeight="1">
      <c r="A341" s="409">
        <f t="shared" si="109"/>
        <v>7.0250000000000007E-2</v>
      </c>
      <c r="B341" s="406">
        <f t="shared" si="93"/>
        <v>5.7739726027397267E-3</v>
      </c>
      <c r="C341" s="197">
        <f t="shared" si="94"/>
        <v>26</v>
      </c>
      <c r="D341" s="290">
        <v>307</v>
      </c>
      <c r="E341" s="300">
        <f t="shared" si="103"/>
        <v>0</v>
      </c>
      <c r="F341" s="292">
        <f t="shared" si="95"/>
        <v>0</v>
      </c>
      <c r="G341" s="292">
        <f t="shared" si="96"/>
        <v>0</v>
      </c>
      <c r="H341" s="293">
        <f t="shared" si="104"/>
        <v>0</v>
      </c>
      <c r="I341" s="301">
        <f t="shared" si="105"/>
        <v>0</v>
      </c>
      <c r="J341" s="510">
        <f t="shared" si="97"/>
        <v>0</v>
      </c>
      <c r="K341" s="292">
        <f t="shared" si="98"/>
        <v>0</v>
      </c>
      <c r="L341" s="321">
        <f t="shared" si="108"/>
        <v>0</v>
      </c>
      <c r="M341" s="300">
        <f t="shared" si="106"/>
        <v>50159179.440000027</v>
      </c>
      <c r="N341" s="292">
        <f t="shared" si="99"/>
        <v>289617.73</v>
      </c>
      <c r="O341" s="292">
        <f t="shared" si="100"/>
        <v>-349637.73</v>
      </c>
      <c r="P341" s="293">
        <f t="shared" si="110"/>
        <v>-60020</v>
      </c>
      <c r="Q341" s="301">
        <f t="shared" si="107"/>
        <v>0</v>
      </c>
      <c r="R341" s="292">
        <f t="shared" si="101"/>
        <v>0</v>
      </c>
      <c r="S341" s="292">
        <f t="shared" si="102"/>
        <v>0</v>
      </c>
      <c r="T341" s="321">
        <f t="shared" si="92"/>
        <v>0</v>
      </c>
      <c r="U341" s="134"/>
      <c r="V341" s="134"/>
      <c r="W341" s="134"/>
      <c r="X341" s="134"/>
    </row>
    <row r="342" spans="1:24" s="1" customFormat="1" ht="15" customHeight="1">
      <c r="A342" s="409">
        <f t="shared" si="109"/>
        <v>7.0250000000000007E-2</v>
      </c>
      <c r="B342" s="406">
        <f t="shared" si="93"/>
        <v>5.7739726027397267E-3</v>
      </c>
      <c r="C342" s="197">
        <f t="shared" si="94"/>
        <v>26</v>
      </c>
      <c r="D342" s="290">
        <v>308</v>
      </c>
      <c r="E342" s="300">
        <f t="shared" si="103"/>
        <v>0</v>
      </c>
      <c r="F342" s="292">
        <f t="shared" si="95"/>
        <v>0</v>
      </c>
      <c r="G342" s="292">
        <f t="shared" si="96"/>
        <v>0</v>
      </c>
      <c r="H342" s="293">
        <f t="shared" si="104"/>
        <v>0</v>
      </c>
      <c r="I342" s="301">
        <f t="shared" si="105"/>
        <v>0</v>
      </c>
      <c r="J342" s="510">
        <f t="shared" si="97"/>
        <v>0</v>
      </c>
      <c r="K342" s="292">
        <f t="shared" si="98"/>
        <v>0</v>
      </c>
      <c r="L342" s="321">
        <f t="shared" si="108"/>
        <v>0</v>
      </c>
      <c r="M342" s="300">
        <f t="shared" si="106"/>
        <v>50508817.170000024</v>
      </c>
      <c r="N342" s="292">
        <f t="shared" si="99"/>
        <v>291636.53000000003</v>
      </c>
      <c r="O342" s="292">
        <f t="shared" si="100"/>
        <v>-351656.53</v>
      </c>
      <c r="P342" s="293">
        <f t="shared" si="110"/>
        <v>-60020</v>
      </c>
      <c r="Q342" s="301">
        <f t="shared" si="107"/>
        <v>0</v>
      </c>
      <c r="R342" s="292">
        <f t="shared" si="101"/>
        <v>0</v>
      </c>
      <c r="S342" s="292">
        <f t="shared" si="102"/>
        <v>0</v>
      </c>
      <c r="T342" s="321">
        <f t="shared" si="92"/>
        <v>0</v>
      </c>
      <c r="U342" s="134"/>
      <c r="V342" s="134"/>
      <c r="W342" s="134"/>
      <c r="X342" s="134"/>
    </row>
    <row r="343" spans="1:24" s="1" customFormat="1" ht="15" customHeight="1">
      <c r="A343" s="409">
        <f t="shared" si="109"/>
        <v>7.0250000000000007E-2</v>
      </c>
      <c r="B343" s="406">
        <f t="shared" si="93"/>
        <v>5.7739726027397267E-3</v>
      </c>
      <c r="C343" s="197">
        <f t="shared" si="94"/>
        <v>26</v>
      </c>
      <c r="D343" s="290">
        <v>309</v>
      </c>
      <c r="E343" s="300">
        <f t="shared" si="103"/>
        <v>0</v>
      </c>
      <c r="F343" s="292">
        <f t="shared" si="95"/>
        <v>0</v>
      </c>
      <c r="G343" s="292">
        <f t="shared" si="96"/>
        <v>0</v>
      </c>
      <c r="H343" s="293">
        <f t="shared" si="104"/>
        <v>0</v>
      </c>
      <c r="I343" s="301">
        <f t="shared" si="105"/>
        <v>0</v>
      </c>
      <c r="J343" s="510">
        <f t="shared" si="97"/>
        <v>0</v>
      </c>
      <c r="K343" s="292">
        <f t="shared" si="98"/>
        <v>0</v>
      </c>
      <c r="L343" s="321">
        <f t="shared" si="108"/>
        <v>0</v>
      </c>
      <c r="M343" s="300">
        <f t="shared" si="106"/>
        <v>50860473.700000025</v>
      </c>
      <c r="N343" s="292">
        <f t="shared" si="99"/>
        <v>293666.98</v>
      </c>
      <c r="O343" s="292">
        <f t="shared" si="100"/>
        <v>-353686.98</v>
      </c>
      <c r="P343" s="293">
        <f t="shared" si="110"/>
        <v>-60020</v>
      </c>
      <c r="Q343" s="301">
        <f t="shared" si="107"/>
        <v>0</v>
      </c>
      <c r="R343" s="292">
        <f t="shared" si="101"/>
        <v>0</v>
      </c>
      <c r="S343" s="292">
        <f t="shared" si="102"/>
        <v>0</v>
      </c>
      <c r="T343" s="321">
        <f t="shared" si="92"/>
        <v>0</v>
      </c>
      <c r="U343" s="134"/>
      <c r="V343" s="134"/>
      <c r="W343" s="134"/>
      <c r="X343" s="134"/>
    </row>
    <row r="344" spans="1:24" s="1" customFormat="1" ht="15" customHeight="1">
      <c r="A344" s="409">
        <f t="shared" si="109"/>
        <v>7.0250000000000007E-2</v>
      </c>
      <c r="B344" s="406">
        <f t="shared" si="93"/>
        <v>5.7739726027397267E-3</v>
      </c>
      <c r="C344" s="197">
        <f t="shared" si="94"/>
        <v>26</v>
      </c>
      <c r="D344" s="290">
        <v>310</v>
      </c>
      <c r="E344" s="300">
        <f t="shared" si="103"/>
        <v>0</v>
      </c>
      <c r="F344" s="292">
        <f t="shared" si="95"/>
        <v>0</v>
      </c>
      <c r="G344" s="292">
        <f t="shared" si="96"/>
        <v>0</v>
      </c>
      <c r="H344" s="293">
        <f t="shared" si="104"/>
        <v>0</v>
      </c>
      <c r="I344" s="301">
        <f t="shared" si="105"/>
        <v>0</v>
      </c>
      <c r="J344" s="510">
        <f t="shared" si="97"/>
        <v>0</v>
      </c>
      <c r="K344" s="292">
        <f t="shared" si="98"/>
        <v>0</v>
      </c>
      <c r="L344" s="321">
        <f t="shared" si="108"/>
        <v>0</v>
      </c>
      <c r="M344" s="300">
        <f t="shared" si="106"/>
        <v>51214160.680000022</v>
      </c>
      <c r="N344" s="292">
        <f t="shared" si="99"/>
        <v>295709.15999999997</v>
      </c>
      <c r="O344" s="292">
        <f t="shared" si="100"/>
        <v>-355729.16</v>
      </c>
      <c r="P344" s="293">
        <f t="shared" si="110"/>
        <v>-60020</v>
      </c>
      <c r="Q344" s="301">
        <f t="shared" si="107"/>
        <v>0</v>
      </c>
      <c r="R344" s="292">
        <f t="shared" si="101"/>
        <v>0</v>
      </c>
      <c r="S344" s="292">
        <f t="shared" si="102"/>
        <v>0</v>
      </c>
      <c r="T344" s="321">
        <f t="shared" si="92"/>
        <v>0</v>
      </c>
      <c r="U344" s="134"/>
      <c r="V344" s="134"/>
      <c r="W344" s="134"/>
      <c r="X344" s="134"/>
    </row>
    <row r="345" spans="1:24" s="1" customFormat="1" ht="15" customHeight="1">
      <c r="A345" s="409">
        <f t="shared" si="109"/>
        <v>7.0250000000000007E-2</v>
      </c>
      <c r="B345" s="406">
        <f t="shared" si="93"/>
        <v>5.7739726027397267E-3</v>
      </c>
      <c r="C345" s="197">
        <f t="shared" si="94"/>
        <v>26</v>
      </c>
      <c r="D345" s="290">
        <v>311</v>
      </c>
      <c r="E345" s="300">
        <f t="shared" si="103"/>
        <v>0</v>
      </c>
      <c r="F345" s="292">
        <f t="shared" si="95"/>
        <v>0</v>
      </c>
      <c r="G345" s="292">
        <f t="shared" si="96"/>
        <v>0</v>
      </c>
      <c r="H345" s="293">
        <f t="shared" si="104"/>
        <v>0</v>
      </c>
      <c r="I345" s="301">
        <f t="shared" si="105"/>
        <v>0</v>
      </c>
      <c r="J345" s="510">
        <f t="shared" si="97"/>
        <v>0</v>
      </c>
      <c r="K345" s="292">
        <f t="shared" si="98"/>
        <v>0</v>
      </c>
      <c r="L345" s="321">
        <f t="shared" si="108"/>
        <v>0</v>
      </c>
      <c r="M345" s="300">
        <f t="shared" si="106"/>
        <v>51569889.840000018</v>
      </c>
      <c r="N345" s="292">
        <f t="shared" si="99"/>
        <v>297763.13</v>
      </c>
      <c r="O345" s="292">
        <f t="shared" si="100"/>
        <v>-357783.13</v>
      </c>
      <c r="P345" s="293">
        <f t="shared" si="110"/>
        <v>-60020</v>
      </c>
      <c r="Q345" s="301">
        <f t="shared" si="107"/>
        <v>0</v>
      </c>
      <c r="R345" s="292">
        <f t="shared" si="101"/>
        <v>0</v>
      </c>
      <c r="S345" s="292">
        <f t="shared" si="102"/>
        <v>0</v>
      </c>
      <c r="T345" s="321">
        <f t="shared" si="92"/>
        <v>0</v>
      </c>
      <c r="U345" s="134"/>
      <c r="V345" s="134"/>
      <c r="W345" s="134"/>
      <c r="X345" s="134"/>
    </row>
    <row r="346" spans="1:24" s="1" customFormat="1" ht="15" customHeight="1">
      <c r="A346" s="409">
        <f t="shared" si="109"/>
        <v>7.0250000000000007E-2</v>
      </c>
      <c r="B346" s="406">
        <f t="shared" si="93"/>
        <v>5.7739726027397267E-3</v>
      </c>
      <c r="C346" s="197">
        <f t="shared" si="94"/>
        <v>26</v>
      </c>
      <c r="D346" s="290">
        <v>312</v>
      </c>
      <c r="E346" s="300">
        <f t="shared" si="103"/>
        <v>0</v>
      </c>
      <c r="F346" s="292">
        <f t="shared" si="95"/>
        <v>0</v>
      </c>
      <c r="G346" s="292">
        <f t="shared" si="96"/>
        <v>0</v>
      </c>
      <c r="H346" s="293">
        <f t="shared" si="104"/>
        <v>0</v>
      </c>
      <c r="I346" s="301">
        <f t="shared" si="105"/>
        <v>0</v>
      </c>
      <c r="J346" s="510">
        <f t="shared" si="97"/>
        <v>0</v>
      </c>
      <c r="K346" s="292">
        <f t="shared" si="98"/>
        <v>0</v>
      </c>
      <c r="L346" s="321">
        <f t="shared" si="108"/>
        <v>0</v>
      </c>
      <c r="M346" s="300">
        <f t="shared" si="106"/>
        <v>51927672.970000021</v>
      </c>
      <c r="N346" s="292">
        <f t="shared" si="99"/>
        <v>299828.96000000002</v>
      </c>
      <c r="O346" s="292">
        <f t="shared" si="100"/>
        <v>-359848.96000000002</v>
      </c>
      <c r="P346" s="293">
        <f t="shared" si="110"/>
        <v>-60020</v>
      </c>
      <c r="Q346" s="301">
        <f t="shared" si="107"/>
        <v>0</v>
      </c>
      <c r="R346" s="292">
        <f t="shared" si="101"/>
        <v>0</v>
      </c>
      <c r="S346" s="292">
        <f t="shared" si="102"/>
        <v>0</v>
      </c>
      <c r="T346" s="321">
        <f t="shared" si="92"/>
        <v>0</v>
      </c>
      <c r="U346" s="134"/>
      <c r="V346" s="134"/>
      <c r="W346" s="134"/>
      <c r="X346" s="134"/>
    </row>
    <row r="347" spans="1:24" s="1" customFormat="1" ht="15" customHeight="1">
      <c r="A347" s="409">
        <f t="shared" si="109"/>
        <v>7.0250000000000007E-2</v>
      </c>
      <c r="B347" s="406">
        <f t="shared" si="93"/>
        <v>5.7739726027397267E-3</v>
      </c>
      <c r="C347" s="197">
        <f t="shared" si="94"/>
        <v>27</v>
      </c>
      <c r="D347" s="290">
        <v>313</v>
      </c>
      <c r="E347" s="300">
        <f t="shared" si="103"/>
        <v>0</v>
      </c>
      <c r="F347" s="292">
        <f t="shared" si="95"/>
        <v>0</v>
      </c>
      <c r="G347" s="292">
        <f t="shared" si="96"/>
        <v>0</v>
      </c>
      <c r="H347" s="293">
        <f t="shared" si="104"/>
        <v>0</v>
      </c>
      <c r="I347" s="301">
        <f t="shared" si="105"/>
        <v>0</v>
      </c>
      <c r="J347" s="510">
        <f t="shared" si="97"/>
        <v>0</v>
      </c>
      <c r="K347" s="292">
        <f t="shared" si="98"/>
        <v>0</v>
      </c>
      <c r="L347" s="321">
        <f t="shared" si="108"/>
        <v>0</v>
      </c>
      <c r="M347" s="300">
        <f t="shared" si="106"/>
        <v>52287521.930000022</v>
      </c>
      <c r="N347" s="292">
        <f t="shared" si="99"/>
        <v>301906.71999999997</v>
      </c>
      <c r="O347" s="292">
        <f t="shared" si="100"/>
        <v>-361926.72</v>
      </c>
      <c r="P347" s="293">
        <f t="shared" si="110"/>
        <v>-60020</v>
      </c>
      <c r="Q347" s="301">
        <f t="shared" si="107"/>
        <v>0</v>
      </c>
      <c r="R347" s="292">
        <f t="shared" si="101"/>
        <v>0</v>
      </c>
      <c r="S347" s="292">
        <f t="shared" si="102"/>
        <v>0</v>
      </c>
      <c r="T347" s="321">
        <f t="shared" si="92"/>
        <v>0</v>
      </c>
      <c r="U347" s="134"/>
      <c r="V347" s="134"/>
      <c r="W347" s="134"/>
      <c r="X347" s="134"/>
    </row>
    <row r="348" spans="1:24" s="1" customFormat="1" ht="15" customHeight="1">
      <c r="A348" s="409">
        <f t="shared" si="109"/>
        <v>7.0250000000000007E-2</v>
      </c>
      <c r="B348" s="406">
        <f t="shared" si="93"/>
        <v>5.7739726027397267E-3</v>
      </c>
      <c r="C348" s="197">
        <f t="shared" si="94"/>
        <v>27</v>
      </c>
      <c r="D348" s="290">
        <v>314</v>
      </c>
      <c r="E348" s="300">
        <f t="shared" si="103"/>
        <v>0</v>
      </c>
      <c r="F348" s="292">
        <f t="shared" si="95"/>
        <v>0</v>
      </c>
      <c r="G348" s="292">
        <f t="shared" si="96"/>
        <v>0</v>
      </c>
      <c r="H348" s="293">
        <f t="shared" si="104"/>
        <v>0</v>
      </c>
      <c r="I348" s="301">
        <f t="shared" si="105"/>
        <v>0</v>
      </c>
      <c r="J348" s="510">
        <f t="shared" si="97"/>
        <v>0</v>
      </c>
      <c r="K348" s="292">
        <f t="shared" si="98"/>
        <v>0</v>
      </c>
      <c r="L348" s="321">
        <f t="shared" si="108"/>
        <v>0</v>
      </c>
      <c r="M348" s="300">
        <f t="shared" si="106"/>
        <v>52649448.650000021</v>
      </c>
      <c r="N348" s="292">
        <f t="shared" si="99"/>
        <v>303996.46999999997</v>
      </c>
      <c r="O348" s="292">
        <f t="shared" si="100"/>
        <v>-364016.47</v>
      </c>
      <c r="P348" s="293">
        <f t="shared" si="110"/>
        <v>-60020</v>
      </c>
      <c r="Q348" s="301">
        <f t="shared" si="107"/>
        <v>0</v>
      </c>
      <c r="R348" s="292">
        <f t="shared" si="101"/>
        <v>0</v>
      </c>
      <c r="S348" s="292">
        <f t="shared" si="102"/>
        <v>0</v>
      </c>
      <c r="T348" s="321">
        <f t="shared" si="92"/>
        <v>0</v>
      </c>
      <c r="U348" s="134"/>
      <c r="V348" s="134"/>
      <c r="W348" s="134"/>
      <c r="X348" s="134"/>
    </row>
    <row r="349" spans="1:24" s="1" customFormat="1" ht="15" customHeight="1">
      <c r="A349" s="409">
        <f t="shared" si="109"/>
        <v>7.0250000000000007E-2</v>
      </c>
      <c r="B349" s="406">
        <f t="shared" si="93"/>
        <v>5.7739726027397267E-3</v>
      </c>
      <c r="C349" s="197">
        <f t="shared" si="94"/>
        <v>27</v>
      </c>
      <c r="D349" s="290">
        <v>315</v>
      </c>
      <c r="E349" s="300">
        <f t="shared" si="103"/>
        <v>0</v>
      </c>
      <c r="F349" s="292">
        <f t="shared" si="95"/>
        <v>0</v>
      </c>
      <c r="G349" s="292">
        <f t="shared" si="96"/>
        <v>0</v>
      </c>
      <c r="H349" s="293">
        <f t="shared" si="104"/>
        <v>0</v>
      </c>
      <c r="I349" s="301">
        <f t="shared" si="105"/>
        <v>0</v>
      </c>
      <c r="J349" s="510">
        <f t="shared" si="97"/>
        <v>0</v>
      </c>
      <c r="K349" s="292">
        <f t="shared" si="98"/>
        <v>0</v>
      </c>
      <c r="L349" s="321">
        <f t="shared" si="108"/>
        <v>0</v>
      </c>
      <c r="M349" s="300">
        <f t="shared" si="106"/>
        <v>53013465.12000002</v>
      </c>
      <c r="N349" s="292">
        <f t="shared" si="99"/>
        <v>306098.3</v>
      </c>
      <c r="O349" s="292">
        <f t="shared" si="100"/>
        <v>-366118.3</v>
      </c>
      <c r="P349" s="293">
        <f t="shared" si="110"/>
        <v>-60020</v>
      </c>
      <c r="Q349" s="301">
        <f t="shared" si="107"/>
        <v>0</v>
      </c>
      <c r="R349" s="292">
        <f t="shared" si="101"/>
        <v>0</v>
      </c>
      <c r="S349" s="292">
        <f t="shared" si="102"/>
        <v>0</v>
      </c>
      <c r="T349" s="321">
        <f t="shared" si="92"/>
        <v>0</v>
      </c>
      <c r="U349" s="134"/>
      <c r="V349" s="134"/>
      <c r="W349" s="134"/>
      <c r="X349" s="134"/>
    </row>
    <row r="350" spans="1:24" s="1" customFormat="1" ht="15" customHeight="1">
      <c r="A350" s="409">
        <f t="shared" si="109"/>
        <v>7.0250000000000007E-2</v>
      </c>
      <c r="B350" s="406">
        <f t="shared" si="93"/>
        <v>5.7739726027397267E-3</v>
      </c>
      <c r="C350" s="197">
        <f t="shared" si="94"/>
        <v>27</v>
      </c>
      <c r="D350" s="290">
        <v>316</v>
      </c>
      <c r="E350" s="300">
        <f t="shared" si="103"/>
        <v>0</v>
      </c>
      <c r="F350" s="292">
        <f t="shared" si="95"/>
        <v>0</v>
      </c>
      <c r="G350" s="292">
        <f t="shared" si="96"/>
        <v>0</v>
      </c>
      <c r="H350" s="293">
        <f t="shared" si="104"/>
        <v>0</v>
      </c>
      <c r="I350" s="301">
        <f t="shared" si="105"/>
        <v>0</v>
      </c>
      <c r="J350" s="510">
        <f t="shared" si="97"/>
        <v>0</v>
      </c>
      <c r="K350" s="292">
        <f t="shared" si="98"/>
        <v>0</v>
      </c>
      <c r="L350" s="321">
        <f t="shared" si="108"/>
        <v>0</v>
      </c>
      <c r="M350" s="300">
        <f t="shared" si="106"/>
        <v>53379583.420000017</v>
      </c>
      <c r="N350" s="292">
        <f t="shared" si="99"/>
        <v>308212.25</v>
      </c>
      <c r="O350" s="292">
        <f t="shared" si="100"/>
        <v>-368232.25</v>
      </c>
      <c r="P350" s="293">
        <f t="shared" si="110"/>
        <v>-60020</v>
      </c>
      <c r="Q350" s="301">
        <f t="shared" si="107"/>
        <v>0</v>
      </c>
      <c r="R350" s="292">
        <f t="shared" si="101"/>
        <v>0</v>
      </c>
      <c r="S350" s="292">
        <f t="shared" si="102"/>
        <v>0</v>
      </c>
      <c r="T350" s="321">
        <f t="shared" si="92"/>
        <v>0</v>
      </c>
      <c r="U350" s="134"/>
      <c r="V350" s="134"/>
      <c r="W350" s="134"/>
      <c r="X350" s="134"/>
    </row>
    <row r="351" spans="1:24" s="1" customFormat="1" ht="15" customHeight="1">
      <c r="A351" s="409">
        <f t="shared" si="109"/>
        <v>7.0250000000000007E-2</v>
      </c>
      <c r="B351" s="406">
        <f t="shared" si="93"/>
        <v>5.7739726027397267E-3</v>
      </c>
      <c r="C351" s="197">
        <f t="shared" si="94"/>
        <v>27</v>
      </c>
      <c r="D351" s="290">
        <v>317</v>
      </c>
      <c r="E351" s="300">
        <f t="shared" si="103"/>
        <v>0</v>
      </c>
      <c r="F351" s="292">
        <f t="shared" si="95"/>
        <v>0</v>
      </c>
      <c r="G351" s="292">
        <f t="shared" si="96"/>
        <v>0</v>
      </c>
      <c r="H351" s="293">
        <f t="shared" si="104"/>
        <v>0</v>
      </c>
      <c r="I351" s="301">
        <f t="shared" si="105"/>
        <v>0</v>
      </c>
      <c r="J351" s="510">
        <f t="shared" si="97"/>
        <v>0</v>
      </c>
      <c r="K351" s="292">
        <f t="shared" si="98"/>
        <v>0</v>
      </c>
      <c r="L351" s="321">
        <f t="shared" si="108"/>
        <v>0</v>
      </c>
      <c r="M351" s="300">
        <f t="shared" si="106"/>
        <v>53747815.670000017</v>
      </c>
      <c r="N351" s="292">
        <f t="shared" si="99"/>
        <v>310338.42</v>
      </c>
      <c r="O351" s="292">
        <f t="shared" si="100"/>
        <v>-370358.42</v>
      </c>
      <c r="P351" s="293">
        <f t="shared" si="110"/>
        <v>-60020</v>
      </c>
      <c r="Q351" s="301">
        <f t="shared" si="107"/>
        <v>0</v>
      </c>
      <c r="R351" s="292">
        <f t="shared" si="101"/>
        <v>0</v>
      </c>
      <c r="S351" s="292">
        <f t="shared" si="102"/>
        <v>0</v>
      </c>
      <c r="T351" s="321">
        <f t="shared" ref="T351:T404" si="111">IF(Q351&lt;$M$17,Q351+R351,$M$17)</f>
        <v>0</v>
      </c>
      <c r="U351" s="134"/>
      <c r="V351" s="134"/>
      <c r="W351" s="134"/>
      <c r="X351" s="134"/>
    </row>
    <row r="352" spans="1:24" s="1" customFormat="1" ht="15" customHeight="1">
      <c r="A352" s="409">
        <f t="shared" si="109"/>
        <v>7.0250000000000007E-2</v>
      </c>
      <c r="B352" s="406">
        <f t="shared" si="93"/>
        <v>5.7739726027397267E-3</v>
      </c>
      <c r="C352" s="197">
        <f t="shared" si="94"/>
        <v>27</v>
      </c>
      <c r="D352" s="290">
        <v>318</v>
      </c>
      <c r="E352" s="300">
        <f t="shared" si="103"/>
        <v>0</v>
      </c>
      <c r="F352" s="292">
        <f t="shared" si="95"/>
        <v>0</v>
      </c>
      <c r="G352" s="292">
        <f t="shared" si="96"/>
        <v>0</v>
      </c>
      <c r="H352" s="293">
        <f t="shared" si="104"/>
        <v>0</v>
      </c>
      <c r="I352" s="301">
        <f t="shared" si="105"/>
        <v>0</v>
      </c>
      <c r="J352" s="510">
        <f t="shared" si="97"/>
        <v>0</v>
      </c>
      <c r="K352" s="292">
        <f t="shared" si="98"/>
        <v>0</v>
      </c>
      <c r="L352" s="321">
        <f t="shared" si="108"/>
        <v>0</v>
      </c>
      <c r="M352" s="300">
        <f t="shared" si="106"/>
        <v>54118174.090000018</v>
      </c>
      <c r="N352" s="292">
        <f t="shared" si="99"/>
        <v>312476.84999999998</v>
      </c>
      <c r="O352" s="292">
        <f t="shared" si="100"/>
        <v>-372496.85</v>
      </c>
      <c r="P352" s="293">
        <f t="shared" si="110"/>
        <v>-60020</v>
      </c>
      <c r="Q352" s="301">
        <f t="shared" si="107"/>
        <v>0</v>
      </c>
      <c r="R352" s="292">
        <f t="shared" si="101"/>
        <v>0</v>
      </c>
      <c r="S352" s="292">
        <f t="shared" si="102"/>
        <v>0</v>
      </c>
      <c r="T352" s="321">
        <f t="shared" si="111"/>
        <v>0</v>
      </c>
      <c r="U352" s="134"/>
      <c r="V352" s="134"/>
      <c r="W352" s="134"/>
      <c r="X352" s="134"/>
    </row>
    <row r="353" spans="1:24" s="1" customFormat="1" ht="15" customHeight="1">
      <c r="A353" s="409">
        <f t="shared" si="109"/>
        <v>7.0250000000000007E-2</v>
      </c>
      <c r="B353" s="406">
        <f t="shared" ref="B353:B393" si="112">A353/365*30</f>
        <v>5.7739726027397267E-3</v>
      </c>
      <c r="C353" s="197">
        <f t="shared" si="94"/>
        <v>27</v>
      </c>
      <c r="D353" s="290">
        <v>319</v>
      </c>
      <c r="E353" s="300">
        <f t="shared" si="103"/>
        <v>0</v>
      </c>
      <c r="F353" s="292">
        <f t="shared" si="95"/>
        <v>0</v>
      </c>
      <c r="G353" s="292">
        <f t="shared" si="96"/>
        <v>0</v>
      </c>
      <c r="H353" s="293">
        <f t="shared" si="104"/>
        <v>0</v>
      </c>
      <c r="I353" s="301">
        <f t="shared" si="105"/>
        <v>0</v>
      </c>
      <c r="J353" s="510">
        <f t="shared" si="97"/>
        <v>0</v>
      </c>
      <c r="K353" s="292">
        <f t="shared" si="98"/>
        <v>0</v>
      </c>
      <c r="L353" s="321">
        <f t="shared" si="108"/>
        <v>0</v>
      </c>
      <c r="M353" s="300">
        <f t="shared" si="106"/>
        <v>54490670.94000002</v>
      </c>
      <c r="N353" s="292">
        <f t="shared" si="99"/>
        <v>314627.64</v>
      </c>
      <c r="O353" s="292">
        <f t="shared" si="100"/>
        <v>-374647.64</v>
      </c>
      <c r="P353" s="293">
        <f t="shared" si="110"/>
        <v>-60020</v>
      </c>
      <c r="Q353" s="301">
        <f t="shared" si="107"/>
        <v>0</v>
      </c>
      <c r="R353" s="292">
        <f t="shared" si="101"/>
        <v>0</v>
      </c>
      <c r="S353" s="292">
        <f t="shared" si="102"/>
        <v>0</v>
      </c>
      <c r="T353" s="321">
        <f t="shared" si="111"/>
        <v>0</v>
      </c>
      <c r="U353" s="134"/>
      <c r="V353" s="134"/>
      <c r="W353" s="134"/>
      <c r="X353" s="134"/>
    </row>
    <row r="354" spans="1:24" s="1" customFormat="1" ht="15" customHeight="1">
      <c r="A354" s="409">
        <f t="shared" si="109"/>
        <v>7.0250000000000007E-2</v>
      </c>
      <c r="B354" s="406">
        <f t="shared" si="112"/>
        <v>5.7739726027397267E-3</v>
      </c>
      <c r="C354" s="197">
        <f t="shared" si="94"/>
        <v>27</v>
      </c>
      <c r="D354" s="290">
        <v>320</v>
      </c>
      <c r="E354" s="300">
        <f t="shared" si="103"/>
        <v>0</v>
      </c>
      <c r="F354" s="292">
        <f t="shared" si="95"/>
        <v>0</v>
      </c>
      <c r="G354" s="292">
        <f t="shared" si="96"/>
        <v>0</v>
      </c>
      <c r="H354" s="293">
        <f t="shared" si="104"/>
        <v>0</v>
      </c>
      <c r="I354" s="301">
        <f t="shared" si="105"/>
        <v>0</v>
      </c>
      <c r="J354" s="510">
        <f t="shared" si="97"/>
        <v>0</v>
      </c>
      <c r="K354" s="292">
        <f t="shared" si="98"/>
        <v>0</v>
      </c>
      <c r="L354" s="321">
        <f t="shared" si="108"/>
        <v>0</v>
      </c>
      <c r="M354" s="300">
        <f t="shared" si="106"/>
        <v>54865318.580000021</v>
      </c>
      <c r="N354" s="292">
        <f t="shared" si="99"/>
        <v>316790.84999999998</v>
      </c>
      <c r="O354" s="292">
        <f t="shared" si="100"/>
        <v>-376810.85</v>
      </c>
      <c r="P354" s="293">
        <f t="shared" si="110"/>
        <v>-60020</v>
      </c>
      <c r="Q354" s="301">
        <f t="shared" si="107"/>
        <v>0</v>
      </c>
      <c r="R354" s="292">
        <f t="shared" si="101"/>
        <v>0</v>
      </c>
      <c r="S354" s="292">
        <f t="shared" si="102"/>
        <v>0</v>
      </c>
      <c r="T354" s="321">
        <f t="shared" si="111"/>
        <v>0</v>
      </c>
      <c r="U354" s="134"/>
      <c r="V354" s="134"/>
      <c r="W354" s="134"/>
      <c r="X354" s="134"/>
    </row>
    <row r="355" spans="1:24" s="1" customFormat="1" ht="15" customHeight="1">
      <c r="A355" s="409">
        <f t="shared" si="109"/>
        <v>7.0250000000000007E-2</v>
      </c>
      <c r="B355" s="406">
        <f t="shared" si="112"/>
        <v>5.7739726027397267E-3</v>
      </c>
      <c r="C355" s="197">
        <f t="shared" ref="C355:C404" si="113">INT((D355+11)/12)</f>
        <v>27</v>
      </c>
      <c r="D355" s="290">
        <v>321</v>
      </c>
      <c r="E355" s="300">
        <f t="shared" si="103"/>
        <v>0</v>
      </c>
      <c r="F355" s="292">
        <f t="shared" ref="F355:F404" si="114">ROUND(E355*$B355,2)</f>
        <v>0</v>
      </c>
      <c r="G355" s="292">
        <f t="shared" ref="G355:G404" si="115">IF(E355&lt;H355,E355,H355-F355)</f>
        <v>0</v>
      </c>
      <c r="H355" s="293">
        <f t="shared" si="104"/>
        <v>0</v>
      </c>
      <c r="I355" s="301">
        <f t="shared" si="105"/>
        <v>0</v>
      </c>
      <c r="J355" s="510">
        <f t="shared" ref="J355:J404" si="116">ROUND(I355*$B355,2)</f>
        <v>0</v>
      </c>
      <c r="K355" s="292">
        <f t="shared" ref="K355:K404" si="117">IF(I355&lt;L355,I355,L355-J355)</f>
        <v>0</v>
      </c>
      <c r="L355" s="321">
        <f t="shared" si="108"/>
        <v>0</v>
      </c>
      <c r="M355" s="300">
        <f t="shared" si="106"/>
        <v>55242129.430000022</v>
      </c>
      <c r="N355" s="292">
        <f t="shared" ref="N355:N404" si="118">ROUND(M355*$B355,2)</f>
        <v>318966.53999999998</v>
      </c>
      <c r="O355" s="292">
        <f t="shared" ref="O355:O404" si="119">IF(M355&lt;P355,M355,P355-N355)</f>
        <v>-378986.54</v>
      </c>
      <c r="P355" s="293">
        <f t="shared" si="110"/>
        <v>-60020</v>
      </c>
      <c r="Q355" s="301">
        <f t="shared" si="107"/>
        <v>0</v>
      </c>
      <c r="R355" s="292">
        <f t="shared" ref="R355:R404" si="120">ROUND(Q355*$B355,2)</f>
        <v>0</v>
      </c>
      <c r="S355" s="292">
        <f t="shared" ref="S355:S404" si="121">IF(Q355&lt;T355,Q355,T355-R355)</f>
        <v>0</v>
      </c>
      <c r="T355" s="321">
        <f t="shared" si="111"/>
        <v>0</v>
      </c>
      <c r="U355" s="134"/>
      <c r="V355" s="134"/>
      <c r="W355" s="134"/>
      <c r="X355" s="134"/>
    </row>
    <row r="356" spans="1:24" s="1" customFormat="1" ht="15" customHeight="1">
      <c r="A356" s="409">
        <f t="shared" si="109"/>
        <v>7.0250000000000007E-2</v>
      </c>
      <c r="B356" s="406">
        <f t="shared" si="112"/>
        <v>5.7739726027397267E-3</v>
      </c>
      <c r="C356" s="197">
        <f t="shared" si="113"/>
        <v>27</v>
      </c>
      <c r="D356" s="290">
        <v>322</v>
      </c>
      <c r="E356" s="300">
        <f t="shared" ref="E356:E404" si="122">IF(E355&lt;H355,0,E355-G355)</f>
        <v>0</v>
      </c>
      <c r="F356" s="292">
        <f t="shared" si="114"/>
        <v>0</v>
      </c>
      <c r="G356" s="292">
        <f t="shared" si="115"/>
        <v>0</v>
      </c>
      <c r="H356" s="293">
        <f t="shared" ref="H356:H404" si="123">IF(E356&lt;$M$4,E356+F356,$M$4)</f>
        <v>0</v>
      </c>
      <c r="I356" s="301">
        <f t="shared" ref="I356:I404" si="124">IF(I355&lt;L355,0,I355-K355)</f>
        <v>0</v>
      </c>
      <c r="J356" s="510">
        <f t="shared" si="116"/>
        <v>0</v>
      </c>
      <c r="K356" s="292">
        <f t="shared" si="117"/>
        <v>0</v>
      </c>
      <c r="L356" s="321">
        <f t="shared" si="108"/>
        <v>0</v>
      </c>
      <c r="M356" s="300">
        <f t="shared" ref="M356:M404" si="125">IF(M355&lt;P355,0,M355-O355)</f>
        <v>55621115.970000021</v>
      </c>
      <c r="N356" s="292">
        <f t="shared" si="118"/>
        <v>321154.8</v>
      </c>
      <c r="O356" s="292">
        <f t="shared" si="119"/>
        <v>-381174.8</v>
      </c>
      <c r="P356" s="293">
        <f t="shared" si="110"/>
        <v>-60020</v>
      </c>
      <c r="Q356" s="301">
        <f t="shared" ref="Q356:Q404" si="126">IF(Q355&lt;T355,0,Q355-S355)</f>
        <v>0</v>
      </c>
      <c r="R356" s="292">
        <f t="shared" si="120"/>
        <v>0</v>
      </c>
      <c r="S356" s="292">
        <f t="shared" si="121"/>
        <v>0</v>
      </c>
      <c r="T356" s="321">
        <f t="shared" si="111"/>
        <v>0</v>
      </c>
      <c r="U356" s="134"/>
      <c r="V356" s="134"/>
      <c r="W356" s="134"/>
      <c r="X356" s="134"/>
    </row>
    <row r="357" spans="1:24" s="1" customFormat="1" ht="15" customHeight="1">
      <c r="A357" s="409">
        <f t="shared" si="109"/>
        <v>7.0250000000000007E-2</v>
      </c>
      <c r="B357" s="406">
        <f t="shared" si="112"/>
        <v>5.7739726027397267E-3</v>
      </c>
      <c r="C357" s="197">
        <f t="shared" si="113"/>
        <v>27</v>
      </c>
      <c r="D357" s="290">
        <v>323</v>
      </c>
      <c r="E357" s="300">
        <f t="shared" si="122"/>
        <v>0</v>
      </c>
      <c r="F357" s="292">
        <f t="shared" si="114"/>
        <v>0</v>
      </c>
      <c r="G357" s="292">
        <f t="shared" si="115"/>
        <v>0</v>
      </c>
      <c r="H357" s="293">
        <f t="shared" si="123"/>
        <v>0</v>
      </c>
      <c r="I357" s="301">
        <f t="shared" si="124"/>
        <v>0</v>
      </c>
      <c r="J357" s="510">
        <f t="shared" si="116"/>
        <v>0</v>
      </c>
      <c r="K357" s="292">
        <f t="shared" si="117"/>
        <v>0</v>
      </c>
      <c r="L357" s="321">
        <f t="shared" si="108"/>
        <v>0</v>
      </c>
      <c r="M357" s="300">
        <f t="shared" si="125"/>
        <v>56002290.770000018</v>
      </c>
      <c r="N357" s="292">
        <f t="shared" si="118"/>
        <v>323355.69</v>
      </c>
      <c r="O357" s="292">
        <f t="shared" si="119"/>
        <v>-383375.69</v>
      </c>
      <c r="P357" s="293">
        <f t="shared" si="110"/>
        <v>-60020</v>
      </c>
      <c r="Q357" s="301">
        <f t="shared" si="126"/>
        <v>0</v>
      </c>
      <c r="R357" s="292">
        <f t="shared" si="120"/>
        <v>0</v>
      </c>
      <c r="S357" s="292">
        <f t="shared" si="121"/>
        <v>0</v>
      </c>
      <c r="T357" s="321">
        <f t="shared" si="111"/>
        <v>0</v>
      </c>
      <c r="U357" s="134"/>
      <c r="V357" s="134"/>
      <c r="W357" s="134"/>
      <c r="X357" s="134"/>
    </row>
    <row r="358" spans="1:24" s="1" customFormat="1" ht="15" customHeight="1">
      <c r="A358" s="409">
        <f t="shared" si="109"/>
        <v>7.0250000000000007E-2</v>
      </c>
      <c r="B358" s="406">
        <f t="shared" si="112"/>
        <v>5.7739726027397267E-3</v>
      </c>
      <c r="C358" s="197">
        <f t="shared" si="113"/>
        <v>27</v>
      </c>
      <c r="D358" s="290">
        <v>324</v>
      </c>
      <c r="E358" s="300">
        <f t="shared" si="122"/>
        <v>0</v>
      </c>
      <c r="F358" s="292">
        <f t="shared" si="114"/>
        <v>0</v>
      </c>
      <c r="G358" s="292">
        <f t="shared" si="115"/>
        <v>0</v>
      </c>
      <c r="H358" s="293">
        <f t="shared" si="123"/>
        <v>0</v>
      </c>
      <c r="I358" s="301">
        <f t="shared" si="124"/>
        <v>0</v>
      </c>
      <c r="J358" s="510">
        <f t="shared" si="116"/>
        <v>0</v>
      </c>
      <c r="K358" s="292">
        <f t="shared" si="117"/>
        <v>0</v>
      </c>
      <c r="L358" s="321">
        <f t="shared" si="108"/>
        <v>0</v>
      </c>
      <c r="M358" s="300">
        <f t="shared" si="125"/>
        <v>56385666.460000016</v>
      </c>
      <c r="N358" s="292">
        <f t="shared" si="118"/>
        <v>325569.28999999998</v>
      </c>
      <c r="O358" s="292">
        <f t="shared" si="119"/>
        <v>-385589.29</v>
      </c>
      <c r="P358" s="293">
        <f t="shared" si="110"/>
        <v>-60020</v>
      </c>
      <c r="Q358" s="301">
        <f t="shared" si="126"/>
        <v>0</v>
      </c>
      <c r="R358" s="292">
        <f t="shared" si="120"/>
        <v>0</v>
      </c>
      <c r="S358" s="292">
        <f t="shared" si="121"/>
        <v>0</v>
      </c>
      <c r="T358" s="321">
        <f t="shared" si="111"/>
        <v>0</v>
      </c>
      <c r="U358" s="134"/>
      <c r="V358" s="134"/>
      <c r="W358" s="134"/>
      <c r="X358" s="134"/>
    </row>
    <row r="359" spans="1:24" s="1" customFormat="1" ht="15" customHeight="1">
      <c r="A359" s="409">
        <f t="shared" si="109"/>
        <v>7.0250000000000007E-2</v>
      </c>
      <c r="B359" s="406">
        <f t="shared" si="112"/>
        <v>5.7739726027397267E-3</v>
      </c>
      <c r="C359" s="197">
        <f t="shared" si="113"/>
        <v>28</v>
      </c>
      <c r="D359" s="290">
        <v>325</v>
      </c>
      <c r="E359" s="300">
        <f t="shared" si="122"/>
        <v>0</v>
      </c>
      <c r="F359" s="292">
        <f t="shared" si="114"/>
        <v>0</v>
      </c>
      <c r="G359" s="292">
        <f t="shared" si="115"/>
        <v>0</v>
      </c>
      <c r="H359" s="293">
        <f t="shared" si="123"/>
        <v>0</v>
      </c>
      <c r="I359" s="301">
        <f t="shared" si="124"/>
        <v>0</v>
      </c>
      <c r="J359" s="510">
        <f t="shared" si="116"/>
        <v>0</v>
      </c>
      <c r="K359" s="292">
        <f t="shared" si="117"/>
        <v>0</v>
      </c>
      <c r="L359" s="321">
        <f t="shared" si="108"/>
        <v>0</v>
      </c>
      <c r="M359" s="300">
        <f t="shared" si="125"/>
        <v>56771255.750000015</v>
      </c>
      <c r="N359" s="292">
        <f t="shared" si="118"/>
        <v>327795.68</v>
      </c>
      <c r="O359" s="292">
        <f t="shared" si="119"/>
        <v>-387815.67999999999</v>
      </c>
      <c r="P359" s="293">
        <f t="shared" si="110"/>
        <v>-60020</v>
      </c>
      <c r="Q359" s="301">
        <f t="shared" si="126"/>
        <v>0</v>
      </c>
      <c r="R359" s="292">
        <f t="shared" si="120"/>
        <v>0</v>
      </c>
      <c r="S359" s="292">
        <f t="shared" si="121"/>
        <v>0</v>
      </c>
      <c r="T359" s="321">
        <f t="shared" si="111"/>
        <v>0</v>
      </c>
      <c r="U359" s="134"/>
      <c r="V359" s="134"/>
      <c r="W359" s="134"/>
      <c r="X359" s="134"/>
    </row>
    <row r="360" spans="1:24" s="1" customFormat="1" ht="15" customHeight="1">
      <c r="A360" s="409">
        <f t="shared" si="109"/>
        <v>7.0250000000000007E-2</v>
      </c>
      <c r="B360" s="406">
        <f t="shared" si="112"/>
        <v>5.7739726027397267E-3</v>
      </c>
      <c r="C360" s="197">
        <f t="shared" si="113"/>
        <v>28</v>
      </c>
      <c r="D360" s="290">
        <v>326</v>
      </c>
      <c r="E360" s="300">
        <f t="shared" si="122"/>
        <v>0</v>
      </c>
      <c r="F360" s="292">
        <f t="shared" si="114"/>
        <v>0</v>
      </c>
      <c r="G360" s="292">
        <f t="shared" si="115"/>
        <v>0</v>
      </c>
      <c r="H360" s="293">
        <f t="shared" si="123"/>
        <v>0</v>
      </c>
      <c r="I360" s="301">
        <f t="shared" si="124"/>
        <v>0</v>
      </c>
      <c r="J360" s="510">
        <f t="shared" si="116"/>
        <v>0</v>
      </c>
      <c r="K360" s="292">
        <f t="shared" si="117"/>
        <v>0</v>
      </c>
      <c r="L360" s="321">
        <f t="shared" si="108"/>
        <v>0</v>
      </c>
      <c r="M360" s="300">
        <f t="shared" si="125"/>
        <v>57159071.430000015</v>
      </c>
      <c r="N360" s="292">
        <f t="shared" si="118"/>
        <v>330034.90999999997</v>
      </c>
      <c r="O360" s="292">
        <f t="shared" si="119"/>
        <v>-390054.91</v>
      </c>
      <c r="P360" s="293">
        <f t="shared" si="110"/>
        <v>-60020</v>
      </c>
      <c r="Q360" s="301">
        <f t="shared" si="126"/>
        <v>0</v>
      </c>
      <c r="R360" s="292">
        <f t="shared" si="120"/>
        <v>0</v>
      </c>
      <c r="S360" s="292">
        <f t="shared" si="121"/>
        <v>0</v>
      </c>
      <c r="T360" s="321">
        <f t="shared" si="111"/>
        <v>0</v>
      </c>
      <c r="U360" s="134"/>
      <c r="V360" s="134"/>
      <c r="W360" s="134"/>
      <c r="X360" s="134"/>
    </row>
    <row r="361" spans="1:24" s="1" customFormat="1" ht="15" customHeight="1">
      <c r="A361" s="409">
        <f t="shared" si="109"/>
        <v>7.0250000000000007E-2</v>
      </c>
      <c r="B361" s="406">
        <f t="shared" si="112"/>
        <v>5.7739726027397267E-3</v>
      </c>
      <c r="C361" s="197">
        <f t="shared" si="113"/>
        <v>28</v>
      </c>
      <c r="D361" s="290">
        <v>327</v>
      </c>
      <c r="E361" s="300">
        <f t="shared" si="122"/>
        <v>0</v>
      </c>
      <c r="F361" s="292">
        <f t="shared" si="114"/>
        <v>0</v>
      </c>
      <c r="G361" s="292">
        <f t="shared" si="115"/>
        <v>0</v>
      </c>
      <c r="H361" s="293">
        <f t="shared" si="123"/>
        <v>0</v>
      </c>
      <c r="I361" s="301">
        <f t="shared" si="124"/>
        <v>0</v>
      </c>
      <c r="J361" s="510">
        <f t="shared" si="116"/>
        <v>0</v>
      </c>
      <c r="K361" s="292">
        <f t="shared" si="117"/>
        <v>0</v>
      </c>
      <c r="L361" s="321">
        <f t="shared" si="108"/>
        <v>0</v>
      </c>
      <c r="M361" s="300">
        <f t="shared" si="125"/>
        <v>57549126.340000011</v>
      </c>
      <c r="N361" s="292">
        <f t="shared" si="118"/>
        <v>332287.08</v>
      </c>
      <c r="O361" s="292">
        <f t="shared" si="119"/>
        <v>-392307.08</v>
      </c>
      <c r="P361" s="293">
        <f t="shared" si="110"/>
        <v>-60020</v>
      </c>
      <c r="Q361" s="301">
        <f t="shared" si="126"/>
        <v>0</v>
      </c>
      <c r="R361" s="292">
        <f t="shared" si="120"/>
        <v>0</v>
      </c>
      <c r="S361" s="292">
        <f t="shared" si="121"/>
        <v>0</v>
      </c>
      <c r="T361" s="321">
        <f t="shared" si="111"/>
        <v>0</v>
      </c>
      <c r="U361" s="134"/>
      <c r="V361" s="134"/>
      <c r="W361" s="134"/>
      <c r="X361" s="134"/>
    </row>
    <row r="362" spans="1:24" s="1" customFormat="1" ht="15" customHeight="1">
      <c r="A362" s="409">
        <f t="shared" si="109"/>
        <v>7.0250000000000007E-2</v>
      </c>
      <c r="B362" s="406">
        <f t="shared" si="112"/>
        <v>5.7739726027397267E-3</v>
      </c>
      <c r="C362" s="197">
        <f t="shared" si="113"/>
        <v>28</v>
      </c>
      <c r="D362" s="290">
        <v>328</v>
      </c>
      <c r="E362" s="300">
        <f t="shared" si="122"/>
        <v>0</v>
      </c>
      <c r="F362" s="292">
        <f t="shared" si="114"/>
        <v>0</v>
      </c>
      <c r="G362" s="292">
        <f t="shared" si="115"/>
        <v>0</v>
      </c>
      <c r="H362" s="293">
        <f t="shared" si="123"/>
        <v>0</v>
      </c>
      <c r="I362" s="301">
        <f t="shared" si="124"/>
        <v>0</v>
      </c>
      <c r="J362" s="510">
        <f t="shared" si="116"/>
        <v>0</v>
      </c>
      <c r="K362" s="292">
        <f t="shared" si="117"/>
        <v>0</v>
      </c>
      <c r="L362" s="321">
        <f t="shared" si="108"/>
        <v>0</v>
      </c>
      <c r="M362" s="300">
        <f t="shared" si="125"/>
        <v>57941433.420000009</v>
      </c>
      <c r="N362" s="292">
        <f t="shared" si="118"/>
        <v>334552.25</v>
      </c>
      <c r="O362" s="292">
        <f t="shared" si="119"/>
        <v>-394572.25</v>
      </c>
      <c r="P362" s="293">
        <f t="shared" si="110"/>
        <v>-60020</v>
      </c>
      <c r="Q362" s="301">
        <f t="shared" si="126"/>
        <v>0</v>
      </c>
      <c r="R362" s="292">
        <f t="shared" si="120"/>
        <v>0</v>
      </c>
      <c r="S362" s="292">
        <f t="shared" si="121"/>
        <v>0</v>
      </c>
      <c r="T362" s="321">
        <f t="shared" si="111"/>
        <v>0</v>
      </c>
      <c r="U362" s="134"/>
      <c r="V362" s="134"/>
      <c r="W362" s="134"/>
      <c r="X362" s="134"/>
    </row>
    <row r="363" spans="1:24" s="1" customFormat="1" ht="15" customHeight="1">
      <c r="A363" s="409">
        <f t="shared" si="109"/>
        <v>7.0250000000000007E-2</v>
      </c>
      <c r="B363" s="406">
        <f t="shared" si="112"/>
        <v>5.7739726027397267E-3</v>
      </c>
      <c r="C363" s="197">
        <f t="shared" si="113"/>
        <v>28</v>
      </c>
      <c r="D363" s="290">
        <v>329</v>
      </c>
      <c r="E363" s="300">
        <f t="shared" si="122"/>
        <v>0</v>
      </c>
      <c r="F363" s="292">
        <f t="shared" si="114"/>
        <v>0</v>
      </c>
      <c r="G363" s="292">
        <f t="shared" si="115"/>
        <v>0</v>
      </c>
      <c r="H363" s="293">
        <f t="shared" si="123"/>
        <v>0</v>
      </c>
      <c r="I363" s="301">
        <f t="shared" si="124"/>
        <v>0</v>
      </c>
      <c r="J363" s="510">
        <f t="shared" si="116"/>
        <v>0</v>
      </c>
      <c r="K363" s="292">
        <f t="shared" si="117"/>
        <v>0</v>
      </c>
      <c r="L363" s="321">
        <f t="shared" si="108"/>
        <v>0</v>
      </c>
      <c r="M363" s="300">
        <f t="shared" si="125"/>
        <v>58336005.670000009</v>
      </c>
      <c r="N363" s="292">
        <f t="shared" si="118"/>
        <v>336830.5</v>
      </c>
      <c r="O363" s="292">
        <f t="shared" si="119"/>
        <v>-396850.5</v>
      </c>
      <c r="P363" s="293">
        <f t="shared" si="110"/>
        <v>-60020</v>
      </c>
      <c r="Q363" s="301">
        <f t="shared" si="126"/>
        <v>0</v>
      </c>
      <c r="R363" s="292">
        <f t="shared" si="120"/>
        <v>0</v>
      </c>
      <c r="S363" s="292">
        <f t="shared" si="121"/>
        <v>0</v>
      </c>
      <c r="T363" s="321">
        <f t="shared" si="111"/>
        <v>0</v>
      </c>
      <c r="U363" s="134"/>
      <c r="V363" s="134"/>
      <c r="W363" s="134"/>
      <c r="X363" s="134"/>
    </row>
    <row r="364" spans="1:24" s="1" customFormat="1" ht="15" customHeight="1">
      <c r="A364" s="409">
        <f t="shared" si="109"/>
        <v>7.0250000000000007E-2</v>
      </c>
      <c r="B364" s="406">
        <f t="shared" si="112"/>
        <v>5.7739726027397267E-3</v>
      </c>
      <c r="C364" s="197">
        <f t="shared" si="113"/>
        <v>28</v>
      </c>
      <c r="D364" s="290">
        <v>330</v>
      </c>
      <c r="E364" s="300">
        <f t="shared" si="122"/>
        <v>0</v>
      </c>
      <c r="F364" s="292">
        <f t="shared" si="114"/>
        <v>0</v>
      </c>
      <c r="G364" s="292">
        <f t="shared" si="115"/>
        <v>0</v>
      </c>
      <c r="H364" s="293">
        <f t="shared" si="123"/>
        <v>0</v>
      </c>
      <c r="I364" s="301">
        <f t="shared" si="124"/>
        <v>0</v>
      </c>
      <c r="J364" s="510">
        <f t="shared" si="116"/>
        <v>0</v>
      </c>
      <c r="K364" s="292">
        <f t="shared" si="117"/>
        <v>0</v>
      </c>
      <c r="L364" s="321">
        <f t="shared" si="108"/>
        <v>0</v>
      </c>
      <c r="M364" s="300">
        <f t="shared" si="125"/>
        <v>58732856.170000009</v>
      </c>
      <c r="N364" s="292">
        <f t="shared" si="118"/>
        <v>339121.9</v>
      </c>
      <c r="O364" s="292">
        <f t="shared" si="119"/>
        <v>-399141.9</v>
      </c>
      <c r="P364" s="293">
        <f t="shared" si="110"/>
        <v>-60020</v>
      </c>
      <c r="Q364" s="301">
        <f t="shared" si="126"/>
        <v>0</v>
      </c>
      <c r="R364" s="292">
        <f t="shared" si="120"/>
        <v>0</v>
      </c>
      <c r="S364" s="292">
        <f t="shared" si="121"/>
        <v>0</v>
      </c>
      <c r="T364" s="321">
        <f t="shared" si="111"/>
        <v>0</v>
      </c>
      <c r="U364" s="134"/>
      <c r="V364" s="134"/>
      <c r="W364" s="134"/>
      <c r="X364" s="134"/>
    </row>
    <row r="365" spans="1:24" s="1" customFormat="1" ht="15" customHeight="1">
      <c r="A365" s="409">
        <f t="shared" si="109"/>
        <v>7.0250000000000007E-2</v>
      </c>
      <c r="B365" s="406">
        <f t="shared" si="112"/>
        <v>5.7739726027397267E-3</v>
      </c>
      <c r="C365" s="197">
        <f t="shared" si="113"/>
        <v>28</v>
      </c>
      <c r="D365" s="290">
        <v>331</v>
      </c>
      <c r="E365" s="300">
        <f t="shared" si="122"/>
        <v>0</v>
      </c>
      <c r="F365" s="292">
        <f t="shared" si="114"/>
        <v>0</v>
      </c>
      <c r="G365" s="292">
        <f t="shared" si="115"/>
        <v>0</v>
      </c>
      <c r="H365" s="293">
        <f t="shared" si="123"/>
        <v>0</v>
      </c>
      <c r="I365" s="301">
        <f t="shared" si="124"/>
        <v>0</v>
      </c>
      <c r="J365" s="510">
        <f t="shared" si="116"/>
        <v>0</v>
      </c>
      <c r="K365" s="292">
        <f t="shared" si="117"/>
        <v>0</v>
      </c>
      <c r="L365" s="321">
        <f t="shared" si="108"/>
        <v>0</v>
      </c>
      <c r="M365" s="300">
        <f t="shared" si="125"/>
        <v>59131998.070000008</v>
      </c>
      <c r="N365" s="292">
        <f t="shared" si="118"/>
        <v>341426.54</v>
      </c>
      <c r="O365" s="292">
        <f t="shared" si="119"/>
        <v>-401446.54</v>
      </c>
      <c r="P365" s="293">
        <f t="shared" si="110"/>
        <v>-60020</v>
      </c>
      <c r="Q365" s="301">
        <f t="shared" si="126"/>
        <v>0</v>
      </c>
      <c r="R365" s="292">
        <f t="shared" si="120"/>
        <v>0</v>
      </c>
      <c r="S365" s="292">
        <f t="shared" si="121"/>
        <v>0</v>
      </c>
      <c r="T365" s="321">
        <f t="shared" si="111"/>
        <v>0</v>
      </c>
      <c r="U365" s="134"/>
      <c r="V365" s="134"/>
      <c r="W365" s="134"/>
      <c r="X365" s="134"/>
    </row>
    <row r="366" spans="1:24" s="1" customFormat="1" ht="15" customHeight="1">
      <c r="A366" s="409">
        <f t="shared" si="109"/>
        <v>7.0250000000000007E-2</v>
      </c>
      <c r="B366" s="406">
        <f t="shared" si="112"/>
        <v>5.7739726027397267E-3</v>
      </c>
      <c r="C366" s="197">
        <f t="shared" si="113"/>
        <v>28</v>
      </c>
      <c r="D366" s="290">
        <v>332</v>
      </c>
      <c r="E366" s="300">
        <f t="shared" si="122"/>
        <v>0</v>
      </c>
      <c r="F366" s="292">
        <f t="shared" si="114"/>
        <v>0</v>
      </c>
      <c r="G366" s="292">
        <f t="shared" si="115"/>
        <v>0</v>
      </c>
      <c r="H366" s="293">
        <f t="shared" si="123"/>
        <v>0</v>
      </c>
      <c r="I366" s="301">
        <f t="shared" si="124"/>
        <v>0</v>
      </c>
      <c r="J366" s="510">
        <f t="shared" si="116"/>
        <v>0</v>
      </c>
      <c r="K366" s="292">
        <f t="shared" si="117"/>
        <v>0</v>
      </c>
      <c r="L366" s="321">
        <f t="shared" si="108"/>
        <v>0</v>
      </c>
      <c r="M366" s="300">
        <f t="shared" si="125"/>
        <v>59533444.610000007</v>
      </c>
      <c r="N366" s="292">
        <f t="shared" si="118"/>
        <v>343744.48</v>
      </c>
      <c r="O366" s="292">
        <f t="shared" si="119"/>
        <v>-403764.47999999998</v>
      </c>
      <c r="P366" s="293">
        <f t="shared" si="110"/>
        <v>-60020</v>
      </c>
      <c r="Q366" s="301">
        <f t="shared" si="126"/>
        <v>0</v>
      </c>
      <c r="R366" s="292">
        <f t="shared" si="120"/>
        <v>0</v>
      </c>
      <c r="S366" s="292">
        <f t="shared" si="121"/>
        <v>0</v>
      </c>
      <c r="T366" s="321">
        <f t="shared" si="111"/>
        <v>0</v>
      </c>
      <c r="U366" s="134"/>
      <c r="V366" s="134"/>
      <c r="W366" s="134"/>
      <c r="X366" s="134"/>
    </row>
    <row r="367" spans="1:24" s="1" customFormat="1" ht="15" customHeight="1">
      <c r="A367" s="409">
        <f t="shared" si="109"/>
        <v>7.0250000000000007E-2</v>
      </c>
      <c r="B367" s="406">
        <f t="shared" si="112"/>
        <v>5.7739726027397267E-3</v>
      </c>
      <c r="C367" s="197">
        <f t="shared" si="113"/>
        <v>28</v>
      </c>
      <c r="D367" s="290">
        <v>333</v>
      </c>
      <c r="E367" s="300">
        <f t="shared" si="122"/>
        <v>0</v>
      </c>
      <c r="F367" s="292">
        <f t="shared" si="114"/>
        <v>0</v>
      </c>
      <c r="G367" s="292">
        <f t="shared" si="115"/>
        <v>0</v>
      </c>
      <c r="H367" s="293">
        <f t="shared" si="123"/>
        <v>0</v>
      </c>
      <c r="I367" s="301">
        <f t="shared" si="124"/>
        <v>0</v>
      </c>
      <c r="J367" s="510">
        <f t="shared" si="116"/>
        <v>0</v>
      </c>
      <c r="K367" s="292">
        <f t="shared" si="117"/>
        <v>0</v>
      </c>
      <c r="L367" s="321">
        <f t="shared" ref="L367:L404" si="127">IF(I367&lt;$M$5,I367+J367,$M$5)</f>
        <v>0</v>
      </c>
      <c r="M367" s="300">
        <f t="shared" si="125"/>
        <v>59937209.090000004</v>
      </c>
      <c r="N367" s="292">
        <f t="shared" si="118"/>
        <v>346075.8</v>
      </c>
      <c r="O367" s="292">
        <f t="shared" si="119"/>
        <v>-406095.8</v>
      </c>
      <c r="P367" s="293">
        <f t="shared" si="110"/>
        <v>-60020</v>
      </c>
      <c r="Q367" s="301">
        <f t="shared" si="126"/>
        <v>0</v>
      </c>
      <c r="R367" s="292">
        <f t="shared" si="120"/>
        <v>0</v>
      </c>
      <c r="S367" s="292">
        <f t="shared" si="121"/>
        <v>0</v>
      </c>
      <c r="T367" s="321">
        <f t="shared" si="111"/>
        <v>0</v>
      </c>
      <c r="U367" s="134"/>
      <c r="V367" s="134"/>
      <c r="W367" s="134"/>
      <c r="X367" s="134"/>
    </row>
    <row r="368" spans="1:24" s="1" customFormat="1" ht="15" customHeight="1">
      <c r="A368" s="409">
        <f t="shared" si="109"/>
        <v>7.0250000000000007E-2</v>
      </c>
      <c r="B368" s="406">
        <f t="shared" si="112"/>
        <v>5.7739726027397267E-3</v>
      </c>
      <c r="C368" s="197">
        <f t="shared" si="113"/>
        <v>28</v>
      </c>
      <c r="D368" s="290">
        <v>334</v>
      </c>
      <c r="E368" s="300">
        <f t="shared" si="122"/>
        <v>0</v>
      </c>
      <c r="F368" s="292">
        <f t="shared" si="114"/>
        <v>0</v>
      </c>
      <c r="G368" s="292">
        <f t="shared" si="115"/>
        <v>0</v>
      </c>
      <c r="H368" s="293">
        <f t="shared" si="123"/>
        <v>0</v>
      </c>
      <c r="I368" s="301">
        <f t="shared" si="124"/>
        <v>0</v>
      </c>
      <c r="J368" s="510">
        <f t="shared" si="116"/>
        <v>0</v>
      </c>
      <c r="K368" s="292">
        <f t="shared" si="117"/>
        <v>0</v>
      </c>
      <c r="L368" s="321">
        <f t="shared" si="127"/>
        <v>0</v>
      </c>
      <c r="M368" s="300">
        <f t="shared" si="125"/>
        <v>60343304.890000001</v>
      </c>
      <c r="N368" s="292">
        <f t="shared" si="118"/>
        <v>348420.59</v>
      </c>
      <c r="O368" s="292">
        <f t="shared" si="119"/>
        <v>-408440.59</v>
      </c>
      <c r="P368" s="293">
        <f t="shared" si="110"/>
        <v>-60020</v>
      </c>
      <c r="Q368" s="301">
        <f t="shared" si="126"/>
        <v>0</v>
      </c>
      <c r="R368" s="292">
        <f t="shared" si="120"/>
        <v>0</v>
      </c>
      <c r="S368" s="292">
        <f t="shared" si="121"/>
        <v>0</v>
      </c>
      <c r="T368" s="321">
        <f t="shared" si="111"/>
        <v>0</v>
      </c>
      <c r="U368" s="134"/>
      <c r="V368" s="134"/>
      <c r="W368" s="134"/>
      <c r="X368" s="134"/>
    </row>
    <row r="369" spans="1:24" s="1" customFormat="1" ht="15" customHeight="1">
      <c r="A369" s="409">
        <f t="shared" si="109"/>
        <v>7.0250000000000007E-2</v>
      </c>
      <c r="B369" s="406">
        <f t="shared" si="112"/>
        <v>5.7739726027397267E-3</v>
      </c>
      <c r="C369" s="197">
        <f t="shared" si="113"/>
        <v>28</v>
      </c>
      <c r="D369" s="290">
        <v>335</v>
      </c>
      <c r="E369" s="300">
        <f t="shared" si="122"/>
        <v>0</v>
      </c>
      <c r="F369" s="292">
        <f t="shared" si="114"/>
        <v>0</v>
      </c>
      <c r="G369" s="292">
        <f t="shared" si="115"/>
        <v>0</v>
      </c>
      <c r="H369" s="293">
        <f t="shared" si="123"/>
        <v>0</v>
      </c>
      <c r="I369" s="301">
        <f t="shared" si="124"/>
        <v>0</v>
      </c>
      <c r="J369" s="510">
        <f t="shared" si="116"/>
        <v>0</v>
      </c>
      <c r="K369" s="292">
        <f t="shared" si="117"/>
        <v>0</v>
      </c>
      <c r="L369" s="321">
        <f t="shared" si="127"/>
        <v>0</v>
      </c>
      <c r="M369" s="300">
        <f t="shared" si="125"/>
        <v>60751745.480000004</v>
      </c>
      <c r="N369" s="292">
        <f t="shared" si="118"/>
        <v>350778.91</v>
      </c>
      <c r="O369" s="292">
        <f t="shared" si="119"/>
        <v>-410798.91</v>
      </c>
      <c r="P369" s="293">
        <f t="shared" si="110"/>
        <v>-60020</v>
      </c>
      <c r="Q369" s="301">
        <f t="shared" si="126"/>
        <v>0</v>
      </c>
      <c r="R369" s="292">
        <f t="shared" si="120"/>
        <v>0</v>
      </c>
      <c r="S369" s="292">
        <f t="shared" si="121"/>
        <v>0</v>
      </c>
      <c r="T369" s="321">
        <f t="shared" si="111"/>
        <v>0</v>
      </c>
      <c r="U369" s="134"/>
      <c r="V369" s="134"/>
      <c r="W369" s="134"/>
      <c r="X369" s="134"/>
    </row>
    <row r="370" spans="1:24" s="1" customFormat="1" ht="15" customHeight="1">
      <c r="A370" s="409">
        <f t="shared" si="109"/>
        <v>7.0250000000000007E-2</v>
      </c>
      <c r="B370" s="406">
        <f t="shared" si="112"/>
        <v>5.7739726027397267E-3</v>
      </c>
      <c r="C370" s="197">
        <f t="shared" si="113"/>
        <v>28</v>
      </c>
      <c r="D370" s="290">
        <v>336</v>
      </c>
      <c r="E370" s="300">
        <f t="shared" si="122"/>
        <v>0</v>
      </c>
      <c r="F370" s="292">
        <f t="shared" si="114"/>
        <v>0</v>
      </c>
      <c r="G370" s="292">
        <f t="shared" si="115"/>
        <v>0</v>
      </c>
      <c r="H370" s="293">
        <f t="shared" si="123"/>
        <v>0</v>
      </c>
      <c r="I370" s="301">
        <f t="shared" si="124"/>
        <v>0</v>
      </c>
      <c r="J370" s="510">
        <f t="shared" si="116"/>
        <v>0</v>
      </c>
      <c r="K370" s="292">
        <f t="shared" si="117"/>
        <v>0</v>
      </c>
      <c r="L370" s="321">
        <f t="shared" si="127"/>
        <v>0</v>
      </c>
      <c r="M370" s="300">
        <f t="shared" si="125"/>
        <v>61162544.390000001</v>
      </c>
      <c r="N370" s="292">
        <f t="shared" si="118"/>
        <v>353150.86</v>
      </c>
      <c r="O370" s="292">
        <f t="shared" si="119"/>
        <v>-413170.86</v>
      </c>
      <c r="P370" s="293">
        <f t="shared" si="110"/>
        <v>-60020</v>
      </c>
      <c r="Q370" s="301">
        <f t="shared" si="126"/>
        <v>0</v>
      </c>
      <c r="R370" s="292">
        <f t="shared" si="120"/>
        <v>0</v>
      </c>
      <c r="S370" s="292">
        <f t="shared" si="121"/>
        <v>0</v>
      </c>
      <c r="T370" s="321">
        <f t="shared" si="111"/>
        <v>0</v>
      </c>
      <c r="U370" s="134"/>
      <c r="V370" s="134"/>
      <c r="W370" s="134"/>
      <c r="X370" s="134"/>
    </row>
    <row r="371" spans="1:24" s="1" customFormat="1" ht="15" customHeight="1">
      <c r="A371" s="409">
        <f t="shared" si="109"/>
        <v>7.0250000000000007E-2</v>
      </c>
      <c r="B371" s="406">
        <f t="shared" si="112"/>
        <v>5.7739726027397267E-3</v>
      </c>
      <c r="C371" s="197">
        <f t="shared" si="113"/>
        <v>29</v>
      </c>
      <c r="D371" s="290">
        <v>337</v>
      </c>
      <c r="E371" s="300">
        <f t="shared" si="122"/>
        <v>0</v>
      </c>
      <c r="F371" s="292">
        <f t="shared" si="114"/>
        <v>0</v>
      </c>
      <c r="G371" s="292">
        <f t="shared" si="115"/>
        <v>0</v>
      </c>
      <c r="H371" s="293">
        <f t="shared" si="123"/>
        <v>0</v>
      </c>
      <c r="I371" s="301">
        <f t="shared" si="124"/>
        <v>0</v>
      </c>
      <c r="J371" s="510">
        <f t="shared" si="116"/>
        <v>0</v>
      </c>
      <c r="K371" s="292">
        <f t="shared" si="117"/>
        <v>0</v>
      </c>
      <c r="L371" s="321">
        <f t="shared" si="127"/>
        <v>0</v>
      </c>
      <c r="M371" s="300">
        <f t="shared" si="125"/>
        <v>61575715.25</v>
      </c>
      <c r="N371" s="292">
        <f t="shared" si="118"/>
        <v>355536.49</v>
      </c>
      <c r="O371" s="292">
        <f t="shared" si="119"/>
        <v>-415556.49</v>
      </c>
      <c r="P371" s="293">
        <f t="shared" si="110"/>
        <v>-60020</v>
      </c>
      <c r="Q371" s="301">
        <f t="shared" si="126"/>
        <v>0</v>
      </c>
      <c r="R371" s="292">
        <f t="shared" si="120"/>
        <v>0</v>
      </c>
      <c r="S371" s="292">
        <f t="shared" si="121"/>
        <v>0</v>
      </c>
      <c r="T371" s="321">
        <f t="shared" si="111"/>
        <v>0</v>
      </c>
      <c r="U371" s="134"/>
      <c r="V371" s="134"/>
      <c r="W371" s="134"/>
      <c r="X371" s="134"/>
    </row>
    <row r="372" spans="1:24" s="1" customFormat="1" ht="15" customHeight="1">
      <c r="A372" s="409">
        <f t="shared" si="109"/>
        <v>7.0250000000000007E-2</v>
      </c>
      <c r="B372" s="406">
        <f t="shared" si="112"/>
        <v>5.7739726027397267E-3</v>
      </c>
      <c r="C372" s="197">
        <f t="shared" si="113"/>
        <v>29</v>
      </c>
      <c r="D372" s="290">
        <v>338</v>
      </c>
      <c r="E372" s="300">
        <f t="shared" si="122"/>
        <v>0</v>
      </c>
      <c r="F372" s="292">
        <f t="shared" si="114"/>
        <v>0</v>
      </c>
      <c r="G372" s="292">
        <f t="shared" si="115"/>
        <v>0</v>
      </c>
      <c r="H372" s="293">
        <f t="shared" si="123"/>
        <v>0</v>
      </c>
      <c r="I372" s="301">
        <f t="shared" si="124"/>
        <v>0</v>
      </c>
      <c r="J372" s="510">
        <f t="shared" si="116"/>
        <v>0</v>
      </c>
      <c r="K372" s="292">
        <f t="shared" si="117"/>
        <v>0</v>
      </c>
      <c r="L372" s="321">
        <f t="shared" si="127"/>
        <v>0</v>
      </c>
      <c r="M372" s="300">
        <f t="shared" si="125"/>
        <v>61991271.740000002</v>
      </c>
      <c r="N372" s="292">
        <f t="shared" si="118"/>
        <v>357935.9</v>
      </c>
      <c r="O372" s="292">
        <f t="shared" si="119"/>
        <v>-417955.9</v>
      </c>
      <c r="P372" s="293">
        <f t="shared" si="110"/>
        <v>-60020</v>
      </c>
      <c r="Q372" s="301">
        <f t="shared" si="126"/>
        <v>0</v>
      </c>
      <c r="R372" s="292">
        <f t="shared" si="120"/>
        <v>0</v>
      </c>
      <c r="S372" s="292">
        <f t="shared" si="121"/>
        <v>0</v>
      </c>
      <c r="T372" s="321">
        <f t="shared" si="111"/>
        <v>0</v>
      </c>
      <c r="U372" s="134"/>
      <c r="V372" s="134"/>
      <c r="W372" s="134"/>
      <c r="X372" s="134"/>
    </row>
    <row r="373" spans="1:24" s="1" customFormat="1" ht="15" customHeight="1">
      <c r="A373" s="409">
        <f t="shared" si="109"/>
        <v>7.0250000000000007E-2</v>
      </c>
      <c r="B373" s="406">
        <f t="shared" si="112"/>
        <v>5.7739726027397267E-3</v>
      </c>
      <c r="C373" s="197">
        <f t="shared" si="113"/>
        <v>29</v>
      </c>
      <c r="D373" s="290">
        <v>339</v>
      </c>
      <c r="E373" s="300">
        <f t="shared" si="122"/>
        <v>0</v>
      </c>
      <c r="F373" s="292">
        <f t="shared" si="114"/>
        <v>0</v>
      </c>
      <c r="G373" s="292">
        <f t="shared" si="115"/>
        <v>0</v>
      </c>
      <c r="H373" s="293">
        <f t="shared" si="123"/>
        <v>0</v>
      </c>
      <c r="I373" s="301">
        <f t="shared" si="124"/>
        <v>0</v>
      </c>
      <c r="J373" s="510">
        <f t="shared" si="116"/>
        <v>0</v>
      </c>
      <c r="K373" s="292">
        <f t="shared" si="117"/>
        <v>0</v>
      </c>
      <c r="L373" s="321">
        <f t="shared" si="127"/>
        <v>0</v>
      </c>
      <c r="M373" s="300">
        <f t="shared" si="125"/>
        <v>62409227.640000001</v>
      </c>
      <c r="N373" s="292">
        <f t="shared" si="118"/>
        <v>360349.17</v>
      </c>
      <c r="O373" s="292">
        <f t="shared" si="119"/>
        <v>-420369.17</v>
      </c>
      <c r="P373" s="293">
        <f t="shared" si="110"/>
        <v>-60020</v>
      </c>
      <c r="Q373" s="301">
        <f t="shared" si="126"/>
        <v>0</v>
      </c>
      <c r="R373" s="292">
        <f t="shared" si="120"/>
        <v>0</v>
      </c>
      <c r="S373" s="292">
        <f t="shared" si="121"/>
        <v>0</v>
      </c>
      <c r="T373" s="321">
        <f t="shared" si="111"/>
        <v>0</v>
      </c>
      <c r="U373" s="134"/>
      <c r="V373" s="134"/>
      <c r="W373" s="134"/>
      <c r="X373" s="134"/>
    </row>
    <row r="374" spans="1:24" s="1" customFormat="1" ht="15" customHeight="1">
      <c r="A374" s="409">
        <f t="shared" si="109"/>
        <v>7.0250000000000007E-2</v>
      </c>
      <c r="B374" s="406">
        <f t="shared" si="112"/>
        <v>5.7739726027397267E-3</v>
      </c>
      <c r="C374" s="197">
        <f t="shared" si="113"/>
        <v>29</v>
      </c>
      <c r="D374" s="290">
        <v>340</v>
      </c>
      <c r="E374" s="300">
        <f t="shared" si="122"/>
        <v>0</v>
      </c>
      <c r="F374" s="292">
        <f t="shared" si="114"/>
        <v>0</v>
      </c>
      <c r="G374" s="292">
        <f t="shared" si="115"/>
        <v>0</v>
      </c>
      <c r="H374" s="293">
        <f t="shared" si="123"/>
        <v>0</v>
      </c>
      <c r="I374" s="301">
        <f t="shared" si="124"/>
        <v>0</v>
      </c>
      <c r="J374" s="510">
        <f t="shared" si="116"/>
        <v>0</v>
      </c>
      <c r="K374" s="292">
        <f t="shared" si="117"/>
        <v>0</v>
      </c>
      <c r="L374" s="321">
        <f t="shared" si="127"/>
        <v>0</v>
      </c>
      <c r="M374" s="300">
        <f t="shared" si="125"/>
        <v>62829596.810000002</v>
      </c>
      <c r="N374" s="292">
        <f t="shared" si="118"/>
        <v>362776.37</v>
      </c>
      <c r="O374" s="292">
        <f t="shared" si="119"/>
        <v>-422796.37</v>
      </c>
      <c r="P374" s="293">
        <f t="shared" si="110"/>
        <v>-60020</v>
      </c>
      <c r="Q374" s="301">
        <f t="shared" si="126"/>
        <v>0</v>
      </c>
      <c r="R374" s="292">
        <f t="shared" si="120"/>
        <v>0</v>
      </c>
      <c r="S374" s="292">
        <f t="shared" si="121"/>
        <v>0</v>
      </c>
      <c r="T374" s="321">
        <f t="shared" si="111"/>
        <v>0</v>
      </c>
      <c r="U374" s="134"/>
      <c r="V374" s="134"/>
      <c r="W374" s="134"/>
      <c r="X374" s="134"/>
    </row>
    <row r="375" spans="1:24" s="1" customFormat="1" ht="15" customHeight="1">
      <c r="A375" s="409">
        <f t="shared" ref="A375:A404" si="128">VLOOKUP(D375,$A$7:$B$11,2)</f>
        <v>7.0250000000000007E-2</v>
      </c>
      <c r="B375" s="406">
        <f t="shared" si="112"/>
        <v>5.7739726027397267E-3</v>
      </c>
      <c r="C375" s="197">
        <f t="shared" si="113"/>
        <v>29</v>
      </c>
      <c r="D375" s="290">
        <v>341</v>
      </c>
      <c r="E375" s="300">
        <f t="shared" si="122"/>
        <v>0</v>
      </c>
      <c r="F375" s="292">
        <f t="shared" si="114"/>
        <v>0</v>
      </c>
      <c r="G375" s="292">
        <f t="shared" si="115"/>
        <v>0</v>
      </c>
      <c r="H375" s="293">
        <f t="shared" si="123"/>
        <v>0</v>
      </c>
      <c r="I375" s="301">
        <f t="shared" si="124"/>
        <v>0</v>
      </c>
      <c r="J375" s="510">
        <f t="shared" si="116"/>
        <v>0</v>
      </c>
      <c r="K375" s="292">
        <f t="shared" si="117"/>
        <v>0</v>
      </c>
      <c r="L375" s="321">
        <f t="shared" si="127"/>
        <v>0</v>
      </c>
      <c r="M375" s="300">
        <f t="shared" si="125"/>
        <v>63252393.18</v>
      </c>
      <c r="N375" s="292">
        <f t="shared" si="118"/>
        <v>365217.59</v>
      </c>
      <c r="O375" s="292">
        <f t="shared" si="119"/>
        <v>-425237.59</v>
      </c>
      <c r="P375" s="293">
        <f t="shared" si="110"/>
        <v>-60020</v>
      </c>
      <c r="Q375" s="301">
        <f t="shared" si="126"/>
        <v>0</v>
      </c>
      <c r="R375" s="292">
        <f t="shared" si="120"/>
        <v>0</v>
      </c>
      <c r="S375" s="292">
        <f t="shared" si="121"/>
        <v>0</v>
      </c>
      <c r="T375" s="321">
        <f t="shared" si="111"/>
        <v>0</v>
      </c>
      <c r="U375" s="134"/>
      <c r="V375" s="134"/>
      <c r="W375" s="134"/>
      <c r="X375" s="134"/>
    </row>
    <row r="376" spans="1:24" s="1" customFormat="1" ht="15" customHeight="1">
      <c r="A376" s="409">
        <f t="shared" si="128"/>
        <v>7.0250000000000007E-2</v>
      </c>
      <c r="B376" s="406">
        <f t="shared" si="112"/>
        <v>5.7739726027397267E-3</v>
      </c>
      <c r="C376" s="197">
        <f t="shared" si="113"/>
        <v>29</v>
      </c>
      <c r="D376" s="290">
        <v>342</v>
      </c>
      <c r="E376" s="300">
        <f t="shared" si="122"/>
        <v>0</v>
      </c>
      <c r="F376" s="292">
        <f t="shared" si="114"/>
        <v>0</v>
      </c>
      <c r="G376" s="292">
        <f t="shared" si="115"/>
        <v>0</v>
      </c>
      <c r="H376" s="293">
        <f t="shared" si="123"/>
        <v>0</v>
      </c>
      <c r="I376" s="301">
        <f t="shared" si="124"/>
        <v>0</v>
      </c>
      <c r="J376" s="510">
        <f t="shared" si="116"/>
        <v>0</v>
      </c>
      <c r="K376" s="292">
        <f t="shared" si="117"/>
        <v>0</v>
      </c>
      <c r="L376" s="321">
        <f t="shared" si="127"/>
        <v>0</v>
      </c>
      <c r="M376" s="300">
        <f t="shared" si="125"/>
        <v>63677630.770000003</v>
      </c>
      <c r="N376" s="292">
        <f t="shared" si="118"/>
        <v>367672.9</v>
      </c>
      <c r="O376" s="292">
        <f t="shared" si="119"/>
        <v>-427692.9</v>
      </c>
      <c r="P376" s="293">
        <f t="shared" si="110"/>
        <v>-60020</v>
      </c>
      <c r="Q376" s="301">
        <f t="shared" si="126"/>
        <v>0</v>
      </c>
      <c r="R376" s="292">
        <f t="shared" si="120"/>
        <v>0</v>
      </c>
      <c r="S376" s="292">
        <f t="shared" si="121"/>
        <v>0</v>
      </c>
      <c r="T376" s="321">
        <f t="shared" si="111"/>
        <v>0</v>
      </c>
      <c r="U376" s="134"/>
      <c r="V376" s="134"/>
      <c r="W376" s="134"/>
      <c r="X376" s="134"/>
    </row>
    <row r="377" spans="1:24" s="1" customFormat="1" ht="15" customHeight="1">
      <c r="A377" s="409">
        <f t="shared" si="128"/>
        <v>7.0250000000000007E-2</v>
      </c>
      <c r="B377" s="406">
        <f t="shared" si="112"/>
        <v>5.7739726027397267E-3</v>
      </c>
      <c r="C377" s="197">
        <f t="shared" si="113"/>
        <v>29</v>
      </c>
      <c r="D377" s="290">
        <v>343</v>
      </c>
      <c r="E377" s="300">
        <f t="shared" si="122"/>
        <v>0</v>
      </c>
      <c r="F377" s="292">
        <f t="shared" si="114"/>
        <v>0</v>
      </c>
      <c r="G377" s="292">
        <f t="shared" si="115"/>
        <v>0</v>
      </c>
      <c r="H377" s="293">
        <f t="shared" si="123"/>
        <v>0</v>
      </c>
      <c r="I377" s="301">
        <f t="shared" si="124"/>
        <v>0</v>
      </c>
      <c r="J377" s="510">
        <f t="shared" si="116"/>
        <v>0</v>
      </c>
      <c r="K377" s="292">
        <f t="shared" si="117"/>
        <v>0</v>
      </c>
      <c r="L377" s="321">
        <f t="shared" si="127"/>
        <v>0</v>
      </c>
      <c r="M377" s="300">
        <f t="shared" si="125"/>
        <v>64105323.670000002</v>
      </c>
      <c r="N377" s="292">
        <f t="shared" si="118"/>
        <v>370142.38</v>
      </c>
      <c r="O377" s="292">
        <f t="shared" si="119"/>
        <v>-430162.38</v>
      </c>
      <c r="P377" s="293">
        <f t="shared" si="110"/>
        <v>-60020</v>
      </c>
      <c r="Q377" s="301">
        <f t="shared" si="126"/>
        <v>0</v>
      </c>
      <c r="R377" s="292">
        <f t="shared" si="120"/>
        <v>0</v>
      </c>
      <c r="S377" s="292">
        <f t="shared" si="121"/>
        <v>0</v>
      </c>
      <c r="T377" s="321">
        <f t="shared" si="111"/>
        <v>0</v>
      </c>
      <c r="U377" s="134"/>
      <c r="V377" s="134"/>
      <c r="W377" s="134"/>
      <c r="X377" s="134"/>
    </row>
    <row r="378" spans="1:24" s="1" customFormat="1" ht="15" customHeight="1">
      <c r="A378" s="409">
        <f t="shared" si="128"/>
        <v>7.0250000000000007E-2</v>
      </c>
      <c r="B378" s="406">
        <f t="shared" si="112"/>
        <v>5.7739726027397267E-3</v>
      </c>
      <c r="C378" s="197">
        <f t="shared" si="113"/>
        <v>29</v>
      </c>
      <c r="D378" s="290">
        <v>344</v>
      </c>
      <c r="E378" s="300">
        <f t="shared" si="122"/>
        <v>0</v>
      </c>
      <c r="F378" s="292">
        <f t="shared" si="114"/>
        <v>0</v>
      </c>
      <c r="G378" s="292">
        <f t="shared" si="115"/>
        <v>0</v>
      </c>
      <c r="H378" s="293">
        <f t="shared" si="123"/>
        <v>0</v>
      </c>
      <c r="I378" s="301">
        <f t="shared" si="124"/>
        <v>0</v>
      </c>
      <c r="J378" s="510">
        <f t="shared" si="116"/>
        <v>0</v>
      </c>
      <c r="K378" s="292">
        <f t="shared" si="117"/>
        <v>0</v>
      </c>
      <c r="L378" s="321">
        <f t="shared" si="127"/>
        <v>0</v>
      </c>
      <c r="M378" s="300">
        <f t="shared" si="125"/>
        <v>64535486.050000004</v>
      </c>
      <c r="N378" s="292">
        <f t="shared" si="118"/>
        <v>372626.13</v>
      </c>
      <c r="O378" s="292">
        <f t="shared" si="119"/>
        <v>-432646.13</v>
      </c>
      <c r="P378" s="293">
        <f t="shared" si="110"/>
        <v>-60020</v>
      </c>
      <c r="Q378" s="301">
        <f t="shared" si="126"/>
        <v>0</v>
      </c>
      <c r="R378" s="292">
        <f t="shared" si="120"/>
        <v>0</v>
      </c>
      <c r="S378" s="292">
        <f t="shared" si="121"/>
        <v>0</v>
      </c>
      <c r="T378" s="321">
        <f t="shared" si="111"/>
        <v>0</v>
      </c>
      <c r="U378" s="134"/>
      <c r="V378" s="134"/>
      <c r="W378" s="134"/>
      <c r="X378" s="134"/>
    </row>
    <row r="379" spans="1:24" s="1" customFormat="1" ht="15" customHeight="1">
      <c r="A379" s="409">
        <f t="shared" si="128"/>
        <v>7.0250000000000007E-2</v>
      </c>
      <c r="B379" s="406">
        <f t="shared" si="112"/>
        <v>5.7739726027397267E-3</v>
      </c>
      <c r="C379" s="197">
        <f t="shared" si="113"/>
        <v>29</v>
      </c>
      <c r="D379" s="290">
        <v>345</v>
      </c>
      <c r="E379" s="300">
        <f t="shared" si="122"/>
        <v>0</v>
      </c>
      <c r="F379" s="292">
        <f t="shared" si="114"/>
        <v>0</v>
      </c>
      <c r="G379" s="292">
        <f t="shared" si="115"/>
        <v>0</v>
      </c>
      <c r="H379" s="293">
        <f t="shared" si="123"/>
        <v>0</v>
      </c>
      <c r="I379" s="301">
        <f t="shared" si="124"/>
        <v>0</v>
      </c>
      <c r="J379" s="510">
        <f t="shared" si="116"/>
        <v>0</v>
      </c>
      <c r="K379" s="292">
        <f t="shared" si="117"/>
        <v>0</v>
      </c>
      <c r="L379" s="321">
        <f t="shared" si="127"/>
        <v>0</v>
      </c>
      <c r="M379" s="300">
        <f t="shared" si="125"/>
        <v>64968132.180000007</v>
      </c>
      <c r="N379" s="292">
        <f t="shared" si="118"/>
        <v>375124.22</v>
      </c>
      <c r="O379" s="292">
        <f t="shared" si="119"/>
        <v>-435144.22</v>
      </c>
      <c r="P379" s="293">
        <f t="shared" si="110"/>
        <v>-60020</v>
      </c>
      <c r="Q379" s="301">
        <f t="shared" si="126"/>
        <v>0</v>
      </c>
      <c r="R379" s="292">
        <f t="shared" si="120"/>
        <v>0</v>
      </c>
      <c r="S379" s="292">
        <f t="shared" si="121"/>
        <v>0</v>
      </c>
      <c r="T379" s="321">
        <f t="shared" si="111"/>
        <v>0</v>
      </c>
      <c r="U379" s="134"/>
      <c r="V379" s="134"/>
      <c r="W379" s="134"/>
      <c r="X379" s="134"/>
    </row>
    <row r="380" spans="1:24" s="1" customFormat="1" ht="15" customHeight="1">
      <c r="A380" s="409">
        <f t="shared" si="128"/>
        <v>7.0250000000000007E-2</v>
      </c>
      <c r="B380" s="406">
        <f t="shared" si="112"/>
        <v>5.7739726027397267E-3</v>
      </c>
      <c r="C380" s="197">
        <f t="shared" si="113"/>
        <v>29</v>
      </c>
      <c r="D380" s="290">
        <v>346</v>
      </c>
      <c r="E380" s="300">
        <f t="shared" si="122"/>
        <v>0</v>
      </c>
      <c r="F380" s="292">
        <f t="shared" si="114"/>
        <v>0</v>
      </c>
      <c r="G380" s="292">
        <f t="shared" si="115"/>
        <v>0</v>
      </c>
      <c r="H380" s="293">
        <f t="shared" si="123"/>
        <v>0</v>
      </c>
      <c r="I380" s="301">
        <f t="shared" si="124"/>
        <v>0</v>
      </c>
      <c r="J380" s="510">
        <f t="shared" si="116"/>
        <v>0</v>
      </c>
      <c r="K380" s="292">
        <f t="shared" si="117"/>
        <v>0</v>
      </c>
      <c r="L380" s="321">
        <f t="shared" si="127"/>
        <v>0</v>
      </c>
      <c r="M380" s="300">
        <f t="shared" si="125"/>
        <v>65403276.400000006</v>
      </c>
      <c r="N380" s="292">
        <f t="shared" si="118"/>
        <v>377636.73</v>
      </c>
      <c r="O380" s="292">
        <f t="shared" si="119"/>
        <v>-437656.73</v>
      </c>
      <c r="P380" s="293">
        <f t="shared" si="110"/>
        <v>-60020</v>
      </c>
      <c r="Q380" s="301">
        <f t="shared" si="126"/>
        <v>0</v>
      </c>
      <c r="R380" s="292">
        <f t="shared" si="120"/>
        <v>0</v>
      </c>
      <c r="S380" s="292">
        <f t="shared" si="121"/>
        <v>0</v>
      </c>
      <c r="T380" s="321">
        <f t="shared" si="111"/>
        <v>0</v>
      </c>
      <c r="U380" s="134"/>
      <c r="V380" s="134"/>
      <c r="W380" s="134"/>
      <c r="X380" s="134"/>
    </row>
    <row r="381" spans="1:24" s="1" customFormat="1" ht="15" customHeight="1">
      <c r="A381" s="409">
        <f t="shared" si="128"/>
        <v>7.0250000000000007E-2</v>
      </c>
      <c r="B381" s="406">
        <f t="shared" si="112"/>
        <v>5.7739726027397267E-3</v>
      </c>
      <c r="C381" s="197">
        <f t="shared" si="113"/>
        <v>29</v>
      </c>
      <c r="D381" s="290">
        <v>347</v>
      </c>
      <c r="E381" s="300">
        <f t="shared" si="122"/>
        <v>0</v>
      </c>
      <c r="F381" s="292">
        <f t="shared" si="114"/>
        <v>0</v>
      </c>
      <c r="G381" s="292">
        <f t="shared" si="115"/>
        <v>0</v>
      </c>
      <c r="H381" s="293">
        <f t="shared" si="123"/>
        <v>0</v>
      </c>
      <c r="I381" s="301">
        <f t="shared" si="124"/>
        <v>0</v>
      </c>
      <c r="J381" s="510">
        <f t="shared" si="116"/>
        <v>0</v>
      </c>
      <c r="K381" s="292">
        <f t="shared" si="117"/>
        <v>0</v>
      </c>
      <c r="L381" s="321">
        <f t="shared" si="127"/>
        <v>0</v>
      </c>
      <c r="M381" s="300">
        <f t="shared" si="125"/>
        <v>65840933.130000003</v>
      </c>
      <c r="N381" s="292">
        <f t="shared" si="118"/>
        <v>380163.74</v>
      </c>
      <c r="O381" s="292">
        <f t="shared" si="119"/>
        <v>-440183.74</v>
      </c>
      <c r="P381" s="293">
        <f t="shared" si="110"/>
        <v>-60020</v>
      </c>
      <c r="Q381" s="301">
        <f t="shared" si="126"/>
        <v>0</v>
      </c>
      <c r="R381" s="292">
        <f t="shared" si="120"/>
        <v>0</v>
      </c>
      <c r="S381" s="292">
        <f t="shared" si="121"/>
        <v>0</v>
      </c>
      <c r="T381" s="321">
        <f t="shared" si="111"/>
        <v>0</v>
      </c>
      <c r="U381" s="134"/>
      <c r="V381" s="134"/>
      <c r="W381" s="134"/>
      <c r="X381" s="134"/>
    </row>
    <row r="382" spans="1:24" s="1" customFormat="1" ht="15" customHeight="1">
      <c r="A382" s="409">
        <f t="shared" si="128"/>
        <v>7.0250000000000007E-2</v>
      </c>
      <c r="B382" s="406">
        <f t="shared" si="112"/>
        <v>5.7739726027397267E-3</v>
      </c>
      <c r="C382" s="197">
        <f t="shared" si="113"/>
        <v>29</v>
      </c>
      <c r="D382" s="290">
        <v>348</v>
      </c>
      <c r="E382" s="300">
        <f t="shared" si="122"/>
        <v>0</v>
      </c>
      <c r="F382" s="292">
        <f t="shared" si="114"/>
        <v>0</v>
      </c>
      <c r="G382" s="292">
        <f t="shared" si="115"/>
        <v>0</v>
      </c>
      <c r="H382" s="293">
        <f t="shared" si="123"/>
        <v>0</v>
      </c>
      <c r="I382" s="301">
        <f t="shared" si="124"/>
        <v>0</v>
      </c>
      <c r="J382" s="510">
        <f t="shared" si="116"/>
        <v>0</v>
      </c>
      <c r="K382" s="292">
        <f t="shared" si="117"/>
        <v>0</v>
      </c>
      <c r="L382" s="321">
        <f t="shared" si="127"/>
        <v>0</v>
      </c>
      <c r="M382" s="300">
        <f t="shared" si="125"/>
        <v>66281116.870000005</v>
      </c>
      <c r="N382" s="292">
        <f t="shared" si="118"/>
        <v>382705.35</v>
      </c>
      <c r="O382" s="292">
        <f t="shared" si="119"/>
        <v>-442725.35</v>
      </c>
      <c r="P382" s="293">
        <f t="shared" si="110"/>
        <v>-60020</v>
      </c>
      <c r="Q382" s="301">
        <f t="shared" si="126"/>
        <v>0</v>
      </c>
      <c r="R382" s="292">
        <f t="shared" si="120"/>
        <v>0</v>
      </c>
      <c r="S382" s="292">
        <f t="shared" si="121"/>
        <v>0</v>
      </c>
      <c r="T382" s="321">
        <f t="shared" si="111"/>
        <v>0</v>
      </c>
      <c r="U382" s="134"/>
      <c r="V382" s="134"/>
      <c r="W382" s="134"/>
      <c r="X382" s="134"/>
    </row>
    <row r="383" spans="1:24" s="1" customFormat="1" ht="15" customHeight="1">
      <c r="A383" s="409">
        <f t="shared" si="128"/>
        <v>7.0250000000000007E-2</v>
      </c>
      <c r="B383" s="406">
        <f t="shared" si="112"/>
        <v>5.7739726027397267E-3</v>
      </c>
      <c r="C383" s="197">
        <f t="shared" si="113"/>
        <v>30</v>
      </c>
      <c r="D383" s="290">
        <v>349</v>
      </c>
      <c r="E383" s="300">
        <f t="shared" si="122"/>
        <v>0</v>
      </c>
      <c r="F383" s="292">
        <f t="shared" si="114"/>
        <v>0</v>
      </c>
      <c r="G383" s="292">
        <f t="shared" si="115"/>
        <v>0</v>
      </c>
      <c r="H383" s="293">
        <f t="shared" si="123"/>
        <v>0</v>
      </c>
      <c r="I383" s="301">
        <f t="shared" si="124"/>
        <v>0</v>
      </c>
      <c r="J383" s="510">
        <f t="shared" si="116"/>
        <v>0</v>
      </c>
      <c r="K383" s="292">
        <f t="shared" si="117"/>
        <v>0</v>
      </c>
      <c r="L383" s="321">
        <f t="shared" si="127"/>
        <v>0</v>
      </c>
      <c r="M383" s="300">
        <f t="shared" si="125"/>
        <v>66723842.220000006</v>
      </c>
      <c r="N383" s="292">
        <f t="shared" si="118"/>
        <v>385261.64</v>
      </c>
      <c r="O383" s="292">
        <f t="shared" si="119"/>
        <v>-445281.64</v>
      </c>
      <c r="P383" s="293">
        <f t="shared" si="110"/>
        <v>-60020</v>
      </c>
      <c r="Q383" s="301">
        <f t="shared" si="126"/>
        <v>0</v>
      </c>
      <c r="R383" s="292">
        <f t="shared" si="120"/>
        <v>0</v>
      </c>
      <c r="S383" s="292">
        <f t="shared" si="121"/>
        <v>0</v>
      </c>
      <c r="T383" s="321">
        <f t="shared" si="111"/>
        <v>0</v>
      </c>
      <c r="U383" s="134"/>
      <c r="V383" s="134"/>
      <c r="W383" s="134"/>
      <c r="X383" s="134"/>
    </row>
    <row r="384" spans="1:24" s="1" customFormat="1" ht="15" customHeight="1">
      <c r="A384" s="409">
        <f t="shared" si="128"/>
        <v>7.0250000000000007E-2</v>
      </c>
      <c r="B384" s="406">
        <f t="shared" si="112"/>
        <v>5.7739726027397267E-3</v>
      </c>
      <c r="C384" s="197">
        <f t="shared" si="113"/>
        <v>30</v>
      </c>
      <c r="D384" s="290">
        <v>350</v>
      </c>
      <c r="E384" s="300">
        <f t="shared" si="122"/>
        <v>0</v>
      </c>
      <c r="F384" s="292">
        <f t="shared" si="114"/>
        <v>0</v>
      </c>
      <c r="G384" s="292">
        <f t="shared" si="115"/>
        <v>0</v>
      </c>
      <c r="H384" s="293">
        <f t="shared" si="123"/>
        <v>0</v>
      </c>
      <c r="I384" s="301">
        <f t="shared" si="124"/>
        <v>0</v>
      </c>
      <c r="J384" s="510">
        <f t="shared" si="116"/>
        <v>0</v>
      </c>
      <c r="K384" s="292">
        <f t="shared" si="117"/>
        <v>0</v>
      </c>
      <c r="L384" s="321">
        <f t="shared" si="127"/>
        <v>0</v>
      </c>
      <c r="M384" s="300">
        <f t="shared" si="125"/>
        <v>67169123.859999999</v>
      </c>
      <c r="N384" s="292">
        <f t="shared" si="118"/>
        <v>387832.68</v>
      </c>
      <c r="O384" s="292">
        <f t="shared" si="119"/>
        <v>-447852.68</v>
      </c>
      <c r="P384" s="293">
        <f t="shared" si="110"/>
        <v>-60020</v>
      </c>
      <c r="Q384" s="301">
        <f t="shared" si="126"/>
        <v>0</v>
      </c>
      <c r="R384" s="292">
        <f t="shared" si="120"/>
        <v>0</v>
      </c>
      <c r="S384" s="292">
        <f t="shared" si="121"/>
        <v>0</v>
      </c>
      <c r="T384" s="321">
        <f t="shared" si="111"/>
        <v>0</v>
      </c>
      <c r="U384" s="134"/>
      <c r="V384" s="134"/>
      <c r="W384" s="134"/>
      <c r="X384" s="134"/>
    </row>
    <row r="385" spans="1:24" s="1" customFormat="1" ht="15" customHeight="1">
      <c r="A385" s="409">
        <f t="shared" si="128"/>
        <v>7.0250000000000007E-2</v>
      </c>
      <c r="B385" s="406">
        <f t="shared" si="112"/>
        <v>5.7739726027397267E-3</v>
      </c>
      <c r="C385" s="197">
        <f t="shared" si="113"/>
        <v>30</v>
      </c>
      <c r="D385" s="290">
        <v>351</v>
      </c>
      <c r="E385" s="300">
        <f t="shared" si="122"/>
        <v>0</v>
      </c>
      <c r="F385" s="292">
        <f t="shared" si="114"/>
        <v>0</v>
      </c>
      <c r="G385" s="292">
        <f t="shared" si="115"/>
        <v>0</v>
      </c>
      <c r="H385" s="293">
        <f t="shared" si="123"/>
        <v>0</v>
      </c>
      <c r="I385" s="301">
        <f t="shared" si="124"/>
        <v>0</v>
      </c>
      <c r="J385" s="510">
        <f t="shared" si="116"/>
        <v>0</v>
      </c>
      <c r="K385" s="292">
        <f t="shared" si="117"/>
        <v>0</v>
      </c>
      <c r="L385" s="321">
        <f t="shared" si="127"/>
        <v>0</v>
      </c>
      <c r="M385" s="300">
        <f t="shared" si="125"/>
        <v>67616976.540000007</v>
      </c>
      <c r="N385" s="292">
        <f t="shared" si="118"/>
        <v>390418.57</v>
      </c>
      <c r="O385" s="292">
        <f t="shared" si="119"/>
        <v>-450438.57</v>
      </c>
      <c r="P385" s="293">
        <f t="shared" si="110"/>
        <v>-60020</v>
      </c>
      <c r="Q385" s="301">
        <f t="shared" si="126"/>
        <v>0</v>
      </c>
      <c r="R385" s="292">
        <f t="shared" si="120"/>
        <v>0</v>
      </c>
      <c r="S385" s="292">
        <f t="shared" si="121"/>
        <v>0</v>
      </c>
      <c r="T385" s="321">
        <f t="shared" si="111"/>
        <v>0</v>
      </c>
      <c r="U385" s="134"/>
      <c r="V385" s="134"/>
      <c r="W385" s="134"/>
      <c r="X385" s="134"/>
    </row>
    <row r="386" spans="1:24" s="1" customFormat="1" ht="15" customHeight="1">
      <c r="A386" s="409">
        <f t="shared" si="128"/>
        <v>7.0250000000000007E-2</v>
      </c>
      <c r="B386" s="406">
        <f t="shared" si="112"/>
        <v>5.7739726027397267E-3</v>
      </c>
      <c r="C386" s="197">
        <f t="shared" si="113"/>
        <v>30</v>
      </c>
      <c r="D386" s="290">
        <v>352</v>
      </c>
      <c r="E386" s="300">
        <f t="shared" si="122"/>
        <v>0</v>
      </c>
      <c r="F386" s="292">
        <f t="shared" si="114"/>
        <v>0</v>
      </c>
      <c r="G386" s="292">
        <f t="shared" si="115"/>
        <v>0</v>
      </c>
      <c r="H386" s="293">
        <f t="shared" si="123"/>
        <v>0</v>
      </c>
      <c r="I386" s="301">
        <f t="shared" si="124"/>
        <v>0</v>
      </c>
      <c r="J386" s="510">
        <f t="shared" si="116"/>
        <v>0</v>
      </c>
      <c r="K386" s="292">
        <f t="shared" si="117"/>
        <v>0</v>
      </c>
      <c r="L386" s="321">
        <f t="shared" si="127"/>
        <v>0</v>
      </c>
      <c r="M386" s="300">
        <f t="shared" si="125"/>
        <v>68067415.109999999</v>
      </c>
      <c r="N386" s="292">
        <f t="shared" si="118"/>
        <v>393019.39</v>
      </c>
      <c r="O386" s="292">
        <f t="shared" si="119"/>
        <v>-453039.39</v>
      </c>
      <c r="P386" s="293">
        <f t="shared" si="110"/>
        <v>-60020</v>
      </c>
      <c r="Q386" s="301">
        <f t="shared" si="126"/>
        <v>0</v>
      </c>
      <c r="R386" s="292">
        <f t="shared" si="120"/>
        <v>0</v>
      </c>
      <c r="S386" s="292">
        <f t="shared" si="121"/>
        <v>0</v>
      </c>
      <c r="T386" s="321">
        <f t="shared" si="111"/>
        <v>0</v>
      </c>
      <c r="U386" s="134"/>
      <c r="V386" s="134"/>
      <c r="W386" s="134"/>
      <c r="X386" s="134"/>
    </row>
    <row r="387" spans="1:24" s="1" customFormat="1" ht="15" customHeight="1">
      <c r="A387" s="409">
        <f t="shared" si="128"/>
        <v>7.0250000000000007E-2</v>
      </c>
      <c r="B387" s="406">
        <f t="shared" si="112"/>
        <v>5.7739726027397267E-3</v>
      </c>
      <c r="C387" s="197">
        <f t="shared" si="113"/>
        <v>30</v>
      </c>
      <c r="D387" s="290">
        <v>353</v>
      </c>
      <c r="E387" s="300">
        <f t="shared" si="122"/>
        <v>0</v>
      </c>
      <c r="F387" s="292">
        <f t="shared" si="114"/>
        <v>0</v>
      </c>
      <c r="G387" s="292">
        <f t="shared" si="115"/>
        <v>0</v>
      </c>
      <c r="H387" s="293">
        <f t="shared" si="123"/>
        <v>0</v>
      </c>
      <c r="I387" s="301">
        <f t="shared" si="124"/>
        <v>0</v>
      </c>
      <c r="J387" s="510">
        <f t="shared" si="116"/>
        <v>0</v>
      </c>
      <c r="K387" s="292">
        <f t="shared" si="117"/>
        <v>0</v>
      </c>
      <c r="L387" s="321">
        <f t="shared" si="127"/>
        <v>0</v>
      </c>
      <c r="M387" s="300">
        <f t="shared" si="125"/>
        <v>68520454.5</v>
      </c>
      <c r="N387" s="292">
        <f t="shared" si="118"/>
        <v>395635.23</v>
      </c>
      <c r="O387" s="292">
        <f t="shared" si="119"/>
        <v>-455655.23</v>
      </c>
      <c r="P387" s="293">
        <f t="shared" si="110"/>
        <v>-60020</v>
      </c>
      <c r="Q387" s="301">
        <f t="shared" si="126"/>
        <v>0</v>
      </c>
      <c r="R387" s="292">
        <f t="shared" si="120"/>
        <v>0</v>
      </c>
      <c r="S387" s="292">
        <f t="shared" si="121"/>
        <v>0</v>
      </c>
      <c r="T387" s="321">
        <f t="shared" si="111"/>
        <v>0</v>
      </c>
      <c r="U387" s="134"/>
      <c r="V387" s="134"/>
      <c r="W387" s="134"/>
      <c r="X387" s="134"/>
    </row>
    <row r="388" spans="1:24" s="1" customFormat="1" ht="15" customHeight="1">
      <c r="A388" s="409">
        <f t="shared" si="128"/>
        <v>7.0250000000000007E-2</v>
      </c>
      <c r="B388" s="406">
        <f t="shared" si="112"/>
        <v>5.7739726027397267E-3</v>
      </c>
      <c r="C388" s="197">
        <f t="shared" si="113"/>
        <v>30</v>
      </c>
      <c r="D388" s="290">
        <v>354</v>
      </c>
      <c r="E388" s="300">
        <f t="shared" si="122"/>
        <v>0</v>
      </c>
      <c r="F388" s="292">
        <f t="shared" si="114"/>
        <v>0</v>
      </c>
      <c r="G388" s="292">
        <f t="shared" si="115"/>
        <v>0</v>
      </c>
      <c r="H388" s="293">
        <f t="shared" si="123"/>
        <v>0</v>
      </c>
      <c r="I388" s="301">
        <f t="shared" si="124"/>
        <v>0</v>
      </c>
      <c r="J388" s="510">
        <f t="shared" si="116"/>
        <v>0</v>
      </c>
      <c r="K388" s="292">
        <f t="shared" si="117"/>
        <v>0</v>
      </c>
      <c r="L388" s="321">
        <f t="shared" si="127"/>
        <v>0</v>
      </c>
      <c r="M388" s="300">
        <f t="shared" si="125"/>
        <v>68976109.730000004</v>
      </c>
      <c r="N388" s="292">
        <f t="shared" si="118"/>
        <v>398266.17</v>
      </c>
      <c r="O388" s="292">
        <f t="shared" si="119"/>
        <v>-458286.17</v>
      </c>
      <c r="P388" s="293">
        <f t="shared" si="110"/>
        <v>-60020</v>
      </c>
      <c r="Q388" s="301">
        <f t="shared" si="126"/>
        <v>0</v>
      </c>
      <c r="R388" s="292">
        <f t="shared" si="120"/>
        <v>0</v>
      </c>
      <c r="S388" s="292">
        <f t="shared" si="121"/>
        <v>0</v>
      </c>
      <c r="T388" s="321">
        <f t="shared" si="111"/>
        <v>0</v>
      </c>
      <c r="U388" s="134"/>
      <c r="V388" s="134"/>
      <c r="W388" s="134"/>
      <c r="X388" s="134"/>
    </row>
    <row r="389" spans="1:24" s="1" customFormat="1" ht="15" customHeight="1">
      <c r="A389" s="409">
        <f t="shared" si="128"/>
        <v>7.0250000000000007E-2</v>
      </c>
      <c r="B389" s="406">
        <f t="shared" si="112"/>
        <v>5.7739726027397267E-3</v>
      </c>
      <c r="C389" s="197">
        <f t="shared" si="113"/>
        <v>30</v>
      </c>
      <c r="D389" s="290">
        <v>355</v>
      </c>
      <c r="E389" s="300">
        <f t="shared" si="122"/>
        <v>0</v>
      </c>
      <c r="F389" s="292">
        <f t="shared" si="114"/>
        <v>0</v>
      </c>
      <c r="G389" s="292">
        <f t="shared" si="115"/>
        <v>0</v>
      </c>
      <c r="H389" s="293">
        <f t="shared" si="123"/>
        <v>0</v>
      </c>
      <c r="I389" s="301">
        <f t="shared" si="124"/>
        <v>0</v>
      </c>
      <c r="J389" s="510">
        <f t="shared" si="116"/>
        <v>0</v>
      </c>
      <c r="K389" s="292">
        <f t="shared" si="117"/>
        <v>0</v>
      </c>
      <c r="L389" s="321">
        <f t="shared" si="127"/>
        <v>0</v>
      </c>
      <c r="M389" s="300">
        <f t="shared" si="125"/>
        <v>69434395.900000006</v>
      </c>
      <c r="N389" s="292">
        <f t="shared" si="118"/>
        <v>400912.3</v>
      </c>
      <c r="O389" s="292">
        <f t="shared" si="119"/>
        <v>-460932.3</v>
      </c>
      <c r="P389" s="293">
        <f t="shared" si="110"/>
        <v>-60020</v>
      </c>
      <c r="Q389" s="301">
        <f t="shared" si="126"/>
        <v>0</v>
      </c>
      <c r="R389" s="292">
        <f t="shared" si="120"/>
        <v>0</v>
      </c>
      <c r="S389" s="292">
        <f t="shared" si="121"/>
        <v>0</v>
      </c>
      <c r="T389" s="321">
        <f t="shared" si="111"/>
        <v>0</v>
      </c>
      <c r="U389" s="134"/>
      <c r="V389" s="134"/>
      <c r="W389" s="134"/>
      <c r="X389" s="134"/>
    </row>
    <row r="390" spans="1:24" s="1" customFormat="1" ht="15" customHeight="1">
      <c r="A390" s="409">
        <f t="shared" si="128"/>
        <v>7.0250000000000007E-2</v>
      </c>
      <c r="B390" s="406">
        <f t="shared" si="112"/>
        <v>5.7739726027397267E-3</v>
      </c>
      <c r="C390" s="197">
        <f t="shared" si="113"/>
        <v>30</v>
      </c>
      <c r="D390" s="290">
        <v>356</v>
      </c>
      <c r="E390" s="300">
        <f t="shared" si="122"/>
        <v>0</v>
      </c>
      <c r="F390" s="292">
        <f t="shared" si="114"/>
        <v>0</v>
      </c>
      <c r="G390" s="292">
        <f t="shared" si="115"/>
        <v>0</v>
      </c>
      <c r="H390" s="293">
        <f t="shared" si="123"/>
        <v>0</v>
      </c>
      <c r="I390" s="301">
        <f t="shared" si="124"/>
        <v>0</v>
      </c>
      <c r="J390" s="510">
        <f t="shared" si="116"/>
        <v>0</v>
      </c>
      <c r="K390" s="292">
        <f t="shared" si="117"/>
        <v>0</v>
      </c>
      <c r="L390" s="321">
        <f t="shared" si="127"/>
        <v>0</v>
      </c>
      <c r="M390" s="300">
        <f t="shared" si="125"/>
        <v>69895328.200000003</v>
      </c>
      <c r="N390" s="292">
        <f t="shared" si="118"/>
        <v>403573.71</v>
      </c>
      <c r="O390" s="292">
        <f t="shared" si="119"/>
        <v>-463593.71</v>
      </c>
      <c r="P390" s="293">
        <f t="shared" si="110"/>
        <v>-60020</v>
      </c>
      <c r="Q390" s="301">
        <f t="shared" si="126"/>
        <v>0</v>
      </c>
      <c r="R390" s="292">
        <f t="shared" si="120"/>
        <v>0</v>
      </c>
      <c r="S390" s="292">
        <f t="shared" si="121"/>
        <v>0</v>
      </c>
      <c r="T390" s="321">
        <f t="shared" si="111"/>
        <v>0</v>
      </c>
      <c r="U390" s="134"/>
      <c r="V390" s="134"/>
      <c r="W390" s="134"/>
      <c r="X390" s="134"/>
    </row>
    <row r="391" spans="1:24" s="1" customFormat="1" ht="15" customHeight="1">
      <c r="A391" s="409">
        <f t="shared" si="128"/>
        <v>7.0250000000000007E-2</v>
      </c>
      <c r="B391" s="406">
        <f t="shared" si="112"/>
        <v>5.7739726027397267E-3</v>
      </c>
      <c r="C391" s="197">
        <f t="shared" si="113"/>
        <v>30</v>
      </c>
      <c r="D391" s="290">
        <v>357</v>
      </c>
      <c r="E391" s="300">
        <f t="shared" si="122"/>
        <v>0</v>
      </c>
      <c r="F391" s="292">
        <f t="shared" si="114"/>
        <v>0</v>
      </c>
      <c r="G391" s="292">
        <f t="shared" si="115"/>
        <v>0</v>
      </c>
      <c r="H391" s="293">
        <f t="shared" si="123"/>
        <v>0</v>
      </c>
      <c r="I391" s="301">
        <f t="shared" si="124"/>
        <v>0</v>
      </c>
      <c r="J391" s="510">
        <f t="shared" si="116"/>
        <v>0</v>
      </c>
      <c r="K391" s="292">
        <f t="shared" si="117"/>
        <v>0</v>
      </c>
      <c r="L391" s="321">
        <f t="shared" si="127"/>
        <v>0</v>
      </c>
      <c r="M391" s="300">
        <f t="shared" si="125"/>
        <v>70358921.909999996</v>
      </c>
      <c r="N391" s="292">
        <f t="shared" si="118"/>
        <v>406250.49</v>
      </c>
      <c r="O391" s="292">
        <f t="shared" si="119"/>
        <v>-466270.49</v>
      </c>
      <c r="P391" s="293">
        <f t="shared" si="110"/>
        <v>-60020</v>
      </c>
      <c r="Q391" s="301">
        <f t="shared" si="126"/>
        <v>0</v>
      </c>
      <c r="R391" s="292">
        <f t="shared" si="120"/>
        <v>0</v>
      </c>
      <c r="S391" s="292">
        <f t="shared" si="121"/>
        <v>0</v>
      </c>
      <c r="T391" s="321">
        <f t="shared" si="111"/>
        <v>0</v>
      </c>
      <c r="U391" s="134"/>
      <c r="V391" s="134"/>
      <c r="W391" s="134"/>
      <c r="X391" s="134"/>
    </row>
    <row r="392" spans="1:24" s="1" customFormat="1" ht="15" customHeight="1">
      <c r="A392" s="409">
        <f t="shared" si="128"/>
        <v>7.0250000000000007E-2</v>
      </c>
      <c r="B392" s="406">
        <f t="shared" si="112"/>
        <v>5.7739726027397267E-3</v>
      </c>
      <c r="C392" s="197">
        <f t="shared" si="113"/>
        <v>30</v>
      </c>
      <c r="D392" s="290">
        <v>358</v>
      </c>
      <c r="E392" s="300">
        <f t="shared" si="122"/>
        <v>0</v>
      </c>
      <c r="F392" s="292">
        <f t="shared" si="114"/>
        <v>0</v>
      </c>
      <c r="G392" s="292">
        <f t="shared" si="115"/>
        <v>0</v>
      </c>
      <c r="H392" s="293">
        <f t="shared" si="123"/>
        <v>0</v>
      </c>
      <c r="I392" s="301">
        <f t="shared" si="124"/>
        <v>0</v>
      </c>
      <c r="J392" s="510">
        <f t="shared" si="116"/>
        <v>0</v>
      </c>
      <c r="K392" s="292">
        <f t="shared" si="117"/>
        <v>0</v>
      </c>
      <c r="L392" s="321">
        <f t="shared" si="127"/>
        <v>0</v>
      </c>
      <c r="M392" s="300">
        <f t="shared" si="125"/>
        <v>70825192.399999991</v>
      </c>
      <c r="N392" s="292">
        <f t="shared" si="118"/>
        <v>408942.72</v>
      </c>
      <c r="O392" s="292">
        <f t="shared" si="119"/>
        <v>-468962.72</v>
      </c>
      <c r="P392" s="293">
        <f t="shared" si="110"/>
        <v>-60020</v>
      </c>
      <c r="Q392" s="301">
        <f t="shared" si="126"/>
        <v>0</v>
      </c>
      <c r="R392" s="292">
        <f t="shared" si="120"/>
        <v>0</v>
      </c>
      <c r="S392" s="292">
        <f t="shared" si="121"/>
        <v>0</v>
      </c>
      <c r="T392" s="321">
        <f t="shared" si="111"/>
        <v>0</v>
      </c>
      <c r="U392" s="134"/>
      <c r="V392" s="134"/>
      <c r="W392" s="134"/>
      <c r="X392" s="134"/>
    </row>
    <row r="393" spans="1:24" s="1" customFormat="1" ht="15" customHeight="1">
      <c r="A393" s="409">
        <f t="shared" si="128"/>
        <v>7.0250000000000007E-2</v>
      </c>
      <c r="B393" s="406">
        <f t="shared" si="112"/>
        <v>5.7739726027397267E-3</v>
      </c>
      <c r="C393" s="197">
        <f t="shared" si="113"/>
        <v>30</v>
      </c>
      <c r="D393" s="290">
        <v>359</v>
      </c>
      <c r="E393" s="300">
        <f t="shared" si="122"/>
        <v>0</v>
      </c>
      <c r="F393" s="292">
        <f t="shared" si="114"/>
        <v>0</v>
      </c>
      <c r="G393" s="292">
        <f t="shared" si="115"/>
        <v>0</v>
      </c>
      <c r="H393" s="293">
        <f t="shared" si="123"/>
        <v>0</v>
      </c>
      <c r="I393" s="301">
        <f t="shared" si="124"/>
        <v>0</v>
      </c>
      <c r="J393" s="510">
        <f t="shared" si="116"/>
        <v>0</v>
      </c>
      <c r="K393" s="292">
        <f t="shared" si="117"/>
        <v>0</v>
      </c>
      <c r="L393" s="321">
        <f t="shared" si="127"/>
        <v>0</v>
      </c>
      <c r="M393" s="300">
        <f t="shared" si="125"/>
        <v>71294155.11999999</v>
      </c>
      <c r="N393" s="292">
        <f t="shared" si="118"/>
        <v>411650.5</v>
      </c>
      <c r="O393" s="292">
        <f t="shared" si="119"/>
        <v>-471670.5</v>
      </c>
      <c r="P393" s="293">
        <f t="shared" si="110"/>
        <v>-60020</v>
      </c>
      <c r="Q393" s="301">
        <f t="shared" si="126"/>
        <v>0</v>
      </c>
      <c r="R393" s="292">
        <f t="shared" si="120"/>
        <v>0</v>
      </c>
      <c r="S393" s="292">
        <f t="shared" si="121"/>
        <v>0</v>
      </c>
      <c r="T393" s="321">
        <f t="shared" si="111"/>
        <v>0</v>
      </c>
      <c r="U393" s="134"/>
      <c r="V393" s="134"/>
      <c r="W393" s="134"/>
      <c r="X393" s="134"/>
    </row>
    <row r="394" spans="1:24" s="1" customFormat="1" ht="15" customHeight="1" thickBot="1">
      <c r="A394" s="410">
        <f t="shared" si="128"/>
        <v>7.0250000000000007E-2</v>
      </c>
      <c r="B394" s="407">
        <f>A394/365*30</f>
        <v>5.7739726027397267E-3</v>
      </c>
      <c r="C394" s="223">
        <f t="shared" si="113"/>
        <v>30</v>
      </c>
      <c r="D394" s="304">
        <v>360</v>
      </c>
      <c r="E394" s="305">
        <f t="shared" si="122"/>
        <v>0</v>
      </c>
      <c r="F394" s="306">
        <f t="shared" si="114"/>
        <v>0</v>
      </c>
      <c r="G394" s="306">
        <f t="shared" si="115"/>
        <v>0</v>
      </c>
      <c r="H394" s="307">
        <f t="shared" si="123"/>
        <v>0</v>
      </c>
      <c r="I394" s="308">
        <f t="shared" si="124"/>
        <v>0</v>
      </c>
      <c r="J394" s="511">
        <f t="shared" si="116"/>
        <v>0</v>
      </c>
      <c r="K394" s="306">
        <f t="shared" si="117"/>
        <v>0</v>
      </c>
      <c r="L394" s="323">
        <f t="shared" si="127"/>
        <v>0</v>
      </c>
      <c r="M394" s="305">
        <f t="shared" si="125"/>
        <v>71765825.61999999</v>
      </c>
      <c r="N394" s="306">
        <f t="shared" si="118"/>
        <v>414373.91</v>
      </c>
      <c r="O394" s="306">
        <f t="shared" si="119"/>
        <v>-474393.91</v>
      </c>
      <c r="P394" s="307">
        <f t="shared" si="110"/>
        <v>-60020</v>
      </c>
      <c r="Q394" s="308">
        <f t="shared" si="126"/>
        <v>0</v>
      </c>
      <c r="R394" s="306">
        <f t="shared" si="120"/>
        <v>0</v>
      </c>
      <c r="S394" s="306">
        <f t="shared" si="121"/>
        <v>0</v>
      </c>
      <c r="T394" s="323">
        <f t="shared" si="111"/>
        <v>0</v>
      </c>
      <c r="U394" s="134"/>
      <c r="V394" s="134"/>
      <c r="W394" s="134"/>
      <c r="X394" s="134"/>
    </row>
    <row r="395" spans="1:24" s="1" customFormat="1" ht="15" customHeight="1">
      <c r="A395" s="411">
        <f t="shared" si="128"/>
        <v>7.0250000000000007E-2</v>
      </c>
      <c r="B395" s="408">
        <f>A395/365*30</f>
        <v>5.7739726027397267E-3</v>
      </c>
      <c r="C395" s="252">
        <f t="shared" si="113"/>
        <v>31</v>
      </c>
      <c r="D395" s="313">
        <v>361</v>
      </c>
      <c r="E395" s="314">
        <f t="shared" si="122"/>
        <v>0</v>
      </c>
      <c r="F395" s="315">
        <f t="shared" si="114"/>
        <v>0</v>
      </c>
      <c r="G395" s="315">
        <f t="shared" si="115"/>
        <v>0</v>
      </c>
      <c r="H395" s="316">
        <f t="shared" si="123"/>
        <v>0</v>
      </c>
      <c r="I395" s="317">
        <f t="shared" si="124"/>
        <v>0</v>
      </c>
      <c r="J395" s="512">
        <f t="shared" si="116"/>
        <v>0</v>
      </c>
      <c r="K395" s="315">
        <f t="shared" si="117"/>
        <v>0</v>
      </c>
      <c r="L395" s="318">
        <f t="shared" si="127"/>
        <v>0</v>
      </c>
      <c r="M395" s="314">
        <f t="shared" si="125"/>
        <v>72240219.529999986</v>
      </c>
      <c r="N395" s="315">
        <f t="shared" si="118"/>
        <v>417113.05</v>
      </c>
      <c r="O395" s="315">
        <f t="shared" si="119"/>
        <v>-477133.05</v>
      </c>
      <c r="P395" s="316">
        <f t="shared" si="110"/>
        <v>-60020</v>
      </c>
      <c r="Q395" s="317">
        <f t="shared" si="126"/>
        <v>0</v>
      </c>
      <c r="R395" s="315">
        <f t="shared" si="120"/>
        <v>0</v>
      </c>
      <c r="S395" s="315">
        <f t="shared" si="121"/>
        <v>0</v>
      </c>
      <c r="T395" s="318">
        <f t="shared" si="111"/>
        <v>0</v>
      </c>
      <c r="U395" s="134"/>
      <c r="V395" s="134"/>
      <c r="W395" s="134"/>
      <c r="X395" s="134"/>
    </row>
    <row r="396" spans="1:24" s="1" customFormat="1" ht="15" customHeight="1">
      <c r="A396" s="409">
        <f t="shared" si="128"/>
        <v>7.0250000000000007E-2</v>
      </c>
      <c r="B396" s="406">
        <f>A396/365*30</f>
        <v>5.7739726027397267E-3</v>
      </c>
      <c r="C396" s="197">
        <f t="shared" si="113"/>
        <v>31</v>
      </c>
      <c r="D396" s="290">
        <v>362</v>
      </c>
      <c r="E396" s="300">
        <f t="shared" si="122"/>
        <v>0</v>
      </c>
      <c r="F396" s="292">
        <f t="shared" si="114"/>
        <v>0</v>
      </c>
      <c r="G396" s="292">
        <f t="shared" si="115"/>
        <v>0</v>
      </c>
      <c r="H396" s="293">
        <f t="shared" si="123"/>
        <v>0</v>
      </c>
      <c r="I396" s="301">
        <f t="shared" si="124"/>
        <v>0</v>
      </c>
      <c r="J396" s="510">
        <f t="shared" si="116"/>
        <v>0</v>
      </c>
      <c r="K396" s="292">
        <f t="shared" si="117"/>
        <v>0</v>
      </c>
      <c r="L396" s="321">
        <f t="shared" si="127"/>
        <v>0</v>
      </c>
      <c r="M396" s="300">
        <f t="shared" si="125"/>
        <v>72717352.579999983</v>
      </c>
      <c r="N396" s="292">
        <f t="shared" si="118"/>
        <v>419868</v>
      </c>
      <c r="O396" s="292">
        <f t="shared" si="119"/>
        <v>-479888</v>
      </c>
      <c r="P396" s="293">
        <f t="shared" si="110"/>
        <v>-60020</v>
      </c>
      <c r="Q396" s="301">
        <f t="shared" si="126"/>
        <v>0</v>
      </c>
      <c r="R396" s="292">
        <f t="shared" si="120"/>
        <v>0</v>
      </c>
      <c r="S396" s="292">
        <f t="shared" si="121"/>
        <v>0</v>
      </c>
      <c r="T396" s="321">
        <f t="shared" si="111"/>
        <v>0</v>
      </c>
      <c r="U396" s="134"/>
      <c r="V396" s="134"/>
      <c r="W396" s="134"/>
      <c r="X396" s="134"/>
    </row>
    <row r="397" spans="1:24" s="1" customFormat="1" ht="15" customHeight="1">
      <c r="A397" s="409">
        <f t="shared" si="128"/>
        <v>7.0250000000000007E-2</v>
      </c>
      <c r="B397" s="406">
        <f t="shared" ref="B397:B403" si="129">A397/365*30</f>
        <v>5.7739726027397267E-3</v>
      </c>
      <c r="C397" s="197">
        <f t="shared" si="113"/>
        <v>31</v>
      </c>
      <c r="D397" s="290">
        <v>363</v>
      </c>
      <c r="E397" s="300">
        <f t="shared" si="122"/>
        <v>0</v>
      </c>
      <c r="F397" s="292">
        <f t="shared" si="114"/>
        <v>0</v>
      </c>
      <c r="G397" s="292">
        <f t="shared" si="115"/>
        <v>0</v>
      </c>
      <c r="H397" s="293">
        <f t="shared" si="123"/>
        <v>0</v>
      </c>
      <c r="I397" s="301">
        <f t="shared" si="124"/>
        <v>0</v>
      </c>
      <c r="J397" s="510">
        <f t="shared" si="116"/>
        <v>0</v>
      </c>
      <c r="K397" s="292">
        <f t="shared" si="117"/>
        <v>0</v>
      </c>
      <c r="L397" s="321">
        <f t="shared" si="127"/>
        <v>0</v>
      </c>
      <c r="M397" s="300">
        <f t="shared" si="125"/>
        <v>73197240.579999983</v>
      </c>
      <c r="N397" s="292">
        <f t="shared" si="118"/>
        <v>422638.86</v>
      </c>
      <c r="O397" s="292">
        <f t="shared" si="119"/>
        <v>-482658.86</v>
      </c>
      <c r="P397" s="293">
        <f t="shared" si="110"/>
        <v>-60020</v>
      </c>
      <c r="Q397" s="301">
        <f t="shared" si="126"/>
        <v>0</v>
      </c>
      <c r="R397" s="292">
        <f t="shared" si="120"/>
        <v>0</v>
      </c>
      <c r="S397" s="292">
        <f t="shared" si="121"/>
        <v>0</v>
      </c>
      <c r="T397" s="321">
        <f t="shared" si="111"/>
        <v>0</v>
      </c>
      <c r="U397" s="134"/>
      <c r="V397" s="134"/>
      <c r="W397" s="134"/>
      <c r="X397" s="134"/>
    </row>
    <row r="398" spans="1:24" s="1" customFormat="1" ht="15" customHeight="1">
      <c r="A398" s="409">
        <f t="shared" si="128"/>
        <v>7.0250000000000007E-2</v>
      </c>
      <c r="B398" s="406">
        <f t="shared" si="129"/>
        <v>5.7739726027397267E-3</v>
      </c>
      <c r="C398" s="197">
        <f t="shared" si="113"/>
        <v>31</v>
      </c>
      <c r="D398" s="290">
        <v>364</v>
      </c>
      <c r="E398" s="300">
        <f t="shared" si="122"/>
        <v>0</v>
      </c>
      <c r="F398" s="292">
        <f t="shared" si="114"/>
        <v>0</v>
      </c>
      <c r="G398" s="292">
        <f t="shared" si="115"/>
        <v>0</v>
      </c>
      <c r="H398" s="293">
        <f t="shared" si="123"/>
        <v>0</v>
      </c>
      <c r="I398" s="301">
        <f t="shared" si="124"/>
        <v>0</v>
      </c>
      <c r="J398" s="510">
        <f t="shared" si="116"/>
        <v>0</v>
      </c>
      <c r="K398" s="292">
        <f t="shared" si="117"/>
        <v>0</v>
      </c>
      <c r="L398" s="321">
        <f t="shared" si="127"/>
        <v>0</v>
      </c>
      <c r="M398" s="300">
        <f t="shared" si="125"/>
        <v>73679899.439999983</v>
      </c>
      <c r="N398" s="292">
        <f t="shared" si="118"/>
        <v>425425.72</v>
      </c>
      <c r="O398" s="292">
        <f t="shared" si="119"/>
        <v>-485445.72</v>
      </c>
      <c r="P398" s="293">
        <f t="shared" si="110"/>
        <v>-60020</v>
      </c>
      <c r="Q398" s="301">
        <f t="shared" si="126"/>
        <v>0</v>
      </c>
      <c r="R398" s="292">
        <f t="shared" si="120"/>
        <v>0</v>
      </c>
      <c r="S398" s="292">
        <f t="shared" si="121"/>
        <v>0</v>
      </c>
      <c r="T398" s="321">
        <f t="shared" si="111"/>
        <v>0</v>
      </c>
      <c r="U398" s="134"/>
      <c r="V398" s="134"/>
      <c r="W398" s="134"/>
      <c r="X398" s="134"/>
    </row>
    <row r="399" spans="1:24" s="1" customFormat="1" ht="15" customHeight="1">
      <c r="A399" s="409">
        <f t="shared" si="128"/>
        <v>7.0250000000000007E-2</v>
      </c>
      <c r="B399" s="406">
        <f t="shared" si="129"/>
        <v>5.7739726027397267E-3</v>
      </c>
      <c r="C399" s="197">
        <f t="shared" si="113"/>
        <v>31</v>
      </c>
      <c r="D399" s="290">
        <v>365</v>
      </c>
      <c r="E399" s="300">
        <f t="shared" si="122"/>
        <v>0</v>
      </c>
      <c r="F399" s="292">
        <f t="shared" si="114"/>
        <v>0</v>
      </c>
      <c r="G399" s="292">
        <f t="shared" si="115"/>
        <v>0</v>
      </c>
      <c r="H399" s="293">
        <f t="shared" si="123"/>
        <v>0</v>
      </c>
      <c r="I399" s="301">
        <f t="shared" si="124"/>
        <v>0</v>
      </c>
      <c r="J399" s="510">
        <f t="shared" si="116"/>
        <v>0</v>
      </c>
      <c r="K399" s="292">
        <f t="shared" si="117"/>
        <v>0</v>
      </c>
      <c r="L399" s="321">
        <f t="shared" si="127"/>
        <v>0</v>
      </c>
      <c r="M399" s="300">
        <f t="shared" si="125"/>
        <v>74165345.159999982</v>
      </c>
      <c r="N399" s="292">
        <f t="shared" si="118"/>
        <v>428228.67</v>
      </c>
      <c r="O399" s="292">
        <f t="shared" si="119"/>
        <v>-488248.67</v>
      </c>
      <c r="P399" s="293">
        <f t="shared" si="110"/>
        <v>-60020</v>
      </c>
      <c r="Q399" s="301">
        <f t="shared" si="126"/>
        <v>0</v>
      </c>
      <c r="R399" s="292">
        <f t="shared" si="120"/>
        <v>0</v>
      </c>
      <c r="S399" s="292">
        <f t="shared" si="121"/>
        <v>0</v>
      </c>
      <c r="T399" s="321">
        <f t="shared" si="111"/>
        <v>0</v>
      </c>
      <c r="U399" s="134"/>
      <c r="V399" s="134"/>
      <c r="W399" s="134"/>
      <c r="X399" s="134"/>
    </row>
    <row r="400" spans="1:24" s="1" customFormat="1" ht="15" customHeight="1">
      <c r="A400" s="409">
        <f t="shared" si="128"/>
        <v>7.0250000000000007E-2</v>
      </c>
      <c r="B400" s="406">
        <f t="shared" si="129"/>
        <v>5.7739726027397267E-3</v>
      </c>
      <c r="C400" s="197">
        <f t="shared" si="113"/>
        <v>31</v>
      </c>
      <c r="D400" s="290">
        <v>366</v>
      </c>
      <c r="E400" s="300">
        <f t="shared" si="122"/>
        <v>0</v>
      </c>
      <c r="F400" s="292">
        <f t="shared" si="114"/>
        <v>0</v>
      </c>
      <c r="G400" s="292">
        <f t="shared" si="115"/>
        <v>0</v>
      </c>
      <c r="H400" s="293">
        <f t="shared" si="123"/>
        <v>0</v>
      </c>
      <c r="I400" s="301">
        <f t="shared" si="124"/>
        <v>0</v>
      </c>
      <c r="J400" s="510">
        <f t="shared" si="116"/>
        <v>0</v>
      </c>
      <c r="K400" s="292">
        <f t="shared" si="117"/>
        <v>0</v>
      </c>
      <c r="L400" s="321">
        <f t="shared" si="127"/>
        <v>0</v>
      </c>
      <c r="M400" s="300">
        <f t="shared" si="125"/>
        <v>74653593.829999983</v>
      </c>
      <c r="N400" s="292">
        <f t="shared" si="118"/>
        <v>431047.81</v>
      </c>
      <c r="O400" s="292">
        <f t="shared" si="119"/>
        <v>-491067.81</v>
      </c>
      <c r="P400" s="293">
        <f t="shared" si="110"/>
        <v>-60020</v>
      </c>
      <c r="Q400" s="301">
        <f t="shared" si="126"/>
        <v>0</v>
      </c>
      <c r="R400" s="292">
        <f t="shared" si="120"/>
        <v>0</v>
      </c>
      <c r="S400" s="292">
        <f t="shared" si="121"/>
        <v>0</v>
      </c>
      <c r="T400" s="321">
        <f t="shared" si="111"/>
        <v>0</v>
      </c>
      <c r="U400" s="134"/>
      <c r="V400" s="134"/>
      <c r="W400" s="134"/>
      <c r="X400" s="134"/>
    </row>
    <row r="401" spans="1:24" s="1" customFormat="1" ht="15" customHeight="1">
      <c r="A401" s="409">
        <f t="shared" si="128"/>
        <v>7.0250000000000007E-2</v>
      </c>
      <c r="B401" s="406">
        <f t="shared" si="129"/>
        <v>5.7739726027397267E-3</v>
      </c>
      <c r="C401" s="197">
        <f t="shared" si="113"/>
        <v>31</v>
      </c>
      <c r="D401" s="290">
        <v>367</v>
      </c>
      <c r="E401" s="300">
        <f t="shared" si="122"/>
        <v>0</v>
      </c>
      <c r="F401" s="292">
        <f t="shared" si="114"/>
        <v>0</v>
      </c>
      <c r="G401" s="292">
        <f t="shared" si="115"/>
        <v>0</v>
      </c>
      <c r="H401" s="293">
        <f t="shared" si="123"/>
        <v>0</v>
      </c>
      <c r="I401" s="301">
        <f t="shared" si="124"/>
        <v>0</v>
      </c>
      <c r="J401" s="510">
        <f t="shared" si="116"/>
        <v>0</v>
      </c>
      <c r="K401" s="292">
        <f t="shared" si="117"/>
        <v>0</v>
      </c>
      <c r="L401" s="321">
        <f t="shared" si="127"/>
        <v>0</v>
      </c>
      <c r="M401" s="300">
        <f t="shared" si="125"/>
        <v>75144661.639999986</v>
      </c>
      <c r="N401" s="292">
        <f t="shared" si="118"/>
        <v>433883.22</v>
      </c>
      <c r="O401" s="292">
        <f t="shared" si="119"/>
        <v>-493903.22</v>
      </c>
      <c r="P401" s="293">
        <f t="shared" si="110"/>
        <v>-60020</v>
      </c>
      <c r="Q401" s="301">
        <f t="shared" si="126"/>
        <v>0</v>
      </c>
      <c r="R401" s="292">
        <f t="shared" si="120"/>
        <v>0</v>
      </c>
      <c r="S401" s="292">
        <f t="shared" si="121"/>
        <v>0</v>
      </c>
      <c r="T401" s="321">
        <f t="shared" si="111"/>
        <v>0</v>
      </c>
      <c r="U401" s="134"/>
      <c r="V401" s="134"/>
      <c r="W401" s="134"/>
      <c r="X401" s="134"/>
    </row>
    <row r="402" spans="1:24" s="1" customFormat="1" ht="15" customHeight="1">
      <c r="A402" s="409">
        <f t="shared" si="128"/>
        <v>7.0250000000000007E-2</v>
      </c>
      <c r="B402" s="406">
        <f t="shared" si="129"/>
        <v>5.7739726027397267E-3</v>
      </c>
      <c r="C402" s="197">
        <f t="shared" si="113"/>
        <v>31</v>
      </c>
      <c r="D402" s="290">
        <v>368</v>
      </c>
      <c r="E402" s="300">
        <f t="shared" si="122"/>
        <v>0</v>
      </c>
      <c r="F402" s="292">
        <f t="shared" si="114"/>
        <v>0</v>
      </c>
      <c r="G402" s="292">
        <f t="shared" si="115"/>
        <v>0</v>
      </c>
      <c r="H402" s="293">
        <f t="shared" si="123"/>
        <v>0</v>
      </c>
      <c r="I402" s="301">
        <f t="shared" si="124"/>
        <v>0</v>
      </c>
      <c r="J402" s="510">
        <f t="shared" si="116"/>
        <v>0</v>
      </c>
      <c r="K402" s="292">
        <f t="shared" si="117"/>
        <v>0</v>
      </c>
      <c r="L402" s="321">
        <f t="shared" si="127"/>
        <v>0</v>
      </c>
      <c r="M402" s="300">
        <f t="shared" si="125"/>
        <v>75638564.859999985</v>
      </c>
      <c r="N402" s="292">
        <f t="shared" si="118"/>
        <v>436735</v>
      </c>
      <c r="O402" s="292">
        <f t="shared" si="119"/>
        <v>-496755</v>
      </c>
      <c r="P402" s="293">
        <f t="shared" si="110"/>
        <v>-60020</v>
      </c>
      <c r="Q402" s="301">
        <f t="shared" si="126"/>
        <v>0</v>
      </c>
      <c r="R402" s="292">
        <f t="shared" si="120"/>
        <v>0</v>
      </c>
      <c r="S402" s="292">
        <f t="shared" si="121"/>
        <v>0</v>
      </c>
      <c r="T402" s="321">
        <f t="shared" si="111"/>
        <v>0</v>
      </c>
      <c r="U402" s="134"/>
      <c r="V402" s="134"/>
      <c r="W402" s="134"/>
      <c r="X402" s="134"/>
    </row>
    <row r="403" spans="1:24" s="1" customFormat="1" ht="15" customHeight="1">
      <c r="A403" s="409">
        <f t="shared" si="128"/>
        <v>7.0250000000000007E-2</v>
      </c>
      <c r="B403" s="406">
        <f t="shared" si="129"/>
        <v>5.7739726027397267E-3</v>
      </c>
      <c r="C403" s="197">
        <f t="shared" si="113"/>
        <v>31</v>
      </c>
      <c r="D403" s="290">
        <v>369</v>
      </c>
      <c r="E403" s="300">
        <f t="shared" si="122"/>
        <v>0</v>
      </c>
      <c r="F403" s="292">
        <f t="shared" si="114"/>
        <v>0</v>
      </c>
      <c r="G403" s="292">
        <f t="shared" si="115"/>
        <v>0</v>
      </c>
      <c r="H403" s="293">
        <f t="shared" si="123"/>
        <v>0</v>
      </c>
      <c r="I403" s="301">
        <f t="shared" si="124"/>
        <v>0</v>
      </c>
      <c r="J403" s="510">
        <f t="shared" si="116"/>
        <v>0</v>
      </c>
      <c r="K403" s="292">
        <f t="shared" si="117"/>
        <v>0</v>
      </c>
      <c r="L403" s="321">
        <f t="shared" si="127"/>
        <v>0</v>
      </c>
      <c r="M403" s="300">
        <f t="shared" si="125"/>
        <v>76135319.859999985</v>
      </c>
      <c r="N403" s="292">
        <f t="shared" si="118"/>
        <v>439603.25</v>
      </c>
      <c r="O403" s="292">
        <f t="shared" si="119"/>
        <v>-499623.25</v>
      </c>
      <c r="P403" s="293">
        <f t="shared" si="110"/>
        <v>-60020</v>
      </c>
      <c r="Q403" s="301">
        <f t="shared" si="126"/>
        <v>0</v>
      </c>
      <c r="R403" s="292">
        <f t="shared" si="120"/>
        <v>0</v>
      </c>
      <c r="S403" s="292">
        <f t="shared" si="121"/>
        <v>0</v>
      </c>
      <c r="T403" s="321">
        <f t="shared" si="111"/>
        <v>0</v>
      </c>
      <c r="U403" s="134"/>
      <c r="V403" s="134"/>
      <c r="W403" s="134"/>
      <c r="X403" s="134"/>
    </row>
    <row r="404" spans="1:24" s="1" customFormat="1" ht="15" customHeight="1" thickBot="1">
      <c r="A404" s="410">
        <f t="shared" si="128"/>
        <v>7.0250000000000007E-2</v>
      </c>
      <c r="B404" s="407">
        <f>A404/365*30</f>
        <v>5.7739726027397267E-3</v>
      </c>
      <c r="C404" s="223">
        <f t="shared" si="113"/>
        <v>31</v>
      </c>
      <c r="D404" s="304">
        <v>370</v>
      </c>
      <c r="E404" s="305">
        <f t="shared" si="122"/>
        <v>0</v>
      </c>
      <c r="F404" s="306">
        <f t="shared" si="114"/>
        <v>0</v>
      </c>
      <c r="G404" s="306">
        <f t="shared" si="115"/>
        <v>0</v>
      </c>
      <c r="H404" s="307">
        <f t="shared" si="123"/>
        <v>0</v>
      </c>
      <c r="I404" s="308">
        <f t="shared" si="124"/>
        <v>0</v>
      </c>
      <c r="J404" s="511">
        <f t="shared" si="116"/>
        <v>0</v>
      </c>
      <c r="K404" s="306">
        <f t="shared" si="117"/>
        <v>0</v>
      </c>
      <c r="L404" s="323">
        <f t="shared" si="127"/>
        <v>0</v>
      </c>
      <c r="M404" s="305">
        <f t="shared" si="125"/>
        <v>76634943.109999985</v>
      </c>
      <c r="N404" s="306">
        <f t="shared" si="118"/>
        <v>442488.06</v>
      </c>
      <c r="O404" s="306">
        <f t="shared" si="119"/>
        <v>-502508.06</v>
      </c>
      <c r="P404" s="307">
        <f t="shared" si="110"/>
        <v>-60020</v>
      </c>
      <c r="Q404" s="308">
        <f t="shared" si="126"/>
        <v>0</v>
      </c>
      <c r="R404" s="306">
        <f t="shared" si="120"/>
        <v>0</v>
      </c>
      <c r="S404" s="306">
        <f t="shared" si="121"/>
        <v>0</v>
      </c>
      <c r="T404" s="323">
        <f t="shared" si="111"/>
        <v>0</v>
      </c>
      <c r="U404" s="134"/>
      <c r="V404" s="134"/>
      <c r="W404" s="134"/>
      <c r="X404" s="134"/>
    </row>
  </sheetData>
  <mergeCells count="6">
    <mergeCell ref="A18:E18"/>
    <mergeCell ref="Q32:T32"/>
    <mergeCell ref="H27:H29"/>
    <mergeCell ref="E32:H32"/>
    <mergeCell ref="I32:L32"/>
    <mergeCell ref="M32:P32"/>
  </mergeCells>
  <conditionalFormatting sqref="F7:F11 F13:F17">
    <cfRule type="cellIs" dxfId="4" priority="1" stopIfTrue="1" operator="equal">
      <formula>-1</formula>
    </cfRule>
  </conditionalFormatting>
  <printOptions horizontalCentered="1" verticalCentered="1"/>
  <pageMargins left="0" right="0" top="0" bottom="0" header="0" footer="0"/>
  <pageSetup paperSize="9" orientation="portrait" horizontalDpi="1200" verticalDpi="2048" r:id="rId1"/>
  <headerFooter alignWithMargins="0">
    <oddFooter>&amp;"Helvetica,Regular"&amp;11&amp;P</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1100-000000000000}">
          <x14:formula1>
            <xm:f>'Secured - Table 1'!$B$227:$B$228</xm:f>
          </x14:formula1>
          <xm:sqref>B19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AF93"/>
  <sheetViews>
    <sheetView topLeftCell="A35" zoomScale="55" zoomScaleNormal="55" workbookViewId="0">
      <selection activeCell="H73" sqref="H73"/>
    </sheetView>
  </sheetViews>
  <sheetFormatPr defaultRowHeight="15"/>
  <cols>
    <col min="32" max="32" width="8.796875" style="334"/>
  </cols>
  <sheetData>
    <row r="3" spans="1:32">
      <c r="A3" t="s">
        <v>135</v>
      </c>
    </row>
    <row r="4" spans="1:32">
      <c r="A4" t="s">
        <v>136</v>
      </c>
      <c r="F4" t="s">
        <v>137</v>
      </c>
    </row>
    <row r="5" spans="1:32">
      <c r="B5">
        <v>1</v>
      </c>
      <c r="C5">
        <v>2</v>
      </c>
      <c r="D5">
        <v>3</v>
      </c>
      <c r="E5">
        <v>4</v>
      </c>
      <c r="F5">
        <v>5</v>
      </c>
      <c r="G5">
        <v>6</v>
      </c>
      <c r="H5">
        <v>7</v>
      </c>
      <c r="I5">
        <v>8</v>
      </c>
      <c r="J5">
        <v>9</v>
      </c>
      <c r="K5">
        <v>10</v>
      </c>
      <c r="L5">
        <v>11</v>
      </c>
      <c r="M5">
        <v>12</v>
      </c>
      <c r="N5">
        <v>13</v>
      </c>
      <c r="O5">
        <v>14</v>
      </c>
      <c r="P5">
        <v>15</v>
      </c>
      <c r="Q5">
        <v>16</v>
      </c>
      <c r="R5">
        <v>17</v>
      </c>
      <c r="S5">
        <v>18</v>
      </c>
      <c r="T5">
        <v>19</v>
      </c>
      <c r="U5">
        <v>20</v>
      </c>
      <c r="V5">
        <v>21</v>
      </c>
      <c r="W5">
        <v>22</v>
      </c>
      <c r="X5">
        <v>23</v>
      </c>
      <c r="Y5">
        <v>24</v>
      </c>
      <c r="Z5">
        <v>25</v>
      </c>
      <c r="AA5">
        <v>26</v>
      </c>
      <c r="AB5">
        <v>27</v>
      </c>
      <c r="AC5">
        <v>28</v>
      </c>
      <c r="AD5">
        <v>29</v>
      </c>
      <c r="AE5">
        <v>30</v>
      </c>
      <c r="AF5" s="334">
        <v>1</v>
      </c>
    </row>
    <row r="6" spans="1:32">
      <c r="A6">
        <v>20</v>
      </c>
      <c r="B6" s="335">
        <v>2.48E-3</v>
      </c>
      <c r="C6" s="335">
        <v>4.8799999999999998E-3</v>
      </c>
      <c r="D6" s="335">
        <v>7.4000000000000003E-3</v>
      </c>
      <c r="E6" s="335">
        <v>8.4600000000000005E-3</v>
      </c>
      <c r="F6" s="335">
        <v>1.074E-2</v>
      </c>
      <c r="G6" s="335">
        <v>1.308E-2</v>
      </c>
      <c r="H6" s="335">
        <v>1.434E-2</v>
      </c>
      <c r="I6" s="335">
        <v>1.6590000000000001E-2</v>
      </c>
      <c r="J6" s="335">
        <v>1.8890000000000001E-2</v>
      </c>
      <c r="K6" s="335">
        <v>2.121E-2</v>
      </c>
      <c r="L6" s="335">
        <v>2.3570000000000001E-2</v>
      </c>
      <c r="M6" s="335">
        <v>2.5950000000000001E-2</v>
      </c>
      <c r="N6" s="335">
        <v>2.8379999999999999E-2</v>
      </c>
      <c r="O6" s="335">
        <v>3.0849999999999999E-2</v>
      </c>
      <c r="P6" s="335">
        <v>3.3360000000000001E-2</v>
      </c>
      <c r="Q6" s="335">
        <v>3.5909999999999997E-2</v>
      </c>
      <c r="R6" s="335">
        <v>3.8530000000000002E-2</v>
      </c>
      <c r="S6" s="335">
        <v>4.1209999999999997E-2</v>
      </c>
      <c r="T6" s="335">
        <v>4.3959999999999999E-2</v>
      </c>
      <c r="U6" s="335">
        <v>4.6789999999999998E-2</v>
      </c>
      <c r="V6" s="335">
        <v>4.9700000000000001E-2</v>
      </c>
      <c r="W6" s="335">
        <v>5.2720000000000003E-2</v>
      </c>
      <c r="X6" s="335">
        <v>5.5829999999999998E-2</v>
      </c>
      <c r="Y6" s="335">
        <v>5.9069999999999998E-2</v>
      </c>
      <c r="Z6" s="335">
        <v>6.2420000000000003E-2</v>
      </c>
      <c r="AA6" s="335">
        <v>6.5920000000000006E-2</v>
      </c>
      <c r="AB6" s="335">
        <v>6.9559999999999997E-2</v>
      </c>
      <c r="AC6" s="335">
        <v>7.3340000000000002E-2</v>
      </c>
      <c r="AD6" s="335">
        <v>7.7259999999999995E-2</v>
      </c>
      <c r="AE6" s="335">
        <v>8.1369999999999998E-2</v>
      </c>
      <c r="AF6" s="334">
        <v>2</v>
      </c>
    </row>
    <row r="7" spans="1:32">
      <c r="A7">
        <v>21</v>
      </c>
      <c r="B7" s="335">
        <v>2.5999999999999999E-3</v>
      </c>
      <c r="C7" s="335">
        <v>5.0899999999999999E-3</v>
      </c>
      <c r="D7" s="335">
        <v>7.6800000000000002E-3</v>
      </c>
      <c r="E7" s="335">
        <v>8.7500000000000008E-3</v>
      </c>
      <c r="F7" s="335">
        <v>1.106E-2</v>
      </c>
      <c r="G7" s="335">
        <v>1.3429999999999999E-2</v>
      </c>
      <c r="H7" s="335">
        <v>1.468E-2</v>
      </c>
      <c r="I7" s="335">
        <v>1.695E-2</v>
      </c>
      <c r="J7" s="335">
        <v>1.925E-2</v>
      </c>
      <c r="K7" s="335">
        <v>2.1590000000000002E-2</v>
      </c>
      <c r="L7" s="335">
        <v>2.3959999999999999E-2</v>
      </c>
      <c r="M7" s="335">
        <v>2.6370000000000001E-2</v>
      </c>
      <c r="N7" s="335">
        <v>2.8830000000000001E-2</v>
      </c>
      <c r="O7" s="335">
        <v>3.1329999999999997E-2</v>
      </c>
      <c r="P7" s="335">
        <v>3.388E-2</v>
      </c>
      <c r="Q7" s="335">
        <v>3.6499999999999998E-2</v>
      </c>
      <c r="R7" s="335">
        <v>3.9170000000000003E-2</v>
      </c>
      <c r="S7" s="335">
        <v>4.1930000000000002E-2</v>
      </c>
      <c r="T7" s="335">
        <v>4.4760000000000001E-2</v>
      </c>
      <c r="U7" s="335">
        <v>4.7690000000000003E-2</v>
      </c>
      <c r="V7" s="335">
        <v>5.0709999999999998E-2</v>
      </c>
      <c r="W7" s="335">
        <v>5.3850000000000002E-2</v>
      </c>
      <c r="X7" s="335">
        <v>5.7110000000000001E-2</v>
      </c>
      <c r="Y7" s="335">
        <v>6.0499999999999998E-2</v>
      </c>
      <c r="Z7" s="335">
        <v>6.4030000000000004E-2</v>
      </c>
      <c r="AA7" s="335">
        <v>6.7699999999999996E-2</v>
      </c>
      <c r="AB7" s="335">
        <v>7.1510000000000004E-2</v>
      </c>
      <c r="AC7" s="335">
        <v>7.5490000000000002E-2</v>
      </c>
      <c r="AD7" s="335">
        <v>7.9640000000000002E-2</v>
      </c>
      <c r="AE7" s="335">
        <v>8.3989999999999995E-2</v>
      </c>
      <c r="AF7" s="334">
        <v>3</v>
      </c>
    </row>
    <row r="8" spans="1:32">
      <c r="A8">
        <v>22</v>
      </c>
      <c r="B8" s="335">
        <v>2.6800000000000001E-3</v>
      </c>
      <c r="C8" s="335">
        <v>5.2399999999999999E-3</v>
      </c>
      <c r="D8" s="335">
        <v>7.8799999999999999E-3</v>
      </c>
      <c r="E8" s="335">
        <v>8.94E-3</v>
      </c>
      <c r="F8" s="335">
        <v>1.1270000000000001E-2</v>
      </c>
      <c r="G8" s="335">
        <v>1.3639999999999999E-2</v>
      </c>
      <c r="H8" s="335">
        <v>1.49E-2</v>
      </c>
      <c r="I8" s="335">
        <v>1.7170000000000001E-2</v>
      </c>
      <c r="J8" s="335">
        <v>1.949E-2</v>
      </c>
      <c r="K8" s="335">
        <v>2.1839999999999998E-2</v>
      </c>
      <c r="L8" s="335">
        <v>2.4230000000000002E-2</v>
      </c>
      <c r="M8" s="335">
        <v>2.6669999999999999E-2</v>
      </c>
      <c r="N8" s="335">
        <v>2.9149999999999999E-2</v>
      </c>
      <c r="O8" s="335">
        <v>3.1699999999999999E-2</v>
      </c>
      <c r="P8" s="335">
        <v>3.4299999999999997E-2</v>
      </c>
      <c r="Q8" s="335">
        <v>3.6979999999999999E-2</v>
      </c>
      <c r="R8" s="335">
        <v>3.9730000000000001E-2</v>
      </c>
      <c r="S8" s="335">
        <v>4.2569999999999997E-2</v>
      </c>
      <c r="T8" s="335">
        <v>4.5510000000000002E-2</v>
      </c>
      <c r="U8" s="335">
        <v>4.8550000000000003E-2</v>
      </c>
      <c r="V8" s="335">
        <v>5.1700000000000003E-2</v>
      </c>
      <c r="W8" s="335">
        <v>5.4980000000000001E-2</v>
      </c>
      <c r="X8" s="335">
        <v>5.8389999999999997E-2</v>
      </c>
      <c r="Y8" s="335">
        <v>6.1949999999999998E-2</v>
      </c>
      <c r="Z8" s="335">
        <v>6.565E-2</v>
      </c>
      <c r="AA8" s="335">
        <v>6.9510000000000002E-2</v>
      </c>
      <c r="AB8" s="335">
        <v>7.3539999999999994E-2</v>
      </c>
      <c r="AC8" s="335">
        <v>7.7740000000000004E-2</v>
      </c>
      <c r="AD8" s="335">
        <v>8.2140000000000005E-2</v>
      </c>
      <c r="AE8" s="335">
        <v>8.677E-2</v>
      </c>
      <c r="AF8" s="334">
        <v>4</v>
      </c>
    </row>
    <row r="9" spans="1:32">
      <c r="A9">
        <v>23</v>
      </c>
      <c r="B9" s="335">
        <v>2.7399999999999998E-3</v>
      </c>
      <c r="C9" s="335">
        <v>5.3200000000000001E-3</v>
      </c>
      <c r="D9" s="335">
        <v>7.9900000000000006E-3</v>
      </c>
      <c r="E9" s="335">
        <v>9.0500000000000008E-3</v>
      </c>
      <c r="F9" s="335">
        <v>1.1390000000000001E-2</v>
      </c>
      <c r="G9" s="335">
        <v>1.3769999999999999E-2</v>
      </c>
      <c r="H9" s="335">
        <v>1.502E-2</v>
      </c>
      <c r="I9" s="335">
        <v>1.7309999999999999E-2</v>
      </c>
      <c r="J9" s="335">
        <v>1.9640000000000001E-2</v>
      </c>
      <c r="K9" s="335">
        <v>2.1999999999999999E-2</v>
      </c>
      <c r="L9" s="335">
        <v>2.4420000000000001E-2</v>
      </c>
      <c r="M9" s="335">
        <v>2.6890000000000001E-2</v>
      </c>
      <c r="N9" s="335">
        <v>2.9430000000000001E-2</v>
      </c>
      <c r="O9" s="335">
        <v>3.202E-2</v>
      </c>
      <c r="P9" s="335">
        <v>3.4689999999999999E-2</v>
      </c>
      <c r="Q9" s="335">
        <v>3.7440000000000001E-2</v>
      </c>
      <c r="R9" s="335">
        <v>4.0280000000000003E-2</v>
      </c>
      <c r="S9" s="335">
        <v>4.3220000000000001E-2</v>
      </c>
      <c r="T9" s="335">
        <v>4.6280000000000002E-2</v>
      </c>
      <c r="U9" s="335">
        <v>4.9439999999999998E-2</v>
      </c>
      <c r="V9" s="335">
        <v>5.2740000000000002E-2</v>
      </c>
      <c r="W9" s="335">
        <v>5.6169999999999998E-2</v>
      </c>
      <c r="X9" s="335">
        <v>5.9760000000000001E-2</v>
      </c>
      <c r="Y9" s="335">
        <v>6.3500000000000001E-2</v>
      </c>
      <c r="Z9" s="335">
        <v>6.7390000000000005E-2</v>
      </c>
      <c r="AA9" s="335">
        <v>7.1459999999999996E-2</v>
      </c>
      <c r="AB9" s="335">
        <v>7.571E-2</v>
      </c>
      <c r="AC9" s="335">
        <v>8.0170000000000005E-2</v>
      </c>
      <c r="AD9" s="335">
        <v>8.4860000000000005E-2</v>
      </c>
      <c r="AE9" s="335">
        <v>8.9800000000000005E-2</v>
      </c>
      <c r="AF9" s="334">
        <v>5</v>
      </c>
    </row>
    <row r="10" spans="1:32">
      <c r="A10">
        <v>24</v>
      </c>
      <c r="B10" s="335">
        <v>2.7499999999999998E-3</v>
      </c>
      <c r="C10" s="335">
        <v>5.3699999999999998E-3</v>
      </c>
      <c r="D10" s="335">
        <v>8.0499999999999999E-3</v>
      </c>
      <c r="E10" s="335">
        <v>9.1000000000000004E-3</v>
      </c>
      <c r="F10" s="335">
        <v>1.145E-2</v>
      </c>
      <c r="G10" s="335">
        <v>1.384E-2</v>
      </c>
      <c r="H10" s="335">
        <v>1.5089999999999999E-2</v>
      </c>
      <c r="I10" s="335">
        <v>1.7389999999999999E-2</v>
      </c>
      <c r="J10" s="335">
        <v>1.9740000000000001E-2</v>
      </c>
      <c r="K10" s="335">
        <v>2.213E-2</v>
      </c>
      <c r="L10" s="335">
        <v>2.4580000000000001E-2</v>
      </c>
      <c r="M10" s="335">
        <v>2.7089999999999999E-2</v>
      </c>
      <c r="N10" s="335">
        <v>2.9680000000000002E-2</v>
      </c>
      <c r="O10" s="335">
        <v>3.2349999999999997E-2</v>
      </c>
      <c r="P10" s="335">
        <v>3.5090000000000003E-2</v>
      </c>
      <c r="Q10" s="335">
        <v>3.7929999999999998E-2</v>
      </c>
      <c r="R10" s="335">
        <v>4.0869999999999997E-2</v>
      </c>
      <c r="S10" s="335">
        <v>4.394E-2</v>
      </c>
      <c r="T10" s="335">
        <v>4.7120000000000002E-2</v>
      </c>
      <c r="U10" s="335">
        <v>5.0439999999999999E-2</v>
      </c>
      <c r="V10" s="335">
        <v>5.389E-2</v>
      </c>
      <c r="W10" s="335">
        <v>5.7509999999999999E-2</v>
      </c>
      <c r="X10" s="335">
        <v>6.1280000000000001E-2</v>
      </c>
      <c r="Y10" s="335">
        <v>6.5210000000000004E-2</v>
      </c>
      <c r="Z10" s="335">
        <v>6.9309999999999997E-2</v>
      </c>
      <c r="AA10" s="335">
        <v>7.3609999999999995E-2</v>
      </c>
      <c r="AB10" s="335">
        <v>7.8130000000000005E-2</v>
      </c>
      <c r="AC10" s="335">
        <v>8.2879999999999995E-2</v>
      </c>
      <c r="AD10" s="335">
        <v>8.788E-2</v>
      </c>
      <c r="AE10" s="335">
        <v>9.3160000000000007E-2</v>
      </c>
      <c r="AF10" s="334">
        <v>6</v>
      </c>
    </row>
    <row r="11" spans="1:32">
      <c r="A11">
        <v>25</v>
      </c>
      <c r="B11" s="335">
        <v>2.7699999999999999E-3</v>
      </c>
      <c r="C11" s="335">
        <v>5.3899999999999998E-3</v>
      </c>
      <c r="D11" s="335">
        <v>8.0700000000000008E-3</v>
      </c>
      <c r="E11" s="335">
        <v>9.1199999999999996E-3</v>
      </c>
      <c r="F11" s="335">
        <v>1.1469999999999999E-2</v>
      </c>
      <c r="G11" s="335">
        <v>1.387E-2</v>
      </c>
      <c r="H11" s="335">
        <v>1.5140000000000001E-2</v>
      </c>
      <c r="I11" s="335">
        <v>1.746E-2</v>
      </c>
      <c r="J11" s="335">
        <v>1.983E-2</v>
      </c>
      <c r="K11" s="335">
        <v>2.2259999999999999E-2</v>
      </c>
      <c r="L11" s="335">
        <v>2.4750000000000001E-2</v>
      </c>
      <c r="M11" s="335">
        <v>2.7320000000000001E-2</v>
      </c>
      <c r="N11" s="335">
        <v>2.998E-2</v>
      </c>
      <c r="O11" s="335">
        <v>3.2719999999999999E-2</v>
      </c>
      <c r="P11" s="335">
        <v>3.5560000000000001E-2</v>
      </c>
      <c r="Q11" s="335">
        <v>3.8510000000000003E-2</v>
      </c>
      <c r="R11" s="335">
        <v>4.1579999999999999E-2</v>
      </c>
      <c r="S11" s="335">
        <v>4.4769999999999997E-2</v>
      </c>
      <c r="T11" s="335">
        <v>4.8099999999999997E-2</v>
      </c>
      <c r="U11" s="335">
        <v>5.1580000000000001E-2</v>
      </c>
      <c r="V11" s="335">
        <v>5.5219999999999998E-2</v>
      </c>
      <c r="W11" s="335">
        <v>5.9020000000000003E-2</v>
      </c>
      <c r="X11" s="335">
        <v>6.2990000000000004E-2</v>
      </c>
      <c r="Y11" s="335">
        <v>6.7140000000000005E-2</v>
      </c>
      <c r="Z11" s="335">
        <v>7.1480000000000002E-2</v>
      </c>
      <c r="AA11" s="335">
        <v>7.6050000000000006E-2</v>
      </c>
      <c r="AB11" s="335">
        <v>8.0850000000000005E-2</v>
      </c>
      <c r="AC11" s="335">
        <v>8.5930000000000006E-2</v>
      </c>
      <c r="AD11" s="335">
        <v>9.128E-2</v>
      </c>
      <c r="AE11" s="335">
        <v>9.6960000000000005E-2</v>
      </c>
      <c r="AF11" s="334">
        <v>7</v>
      </c>
    </row>
    <row r="12" spans="1:32">
      <c r="A12">
        <v>26</v>
      </c>
      <c r="B12" s="335">
        <v>2.7699999999999999E-3</v>
      </c>
      <c r="C12" s="335">
        <v>5.4000000000000003E-3</v>
      </c>
      <c r="D12" s="335">
        <v>8.0800000000000004E-3</v>
      </c>
      <c r="E12" s="335">
        <v>9.1299999999999992E-3</v>
      </c>
      <c r="F12" s="335">
        <v>1.15E-2</v>
      </c>
      <c r="G12" s="335">
        <v>1.391E-2</v>
      </c>
      <c r="H12" s="335">
        <v>1.519E-2</v>
      </c>
      <c r="I12" s="335">
        <v>1.754E-2</v>
      </c>
      <c r="J12" s="335">
        <v>1.9949999999999999E-2</v>
      </c>
      <c r="K12" s="335">
        <v>2.2429999999999999E-2</v>
      </c>
      <c r="L12" s="335">
        <v>2.4979999999999999E-2</v>
      </c>
      <c r="M12" s="335">
        <v>2.7629999999999998E-2</v>
      </c>
      <c r="N12" s="335">
        <v>3.0360000000000002E-2</v>
      </c>
      <c r="O12" s="335">
        <v>3.32E-2</v>
      </c>
      <c r="P12" s="335">
        <v>3.6150000000000002E-2</v>
      </c>
      <c r="Q12" s="335">
        <v>3.9230000000000001E-2</v>
      </c>
      <c r="R12" s="335">
        <v>4.2430000000000002E-2</v>
      </c>
      <c r="S12" s="335">
        <v>4.5769999999999998E-2</v>
      </c>
      <c r="T12" s="335">
        <v>4.9270000000000001E-2</v>
      </c>
      <c r="U12" s="335">
        <v>5.2940000000000001E-2</v>
      </c>
      <c r="V12" s="335">
        <v>5.6770000000000001E-2</v>
      </c>
      <c r="W12" s="335">
        <v>6.0769999999999998E-2</v>
      </c>
      <c r="X12" s="335">
        <v>6.4960000000000004E-2</v>
      </c>
      <c r="Y12" s="335">
        <v>6.9360000000000005E-2</v>
      </c>
      <c r="Z12" s="335">
        <v>7.3969999999999994E-2</v>
      </c>
      <c r="AA12" s="335">
        <v>7.8829999999999997E-2</v>
      </c>
      <c r="AB12" s="335">
        <v>8.3970000000000003E-2</v>
      </c>
      <c r="AC12" s="335">
        <v>8.9389999999999997E-2</v>
      </c>
      <c r="AD12" s="335">
        <v>9.5149999999999998E-2</v>
      </c>
      <c r="AE12" s="335">
        <v>0.10126</v>
      </c>
      <c r="AF12" s="334">
        <v>8</v>
      </c>
    </row>
    <row r="13" spans="1:32">
      <c r="A13">
        <v>27</v>
      </c>
      <c r="B13" s="335">
        <v>2.7699999999999999E-3</v>
      </c>
      <c r="C13" s="335">
        <v>5.4000000000000003E-3</v>
      </c>
      <c r="D13" s="335">
        <v>8.09E-3</v>
      </c>
      <c r="E13" s="335">
        <v>9.1599999999999997E-3</v>
      </c>
      <c r="F13" s="335">
        <v>1.154E-2</v>
      </c>
      <c r="G13" s="335">
        <v>1.3979999999999999E-2</v>
      </c>
      <c r="H13" s="335">
        <v>1.528E-2</v>
      </c>
      <c r="I13" s="335">
        <v>1.7659999999999999E-2</v>
      </c>
      <c r="J13" s="335">
        <v>2.0129999999999999E-2</v>
      </c>
      <c r="K13" s="335">
        <v>2.2669999999999999E-2</v>
      </c>
      <c r="L13" s="335">
        <v>2.529E-2</v>
      </c>
      <c r="M13" s="335">
        <v>2.8029999999999999E-2</v>
      </c>
      <c r="N13" s="335">
        <v>3.0859999999999999E-2</v>
      </c>
      <c r="O13" s="335">
        <v>3.3820000000000003E-2</v>
      </c>
      <c r="P13" s="335">
        <v>3.6889999999999999E-2</v>
      </c>
      <c r="Q13" s="335">
        <v>4.0099999999999997E-2</v>
      </c>
      <c r="R13" s="335">
        <v>4.3470000000000002E-2</v>
      </c>
      <c r="S13" s="335">
        <v>4.6989999999999997E-2</v>
      </c>
      <c r="T13" s="335">
        <v>5.0680000000000003E-2</v>
      </c>
      <c r="U13" s="335">
        <v>5.4530000000000002E-2</v>
      </c>
      <c r="V13" s="335">
        <v>5.858E-2</v>
      </c>
      <c r="W13" s="335">
        <v>6.2799999999999995E-2</v>
      </c>
      <c r="X13" s="335">
        <v>6.7229999999999998E-2</v>
      </c>
      <c r="Y13" s="335">
        <v>7.1910000000000002E-2</v>
      </c>
      <c r="Z13" s="335">
        <v>7.6819999999999999E-2</v>
      </c>
      <c r="AA13" s="335">
        <v>8.2019999999999996E-2</v>
      </c>
      <c r="AB13" s="335">
        <v>8.7520000000000001E-2</v>
      </c>
      <c r="AC13" s="335">
        <v>9.3369999999999995E-2</v>
      </c>
      <c r="AD13" s="335">
        <v>9.9570000000000006E-2</v>
      </c>
      <c r="AE13" s="335">
        <v>0.10618</v>
      </c>
      <c r="AF13" s="334">
        <v>9</v>
      </c>
    </row>
    <row r="14" spans="1:32">
      <c r="A14">
        <v>28</v>
      </c>
      <c r="B14" s="335">
        <v>2.7799999999999999E-3</v>
      </c>
      <c r="C14" s="335">
        <v>5.4200000000000003E-3</v>
      </c>
      <c r="D14" s="335">
        <v>8.1200000000000005E-3</v>
      </c>
      <c r="E14" s="335">
        <v>9.1999999999999998E-3</v>
      </c>
      <c r="F14" s="335">
        <v>1.1610000000000001E-2</v>
      </c>
      <c r="G14" s="335">
        <v>1.4069999999999999E-2</v>
      </c>
      <c r="H14" s="335">
        <v>1.542E-2</v>
      </c>
      <c r="I14" s="335">
        <v>1.7860000000000001E-2</v>
      </c>
      <c r="J14" s="335">
        <v>2.0379999999999999E-2</v>
      </c>
      <c r="K14" s="335">
        <v>2.3E-2</v>
      </c>
      <c r="L14" s="335">
        <v>2.572E-2</v>
      </c>
      <c r="M14" s="335">
        <v>2.8549999999999999E-2</v>
      </c>
      <c r="N14" s="335">
        <v>3.1510000000000003E-2</v>
      </c>
      <c r="O14" s="335">
        <v>3.4590000000000003E-2</v>
      </c>
      <c r="P14" s="335">
        <v>3.7810000000000003E-2</v>
      </c>
      <c r="Q14" s="335">
        <v>4.1180000000000001E-2</v>
      </c>
      <c r="R14" s="335">
        <v>4.4720000000000003E-2</v>
      </c>
      <c r="S14" s="335">
        <v>4.8439999999999997E-2</v>
      </c>
      <c r="T14" s="335">
        <v>5.2330000000000002E-2</v>
      </c>
      <c r="U14" s="335">
        <v>5.6399999999999999E-2</v>
      </c>
      <c r="V14" s="335">
        <v>6.0659999999999999E-2</v>
      </c>
      <c r="W14" s="335">
        <v>6.5140000000000003E-2</v>
      </c>
      <c r="X14" s="335">
        <v>6.9860000000000005E-2</v>
      </c>
      <c r="Y14" s="335">
        <v>7.4829999999999994E-2</v>
      </c>
      <c r="Z14" s="335">
        <v>8.0100000000000005E-2</v>
      </c>
      <c r="AA14" s="335">
        <v>8.5669999999999996E-2</v>
      </c>
      <c r="AB14" s="335">
        <v>9.1600000000000001E-2</v>
      </c>
      <c r="AC14" s="335">
        <v>9.7900000000000001E-2</v>
      </c>
      <c r="AD14" s="335">
        <v>0.1046</v>
      </c>
      <c r="AE14" s="335">
        <v>0.11176999999999999</v>
      </c>
      <c r="AF14" s="334">
        <v>10</v>
      </c>
    </row>
    <row r="15" spans="1:32">
      <c r="A15">
        <v>29</v>
      </c>
      <c r="B15" s="335">
        <v>2.7899999999999999E-3</v>
      </c>
      <c r="C15" s="335">
        <v>5.45E-3</v>
      </c>
      <c r="D15" s="335">
        <v>8.1700000000000002E-3</v>
      </c>
      <c r="E15" s="335">
        <v>9.2800000000000001E-3</v>
      </c>
      <c r="F15" s="335">
        <v>1.171E-2</v>
      </c>
      <c r="G15" s="335">
        <v>1.4239999999999999E-2</v>
      </c>
      <c r="H15" s="335">
        <v>1.5630000000000002E-2</v>
      </c>
      <c r="I15" s="335">
        <v>1.814E-2</v>
      </c>
      <c r="J15" s="335">
        <v>2.0740000000000001E-2</v>
      </c>
      <c r="K15" s="335">
        <v>2.3449999999999999E-2</v>
      </c>
      <c r="L15" s="335">
        <v>2.6270000000000002E-2</v>
      </c>
      <c r="M15" s="335">
        <v>2.9219999999999999E-2</v>
      </c>
      <c r="N15" s="335">
        <v>3.2309999999999998E-2</v>
      </c>
      <c r="O15" s="335">
        <v>3.5549999999999998E-2</v>
      </c>
      <c r="P15" s="335">
        <v>3.8929999999999999E-2</v>
      </c>
      <c r="Q15" s="335">
        <v>4.2479999999999997E-2</v>
      </c>
      <c r="R15" s="335">
        <v>4.623E-2</v>
      </c>
      <c r="S15" s="335">
        <v>5.0139999999999997E-2</v>
      </c>
      <c r="T15" s="335">
        <v>5.425E-2</v>
      </c>
      <c r="U15" s="335">
        <v>5.8540000000000002E-2</v>
      </c>
      <c r="V15" s="335">
        <v>6.3070000000000001E-2</v>
      </c>
      <c r="W15" s="335">
        <v>6.7839999999999998E-2</v>
      </c>
      <c r="X15" s="335">
        <v>7.2870000000000004E-2</v>
      </c>
      <c r="Y15" s="335">
        <v>7.8200000000000006E-2</v>
      </c>
      <c r="Z15" s="335">
        <v>8.3849999999999994E-2</v>
      </c>
      <c r="AA15" s="335">
        <v>8.9840000000000003E-2</v>
      </c>
      <c r="AB15" s="335">
        <v>9.6240000000000006E-2</v>
      </c>
      <c r="AC15" s="335">
        <v>0.10305</v>
      </c>
      <c r="AD15" s="335">
        <v>0.11033999999999999</v>
      </c>
      <c r="AE15" s="335">
        <v>0.11814</v>
      </c>
      <c r="AF15" s="334">
        <v>11</v>
      </c>
    </row>
    <row r="16" spans="1:32">
      <c r="A16">
        <v>30</v>
      </c>
      <c r="B16" s="335">
        <v>2.81E-3</v>
      </c>
      <c r="C16" s="335">
        <v>5.4999999999999997E-3</v>
      </c>
      <c r="D16" s="335">
        <v>8.26E-3</v>
      </c>
      <c r="E16" s="335">
        <v>9.3900000000000008E-3</v>
      </c>
      <c r="F16" s="335">
        <v>1.189E-2</v>
      </c>
      <c r="G16" s="335">
        <v>1.448E-2</v>
      </c>
      <c r="H16" s="335">
        <v>1.592E-2</v>
      </c>
      <c r="I16" s="335">
        <v>1.8499999999999999E-2</v>
      </c>
      <c r="J16" s="335">
        <v>2.12E-2</v>
      </c>
      <c r="K16" s="335">
        <v>2.402E-2</v>
      </c>
      <c r="L16" s="335">
        <v>2.6970000000000001E-2</v>
      </c>
      <c r="M16" s="335">
        <v>3.006E-2</v>
      </c>
      <c r="N16" s="335">
        <v>3.3309999999999999E-2</v>
      </c>
      <c r="O16" s="335">
        <v>3.6700000000000003E-2</v>
      </c>
      <c r="P16" s="335">
        <v>4.0280000000000003E-2</v>
      </c>
      <c r="Q16" s="335">
        <v>4.4040000000000003E-2</v>
      </c>
      <c r="R16" s="335">
        <v>4.7980000000000002E-2</v>
      </c>
      <c r="S16" s="335">
        <v>5.2109999999999997E-2</v>
      </c>
      <c r="T16" s="335">
        <v>5.645E-2</v>
      </c>
      <c r="U16" s="335">
        <v>6.1019999999999998E-2</v>
      </c>
      <c r="V16" s="335">
        <v>6.5839999999999996E-2</v>
      </c>
      <c r="W16" s="335">
        <v>7.0930000000000007E-2</v>
      </c>
      <c r="X16" s="335">
        <v>7.6319999999999999E-2</v>
      </c>
      <c r="Y16" s="335">
        <v>8.2040000000000002E-2</v>
      </c>
      <c r="Z16" s="335">
        <v>8.8120000000000004E-2</v>
      </c>
      <c r="AA16" s="335">
        <v>9.4589999999999994E-2</v>
      </c>
      <c r="AB16" s="335">
        <v>0.10152</v>
      </c>
      <c r="AC16" s="335">
        <v>0.10891000000000001</v>
      </c>
      <c r="AD16" s="335">
        <v>0.11685</v>
      </c>
      <c r="AE16" s="335">
        <v>0.12537999999999999</v>
      </c>
      <c r="AF16" s="334">
        <v>12</v>
      </c>
    </row>
    <row r="17" spans="1:32">
      <c r="A17">
        <v>31</v>
      </c>
      <c r="B17" s="335">
        <v>2.8500000000000001E-3</v>
      </c>
      <c r="C17" s="335">
        <v>5.5700000000000003E-3</v>
      </c>
      <c r="D17" s="335">
        <v>8.3899999999999999E-3</v>
      </c>
      <c r="E17" s="335">
        <v>9.5600000000000008E-3</v>
      </c>
      <c r="F17" s="335">
        <v>1.2120000000000001E-2</v>
      </c>
      <c r="G17" s="335">
        <v>1.4789999999999999E-2</v>
      </c>
      <c r="H17" s="335">
        <v>1.6289999999999999E-2</v>
      </c>
      <c r="I17" s="335">
        <v>1.898E-2</v>
      </c>
      <c r="J17" s="335">
        <v>2.18E-2</v>
      </c>
      <c r="K17" s="335">
        <v>2.4740000000000002E-2</v>
      </c>
      <c r="L17" s="335">
        <v>2.784E-2</v>
      </c>
      <c r="M17" s="335">
        <v>3.108E-2</v>
      </c>
      <c r="N17" s="335">
        <v>3.449E-2</v>
      </c>
      <c r="O17" s="335">
        <v>3.8080000000000003E-2</v>
      </c>
      <c r="P17" s="335">
        <v>4.1860000000000001E-2</v>
      </c>
      <c r="Q17" s="335">
        <v>4.5830000000000003E-2</v>
      </c>
      <c r="R17" s="335">
        <v>0.05</v>
      </c>
      <c r="S17" s="335">
        <v>5.4370000000000002E-2</v>
      </c>
      <c r="T17" s="335">
        <v>5.8979999999999998E-2</v>
      </c>
      <c r="U17" s="335">
        <v>6.3839999999999994E-2</v>
      </c>
      <c r="V17" s="335">
        <v>6.8989999999999996E-2</v>
      </c>
      <c r="W17" s="335">
        <v>7.4440000000000006E-2</v>
      </c>
      <c r="X17" s="335">
        <v>8.0229999999999996E-2</v>
      </c>
      <c r="Y17" s="335">
        <v>8.6400000000000005E-2</v>
      </c>
      <c r="Z17" s="335">
        <v>9.2969999999999997E-2</v>
      </c>
      <c r="AA17" s="335">
        <v>9.9979999999999999E-2</v>
      </c>
      <c r="AB17" s="335">
        <v>0.1075</v>
      </c>
      <c r="AC17" s="335">
        <v>0.11557000000000001</v>
      </c>
      <c r="AD17" s="335">
        <v>0.12424</v>
      </c>
      <c r="AE17" s="335">
        <v>0.13358</v>
      </c>
      <c r="AF17" s="334">
        <v>13</v>
      </c>
    </row>
    <row r="18" spans="1:32">
      <c r="A18">
        <v>32</v>
      </c>
      <c r="B18" s="335">
        <v>2.8999999999999998E-3</v>
      </c>
      <c r="C18" s="335">
        <v>5.6800000000000002E-3</v>
      </c>
      <c r="D18" s="335">
        <v>8.5699999999999995E-3</v>
      </c>
      <c r="E18" s="335">
        <v>9.7800000000000005E-3</v>
      </c>
      <c r="F18" s="335">
        <v>1.242E-2</v>
      </c>
      <c r="G18" s="335">
        <v>1.5180000000000001E-2</v>
      </c>
      <c r="H18" s="335">
        <v>1.6760000000000001E-2</v>
      </c>
      <c r="I18" s="335">
        <v>1.9570000000000001E-2</v>
      </c>
      <c r="J18" s="335">
        <v>2.2519999999999998E-2</v>
      </c>
      <c r="K18" s="335">
        <v>2.5610000000000001E-2</v>
      </c>
      <c r="L18" s="335">
        <v>2.886E-2</v>
      </c>
      <c r="M18" s="335">
        <v>3.2280000000000003E-2</v>
      </c>
      <c r="N18" s="335">
        <v>3.5889999999999998E-2</v>
      </c>
      <c r="O18" s="335">
        <v>3.9690000000000003E-2</v>
      </c>
      <c r="P18" s="335">
        <v>4.3679999999999997E-2</v>
      </c>
      <c r="Q18" s="335">
        <v>4.7870000000000003E-2</v>
      </c>
      <c r="R18" s="335">
        <v>5.2290000000000003E-2</v>
      </c>
      <c r="S18" s="335">
        <v>5.6939999999999998E-2</v>
      </c>
      <c r="T18" s="335">
        <v>6.1850000000000002E-2</v>
      </c>
      <c r="U18" s="335">
        <v>6.7049999999999998E-2</v>
      </c>
      <c r="V18" s="335">
        <v>7.2559999999999999E-2</v>
      </c>
      <c r="W18" s="335">
        <v>7.8420000000000004E-2</v>
      </c>
      <c r="X18" s="335">
        <v>8.4669999999999995E-2</v>
      </c>
      <c r="Y18" s="335">
        <v>9.1329999999999995E-2</v>
      </c>
      <c r="Z18" s="335">
        <v>9.8460000000000006E-2</v>
      </c>
      <c r="AA18" s="335">
        <v>0.10607999999999999</v>
      </c>
      <c r="AB18" s="335">
        <v>0.11428000000000001</v>
      </c>
      <c r="AC18" s="335">
        <v>0.12307999999999999</v>
      </c>
      <c r="AD18" s="335">
        <v>0.13259000000000001</v>
      </c>
      <c r="AE18" s="335">
        <v>0.14285</v>
      </c>
      <c r="AF18" s="334">
        <v>14</v>
      </c>
    </row>
    <row r="19" spans="1:32">
      <c r="A19">
        <v>33</v>
      </c>
      <c r="B19" s="335">
        <v>2.97E-3</v>
      </c>
      <c r="C19" s="335">
        <v>5.8199999999999997E-3</v>
      </c>
      <c r="D19" s="335">
        <v>8.7899999999999992E-3</v>
      </c>
      <c r="E19" s="335">
        <v>1.005E-2</v>
      </c>
      <c r="F19" s="335">
        <v>1.2800000000000001E-2</v>
      </c>
      <c r="G19" s="335">
        <v>1.5679999999999999E-2</v>
      </c>
      <c r="H19" s="335">
        <v>1.7350000000000001E-2</v>
      </c>
      <c r="I19" s="335">
        <v>2.0289999999999999E-2</v>
      </c>
      <c r="J19" s="335">
        <v>2.3390000000000001E-2</v>
      </c>
      <c r="K19" s="335">
        <v>2.664E-2</v>
      </c>
      <c r="L19" s="335">
        <v>3.007E-2</v>
      </c>
      <c r="M19" s="335">
        <v>3.3680000000000002E-2</v>
      </c>
      <c r="N19" s="335">
        <v>3.7510000000000002E-2</v>
      </c>
      <c r="O19" s="335">
        <v>4.1520000000000001E-2</v>
      </c>
      <c r="P19" s="335">
        <v>4.5749999999999999E-2</v>
      </c>
      <c r="Q19" s="335">
        <v>5.0200000000000002E-2</v>
      </c>
      <c r="R19" s="335">
        <v>5.4879999999999998E-2</v>
      </c>
      <c r="S19" s="335">
        <v>5.9830000000000001E-2</v>
      </c>
      <c r="T19" s="335">
        <v>6.5089999999999995E-2</v>
      </c>
      <c r="U19" s="335">
        <v>7.0660000000000001E-2</v>
      </c>
      <c r="V19" s="335">
        <v>7.6600000000000001E-2</v>
      </c>
      <c r="W19" s="335">
        <v>8.2919999999999994E-2</v>
      </c>
      <c r="X19" s="335">
        <v>8.967E-2</v>
      </c>
      <c r="Y19" s="335">
        <v>9.69E-2</v>
      </c>
      <c r="Z19" s="335">
        <v>0.10464</v>
      </c>
      <c r="AA19" s="335">
        <v>0.11297</v>
      </c>
      <c r="AB19" s="335">
        <v>0.12192</v>
      </c>
      <c r="AC19" s="335">
        <v>0.13159000000000001</v>
      </c>
      <c r="AD19" s="335">
        <v>0.14202999999999999</v>
      </c>
      <c r="AE19" s="335">
        <v>0.15334</v>
      </c>
      <c r="AF19" s="334">
        <v>15</v>
      </c>
    </row>
    <row r="20" spans="1:32">
      <c r="A20">
        <v>34</v>
      </c>
      <c r="B20" s="335">
        <v>3.0500000000000002E-3</v>
      </c>
      <c r="C20" s="335">
        <v>6.0000000000000001E-3</v>
      </c>
      <c r="D20" s="335">
        <v>9.0799999999999995E-3</v>
      </c>
      <c r="E20" s="335">
        <v>1.04E-2</v>
      </c>
      <c r="F20" s="335">
        <v>1.3259999999999999E-2</v>
      </c>
      <c r="G20" s="335">
        <v>1.6279999999999999E-2</v>
      </c>
      <c r="H20" s="335">
        <v>1.804E-2</v>
      </c>
      <c r="I20" s="335">
        <v>2.1129999999999999E-2</v>
      </c>
      <c r="J20" s="335">
        <v>2.4389999999999998E-2</v>
      </c>
      <c r="K20" s="335">
        <v>2.784E-2</v>
      </c>
      <c r="L20" s="335">
        <v>3.1460000000000002E-2</v>
      </c>
      <c r="M20" s="335">
        <v>3.5299999999999998E-2</v>
      </c>
      <c r="N20" s="335">
        <v>3.934E-2</v>
      </c>
      <c r="O20" s="335">
        <v>4.3589999999999997E-2</v>
      </c>
      <c r="P20" s="335">
        <v>4.8070000000000002E-2</v>
      </c>
      <c r="Q20" s="335">
        <v>5.2789999999999997E-2</v>
      </c>
      <c r="R20" s="335">
        <v>5.7799999999999997E-2</v>
      </c>
      <c r="S20" s="335">
        <v>6.3100000000000003E-2</v>
      </c>
      <c r="T20" s="335">
        <v>6.8739999999999996E-2</v>
      </c>
      <c r="U20" s="335">
        <v>7.4730000000000005E-2</v>
      </c>
      <c r="V20" s="335">
        <v>8.1140000000000004E-2</v>
      </c>
      <c r="W20" s="335">
        <v>8.7980000000000003E-2</v>
      </c>
      <c r="X20" s="335">
        <v>9.5299999999999996E-2</v>
      </c>
      <c r="Y20" s="335">
        <v>0.10317</v>
      </c>
      <c r="Z20" s="335">
        <v>0.11162</v>
      </c>
      <c r="AA20" s="335">
        <v>0.12073</v>
      </c>
      <c r="AB20" s="335">
        <v>0.13056000000000001</v>
      </c>
      <c r="AC20" s="335">
        <v>0.14118</v>
      </c>
      <c r="AD20" s="335">
        <v>0.15271000000000001</v>
      </c>
      <c r="AE20" s="335">
        <v>0.16519</v>
      </c>
      <c r="AF20" s="334">
        <v>16</v>
      </c>
    </row>
    <row r="21" spans="1:32">
      <c r="A21">
        <v>35</v>
      </c>
      <c r="B21" s="335">
        <v>3.16E-3</v>
      </c>
      <c r="C21" s="335">
        <v>6.2199999999999998E-3</v>
      </c>
      <c r="D21" s="335">
        <v>9.4199999999999996E-3</v>
      </c>
      <c r="E21" s="335">
        <v>1.082E-2</v>
      </c>
      <c r="F21" s="335">
        <v>1.3820000000000001E-2</v>
      </c>
      <c r="G21" s="335">
        <v>1.6990000000000002E-2</v>
      </c>
      <c r="H21" s="335">
        <v>1.8849999999999999E-2</v>
      </c>
      <c r="I21" s="335">
        <v>2.2110000000000001E-2</v>
      </c>
      <c r="J21" s="335">
        <v>2.5559999999999999E-2</v>
      </c>
      <c r="K21" s="335">
        <v>2.92E-2</v>
      </c>
      <c r="L21" s="335">
        <v>3.3050000000000003E-2</v>
      </c>
      <c r="M21" s="335">
        <v>3.712E-2</v>
      </c>
      <c r="N21" s="335">
        <v>4.1390000000000003E-2</v>
      </c>
      <c r="O21" s="335">
        <v>4.589E-2</v>
      </c>
      <c r="P21" s="335">
        <v>5.0659999999999997E-2</v>
      </c>
      <c r="Q21" s="335">
        <v>5.5710000000000003E-2</v>
      </c>
      <c r="R21" s="335">
        <v>6.105E-2</v>
      </c>
      <c r="S21" s="335">
        <v>6.676E-2</v>
      </c>
      <c r="T21" s="335">
        <v>7.2819999999999996E-2</v>
      </c>
      <c r="U21" s="335">
        <v>7.9299999999999995E-2</v>
      </c>
      <c r="V21" s="335">
        <v>8.6230000000000001E-2</v>
      </c>
      <c r="W21" s="335">
        <v>9.3649999999999997E-2</v>
      </c>
      <c r="X21" s="335">
        <v>0.10163</v>
      </c>
      <c r="Y21" s="335">
        <v>0.11021</v>
      </c>
      <c r="Z21" s="335">
        <v>0.11946</v>
      </c>
      <c r="AA21" s="335">
        <v>0.12945000000000001</v>
      </c>
      <c r="AB21" s="335">
        <v>0.14027000000000001</v>
      </c>
      <c r="AC21" s="335">
        <v>0.152</v>
      </c>
      <c r="AD21" s="335">
        <v>0.16474</v>
      </c>
      <c r="AE21" s="335">
        <v>0.17859</v>
      </c>
      <c r="AF21" s="334">
        <v>17</v>
      </c>
    </row>
    <row r="22" spans="1:32">
      <c r="A22">
        <v>36</v>
      </c>
      <c r="B22" s="335">
        <v>3.29E-3</v>
      </c>
      <c r="C22" s="335">
        <v>6.4799999999999996E-3</v>
      </c>
      <c r="D22" s="335">
        <v>9.8399999999999998E-3</v>
      </c>
      <c r="E22" s="335">
        <v>1.1310000000000001E-2</v>
      </c>
      <c r="F22" s="335">
        <v>1.447E-2</v>
      </c>
      <c r="G22" s="335">
        <v>1.78E-2</v>
      </c>
      <c r="H22" s="335">
        <v>1.9779999999999999E-2</v>
      </c>
      <c r="I22" s="335">
        <v>2.3230000000000001E-2</v>
      </c>
      <c r="J22" s="335">
        <v>2.6880000000000001E-2</v>
      </c>
      <c r="K22" s="335">
        <v>3.075E-2</v>
      </c>
      <c r="L22" s="335">
        <v>3.483E-2</v>
      </c>
      <c r="M22" s="335">
        <v>3.9129999999999998E-2</v>
      </c>
      <c r="N22" s="335">
        <v>4.3659999999999997E-2</v>
      </c>
      <c r="O22" s="335">
        <v>4.8460000000000003E-2</v>
      </c>
      <c r="P22" s="335">
        <v>5.3539999999999997E-2</v>
      </c>
      <c r="Q22" s="335">
        <v>5.8939999999999999E-2</v>
      </c>
      <c r="R22" s="335">
        <v>6.4689999999999998E-2</v>
      </c>
      <c r="S22" s="335">
        <v>7.0830000000000004E-2</v>
      </c>
      <c r="T22" s="335">
        <v>7.7369999999999994E-2</v>
      </c>
      <c r="U22" s="335">
        <v>8.4390000000000007E-2</v>
      </c>
      <c r="V22" s="335">
        <v>9.1910000000000006E-2</v>
      </c>
      <c r="W22" s="335">
        <v>0.10001</v>
      </c>
      <c r="X22" s="335">
        <v>0.10871</v>
      </c>
      <c r="Y22" s="335">
        <v>0.11812</v>
      </c>
      <c r="Z22" s="335">
        <v>0.12828000000000001</v>
      </c>
      <c r="AA22" s="335">
        <v>0.13927</v>
      </c>
      <c r="AB22" s="335">
        <v>0.15121999999999999</v>
      </c>
      <c r="AC22" s="335">
        <v>0.16420000000000001</v>
      </c>
      <c r="AD22" s="335">
        <v>0.17832000000000001</v>
      </c>
      <c r="AE22" s="335"/>
      <c r="AF22" s="334">
        <v>18</v>
      </c>
    </row>
    <row r="23" spans="1:32">
      <c r="A23">
        <v>37</v>
      </c>
      <c r="B23" s="335">
        <v>3.4299999999999999E-3</v>
      </c>
      <c r="C23" s="335">
        <v>6.7799999999999996E-3</v>
      </c>
      <c r="D23" s="335">
        <v>1.031E-2</v>
      </c>
      <c r="E23" s="335">
        <v>1.187E-2</v>
      </c>
      <c r="F23" s="335">
        <v>1.52E-2</v>
      </c>
      <c r="G23" s="335">
        <v>1.8720000000000001E-2</v>
      </c>
      <c r="H23" s="335">
        <v>2.0809999999999999E-2</v>
      </c>
      <c r="I23" s="335">
        <v>2.4469999999999999E-2</v>
      </c>
      <c r="J23" s="335">
        <v>2.836E-2</v>
      </c>
      <c r="K23" s="335">
        <v>3.2460000000000003E-2</v>
      </c>
      <c r="L23" s="335">
        <v>3.6769999999999997E-2</v>
      </c>
      <c r="M23" s="335">
        <v>4.1329999999999999E-2</v>
      </c>
      <c r="N23" s="335">
        <v>4.6149999999999997E-2</v>
      </c>
      <c r="O23" s="335">
        <v>5.1279999999999999E-2</v>
      </c>
      <c r="P23" s="335">
        <v>5.6730000000000003E-2</v>
      </c>
      <c r="Q23" s="335">
        <v>6.2530000000000002E-2</v>
      </c>
      <c r="R23" s="335">
        <v>6.8729999999999999E-2</v>
      </c>
      <c r="S23" s="335">
        <v>7.535E-2</v>
      </c>
      <c r="T23" s="335">
        <v>8.2449999999999996E-2</v>
      </c>
      <c r="U23" s="335">
        <v>9.0079999999999993E-2</v>
      </c>
      <c r="V23" s="335">
        <v>9.8269999999999996E-2</v>
      </c>
      <c r="W23" s="335">
        <v>0.10712000000000001</v>
      </c>
      <c r="X23" s="335">
        <v>0.11666</v>
      </c>
      <c r="Y23" s="335">
        <v>0.12698000000000001</v>
      </c>
      <c r="Z23" s="335">
        <v>0.13818</v>
      </c>
      <c r="AA23" s="335">
        <v>0.15034</v>
      </c>
      <c r="AB23" s="335">
        <v>0.16356000000000001</v>
      </c>
      <c r="AC23" s="335">
        <v>0.17793999999999999</v>
      </c>
      <c r="AD23" s="335"/>
      <c r="AE23" s="335"/>
      <c r="AF23" s="334">
        <v>19</v>
      </c>
    </row>
    <row r="24" spans="1:32">
      <c r="A24">
        <v>38</v>
      </c>
      <c r="B24" s="335">
        <v>3.6099999999999999E-3</v>
      </c>
      <c r="C24" s="335">
        <v>7.1199999999999996E-3</v>
      </c>
      <c r="D24" s="335">
        <v>1.085E-2</v>
      </c>
      <c r="E24" s="335">
        <v>1.2489999999999999E-2</v>
      </c>
      <c r="F24" s="335">
        <v>1.601E-2</v>
      </c>
      <c r="G24" s="335">
        <v>1.975E-2</v>
      </c>
      <c r="H24" s="335">
        <v>2.198E-2</v>
      </c>
      <c r="I24" s="335">
        <v>2.5870000000000001E-2</v>
      </c>
      <c r="J24" s="335">
        <v>2.998E-2</v>
      </c>
      <c r="K24" s="335">
        <v>3.431E-2</v>
      </c>
      <c r="L24" s="335">
        <v>3.8899999999999997E-2</v>
      </c>
      <c r="M24" s="335">
        <v>4.376E-2</v>
      </c>
      <c r="N24" s="335">
        <v>4.8910000000000002E-2</v>
      </c>
      <c r="O24" s="335">
        <v>5.4399999999999997E-2</v>
      </c>
      <c r="P24" s="335">
        <v>6.0249999999999998E-2</v>
      </c>
      <c r="Q24" s="335">
        <v>6.651E-2</v>
      </c>
      <c r="R24" s="335">
        <v>7.3209999999999997E-2</v>
      </c>
      <c r="S24" s="335">
        <v>8.0399999999999999E-2</v>
      </c>
      <c r="T24" s="335">
        <v>8.8109999999999994E-2</v>
      </c>
      <c r="U24" s="335">
        <v>9.6420000000000006E-2</v>
      </c>
      <c r="V24" s="335">
        <v>0.10538</v>
      </c>
      <c r="W24" s="335">
        <v>0.11507000000000001</v>
      </c>
      <c r="X24" s="335">
        <v>0.12556</v>
      </c>
      <c r="Y24" s="335">
        <v>0.13694999999999999</v>
      </c>
      <c r="Z24" s="335">
        <v>0.14931</v>
      </c>
      <c r="AA24" s="335">
        <v>0.16277</v>
      </c>
      <c r="AB24" s="335">
        <v>0.17743999999999999</v>
      </c>
      <c r="AC24" s="335"/>
      <c r="AD24" s="335"/>
      <c r="AE24" s="335"/>
      <c r="AF24" s="334">
        <v>20</v>
      </c>
    </row>
    <row r="25" spans="1:32">
      <c r="A25">
        <v>39</v>
      </c>
      <c r="B25" s="335">
        <v>3.81E-3</v>
      </c>
      <c r="C25" s="335">
        <v>7.5199999999999998E-3</v>
      </c>
      <c r="D25" s="335">
        <v>1.1440000000000001E-2</v>
      </c>
      <c r="E25" s="335">
        <v>1.319E-2</v>
      </c>
      <c r="F25" s="335">
        <v>1.6910000000000001E-2</v>
      </c>
      <c r="G25" s="335">
        <v>2.087E-2</v>
      </c>
      <c r="H25" s="335">
        <v>2.3259999999999999E-2</v>
      </c>
      <c r="I25" s="335">
        <v>2.7380000000000002E-2</v>
      </c>
      <c r="J25" s="335">
        <v>3.1730000000000001E-2</v>
      </c>
      <c r="K25" s="335">
        <v>3.6330000000000001E-2</v>
      </c>
      <c r="L25" s="335">
        <v>4.1209999999999997E-2</v>
      </c>
      <c r="M25" s="335">
        <v>4.6399999999999997E-2</v>
      </c>
      <c r="N25" s="335">
        <v>5.1929999999999997E-2</v>
      </c>
      <c r="O25" s="335">
        <v>5.7829999999999999E-2</v>
      </c>
      <c r="P25" s="335">
        <v>6.4140000000000003E-2</v>
      </c>
      <c r="Q25" s="335">
        <v>7.0910000000000001E-2</v>
      </c>
      <c r="R25" s="335">
        <v>7.8179999999999999E-2</v>
      </c>
      <c r="S25" s="335">
        <v>8.5989999999999997E-2</v>
      </c>
      <c r="T25" s="335">
        <v>9.4409999999999994E-2</v>
      </c>
      <c r="U25" s="335">
        <v>0.10349</v>
      </c>
      <c r="V25" s="335">
        <v>0.11333</v>
      </c>
      <c r="W25" s="335">
        <v>0.12398000000000001</v>
      </c>
      <c r="X25" s="335">
        <v>0.13555</v>
      </c>
      <c r="Y25" s="335">
        <v>0.14813000000000001</v>
      </c>
      <c r="Z25" s="335">
        <v>0.16183</v>
      </c>
      <c r="AA25" s="335">
        <v>0.17677999999999999</v>
      </c>
      <c r="AB25" s="335"/>
      <c r="AC25" s="335"/>
      <c r="AD25" s="335"/>
      <c r="AE25" s="335"/>
      <c r="AF25" s="334">
        <v>21</v>
      </c>
    </row>
    <row r="26" spans="1:32">
      <c r="A26">
        <v>40</v>
      </c>
      <c r="B26" s="335">
        <v>4.0200000000000001E-3</v>
      </c>
      <c r="C26" s="335">
        <v>7.9299999999999995E-3</v>
      </c>
      <c r="D26" s="335">
        <v>1.208E-2</v>
      </c>
      <c r="E26" s="335">
        <v>1.393E-2</v>
      </c>
      <c r="F26" s="335">
        <v>1.7899999999999999E-2</v>
      </c>
      <c r="G26" s="335">
        <v>2.2120000000000001E-2</v>
      </c>
      <c r="H26" s="335">
        <v>2.4639999999999999E-2</v>
      </c>
      <c r="I26" s="335">
        <v>2.9000000000000001E-2</v>
      </c>
      <c r="J26" s="335">
        <v>3.3610000000000001E-2</v>
      </c>
      <c r="K26" s="335">
        <v>3.8510000000000003E-2</v>
      </c>
      <c r="L26" s="335">
        <v>4.3740000000000001E-2</v>
      </c>
      <c r="M26" s="335">
        <v>4.929E-2</v>
      </c>
      <c r="N26" s="335">
        <v>5.5239999999999997E-2</v>
      </c>
      <c r="O26" s="335">
        <v>6.1609999999999998E-2</v>
      </c>
      <c r="P26" s="335">
        <v>6.8449999999999997E-2</v>
      </c>
      <c r="Q26" s="335">
        <v>7.5789999999999996E-2</v>
      </c>
      <c r="R26" s="335">
        <v>8.3690000000000001E-2</v>
      </c>
      <c r="S26" s="335">
        <v>9.2219999999999996E-2</v>
      </c>
      <c r="T26" s="335">
        <v>0.10142</v>
      </c>
      <c r="U26" s="335">
        <v>0.1114</v>
      </c>
      <c r="V26" s="335">
        <v>0.12221</v>
      </c>
      <c r="W26" s="335">
        <v>0.13397000000000001</v>
      </c>
      <c r="X26" s="335">
        <v>0.14676</v>
      </c>
      <c r="Y26" s="335">
        <v>0.16070999999999999</v>
      </c>
      <c r="Z26" s="335">
        <v>0.17591999999999999</v>
      </c>
      <c r="AA26" s="335"/>
      <c r="AB26" s="335"/>
      <c r="AC26" s="335"/>
      <c r="AD26" s="335"/>
      <c r="AE26" s="335"/>
      <c r="AF26" s="334">
        <v>22</v>
      </c>
    </row>
    <row r="27" spans="1:32">
      <c r="A27">
        <v>41</v>
      </c>
      <c r="B27" s="335">
        <v>4.2199999999999998E-3</v>
      </c>
      <c r="C27" s="335">
        <v>8.3599999999999994E-3</v>
      </c>
      <c r="D27" s="335">
        <v>1.277E-2</v>
      </c>
      <c r="E27" s="335">
        <v>1.4749999999999999E-2</v>
      </c>
      <c r="F27" s="335">
        <v>1.898E-2</v>
      </c>
      <c r="G27" s="335">
        <v>2.3449999999999999E-2</v>
      </c>
      <c r="H27" s="335">
        <v>2.6100000000000002E-2</v>
      </c>
      <c r="I27" s="335">
        <v>3.073E-2</v>
      </c>
      <c r="J27" s="335">
        <v>3.5650000000000001E-2</v>
      </c>
      <c r="K27" s="335">
        <v>4.088E-2</v>
      </c>
      <c r="L27" s="335">
        <v>4.6489999999999997E-2</v>
      </c>
      <c r="M27" s="335">
        <v>5.2479999999999999E-2</v>
      </c>
      <c r="N27" s="335">
        <v>5.8900000000000001E-2</v>
      </c>
      <c r="O27" s="335">
        <v>6.5790000000000001E-2</v>
      </c>
      <c r="P27" s="335">
        <v>7.3209999999999997E-2</v>
      </c>
      <c r="Q27" s="335">
        <v>8.1189999999999998E-2</v>
      </c>
      <c r="R27" s="335">
        <v>8.9829999999999993E-2</v>
      </c>
      <c r="S27" s="335">
        <v>9.9159999999999998E-2</v>
      </c>
      <c r="T27" s="335">
        <v>0.10926</v>
      </c>
      <c r="U27" s="335">
        <v>0.12024</v>
      </c>
      <c r="V27" s="335">
        <v>0.13217000000000001</v>
      </c>
      <c r="W27" s="335">
        <v>0.14518</v>
      </c>
      <c r="X27" s="335">
        <v>0.15936</v>
      </c>
      <c r="Y27" s="335">
        <v>0.17485999999999999</v>
      </c>
      <c r="Z27" s="335"/>
      <c r="AA27" s="335"/>
      <c r="AB27" s="335"/>
      <c r="AC27" s="335"/>
      <c r="AD27" s="335"/>
      <c r="AE27" s="335"/>
      <c r="AF27" s="334">
        <v>23</v>
      </c>
    </row>
    <row r="28" spans="1:32">
      <c r="A28">
        <v>42</v>
      </c>
      <c r="B28" s="335">
        <v>4.4900000000000001E-3</v>
      </c>
      <c r="C28" s="335">
        <v>8.8900000000000003E-3</v>
      </c>
      <c r="D28" s="335">
        <v>1.359E-2</v>
      </c>
      <c r="E28" s="335">
        <v>1.5709999999999998E-2</v>
      </c>
      <c r="F28" s="335">
        <v>2.018E-2</v>
      </c>
      <c r="G28" s="335">
        <v>2.4889999999999999E-2</v>
      </c>
      <c r="H28" s="335">
        <v>2.7709999999999999E-2</v>
      </c>
      <c r="I28" s="335">
        <v>3.2640000000000002E-2</v>
      </c>
      <c r="J28" s="335">
        <v>3.7900000000000003E-2</v>
      </c>
      <c r="K28" s="335">
        <v>4.3529999999999999E-2</v>
      </c>
      <c r="L28" s="335">
        <v>4.956E-2</v>
      </c>
      <c r="M28" s="335">
        <v>5.6030000000000003E-2</v>
      </c>
      <c r="N28" s="335">
        <v>6.2979999999999994E-2</v>
      </c>
      <c r="O28" s="335">
        <v>7.0470000000000005E-2</v>
      </c>
      <c r="P28" s="335">
        <v>7.8549999999999995E-2</v>
      </c>
      <c r="Q28" s="335">
        <v>8.727E-2</v>
      </c>
      <c r="R28" s="335">
        <v>9.672E-2</v>
      </c>
      <c r="S28" s="335">
        <v>0.10696</v>
      </c>
      <c r="T28" s="335">
        <v>0.11809</v>
      </c>
      <c r="U28" s="335">
        <v>0.13022</v>
      </c>
      <c r="V28" s="335">
        <v>0.14343</v>
      </c>
      <c r="W28" s="335">
        <v>0.15786</v>
      </c>
      <c r="X28" s="335">
        <v>0.17363999999999999</v>
      </c>
      <c r="Y28" s="335"/>
      <c r="Z28" s="335"/>
      <c r="AA28" s="335"/>
      <c r="AB28" s="335"/>
      <c r="AC28" s="335"/>
      <c r="AD28" s="335"/>
      <c r="AE28" s="335"/>
      <c r="AF28" s="334">
        <v>24</v>
      </c>
    </row>
    <row r="29" spans="1:32">
      <c r="A29">
        <v>43</v>
      </c>
      <c r="B29" s="335">
        <v>4.7800000000000004E-3</v>
      </c>
      <c r="C29" s="335">
        <v>9.4699999999999993E-3</v>
      </c>
      <c r="D29" s="335">
        <v>1.448E-2</v>
      </c>
      <c r="E29" s="335">
        <v>1.669E-2</v>
      </c>
      <c r="F29" s="335">
        <v>2.1399999999999999E-2</v>
      </c>
      <c r="G29" s="335">
        <v>2.6409999999999999E-2</v>
      </c>
      <c r="H29" s="335">
        <v>2.9420000000000002E-2</v>
      </c>
      <c r="I29" s="335">
        <v>3.4700000000000002E-2</v>
      </c>
      <c r="J29" s="335">
        <v>4.0349999999999997E-2</v>
      </c>
      <c r="K29" s="335">
        <v>4.641E-2</v>
      </c>
      <c r="L29" s="335">
        <v>5.2929999999999998E-2</v>
      </c>
      <c r="M29" s="335">
        <v>5.994E-2</v>
      </c>
      <c r="N29" s="335">
        <v>6.7489999999999994E-2</v>
      </c>
      <c r="O29" s="335">
        <v>7.5660000000000005E-2</v>
      </c>
      <c r="P29" s="335">
        <v>8.448E-2</v>
      </c>
      <c r="Q29" s="335">
        <v>9.4049999999999995E-2</v>
      </c>
      <c r="R29" s="335">
        <v>0.10442</v>
      </c>
      <c r="S29" s="335">
        <v>0.11570999999999999</v>
      </c>
      <c r="T29" s="335">
        <v>0.12801000000000001</v>
      </c>
      <c r="U29" s="335">
        <v>0.14144000000000001</v>
      </c>
      <c r="V29" s="335">
        <v>0.15609999999999999</v>
      </c>
      <c r="W29" s="335">
        <v>0.17215</v>
      </c>
      <c r="X29" s="335"/>
      <c r="Y29" s="335"/>
      <c r="Z29" s="335"/>
      <c r="AA29" s="335"/>
      <c r="AB29" s="335"/>
      <c r="AC29" s="335"/>
      <c r="AD29" s="335"/>
      <c r="AE29" s="335"/>
      <c r="AF29" s="334">
        <v>25</v>
      </c>
    </row>
    <row r="30" spans="1:32">
      <c r="A30">
        <v>44</v>
      </c>
      <c r="B30" s="335">
        <v>5.0899999999999999E-3</v>
      </c>
      <c r="C30" s="335">
        <v>1.01E-2</v>
      </c>
      <c r="D30" s="335">
        <v>1.538E-2</v>
      </c>
      <c r="E30" s="335">
        <v>1.7670000000000002E-2</v>
      </c>
      <c r="F30" s="335">
        <v>2.2669999999999999E-2</v>
      </c>
      <c r="G30" s="335">
        <v>2.802E-2</v>
      </c>
      <c r="H30" s="335">
        <v>3.125E-2</v>
      </c>
      <c r="I30" s="335">
        <v>3.6920000000000001E-2</v>
      </c>
      <c r="J30" s="335">
        <v>4.3020000000000003E-2</v>
      </c>
      <c r="K30" s="335">
        <v>4.9579999999999999E-2</v>
      </c>
      <c r="L30" s="335">
        <v>5.6640000000000003E-2</v>
      </c>
      <c r="M30" s="335">
        <v>6.4259999999999998E-2</v>
      </c>
      <c r="N30" s="335">
        <v>7.2510000000000005E-2</v>
      </c>
      <c r="O30" s="335">
        <v>8.1430000000000002E-2</v>
      </c>
      <c r="P30" s="335">
        <v>9.11E-2</v>
      </c>
      <c r="Q30" s="335">
        <v>0.10161000000000001</v>
      </c>
      <c r="R30" s="335">
        <v>0.11304</v>
      </c>
      <c r="S30" s="335">
        <v>0.12551999999999999</v>
      </c>
      <c r="T30" s="335">
        <v>0.13915</v>
      </c>
      <c r="U30" s="335">
        <v>0.15406</v>
      </c>
      <c r="V30" s="335">
        <v>0.17039000000000001</v>
      </c>
      <c r="W30" s="335"/>
      <c r="X30" s="335"/>
      <c r="Y30" s="335"/>
      <c r="Z30" s="335"/>
      <c r="AA30" s="335"/>
      <c r="AB30" s="335"/>
      <c r="AC30" s="335"/>
      <c r="AD30" s="335"/>
      <c r="AE30" s="335"/>
      <c r="AF30" s="334">
        <v>26</v>
      </c>
    </row>
    <row r="31" spans="1:32">
      <c r="A31">
        <v>45</v>
      </c>
      <c r="B31" s="335">
        <v>5.4400000000000004E-3</v>
      </c>
      <c r="C31" s="335">
        <v>1.0659999999999999E-2</v>
      </c>
      <c r="D31" s="335">
        <v>1.6199999999999999E-2</v>
      </c>
      <c r="E31" s="335">
        <v>1.865E-2</v>
      </c>
      <c r="F31" s="335">
        <v>2.3990000000000001E-2</v>
      </c>
      <c r="G31" s="335">
        <v>2.9729999999999999E-2</v>
      </c>
      <c r="H31" s="335">
        <v>3.3239999999999999E-2</v>
      </c>
      <c r="I31" s="335">
        <v>3.9359999999999999E-2</v>
      </c>
      <c r="J31" s="335">
        <v>4.5960000000000001E-2</v>
      </c>
      <c r="K31" s="335">
        <v>5.3069999999999999E-2</v>
      </c>
      <c r="L31" s="335">
        <v>6.0749999999999998E-2</v>
      </c>
      <c r="M31" s="335">
        <v>6.9080000000000003E-2</v>
      </c>
      <c r="N31" s="335">
        <v>7.8079999999999997E-2</v>
      </c>
      <c r="O31" s="335">
        <v>8.7859999999999994E-2</v>
      </c>
      <c r="P31" s="335">
        <v>9.8500000000000004E-2</v>
      </c>
      <c r="Q31" s="335">
        <v>0.11008999999999999</v>
      </c>
      <c r="R31" s="335">
        <v>0.12274</v>
      </c>
      <c r="S31" s="335">
        <v>0.13655999999999999</v>
      </c>
      <c r="T31" s="335">
        <v>0.15171000000000001</v>
      </c>
      <c r="U31" s="335">
        <v>0.16830999999999999</v>
      </c>
      <c r="V31" s="335"/>
      <c r="W31" s="335"/>
      <c r="X31" s="335"/>
      <c r="Y31" s="335"/>
      <c r="Z31" s="335"/>
      <c r="AA31" s="335"/>
      <c r="AB31" s="335"/>
      <c r="AC31" s="335"/>
      <c r="AD31" s="335"/>
      <c r="AE31" s="335"/>
      <c r="AF31" s="334">
        <v>27</v>
      </c>
    </row>
    <row r="32" spans="1:32">
      <c r="A32">
        <v>46</v>
      </c>
      <c r="B32" s="335">
        <v>5.5599999999999998E-3</v>
      </c>
      <c r="C32" s="335">
        <v>1.1050000000000001E-2</v>
      </c>
      <c r="D32" s="335">
        <v>1.695E-2</v>
      </c>
      <c r="E32" s="335">
        <v>1.9650000000000001E-2</v>
      </c>
      <c r="F32" s="335">
        <v>2.538E-2</v>
      </c>
      <c r="G32" s="335">
        <v>3.1570000000000001E-2</v>
      </c>
      <c r="H32" s="335">
        <v>3.5389999999999998E-2</v>
      </c>
      <c r="I32" s="335">
        <v>4.2029999999999998E-2</v>
      </c>
      <c r="J32" s="335">
        <v>4.9189999999999998E-2</v>
      </c>
      <c r="K32" s="335">
        <v>5.6939999999999998E-2</v>
      </c>
      <c r="L32" s="335">
        <v>6.5329999999999999E-2</v>
      </c>
      <c r="M32" s="335">
        <v>7.4429999999999996E-2</v>
      </c>
      <c r="N32" s="335">
        <v>8.4320000000000006E-2</v>
      </c>
      <c r="O32" s="335">
        <v>9.5070000000000002E-2</v>
      </c>
      <c r="P32" s="335">
        <v>0.10681</v>
      </c>
      <c r="Q32" s="335">
        <v>0.11963</v>
      </c>
      <c r="R32" s="335">
        <v>0.13366</v>
      </c>
      <c r="S32" s="335">
        <v>0.14904000000000001</v>
      </c>
      <c r="T32" s="335">
        <v>0.16589999999999999</v>
      </c>
      <c r="U32" s="335"/>
      <c r="V32" s="335"/>
      <c r="W32" s="335"/>
      <c r="X32" s="335"/>
      <c r="Y32" s="335"/>
      <c r="Z32" s="335"/>
      <c r="AA32" s="335"/>
      <c r="AB32" s="335"/>
      <c r="AC32" s="335"/>
      <c r="AD32" s="335"/>
      <c r="AE32" s="335"/>
      <c r="AF32" s="334">
        <v>28</v>
      </c>
    </row>
    <row r="33" spans="1:32">
      <c r="A33">
        <v>47</v>
      </c>
      <c r="B33" s="335">
        <v>5.9699999999999996E-3</v>
      </c>
      <c r="C33" s="335">
        <v>1.1860000000000001E-2</v>
      </c>
      <c r="D33" s="335">
        <v>1.821E-2</v>
      </c>
      <c r="E33" s="335">
        <v>2.111E-2</v>
      </c>
      <c r="F33" s="335">
        <v>2.7310000000000001E-2</v>
      </c>
      <c r="G33" s="335">
        <v>3.4000000000000002E-2</v>
      </c>
      <c r="H33" s="335">
        <v>3.8159999999999999E-2</v>
      </c>
      <c r="I33" s="335">
        <v>4.5379999999999997E-2</v>
      </c>
      <c r="J33" s="335">
        <v>5.3190000000000001E-2</v>
      </c>
      <c r="K33" s="335">
        <v>6.1650000000000003E-2</v>
      </c>
      <c r="L33" s="335">
        <v>7.084E-2</v>
      </c>
      <c r="M33" s="335">
        <v>8.0829999999999999E-2</v>
      </c>
      <c r="N33" s="335">
        <v>9.1719999999999996E-2</v>
      </c>
      <c r="O33" s="335">
        <v>0.10360999999999999</v>
      </c>
      <c r="P33" s="335">
        <v>0.1166</v>
      </c>
      <c r="Q33" s="335">
        <v>0.13083</v>
      </c>
      <c r="R33" s="335">
        <v>0.14645</v>
      </c>
      <c r="S33" s="335">
        <v>0.16359000000000001</v>
      </c>
      <c r="T33" s="335"/>
      <c r="U33" s="335"/>
      <c r="V33" s="335"/>
      <c r="W33" s="335"/>
      <c r="X33" s="335"/>
      <c r="Y33" s="335"/>
      <c r="Z33" s="335"/>
      <c r="AA33" s="335"/>
      <c r="AB33" s="335"/>
      <c r="AC33" s="335"/>
      <c r="AD33" s="335"/>
      <c r="AE33" s="335"/>
      <c r="AF33" s="334">
        <v>29</v>
      </c>
    </row>
    <row r="34" spans="1:32">
      <c r="A34">
        <v>48</v>
      </c>
      <c r="B34" s="335">
        <v>6.4099999999999999E-3</v>
      </c>
      <c r="C34" s="335">
        <v>1.2749999999999999E-2</v>
      </c>
      <c r="D34" s="335">
        <v>1.959E-2</v>
      </c>
      <c r="E34" s="335">
        <v>2.274E-2</v>
      </c>
      <c r="F34" s="335">
        <v>2.946E-2</v>
      </c>
      <c r="G34" s="335">
        <v>3.671E-2</v>
      </c>
      <c r="H34" s="335">
        <v>4.1270000000000001E-2</v>
      </c>
      <c r="I34" s="335">
        <v>4.913E-2</v>
      </c>
      <c r="J34" s="335">
        <v>5.7660000000000003E-2</v>
      </c>
      <c r="K34" s="335">
        <v>6.694E-2</v>
      </c>
      <c r="L34" s="335">
        <v>7.7030000000000001E-2</v>
      </c>
      <c r="M34" s="335">
        <v>8.8039999999999993E-2</v>
      </c>
      <c r="N34" s="335">
        <v>0.10007000000000001</v>
      </c>
      <c r="O34" s="335">
        <v>0.11323</v>
      </c>
      <c r="P34" s="335">
        <v>0.12767000000000001</v>
      </c>
      <c r="Q34" s="335">
        <v>0.14351</v>
      </c>
      <c r="R34" s="335">
        <v>0.16092000000000001</v>
      </c>
      <c r="S34" s="335"/>
      <c r="T34" s="335"/>
      <c r="U34" s="335"/>
      <c r="V34" s="335"/>
      <c r="W34" s="335"/>
      <c r="X34" s="335"/>
      <c r="Y34" s="335"/>
      <c r="Z34" s="335"/>
      <c r="AA34" s="335"/>
      <c r="AB34" s="335"/>
      <c r="AC34" s="335"/>
      <c r="AD34" s="335"/>
      <c r="AE34" s="335"/>
      <c r="AF34" s="334">
        <v>30</v>
      </c>
    </row>
    <row r="35" spans="1:32">
      <c r="A35">
        <v>49</v>
      </c>
      <c r="B35" s="335">
        <v>6.8999999999999999E-3</v>
      </c>
      <c r="C35" s="335">
        <v>1.3729999999999999E-2</v>
      </c>
      <c r="D35" s="335">
        <v>2.1129999999999999E-2</v>
      </c>
      <c r="E35" s="335">
        <v>2.4559999999999998E-2</v>
      </c>
      <c r="F35" s="335">
        <v>3.1850000000000003E-2</v>
      </c>
      <c r="G35" s="335">
        <v>3.9750000000000001E-2</v>
      </c>
      <c r="H35" s="335">
        <v>4.4729999999999999E-2</v>
      </c>
      <c r="I35" s="335">
        <v>5.3330000000000002E-2</v>
      </c>
      <c r="J35" s="335">
        <v>6.268E-2</v>
      </c>
      <c r="K35" s="335">
        <v>7.288E-2</v>
      </c>
      <c r="L35" s="335">
        <v>8.4000000000000005E-2</v>
      </c>
      <c r="M35" s="335">
        <v>9.6170000000000005E-2</v>
      </c>
      <c r="N35" s="335">
        <v>0.1095</v>
      </c>
      <c r="O35" s="335">
        <v>0.12413</v>
      </c>
      <c r="P35" s="335">
        <v>0.14019999999999999</v>
      </c>
      <c r="Q35" s="335">
        <v>0.15787999999999999</v>
      </c>
      <c r="R35" s="335"/>
      <c r="S35" s="335"/>
      <c r="T35" s="335"/>
      <c r="U35" s="335"/>
      <c r="V35" s="335"/>
      <c r="W35" s="335"/>
      <c r="X35" s="335"/>
      <c r="Y35" s="335"/>
      <c r="Z35" s="335"/>
      <c r="AA35" s="335"/>
      <c r="AB35" s="335"/>
      <c r="AC35" s="335"/>
      <c r="AD35" s="335"/>
      <c r="AE35" s="335"/>
      <c r="AF35" s="334">
        <v>31</v>
      </c>
    </row>
    <row r="36" spans="1:32">
      <c r="A36">
        <v>50</v>
      </c>
      <c r="B36" s="335">
        <v>7.4400000000000004E-3</v>
      </c>
      <c r="C36" s="335">
        <v>1.4840000000000001E-2</v>
      </c>
      <c r="D36" s="335">
        <v>2.2859999999999998E-2</v>
      </c>
      <c r="E36" s="335">
        <v>2.6589999999999999E-2</v>
      </c>
      <c r="F36" s="335">
        <v>3.4529999999999998E-2</v>
      </c>
      <c r="G36" s="335">
        <v>4.3159999999999997E-2</v>
      </c>
      <c r="H36" s="335">
        <v>4.861E-2</v>
      </c>
      <c r="I36" s="335">
        <v>5.8040000000000001E-2</v>
      </c>
      <c r="J36" s="335">
        <v>6.8339999999999998E-2</v>
      </c>
      <c r="K36" s="335">
        <v>7.9570000000000002E-2</v>
      </c>
      <c r="L36" s="335">
        <v>9.1880000000000003E-2</v>
      </c>
      <c r="M36" s="335">
        <v>0.10536</v>
      </c>
      <c r="N36" s="335">
        <v>0.12018</v>
      </c>
      <c r="O36" s="335">
        <v>0.13647999999999999</v>
      </c>
      <c r="P36" s="335">
        <v>0.15443000000000001</v>
      </c>
      <c r="Q36" s="335"/>
      <c r="R36" s="335"/>
      <c r="S36" s="335"/>
      <c r="T36" s="335"/>
      <c r="U36" s="335"/>
      <c r="V36" s="335"/>
      <c r="W36" s="335"/>
      <c r="X36" s="335"/>
      <c r="Y36" s="335"/>
      <c r="Z36" s="335"/>
      <c r="AA36" s="335"/>
      <c r="AB36" s="335"/>
      <c r="AC36" s="335"/>
      <c r="AD36" s="335"/>
      <c r="AE36" s="335"/>
      <c r="AF36" s="334">
        <v>32</v>
      </c>
    </row>
    <row r="37" spans="1:32">
      <c r="A37">
        <v>51</v>
      </c>
      <c r="B37" s="335">
        <v>8.0499999999999999E-3</v>
      </c>
      <c r="C37" s="335">
        <v>1.6070000000000001E-2</v>
      </c>
      <c r="D37" s="335">
        <v>2.479E-2</v>
      </c>
      <c r="E37" s="335">
        <v>2.887E-2</v>
      </c>
      <c r="F37" s="335">
        <v>3.7539999999999997E-2</v>
      </c>
      <c r="G37" s="335">
        <v>4.6989999999999997E-2</v>
      </c>
      <c r="H37" s="335">
        <v>5.2990000000000002E-2</v>
      </c>
      <c r="I37" s="335">
        <v>6.336E-2</v>
      </c>
      <c r="J37" s="335">
        <v>7.4709999999999999E-2</v>
      </c>
      <c r="K37" s="335">
        <v>8.7139999999999995E-2</v>
      </c>
      <c r="L37" s="335">
        <v>0.10077999999999999</v>
      </c>
      <c r="M37" s="335">
        <v>0.11577999999999999</v>
      </c>
      <c r="N37" s="335">
        <v>0.1323</v>
      </c>
      <c r="O37" s="335">
        <v>0.15049000000000001</v>
      </c>
      <c r="P37" s="335"/>
      <c r="Q37" s="335"/>
      <c r="R37" s="335"/>
      <c r="S37" s="335"/>
      <c r="T37" s="335"/>
      <c r="U37" s="335"/>
      <c r="V37" s="335"/>
      <c r="W37" s="335"/>
      <c r="X37" s="335"/>
      <c r="Y37" s="335"/>
      <c r="Z37" s="335"/>
      <c r="AA37" s="335"/>
      <c r="AB37" s="335"/>
      <c r="AC37" s="335"/>
      <c r="AD37" s="335"/>
      <c r="AE37" s="335"/>
      <c r="AF37" s="334">
        <v>33</v>
      </c>
    </row>
    <row r="38" spans="1:32">
      <c r="A38">
        <v>52</v>
      </c>
      <c r="B38" s="335">
        <v>8.7399999999999995E-3</v>
      </c>
      <c r="C38" s="335">
        <v>1.746E-2</v>
      </c>
      <c r="D38" s="335">
        <v>2.6960000000000001E-2</v>
      </c>
      <c r="E38" s="335">
        <v>3.1419999999999997E-2</v>
      </c>
      <c r="F38" s="335">
        <v>4.0930000000000001E-2</v>
      </c>
      <c r="G38" s="335">
        <v>5.1299999999999998E-2</v>
      </c>
      <c r="H38" s="335">
        <v>5.7919999999999999E-2</v>
      </c>
      <c r="I38" s="335">
        <v>6.9360000000000005E-2</v>
      </c>
      <c r="J38" s="335">
        <v>8.1920000000000007E-2</v>
      </c>
      <c r="K38" s="335">
        <v>9.5699999999999993E-2</v>
      </c>
      <c r="L38" s="335">
        <v>0.11088000000000001</v>
      </c>
      <c r="M38" s="335">
        <v>0.12759999999999999</v>
      </c>
      <c r="N38" s="335">
        <v>0.14605000000000001</v>
      </c>
      <c r="O38" s="335"/>
      <c r="P38" s="335"/>
      <c r="Q38" s="335"/>
      <c r="R38" s="335"/>
      <c r="S38" s="335"/>
      <c r="T38" s="335"/>
      <c r="U38" s="335"/>
      <c r="V38" s="335"/>
      <c r="W38" s="335"/>
      <c r="X38" s="335"/>
      <c r="Y38" s="335"/>
      <c r="Z38" s="335"/>
      <c r="AA38" s="335"/>
      <c r="AB38" s="335"/>
      <c r="AC38" s="335"/>
      <c r="AD38" s="335"/>
      <c r="AE38" s="335"/>
      <c r="AF38" s="334">
        <v>34</v>
      </c>
    </row>
    <row r="39" spans="1:32">
      <c r="A39">
        <v>53</v>
      </c>
      <c r="B39" s="335">
        <v>9.4999999999999998E-3</v>
      </c>
      <c r="C39" s="335">
        <v>1.9019999999999999E-2</v>
      </c>
      <c r="D39" s="335">
        <v>2.9409999999999999E-2</v>
      </c>
      <c r="E39" s="335">
        <v>3.4299999999999997E-2</v>
      </c>
      <c r="F39" s="335">
        <v>4.4740000000000002E-2</v>
      </c>
      <c r="G39" s="335">
        <v>5.6160000000000002E-2</v>
      </c>
      <c r="H39" s="335">
        <v>6.3479999999999995E-2</v>
      </c>
      <c r="I39" s="335">
        <v>7.6139999999999999E-2</v>
      </c>
      <c r="J39" s="335">
        <v>9.0069999999999997E-2</v>
      </c>
      <c r="K39" s="335">
        <v>0.10542</v>
      </c>
      <c r="L39" s="335">
        <v>0.12234</v>
      </c>
      <c r="M39" s="335">
        <v>0.14102999999999999</v>
      </c>
      <c r="N39" s="335"/>
      <c r="O39" s="335"/>
      <c r="P39" s="335"/>
      <c r="Q39" s="335"/>
      <c r="R39" s="335"/>
      <c r="S39" s="335"/>
      <c r="T39" s="335"/>
      <c r="U39" s="335"/>
      <c r="V39" s="335"/>
      <c r="W39" s="335"/>
      <c r="X39" s="335"/>
      <c r="Y39" s="335"/>
      <c r="Z39" s="335"/>
      <c r="AA39" s="335"/>
      <c r="AB39" s="335"/>
      <c r="AC39" s="335"/>
      <c r="AD39" s="335"/>
      <c r="AE39" s="335"/>
      <c r="AF39" s="334">
        <v>35</v>
      </c>
    </row>
    <row r="40" spans="1:32">
      <c r="A40">
        <v>54</v>
      </c>
      <c r="B40" s="335">
        <v>1.0359999999999999E-2</v>
      </c>
      <c r="C40" s="335">
        <v>2.0760000000000001E-2</v>
      </c>
      <c r="D40" s="335">
        <v>3.2160000000000001E-2</v>
      </c>
      <c r="E40" s="335">
        <v>3.755E-2</v>
      </c>
      <c r="F40" s="335">
        <v>4.904E-2</v>
      </c>
      <c r="G40" s="335">
        <v>6.1650000000000003E-2</v>
      </c>
      <c r="H40" s="335">
        <v>6.9769999999999999E-2</v>
      </c>
      <c r="I40" s="335">
        <v>8.3830000000000002E-2</v>
      </c>
      <c r="J40" s="335">
        <v>9.9330000000000002E-2</v>
      </c>
      <c r="K40" s="335">
        <v>0.11645</v>
      </c>
      <c r="L40" s="335">
        <v>0.13536000000000001</v>
      </c>
      <c r="M40" s="335"/>
      <c r="N40" s="335"/>
      <c r="O40" s="335"/>
      <c r="P40" s="335"/>
      <c r="Q40" s="335"/>
      <c r="R40" s="335"/>
      <c r="S40" s="335"/>
      <c r="T40" s="335"/>
      <c r="U40" s="335"/>
      <c r="V40" s="335"/>
      <c r="W40" s="335"/>
      <c r="X40" s="335"/>
      <c r="Y40" s="335"/>
      <c r="Z40" s="335"/>
      <c r="AA40" s="335"/>
      <c r="AB40" s="335"/>
      <c r="AC40" s="335"/>
      <c r="AD40" s="335"/>
      <c r="AE40" s="335"/>
      <c r="AF40" s="334">
        <v>36</v>
      </c>
    </row>
    <row r="41" spans="1:32">
      <c r="A41">
        <v>55</v>
      </c>
      <c r="B41" s="335">
        <v>1.133E-2</v>
      </c>
      <c r="C41" s="335">
        <v>2.273E-2</v>
      </c>
      <c r="D41" s="335">
        <v>3.526E-2</v>
      </c>
      <c r="E41" s="335">
        <v>4.1209999999999997E-2</v>
      </c>
      <c r="F41" s="335">
        <v>5.3900000000000003E-2</v>
      </c>
      <c r="G41" s="335">
        <v>6.7879999999999996E-2</v>
      </c>
      <c r="H41" s="335">
        <v>7.6899999999999996E-2</v>
      </c>
      <c r="I41" s="335">
        <v>9.2549999999999993E-2</v>
      </c>
      <c r="J41" s="335">
        <v>0.10983999999999999</v>
      </c>
      <c r="K41" s="335">
        <v>0.12897</v>
      </c>
      <c r="L41" s="335"/>
      <c r="M41" s="335"/>
      <c r="N41" s="335"/>
      <c r="O41" s="335"/>
      <c r="P41" s="335"/>
      <c r="Q41" s="335"/>
      <c r="R41" s="335"/>
      <c r="S41" s="335"/>
      <c r="T41" s="335"/>
      <c r="U41" s="335"/>
      <c r="V41" s="335"/>
      <c r="W41" s="335"/>
      <c r="X41" s="335"/>
      <c r="Y41" s="335"/>
      <c r="Z41" s="335"/>
      <c r="AA41" s="335"/>
      <c r="AB41" s="335"/>
      <c r="AC41" s="335"/>
      <c r="AD41" s="335"/>
      <c r="AE41" s="335"/>
      <c r="AF41" s="334">
        <v>37</v>
      </c>
    </row>
    <row r="42" spans="1:32">
      <c r="A42">
        <v>56</v>
      </c>
      <c r="B42" s="335">
        <v>1.2409999999999999E-2</v>
      </c>
      <c r="C42" s="335">
        <v>2.494E-2</v>
      </c>
      <c r="D42" s="335">
        <v>3.8760000000000003E-2</v>
      </c>
      <c r="E42" s="335">
        <v>4.5339999999999998E-2</v>
      </c>
      <c r="F42" s="335">
        <v>5.9400000000000001E-2</v>
      </c>
      <c r="G42" s="335">
        <v>7.4929999999999997E-2</v>
      </c>
      <c r="H42" s="335">
        <v>8.4989999999999996E-2</v>
      </c>
      <c r="I42" s="335">
        <v>0.10245</v>
      </c>
      <c r="J42" s="335">
        <v>0.12178</v>
      </c>
      <c r="K42" s="335"/>
      <c r="L42" s="335"/>
      <c r="M42" s="335"/>
      <c r="N42" s="335"/>
      <c r="O42" s="335"/>
      <c r="P42" s="335"/>
      <c r="Q42" s="335"/>
      <c r="R42" s="335"/>
      <c r="S42" s="335"/>
      <c r="T42" s="335"/>
      <c r="U42" s="335"/>
      <c r="V42" s="335"/>
      <c r="W42" s="335"/>
      <c r="X42" s="335"/>
      <c r="Y42" s="335"/>
      <c r="Z42" s="335"/>
      <c r="AA42" s="335"/>
      <c r="AB42" s="335"/>
      <c r="AC42" s="335"/>
      <c r="AD42" s="335"/>
      <c r="AE42" s="335"/>
      <c r="AF42" s="334">
        <v>38</v>
      </c>
    </row>
    <row r="43" spans="1:32">
      <c r="A43">
        <v>57</v>
      </c>
      <c r="B43" s="335">
        <v>1.3639999999999999E-2</v>
      </c>
      <c r="C43" s="335">
        <v>2.7439999999999999E-2</v>
      </c>
      <c r="D43" s="335">
        <v>4.2720000000000001E-2</v>
      </c>
      <c r="E43" s="335">
        <v>5.0029999999999998E-2</v>
      </c>
      <c r="F43" s="335">
        <v>6.5640000000000004E-2</v>
      </c>
      <c r="G43" s="335">
        <v>8.2949999999999996E-2</v>
      </c>
      <c r="H43" s="335">
        <v>9.418E-2</v>
      </c>
      <c r="I43" s="335">
        <v>0.11369</v>
      </c>
      <c r="J43" s="335"/>
      <c r="K43" s="335"/>
      <c r="L43" s="335"/>
      <c r="M43" s="335"/>
      <c r="N43" s="335"/>
      <c r="O43" s="335"/>
      <c r="P43" s="335"/>
      <c r="Q43" s="335"/>
      <c r="R43" s="335"/>
      <c r="S43" s="335"/>
      <c r="T43" s="335"/>
      <c r="U43" s="335"/>
      <c r="V43" s="335"/>
      <c r="W43" s="335"/>
      <c r="X43" s="335"/>
      <c r="Y43" s="335"/>
      <c r="Z43" s="335"/>
      <c r="AA43" s="335"/>
      <c r="AB43" s="335"/>
      <c r="AC43" s="335"/>
      <c r="AD43" s="335"/>
      <c r="AE43" s="335"/>
      <c r="AF43" s="334">
        <v>39</v>
      </c>
    </row>
    <row r="44" spans="1:32">
      <c r="A44">
        <v>58</v>
      </c>
      <c r="B44" s="335">
        <v>1.502E-2</v>
      </c>
      <c r="C44" s="335">
        <v>3.0269999999999998E-2</v>
      </c>
      <c r="D44" s="335">
        <v>4.7219999999999998E-2</v>
      </c>
      <c r="E44" s="335">
        <v>5.534E-2</v>
      </c>
      <c r="F44" s="335">
        <v>7.2739999999999999E-2</v>
      </c>
      <c r="G44" s="335">
        <v>9.2060000000000003E-2</v>
      </c>
      <c r="H44" s="335">
        <v>0.1046</v>
      </c>
      <c r="I44" s="335"/>
      <c r="J44" s="335"/>
      <c r="K44" s="335"/>
      <c r="L44" s="335"/>
      <c r="M44" s="335"/>
      <c r="N44" s="335"/>
      <c r="O44" s="335"/>
      <c r="P44" s="335"/>
      <c r="Q44" s="335"/>
      <c r="R44" s="335"/>
      <c r="S44" s="335"/>
      <c r="T44" s="335"/>
      <c r="U44" s="335"/>
      <c r="V44" s="335"/>
      <c r="W44" s="335"/>
      <c r="X44" s="335"/>
      <c r="Y44" s="335"/>
      <c r="Z44" s="335"/>
      <c r="AA44" s="335"/>
      <c r="AB44" s="335"/>
      <c r="AC44" s="335"/>
      <c r="AD44" s="335"/>
      <c r="AE44" s="335"/>
      <c r="AF44" s="334">
        <v>40</v>
      </c>
    </row>
    <row r="45" spans="1:32">
      <c r="A45">
        <v>59</v>
      </c>
      <c r="B45" s="335">
        <v>1.6590000000000001E-2</v>
      </c>
      <c r="C45" s="335">
        <v>3.3489999999999999E-2</v>
      </c>
      <c r="D45" s="335">
        <v>5.2319999999999998E-2</v>
      </c>
      <c r="E45" s="335">
        <v>6.1370000000000001E-2</v>
      </c>
      <c r="F45" s="335">
        <v>8.0799999999999997E-2</v>
      </c>
      <c r="G45" s="335">
        <v>0.10241</v>
      </c>
      <c r="H45" s="335"/>
      <c r="I45" s="335"/>
      <c r="J45" s="335"/>
      <c r="K45" s="335"/>
      <c r="L45" s="335"/>
      <c r="M45" s="335"/>
      <c r="N45" s="335"/>
      <c r="O45" s="335"/>
      <c r="P45" s="335"/>
      <c r="Q45" s="335"/>
      <c r="R45" s="335"/>
      <c r="S45" s="335"/>
      <c r="T45" s="335"/>
      <c r="U45" s="335"/>
      <c r="V45" s="335"/>
      <c r="W45" s="335"/>
      <c r="X45" s="335"/>
      <c r="Y45" s="335"/>
      <c r="Z45" s="335"/>
      <c r="AA45" s="335"/>
      <c r="AB45" s="335"/>
      <c r="AC45" s="335"/>
      <c r="AD45" s="335"/>
      <c r="AE45" s="335"/>
      <c r="AF45" s="334">
        <v>41</v>
      </c>
    </row>
    <row r="46" spans="1:32">
      <c r="A46">
        <v>60</v>
      </c>
      <c r="B46" s="335">
        <v>1.8360000000000001E-2</v>
      </c>
      <c r="C46" s="335">
        <v>3.7130000000000003E-2</v>
      </c>
      <c r="D46" s="335">
        <v>5.8119999999999998E-2</v>
      </c>
      <c r="E46" s="335">
        <v>6.8210000000000007E-2</v>
      </c>
      <c r="F46" s="335">
        <v>8.9910000000000004E-2</v>
      </c>
      <c r="G46" s="335"/>
      <c r="H46" s="335"/>
      <c r="I46" s="335"/>
      <c r="J46" s="335"/>
      <c r="K46" s="335"/>
      <c r="L46" s="335"/>
      <c r="M46" s="335"/>
      <c r="N46" s="335"/>
      <c r="O46" s="335"/>
      <c r="P46" s="335"/>
      <c r="Q46" s="335"/>
      <c r="R46" s="335"/>
      <c r="S46" s="335"/>
      <c r="T46" s="335"/>
      <c r="U46" s="335"/>
      <c r="V46" s="335"/>
      <c r="W46" s="335"/>
      <c r="X46" s="335"/>
      <c r="Y46" s="335"/>
      <c r="Z46" s="335"/>
      <c r="AA46" s="335"/>
      <c r="AB46" s="335"/>
      <c r="AC46" s="335"/>
      <c r="AD46" s="335"/>
      <c r="AE46" s="335"/>
      <c r="AF46" s="334">
        <v>42</v>
      </c>
    </row>
    <row r="50" spans="1:32">
      <c r="A50" t="s">
        <v>138</v>
      </c>
    </row>
    <row r="51" spans="1:32">
      <c r="A51" t="s">
        <v>136</v>
      </c>
    </row>
    <row r="52" spans="1:32">
      <c r="B52">
        <v>1</v>
      </c>
      <c r="C52">
        <v>2</v>
      </c>
      <c r="D52">
        <v>3</v>
      </c>
      <c r="E52">
        <v>4</v>
      </c>
      <c r="F52">
        <v>5</v>
      </c>
      <c r="G52">
        <v>6</v>
      </c>
      <c r="H52">
        <v>7</v>
      </c>
      <c r="I52">
        <v>8</v>
      </c>
      <c r="J52">
        <v>9</v>
      </c>
      <c r="K52">
        <v>10</v>
      </c>
      <c r="L52">
        <v>11</v>
      </c>
      <c r="M52">
        <v>12</v>
      </c>
      <c r="N52">
        <v>13</v>
      </c>
      <c r="O52">
        <v>14</v>
      </c>
      <c r="P52">
        <v>15</v>
      </c>
      <c r="Q52">
        <v>16</v>
      </c>
      <c r="R52">
        <v>17</v>
      </c>
      <c r="S52">
        <v>18</v>
      </c>
      <c r="T52">
        <v>19</v>
      </c>
      <c r="U52">
        <v>20</v>
      </c>
      <c r="V52">
        <v>21</v>
      </c>
      <c r="W52">
        <v>22</v>
      </c>
      <c r="X52">
        <v>23</v>
      </c>
      <c r="Y52">
        <v>24</v>
      </c>
      <c r="Z52">
        <v>25</v>
      </c>
      <c r="AA52">
        <v>26</v>
      </c>
      <c r="AB52">
        <v>27</v>
      </c>
      <c r="AC52">
        <v>28</v>
      </c>
      <c r="AD52">
        <v>29</v>
      </c>
      <c r="AE52">
        <v>30</v>
      </c>
      <c r="AF52" s="334">
        <v>1</v>
      </c>
    </row>
    <row r="53" spans="1:32">
      <c r="A53">
        <v>20</v>
      </c>
      <c r="B53" s="335">
        <v>9.2000000000000003E-4</v>
      </c>
      <c r="C53" s="335">
        <v>1.8E-3</v>
      </c>
      <c r="D53" s="335">
        <v>2.7100000000000002E-3</v>
      </c>
      <c r="E53" s="335">
        <v>2.8E-3</v>
      </c>
      <c r="F53" s="335">
        <v>3.5400000000000002E-3</v>
      </c>
      <c r="G53" s="335">
        <v>4.3099999999999996E-3</v>
      </c>
      <c r="H53" s="335">
        <v>4.7200000000000002E-3</v>
      </c>
      <c r="I53" s="335">
        <v>5.47E-3</v>
      </c>
      <c r="J53" s="335">
        <v>6.2300000000000003E-3</v>
      </c>
      <c r="K53" s="335">
        <v>7.0099999999999997E-3</v>
      </c>
      <c r="L53" s="335">
        <v>7.8100000000000001E-3</v>
      </c>
      <c r="M53" s="335">
        <v>8.6300000000000005E-3</v>
      </c>
      <c r="N53" s="335">
        <v>9.4800000000000006E-3</v>
      </c>
      <c r="O53" s="335">
        <v>1.035E-2</v>
      </c>
      <c r="P53" s="335">
        <v>1.1259999999999999E-2</v>
      </c>
      <c r="Q53" s="335">
        <v>1.2200000000000001E-2</v>
      </c>
      <c r="R53" s="335">
        <v>1.3169999999999999E-2</v>
      </c>
      <c r="S53" s="335">
        <v>1.417E-2</v>
      </c>
      <c r="T53" s="335">
        <v>1.5219999999999999E-2</v>
      </c>
      <c r="U53" s="335">
        <v>1.6299999999999999E-2</v>
      </c>
      <c r="V53" s="335">
        <v>1.7420000000000001E-2</v>
      </c>
      <c r="W53" s="335">
        <v>1.8579999999999999E-2</v>
      </c>
      <c r="X53" s="335">
        <v>1.9779999999999999E-2</v>
      </c>
      <c r="Y53" s="335">
        <v>2.1010000000000001E-2</v>
      </c>
      <c r="Z53" s="335">
        <v>2.2290000000000001E-2</v>
      </c>
      <c r="AA53" s="335">
        <v>2.3630000000000002E-2</v>
      </c>
      <c r="AB53" s="335">
        <v>2.5010000000000001E-2</v>
      </c>
      <c r="AC53" s="335">
        <v>2.6450000000000001E-2</v>
      </c>
      <c r="AD53" s="335">
        <v>2.7959999999999999E-2</v>
      </c>
      <c r="AE53" s="335">
        <v>2.955E-2</v>
      </c>
      <c r="AF53" s="334">
        <v>2</v>
      </c>
    </row>
    <row r="54" spans="1:32">
      <c r="A54">
        <v>21</v>
      </c>
      <c r="B54" s="335">
        <v>9.3999999999999997E-4</v>
      </c>
      <c r="C54" s="335">
        <v>1.8400000000000001E-3</v>
      </c>
      <c r="D54" s="335">
        <v>2.7599999999999999E-3</v>
      </c>
      <c r="E54" s="335">
        <v>2.8600000000000001E-3</v>
      </c>
      <c r="F54" s="335">
        <v>3.62E-3</v>
      </c>
      <c r="G54" s="335">
        <v>4.3899999999999998E-3</v>
      </c>
      <c r="H54" s="335">
        <v>4.8199999999999996E-3</v>
      </c>
      <c r="I54" s="335">
        <v>5.5700000000000003E-3</v>
      </c>
      <c r="J54" s="335">
        <v>6.3499999999999997E-3</v>
      </c>
      <c r="K54" s="335">
        <v>7.1500000000000001E-3</v>
      </c>
      <c r="L54" s="335">
        <v>7.9699999999999997E-3</v>
      </c>
      <c r="M54" s="335">
        <v>8.8199999999999997E-3</v>
      </c>
      <c r="N54" s="335">
        <v>9.6900000000000007E-3</v>
      </c>
      <c r="O54" s="335">
        <v>1.06E-2</v>
      </c>
      <c r="P54" s="335">
        <v>1.154E-2</v>
      </c>
      <c r="Q54" s="335">
        <v>1.251E-2</v>
      </c>
      <c r="R54" s="335">
        <v>1.353E-2</v>
      </c>
      <c r="S54" s="335">
        <v>1.457E-2</v>
      </c>
      <c r="T54" s="335">
        <v>1.566E-2</v>
      </c>
      <c r="U54" s="335">
        <v>1.6799999999999999E-2</v>
      </c>
      <c r="V54" s="335">
        <v>1.796E-2</v>
      </c>
      <c r="W54" s="335">
        <v>1.917E-2</v>
      </c>
      <c r="X54" s="335">
        <v>2.0420000000000001E-2</v>
      </c>
      <c r="Y54" s="335">
        <v>2.172E-2</v>
      </c>
      <c r="Z54" s="335">
        <v>2.307E-2</v>
      </c>
      <c r="AA54" s="335">
        <v>2.4459999999999999E-2</v>
      </c>
      <c r="AB54" s="335">
        <v>2.5930000000000002E-2</v>
      </c>
      <c r="AC54" s="335">
        <v>2.7459999999999998E-2</v>
      </c>
      <c r="AD54" s="335">
        <v>2.9059999999999999E-2</v>
      </c>
      <c r="AE54" s="335">
        <v>3.0769999999999999E-2</v>
      </c>
      <c r="AF54" s="334">
        <v>3</v>
      </c>
    </row>
    <row r="55" spans="1:32">
      <c r="A55">
        <v>22</v>
      </c>
      <c r="B55" s="335">
        <v>9.6000000000000002E-4</v>
      </c>
      <c r="C55" s="335">
        <v>1.8799999999999999E-3</v>
      </c>
      <c r="D55" s="335">
        <v>2.82E-3</v>
      </c>
      <c r="E55" s="335">
        <v>2.9199999999999999E-3</v>
      </c>
      <c r="F55" s="335">
        <v>3.6900000000000001E-3</v>
      </c>
      <c r="G55" s="335">
        <v>4.4799999999999996E-3</v>
      </c>
      <c r="H55" s="335">
        <v>4.9100000000000003E-3</v>
      </c>
      <c r="I55" s="335">
        <v>5.6800000000000002E-3</v>
      </c>
      <c r="J55" s="335">
        <v>6.4799999999999996E-3</v>
      </c>
      <c r="K55" s="335">
        <v>7.3000000000000001E-3</v>
      </c>
      <c r="L55" s="335">
        <v>8.1399999999999997E-3</v>
      </c>
      <c r="M55" s="335">
        <v>9.0200000000000002E-3</v>
      </c>
      <c r="N55" s="335">
        <v>9.92E-3</v>
      </c>
      <c r="O55" s="335">
        <v>1.086E-2</v>
      </c>
      <c r="P55" s="335">
        <v>1.184E-2</v>
      </c>
      <c r="Q55" s="335">
        <v>1.285E-2</v>
      </c>
      <c r="R55" s="335">
        <v>1.391E-2</v>
      </c>
      <c r="S55" s="335">
        <v>1.4999999999999999E-2</v>
      </c>
      <c r="T55" s="335">
        <v>1.6150000000000001E-2</v>
      </c>
      <c r="U55" s="335">
        <v>1.7330000000000002E-2</v>
      </c>
      <c r="V55" s="335">
        <v>1.8540000000000001E-2</v>
      </c>
      <c r="W55" s="335">
        <v>1.9810000000000001E-2</v>
      </c>
      <c r="X55" s="335">
        <v>2.112E-2</v>
      </c>
      <c r="Y55" s="335">
        <v>2.248E-2</v>
      </c>
      <c r="Z55" s="335">
        <v>2.3890000000000002E-2</v>
      </c>
      <c r="AA55" s="335">
        <v>2.538E-2</v>
      </c>
      <c r="AB55" s="335">
        <v>2.6929999999999999E-2</v>
      </c>
      <c r="AC55" s="335">
        <v>2.8559999999999999E-2</v>
      </c>
      <c r="AD55" s="335">
        <v>3.0280000000000001E-2</v>
      </c>
      <c r="AE55" s="335">
        <v>3.211E-2</v>
      </c>
      <c r="AF55" s="334">
        <v>4</v>
      </c>
    </row>
    <row r="56" spans="1:32">
      <c r="A56">
        <v>23</v>
      </c>
      <c r="B56" s="335">
        <v>9.7999999999999997E-4</v>
      </c>
      <c r="C56" s="335">
        <v>1.91E-3</v>
      </c>
      <c r="D56" s="335">
        <v>2.8800000000000002E-3</v>
      </c>
      <c r="E56" s="335">
        <v>2.97E-3</v>
      </c>
      <c r="F56" s="335">
        <v>3.7499999999999999E-3</v>
      </c>
      <c r="G56" s="335">
        <v>4.5599999999999998E-3</v>
      </c>
      <c r="H56" s="335">
        <v>5.0000000000000001E-3</v>
      </c>
      <c r="I56" s="335">
        <v>5.7800000000000004E-3</v>
      </c>
      <c r="J56" s="335">
        <v>6.6E-3</v>
      </c>
      <c r="K56" s="335">
        <v>7.4400000000000004E-3</v>
      </c>
      <c r="L56" s="335">
        <v>8.3199999999999993E-3</v>
      </c>
      <c r="M56" s="335">
        <v>9.2200000000000008E-3</v>
      </c>
      <c r="N56" s="335">
        <v>1.017E-2</v>
      </c>
      <c r="O56" s="335">
        <v>1.115E-2</v>
      </c>
      <c r="P56" s="335">
        <v>1.217E-2</v>
      </c>
      <c r="Q56" s="335">
        <v>1.323E-2</v>
      </c>
      <c r="R56" s="335">
        <v>1.434E-2</v>
      </c>
      <c r="S56" s="335">
        <v>1.5480000000000001E-2</v>
      </c>
      <c r="T56" s="335">
        <v>1.6670000000000001E-2</v>
      </c>
      <c r="U56" s="335">
        <v>1.7899999999999999E-2</v>
      </c>
      <c r="V56" s="335">
        <v>1.917E-2</v>
      </c>
      <c r="W56" s="335">
        <v>2.0500000000000001E-2</v>
      </c>
      <c r="X56" s="335">
        <v>2.188E-2</v>
      </c>
      <c r="Y56" s="335">
        <v>2.3310000000000001E-2</v>
      </c>
      <c r="Z56" s="335">
        <v>2.4799999999999999E-2</v>
      </c>
      <c r="AA56" s="335">
        <v>2.6380000000000001E-2</v>
      </c>
      <c r="AB56" s="335">
        <v>2.8039999999999999E-2</v>
      </c>
      <c r="AC56" s="335">
        <v>2.9780000000000001E-2</v>
      </c>
      <c r="AD56" s="335">
        <v>3.1640000000000001E-2</v>
      </c>
      <c r="AE56" s="335">
        <v>3.3619999999999997E-2</v>
      </c>
      <c r="AF56" s="334">
        <v>5</v>
      </c>
    </row>
    <row r="57" spans="1:32">
      <c r="A57">
        <v>24</v>
      </c>
      <c r="B57" s="335">
        <v>1E-3</v>
      </c>
      <c r="C57" s="335">
        <v>1.9499999999999999E-3</v>
      </c>
      <c r="D57" s="335">
        <v>2.9299999999999999E-3</v>
      </c>
      <c r="E57" s="335">
        <v>3.0200000000000001E-3</v>
      </c>
      <c r="F57" s="335">
        <v>3.82E-3</v>
      </c>
      <c r="G57" s="335">
        <v>4.64E-3</v>
      </c>
      <c r="H57" s="335">
        <v>5.0899999999999999E-3</v>
      </c>
      <c r="I57" s="335">
        <v>5.8999999999999999E-3</v>
      </c>
      <c r="J57" s="335">
        <v>6.7400000000000003E-3</v>
      </c>
      <c r="K57" s="335">
        <v>7.6099999999999996E-3</v>
      </c>
      <c r="L57" s="335">
        <v>8.5100000000000002E-3</v>
      </c>
      <c r="M57" s="335">
        <v>9.4599999999999997E-3</v>
      </c>
      <c r="N57" s="335">
        <v>1.044E-2</v>
      </c>
      <c r="O57" s="335">
        <v>1.1469999999999999E-2</v>
      </c>
      <c r="P57" s="335">
        <v>1.2529999999999999E-2</v>
      </c>
      <c r="Q57" s="335">
        <v>1.3639999999999999E-2</v>
      </c>
      <c r="R57" s="335">
        <v>1.4800000000000001E-2</v>
      </c>
      <c r="S57" s="335">
        <v>1.6E-2</v>
      </c>
      <c r="T57" s="335">
        <v>1.7239999999999998E-2</v>
      </c>
      <c r="U57" s="335">
        <v>1.8530000000000001E-2</v>
      </c>
      <c r="V57" s="335">
        <v>1.9859999999999999E-2</v>
      </c>
      <c r="W57" s="335">
        <v>2.1250000000000002E-2</v>
      </c>
      <c r="X57" s="335">
        <v>2.2700000000000001E-2</v>
      </c>
      <c r="Y57" s="335">
        <v>2.4219999999999998E-2</v>
      </c>
      <c r="Z57" s="335">
        <v>2.581E-2</v>
      </c>
      <c r="AA57" s="335">
        <v>2.7490000000000001E-2</v>
      </c>
      <c r="AB57" s="335">
        <v>2.9260000000000001E-2</v>
      </c>
      <c r="AC57" s="335">
        <v>3.1140000000000001E-2</v>
      </c>
      <c r="AD57" s="335">
        <v>3.3160000000000002E-2</v>
      </c>
      <c r="AE57" s="335">
        <v>3.5319999999999997E-2</v>
      </c>
      <c r="AF57" s="334">
        <v>6</v>
      </c>
    </row>
    <row r="58" spans="1:32">
      <c r="A58">
        <v>25</v>
      </c>
      <c r="B58" s="335">
        <v>1.0200000000000001E-3</v>
      </c>
      <c r="C58" s="335">
        <v>1.98E-3</v>
      </c>
      <c r="D58" s="335">
        <v>2.97E-3</v>
      </c>
      <c r="E58" s="335">
        <v>3.0699999999999998E-3</v>
      </c>
      <c r="F58" s="335">
        <v>3.8800000000000002E-3</v>
      </c>
      <c r="G58" s="335">
        <v>4.7299999999999998E-3</v>
      </c>
      <c r="H58" s="335">
        <v>5.1900000000000002E-3</v>
      </c>
      <c r="I58" s="335">
        <v>6.0200000000000002E-3</v>
      </c>
      <c r="J58" s="335">
        <v>6.8999999999999999E-3</v>
      </c>
      <c r="K58" s="335">
        <v>7.7999999999999996E-3</v>
      </c>
      <c r="L58" s="335">
        <v>8.7500000000000008E-3</v>
      </c>
      <c r="M58" s="335">
        <v>9.7300000000000008E-3</v>
      </c>
      <c r="N58" s="335">
        <v>1.076E-2</v>
      </c>
      <c r="O58" s="335">
        <v>1.183E-2</v>
      </c>
      <c r="P58" s="335">
        <v>1.295E-2</v>
      </c>
      <c r="Q58" s="335">
        <v>1.4109999999999999E-2</v>
      </c>
      <c r="R58" s="335">
        <v>1.532E-2</v>
      </c>
      <c r="S58" s="335">
        <v>1.6570000000000001E-2</v>
      </c>
      <c r="T58" s="335">
        <v>1.7860000000000001E-2</v>
      </c>
      <c r="U58" s="335">
        <v>1.9210000000000001E-2</v>
      </c>
      <c r="V58" s="335">
        <v>2.0619999999999999E-2</v>
      </c>
      <c r="W58" s="335">
        <v>2.2079999999999999E-2</v>
      </c>
      <c r="X58" s="335">
        <v>2.3619999999999999E-2</v>
      </c>
      <c r="Y58" s="335">
        <v>2.5229999999999999E-2</v>
      </c>
      <c r="Z58" s="335">
        <v>2.6929999999999999E-2</v>
      </c>
      <c r="AA58" s="335">
        <v>2.8729999999999999E-2</v>
      </c>
      <c r="AB58" s="335">
        <v>3.0640000000000001E-2</v>
      </c>
      <c r="AC58" s="335">
        <v>3.2680000000000001E-2</v>
      </c>
      <c r="AD58" s="335">
        <v>3.4869999999999998E-2</v>
      </c>
      <c r="AE58" s="335">
        <v>3.7249999999999998E-2</v>
      </c>
      <c r="AF58" s="334">
        <v>7</v>
      </c>
    </row>
    <row r="59" spans="1:32">
      <c r="A59">
        <v>26</v>
      </c>
      <c r="B59" s="335">
        <v>1.0300000000000001E-3</v>
      </c>
      <c r="C59" s="335">
        <v>2.0100000000000001E-3</v>
      </c>
      <c r="D59" s="335">
        <v>3.0200000000000001E-3</v>
      </c>
      <c r="E59" s="335">
        <v>3.13E-3</v>
      </c>
      <c r="F59" s="335">
        <v>3.96E-3</v>
      </c>
      <c r="G59" s="335">
        <v>4.8199999999999996E-3</v>
      </c>
      <c r="H59" s="335">
        <v>5.3099999999999996E-3</v>
      </c>
      <c r="I59" s="335">
        <v>6.1799999999999997E-3</v>
      </c>
      <c r="J59" s="335">
        <v>7.0800000000000004E-3</v>
      </c>
      <c r="K59" s="335">
        <v>8.0300000000000007E-3</v>
      </c>
      <c r="L59" s="335">
        <v>9.0200000000000002E-3</v>
      </c>
      <c r="M59" s="335">
        <v>1.004E-2</v>
      </c>
      <c r="N59" s="335">
        <v>1.112E-2</v>
      </c>
      <c r="O59" s="335">
        <v>1.225E-2</v>
      </c>
      <c r="P59" s="335">
        <v>1.342E-2</v>
      </c>
      <c r="Q59" s="335">
        <v>1.4630000000000001E-2</v>
      </c>
      <c r="R59" s="335">
        <v>1.5890000000000001E-2</v>
      </c>
      <c r="S59" s="335">
        <v>1.72E-2</v>
      </c>
      <c r="T59" s="335">
        <v>1.856E-2</v>
      </c>
      <c r="U59" s="335">
        <v>1.9970000000000002E-2</v>
      </c>
      <c r="V59" s="335">
        <v>2.146E-2</v>
      </c>
      <c r="W59" s="335">
        <v>2.3009999999999999E-2</v>
      </c>
      <c r="X59" s="335">
        <v>2.4639999999999999E-2</v>
      </c>
      <c r="Y59" s="335">
        <v>2.6360000000000001E-2</v>
      </c>
      <c r="Z59" s="335">
        <v>2.818E-2</v>
      </c>
      <c r="AA59" s="335">
        <v>3.0120000000000001E-2</v>
      </c>
      <c r="AB59" s="335">
        <v>3.2190000000000003E-2</v>
      </c>
      <c r="AC59" s="335">
        <v>3.4430000000000002E-2</v>
      </c>
      <c r="AD59" s="335">
        <v>3.6830000000000002E-2</v>
      </c>
      <c r="AE59" s="335">
        <v>3.9460000000000002E-2</v>
      </c>
      <c r="AF59" s="334">
        <v>8</v>
      </c>
    </row>
    <row r="60" spans="1:32">
      <c r="A60">
        <v>27</v>
      </c>
      <c r="B60" s="335">
        <v>1.0499999999999999E-3</v>
      </c>
      <c r="C60" s="335">
        <v>2.0500000000000002E-3</v>
      </c>
      <c r="D60" s="335">
        <v>3.0799999999999998E-3</v>
      </c>
      <c r="E60" s="335">
        <v>3.1900000000000001E-3</v>
      </c>
      <c r="F60" s="335">
        <v>4.0600000000000002E-3</v>
      </c>
      <c r="G60" s="335">
        <v>4.9500000000000004E-3</v>
      </c>
      <c r="H60" s="335">
        <v>5.4599999999999996E-3</v>
      </c>
      <c r="I60" s="335">
        <v>6.3600000000000002E-3</v>
      </c>
      <c r="J60" s="335">
        <v>7.3099999999999997E-3</v>
      </c>
      <c r="K60" s="335">
        <v>8.2900000000000005E-3</v>
      </c>
      <c r="L60" s="335">
        <v>9.3299999999999998E-3</v>
      </c>
      <c r="M60" s="335">
        <v>1.0410000000000001E-2</v>
      </c>
      <c r="N60" s="335">
        <v>1.154E-2</v>
      </c>
      <c r="O60" s="335">
        <v>1.272E-2</v>
      </c>
      <c r="P60" s="335">
        <v>1.3939999999999999E-2</v>
      </c>
      <c r="Q60" s="335">
        <v>1.52E-2</v>
      </c>
      <c r="R60" s="335">
        <v>1.652E-2</v>
      </c>
      <c r="S60" s="335">
        <v>1.789E-2</v>
      </c>
      <c r="T60" s="335">
        <v>1.932E-2</v>
      </c>
      <c r="U60" s="335">
        <v>2.0820000000000002E-2</v>
      </c>
      <c r="V60" s="335">
        <v>2.239E-2</v>
      </c>
      <c r="W60" s="335">
        <v>2.4029999999999999E-2</v>
      </c>
      <c r="X60" s="335">
        <v>2.5780000000000001E-2</v>
      </c>
      <c r="Y60" s="335">
        <v>2.7629999999999998E-2</v>
      </c>
      <c r="Z60" s="335">
        <v>2.9590000000000002E-2</v>
      </c>
      <c r="AA60" s="335">
        <v>3.1699999999999999E-2</v>
      </c>
      <c r="AB60" s="335">
        <v>3.3959999999999997E-2</v>
      </c>
      <c r="AC60" s="335">
        <v>3.6409999999999998E-2</v>
      </c>
      <c r="AD60" s="335">
        <v>3.9079999999999997E-2</v>
      </c>
      <c r="AE60" s="335">
        <v>4.1980000000000003E-2</v>
      </c>
      <c r="AF60" s="334">
        <v>9</v>
      </c>
    </row>
    <row r="61" spans="1:32">
      <c r="A61">
        <v>28</v>
      </c>
      <c r="B61" s="335">
        <v>1.08E-3</v>
      </c>
      <c r="C61" s="335">
        <v>2.0999999999999999E-3</v>
      </c>
      <c r="D61" s="335">
        <v>3.16E-3</v>
      </c>
      <c r="E61" s="335">
        <v>3.2799999999999999E-3</v>
      </c>
      <c r="F61" s="335">
        <v>4.1700000000000001E-3</v>
      </c>
      <c r="G61" s="335">
        <v>5.0899999999999999E-3</v>
      </c>
      <c r="H61" s="335">
        <v>5.6299999999999996E-3</v>
      </c>
      <c r="I61" s="335">
        <v>6.5799999999999999E-3</v>
      </c>
      <c r="J61" s="335">
        <v>7.5700000000000003E-3</v>
      </c>
      <c r="K61" s="335">
        <v>8.6099999999999996E-3</v>
      </c>
      <c r="L61" s="335">
        <v>9.6900000000000007E-3</v>
      </c>
      <c r="M61" s="335">
        <v>1.082E-2</v>
      </c>
      <c r="N61" s="335">
        <v>1.201E-2</v>
      </c>
      <c r="O61" s="335">
        <v>1.323E-2</v>
      </c>
      <c r="P61" s="335">
        <v>1.451E-2</v>
      </c>
      <c r="Q61" s="335">
        <v>1.584E-2</v>
      </c>
      <c r="R61" s="335">
        <v>1.7219999999999999E-2</v>
      </c>
      <c r="S61" s="335">
        <v>1.8669999999999999E-2</v>
      </c>
      <c r="T61" s="335">
        <v>2.018E-2</v>
      </c>
      <c r="U61" s="335">
        <v>2.1760000000000002E-2</v>
      </c>
      <c r="V61" s="335">
        <v>2.3429999999999999E-2</v>
      </c>
      <c r="W61" s="335">
        <v>2.5190000000000001E-2</v>
      </c>
      <c r="X61" s="335">
        <v>2.7060000000000001E-2</v>
      </c>
      <c r="Y61" s="335">
        <v>2.9049999999999999E-2</v>
      </c>
      <c r="Z61" s="335">
        <v>3.1189999999999999E-2</v>
      </c>
      <c r="AA61" s="335">
        <v>3.3489999999999999E-2</v>
      </c>
      <c r="AB61" s="335">
        <v>3.5970000000000002E-2</v>
      </c>
      <c r="AC61" s="335">
        <v>3.8690000000000002E-2</v>
      </c>
      <c r="AD61" s="335">
        <v>4.1640000000000003E-2</v>
      </c>
      <c r="AE61" s="335">
        <v>4.4880000000000003E-2</v>
      </c>
      <c r="AF61" s="334">
        <v>10</v>
      </c>
    </row>
    <row r="62" spans="1:32">
      <c r="A62">
        <v>29</v>
      </c>
      <c r="B62" s="335">
        <v>1.09E-3</v>
      </c>
      <c r="C62" s="335">
        <v>2.15E-3</v>
      </c>
      <c r="D62" s="335">
        <v>3.2499999999999999E-3</v>
      </c>
      <c r="E62" s="335">
        <v>3.3899999999999998E-3</v>
      </c>
      <c r="F62" s="335">
        <v>4.3099999999999996E-3</v>
      </c>
      <c r="G62" s="335">
        <v>5.28E-3</v>
      </c>
      <c r="H62" s="335">
        <v>5.8500000000000002E-3</v>
      </c>
      <c r="I62" s="335">
        <v>6.8399999999999997E-3</v>
      </c>
      <c r="J62" s="335">
        <v>7.8799999999999999E-3</v>
      </c>
      <c r="K62" s="335">
        <v>8.9700000000000005E-3</v>
      </c>
      <c r="L62" s="335">
        <v>1.01E-2</v>
      </c>
      <c r="M62" s="335">
        <v>1.129E-2</v>
      </c>
      <c r="N62" s="335">
        <v>1.2529999999999999E-2</v>
      </c>
      <c r="O62" s="335">
        <v>1.3809999999999999E-2</v>
      </c>
      <c r="P62" s="335">
        <v>1.515E-2</v>
      </c>
      <c r="Q62" s="335">
        <v>1.6539999999999999E-2</v>
      </c>
      <c r="R62" s="335">
        <v>1.7999999999999999E-2</v>
      </c>
      <c r="S62" s="335">
        <v>1.9519999999999999E-2</v>
      </c>
      <c r="T62" s="335">
        <v>2.112E-2</v>
      </c>
      <c r="U62" s="335">
        <v>2.281E-2</v>
      </c>
      <c r="V62" s="335">
        <v>2.4590000000000001E-2</v>
      </c>
      <c r="W62" s="335">
        <v>2.648E-2</v>
      </c>
      <c r="X62" s="335">
        <v>2.8500000000000001E-2</v>
      </c>
      <c r="Y62" s="335">
        <v>3.0669999999999999E-2</v>
      </c>
      <c r="Z62" s="335">
        <v>3.3000000000000002E-2</v>
      </c>
      <c r="AA62" s="335">
        <v>3.5529999999999999E-2</v>
      </c>
      <c r="AB62" s="335">
        <v>3.8289999999999998E-2</v>
      </c>
      <c r="AC62" s="335">
        <v>4.129E-2</v>
      </c>
      <c r="AD62" s="335">
        <v>4.4569999999999999E-2</v>
      </c>
      <c r="AE62" s="335">
        <v>4.82E-2</v>
      </c>
      <c r="AF62" s="334">
        <v>11</v>
      </c>
    </row>
    <row r="63" spans="1:32">
      <c r="A63">
        <v>30</v>
      </c>
      <c r="B63" s="335">
        <v>1.1299999999999999E-3</v>
      </c>
      <c r="C63" s="335">
        <v>2.2300000000000002E-3</v>
      </c>
      <c r="D63" s="335">
        <v>3.3700000000000002E-3</v>
      </c>
      <c r="E63" s="335">
        <v>3.5100000000000001E-3</v>
      </c>
      <c r="F63" s="335">
        <v>4.4799999999999996E-3</v>
      </c>
      <c r="G63" s="335">
        <v>5.5100000000000001E-3</v>
      </c>
      <c r="H63" s="335">
        <v>6.1000000000000004E-3</v>
      </c>
      <c r="I63" s="335">
        <v>7.1399999999999996E-3</v>
      </c>
      <c r="J63" s="335">
        <v>8.2299999999999995E-3</v>
      </c>
      <c r="K63" s="335">
        <v>9.3699999999999999E-3</v>
      </c>
      <c r="L63" s="335">
        <v>1.057E-2</v>
      </c>
      <c r="M63" s="335">
        <v>1.1809999999999999E-2</v>
      </c>
      <c r="N63" s="335">
        <v>1.3100000000000001E-2</v>
      </c>
      <c r="O63" s="335">
        <v>1.4449999999999999E-2</v>
      </c>
      <c r="P63" s="335">
        <v>1.585E-2</v>
      </c>
      <c r="Q63" s="335">
        <v>1.7309999999999999E-2</v>
      </c>
      <c r="R63" s="335">
        <v>1.8849999999999999E-2</v>
      </c>
      <c r="S63" s="335">
        <v>2.0469999999999999E-2</v>
      </c>
      <c r="T63" s="335">
        <v>2.2169999999999999E-2</v>
      </c>
      <c r="U63" s="335">
        <v>2.3970000000000002E-2</v>
      </c>
      <c r="V63" s="335">
        <v>2.589E-2</v>
      </c>
      <c r="W63" s="335">
        <v>2.794E-2</v>
      </c>
      <c r="X63" s="335">
        <v>3.0130000000000001E-2</v>
      </c>
      <c r="Y63" s="335">
        <v>3.2500000000000001E-2</v>
      </c>
      <c r="Z63" s="335">
        <v>3.5069999999999997E-2</v>
      </c>
      <c r="AA63" s="335">
        <v>3.7870000000000001E-2</v>
      </c>
      <c r="AB63" s="335">
        <v>4.0919999999999998E-2</v>
      </c>
      <c r="AC63" s="335">
        <v>4.4260000000000001E-2</v>
      </c>
      <c r="AD63" s="335">
        <v>4.795E-2</v>
      </c>
      <c r="AE63" s="335">
        <v>5.1999999999999998E-2</v>
      </c>
      <c r="AF63" s="334">
        <v>12</v>
      </c>
    </row>
    <row r="64" spans="1:32">
      <c r="A64">
        <v>31</v>
      </c>
      <c r="B64" s="335">
        <v>1.1800000000000001E-3</v>
      </c>
      <c r="C64" s="335">
        <v>2.32E-3</v>
      </c>
      <c r="D64" s="335">
        <v>3.5100000000000001E-3</v>
      </c>
      <c r="E64" s="335">
        <v>3.6600000000000001E-3</v>
      </c>
      <c r="F64" s="335">
        <v>4.6899999999999997E-3</v>
      </c>
      <c r="G64" s="335">
        <v>5.7600000000000004E-3</v>
      </c>
      <c r="H64" s="335">
        <v>6.3800000000000003E-3</v>
      </c>
      <c r="I64" s="335">
        <v>7.4799999999999997E-3</v>
      </c>
      <c r="J64" s="335">
        <v>8.6199999999999992E-3</v>
      </c>
      <c r="K64" s="335">
        <v>9.8200000000000006E-3</v>
      </c>
      <c r="L64" s="335">
        <v>1.106E-2</v>
      </c>
      <c r="M64" s="335">
        <v>1.2370000000000001E-2</v>
      </c>
      <c r="N64" s="335">
        <v>1.371E-2</v>
      </c>
      <c r="O64" s="335">
        <v>1.5129999999999999E-2</v>
      </c>
      <c r="P64" s="335">
        <v>1.66E-2</v>
      </c>
      <c r="Q64" s="335">
        <v>1.8159999999999999E-2</v>
      </c>
      <c r="R64" s="335">
        <v>1.9789999999999999E-2</v>
      </c>
      <c r="S64" s="335">
        <v>2.1510000000000001E-2</v>
      </c>
      <c r="T64" s="335">
        <v>2.333E-2</v>
      </c>
      <c r="U64" s="335">
        <v>2.5260000000000001E-2</v>
      </c>
      <c r="V64" s="335">
        <v>2.733E-2</v>
      </c>
      <c r="W64" s="335">
        <v>2.9569999999999999E-2</v>
      </c>
      <c r="X64" s="335">
        <v>3.1969999999999998E-2</v>
      </c>
      <c r="Y64" s="335">
        <v>3.4569999999999997E-2</v>
      </c>
      <c r="Z64" s="335">
        <v>3.7420000000000002E-2</v>
      </c>
      <c r="AA64" s="335">
        <v>4.052E-2</v>
      </c>
      <c r="AB64" s="335">
        <v>4.3929999999999997E-2</v>
      </c>
      <c r="AC64" s="335">
        <v>4.7669999999999997E-2</v>
      </c>
      <c r="AD64" s="335">
        <v>5.1799999999999999E-2</v>
      </c>
      <c r="AE64" s="335">
        <v>5.6340000000000001E-2</v>
      </c>
      <c r="AF64" s="334">
        <v>13</v>
      </c>
    </row>
    <row r="65" spans="1:32">
      <c r="A65">
        <v>32</v>
      </c>
      <c r="B65" s="335">
        <v>1.23E-3</v>
      </c>
      <c r="C65" s="335">
        <v>2.4199999999999998E-3</v>
      </c>
      <c r="D65" s="335">
        <v>3.6800000000000001E-3</v>
      </c>
      <c r="E65" s="335">
        <v>3.8500000000000001E-3</v>
      </c>
      <c r="F65" s="335">
        <v>4.9100000000000003E-3</v>
      </c>
      <c r="G65" s="335">
        <v>6.0299999999999998E-3</v>
      </c>
      <c r="H65" s="335">
        <v>6.7000000000000002E-3</v>
      </c>
      <c r="I65" s="335">
        <v>7.8499999999999993E-3</v>
      </c>
      <c r="J65" s="335">
        <v>9.0500000000000008E-3</v>
      </c>
      <c r="K65" s="335">
        <v>1.03E-2</v>
      </c>
      <c r="L65" s="335">
        <v>1.1599999999999999E-2</v>
      </c>
      <c r="M65" s="335">
        <v>1.2959999999999999E-2</v>
      </c>
      <c r="N65" s="335">
        <v>1.438E-2</v>
      </c>
      <c r="O65" s="335">
        <v>1.5869999999999999E-2</v>
      </c>
      <c r="P65" s="335">
        <v>1.7430000000000001E-2</v>
      </c>
      <c r="Q65" s="335">
        <v>1.907E-2</v>
      </c>
      <c r="R65" s="335">
        <v>2.0799999999999999E-2</v>
      </c>
      <c r="S65" s="335">
        <v>2.265E-2</v>
      </c>
      <c r="T65" s="335">
        <v>2.46E-2</v>
      </c>
      <c r="U65" s="335">
        <v>2.6700000000000002E-2</v>
      </c>
      <c r="V65" s="335">
        <v>2.896E-2</v>
      </c>
      <c r="W65" s="335">
        <v>3.1390000000000001E-2</v>
      </c>
      <c r="X65" s="335">
        <v>3.4040000000000001E-2</v>
      </c>
      <c r="Y65" s="335">
        <v>3.6929999999999998E-2</v>
      </c>
      <c r="Z65" s="335">
        <v>4.0090000000000001E-2</v>
      </c>
      <c r="AA65" s="335">
        <v>4.3560000000000001E-2</v>
      </c>
      <c r="AB65" s="335">
        <v>4.7370000000000002E-2</v>
      </c>
      <c r="AC65" s="335">
        <v>5.1569999999999998E-2</v>
      </c>
      <c r="AD65" s="335">
        <v>5.6210000000000003E-2</v>
      </c>
      <c r="AE65" s="335">
        <v>6.1310000000000003E-2</v>
      </c>
      <c r="AF65" s="334">
        <v>14</v>
      </c>
    </row>
    <row r="66" spans="1:32">
      <c r="A66">
        <v>33</v>
      </c>
      <c r="B66" s="335">
        <v>1.2899999999999999E-3</v>
      </c>
      <c r="C66" s="335">
        <v>2.5400000000000002E-3</v>
      </c>
      <c r="D66" s="335">
        <v>3.8600000000000001E-3</v>
      </c>
      <c r="E66" s="335">
        <v>4.0400000000000002E-3</v>
      </c>
      <c r="F66" s="335">
        <v>5.1599999999999997E-3</v>
      </c>
      <c r="G66" s="335">
        <v>6.3400000000000001E-3</v>
      </c>
      <c r="H66" s="335">
        <v>7.0400000000000003E-3</v>
      </c>
      <c r="I66" s="335">
        <v>8.2400000000000008E-3</v>
      </c>
      <c r="J66" s="335">
        <v>9.4900000000000002E-3</v>
      </c>
      <c r="K66" s="335">
        <v>1.0800000000000001E-2</v>
      </c>
      <c r="L66" s="335">
        <v>1.2160000000000001E-2</v>
      </c>
      <c r="M66" s="335">
        <v>1.359E-2</v>
      </c>
      <c r="N66" s="335">
        <v>1.508E-2</v>
      </c>
      <c r="O66" s="335">
        <v>1.6650000000000002E-2</v>
      </c>
      <c r="P66" s="335">
        <v>1.831E-2</v>
      </c>
      <c r="Q66" s="335">
        <v>2.0060000000000001E-2</v>
      </c>
      <c r="R66" s="335">
        <v>2.1930000000000002E-2</v>
      </c>
      <c r="S66" s="335">
        <v>2.3900000000000001E-2</v>
      </c>
      <c r="T66" s="335">
        <v>2.6030000000000001E-2</v>
      </c>
      <c r="U66" s="335">
        <v>2.8309999999999998E-2</v>
      </c>
      <c r="V66" s="335">
        <v>3.0790000000000001E-2</v>
      </c>
      <c r="W66" s="335">
        <v>3.347E-2</v>
      </c>
      <c r="X66" s="335">
        <v>3.6400000000000002E-2</v>
      </c>
      <c r="Y66" s="335">
        <v>3.9609999999999999E-2</v>
      </c>
      <c r="Z66" s="335">
        <v>4.3130000000000002E-2</v>
      </c>
      <c r="AA66" s="335">
        <v>4.7019999999999999E-2</v>
      </c>
      <c r="AB66" s="335">
        <v>5.1299999999999998E-2</v>
      </c>
      <c r="AC66" s="335">
        <v>5.6009999999999997E-2</v>
      </c>
      <c r="AD66" s="335">
        <v>6.1219999999999997E-2</v>
      </c>
      <c r="AE66" s="335">
        <v>6.6960000000000006E-2</v>
      </c>
      <c r="AF66" s="334">
        <v>15</v>
      </c>
    </row>
    <row r="67" spans="1:32">
      <c r="A67">
        <v>34</v>
      </c>
      <c r="B67" s="335">
        <v>1.3600000000000001E-3</v>
      </c>
      <c r="C67" s="335">
        <v>2.6800000000000001E-3</v>
      </c>
      <c r="D67" s="335">
        <v>4.0699999999999998E-3</v>
      </c>
      <c r="E67" s="335">
        <v>4.2500000000000003E-3</v>
      </c>
      <c r="F67" s="335">
        <v>5.4299999999999999E-3</v>
      </c>
      <c r="G67" s="335">
        <v>6.6600000000000001E-3</v>
      </c>
      <c r="H67" s="335">
        <v>7.3899999999999999E-3</v>
      </c>
      <c r="I67" s="335">
        <v>8.6499999999999997E-3</v>
      </c>
      <c r="J67" s="335">
        <v>9.9600000000000001E-3</v>
      </c>
      <c r="K67" s="335">
        <v>1.132E-2</v>
      </c>
      <c r="L67" s="335">
        <v>1.2760000000000001E-2</v>
      </c>
      <c r="M67" s="335">
        <v>1.426E-2</v>
      </c>
      <c r="N67" s="335">
        <v>1.584E-2</v>
      </c>
      <c r="O67" s="335">
        <v>1.7510000000000001E-2</v>
      </c>
      <c r="P67" s="335">
        <v>1.9269999999999999E-2</v>
      </c>
      <c r="Q67" s="335">
        <v>2.1149999999999999E-2</v>
      </c>
      <c r="R67" s="335">
        <v>2.315E-2</v>
      </c>
      <c r="S67" s="335">
        <v>2.53E-2</v>
      </c>
      <c r="T67" s="335">
        <v>2.7619999999999999E-2</v>
      </c>
      <c r="U67" s="335">
        <v>3.0120000000000001E-2</v>
      </c>
      <c r="V67" s="335">
        <v>3.2840000000000001E-2</v>
      </c>
      <c r="W67" s="335">
        <v>3.5819999999999998E-2</v>
      </c>
      <c r="X67" s="335">
        <v>3.909E-2</v>
      </c>
      <c r="Y67" s="335">
        <v>4.267E-2</v>
      </c>
      <c r="Z67" s="335">
        <v>4.6620000000000002E-2</v>
      </c>
      <c r="AA67" s="335">
        <v>5.0979999999999998E-2</v>
      </c>
      <c r="AB67" s="335">
        <v>5.5780000000000003E-2</v>
      </c>
      <c r="AC67" s="335">
        <v>6.1100000000000002E-2</v>
      </c>
      <c r="AD67" s="335">
        <v>6.694E-2</v>
      </c>
      <c r="AE67" s="335">
        <v>7.3410000000000003E-2</v>
      </c>
      <c r="AF67" s="334">
        <v>16</v>
      </c>
    </row>
    <row r="68" spans="1:32">
      <c r="A68">
        <v>35</v>
      </c>
      <c r="B68" s="335">
        <v>1.4300000000000001E-3</v>
      </c>
      <c r="C68" s="335">
        <v>2.81E-3</v>
      </c>
      <c r="D68" s="335">
        <v>4.2700000000000004E-3</v>
      </c>
      <c r="E68" s="335">
        <v>4.4600000000000004E-3</v>
      </c>
      <c r="F68" s="335">
        <v>5.7000000000000002E-3</v>
      </c>
      <c r="G68" s="335">
        <v>7.0000000000000001E-3</v>
      </c>
      <c r="H68" s="335">
        <v>7.7499999999999999E-3</v>
      </c>
      <c r="I68" s="335">
        <v>9.0600000000000003E-3</v>
      </c>
      <c r="J68" s="335">
        <v>1.043E-2</v>
      </c>
      <c r="K68" s="335">
        <v>1.187E-2</v>
      </c>
      <c r="L68" s="335">
        <v>1.338E-2</v>
      </c>
      <c r="M68" s="335">
        <v>1.4959999999999999E-2</v>
      </c>
      <c r="N68" s="335">
        <v>1.6639999999999999E-2</v>
      </c>
      <c r="O68" s="335">
        <v>1.8419999999999999E-2</v>
      </c>
      <c r="P68" s="335">
        <v>2.0320000000000001E-2</v>
      </c>
      <c r="Q68" s="335">
        <v>2.2339999999999999E-2</v>
      </c>
      <c r="R68" s="335">
        <v>2.4510000000000001E-2</v>
      </c>
      <c r="S68" s="335">
        <v>2.6849999999999999E-2</v>
      </c>
      <c r="T68" s="335">
        <v>2.9399999999999999E-2</v>
      </c>
      <c r="U68" s="335">
        <v>3.2149999999999998E-2</v>
      </c>
      <c r="V68" s="335">
        <v>3.5180000000000003E-2</v>
      </c>
      <c r="W68" s="335">
        <v>3.8490000000000003E-2</v>
      </c>
      <c r="X68" s="335">
        <v>4.2139999999999997E-2</v>
      </c>
      <c r="Y68" s="335">
        <v>4.616E-2</v>
      </c>
      <c r="Z68" s="335">
        <v>5.0599999999999999E-2</v>
      </c>
      <c r="AA68" s="335">
        <v>5.5500000000000001E-2</v>
      </c>
      <c r="AB68" s="335">
        <v>6.0900000000000003E-2</v>
      </c>
      <c r="AC68" s="335">
        <v>6.6869999999999999E-2</v>
      </c>
      <c r="AD68" s="335">
        <v>7.3459999999999998E-2</v>
      </c>
      <c r="AE68" s="335">
        <v>8.0729999999999996E-2</v>
      </c>
      <c r="AF68" s="334">
        <v>17</v>
      </c>
    </row>
    <row r="69" spans="1:32">
      <c r="A69">
        <v>36</v>
      </c>
      <c r="B69" s="335">
        <v>1.5E-3</v>
      </c>
      <c r="C69" s="335">
        <v>2.96E-3</v>
      </c>
      <c r="D69" s="335">
        <v>4.4900000000000001E-3</v>
      </c>
      <c r="E69" s="335">
        <v>4.6800000000000001E-3</v>
      </c>
      <c r="F69" s="335">
        <v>5.9800000000000001E-3</v>
      </c>
      <c r="G69" s="335">
        <v>7.3400000000000002E-3</v>
      </c>
      <c r="H69" s="335">
        <v>8.1200000000000005E-3</v>
      </c>
      <c r="I69" s="335">
        <v>9.4900000000000002E-3</v>
      </c>
      <c r="J69" s="335">
        <v>1.093E-2</v>
      </c>
      <c r="K69" s="335">
        <v>1.244E-2</v>
      </c>
      <c r="L69" s="335">
        <v>1.4030000000000001E-2</v>
      </c>
      <c r="M69" s="335">
        <v>1.5730000000000001E-2</v>
      </c>
      <c r="N69" s="335">
        <v>1.7520000000000001E-2</v>
      </c>
      <c r="O69" s="335">
        <v>1.9429999999999999E-2</v>
      </c>
      <c r="P69" s="335">
        <v>2.147E-2</v>
      </c>
      <c r="Q69" s="335">
        <v>2.367E-2</v>
      </c>
      <c r="R69" s="335">
        <v>2.6030000000000001E-2</v>
      </c>
      <c r="S69" s="335">
        <v>2.861E-2</v>
      </c>
      <c r="T69" s="335">
        <v>3.141E-2</v>
      </c>
      <c r="U69" s="335">
        <v>3.4479999999999997E-2</v>
      </c>
      <c r="V69" s="335">
        <v>3.7850000000000002E-2</v>
      </c>
      <c r="W69" s="335">
        <v>4.1549999999999997E-2</v>
      </c>
      <c r="X69" s="335">
        <v>4.564E-2</v>
      </c>
      <c r="Y69" s="335">
        <v>5.0160000000000003E-2</v>
      </c>
      <c r="Z69" s="335">
        <v>5.5160000000000001E-2</v>
      </c>
      <c r="AA69" s="335">
        <v>6.0670000000000002E-2</v>
      </c>
      <c r="AB69" s="335">
        <v>6.6739999999999994E-2</v>
      </c>
      <c r="AC69" s="335">
        <v>7.3469999999999994E-2</v>
      </c>
      <c r="AD69" s="335">
        <v>8.0879999999999994E-2</v>
      </c>
      <c r="AE69" s="335"/>
      <c r="AF69" s="334">
        <v>18</v>
      </c>
    </row>
    <row r="70" spans="1:32">
      <c r="A70">
        <v>37</v>
      </c>
      <c r="B70" s="335">
        <v>1.57E-3</v>
      </c>
      <c r="C70" s="335">
        <v>3.0999999999999999E-3</v>
      </c>
      <c r="D70" s="335">
        <v>4.7099999999999998E-3</v>
      </c>
      <c r="E70" s="335">
        <v>4.9100000000000003E-3</v>
      </c>
      <c r="F70" s="335">
        <v>6.2700000000000004E-3</v>
      </c>
      <c r="G70" s="335">
        <v>7.6699999999999997E-3</v>
      </c>
      <c r="H70" s="335">
        <v>8.4899999999999993E-3</v>
      </c>
      <c r="I70" s="335">
        <v>9.9299999999999996E-3</v>
      </c>
      <c r="J70" s="335">
        <v>1.145E-2</v>
      </c>
      <c r="K70" s="335">
        <v>1.3050000000000001E-2</v>
      </c>
      <c r="L70" s="335">
        <v>1.4749999999999999E-2</v>
      </c>
      <c r="M70" s="335">
        <v>1.6549999999999999E-2</v>
      </c>
      <c r="N70" s="335">
        <v>1.847E-2</v>
      </c>
      <c r="O70" s="335">
        <v>2.0539999999999999E-2</v>
      </c>
      <c r="P70" s="335">
        <v>2.2749999999999999E-2</v>
      </c>
      <c r="Q70" s="335">
        <v>2.5149999999999999E-2</v>
      </c>
      <c r="R70" s="335">
        <v>2.776E-2</v>
      </c>
      <c r="S70" s="335">
        <v>3.0609999999999998E-2</v>
      </c>
      <c r="T70" s="335">
        <v>3.3709999999999997E-2</v>
      </c>
      <c r="U70" s="335">
        <v>3.7139999999999999E-2</v>
      </c>
      <c r="V70" s="335">
        <v>4.0919999999999998E-2</v>
      </c>
      <c r="W70" s="335">
        <v>4.5069999999999999E-2</v>
      </c>
      <c r="X70" s="335">
        <v>4.9669999999999999E-2</v>
      </c>
      <c r="Y70" s="335">
        <v>5.475E-2</v>
      </c>
      <c r="Z70" s="335">
        <v>6.037E-2</v>
      </c>
      <c r="AA70" s="335">
        <v>6.6570000000000004E-2</v>
      </c>
      <c r="AB70" s="335">
        <v>7.3429999999999995E-2</v>
      </c>
      <c r="AC70" s="335">
        <v>8.0990000000000006E-2</v>
      </c>
      <c r="AD70" s="335"/>
      <c r="AE70" s="335"/>
      <c r="AF70" s="334">
        <v>19</v>
      </c>
    </row>
    <row r="71" spans="1:32">
      <c r="A71">
        <v>38</v>
      </c>
      <c r="B71" s="335">
        <v>1.65E-3</v>
      </c>
      <c r="C71" s="335">
        <v>3.2499999999999999E-3</v>
      </c>
      <c r="D71" s="335">
        <v>4.9300000000000004E-3</v>
      </c>
      <c r="E71" s="335">
        <v>5.1399999999999996E-3</v>
      </c>
      <c r="F71" s="335">
        <v>6.5399999999999998E-3</v>
      </c>
      <c r="G71" s="335">
        <v>8.0199999999999994E-3</v>
      </c>
      <c r="H71" s="335">
        <v>8.8800000000000007E-3</v>
      </c>
      <c r="I71" s="335">
        <v>1.04E-2</v>
      </c>
      <c r="J71" s="335">
        <v>1.201E-2</v>
      </c>
      <c r="K71" s="335">
        <v>1.371E-2</v>
      </c>
      <c r="L71" s="335">
        <v>1.5520000000000001E-2</v>
      </c>
      <c r="M71" s="335">
        <v>1.7469999999999999E-2</v>
      </c>
      <c r="N71" s="335">
        <v>1.9550000000000001E-2</v>
      </c>
      <c r="O71" s="335">
        <v>2.179E-2</v>
      </c>
      <c r="P71" s="335">
        <v>2.4209999999999999E-2</v>
      </c>
      <c r="Q71" s="335">
        <v>2.6849999999999999E-2</v>
      </c>
      <c r="R71" s="335">
        <v>2.9739999999999999E-2</v>
      </c>
      <c r="S71" s="335">
        <v>3.2890000000000003E-2</v>
      </c>
      <c r="T71" s="335">
        <v>3.637E-2</v>
      </c>
      <c r="U71" s="335">
        <v>4.0210000000000003E-2</v>
      </c>
      <c r="V71" s="335">
        <v>4.444E-2</v>
      </c>
      <c r="W71" s="335">
        <v>4.913E-2</v>
      </c>
      <c r="X71" s="335">
        <v>5.4300000000000001E-2</v>
      </c>
      <c r="Y71" s="335">
        <v>6.003E-2</v>
      </c>
      <c r="Z71" s="335">
        <v>6.6339999999999996E-2</v>
      </c>
      <c r="AA71" s="335">
        <v>7.3340000000000002E-2</v>
      </c>
      <c r="AB71" s="335">
        <v>8.1059999999999993E-2</v>
      </c>
      <c r="AC71" s="335"/>
      <c r="AD71" s="335"/>
      <c r="AE71" s="335"/>
      <c r="AF71" s="334">
        <v>20</v>
      </c>
    </row>
    <row r="72" spans="1:32">
      <c r="A72" s="826">
        <v>39</v>
      </c>
      <c r="B72" s="877">
        <v>1.14E-3</v>
      </c>
      <c r="C72" s="877">
        <v>2.2799999999999999E-3</v>
      </c>
      <c r="D72" s="877">
        <v>3.5000000000000001E-3</v>
      </c>
      <c r="E72" s="877">
        <v>3.6900000000000001E-3</v>
      </c>
      <c r="F72" s="877">
        <v>4.7699999999999999E-3</v>
      </c>
      <c r="G72" s="877">
        <v>5.94E-3</v>
      </c>
      <c r="H72" s="877">
        <v>6.6600000000000001E-3</v>
      </c>
      <c r="I72" s="877">
        <v>7.8899999999999994E-3</v>
      </c>
      <c r="J72" s="877">
        <v>9.2099999999999994E-3</v>
      </c>
      <c r="K72" s="877">
        <v>1.0630000000000001E-2</v>
      </c>
      <c r="L72" s="877">
        <v>1.2149999999999999E-2</v>
      </c>
      <c r="M72" s="877">
        <v>1.3780000000000001E-2</v>
      </c>
      <c r="N72" s="877">
        <v>1.5509999999999999E-2</v>
      </c>
      <c r="O72" s="877">
        <v>1.738E-2</v>
      </c>
      <c r="P72" s="877">
        <v>1.9380000000000001E-2</v>
      </c>
      <c r="Q72" s="877">
        <v>2.1530000000000001E-2</v>
      </c>
      <c r="R72" s="877">
        <v>2.3859999999999999E-2</v>
      </c>
      <c r="S72" s="877">
        <v>2.6370000000000001E-2</v>
      </c>
      <c r="T72" s="877">
        <v>2.9090000000000001E-2</v>
      </c>
      <c r="U72" s="877">
        <v>3.2030000000000003E-2</v>
      </c>
      <c r="V72" s="877">
        <v>3.524E-2</v>
      </c>
      <c r="W72" s="877">
        <v>3.8710000000000001E-2</v>
      </c>
      <c r="X72" s="877">
        <v>4.2509999999999999E-2</v>
      </c>
      <c r="Y72" s="877">
        <v>4.6649999999999997E-2</v>
      </c>
      <c r="Z72" s="877">
        <v>5.117E-2</v>
      </c>
      <c r="AA72" s="877">
        <v>5.6129999999999999E-2</v>
      </c>
      <c r="AB72" s="878"/>
      <c r="AC72" s="878"/>
      <c r="AD72" s="878"/>
      <c r="AE72" s="878"/>
      <c r="AF72" s="879">
        <v>21</v>
      </c>
    </row>
    <row r="73" spans="1:32">
      <c r="A73">
        <v>40</v>
      </c>
      <c r="B73" s="335">
        <v>1.82E-3</v>
      </c>
      <c r="C73" s="335">
        <v>3.5500000000000002E-3</v>
      </c>
      <c r="D73" s="335">
        <v>5.3499999999999997E-3</v>
      </c>
      <c r="E73" s="335">
        <v>5.5700000000000003E-3</v>
      </c>
      <c r="F73" s="335">
        <v>7.1199999999999996E-3</v>
      </c>
      <c r="G73" s="335">
        <v>8.7600000000000004E-3</v>
      </c>
      <c r="H73" s="335">
        <v>9.75E-3</v>
      </c>
      <c r="I73" s="335">
        <v>1.1469999999999999E-2</v>
      </c>
      <c r="J73" s="335">
        <v>1.3310000000000001E-2</v>
      </c>
      <c r="K73" s="335">
        <v>1.528E-2</v>
      </c>
      <c r="L73" s="335">
        <v>1.7389999999999999E-2</v>
      </c>
      <c r="M73" s="335">
        <v>1.968E-2</v>
      </c>
      <c r="N73" s="335">
        <v>2.2159999999999999E-2</v>
      </c>
      <c r="O73" s="335">
        <v>2.487E-2</v>
      </c>
      <c r="P73" s="335">
        <v>2.784E-2</v>
      </c>
      <c r="Q73" s="335">
        <v>3.109E-2</v>
      </c>
      <c r="R73" s="335">
        <v>3.4680000000000002E-2</v>
      </c>
      <c r="S73" s="335">
        <v>3.8640000000000001E-2</v>
      </c>
      <c r="T73" s="335">
        <v>4.3020000000000003E-2</v>
      </c>
      <c r="U73" s="335">
        <v>4.7870000000000003E-2</v>
      </c>
      <c r="V73" s="335">
        <v>5.3240000000000003E-2</v>
      </c>
      <c r="W73" s="335">
        <v>5.9180000000000003E-2</v>
      </c>
      <c r="X73" s="335">
        <v>6.5759999999999999E-2</v>
      </c>
      <c r="Y73" s="335">
        <v>7.3029999999999998E-2</v>
      </c>
      <c r="Z73" s="335">
        <v>8.1070000000000003E-2</v>
      </c>
      <c r="AA73" s="335"/>
      <c r="AB73" s="335"/>
      <c r="AC73" s="335"/>
      <c r="AD73" s="335"/>
      <c r="AE73" s="335"/>
      <c r="AF73" s="334">
        <v>22</v>
      </c>
    </row>
    <row r="74" spans="1:32">
      <c r="A74">
        <v>41</v>
      </c>
      <c r="B74" s="335">
        <v>1.8500000000000001E-3</v>
      </c>
      <c r="C74" s="335">
        <v>3.63E-3</v>
      </c>
      <c r="D74" s="335">
        <v>5.5300000000000002E-3</v>
      </c>
      <c r="E74" s="335">
        <v>5.7999999999999996E-3</v>
      </c>
      <c r="F74" s="335">
        <v>7.4400000000000004E-3</v>
      </c>
      <c r="G74" s="335">
        <v>9.1900000000000003E-3</v>
      </c>
      <c r="H74" s="335">
        <v>1.026E-2</v>
      </c>
      <c r="I74" s="335">
        <v>1.21E-2</v>
      </c>
      <c r="J74" s="335">
        <v>1.4080000000000001E-2</v>
      </c>
      <c r="K74" s="335">
        <v>1.6219999999999998E-2</v>
      </c>
      <c r="L74" s="335">
        <v>1.8530000000000001E-2</v>
      </c>
      <c r="M74" s="335">
        <v>2.104E-2</v>
      </c>
      <c r="N74" s="335">
        <v>2.3789999999999999E-2</v>
      </c>
      <c r="O74" s="335">
        <v>2.6790000000000001E-2</v>
      </c>
      <c r="P74" s="335">
        <v>3.0099999999999998E-2</v>
      </c>
      <c r="Q74" s="335">
        <v>3.3750000000000002E-2</v>
      </c>
      <c r="R74" s="335">
        <v>3.7769999999999998E-2</v>
      </c>
      <c r="S74" s="335">
        <v>4.224E-2</v>
      </c>
      <c r="T74" s="335">
        <v>4.7169999999999997E-2</v>
      </c>
      <c r="U74" s="335">
        <v>5.2639999999999999E-2</v>
      </c>
      <c r="V74" s="335">
        <v>5.8689999999999999E-2</v>
      </c>
      <c r="W74" s="335">
        <v>6.5390000000000004E-2</v>
      </c>
      <c r="X74" s="335">
        <v>7.2819999999999996E-2</v>
      </c>
      <c r="Y74" s="335">
        <v>8.1019999999999995E-2</v>
      </c>
      <c r="Z74" s="335"/>
      <c r="AA74" s="335"/>
      <c r="AB74" s="335"/>
      <c r="AC74" s="335"/>
      <c r="AD74" s="335"/>
      <c r="AE74" s="335"/>
      <c r="AF74" s="334">
        <v>23</v>
      </c>
    </row>
    <row r="75" spans="1:32">
      <c r="A75">
        <v>42</v>
      </c>
      <c r="B75" s="335">
        <v>1.9400000000000001E-3</v>
      </c>
      <c r="C75" s="335">
        <v>3.8500000000000001E-3</v>
      </c>
      <c r="D75" s="335">
        <v>5.8599999999999998E-3</v>
      </c>
      <c r="E75" s="335">
        <v>6.1500000000000001E-3</v>
      </c>
      <c r="F75" s="335">
        <v>7.9000000000000008E-3</v>
      </c>
      <c r="G75" s="335">
        <v>9.7699999999999992E-3</v>
      </c>
      <c r="H75" s="335">
        <v>1.093E-2</v>
      </c>
      <c r="I75" s="335">
        <v>1.2919999999999999E-2</v>
      </c>
      <c r="J75" s="335">
        <v>1.508E-2</v>
      </c>
      <c r="K75" s="335">
        <v>1.7409999999999998E-2</v>
      </c>
      <c r="L75" s="335">
        <v>1.9949999999999999E-2</v>
      </c>
      <c r="M75" s="335">
        <v>2.273E-2</v>
      </c>
      <c r="N75" s="335">
        <v>2.5780000000000001E-2</v>
      </c>
      <c r="O75" s="335">
        <v>2.913E-2</v>
      </c>
      <c r="P75" s="335">
        <v>3.2840000000000001E-2</v>
      </c>
      <c r="Q75" s="335">
        <v>3.6929999999999998E-2</v>
      </c>
      <c r="R75" s="335">
        <v>4.1480000000000003E-2</v>
      </c>
      <c r="S75" s="335">
        <v>4.6510000000000003E-2</v>
      </c>
      <c r="T75" s="335">
        <v>5.2080000000000001E-2</v>
      </c>
      <c r="U75" s="335">
        <v>5.8250000000000003E-2</v>
      </c>
      <c r="V75" s="335">
        <v>6.5079999999999999E-2</v>
      </c>
      <c r="W75" s="335">
        <v>7.2650000000000006E-2</v>
      </c>
      <c r="X75" s="335">
        <v>8.1019999999999995E-2</v>
      </c>
      <c r="Y75" s="335"/>
      <c r="Z75" s="335"/>
      <c r="AA75" s="335"/>
      <c r="AB75" s="335"/>
      <c r="AC75" s="335"/>
      <c r="AD75" s="335"/>
      <c r="AE75" s="335"/>
      <c r="AF75" s="334">
        <v>24</v>
      </c>
    </row>
    <row r="76" spans="1:32">
      <c r="A76">
        <v>43</v>
      </c>
      <c r="B76" s="335">
        <v>2.0699999999999998E-3</v>
      </c>
      <c r="C76" s="335">
        <v>4.0800000000000003E-3</v>
      </c>
      <c r="D76" s="335">
        <v>6.2300000000000003E-3</v>
      </c>
      <c r="E76" s="335">
        <v>6.5399999999999998E-3</v>
      </c>
      <c r="F76" s="335">
        <v>8.4200000000000004E-3</v>
      </c>
      <c r="G76" s="335">
        <v>1.043E-2</v>
      </c>
      <c r="H76" s="335">
        <v>1.1690000000000001E-2</v>
      </c>
      <c r="I76" s="335">
        <v>1.387E-2</v>
      </c>
      <c r="J76" s="335">
        <v>1.6230000000000001E-2</v>
      </c>
      <c r="K76" s="335">
        <v>1.8800000000000001E-2</v>
      </c>
      <c r="L76" s="335">
        <v>2.1610000000000001E-2</v>
      </c>
      <c r="M76" s="335">
        <v>2.47E-2</v>
      </c>
      <c r="N76" s="335">
        <v>2.811E-2</v>
      </c>
      <c r="O76" s="335">
        <v>3.1879999999999999E-2</v>
      </c>
      <c r="P76" s="335">
        <v>3.6049999999999999E-2</v>
      </c>
      <c r="Q76" s="335">
        <v>4.0669999999999998E-2</v>
      </c>
      <c r="R76" s="335">
        <v>4.5789999999999997E-2</v>
      </c>
      <c r="S76" s="335">
        <v>5.1470000000000002E-2</v>
      </c>
      <c r="T76" s="335">
        <v>5.7759999999999999E-2</v>
      </c>
      <c r="U76" s="335">
        <v>6.4729999999999996E-2</v>
      </c>
      <c r="V76" s="335">
        <v>7.2440000000000004E-2</v>
      </c>
      <c r="W76" s="335">
        <v>8.0979999999999996E-2</v>
      </c>
      <c r="X76" s="335"/>
      <c r="Y76" s="335"/>
      <c r="Z76" s="335"/>
      <c r="AA76" s="335"/>
      <c r="AB76" s="335"/>
      <c r="AC76" s="335"/>
      <c r="AD76" s="335"/>
      <c r="AE76" s="335"/>
      <c r="AF76" s="334">
        <v>25</v>
      </c>
    </row>
    <row r="77" spans="1:32">
      <c r="A77">
        <v>44</v>
      </c>
      <c r="B77" s="335">
        <v>2.1900000000000001E-3</v>
      </c>
      <c r="C77" s="335">
        <v>4.3400000000000001E-3</v>
      </c>
      <c r="D77" s="335">
        <v>6.6400000000000001E-3</v>
      </c>
      <c r="E77" s="335">
        <v>6.9899999999999997E-3</v>
      </c>
      <c r="F77" s="335">
        <v>9.0200000000000002E-3</v>
      </c>
      <c r="G77" s="335">
        <v>1.12E-2</v>
      </c>
      <c r="H77" s="335">
        <v>1.259E-2</v>
      </c>
      <c r="I77" s="335">
        <v>1.4970000000000001E-2</v>
      </c>
      <c r="J77" s="335">
        <v>1.7579999999999998E-2</v>
      </c>
      <c r="K77" s="335">
        <v>2.0420000000000001E-2</v>
      </c>
      <c r="L77" s="335">
        <v>2.3560000000000001E-2</v>
      </c>
      <c r="M77" s="335">
        <v>2.7019999999999999E-2</v>
      </c>
      <c r="N77" s="335">
        <v>3.0849999999999999E-2</v>
      </c>
      <c r="O77" s="335">
        <v>3.5090000000000003E-2</v>
      </c>
      <c r="P77" s="335">
        <v>3.9789999999999999E-2</v>
      </c>
      <c r="Q77" s="335">
        <v>4.5010000000000001E-2</v>
      </c>
      <c r="R77" s="335">
        <v>5.0790000000000002E-2</v>
      </c>
      <c r="S77" s="335">
        <v>5.7200000000000001E-2</v>
      </c>
      <c r="T77" s="335">
        <v>6.4310000000000006E-2</v>
      </c>
      <c r="U77" s="335">
        <v>7.2179999999999994E-2</v>
      </c>
      <c r="V77" s="335">
        <v>8.0909999999999996E-2</v>
      </c>
      <c r="W77" s="335"/>
      <c r="X77" s="335"/>
      <c r="Y77" s="335"/>
      <c r="Z77" s="335"/>
      <c r="AA77" s="335"/>
      <c r="AB77" s="335"/>
      <c r="AC77" s="335"/>
      <c r="AD77" s="335"/>
      <c r="AE77" s="335"/>
      <c r="AF77" s="334">
        <v>26</v>
      </c>
    </row>
    <row r="78" spans="1:32">
      <c r="A78">
        <v>45</v>
      </c>
      <c r="B78" s="335">
        <v>2.3400000000000001E-3</v>
      </c>
      <c r="C78" s="335">
        <v>4.64E-3</v>
      </c>
      <c r="D78" s="335">
        <v>7.11E-3</v>
      </c>
      <c r="E78" s="335">
        <v>7.4999999999999997E-3</v>
      </c>
      <c r="F78" s="335">
        <v>9.7000000000000003E-3</v>
      </c>
      <c r="G78" s="335">
        <v>1.209E-2</v>
      </c>
      <c r="H78" s="335">
        <v>1.363E-2</v>
      </c>
      <c r="I78" s="335">
        <v>1.626E-2</v>
      </c>
      <c r="J78" s="335">
        <v>1.915E-2</v>
      </c>
      <c r="K78" s="335">
        <v>2.2329999999999999E-2</v>
      </c>
      <c r="L78" s="335">
        <v>2.5850000000000001E-2</v>
      </c>
      <c r="M78" s="335">
        <v>2.9739999999999999E-2</v>
      </c>
      <c r="N78" s="335">
        <v>3.406E-2</v>
      </c>
      <c r="O78" s="335">
        <v>3.884E-2</v>
      </c>
      <c r="P78" s="335">
        <v>4.4159999999999998E-2</v>
      </c>
      <c r="Q78" s="335">
        <v>5.0049999999999997E-2</v>
      </c>
      <c r="R78" s="335">
        <v>5.6590000000000001E-2</v>
      </c>
      <c r="S78" s="335">
        <v>6.3829999999999998E-2</v>
      </c>
      <c r="T78" s="335">
        <v>7.1859999999999993E-2</v>
      </c>
      <c r="U78" s="335">
        <v>8.0759999999999998E-2</v>
      </c>
      <c r="V78" s="335"/>
      <c r="W78" s="335"/>
      <c r="X78" s="335"/>
      <c r="Y78" s="335"/>
      <c r="Z78" s="335"/>
      <c r="AA78" s="335"/>
      <c r="AB78" s="335"/>
      <c r="AC78" s="335"/>
      <c r="AD78" s="335"/>
      <c r="AE78" s="335"/>
      <c r="AF78" s="334">
        <v>27</v>
      </c>
    </row>
    <row r="79" spans="1:32">
      <c r="A79">
        <v>46</v>
      </c>
      <c r="B79" s="335">
        <v>2.5200000000000001E-3</v>
      </c>
      <c r="C79" s="335">
        <v>5.0000000000000001E-3</v>
      </c>
      <c r="D79" s="335">
        <v>7.6699999999999997E-3</v>
      </c>
      <c r="E79" s="335">
        <v>8.1099999999999992E-3</v>
      </c>
      <c r="F79" s="335">
        <v>1.052E-2</v>
      </c>
      <c r="G79" s="335">
        <v>1.315E-2</v>
      </c>
      <c r="H79" s="335">
        <v>1.487E-2</v>
      </c>
      <c r="I79" s="335">
        <v>1.779E-2</v>
      </c>
      <c r="J79" s="335">
        <v>2.102E-2</v>
      </c>
      <c r="K79" s="335">
        <v>2.4590000000000001E-2</v>
      </c>
      <c r="L79" s="335">
        <v>2.8549999999999999E-2</v>
      </c>
      <c r="M79" s="335">
        <v>3.2939999999999997E-2</v>
      </c>
      <c r="N79" s="335">
        <v>3.7810000000000003E-2</v>
      </c>
      <c r="O79" s="335">
        <v>4.3229999999999998E-2</v>
      </c>
      <c r="P79" s="335">
        <v>4.9230000000000003E-2</v>
      </c>
      <c r="Q79" s="335">
        <v>5.5899999999999998E-2</v>
      </c>
      <c r="R79" s="335">
        <v>6.3289999999999999E-2</v>
      </c>
      <c r="S79" s="335">
        <v>7.1480000000000002E-2</v>
      </c>
      <c r="T79" s="335">
        <v>8.0560000000000007E-2</v>
      </c>
      <c r="U79" s="335"/>
      <c r="V79" s="335"/>
      <c r="W79" s="335"/>
      <c r="X79" s="335"/>
      <c r="Y79" s="335"/>
      <c r="Z79" s="335"/>
      <c r="AA79" s="335"/>
      <c r="AB79" s="335"/>
      <c r="AC79" s="335"/>
      <c r="AD79" s="335"/>
      <c r="AE79" s="335"/>
      <c r="AF79" s="334">
        <v>28</v>
      </c>
    </row>
    <row r="80" spans="1:32">
      <c r="A80">
        <v>47</v>
      </c>
      <c r="B80" s="335">
        <v>2.7200000000000002E-3</v>
      </c>
      <c r="C80" s="335">
        <v>5.4000000000000003E-3</v>
      </c>
      <c r="D80" s="335">
        <v>8.3199999999999993E-3</v>
      </c>
      <c r="E80" s="335">
        <v>8.8199999999999997E-3</v>
      </c>
      <c r="F80" s="335">
        <v>1.1480000000000001E-2</v>
      </c>
      <c r="G80" s="335">
        <v>1.44E-2</v>
      </c>
      <c r="H80" s="335">
        <v>1.6330000000000001E-2</v>
      </c>
      <c r="I80" s="335">
        <v>1.9609999999999999E-2</v>
      </c>
      <c r="J80" s="335">
        <v>2.324E-2</v>
      </c>
      <c r="K80" s="335">
        <v>2.725E-2</v>
      </c>
      <c r="L80" s="335">
        <v>3.1730000000000001E-2</v>
      </c>
      <c r="M80" s="335">
        <v>3.669E-2</v>
      </c>
      <c r="N80" s="335">
        <v>4.2200000000000001E-2</v>
      </c>
      <c r="O80" s="335">
        <v>4.8329999999999998E-2</v>
      </c>
      <c r="P80" s="335">
        <v>5.5120000000000002E-2</v>
      </c>
      <c r="Q80" s="335">
        <v>6.2659999999999993E-2</v>
      </c>
      <c r="R80" s="335">
        <v>7.102E-2</v>
      </c>
      <c r="S80" s="335">
        <v>8.0280000000000004E-2</v>
      </c>
      <c r="T80" s="335"/>
      <c r="U80" s="335"/>
      <c r="V80" s="335"/>
      <c r="W80" s="335"/>
      <c r="X80" s="335"/>
      <c r="Y80" s="335"/>
      <c r="Z80" s="335"/>
      <c r="AA80" s="335"/>
      <c r="AB80" s="335"/>
      <c r="AC80" s="335"/>
      <c r="AD80" s="335"/>
      <c r="AE80" s="335"/>
      <c r="AF80" s="334">
        <v>29</v>
      </c>
    </row>
    <row r="81" spans="1:32">
      <c r="A81">
        <v>48</v>
      </c>
      <c r="B81" s="335">
        <v>2.96E-3</v>
      </c>
      <c r="C81" s="335">
        <v>5.8900000000000003E-3</v>
      </c>
      <c r="D81" s="335">
        <v>9.0900000000000009E-3</v>
      </c>
      <c r="E81" s="335">
        <v>9.6699999999999998E-3</v>
      </c>
      <c r="F81" s="335">
        <v>1.2619999999999999E-2</v>
      </c>
      <c r="G81" s="335">
        <v>1.5879999999999998E-2</v>
      </c>
      <c r="H81" s="335">
        <v>1.806E-2</v>
      </c>
      <c r="I81" s="335">
        <v>2.1749999999999999E-2</v>
      </c>
      <c r="J81" s="335">
        <v>2.5839999999999998E-2</v>
      </c>
      <c r="K81" s="335">
        <v>3.039E-2</v>
      </c>
      <c r="L81" s="335">
        <v>3.5450000000000002E-2</v>
      </c>
      <c r="M81" s="335">
        <v>4.1070000000000002E-2</v>
      </c>
      <c r="N81" s="335">
        <v>4.7309999999999998E-2</v>
      </c>
      <c r="O81" s="335">
        <v>5.4239999999999997E-2</v>
      </c>
      <c r="P81" s="335">
        <v>6.1929999999999999E-2</v>
      </c>
      <c r="Q81" s="335">
        <v>7.0459999999999995E-2</v>
      </c>
      <c r="R81" s="335">
        <v>7.9920000000000005E-2</v>
      </c>
      <c r="S81" s="335"/>
      <c r="T81" s="335"/>
      <c r="U81" s="335"/>
      <c r="V81" s="335"/>
      <c r="W81" s="335"/>
      <c r="X81" s="335"/>
      <c r="Y81" s="335"/>
      <c r="Z81" s="335"/>
      <c r="AA81" s="335"/>
      <c r="AB81" s="335"/>
      <c r="AC81" s="335"/>
      <c r="AD81" s="335"/>
      <c r="AE81" s="335"/>
      <c r="AF81" s="334">
        <v>30</v>
      </c>
    </row>
    <row r="82" spans="1:32">
      <c r="A82">
        <v>49</v>
      </c>
      <c r="B82" s="335">
        <v>3.2299999999999998E-3</v>
      </c>
      <c r="C82" s="335">
        <v>6.4700000000000001E-3</v>
      </c>
      <c r="D82" s="335">
        <v>1.0019999999999999E-2</v>
      </c>
      <c r="E82" s="335">
        <v>1.068E-2</v>
      </c>
      <c r="F82" s="335">
        <v>1.3990000000000001E-2</v>
      </c>
      <c r="G82" s="335">
        <v>1.7639999999999999E-2</v>
      </c>
      <c r="H82" s="335">
        <v>2.0109999999999999E-2</v>
      </c>
      <c r="I82" s="335">
        <v>2.4279999999999999E-2</v>
      </c>
      <c r="J82" s="335">
        <v>2.8910000000000002E-2</v>
      </c>
      <c r="K82" s="335">
        <v>3.4070000000000003E-2</v>
      </c>
      <c r="L82" s="335">
        <v>3.9789999999999999E-2</v>
      </c>
      <c r="M82" s="335">
        <v>4.6149999999999997E-2</v>
      </c>
      <c r="N82" s="335">
        <v>5.3220000000000003E-2</v>
      </c>
      <c r="O82" s="335">
        <v>6.1060000000000003E-2</v>
      </c>
      <c r="P82" s="335">
        <v>6.9760000000000003E-2</v>
      </c>
      <c r="Q82" s="335">
        <v>7.9420000000000004E-2</v>
      </c>
      <c r="R82" s="335"/>
      <c r="S82" s="335"/>
      <c r="T82" s="335"/>
      <c r="U82" s="335"/>
      <c r="V82" s="335"/>
      <c r="W82" s="335"/>
      <c r="X82" s="335"/>
      <c r="Y82" s="335"/>
      <c r="Z82" s="335"/>
      <c r="AA82" s="335"/>
      <c r="AB82" s="335"/>
      <c r="AC82" s="335"/>
      <c r="AD82" s="335"/>
      <c r="AE82" s="335"/>
      <c r="AF82" s="334">
        <v>31</v>
      </c>
    </row>
    <row r="83" spans="1:32">
      <c r="A83">
        <v>50</v>
      </c>
      <c r="B83" s="335">
        <v>3.5799999999999998E-3</v>
      </c>
      <c r="C83" s="335">
        <v>7.1700000000000002E-3</v>
      </c>
      <c r="D83" s="335">
        <v>1.1129999999999999E-2</v>
      </c>
      <c r="E83" s="335">
        <v>1.189E-2</v>
      </c>
      <c r="F83" s="335">
        <v>1.5599999999999999E-2</v>
      </c>
      <c r="G83" s="335">
        <v>1.9730000000000001E-2</v>
      </c>
      <c r="H83" s="335">
        <v>2.2540000000000001E-2</v>
      </c>
      <c r="I83" s="335">
        <v>2.725E-2</v>
      </c>
      <c r="J83" s="335">
        <v>3.2509999999999997E-2</v>
      </c>
      <c r="K83" s="335">
        <v>3.8350000000000002E-2</v>
      </c>
      <c r="L83" s="335">
        <v>4.4819999999999999E-2</v>
      </c>
      <c r="M83" s="335">
        <v>5.203E-2</v>
      </c>
      <c r="N83" s="335">
        <v>6.003E-2</v>
      </c>
      <c r="O83" s="335">
        <v>6.8900000000000003E-2</v>
      </c>
      <c r="P83" s="335">
        <v>7.8759999999999997E-2</v>
      </c>
      <c r="Q83" s="335"/>
      <c r="R83" s="335"/>
      <c r="S83" s="335"/>
      <c r="T83" s="335"/>
      <c r="U83" s="335"/>
      <c r="V83" s="335"/>
      <c r="W83" s="335"/>
      <c r="X83" s="335"/>
      <c r="Y83" s="335"/>
      <c r="Z83" s="335"/>
      <c r="AA83" s="335"/>
      <c r="AB83" s="335"/>
      <c r="AC83" s="335"/>
      <c r="AD83" s="335"/>
      <c r="AE83" s="335"/>
      <c r="AF83" s="334">
        <v>32</v>
      </c>
    </row>
    <row r="84" spans="1:32">
      <c r="A84">
        <v>51</v>
      </c>
      <c r="B84" s="335">
        <v>3.98E-3</v>
      </c>
      <c r="C84" s="335">
        <v>7.9900000000000006E-3</v>
      </c>
      <c r="D84" s="335">
        <v>1.244E-2</v>
      </c>
      <c r="E84" s="335">
        <v>1.332E-2</v>
      </c>
      <c r="F84" s="335">
        <v>1.7520000000000001E-2</v>
      </c>
      <c r="G84" s="335">
        <v>2.2179999999999998E-2</v>
      </c>
      <c r="H84" s="335">
        <v>2.537E-2</v>
      </c>
      <c r="I84" s="335">
        <v>3.0720000000000001E-2</v>
      </c>
      <c r="J84" s="335">
        <v>3.6670000000000001E-2</v>
      </c>
      <c r="K84" s="335">
        <v>4.3279999999999999E-2</v>
      </c>
      <c r="L84" s="335">
        <v>5.0630000000000001E-2</v>
      </c>
      <c r="M84" s="335">
        <v>5.8779999999999999E-2</v>
      </c>
      <c r="N84" s="335">
        <v>6.7830000000000001E-2</v>
      </c>
      <c r="O84" s="335">
        <v>7.7880000000000005E-2</v>
      </c>
      <c r="P84" s="335"/>
      <c r="Q84" s="335"/>
      <c r="R84" s="335"/>
      <c r="S84" s="335"/>
      <c r="T84" s="335"/>
      <c r="U84" s="335"/>
      <c r="V84" s="335"/>
      <c r="W84" s="335"/>
      <c r="X84" s="335"/>
      <c r="Y84" s="335"/>
      <c r="Z84" s="335"/>
      <c r="AA84" s="335"/>
      <c r="AB84" s="335"/>
      <c r="AC84" s="335"/>
      <c r="AD84" s="335"/>
      <c r="AE84" s="335"/>
      <c r="AF84" s="334">
        <v>33</v>
      </c>
    </row>
    <row r="85" spans="1:32">
      <c r="A85">
        <v>52</v>
      </c>
      <c r="B85" s="335">
        <v>4.4600000000000004E-3</v>
      </c>
      <c r="C85" s="335">
        <v>8.9700000000000005E-3</v>
      </c>
      <c r="D85" s="335">
        <v>1.3990000000000001E-2</v>
      </c>
      <c r="E85" s="335">
        <v>1.499E-2</v>
      </c>
      <c r="F85" s="335">
        <v>1.975E-2</v>
      </c>
      <c r="G85" s="335">
        <v>2.504E-2</v>
      </c>
      <c r="H85" s="335">
        <v>2.8660000000000001E-2</v>
      </c>
      <c r="I85" s="335">
        <v>3.4720000000000001E-2</v>
      </c>
      <c r="J85" s="335">
        <v>4.1459999999999997E-2</v>
      </c>
      <c r="K85" s="335">
        <v>4.895E-2</v>
      </c>
      <c r="L85" s="335">
        <v>5.7259999999999998E-2</v>
      </c>
      <c r="M85" s="335">
        <v>6.6489999999999994E-2</v>
      </c>
      <c r="N85" s="335">
        <v>7.6740000000000003E-2</v>
      </c>
      <c r="O85" s="335"/>
      <c r="P85" s="335"/>
      <c r="Q85" s="335"/>
      <c r="R85" s="335"/>
      <c r="S85" s="335"/>
      <c r="T85" s="335"/>
      <c r="U85" s="335"/>
      <c r="V85" s="335"/>
      <c r="W85" s="335"/>
      <c r="X85" s="335"/>
      <c r="Y85" s="335"/>
      <c r="Z85" s="335"/>
      <c r="AA85" s="335"/>
      <c r="AB85" s="335"/>
      <c r="AC85" s="335"/>
      <c r="AD85" s="335"/>
      <c r="AE85" s="335"/>
      <c r="AF85" s="334">
        <v>34</v>
      </c>
    </row>
    <row r="86" spans="1:32">
      <c r="A86">
        <v>53</v>
      </c>
      <c r="B86" s="335">
        <v>5.0200000000000002E-3</v>
      </c>
      <c r="C86" s="335">
        <v>1.0109999999999999E-2</v>
      </c>
      <c r="D86" s="335">
        <v>1.5800000000000002E-2</v>
      </c>
      <c r="E86" s="335">
        <v>1.695E-2</v>
      </c>
      <c r="F86" s="335">
        <v>2.2329999999999999E-2</v>
      </c>
      <c r="G86" s="335">
        <v>2.8330000000000001E-2</v>
      </c>
      <c r="H86" s="335">
        <v>3.2439999999999997E-2</v>
      </c>
      <c r="I86" s="335">
        <v>3.9300000000000002E-2</v>
      </c>
      <c r="J86" s="335">
        <v>4.6920000000000003E-2</v>
      </c>
      <c r="K86" s="335">
        <v>5.5399999999999998E-2</v>
      </c>
      <c r="L86" s="335">
        <v>6.4799999999999996E-2</v>
      </c>
      <c r="M86" s="335">
        <v>7.5259999999999994E-2</v>
      </c>
      <c r="N86" s="335"/>
      <c r="O86" s="335"/>
      <c r="P86" s="335"/>
      <c r="Q86" s="335"/>
      <c r="R86" s="335"/>
      <c r="S86" s="335"/>
      <c r="T86" s="335"/>
      <c r="U86" s="335"/>
      <c r="V86" s="335"/>
      <c r="W86" s="335"/>
      <c r="X86" s="335"/>
      <c r="Y86" s="335"/>
      <c r="Z86" s="335"/>
      <c r="AA86" s="335"/>
      <c r="AB86" s="335"/>
      <c r="AC86" s="335"/>
      <c r="AD86" s="335"/>
      <c r="AE86" s="335"/>
      <c r="AF86" s="334">
        <v>35</v>
      </c>
    </row>
    <row r="87" spans="1:32">
      <c r="A87">
        <v>54</v>
      </c>
      <c r="B87" s="335">
        <v>5.6699999999999997E-3</v>
      </c>
      <c r="C87" s="335">
        <v>1.1440000000000001E-2</v>
      </c>
      <c r="D87" s="335">
        <v>1.788E-2</v>
      </c>
      <c r="E87" s="335">
        <v>1.9179999999999999E-2</v>
      </c>
      <c r="F87" s="335">
        <v>2.529E-2</v>
      </c>
      <c r="G87" s="335">
        <v>3.209E-2</v>
      </c>
      <c r="H87" s="335">
        <v>3.6729999999999999E-2</v>
      </c>
      <c r="I87" s="335">
        <v>4.4490000000000002E-2</v>
      </c>
      <c r="J87" s="335">
        <v>5.3129999999999997E-2</v>
      </c>
      <c r="K87" s="335">
        <v>6.2710000000000002E-2</v>
      </c>
      <c r="L87" s="335">
        <v>7.3359999999999995E-2</v>
      </c>
      <c r="M87" s="335"/>
      <c r="N87" s="335"/>
      <c r="O87" s="335"/>
      <c r="P87" s="335"/>
      <c r="Q87" s="335"/>
      <c r="R87" s="335"/>
      <c r="S87" s="335"/>
      <c r="T87" s="335"/>
      <c r="U87" s="335"/>
      <c r="V87" s="335"/>
      <c r="W87" s="335"/>
      <c r="X87" s="335"/>
      <c r="Y87" s="335"/>
      <c r="Z87" s="335"/>
      <c r="AA87" s="335"/>
      <c r="AB87" s="335"/>
      <c r="AC87" s="335"/>
      <c r="AD87" s="335"/>
      <c r="AE87" s="335"/>
      <c r="AF87" s="334">
        <v>36</v>
      </c>
    </row>
    <row r="88" spans="1:32">
      <c r="A88">
        <v>55</v>
      </c>
      <c r="B88" s="335">
        <v>6.4200000000000004E-3</v>
      </c>
      <c r="C88" s="335">
        <v>1.2959999999999999E-2</v>
      </c>
      <c r="D88" s="335">
        <v>2.027E-2</v>
      </c>
      <c r="E88" s="335">
        <v>2.1739999999999999E-2</v>
      </c>
      <c r="F88" s="335">
        <v>2.8649999999999998E-2</v>
      </c>
      <c r="G88" s="335">
        <v>3.635E-2</v>
      </c>
      <c r="H88" s="335">
        <v>4.1579999999999999E-2</v>
      </c>
      <c r="I88" s="335">
        <v>5.0360000000000002E-2</v>
      </c>
      <c r="J88" s="335">
        <v>6.012E-2</v>
      </c>
      <c r="K88" s="335">
        <v>7.0970000000000005E-2</v>
      </c>
      <c r="L88" s="335"/>
      <c r="M88" s="335"/>
      <c r="N88" s="335"/>
      <c r="O88" s="335"/>
      <c r="P88" s="335"/>
      <c r="Q88" s="335"/>
      <c r="R88" s="335"/>
      <c r="S88" s="335"/>
      <c r="T88" s="335"/>
      <c r="U88" s="335"/>
      <c r="V88" s="335"/>
      <c r="W88" s="335"/>
      <c r="X88" s="335"/>
      <c r="Y88" s="335"/>
      <c r="Z88" s="335"/>
      <c r="AA88" s="335"/>
      <c r="AB88" s="335"/>
      <c r="AC88" s="335"/>
      <c r="AD88" s="335"/>
      <c r="AE88" s="335"/>
      <c r="AF88" s="334">
        <v>37</v>
      </c>
    </row>
    <row r="89" spans="1:32">
      <c r="A89">
        <v>56</v>
      </c>
      <c r="B89" s="335">
        <v>7.2700000000000004E-3</v>
      </c>
      <c r="C89" s="335">
        <v>1.468E-2</v>
      </c>
      <c r="D89" s="335">
        <v>2.2970000000000001E-2</v>
      </c>
      <c r="E89" s="335">
        <v>2.461E-2</v>
      </c>
      <c r="F89" s="335">
        <v>3.2439999999999997E-2</v>
      </c>
      <c r="G89" s="335">
        <v>4.1140000000000003E-2</v>
      </c>
      <c r="H89" s="335">
        <v>4.7030000000000002E-2</v>
      </c>
      <c r="I89" s="335">
        <v>5.6959999999999997E-2</v>
      </c>
      <c r="J89" s="335">
        <v>6.7989999999999995E-2</v>
      </c>
      <c r="K89" s="335"/>
      <c r="L89" s="335"/>
      <c r="M89" s="335"/>
      <c r="N89" s="335"/>
      <c r="O89" s="335"/>
      <c r="P89" s="335"/>
      <c r="Q89" s="335"/>
      <c r="R89" s="335"/>
      <c r="S89" s="335"/>
      <c r="T89" s="335"/>
      <c r="U89" s="335"/>
      <c r="V89" s="335"/>
      <c r="W89" s="335"/>
      <c r="X89" s="335"/>
      <c r="Y89" s="335"/>
      <c r="Z89" s="335"/>
      <c r="AA89" s="335"/>
      <c r="AB89" s="335"/>
      <c r="AC89" s="335"/>
      <c r="AD89" s="335"/>
      <c r="AE89" s="335"/>
      <c r="AF89" s="334">
        <v>38</v>
      </c>
    </row>
    <row r="90" spans="1:32">
      <c r="A90">
        <v>57</v>
      </c>
      <c r="B90" s="335">
        <v>8.2299999999999995E-3</v>
      </c>
      <c r="C90" s="335">
        <v>1.6619999999999999E-2</v>
      </c>
      <c r="D90" s="335">
        <v>2.5989999999999999E-2</v>
      </c>
      <c r="E90" s="335">
        <v>2.7830000000000001E-2</v>
      </c>
      <c r="F90" s="335">
        <v>3.6670000000000001E-2</v>
      </c>
      <c r="G90" s="335">
        <v>4.6510000000000003E-2</v>
      </c>
      <c r="H90" s="335">
        <v>5.314E-2</v>
      </c>
      <c r="I90" s="335">
        <v>6.4360000000000001E-2</v>
      </c>
      <c r="J90" s="335"/>
      <c r="K90" s="335"/>
      <c r="L90" s="335"/>
      <c r="M90" s="335"/>
      <c r="N90" s="335"/>
      <c r="O90" s="335"/>
      <c r="P90" s="335"/>
      <c r="Q90" s="335"/>
      <c r="R90" s="335"/>
      <c r="S90" s="335"/>
      <c r="T90" s="335"/>
      <c r="U90" s="335"/>
      <c r="V90" s="335"/>
      <c r="W90" s="335"/>
      <c r="X90" s="335"/>
      <c r="Y90" s="335"/>
      <c r="Z90" s="335"/>
      <c r="AA90" s="335"/>
      <c r="AB90" s="335"/>
      <c r="AC90" s="335"/>
      <c r="AD90" s="335"/>
      <c r="AE90" s="335"/>
      <c r="AF90" s="334">
        <v>39</v>
      </c>
    </row>
    <row r="91" spans="1:32">
      <c r="A91">
        <v>58</v>
      </c>
      <c r="B91" s="335">
        <v>9.2999999999999992E-3</v>
      </c>
      <c r="C91" s="335">
        <v>1.8780000000000002E-2</v>
      </c>
      <c r="D91" s="335">
        <v>2.938E-2</v>
      </c>
      <c r="E91" s="335">
        <v>3.141E-2</v>
      </c>
      <c r="F91" s="335">
        <v>4.1399999999999999E-2</v>
      </c>
      <c r="G91" s="335">
        <v>5.2510000000000001E-2</v>
      </c>
      <c r="H91" s="335">
        <v>5.9970000000000002E-2</v>
      </c>
      <c r="I91" s="335"/>
      <c r="J91" s="335"/>
      <c r="K91" s="335"/>
      <c r="L91" s="335"/>
      <c r="M91" s="335"/>
      <c r="N91" s="335"/>
      <c r="O91" s="335"/>
      <c r="P91" s="335"/>
      <c r="Q91" s="335"/>
      <c r="R91" s="335"/>
      <c r="S91" s="335"/>
      <c r="T91" s="335"/>
      <c r="U91" s="335"/>
      <c r="V91" s="335"/>
      <c r="W91" s="335"/>
      <c r="X91" s="335"/>
      <c r="Y91" s="335"/>
      <c r="Z91" s="335"/>
      <c r="AA91" s="335"/>
      <c r="AB91" s="335"/>
      <c r="AC91" s="335"/>
      <c r="AD91" s="335"/>
      <c r="AE91" s="335"/>
      <c r="AF91" s="334">
        <v>40</v>
      </c>
    </row>
    <row r="92" spans="1:32">
      <c r="A92">
        <v>59</v>
      </c>
      <c r="B92" s="335">
        <v>1.048E-2</v>
      </c>
      <c r="C92" s="335">
        <v>2.1180000000000001E-2</v>
      </c>
      <c r="D92" s="335">
        <v>3.3149999999999999E-2</v>
      </c>
      <c r="E92" s="335">
        <v>3.5409999999999997E-2</v>
      </c>
      <c r="F92" s="335">
        <v>4.6670000000000003E-2</v>
      </c>
      <c r="G92" s="335">
        <v>5.9229999999999998E-2</v>
      </c>
      <c r="H92" s="335"/>
      <c r="I92" s="335"/>
      <c r="J92" s="335"/>
      <c r="K92" s="335"/>
      <c r="L92" s="335"/>
      <c r="M92" s="335"/>
      <c r="N92" s="335"/>
      <c r="O92" s="335"/>
      <c r="P92" s="335"/>
      <c r="Q92" s="335"/>
      <c r="R92" s="335"/>
      <c r="S92" s="335"/>
      <c r="T92" s="335"/>
      <c r="U92" s="335"/>
      <c r="V92" s="335"/>
      <c r="W92" s="335"/>
      <c r="X92" s="335"/>
      <c r="Y92" s="335"/>
      <c r="Z92" s="335"/>
      <c r="AA92" s="335"/>
      <c r="AB92" s="335"/>
      <c r="AC92" s="335"/>
      <c r="AD92" s="335"/>
      <c r="AE92" s="335"/>
      <c r="AF92" s="334">
        <v>41</v>
      </c>
    </row>
    <row r="93" spans="1:32">
      <c r="A93">
        <v>60</v>
      </c>
      <c r="B93" s="335">
        <v>1.179E-2</v>
      </c>
      <c r="C93" s="335">
        <v>2.385E-2</v>
      </c>
      <c r="D93" s="335">
        <v>3.7339999999999998E-2</v>
      </c>
      <c r="E93" s="335">
        <v>3.9879999999999999E-2</v>
      </c>
      <c r="F93" s="335">
        <v>5.2580000000000002E-2</v>
      </c>
      <c r="G93" s="335"/>
      <c r="H93" s="335"/>
      <c r="I93" s="335"/>
      <c r="J93" s="335"/>
      <c r="K93" s="335"/>
      <c r="L93" s="335"/>
      <c r="M93" s="335"/>
      <c r="N93" s="335"/>
      <c r="O93" s="335"/>
      <c r="P93" s="335"/>
      <c r="Q93" s="335"/>
      <c r="R93" s="335"/>
      <c r="S93" s="335"/>
      <c r="T93" s="335"/>
      <c r="U93" s="335"/>
      <c r="V93" s="335"/>
      <c r="W93" s="335"/>
      <c r="X93" s="335"/>
      <c r="Y93" s="335"/>
      <c r="Z93" s="335"/>
      <c r="AA93" s="335"/>
      <c r="AB93" s="335"/>
      <c r="AC93" s="335"/>
      <c r="AD93" s="335"/>
      <c r="AE93" s="335"/>
      <c r="AF93" s="334">
        <v>42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3"/>
  <sheetViews>
    <sheetView workbookViewId="0">
      <selection activeCell="C4" sqref="C4"/>
    </sheetView>
  </sheetViews>
  <sheetFormatPr defaultRowHeight="15"/>
  <cols>
    <col min="2" max="2" width="6.09765625" bestFit="1" customWidth="1"/>
  </cols>
  <sheetData>
    <row r="1" spans="1:2">
      <c r="A1" s="335">
        <v>3.5000000000000003E-2</v>
      </c>
      <c r="B1" s="335">
        <f>AVERAGE(A1:A3)</f>
        <v>4.7083333333333331E-2</v>
      </c>
    </row>
    <row r="2" spans="1:2">
      <c r="A2" s="335">
        <v>4.4999999999999998E-2</v>
      </c>
    </row>
    <row r="3" spans="1:2">
      <c r="A3" s="335">
        <v>6.1249999999999999E-2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471"/>
  <sheetViews>
    <sheetView workbookViewId="0">
      <selection activeCell="B18" sqref="B18"/>
    </sheetView>
  </sheetViews>
  <sheetFormatPr defaultRowHeight="14.25"/>
  <cols>
    <col min="1" max="1" width="37.59765625" style="412" bestFit="1" customWidth="1"/>
    <col min="2" max="2" width="18.5" style="412" bestFit="1" customWidth="1"/>
    <col min="3" max="3" width="4.19921875" style="482" hidden="1" customWidth="1"/>
    <col min="4" max="4" width="10.19921875" style="412" bestFit="1" customWidth="1"/>
    <col min="5" max="256" width="8.796875" style="412"/>
    <col min="257" max="257" width="37.59765625" style="412" bestFit="1" customWidth="1"/>
    <col min="258" max="258" width="23.796875" style="412" customWidth="1"/>
    <col min="259" max="512" width="8.796875" style="412"/>
    <col min="513" max="513" width="37.59765625" style="412" bestFit="1" customWidth="1"/>
    <col min="514" max="514" width="23.796875" style="412" customWidth="1"/>
    <col min="515" max="768" width="8.796875" style="412"/>
    <col min="769" max="769" width="37.59765625" style="412" bestFit="1" customWidth="1"/>
    <col min="770" max="770" width="23.796875" style="412" customWidth="1"/>
    <col min="771" max="1024" width="8.796875" style="412"/>
    <col min="1025" max="1025" width="37.59765625" style="412" bestFit="1" customWidth="1"/>
    <col min="1026" max="1026" width="23.796875" style="412" customWidth="1"/>
    <col min="1027" max="1280" width="8.796875" style="412"/>
    <col min="1281" max="1281" width="37.59765625" style="412" bestFit="1" customWidth="1"/>
    <col min="1282" max="1282" width="23.796875" style="412" customWidth="1"/>
    <col min="1283" max="1536" width="8.796875" style="412"/>
    <col min="1537" max="1537" width="37.59765625" style="412" bestFit="1" customWidth="1"/>
    <col min="1538" max="1538" width="23.796875" style="412" customWidth="1"/>
    <col min="1539" max="1792" width="8.796875" style="412"/>
    <col min="1793" max="1793" width="37.59765625" style="412" bestFit="1" customWidth="1"/>
    <col min="1794" max="1794" width="23.796875" style="412" customWidth="1"/>
    <col min="1795" max="2048" width="8.796875" style="412"/>
    <col min="2049" max="2049" width="37.59765625" style="412" bestFit="1" customWidth="1"/>
    <col min="2050" max="2050" width="23.796875" style="412" customWidth="1"/>
    <col min="2051" max="2304" width="8.796875" style="412"/>
    <col min="2305" max="2305" width="37.59765625" style="412" bestFit="1" customWidth="1"/>
    <col min="2306" max="2306" width="23.796875" style="412" customWidth="1"/>
    <col min="2307" max="2560" width="8.796875" style="412"/>
    <col min="2561" max="2561" width="37.59765625" style="412" bestFit="1" customWidth="1"/>
    <col min="2562" max="2562" width="23.796875" style="412" customWidth="1"/>
    <col min="2563" max="2816" width="8.796875" style="412"/>
    <col min="2817" max="2817" width="37.59765625" style="412" bestFit="1" customWidth="1"/>
    <col min="2818" max="2818" width="23.796875" style="412" customWidth="1"/>
    <col min="2819" max="3072" width="8.796875" style="412"/>
    <col min="3073" max="3073" width="37.59765625" style="412" bestFit="1" customWidth="1"/>
    <col min="3074" max="3074" width="23.796875" style="412" customWidth="1"/>
    <col min="3075" max="3328" width="8.796875" style="412"/>
    <col min="3329" max="3329" width="37.59765625" style="412" bestFit="1" customWidth="1"/>
    <col min="3330" max="3330" width="23.796875" style="412" customWidth="1"/>
    <col min="3331" max="3584" width="8.796875" style="412"/>
    <col min="3585" max="3585" width="37.59765625" style="412" bestFit="1" customWidth="1"/>
    <col min="3586" max="3586" width="23.796875" style="412" customWidth="1"/>
    <col min="3587" max="3840" width="8.796875" style="412"/>
    <col min="3841" max="3841" width="37.59765625" style="412" bestFit="1" customWidth="1"/>
    <col min="3842" max="3842" width="23.796875" style="412" customWidth="1"/>
    <col min="3843" max="4096" width="8.796875" style="412"/>
    <col min="4097" max="4097" width="37.59765625" style="412" bestFit="1" customWidth="1"/>
    <col min="4098" max="4098" width="23.796875" style="412" customWidth="1"/>
    <col min="4099" max="4352" width="8.796875" style="412"/>
    <col min="4353" max="4353" width="37.59765625" style="412" bestFit="1" customWidth="1"/>
    <col min="4354" max="4354" width="23.796875" style="412" customWidth="1"/>
    <col min="4355" max="4608" width="8.796875" style="412"/>
    <col min="4609" max="4609" width="37.59765625" style="412" bestFit="1" customWidth="1"/>
    <col min="4610" max="4610" width="23.796875" style="412" customWidth="1"/>
    <col min="4611" max="4864" width="8.796875" style="412"/>
    <col min="4865" max="4865" width="37.59765625" style="412" bestFit="1" customWidth="1"/>
    <col min="4866" max="4866" width="23.796875" style="412" customWidth="1"/>
    <col min="4867" max="5120" width="8.796875" style="412"/>
    <col min="5121" max="5121" width="37.59765625" style="412" bestFit="1" customWidth="1"/>
    <col min="5122" max="5122" width="23.796875" style="412" customWidth="1"/>
    <col min="5123" max="5376" width="8.796875" style="412"/>
    <col min="5377" max="5377" width="37.59765625" style="412" bestFit="1" customWidth="1"/>
    <col min="5378" max="5378" width="23.796875" style="412" customWidth="1"/>
    <col min="5379" max="5632" width="8.796875" style="412"/>
    <col min="5633" max="5633" width="37.59765625" style="412" bestFit="1" customWidth="1"/>
    <col min="5634" max="5634" width="23.796875" style="412" customWidth="1"/>
    <col min="5635" max="5888" width="8.796875" style="412"/>
    <col min="5889" max="5889" width="37.59765625" style="412" bestFit="1" customWidth="1"/>
    <col min="5890" max="5890" width="23.796875" style="412" customWidth="1"/>
    <col min="5891" max="6144" width="8.796875" style="412"/>
    <col min="6145" max="6145" width="37.59765625" style="412" bestFit="1" customWidth="1"/>
    <col min="6146" max="6146" width="23.796875" style="412" customWidth="1"/>
    <col min="6147" max="6400" width="8.796875" style="412"/>
    <col min="6401" max="6401" width="37.59765625" style="412" bestFit="1" customWidth="1"/>
    <col min="6402" max="6402" width="23.796875" style="412" customWidth="1"/>
    <col min="6403" max="6656" width="8.796875" style="412"/>
    <col min="6657" max="6657" width="37.59765625" style="412" bestFit="1" customWidth="1"/>
    <col min="6658" max="6658" width="23.796875" style="412" customWidth="1"/>
    <col min="6659" max="6912" width="8.796875" style="412"/>
    <col min="6913" max="6913" width="37.59765625" style="412" bestFit="1" customWidth="1"/>
    <col min="6914" max="6914" width="23.796875" style="412" customWidth="1"/>
    <col min="6915" max="7168" width="8.796875" style="412"/>
    <col min="7169" max="7169" width="37.59765625" style="412" bestFit="1" customWidth="1"/>
    <col min="7170" max="7170" width="23.796875" style="412" customWidth="1"/>
    <col min="7171" max="7424" width="8.796875" style="412"/>
    <col min="7425" max="7425" width="37.59765625" style="412" bestFit="1" customWidth="1"/>
    <col min="7426" max="7426" width="23.796875" style="412" customWidth="1"/>
    <col min="7427" max="7680" width="8.796875" style="412"/>
    <col min="7681" max="7681" width="37.59765625" style="412" bestFit="1" customWidth="1"/>
    <col min="7682" max="7682" width="23.796875" style="412" customWidth="1"/>
    <col min="7683" max="7936" width="8.796875" style="412"/>
    <col min="7937" max="7937" width="37.59765625" style="412" bestFit="1" customWidth="1"/>
    <col min="7938" max="7938" width="23.796875" style="412" customWidth="1"/>
    <col min="7939" max="8192" width="8.796875" style="412"/>
    <col min="8193" max="8193" width="37.59765625" style="412" bestFit="1" customWidth="1"/>
    <col min="8194" max="8194" width="23.796875" style="412" customWidth="1"/>
    <col min="8195" max="8448" width="8.796875" style="412"/>
    <col min="8449" max="8449" width="37.59765625" style="412" bestFit="1" customWidth="1"/>
    <col min="8450" max="8450" width="23.796875" style="412" customWidth="1"/>
    <col min="8451" max="8704" width="8.796875" style="412"/>
    <col min="8705" max="8705" width="37.59765625" style="412" bestFit="1" customWidth="1"/>
    <col min="8706" max="8706" width="23.796875" style="412" customWidth="1"/>
    <col min="8707" max="8960" width="8.796875" style="412"/>
    <col min="8961" max="8961" width="37.59765625" style="412" bestFit="1" customWidth="1"/>
    <col min="8962" max="8962" width="23.796875" style="412" customWidth="1"/>
    <col min="8963" max="9216" width="8.796875" style="412"/>
    <col min="9217" max="9217" width="37.59765625" style="412" bestFit="1" customWidth="1"/>
    <col min="9218" max="9218" width="23.796875" style="412" customWidth="1"/>
    <col min="9219" max="9472" width="8.796875" style="412"/>
    <col min="9473" max="9473" width="37.59765625" style="412" bestFit="1" customWidth="1"/>
    <col min="9474" max="9474" width="23.796875" style="412" customWidth="1"/>
    <col min="9475" max="9728" width="8.796875" style="412"/>
    <col min="9729" max="9729" width="37.59765625" style="412" bestFit="1" customWidth="1"/>
    <col min="9730" max="9730" width="23.796875" style="412" customWidth="1"/>
    <col min="9731" max="9984" width="8.796875" style="412"/>
    <col min="9985" max="9985" width="37.59765625" style="412" bestFit="1" customWidth="1"/>
    <col min="9986" max="9986" width="23.796875" style="412" customWidth="1"/>
    <col min="9987" max="10240" width="8.796875" style="412"/>
    <col min="10241" max="10241" width="37.59765625" style="412" bestFit="1" customWidth="1"/>
    <col min="10242" max="10242" width="23.796875" style="412" customWidth="1"/>
    <col min="10243" max="10496" width="8.796875" style="412"/>
    <col min="10497" max="10497" width="37.59765625" style="412" bestFit="1" customWidth="1"/>
    <col min="10498" max="10498" width="23.796875" style="412" customWidth="1"/>
    <col min="10499" max="10752" width="8.796875" style="412"/>
    <col min="10753" max="10753" width="37.59765625" style="412" bestFit="1" customWidth="1"/>
    <col min="10754" max="10754" width="23.796875" style="412" customWidth="1"/>
    <col min="10755" max="11008" width="8.796875" style="412"/>
    <col min="11009" max="11009" width="37.59765625" style="412" bestFit="1" customWidth="1"/>
    <col min="11010" max="11010" width="23.796875" style="412" customWidth="1"/>
    <col min="11011" max="11264" width="8.796875" style="412"/>
    <col min="11265" max="11265" width="37.59765625" style="412" bestFit="1" customWidth="1"/>
    <col min="11266" max="11266" width="23.796875" style="412" customWidth="1"/>
    <col min="11267" max="11520" width="8.796875" style="412"/>
    <col min="11521" max="11521" width="37.59765625" style="412" bestFit="1" customWidth="1"/>
    <col min="11522" max="11522" width="23.796875" style="412" customWidth="1"/>
    <col min="11523" max="11776" width="8.796875" style="412"/>
    <col min="11777" max="11777" width="37.59765625" style="412" bestFit="1" customWidth="1"/>
    <col min="11778" max="11778" width="23.796875" style="412" customWidth="1"/>
    <col min="11779" max="12032" width="8.796875" style="412"/>
    <col min="12033" max="12033" width="37.59765625" style="412" bestFit="1" customWidth="1"/>
    <col min="12034" max="12034" width="23.796875" style="412" customWidth="1"/>
    <col min="12035" max="12288" width="8.796875" style="412"/>
    <col min="12289" max="12289" width="37.59765625" style="412" bestFit="1" customWidth="1"/>
    <col min="12290" max="12290" width="23.796875" style="412" customWidth="1"/>
    <col min="12291" max="12544" width="8.796875" style="412"/>
    <col min="12545" max="12545" width="37.59765625" style="412" bestFit="1" customWidth="1"/>
    <col min="12546" max="12546" width="23.796875" style="412" customWidth="1"/>
    <col min="12547" max="12800" width="8.796875" style="412"/>
    <col min="12801" max="12801" width="37.59765625" style="412" bestFit="1" customWidth="1"/>
    <col min="12802" max="12802" width="23.796875" style="412" customWidth="1"/>
    <col min="12803" max="13056" width="8.796875" style="412"/>
    <col min="13057" max="13057" width="37.59765625" style="412" bestFit="1" customWidth="1"/>
    <col min="13058" max="13058" width="23.796875" style="412" customWidth="1"/>
    <col min="13059" max="13312" width="8.796875" style="412"/>
    <col min="13313" max="13313" width="37.59765625" style="412" bestFit="1" customWidth="1"/>
    <col min="13314" max="13314" width="23.796875" style="412" customWidth="1"/>
    <col min="13315" max="13568" width="8.796875" style="412"/>
    <col min="13569" max="13569" width="37.59765625" style="412" bestFit="1" customWidth="1"/>
    <col min="13570" max="13570" width="23.796875" style="412" customWidth="1"/>
    <col min="13571" max="13824" width="8.796875" style="412"/>
    <col min="13825" max="13825" width="37.59765625" style="412" bestFit="1" customWidth="1"/>
    <col min="13826" max="13826" width="23.796875" style="412" customWidth="1"/>
    <col min="13827" max="14080" width="8.796875" style="412"/>
    <col min="14081" max="14081" width="37.59765625" style="412" bestFit="1" customWidth="1"/>
    <col min="14082" max="14082" width="23.796875" style="412" customWidth="1"/>
    <col min="14083" max="14336" width="8.796875" style="412"/>
    <col min="14337" max="14337" width="37.59765625" style="412" bestFit="1" customWidth="1"/>
    <col min="14338" max="14338" width="23.796875" style="412" customWidth="1"/>
    <col min="14339" max="14592" width="8.796875" style="412"/>
    <col min="14593" max="14593" width="37.59765625" style="412" bestFit="1" customWidth="1"/>
    <col min="14594" max="14594" width="23.796875" style="412" customWidth="1"/>
    <col min="14595" max="14848" width="8.796875" style="412"/>
    <col min="14849" max="14849" width="37.59765625" style="412" bestFit="1" customWidth="1"/>
    <col min="14850" max="14850" width="23.796875" style="412" customWidth="1"/>
    <col min="14851" max="15104" width="8.796875" style="412"/>
    <col min="15105" max="15105" width="37.59765625" style="412" bestFit="1" customWidth="1"/>
    <col min="15106" max="15106" width="23.796875" style="412" customWidth="1"/>
    <col min="15107" max="15360" width="8.796875" style="412"/>
    <col min="15361" max="15361" width="37.59765625" style="412" bestFit="1" customWidth="1"/>
    <col min="15362" max="15362" width="23.796875" style="412" customWidth="1"/>
    <col min="15363" max="15616" width="8.796875" style="412"/>
    <col min="15617" max="15617" width="37.59765625" style="412" bestFit="1" customWidth="1"/>
    <col min="15618" max="15618" width="23.796875" style="412" customWidth="1"/>
    <col min="15619" max="15872" width="8.796875" style="412"/>
    <col min="15873" max="15873" width="37.59765625" style="412" bestFit="1" customWidth="1"/>
    <col min="15874" max="15874" width="23.796875" style="412" customWidth="1"/>
    <col min="15875" max="16128" width="8.796875" style="412"/>
    <col min="16129" max="16129" width="37.59765625" style="412" bestFit="1" customWidth="1"/>
    <col min="16130" max="16130" width="23.796875" style="412" customWidth="1"/>
    <col min="16131" max="16384" width="8.796875" style="412"/>
  </cols>
  <sheetData>
    <row r="1" spans="1:4" ht="15.75">
      <c r="A1" s="473" t="s">
        <v>230</v>
      </c>
      <c r="B1" s="474">
        <f>'ป้อนข้อมูล Mortgage Protection1'!G26</f>
        <v>2560050</v>
      </c>
    </row>
    <row r="2" spans="1:4">
      <c r="A2" s="475"/>
      <c r="B2" s="475"/>
    </row>
    <row r="3" spans="1:4" ht="15.75">
      <c r="A3" s="476" t="s">
        <v>231</v>
      </c>
      <c r="B3" s="477">
        <f>'ป้อนข้อมูล Mortgage Protection1'!G17</f>
        <v>10</v>
      </c>
    </row>
    <row r="4" spans="1:4">
      <c r="A4" s="478"/>
      <c r="B4" s="478"/>
    </row>
    <row r="5" spans="1:4" ht="15.75">
      <c r="A5" s="1907" t="s">
        <v>232</v>
      </c>
      <c r="B5" s="1907"/>
    </row>
    <row r="6" spans="1:4" ht="18.75" customHeight="1">
      <c r="A6" s="1908" t="s">
        <v>223</v>
      </c>
      <c r="B6" s="1908"/>
    </row>
    <row r="7" spans="1:4" ht="18.75" customHeight="1">
      <c r="A7" s="1909"/>
      <c r="B7" s="1909"/>
    </row>
    <row r="8" spans="1:4" ht="15.75">
      <c r="A8" s="479" t="s">
        <v>228</v>
      </c>
      <c r="B8" s="483" t="s">
        <v>233</v>
      </c>
      <c r="C8" s="484" t="s">
        <v>127</v>
      </c>
      <c r="D8" s="485" t="s">
        <v>128</v>
      </c>
    </row>
    <row r="9" spans="1:4" ht="18">
      <c r="A9" s="480">
        <v>1</v>
      </c>
      <c r="B9" s="481">
        <f>IF(A9="","",HLOOKUP($B$3,ตารางทุนประกันภัยลดลง!$A$6:$IV$366,A9+1,0))</f>
        <v>2560050.0000000019</v>
      </c>
      <c r="C9" s="486">
        <v>1</v>
      </c>
      <c r="D9" s="291">
        <f>'eBHomeLoan - Table 1'!E23</f>
        <v>2638750</v>
      </c>
    </row>
    <row r="10" spans="1:4" ht="18">
      <c r="A10" s="480">
        <f>IF($B$3*12&gt;A9,A9+1,IF($B$3*12&lt;A9,"",""))</f>
        <v>2</v>
      </c>
      <c r="B10" s="481">
        <f>IF(A10="","",HLOOKUP($B$3,ตารางทุนประกันภัยลดลง!$A$6:$IV$366,A10+1,0))</f>
        <v>2547552.5006045867</v>
      </c>
      <c r="C10" s="486">
        <v>2</v>
      </c>
      <c r="D10" s="300">
        <f>'eBHomeLoan - Table 1'!E24</f>
        <v>2628886.46</v>
      </c>
    </row>
    <row r="11" spans="1:4" ht="18">
      <c r="A11" s="480">
        <f t="shared" ref="A11:A74" si="0">IF($B$3*12&gt;A10,A10+1,IF($B$3*12&lt;A10,"",""))</f>
        <v>3</v>
      </c>
      <c r="B11" s="481">
        <f>IF(A11="","",HLOOKUP($B$3,ตารางทุนประกันภัยลดลง!$A$6:$IV$366,A11+1,0))</f>
        <v>2534950.8553808755</v>
      </c>
      <c r="C11" s="486">
        <v>3</v>
      </c>
      <c r="D11" s="300">
        <f>'eBHomeLoan - Table 1'!E25</f>
        <v>2618994.9699999997</v>
      </c>
    </row>
    <row r="12" spans="1:4" ht="18">
      <c r="A12" s="480">
        <f t="shared" si="0"/>
        <v>4</v>
      </c>
      <c r="B12" s="481">
        <f>IF(A12="","",HLOOKUP($B$3,ตารางทุนประกันภัยลดลง!$A$6:$IV$366,A12+1,0))</f>
        <v>2522244.1964469678</v>
      </c>
      <c r="C12" s="486">
        <v>4</v>
      </c>
      <c r="D12" s="300">
        <f>'eBHomeLoan - Table 1'!E26</f>
        <v>2609075.46</v>
      </c>
    </row>
    <row r="13" spans="1:4" ht="18">
      <c r="A13" s="480">
        <f t="shared" si="0"/>
        <v>5</v>
      </c>
      <c r="B13" s="481">
        <f>IF(A13="","",HLOOKUP($B$3,ตารางทุนประกันภัยลดลง!$A$6:$IV$366,A13+1,0))</f>
        <v>2509431.6486886106</v>
      </c>
      <c r="C13" s="486">
        <v>5</v>
      </c>
      <c r="D13" s="300">
        <f>'eBHomeLoan - Table 1'!E27</f>
        <v>2599127.84</v>
      </c>
    </row>
    <row r="14" spans="1:4" ht="18">
      <c r="A14" s="480">
        <f t="shared" si="0"/>
        <v>6</v>
      </c>
      <c r="B14" s="481">
        <f>IF(A14="","",HLOOKUP($B$3,ตารางทุนประกันภัยลดลง!$A$6:$IV$366,A14+1,0))</f>
        <v>2496512.3296989338</v>
      </c>
      <c r="C14" s="486">
        <v>6</v>
      </c>
      <c r="D14" s="300">
        <f>'eBHomeLoan - Table 1'!E28</f>
        <v>2589152.04</v>
      </c>
    </row>
    <row r="15" spans="1:4" ht="18">
      <c r="A15" s="480">
        <f t="shared" si="0"/>
        <v>7</v>
      </c>
      <c r="B15" s="481">
        <f>IF(A15="","",HLOOKUP($B$3,ตารางทุนประกันภัยลดลง!$A$6:$IV$366,A15+1,0))</f>
        <v>2483485.3497176757</v>
      </c>
      <c r="C15" s="486">
        <v>7</v>
      </c>
      <c r="D15" s="300">
        <f>'eBHomeLoan - Table 1'!E29</f>
        <v>2579147.9700000002</v>
      </c>
    </row>
    <row r="16" spans="1:4" ht="18">
      <c r="A16" s="480">
        <f t="shared" si="0"/>
        <v>8</v>
      </c>
      <c r="B16" s="481">
        <f>IF(A16="","",HLOOKUP($B$3,ตารางทุนประกันภัยลดลง!$A$6:$IV$366,A16+1,0))</f>
        <v>2470349.8115699072</v>
      </c>
      <c r="C16" s="486">
        <v>8</v>
      </c>
      <c r="D16" s="300">
        <f>'eBHomeLoan - Table 1'!E30</f>
        <v>2569115.56</v>
      </c>
    </row>
    <row r="17" spans="1:4" ht="18">
      <c r="A17" s="480">
        <f t="shared" si="0"/>
        <v>9</v>
      </c>
      <c r="B17" s="481">
        <f>IF(A17="","",HLOOKUP($B$3,ตารางทุนประกันภัยลดลง!$A$6:$IV$366,A17+1,0))</f>
        <v>2457104.8106042412</v>
      </c>
      <c r="C17" s="486">
        <v>9</v>
      </c>
      <c r="D17" s="300">
        <f>'eBHomeLoan - Table 1'!E31</f>
        <v>2559054.7200000002</v>
      </c>
    </row>
    <row r="18" spans="1:4" ht="18">
      <c r="A18" s="480">
        <f t="shared" si="0"/>
        <v>10</v>
      </c>
      <c r="B18" s="481">
        <f>IF(A18="","",HLOOKUP($B$3,ตารางทุนประกันภัยลดลง!$A$6:$IV$366,A18+1,0))</f>
        <v>2443749.4346305281</v>
      </c>
      <c r="C18" s="486">
        <v>10</v>
      </c>
      <c r="D18" s="300">
        <f>'eBHomeLoan - Table 1'!E32</f>
        <v>2548965.3800000004</v>
      </c>
    </row>
    <row r="19" spans="1:4" ht="18">
      <c r="A19" s="480">
        <f t="shared" si="0"/>
        <v>11</v>
      </c>
      <c r="B19" s="481">
        <f>IF(A19="","",HLOOKUP($B$3,ตารางทุนประกันภัยลดลง!$A$6:$IV$366,A19+1,0))</f>
        <v>2430282.7638570331</v>
      </c>
      <c r="C19" s="486">
        <v>11</v>
      </c>
      <c r="D19" s="300">
        <f>'eBHomeLoan - Table 1'!E33</f>
        <v>2538847.4500000002</v>
      </c>
    </row>
    <row r="20" spans="1:4" ht="18.75" thickBot="1">
      <c r="A20" s="480">
        <f t="shared" si="0"/>
        <v>12</v>
      </c>
      <c r="B20" s="481">
        <f>IF(A20="","",HLOOKUP($B$3,ตารางทุนประกันภัยลดลง!$A$6:$IV$366,A20+1,0))</f>
        <v>2416703.8708270933</v>
      </c>
      <c r="C20" s="487">
        <v>12</v>
      </c>
      <c r="D20" s="300">
        <f>'eBHomeLoan - Table 1'!E34</f>
        <v>2528700.85</v>
      </c>
    </row>
    <row r="21" spans="1:4" ht="18">
      <c r="A21" s="480">
        <f t="shared" si="0"/>
        <v>13</v>
      </c>
      <c r="B21" s="481">
        <f>IF(A21="","",HLOOKUP($B$3,ตารางทุนประกันภัยลดลง!$A$6:$IV$366,A21+1,0))</f>
        <v>2403011.8203552361</v>
      </c>
      <c r="C21" s="488">
        <v>13</v>
      </c>
      <c r="D21" s="300">
        <f>'eBHomeLoan - Table 1'!E35</f>
        <v>2518525.5</v>
      </c>
    </row>
    <row r="22" spans="1:4" ht="18">
      <c r="A22" s="480">
        <f t="shared" si="0"/>
        <v>14</v>
      </c>
      <c r="B22" s="481">
        <f>IF(A22="","",HLOOKUP($B$3,ตารางทุนประกันภัยลดลง!$A$6:$IV$366,A22+1,0))</f>
        <v>2389205.6694627814</v>
      </c>
      <c r="C22" s="486">
        <v>14</v>
      </c>
      <c r="D22" s="300">
        <f>'eBHomeLoan - Table 1'!E36</f>
        <v>2512518.86</v>
      </c>
    </row>
    <row r="23" spans="1:4" ht="18">
      <c r="A23" s="480">
        <f t="shared" si="0"/>
        <v>15</v>
      </c>
      <c r="B23" s="481">
        <f>IF(A23="","",HLOOKUP($B$3,ตารางทุนประกันภัยลดลง!$A$6:$IV$366,A23+1,0))</f>
        <v>2375284.4673128896</v>
      </c>
      <c r="C23" s="486">
        <v>15</v>
      </c>
      <c r="D23" s="300">
        <f>'eBHomeLoan - Table 1'!E37</f>
        <v>2506485.19</v>
      </c>
    </row>
    <row r="24" spans="1:4" ht="18">
      <c r="A24" s="480">
        <f t="shared" si="0"/>
        <v>16</v>
      </c>
      <c r="B24" s="481">
        <f>IF(A24="","",HLOOKUP($B$3,ตารางทุนประกันภัยลดลง!$A$6:$IV$366,A24+1,0))</f>
        <v>2361247.2551450809</v>
      </c>
      <c r="C24" s="486">
        <v>16</v>
      </c>
      <c r="D24" s="300">
        <f>'eBHomeLoan - Table 1'!E38</f>
        <v>2500424.37</v>
      </c>
    </row>
    <row r="25" spans="1:4" ht="18">
      <c r="A25" s="480">
        <f t="shared" si="0"/>
        <v>17</v>
      </c>
      <c r="B25" s="481">
        <f>IF(A25="","",HLOOKUP($B$3,ตารางทุนประกันภัยลดลง!$A$6:$IV$366,A25+1,0))</f>
        <v>2347093.0662092082</v>
      </c>
      <c r="C25" s="486">
        <v>17</v>
      </c>
      <c r="D25" s="300">
        <f>'eBHomeLoan - Table 1'!E39</f>
        <v>2494336.2800000003</v>
      </c>
    </row>
    <row r="26" spans="1:4" ht="18">
      <c r="A26" s="480">
        <f t="shared" si="0"/>
        <v>18</v>
      </c>
      <c r="B26" s="481">
        <f>IF(A26="","",HLOOKUP($B$3,ตารางทุนประกันภัยลดลง!$A$6:$IV$366,A26+1,0))</f>
        <v>2332820.9256988699</v>
      </c>
      <c r="C26" s="486">
        <v>18</v>
      </c>
      <c r="D26" s="300">
        <f>'eBHomeLoan - Table 1'!E40</f>
        <v>2488220.79</v>
      </c>
    </row>
    <row r="27" spans="1:4" ht="18">
      <c r="A27" s="480">
        <f t="shared" si="0"/>
        <v>19</v>
      </c>
      <c r="B27" s="481">
        <f>IF(A27="","",HLOOKUP($B$3,ตารางทุนประกันภัยลดลง!$A$6:$IV$366,A27+1,0))</f>
        <v>2318429.8506842786</v>
      </c>
      <c r="C27" s="486">
        <v>19</v>
      </c>
      <c r="D27" s="300">
        <f>'eBHomeLoan - Table 1'!E41</f>
        <v>2482077.7800000003</v>
      </c>
    </row>
    <row r="28" spans="1:4" ht="18">
      <c r="A28" s="480">
        <f t="shared" si="0"/>
        <v>20</v>
      </c>
      <c r="B28" s="481">
        <f>IF(A28="","",HLOOKUP($B$3,ตารางทุนประกันภัยลดลง!$A$6:$IV$366,A28+1,0))</f>
        <v>2303918.8500445648</v>
      </c>
      <c r="C28" s="486">
        <v>20</v>
      </c>
      <c r="D28" s="300">
        <f>'eBHomeLoan - Table 1'!E42</f>
        <v>2475907.1300000004</v>
      </c>
    </row>
    <row r="29" spans="1:4" ht="18">
      <c r="A29" s="480">
        <f t="shared" si="0"/>
        <v>21</v>
      </c>
      <c r="B29" s="481">
        <f>IF(A29="","",HLOOKUP($B$3,ตารางทุนประกันภัยลดลง!$A$6:$IV$366,A29+1,0))</f>
        <v>2289286.9243995212</v>
      </c>
      <c r="C29" s="486">
        <v>21</v>
      </c>
      <c r="D29" s="300">
        <f>'eBHomeLoan - Table 1'!E43</f>
        <v>2469708.7100000004</v>
      </c>
    </row>
    <row r="30" spans="1:4" ht="18">
      <c r="A30" s="480">
        <f t="shared" si="0"/>
        <v>22</v>
      </c>
      <c r="B30" s="481">
        <f>IF(A30="","",HLOOKUP($B$3,ตารางทุนประกันภัยลดลง!$A$6:$IV$366,A30+1,0))</f>
        <v>2274533.0660407683</v>
      </c>
      <c r="C30" s="486">
        <v>22</v>
      </c>
      <c r="D30" s="300">
        <f>'eBHomeLoan - Table 1'!E44</f>
        <v>2463482.4000000004</v>
      </c>
    </row>
    <row r="31" spans="1:4" ht="18">
      <c r="A31" s="480">
        <f t="shared" si="0"/>
        <v>23</v>
      </c>
      <c r="B31" s="481">
        <f>IF(A31="","",HLOOKUP($B$3,ตารางทุนประกันภัยลดลง!$A$6:$IV$366,A31+1,0))</f>
        <v>2259656.258862359</v>
      </c>
      <c r="C31" s="486">
        <v>23</v>
      </c>
      <c r="D31" s="300">
        <f>'eBHomeLoan - Table 1'!E45</f>
        <v>2457228.0700000003</v>
      </c>
    </row>
    <row r="32" spans="1:4" ht="18.75" thickBot="1">
      <c r="A32" s="480">
        <f t="shared" si="0"/>
        <v>24</v>
      </c>
      <c r="B32" s="481">
        <f>IF(A32="","",HLOOKUP($B$3,ตารางทุนประกันภัยลดลง!$A$6:$IV$366,A32+1,0))</f>
        <v>2244655.4782907967</v>
      </c>
      <c r="C32" s="487">
        <v>24</v>
      </c>
      <c r="D32" s="300">
        <f>'eBHomeLoan - Table 1'!E46</f>
        <v>2450945.6</v>
      </c>
    </row>
    <row r="33" spans="1:4" ht="18">
      <c r="A33" s="480">
        <f t="shared" si="0"/>
        <v>25</v>
      </c>
      <c r="B33" s="481">
        <f>IF(A33="","",HLOOKUP($B$3,ตารางทุนประกันภัยลดลง!$A$6:$IV$366,A33+1,0))</f>
        <v>2229529.6912144711</v>
      </c>
      <c r="C33" s="488">
        <v>25</v>
      </c>
      <c r="D33" s="300">
        <f>'eBHomeLoan - Table 1'!E47</f>
        <v>2444634.86</v>
      </c>
    </row>
    <row r="34" spans="1:4" ht="18">
      <c r="A34" s="480">
        <f t="shared" si="0"/>
        <v>26</v>
      </c>
      <c r="B34" s="481">
        <f>IF(A34="","",HLOOKUP($B$3,ตารางทุนประกันภัยลดลง!$A$6:$IV$366,A34+1,0))</f>
        <v>2214277.8559125098</v>
      </c>
      <c r="C34" s="486">
        <v>26</v>
      </c>
      <c r="D34" s="300">
        <f>'eBHomeLoan - Table 1'!E48</f>
        <v>2438295.7199999997</v>
      </c>
    </row>
    <row r="35" spans="1:4" ht="18">
      <c r="A35" s="480">
        <f t="shared" si="0"/>
        <v>27</v>
      </c>
      <c r="B35" s="481">
        <f>IF(A35="","",HLOOKUP($B$3,ตารางทุนประกันภัยลดลง!$A$6:$IV$366,A35+1,0))</f>
        <v>2198898.9219830316</v>
      </c>
      <c r="C35" s="486">
        <v>27</v>
      </c>
      <c r="D35" s="300">
        <f>'eBHomeLoan - Table 1'!E49</f>
        <v>2431928.0499999998</v>
      </c>
    </row>
    <row r="36" spans="1:4" ht="18">
      <c r="A36" s="480">
        <f t="shared" si="0"/>
        <v>28</v>
      </c>
      <c r="B36" s="481">
        <f>IF(A36="","",HLOOKUP($B$3,ตารางทุนประกันภัยลดลง!$A$6:$IV$366,A36+1,0))</f>
        <v>2183391.8302708082</v>
      </c>
      <c r="C36" s="486">
        <v>28</v>
      </c>
      <c r="D36" s="300">
        <f>'eBHomeLoan - Table 1'!E50</f>
        <v>2425531.73</v>
      </c>
    </row>
    <row r="37" spans="1:4" ht="18">
      <c r="A37" s="480">
        <f t="shared" si="0"/>
        <v>29</v>
      </c>
      <c r="B37" s="481">
        <f>IF(A37="","",HLOOKUP($B$3,ตารางทุนประกันภัยลดลง!$A$6:$IV$366,A37+1,0))</f>
        <v>2167755.5127943163</v>
      </c>
      <c r="C37" s="486">
        <v>29</v>
      </c>
      <c r="D37" s="300">
        <f>'eBHomeLoan - Table 1'!E51</f>
        <v>2419106.62</v>
      </c>
    </row>
    <row r="38" spans="1:4" ht="18">
      <c r="A38" s="480">
        <f t="shared" si="0"/>
        <v>30</v>
      </c>
      <c r="B38" s="481">
        <f>IF(A38="","",HLOOKUP($B$3,ตารางทุนประกันภัยลดลง!$A$6:$IV$366,A38+1,0))</f>
        <v>2151988.8926721867</v>
      </c>
      <c r="C38" s="486">
        <v>30</v>
      </c>
      <c r="D38" s="300">
        <f>'eBHomeLoan - Table 1'!E52</f>
        <v>2412652.6</v>
      </c>
    </row>
    <row r="39" spans="1:4" ht="18">
      <c r="A39" s="480">
        <f t="shared" si="0"/>
        <v>31</v>
      </c>
      <c r="B39" s="481">
        <f>IF(A39="","",HLOOKUP($B$3,ตารางทุนประกันภัยลดลง!$A$6:$IV$366,A39+1,0))</f>
        <v>2136090.8840490393</v>
      </c>
      <c r="C39" s="486">
        <v>31</v>
      </c>
      <c r="D39" s="300">
        <f>'eBHomeLoan - Table 1'!E53</f>
        <v>2406169.54</v>
      </c>
    </row>
    <row r="40" spans="1:4" ht="18">
      <c r="A40" s="480">
        <f t="shared" si="0"/>
        <v>32</v>
      </c>
      <c r="B40" s="481">
        <f>IF(A40="","",HLOOKUP($B$3,ตารางทุนประกันภัยลดลง!$A$6:$IV$366,A40+1,0))</f>
        <v>2120060.3920207</v>
      </c>
      <c r="C40" s="486">
        <v>32</v>
      </c>
      <c r="D40" s="300">
        <f>'eBHomeLoan - Table 1'!E54</f>
        <v>2399657.2999999998</v>
      </c>
    </row>
    <row r="41" spans="1:4" ht="18">
      <c r="A41" s="480">
        <f t="shared" si="0"/>
        <v>33</v>
      </c>
      <c r="B41" s="481">
        <f>IF(A41="","",HLOOKUP($B$3,ตารางทุนประกันภัยลดลง!$A$6:$IV$366,A41+1,0))</f>
        <v>2103896.3125587907</v>
      </c>
      <c r="C41" s="486">
        <v>33</v>
      </c>
      <c r="D41" s="300">
        <f>'eBHomeLoan - Table 1'!E55</f>
        <v>2393115.7599999998</v>
      </c>
    </row>
    <row r="42" spans="1:4" ht="18">
      <c r="A42" s="480">
        <f t="shared" si="0"/>
        <v>34</v>
      </c>
      <c r="B42" s="481">
        <f>IF(A42="","",HLOOKUP($B$3,ตารางทุนประกันภัยลดลง!$A$6:$IV$366,A42+1,0))</f>
        <v>2087597.532434698</v>
      </c>
      <c r="C42" s="486">
        <v>34</v>
      </c>
      <c r="D42" s="300">
        <f>'eBHomeLoan - Table 1'!E56</f>
        <v>2386544.7799999998</v>
      </c>
    </row>
    <row r="43" spans="1:4" ht="18">
      <c r="A43" s="480">
        <f t="shared" si="0"/>
        <v>35</v>
      </c>
      <c r="B43" s="481">
        <f>IF(A43="","",HLOOKUP($B$3,ตารางทุนประกันภัยลดลง!$A$6:$IV$366,A43+1,0))</f>
        <v>2071162.9291429049</v>
      </c>
      <c r="C43" s="486">
        <v>35</v>
      </c>
      <c r="D43" s="300">
        <f>'eBHomeLoan - Table 1'!E57</f>
        <v>2379944.23</v>
      </c>
    </row>
    <row r="44" spans="1:4" ht="18.75" thickBot="1">
      <c r="A44" s="480">
        <f t="shared" si="0"/>
        <v>36</v>
      </c>
      <c r="B44" s="481">
        <f>IF(A44="","",HLOOKUP($B$3,ตารางทุนประกันภัยลดลง!$A$6:$IV$366,A44+1,0))</f>
        <v>2054591.3708236807</v>
      </c>
      <c r="C44" s="487">
        <v>36</v>
      </c>
      <c r="D44" s="300">
        <f>'eBHomeLoan - Table 1'!E58</f>
        <v>2373313.98</v>
      </c>
    </row>
    <row r="45" spans="1:4" ht="18">
      <c r="A45" s="480">
        <f t="shared" si="0"/>
        <v>37</v>
      </c>
      <c r="B45" s="481">
        <f>IF(A45="","",HLOOKUP($B$3,ตารางทุนประกันภัยลดลง!$A$6:$IV$366,A45+1,0))</f>
        <v>2037881.7161851295</v>
      </c>
      <c r="C45" s="488">
        <v>37</v>
      </c>
      <c r="D45" s="300">
        <f>'eBHomeLoan - Table 1'!E59</f>
        <v>2366653.89</v>
      </c>
    </row>
    <row r="46" spans="1:4" ht="18">
      <c r="A46" s="480">
        <f t="shared" si="0"/>
        <v>38</v>
      </c>
      <c r="B46" s="481">
        <f>IF(A46="","",HLOOKUP($B$3,ตารางทุนประกันภัยลดลง!$A$6:$IV$366,A46+1,0))</f>
        <v>2021032.814424589</v>
      </c>
      <c r="C46" s="486">
        <v>38</v>
      </c>
      <c r="D46" s="300">
        <f>'eBHomeLoan - Table 1'!E60</f>
        <v>2361936.04</v>
      </c>
    </row>
    <row r="47" spans="1:4" ht="18">
      <c r="A47" s="480">
        <f t="shared" si="0"/>
        <v>39</v>
      </c>
      <c r="B47" s="481">
        <f>IF(A47="","",HLOOKUP($B$3,ตารางทุนประกันภัยลดลง!$A$6:$IV$366,A47+1,0))</f>
        <v>2004043.5051493789</v>
      </c>
      <c r="C47" s="486">
        <v>39</v>
      </c>
      <c r="D47" s="300">
        <f>'eBHomeLoan - Table 1'!E61</f>
        <v>2357193.0300000003</v>
      </c>
    </row>
    <row r="48" spans="1:4" ht="18">
      <c r="A48" s="480">
        <f t="shared" si="0"/>
        <v>40</v>
      </c>
      <c r="B48" s="481">
        <f>IF(A48="","",HLOOKUP($B$3,ตารางทุนประกันภัยลดลง!$A$6:$IV$366,A48+1,0))</f>
        <v>1986912.6182968754</v>
      </c>
      <c r="C48" s="486">
        <v>40</v>
      </c>
      <c r="D48" s="300">
        <f>'eBHomeLoan - Table 1'!E62</f>
        <v>2352424.7300000004</v>
      </c>
    </row>
    <row r="49" spans="1:4" ht="18">
      <c r="A49" s="480">
        <f t="shared" si="0"/>
        <v>41</v>
      </c>
      <c r="B49" s="481">
        <f>IF(A49="","",HLOOKUP($B$3,ตารางทุนประกันภัยลดลง!$A$6:$IV$366,A49+1,0))</f>
        <v>1969638.9740539335</v>
      </c>
      <c r="C49" s="486">
        <v>41</v>
      </c>
      <c r="D49" s="300">
        <f>'eBHomeLoan - Table 1'!E63</f>
        <v>2347631.0000000005</v>
      </c>
    </row>
    <row r="50" spans="1:4" ht="18">
      <c r="A50" s="480">
        <f t="shared" si="0"/>
        <v>42</v>
      </c>
      <c r="B50" s="481">
        <f>IF(A50="","",HLOOKUP($B$3,ตารางทุนประกันภัยลดลง!$A$6:$IV$366,A50+1,0))</f>
        <v>1952221.3827756348</v>
      </c>
      <c r="C50" s="486">
        <v>42</v>
      </c>
      <c r="D50" s="300">
        <f>'eBHomeLoan - Table 1'!E64</f>
        <v>2342811.7000000007</v>
      </c>
    </row>
    <row r="51" spans="1:4" ht="18">
      <c r="A51" s="480">
        <f t="shared" si="0"/>
        <v>43</v>
      </c>
      <c r="B51" s="481">
        <f>IF(A51="","",HLOOKUP($B$3,ตารางทุนประกันภัยลดลง!$A$6:$IV$366,A51+1,0))</f>
        <v>1934658.6449033495</v>
      </c>
      <c r="C51" s="486">
        <v>43</v>
      </c>
      <c r="D51" s="300">
        <f>'eBHomeLoan - Table 1'!E65</f>
        <v>2337966.7000000007</v>
      </c>
    </row>
    <row r="52" spans="1:4" ht="18">
      <c r="A52" s="480">
        <f t="shared" si="0"/>
        <v>44</v>
      </c>
      <c r="B52" s="481">
        <f>IF(A52="","",HLOOKUP($B$3,ตารางทุนประกันภัยลดลง!$A$6:$IV$366,A52+1,0))</f>
        <v>1916949.5508821285</v>
      </c>
      <c r="C52" s="486">
        <v>44</v>
      </c>
      <c r="D52" s="300">
        <f>'eBHomeLoan - Table 1'!E66</f>
        <v>2333095.8600000008</v>
      </c>
    </row>
    <row r="53" spans="1:4" ht="18">
      <c r="A53" s="480">
        <f t="shared" si="0"/>
        <v>45</v>
      </c>
      <c r="B53" s="481">
        <f>IF(A53="","",HLOOKUP($B$3,ตารางทุนประกันภัยลดลง!$A$6:$IV$366,A53+1,0))</f>
        <v>1899092.8810773974</v>
      </c>
      <c r="C53" s="486">
        <v>45</v>
      </c>
      <c r="D53" s="300">
        <f>'eBHomeLoan - Table 1'!E67</f>
        <v>2328199.040000001</v>
      </c>
    </row>
    <row r="54" spans="1:4" ht="18">
      <c r="A54" s="480">
        <f t="shared" si="0"/>
        <v>46</v>
      </c>
      <c r="B54" s="481">
        <f>IF(A54="","",HLOOKUP($B$3,ตารางทุนประกันภัยลดลง!$A$6:$IV$366,A54+1,0))</f>
        <v>1881087.4056909601</v>
      </c>
      <c r="C54" s="486">
        <v>46</v>
      </c>
      <c r="D54" s="300">
        <f>'eBHomeLoan - Table 1'!E68</f>
        <v>2323276.100000001</v>
      </c>
    </row>
    <row r="55" spans="1:4" ht="18">
      <c r="A55" s="480">
        <f t="shared" si="0"/>
        <v>47</v>
      </c>
      <c r="B55" s="481">
        <f>IF(A55="","",HLOOKUP($B$3,ตารางทุนประกันภัยลดลง!$A$6:$IV$366,A55+1,0))</f>
        <v>1862931.8846763028</v>
      </c>
      <c r="C55" s="486">
        <v>47</v>
      </c>
      <c r="D55" s="300">
        <f>'eBHomeLoan - Table 1'!E69</f>
        <v>2318326.9100000011</v>
      </c>
    </row>
    <row r="56" spans="1:4" ht="18.75" thickBot="1">
      <c r="A56" s="480">
        <f t="shared" si="0"/>
        <v>48</v>
      </c>
      <c r="B56" s="481">
        <f>IF(A56="","",HLOOKUP($B$3,ตารางทุนประกันภัยลดลง!$A$6:$IV$366,A56+1,0))</f>
        <v>1844625.0676531899</v>
      </c>
      <c r="C56" s="487">
        <v>48</v>
      </c>
      <c r="D56" s="300">
        <f>'eBHomeLoan - Table 1'!E70</f>
        <v>2313351.3200000012</v>
      </c>
    </row>
    <row r="57" spans="1:4" ht="18">
      <c r="A57" s="480">
        <f t="shared" si="0"/>
        <v>49</v>
      </c>
      <c r="B57" s="481">
        <f>IF(A57="","",HLOOKUP($B$3,ตารางทุนประกันภัยลดลง!$A$6:$IV$366,A57+1,0))</f>
        <v>1826165.693821551</v>
      </c>
      <c r="C57" s="488">
        <v>49</v>
      </c>
      <c r="D57" s="300">
        <f>'eBHomeLoan - Table 1'!E71</f>
        <v>2308349.1900000013</v>
      </c>
    </row>
    <row r="58" spans="1:4" ht="18">
      <c r="A58" s="480">
        <f t="shared" si="0"/>
        <v>50</v>
      </c>
      <c r="B58" s="481">
        <f>IF(A58="","",HLOOKUP($B$3,ตารางทุนประกันภัยลดลง!$A$6:$IV$366,A58+1,0))</f>
        <v>1807552.4918746485</v>
      </c>
      <c r="C58" s="486">
        <v>50</v>
      </c>
      <c r="D58" s="300">
        <f>'eBHomeLoan - Table 1'!E72</f>
        <v>2303320.3900000015</v>
      </c>
    </row>
    <row r="59" spans="1:4" ht="18">
      <c r="A59" s="480">
        <f t="shared" si="0"/>
        <v>51</v>
      </c>
      <c r="B59" s="481">
        <f>IF(A59="","",HLOOKUP($B$3,ตารางทุนประกันภัยลดลง!$A$6:$IV$366,A59+1,0))</f>
        <v>1788784.179911522</v>
      </c>
      <c r="C59" s="486">
        <v>51</v>
      </c>
      <c r="D59" s="300">
        <f>'eBHomeLoan - Table 1'!E73</f>
        <v>2298264.7700000014</v>
      </c>
    </row>
    <row r="60" spans="1:4" ht="18">
      <c r="A60" s="480">
        <f t="shared" si="0"/>
        <v>52</v>
      </c>
      <c r="B60" s="481">
        <f>IF(A60="","",HLOOKUP($B$3,ตารางทุนประกันภัยลดลง!$A$6:$IV$366,A60+1,0))</f>
        <v>1769859.4653487026</v>
      </c>
      <c r="C60" s="486">
        <v>52</v>
      </c>
      <c r="D60" s="300">
        <f>'eBHomeLoan - Table 1'!E74</f>
        <v>2293182.1800000016</v>
      </c>
    </row>
    <row r="61" spans="1:4" ht="18">
      <c r="A61" s="480">
        <f t="shared" si="0"/>
        <v>53</v>
      </c>
      <c r="B61" s="481">
        <f>IF(A61="","",HLOOKUP($B$3,ตารางทุนประกันภัยลดลง!$A$6:$IV$366,A61+1,0))</f>
        <v>1750777.0448311933</v>
      </c>
      <c r="C61" s="486">
        <v>53</v>
      </c>
      <c r="D61" s="300">
        <f>'eBHomeLoan - Table 1'!E75</f>
        <v>2288072.4800000014</v>
      </c>
    </row>
    <row r="62" spans="1:4" ht="18">
      <c r="A62" s="480">
        <f t="shared" si="0"/>
        <v>54</v>
      </c>
      <c r="B62" s="481">
        <f>IF(A62="","",HLOOKUP($B$3,ตารางทุนประกันภัยลดลง!$A$6:$IV$366,A62+1,0))</f>
        <v>1731535.6041427043</v>
      </c>
      <c r="C62" s="486">
        <v>54</v>
      </c>
      <c r="D62" s="300">
        <f>'eBHomeLoan - Table 1'!E76</f>
        <v>2282935.5300000012</v>
      </c>
    </row>
    <row r="63" spans="1:4" ht="18">
      <c r="A63" s="480">
        <f t="shared" si="0"/>
        <v>55</v>
      </c>
      <c r="B63" s="481">
        <f>IF(A63="","",HLOOKUP($B$3,ตารางทุนประกันภัยลดลง!$A$6:$IV$366,A63+1,0))</f>
        <v>1712133.8181151447</v>
      </c>
      <c r="C63" s="486">
        <v>55</v>
      </c>
      <c r="D63" s="300">
        <f>'eBHomeLoan - Table 1'!E77</f>
        <v>2277771.1900000013</v>
      </c>
    </row>
    <row r="64" spans="1:4" ht="18">
      <c r="A64" s="480">
        <f t="shared" si="0"/>
        <v>56</v>
      </c>
      <c r="B64" s="481">
        <f>IF(A64="","",HLOOKUP($B$3,ตารางทุนประกันภัยลดลง!$A$6:$IV$366,A64+1,0))</f>
        <v>1692570.3505373553</v>
      </c>
      <c r="C64" s="486">
        <v>56</v>
      </c>
      <c r="D64" s="300">
        <f>'eBHomeLoan - Table 1'!E78</f>
        <v>2272579.3000000012</v>
      </c>
    </row>
    <row r="65" spans="1:4" ht="18">
      <c r="A65" s="480">
        <f t="shared" si="0"/>
        <v>57</v>
      </c>
      <c r="B65" s="481">
        <f>IF(A65="","",HLOOKUP($B$3,ตารางทุนประกันภัยลดลง!$A$6:$IV$366,A65+1,0))</f>
        <v>1672843.8540630843</v>
      </c>
      <c r="C65" s="486">
        <v>57</v>
      </c>
      <c r="D65" s="300">
        <f>'eBHomeLoan - Table 1'!E79</f>
        <v>2267359.7200000011</v>
      </c>
    </row>
    <row r="66" spans="1:4" ht="18">
      <c r="A66" s="480">
        <f t="shared" si="0"/>
        <v>58</v>
      </c>
      <c r="B66" s="481">
        <f>IF(A66="","",HLOOKUP($B$3,ตารางทุนประกันภัยลดลง!$A$6:$IV$366,A66+1,0))</f>
        <v>1652952.9701181955</v>
      </c>
      <c r="C66" s="486">
        <v>58</v>
      </c>
      <c r="D66" s="300">
        <f>'eBHomeLoan - Table 1'!E80</f>
        <v>2262112.310000001</v>
      </c>
    </row>
    <row r="67" spans="1:4" ht="18">
      <c r="A67" s="480">
        <f t="shared" si="0"/>
        <v>59</v>
      </c>
      <c r="B67" s="481">
        <f>IF(A67="","",HLOOKUP($B$3,ตารางทุนประกันภัยลดลง!$A$6:$IV$366,A67+1,0))</f>
        <v>1632896.3288070979</v>
      </c>
      <c r="C67" s="486">
        <v>59</v>
      </c>
      <c r="D67" s="300">
        <f>'eBHomeLoan - Table 1'!E81</f>
        <v>2256836.9100000011</v>
      </c>
    </row>
    <row r="68" spans="1:4" ht="18.75" thickBot="1">
      <c r="A68" s="480">
        <f t="shared" si="0"/>
        <v>60</v>
      </c>
      <c r="B68" s="481">
        <f>IF(A68="","",HLOOKUP($B$3,ตารางทุนประกันภัยลดลง!$A$6:$IV$366,A68+1,0))</f>
        <v>1612672.5488184085</v>
      </c>
      <c r="C68" s="487">
        <v>60</v>
      </c>
      <c r="D68" s="300">
        <f>'eBHomeLoan - Table 1'!E82</f>
        <v>2251533.370000001</v>
      </c>
    </row>
    <row r="69" spans="1:4" ht="18">
      <c r="A69" s="480">
        <f t="shared" si="0"/>
        <v>61</v>
      </c>
      <c r="B69" s="481">
        <f>IF(A69="","",HLOOKUP($B$3,ตารางทุนประกันภัยลดลง!$A$6:$IV$366,A69+1,0))</f>
        <v>1592280.2373298134</v>
      </c>
      <c r="C69" s="488">
        <v>61</v>
      </c>
      <c r="D69" s="300">
        <f>'eBHomeLoan - Table 1'!E83</f>
        <v>2246201.5500000012</v>
      </c>
    </row>
    <row r="70" spans="1:4" ht="18">
      <c r="A70" s="480">
        <f t="shared" si="0"/>
        <v>62</v>
      </c>
      <c r="B70" s="481">
        <f>IF(A70="","",HLOOKUP($B$3,ตารางทุนประกันภัยลดลง!$A$6:$IV$366,A70+1,0))</f>
        <v>1571717.9899121462</v>
      </c>
      <c r="C70" s="486">
        <v>62</v>
      </c>
      <c r="D70" s="300">
        <f>'eBHomeLoan - Table 1'!E84</f>
        <v>2240841.2900000014</v>
      </c>
    </row>
    <row r="71" spans="1:4" ht="18">
      <c r="A71" s="480">
        <f t="shared" si="0"/>
        <v>63</v>
      </c>
      <c r="B71" s="481">
        <f>IF(A71="","",HLOOKUP($B$3,ตารางทุนประกันภัยลดลง!$A$6:$IV$366,A71+1,0))</f>
        <v>1550984.3904326649</v>
      </c>
      <c r="C71" s="486">
        <v>63</v>
      </c>
      <c r="D71" s="300">
        <f>'eBHomeLoan - Table 1'!E85</f>
        <v>2235452.4400000013</v>
      </c>
    </row>
    <row r="72" spans="1:4" ht="18">
      <c r="A72" s="480">
        <f t="shared" si="0"/>
        <v>64</v>
      </c>
      <c r="B72" s="481">
        <f>IF(A72="","",HLOOKUP($B$3,ตารางทุนประกันภัยลดลง!$A$6:$IV$366,A72+1,0))</f>
        <v>1530078.0109575219</v>
      </c>
      <c r="C72" s="486">
        <v>64</v>
      </c>
      <c r="D72" s="300">
        <f>'eBHomeLoan - Table 1'!E86</f>
        <v>2230034.8500000015</v>
      </c>
    </row>
    <row r="73" spans="1:4" ht="18">
      <c r="A73" s="480">
        <f t="shared" si="0"/>
        <v>65</v>
      </c>
      <c r="B73" s="481">
        <f>IF(A73="","",HLOOKUP($B$3,ตารางทุนประกันภัยลดลง!$A$6:$IV$366,A73+1,0))</f>
        <v>1508997.411653419</v>
      </c>
      <c r="C73" s="486">
        <v>65</v>
      </c>
      <c r="D73" s="300">
        <f>'eBHomeLoan - Table 1'!E87</f>
        <v>2224588.3700000015</v>
      </c>
    </row>
    <row r="74" spans="1:4" ht="18">
      <c r="A74" s="480">
        <f t="shared" si="0"/>
        <v>66</v>
      </c>
      <c r="B74" s="481">
        <f>IF(A74="","",HLOOKUP($B$3,ตารางทุนประกันภัยลดลง!$A$6:$IV$366,A74+1,0))</f>
        <v>1487741.1406884494</v>
      </c>
      <c r="C74" s="486">
        <v>66</v>
      </c>
      <c r="D74" s="300">
        <f>'eBHomeLoan - Table 1'!E88</f>
        <v>2219112.8400000017</v>
      </c>
    </row>
    <row r="75" spans="1:4" ht="18">
      <c r="A75" s="480">
        <f t="shared" ref="A75:A138" si="1">IF($B$3*12&gt;A74,A74+1,IF($B$3*12&lt;A74,"",""))</f>
        <v>67</v>
      </c>
      <c r="B75" s="481">
        <f>IF(A75="","",HLOOKUP($B$3,ตารางทุนประกันภัยลดลง!$A$6:$IV$366,A75+1,0))</f>
        <v>1466307.7341321043</v>
      </c>
      <c r="C75" s="486">
        <v>67</v>
      </c>
      <c r="D75" s="300">
        <f>'eBHomeLoan - Table 1'!E89</f>
        <v>2213608.1100000017</v>
      </c>
    </row>
    <row r="76" spans="1:4" ht="18">
      <c r="A76" s="480">
        <f t="shared" si="1"/>
        <v>68</v>
      </c>
      <c r="B76" s="481">
        <f>IF(A76="","",HLOOKUP($B$3,ตารางทุนประกันภัยลดลง!$A$6:$IV$366,A76+1,0))</f>
        <v>1444695.7158544564</v>
      </c>
      <c r="C76" s="486">
        <v>68</v>
      </c>
      <c r="D76" s="300">
        <f>'eBHomeLoan - Table 1'!E90</f>
        <v>2208074.0200000019</v>
      </c>
    </row>
    <row r="77" spans="1:4" ht="18">
      <c r="A77" s="480">
        <f t="shared" si="1"/>
        <v>69</v>
      </c>
      <c r="B77" s="481">
        <f>IF(A77="","",HLOOKUP($B$3,ตารางทุนประกันภัยลดลง!$A$6:$IV$366,A77+1,0))</f>
        <v>1422903.5974244948</v>
      </c>
      <c r="C77" s="486">
        <v>69</v>
      </c>
      <c r="D77" s="300">
        <f>'eBHomeLoan - Table 1'!E91</f>
        <v>2202510.410000002</v>
      </c>
    </row>
    <row r="78" spans="1:4" ht="18">
      <c r="A78" s="480">
        <f t="shared" si="1"/>
        <v>70</v>
      </c>
      <c r="B78" s="481">
        <f>IF(A78="","",HLOOKUP($B$3,ตารางทุนประกันภัยลดลง!$A$6:$IV$366,A78+1,0))</f>
        <v>1400929.8780076168</v>
      </c>
      <c r="C78" s="486">
        <v>70</v>
      </c>
      <c r="D78" s="300">
        <f>'eBHomeLoan - Table 1'!E92</f>
        <v>2196917.1300000022</v>
      </c>
    </row>
    <row r="79" spans="1:4" ht="18">
      <c r="A79" s="480">
        <f t="shared" si="1"/>
        <v>71</v>
      </c>
      <c r="B79" s="481">
        <f>IF(A79="","",HLOOKUP($B$3,ตารางทุนประกันภัยลดลง!$A$6:$IV$366,A79+1,0))</f>
        <v>1378773.0442622646</v>
      </c>
      <c r="C79" s="486">
        <v>71</v>
      </c>
      <c r="D79" s="300">
        <f>'eBHomeLoan - Table 1'!E93</f>
        <v>2191294.0200000023</v>
      </c>
    </row>
    <row r="80" spans="1:4" ht="18">
      <c r="A80" s="480">
        <f t="shared" si="1"/>
        <v>72</v>
      </c>
      <c r="B80" s="481">
        <f>IF(A80="","",HLOOKUP($B$3,ตารางทุนประกันภัยลดลง!$A$6:$IV$366,A80+1,0))</f>
        <v>1356431.5702357015</v>
      </c>
      <c r="C80" s="486">
        <v>72</v>
      </c>
      <c r="D80" s="300">
        <f>'eBHomeLoan - Table 1'!E94</f>
        <v>2185640.9200000023</v>
      </c>
    </row>
    <row r="81" spans="1:4" ht="18">
      <c r="A81" s="480">
        <f t="shared" si="1"/>
        <v>73</v>
      </c>
      <c r="B81" s="481">
        <f>IF(A81="","",HLOOKUP($B$3,ตารางทุนประกันภัยลดลง!$A$6:$IV$366,A81+1,0))</f>
        <v>1333903.9172589164</v>
      </c>
      <c r="C81" s="486">
        <v>73</v>
      </c>
      <c r="D81" s="300">
        <f>'eBHomeLoan - Table 1'!E95</f>
        <v>2179957.6700000023</v>
      </c>
    </row>
    <row r="82" spans="1:4" ht="18">
      <c r="A82" s="480">
        <f t="shared" si="1"/>
        <v>74</v>
      </c>
      <c r="B82" s="481">
        <f>IF(A82="","",HLOOKUP($B$3,ตารางทุนประกันภัยลดลง!$A$6:$IV$366,A82+1,0))</f>
        <v>1311188.5338406593</v>
      </c>
      <c r="C82" s="486">
        <v>74</v>
      </c>
      <c r="D82" s="300">
        <f>'eBHomeLoan - Table 1'!E96</f>
        <v>2174244.1100000022</v>
      </c>
    </row>
    <row r="83" spans="1:4" ht="18">
      <c r="A83" s="480">
        <f t="shared" si="1"/>
        <v>75</v>
      </c>
      <c r="B83" s="481">
        <f>IF(A83="","",HLOOKUP($B$3,ตารางทุนประกันภัยลดลง!$A$6:$IV$366,A83+1,0))</f>
        <v>1288283.8555605826</v>
      </c>
      <c r="C83" s="486">
        <v>75</v>
      </c>
      <c r="D83" s="300">
        <f>'eBHomeLoan - Table 1'!E97</f>
        <v>2168500.0800000024</v>
      </c>
    </row>
    <row r="84" spans="1:4" ht="18">
      <c r="A84" s="480">
        <f t="shared" si="1"/>
        <v>76</v>
      </c>
      <c r="B84" s="481">
        <f>IF(A84="","",HLOOKUP($B$3,ตารางทุนประกันภัยลดลง!$A$6:$IV$366,A84+1,0))</f>
        <v>1265188.3049615051</v>
      </c>
      <c r="C84" s="486">
        <v>76</v>
      </c>
      <c r="D84" s="300">
        <f>'eBHomeLoan - Table 1'!E98</f>
        <v>2162725.4100000025</v>
      </c>
    </row>
    <row r="85" spans="1:4" ht="18">
      <c r="A85" s="480">
        <f t="shared" si="1"/>
        <v>77</v>
      </c>
      <c r="B85" s="481">
        <f>IF(A85="","",HLOOKUP($B$3,ตารางทุนประกันภัยลดลง!$A$6:$IV$366,A85+1,0))</f>
        <v>1241900.2914407689</v>
      </c>
      <c r="C85" s="486">
        <v>77</v>
      </c>
      <c r="D85" s="300">
        <f>'eBHomeLoan - Table 1'!E99</f>
        <v>2156919.9500000025</v>
      </c>
    </row>
    <row r="86" spans="1:4" ht="18">
      <c r="A86" s="480">
        <f t="shared" si="1"/>
        <v>78</v>
      </c>
      <c r="B86" s="481">
        <f>IF(A86="","",HLOOKUP($B$3,ตารางทุนประกันภัยลดลง!$A$6:$IV$366,A86+1,0))</f>
        <v>1218418.2111406934</v>
      </c>
      <c r="C86" s="486">
        <v>78</v>
      </c>
      <c r="D86" s="300">
        <f>'eBHomeLoan - Table 1'!E100</f>
        <v>2151083.5200000023</v>
      </c>
    </row>
    <row r="87" spans="1:4" ht="18">
      <c r="A87" s="480">
        <f t="shared" si="1"/>
        <v>79</v>
      </c>
      <c r="B87" s="481">
        <f>IF(A87="","",HLOOKUP($B$3,ตารางทุนประกันภัยลดลง!$A$6:$IV$366,A87+1,0))</f>
        <v>1194740.4468381172</v>
      </c>
      <c r="C87" s="486">
        <v>79</v>
      </c>
      <c r="D87" s="300">
        <f>'eBHomeLoan - Table 1'!E101</f>
        <v>2145215.9700000025</v>
      </c>
    </row>
    <row r="88" spans="1:4" ht="18">
      <c r="A88" s="480">
        <f t="shared" si="1"/>
        <v>80</v>
      </c>
      <c r="B88" s="481">
        <f>IF(A88="","",HLOOKUP($B$3,ตารางทุนประกันภัยลดลง!$A$6:$IV$366,A88+1,0))</f>
        <v>1170865.3678330192</v>
      </c>
      <c r="C88" s="486">
        <v>80</v>
      </c>
      <c r="D88" s="300">
        <f>'eBHomeLoan - Table 1'!E102</f>
        <v>2139317.1200000024</v>
      </c>
    </row>
    <row r="89" spans="1:4" ht="18">
      <c r="A89" s="480">
        <f t="shared" si="1"/>
        <v>81</v>
      </c>
      <c r="B89" s="481">
        <f>IF(A89="","",HLOOKUP($B$3,ตารางทุนประกันภัยลดลง!$A$6:$IV$366,A89+1,0))</f>
        <v>1146791.3298362123</v>
      </c>
      <c r="C89" s="486">
        <v>81</v>
      </c>
      <c r="D89" s="300">
        <f>'eBHomeLoan - Table 1'!E103</f>
        <v>2133386.8100000024</v>
      </c>
    </row>
    <row r="90" spans="1:4" ht="18">
      <c r="A90" s="480">
        <f t="shared" si="1"/>
        <v>82</v>
      </c>
      <c r="B90" s="481">
        <f>IF(A90="","",HLOOKUP($B$3,ตารางทุนประกันภัยลดลง!$A$6:$IV$366,A90+1,0))</f>
        <v>1122516.6748560991</v>
      </c>
      <c r="C90" s="486">
        <v>82</v>
      </c>
      <c r="D90" s="300">
        <f>'eBHomeLoan - Table 1'!E104</f>
        <v>2127424.8700000024</v>
      </c>
    </row>
    <row r="91" spans="1:4" ht="18">
      <c r="A91" s="480">
        <f t="shared" si="1"/>
        <v>83</v>
      </c>
      <c r="B91" s="481">
        <f>IF(A91="","",HLOOKUP($B$3,ตารางทุนประกันภัยลดลง!$A$6:$IV$366,A91+1,0))</f>
        <v>1098039.7310844846</v>
      </c>
      <c r="C91" s="486">
        <v>83</v>
      </c>
      <c r="D91" s="300">
        <f>'eBHomeLoan - Table 1'!E105</f>
        <v>2121431.1400000025</v>
      </c>
    </row>
    <row r="92" spans="1:4" ht="18">
      <c r="A92" s="480">
        <f t="shared" si="1"/>
        <v>84</v>
      </c>
      <c r="B92" s="481">
        <f>IF(A92="","",HLOOKUP($B$3,ตารางทุนประกันภัยลดลง!$A$6:$IV$366,A92+1,0))</f>
        <v>1073358.8127814396</v>
      </c>
      <c r="C92" s="486">
        <v>84</v>
      </c>
      <c r="D92" s="300">
        <f>'eBHomeLoan - Table 1'!E106</f>
        <v>2115405.4400000023</v>
      </c>
    </row>
    <row r="93" spans="1:4" ht="18">
      <c r="A93" s="480">
        <f t="shared" si="1"/>
        <v>85</v>
      </c>
      <c r="B93" s="481">
        <f>IF(A93="","",HLOOKUP($B$3,ตารางทุนประกันภัยลดลง!$A$6:$IV$366,A93+1,0))</f>
        <v>1048472.2201592029</v>
      </c>
      <c r="C93" s="486">
        <v>85</v>
      </c>
      <c r="D93" s="300">
        <f>'eBHomeLoan - Table 1'!E107</f>
        <v>2109347.6000000024</v>
      </c>
    </row>
    <row r="94" spans="1:4" ht="18">
      <c r="A94" s="480">
        <f t="shared" si="1"/>
        <v>86</v>
      </c>
      <c r="B94" s="481">
        <f>IF(A94="","",HLOOKUP($B$3,ตารางทุนประกันภัยลดลง!$A$6:$IV$366,A94+1,0))</f>
        <v>1023378.2392651142</v>
      </c>
      <c r="C94" s="486">
        <v>86</v>
      </c>
      <c r="D94" s="300">
        <f>'eBHomeLoan - Table 1'!E108</f>
        <v>2103257.4500000025</v>
      </c>
    </row>
    <row r="95" spans="1:4" ht="18">
      <c r="A95" s="480">
        <f t="shared" si="1"/>
        <v>87</v>
      </c>
      <c r="B95" s="481">
        <f>IF(A95="","",HLOOKUP($B$3,ตารางทุนประกันภัยลดลง!$A$6:$IV$366,A95+1,0))</f>
        <v>998075.14186357474</v>
      </c>
      <c r="C95" s="486">
        <v>87</v>
      </c>
      <c r="D95" s="300">
        <f>'eBHomeLoan - Table 1'!E109</f>
        <v>2097134.8200000026</v>
      </c>
    </row>
    <row r="96" spans="1:4" ht="18">
      <c r="A96" s="480">
        <f t="shared" si="1"/>
        <v>88</v>
      </c>
      <c r="B96" s="481">
        <f>IF(A96="","",HLOOKUP($B$3,ตารางทุนประกันภัยลดลง!$A$6:$IV$366,A96+1,0))</f>
        <v>972561.18531702249</v>
      </c>
      <c r="C96" s="486">
        <v>88</v>
      </c>
      <c r="D96" s="300">
        <f>'eBHomeLoan - Table 1'!E110</f>
        <v>2090979.5400000026</v>
      </c>
    </row>
    <row r="97" spans="1:4" ht="18">
      <c r="A97" s="480">
        <f t="shared" si="1"/>
        <v>89</v>
      </c>
      <c r="B97" s="481">
        <f>IF(A97="","",HLOOKUP($B$3,ตารางทุนประกันภัยลดลง!$A$6:$IV$366,A97+1,0))</f>
        <v>946834.61246591539</v>
      </c>
      <c r="C97" s="486">
        <v>89</v>
      </c>
      <c r="D97" s="300">
        <f>'eBHomeLoan - Table 1'!E111</f>
        <v>2084791.4300000025</v>
      </c>
    </row>
    <row r="98" spans="1:4" ht="18">
      <c r="A98" s="480">
        <f t="shared" si="1"/>
        <v>90</v>
      </c>
      <c r="B98" s="481">
        <f>IF(A98="","",HLOOKUP($B$3,ตารางทุนประกันภัยลดลง!$A$6:$IV$366,A98+1,0))</f>
        <v>920893.65150771698</v>
      </c>
      <c r="C98" s="486">
        <v>90</v>
      </c>
      <c r="D98" s="300">
        <f>'eBHomeLoan - Table 1'!E112</f>
        <v>2078570.3200000024</v>
      </c>
    </row>
    <row r="99" spans="1:4" ht="18">
      <c r="A99" s="480">
        <f t="shared" si="1"/>
        <v>91</v>
      </c>
      <c r="B99" s="481">
        <f>IF(A99="","",HLOOKUP($B$3,ตารางทุนประกันภัยลดลง!$A$6:$IV$366,A99+1,0))</f>
        <v>894736.515874865</v>
      </c>
      <c r="C99" s="486">
        <v>91</v>
      </c>
      <c r="D99" s="300">
        <f>'eBHomeLoan - Table 1'!E113</f>
        <v>2072316.0300000024</v>
      </c>
    </row>
    <row r="100" spans="1:4" ht="18">
      <c r="A100" s="480">
        <f t="shared" si="1"/>
        <v>92</v>
      </c>
      <c r="B100" s="481">
        <f>IF(A100="","",HLOOKUP($B$3,ตารางทุนประกันภัยลดลง!$A$6:$IV$366,A100+1,0))</f>
        <v>868361.40411173995</v>
      </c>
      <c r="C100" s="486">
        <v>92</v>
      </c>
      <c r="D100" s="300">
        <f>'eBHomeLoan - Table 1'!E114</f>
        <v>2066028.3800000024</v>
      </c>
    </row>
    <row r="101" spans="1:4" ht="18">
      <c r="A101" s="480">
        <f t="shared" si="1"/>
        <v>93</v>
      </c>
      <c r="B101" s="481">
        <f>IF(A101="","",HLOOKUP($B$3,ตารางทุนประกันภัยลดลง!$A$6:$IV$366,A101+1,0))</f>
        <v>841766.49975058937</v>
      </c>
      <c r="C101" s="486">
        <v>93</v>
      </c>
      <c r="D101" s="300">
        <f>'eBHomeLoan - Table 1'!E115</f>
        <v>2059707.2000000025</v>
      </c>
    </row>
    <row r="102" spans="1:4" ht="18">
      <c r="A102" s="480">
        <f t="shared" si="1"/>
        <v>94</v>
      </c>
      <c r="B102" s="481">
        <f>IF(A102="","",HLOOKUP($B$3,ตารางทุนประกันภัยลดลง!$A$6:$IV$366,A102+1,0))</f>
        <v>814949.97118642903</v>
      </c>
      <c r="C102" s="486">
        <v>94</v>
      </c>
      <c r="D102" s="300">
        <f>'eBHomeLoan - Table 1'!E116</f>
        <v>2053352.3100000026</v>
      </c>
    </row>
    <row r="103" spans="1:4" ht="18">
      <c r="A103" s="480">
        <f t="shared" si="1"/>
        <v>95</v>
      </c>
      <c r="B103" s="481">
        <f>IF(A103="","",HLOOKUP($B$3,ตารางทุนประกันภัยลดลง!$A$6:$IV$366,A103+1,0))</f>
        <v>787909.97155090049</v>
      </c>
      <c r="C103" s="486">
        <v>95</v>
      </c>
      <c r="D103" s="300">
        <f>'eBHomeLoan - Table 1'!E117</f>
        <v>2046963.5200000026</v>
      </c>
    </row>
    <row r="104" spans="1:4" ht="18">
      <c r="A104" s="480">
        <f t="shared" si="1"/>
        <v>96</v>
      </c>
      <c r="B104" s="481">
        <f>IF(A104="","",HLOOKUP($B$3,ตารางทุนประกันภัยลดลง!$A$6:$IV$366,A104+1,0))</f>
        <v>760644.63858507562</v>
      </c>
      <c r="C104" s="486">
        <v>96</v>
      </c>
      <c r="D104" s="300">
        <f>'eBHomeLoan - Table 1'!E118</f>
        <v>2040540.6600000025</v>
      </c>
    </row>
    <row r="105" spans="1:4" ht="18">
      <c r="A105" s="480">
        <f t="shared" si="1"/>
        <v>97</v>
      </c>
      <c r="B105" s="481">
        <f>IF(A105="","",HLOOKUP($B$3,ตารางทุนประกันภัยลดลง!$A$6:$IV$366,A105+1,0))</f>
        <v>733152.09451120254</v>
      </c>
      <c r="C105" s="486">
        <v>97</v>
      </c>
      <c r="D105" s="300">
        <f>'eBHomeLoan - Table 1'!E119</f>
        <v>2034083.5400000024</v>
      </c>
    </row>
    <row r="106" spans="1:4" ht="18">
      <c r="A106" s="480">
        <f t="shared" si="1"/>
        <v>98</v>
      </c>
      <c r="B106" s="481">
        <f>IF(A106="","",HLOOKUP($B$3,ตารางทุนประกันภัยลดลง!$A$6:$IV$366,A106+1,0))</f>
        <v>705430.44590338098</v>
      </c>
      <c r="C106" s="486">
        <v>98</v>
      </c>
      <c r="D106" s="300">
        <f>'eBHomeLoan - Table 1'!E120</f>
        <v>2027591.9900000023</v>
      </c>
    </row>
    <row r="107" spans="1:4" ht="18">
      <c r="A107" s="480">
        <f t="shared" si="1"/>
        <v>99</v>
      </c>
      <c r="B107" s="481">
        <f>IF(A107="","",HLOOKUP($B$3,ตารางทุนประกันภัยลดลง!$A$6:$IV$366,A107+1,0))</f>
        <v>677477.78355716029</v>
      </c>
      <c r="C107" s="486">
        <v>99</v>
      </c>
      <c r="D107" s="300">
        <f>'eBHomeLoan - Table 1'!E121</f>
        <v>2021065.8100000024</v>
      </c>
    </row>
    <row r="108" spans="1:4" ht="18">
      <c r="A108" s="480">
        <f t="shared" si="1"/>
        <v>100</v>
      </c>
      <c r="B108" s="481">
        <f>IF(A108="","",HLOOKUP($B$3,ตารางทุนประกันภัยลดลง!$A$6:$IV$366,A108+1,0))</f>
        <v>649292.18235805444</v>
      </c>
      <c r="C108" s="486">
        <v>100</v>
      </c>
      <c r="D108" s="300">
        <f>'eBHomeLoan - Table 1'!E122</f>
        <v>2014504.8300000024</v>
      </c>
    </row>
    <row r="109" spans="1:4" ht="18">
      <c r="A109" s="480">
        <f t="shared" si="1"/>
        <v>101</v>
      </c>
      <c r="B109" s="481">
        <f>IF(A109="","",HLOOKUP($B$3,ตารางทุนประกันภัยลดลง!$A$6:$IV$366,A109+1,0))</f>
        <v>620871.70114895632</v>
      </c>
      <c r="C109" s="486">
        <v>101</v>
      </c>
      <c r="D109" s="300">
        <f>'eBHomeLoan - Table 1'!E123</f>
        <v>2007908.8600000024</v>
      </c>
    </row>
    <row r="110" spans="1:4" ht="18">
      <c r="A110" s="480">
        <f t="shared" si="1"/>
        <v>102</v>
      </c>
      <c r="B110" s="481">
        <f>IF(A110="","",HLOOKUP($B$3,ตารางทุนประกันภัยลดลง!$A$6:$IV$366,A110+1,0))</f>
        <v>592214.38259644876</v>
      </c>
      <c r="C110" s="486">
        <v>102</v>
      </c>
      <c r="D110" s="300">
        <f>'eBHomeLoan - Table 1'!E124</f>
        <v>2001277.7100000025</v>
      </c>
    </row>
    <row r="111" spans="1:4" ht="18">
      <c r="A111" s="480">
        <f t="shared" si="1"/>
        <v>103</v>
      </c>
      <c r="B111" s="481">
        <f>IF(A111="","",HLOOKUP($B$3,ตารางทุนประกันภัยลดลง!$A$6:$IV$366,A111+1,0))</f>
        <v>563318.25305600371</v>
      </c>
      <c r="C111" s="486">
        <v>103</v>
      </c>
      <c r="D111" s="300">
        <f>'eBHomeLoan - Table 1'!E125</f>
        <v>1994611.1900000025</v>
      </c>
    </row>
    <row r="112" spans="1:4" ht="18">
      <c r="A112" s="480">
        <f t="shared" si="1"/>
        <v>104</v>
      </c>
      <c r="B112" s="481">
        <f>IF(A112="","",HLOOKUP($B$3,ตารางทุนประกันภัยลดลง!$A$6:$IV$366,A112+1,0))</f>
        <v>534181.32243605517</v>
      </c>
      <c r="C112" s="486">
        <v>104</v>
      </c>
      <c r="D112" s="300">
        <f>'eBHomeLoan - Table 1'!E126</f>
        <v>1987909.1200000024</v>
      </c>
    </row>
    <row r="113" spans="1:4" ht="18">
      <c r="A113" s="480">
        <f t="shared" si="1"/>
        <v>105</v>
      </c>
      <c r="B113" s="481">
        <f>IF(A113="","",HLOOKUP($B$3,ตารางทุนประกันภัยลดลง!$A$6:$IV$366,A113+1,0))</f>
        <v>504801.58406094002</v>
      </c>
      <c r="C113" s="486">
        <v>105</v>
      </c>
      <c r="D113" s="300">
        <f>'eBHomeLoan - Table 1'!E127</f>
        <v>1981171.3000000024</v>
      </c>
    </row>
    <row r="114" spans="1:4" ht="18">
      <c r="A114" s="480">
        <f t="shared" si="1"/>
        <v>106</v>
      </c>
      <c r="B114" s="481">
        <f>IF(A114="","",HLOOKUP($B$3,ตารางทุนประกันภัยลดลง!$A$6:$IV$366,A114+1,0))</f>
        <v>475177.01453269972</v>
      </c>
      <c r="C114" s="486">
        <v>106</v>
      </c>
      <c r="D114" s="300">
        <f>'eBHomeLoan - Table 1'!E128</f>
        <v>1974397.5500000024</v>
      </c>
    </row>
    <row r="115" spans="1:4" ht="18">
      <c r="A115" s="480">
        <f t="shared" si="1"/>
        <v>107</v>
      </c>
      <c r="B115" s="481">
        <f>IF(A115="","",HLOOKUP($B$3,ตารางทุนประกันภัยลดลง!$A$6:$IV$366,A115+1,0))</f>
        <v>445305.57359172305</v>
      </c>
      <c r="C115" s="486">
        <v>107</v>
      </c>
      <c r="D115" s="300">
        <f>'eBHomeLoan - Table 1'!E129</f>
        <v>1967587.6700000025</v>
      </c>
    </row>
    <row r="116" spans="1:4" ht="18">
      <c r="A116" s="480">
        <f t="shared" si="1"/>
        <v>108</v>
      </c>
      <c r="B116" s="481">
        <f>IF(A116="","",HLOOKUP($B$3,ตารางทุนประกันภัยลดลง!$A$6:$IV$366,A116+1,0))</f>
        <v>415185.2039762385</v>
      </c>
      <c r="C116" s="486">
        <v>108</v>
      </c>
      <c r="D116" s="300">
        <f>'eBHomeLoan - Table 1'!E130</f>
        <v>1960741.4700000025</v>
      </c>
    </row>
    <row r="117" spans="1:4" ht="18">
      <c r="A117" s="480">
        <f t="shared" si="1"/>
        <v>109</v>
      </c>
      <c r="B117" s="481">
        <f>IF(A117="","",HLOOKUP($B$3,ตารางทุนประกันภัยลดลง!$A$6:$IV$366,A117+1,0))</f>
        <v>384813.83128062508</v>
      </c>
      <c r="C117" s="486">
        <v>109</v>
      </c>
      <c r="D117" s="300">
        <f>'eBHomeLoan - Table 1'!E131</f>
        <v>1953858.7600000026</v>
      </c>
    </row>
    <row r="118" spans="1:4" ht="18">
      <c r="A118" s="480">
        <f t="shared" si="1"/>
        <v>110</v>
      </c>
      <c r="B118" s="481">
        <f>IF(A118="","",HLOOKUP($B$3,ตารางทุนประกันภัยลดลง!$A$6:$IV$366,A118+1,0))</f>
        <v>354189.3638125484</v>
      </c>
      <c r="C118" s="486">
        <v>110</v>
      </c>
      <c r="D118" s="300">
        <f>'eBHomeLoan - Table 1'!E132</f>
        <v>1946939.3400000026</v>
      </c>
    </row>
    <row r="119" spans="1:4" ht="18">
      <c r="A119" s="480">
        <f t="shared" si="1"/>
        <v>111</v>
      </c>
      <c r="B119" s="481">
        <f>IF(A119="","",HLOOKUP($B$3,ตารางทุนประกันภัยลดลง!$A$6:$IV$366,A119+1,0))</f>
        <v>323309.69244890433</v>
      </c>
      <c r="C119" s="486">
        <v>111</v>
      </c>
      <c r="D119" s="300">
        <f>'eBHomeLoan - Table 1'!E133</f>
        <v>1939983.0200000026</v>
      </c>
    </row>
    <row r="120" spans="1:4" ht="18">
      <c r="A120" s="480">
        <f t="shared" si="1"/>
        <v>112</v>
      </c>
      <c r="B120" s="481">
        <f>IF(A120="","",HLOOKUP($B$3,ตารางทุนประกันภัยลดลง!$A$6:$IV$366,A120+1,0))</f>
        <v>292172.69049056288</v>
      </c>
      <c r="C120" s="486">
        <v>112</v>
      </c>
      <c r="D120" s="300">
        <f>'eBHomeLoan - Table 1'!E134</f>
        <v>1932989.6000000027</v>
      </c>
    </row>
    <row r="121" spans="1:4" ht="18">
      <c r="A121" s="480">
        <f t="shared" si="1"/>
        <v>113</v>
      </c>
      <c r="B121" s="481">
        <f>IF(A121="","",HLOOKUP($B$3,ตารางทุนประกันภัยลดลง!$A$6:$IV$366,A121+1,0))</f>
        <v>260776.2135159024</v>
      </c>
      <c r="C121" s="486">
        <v>113</v>
      </c>
      <c r="D121" s="300">
        <f>'eBHomeLoan - Table 1'!E135</f>
        <v>1925958.8800000027</v>
      </c>
    </row>
    <row r="122" spans="1:4" ht="18">
      <c r="A122" s="480">
        <f t="shared" si="1"/>
        <v>114</v>
      </c>
      <c r="B122" s="481">
        <f>IF(A122="","",HLOOKUP($B$3,ตารางทุนประกันภัยลดลง!$A$6:$IV$366,A122+1,0))</f>
        <v>229118.09923311984</v>
      </c>
      <c r="C122" s="486">
        <v>114</v>
      </c>
      <c r="D122" s="300">
        <f>'eBHomeLoan - Table 1'!E136</f>
        <v>1918890.6600000027</v>
      </c>
    </row>
    <row r="123" spans="1:4" ht="18">
      <c r="A123" s="480">
        <f t="shared" si="1"/>
        <v>115</v>
      </c>
      <c r="B123" s="481">
        <f>IF(A123="","",HLOOKUP($B$3,ตารางทุนประกันภัยลดลง!$A$6:$IV$366,A123+1,0))</f>
        <v>197196.16733131354</v>
      </c>
      <c r="C123" s="486">
        <v>115</v>
      </c>
      <c r="D123" s="300">
        <f>'eBHomeLoan - Table 1'!E137</f>
        <v>1911784.7400000028</v>
      </c>
    </row>
    <row r="124" spans="1:4" ht="18">
      <c r="A124" s="480">
        <f t="shared" si="1"/>
        <v>116</v>
      </c>
      <c r="B124" s="481">
        <f>IF(A124="","",HLOOKUP($B$3,ตารางทุนประกันภัยลดลง!$A$6:$IV$366,A124+1,0))</f>
        <v>165008.21933032569</v>
      </c>
      <c r="C124" s="486">
        <v>116</v>
      </c>
      <c r="D124" s="300">
        <f>'eBHomeLoan - Table 1'!E138</f>
        <v>1904640.9300000027</v>
      </c>
    </row>
    <row r="125" spans="1:4" ht="18">
      <c r="A125" s="480">
        <f t="shared" si="1"/>
        <v>117</v>
      </c>
      <c r="B125" s="481">
        <f>IF(A125="","",HLOOKUP($B$3,ตารางทุนประกันภัยลดลง!$A$6:$IV$366,A125+1,0))</f>
        <v>132552.03842932972</v>
      </c>
      <c r="C125" s="486">
        <v>117</v>
      </c>
      <c r="D125" s="300">
        <f>'eBHomeLoan - Table 1'!E139</f>
        <v>1897459.0100000028</v>
      </c>
    </row>
    <row r="126" spans="1:4" ht="18">
      <c r="A126" s="480">
        <f t="shared" si="1"/>
        <v>118</v>
      </c>
      <c r="B126" s="481">
        <f>IF(A126="","",HLOOKUP($B$3,ตารางทุนประกันภัยลดลง!$A$6:$IV$366,A126+1,0))</f>
        <v>99825.389354158935</v>
      </c>
      <c r="C126" s="486">
        <v>118</v>
      </c>
      <c r="D126" s="300">
        <f>'eBHomeLoan - Table 1'!E140</f>
        <v>1890238.7900000028</v>
      </c>
    </row>
    <row r="127" spans="1:4" ht="18">
      <c r="A127" s="480">
        <f t="shared" si="1"/>
        <v>119</v>
      </c>
      <c r="B127" s="481">
        <f>IF(A127="","",HLOOKUP($B$3,ตารางทุนประกันภัยลดลง!$A$6:$IV$366,A127+1,0))</f>
        <v>66826.018203361396</v>
      </c>
      <c r="C127" s="486">
        <v>119</v>
      </c>
      <c r="D127" s="300">
        <f>'eBHomeLoan - Table 1'!E141</f>
        <v>1882980.0600000028</v>
      </c>
    </row>
    <row r="128" spans="1:4" ht="18">
      <c r="A128" s="480">
        <f t="shared" si="1"/>
        <v>120</v>
      </c>
      <c r="B128" s="481">
        <f>IF(A128="","",HLOOKUP($B$3,ตารางทุนประกันภัยลดลง!$A$6:$IV$366,A128+1,0))</f>
        <v>33551.652292973922</v>
      </c>
      <c r="C128" s="486">
        <v>120</v>
      </c>
      <c r="D128" s="300">
        <f>'eBHomeLoan - Table 1'!E142</f>
        <v>1875682.6200000029</v>
      </c>
    </row>
    <row r="129" spans="1:4" ht="18">
      <c r="A129" s="480" t="str">
        <f t="shared" si="1"/>
        <v/>
      </c>
      <c r="B129" s="481" t="str">
        <f>IF(A129="","",HLOOKUP($B$3,ตารางทุนประกันภัยลดลง!$A$6:$IV$366,A129+1,0))</f>
        <v/>
      </c>
      <c r="C129" s="486">
        <v>121</v>
      </c>
      <c r="D129" s="300">
        <f>'eBHomeLoan - Table 1'!E143</f>
        <v>1868346.2600000028</v>
      </c>
    </row>
    <row r="130" spans="1:4" ht="18">
      <c r="A130" s="480" t="str">
        <f t="shared" si="1"/>
        <v/>
      </c>
      <c r="B130" s="481" t="str">
        <f>IF(A130="","",HLOOKUP($B$3,ตารางทุนประกันภัยลดลง!$A$6:$IV$366,A130+1,0))</f>
        <v/>
      </c>
      <c r="C130" s="486">
        <v>122</v>
      </c>
      <c r="D130" s="300">
        <f>'eBHomeLoan - Table 1'!E144</f>
        <v>1860970.7700000028</v>
      </c>
    </row>
    <row r="131" spans="1:4" ht="18">
      <c r="A131" s="480" t="str">
        <f t="shared" si="1"/>
        <v/>
      </c>
      <c r="B131" s="481" t="str">
        <f>IF(A131="","",HLOOKUP($B$3,ตารางทุนประกันภัยลดลง!$A$6:$IV$366,A131+1,0))</f>
        <v/>
      </c>
      <c r="C131" s="486">
        <v>123</v>
      </c>
      <c r="D131" s="300">
        <f>'eBHomeLoan - Table 1'!E145</f>
        <v>1853555.9500000027</v>
      </c>
    </row>
    <row r="132" spans="1:4" ht="18">
      <c r="A132" s="480" t="str">
        <f t="shared" si="1"/>
        <v/>
      </c>
      <c r="B132" s="481" t="str">
        <f>IF(A132="","",HLOOKUP($B$3,ตารางทุนประกันภัยลดลง!$A$6:$IV$366,A132+1,0))</f>
        <v/>
      </c>
      <c r="C132" s="486">
        <v>124</v>
      </c>
      <c r="D132" s="300">
        <f>'eBHomeLoan - Table 1'!E146</f>
        <v>1846101.5800000026</v>
      </c>
    </row>
    <row r="133" spans="1:4" ht="18">
      <c r="A133" s="480" t="str">
        <f t="shared" si="1"/>
        <v/>
      </c>
      <c r="B133" s="481" t="str">
        <f>IF(A133="","",HLOOKUP($B$3,ตารางทุนประกันภัยลดลง!$A$6:$IV$366,A133+1,0))</f>
        <v/>
      </c>
      <c r="C133" s="486">
        <v>125</v>
      </c>
      <c r="D133" s="300">
        <f>'eBHomeLoan - Table 1'!E147</f>
        <v>1838607.4600000025</v>
      </c>
    </row>
    <row r="134" spans="1:4" ht="18">
      <c r="A134" s="480" t="str">
        <f t="shared" si="1"/>
        <v/>
      </c>
      <c r="B134" s="481" t="str">
        <f>IF(A134="","",HLOOKUP($B$3,ตารางทุนประกันภัยลดลง!$A$6:$IV$366,A134+1,0))</f>
        <v/>
      </c>
      <c r="C134" s="486">
        <v>126</v>
      </c>
      <c r="D134" s="300">
        <f>'eBHomeLoan - Table 1'!E148</f>
        <v>1831073.3700000024</v>
      </c>
    </row>
    <row r="135" spans="1:4" ht="18">
      <c r="A135" s="480" t="str">
        <f t="shared" si="1"/>
        <v/>
      </c>
      <c r="B135" s="481" t="str">
        <f>IF(A135="","",HLOOKUP($B$3,ตารางทุนประกันภัยลดลง!$A$6:$IV$366,A135+1,0))</f>
        <v/>
      </c>
      <c r="C135" s="486">
        <v>127</v>
      </c>
      <c r="D135" s="300">
        <f>'eBHomeLoan - Table 1'!E149</f>
        <v>1823499.0900000024</v>
      </c>
    </row>
    <row r="136" spans="1:4" ht="18">
      <c r="A136" s="480" t="str">
        <f t="shared" si="1"/>
        <v/>
      </c>
      <c r="B136" s="481" t="str">
        <f>IF(A136="","",HLOOKUP($B$3,ตารางทุนประกันภัยลดลง!$A$6:$IV$366,A136+1,0))</f>
        <v/>
      </c>
      <c r="C136" s="486">
        <v>128</v>
      </c>
      <c r="D136" s="300">
        <f>'eBHomeLoan - Table 1'!E150</f>
        <v>1815884.4200000025</v>
      </c>
    </row>
    <row r="137" spans="1:4" ht="18">
      <c r="A137" s="480" t="str">
        <f t="shared" si="1"/>
        <v/>
      </c>
      <c r="B137" s="481" t="str">
        <f>IF(A137="","",HLOOKUP($B$3,ตารางทุนประกันภัยลดลง!$A$6:$IV$366,A137+1,0))</f>
        <v/>
      </c>
      <c r="C137" s="486">
        <v>129</v>
      </c>
      <c r="D137" s="300">
        <f>'eBHomeLoan - Table 1'!E151</f>
        <v>1808229.1400000025</v>
      </c>
    </row>
    <row r="138" spans="1:4" ht="18">
      <c r="A138" s="480" t="str">
        <f t="shared" si="1"/>
        <v/>
      </c>
      <c r="B138" s="481" t="str">
        <f>IF(A138="","",HLOOKUP($B$3,ตารางทุนประกันภัยลดลง!$A$6:$IV$366,A138+1,0))</f>
        <v/>
      </c>
      <c r="C138" s="486">
        <v>130</v>
      </c>
      <c r="D138" s="300">
        <f>'eBHomeLoan - Table 1'!E152</f>
        <v>1800533.0300000024</v>
      </c>
    </row>
    <row r="139" spans="1:4" ht="18">
      <c r="A139" s="480" t="str">
        <f t="shared" ref="A139:A202" si="2">IF($B$3*12&gt;A138,A138+1,IF($B$3*12&lt;A138,"",""))</f>
        <v/>
      </c>
      <c r="B139" s="481" t="str">
        <f>IF(A139="","",HLOOKUP($B$3,ตารางทุนประกันภัยลดลง!$A$6:$IV$366,A139+1,0))</f>
        <v/>
      </c>
      <c r="C139" s="486">
        <v>131</v>
      </c>
      <c r="D139" s="300">
        <f>'eBHomeLoan - Table 1'!E153</f>
        <v>1792795.8700000024</v>
      </c>
    </row>
    <row r="140" spans="1:4" ht="18">
      <c r="A140" s="480" t="str">
        <f t="shared" si="2"/>
        <v/>
      </c>
      <c r="B140" s="481" t="str">
        <f>IF(A140="","",HLOOKUP($B$3,ตารางทุนประกันภัยลดลง!$A$6:$IV$366,A140+1,0))</f>
        <v/>
      </c>
      <c r="C140" s="486">
        <v>132</v>
      </c>
      <c r="D140" s="300">
        <f>'eBHomeLoan - Table 1'!E154</f>
        <v>1785017.4500000025</v>
      </c>
    </row>
    <row r="141" spans="1:4" ht="18">
      <c r="A141" s="480" t="str">
        <f t="shared" si="2"/>
        <v/>
      </c>
      <c r="B141" s="481" t="str">
        <f>IF(A141="","",HLOOKUP($B$3,ตารางทุนประกันภัยลดลง!$A$6:$IV$366,A141+1,0))</f>
        <v/>
      </c>
      <c r="C141" s="486">
        <v>133</v>
      </c>
      <c r="D141" s="300">
        <f>'eBHomeLoan - Table 1'!E155</f>
        <v>1777197.5400000026</v>
      </c>
    </row>
    <row r="142" spans="1:4" ht="18">
      <c r="A142" s="480" t="str">
        <f t="shared" si="2"/>
        <v/>
      </c>
      <c r="B142" s="481" t="str">
        <f>IF(A142="","",HLOOKUP($B$3,ตารางทุนประกันภัยลดลง!$A$6:$IV$366,A142+1,0))</f>
        <v/>
      </c>
      <c r="C142" s="486">
        <v>134</v>
      </c>
      <c r="D142" s="300">
        <f>'eBHomeLoan - Table 1'!E156</f>
        <v>1769335.9300000025</v>
      </c>
    </row>
    <row r="143" spans="1:4" ht="18">
      <c r="A143" s="480" t="str">
        <f t="shared" si="2"/>
        <v/>
      </c>
      <c r="B143" s="481" t="str">
        <f>IF(A143="","",HLOOKUP($B$3,ตารางทุนประกันภัยลดลง!$A$6:$IV$366,A143+1,0))</f>
        <v/>
      </c>
      <c r="C143" s="486">
        <v>135</v>
      </c>
      <c r="D143" s="300">
        <f>'eBHomeLoan - Table 1'!E157</f>
        <v>1761432.3900000025</v>
      </c>
    </row>
    <row r="144" spans="1:4" ht="18">
      <c r="A144" s="480" t="str">
        <f t="shared" si="2"/>
        <v/>
      </c>
      <c r="B144" s="481" t="str">
        <f>IF(A144="","",HLOOKUP($B$3,ตารางทุนประกันภัยลดลง!$A$6:$IV$366,A144+1,0))</f>
        <v/>
      </c>
      <c r="C144" s="486">
        <v>136</v>
      </c>
      <c r="D144" s="300">
        <f>'eBHomeLoan - Table 1'!E158</f>
        <v>1753486.7000000025</v>
      </c>
    </row>
    <row r="145" spans="1:4" ht="18">
      <c r="A145" s="480" t="str">
        <f t="shared" si="2"/>
        <v/>
      </c>
      <c r="B145" s="481" t="str">
        <f>IF(A145="","",HLOOKUP($B$3,ตารางทุนประกันภัยลดลง!$A$6:$IV$366,A145+1,0))</f>
        <v/>
      </c>
      <c r="C145" s="486">
        <v>137</v>
      </c>
      <c r="D145" s="300">
        <f>'eBHomeLoan - Table 1'!E159</f>
        <v>1745498.6300000024</v>
      </c>
    </row>
    <row r="146" spans="1:4" ht="18">
      <c r="A146" s="480" t="str">
        <f t="shared" si="2"/>
        <v/>
      </c>
      <c r="B146" s="481" t="str">
        <f>IF(A146="","",HLOOKUP($B$3,ตารางทุนประกันภัยลดลง!$A$6:$IV$366,A146+1,0))</f>
        <v/>
      </c>
      <c r="C146" s="486">
        <v>138</v>
      </c>
      <c r="D146" s="300">
        <f>'eBHomeLoan - Table 1'!E160</f>
        <v>1737467.9600000025</v>
      </c>
    </row>
    <row r="147" spans="1:4" ht="18">
      <c r="A147" s="480" t="str">
        <f t="shared" si="2"/>
        <v/>
      </c>
      <c r="B147" s="481" t="str">
        <f>IF(A147="","",HLOOKUP($B$3,ตารางทุนประกันภัยลดลง!$A$6:$IV$366,A147+1,0))</f>
        <v/>
      </c>
      <c r="C147" s="486">
        <v>139</v>
      </c>
      <c r="D147" s="300">
        <f>'eBHomeLoan - Table 1'!E161</f>
        <v>1729394.4600000025</v>
      </c>
    </row>
    <row r="148" spans="1:4" ht="18">
      <c r="A148" s="480" t="str">
        <f t="shared" si="2"/>
        <v/>
      </c>
      <c r="B148" s="481" t="str">
        <f>IF(A148="","",HLOOKUP($B$3,ตารางทุนประกันภัยลดลง!$A$6:$IV$366,A148+1,0))</f>
        <v/>
      </c>
      <c r="C148" s="486">
        <v>140</v>
      </c>
      <c r="D148" s="300">
        <f>'eBHomeLoan - Table 1'!E162</f>
        <v>1721277.9000000025</v>
      </c>
    </row>
    <row r="149" spans="1:4" ht="18">
      <c r="A149" s="480" t="str">
        <f t="shared" si="2"/>
        <v/>
      </c>
      <c r="B149" s="481" t="str">
        <f>IF(A149="","",HLOOKUP($B$3,ตารางทุนประกันภัยลดลง!$A$6:$IV$366,A149+1,0))</f>
        <v/>
      </c>
      <c r="C149" s="486">
        <v>141</v>
      </c>
      <c r="D149" s="300">
        <f>'eBHomeLoan - Table 1'!E163</f>
        <v>1713118.0500000024</v>
      </c>
    </row>
    <row r="150" spans="1:4" ht="18">
      <c r="A150" s="480" t="str">
        <f t="shared" si="2"/>
        <v/>
      </c>
      <c r="B150" s="481" t="str">
        <f>IF(A150="","",HLOOKUP($B$3,ตารางทุนประกันภัยลดลง!$A$6:$IV$366,A150+1,0))</f>
        <v/>
      </c>
      <c r="C150" s="486">
        <v>142</v>
      </c>
      <c r="D150" s="300">
        <f>'eBHomeLoan - Table 1'!E164</f>
        <v>1704914.6800000023</v>
      </c>
    </row>
    <row r="151" spans="1:4" ht="18">
      <c r="A151" s="480" t="str">
        <f t="shared" si="2"/>
        <v/>
      </c>
      <c r="B151" s="481" t="str">
        <f>IF(A151="","",HLOOKUP($B$3,ตารางทุนประกันภัยลดลง!$A$6:$IV$366,A151+1,0))</f>
        <v/>
      </c>
      <c r="C151" s="486">
        <v>143</v>
      </c>
      <c r="D151" s="300">
        <f>'eBHomeLoan - Table 1'!E165</f>
        <v>1696667.5600000022</v>
      </c>
    </row>
    <row r="152" spans="1:4" ht="18">
      <c r="A152" s="480" t="str">
        <f t="shared" si="2"/>
        <v/>
      </c>
      <c r="B152" s="481" t="str">
        <f>IF(A152="","",HLOOKUP($B$3,ตารางทุนประกันภัยลดลง!$A$6:$IV$366,A152+1,0))</f>
        <v/>
      </c>
      <c r="C152" s="486">
        <v>144</v>
      </c>
      <c r="D152" s="300">
        <f>'eBHomeLoan - Table 1'!E166</f>
        <v>1688376.450000002</v>
      </c>
    </row>
    <row r="153" spans="1:4" ht="18">
      <c r="A153" s="480" t="str">
        <f t="shared" si="2"/>
        <v/>
      </c>
      <c r="B153" s="481" t="str">
        <f>IF(A153="","",HLOOKUP($B$3,ตารางทุนประกันภัยลดลง!$A$6:$IV$366,A153+1,0))</f>
        <v/>
      </c>
      <c r="C153" s="486">
        <v>145</v>
      </c>
      <c r="D153" s="300">
        <f>'eBHomeLoan - Table 1'!E167</f>
        <v>1680041.120000002</v>
      </c>
    </row>
    <row r="154" spans="1:4" ht="18">
      <c r="A154" s="480" t="str">
        <f t="shared" si="2"/>
        <v/>
      </c>
      <c r="B154" s="481" t="str">
        <f>IF(A154="","",HLOOKUP($B$3,ตารางทุนประกันภัยลดลง!$A$6:$IV$366,A154+1,0))</f>
        <v/>
      </c>
      <c r="C154" s="486">
        <v>146</v>
      </c>
      <c r="D154" s="300">
        <f>'eBHomeLoan - Table 1'!E168</f>
        <v>1671661.3400000019</v>
      </c>
    </row>
    <row r="155" spans="1:4" ht="18">
      <c r="A155" s="480" t="str">
        <f t="shared" si="2"/>
        <v/>
      </c>
      <c r="B155" s="481" t="str">
        <f>IF(A155="","",HLOOKUP($B$3,ตารางทุนประกันภัยลดลง!$A$6:$IV$366,A155+1,0))</f>
        <v/>
      </c>
      <c r="C155" s="486">
        <v>147</v>
      </c>
      <c r="D155" s="300">
        <f>'eBHomeLoan - Table 1'!E169</f>
        <v>1663236.870000002</v>
      </c>
    </row>
    <row r="156" spans="1:4" ht="18">
      <c r="A156" s="480" t="str">
        <f t="shared" si="2"/>
        <v/>
      </c>
      <c r="B156" s="481" t="str">
        <f>IF(A156="","",HLOOKUP($B$3,ตารางทุนประกันภัยลดลง!$A$6:$IV$366,A156+1,0))</f>
        <v/>
      </c>
      <c r="C156" s="486">
        <v>148</v>
      </c>
      <c r="D156" s="300">
        <f>'eBHomeLoan - Table 1'!E170</f>
        <v>1654767.4700000021</v>
      </c>
    </row>
    <row r="157" spans="1:4" ht="18">
      <c r="A157" s="480" t="str">
        <f t="shared" si="2"/>
        <v/>
      </c>
      <c r="B157" s="481" t="str">
        <f>IF(A157="","",HLOOKUP($B$3,ตารางทุนประกันภัยลดลง!$A$6:$IV$366,A157+1,0))</f>
        <v/>
      </c>
      <c r="C157" s="486">
        <v>149</v>
      </c>
      <c r="D157" s="300">
        <f>'eBHomeLoan - Table 1'!E171</f>
        <v>1646252.900000002</v>
      </c>
    </row>
    <row r="158" spans="1:4" ht="18">
      <c r="A158" s="480" t="str">
        <f t="shared" si="2"/>
        <v/>
      </c>
      <c r="B158" s="481" t="str">
        <f>IF(A158="","",HLOOKUP($B$3,ตารางทุนประกันภัยลดลง!$A$6:$IV$366,A158+1,0))</f>
        <v/>
      </c>
      <c r="C158" s="486">
        <v>150</v>
      </c>
      <c r="D158" s="300">
        <f>'eBHomeLoan - Table 1'!E172</f>
        <v>1637692.920000002</v>
      </c>
    </row>
    <row r="159" spans="1:4" ht="18">
      <c r="A159" s="480" t="str">
        <f t="shared" si="2"/>
        <v/>
      </c>
      <c r="B159" s="481" t="str">
        <f>IF(A159="","",HLOOKUP($B$3,ตารางทุนประกันภัยลดลง!$A$6:$IV$366,A159+1,0))</f>
        <v/>
      </c>
      <c r="C159" s="486">
        <v>151</v>
      </c>
      <c r="D159" s="300">
        <f>'eBHomeLoan - Table 1'!E173</f>
        <v>1629087.2800000021</v>
      </c>
    </row>
    <row r="160" spans="1:4" ht="18">
      <c r="A160" s="480" t="str">
        <f t="shared" si="2"/>
        <v/>
      </c>
      <c r="B160" s="481" t="str">
        <f>IF(A160="","",HLOOKUP($B$3,ตารางทุนประกันภัยลดลง!$A$6:$IV$366,A160+1,0))</f>
        <v/>
      </c>
      <c r="C160" s="486">
        <v>152</v>
      </c>
      <c r="D160" s="300">
        <f>'eBHomeLoan - Table 1'!E174</f>
        <v>1620435.7500000021</v>
      </c>
    </row>
    <row r="161" spans="1:4" ht="18">
      <c r="A161" s="480" t="str">
        <f t="shared" si="2"/>
        <v/>
      </c>
      <c r="B161" s="481" t="str">
        <f>IF(A161="","",HLOOKUP($B$3,ตารางทุนประกันภัยลดลง!$A$6:$IV$366,A161+1,0))</f>
        <v/>
      </c>
      <c r="C161" s="486">
        <v>153</v>
      </c>
      <c r="D161" s="300">
        <f>'eBHomeLoan - Table 1'!E175</f>
        <v>1611738.0700000022</v>
      </c>
    </row>
    <row r="162" spans="1:4" ht="18">
      <c r="A162" s="480" t="str">
        <f t="shared" si="2"/>
        <v/>
      </c>
      <c r="B162" s="481" t="str">
        <f>IF(A162="","",HLOOKUP($B$3,ตารางทุนประกันภัยลดลง!$A$6:$IV$366,A162+1,0))</f>
        <v/>
      </c>
      <c r="C162" s="486">
        <v>154</v>
      </c>
      <c r="D162" s="300">
        <f>'eBHomeLoan - Table 1'!E176</f>
        <v>1602994.0100000021</v>
      </c>
    </row>
    <row r="163" spans="1:4" ht="18">
      <c r="A163" s="480" t="str">
        <f t="shared" si="2"/>
        <v/>
      </c>
      <c r="B163" s="481" t="str">
        <f>IF(A163="","",HLOOKUP($B$3,ตารางทุนประกันภัยลดลง!$A$6:$IV$366,A163+1,0))</f>
        <v/>
      </c>
      <c r="C163" s="486">
        <v>155</v>
      </c>
      <c r="D163" s="300">
        <f>'eBHomeLoan - Table 1'!E177</f>
        <v>1594203.3100000022</v>
      </c>
    </row>
    <row r="164" spans="1:4" ht="18">
      <c r="A164" s="480" t="str">
        <f t="shared" si="2"/>
        <v/>
      </c>
      <c r="B164" s="481" t="str">
        <f>IF(A164="","",HLOOKUP($B$3,ตารางทุนประกันภัยลดลง!$A$6:$IV$366,A164+1,0))</f>
        <v/>
      </c>
      <c r="C164" s="486">
        <v>156</v>
      </c>
      <c r="D164" s="300">
        <f>'eBHomeLoan - Table 1'!E178</f>
        <v>1585365.7300000021</v>
      </c>
    </row>
    <row r="165" spans="1:4" ht="18">
      <c r="A165" s="480" t="str">
        <f t="shared" si="2"/>
        <v/>
      </c>
      <c r="B165" s="481" t="str">
        <f>IF(A165="","",HLOOKUP($B$3,ตารางทุนประกันภัยลดลง!$A$6:$IV$366,A165+1,0))</f>
        <v/>
      </c>
      <c r="C165" s="486">
        <v>157</v>
      </c>
      <c r="D165" s="300">
        <f>'eBHomeLoan - Table 1'!E179</f>
        <v>1576481.0100000021</v>
      </c>
    </row>
    <row r="166" spans="1:4" ht="18">
      <c r="A166" s="480" t="str">
        <f t="shared" si="2"/>
        <v/>
      </c>
      <c r="B166" s="481" t="str">
        <f>IF(A166="","",HLOOKUP($B$3,ตารางทุนประกันภัยลดลง!$A$6:$IV$366,A166+1,0))</f>
        <v/>
      </c>
      <c r="C166" s="486">
        <v>158</v>
      </c>
      <c r="D166" s="300">
        <f>'eBHomeLoan - Table 1'!E180</f>
        <v>1567548.910000002</v>
      </c>
    </row>
    <row r="167" spans="1:4" ht="18">
      <c r="A167" s="480" t="str">
        <f t="shared" si="2"/>
        <v/>
      </c>
      <c r="B167" s="481" t="str">
        <f>IF(A167="","",HLOOKUP($B$3,ตารางทุนประกันภัยลดลง!$A$6:$IV$366,A167+1,0))</f>
        <v/>
      </c>
      <c r="C167" s="486">
        <v>159</v>
      </c>
      <c r="D167" s="300">
        <f>'eBHomeLoan - Table 1'!E181</f>
        <v>1558569.170000002</v>
      </c>
    </row>
    <row r="168" spans="1:4" ht="18">
      <c r="A168" s="480" t="str">
        <f t="shared" si="2"/>
        <v/>
      </c>
      <c r="B168" s="481" t="str">
        <f>IF(A168="","",HLOOKUP($B$3,ตารางทุนประกันภัยลดลง!$A$6:$IV$366,A168+1,0))</f>
        <v/>
      </c>
      <c r="C168" s="486">
        <v>160</v>
      </c>
      <c r="D168" s="300">
        <f>'eBHomeLoan - Table 1'!E182</f>
        <v>1549541.5400000021</v>
      </c>
    </row>
    <row r="169" spans="1:4" ht="18">
      <c r="A169" s="480" t="str">
        <f t="shared" si="2"/>
        <v/>
      </c>
      <c r="B169" s="481" t="str">
        <f>IF(A169="","",HLOOKUP($B$3,ตารางทุนประกันภัยลดลง!$A$6:$IV$366,A169+1,0))</f>
        <v/>
      </c>
      <c r="C169" s="486">
        <v>161</v>
      </c>
      <c r="D169" s="300">
        <f>'eBHomeLoan - Table 1'!E183</f>
        <v>1540465.7600000021</v>
      </c>
    </row>
    <row r="170" spans="1:4" ht="18">
      <c r="A170" s="480" t="str">
        <f t="shared" si="2"/>
        <v/>
      </c>
      <c r="B170" s="481" t="str">
        <f>IF(A170="","",HLOOKUP($B$3,ตารางทุนประกันภัยลดลง!$A$6:$IV$366,A170+1,0))</f>
        <v/>
      </c>
      <c r="C170" s="486">
        <v>162</v>
      </c>
      <c r="D170" s="300">
        <f>'eBHomeLoan - Table 1'!E184</f>
        <v>1531341.5800000022</v>
      </c>
    </row>
    <row r="171" spans="1:4" ht="18">
      <c r="A171" s="480" t="str">
        <f t="shared" si="2"/>
        <v/>
      </c>
      <c r="B171" s="481" t="str">
        <f>IF(A171="","",HLOOKUP($B$3,ตารางทุนประกันภัยลดลง!$A$6:$IV$366,A171+1,0))</f>
        <v/>
      </c>
      <c r="C171" s="486">
        <v>163</v>
      </c>
      <c r="D171" s="300">
        <f>'eBHomeLoan - Table 1'!E185</f>
        <v>1522168.7400000021</v>
      </c>
    </row>
    <row r="172" spans="1:4" ht="18">
      <c r="A172" s="480" t="str">
        <f t="shared" si="2"/>
        <v/>
      </c>
      <c r="B172" s="481" t="str">
        <f>IF(A172="","",HLOOKUP($B$3,ตารางทุนประกันภัยลดลง!$A$6:$IV$366,A172+1,0))</f>
        <v/>
      </c>
      <c r="C172" s="486">
        <v>164</v>
      </c>
      <c r="D172" s="300">
        <f>'eBHomeLoan - Table 1'!E186</f>
        <v>1512946.9700000021</v>
      </c>
    </row>
    <row r="173" spans="1:4" ht="18">
      <c r="A173" s="480" t="str">
        <f t="shared" si="2"/>
        <v/>
      </c>
      <c r="B173" s="481" t="str">
        <f>IF(A173="","",HLOOKUP($B$3,ตารางทุนประกันภัยลดลง!$A$6:$IV$366,A173+1,0))</f>
        <v/>
      </c>
      <c r="C173" s="486">
        <v>165</v>
      </c>
      <c r="D173" s="300">
        <f>'eBHomeLoan - Table 1'!E187</f>
        <v>1503676.0200000021</v>
      </c>
    </row>
    <row r="174" spans="1:4" ht="18">
      <c r="A174" s="480" t="str">
        <f t="shared" si="2"/>
        <v/>
      </c>
      <c r="B174" s="481" t="str">
        <f>IF(A174="","",HLOOKUP($B$3,ตารางทุนประกันภัยลดลง!$A$6:$IV$366,A174+1,0))</f>
        <v/>
      </c>
      <c r="C174" s="486">
        <v>166</v>
      </c>
      <c r="D174" s="300">
        <f>'eBHomeLoan - Table 1'!E188</f>
        <v>1494355.6300000022</v>
      </c>
    </row>
    <row r="175" spans="1:4" ht="18">
      <c r="A175" s="480" t="str">
        <f t="shared" si="2"/>
        <v/>
      </c>
      <c r="B175" s="481" t="str">
        <f>IF(A175="","",HLOOKUP($B$3,ตารางทุนประกันภัยลดลง!$A$6:$IV$366,A175+1,0))</f>
        <v/>
      </c>
      <c r="C175" s="486">
        <v>167</v>
      </c>
      <c r="D175" s="300">
        <f>'eBHomeLoan - Table 1'!E189</f>
        <v>1484985.5300000021</v>
      </c>
    </row>
    <row r="176" spans="1:4" ht="18">
      <c r="A176" s="480" t="str">
        <f t="shared" si="2"/>
        <v/>
      </c>
      <c r="B176" s="481" t="str">
        <f>IF(A176="","",HLOOKUP($B$3,ตารางทุนประกันภัยลดลง!$A$6:$IV$366,A176+1,0))</f>
        <v/>
      </c>
      <c r="C176" s="486">
        <v>168</v>
      </c>
      <c r="D176" s="300">
        <f>'eBHomeLoan - Table 1'!E190</f>
        <v>1475565.450000002</v>
      </c>
    </row>
    <row r="177" spans="1:4" ht="18">
      <c r="A177" s="480" t="str">
        <f t="shared" si="2"/>
        <v/>
      </c>
      <c r="B177" s="481" t="str">
        <f>IF(A177="","",HLOOKUP($B$3,ตารางทุนประกันภัยลดลง!$A$6:$IV$366,A177+1,0))</f>
        <v/>
      </c>
      <c r="C177" s="486">
        <v>169</v>
      </c>
      <c r="D177" s="300">
        <f>'eBHomeLoan - Table 1'!E191</f>
        <v>1466095.130000002</v>
      </c>
    </row>
    <row r="178" spans="1:4" ht="18">
      <c r="A178" s="480" t="str">
        <f t="shared" si="2"/>
        <v/>
      </c>
      <c r="B178" s="481" t="str">
        <f>IF(A178="","",HLOOKUP($B$3,ตารางทุนประกันภัยลดลง!$A$6:$IV$366,A178+1,0))</f>
        <v/>
      </c>
      <c r="C178" s="486">
        <v>170</v>
      </c>
      <c r="D178" s="300">
        <f>'eBHomeLoan - Table 1'!E192</f>
        <v>1456574.3000000019</v>
      </c>
    </row>
    <row r="179" spans="1:4" ht="18">
      <c r="A179" s="480" t="str">
        <f t="shared" si="2"/>
        <v/>
      </c>
      <c r="B179" s="481" t="str">
        <f>IF(A179="","",HLOOKUP($B$3,ตารางทุนประกันภัยลดลง!$A$6:$IV$366,A179+1,0))</f>
        <v/>
      </c>
      <c r="C179" s="486">
        <v>171</v>
      </c>
      <c r="D179" s="300">
        <f>'eBHomeLoan - Table 1'!E193</f>
        <v>1447002.7000000018</v>
      </c>
    </row>
    <row r="180" spans="1:4" ht="18">
      <c r="A180" s="480" t="str">
        <f t="shared" si="2"/>
        <v/>
      </c>
      <c r="B180" s="481" t="str">
        <f>IF(A180="","",HLOOKUP($B$3,ตารางทุนประกันภัยลดลง!$A$6:$IV$366,A180+1,0))</f>
        <v/>
      </c>
      <c r="C180" s="486">
        <v>172</v>
      </c>
      <c r="D180" s="300">
        <f>'eBHomeLoan - Table 1'!E194</f>
        <v>1437380.0500000019</v>
      </c>
    </row>
    <row r="181" spans="1:4" ht="18">
      <c r="A181" s="480" t="str">
        <f t="shared" si="2"/>
        <v/>
      </c>
      <c r="B181" s="481" t="str">
        <f>IF(A181="","",HLOOKUP($B$3,ตารางทุนประกันภัยลดลง!$A$6:$IV$366,A181+1,0))</f>
        <v/>
      </c>
      <c r="C181" s="486">
        <v>173</v>
      </c>
      <c r="D181" s="300">
        <f>'eBHomeLoan - Table 1'!E195</f>
        <v>1427706.0800000019</v>
      </c>
    </row>
    <row r="182" spans="1:4" ht="18">
      <c r="A182" s="480" t="str">
        <f t="shared" si="2"/>
        <v/>
      </c>
      <c r="B182" s="481" t="str">
        <f>IF(A182="","",HLOOKUP($B$3,ตารางทุนประกันภัยลดลง!$A$6:$IV$366,A182+1,0))</f>
        <v/>
      </c>
      <c r="C182" s="486">
        <v>174</v>
      </c>
      <c r="D182" s="300">
        <f>'eBHomeLoan - Table 1'!E196</f>
        <v>1417980.5100000019</v>
      </c>
    </row>
    <row r="183" spans="1:4" ht="18">
      <c r="A183" s="480" t="str">
        <f t="shared" si="2"/>
        <v/>
      </c>
      <c r="B183" s="481" t="str">
        <f>IF(A183="","",HLOOKUP($B$3,ตารางทุนประกันภัยลดลง!$A$6:$IV$366,A183+1,0))</f>
        <v/>
      </c>
      <c r="C183" s="486">
        <v>175</v>
      </c>
      <c r="D183" s="300">
        <f>'eBHomeLoan - Table 1'!E197</f>
        <v>1408203.0700000019</v>
      </c>
    </row>
    <row r="184" spans="1:4" ht="18">
      <c r="A184" s="480" t="str">
        <f t="shared" si="2"/>
        <v/>
      </c>
      <c r="B184" s="481" t="str">
        <f>IF(A184="","",HLOOKUP($B$3,ตารางทุนประกันภัยลดลง!$A$6:$IV$366,A184+1,0))</f>
        <v/>
      </c>
      <c r="C184" s="486">
        <v>176</v>
      </c>
      <c r="D184" s="300">
        <f>'eBHomeLoan - Table 1'!E198</f>
        <v>1398373.4900000019</v>
      </c>
    </row>
    <row r="185" spans="1:4" ht="18">
      <c r="A185" s="480" t="str">
        <f t="shared" si="2"/>
        <v/>
      </c>
      <c r="B185" s="481" t="str">
        <f>IF(A185="","",HLOOKUP($B$3,ตารางทุนประกันภัยลดลง!$A$6:$IV$366,A185+1,0))</f>
        <v/>
      </c>
      <c r="C185" s="486">
        <v>177</v>
      </c>
      <c r="D185" s="300">
        <f>'eBHomeLoan - Table 1'!E199</f>
        <v>1388491.4800000018</v>
      </c>
    </row>
    <row r="186" spans="1:4" ht="18">
      <c r="A186" s="480" t="str">
        <f t="shared" si="2"/>
        <v/>
      </c>
      <c r="B186" s="481" t="str">
        <f>IF(A186="","",HLOOKUP($B$3,ตารางทุนประกันภัยลดลง!$A$6:$IV$366,A186+1,0))</f>
        <v/>
      </c>
      <c r="C186" s="486">
        <v>178</v>
      </c>
      <c r="D186" s="300">
        <f>'eBHomeLoan - Table 1'!E200</f>
        <v>1378556.7700000019</v>
      </c>
    </row>
    <row r="187" spans="1:4" ht="18">
      <c r="A187" s="480" t="str">
        <f t="shared" si="2"/>
        <v/>
      </c>
      <c r="B187" s="481" t="str">
        <f>IF(A187="","",HLOOKUP($B$3,ตารางทุนประกันภัยลดลง!$A$6:$IV$366,A187+1,0))</f>
        <v/>
      </c>
      <c r="C187" s="486">
        <v>179</v>
      </c>
      <c r="D187" s="300">
        <f>'eBHomeLoan - Table 1'!E201</f>
        <v>1368569.0700000019</v>
      </c>
    </row>
    <row r="188" spans="1:4" ht="18">
      <c r="A188" s="480" t="str">
        <f t="shared" si="2"/>
        <v/>
      </c>
      <c r="B188" s="481" t="str">
        <f>IF(A188="","",HLOOKUP($B$3,ตารางทุนประกันภัยลดลง!$A$6:$IV$366,A188+1,0))</f>
        <v/>
      </c>
      <c r="C188" s="486">
        <v>180</v>
      </c>
      <c r="D188" s="300">
        <f>'eBHomeLoan - Table 1'!E202</f>
        <v>1358528.110000002</v>
      </c>
    </row>
    <row r="189" spans="1:4" ht="18">
      <c r="A189" s="480" t="str">
        <f t="shared" si="2"/>
        <v/>
      </c>
      <c r="B189" s="481" t="str">
        <f>IF(A189="","",HLOOKUP($B$3,ตารางทุนประกันภัยลดลง!$A$6:$IV$366,A189+1,0))</f>
        <v/>
      </c>
      <c r="C189" s="486">
        <v>181</v>
      </c>
      <c r="D189" s="300">
        <f>'eBHomeLoan - Table 1'!E203</f>
        <v>1348433.5900000019</v>
      </c>
    </row>
    <row r="190" spans="1:4" ht="18">
      <c r="A190" s="480" t="str">
        <f t="shared" si="2"/>
        <v/>
      </c>
      <c r="B190" s="481" t="str">
        <f>IF(A190="","",HLOOKUP($B$3,ตารางทุนประกันภัยลดลง!$A$6:$IV$366,A190+1,0))</f>
        <v/>
      </c>
      <c r="C190" s="486">
        <v>182</v>
      </c>
      <c r="D190" s="300">
        <f>'eBHomeLoan - Table 1'!E204</f>
        <v>1338285.2400000019</v>
      </c>
    </row>
    <row r="191" spans="1:4" ht="18">
      <c r="A191" s="480" t="str">
        <f t="shared" si="2"/>
        <v/>
      </c>
      <c r="B191" s="481" t="str">
        <f>IF(A191="","",HLOOKUP($B$3,ตารางทุนประกันภัยลดลง!$A$6:$IV$366,A191+1,0))</f>
        <v/>
      </c>
      <c r="C191" s="486">
        <v>183</v>
      </c>
      <c r="D191" s="300">
        <f>'eBHomeLoan - Table 1'!E205</f>
        <v>1328082.7600000019</v>
      </c>
    </row>
    <row r="192" spans="1:4" ht="18">
      <c r="A192" s="480" t="str">
        <f t="shared" si="2"/>
        <v/>
      </c>
      <c r="B192" s="481" t="str">
        <f>IF(A192="","",HLOOKUP($B$3,ตารางทุนประกันภัยลดลง!$A$6:$IV$366,A192+1,0))</f>
        <v/>
      </c>
      <c r="C192" s="486">
        <v>184</v>
      </c>
      <c r="D192" s="300">
        <f>'eBHomeLoan - Table 1'!E206</f>
        <v>1317825.870000002</v>
      </c>
    </row>
    <row r="193" spans="1:4" ht="18">
      <c r="A193" s="480" t="str">
        <f t="shared" si="2"/>
        <v/>
      </c>
      <c r="B193" s="481" t="str">
        <f>IF(A193="","",HLOOKUP($B$3,ตารางทุนประกันภัยลดลง!$A$6:$IV$366,A193+1,0))</f>
        <v/>
      </c>
      <c r="C193" s="486">
        <v>185</v>
      </c>
      <c r="D193" s="300">
        <f>'eBHomeLoan - Table 1'!E207</f>
        <v>1307514.2700000019</v>
      </c>
    </row>
    <row r="194" spans="1:4" ht="18">
      <c r="A194" s="480" t="str">
        <f t="shared" si="2"/>
        <v/>
      </c>
      <c r="B194" s="481" t="str">
        <f>IF(A194="","",HLOOKUP($B$3,ตารางทุนประกันภัยลดลง!$A$6:$IV$366,A194+1,0))</f>
        <v/>
      </c>
      <c r="C194" s="486">
        <v>186</v>
      </c>
      <c r="D194" s="300">
        <f>'eBHomeLoan - Table 1'!E208</f>
        <v>1297147.6800000018</v>
      </c>
    </row>
    <row r="195" spans="1:4" ht="18">
      <c r="A195" s="480" t="str">
        <f t="shared" si="2"/>
        <v/>
      </c>
      <c r="B195" s="481" t="str">
        <f>IF(A195="","",HLOOKUP($B$3,ตารางทุนประกันภัยลดลง!$A$6:$IV$366,A195+1,0))</f>
        <v/>
      </c>
      <c r="C195" s="486">
        <v>187</v>
      </c>
      <c r="D195" s="300">
        <f>'eBHomeLoan - Table 1'!E209</f>
        <v>1286725.8000000019</v>
      </c>
    </row>
    <row r="196" spans="1:4" ht="18">
      <c r="A196" s="480" t="str">
        <f t="shared" si="2"/>
        <v/>
      </c>
      <c r="B196" s="481" t="str">
        <f>IF(A196="","",HLOOKUP($B$3,ตารางทุนประกันภัยลดลง!$A$6:$IV$366,A196+1,0))</f>
        <v/>
      </c>
      <c r="C196" s="486">
        <v>188</v>
      </c>
      <c r="D196" s="300">
        <f>'eBHomeLoan - Table 1'!E210</f>
        <v>1276248.3400000019</v>
      </c>
    </row>
    <row r="197" spans="1:4" ht="18">
      <c r="A197" s="480" t="str">
        <f t="shared" si="2"/>
        <v/>
      </c>
      <c r="B197" s="481" t="str">
        <f>IF(A197="","",HLOOKUP($B$3,ตารางทุนประกันภัยลดลง!$A$6:$IV$366,A197+1,0))</f>
        <v/>
      </c>
      <c r="C197" s="486">
        <v>189</v>
      </c>
      <c r="D197" s="300">
        <f>'eBHomeLoan - Table 1'!E211</f>
        <v>1265715.0000000019</v>
      </c>
    </row>
    <row r="198" spans="1:4" ht="18">
      <c r="A198" s="480" t="str">
        <f t="shared" si="2"/>
        <v/>
      </c>
      <c r="B198" s="481" t="str">
        <f>IF(A198="","",HLOOKUP($B$3,ตารางทุนประกันภัยลดลง!$A$6:$IV$366,A198+1,0))</f>
        <v/>
      </c>
      <c r="C198" s="486">
        <v>190</v>
      </c>
      <c r="D198" s="300">
        <f>'eBHomeLoan - Table 1'!E212</f>
        <v>1255125.4800000018</v>
      </c>
    </row>
    <row r="199" spans="1:4" ht="18">
      <c r="A199" s="480" t="str">
        <f t="shared" si="2"/>
        <v/>
      </c>
      <c r="B199" s="481" t="str">
        <f>IF(A199="","",HLOOKUP($B$3,ตารางทุนประกันภัยลดลง!$A$6:$IV$366,A199+1,0))</f>
        <v/>
      </c>
      <c r="C199" s="486">
        <v>191</v>
      </c>
      <c r="D199" s="300">
        <f>'eBHomeLoan - Table 1'!E213</f>
        <v>1244479.4800000018</v>
      </c>
    </row>
    <row r="200" spans="1:4" ht="18">
      <c r="A200" s="480" t="str">
        <f t="shared" si="2"/>
        <v/>
      </c>
      <c r="B200" s="481" t="str">
        <f>IF(A200="","",HLOOKUP($B$3,ตารางทุนประกันภัยลดลง!$A$6:$IV$366,A200+1,0))</f>
        <v/>
      </c>
      <c r="C200" s="486">
        <v>192</v>
      </c>
      <c r="D200" s="300">
        <f>'eBHomeLoan - Table 1'!E214</f>
        <v>1233776.7000000018</v>
      </c>
    </row>
    <row r="201" spans="1:4" ht="18">
      <c r="A201" s="480" t="str">
        <f t="shared" si="2"/>
        <v/>
      </c>
      <c r="B201" s="481" t="str">
        <f>IF(A201="","",HLOOKUP($B$3,ตารางทุนประกันภัยลดลง!$A$6:$IV$366,A201+1,0))</f>
        <v/>
      </c>
      <c r="C201" s="486">
        <v>193</v>
      </c>
      <c r="D201" s="300">
        <f>'eBHomeLoan - Table 1'!E215</f>
        <v>1223016.8400000017</v>
      </c>
    </row>
    <row r="202" spans="1:4" ht="18">
      <c r="A202" s="480" t="str">
        <f t="shared" si="2"/>
        <v/>
      </c>
      <c r="B202" s="481" t="str">
        <f>IF(A202="","",HLOOKUP($B$3,ตารางทุนประกันภัยลดลง!$A$6:$IV$366,A202+1,0))</f>
        <v/>
      </c>
      <c r="C202" s="486">
        <v>194</v>
      </c>
      <c r="D202" s="300">
        <f>'eBHomeLoan - Table 1'!E216</f>
        <v>1212199.6000000017</v>
      </c>
    </row>
    <row r="203" spans="1:4" ht="18">
      <c r="A203" s="480" t="str">
        <f t="shared" ref="A203:A266" si="3">IF($B$3*12&gt;A202,A202+1,IF($B$3*12&lt;A202,"",""))</f>
        <v/>
      </c>
      <c r="B203" s="481" t="str">
        <f>IF(A203="","",HLOOKUP($B$3,ตารางทุนประกันภัยลดลง!$A$6:$IV$366,A203+1,0))</f>
        <v/>
      </c>
      <c r="C203" s="486">
        <v>195</v>
      </c>
      <c r="D203" s="300">
        <f>'eBHomeLoan - Table 1'!E217</f>
        <v>1201324.6600000018</v>
      </c>
    </row>
    <row r="204" spans="1:4" ht="18">
      <c r="A204" s="480" t="str">
        <f t="shared" si="3"/>
        <v/>
      </c>
      <c r="B204" s="481" t="str">
        <f>IF(A204="","",HLOOKUP($B$3,ตารางทุนประกันภัยลดลง!$A$6:$IV$366,A204+1,0))</f>
        <v/>
      </c>
      <c r="C204" s="486">
        <v>196</v>
      </c>
      <c r="D204" s="300">
        <f>'eBHomeLoan - Table 1'!E218</f>
        <v>1190391.7200000018</v>
      </c>
    </row>
    <row r="205" spans="1:4" ht="18">
      <c r="A205" s="480" t="str">
        <f t="shared" si="3"/>
        <v/>
      </c>
      <c r="B205" s="481" t="str">
        <f>IF(A205="","",HLOOKUP($B$3,ตารางทุนประกันภัยลดลง!$A$6:$IV$366,A205+1,0))</f>
        <v/>
      </c>
      <c r="C205" s="486">
        <v>197</v>
      </c>
      <c r="D205" s="300">
        <f>'eBHomeLoan - Table 1'!E219</f>
        <v>1179400.4800000018</v>
      </c>
    </row>
    <row r="206" spans="1:4" ht="18">
      <c r="A206" s="480" t="str">
        <f t="shared" si="3"/>
        <v/>
      </c>
      <c r="B206" s="481" t="str">
        <f>IF(A206="","",HLOOKUP($B$3,ตารางทุนประกันภัยลดลง!$A$6:$IV$366,A206+1,0))</f>
        <v/>
      </c>
      <c r="C206" s="486">
        <v>198</v>
      </c>
      <c r="D206" s="300">
        <f>'eBHomeLoan - Table 1'!E220</f>
        <v>1168350.6200000017</v>
      </c>
    </row>
    <row r="207" spans="1:4" ht="18">
      <c r="A207" s="480" t="str">
        <f t="shared" si="3"/>
        <v/>
      </c>
      <c r="B207" s="481" t="str">
        <f>IF(A207="","",HLOOKUP($B$3,ตารางทุนประกันภัยลดลง!$A$6:$IV$366,A207+1,0))</f>
        <v/>
      </c>
      <c r="C207" s="486">
        <v>199</v>
      </c>
      <c r="D207" s="300">
        <f>'eBHomeLoan - Table 1'!E221</f>
        <v>1157241.8200000017</v>
      </c>
    </row>
    <row r="208" spans="1:4" ht="18">
      <c r="A208" s="480" t="str">
        <f t="shared" si="3"/>
        <v/>
      </c>
      <c r="B208" s="481" t="str">
        <f>IF(A208="","",HLOOKUP($B$3,ตารางทุนประกันภัยลดลง!$A$6:$IV$366,A208+1,0))</f>
        <v/>
      </c>
      <c r="C208" s="486">
        <v>200</v>
      </c>
      <c r="D208" s="300">
        <f>'eBHomeLoan - Table 1'!E222</f>
        <v>1146073.7800000017</v>
      </c>
    </row>
    <row r="209" spans="1:4" ht="18">
      <c r="A209" s="480" t="str">
        <f t="shared" si="3"/>
        <v/>
      </c>
      <c r="B209" s="481" t="str">
        <f>IF(A209="","",HLOOKUP($B$3,ตารางทุนประกันภัยลดลง!$A$6:$IV$366,A209+1,0))</f>
        <v/>
      </c>
      <c r="C209" s="486">
        <v>201</v>
      </c>
      <c r="D209" s="300">
        <f>'eBHomeLoan - Table 1'!E223</f>
        <v>1134846.1700000016</v>
      </c>
    </row>
    <row r="210" spans="1:4" ht="18">
      <c r="A210" s="480" t="str">
        <f t="shared" si="3"/>
        <v/>
      </c>
      <c r="B210" s="481" t="str">
        <f>IF(A210="","",HLOOKUP($B$3,ตารางทุนประกันภัยลดลง!$A$6:$IV$366,A210+1,0))</f>
        <v/>
      </c>
      <c r="C210" s="486">
        <v>202</v>
      </c>
      <c r="D210" s="300">
        <f>'eBHomeLoan - Table 1'!E224</f>
        <v>1123558.6800000016</v>
      </c>
    </row>
    <row r="211" spans="1:4" ht="18">
      <c r="A211" s="480" t="str">
        <f t="shared" si="3"/>
        <v/>
      </c>
      <c r="B211" s="481" t="str">
        <f>IF(A211="","",HLOOKUP($B$3,ตารางทุนประกันภัยลดลง!$A$6:$IV$366,A211+1,0))</f>
        <v/>
      </c>
      <c r="C211" s="486">
        <v>203</v>
      </c>
      <c r="D211" s="300">
        <f>'eBHomeLoan - Table 1'!E225</f>
        <v>1112210.9900000016</v>
      </c>
    </row>
    <row r="212" spans="1:4" ht="18">
      <c r="A212" s="480" t="str">
        <f t="shared" si="3"/>
        <v/>
      </c>
      <c r="B212" s="481" t="str">
        <f>IF(A212="","",HLOOKUP($B$3,ตารางทุนประกันภัยลดลง!$A$6:$IV$366,A212+1,0))</f>
        <v/>
      </c>
      <c r="C212" s="486">
        <v>204</v>
      </c>
      <c r="D212" s="300">
        <f>'eBHomeLoan - Table 1'!E226</f>
        <v>1100802.7800000017</v>
      </c>
    </row>
    <row r="213" spans="1:4" ht="18">
      <c r="A213" s="480" t="str">
        <f t="shared" si="3"/>
        <v/>
      </c>
      <c r="B213" s="481" t="str">
        <f>IF(A213="","",HLOOKUP($B$3,ตารางทุนประกันภัยลดลง!$A$6:$IV$366,A213+1,0))</f>
        <v/>
      </c>
      <c r="C213" s="486">
        <v>205</v>
      </c>
      <c r="D213" s="300">
        <f>'eBHomeLoan - Table 1'!E227</f>
        <v>1089333.7300000016</v>
      </c>
    </row>
    <row r="214" spans="1:4" ht="18">
      <c r="A214" s="480" t="str">
        <f t="shared" si="3"/>
        <v/>
      </c>
      <c r="B214" s="481" t="str">
        <f>IF(A214="","",HLOOKUP($B$3,ตารางทุนประกันภัยลดลง!$A$6:$IV$366,A214+1,0))</f>
        <v/>
      </c>
      <c r="C214" s="486">
        <v>206</v>
      </c>
      <c r="D214" s="300">
        <f>'eBHomeLoan - Table 1'!E228</f>
        <v>1077803.5100000016</v>
      </c>
    </row>
    <row r="215" spans="1:4" ht="18">
      <c r="A215" s="480" t="str">
        <f t="shared" si="3"/>
        <v/>
      </c>
      <c r="B215" s="481" t="str">
        <f>IF(A215="","",HLOOKUP($B$3,ตารางทุนประกันภัยลดลง!$A$6:$IV$366,A215+1,0))</f>
        <v/>
      </c>
      <c r="C215" s="486">
        <v>207</v>
      </c>
      <c r="D215" s="300">
        <f>'eBHomeLoan - Table 1'!E229</f>
        <v>1066211.8000000017</v>
      </c>
    </row>
    <row r="216" spans="1:4" ht="18">
      <c r="A216" s="480" t="str">
        <f t="shared" si="3"/>
        <v/>
      </c>
      <c r="B216" s="481" t="str">
        <f>IF(A216="","",HLOOKUP($B$3,ตารางทุนประกันภัยลดลง!$A$6:$IV$366,A216+1,0))</f>
        <v/>
      </c>
      <c r="C216" s="486">
        <v>208</v>
      </c>
      <c r="D216" s="300">
        <f>'eBHomeLoan - Table 1'!E230</f>
        <v>1054558.2600000016</v>
      </c>
    </row>
    <row r="217" spans="1:4" ht="18">
      <c r="A217" s="480" t="str">
        <f t="shared" si="3"/>
        <v/>
      </c>
      <c r="B217" s="481" t="str">
        <f>IF(A217="","",HLOOKUP($B$3,ตารางทุนประกันภัยลดลง!$A$6:$IV$366,A217+1,0))</f>
        <v/>
      </c>
      <c r="C217" s="486">
        <v>209</v>
      </c>
      <c r="D217" s="300">
        <f>'eBHomeLoan - Table 1'!E231</f>
        <v>1042842.5700000017</v>
      </c>
    </row>
    <row r="218" spans="1:4" ht="18">
      <c r="A218" s="480" t="str">
        <f t="shared" si="3"/>
        <v/>
      </c>
      <c r="B218" s="481" t="str">
        <f>IF(A218="","",HLOOKUP($B$3,ตารางทุนประกันภัยลดลง!$A$6:$IV$366,A218+1,0))</f>
        <v/>
      </c>
      <c r="C218" s="486">
        <v>210</v>
      </c>
      <c r="D218" s="300">
        <f>'eBHomeLoan - Table 1'!E232</f>
        <v>1031064.4000000017</v>
      </c>
    </row>
    <row r="219" spans="1:4" ht="18">
      <c r="A219" s="480" t="str">
        <f t="shared" si="3"/>
        <v/>
      </c>
      <c r="B219" s="481" t="str">
        <f>IF(A219="","",HLOOKUP($B$3,ตารางทุนประกันภัยลดลง!$A$6:$IV$366,A219+1,0))</f>
        <v/>
      </c>
      <c r="C219" s="486">
        <v>211</v>
      </c>
      <c r="D219" s="300">
        <f>'eBHomeLoan - Table 1'!E233</f>
        <v>1019223.4100000017</v>
      </c>
    </row>
    <row r="220" spans="1:4" ht="18">
      <c r="A220" s="480" t="str">
        <f t="shared" si="3"/>
        <v/>
      </c>
      <c r="B220" s="481" t="str">
        <f>IF(A220="","",HLOOKUP($B$3,ตารางทุนประกันภัยลดลง!$A$6:$IV$366,A220+1,0))</f>
        <v/>
      </c>
      <c r="C220" s="486">
        <v>212</v>
      </c>
      <c r="D220" s="300">
        <f>'eBHomeLoan - Table 1'!E234</f>
        <v>1007319.2700000016</v>
      </c>
    </row>
    <row r="221" spans="1:4" ht="18">
      <c r="A221" s="480" t="str">
        <f t="shared" si="3"/>
        <v/>
      </c>
      <c r="B221" s="481" t="str">
        <f>IF(A221="","",HLOOKUP($B$3,ตารางทุนประกันภัยลดลง!$A$6:$IV$366,A221+1,0))</f>
        <v/>
      </c>
      <c r="C221" s="486">
        <v>213</v>
      </c>
      <c r="D221" s="300">
        <f>'eBHomeLoan - Table 1'!E235</f>
        <v>995351.64000000164</v>
      </c>
    </row>
    <row r="222" spans="1:4" ht="18">
      <c r="A222" s="480" t="str">
        <f t="shared" si="3"/>
        <v/>
      </c>
      <c r="B222" s="481" t="str">
        <f>IF(A222="","",HLOOKUP($B$3,ตารางทุนประกันภัยลดลง!$A$6:$IV$366,A222+1,0))</f>
        <v/>
      </c>
      <c r="C222" s="486">
        <v>214</v>
      </c>
      <c r="D222" s="300">
        <f>'eBHomeLoan - Table 1'!E236</f>
        <v>983320.18000000168</v>
      </c>
    </row>
    <row r="223" spans="1:4" ht="18">
      <c r="A223" s="480" t="str">
        <f t="shared" si="3"/>
        <v/>
      </c>
      <c r="B223" s="481" t="str">
        <f>IF(A223="","",HLOOKUP($B$3,ตารางทุนประกันภัยลดลง!$A$6:$IV$366,A223+1,0))</f>
        <v/>
      </c>
      <c r="C223" s="486">
        <v>215</v>
      </c>
      <c r="D223" s="300">
        <f>'eBHomeLoan - Table 1'!E237</f>
        <v>971224.55000000168</v>
      </c>
    </row>
    <row r="224" spans="1:4" ht="18">
      <c r="A224" s="480" t="str">
        <f t="shared" si="3"/>
        <v/>
      </c>
      <c r="B224" s="481" t="str">
        <f>IF(A224="","",HLOOKUP($B$3,ตารางทุนประกันภัยลดลง!$A$6:$IV$366,A224+1,0))</f>
        <v/>
      </c>
      <c r="C224" s="486">
        <v>216</v>
      </c>
      <c r="D224" s="300">
        <f>'eBHomeLoan - Table 1'!E238</f>
        <v>959064.41000000166</v>
      </c>
    </row>
    <row r="225" spans="1:4" ht="18">
      <c r="A225" s="480" t="str">
        <f t="shared" si="3"/>
        <v/>
      </c>
      <c r="B225" s="481" t="str">
        <f>IF(A225="","",HLOOKUP($B$3,ตารางทุนประกันภัยลดลง!$A$6:$IV$366,A225+1,0))</f>
        <v/>
      </c>
      <c r="C225" s="486">
        <v>217</v>
      </c>
      <c r="D225" s="300">
        <f>'eBHomeLoan - Table 1'!E239</f>
        <v>946839.42000000167</v>
      </c>
    </row>
    <row r="226" spans="1:4" ht="18">
      <c r="A226" s="480" t="str">
        <f t="shared" si="3"/>
        <v/>
      </c>
      <c r="B226" s="481" t="str">
        <f>IF(A226="","",HLOOKUP($B$3,ตารางทุนประกันภัยลดลง!$A$6:$IV$366,A226+1,0))</f>
        <v/>
      </c>
      <c r="C226" s="486">
        <v>218</v>
      </c>
      <c r="D226" s="300">
        <f>'eBHomeLoan - Table 1'!E240</f>
        <v>934549.23000000173</v>
      </c>
    </row>
    <row r="227" spans="1:4" ht="18">
      <c r="A227" s="480" t="str">
        <f t="shared" si="3"/>
        <v/>
      </c>
      <c r="B227" s="481" t="str">
        <f>IF(A227="","",HLOOKUP($B$3,ตารางทุนประกันภัยลดลง!$A$6:$IV$366,A227+1,0))</f>
        <v/>
      </c>
      <c r="C227" s="486">
        <v>219</v>
      </c>
      <c r="D227" s="300">
        <f>'eBHomeLoan - Table 1'!E241</f>
        <v>922193.49000000174</v>
      </c>
    </row>
    <row r="228" spans="1:4" ht="18">
      <c r="A228" s="480" t="str">
        <f t="shared" si="3"/>
        <v/>
      </c>
      <c r="B228" s="481" t="str">
        <f>IF(A228="","",HLOOKUP($B$3,ตารางทุนประกันภัยลดลง!$A$6:$IV$366,A228+1,0))</f>
        <v/>
      </c>
      <c r="C228" s="486">
        <v>220</v>
      </c>
      <c r="D228" s="300">
        <f>'eBHomeLoan - Table 1'!E242</f>
        <v>909771.86000000173</v>
      </c>
    </row>
    <row r="229" spans="1:4" ht="18">
      <c r="A229" s="480" t="str">
        <f t="shared" si="3"/>
        <v/>
      </c>
      <c r="B229" s="481" t="str">
        <f>IF(A229="","",HLOOKUP($B$3,ตารางทุนประกันภัยลดลง!$A$6:$IV$366,A229+1,0))</f>
        <v/>
      </c>
      <c r="C229" s="486">
        <v>221</v>
      </c>
      <c r="D229" s="300">
        <f>'eBHomeLoan - Table 1'!E243</f>
        <v>897283.98000000173</v>
      </c>
    </row>
    <row r="230" spans="1:4" ht="18">
      <c r="A230" s="480" t="str">
        <f t="shared" si="3"/>
        <v/>
      </c>
      <c r="B230" s="481" t="str">
        <f>IF(A230="","",HLOOKUP($B$3,ตารางทุนประกันภัยลดลง!$A$6:$IV$366,A230+1,0))</f>
        <v/>
      </c>
      <c r="C230" s="486">
        <v>222</v>
      </c>
      <c r="D230" s="300">
        <f>'eBHomeLoan - Table 1'!E244</f>
        <v>884729.49000000174</v>
      </c>
    </row>
    <row r="231" spans="1:4" ht="18">
      <c r="A231" s="480" t="str">
        <f t="shared" si="3"/>
        <v/>
      </c>
      <c r="B231" s="481" t="str">
        <f>IF(A231="","",HLOOKUP($B$3,ตารางทุนประกันภัยลดลง!$A$6:$IV$366,A231+1,0))</f>
        <v/>
      </c>
      <c r="C231" s="486">
        <v>223</v>
      </c>
      <c r="D231" s="300">
        <f>'eBHomeLoan - Table 1'!E245</f>
        <v>872108.05000000179</v>
      </c>
    </row>
    <row r="232" spans="1:4" ht="18">
      <c r="A232" s="480" t="str">
        <f t="shared" si="3"/>
        <v/>
      </c>
      <c r="B232" s="481" t="str">
        <f>IF(A232="","",HLOOKUP($B$3,ตารางทุนประกันภัยลดลง!$A$6:$IV$366,A232+1,0))</f>
        <v/>
      </c>
      <c r="C232" s="486">
        <v>224</v>
      </c>
      <c r="D232" s="300">
        <f>'eBHomeLoan - Table 1'!E246</f>
        <v>859419.29000000178</v>
      </c>
    </row>
    <row r="233" spans="1:4" ht="18">
      <c r="A233" s="480" t="str">
        <f t="shared" si="3"/>
        <v/>
      </c>
      <c r="B233" s="481" t="str">
        <f>IF(A233="","",HLOOKUP($B$3,ตารางทุนประกันภัยลดลง!$A$6:$IV$366,A233+1,0))</f>
        <v/>
      </c>
      <c r="C233" s="486">
        <v>225</v>
      </c>
      <c r="D233" s="300">
        <f>'eBHomeLoan - Table 1'!E247</f>
        <v>846662.86000000173</v>
      </c>
    </row>
    <row r="234" spans="1:4" ht="18">
      <c r="A234" s="480" t="str">
        <f t="shared" si="3"/>
        <v/>
      </c>
      <c r="B234" s="481" t="str">
        <f>IF(A234="","",HLOOKUP($B$3,ตารางทุนประกันภัยลดลง!$A$6:$IV$366,A234+1,0))</f>
        <v/>
      </c>
      <c r="C234" s="486">
        <v>226</v>
      </c>
      <c r="D234" s="300">
        <f>'eBHomeLoan - Table 1'!E248</f>
        <v>833838.40000000177</v>
      </c>
    </row>
    <row r="235" spans="1:4" ht="18">
      <c r="A235" s="480" t="str">
        <f t="shared" si="3"/>
        <v/>
      </c>
      <c r="B235" s="481" t="str">
        <f>IF(A235="","",HLOOKUP($B$3,ตารางทุนประกันภัยลดลง!$A$6:$IV$366,A235+1,0))</f>
        <v/>
      </c>
      <c r="C235" s="486">
        <v>227</v>
      </c>
      <c r="D235" s="300">
        <f>'eBHomeLoan - Table 1'!E249</f>
        <v>820945.54000000178</v>
      </c>
    </row>
    <row r="236" spans="1:4" ht="18">
      <c r="A236" s="480" t="str">
        <f t="shared" si="3"/>
        <v/>
      </c>
      <c r="B236" s="481" t="str">
        <f>IF(A236="","",HLOOKUP($B$3,ตารางทุนประกันภัยลดลง!$A$6:$IV$366,A236+1,0))</f>
        <v/>
      </c>
      <c r="C236" s="486">
        <v>228</v>
      </c>
      <c r="D236" s="300">
        <f>'eBHomeLoan - Table 1'!E250</f>
        <v>807983.92000000179</v>
      </c>
    </row>
    <row r="237" spans="1:4" ht="18">
      <c r="A237" s="480" t="str">
        <f t="shared" si="3"/>
        <v/>
      </c>
      <c r="B237" s="481" t="str">
        <f>IF(A237="","",HLOOKUP($B$3,ตารางทุนประกันภัยลดลง!$A$6:$IV$366,A237+1,0))</f>
        <v/>
      </c>
      <c r="C237" s="486">
        <v>229</v>
      </c>
      <c r="D237" s="300">
        <f>'eBHomeLoan - Table 1'!E251</f>
        <v>794953.17000000179</v>
      </c>
    </row>
    <row r="238" spans="1:4" ht="18">
      <c r="A238" s="480" t="str">
        <f t="shared" si="3"/>
        <v/>
      </c>
      <c r="B238" s="481" t="str">
        <f>IF(A238="","",HLOOKUP($B$3,ตารางทุนประกันภัยลดลง!$A$6:$IV$366,A238+1,0))</f>
        <v/>
      </c>
      <c r="C238" s="486">
        <v>230</v>
      </c>
      <c r="D238" s="300">
        <f>'eBHomeLoan - Table 1'!E252</f>
        <v>781852.92000000179</v>
      </c>
    </row>
    <row r="239" spans="1:4" ht="18">
      <c r="A239" s="480" t="str">
        <f t="shared" si="3"/>
        <v/>
      </c>
      <c r="B239" s="481" t="str">
        <f>IF(A239="","",HLOOKUP($B$3,ตารางทุนประกันภัยลดลง!$A$6:$IV$366,A239+1,0))</f>
        <v/>
      </c>
      <c r="C239" s="486">
        <v>231</v>
      </c>
      <c r="D239" s="300">
        <f>'eBHomeLoan - Table 1'!E253</f>
        <v>768682.80000000179</v>
      </c>
    </row>
    <row r="240" spans="1:4" ht="18">
      <c r="A240" s="480" t="str">
        <f t="shared" si="3"/>
        <v/>
      </c>
      <c r="B240" s="481" t="str">
        <f>IF(A240="","",HLOOKUP($B$3,ตารางทุนประกันภัยลดลง!$A$6:$IV$366,A240+1,0))</f>
        <v/>
      </c>
      <c r="C240" s="486">
        <v>232</v>
      </c>
      <c r="D240" s="300">
        <f>'eBHomeLoan - Table 1'!E254</f>
        <v>755442.44000000181</v>
      </c>
    </row>
    <row r="241" spans="1:4" ht="18">
      <c r="A241" s="480" t="str">
        <f t="shared" si="3"/>
        <v/>
      </c>
      <c r="B241" s="481" t="str">
        <f>IF(A241="","",HLOOKUP($B$3,ตารางทุนประกันภัยลดลง!$A$6:$IV$366,A241+1,0))</f>
        <v/>
      </c>
      <c r="C241" s="486">
        <v>233</v>
      </c>
      <c r="D241" s="300">
        <f>'eBHomeLoan - Table 1'!E255</f>
        <v>742131.47000000183</v>
      </c>
    </row>
    <row r="242" spans="1:4" ht="18">
      <c r="A242" s="480" t="str">
        <f t="shared" si="3"/>
        <v/>
      </c>
      <c r="B242" s="481" t="str">
        <f>IF(A242="","",HLOOKUP($B$3,ตารางทุนประกันภัยลดลง!$A$6:$IV$366,A242+1,0))</f>
        <v/>
      </c>
      <c r="C242" s="486">
        <v>234</v>
      </c>
      <c r="D242" s="300">
        <f>'eBHomeLoan - Table 1'!E256</f>
        <v>728749.50000000186</v>
      </c>
    </row>
    <row r="243" spans="1:4" ht="18">
      <c r="A243" s="480" t="str">
        <f t="shared" si="3"/>
        <v/>
      </c>
      <c r="B243" s="481" t="str">
        <f>IF(A243="","",HLOOKUP($B$3,ตารางทุนประกันภัยลดลง!$A$6:$IV$366,A243+1,0))</f>
        <v/>
      </c>
      <c r="C243" s="486">
        <v>235</v>
      </c>
      <c r="D243" s="300">
        <f>'eBHomeLoan - Table 1'!E257</f>
        <v>715296.1600000019</v>
      </c>
    </row>
    <row r="244" spans="1:4" ht="18">
      <c r="A244" s="480" t="str">
        <f t="shared" si="3"/>
        <v/>
      </c>
      <c r="B244" s="481" t="str">
        <f>IF(A244="","",HLOOKUP($B$3,ตารางทุนประกันภัยลดลง!$A$6:$IV$366,A244+1,0))</f>
        <v/>
      </c>
      <c r="C244" s="486">
        <v>236</v>
      </c>
      <c r="D244" s="300">
        <f>'eBHomeLoan - Table 1'!E258</f>
        <v>701771.07000000193</v>
      </c>
    </row>
    <row r="245" spans="1:4" ht="18">
      <c r="A245" s="480" t="str">
        <f t="shared" si="3"/>
        <v/>
      </c>
      <c r="B245" s="481" t="str">
        <f>IF(A245="","",HLOOKUP($B$3,ตารางทุนประกันภัยลดลง!$A$6:$IV$366,A245+1,0))</f>
        <v/>
      </c>
      <c r="C245" s="486">
        <v>237</v>
      </c>
      <c r="D245" s="300">
        <f>'eBHomeLoan - Table 1'!E259</f>
        <v>688173.85000000196</v>
      </c>
    </row>
    <row r="246" spans="1:4" ht="18">
      <c r="A246" s="480" t="str">
        <f t="shared" si="3"/>
        <v/>
      </c>
      <c r="B246" s="481" t="str">
        <f>IF(A246="","",HLOOKUP($B$3,ตารางทุนประกันภัยลดลง!$A$6:$IV$366,A246+1,0))</f>
        <v/>
      </c>
      <c r="C246" s="486">
        <v>238</v>
      </c>
      <c r="D246" s="300">
        <f>'eBHomeLoan - Table 1'!E260</f>
        <v>674504.11000000197</v>
      </c>
    </row>
    <row r="247" spans="1:4" ht="18">
      <c r="A247" s="480" t="str">
        <f t="shared" si="3"/>
        <v/>
      </c>
      <c r="B247" s="481" t="str">
        <f>IF(A247="","",HLOOKUP($B$3,ตารางทุนประกันภัยลดลง!$A$6:$IV$366,A247+1,0))</f>
        <v/>
      </c>
      <c r="C247" s="486">
        <v>239</v>
      </c>
      <c r="D247" s="300">
        <f>'eBHomeLoan - Table 1'!E261</f>
        <v>660761.47000000195</v>
      </c>
    </row>
    <row r="248" spans="1:4" ht="18">
      <c r="A248" s="480" t="str">
        <f t="shared" si="3"/>
        <v/>
      </c>
      <c r="B248" s="481" t="str">
        <f>IF(A248="","",HLOOKUP($B$3,ตารางทุนประกันภัยลดลง!$A$6:$IV$366,A248+1,0))</f>
        <v/>
      </c>
      <c r="C248" s="486">
        <v>240</v>
      </c>
      <c r="D248" s="300">
        <f>'eBHomeLoan - Table 1'!E262</f>
        <v>646945.53000000201</v>
      </c>
    </row>
    <row r="249" spans="1:4" ht="18">
      <c r="A249" s="480" t="str">
        <f t="shared" si="3"/>
        <v/>
      </c>
      <c r="B249" s="481" t="str">
        <f>IF(A249="","",HLOOKUP($B$3,ตารางทุนประกันภัยลดลง!$A$6:$IV$366,A249+1,0))</f>
        <v/>
      </c>
      <c r="C249" s="486">
        <v>241</v>
      </c>
      <c r="D249" s="300">
        <f>'eBHomeLoan - Table 1'!E263</f>
        <v>633055.91000000201</v>
      </c>
    </row>
    <row r="250" spans="1:4" ht="18">
      <c r="A250" s="480" t="str">
        <f t="shared" si="3"/>
        <v/>
      </c>
      <c r="B250" s="481" t="str">
        <f>IF(A250="","",HLOOKUP($B$3,ตารางทุนประกันภัยลดลง!$A$6:$IV$366,A250+1,0))</f>
        <v/>
      </c>
      <c r="C250" s="486">
        <v>242</v>
      </c>
      <c r="D250" s="300">
        <f>'eBHomeLoan - Table 1'!E264</f>
        <v>619092.21000000206</v>
      </c>
    </row>
    <row r="251" spans="1:4" ht="18">
      <c r="A251" s="480" t="str">
        <f t="shared" si="3"/>
        <v/>
      </c>
      <c r="B251" s="481" t="str">
        <f>IF(A251="","",HLOOKUP($B$3,ตารางทุนประกันภัยลดลง!$A$6:$IV$366,A251+1,0))</f>
        <v/>
      </c>
      <c r="C251" s="486">
        <v>243</v>
      </c>
      <c r="D251" s="300">
        <f>'eBHomeLoan - Table 1'!E265</f>
        <v>605054.04000000202</v>
      </c>
    </row>
    <row r="252" spans="1:4" ht="18">
      <c r="A252" s="480" t="str">
        <f t="shared" si="3"/>
        <v/>
      </c>
      <c r="B252" s="481" t="str">
        <f>IF(A252="","",HLOOKUP($B$3,ตารางทุนประกันภัยลดลง!$A$6:$IV$366,A252+1,0))</f>
        <v/>
      </c>
      <c r="C252" s="486">
        <v>244</v>
      </c>
      <c r="D252" s="300">
        <f>'eBHomeLoan - Table 1'!E266</f>
        <v>590940.99000000197</v>
      </c>
    </row>
    <row r="253" spans="1:4" ht="18">
      <c r="A253" s="480" t="str">
        <f t="shared" si="3"/>
        <v/>
      </c>
      <c r="B253" s="481" t="str">
        <f>IF(A253="","",HLOOKUP($B$3,ตารางทุนประกันภัยลดลง!$A$6:$IV$366,A253+1,0))</f>
        <v/>
      </c>
      <c r="C253" s="486">
        <v>245</v>
      </c>
      <c r="D253" s="300">
        <f>'eBHomeLoan - Table 1'!E267</f>
        <v>576752.68000000191</v>
      </c>
    </row>
    <row r="254" spans="1:4" ht="18">
      <c r="A254" s="480" t="str">
        <f t="shared" si="3"/>
        <v/>
      </c>
      <c r="B254" s="481" t="str">
        <f>IF(A254="","",HLOOKUP($B$3,ตารางทุนประกันภัยลดลง!$A$6:$IV$366,A254+1,0))</f>
        <v/>
      </c>
      <c r="C254" s="486">
        <v>246</v>
      </c>
      <c r="D254" s="300">
        <f>'eBHomeLoan - Table 1'!E268</f>
        <v>562488.69000000192</v>
      </c>
    </row>
    <row r="255" spans="1:4" ht="18">
      <c r="A255" s="480" t="str">
        <f t="shared" si="3"/>
        <v/>
      </c>
      <c r="B255" s="481" t="str">
        <f>IF(A255="","",HLOOKUP($B$3,ตารางทุนประกันภัยลดลง!$A$6:$IV$366,A255+1,0))</f>
        <v/>
      </c>
      <c r="C255" s="486">
        <v>247</v>
      </c>
      <c r="D255" s="300">
        <f>'eBHomeLoan - Table 1'!E269</f>
        <v>548148.63000000187</v>
      </c>
    </row>
    <row r="256" spans="1:4" ht="18">
      <c r="A256" s="480" t="str">
        <f t="shared" si="3"/>
        <v/>
      </c>
      <c r="B256" s="481" t="str">
        <f>IF(A256="","",HLOOKUP($B$3,ตารางทุนประกันภัยลดลง!$A$6:$IV$366,A256+1,0))</f>
        <v/>
      </c>
      <c r="C256" s="486">
        <v>248</v>
      </c>
      <c r="D256" s="300">
        <f>'eBHomeLoan - Table 1'!E270</f>
        <v>533732.09000000183</v>
      </c>
    </row>
    <row r="257" spans="1:4" ht="18">
      <c r="A257" s="480" t="str">
        <f t="shared" si="3"/>
        <v/>
      </c>
      <c r="B257" s="481" t="str">
        <f>IF(A257="","",HLOOKUP($B$3,ตารางทุนประกันภัยลดลง!$A$6:$IV$366,A257+1,0))</f>
        <v/>
      </c>
      <c r="C257" s="486">
        <v>249</v>
      </c>
      <c r="D257" s="300">
        <f>'eBHomeLoan - Table 1'!E271</f>
        <v>519238.66000000184</v>
      </c>
    </row>
    <row r="258" spans="1:4" ht="18">
      <c r="A258" s="480" t="str">
        <f t="shared" si="3"/>
        <v/>
      </c>
      <c r="B258" s="481" t="str">
        <f>IF(A258="","",HLOOKUP($B$3,ตารางทุนประกันภัยลดลง!$A$6:$IV$366,A258+1,0))</f>
        <v/>
      </c>
      <c r="C258" s="486">
        <v>250</v>
      </c>
      <c r="D258" s="300">
        <f>'eBHomeLoan - Table 1'!E272</f>
        <v>504667.93000000186</v>
      </c>
    </row>
    <row r="259" spans="1:4" ht="18">
      <c r="A259" s="480" t="str">
        <f t="shared" si="3"/>
        <v/>
      </c>
      <c r="B259" s="481" t="str">
        <f>IF(A259="","",HLOOKUP($B$3,ตารางทุนประกันภัยลดลง!$A$6:$IV$366,A259+1,0))</f>
        <v/>
      </c>
      <c r="C259" s="486">
        <v>251</v>
      </c>
      <c r="D259" s="300">
        <f>'eBHomeLoan - Table 1'!E273</f>
        <v>490019.49000000185</v>
      </c>
    </row>
    <row r="260" spans="1:4" ht="18">
      <c r="A260" s="480" t="str">
        <f t="shared" si="3"/>
        <v/>
      </c>
      <c r="B260" s="481" t="str">
        <f>IF(A260="","",HLOOKUP($B$3,ตารางทุนประกันภัยลดลง!$A$6:$IV$366,A260+1,0))</f>
        <v/>
      </c>
      <c r="C260" s="486">
        <v>252</v>
      </c>
      <c r="D260" s="300">
        <f>'eBHomeLoan - Table 1'!E274</f>
        <v>475292.93000000186</v>
      </c>
    </row>
    <row r="261" spans="1:4" ht="18">
      <c r="A261" s="480" t="str">
        <f t="shared" si="3"/>
        <v/>
      </c>
      <c r="B261" s="481" t="str">
        <f>IF(A261="","",HLOOKUP($B$3,ตารางทุนประกันภัยลดลง!$A$6:$IV$366,A261+1,0))</f>
        <v/>
      </c>
      <c r="C261" s="486">
        <v>253</v>
      </c>
      <c r="D261" s="300">
        <f>'eBHomeLoan - Table 1'!E275</f>
        <v>460487.83000000188</v>
      </c>
    </row>
    <row r="262" spans="1:4" ht="18">
      <c r="A262" s="480" t="str">
        <f t="shared" si="3"/>
        <v/>
      </c>
      <c r="B262" s="481" t="str">
        <f>IF(A262="","",HLOOKUP($B$3,ตารางทุนประกันภัยลดลง!$A$6:$IV$366,A262+1,0))</f>
        <v/>
      </c>
      <c r="C262" s="486">
        <v>254</v>
      </c>
      <c r="D262" s="300">
        <f>'eBHomeLoan - Table 1'!E276</f>
        <v>445603.77000000188</v>
      </c>
    </row>
    <row r="263" spans="1:4" ht="18">
      <c r="A263" s="480" t="str">
        <f t="shared" si="3"/>
        <v/>
      </c>
      <c r="B263" s="481" t="str">
        <f>IF(A263="","",HLOOKUP($B$3,ตารางทุนประกันภัยลดลง!$A$6:$IV$366,A263+1,0))</f>
        <v/>
      </c>
      <c r="C263" s="486">
        <v>255</v>
      </c>
      <c r="D263" s="300">
        <f>'eBHomeLoan - Table 1'!E277</f>
        <v>430640.32000000187</v>
      </c>
    </row>
    <row r="264" spans="1:4" ht="18">
      <c r="A264" s="480" t="str">
        <f t="shared" si="3"/>
        <v/>
      </c>
      <c r="B264" s="481" t="str">
        <f>IF(A264="","",HLOOKUP($B$3,ตารางทุนประกันภัยลดลง!$A$6:$IV$366,A264+1,0))</f>
        <v/>
      </c>
      <c r="C264" s="486">
        <v>256</v>
      </c>
      <c r="D264" s="300">
        <f>'eBHomeLoan - Table 1'!E278</f>
        <v>415597.07000000187</v>
      </c>
    </row>
    <row r="265" spans="1:4" ht="18">
      <c r="A265" s="480" t="str">
        <f t="shared" si="3"/>
        <v/>
      </c>
      <c r="B265" s="481" t="str">
        <f>IF(A265="","",HLOOKUP($B$3,ตารางทุนประกันภัยลดลง!$A$6:$IV$366,A265+1,0))</f>
        <v/>
      </c>
      <c r="C265" s="486">
        <v>257</v>
      </c>
      <c r="D265" s="300">
        <f>'eBHomeLoan - Table 1'!E279</f>
        <v>400473.59000000189</v>
      </c>
    </row>
    <row r="266" spans="1:4" ht="18">
      <c r="A266" s="480" t="str">
        <f t="shared" si="3"/>
        <v/>
      </c>
      <c r="B266" s="481" t="str">
        <f>IF(A266="","",HLOOKUP($B$3,ตารางทุนประกันภัยลดลง!$A$6:$IV$366,A266+1,0))</f>
        <v/>
      </c>
      <c r="C266" s="486">
        <v>258</v>
      </c>
      <c r="D266" s="300">
        <f>'eBHomeLoan - Table 1'!E280</f>
        <v>385269.45000000187</v>
      </c>
    </row>
    <row r="267" spans="1:4" ht="18">
      <c r="A267" s="480" t="str">
        <f t="shared" ref="A267:A330" si="4">IF($B$3*12&gt;A266,A266+1,IF($B$3*12&lt;A266,"",""))</f>
        <v/>
      </c>
      <c r="B267" s="481" t="str">
        <f>IF(A267="","",HLOOKUP($B$3,ตารางทุนประกันภัยลดลง!$A$6:$IV$366,A267+1,0))</f>
        <v/>
      </c>
      <c r="C267" s="486">
        <v>259</v>
      </c>
      <c r="D267" s="300">
        <f>'eBHomeLoan - Table 1'!E281</f>
        <v>369984.22000000189</v>
      </c>
    </row>
    <row r="268" spans="1:4" ht="18">
      <c r="A268" s="480" t="str">
        <f t="shared" si="4"/>
        <v/>
      </c>
      <c r="B268" s="481" t="str">
        <f>IF(A268="","",HLOOKUP($B$3,ตารางทุนประกันภัยลดลง!$A$6:$IV$366,A268+1,0))</f>
        <v/>
      </c>
      <c r="C268" s="486">
        <v>260</v>
      </c>
      <c r="D268" s="300">
        <f>'eBHomeLoan - Table 1'!E282</f>
        <v>354617.47000000189</v>
      </c>
    </row>
    <row r="269" spans="1:4" ht="18">
      <c r="A269" s="480" t="str">
        <f t="shared" si="4"/>
        <v/>
      </c>
      <c r="B269" s="481" t="str">
        <f>IF(A269="","",HLOOKUP($B$3,ตารางทุนประกันภัยลดลง!$A$6:$IV$366,A269+1,0))</f>
        <v/>
      </c>
      <c r="C269" s="486">
        <v>261</v>
      </c>
      <c r="D269" s="300">
        <f>'eBHomeLoan - Table 1'!E283</f>
        <v>339168.76000000187</v>
      </c>
    </row>
    <row r="270" spans="1:4" ht="18">
      <c r="A270" s="480" t="str">
        <f t="shared" si="4"/>
        <v/>
      </c>
      <c r="B270" s="481" t="str">
        <f>IF(A270="","",HLOOKUP($B$3,ตารางทุนประกันภัยลดลง!$A$6:$IV$366,A270+1,0))</f>
        <v/>
      </c>
      <c r="C270" s="486">
        <v>262</v>
      </c>
      <c r="D270" s="300">
        <f>'eBHomeLoan - Table 1'!E284</f>
        <v>323637.6600000019</v>
      </c>
    </row>
    <row r="271" spans="1:4" ht="18">
      <c r="A271" s="480" t="str">
        <f t="shared" si="4"/>
        <v/>
      </c>
      <c r="B271" s="481" t="str">
        <f>IF(A271="","",HLOOKUP($B$3,ตารางทุนประกันภัยลดลง!$A$6:$IV$366,A271+1,0))</f>
        <v/>
      </c>
      <c r="C271" s="486">
        <v>263</v>
      </c>
      <c r="D271" s="300">
        <f>'eBHomeLoan - Table 1'!E285</f>
        <v>308023.7300000019</v>
      </c>
    </row>
    <row r="272" spans="1:4" ht="18">
      <c r="A272" s="480" t="str">
        <f t="shared" si="4"/>
        <v/>
      </c>
      <c r="B272" s="481" t="str">
        <f>IF(A272="","",HLOOKUP($B$3,ตารางทุนประกันภัยลดลง!$A$6:$IV$366,A272+1,0))</f>
        <v/>
      </c>
      <c r="C272" s="486">
        <v>264</v>
      </c>
      <c r="D272" s="300">
        <f>'eBHomeLoan - Table 1'!E286</f>
        <v>292326.52000000188</v>
      </c>
    </row>
    <row r="273" spans="1:4" ht="18">
      <c r="A273" s="480" t="str">
        <f t="shared" si="4"/>
        <v/>
      </c>
      <c r="B273" s="481" t="str">
        <f>IF(A273="","",HLOOKUP($B$3,ตารางทุนประกันภัยลดลง!$A$6:$IV$366,A273+1,0))</f>
        <v/>
      </c>
      <c r="C273" s="486">
        <v>265</v>
      </c>
      <c r="D273" s="300">
        <f>'eBHomeLoan - Table 1'!E287</f>
        <v>276545.59000000189</v>
      </c>
    </row>
    <row r="274" spans="1:4" ht="18">
      <c r="A274" s="480" t="str">
        <f t="shared" si="4"/>
        <v/>
      </c>
      <c r="B274" s="481" t="str">
        <f>IF(A274="","",HLOOKUP($B$3,ตารางทุนประกันภัยลดลง!$A$6:$IV$366,A274+1,0))</f>
        <v/>
      </c>
      <c r="C274" s="486">
        <v>266</v>
      </c>
      <c r="D274" s="300">
        <f>'eBHomeLoan - Table 1'!E288</f>
        <v>260680.50000000189</v>
      </c>
    </row>
    <row r="275" spans="1:4" ht="18">
      <c r="A275" s="480" t="str">
        <f t="shared" si="4"/>
        <v/>
      </c>
      <c r="B275" s="481" t="str">
        <f>IF(A275="","",HLOOKUP($B$3,ตารางทุนประกันภัยลดลง!$A$6:$IV$366,A275+1,0))</f>
        <v/>
      </c>
      <c r="C275" s="486">
        <v>267</v>
      </c>
      <c r="D275" s="300">
        <f>'eBHomeLoan - Table 1'!E289</f>
        <v>244730.80000000188</v>
      </c>
    </row>
    <row r="276" spans="1:4" ht="18">
      <c r="A276" s="480" t="str">
        <f t="shared" si="4"/>
        <v/>
      </c>
      <c r="B276" s="481" t="str">
        <f>IF(A276="","",HLOOKUP($B$3,ตารางทุนประกันภัยลดลง!$A$6:$IV$366,A276+1,0))</f>
        <v/>
      </c>
      <c r="C276" s="486">
        <v>268</v>
      </c>
      <c r="D276" s="300">
        <f>'eBHomeLoan - Table 1'!E290</f>
        <v>228696.03000000189</v>
      </c>
    </row>
    <row r="277" spans="1:4" ht="18">
      <c r="A277" s="480" t="str">
        <f t="shared" si="4"/>
        <v/>
      </c>
      <c r="B277" s="481" t="str">
        <f>IF(A277="","",HLOOKUP($B$3,ตารางทุนประกันภัยลดลง!$A$6:$IV$366,A277+1,0))</f>
        <v/>
      </c>
      <c r="C277" s="486">
        <v>269</v>
      </c>
      <c r="D277" s="300">
        <f>'eBHomeLoan - Table 1'!E291</f>
        <v>212575.74000000188</v>
      </c>
    </row>
    <row r="278" spans="1:4" ht="18">
      <c r="A278" s="480" t="str">
        <f t="shared" si="4"/>
        <v/>
      </c>
      <c r="B278" s="481" t="str">
        <f>IF(A278="","",HLOOKUP($B$3,ตารางทุนประกันภัยลดลง!$A$6:$IV$366,A278+1,0))</f>
        <v/>
      </c>
      <c r="C278" s="486">
        <v>270</v>
      </c>
      <c r="D278" s="300">
        <f>'eBHomeLoan - Table 1'!E292</f>
        <v>196369.48000000187</v>
      </c>
    </row>
    <row r="279" spans="1:4" ht="18">
      <c r="A279" s="480" t="str">
        <f t="shared" si="4"/>
        <v/>
      </c>
      <c r="B279" s="481" t="str">
        <f>IF(A279="","",HLOOKUP($B$3,ตารางทุนประกันภัยลดลง!$A$6:$IV$366,A279+1,0))</f>
        <v/>
      </c>
      <c r="C279" s="486">
        <v>271</v>
      </c>
      <c r="D279" s="300">
        <f>'eBHomeLoan - Table 1'!E293</f>
        <v>180076.78000000186</v>
      </c>
    </row>
    <row r="280" spans="1:4" ht="18">
      <c r="A280" s="480" t="str">
        <f t="shared" si="4"/>
        <v/>
      </c>
      <c r="B280" s="481" t="str">
        <f>IF(A280="","",HLOOKUP($B$3,ตารางทุนประกันภัยลดลง!$A$6:$IV$366,A280+1,0))</f>
        <v/>
      </c>
      <c r="C280" s="486">
        <v>272</v>
      </c>
      <c r="D280" s="300">
        <f>'eBHomeLoan - Table 1'!E294</f>
        <v>163697.19000000186</v>
      </c>
    </row>
    <row r="281" spans="1:4" ht="18">
      <c r="A281" s="480" t="str">
        <f t="shared" si="4"/>
        <v/>
      </c>
      <c r="B281" s="481" t="str">
        <f>IF(A281="","",HLOOKUP($B$3,ตารางทุนประกันภัยลดลง!$A$6:$IV$366,A281+1,0))</f>
        <v/>
      </c>
      <c r="C281" s="486">
        <v>273</v>
      </c>
      <c r="D281" s="300">
        <f>'eBHomeLoan - Table 1'!E295</f>
        <v>147230.24000000185</v>
      </c>
    </row>
    <row r="282" spans="1:4" ht="18">
      <c r="A282" s="480" t="str">
        <f t="shared" si="4"/>
        <v/>
      </c>
      <c r="B282" s="481" t="str">
        <f>IF(A282="","",HLOOKUP($B$3,ตารางทุนประกันภัยลดลง!$A$6:$IV$366,A282+1,0))</f>
        <v/>
      </c>
      <c r="C282" s="486">
        <v>274</v>
      </c>
      <c r="D282" s="300">
        <f>'eBHomeLoan - Table 1'!E296</f>
        <v>130675.47000000185</v>
      </c>
    </row>
    <row r="283" spans="1:4" ht="18">
      <c r="A283" s="480" t="str">
        <f t="shared" si="4"/>
        <v/>
      </c>
      <c r="B283" s="481" t="str">
        <f>IF(A283="","",HLOOKUP($B$3,ตารางทุนประกันภัยลดลง!$A$6:$IV$366,A283+1,0))</f>
        <v/>
      </c>
      <c r="C283" s="486">
        <v>275</v>
      </c>
      <c r="D283" s="300">
        <f>'eBHomeLoan - Table 1'!E297</f>
        <v>114032.41000000185</v>
      </c>
    </row>
    <row r="284" spans="1:4" ht="18">
      <c r="A284" s="480" t="str">
        <f t="shared" si="4"/>
        <v/>
      </c>
      <c r="B284" s="481" t="str">
        <f>IF(A284="","",HLOOKUP($B$3,ตารางทุนประกันภัยลดลง!$A$6:$IV$366,A284+1,0))</f>
        <v/>
      </c>
      <c r="C284" s="486">
        <v>276</v>
      </c>
      <c r="D284" s="300">
        <f>'eBHomeLoan - Table 1'!E298</f>
        <v>97300.58000000185</v>
      </c>
    </row>
    <row r="285" spans="1:4" ht="18">
      <c r="A285" s="480" t="str">
        <f t="shared" si="4"/>
        <v/>
      </c>
      <c r="B285" s="481" t="str">
        <f>IF(A285="","",HLOOKUP($B$3,ตารางทุนประกันภัยลดลง!$A$6:$IV$366,A285+1,0))</f>
        <v/>
      </c>
      <c r="C285" s="486">
        <v>277</v>
      </c>
      <c r="D285" s="300">
        <f>'eBHomeLoan - Table 1'!E299</f>
        <v>80479.520000001852</v>
      </c>
    </row>
    <row r="286" spans="1:4" ht="18">
      <c r="A286" s="480" t="str">
        <f t="shared" si="4"/>
        <v/>
      </c>
      <c r="B286" s="481" t="str">
        <f>IF(A286="","",HLOOKUP($B$3,ตารางทุนประกันภัยลดลง!$A$6:$IV$366,A286+1,0))</f>
        <v/>
      </c>
      <c r="C286" s="486">
        <v>278</v>
      </c>
      <c r="D286" s="300">
        <f>'eBHomeLoan - Table 1'!E300</f>
        <v>63568.740000001853</v>
      </c>
    </row>
    <row r="287" spans="1:4" ht="18">
      <c r="A287" s="480" t="str">
        <f t="shared" si="4"/>
        <v/>
      </c>
      <c r="B287" s="481" t="str">
        <f>IF(A287="","",HLOOKUP($B$3,ตารางทุนประกันภัยลดลง!$A$6:$IV$366,A287+1,0))</f>
        <v/>
      </c>
      <c r="C287" s="486">
        <v>279</v>
      </c>
      <c r="D287" s="300">
        <f>'eBHomeLoan - Table 1'!E301</f>
        <v>46567.770000001852</v>
      </c>
    </row>
    <row r="288" spans="1:4" ht="18">
      <c r="A288" s="480" t="str">
        <f t="shared" si="4"/>
        <v/>
      </c>
      <c r="B288" s="481" t="str">
        <f>IF(A288="","",HLOOKUP($B$3,ตารางทุนประกันภัยลดลง!$A$6:$IV$366,A288+1,0))</f>
        <v/>
      </c>
      <c r="C288" s="486">
        <v>280</v>
      </c>
      <c r="D288" s="300">
        <f>'eBHomeLoan - Table 1'!E302</f>
        <v>29476.130000001853</v>
      </c>
    </row>
    <row r="289" spans="1:4" ht="18">
      <c r="A289" s="480" t="str">
        <f t="shared" si="4"/>
        <v/>
      </c>
      <c r="B289" s="481" t="str">
        <f>IF(A289="","",HLOOKUP($B$3,ตารางทุนประกันภัยลดลง!$A$6:$IV$366,A289+1,0))</f>
        <v/>
      </c>
      <c r="C289" s="486">
        <v>281</v>
      </c>
      <c r="D289" s="300">
        <f>'eBHomeLoan - Table 1'!E303</f>
        <v>12293.340000001852</v>
      </c>
    </row>
    <row r="290" spans="1:4" ht="18">
      <c r="A290" s="480" t="str">
        <f t="shared" si="4"/>
        <v/>
      </c>
      <c r="B290" s="481" t="str">
        <f>IF(A290="","",HLOOKUP($B$3,ตารางทุนประกันภัยลดลง!$A$6:$IV$366,A290+1,0))</f>
        <v/>
      </c>
      <c r="C290" s="486">
        <v>282</v>
      </c>
      <c r="D290" s="300">
        <f>'eBHomeLoan - Table 1'!E304</f>
        <v>0</v>
      </c>
    </row>
    <row r="291" spans="1:4" ht="18">
      <c r="A291" s="480" t="str">
        <f t="shared" si="4"/>
        <v/>
      </c>
      <c r="B291" s="481" t="str">
        <f>IF(A291="","",HLOOKUP($B$3,ตารางทุนประกันภัยลดลง!$A$6:$IV$366,A291+1,0))</f>
        <v/>
      </c>
      <c r="C291" s="486">
        <v>283</v>
      </c>
      <c r="D291" s="300">
        <f>'eBHomeLoan - Table 1'!E305</f>
        <v>0</v>
      </c>
    </row>
    <row r="292" spans="1:4" ht="18">
      <c r="A292" s="480" t="str">
        <f t="shared" si="4"/>
        <v/>
      </c>
      <c r="B292" s="481" t="str">
        <f>IF(A292="","",HLOOKUP($B$3,ตารางทุนประกันภัยลดลง!$A$6:$IV$366,A292+1,0))</f>
        <v/>
      </c>
      <c r="C292" s="486">
        <v>284</v>
      </c>
      <c r="D292" s="300">
        <f>'eBHomeLoan - Table 1'!E306</f>
        <v>0</v>
      </c>
    </row>
    <row r="293" spans="1:4" ht="18">
      <c r="A293" s="480" t="str">
        <f t="shared" si="4"/>
        <v/>
      </c>
      <c r="B293" s="481" t="str">
        <f>IF(A293="","",HLOOKUP($B$3,ตารางทุนประกันภัยลดลง!$A$6:$IV$366,A293+1,0))</f>
        <v/>
      </c>
      <c r="C293" s="486">
        <v>285</v>
      </c>
      <c r="D293" s="300">
        <f>'eBHomeLoan - Table 1'!E307</f>
        <v>0</v>
      </c>
    </row>
    <row r="294" spans="1:4" ht="18">
      <c r="A294" s="480" t="str">
        <f t="shared" si="4"/>
        <v/>
      </c>
      <c r="B294" s="481" t="str">
        <f>IF(A294="","",HLOOKUP($B$3,ตารางทุนประกันภัยลดลง!$A$6:$IV$366,A294+1,0))</f>
        <v/>
      </c>
      <c r="C294" s="486">
        <v>286</v>
      </c>
      <c r="D294" s="300">
        <f>'eBHomeLoan - Table 1'!E308</f>
        <v>0</v>
      </c>
    </row>
    <row r="295" spans="1:4" ht="18">
      <c r="A295" s="480" t="str">
        <f t="shared" si="4"/>
        <v/>
      </c>
      <c r="B295" s="481" t="str">
        <f>IF(A295="","",HLOOKUP($B$3,ตารางทุนประกันภัยลดลง!$A$6:$IV$366,A295+1,0))</f>
        <v/>
      </c>
      <c r="C295" s="486">
        <v>287</v>
      </c>
      <c r="D295" s="300">
        <f>'eBHomeLoan - Table 1'!E309</f>
        <v>0</v>
      </c>
    </row>
    <row r="296" spans="1:4" ht="18">
      <c r="A296" s="480" t="str">
        <f t="shared" si="4"/>
        <v/>
      </c>
      <c r="B296" s="481" t="str">
        <f>IF(A296="","",HLOOKUP($B$3,ตารางทุนประกันภัยลดลง!$A$6:$IV$366,A296+1,0))</f>
        <v/>
      </c>
      <c r="C296" s="486">
        <v>288</v>
      </c>
      <c r="D296" s="300">
        <f>'eBHomeLoan - Table 1'!E310</f>
        <v>0</v>
      </c>
    </row>
    <row r="297" spans="1:4" ht="18">
      <c r="A297" s="480" t="str">
        <f t="shared" si="4"/>
        <v/>
      </c>
      <c r="B297" s="481" t="str">
        <f>IF(A297="","",HLOOKUP($B$3,ตารางทุนประกันภัยลดลง!$A$6:$IV$366,A297+1,0))</f>
        <v/>
      </c>
      <c r="C297" s="486">
        <v>289</v>
      </c>
      <c r="D297" s="300">
        <f>'eBHomeLoan - Table 1'!E311</f>
        <v>0</v>
      </c>
    </row>
    <row r="298" spans="1:4" ht="18">
      <c r="A298" s="480" t="str">
        <f t="shared" si="4"/>
        <v/>
      </c>
      <c r="B298" s="481" t="str">
        <f>IF(A298="","",HLOOKUP($B$3,ตารางทุนประกันภัยลดลง!$A$6:$IV$366,A298+1,0))</f>
        <v/>
      </c>
      <c r="C298" s="486">
        <v>290</v>
      </c>
      <c r="D298" s="300">
        <f>'eBHomeLoan - Table 1'!E312</f>
        <v>0</v>
      </c>
    </row>
    <row r="299" spans="1:4" ht="18">
      <c r="A299" s="480" t="str">
        <f t="shared" si="4"/>
        <v/>
      </c>
      <c r="B299" s="481" t="str">
        <f>IF(A299="","",HLOOKUP($B$3,ตารางทุนประกันภัยลดลง!$A$6:$IV$366,A299+1,0))</f>
        <v/>
      </c>
      <c r="C299" s="486">
        <v>291</v>
      </c>
      <c r="D299" s="300">
        <f>'eBHomeLoan - Table 1'!E313</f>
        <v>0</v>
      </c>
    </row>
    <row r="300" spans="1:4" ht="18">
      <c r="A300" s="480" t="str">
        <f t="shared" si="4"/>
        <v/>
      </c>
      <c r="B300" s="481" t="str">
        <f>IF(A300="","",HLOOKUP($B$3,ตารางทุนประกันภัยลดลง!$A$6:$IV$366,A300+1,0))</f>
        <v/>
      </c>
      <c r="C300" s="486">
        <v>292</v>
      </c>
      <c r="D300" s="300">
        <f>'eBHomeLoan - Table 1'!E314</f>
        <v>0</v>
      </c>
    </row>
    <row r="301" spans="1:4" ht="18">
      <c r="A301" s="480" t="str">
        <f t="shared" si="4"/>
        <v/>
      </c>
      <c r="B301" s="481" t="str">
        <f>IF(A301="","",HLOOKUP($B$3,ตารางทุนประกันภัยลดลง!$A$6:$IV$366,A301+1,0))</f>
        <v/>
      </c>
      <c r="C301" s="486">
        <v>293</v>
      </c>
      <c r="D301" s="300">
        <f>'eBHomeLoan - Table 1'!E315</f>
        <v>0</v>
      </c>
    </row>
    <row r="302" spans="1:4" ht="18">
      <c r="A302" s="480" t="str">
        <f t="shared" si="4"/>
        <v/>
      </c>
      <c r="B302" s="481" t="str">
        <f>IF(A302="","",HLOOKUP($B$3,ตารางทุนประกันภัยลดลง!$A$6:$IV$366,A302+1,0))</f>
        <v/>
      </c>
      <c r="C302" s="486">
        <v>294</v>
      </c>
      <c r="D302" s="300">
        <f>'eBHomeLoan - Table 1'!E316</f>
        <v>0</v>
      </c>
    </row>
    <row r="303" spans="1:4" ht="18">
      <c r="A303" s="480" t="str">
        <f t="shared" si="4"/>
        <v/>
      </c>
      <c r="B303" s="481" t="str">
        <f>IF(A303="","",HLOOKUP($B$3,ตารางทุนประกันภัยลดลง!$A$6:$IV$366,A303+1,0))</f>
        <v/>
      </c>
      <c r="C303" s="486">
        <v>295</v>
      </c>
      <c r="D303" s="300">
        <f>'eBHomeLoan - Table 1'!E317</f>
        <v>0</v>
      </c>
    </row>
    <row r="304" spans="1:4" ht="18">
      <c r="A304" s="480" t="str">
        <f t="shared" si="4"/>
        <v/>
      </c>
      <c r="B304" s="481" t="str">
        <f>IF(A304="","",HLOOKUP($B$3,ตารางทุนประกันภัยลดลง!$A$6:$IV$366,A304+1,0))</f>
        <v/>
      </c>
      <c r="C304" s="486">
        <v>296</v>
      </c>
      <c r="D304" s="300">
        <f>'eBHomeLoan - Table 1'!E318</f>
        <v>0</v>
      </c>
    </row>
    <row r="305" spans="1:4" ht="18">
      <c r="A305" s="480" t="str">
        <f t="shared" si="4"/>
        <v/>
      </c>
      <c r="B305" s="481" t="str">
        <f>IF(A305="","",HLOOKUP($B$3,ตารางทุนประกันภัยลดลง!$A$6:$IV$366,A305+1,0))</f>
        <v/>
      </c>
      <c r="C305" s="486">
        <v>297</v>
      </c>
      <c r="D305" s="300">
        <f>'eBHomeLoan - Table 1'!E319</f>
        <v>0</v>
      </c>
    </row>
    <row r="306" spans="1:4" ht="18">
      <c r="A306" s="480" t="str">
        <f t="shared" si="4"/>
        <v/>
      </c>
      <c r="B306" s="481" t="str">
        <f>IF(A306="","",HLOOKUP($B$3,ตารางทุนประกันภัยลดลง!$A$6:$IV$366,A306+1,0))</f>
        <v/>
      </c>
      <c r="C306" s="486">
        <v>298</v>
      </c>
      <c r="D306" s="300">
        <f>'eBHomeLoan - Table 1'!E320</f>
        <v>0</v>
      </c>
    </row>
    <row r="307" spans="1:4" ht="18">
      <c r="A307" s="480" t="str">
        <f t="shared" si="4"/>
        <v/>
      </c>
      <c r="B307" s="481" t="str">
        <f>IF(A307="","",HLOOKUP($B$3,ตารางทุนประกันภัยลดลง!$A$6:$IV$366,A307+1,0))</f>
        <v/>
      </c>
      <c r="C307" s="486">
        <v>299</v>
      </c>
      <c r="D307" s="300">
        <f>'eBHomeLoan - Table 1'!E321</f>
        <v>0</v>
      </c>
    </row>
    <row r="308" spans="1:4" ht="18">
      <c r="A308" s="480" t="str">
        <f t="shared" si="4"/>
        <v/>
      </c>
      <c r="B308" s="481" t="str">
        <f>IF(A308="","",HLOOKUP($B$3,ตารางทุนประกันภัยลดลง!$A$6:$IV$366,A308+1,0))</f>
        <v/>
      </c>
      <c r="C308" s="486">
        <v>300</v>
      </c>
      <c r="D308" s="300">
        <f>'eBHomeLoan - Table 1'!E322</f>
        <v>0</v>
      </c>
    </row>
    <row r="309" spans="1:4" ht="18">
      <c r="A309" s="480" t="str">
        <f t="shared" si="4"/>
        <v/>
      </c>
      <c r="B309" s="481" t="str">
        <f>IF(A309="","",HLOOKUP($B$3,ตารางทุนประกันภัยลดลง!$A$6:$IV$366,A309+1,0))</f>
        <v/>
      </c>
      <c r="C309" s="486">
        <v>301</v>
      </c>
      <c r="D309" s="300">
        <f>'eBHomeLoan - Table 1'!E323</f>
        <v>0</v>
      </c>
    </row>
    <row r="310" spans="1:4" ht="18">
      <c r="A310" s="480" t="str">
        <f t="shared" si="4"/>
        <v/>
      </c>
      <c r="B310" s="481" t="str">
        <f>IF(A310="","",HLOOKUP($B$3,ตารางทุนประกันภัยลดลง!$A$6:$IV$366,A310+1,0))</f>
        <v/>
      </c>
      <c r="C310" s="486">
        <v>302</v>
      </c>
      <c r="D310" s="300">
        <f>'eBHomeLoan - Table 1'!E324</f>
        <v>0</v>
      </c>
    </row>
    <row r="311" spans="1:4" ht="18">
      <c r="A311" s="480" t="str">
        <f t="shared" si="4"/>
        <v/>
      </c>
      <c r="B311" s="481" t="str">
        <f>IF(A311="","",HLOOKUP($B$3,ตารางทุนประกันภัยลดลง!$A$6:$IV$366,A311+1,0))</f>
        <v/>
      </c>
      <c r="C311" s="486">
        <v>303</v>
      </c>
      <c r="D311" s="300">
        <f>'eBHomeLoan - Table 1'!E325</f>
        <v>0</v>
      </c>
    </row>
    <row r="312" spans="1:4" ht="18">
      <c r="A312" s="480" t="str">
        <f t="shared" si="4"/>
        <v/>
      </c>
      <c r="B312" s="481" t="str">
        <f>IF(A312="","",HLOOKUP($B$3,ตารางทุนประกันภัยลดลง!$A$6:$IV$366,A312+1,0))</f>
        <v/>
      </c>
      <c r="C312" s="486">
        <v>304</v>
      </c>
      <c r="D312" s="300">
        <f>'eBHomeLoan - Table 1'!E326</f>
        <v>0</v>
      </c>
    </row>
    <row r="313" spans="1:4" ht="18">
      <c r="A313" s="480" t="str">
        <f t="shared" si="4"/>
        <v/>
      </c>
      <c r="B313" s="481" t="str">
        <f>IF(A313="","",HLOOKUP($B$3,ตารางทุนประกันภัยลดลง!$A$6:$IV$366,A313+1,0))</f>
        <v/>
      </c>
      <c r="C313" s="486">
        <v>305</v>
      </c>
      <c r="D313" s="300">
        <f>'eBHomeLoan - Table 1'!E327</f>
        <v>0</v>
      </c>
    </row>
    <row r="314" spans="1:4" ht="18">
      <c r="A314" s="480" t="str">
        <f t="shared" si="4"/>
        <v/>
      </c>
      <c r="B314" s="481" t="str">
        <f>IF(A314="","",HLOOKUP($B$3,ตารางทุนประกันภัยลดลง!$A$6:$IV$366,A314+1,0))</f>
        <v/>
      </c>
      <c r="C314" s="486">
        <v>306</v>
      </c>
      <c r="D314" s="300">
        <f>'eBHomeLoan - Table 1'!E328</f>
        <v>0</v>
      </c>
    </row>
    <row r="315" spans="1:4" ht="18">
      <c r="A315" s="480" t="str">
        <f t="shared" si="4"/>
        <v/>
      </c>
      <c r="B315" s="481" t="str">
        <f>IF(A315="","",HLOOKUP($B$3,ตารางทุนประกันภัยลดลง!$A$6:$IV$366,A315+1,0))</f>
        <v/>
      </c>
      <c r="C315" s="486">
        <v>307</v>
      </c>
      <c r="D315" s="300">
        <f>'eBHomeLoan - Table 1'!E329</f>
        <v>0</v>
      </c>
    </row>
    <row r="316" spans="1:4" ht="18">
      <c r="A316" s="480" t="str">
        <f t="shared" si="4"/>
        <v/>
      </c>
      <c r="B316" s="481" t="str">
        <f>IF(A316="","",HLOOKUP($B$3,ตารางทุนประกันภัยลดลง!$A$6:$IV$366,A316+1,0))</f>
        <v/>
      </c>
      <c r="C316" s="486">
        <v>308</v>
      </c>
      <c r="D316" s="300">
        <f>'eBHomeLoan - Table 1'!E330</f>
        <v>0</v>
      </c>
    </row>
    <row r="317" spans="1:4" ht="18">
      <c r="A317" s="480" t="str">
        <f t="shared" si="4"/>
        <v/>
      </c>
      <c r="B317" s="481" t="str">
        <f>IF(A317="","",HLOOKUP($B$3,ตารางทุนประกันภัยลดลง!$A$6:$IV$366,A317+1,0))</f>
        <v/>
      </c>
      <c r="C317" s="486">
        <v>309</v>
      </c>
      <c r="D317" s="300">
        <f>'eBHomeLoan - Table 1'!E331</f>
        <v>0</v>
      </c>
    </row>
    <row r="318" spans="1:4" ht="18">
      <c r="A318" s="480" t="str">
        <f t="shared" si="4"/>
        <v/>
      </c>
      <c r="B318" s="481" t="str">
        <f>IF(A318="","",HLOOKUP($B$3,ตารางทุนประกันภัยลดลง!$A$6:$IV$366,A318+1,0))</f>
        <v/>
      </c>
      <c r="C318" s="486">
        <v>310</v>
      </c>
      <c r="D318" s="300">
        <f>'eBHomeLoan - Table 1'!E332</f>
        <v>0</v>
      </c>
    </row>
    <row r="319" spans="1:4" ht="18">
      <c r="A319" s="480" t="str">
        <f t="shared" si="4"/>
        <v/>
      </c>
      <c r="B319" s="481" t="str">
        <f>IF(A319="","",HLOOKUP($B$3,ตารางทุนประกันภัยลดลง!$A$6:$IV$366,A319+1,0))</f>
        <v/>
      </c>
      <c r="C319" s="486">
        <v>311</v>
      </c>
      <c r="D319" s="300">
        <f>'eBHomeLoan - Table 1'!E333</f>
        <v>0</v>
      </c>
    </row>
    <row r="320" spans="1:4" ht="18">
      <c r="A320" s="480" t="str">
        <f t="shared" si="4"/>
        <v/>
      </c>
      <c r="B320" s="481" t="str">
        <f>IF(A320="","",HLOOKUP($B$3,ตารางทุนประกันภัยลดลง!$A$6:$IV$366,A320+1,0))</f>
        <v/>
      </c>
      <c r="C320" s="486">
        <v>312</v>
      </c>
      <c r="D320" s="300">
        <f>'eBHomeLoan - Table 1'!E334</f>
        <v>0</v>
      </c>
    </row>
    <row r="321" spans="1:4" ht="18">
      <c r="A321" s="480" t="str">
        <f t="shared" si="4"/>
        <v/>
      </c>
      <c r="B321" s="481" t="str">
        <f>IF(A321="","",HLOOKUP($B$3,ตารางทุนประกันภัยลดลง!$A$6:$IV$366,A321+1,0))</f>
        <v/>
      </c>
      <c r="C321" s="486">
        <v>313</v>
      </c>
      <c r="D321" s="300">
        <f>'eBHomeLoan - Table 1'!E335</f>
        <v>0</v>
      </c>
    </row>
    <row r="322" spans="1:4" ht="18">
      <c r="A322" s="480" t="str">
        <f t="shared" si="4"/>
        <v/>
      </c>
      <c r="B322" s="481" t="str">
        <f>IF(A322="","",HLOOKUP($B$3,ตารางทุนประกันภัยลดลง!$A$6:$IV$366,A322+1,0))</f>
        <v/>
      </c>
      <c r="C322" s="486">
        <v>314</v>
      </c>
      <c r="D322" s="300">
        <f>'eBHomeLoan - Table 1'!E336</f>
        <v>0</v>
      </c>
    </row>
    <row r="323" spans="1:4" ht="18">
      <c r="A323" s="480" t="str">
        <f t="shared" si="4"/>
        <v/>
      </c>
      <c r="B323" s="481" t="str">
        <f>IF(A323="","",HLOOKUP($B$3,ตารางทุนประกันภัยลดลง!$A$6:$IV$366,A323+1,0))</f>
        <v/>
      </c>
      <c r="C323" s="486">
        <v>315</v>
      </c>
      <c r="D323" s="300">
        <f>'eBHomeLoan - Table 1'!E337</f>
        <v>0</v>
      </c>
    </row>
    <row r="324" spans="1:4" ht="18">
      <c r="A324" s="480" t="str">
        <f t="shared" si="4"/>
        <v/>
      </c>
      <c r="B324" s="481" t="str">
        <f>IF(A324="","",HLOOKUP($B$3,ตารางทุนประกันภัยลดลง!$A$6:$IV$366,A324+1,0))</f>
        <v/>
      </c>
      <c r="C324" s="486">
        <v>316</v>
      </c>
      <c r="D324" s="300">
        <f>'eBHomeLoan - Table 1'!E338</f>
        <v>0</v>
      </c>
    </row>
    <row r="325" spans="1:4" ht="18">
      <c r="A325" s="480" t="str">
        <f t="shared" si="4"/>
        <v/>
      </c>
      <c r="B325" s="481" t="str">
        <f>IF(A325="","",HLOOKUP($B$3,ตารางทุนประกันภัยลดลง!$A$6:$IV$366,A325+1,0))</f>
        <v/>
      </c>
      <c r="C325" s="486">
        <v>317</v>
      </c>
      <c r="D325" s="300">
        <f>'eBHomeLoan - Table 1'!E339</f>
        <v>0</v>
      </c>
    </row>
    <row r="326" spans="1:4" ht="18">
      <c r="A326" s="480" t="str">
        <f t="shared" si="4"/>
        <v/>
      </c>
      <c r="B326" s="481" t="str">
        <f>IF(A326="","",HLOOKUP($B$3,ตารางทุนประกันภัยลดลง!$A$6:$IV$366,A326+1,0))</f>
        <v/>
      </c>
      <c r="C326" s="486">
        <v>318</v>
      </c>
      <c r="D326" s="300">
        <f>'eBHomeLoan - Table 1'!E340</f>
        <v>0</v>
      </c>
    </row>
    <row r="327" spans="1:4" ht="18">
      <c r="A327" s="480" t="str">
        <f t="shared" si="4"/>
        <v/>
      </c>
      <c r="B327" s="481" t="str">
        <f>IF(A327="","",HLOOKUP($B$3,ตารางทุนประกันภัยลดลง!$A$6:$IV$366,A327+1,0))</f>
        <v/>
      </c>
      <c r="C327" s="486">
        <v>319</v>
      </c>
      <c r="D327" s="300">
        <f>'eBHomeLoan - Table 1'!E341</f>
        <v>0</v>
      </c>
    </row>
    <row r="328" spans="1:4" ht="18">
      <c r="A328" s="480" t="str">
        <f t="shared" si="4"/>
        <v/>
      </c>
      <c r="B328" s="481" t="str">
        <f>IF(A328="","",HLOOKUP($B$3,ตารางทุนประกันภัยลดลง!$A$6:$IV$366,A328+1,0))</f>
        <v/>
      </c>
      <c r="C328" s="486">
        <v>320</v>
      </c>
      <c r="D328" s="300">
        <f>'eBHomeLoan - Table 1'!E342</f>
        <v>0</v>
      </c>
    </row>
    <row r="329" spans="1:4" ht="18">
      <c r="A329" s="480" t="str">
        <f t="shared" si="4"/>
        <v/>
      </c>
      <c r="B329" s="481" t="str">
        <f>IF(A329="","",HLOOKUP($B$3,ตารางทุนประกันภัยลดลง!$A$6:$IV$366,A329+1,0))</f>
        <v/>
      </c>
      <c r="C329" s="486">
        <v>321</v>
      </c>
      <c r="D329" s="300">
        <f>'eBHomeLoan - Table 1'!E343</f>
        <v>0</v>
      </c>
    </row>
    <row r="330" spans="1:4" ht="18">
      <c r="A330" s="480" t="str">
        <f t="shared" si="4"/>
        <v/>
      </c>
      <c r="B330" s="481" t="str">
        <f>IF(A330="","",HLOOKUP($B$3,ตารางทุนประกันภัยลดลง!$A$6:$IV$366,A330+1,0))</f>
        <v/>
      </c>
      <c r="C330" s="486">
        <v>322</v>
      </c>
      <c r="D330" s="300">
        <f>'eBHomeLoan - Table 1'!E344</f>
        <v>0</v>
      </c>
    </row>
    <row r="331" spans="1:4" ht="18">
      <c r="A331" s="480" t="str">
        <f t="shared" ref="A331:A368" si="5">IF($B$3*12&gt;A330,A330+1,IF($B$3*12&lt;A330,"",""))</f>
        <v/>
      </c>
      <c r="B331" s="481" t="str">
        <f>IF(A331="","",HLOOKUP($B$3,ตารางทุนประกันภัยลดลง!$A$6:$IV$366,A331+1,0))</f>
        <v/>
      </c>
      <c r="C331" s="486">
        <v>323</v>
      </c>
      <c r="D331" s="300">
        <f>'eBHomeLoan - Table 1'!E345</f>
        <v>0</v>
      </c>
    </row>
    <row r="332" spans="1:4" ht="18">
      <c r="A332" s="480" t="str">
        <f t="shared" si="5"/>
        <v/>
      </c>
      <c r="B332" s="481" t="str">
        <f>IF(A332="","",HLOOKUP($B$3,ตารางทุนประกันภัยลดลง!$A$6:$IV$366,A332+1,0))</f>
        <v/>
      </c>
      <c r="C332" s="486">
        <v>324</v>
      </c>
      <c r="D332" s="300">
        <f>'eBHomeLoan - Table 1'!E346</f>
        <v>0</v>
      </c>
    </row>
    <row r="333" spans="1:4" ht="18">
      <c r="A333" s="480" t="str">
        <f t="shared" si="5"/>
        <v/>
      </c>
      <c r="B333" s="481" t="str">
        <f>IF(A333="","",HLOOKUP($B$3,ตารางทุนประกันภัยลดลง!$A$6:$IV$366,A333+1,0))</f>
        <v/>
      </c>
      <c r="C333" s="486">
        <v>325</v>
      </c>
      <c r="D333" s="300">
        <f>'eBHomeLoan - Table 1'!E347</f>
        <v>0</v>
      </c>
    </row>
    <row r="334" spans="1:4" ht="18">
      <c r="A334" s="480" t="str">
        <f t="shared" si="5"/>
        <v/>
      </c>
      <c r="B334" s="481" t="str">
        <f>IF(A334="","",HLOOKUP($B$3,ตารางทุนประกันภัยลดลง!$A$6:$IV$366,A334+1,0))</f>
        <v/>
      </c>
      <c r="C334" s="486">
        <v>326</v>
      </c>
      <c r="D334" s="300">
        <f>'eBHomeLoan - Table 1'!E348</f>
        <v>0</v>
      </c>
    </row>
    <row r="335" spans="1:4" ht="18">
      <c r="A335" s="480" t="str">
        <f t="shared" si="5"/>
        <v/>
      </c>
      <c r="B335" s="481" t="str">
        <f>IF(A335="","",HLOOKUP($B$3,ตารางทุนประกันภัยลดลง!$A$6:$IV$366,A335+1,0))</f>
        <v/>
      </c>
      <c r="C335" s="486">
        <v>327</v>
      </c>
      <c r="D335" s="300">
        <f>'eBHomeLoan - Table 1'!E349</f>
        <v>0</v>
      </c>
    </row>
    <row r="336" spans="1:4" ht="18">
      <c r="A336" s="480" t="str">
        <f t="shared" si="5"/>
        <v/>
      </c>
      <c r="B336" s="481" t="str">
        <f>IF(A336="","",HLOOKUP($B$3,ตารางทุนประกันภัยลดลง!$A$6:$IV$366,A336+1,0))</f>
        <v/>
      </c>
      <c r="C336" s="486">
        <v>328</v>
      </c>
      <c r="D336" s="300">
        <f>'eBHomeLoan - Table 1'!E350</f>
        <v>0</v>
      </c>
    </row>
    <row r="337" spans="1:4" ht="18">
      <c r="A337" s="480" t="str">
        <f t="shared" si="5"/>
        <v/>
      </c>
      <c r="B337" s="481" t="str">
        <f>IF(A337="","",HLOOKUP($B$3,ตารางทุนประกันภัยลดลง!$A$6:$IV$366,A337+1,0))</f>
        <v/>
      </c>
      <c r="C337" s="486">
        <v>329</v>
      </c>
      <c r="D337" s="300">
        <f>'eBHomeLoan - Table 1'!E351</f>
        <v>0</v>
      </c>
    </row>
    <row r="338" spans="1:4" ht="18">
      <c r="A338" s="480" t="str">
        <f t="shared" si="5"/>
        <v/>
      </c>
      <c r="B338" s="481" t="str">
        <f>IF(A338="","",HLOOKUP($B$3,ตารางทุนประกันภัยลดลง!$A$6:$IV$366,A338+1,0))</f>
        <v/>
      </c>
      <c r="C338" s="486">
        <v>330</v>
      </c>
      <c r="D338" s="300">
        <f>'eBHomeLoan - Table 1'!E352</f>
        <v>0</v>
      </c>
    </row>
    <row r="339" spans="1:4" ht="18">
      <c r="A339" s="480" t="str">
        <f t="shared" si="5"/>
        <v/>
      </c>
      <c r="B339" s="481" t="str">
        <f>IF(A339="","",HLOOKUP($B$3,ตารางทุนประกันภัยลดลง!$A$6:$IV$366,A339+1,0))</f>
        <v/>
      </c>
      <c r="C339" s="486">
        <v>331</v>
      </c>
      <c r="D339" s="300">
        <f>'eBHomeLoan - Table 1'!E353</f>
        <v>0</v>
      </c>
    </row>
    <row r="340" spans="1:4" ht="18">
      <c r="A340" s="480" t="str">
        <f t="shared" si="5"/>
        <v/>
      </c>
      <c r="B340" s="481" t="str">
        <f>IF(A340="","",HLOOKUP($B$3,ตารางทุนประกันภัยลดลง!$A$6:$IV$366,A340+1,0))</f>
        <v/>
      </c>
      <c r="C340" s="486">
        <v>332</v>
      </c>
      <c r="D340" s="300">
        <f>'eBHomeLoan - Table 1'!E354</f>
        <v>0</v>
      </c>
    </row>
    <row r="341" spans="1:4" ht="18">
      <c r="A341" s="480" t="str">
        <f t="shared" si="5"/>
        <v/>
      </c>
      <c r="B341" s="481" t="str">
        <f>IF(A341="","",HLOOKUP($B$3,ตารางทุนประกันภัยลดลง!$A$6:$IV$366,A341+1,0))</f>
        <v/>
      </c>
      <c r="C341" s="486">
        <v>333</v>
      </c>
      <c r="D341" s="300">
        <f>'eBHomeLoan - Table 1'!E355</f>
        <v>0</v>
      </c>
    </row>
    <row r="342" spans="1:4" ht="18">
      <c r="A342" s="480" t="str">
        <f t="shared" si="5"/>
        <v/>
      </c>
      <c r="B342" s="481" t="str">
        <f>IF(A342="","",HLOOKUP($B$3,ตารางทุนประกันภัยลดลง!$A$6:$IV$366,A342+1,0))</f>
        <v/>
      </c>
      <c r="C342" s="486">
        <v>334</v>
      </c>
      <c r="D342" s="300">
        <f>'eBHomeLoan - Table 1'!E356</f>
        <v>0</v>
      </c>
    </row>
    <row r="343" spans="1:4" ht="18">
      <c r="A343" s="480" t="str">
        <f t="shared" si="5"/>
        <v/>
      </c>
      <c r="B343" s="481" t="str">
        <f>IF(A343="","",HLOOKUP($B$3,ตารางทุนประกันภัยลดลง!$A$6:$IV$366,A343+1,0))</f>
        <v/>
      </c>
      <c r="C343" s="486">
        <v>335</v>
      </c>
      <c r="D343" s="300">
        <f>'eBHomeLoan - Table 1'!E357</f>
        <v>0</v>
      </c>
    </row>
    <row r="344" spans="1:4" ht="18">
      <c r="A344" s="480" t="str">
        <f t="shared" si="5"/>
        <v/>
      </c>
      <c r="B344" s="481" t="str">
        <f>IF(A344="","",HLOOKUP($B$3,ตารางทุนประกันภัยลดลง!$A$6:$IV$366,A344+1,0))</f>
        <v/>
      </c>
      <c r="C344" s="486">
        <v>336</v>
      </c>
      <c r="D344" s="300">
        <f>'eBHomeLoan - Table 1'!E358</f>
        <v>0</v>
      </c>
    </row>
    <row r="345" spans="1:4" ht="18">
      <c r="A345" s="480" t="str">
        <f t="shared" si="5"/>
        <v/>
      </c>
      <c r="B345" s="481" t="str">
        <f>IF(A345="","",HLOOKUP($B$3,ตารางทุนประกันภัยลดลง!$A$6:$IV$366,A345+1,0))</f>
        <v/>
      </c>
      <c r="C345" s="486">
        <v>337</v>
      </c>
      <c r="D345" s="300">
        <f>'eBHomeLoan - Table 1'!E359</f>
        <v>0</v>
      </c>
    </row>
    <row r="346" spans="1:4" ht="18">
      <c r="A346" s="480" t="str">
        <f t="shared" si="5"/>
        <v/>
      </c>
      <c r="B346" s="481" t="str">
        <f>IF(A346="","",HLOOKUP($B$3,ตารางทุนประกันภัยลดลง!$A$6:$IV$366,A346+1,0))</f>
        <v/>
      </c>
      <c r="C346" s="486">
        <v>338</v>
      </c>
      <c r="D346" s="300">
        <f>'eBHomeLoan - Table 1'!E360</f>
        <v>0</v>
      </c>
    </row>
    <row r="347" spans="1:4" ht="18">
      <c r="A347" s="480" t="str">
        <f t="shared" si="5"/>
        <v/>
      </c>
      <c r="B347" s="481" t="str">
        <f>IF(A347="","",HLOOKUP($B$3,ตารางทุนประกันภัยลดลง!$A$6:$IV$366,A347+1,0))</f>
        <v/>
      </c>
      <c r="C347" s="486">
        <v>339</v>
      </c>
      <c r="D347" s="300">
        <f>'eBHomeLoan - Table 1'!E361</f>
        <v>0</v>
      </c>
    </row>
    <row r="348" spans="1:4" ht="18">
      <c r="A348" s="480" t="str">
        <f t="shared" si="5"/>
        <v/>
      </c>
      <c r="B348" s="481" t="str">
        <f>IF(A348="","",HLOOKUP($B$3,ตารางทุนประกันภัยลดลง!$A$6:$IV$366,A348+1,0))</f>
        <v/>
      </c>
      <c r="C348" s="486">
        <v>340</v>
      </c>
      <c r="D348" s="300">
        <f>'eBHomeLoan - Table 1'!E362</f>
        <v>0</v>
      </c>
    </row>
    <row r="349" spans="1:4" ht="18">
      <c r="A349" s="480" t="str">
        <f t="shared" si="5"/>
        <v/>
      </c>
      <c r="B349" s="481" t="str">
        <f>IF(A349="","",HLOOKUP($B$3,ตารางทุนประกันภัยลดลง!$A$6:$IV$366,A349+1,0))</f>
        <v/>
      </c>
      <c r="C349" s="486">
        <v>341</v>
      </c>
      <c r="D349" s="300">
        <f>'eBHomeLoan - Table 1'!E363</f>
        <v>0</v>
      </c>
    </row>
    <row r="350" spans="1:4" ht="18">
      <c r="A350" s="480" t="str">
        <f t="shared" si="5"/>
        <v/>
      </c>
      <c r="B350" s="481" t="str">
        <f>IF(A350="","",HLOOKUP($B$3,ตารางทุนประกันภัยลดลง!$A$6:$IV$366,A350+1,0))</f>
        <v/>
      </c>
      <c r="C350" s="486">
        <v>342</v>
      </c>
      <c r="D350" s="300">
        <f>'eBHomeLoan - Table 1'!E364</f>
        <v>0</v>
      </c>
    </row>
    <row r="351" spans="1:4" ht="18">
      <c r="A351" s="480" t="str">
        <f t="shared" si="5"/>
        <v/>
      </c>
      <c r="B351" s="481" t="str">
        <f>IF(A351="","",HLOOKUP($B$3,ตารางทุนประกันภัยลดลง!$A$6:$IV$366,A351+1,0))</f>
        <v/>
      </c>
      <c r="C351" s="486">
        <v>343</v>
      </c>
      <c r="D351" s="300">
        <f>'eBHomeLoan - Table 1'!E365</f>
        <v>0</v>
      </c>
    </row>
    <row r="352" spans="1:4" ht="18">
      <c r="A352" s="480" t="str">
        <f t="shared" si="5"/>
        <v/>
      </c>
      <c r="B352" s="481" t="str">
        <f>IF(A352="","",HLOOKUP($B$3,ตารางทุนประกันภัยลดลง!$A$6:$IV$366,A352+1,0))</f>
        <v/>
      </c>
      <c r="C352" s="486">
        <v>344</v>
      </c>
      <c r="D352" s="300">
        <f>'eBHomeLoan - Table 1'!E366</f>
        <v>0</v>
      </c>
    </row>
    <row r="353" spans="1:4" ht="18">
      <c r="A353" s="480" t="str">
        <f t="shared" si="5"/>
        <v/>
      </c>
      <c r="B353" s="481" t="str">
        <f>IF(A353="","",HLOOKUP($B$3,ตารางทุนประกันภัยลดลง!$A$6:$IV$366,A353+1,0))</f>
        <v/>
      </c>
      <c r="C353" s="486">
        <v>345</v>
      </c>
      <c r="D353" s="300">
        <f>'eBHomeLoan - Table 1'!E367</f>
        <v>0</v>
      </c>
    </row>
    <row r="354" spans="1:4" ht="18">
      <c r="A354" s="480" t="str">
        <f t="shared" si="5"/>
        <v/>
      </c>
      <c r="B354" s="481" t="str">
        <f>IF(A354="","",HLOOKUP($B$3,ตารางทุนประกันภัยลดลง!$A$6:$IV$366,A354+1,0))</f>
        <v/>
      </c>
      <c r="C354" s="486">
        <v>346</v>
      </c>
      <c r="D354" s="300">
        <f>'eBHomeLoan - Table 1'!E368</f>
        <v>0</v>
      </c>
    </row>
    <row r="355" spans="1:4" ht="18">
      <c r="A355" s="480" t="str">
        <f t="shared" si="5"/>
        <v/>
      </c>
      <c r="B355" s="481" t="str">
        <f>IF(A355="","",HLOOKUP($B$3,ตารางทุนประกันภัยลดลง!$A$6:$IV$366,A355+1,0))</f>
        <v/>
      </c>
      <c r="C355" s="486">
        <v>347</v>
      </c>
      <c r="D355" s="300">
        <f>'eBHomeLoan - Table 1'!E369</f>
        <v>0</v>
      </c>
    </row>
    <row r="356" spans="1:4" ht="18">
      <c r="A356" s="480" t="str">
        <f t="shared" si="5"/>
        <v/>
      </c>
      <c r="B356" s="481" t="str">
        <f>IF(A356="","",HLOOKUP($B$3,ตารางทุนประกันภัยลดลง!$A$6:$IV$366,A356+1,0))</f>
        <v/>
      </c>
      <c r="C356" s="486">
        <v>348</v>
      </c>
      <c r="D356" s="300">
        <f>'eBHomeLoan - Table 1'!E370</f>
        <v>0</v>
      </c>
    </row>
    <row r="357" spans="1:4" ht="18">
      <c r="A357" s="480" t="str">
        <f t="shared" si="5"/>
        <v/>
      </c>
      <c r="B357" s="481" t="str">
        <f>IF(A357="","",HLOOKUP($B$3,ตารางทุนประกันภัยลดลง!$A$6:$IV$366,A357+1,0))</f>
        <v/>
      </c>
      <c r="C357" s="486">
        <v>349</v>
      </c>
      <c r="D357" s="300">
        <f>'eBHomeLoan - Table 1'!E371</f>
        <v>0</v>
      </c>
    </row>
    <row r="358" spans="1:4" ht="18">
      <c r="A358" s="480" t="str">
        <f t="shared" si="5"/>
        <v/>
      </c>
      <c r="B358" s="481" t="str">
        <f>IF(A358="","",HLOOKUP($B$3,ตารางทุนประกันภัยลดลง!$A$6:$IV$366,A358+1,0))</f>
        <v/>
      </c>
      <c r="C358" s="486">
        <v>350</v>
      </c>
      <c r="D358" s="300">
        <f>'eBHomeLoan - Table 1'!E372</f>
        <v>0</v>
      </c>
    </row>
    <row r="359" spans="1:4" ht="18">
      <c r="A359" s="480" t="str">
        <f t="shared" si="5"/>
        <v/>
      </c>
      <c r="B359" s="481" t="str">
        <f>IF(A359="","",HLOOKUP($B$3,ตารางทุนประกันภัยลดลง!$A$6:$IV$366,A359+1,0))</f>
        <v/>
      </c>
      <c r="C359" s="486">
        <v>351</v>
      </c>
      <c r="D359" s="300">
        <f>'eBHomeLoan - Table 1'!E373</f>
        <v>0</v>
      </c>
    </row>
    <row r="360" spans="1:4" ht="18">
      <c r="A360" s="480" t="str">
        <f t="shared" si="5"/>
        <v/>
      </c>
      <c r="B360" s="481" t="str">
        <f>IF(A360="","",HLOOKUP($B$3,ตารางทุนประกันภัยลดลง!$A$6:$IV$366,A360+1,0))</f>
        <v/>
      </c>
      <c r="C360" s="486">
        <v>352</v>
      </c>
      <c r="D360" s="300">
        <f>'eBHomeLoan - Table 1'!E374</f>
        <v>0</v>
      </c>
    </row>
    <row r="361" spans="1:4" ht="18">
      <c r="A361" s="480" t="str">
        <f t="shared" si="5"/>
        <v/>
      </c>
      <c r="B361" s="481" t="str">
        <f>IF(A361="","",HLOOKUP($B$3,ตารางทุนประกันภัยลดลง!$A$6:$IV$366,A361+1,0))</f>
        <v/>
      </c>
      <c r="C361" s="486">
        <v>353</v>
      </c>
      <c r="D361" s="300">
        <f>'eBHomeLoan - Table 1'!E375</f>
        <v>0</v>
      </c>
    </row>
    <row r="362" spans="1:4" ht="18">
      <c r="A362" s="480" t="str">
        <f t="shared" si="5"/>
        <v/>
      </c>
      <c r="B362" s="481" t="str">
        <f>IF(A362="","",HLOOKUP($B$3,ตารางทุนประกันภัยลดลง!$A$6:$IV$366,A362+1,0))</f>
        <v/>
      </c>
      <c r="C362" s="486">
        <v>354</v>
      </c>
      <c r="D362" s="300">
        <f>'eBHomeLoan - Table 1'!E376</f>
        <v>0</v>
      </c>
    </row>
    <row r="363" spans="1:4" ht="18">
      <c r="A363" s="480" t="str">
        <f t="shared" si="5"/>
        <v/>
      </c>
      <c r="B363" s="481" t="str">
        <f>IF(A363="","",HLOOKUP($B$3,ตารางทุนประกันภัยลดลง!$A$6:$IV$366,A363+1,0))</f>
        <v/>
      </c>
      <c r="C363" s="486">
        <v>355</v>
      </c>
      <c r="D363" s="300">
        <f>'eBHomeLoan - Table 1'!E377</f>
        <v>0</v>
      </c>
    </row>
    <row r="364" spans="1:4" ht="18">
      <c r="A364" s="480" t="str">
        <f t="shared" si="5"/>
        <v/>
      </c>
      <c r="B364" s="481" t="str">
        <f>IF(A364="","",HLOOKUP($B$3,ตารางทุนประกันภัยลดลง!$A$6:$IV$366,A364+1,0))</f>
        <v/>
      </c>
      <c r="C364" s="486">
        <v>356</v>
      </c>
      <c r="D364" s="300">
        <f>'eBHomeLoan - Table 1'!E378</f>
        <v>0</v>
      </c>
    </row>
    <row r="365" spans="1:4" ht="18">
      <c r="A365" s="480" t="str">
        <f t="shared" si="5"/>
        <v/>
      </c>
      <c r="B365" s="481" t="str">
        <f>IF(A365="","",HLOOKUP($B$3,ตารางทุนประกันภัยลดลง!$A$6:$IV$366,A365+1,0))</f>
        <v/>
      </c>
      <c r="C365" s="486">
        <v>357</v>
      </c>
      <c r="D365" s="300">
        <f>'eBHomeLoan - Table 1'!E379</f>
        <v>0</v>
      </c>
    </row>
    <row r="366" spans="1:4" ht="18">
      <c r="A366" s="480" t="str">
        <f t="shared" si="5"/>
        <v/>
      </c>
      <c r="B366" s="481" t="str">
        <f>IF(A366="","",HLOOKUP($B$3,ตารางทุนประกันภัยลดลง!$A$6:$IV$366,A366+1,0))</f>
        <v/>
      </c>
      <c r="C366" s="486">
        <v>358</v>
      </c>
      <c r="D366" s="300">
        <f>'eBHomeLoan - Table 1'!E380</f>
        <v>0</v>
      </c>
    </row>
    <row r="367" spans="1:4" ht="18">
      <c r="A367" s="480" t="str">
        <f t="shared" si="5"/>
        <v/>
      </c>
      <c r="B367" s="481" t="str">
        <f>IF(A367="","",HLOOKUP($B$3,ตารางทุนประกันภัยลดลง!$A$6:$IV$366,A367+1,0))</f>
        <v/>
      </c>
      <c r="C367" s="486">
        <v>359</v>
      </c>
      <c r="D367" s="300">
        <f>'eBHomeLoan - Table 1'!E381</f>
        <v>0</v>
      </c>
    </row>
    <row r="368" spans="1:4" ht="18.75" thickBot="1">
      <c r="A368" s="480" t="str">
        <f t="shared" si="5"/>
        <v/>
      </c>
      <c r="B368" s="481" t="str">
        <f>IF(A368="","",HLOOKUP($B$3,ตารางทุนประกันภัยลดลง!$A$6:$IV$366,A368+1,0))</f>
        <v/>
      </c>
      <c r="C368" s="487">
        <v>360</v>
      </c>
      <c r="D368" s="300">
        <f>'eBHomeLoan - Table 1'!E382</f>
        <v>0</v>
      </c>
    </row>
    <row r="369" spans="1:4" ht="18">
      <c r="A369" s="482"/>
      <c r="C369" s="488">
        <v>361</v>
      </c>
      <c r="D369" s="300">
        <f>'eBHomeLoan - Table 1'!E383</f>
        <v>0</v>
      </c>
    </row>
    <row r="370" spans="1:4" ht="18">
      <c r="A370" s="482"/>
      <c r="C370" s="486">
        <v>362</v>
      </c>
      <c r="D370" s="300">
        <f>'eBHomeLoan - Table 1'!E384</f>
        <v>0</v>
      </c>
    </row>
    <row r="371" spans="1:4" ht="18">
      <c r="A371" s="482"/>
      <c r="C371" s="486">
        <v>363</v>
      </c>
      <c r="D371" s="300">
        <f>'eBHomeLoan - Table 1'!E385</f>
        <v>0</v>
      </c>
    </row>
    <row r="372" spans="1:4" ht="18">
      <c r="A372" s="482"/>
      <c r="C372" s="486">
        <v>364</v>
      </c>
      <c r="D372" s="300">
        <f>'eBHomeLoan - Table 1'!E386</f>
        <v>0</v>
      </c>
    </row>
    <row r="373" spans="1:4" ht="18">
      <c r="A373" s="482"/>
      <c r="C373" s="486">
        <v>365</v>
      </c>
      <c r="D373" s="300">
        <f>'eBHomeLoan - Table 1'!E387</f>
        <v>0</v>
      </c>
    </row>
    <row r="374" spans="1:4" ht="18">
      <c r="A374" s="482"/>
      <c r="C374" s="486">
        <v>366</v>
      </c>
      <c r="D374" s="300">
        <f>'eBHomeLoan - Table 1'!E388</f>
        <v>0</v>
      </c>
    </row>
    <row r="375" spans="1:4" ht="18">
      <c r="A375" s="482"/>
      <c r="C375" s="486">
        <v>367</v>
      </c>
      <c r="D375" s="300">
        <f>'eBHomeLoan - Table 1'!E389</f>
        <v>0</v>
      </c>
    </row>
    <row r="376" spans="1:4" ht="18">
      <c r="A376" s="482"/>
      <c r="C376" s="486">
        <v>368</v>
      </c>
      <c r="D376" s="300">
        <f>'eBHomeLoan - Table 1'!E390</f>
        <v>0</v>
      </c>
    </row>
    <row r="377" spans="1:4" ht="18">
      <c r="A377" s="482"/>
      <c r="C377" s="486">
        <v>369</v>
      </c>
      <c r="D377" s="300">
        <f>'eBHomeLoan - Table 1'!E391</f>
        <v>0</v>
      </c>
    </row>
    <row r="378" spans="1:4" ht="18.75" thickBot="1">
      <c r="A378" s="482"/>
      <c r="C378" s="487">
        <v>370</v>
      </c>
      <c r="D378" s="300">
        <f>'eBHomeLoan - Table 1'!E392</f>
        <v>0</v>
      </c>
    </row>
    <row r="379" spans="1:4">
      <c r="A379" s="482"/>
    </row>
    <row r="380" spans="1:4">
      <c r="A380" s="482"/>
    </row>
    <row r="381" spans="1:4">
      <c r="A381" s="482"/>
    </row>
    <row r="382" spans="1:4">
      <c r="A382" s="482"/>
    </row>
    <row r="383" spans="1:4">
      <c r="A383" s="482"/>
    </row>
    <row r="384" spans="1:4">
      <c r="A384" s="482"/>
    </row>
    <row r="385" spans="1:1">
      <c r="A385" s="482"/>
    </row>
    <row r="386" spans="1:1">
      <c r="A386" s="482"/>
    </row>
    <row r="387" spans="1:1">
      <c r="A387" s="482"/>
    </row>
    <row r="388" spans="1:1">
      <c r="A388" s="482"/>
    </row>
    <row r="389" spans="1:1">
      <c r="A389" s="482"/>
    </row>
    <row r="390" spans="1:1">
      <c r="A390" s="482"/>
    </row>
    <row r="391" spans="1:1">
      <c r="A391" s="482"/>
    </row>
    <row r="392" spans="1:1">
      <c r="A392" s="482"/>
    </row>
    <row r="393" spans="1:1">
      <c r="A393" s="482"/>
    </row>
    <row r="394" spans="1:1">
      <c r="A394" s="482"/>
    </row>
    <row r="395" spans="1:1">
      <c r="A395" s="482"/>
    </row>
    <row r="396" spans="1:1">
      <c r="A396" s="482"/>
    </row>
    <row r="397" spans="1:1">
      <c r="A397" s="482"/>
    </row>
    <row r="398" spans="1:1">
      <c r="A398" s="482"/>
    </row>
    <row r="399" spans="1:1">
      <c r="A399" s="482"/>
    </row>
    <row r="400" spans="1:1">
      <c r="A400" s="482"/>
    </row>
    <row r="401" spans="1:1">
      <c r="A401" s="482"/>
    </row>
    <row r="402" spans="1:1">
      <c r="A402" s="482"/>
    </row>
    <row r="403" spans="1:1">
      <c r="A403" s="482"/>
    </row>
    <row r="404" spans="1:1">
      <c r="A404" s="482"/>
    </row>
    <row r="405" spans="1:1">
      <c r="A405" s="482"/>
    </row>
    <row r="406" spans="1:1">
      <c r="A406" s="482"/>
    </row>
    <row r="407" spans="1:1">
      <c r="A407" s="482"/>
    </row>
    <row r="408" spans="1:1">
      <c r="A408" s="482"/>
    </row>
    <row r="409" spans="1:1">
      <c r="A409" s="482"/>
    </row>
    <row r="410" spans="1:1">
      <c r="A410" s="482"/>
    </row>
    <row r="411" spans="1:1">
      <c r="A411" s="482"/>
    </row>
    <row r="412" spans="1:1">
      <c r="A412" s="482"/>
    </row>
    <row r="413" spans="1:1">
      <c r="A413" s="482"/>
    </row>
    <row r="414" spans="1:1">
      <c r="A414" s="482"/>
    </row>
    <row r="415" spans="1:1">
      <c r="A415" s="482"/>
    </row>
    <row r="416" spans="1:1">
      <c r="A416" s="482"/>
    </row>
    <row r="417" spans="1:1">
      <c r="A417" s="482"/>
    </row>
    <row r="418" spans="1:1">
      <c r="A418" s="482"/>
    </row>
    <row r="419" spans="1:1">
      <c r="A419" s="482"/>
    </row>
    <row r="420" spans="1:1">
      <c r="A420" s="482"/>
    </row>
    <row r="421" spans="1:1">
      <c r="A421" s="482"/>
    </row>
    <row r="422" spans="1:1">
      <c r="A422" s="482"/>
    </row>
    <row r="423" spans="1:1">
      <c r="A423" s="482"/>
    </row>
    <row r="424" spans="1:1">
      <c r="A424" s="482"/>
    </row>
    <row r="425" spans="1:1">
      <c r="A425" s="482"/>
    </row>
    <row r="426" spans="1:1">
      <c r="A426" s="482"/>
    </row>
    <row r="427" spans="1:1">
      <c r="A427" s="482"/>
    </row>
    <row r="428" spans="1:1">
      <c r="A428" s="482"/>
    </row>
    <row r="429" spans="1:1">
      <c r="A429" s="482"/>
    </row>
    <row r="430" spans="1:1">
      <c r="A430" s="482"/>
    </row>
    <row r="431" spans="1:1">
      <c r="A431" s="482"/>
    </row>
    <row r="432" spans="1:1">
      <c r="A432" s="482"/>
    </row>
    <row r="433" spans="1:1">
      <c r="A433" s="482"/>
    </row>
    <row r="434" spans="1:1">
      <c r="A434" s="482"/>
    </row>
    <row r="435" spans="1:1">
      <c r="A435" s="482"/>
    </row>
    <row r="436" spans="1:1">
      <c r="A436" s="482"/>
    </row>
    <row r="437" spans="1:1">
      <c r="A437" s="482"/>
    </row>
    <row r="438" spans="1:1">
      <c r="A438" s="482"/>
    </row>
    <row r="439" spans="1:1">
      <c r="A439" s="482"/>
    </row>
    <row r="440" spans="1:1">
      <c r="A440" s="482"/>
    </row>
    <row r="441" spans="1:1">
      <c r="A441" s="482"/>
    </row>
    <row r="442" spans="1:1">
      <c r="A442" s="482"/>
    </row>
    <row r="443" spans="1:1">
      <c r="A443" s="482"/>
    </row>
    <row r="444" spans="1:1">
      <c r="A444" s="482"/>
    </row>
    <row r="445" spans="1:1">
      <c r="A445" s="482"/>
    </row>
    <row r="446" spans="1:1">
      <c r="A446" s="482"/>
    </row>
    <row r="447" spans="1:1">
      <c r="A447" s="482"/>
    </row>
    <row r="448" spans="1:1">
      <c r="A448" s="482"/>
    </row>
    <row r="449" spans="1:1">
      <c r="A449" s="482"/>
    </row>
    <row r="450" spans="1:1">
      <c r="A450" s="482"/>
    </row>
    <row r="451" spans="1:1">
      <c r="A451" s="482"/>
    </row>
    <row r="452" spans="1:1">
      <c r="A452" s="482"/>
    </row>
    <row r="453" spans="1:1">
      <c r="A453" s="482"/>
    </row>
    <row r="454" spans="1:1">
      <c r="A454" s="482"/>
    </row>
    <row r="455" spans="1:1">
      <c r="A455" s="482"/>
    </row>
    <row r="456" spans="1:1">
      <c r="A456" s="482"/>
    </row>
    <row r="457" spans="1:1">
      <c r="A457" s="482"/>
    </row>
    <row r="458" spans="1:1">
      <c r="A458" s="482"/>
    </row>
    <row r="459" spans="1:1">
      <c r="A459" s="482"/>
    </row>
    <row r="460" spans="1:1">
      <c r="A460" s="482"/>
    </row>
    <row r="461" spans="1:1">
      <c r="A461" s="482"/>
    </row>
    <row r="462" spans="1:1">
      <c r="A462" s="482"/>
    </row>
    <row r="463" spans="1:1">
      <c r="A463" s="482"/>
    </row>
    <row r="464" spans="1:1">
      <c r="A464" s="482"/>
    </row>
    <row r="465" spans="1:1">
      <c r="A465" s="482"/>
    </row>
    <row r="466" spans="1:1">
      <c r="A466" s="482"/>
    </row>
    <row r="467" spans="1:1">
      <c r="A467" s="482"/>
    </row>
    <row r="468" spans="1:1">
      <c r="A468" s="482"/>
    </row>
    <row r="469" spans="1:1">
      <c r="A469" s="482"/>
    </row>
    <row r="470" spans="1:1">
      <c r="A470" s="482"/>
    </row>
    <row r="471" spans="1:1">
      <c r="A471" s="482"/>
    </row>
  </sheetData>
  <mergeCells count="2">
    <mergeCell ref="A5:B5"/>
    <mergeCell ref="A6:B7"/>
  </mergeCells>
  <pageMargins left="0.70866141732283472" right="0.70866141732283472" top="0.74803149606299213" bottom="0.74803149606299213" header="0.31496062992125984" footer="0.31496062992125984"/>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V71"/>
  <sheetViews>
    <sheetView topLeftCell="A8" zoomScale="90" zoomScaleNormal="90" workbookViewId="0">
      <selection activeCell="G14" sqref="G14"/>
    </sheetView>
  </sheetViews>
  <sheetFormatPr defaultRowHeight="14.25"/>
  <cols>
    <col min="1" max="1" width="8.796875" style="412"/>
    <col min="2" max="2" width="8.796875" style="412" customWidth="1"/>
    <col min="3" max="3" width="18.796875" style="412" customWidth="1"/>
    <col min="4" max="4" width="8.796875" style="412"/>
    <col min="5" max="5" width="13.09765625" style="412" customWidth="1"/>
    <col min="6" max="6" width="10.59765625" style="412" customWidth="1"/>
    <col min="7" max="7" width="16.59765625" style="412" bestFit="1" customWidth="1"/>
    <col min="8" max="8" width="24.796875" style="412" customWidth="1"/>
    <col min="9" max="10" width="8.796875" style="412"/>
    <col min="11" max="11" width="16.19921875" style="412" customWidth="1"/>
    <col min="12" max="16" width="7.296875" style="412" hidden="1" customWidth="1"/>
    <col min="17" max="19" width="7.09765625" style="412" hidden="1" customWidth="1"/>
    <col min="20" max="22" width="7.296875" style="412" hidden="1" customWidth="1"/>
    <col min="23" max="257" width="8.796875" style="412"/>
    <col min="258" max="258" width="8.796875" style="412" customWidth="1"/>
    <col min="259" max="259" width="18.796875" style="412" customWidth="1"/>
    <col min="260" max="260" width="8.796875" style="412"/>
    <col min="261" max="261" width="13.09765625" style="412" customWidth="1"/>
    <col min="262" max="262" width="10.59765625" style="412" customWidth="1"/>
    <col min="263" max="263" width="16.59765625" style="412" bestFit="1" customWidth="1"/>
    <col min="264" max="264" width="24.796875" style="412" customWidth="1"/>
    <col min="265" max="266" width="8.796875" style="412"/>
    <col min="267" max="267" width="16.19921875" style="412" customWidth="1"/>
    <col min="268" max="278" width="0" style="412" hidden="1" customWidth="1"/>
    <col min="279" max="513" width="8.796875" style="412"/>
    <col min="514" max="514" width="8.796875" style="412" customWidth="1"/>
    <col min="515" max="515" width="18.796875" style="412" customWidth="1"/>
    <col min="516" max="516" width="8.796875" style="412"/>
    <col min="517" max="517" width="13.09765625" style="412" customWidth="1"/>
    <col min="518" max="518" width="10.59765625" style="412" customWidth="1"/>
    <col min="519" max="519" width="16.59765625" style="412" bestFit="1" customWidth="1"/>
    <col min="520" max="520" width="24.796875" style="412" customWidth="1"/>
    <col min="521" max="522" width="8.796875" style="412"/>
    <col min="523" max="523" width="16.19921875" style="412" customWidth="1"/>
    <col min="524" max="534" width="0" style="412" hidden="1" customWidth="1"/>
    <col min="535" max="769" width="8.796875" style="412"/>
    <col min="770" max="770" width="8.796875" style="412" customWidth="1"/>
    <col min="771" max="771" width="18.796875" style="412" customWidth="1"/>
    <col min="772" max="772" width="8.796875" style="412"/>
    <col min="773" max="773" width="13.09765625" style="412" customWidth="1"/>
    <col min="774" max="774" width="10.59765625" style="412" customWidth="1"/>
    <col min="775" max="775" width="16.59765625" style="412" bestFit="1" customWidth="1"/>
    <col min="776" max="776" width="24.796875" style="412" customWidth="1"/>
    <col min="777" max="778" width="8.796875" style="412"/>
    <col min="779" max="779" width="16.19921875" style="412" customWidth="1"/>
    <col min="780" max="790" width="0" style="412" hidden="1" customWidth="1"/>
    <col min="791" max="1025" width="8.796875" style="412"/>
    <col min="1026" max="1026" width="8.796875" style="412" customWidth="1"/>
    <col min="1027" max="1027" width="18.796875" style="412" customWidth="1"/>
    <col min="1028" max="1028" width="8.796875" style="412"/>
    <col min="1029" max="1029" width="13.09765625" style="412" customWidth="1"/>
    <col min="1030" max="1030" width="10.59765625" style="412" customWidth="1"/>
    <col min="1031" max="1031" width="16.59765625" style="412" bestFit="1" customWidth="1"/>
    <col min="1032" max="1032" width="24.796875" style="412" customWidth="1"/>
    <col min="1033" max="1034" width="8.796875" style="412"/>
    <col min="1035" max="1035" width="16.19921875" style="412" customWidth="1"/>
    <col min="1036" max="1046" width="0" style="412" hidden="1" customWidth="1"/>
    <col min="1047" max="1281" width="8.796875" style="412"/>
    <col min="1282" max="1282" width="8.796875" style="412" customWidth="1"/>
    <col min="1283" max="1283" width="18.796875" style="412" customWidth="1"/>
    <col min="1284" max="1284" width="8.796875" style="412"/>
    <col min="1285" max="1285" width="13.09765625" style="412" customWidth="1"/>
    <col min="1286" max="1286" width="10.59765625" style="412" customWidth="1"/>
    <col min="1287" max="1287" width="16.59765625" style="412" bestFit="1" customWidth="1"/>
    <col min="1288" max="1288" width="24.796875" style="412" customWidth="1"/>
    <col min="1289" max="1290" width="8.796875" style="412"/>
    <col min="1291" max="1291" width="16.19921875" style="412" customWidth="1"/>
    <col min="1292" max="1302" width="0" style="412" hidden="1" customWidth="1"/>
    <col min="1303" max="1537" width="8.796875" style="412"/>
    <col min="1538" max="1538" width="8.796875" style="412" customWidth="1"/>
    <col min="1539" max="1539" width="18.796875" style="412" customWidth="1"/>
    <col min="1540" max="1540" width="8.796875" style="412"/>
    <col min="1541" max="1541" width="13.09765625" style="412" customWidth="1"/>
    <col min="1542" max="1542" width="10.59765625" style="412" customWidth="1"/>
    <col min="1543" max="1543" width="16.59765625" style="412" bestFit="1" customWidth="1"/>
    <col min="1544" max="1544" width="24.796875" style="412" customWidth="1"/>
    <col min="1545" max="1546" width="8.796875" style="412"/>
    <col min="1547" max="1547" width="16.19921875" style="412" customWidth="1"/>
    <col min="1548" max="1558" width="0" style="412" hidden="1" customWidth="1"/>
    <col min="1559" max="1793" width="8.796875" style="412"/>
    <col min="1794" max="1794" width="8.796875" style="412" customWidth="1"/>
    <col min="1795" max="1795" width="18.796875" style="412" customWidth="1"/>
    <col min="1796" max="1796" width="8.796875" style="412"/>
    <col min="1797" max="1797" width="13.09765625" style="412" customWidth="1"/>
    <col min="1798" max="1798" width="10.59765625" style="412" customWidth="1"/>
    <col min="1799" max="1799" width="16.59765625" style="412" bestFit="1" customWidth="1"/>
    <col min="1800" max="1800" width="24.796875" style="412" customWidth="1"/>
    <col min="1801" max="1802" width="8.796875" style="412"/>
    <col min="1803" max="1803" width="16.19921875" style="412" customWidth="1"/>
    <col min="1804" max="1814" width="0" style="412" hidden="1" customWidth="1"/>
    <col min="1815" max="2049" width="8.796875" style="412"/>
    <col min="2050" max="2050" width="8.796875" style="412" customWidth="1"/>
    <col min="2051" max="2051" width="18.796875" style="412" customWidth="1"/>
    <col min="2052" max="2052" width="8.796875" style="412"/>
    <col min="2053" max="2053" width="13.09765625" style="412" customWidth="1"/>
    <col min="2054" max="2054" width="10.59765625" style="412" customWidth="1"/>
    <col min="2055" max="2055" width="16.59765625" style="412" bestFit="1" customWidth="1"/>
    <col min="2056" max="2056" width="24.796875" style="412" customWidth="1"/>
    <col min="2057" max="2058" width="8.796875" style="412"/>
    <col min="2059" max="2059" width="16.19921875" style="412" customWidth="1"/>
    <col min="2060" max="2070" width="0" style="412" hidden="1" customWidth="1"/>
    <col min="2071" max="2305" width="8.796875" style="412"/>
    <col min="2306" max="2306" width="8.796875" style="412" customWidth="1"/>
    <col min="2307" max="2307" width="18.796875" style="412" customWidth="1"/>
    <col min="2308" max="2308" width="8.796875" style="412"/>
    <col min="2309" max="2309" width="13.09765625" style="412" customWidth="1"/>
    <col min="2310" max="2310" width="10.59765625" style="412" customWidth="1"/>
    <col min="2311" max="2311" width="16.59765625" style="412" bestFit="1" customWidth="1"/>
    <col min="2312" max="2312" width="24.796875" style="412" customWidth="1"/>
    <col min="2313" max="2314" width="8.796875" style="412"/>
    <col min="2315" max="2315" width="16.19921875" style="412" customWidth="1"/>
    <col min="2316" max="2326" width="0" style="412" hidden="1" customWidth="1"/>
    <col min="2327" max="2561" width="8.796875" style="412"/>
    <col min="2562" max="2562" width="8.796875" style="412" customWidth="1"/>
    <col min="2563" max="2563" width="18.796875" style="412" customWidth="1"/>
    <col min="2564" max="2564" width="8.796875" style="412"/>
    <col min="2565" max="2565" width="13.09765625" style="412" customWidth="1"/>
    <col min="2566" max="2566" width="10.59765625" style="412" customWidth="1"/>
    <col min="2567" max="2567" width="16.59765625" style="412" bestFit="1" customWidth="1"/>
    <col min="2568" max="2568" width="24.796875" style="412" customWidth="1"/>
    <col min="2569" max="2570" width="8.796875" style="412"/>
    <col min="2571" max="2571" width="16.19921875" style="412" customWidth="1"/>
    <col min="2572" max="2582" width="0" style="412" hidden="1" customWidth="1"/>
    <col min="2583" max="2817" width="8.796875" style="412"/>
    <col min="2818" max="2818" width="8.796875" style="412" customWidth="1"/>
    <col min="2819" max="2819" width="18.796875" style="412" customWidth="1"/>
    <col min="2820" max="2820" width="8.796875" style="412"/>
    <col min="2821" max="2821" width="13.09765625" style="412" customWidth="1"/>
    <col min="2822" max="2822" width="10.59765625" style="412" customWidth="1"/>
    <col min="2823" max="2823" width="16.59765625" style="412" bestFit="1" customWidth="1"/>
    <col min="2824" max="2824" width="24.796875" style="412" customWidth="1"/>
    <col min="2825" max="2826" width="8.796875" style="412"/>
    <col min="2827" max="2827" width="16.19921875" style="412" customWidth="1"/>
    <col min="2828" max="2838" width="0" style="412" hidden="1" customWidth="1"/>
    <col min="2839" max="3073" width="8.796875" style="412"/>
    <col min="3074" max="3074" width="8.796875" style="412" customWidth="1"/>
    <col min="3075" max="3075" width="18.796875" style="412" customWidth="1"/>
    <col min="3076" max="3076" width="8.796875" style="412"/>
    <col min="3077" max="3077" width="13.09765625" style="412" customWidth="1"/>
    <col min="3078" max="3078" width="10.59765625" style="412" customWidth="1"/>
    <col min="3079" max="3079" width="16.59765625" style="412" bestFit="1" customWidth="1"/>
    <col min="3080" max="3080" width="24.796875" style="412" customWidth="1"/>
    <col min="3081" max="3082" width="8.796875" style="412"/>
    <col min="3083" max="3083" width="16.19921875" style="412" customWidth="1"/>
    <col min="3084" max="3094" width="0" style="412" hidden="1" customWidth="1"/>
    <col min="3095" max="3329" width="8.796875" style="412"/>
    <col min="3330" max="3330" width="8.796875" style="412" customWidth="1"/>
    <col min="3331" max="3331" width="18.796875" style="412" customWidth="1"/>
    <col min="3332" max="3332" width="8.796875" style="412"/>
    <col min="3333" max="3333" width="13.09765625" style="412" customWidth="1"/>
    <col min="3334" max="3334" width="10.59765625" style="412" customWidth="1"/>
    <col min="3335" max="3335" width="16.59765625" style="412" bestFit="1" customWidth="1"/>
    <col min="3336" max="3336" width="24.796875" style="412" customWidth="1"/>
    <col min="3337" max="3338" width="8.796875" style="412"/>
    <col min="3339" max="3339" width="16.19921875" style="412" customWidth="1"/>
    <col min="3340" max="3350" width="0" style="412" hidden="1" customWidth="1"/>
    <col min="3351" max="3585" width="8.796875" style="412"/>
    <col min="3586" max="3586" width="8.796875" style="412" customWidth="1"/>
    <col min="3587" max="3587" width="18.796875" style="412" customWidth="1"/>
    <col min="3588" max="3588" width="8.796875" style="412"/>
    <col min="3589" max="3589" width="13.09765625" style="412" customWidth="1"/>
    <col min="3590" max="3590" width="10.59765625" style="412" customWidth="1"/>
    <col min="3591" max="3591" width="16.59765625" style="412" bestFit="1" customWidth="1"/>
    <col min="3592" max="3592" width="24.796875" style="412" customWidth="1"/>
    <col min="3593" max="3594" width="8.796875" style="412"/>
    <col min="3595" max="3595" width="16.19921875" style="412" customWidth="1"/>
    <col min="3596" max="3606" width="0" style="412" hidden="1" customWidth="1"/>
    <col min="3607" max="3841" width="8.796875" style="412"/>
    <col min="3842" max="3842" width="8.796875" style="412" customWidth="1"/>
    <col min="3843" max="3843" width="18.796875" style="412" customWidth="1"/>
    <col min="3844" max="3844" width="8.796875" style="412"/>
    <col min="3845" max="3845" width="13.09765625" style="412" customWidth="1"/>
    <col min="3846" max="3846" width="10.59765625" style="412" customWidth="1"/>
    <col min="3847" max="3847" width="16.59765625" style="412" bestFit="1" customWidth="1"/>
    <col min="3848" max="3848" width="24.796875" style="412" customWidth="1"/>
    <col min="3849" max="3850" width="8.796875" style="412"/>
    <col min="3851" max="3851" width="16.19921875" style="412" customWidth="1"/>
    <col min="3852" max="3862" width="0" style="412" hidden="1" customWidth="1"/>
    <col min="3863" max="4097" width="8.796875" style="412"/>
    <col min="4098" max="4098" width="8.796875" style="412" customWidth="1"/>
    <col min="4099" max="4099" width="18.796875" style="412" customWidth="1"/>
    <col min="4100" max="4100" width="8.796875" style="412"/>
    <col min="4101" max="4101" width="13.09765625" style="412" customWidth="1"/>
    <col min="4102" max="4102" width="10.59765625" style="412" customWidth="1"/>
    <col min="4103" max="4103" width="16.59765625" style="412" bestFit="1" customWidth="1"/>
    <col min="4104" max="4104" width="24.796875" style="412" customWidth="1"/>
    <col min="4105" max="4106" width="8.796875" style="412"/>
    <col min="4107" max="4107" width="16.19921875" style="412" customWidth="1"/>
    <col min="4108" max="4118" width="0" style="412" hidden="1" customWidth="1"/>
    <col min="4119" max="4353" width="8.796875" style="412"/>
    <col min="4354" max="4354" width="8.796875" style="412" customWidth="1"/>
    <col min="4355" max="4355" width="18.796875" style="412" customWidth="1"/>
    <col min="4356" max="4356" width="8.796875" style="412"/>
    <col min="4357" max="4357" width="13.09765625" style="412" customWidth="1"/>
    <col min="4358" max="4358" width="10.59765625" style="412" customWidth="1"/>
    <col min="4359" max="4359" width="16.59765625" style="412" bestFit="1" customWidth="1"/>
    <col min="4360" max="4360" width="24.796875" style="412" customWidth="1"/>
    <col min="4361" max="4362" width="8.796875" style="412"/>
    <col min="4363" max="4363" width="16.19921875" style="412" customWidth="1"/>
    <col min="4364" max="4374" width="0" style="412" hidden="1" customWidth="1"/>
    <col min="4375" max="4609" width="8.796875" style="412"/>
    <col min="4610" max="4610" width="8.796875" style="412" customWidth="1"/>
    <col min="4611" max="4611" width="18.796875" style="412" customWidth="1"/>
    <col min="4612" max="4612" width="8.796875" style="412"/>
    <col min="4613" max="4613" width="13.09765625" style="412" customWidth="1"/>
    <col min="4614" max="4614" width="10.59765625" style="412" customWidth="1"/>
    <col min="4615" max="4615" width="16.59765625" style="412" bestFit="1" customWidth="1"/>
    <col min="4616" max="4616" width="24.796875" style="412" customWidth="1"/>
    <col min="4617" max="4618" width="8.796875" style="412"/>
    <col min="4619" max="4619" width="16.19921875" style="412" customWidth="1"/>
    <col min="4620" max="4630" width="0" style="412" hidden="1" customWidth="1"/>
    <col min="4631" max="4865" width="8.796875" style="412"/>
    <col min="4866" max="4866" width="8.796875" style="412" customWidth="1"/>
    <col min="4867" max="4867" width="18.796875" style="412" customWidth="1"/>
    <col min="4868" max="4868" width="8.796875" style="412"/>
    <col min="4869" max="4869" width="13.09765625" style="412" customWidth="1"/>
    <col min="4870" max="4870" width="10.59765625" style="412" customWidth="1"/>
    <col min="4871" max="4871" width="16.59765625" style="412" bestFit="1" customWidth="1"/>
    <col min="4872" max="4872" width="24.796875" style="412" customWidth="1"/>
    <col min="4873" max="4874" width="8.796875" style="412"/>
    <col min="4875" max="4875" width="16.19921875" style="412" customWidth="1"/>
    <col min="4876" max="4886" width="0" style="412" hidden="1" customWidth="1"/>
    <col min="4887" max="5121" width="8.796875" style="412"/>
    <col min="5122" max="5122" width="8.796875" style="412" customWidth="1"/>
    <col min="5123" max="5123" width="18.796875" style="412" customWidth="1"/>
    <col min="5124" max="5124" width="8.796875" style="412"/>
    <col min="5125" max="5125" width="13.09765625" style="412" customWidth="1"/>
    <col min="5126" max="5126" width="10.59765625" style="412" customWidth="1"/>
    <col min="5127" max="5127" width="16.59765625" style="412" bestFit="1" customWidth="1"/>
    <col min="5128" max="5128" width="24.796875" style="412" customWidth="1"/>
    <col min="5129" max="5130" width="8.796875" style="412"/>
    <col min="5131" max="5131" width="16.19921875" style="412" customWidth="1"/>
    <col min="5132" max="5142" width="0" style="412" hidden="1" customWidth="1"/>
    <col min="5143" max="5377" width="8.796875" style="412"/>
    <col min="5378" max="5378" width="8.796875" style="412" customWidth="1"/>
    <col min="5379" max="5379" width="18.796875" style="412" customWidth="1"/>
    <col min="5380" max="5380" width="8.796875" style="412"/>
    <col min="5381" max="5381" width="13.09765625" style="412" customWidth="1"/>
    <col min="5382" max="5382" width="10.59765625" style="412" customWidth="1"/>
    <col min="5383" max="5383" width="16.59765625" style="412" bestFit="1" customWidth="1"/>
    <col min="5384" max="5384" width="24.796875" style="412" customWidth="1"/>
    <col min="5385" max="5386" width="8.796875" style="412"/>
    <col min="5387" max="5387" width="16.19921875" style="412" customWidth="1"/>
    <col min="5388" max="5398" width="0" style="412" hidden="1" customWidth="1"/>
    <col min="5399" max="5633" width="8.796875" style="412"/>
    <col min="5634" max="5634" width="8.796875" style="412" customWidth="1"/>
    <col min="5635" max="5635" width="18.796875" style="412" customWidth="1"/>
    <col min="5636" max="5636" width="8.796875" style="412"/>
    <col min="5637" max="5637" width="13.09765625" style="412" customWidth="1"/>
    <col min="5638" max="5638" width="10.59765625" style="412" customWidth="1"/>
    <col min="5639" max="5639" width="16.59765625" style="412" bestFit="1" customWidth="1"/>
    <col min="5640" max="5640" width="24.796875" style="412" customWidth="1"/>
    <col min="5641" max="5642" width="8.796875" style="412"/>
    <col min="5643" max="5643" width="16.19921875" style="412" customWidth="1"/>
    <col min="5644" max="5654" width="0" style="412" hidden="1" customWidth="1"/>
    <col min="5655" max="5889" width="8.796875" style="412"/>
    <col min="5890" max="5890" width="8.796875" style="412" customWidth="1"/>
    <col min="5891" max="5891" width="18.796875" style="412" customWidth="1"/>
    <col min="5892" max="5892" width="8.796875" style="412"/>
    <col min="5893" max="5893" width="13.09765625" style="412" customWidth="1"/>
    <col min="5894" max="5894" width="10.59765625" style="412" customWidth="1"/>
    <col min="5895" max="5895" width="16.59765625" style="412" bestFit="1" customWidth="1"/>
    <col min="5896" max="5896" width="24.796875" style="412" customWidth="1"/>
    <col min="5897" max="5898" width="8.796875" style="412"/>
    <col min="5899" max="5899" width="16.19921875" style="412" customWidth="1"/>
    <col min="5900" max="5910" width="0" style="412" hidden="1" customWidth="1"/>
    <col min="5911" max="6145" width="8.796875" style="412"/>
    <col min="6146" max="6146" width="8.796875" style="412" customWidth="1"/>
    <col min="6147" max="6147" width="18.796875" style="412" customWidth="1"/>
    <col min="6148" max="6148" width="8.796875" style="412"/>
    <col min="6149" max="6149" width="13.09765625" style="412" customWidth="1"/>
    <col min="6150" max="6150" width="10.59765625" style="412" customWidth="1"/>
    <col min="6151" max="6151" width="16.59765625" style="412" bestFit="1" customWidth="1"/>
    <col min="6152" max="6152" width="24.796875" style="412" customWidth="1"/>
    <col min="6153" max="6154" width="8.796875" style="412"/>
    <col min="6155" max="6155" width="16.19921875" style="412" customWidth="1"/>
    <col min="6156" max="6166" width="0" style="412" hidden="1" customWidth="1"/>
    <col min="6167" max="6401" width="8.796875" style="412"/>
    <col min="6402" max="6402" width="8.796875" style="412" customWidth="1"/>
    <col min="6403" max="6403" width="18.796875" style="412" customWidth="1"/>
    <col min="6404" max="6404" width="8.796875" style="412"/>
    <col min="6405" max="6405" width="13.09765625" style="412" customWidth="1"/>
    <col min="6406" max="6406" width="10.59765625" style="412" customWidth="1"/>
    <col min="6407" max="6407" width="16.59765625" style="412" bestFit="1" customWidth="1"/>
    <col min="6408" max="6408" width="24.796875" style="412" customWidth="1"/>
    <col min="6409" max="6410" width="8.796875" style="412"/>
    <col min="6411" max="6411" width="16.19921875" style="412" customWidth="1"/>
    <col min="6412" max="6422" width="0" style="412" hidden="1" customWidth="1"/>
    <col min="6423" max="6657" width="8.796875" style="412"/>
    <col min="6658" max="6658" width="8.796875" style="412" customWidth="1"/>
    <col min="6659" max="6659" width="18.796875" style="412" customWidth="1"/>
    <col min="6660" max="6660" width="8.796875" style="412"/>
    <col min="6661" max="6661" width="13.09765625" style="412" customWidth="1"/>
    <col min="6662" max="6662" width="10.59765625" style="412" customWidth="1"/>
    <col min="6663" max="6663" width="16.59765625" style="412" bestFit="1" customWidth="1"/>
    <col min="6664" max="6664" width="24.796875" style="412" customWidth="1"/>
    <col min="6665" max="6666" width="8.796875" style="412"/>
    <col min="6667" max="6667" width="16.19921875" style="412" customWidth="1"/>
    <col min="6668" max="6678" width="0" style="412" hidden="1" customWidth="1"/>
    <col min="6679" max="6913" width="8.796875" style="412"/>
    <col min="6914" max="6914" width="8.796875" style="412" customWidth="1"/>
    <col min="6915" max="6915" width="18.796875" style="412" customWidth="1"/>
    <col min="6916" max="6916" width="8.796875" style="412"/>
    <col min="6917" max="6917" width="13.09765625" style="412" customWidth="1"/>
    <col min="6918" max="6918" width="10.59765625" style="412" customWidth="1"/>
    <col min="6919" max="6919" width="16.59765625" style="412" bestFit="1" customWidth="1"/>
    <col min="6920" max="6920" width="24.796875" style="412" customWidth="1"/>
    <col min="6921" max="6922" width="8.796875" style="412"/>
    <col min="6923" max="6923" width="16.19921875" style="412" customWidth="1"/>
    <col min="6924" max="6934" width="0" style="412" hidden="1" customWidth="1"/>
    <col min="6935" max="7169" width="8.796875" style="412"/>
    <col min="7170" max="7170" width="8.796875" style="412" customWidth="1"/>
    <col min="7171" max="7171" width="18.796875" style="412" customWidth="1"/>
    <col min="7172" max="7172" width="8.796875" style="412"/>
    <col min="7173" max="7173" width="13.09765625" style="412" customWidth="1"/>
    <col min="7174" max="7174" width="10.59765625" style="412" customWidth="1"/>
    <col min="7175" max="7175" width="16.59765625" style="412" bestFit="1" customWidth="1"/>
    <col min="7176" max="7176" width="24.796875" style="412" customWidth="1"/>
    <col min="7177" max="7178" width="8.796875" style="412"/>
    <col min="7179" max="7179" width="16.19921875" style="412" customWidth="1"/>
    <col min="7180" max="7190" width="0" style="412" hidden="1" customWidth="1"/>
    <col min="7191" max="7425" width="8.796875" style="412"/>
    <col min="7426" max="7426" width="8.796875" style="412" customWidth="1"/>
    <col min="7427" max="7427" width="18.796875" style="412" customWidth="1"/>
    <col min="7428" max="7428" width="8.796875" style="412"/>
    <col min="7429" max="7429" width="13.09765625" style="412" customWidth="1"/>
    <col min="7430" max="7430" width="10.59765625" style="412" customWidth="1"/>
    <col min="7431" max="7431" width="16.59765625" style="412" bestFit="1" customWidth="1"/>
    <col min="7432" max="7432" width="24.796875" style="412" customWidth="1"/>
    <col min="7433" max="7434" width="8.796875" style="412"/>
    <col min="7435" max="7435" width="16.19921875" style="412" customWidth="1"/>
    <col min="7436" max="7446" width="0" style="412" hidden="1" customWidth="1"/>
    <col min="7447" max="7681" width="8.796875" style="412"/>
    <col min="7682" max="7682" width="8.796875" style="412" customWidth="1"/>
    <col min="7683" max="7683" width="18.796875" style="412" customWidth="1"/>
    <col min="7684" max="7684" width="8.796875" style="412"/>
    <col min="7685" max="7685" width="13.09765625" style="412" customWidth="1"/>
    <col min="7686" max="7686" width="10.59765625" style="412" customWidth="1"/>
    <col min="7687" max="7687" width="16.59765625" style="412" bestFit="1" customWidth="1"/>
    <col min="7688" max="7688" width="24.796875" style="412" customWidth="1"/>
    <col min="7689" max="7690" width="8.796875" style="412"/>
    <col min="7691" max="7691" width="16.19921875" style="412" customWidth="1"/>
    <col min="7692" max="7702" width="0" style="412" hidden="1" customWidth="1"/>
    <col min="7703" max="7937" width="8.796875" style="412"/>
    <col min="7938" max="7938" width="8.796875" style="412" customWidth="1"/>
    <col min="7939" max="7939" width="18.796875" style="412" customWidth="1"/>
    <col min="7940" max="7940" width="8.796875" style="412"/>
    <col min="7941" max="7941" width="13.09765625" style="412" customWidth="1"/>
    <col min="7942" max="7942" width="10.59765625" style="412" customWidth="1"/>
    <col min="7943" max="7943" width="16.59765625" style="412" bestFit="1" customWidth="1"/>
    <col min="7944" max="7944" width="24.796875" style="412" customWidth="1"/>
    <col min="7945" max="7946" width="8.796875" style="412"/>
    <col min="7947" max="7947" width="16.19921875" style="412" customWidth="1"/>
    <col min="7948" max="7958" width="0" style="412" hidden="1" customWidth="1"/>
    <col min="7959" max="8193" width="8.796875" style="412"/>
    <col min="8194" max="8194" width="8.796875" style="412" customWidth="1"/>
    <col min="8195" max="8195" width="18.796875" style="412" customWidth="1"/>
    <col min="8196" max="8196" width="8.796875" style="412"/>
    <col min="8197" max="8197" width="13.09765625" style="412" customWidth="1"/>
    <col min="8198" max="8198" width="10.59765625" style="412" customWidth="1"/>
    <col min="8199" max="8199" width="16.59765625" style="412" bestFit="1" customWidth="1"/>
    <col min="8200" max="8200" width="24.796875" style="412" customWidth="1"/>
    <col min="8201" max="8202" width="8.796875" style="412"/>
    <col min="8203" max="8203" width="16.19921875" style="412" customWidth="1"/>
    <col min="8204" max="8214" width="0" style="412" hidden="1" customWidth="1"/>
    <col min="8215" max="8449" width="8.796875" style="412"/>
    <col min="8450" max="8450" width="8.796875" style="412" customWidth="1"/>
    <col min="8451" max="8451" width="18.796875" style="412" customWidth="1"/>
    <col min="8452" max="8452" width="8.796875" style="412"/>
    <col min="8453" max="8453" width="13.09765625" style="412" customWidth="1"/>
    <col min="8454" max="8454" width="10.59765625" style="412" customWidth="1"/>
    <col min="8455" max="8455" width="16.59765625" style="412" bestFit="1" customWidth="1"/>
    <col min="8456" max="8456" width="24.796875" style="412" customWidth="1"/>
    <col min="8457" max="8458" width="8.796875" style="412"/>
    <col min="8459" max="8459" width="16.19921875" style="412" customWidth="1"/>
    <col min="8460" max="8470" width="0" style="412" hidden="1" customWidth="1"/>
    <col min="8471" max="8705" width="8.796875" style="412"/>
    <col min="8706" max="8706" width="8.796875" style="412" customWidth="1"/>
    <col min="8707" max="8707" width="18.796875" style="412" customWidth="1"/>
    <col min="8708" max="8708" width="8.796875" style="412"/>
    <col min="8709" max="8709" width="13.09765625" style="412" customWidth="1"/>
    <col min="8710" max="8710" width="10.59765625" style="412" customWidth="1"/>
    <col min="8711" max="8711" width="16.59765625" style="412" bestFit="1" customWidth="1"/>
    <col min="8712" max="8712" width="24.796875" style="412" customWidth="1"/>
    <col min="8713" max="8714" width="8.796875" style="412"/>
    <col min="8715" max="8715" width="16.19921875" style="412" customWidth="1"/>
    <col min="8716" max="8726" width="0" style="412" hidden="1" customWidth="1"/>
    <col min="8727" max="8961" width="8.796875" style="412"/>
    <col min="8962" max="8962" width="8.796875" style="412" customWidth="1"/>
    <col min="8963" max="8963" width="18.796875" style="412" customWidth="1"/>
    <col min="8964" max="8964" width="8.796875" style="412"/>
    <col min="8965" max="8965" width="13.09765625" style="412" customWidth="1"/>
    <col min="8966" max="8966" width="10.59765625" style="412" customWidth="1"/>
    <col min="8967" max="8967" width="16.59765625" style="412" bestFit="1" customWidth="1"/>
    <col min="8968" max="8968" width="24.796875" style="412" customWidth="1"/>
    <col min="8969" max="8970" width="8.796875" style="412"/>
    <col min="8971" max="8971" width="16.19921875" style="412" customWidth="1"/>
    <col min="8972" max="8982" width="0" style="412" hidden="1" customWidth="1"/>
    <col min="8983" max="9217" width="8.796875" style="412"/>
    <col min="9218" max="9218" width="8.796875" style="412" customWidth="1"/>
    <col min="9219" max="9219" width="18.796875" style="412" customWidth="1"/>
    <col min="9220" max="9220" width="8.796875" style="412"/>
    <col min="9221" max="9221" width="13.09765625" style="412" customWidth="1"/>
    <col min="9222" max="9222" width="10.59765625" style="412" customWidth="1"/>
    <col min="9223" max="9223" width="16.59765625" style="412" bestFit="1" customWidth="1"/>
    <col min="9224" max="9224" width="24.796875" style="412" customWidth="1"/>
    <col min="9225" max="9226" width="8.796875" style="412"/>
    <col min="9227" max="9227" width="16.19921875" style="412" customWidth="1"/>
    <col min="9228" max="9238" width="0" style="412" hidden="1" customWidth="1"/>
    <col min="9239" max="9473" width="8.796875" style="412"/>
    <col min="9474" max="9474" width="8.796875" style="412" customWidth="1"/>
    <col min="9475" max="9475" width="18.796875" style="412" customWidth="1"/>
    <col min="9476" max="9476" width="8.796875" style="412"/>
    <col min="9477" max="9477" width="13.09765625" style="412" customWidth="1"/>
    <col min="9478" max="9478" width="10.59765625" style="412" customWidth="1"/>
    <col min="9479" max="9479" width="16.59765625" style="412" bestFit="1" customWidth="1"/>
    <col min="9480" max="9480" width="24.796875" style="412" customWidth="1"/>
    <col min="9481" max="9482" width="8.796875" style="412"/>
    <col min="9483" max="9483" width="16.19921875" style="412" customWidth="1"/>
    <col min="9484" max="9494" width="0" style="412" hidden="1" customWidth="1"/>
    <col min="9495" max="9729" width="8.796875" style="412"/>
    <col min="9730" max="9730" width="8.796875" style="412" customWidth="1"/>
    <col min="9731" max="9731" width="18.796875" style="412" customWidth="1"/>
    <col min="9732" max="9732" width="8.796875" style="412"/>
    <col min="9733" max="9733" width="13.09765625" style="412" customWidth="1"/>
    <col min="9734" max="9734" width="10.59765625" style="412" customWidth="1"/>
    <col min="9735" max="9735" width="16.59765625" style="412" bestFit="1" customWidth="1"/>
    <col min="9736" max="9736" width="24.796875" style="412" customWidth="1"/>
    <col min="9737" max="9738" width="8.796875" style="412"/>
    <col min="9739" max="9739" width="16.19921875" style="412" customWidth="1"/>
    <col min="9740" max="9750" width="0" style="412" hidden="1" customWidth="1"/>
    <col min="9751" max="9985" width="8.796875" style="412"/>
    <col min="9986" max="9986" width="8.796875" style="412" customWidth="1"/>
    <col min="9987" max="9987" width="18.796875" style="412" customWidth="1"/>
    <col min="9988" max="9988" width="8.796875" style="412"/>
    <col min="9989" max="9989" width="13.09765625" style="412" customWidth="1"/>
    <col min="9990" max="9990" width="10.59765625" style="412" customWidth="1"/>
    <col min="9991" max="9991" width="16.59765625" style="412" bestFit="1" customWidth="1"/>
    <col min="9992" max="9992" width="24.796875" style="412" customWidth="1"/>
    <col min="9993" max="9994" width="8.796875" style="412"/>
    <col min="9995" max="9995" width="16.19921875" style="412" customWidth="1"/>
    <col min="9996" max="10006" width="0" style="412" hidden="1" customWidth="1"/>
    <col min="10007" max="10241" width="8.796875" style="412"/>
    <col min="10242" max="10242" width="8.796875" style="412" customWidth="1"/>
    <col min="10243" max="10243" width="18.796875" style="412" customWidth="1"/>
    <col min="10244" max="10244" width="8.796875" style="412"/>
    <col min="10245" max="10245" width="13.09765625" style="412" customWidth="1"/>
    <col min="10246" max="10246" width="10.59765625" style="412" customWidth="1"/>
    <col min="10247" max="10247" width="16.59765625" style="412" bestFit="1" customWidth="1"/>
    <col min="10248" max="10248" width="24.796875" style="412" customWidth="1"/>
    <col min="10249" max="10250" width="8.796875" style="412"/>
    <col min="10251" max="10251" width="16.19921875" style="412" customWidth="1"/>
    <col min="10252" max="10262" width="0" style="412" hidden="1" customWidth="1"/>
    <col min="10263" max="10497" width="8.796875" style="412"/>
    <col min="10498" max="10498" width="8.796875" style="412" customWidth="1"/>
    <col min="10499" max="10499" width="18.796875" style="412" customWidth="1"/>
    <col min="10500" max="10500" width="8.796875" style="412"/>
    <col min="10501" max="10501" width="13.09765625" style="412" customWidth="1"/>
    <col min="10502" max="10502" width="10.59765625" style="412" customWidth="1"/>
    <col min="10503" max="10503" width="16.59765625" style="412" bestFit="1" customWidth="1"/>
    <col min="10504" max="10504" width="24.796875" style="412" customWidth="1"/>
    <col min="10505" max="10506" width="8.796875" style="412"/>
    <col min="10507" max="10507" width="16.19921875" style="412" customWidth="1"/>
    <col min="10508" max="10518" width="0" style="412" hidden="1" customWidth="1"/>
    <col min="10519" max="10753" width="8.796875" style="412"/>
    <col min="10754" max="10754" width="8.796875" style="412" customWidth="1"/>
    <col min="10755" max="10755" width="18.796875" style="412" customWidth="1"/>
    <col min="10756" max="10756" width="8.796875" style="412"/>
    <col min="10757" max="10757" width="13.09765625" style="412" customWidth="1"/>
    <col min="10758" max="10758" width="10.59765625" style="412" customWidth="1"/>
    <col min="10759" max="10759" width="16.59765625" style="412" bestFit="1" customWidth="1"/>
    <col min="10760" max="10760" width="24.796875" style="412" customWidth="1"/>
    <col min="10761" max="10762" width="8.796875" style="412"/>
    <col min="10763" max="10763" width="16.19921875" style="412" customWidth="1"/>
    <col min="10764" max="10774" width="0" style="412" hidden="1" customWidth="1"/>
    <col min="10775" max="11009" width="8.796875" style="412"/>
    <col min="11010" max="11010" width="8.796875" style="412" customWidth="1"/>
    <col min="11011" max="11011" width="18.796875" style="412" customWidth="1"/>
    <col min="11012" max="11012" width="8.796875" style="412"/>
    <col min="11013" max="11013" width="13.09765625" style="412" customWidth="1"/>
    <col min="11014" max="11014" width="10.59765625" style="412" customWidth="1"/>
    <col min="11015" max="11015" width="16.59765625" style="412" bestFit="1" customWidth="1"/>
    <col min="11016" max="11016" width="24.796875" style="412" customWidth="1"/>
    <col min="11017" max="11018" width="8.796875" style="412"/>
    <col min="11019" max="11019" width="16.19921875" style="412" customWidth="1"/>
    <col min="11020" max="11030" width="0" style="412" hidden="1" customWidth="1"/>
    <col min="11031" max="11265" width="8.796875" style="412"/>
    <col min="11266" max="11266" width="8.796875" style="412" customWidth="1"/>
    <col min="11267" max="11267" width="18.796875" style="412" customWidth="1"/>
    <col min="11268" max="11268" width="8.796875" style="412"/>
    <col min="11269" max="11269" width="13.09765625" style="412" customWidth="1"/>
    <col min="11270" max="11270" width="10.59765625" style="412" customWidth="1"/>
    <col min="11271" max="11271" width="16.59765625" style="412" bestFit="1" customWidth="1"/>
    <col min="11272" max="11272" width="24.796875" style="412" customWidth="1"/>
    <col min="11273" max="11274" width="8.796875" style="412"/>
    <col min="11275" max="11275" width="16.19921875" style="412" customWidth="1"/>
    <col min="11276" max="11286" width="0" style="412" hidden="1" customWidth="1"/>
    <col min="11287" max="11521" width="8.796875" style="412"/>
    <col min="11522" max="11522" width="8.796875" style="412" customWidth="1"/>
    <col min="11523" max="11523" width="18.796875" style="412" customWidth="1"/>
    <col min="11524" max="11524" width="8.796875" style="412"/>
    <col min="11525" max="11525" width="13.09765625" style="412" customWidth="1"/>
    <col min="11526" max="11526" width="10.59765625" style="412" customWidth="1"/>
    <col min="11527" max="11527" width="16.59765625" style="412" bestFit="1" customWidth="1"/>
    <col min="11528" max="11528" width="24.796875" style="412" customWidth="1"/>
    <col min="11529" max="11530" width="8.796875" style="412"/>
    <col min="11531" max="11531" width="16.19921875" style="412" customWidth="1"/>
    <col min="11532" max="11542" width="0" style="412" hidden="1" customWidth="1"/>
    <col min="11543" max="11777" width="8.796875" style="412"/>
    <col min="11778" max="11778" width="8.796875" style="412" customWidth="1"/>
    <col min="11779" max="11779" width="18.796875" style="412" customWidth="1"/>
    <col min="11780" max="11780" width="8.796875" style="412"/>
    <col min="11781" max="11781" width="13.09765625" style="412" customWidth="1"/>
    <col min="11782" max="11782" width="10.59765625" style="412" customWidth="1"/>
    <col min="11783" max="11783" width="16.59765625" style="412" bestFit="1" customWidth="1"/>
    <col min="11784" max="11784" width="24.796875" style="412" customWidth="1"/>
    <col min="11785" max="11786" width="8.796875" style="412"/>
    <col min="11787" max="11787" width="16.19921875" style="412" customWidth="1"/>
    <col min="11788" max="11798" width="0" style="412" hidden="1" customWidth="1"/>
    <col min="11799" max="12033" width="8.796875" style="412"/>
    <col min="12034" max="12034" width="8.796875" style="412" customWidth="1"/>
    <col min="12035" max="12035" width="18.796875" style="412" customWidth="1"/>
    <col min="12036" max="12036" width="8.796875" style="412"/>
    <col min="12037" max="12037" width="13.09765625" style="412" customWidth="1"/>
    <col min="12038" max="12038" width="10.59765625" style="412" customWidth="1"/>
    <col min="12039" max="12039" width="16.59765625" style="412" bestFit="1" customWidth="1"/>
    <col min="12040" max="12040" width="24.796875" style="412" customWidth="1"/>
    <col min="12041" max="12042" width="8.796875" style="412"/>
    <col min="12043" max="12043" width="16.19921875" style="412" customWidth="1"/>
    <col min="12044" max="12054" width="0" style="412" hidden="1" customWidth="1"/>
    <col min="12055" max="12289" width="8.796875" style="412"/>
    <col min="12290" max="12290" width="8.796875" style="412" customWidth="1"/>
    <col min="12291" max="12291" width="18.796875" style="412" customWidth="1"/>
    <col min="12292" max="12292" width="8.796875" style="412"/>
    <col min="12293" max="12293" width="13.09765625" style="412" customWidth="1"/>
    <col min="12294" max="12294" width="10.59765625" style="412" customWidth="1"/>
    <col min="12295" max="12295" width="16.59765625" style="412" bestFit="1" customWidth="1"/>
    <col min="12296" max="12296" width="24.796875" style="412" customWidth="1"/>
    <col min="12297" max="12298" width="8.796875" style="412"/>
    <col min="12299" max="12299" width="16.19921875" style="412" customWidth="1"/>
    <col min="12300" max="12310" width="0" style="412" hidden="1" customWidth="1"/>
    <col min="12311" max="12545" width="8.796875" style="412"/>
    <col min="12546" max="12546" width="8.796875" style="412" customWidth="1"/>
    <col min="12547" max="12547" width="18.796875" style="412" customWidth="1"/>
    <col min="12548" max="12548" width="8.796875" style="412"/>
    <col min="12549" max="12549" width="13.09765625" style="412" customWidth="1"/>
    <col min="12550" max="12550" width="10.59765625" style="412" customWidth="1"/>
    <col min="12551" max="12551" width="16.59765625" style="412" bestFit="1" customWidth="1"/>
    <col min="12552" max="12552" width="24.796875" style="412" customWidth="1"/>
    <col min="12553" max="12554" width="8.796875" style="412"/>
    <col min="12555" max="12555" width="16.19921875" style="412" customWidth="1"/>
    <col min="12556" max="12566" width="0" style="412" hidden="1" customWidth="1"/>
    <col min="12567" max="12801" width="8.796875" style="412"/>
    <col min="12802" max="12802" width="8.796875" style="412" customWidth="1"/>
    <col min="12803" max="12803" width="18.796875" style="412" customWidth="1"/>
    <col min="12804" max="12804" width="8.796875" style="412"/>
    <col min="12805" max="12805" width="13.09765625" style="412" customWidth="1"/>
    <col min="12806" max="12806" width="10.59765625" style="412" customWidth="1"/>
    <col min="12807" max="12807" width="16.59765625" style="412" bestFit="1" customWidth="1"/>
    <col min="12808" max="12808" width="24.796875" style="412" customWidth="1"/>
    <col min="12809" max="12810" width="8.796875" style="412"/>
    <col min="12811" max="12811" width="16.19921875" style="412" customWidth="1"/>
    <col min="12812" max="12822" width="0" style="412" hidden="1" customWidth="1"/>
    <col min="12823" max="13057" width="8.796875" style="412"/>
    <col min="13058" max="13058" width="8.796875" style="412" customWidth="1"/>
    <col min="13059" max="13059" width="18.796875" style="412" customWidth="1"/>
    <col min="13060" max="13060" width="8.796875" style="412"/>
    <col min="13061" max="13061" width="13.09765625" style="412" customWidth="1"/>
    <col min="13062" max="13062" width="10.59765625" style="412" customWidth="1"/>
    <col min="13063" max="13063" width="16.59765625" style="412" bestFit="1" customWidth="1"/>
    <col min="13064" max="13064" width="24.796875" style="412" customWidth="1"/>
    <col min="13065" max="13066" width="8.796875" style="412"/>
    <col min="13067" max="13067" width="16.19921875" style="412" customWidth="1"/>
    <col min="13068" max="13078" width="0" style="412" hidden="1" customWidth="1"/>
    <col min="13079" max="13313" width="8.796875" style="412"/>
    <col min="13314" max="13314" width="8.796875" style="412" customWidth="1"/>
    <col min="13315" max="13315" width="18.796875" style="412" customWidth="1"/>
    <col min="13316" max="13316" width="8.796875" style="412"/>
    <col min="13317" max="13317" width="13.09765625" style="412" customWidth="1"/>
    <col min="13318" max="13318" width="10.59765625" style="412" customWidth="1"/>
    <col min="13319" max="13319" width="16.59765625" style="412" bestFit="1" customWidth="1"/>
    <col min="13320" max="13320" width="24.796875" style="412" customWidth="1"/>
    <col min="13321" max="13322" width="8.796875" style="412"/>
    <col min="13323" max="13323" width="16.19921875" style="412" customWidth="1"/>
    <col min="13324" max="13334" width="0" style="412" hidden="1" customWidth="1"/>
    <col min="13335" max="13569" width="8.796875" style="412"/>
    <col min="13570" max="13570" width="8.796875" style="412" customWidth="1"/>
    <col min="13571" max="13571" width="18.796875" style="412" customWidth="1"/>
    <col min="13572" max="13572" width="8.796875" style="412"/>
    <col min="13573" max="13573" width="13.09765625" style="412" customWidth="1"/>
    <col min="13574" max="13574" width="10.59765625" style="412" customWidth="1"/>
    <col min="13575" max="13575" width="16.59765625" style="412" bestFit="1" customWidth="1"/>
    <col min="13576" max="13576" width="24.796875" style="412" customWidth="1"/>
    <col min="13577" max="13578" width="8.796875" style="412"/>
    <col min="13579" max="13579" width="16.19921875" style="412" customWidth="1"/>
    <col min="13580" max="13590" width="0" style="412" hidden="1" customWidth="1"/>
    <col min="13591" max="13825" width="8.796875" style="412"/>
    <col min="13826" max="13826" width="8.796875" style="412" customWidth="1"/>
    <col min="13827" max="13827" width="18.796875" style="412" customWidth="1"/>
    <col min="13828" max="13828" width="8.796875" style="412"/>
    <col min="13829" max="13829" width="13.09765625" style="412" customWidth="1"/>
    <col min="13830" max="13830" width="10.59765625" style="412" customWidth="1"/>
    <col min="13831" max="13831" width="16.59765625" style="412" bestFit="1" customWidth="1"/>
    <col min="13832" max="13832" width="24.796875" style="412" customWidth="1"/>
    <col min="13833" max="13834" width="8.796875" style="412"/>
    <col min="13835" max="13835" width="16.19921875" style="412" customWidth="1"/>
    <col min="13836" max="13846" width="0" style="412" hidden="1" customWidth="1"/>
    <col min="13847" max="14081" width="8.796875" style="412"/>
    <col min="14082" max="14082" width="8.796875" style="412" customWidth="1"/>
    <col min="14083" max="14083" width="18.796875" style="412" customWidth="1"/>
    <col min="14084" max="14084" width="8.796875" style="412"/>
    <col min="14085" max="14085" width="13.09765625" style="412" customWidth="1"/>
    <col min="14086" max="14086" width="10.59765625" style="412" customWidth="1"/>
    <col min="14087" max="14087" width="16.59765625" style="412" bestFit="1" customWidth="1"/>
    <col min="14088" max="14088" width="24.796875" style="412" customWidth="1"/>
    <col min="14089" max="14090" width="8.796875" style="412"/>
    <col min="14091" max="14091" width="16.19921875" style="412" customWidth="1"/>
    <col min="14092" max="14102" width="0" style="412" hidden="1" customWidth="1"/>
    <col min="14103" max="14337" width="8.796875" style="412"/>
    <col min="14338" max="14338" width="8.796875" style="412" customWidth="1"/>
    <col min="14339" max="14339" width="18.796875" style="412" customWidth="1"/>
    <col min="14340" max="14340" width="8.796875" style="412"/>
    <col min="14341" max="14341" width="13.09765625" style="412" customWidth="1"/>
    <col min="14342" max="14342" width="10.59765625" style="412" customWidth="1"/>
    <col min="14343" max="14343" width="16.59765625" style="412" bestFit="1" customWidth="1"/>
    <col min="14344" max="14344" width="24.796875" style="412" customWidth="1"/>
    <col min="14345" max="14346" width="8.796875" style="412"/>
    <col min="14347" max="14347" width="16.19921875" style="412" customWidth="1"/>
    <col min="14348" max="14358" width="0" style="412" hidden="1" customWidth="1"/>
    <col min="14359" max="14593" width="8.796875" style="412"/>
    <col min="14594" max="14594" width="8.796875" style="412" customWidth="1"/>
    <col min="14595" max="14595" width="18.796875" style="412" customWidth="1"/>
    <col min="14596" max="14596" width="8.796875" style="412"/>
    <col min="14597" max="14597" width="13.09765625" style="412" customWidth="1"/>
    <col min="14598" max="14598" width="10.59765625" style="412" customWidth="1"/>
    <col min="14599" max="14599" width="16.59765625" style="412" bestFit="1" customWidth="1"/>
    <col min="14600" max="14600" width="24.796875" style="412" customWidth="1"/>
    <col min="14601" max="14602" width="8.796875" style="412"/>
    <col min="14603" max="14603" width="16.19921875" style="412" customWidth="1"/>
    <col min="14604" max="14614" width="0" style="412" hidden="1" customWidth="1"/>
    <col min="14615" max="14849" width="8.796875" style="412"/>
    <col min="14850" max="14850" width="8.796875" style="412" customWidth="1"/>
    <col min="14851" max="14851" width="18.796875" style="412" customWidth="1"/>
    <col min="14852" max="14852" width="8.796875" style="412"/>
    <col min="14853" max="14853" width="13.09765625" style="412" customWidth="1"/>
    <col min="14854" max="14854" width="10.59765625" style="412" customWidth="1"/>
    <col min="14855" max="14855" width="16.59765625" style="412" bestFit="1" customWidth="1"/>
    <col min="14856" max="14856" width="24.796875" style="412" customWidth="1"/>
    <col min="14857" max="14858" width="8.796875" style="412"/>
    <col min="14859" max="14859" width="16.19921875" style="412" customWidth="1"/>
    <col min="14860" max="14870" width="0" style="412" hidden="1" customWidth="1"/>
    <col min="14871" max="15105" width="8.796875" style="412"/>
    <col min="15106" max="15106" width="8.796875" style="412" customWidth="1"/>
    <col min="15107" max="15107" width="18.796875" style="412" customWidth="1"/>
    <col min="15108" max="15108" width="8.796875" style="412"/>
    <col min="15109" max="15109" width="13.09765625" style="412" customWidth="1"/>
    <col min="15110" max="15110" width="10.59765625" style="412" customWidth="1"/>
    <col min="15111" max="15111" width="16.59765625" style="412" bestFit="1" customWidth="1"/>
    <col min="15112" max="15112" width="24.796875" style="412" customWidth="1"/>
    <col min="15113" max="15114" width="8.796875" style="412"/>
    <col min="15115" max="15115" width="16.19921875" style="412" customWidth="1"/>
    <col min="15116" max="15126" width="0" style="412" hidden="1" customWidth="1"/>
    <col min="15127" max="15361" width="8.796875" style="412"/>
    <col min="15362" max="15362" width="8.796875" style="412" customWidth="1"/>
    <col min="15363" max="15363" width="18.796875" style="412" customWidth="1"/>
    <col min="15364" max="15364" width="8.796875" style="412"/>
    <col min="15365" max="15365" width="13.09765625" style="412" customWidth="1"/>
    <col min="15366" max="15366" width="10.59765625" style="412" customWidth="1"/>
    <col min="15367" max="15367" width="16.59765625" style="412" bestFit="1" customWidth="1"/>
    <col min="15368" max="15368" width="24.796875" style="412" customWidth="1"/>
    <col min="15369" max="15370" width="8.796875" style="412"/>
    <col min="15371" max="15371" width="16.19921875" style="412" customWidth="1"/>
    <col min="15372" max="15382" width="0" style="412" hidden="1" customWidth="1"/>
    <col min="15383" max="15617" width="8.796875" style="412"/>
    <col min="15618" max="15618" width="8.796875" style="412" customWidth="1"/>
    <col min="15619" max="15619" width="18.796875" style="412" customWidth="1"/>
    <col min="15620" max="15620" width="8.796875" style="412"/>
    <col min="15621" max="15621" width="13.09765625" style="412" customWidth="1"/>
    <col min="15622" max="15622" width="10.59765625" style="412" customWidth="1"/>
    <col min="15623" max="15623" width="16.59765625" style="412" bestFit="1" customWidth="1"/>
    <col min="15624" max="15624" width="24.796875" style="412" customWidth="1"/>
    <col min="15625" max="15626" width="8.796875" style="412"/>
    <col min="15627" max="15627" width="16.19921875" style="412" customWidth="1"/>
    <col min="15628" max="15638" width="0" style="412" hidden="1" customWidth="1"/>
    <col min="15639" max="15873" width="8.796875" style="412"/>
    <col min="15874" max="15874" width="8.796875" style="412" customWidth="1"/>
    <col min="15875" max="15875" width="18.796875" style="412" customWidth="1"/>
    <col min="15876" max="15876" width="8.796875" style="412"/>
    <col min="15877" max="15877" width="13.09765625" style="412" customWidth="1"/>
    <col min="15878" max="15878" width="10.59765625" style="412" customWidth="1"/>
    <col min="15879" max="15879" width="16.59765625" style="412" bestFit="1" customWidth="1"/>
    <col min="15880" max="15880" width="24.796875" style="412" customWidth="1"/>
    <col min="15881" max="15882" width="8.796875" style="412"/>
    <col min="15883" max="15883" width="16.19921875" style="412" customWidth="1"/>
    <col min="15884" max="15894" width="0" style="412" hidden="1" customWidth="1"/>
    <col min="15895" max="16129" width="8.796875" style="412"/>
    <col min="16130" max="16130" width="8.796875" style="412" customWidth="1"/>
    <col min="16131" max="16131" width="18.796875" style="412" customWidth="1"/>
    <col min="16132" max="16132" width="8.796875" style="412"/>
    <col min="16133" max="16133" width="13.09765625" style="412" customWidth="1"/>
    <col min="16134" max="16134" width="10.59765625" style="412" customWidth="1"/>
    <col min="16135" max="16135" width="16.59765625" style="412" bestFit="1" customWidth="1"/>
    <col min="16136" max="16136" width="24.796875" style="412" customWidth="1"/>
    <col min="16137" max="16138" width="8.796875" style="412"/>
    <col min="16139" max="16139" width="16.19921875" style="412" customWidth="1"/>
    <col min="16140" max="16150" width="0" style="412" hidden="1" customWidth="1"/>
    <col min="16151" max="16384" width="8.796875" style="412"/>
  </cols>
  <sheetData>
    <row r="1" spans="1:19">
      <c r="L1" s="412">
        <v>2490</v>
      </c>
      <c r="M1" s="412" t="s">
        <v>179</v>
      </c>
      <c r="N1" s="412">
        <v>0</v>
      </c>
      <c r="O1" s="412" t="e">
        <f>E11&amp;"/"&amp;VLOOKUP(F11,M:N,2,0)&amp;"/"&amp;G11-543</f>
        <v>#N/A</v>
      </c>
      <c r="P1" s="412">
        <v>1</v>
      </c>
      <c r="Q1" s="412">
        <v>17</v>
      </c>
      <c r="R1" s="412">
        <v>1</v>
      </c>
      <c r="S1" s="412" t="s">
        <v>180</v>
      </c>
    </row>
    <row r="2" spans="1:19" ht="23.25">
      <c r="L2" s="412">
        <v>2491</v>
      </c>
      <c r="M2" s="412" t="s">
        <v>181</v>
      </c>
      <c r="N2" s="412">
        <v>2</v>
      </c>
      <c r="O2" s="412" t="e">
        <f>E12&amp;"/"&amp;VLOOKUP(F12,M:N,2,0)&amp;"/"&amp;G12-543</f>
        <v>#N/A</v>
      </c>
      <c r="P2" s="412">
        <v>2</v>
      </c>
      <c r="Q2" s="412">
        <v>3</v>
      </c>
      <c r="R2" s="412">
        <v>2</v>
      </c>
      <c r="S2" s="413" t="s">
        <v>182</v>
      </c>
    </row>
    <row r="3" spans="1:19" ht="23.25">
      <c r="L3" s="412">
        <v>2492</v>
      </c>
      <c r="M3" s="412" t="s">
        <v>183</v>
      </c>
      <c r="N3" s="412">
        <v>3</v>
      </c>
      <c r="P3" s="412">
        <v>3</v>
      </c>
      <c r="Q3" s="412">
        <f>IF(Q2=R1,0,IF(Q2=R2,Q1+4,IF(Q2=R3,Q1+2,IF(Q2=R4,Q1+1,IF(Q2=R5,Q1+1,IF(Q2=R6,Q1+1,IF(Q2=R7,Q1+2,IF(Q2=R8,Q1+2,"เลือกประเภทสินเชื่อผิด"))))))))</f>
        <v>19</v>
      </c>
      <c r="R3" s="412">
        <v>3</v>
      </c>
      <c r="S3" s="414" t="s">
        <v>184</v>
      </c>
    </row>
    <row r="4" spans="1:19" ht="23.25">
      <c r="L4" s="412">
        <v>2493</v>
      </c>
      <c r="M4" s="412" t="s">
        <v>185</v>
      </c>
      <c r="N4" s="412">
        <v>4</v>
      </c>
      <c r="P4" s="412">
        <v>4</v>
      </c>
      <c r="R4" s="412">
        <v>4</v>
      </c>
      <c r="S4" s="414" t="s">
        <v>186</v>
      </c>
    </row>
    <row r="5" spans="1:19" ht="24" thickBot="1">
      <c r="L5" s="412">
        <v>2494</v>
      </c>
      <c r="M5" s="412" t="s">
        <v>187</v>
      </c>
      <c r="N5" s="412">
        <v>5</v>
      </c>
      <c r="P5" s="412">
        <v>5</v>
      </c>
      <c r="R5" s="412">
        <v>5</v>
      </c>
      <c r="S5" s="415" t="s">
        <v>188</v>
      </c>
    </row>
    <row r="6" spans="1:19" ht="23.25">
      <c r="A6" s="1914" t="s">
        <v>189</v>
      </c>
      <c r="B6" s="1914"/>
      <c r="C6" s="1914"/>
      <c r="D6" s="1914"/>
      <c r="E6" s="1914"/>
      <c r="F6" s="1914"/>
      <c r="G6" s="1914"/>
      <c r="H6" s="1914"/>
      <c r="L6" s="412">
        <v>2495</v>
      </c>
      <c r="M6" s="412" t="s">
        <v>190</v>
      </c>
      <c r="N6" s="412">
        <v>6</v>
      </c>
      <c r="P6" s="412">
        <v>6</v>
      </c>
      <c r="R6" s="412">
        <v>6</v>
      </c>
      <c r="S6" s="416" t="s">
        <v>191</v>
      </c>
    </row>
    <row r="7" spans="1:19" ht="24" thickBot="1">
      <c r="A7" s="417"/>
      <c r="B7" s="417"/>
      <c r="C7" s="417"/>
      <c r="D7" s="417"/>
      <c r="E7" s="417"/>
      <c r="F7" s="417"/>
      <c r="G7" s="418"/>
      <c r="H7" s="418"/>
      <c r="L7" s="412">
        <v>2496</v>
      </c>
      <c r="M7" s="412" t="s">
        <v>192</v>
      </c>
      <c r="N7" s="412">
        <v>7</v>
      </c>
      <c r="P7" s="412">
        <v>7</v>
      </c>
      <c r="R7" s="412">
        <v>7</v>
      </c>
      <c r="S7" s="416" t="s">
        <v>193</v>
      </c>
    </row>
    <row r="8" spans="1:19" ht="26.25" thickBot="1">
      <c r="A8" s="419" t="s">
        <v>194</v>
      </c>
      <c r="B8" s="420"/>
      <c r="C8" s="420"/>
      <c r="D8" s="420"/>
      <c r="E8" s="420"/>
      <c r="F8" s="1915" t="s">
        <v>195</v>
      </c>
      <c r="G8" s="1916"/>
      <c r="H8" s="420"/>
      <c r="L8" s="412">
        <v>2497</v>
      </c>
      <c r="M8" s="412" t="s">
        <v>196</v>
      </c>
      <c r="N8" s="412">
        <v>8</v>
      </c>
      <c r="P8" s="412">
        <v>8</v>
      </c>
      <c r="R8" s="412">
        <v>8</v>
      </c>
      <c r="S8" s="421" t="s">
        <v>197</v>
      </c>
    </row>
    <row r="9" spans="1:19" ht="27" thickBot="1">
      <c r="A9" s="419" t="s">
        <v>143</v>
      </c>
      <c r="B9" s="420"/>
      <c r="C9" s="420"/>
      <c r="D9" s="420"/>
      <c r="E9" s="420"/>
      <c r="F9" s="422"/>
      <c r="G9" s="423" t="s">
        <v>147</v>
      </c>
      <c r="H9" s="424"/>
      <c r="L9" s="412">
        <v>2498</v>
      </c>
      <c r="M9" s="412" t="s">
        <v>198</v>
      </c>
      <c r="N9" s="412">
        <v>9</v>
      </c>
      <c r="P9" s="412">
        <v>9</v>
      </c>
    </row>
    <row r="10" spans="1:19" ht="27" thickBot="1">
      <c r="A10" s="420"/>
      <c r="B10" s="420"/>
      <c r="C10" s="420"/>
      <c r="D10" s="420"/>
      <c r="E10" s="425" t="s">
        <v>199</v>
      </c>
      <c r="F10" s="425" t="s">
        <v>200</v>
      </c>
      <c r="G10" s="426" t="s">
        <v>201</v>
      </c>
      <c r="H10" s="427"/>
      <c r="L10" s="412">
        <v>2499</v>
      </c>
      <c r="M10" s="412" t="s">
        <v>202</v>
      </c>
      <c r="N10" s="412">
        <v>10</v>
      </c>
      <c r="P10" s="412">
        <v>10</v>
      </c>
    </row>
    <row r="11" spans="1:19" ht="27" thickBot="1">
      <c r="A11" s="419" t="s">
        <v>203</v>
      </c>
      <c r="B11" s="420"/>
      <c r="C11" s="420"/>
      <c r="D11" s="420"/>
      <c r="E11" s="428"/>
      <c r="F11" s="428"/>
      <c r="G11" s="429">
        <v>2554</v>
      </c>
      <c r="H11" s="427"/>
      <c r="L11" s="412">
        <v>2500</v>
      </c>
      <c r="M11" s="412" t="s">
        <v>204</v>
      </c>
      <c r="N11" s="412">
        <v>11</v>
      </c>
      <c r="P11" s="412">
        <v>11</v>
      </c>
    </row>
    <row r="12" spans="1:19" ht="27" thickBot="1">
      <c r="A12" s="419" t="s">
        <v>205</v>
      </c>
      <c r="B12" s="420"/>
      <c r="C12" s="420"/>
      <c r="D12" s="420"/>
      <c r="E12" s="428"/>
      <c r="F12" s="428"/>
      <c r="G12" s="429">
        <v>2520</v>
      </c>
      <c r="H12" s="427"/>
      <c r="L12" s="412">
        <v>2501</v>
      </c>
      <c r="M12" s="412" t="s">
        <v>206</v>
      </c>
      <c r="N12" s="412">
        <v>12</v>
      </c>
      <c r="P12" s="412">
        <v>12</v>
      </c>
    </row>
    <row r="13" spans="1:19" ht="27" thickBot="1">
      <c r="A13" s="419" t="s">
        <v>142</v>
      </c>
      <c r="B13" s="420"/>
      <c r="C13" s="420"/>
      <c r="D13" s="430" t="str">
        <f>IF(OR(G13&lt;20,G13&gt;60,G13=""),"!!!อายุไม่อยู่ในช่วงที่รับประกัน!!!","")</f>
        <v/>
      </c>
      <c r="E13" s="422"/>
      <c r="F13" s="422"/>
      <c r="G13" s="490">
        <f>'Secured - Table 1'!C5</f>
        <v>30</v>
      </c>
      <c r="H13" s="419" t="s">
        <v>207</v>
      </c>
      <c r="L13" s="412">
        <v>2502</v>
      </c>
      <c r="P13" s="412">
        <v>13</v>
      </c>
    </row>
    <row r="14" spans="1:19" ht="26.25" thickBot="1">
      <c r="A14" s="431" t="s">
        <v>208</v>
      </c>
      <c r="B14" s="432"/>
      <c r="C14" s="432"/>
      <c r="D14" s="432"/>
      <c r="E14" s="420"/>
      <c r="F14" s="420"/>
      <c r="G14" s="420"/>
      <c r="H14" s="433"/>
      <c r="L14" s="412">
        <v>2503</v>
      </c>
      <c r="P14" s="412">
        <v>14</v>
      </c>
    </row>
    <row r="15" spans="1:19" ht="27" thickBot="1">
      <c r="A15" s="419" t="s">
        <v>209</v>
      </c>
      <c r="B15" s="432"/>
      <c r="C15" s="434"/>
      <c r="D15" s="434"/>
      <c r="E15" s="1917" t="s">
        <v>182</v>
      </c>
      <c r="F15" s="1918"/>
      <c r="G15" s="1919"/>
      <c r="H15" s="435"/>
      <c r="L15" s="412">
        <v>2504</v>
      </c>
      <c r="P15" s="412">
        <v>15</v>
      </c>
    </row>
    <row r="16" spans="1:19" ht="27" thickBot="1">
      <c r="A16" s="419" t="s">
        <v>210</v>
      </c>
      <c r="B16" s="420"/>
      <c r="C16" s="422"/>
      <c r="D16" s="422"/>
      <c r="E16" s="422"/>
      <c r="F16" s="422"/>
      <c r="G16" s="423" t="s">
        <v>211</v>
      </c>
      <c r="H16" s="435"/>
      <c r="L16" s="412">
        <v>2505</v>
      </c>
      <c r="P16" s="412">
        <v>16</v>
      </c>
    </row>
    <row r="17" spans="1:16" ht="27" thickBot="1">
      <c r="A17" s="419" t="s">
        <v>212</v>
      </c>
      <c r="B17" s="420"/>
      <c r="C17" s="436"/>
      <c r="D17" s="437" t="e">
        <f>#VALUE!</f>
        <v>#VALUE!</v>
      </c>
      <c r="E17" s="422"/>
      <c r="F17" s="422"/>
      <c r="G17" s="489">
        <f>'Secured - Table 1'!F5</f>
        <v>10</v>
      </c>
      <c r="H17" s="419" t="s">
        <v>207</v>
      </c>
      <c r="L17" s="412">
        <v>2506</v>
      </c>
      <c r="P17" s="412">
        <v>17</v>
      </c>
    </row>
    <row r="18" spans="1:16" ht="27" hidden="1" thickBot="1">
      <c r="A18" s="419" t="s">
        <v>213</v>
      </c>
      <c r="B18" s="420"/>
      <c r="C18" s="422"/>
      <c r="D18" s="422"/>
      <c r="E18" s="422"/>
      <c r="F18" s="422"/>
      <c r="G18" s="438"/>
      <c r="H18" s="419"/>
      <c r="L18" s="412">
        <v>2507</v>
      </c>
      <c r="P18" s="412">
        <v>18</v>
      </c>
    </row>
    <row r="19" spans="1:16" ht="27" thickBot="1">
      <c r="A19" s="419" t="s">
        <v>214</v>
      </c>
      <c r="B19" s="420"/>
      <c r="C19" s="422"/>
      <c r="D19" s="439" t="e">
        <f>#VALUE!</f>
        <v>#VALUE!</v>
      </c>
      <c r="E19" s="422"/>
      <c r="F19" s="422"/>
      <c r="G19" s="440">
        <f>'Secured - Table 1'!H5</f>
        <v>2500000</v>
      </c>
      <c r="H19" s="419" t="s">
        <v>215</v>
      </c>
      <c r="I19" s="439" t="str">
        <f>IF(E15="เลือกผลิตภัณฑ์สินเชื่อ","",IF($G$19="","",(IF($G$19&lt;5000001,"","วงเงินเอาประกันภัยเข้าเกณฑ์การตรวจสุขภาพ"))))</f>
        <v/>
      </c>
      <c r="L19" s="412">
        <v>2508</v>
      </c>
      <c r="P19" s="412">
        <v>19</v>
      </c>
    </row>
    <row r="20" spans="1:16" ht="18.75">
      <c r="A20" s="441" t="s">
        <v>216</v>
      </c>
      <c r="L20" s="412">
        <v>2509</v>
      </c>
      <c r="P20" s="412">
        <v>20</v>
      </c>
    </row>
    <row r="21" spans="1:16" ht="17.25" thickBot="1">
      <c r="A21" s="420"/>
      <c r="B21" s="420"/>
      <c r="C21" s="420"/>
      <c r="D21" s="420"/>
      <c r="E21" s="420"/>
      <c r="F21" s="420"/>
      <c r="G21" s="442"/>
      <c r="H21" s="420"/>
      <c r="L21" s="412">
        <v>2510</v>
      </c>
      <c r="P21" s="412">
        <v>21</v>
      </c>
    </row>
    <row r="22" spans="1:16" ht="27.75" thickTop="1" thickBot="1">
      <c r="A22" s="443" t="s">
        <v>217</v>
      </c>
      <c r="B22" s="444"/>
      <c r="C22" s="444"/>
      <c r="D22" s="1920" t="s">
        <v>218</v>
      </c>
      <c r="E22" s="1921"/>
      <c r="F22" s="445"/>
      <c r="G22" s="446"/>
      <c r="H22" s="447"/>
      <c r="L22" s="412">
        <v>2511</v>
      </c>
      <c r="P22" s="412">
        <v>22</v>
      </c>
    </row>
    <row r="23" spans="1:16" ht="27" thickBot="1">
      <c r="A23" s="448" t="s">
        <v>219</v>
      </c>
      <c r="B23" s="422"/>
      <c r="C23" s="422"/>
      <c r="D23" s="1922"/>
      <c r="E23" s="1923"/>
      <c r="F23" s="422"/>
      <c r="G23" s="449">
        <f>G19</f>
        <v>2500000</v>
      </c>
      <c r="H23" s="450" t="s">
        <v>215</v>
      </c>
      <c r="L23" s="412">
        <v>2512</v>
      </c>
      <c r="P23" s="412">
        <v>23</v>
      </c>
    </row>
    <row r="24" spans="1:16" ht="27" thickBot="1">
      <c r="A24" s="448" t="s">
        <v>220</v>
      </c>
      <c r="B24" s="422"/>
      <c r="C24" s="422"/>
      <c r="D24" s="1910" t="str">
        <f>IF(G17&gt;=10,"ได้",IF(G17&lt;10,"ไม่ได้",""))</f>
        <v>ได้</v>
      </c>
      <c r="E24" s="1911"/>
      <c r="F24" s="422"/>
      <c r="G24" s="451">
        <f>IF(ISERROR(IF(G9="ชาย",(HLOOKUP(G17,OIC_MRTA_bundling!$5:$46,VLOOKUP(G13,OIC_MRTA_bundling!$A$4:$AF$46,32,0),0)*G19),IF(G9="หญิง",(HLOOKUP(G17,OIC_MRTA_bundling!$52:$93,VLOOKUP(G13,OIC_MRTA_bundling!$A$52:$AF$93,32,0),0)*G19))))=TRUE,"",IF(G9="ชาย",(HLOOKUP(G17,OIC_MRTA_bundling!$5:$46,VLOOKUP(G13,OIC_MRTA_bundling!$A$4:$AF$46,32,0),0)*G19),IF(G9="หญิง",(HLOOKUP(G17,OIC_MRTA_bundling!$52:$93,VLOOKUP(G13,OIC_MRTA_bundling!$A$52:$AF$93,32,0),0)*G19))))</f>
        <v>60050</v>
      </c>
      <c r="H24" s="450" t="s">
        <v>215</v>
      </c>
      <c r="L24" s="412">
        <v>2513</v>
      </c>
      <c r="P24" s="412">
        <v>24</v>
      </c>
    </row>
    <row r="25" spans="1:16" ht="27" hidden="1" thickBot="1">
      <c r="A25" s="448" t="s">
        <v>221</v>
      </c>
      <c r="B25" s="422"/>
      <c r="C25" s="422"/>
      <c r="D25" s="1910"/>
      <c r="E25" s="1911"/>
      <c r="F25" s="422"/>
      <c r="G25" s="452"/>
      <c r="H25" s="450" t="s">
        <v>215</v>
      </c>
      <c r="L25" s="412">
        <v>2514</v>
      </c>
      <c r="P25" s="412">
        <v>25</v>
      </c>
    </row>
    <row r="26" spans="1:16" ht="27" thickBot="1">
      <c r="A26" s="453" t="s">
        <v>222</v>
      </c>
      <c r="B26" s="454"/>
      <c r="C26" s="454"/>
      <c r="D26" s="1912"/>
      <c r="E26" s="1913"/>
      <c r="F26" s="454"/>
      <c r="G26" s="455">
        <f>IF(G16="ชำระเบี้ยเป็นเงินสด",G23,IF(G16="รวมเบี้ยในเงินกู้",SUM(G23:G25),""))</f>
        <v>2560050</v>
      </c>
      <c r="H26" s="456" t="s">
        <v>215</v>
      </c>
      <c r="L26" s="412">
        <v>2515</v>
      </c>
      <c r="P26" s="412">
        <v>26</v>
      </c>
    </row>
    <row r="27" spans="1:16" ht="19.5" thickTop="1">
      <c r="A27" s="441" t="s">
        <v>223</v>
      </c>
      <c r="B27" s="420"/>
      <c r="C27" s="420"/>
      <c r="D27" s="420"/>
      <c r="E27" s="420"/>
      <c r="F27" s="420"/>
      <c r="G27" s="442"/>
      <c r="H27" s="420"/>
      <c r="L27" s="412">
        <v>2516</v>
      </c>
      <c r="P27" s="412">
        <v>27</v>
      </c>
    </row>
    <row r="28" spans="1:16">
      <c r="C28" s="457"/>
      <c r="D28" s="457"/>
      <c r="L28" s="412">
        <v>2517</v>
      </c>
      <c r="P28" s="412">
        <v>28</v>
      </c>
    </row>
    <row r="29" spans="1:16">
      <c r="B29" s="412" t="str">
        <f>IF($G$19&lt;5000001,"",IF(G13&lt;20,"",IF(G13&gt;60,"","รายการตรวจสุขภาพผู้ขอเอาประกันภัย")))</f>
        <v/>
      </c>
      <c r="C29" s="458"/>
      <c r="D29" s="459"/>
      <c r="L29" s="412">
        <v>2518</v>
      </c>
      <c r="P29" s="412">
        <v>29</v>
      </c>
    </row>
    <row r="30" spans="1:16" ht="26.25">
      <c r="A30" s="460"/>
      <c r="B30" s="427" t="str">
        <f>IF($G$19&lt;5000001,"",IF($G$13&lt;20,"",IF($G$13&lt;36,[3]UW!C6,IF($G$13&lt;46,[3]UW!D6,IF($G$13&lt;61,[3]UW!E6,"")))))</f>
        <v/>
      </c>
      <c r="E30" s="460"/>
      <c r="H30" s="459"/>
      <c r="L30" s="412">
        <v>2519</v>
      </c>
      <c r="P30" s="412">
        <v>30</v>
      </c>
    </row>
    <row r="31" spans="1:16" ht="26.25">
      <c r="A31" s="427"/>
      <c r="B31" s="427" t="str">
        <f>IF($G$19&lt;5000001,"",IF($G$13&lt;20,"",IF($G$13&lt;36,[3]UW!C7,IF($G$13&lt;46,[3]UW!D7,IF($G$13&lt;61,[3]UW!E7,"")))))</f>
        <v/>
      </c>
      <c r="E31" s="427"/>
      <c r="F31" s="427"/>
      <c r="H31" s="459"/>
      <c r="L31" s="412">
        <v>2520</v>
      </c>
    </row>
    <row r="32" spans="1:16" ht="26.25">
      <c r="A32" s="427"/>
      <c r="B32" s="427" t="str">
        <f>IF($G$19&lt;5000001,"",IF($G$13&lt;20,"",IF($G$13&lt;36,[3]UW!C8,IF($G$13&lt;46,[3]UW!D8,IF($G$13&lt;61,[3]UW!E8,"")))))</f>
        <v/>
      </c>
      <c r="E32" s="427"/>
      <c r="F32" s="427"/>
      <c r="H32" s="459"/>
      <c r="L32" s="412">
        <v>2521</v>
      </c>
    </row>
    <row r="33" spans="1:12" ht="26.25">
      <c r="A33" s="427"/>
      <c r="B33" s="427" t="str">
        <f>IF($G$19&lt;5000001,"",IF($G$13&lt;20,"",IF($G$13&lt;36,[3]UW!C9,IF($G$13&lt;46,[3]UW!D9,IF($G$13&lt;61,[3]UW!E9,"")))))</f>
        <v/>
      </c>
      <c r="E33" s="427"/>
      <c r="F33" s="427"/>
      <c r="H33" s="459"/>
      <c r="L33" s="412">
        <v>2522</v>
      </c>
    </row>
    <row r="34" spans="1:12" ht="26.25">
      <c r="A34" s="427"/>
      <c r="B34" s="427" t="str">
        <f>IF($G$19&lt;5000001,"",IF($G$13&lt;20,"",IF($G$13&lt;36,[3]UW!C10,IF($G$13&lt;46,[3]UW!D10,IF($G$13&lt;61,[3]UW!E10,"")))))</f>
        <v/>
      </c>
      <c r="E34" s="427"/>
      <c r="F34" s="427"/>
      <c r="H34" s="459"/>
      <c r="L34" s="412">
        <v>2523</v>
      </c>
    </row>
    <row r="35" spans="1:12" ht="26.25">
      <c r="B35" s="427" t="str">
        <f>IF($G$19&lt;5000001,"",IF($G$13&lt;20,"",IF($G$13&lt;36,[3]UW!C11,IF($G$13&lt;46,[3]UW!D11,IF($G$13&lt;61,[3]UW!E11,"")))))</f>
        <v/>
      </c>
      <c r="E35" s="427"/>
      <c r="F35" s="427"/>
      <c r="H35" s="459"/>
      <c r="L35" s="412">
        <v>2524</v>
      </c>
    </row>
    <row r="36" spans="1:12" ht="26.25">
      <c r="B36" s="427" t="str">
        <f>IF($G$19&lt;5000001,"",IF($G$13&lt;20,"",IF($G$13&lt;36,[3]UW!C12,IF($G$13&lt;46,[3]UW!D12,IF($G$13&lt;61,[3]UW!E12,"")))))</f>
        <v/>
      </c>
      <c r="E36" s="427"/>
      <c r="F36" s="427"/>
      <c r="H36" s="459"/>
      <c r="L36" s="412">
        <v>2525</v>
      </c>
    </row>
    <row r="37" spans="1:12" ht="26.25">
      <c r="B37" s="427" t="str">
        <f>IF($G$19&lt;5000001,"",IF($G$13&lt;20,"",IF($G$13&lt;36,[3]UW!C13,IF($G$13&lt;46,[3]UW!D13,IF($G$13&lt;61,[3]UW!E13,"")))))</f>
        <v/>
      </c>
      <c r="E37" s="427"/>
      <c r="F37" s="427"/>
      <c r="H37" s="459"/>
      <c r="L37" s="412">
        <v>2526</v>
      </c>
    </row>
    <row r="38" spans="1:12" ht="26.25">
      <c r="B38" s="427" t="str">
        <f>IF($G$19&lt;5000001,"",IF($G$13&lt;20,"",IF($G$13&lt;36,[3]UW!C14,IF($G$13&lt;46,[3]UW!D14,IF($G$13&lt;61,[3]UW!E14,"")))))</f>
        <v/>
      </c>
      <c r="E38" s="427"/>
      <c r="F38" s="427"/>
      <c r="H38" s="459"/>
      <c r="L38" s="412">
        <v>2527</v>
      </c>
    </row>
    <row r="39" spans="1:12" ht="26.25">
      <c r="B39" s="461" t="str">
        <f>IF($G$19&lt;5000001,"",IF($G$13&lt;20,"",IF($G$13&lt;36,[3]UW!C15,IF($G$13&lt;46,[3]UW!D15,IF($G$13&lt;61,[3]UW!E15,"")))))</f>
        <v/>
      </c>
      <c r="E39" s="427"/>
      <c r="F39" s="427"/>
      <c r="H39" s="459"/>
      <c r="L39" s="412">
        <v>2528</v>
      </c>
    </row>
    <row r="40" spans="1:12" ht="26.25">
      <c r="B40" s="461" t="str">
        <f>IF($G$19&lt;5000001,"",IF($G$13&lt;20,"",IF($G$13&lt;36,[3]UW!C16,IF($G$13&lt;46,[3]UW!D16,IF($G$13&lt;61,[3]UW!E16,"")))))</f>
        <v/>
      </c>
      <c r="E40" s="427"/>
      <c r="F40" s="427"/>
      <c r="H40" s="459"/>
      <c r="L40" s="412">
        <v>2529</v>
      </c>
    </row>
    <row r="41" spans="1:12" ht="26.25">
      <c r="B41" s="461" t="str">
        <f>IF($G$19&lt;5000001,"",IF($G$13&lt;20,"",IF($G$13&lt;36,[3]UW!C17,IF($G$13&lt;46,[3]UW!D17,IF($G$13&lt;61,[3]UW!E17,"")))))</f>
        <v/>
      </c>
      <c r="E41" s="427"/>
      <c r="F41" s="427"/>
      <c r="H41" s="459"/>
      <c r="L41" s="412">
        <v>2530</v>
      </c>
    </row>
    <row r="42" spans="1:12" ht="26.25">
      <c r="B42" s="461" t="str">
        <f>IF($G$19&lt;5000001,"",IF($G$13&lt;20,"",IF($G$13&lt;36,[3]UW!C18,IF($G$13&lt;46,[3]UW!D18,IF($G$13&lt;61,[3]UW!E18,"")))))</f>
        <v/>
      </c>
      <c r="H42" s="459"/>
      <c r="L42" s="412">
        <v>2531</v>
      </c>
    </row>
    <row r="43" spans="1:12" ht="26.25">
      <c r="A43" s="462"/>
      <c r="B43" s="461" t="str">
        <f>IF($G$19&lt;5000001,"",IF($G$13&lt;20,"",IF($G$13&lt;36,[3]UW!C19,IF($G$13&lt;46,[3]UW!D19,IF($G$13&lt;61,[3]UW!E19,"")))))</f>
        <v/>
      </c>
      <c r="C43" s="462"/>
      <c r="D43" s="462"/>
      <c r="E43" s="462"/>
      <c r="F43" s="462"/>
      <c r="G43" s="462"/>
      <c r="H43" s="459"/>
      <c r="L43" s="412">
        <v>2532</v>
      </c>
    </row>
    <row r="44" spans="1:12" ht="26.25">
      <c r="A44" s="462"/>
      <c r="B44" s="461" t="str">
        <f>IF($G$19&lt;5000001,"",IF($G$13&lt;20,"",IF($G$13&lt;36,[3]UW!C20,IF($G$13&lt;46,[3]UW!D20,IF($G$13&lt;61,[3]UW!E20,"")))))</f>
        <v/>
      </c>
      <c r="C44" s="462"/>
      <c r="D44" s="462"/>
      <c r="E44" s="462"/>
      <c r="F44" s="462"/>
      <c r="G44" s="462"/>
      <c r="H44" s="459"/>
      <c r="L44" s="412">
        <v>2533</v>
      </c>
    </row>
    <row r="45" spans="1:12" ht="26.25">
      <c r="A45" s="463"/>
      <c r="B45" s="427"/>
      <c r="C45" s="463"/>
      <c r="D45" s="463"/>
      <c r="E45" s="463"/>
      <c r="F45" s="463"/>
      <c r="G45" s="463"/>
      <c r="H45" s="463"/>
      <c r="L45" s="412">
        <v>2534</v>
      </c>
    </row>
    <row r="46" spans="1:12" ht="25.5">
      <c r="A46" s="419"/>
      <c r="B46" s="419"/>
      <c r="C46" s="419"/>
      <c r="D46" s="419"/>
      <c r="E46" s="419"/>
      <c r="F46" s="419"/>
      <c r="G46" s="419"/>
      <c r="H46" s="419"/>
      <c r="L46" s="412">
        <v>2535</v>
      </c>
    </row>
    <row r="47" spans="1:12">
      <c r="L47" s="412">
        <v>2536</v>
      </c>
    </row>
    <row r="48" spans="1:12">
      <c r="L48" s="412">
        <v>2537</v>
      </c>
    </row>
    <row r="49" spans="12:12">
      <c r="L49" s="412">
        <v>2538</v>
      </c>
    </row>
    <row r="50" spans="12:12">
      <c r="L50" s="412">
        <v>2539</v>
      </c>
    </row>
    <row r="51" spans="12:12">
      <c r="L51" s="412">
        <v>2540</v>
      </c>
    </row>
    <row r="52" spans="12:12">
      <c r="L52" s="412">
        <v>2541</v>
      </c>
    </row>
    <row r="53" spans="12:12">
      <c r="L53" s="412">
        <v>2542</v>
      </c>
    </row>
    <row r="54" spans="12:12">
      <c r="L54" s="412">
        <v>2543</v>
      </c>
    </row>
    <row r="55" spans="12:12">
      <c r="L55" s="412">
        <v>2544</v>
      </c>
    </row>
    <row r="56" spans="12:12">
      <c r="L56" s="412">
        <v>2545</v>
      </c>
    </row>
    <row r="57" spans="12:12">
      <c r="L57" s="412">
        <v>2546</v>
      </c>
    </row>
    <row r="58" spans="12:12">
      <c r="L58" s="412">
        <v>2547</v>
      </c>
    </row>
    <row r="59" spans="12:12">
      <c r="L59" s="412">
        <v>2548</v>
      </c>
    </row>
    <row r="60" spans="12:12">
      <c r="L60" s="412">
        <v>2549</v>
      </c>
    </row>
    <row r="61" spans="12:12">
      <c r="L61" s="412">
        <v>2550</v>
      </c>
    </row>
    <row r="62" spans="12:12">
      <c r="L62" s="412">
        <v>2551</v>
      </c>
    </row>
    <row r="63" spans="12:12">
      <c r="L63" s="412">
        <v>2552</v>
      </c>
    </row>
    <row r="64" spans="12:12">
      <c r="L64" s="412">
        <v>2553</v>
      </c>
    </row>
    <row r="65" spans="12:12">
      <c r="L65" s="412">
        <v>2554</v>
      </c>
    </row>
    <row r="66" spans="12:12">
      <c r="L66" s="412">
        <v>2555</v>
      </c>
    </row>
    <row r="67" spans="12:12">
      <c r="L67" s="412">
        <v>2556</v>
      </c>
    </row>
    <row r="68" spans="12:12">
      <c r="L68" s="412">
        <v>2557</v>
      </c>
    </row>
    <row r="69" spans="12:12">
      <c r="L69" s="412">
        <v>2558</v>
      </c>
    </row>
    <row r="70" spans="12:12">
      <c r="L70" s="412">
        <v>2559</v>
      </c>
    </row>
    <row r="71" spans="12:12">
      <c r="L71" s="412">
        <v>2560</v>
      </c>
    </row>
  </sheetData>
  <dataConsolidate/>
  <mergeCells count="8">
    <mergeCell ref="D25:E25"/>
    <mergeCell ref="D26:E26"/>
    <mergeCell ref="A6:H6"/>
    <mergeCell ref="F8:G8"/>
    <mergeCell ref="E15:G15"/>
    <mergeCell ref="D22:E22"/>
    <mergeCell ref="D23:E23"/>
    <mergeCell ref="D24:E24"/>
  </mergeCells>
  <dataValidations count="10">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53 JC65553 SY65553 ACU65553 AMQ65553 AWM65553 BGI65553 BQE65553 CAA65553 CJW65553 CTS65553 DDO65553 DNK65553 DXG65553 EHC65553 EQY65553 FAU65553 FKQ65553 FUM65553 GEI65553 GOE65553 GYA65553 HHW65553 HRS65553 IBO65553 ILK65553 IVG65553 JFC65553 JOY65553 JYU65553 KIQ65553 KSM65553 LCI65553 LME65553 LWA65553 MFW65553 MPS65553 MZO65553 NJK65553 NTG65553 ODC65553 OMY65553 OWU65553 PGQ65553 PQM65553 QAI65553 QKE65553 QUA65553 RDW65553 RNS65553 RXO65553 SHK65553 SRG65553 TBC65553 TKY65553 TUU65553 UEQ65553 UOM65553 UYI65553 VIE65553 VSA65553 WBW65553 WLS65553 WVO65553 G131089 JC131089 SY131089 ACU131089 AMQ131089 AWM131089 BGI131089 BQE131089 CAA131089 CJW131089 CTS131089 DDO131089 DNK131089 DXG131089 EHC131089 EQY131089 FAU131089 FKQ131089 FUM131089 GEI131089 GOE131089 GYA131089 HHW131089 HRS131089 IBO131089 ILK131089 IVG131089 JFC131089 JOY131089 JYU131089 KIQ131089 KSM131089 LCI131089 LME131089 LWA131089 MFW131089 MPS131089 MZO131089 NJK131089 NTG131089 ODC131089 OMY131089 OWU131089 PGQ131089 PQM131089 QAI131089 QKE131089 QUA131089 RDW131089 RNS131089 RXO131089 SHK131089 SRG131089 TBC131089 TKY131089 TUU131089 UEQ131089 UOM131089 UYI131089 VIE131089 VSA131089 WBW131089 WLS131089 WVO131089 G196625 JC196625 SY196625 ACU196625 AMQ196625 AWM196625 BGI196625 BQE196625 CAA196625 CJW196625 CTS196625 DDO196625 DNK196625 DXG196625 EHC196625 EQY196625 FAU196625 FKQ196625 FUM196625 GEI196625 GOE196625 GYA196625 HHW196625 HRS196625 IBO196625 ILK196625 IVG196625 JFC196625 JOY196625 JYU196625 KIQ196625 KSM196625 LCI196625 LME196625 LWA196625 MFW196625 MPS196625 MZO196625 NJK196625 NTG196625 ODC196625 OMY196625 OWU196625 PGQ196625 PQM196625 QAI196625 QKE196625 QUA196625 RDW196625 RNS196625 RXO196625 SHK196625 SRG196625 TBC196625 TKY196625 TUU196625 UEQ196625 UOM196625 UYI196625 VIE196625 VSA196625 WBW196625 WLS196625 WVO196625 G262161 JC262161 SY262161 ACU262161 AMQ262161 AWM262161 BGI262161 BQE262161 CAA262161 CJW262161 CTS262161 DDO262161 DNK262161 DXG262161 EHC262161 EQY262161 FAU262161 FKQ262161 FUM262161 GEI262161 GOE262161 GYA262161 HHW262161 HRS262161 IBO262161 ILK262161 IVG262161 JFC262161 JOY262161 JYU262161 KIQ262161 KSM262161 LCI262161 LME262161 LWA262161 MFW262161 MPS262161 MZO262161 NJK262161 NTG262161 ODC262161 OMY262161 OWU262161 PGQ262161 PQM262161 QAI262161 QKE262161 QUA262161 RDW262161 RNS262161 RXO262161 SHK262161 SRG262161 TBC262161 TKY262161 TUU262161 UEQ262161 UOM262161 UYI262161 VIE262161 VSA262161 WBW262161 WLS262161 WVO262161 G327697 JC327697 SY327697 ACU327697 AMQ327697 AWM327697 BGI327697 BQE327697 CAA327697 CJW327697 CTS327697 DDO327697 DNK327697 DXG327697 EHC327697 EQY327697 FAU327697 FKQ327697 FUM327697 GEI327697 GOE327697 GYA327697 HHW327697 HRS327697 IBO327697 ILK327697 IVG327697 JFC327697 JOY327697 JYU327697 KIQ327697 KSM327697 LCI327697 LME327697 LWA327697 MFW327697 MPS327697 MZO327697 NJK327697 NTG327697 ODC327697 OMY327697 OWU327697 PGQ327697 PQM327697 QAI327697 QKE327697 QUA327697 RDW327697 RNS327697 RXO327697 SHK327697 SRG327697 TBC327697 TKY327697 TUU327697 UEQ327697 UOM327697 UYI327697 VIE327697 VSA327697 WBW327697 WLS327697 WVO327697 G393233 JC393233 SY393233 ACU393233 AMQ393233 AWM393233 BGI393233 BQE393233 CAA393233 CJW393233 CTS393233 DDO393233 DNK393233 DXG393233 EHC393233 EQY393233 FAU393233 FKQ393233 FUM393233 GEI393233 GOE393233 GYA393233 HHW393233 HRS393233 IBO393233 ILK393233 IVG393233 JFC393233 JOY393233 JYU393233 KIQ393233 KSM393233 LCI393233 LME393233 LWA393233 MFW393233 MPS393233 MZO393233 NJK393233 NTG393233 ODC393233 OMY393233 OWU393233 PGQ393233 PQM393233 QAI393233 QKE393233 QUA393233 RDW393233 RNS393233 RXO393233 SHK393233 SRG393233 TBC393233 TKY393233 TUU393233 UEQ393233 UOM393233 UYI393233 VIE393233 VSA393233 WBW393233 WLS393233 WVO393233 G458769 JC458769 SY458769 ACU458769 AMQ458769 AWM458769 BGI458769 BQE458769 CAA458769 CJW458769 CTS458769 DDO458769 DNK458769 DXG458769 EHC458769 EQY458769 FAU458769 FKQ458769 FUM458769 GEI458769 GOE458769 GYA458769 HHW458769 HRS458769 IBO458769 ILK458769 IVG458769 JFC458769 JOY458769 JYU458769 KIQ458769 KSM458769 LCI458769 LME458769 LWA458769 MFW458769 MPS458769 MZO458769 NJK458769 NTG458769 ODC458769 OMY458769 OWU458769 PGQ458769 PQM458769 QAI458769 QKE458769 QUA458769 RDW458769 RNS458769 RXO458769 SHK458769 SRG458769 TBC458769 TKY458769 TUU458769 UEQ458769 UOM458769 UYI458769 VIE458769 VSA458769 WBW458769 WLS458769 WVO458769 G524305 JC524305 SY524305 ACU524305 AMQ524305 AWM524305 BGI524305 BQE524305 CAA524305 CJW524305 CTS524305 DDO524305 DNK524305 DXG524305 EHC524305 EQY524305 FAU524305 FKQ524305 FUM524305 GEI524305 GOE524305 GYA524305 HHW524305 HRS524305 IBO524305 ILK524305 IVG524305 JFC524305 JOY524305 JYU524305 KIQ524305 KSM524305 LCI524305 LME524305 LWA524305 MFW524305 MPS524305 MZO524305 NJK524305 NTG524305 ODC524305 OMY524305 OWU524305 PGQ524305 PQM524305 QAI524305 QKE524305 QUA524305 RDW524305 RNS524305 RXO524305 SHK524305 SRG524305 TBC524305 TKY524305 TUU524305 UEQ524305 UOM524305 UYI524305 VIE524305 VSA524305 WBW524305 WLS524305 WVO524305 G589841 JC589841 SY589841 ACU589841 AMQ589841 AWM589841 BGI589841 BQE589841 CAA589841 CJW589841 CTS589841 DDO589841 DNK589841 DXG589841 EHC589841 EQY589841 FAU589841 FKQ589841 FUM589841 GEI589841 GOE589841 GYA589841 HHW589841 HRS589841 IBO589841 ILK589841 IVG589841 JFC589841 JOY589841 JYU589841 KIQ589841 KSM589841 LCI589841 LME589841 LWA589841 MFW589841 MPS589841 MZO589841 NJK589841 NTG589841 ODC589841 OMY589841 OWU589841 PGQ589841 PQM589841 QAI589841 QKE589841 QUA589841 RDW589841 RNS589841 RXO589841 SHK589841 SRG589841 TBC589841 TKY589841 TUU589841 UEQ589841 UOM589841 UYI589841 VIE589841 VSA589841 WBW589841 WLS589841 WVO589841 G655377 JC655377 SY655377 ACU655377 AMQ655377 AWM655377 BGI655377 BQE655377 CAA655377 CJW655377 CTS655377 DDO655377 DNK655377 DXG655377 EHC655377 EQY655377 FAU655377 FKQ655377 FUM655377 GEI655377 GOE655377 GYA655377 HHW655377 HRS655377 IBO655377 ILK655377 IVG655377 JFC655377 JOY655377 JYU655377 KIQ655377 KSM655377 LCI655377 LME655377 LWA655377 MFW655377 MPS655377 MZO655377 NJK655377 NTG655377 ODC655377 OMY655377 OWU655377 PGQ655377 PQM655377 QAI655377 QKE655377 QUA655377 RDW655377 RNS655377 RXO655377 SHK655377 SRG655377 TBC655377 TKY655377 TUU655377 UEQ655377 UOM655377 UYI655377 VIE655377 VSA655377 WBW655377 WLS655377 WVO655377 G720913 JC720913 SY720913 ACU720913 AMQ720913 AWM720913 BGI720913 BQE720913 CAA720913 CJW720913 CTS720913 DDO720913 DNK720913 DXG720913 EHC720913 EQY720913 FAU720913 FKQ720913 FUM720913 GEI720913 GOE720913 GYA720913 HHW720913 HRS720913 IBO720913 ILK720913 IVG720913 JFC720913 JOY720913 JYU720913 KIQ720913 KSM720913 LCI720913 LME720913 LWA720913 MFW720913 MPS720913 MZO720913 NJK720913 NTG720913 ODC720913 OMY720913 OWU720913 PGQ720913 PQM720913 QAI720913 QKE720913 QUA720913 RDW720913 RNS720913 RXO720913 SHK720913 SRG720913 TBC720913 TKY720913 TUU720913 UEQ720913 UOM720913 UYI720913 VIE720913 VSA720913 WBW720913 WLS720913 WVO720913 G786449 JC786449 SY786449 ACU786449 AMQ786449 AWM786449 BGI786449 BQE786449 CAA786449 CJW786449 CTS786449 DDO786449 DNK786449 DXG786449 EHC786449 EQY786449 FAU786449 FKQ786449 FUM786449 GEI786449 GOE786449 GYA786449 HHW786449 HRS786449 IBO786449 ILK786449 IVG786449 JFC786449 JOY786449 JYU786449 KIQ786449 KSM786449 LCI786449 LME786449 LWA786449 MFW786449 MPS786449 MZO786449 NJK786449 NTG786449 ODC786449 OMY786449 OWU786449 PGQ786449 PQM786449 QAI786449 QKE786449 QUA786449 RDW786449 RNS786449 RXO786449 SHK786449 SRG786449 TBC786449 TKY786449 TUU786449 UEQ786449 UOM786449 UYI786449 VIE786449 VSA786449 WBW786449 WLS786449 WVO786449 G851985 JC851985 SY851985 ACU851985 AMQ851985 AWM851985 BGI851985 BQE851985 CAA851985 CJW851985 CTS851985 DDO851985 DNK851985 DXG851985 EHC851985 EQY851985 FAU851985 FKQ851985 FUM851985 GEI851985 GOE851985 GYA851985 HHW851985 HRS851985 IBO851985 ILK851985 IVG851985 JFC851985 JOY851985 JYU851985 KIQ851985 KSM851985 LCI851985 LME851985 LWA851985 MFW851985 MPS851985 MZO851985 NJK851985 NTG851985 ODC851985 OMY851985 OWU851985 PGQ851985 PQM851985 QAI851985 QKE851985 QUA851985 RDW851985 RNS851985 RXO851985 SHK851985 SRG851985 TBC851985 TKY851985 TUU851985 UEQ851985 UOM851985 UYI851985 VIE851985 VSA851985 WBW851985 WLS851985 WVO851985 G917521 JC917521 SY917521 ACU917521 AMQ917521 AWM917521 BGI917521 BQE917521 CAA917521 CJW917521 CTS917521 DDO917521 DNK917521 DXG917521 EHC917521 EQY917521 FAU917521 FKQ917521 FUM917521 GEI917521 GOE917521 GYA917521 HHW917521 HRS917521 IBO917521 ILK917521 IVG917521 JFC917521 JOY917521 JYU917521 KIQ917521 KSM917521 LCI917521 LME917521 LWA917521 MFW917521 MPS917521 MZO917521 NJK917521 NTG917521 ODC917521 OMY917521 OWU917521 PGQ917521 PQM917521 QAI917521 QKE917521 QUA917521 RDW917521 RNS917521 RXO917521 SHK917521 SRG917521 TBC917521 TKY917521 TUU917521 UEQ917521 UOM917521 UYI917521 VIE917521 VSA917521 WBW917521 WLS917521 WVO917521 G983057 JC983057 SY983057 ACU983057 AMQ983057 AWM983057 BGI983057 BQE983057 CAA983057 CJW983057 CTS983057 DDO983057 DNK983057 DXG983057 EHC983057 EQY983057 FAU983057 FKQ983057 FUM983057 GEI983057 GOE983057 GYA983057 HHW983057 HRS983057 IBO983057 ILK983057 IVG983057 JFC983057 JOY983057 JYU983057 KIQ983057 KSM983057 LCI983057 LME983057 LWA983057 MFW983057 MPS983057 MZO983057 NJK983057 NTG983057 ODC983057 OMY983057 OWU983057 PGQ983057 PQM983057 QAI983057 QKE983057 QUA983057 RDW983057 RNS983057 RXO983057 SHK983057 SRG983057 TBC983057 TKY983057 TUU983057 UEQ983057 UOM983057 UYI983057 VIE983057 VSA983057 WBW983057 WLS983057 WVO983057" xr:uid="{00000000-0002-0000-1500-000000000000}">
      <formula1>$P$1:$P$30</formula1>
    </dataValidation>
    <dataValidation type="list" allowBlank="1" showInputMessage="1" showErrorMessage="1" sqref="E15:G15 JA15:JC15 SW15:SY15 ACS15:ACU15 AMO15:AMQ15 AWK15:AWM15 BGG15:BGI15 BQC15:BQE15 BZY15:CAA15 CJU15:CJW15 CTQ15:CTS15 DDM15:DDO15 DNI15:DNK15 DXE15:DXG15 EHA15:EHC15 EQW15:EQY15 FAS15:FAU15 FKO15:FKQ15 FUK15:FUM15 GEG15:GEI15 GOC15:GOE15 GXY15:GYA15 HHU15:HHW15 HRQ15:HRS15 IBM15:IBO15 ILI15:ILK15 IVE15:IVG15 JFA15:JFC15 JOW15:JOY15 JYS15:JYU15 KIO15:KIQ15 KSK15:KSM15 LCG15:LCI15 LMC15:LME15 LVY15:LWA15 MFU15:MFW15 MPQ15:MPS15 MZM15:MZO15 NJI15:NJK15 NTE15:NTG15 ODA15:ODC15 OMW15:OMY15 OWS15:OWU15 PGO15:PGQ15 PQK15:PQM15 QAG15:QAI15 QKC15:QKE15 QTY15:QUA15 RDU15:RDW15 RNQ15:RNS15 RXM15:RXO15 SHI15:SHK15 SRE15:SRG15 TBA15:TBC15 TKW15:TKY15 TUS15:TUU15 UEO15:UEQ15 UOK15:UOM15 UYG15:UYI15 VIC15:VIE15 VRY15:VSA15 WBU15:WBW15 WLQ15:WLS15 WVM15:WVO15 E65551:G65551 JA65551:JC65551 SW65551:SY65551 ACS65551:ACU65551 AMO65551:AMQ65551 AWK65551:AWM65551 BGG65551:BGI65551 BQC65551:BQE65551 BZY65551:CAA65551 CJU65551:CJW65551 CTQ65551:CTS65551 DDM65551:DDO65551 DNI65551:DNK65551 DXE65551:DXG65551 EHA65551:EHC65551 EQW65551:EQY65551 FAS65551:FAU65551 FKO65551:FKQ65551 FUK65551:FUM65551 GEG65551:GEI65551 GOC65551:GOE65551 GXY65551:GYA65551 HHU65551:HHW65551 HRQ65551:HRS65551 IBM65551:IBO65551 ILI65551:ILK65551 IVE65551:IVG65551 JFA65551:JFC65551 JOW65551:JOY65551 JYS65551:JYU65551 KIO65551:KIQ65551 KSK65551:KSM65551 LCG65551:LCI65551 LMC65551:LME65551 LVY65551:LWA65551 MFU65551:MFW65551 MPQ65551:MPS65551 MZM65551:MZO65551 NJI65551:NJK65551 NTE65551:NTG65551 ODA65551:ODC65551 OMW65551:OMY65551 OWS65551:OWU65551 PGO65551:PGQ65551 PQK65551:PQM65551 QAG65551:QAI65551 QKC65551:QKE65551 QTY65551:QUA65551 RDU65551:RDW65551 RNQ65551:RNS65551 RXM65551:RXO65551 SHI65551:SHK65551 SRE65551:SRG65551 TBA65551:TBC65551 TKW65551:TKY65551 TUS65551:TUU65551 UEO65551:UEQ65551 UOK65551:UOM65551 UYG65551:UYI65551 VIC65551:VIE65551 VRY65551:VSA65551 WBU65551:WBW65551 WLQ65551:WLS65551 WVM65551:WVO65551 E131087:G131087 JA131087:JC131087 SW131087:SY131087 ACS131087:ACU131087 AMO131087:AMQ131087 AWK131087:AWM131087 BGG131087:BGI131087 BQC131087:BQE131087 BZY131087:CAA131087 CJU131087:CJW131087 CTQ131087:CTS131087 DDM131087:DDO131087 DNI131087:DNK131087 DXE131087:DXG131087 EHA131087:EHC131087 EQW131087:EQY131087 FAS131087:FAU131087 FKO131087:FKQ131087 FUK131087:FUM131087 GEG131087:GEI131087 GOC131087:GOE131087 GXY131087:GYA131087 HHU131087:HHW131087 HRQ131087:HRS131087 IBM131087:IBO131087 ILI131087:ILK131087 IVE131087:IVG131087 JFA131087:JFC131087 JOW131087:JOY131087 JYS131087:JYU131087 KIO131087:KIQ131087 KSK131087:KSM131087 LCG131087:LCI131087 LMC131087:LME131087 LVY131087:LWA131087 MFU131087:MFW131087 MPQ131087:MPS131087 MZM131087:MZO131087 NJI131087:NJK131087 NTE131087:NTG131087 ODA131087:ODC131087 OMW131087:OMY131087 OWS131087:OWU131087 PGO131087:PGQ131087 PQK131087:PQM131087 QAG131087:QAI131087 QKC131087:QKE131087 QTY131087:QUA131087 RDU131087:RDW131087 RNQ131087:RNS131087 RXM131087:RXO131087 SHI131087:SHK131087 SRE131087:SRG131087 TBA131087:TBC131087 TKW131087:TKY131087 TUS131087:TUU131087 UEO131087:UEQ131087 UOK131087:UOM131087 UYG131087:UYI131087 VIC131087:VIE131087 VRY131087:VSA131087 WBU131087:WBW131087 WLQ131087:WLS131087 WVM131087:WVO131087 E196623:G196623 JA196623:JC196623 SW196623:SY196623 ACS196623:ACU196623 AMO196623:AMQ196623 AWK196623:AWM196623 BGG196623:BGI196623 BQC196623:BQE196623 BZY196623:CAA196623 CJU196623:CJW196623 CTQ196623:CTS196623 DDM196623:DDO196623 DNI196623:DNK196623 DXE196623:DXG196623 EHA196623:EHC196623 EQW196623:EQY196623 FAS196623:FAU196623 FKO196623:FKQ196623 FUK196623:FUM196623 GEG196623:GEI196623 GOC196623:GOE196623 GXY196623:GYA196623 HHU196623:HHW196623 HRQ196623:HRS196623 IBM196623:IBO196623 ILI196623:ILK196623 IVE196623:IVG196623 JFA196623:JFC196623 JOW196623:JOY196623 JYS196623:JYU196623 KIO196623:KIQ196623 KSK196623:KSM196623 LCG196623:LCI196623 LMC196623:LME196623 LVY196623:LWA196623 MFU196623:MFW196623 MPQ196623:MPS196623 MZM196623:MZO196623 NJI196623:NJK196623 NTE196623:NTG196623 ODA196623:ODC196623 OMW196623:OMY196623 OWS196623:OWU196623 PGO196623:PGQ196623 PQK196623:PQM196623 QAG196623:QAI196623 QKC196623:QKE196623 QTY196623:QUA196623 RDU196623:RDW196623 RNQ196623:RNS196623 RXM196623:RXO196623 SHI196623:SHK196623 SRE196623:SRG196623 TBA196623:TBC196623 TKW196623:TKY196623 TUS196623:TUU196623 UEO196623:UEQ196623 UOK196623:UOM196623 UYG196623:UYI196623 VIC196623:VIE196623 VRY196623:VSA196623 WBU196623:WBW196623 WLQ196623:WLS196623 WVM196623:WVO196623 E262159:G262159 JA262159:JC262159 SW262159:SY262159 ACS262159:ACU262159 AMO262159:AMQ262159 AWK262159:AWM262159 BGG262159:BGI262159 BQC262159:BQE262159 BZY262159:CAA262159 CJU262159:CJW262159 CTQ262159:CTS262159 DDM262159:DDO262159 DNI262159:DNK262159 DXE262159:DXG262159 EHA262159:EHC262159 EQW262159:EQY262159 FAS262159:FAU262159 FKO262159:FKQ262159 FUK262159:FUM262159 GEG262159:GEI262159 GOC262159:GOE262159 GXY262159:GYA262159 HHU262159:HHW262159 HRQ262159:HRS262159 IBM262159:IBO262159 ILI262159:ILK262159 IVE262159:IVG262159 JFA262159:JFC262159 JOW262159:JOY262159 JYS262159:JYU262159 KIO262159:KIQ262159 KSK262159:KSM262159 LCG262159:LCI262159 LMC262159:LME262159 LVY262159:LWA262159 MFU262159:MFW262159 MPQ262159:MPS262159 MZM262159:MZO262159 NJI262159:NJK262159 NTE262159:NTG262159 ODA262159:ODC262159 OMW262159:OMY262159 OWS262159:OWU262159 PGO262159:PGQ262159 PQK262159:PQM262159 QAG262159:QAI262159 QKC262159:QKE262159 QTY262159:QUA262159 RDU262159:RDW262159 RNQ262159:RNS262159 RXM262159:RXO262159 SHI262159:SHK262159 SRE262159:SRG262159 TBA262159:TBC262159 TKW262159:TKY262159 TUS262159:TUU262159 UEO262159:UEQ262159 UOK262159:UOM262159 UYG262159:UYI262159 VIC262159:VIE262159 VRY262159:VSA262159 WBU262159:WBW262159 WLQ262159:WLS262159 WVM262159:WVO262159 E327695:G327695 JA327695:JC327695 SW327695:SY327695 ACS327695:ACU327695 AMO327695:AMQ327695 AWK327695:AWM327695 BGG327695:BGI327695 BQC327695:BQE327695 BZY327695:CAA327695 CJU327695:CJW327695 CTQ327695:CTS327695 DDM327695:DDO327695 DNI327695:DNK327695 DXE327695:DXG327695 EHA327695:EHC327695 EQW327695:EQY327695 FAS327695:FAU327695 FKO327695:FKQ327695 FUK327695:FUM327695 GEG327695:GEI327695 GOC327695:GOE327695 GXY327695:GYA327695 HHU327695:HHW327695 HRQ327695:HRS327695 IBM327695:IBO327695 ILI327695:ILK327695 IVE327695:IVG327695 JFA327695:JFC327695 JOW327695:JOY327695 JYS327695:JYU327695 KIO327695:KIQ327695 KSK327695:KSM327695 LCG327695:LCI327695 LMC327695:LME327695 LVY327695:LWA327695 MFU327695:MFW327695 MPQ327695:MPS327695 MZM327695:MZO327695 NJI327695:NJK327695 NTE327695:NTG327695 ODA327695:ODC327695 OMW327695:OMY327695 OWS327695:OWU327695 PGO327695:PGQ327695 PQK327695:PQM327695 QAG327695:QAI327695 QKC327695:QKE327695 QTY327695:QUA327695 RDU327695:RDW327695 RNQ327695:RNS327695 RXM327695:RXO327695 SHI327695:SHK327695 SRE327695:SRG327695 TBA327695:TBC327695 TKW327695:TKY327695 TUS327695:TUU327695 UEO327695:UEQ327695 UOK327695:UOM327695 UYG327695:UYI327695 VIC327695:VIE327695 VRY327695:VSA327695 WBU327695:WBW327695 WLQ327695:WLS327695 WVM327695:WVO327695 E393231:G393231 JA393231:JC393231 SW393231:SY393231 ACS393231:ACU393231 AMO393231:AMQ393231 AWK393231:AWM393231 BGG393231:BGI393231 BQC393231:BQE393231 BZY393231:CAA393231 CJU393231:CJW393231 CTQ393231:CTS393231 DDM393231:DDO393231 DNI393231:DNK393231 DXE393231:DXG393231 EHA393231:EHC393231 EQW393231:EQY393231 FAS393231:FAU393231 FKO393231:FKQ393231 FUK393231:FUM393231 GEG393231:GEI393231 GOC393231:GOE393231 GXY393231:GYA393231 HHU393231:HHW393231 HRQ393231:HRS393231 IBM393231:IBO393231 ILI393231:ILK393231 IVE393231:IVG393231 JFA393231:JFC393231 JOW393231:JOY393231 JYS393231:JYU393231 KIO393231:KIQ393231 KSK393231:KSM393231 LCG393231:LCI393231 LMC393231:LME393231 LVY393231:LWA393231 MFU393231:MFW393231 MPQ393231:MPS393231 MZM393231:MZO393231 NJI393231:NJK393231 NTE393231:NTG393231 ODA393231:ODC393231 OMW393231:OMY393231 OWS393231:OWU393231 PGO393231:PGQ393231 PQK393231:PQM393231 QAG393231:QAI393231 QKC393231:QKE393231 QTY393231:QUA393231 RDU393231:RDW393231 RNQ393231:RNS393231 RXM393231:RXO393231 SHI393231:SHK393231 SRE393231:SRG393231 TBA393231:TBC393231 TKW393231:TKY393231 TUS393231:TUU393231 UEO393231:UEQ393231 UOK393231:UOM393231 UYG393231:UYI393231 VIC393231:VIE393231 VRY393231:VSA393231 WBU393231:WBW393231 WLQ393231:WLS393231 WVM393231:WVO393231 E458767:G458767 JA458767:JC458767 SW458767:SY458767 ACS458767:ACU458767 AMO458767:AMQ458767 AWK458767:AWM458767 BGG458767:BGI458767 BQC458767:BQE458767 BZY458767:CAA458767 CJU458767:CJW458767 CTQ458767:CTS458767 DDM458767:DDO458767 DNI458767:DNK458767 DXE458767:DXG458767 EHA458767:EHC458767 EQW458767:EQY458767 FAS458767:FAU458767 FKO458767:FKQ458767 FUK458767:FUM458767 GEG458767:GEI458767 GOC458767:GOE458767 GXY458767:GYA458767 HHU458767:HHW458767 HRQ458767:HRS458767 IBM458767:IBO458767 ILI458767:ILK458767 IVE458767:IVG458767 JFA458767:JFC458767 JOW458767:JOY458767 JYS458767:JYU458767 KIO458767:KIQ458767 KSK458767:KSM458767 LCG458767:LCI458767 LMC458767:LME458767 LVY458767:LWA458767 MFU458767:MFW458767 MPQ458767:MPS458767 MZM458767:MZO458767 NJI458767:NJK458767 NTE458767:NTG458767 ODA458767:ODC458767 OMW458767:OMY458767 OWS458767:OWU458767 PGO458767:PGQ458767 PQK458767:PQM458767 QAG458767:QAI458767 QKC458767:QKE458767 QTY458767:QUA458767 RDU458767:RDW458767 RNQ458767:RNS458767 RXM458767:RXO458767 SHI458767:SHK458767 SRE458767:SRG458767 TBA458767:TBC458767 TKW458767:TKY458767 TUS458767:TUU458767 UEO458767:UEQ458767 UOK458767:UOM458767 UYG458767:UYI458767 VIC458767:VIE458767 VRY458767:VSA458767 WBU458767:WBW458767 WLQ458767:WLS458767 WVM458767:WVO458767 E524303:G524303 JA524303:JC524303 SW524303:SY524303 ACS524303:ACU524303 AMO524303:AMQ524303 AWK524303:AWM524303 BGG524303:BGI524303 BQC524303:BQE524303 BZY524303:CAA524303 CJU524303:CJW524303 CTQ524303:CTS524303 DDM524303:DDO524303 DNI524303:DNK524303 DXE524303:DXG524303 EHA524303:EHC524303 EQW524303:EQY524303 FAS524303:FAU524303 FKO524303:FKQ524303 FUK524303:FUM524303 GEG524303:GEI524303 GOC524303:GOE524303 GXY524303:GYA524303 HHU524303:HHW524303 HRQ524303:HRS524303 IBM524303:IBO524303 ILI524303:ILK524303 IVE524303:IVG524303 JFA524303:JFC524303 JOW524303:JOY524303 JYS524303:JYU524303 KIO524303:KIQ524303 KSK524303:KSM524303 LCG524303:LCI524303 LMC524303:LME524303 LVY524303:LWA524303 MFU524303:MFW524303 MPQ524303:MPS524303 MZM524303:MZO524303 NJI524303:NJK524303 NTE524303:NTG524303 ODA524303:ODC524303 OMW524303:OMY524303 OWS524303:OWU524303 PGO524303:PGQ524303 PQK524303:PQM524303 QAG524303:QAI524303 QKC524303:QKE524303 QTY524303:QUA524303 RDU524303:RDW524303 RNQ524303:RNS524303 RXM524303:RXO524303 SHI524303:SHK524303 SRE524303:SRG524303 TBA524303:TBC524303 TKW524303:TKY524303 TUS524303:TUU524303 UEO524303:UEQ524303 UOK524303:UOM524303 UYG524303:UYI524303 VIC524303:VIE524303 VRY524303:VSA524303 WBU524303:WBW524303 WLQ524303:WLS524303 WVM524303:WVO524303 E589839:G589839 JA589839:JC589839 SW589839:SY589839 ACS589839:ACU589839 AMO589839:AMQ589839 AWK589839:AWM589839 BGG589839:BGI589839 BQC589839:BQE589839 BZY589839:CAA589839 CJU589839:CJW589839 CTQ589839:CTS589839 DDM589839:DDO589839 DNI589839:DNK589839 DXE589839:DXG589839 EHA589839:EHC589839 EQW589839:EQY589839 FAS589839:FAU589839 FKO589839:FKQ589839 FUK589839:FUM589839 GEG589839:GEI589839 GOC589839:GOE589839 GXY589839:GYA589839 HHU589839:HHW589839 HRQ589839:HRS589839 IBM589839:IBO589839 ILI589839:ILK589839 IVE589839:IVG589839 JFA589839:JFC589839 JOW589839:JOY589839 JYS589839:JYU589839 KIO589839:KIQ589839 KSK589839:KSM589839 LCG589839:LCI589839 LMC589839:LME589839 LVY589839:LWA589839 MFU589839:MFW589839 MPQ589839:MPS589839 MZM589839:MZO589839 NJI589839:NJK589839 NTE589839:NTG589839 ODA589839:ODC589839 OMW589839:OMY589839 OWS589839:OWU589839 PGO589839:PGQ589839 PQK589839:PQM589839 QAG589839:QAI589839 QKC589839:QKE589839 QTY589839:QUA589839 RDU589839:RDW589839 RNQ589839:RNS589839 RXM589839:RXO589839 SHI589839:SHK589839 SRE589839:SRG589839 TBA589839:TBC589839 TKW589839:TKY589839 TUS589839:TUU589839 UEO589839:UEQ589839 UOK589839:UOM589839 UYG589839:UYI589839 VIC589839:VIE589839 VRY589839:VSA589839 WBU589839:WBW589839 WLQ589839:WLS589839 WVM589839:WVO589839 E655375:G655375 JA655375:JC655375 SW655375:SY655375 ACS655375:ACU655375 AMO655375:AMQ655375 AWK655375:AWM655375 BGG655375:BGI655375 BQC655375:BQE655375 BZY655375:CAA655375 CJU655375:CJW655375 CTQ655375:CTS655375 DDM655375:DDO655375 DNI655375:DNK655375 DXE655375:DXG655375 EHA655375:EHC655375 EQW655375:EQY655375 FAS655375:FAU655375 FKO655375:FKQ655375 FUK655375:FUM655375 GEG655375:GEI655375 GOC655375:GOE655375 GXY655375:GYA655375 HHU655375:HHW655375 HRQ655375:HRS655375 IBM655375:IBO655375 ILI655375:ILK655375 IVE655375:IVG655375 JFA655375:JFC655375 JOW655375:JOY655375 JYS655375:JYU655375 KIO655375:KIQ655375 KSK655375:KSM655375 LCG655375:LCI655375 LMC655375:LME655375 LVY655375:LWA655375 MFU655375:MFW655375 MPQ655375:MPS655375 MZM655375:MZO655375 NJI655375:NJK655375 NTE655375:NTG655375 ODA655375:ODC655375 OMW655375:OMY655375 OWS655375:OWU655375 PGO655375:PGQ655375 PQK655375:PQM655375 QAG655375:QAI655375 QKC655375:QKE655375 QTY655375:QUA655375 RDU655375:RDW655375 RNQ655375:RNS655375 RXM655375:RXO655375 SHI655375:SHK655375 SRE655375:SRG655375 TBA655375:TBC655375 TKW655375:TKY655375 TUS655375:TUU655375 UEO655375:UEQ655375 UOK655375:UOM655375 UYG655375:UYI655375 VIC655375:VIE655375 VRY655375:VSA655375 WBU655375:WBW655375 WLQ655375:WLS655375 WVM655375:WVO655375 E720911:G720911 JA720911:JC720911 SW720911:SY720911 ACS720911:ACU720911 AMO720911:AMQ720911 AWK720911:AWM720911 BGG720911:BGI720911 BQC720911:BQE720911 BZY720911:CAA720911 CJU720911:CJW720911 CTQ720911:CTS720911 DDM720911:DDO720911 DNI720911:DNK720911 DXE720911:DXG720911 EHA720911:EHC720911 EQW720911:EQY720911 FAS720911:FAU720911 FKO720911:FKQ720911 FUK720911:FUM720911 GEG720911:GEI720911 GOC720911:GOE720911 GXY720911:GYA720911 HHU720911:HHW720911 HRQ720911:HRS720911 IBM720911:IBO720911 ILI720911:ILK720911 IVE720911:IVG720911 JFA720911:JFC720911 JOW720911:JOY720911 JYS720911:JYU720911 KIO720911:KIQ720911 KSK720911:KSM720911 LCG720911:LCI720911 LMC720911:LME720911 LVY720911:LWA720911 MFU720911:MFW720911 MPQ720911:MPS720911 MZM720911:MZO720911 NJI720911:NJK720911 NTE720911:NTG720911 ODA720911:ODC720911 OMW720911:OMY720911 OWS720911:OWU720911 PGO720911:PGQ720911 PQK720911:PQM720911 QAG720911:QAI720911 QKC720911:QKE720911 QTY720911:QUA720911 RDU720911:RDW720911 RNQ720911:RNS720911 RXM720911:RXO720911 SHI720911:SHK720911 SRE720911:SRG720911 TBA720911:TBC720911 TKW720911:TKY720911 TUS720911:TUU720911 UEO720911:UEQ720911 UOK720911:UOM720911 UYG720911:UYI720911 VIC720911:VIE720911 VRY720911:VSA720911 WBU720911:WBW720911 WLQ720911:WLS720911 WVM720911:WVO720911 E786447:G786447 JA786447:JC786447 SW786447:SY786447 ACS786447:ACU786447 AMO786447:AMQ786447 AWK786447:AWM786447 BGG786447:BGI786447 BQC786447:BQE786447 BZY786447:CAA786447 CJU786447:CJW786447 CTQ786447:CTS786447 DDM786447:DDO786447 DNI786447:DNK786447 DXE786447:DXG786447 EHA786447:EHC786447 EQW786447:EQY786447 FAS786447:FAU786447 FKO786447:FKQ786447 FUK786447:FUM786447 GEG786447:GEI786447 GOC786447:GOE786447 GXY786447:GYA786447 HHU786447:HHW786447 HRQ786447:HRS786447 IBM786447:IBO786447 ILI786447:ILK786447 IVE786447:IVG786447 JFA786447:JFC786447 JOW786447:JOY786447 JYS786447:JYU786447 KIO786447:KIQ786447 KSK786447:KSM786447 LCG786447:LCI786447 LMC786447:LME786447 LVY786447:LWA786447 MFU786447:MFW786447 MPQ786447:MPS786447 MZM786447:MZO786447 NJI786447:NJK786447 NTE786447:NTG786447 ODA786447:ODC786447 OMW786447:OMY786447 OWS786447:OWU786447 PGO786447:PGQ786447 PQK786447:PQM786447 QAG786447:QAI786447 QKC786447:QKE786447 QTY786447:QUA786447 RDU786447:RDW786447 RNQ786447:RNS786447 RXM786447:RXO786447 SHI786447:SHK786447 SRE786447:SRG786447 TBA786447:TBC786447 TKW786447:TKY786447 TUS786447:TUU786447 UEO786447:UEQ786447 UOK786447:UOM786447 UYG786447:UYI786447 VIC786447:VIE786447 VRY786447:VSA786447 WBU786447:WBW786447 WLQ786447:WLS786447 WVM786447:WVO786447 E851983:G851983 JA851983:JC851983 SW851983:SY851983 ACS851983:ACU851983 AMO851983:AMQ851983 AWK851983:AWM851983 BGG851983:BGI851983 BQC851983:BQE851983 BZY851983:CAA851983 CJU851983:CJW851983 CTQ851983:CTS851983 DDM851983:DDO851983 DNI851983:DNK851983 DXE851983:DXG851983 EHA851983:EHC851983 EQW851983:EQY851983 FAS851983:FAU851983 FKO851983:FKQ851983 FUK851983:FUM851983 GEG851983:GEI851983 GOC851983:GOE851983 GXY851983:GYA851983 HHU851983:HHW851983 HRQ851983:HRS851983 IBM851983:IBO851983 ILI851983:ILK851983 IVE851983:IVG851983 JFA851983:JFC851983 JOW851983:JOY851983 JYS851983:JYU851983 KIO851983:KIQ851983 KSK851983:KSM851983 LCG851983:LCI851983 LMC851983:LME851983 LVY851983:LWA851983 MFU851983:MFW851983 MPQ851983:MPS851983 MZM851983:MZO851983 NJI851983:NJK851983 NTE851983:NTG851983 ODA851983:ODC851983 OMW851983:OMY851983 OWS851983:OWU851983 PGO851983:PGQ851983 PQK851983:PQM851983 QAG851983:QAI851983 QKC851983:QKE851983 QTY851983:QUA851983 RDU851983:RDW851983 RNQ851983:RNS851983 RXM851983:RXO851983 SHI851983:SHK851983 SRE851983:SRG851983 TBA851983:TBC851983 TKW851983:TKY851983 TUS851983:TUU851983 UEO851983:UEQ851983 UOK851983:UOM851983 UYG851983:UYI851983 VIC851983:VIE851983 VRY851983:VSA851983 WBU851983:WBW851983 WLQ851983:WLS851983 WVM851983:WVO851983 E917519:G917519 JA917519:JC917519 SW917519:SY917519 ACS917519:ACU917519 AMO917519:AMQ917519 AWK917519:AWM917519 BGG917519:BGI917519 BQC917519:BQE917519 BZY917519:CAA917519 CJU917519:CJW917519 CTQ917519:CTS917519 DDM917519:DDO917519 DNI917519:DNK917519 DXE917519:DXG917519 EHA917519:EHC917519 EQW917519:EQY917519 FAS917519:FAU917519 FKO917519:FKQ917519 FUK917519:FUM917519 GEG917519:GEI917519 GOC917519:GOE917519 GXY917519:GYA917519 HHU917519:HHW917519 HRQ917519:HRS917519 IBM917519:IBO917519 ILI917519:ILK917519 IVE917519:IVG917519 JFA917519:JFC917519 JOW917519:JOY917519 JYS917519:JYU917519 KIO917519:KIQ917519 KSK917519:KSM917519 LCG917519:LCI917519 LMC917519:LME917519 LVY917519:LWA917519 MFU917519:MFW917519 MPQ917519:MPS917519 MZM917519:MZO917519 NJI917519:NJK917519 NTE917519:NTG917519 ODA917519:ODC917519 OMW917519:OMY917519 OWS917519:OWU917519 PGO917519:PGQ917519 PQK917519:PQM917519 QAG917519:QAI917519 QKC917519:QKE917519 QTY917519:QUA917519 RDU917519:RDW917519 RNQ917519:RNS917519 RXM917519:RXO917519 SHI917519:SHK917519 SRE917519:SRG917519 TBA917519:TBC917519 TKW917519:TKY917519 TUS917519:TUU917519 UEO917519:UEQ917519 UOK917519:UOM917519 UYG917519:UYI917519 VIC917519:VIE917519 VRY917519:VSA917519 WBU917519:WBW917519 WLQ917519:WLS917519 WVM917519:WVO917519 E983055:G983055 JA983055:JC983055 SW983055:SY983055 ACS983055:ACU983055 AMO983055:AMQ983055 AWK983055:AWM983055 BGG983055:BGI983055 BQC983055:BQE983055 BZY983055:CAA983055 CJU983055:CJW983055 CTQ983055:CTS983055 DDM983055:DDO983055 DNI983055:DNK983055 DXE983055:DXG983055 EHA983055:EHC983055 EQW983055:EQY983055 FAS983055:FAU983055 FKO983055:FKQ983055 FUK983055:FUM983055 GEG983055:GEI983055 GOC983055:GOE983055 GXY983055:GYA983055 HHU983055:HHW983055 HRQ983055:HRS983055 IBM983055:IBO983055 ILI983055:ILK983055 IVE983055:IVG983055 JFA983055:JFC983055 JOW983055:JOY983055 JYS983055:JYU983055 KIO983055:KIQ983055 KSK983055:KSM983055 LCG983055:LCI983055 LMC983055:LME983055 LVY983055:LWA983055 MFU983055:MFW983055 MPQ983055:MPS983055 MZM983055:MZO983055 NJI983055:NJK983055 NTE983055:NTG983055 ODA983055:ODC983055 OMW983055:OMY983055 OWS983055:OWU983055 PGO983055:PGQ983055 PQK983055:PQM983055 QAG983055:QAI983055 QKC983055:QKE983055 QTY983055:QUA983055 RDU983055:RDW983055 RNQ983055:RNS983055 RXM983055:RXO983055 SHI983055:SHK983055 SRE983055:SRG983055 TBA983055:TBC983055 TKW983055:TKY983055 TUS983055:TUU983055 UEO983055:UEQ983055 UOK983055:UOM983055 UYG983055:UYI983055 VIC983055:VIE983055 VRY983055:VSA983055 WBU983055:WBW983055 WLQ983055:WLS983055 WVM983055:WVO983055" xr:uid="{00000000-0002-0000-1500-000001000000}">
      <formula1>$S$1:$S$8</formula1>
    </dataValidation>
    <dataValidation type="list" allowBlank="1" showInputMessage="1" showErrorMessage="1" sqref="G11 JC11 SY11 ACU11 AMQ11 AWM11 BGI11 BQE11 CAA11 CJW11 CTS11 DDO11 DNK11 DXG11 EHC11 EQY11 FAU11 FKQ11 FUM11 GEI11 GOE11 GYA11 HHW11 HRS11 IBO11 ILK11 IVG11 JFC11 JOY11 JYU11 KIQ11 KSM11 LCI11 LME11 LWA11 MFW11 MPS11 MZO11 NJK11 NTG11 ODC11 OMY11 OWU11 PGQ11 PQM11 QAI11 QKE11 QUA11 RDW11 RNS11 RXO11 SHK11 SRG11 TBC11 TKY11 TUU11 UEQ11 UOM11 UYI11 VIE11 VSA11 WBW11 WLS11 WVO11 G65547 JC65547 SY65547 ACU65547 AMQ65547 AWM65547 BGI65547 BQE65547 CAA65547 CJW65547 CTS65547 DDO65547 DNK65547 DXG65547 EHC65547 EQY65547 FAU65547 FKQ65547 FUM65547 GEI65547 GOE65547 GYA65547 HHW65547 HRS65547 IBO65547 ILK65547 IVG65547 JFC65547 JOY65547 JYU65547 KIQ65547 KSM65547 LCI65547 LME65547 LWA65547 MFW65547 MPS65547 MZO65547 NJK65547 NTG65547 ODC65547 OMY65547 OWU65547 PGQ65547 PQM65547 QAI65547 QKE65547 QUA65547 RDW65547 RNS65547 RXO65547 SHK65547 SRG65547 TBC65547 TKY65547 TUU65547 UEQ65547 UOM65547 UYI65547 VIE65547 VSA65547 WBW65547 WLS65547 WVO65547 G131083 JC131083 SY131083 ACU131083 AMQ131083 AWM131083 BGI131083 BQE131083 CAA131083 CJW131083 CTS131083 DDO131083 DNK131083 DXG131083 EHC131083 EQY131083 FAU131083 FKQ131083 FUM131083 GEI131083 GOE131083 GYA131083 HHW131083 HRS131083 IBO131083 ILK131083 IVG131083 JFC131083 JOY131083 JYU131083 KIQ131083 KSM131083 LCI131083 LME131083 LWA131083 MFW131083 MPS131083 MZO131083 NJK131083 NTG131083 ODC131083 OMY131083 OWU131083 PGQ131083 PQM131083 QAI131083 QKE131083 QUA131083 RDW131083 RNS131083 RXO131083 SHK131083 SRG131083 TBC131083 TKY131083 TUU131083 UEQ131083 UOM131083 UYI131083 VIE131083 VSA131083 WBW131083 WLS131083 WVO131083 G196619 JC196619 SY196619 ACU196619 AMQ196619 AWM196619 BGI196619 BQE196619 CAA196619 CJW196619 CTS196619 DDO196619 DNK196619 DXG196619 EHC196619 EQY196619 FAU196619 FKQ196619 FUM196619 GEI196619 GOE196619 GYA196619 HHW196619 HRS196619 IBO196619 ILK196619 IVG196619 JFC196619 JOY196619 JYU196619 KIQ196619 KSM196619 LCI196619 LME196619 LWA196619 MFW196619 MPS196619 MZO196619 NJK196619 NTG196619 ODC196619 OMY196619 OWU196619 PGQ196619 PQM196619 QAI196619 QKE196619 QUA196619 RDW196619 RNS196619 RXO196619 SHK196619 SRG196619 TBC196619 TKY196619 TUU196619 UEQ196619 UOM196619 UYI196619 VIE196619 VSA196619 WBW196619 WLS196619 WVO196619 G262155 JC262155 SY262155 ACU262155 AMQ262155 AWM262155 BGI262155 BQE262155 CAA262155 CJW262155 CTS262155 DDO262155 DNK262155 DXG262155 EHC262155 EQY262155 FAU262155 FKQ262155 FUM262155 GEI262155 GOE262155 GYA262155 HHW262155 HRS262155 IBO262155 ILK262155 IVG262155 JFC262155 JOY262155 JYU262155 KIQ262155 KSM262155 LCI262155 LME262155 LWA262155 MFW262155 MPS262155 MZO262155 NJK262155 NTG262155 ODC262155 OMY262155 OWU262155 PGQ262155 PQM262155 QAI262155 QKE262155 QUA262155 RDW262155 RNS262155 RXO262155 SHK262155 SRG262155 TBC262155 TKY262155 TUU262155 UEQ262155 UOM262155 UYI262155 VIE262155 VSA262155 WBW262155 WLS262155 WVO262155 G327691 JC327691 SY327691 ACU327691 AMQ327691 AWM327691 BGI327691 BQE327691 CAA327691 CJW327691 CTS327691 DDO327691 DNK327691 DXG327691 EHC327691 EQY327691 FAU327691 FKQ327691 FUM327691 GEI327691 GOE327691 GYA327691 HHW327691 HRS327691 IBO327691 ILK327691 IVG327691 JFC327691 JOY327691 JYU327691 KIQ327691 KSM327691 LCI327691 LME327691 LWA327691 MFW327691 MPS327691 MZO327691 NJK327691 NTG327691 ODC327691 OMY327691 OWU327691 PGQ327691 PQM327691 QAI327691 QKE327691 QUA327691 RDW327691 RNS327691 RXO327691 SHK327691 SRG327691 TBC327691 TKY327691 TUU327691 UEQ327691 UOM327691 UYI327691 VIE327691 VSA327691 WBW327691 WLS327691 WVO327691 G393227 JC393227 SY393227 ACU393227 AMQ393227 AWM393227 BGI393227 BQE393227 CAA393227 CJW393227 CTS393227 DDO393227 DNK393227 DXG393227 EHC393227 EQY393227 FAU393227 FKQ393227 FUM393227 GEI393227 GOE393227 GYA393227 HHW393227 HRS393227 IBO393227 ILK393227 IVG393227 JFC393227 JOY393227 JYU393227 KIQ393227 KSM393227 LCI393227 LME393227 LWA393227 MFW393227 MPS393227 MZO393227 NJK393227 NTG393227 ODC393227 OMY393227 OWU393227 PGQ393227 PQM393227 QAI393227 QKE393227 QUA393227 RDW393227 RNS393227 RXO393227 SHK393227 SRG393227 TBC393227 TKY393227 TUU393227 UEQ393227 UOM393227 UYI393227 VIE393227 VSA393227 WBW393227 WLS393227 WVO393227 G458763 JC458763 SY458763 ACU458763 AMQ458763 AWM458763 BGI458763 BQE458763 CAA458763 CJW458763 CTS458763 DDO458763 DNK458763 DXG458763 EHC458763 EQY458763 FAU458763 FKQ458763 FUM458763 GEI458763 GOE458763 GYA458763 HHW458763 HRS458763 IBO458763 ILK458763 IVG458763 JFC458763 JOY458763 JYU458763 KIQ458763 KSM458763 LCI458763 LME458763 LWA458763 MFW458763 MPS458763 MZO458763 NJK458763 NTG458763 ODC458763 OMY458763 OWU458763 PGQ458763 PQM458763 QAI458763 QKE458763 QUA458763 RDW458763 RNS458763 RXO458763 SHK458763 SRG458763 TBC458763 TKY458763 TUU458763 UEQ458763 UOM458763 UYI458763 VIE458763 VSA458763 WBW458763 WLS458763 WVO458763 G524299 JC524299 SY524299 ACU524299 AMQ524299 AWM524299 BGI524299 BQE524299 CAA524299 CJW524299 CTS524299 DDO524299 DNK524299 DXG524299 EHC524299 EQY524299 FAU524299 FKQ524299 FUM524299 GEI524299 GOE524299 GYA524299 HHW524299 HRS524299 IBO524299 ILK524299 IVG524299 JFC524299 JOY524299 JYU524299 KIQ524299 KSM524299 LCI524299 LME524299 LWA524299 MFW524299 MPS524299 MZO524299 NJK524299 NTG524299 ODC524299 OMY524299 OWU524299 PGQ524299 PQM524299 QAI524299 QKE524299 QUA524299 RDW524299 RNS524299 RXO524299 SHK524299 SRG524299 TBC524299 TKY524299 TUU524299 UEQ524299 UOM524299 UYI524299 VIE524299 VSA524299 WBW524299 WLS524299 WVO524299 G589835 JC589835 SY589835 ACU589835 AMQ589835 AWM589835 BGI589835 BQE589835 CAA589835 CJW589835 CTS589835 DDO589835 DNK589835 DXG589835 EHC589835 EQY589835 FAU589835 FKQ589835 FUM589835 GEI589835 GOE589835 GYA589835 HHW589835 HRS589835 IBO589835 ILK589835 IVG589835 JFC589835 JOY589835 JYU589835 KIQ589835 KSM589835 LCI589835 LME589835 LWA589835 MFW589835 MPS589835 MZO589835 NJK589835 NTG589835 ODC589835 OMY589835 OWU589835 PGQ589835 PQM589835 QAI589835 QKE589835 QUA589835 RDW589835 RNS589835 RXO589835 SHK589835 SRG589835 TBC589835 TKY589835 TUU589835 UEQ589835 UOM589835 UYI589835 VIE589835 VSA589835 WBW589835 WLS589835 WVO589835 G655371 JC655371 SY655371 ACU655371 AMQ655371 AWM655371 BGI655371 BQE655371 CAA655371 CJW655371 CTS655371 DDO655371 DNK655371 DXG655371 EHC655371 EQY655371 FAU655371 FKQ655371 FUM655371 GEI655371 GOE655371 GYA655371 HHW655371 HRS655371 IBO655371 ILK655371 IVG655371 JFC655371 JOY655371 JYU655371 KIQ655371 KSM655371 LCI655371 LME655371 LWA655371 MFW655371 MPS655371 MZO655371 NJK655371 NTG655371 ODC655371 OMY655371 OWU655371 PGQ655371 PQM655371 QAI655371 QKE655371 QUA655371 RDW655371 RNS655371 RXO655371 SHK655371 SRG655371 TBC655371 TKY655371 TUU655371 UEQ655371 UOM655371 UYI655371 VIE655371 VSA655371 WBW655371 WLS655371 WVO655371 G720907 JC720907 SY720907 ACU720907 AMQ720907 AWM720907 BGI720907 BQE720907 CAA720907 CJW720907 CTS720907 DDO720907 DNK720907 DXG720907 EHC720907 EQY720907 FAU720907 FKQ720907 FUM720907 GEI720907 GOE720907 GYA720907 HHW720907 HRS720907 IBO720907 ILK720907 IVG720907 JFC720907 JOY720907 JYU720907 KIQ720907 KSM720907 LCI720907 LME720907 LWA720907 MFW720907 MPS720907 MZO720907 NJK720907 NTG720907 ODC720907 OMY720907 OWU720907 PGQ720907 PQM720907 QAI720907 QKE720907 QUA720907 RDW720907 RNS720907 RXO720907 SHK720907 SRG720907 TBC720907 TKY720907 TUU720907 UEQ720907 UOM720907 UYI720907 VIE720907 VSA720907 WBW720907 WLS720907 WVO720907 G786443 JC786443 SY786443 ACU786443 AMQ786443 AWM786443 BGI786443 BQE786443 CAA786443 CJW786443 CTS786443 DDO786443 DNK786443 DXG786443 EHC786443 EQY786443 FAU786443 FKQ786443 FUM786443 GEI786443 GOE786443 GYA786443 HHW786443 HRS786443 IBO786443 ILK786443 IVG786443 JFC786443 JOY786443 JYU786443 KIQ786443 KSM786443 LCI786443 LME786443 LWA786443 MFW786443 MPS786443 MZO786443 NJK786443 NTG786443 ODC786443 OMY786443 OWU786443 PGQ786443 PQM786443 QAI786443 QKE786443 QUA786443 RDW786443 RNS786443 RXO786443 SHK786443 SRG786443 TBC786443 TKY786443 TUU786443 UEQ786443 UOM786443 UYI786443 VIE786443 VSA786443 WBW786443 WLS786443 WVO786443 G851979 JC851979 SY851979 ACU851979 AMQ851979 AWM851979 BGI851979 BQE851979 CAA851979 CJW851979 CTS851979 DDO851979 DNK851979 DXG851979 EHC851979 EQY851979 FAU851979 FKQ851979 FUM851979 GEI851979 GOE851979 GYA851979 HHW851979 HRS851979 IBO851979 ILK851979 IVG851979 JFC851979 JOY851979 JYU851979 KIQ851979 KSM851979 LCI851979 LME851979 LWA851979 MFW851979 MPS851979 MZO851979 NJK851979 NTG851979 ODC851979 OMY851979 OWU851979 PGQ851979 PQM851979 QAI851979 QKE851979 QUA851979 RDW851979 RNS851979 RXO851979 SHK851979 SRG851979 TBC851979 TKY851979 TUU851979 UEQ851979 UOM851979 UYI851979 VIE851979 VSA851979 WBW851979 WLS851979 WVO851979 G917515 JC917515 SY917515 ACU917515 AMQ917515 AWM917515 BGI917515 BQE917515 CAA917515 CJW917515 CTS917515 DDO917515 DNK917515 DXG917515 EHC917515 EQY917515 FAU917515 FKQ917515 FUM917515 GEI917515 GOE917515 GYA917515 HHW917515 HRS917515 IBO917515 ILK917515 IVG917515 JFC917515 JOY917515 JYU917515 KIQ917515 KSM917515 LCI917515 LME917515 LWA917515 MFW917515 MPS917515 MZO917515 NJK917515 NTG917515 ODC917515 OMY917515 OWU917515 PGQ917515 PQM917515 QAI917515 QKE917515 QUA917515 RDW917515 RNS917515 RXO917515 SHK917515 SRG917515 TBC917515 TKY917515 TUU917515 UEQ917515 UOM917515 UYI917515 VIE917515 VSA917515 WBW917515 WLS917515 WVO917515 G983051 JC983051 SY983051 ACU983051 AMQ983051 AWM983051 BGI983051 BQE983051 CAA983051 CJW983051 CTS983051 DDO983051 DNK983051 DXG983051 EHC983051 EQY983051 FAU983051 FKQ983051 FUM983051 GEI983051 GOE983051 GYA983051 HHW983051 HRS983051 IBO983051 ILK983051 IVG983051 JFC983051 JOY983051 JYU983051 KIQ983051 KSM983051 LCI983051 LME983051 LWA983051 MFW983051 MPS983051 MZO983051 NJK983051 NTG983051 ODC983051 OMY983051 OWU983051 PGQ983051 PQM983051 QAI983051 QKE983051 QUA983051 RDW983051 RNS983051 RXO983051 SHK983051 SRG983051 TBC983051 TKY983051 TUU983051 UEQ983051 UOM983051 UYI983051 VIE983051 VSA983051 WBW983051 WLS983051 WVO983051" xr:uid="{00000000-0002-0000-1500-000002000000}">
      <formula1>$L$65:$L$71</formula1>
    </dataValidation>
    <dataValidation type="list" allowBlank="1" showInputMessage="1" showErrorMessage="1" sqref="G12 JC12 SY12 ACU12 AMQ12 AWM12 BGI12 BQE12 CAA12 CJW12 CTS12 DDO12 DNK12 DXG12 EHC12 EQY12 FAU12 FKQ12 FUM12 GEI12 GOE12 GYA12 HHW12 HRS12 IBO12 ILK12 IVG12 JFC12 JOY12 JYU12 KIQ12 KSM12 LCI12 LME12 LWA12 MFW12 MPS12 MZO12 NJK12 NTG12 ODC12 OMY12 OWU12 PGQ12 PQM12 QAI12 QKE12 QUA12 RDW12 RNS12 RXO12 SHK12 SRG12 TBC12 TKY12 TUU12 UEQ12 UOM12 UYI12 VIE12 VSA12 WBW12 WLS12 WVO12 G65548 JC65548 SY65548 ACU65548 AMQ65548 AWM65548 BGI65548 BQE65548 CAA65548 CJW65548 CTS65548 DDO65548 DNK65548 DXG65548 EHC65548 EQY65548 FAU65548 FKQ65548 FUM65548 GEI65548 GOE65548 GYA65548 HHW65548 HRS65548 IBO65548 ILK65548 IVG65548 JFC65548 JOY65548 JYU65548 KIQ65548 KSM65548 LCI65548 LME65548 LWA65548 MFW65548 MPS65548 MZO65548 NJK65548 NTG65548 ODC65548 OMY65548 OWU65548 PGQ65548 PQM65548 QAI65548 QKE65548 QUA65548 RDW65548 RNS65548 RXO65548 SHK65548 SRG65548 TBC65548 TKY65548 TUU65548 UEQ65548 UOM65548 UYI65548 VIE65548 VSA65548 WBW65548 WLS65548 WVO65548 G131084 JC131084 SY131084 ACU131084 AMQ131084 AWM131084 BGI131084 BQE131084 CAA131084 CJW131084 CTS131084 DDO131084 DNK131084 DXG131084 EHC131084 EQY131084 FAU131084 FKQ131084 FUM131084 GEI131084 GOE131084 GYA131084 HHW131084 HRS131084 IBO131084 ILK131084 IVG131084 JFC131084 JOY131084 JYU131084 KIQ131084 KSM131084 LCI131084 LME131084 LWA131084 MFW131084 MPS131084 MZO131084 NJK131084 NTG131084 ODC131084 OMY131084 OWU131084 PGQ131084 PQM131084 QAI131084 QKE131084 QUA131084 RDW131084 RNS131084 RXO131084 SHK131084 SRG131084 TBC131084 TKY131084 TUU131084 UEQ131084 UOM131084 UYI131084 VIE131084 VSA131084 WBW131084 WLS131084 WVO131084 G196620 JC196620 SY196620 ACU196620 AMQ196620 AWM196620 BGI196620 BQE196620 CAA196620 CJW196620 CTS196620 DDO196620 DNK196620 DXG196620 EHC196620 EQY196620 FAU196620 FKQ196620 FUM196620 GEI196620 GOE196620 GYA196620 HHW196620 HRS196620 IBO196620 ILK196620 IVG196620 JFC196620 JOY196620 JYU196620 KIQ196620 KSM196620 LCI196620 LME196620 LWA196620 MFW196620 MPS196620 MZO196620 NJK196620 NTG196620 ODC196620 OMY196620 OWU196620 PGQ196620 PQM196620 QAI196620 QKE196620 QUA196620 RDW196620 RNS196620 RXO196620 SHK196620 SRG196620 TBC196620 TKY196620 TUU196620 UEQ196620 UOM196620 UYI196620 VIE196620 VSA196620 WBW196620 WLS196620 WVO196620 G262156 JC262156 SY262156 ACU262156 AMQ262156 AWM262156 BGI262156 BQE262156 CAA262156 CJW262156 CTS262156 DDO262156 DNK262156 DXG262156 EHC262156 EQY262156 FAU262156 FKQ262156 FUM262156 GEI262156 GOE262156 GYA262156 HHW262156 HRS262156 IBO262156 ILK262156 IVG262156 JFC262156 JOY262156 JYU262156 KIQ262156 KSM262156 LCI262156 LME262156 LWA262156 MFW262156 MPS262156 MZO262156 NJK262156 NTG262156 ODC262156 OMY262156 OWU262156 PGQ262156 PQM262156 QAI262156 QKE262156 QUA262156 RDW262156 RNS262156 RXO262156 SHK262156 SRG262156 TBC262156 TKY262156 TUU262156 UEQ262156 UOM262156 UYI262156 VIE262156 VSA262156 WBW262156 WLS262156 WVO262156 G327692 JC327692 SY327692 ACU327692 AMQ327692 AWM327692 BGI327692 BQE327692 CAA327692 CJW327692 CTS327692 DDO327692 DNK327692 DXG327692 EHC327692 EQY327692 FAU327692 FKQ327692 FUM327692 GEI327692 GOE327692 GYA327692 HHW327692 HRS327692 IBO327692 ILK327692 IVG327692 JFC327692 JOY327692 JYU327692 KIQ327692 KSM327692 LCI327692 LME327692 LWA327692 MFW327692 MPS327692 MZO327692 NJK327692 NTG327692 ODC327692 OMY327692 OWU327692 PGQ327692 PQM327692 QAI327692 QKE327692 QUA327692 RDW327692 RNS327692 RXO327692 SHK327692 SRG327692 TBC327692 TKY327692 TUU327692 UEQ327692 UOM327692 UYI327692 VIE327692 VSA327692 WBW327692 WLS327692 WVO327692 G393228 JC393228 SY393228 ACU393228 AMQ393228 AWM393228 BGI393228 BQE393228 CAA393228 CJW393228 CTS393228 DDO393228 DNK393228 DXG393228 EHC393228 EQY393228 FAU393228 FKQ393228 FUM393228 GEI393228 GOE393228 GYA393228 HHW393228 HRS393228 IBO393228 ILK393228 IVG393228 JFC393228 JOY393228 JYU393228 KIQ393228 KSM393228 LCI393228 LME393228 LWA393228 MFW393228 MPS393228 MZO393228 NJK393228 NTG393228 ODC393228 OMY393228 OWU393228 PGQ393228 PQM393228 QAI393228 QKE393228 QUA393228 RDW393228 RNS393228 RXO393228 SHK393228 SRG393228 TBC393228 TKY393228 TUU393228 UEQ393228 UOM393228 UYI393228 VIE393228 VSA393228 WBW393228 WLS393228 WVO393228 G458764 JC458764 SY458764 ACU458764 AMQ458764 AWM458764 BGI458764 BQE458764 CAA458764 CJW458764 CTS458764 DDO458764 DNK458764 DXG458764 EHC458764 EQY458764 FAU458764 FKQ458764 FUM458764 GEI458764 GOE458764 GYA458764 HHW458764 HRS458764 IBO458764 ILK458764 IVG458764 JFC458764 JOY458764 JYU458764 KIQ458764 KSM458764 LCI458764 LME458764 LWA458764 MFW458764 MPS458764 MZO458764 NJK458764 NTG458764 ODC458764 OMY458764 OWU458764 PGQ458764 PQM458764 QAI458764 QKE458764 QUA458764 RDW458764 RNS458764 RXO458764 SHK458764 SRG458764 TBC458764 TKY458764 TUU458764 UEQ458764 UOM458764 UYI458764 VIE458764 VSA458764 WBW458764 WLS458764 WVO458764 G524300 JC524300 SY524300 ACU524300 AMQ524300 AWM524300 BGI524300 BQE524300 CAA524300 CJW524300 CTS524300 DDO524300 DNK524300 DXG524300 EHC524300 EQY524300 FAU524300 FKQ524300 FUM524300 GEI524300 GOE524300 GYA524300 HHW524300 HRS524300 IBO524300 ILK524300 IVG524300 JFC524300 JOY524300 JYU524300 KIQ524300 KSM524300 LCI524300 LME524300 LWA524300 MFW524300 MPS524300 MZO524300 NJK524300 NTG524300 ODC524300 OMY524300 OWU524300 PGQ524300 PQM524300 QAI524300 QKE524300 QUA524300 RDW524300 RNS524300 RXO524300 SHK524300 SRG524300 TBC524300 TKY524300 TUU524300 UEQ524300 UOM524300 UYI524300 VIE524300 VSA524300 WBW524300 WLS524300 WVO524300 G589836 JC589836 SY589836 ACU589836 AMQ589836 AWM589836 BGI589836 BQE589836 CAA589836 CJW589836 CTS589836 DDO589836 DNK589836 DXG589836 EHC589836 EQY589836 FAU589836 FKQ589836 FUM589836 GEI589836 GOE589836 GYA589836 HHW589836 HRS589836 IBO589836 ILK589836 IVG589836 JFC589836 JOY589836 JYU589836 KIQ589836 KSM589836 LCI589836 LME589836 LWA589836 MFW589836 MPS589836 MZO589836 NJK589836 NTG589836 ODC589836 OMY589836 OWU589836 PGQ589836 PQM589836 QAI589836 QKE589836 QUA589836 RDW589836 RNS589836 RXO589836 SHK589836 SRG589836 TBC589836 TKY589836 TUU589836 UEQ589836 UOM589836 UYI589836 VIE589836 VSA589836 WBW589836 WLS589836 WVO589836 G655372 JC655372 SY655372 ACU655372 AMQ655372 AWM655372 BGI655372 BQE655372 CAA655372 CJW655372 CTS655372 DDO655372 DNK655372 DXG655372 EHC655372 EQY655372 FAU655372 FKQ655372 FUM655372 GEI655372 GOE655372 GYA655372 HHW655372 HRS655372 IBO655372 ILK655372 IVG655372 JFC655372 JOY655372 JYU655372 KIQ655372 KSM655372 LCI655372 LME655372 LWA655372 MFW655372 MPS655372 MZO655372 NJK655372 NTG655372 ODC655372 OMY655372 OWU655372 PGQ655372 PQM655372 QAI655372 QKE655372 QUA655372 RDW655372 RNS655372 RXO655372 SHK655372 SRG655372 TBC655372 TKY655372 TUU655372 UEQ655372 UOM655372 UYI655372 VIE655372 VSA655372 WBW655372 WLS655372 WVO655372 G720908 JC720908 SY720908 ACU720908 AMQ720908 AWM720908 BGI720908 BQE720908 CAA720908 CJW720908 CTS720908 DDO720908 DNK720908 DXG720908 EHC720908 EQY720908 FAU720908 FKQ720908 FUM720908 GEI720908 GOE720908 GYA720908 HHW720908 HRS720908 IBO720908 ILK720908 IVG720908 JFC720908 JOY720908 JYU720908 KIQ720908 KSM720908 LCI720908 LME720908 LWA720908 MFW720908 MPS720908 MZO720908 NJK720908 NTG720908 ODC720908 OMY720908 OWU720908 PGQ720908 PQM720908 QAI720908 QKE720908 QUA720908 RDW720908 RNS720908 RXO720908 SHK720908 SRG720908 TBC720908 TKY720908 TUU720908 UEQ720908 UOM720908 UYI720908 VIE720908 VSA720908 WBW720908 WLS720908 WVO720908 G786444 JC786444 SY786444 ACU786444 AMQ786444 AWM786444 BGI786444 BQE786444 CAA786444 CJW786444 CTS786444 DDO786444 DNK786444 DXG786444 EHC786444 EQY786444 FAU786444 FKQ786444 FUM786444 GEI786444 GOE786444 GYA786444 HHW786444 HRS786444 IBO786444 ILK786444 IVG786444 JFC786444 JOY786444 JYU786444 KIQ786444 KSM786444 LCI786444 LME786444 LWA786444 MFW786444 MPS786444 MZO786444 NJK786444 NTG786444 ODC786444 OMY786444 OWU786444 PGQ786444 PQM786444 QAI786444 QKE786444 QUA786444 RDW786444 RNS786444 RXO786444 SHK786444 SRG786444 TBC786444 TKY786444 TUU786444 UEQ786444 UOM786444 UYI786444 VIE786444 VSA786444 WBW786444 WLS786444 WVO786444 G851980 JC851980 SY851980 ACU851980 AMQ851980 AWM851980 BGI851980 BQE851980 CAA851980 CJW851980 CTS851980 DDO851980 DNK851980 DXG851980 EHC851980 EQY851980 FAU851980 FKQ851980 FUM851980 GEI851980 GOE851980 GYA851980 HHW851980 HRS851980 IBO851980 ILK851980 IVG851980 JFC851980 JOY851980 JYU851980 KIQ851980 KSM851980 LCI851980 LME851980 LWA851980 MFW851980 MPS851980 MZO851980 NJK851980 NTG851980 ODC851980 OMY851980 OWU851980 PGQ851980 PQM851980 QAI851980 QKE851980 QUA851980 RDW851980 RNS851980 RXO851980 SHK851980 SRG851980 TBC851980 TKY851980 TUU851980 UEQ851980 UOM851980 UYI851980 VIE851980 VSA851980 WBW851980 WLS851980 WVO851980 G917516 JC917516 SY917516 ACU917516 AMQ917516 AWM917516 BGI917516 BQE917516 CAA917516 CJW917516 CTS917516 DDO917516 DNK917516 DXG917516 EHC917516 EQY917516 FAU917516 FKQ917516 FUM917516 GEI917516 GOE917516 GYA917516 HHW917516 HRS917516 IBO917516 ILK917516 IVG917516 JFC917516 JOY917516 JYU917516 KIQ917516 KSM917516 LCI917516 LME917516 LWA917516 MFW917516 MPS917516 MZO917516 NJK917516 NTG917516 ODC917516 OMY917516 OWU917516 PGQ917516 PQM917516 QAI917516 QKE917516 QUA917516 RDW917516 RNS917516 RXO917516 SHK917516 SRG917516 TBC917516 TKY917516 TUU917516 UEQ917516 UOM917516 UYI917516 VIE917516 VSA917516 WBW917516 WLS917516 WVO917516 G983052 JC983052 SY983052 ACU983052 AMQ983052 AWM983052 BGI983052 BQE983052 CAA983052 CJW983052 CTS983052 DDO983052 DNK983052 DXG983052 EHC983052 EQY983052 FAU983052 FKQ983052 FUM983052 GEI983052 GOE983052 GYA983052 HHW983052 HRS983052 IBO983052 ILK983052 IVG983052 JFC983052 JOY983052 JYU983052 KIQ983052 KSM983052 LCI983052 LME983052 LWA983052 MFW983052 MPS983052 MZO983052 NJK983052 NTG983052 ODC983052 OMY983052 OWU983052 PGQ983052 PQM983052 QAI983052 QKE983052 QUA983052 RDW983052 RNS983052 RXO983052 SHK983052 SRG983052 TBC983052 TKY983052 TUU983052 UEQ983052 UOM983052 UYI983052 VIE983052 VSA983052 WBW983052 WLS983052 WVO983052" xr:uid="{00000000-0002-0000-1500-000003000000}">
      <formula1>$L$1:$L$65</formula1>
    </dataValidation>
    <dataValidation type="list" allowBlank="1" showInputMessage="1" showErrorMessage="1" sqref="G16 JC16 SY16 ACU16 AMQ16 AWM16 BGI16 BQE16 CAA16 CJW16 CTS16 DDO16 DNK16 DXG16 EHC16 EQY16 FAU16 FKQ16 FUM16 GEI16 GOE16 GYA16 HHW16 HRS16 IBO16 ILK16 IVG16 JFC16 JOY16 JYU16 KIQ16 KSM16 LCI16 LME16 LWA16 MFW16 MPS16 MZO16 NJK16 NTG16 ODC16 OMY16 OWU16 PGQ16 PQM16 QAI16 QKE16 QUA16 RDW16 RNS16 RXO16 SHK16 SRG16 TBC16 TKY16 TUU16 UEQ16 UOM16 UYI16 VIE16 VSA16 WBW16 WLS16 WVO16 G65552 JC65552 SY65552 ACU65552 AMQ65552 AWM65552 BGI65552 BQE65552 CAA65552 CJW65552 CTS65552 DDO65552 DNK65552 DXG65552 EHC65552 EQY65552 FAU65552 FKQ65552 FUM65552 GEI65552 GOE65552 GYA65552 HHW65552 HRS65552 IBO65552 ILK65552 IVG65552 JFC65552 JOY65552 JYU65552 KIQ65552 KSM65552 LCI65552 LME65552 LWA65552 MFW65552 MPS65552 MZO65552 NJK65552 NTG65552 ODC65552 OMY65552 OWU65552 PGQ65552 PQM65552 QAI65552 QKE65552 QUA65552 RDW65552 RNS65552 RXO65552 SHK65552 SRG65552 TBC65552 TKY65552 TUU65552 UEQ65552 UOM65552 UYI65552 VIE65552 VSA65552 WBW65552 WLS65552 WVO65552 G131088 JC131088 SY131088 ACU131088 AMQ131088 AWM131088 BGI131088 BQE131088 CAA131088 CJW131088 CTS131088 DDO131088 DNK131088 DXG131088 EHC131088 EQY131088 FAU131088 FKQ131088 FUM131088 GEI131088 GOE131088 GYA131088 HHW131088 HRS131088 IBO131088 ILK131088 IVG131088 JFC131088 JOY131088 JYU131088 KIQ131088 KSM131088 LCI131088 LME131088 LWA131088 MFW131088 MPS131088 MZO131088 NJK131088 NTG131088 ODC131088 OMY131088 OWU131088 PGQ131088 PQM131088 QAI131088 QKE131088 QUA131088 RDW131088 RNS131088 RXO131088 SHK131088 SRG131088 TBC131088 TKY131088 TUU131088 UEQ131088 UOM131088 UYI131088 VIE131088 VSA131088 WBW131088 WLS131088 WVO131088 G196624 JC196624 SY196624 ACU196624 AMQ196624 AWM196624 BGI196624 BQE196624 CAA196624 CJW196624 CTS196624 DDO196624 DNK196624 DXG196624 EHC196624 EQY196624 FAU196624 FKQ196624 FUM196624 GEI196624 GOE196624 GYA196624 HHW196624 HRS196624 IBO196624 ILK196624 IVG196624 JFC196624 JOY196624 JYU196624 KIQ196624 KSM196624 LCI196624 LME196624 LWA196624 MFW196624 MPS196624 MZO196624 NJK196624 NTG196624 ODC196624 OMY196624 OWU196624 PGQ196624 PQM196624 QAI196624 QKE196624 QUA196624 RDW196624 RNS196624 RXO196624 SHK196624 SRG196624 TBC196624 TKY196624 TUU196624 UEQ196624 UOM196624 UYI196624 VIE196624 VSA196624 WBW196624 WLS196624 WVO196624 G262160 JC262160 SY262160 ACU262160 AMQ262160 AWM262160 BGI262160 BQE262160 CAA262160 CJW262160 CTS262160 DDO262160 DNK262160 DXG262160 EHC262160 EQY262160 FAU262160 FKQ262160 FUM262160 GEI262160 GOE262160 GYA262160 HHW262160 HRS262160 IBO262160 ILK262160 IVG262160 JFC262160 JOY262160 JYU262160 KIQ262160 KSM262160 LCI262160 LME262160 LWA262160 MFW262160 MPS262160 MZO262160 NJK262160 NTG262160 ODC262160 OMY262160 OWU262160 PGQ262160 PQM262160 QAI262160 QKE262160 QUA262160 RDW262160 RNS262160 RXO262160 SHK262160 SRG262160 TBC262160 TKY262160 TUU262160 UEQ262160 UOM262160 UYI262160 VIE262160 VSA262160 WBW262160 WLS262160 WVO262160 G327696 JC327696 SY327696 ACU327696 AMQ327696 AWM327696 BGI327696 BQE327696 CAA327696 CJW327696 CTS327696 DDO327696 DNK327696 DXG327696 EHC327696 EQY327696 FAU327696 FKQ327696 FUM327696 GEI327696 GOE327696 GYA327696 HHW327696 HRS327696 IBO327696 ILK327696 IVG327696 JFC327696 JOY327696 JYU327696 KIQ327696 KSM327696 LCI327696 LME327696 LWA327696 MFW327696 MPS327696 MZO327696 NJK327696 NTG327696 ODC327696 OMY327696 OWU327696 PGQ327696 PQM327696 QAI327696 QKE327696 QUA327696 RDW327696 RNS327696 RXO327696 SHK327696 SRG327696 TBC327696 TKY327696 TUU327696 UEQ327696 UOM327696 UYI327696 VIE327696 VSA327696 WBW327696 WLS327696 WVO327696 G393232 JC393232 SY393232 ACU393232 AMQ393232 AWM393232 BGI393232 BQE393232 CAA393232 CJW393232 CTS393232 DDO393232 DNK393232 DXG393232 EHC393232 EQY393232 FAU393232 FKQ393232 FUM393232 GEI393232 GOE393232 GYA393232 HHW393232 HRS393232 IBO393232 ILK393232 IVG393232 JFC393232 JOY393232 JYU393232 KIQ393232 KSM393232 LCI393232 LME393232 LWA393232 MFW393232 MPS393232 MZO393232 NJK393232 NTG393232 ODC393232 OMY393232 OWU393232 PGQ393232 PQM393232 QAI393232 QKE393232 QUA393232 RDW393232 RNS393232 RXO393232 SHK393232 SRG393232 TBC393232 TKY393232 TUU393232 UEQ393232 UOM393232 UYI393232 VIE393232 VSA393232 WBW393232 WLS393232 WVO393232 G458768 JC458768 SY458768 ACU458768 AMQ458768 AWM458768 BGI458768 BQE458768 CAA458768 CJW458768 CTS458768 DDO458768 DNK458768 DXG458768 EHC458768 EQY458768 FAU458768 FKQ458768 FUM458768 GEI458768 GOE458768 GYA458768 HHW458768 HRS458768 IBO458768 ILK458768 IVG458768 JFC458768 JOY458768 JYU458768 KIQ458768 KSM458768 LCI458768 LME458768 LWA458768 MFW458768 MPS458768 MZO458768 NJK458768 NTG458768 ODC458768 OMY458768 OWU458768 PGQ458768 PQM458768 QAI458768 QKE458768 QUA458768 RDW458768 RNS458768 RXO458768 SHK458768 SRG458768 TBC458768 TKY458768 TUU458768 UEQ458768 UOM458768 UYI458768 VIE458768 VSA458768 WBW458768 WLS458768 WVO458768 G524304 JC524304 SY524304 ACU524304 AMQ524304 AWM524304 BGI524304 BQE524304 CAA524304 CJW524304 CTS524304 DDO524304 DNK524304 DXG524304 EHC524304 EQY524304 FAU524304 FKQ524304 FUM524304 GEI524304 GOE524304 GYA524304 HHW524304 HRS524304 IBO524304 ILK524304 IVG524304 JFC524304 JOY524304 JYU524304 KIQ524304 KSM524304 LCI524304 LME524304 LWA524304 MFW524304 MPS524304 MZO524304 NJK524304 NTG524304 ODC524304 OMY524304 OWU524304 PGQ524304 PQM524304 QAI524304 QKE524304 QUA524304 RDW524304 RNS524304 RXO524304 SHK524304 SRG524304 TBC524304 TKY524304 TUU524304 UEQ524304 UOM524304 UYI524304 VIE524304 VSA524304 WBW524304 WLS524304 WVO524304 G589840 JC589840 SY589840 ACU589840 AMQ589840 AWM589840 BGI589840 BQE589840 CAA589840 CJW589840 CTS589840 DDO589840 DNK589840 DXG589840 EHC589840 EQY589840 FAU589840 FKQ589840 FUM589840 GEI589840 GOE589840 GYA589840 HHW589840 HRS589840 IBO589840 ILK589840 IVG589840 JFC589840 JOY589840 JYU589840 KIQ589840 KSM589840 LCI589840 LME589840 LWA589840 MFW589840 MPS589840 MZO589840 NJK589840 NTG589840 ODC589840 OMY589840 OWU589840 PGQ589840 PQM589840 QAI589840 QKE589840 QUA589840 RDW589840 RNS589840 RXO589840 SHK589840 SRG589840 TBC589840 TKY589840 TUU589840 UEQ589840 UOM589840 UYI589840 VIE589840 VSA589840 WBW589840 WLS589840 WVO589840 G655376 JC655376 SY655376 ACU655376 AMQ655376 AWM655376 BGI655376 BQE655376 CAA655376 CJW655376 CTS655376 DDO655376 DNK655376 DXG655376 EHC655376 EQY655376 FAU655376 FKQ655376 FUM655376 GEI655376 GOE655376 GYA655376 HHW655376 HRS655376 IBO655376 ILK655376 IVG655376 JFC655376 JOY655376 JYU655376 KIQ655376 KSM655376 LCI655376 LME655376 LWA655376 MFW655376 MPS655376 MZO655376 NJK655376 NTG655376 ODC655376 OMY655376 OWU655376 PGQ655376 PQM655376 QAI655376 QKE655376 QUA655376 RDW655376 RNS655376 RXO655376 SHK655376 SRG655376 TBC655376 TKY655376 TUU655376 UEQ655376 UOM655376 UYI655376 VIE655376 VSA655376 WBW655376 WLS655376 WVO655376 G720912 JC720912 SY720912 ACU720912 AMQ720912 AWM720912 BGI720912 BQE720912 CAA720912 CJW720912 CTS720912 DDO720912 DNK720912 DXG720912 EHC720912 EQY720912 FAU720912 FKQ720912 FUM720912 GEI720912 GOE720912 GYA720912 HHW720912 HRS720912 IBO720912 ILK720912 IVG720912 JFC720912 JOY720912 JYU720912 KIQ720912 KSM720912 LCI720912 LME720912 LWA720912 MFW720912 MPS720912 MZO720912 NJK720912 NTG720912 ODC720912 OMY720912 OWU720912 PGQ720912 PQM720912 QAI720912 QKE720912 QUA720912 RDW720912 RNS720912 RXO720912 SHK720912 SRG720912 TBC720912 TKY720912 TUU720912 UEQ720912 UOM720912 UYI720912 VIE720912 VSA720912 WBW720912 WLS720912 WVO720912 G786448 JC786448 SY786448 ACU786448 AMQ786448 AWM786448 BGI786448 BQE786448 CAA786448 CJW786448 CTS786448 DDO786448 DNK786448 DXG786448 EHC786448 EQY786448 FAU786448 FKQ786448 FUM786448 GEI786448 GOE786448 GYA786448 HHW786448 HRS786448 IBO786448 ILK786448 IVG786448 JFC786448 JOY786448 JYU786448 KIQ786448 KSM786448 LCI786448 LME786448 LWA786448 MFW786448 MPS786448 MZO786448 NJK786448 NTG786448 ODC786448 OMY786448 OWU786448 PGQ786448 PQM786448 QAI786448 QKE786448 QUA786448 RDW786448 RNS786448 RXO786448 SHK786448 SRG786448 TBC786448 TKY786448 TUU786448 UEQ786448 UOM786448 UYI786448 VIE786448 VSA786448 WBW786448 WLS786448 WVO786448 G851984 JC851984 SY851984 ACU851984 AMQ851984 AWM851984 BGI851984 BQE851984 CAA851984 CJW851984 CTS851984 DDO851984 DNK851984 DXG851984 EHC851984 EQY851984 FAU851984 FKQ851984 FUM851984 GEI851984 GOE851984 GYA851984 HHW851984 HRS851984 IBO851984 ILK851984 IVG851984 JFC851984 JOY851984 JYU851984 KIQ851984 KSM851984 LCI851984 LME851984 LWA851984 MFW851984 MPS851984 MZO851984 NJK851984 NTG851984 ODC851984 OMY851984 OWU851984 PGQ851984 PQM851984 QAI851984 QKE851984 QUA851984 RDW851984 RNS851984 RXO851984 SHK851984 SRG851984 TBC851984 TKY851984 TUU851984 UEQ851984 UOM851984 UYI851984 VIE851984 VSA851984 WBW851984 WLS851984 WVO851984 G917520 JC917520 SY917520 ACU917520 AMQ917520 AWM917520 BGI917520 BQE917520 CAA917520 CJW917520 CTS917520 DDO917520 DNK917520 DXG917520 EHC917520 EQY917520 FAU917520 FKQ917520 FUM917520 GEI917520 GOE917520 GYA917520 HHW917520 HRS917520 IBO917520 ILK917520 IVG917520 JFC917520 JOY917520 JYU917520 KIQ917520 KSM917520 LCI917520 LME917520 LWA917520 MFW917520 MPS917520 MZO917520 NJK917520 NTG917520 ODC917520 OMY917520 OWU917520 PGQ917520 PQM917520 QAI917520 QKE917520 QUA917520 RDW917520 RNS917520 RXO917520 SHK917520 SRG917520 TBC917520 TKY917520 TUU917520 UEQ917520 UOM917520 UYI917520 VIE917520 VSA917520 WBW917520 WLS917520 WVO917520 G983056 JC983056 SY983056 ACU983056 AMQ983056 AWM983056 BGI983056 BQE983056 CAA983056 CJW983056 CTS983056 DDO983056 DNK983056 DXG983056 EHC983056 EQY983056 FAU983056 FKQ983056 FUM983056 GEI983056 GOE983056 GYA983056 HHW983056 HRS983056 IBO983056 ILK983056 IVG983056 JFC983056 JOY983056 JYU983056 KIQ983056 KSM983056 LCI983056 LME983056 LWA983056 MFW983056 MPS983056 MZO983056 NJK983056 NTG983056 ODC983056 OMY983056 OWU983056 PGQ983056 PQM983056 QAI983056 QKE983056 QUA983056 RDW983056 RNS983056 RXO983056 SHK983056 SRG983056 TBC983056 TKY983056 TUU983056 UEQ983056 UOM983056 UYI983056 VIE983056 VSA983056 WBW983056 WLS983056 WVO983056" xr:uid="{00000000-0002-0000-1500-000004000000}">
      <formula1>"ชำระเบี้ยเป็นเงินสด,รวมเบี้ยในเงินกู้"</formula1>
    </dataValidation>
    <dataValidation type="list" allowBlank="1" showInputMessage="1" showErrorMessage="1" sqref="F11:F12 JB11:JB12 SX11:SX12 ACT11:ACT12 AMP11:AMP12 AWL11:AWL12 BGH11:BGH12 BQD11:BQD12 BZZ11:BZZ12 CJV11:CJV12 CTR11:CTR12 DDN11:DDN12 DNJ11:DNJ12 DXF11:DXF12 EHB11:EHB12 EQX11:EQX12 FAT11:FAT12 FKP11:FKP12 FUL11:FUL12 GEH11:GEH12 GOD11:GOD12 GXZ11:GXZ12 HHV11:HHV12 HRR11:HRR12 IBN11:IBN12 ILJ11:ILJ12 IVF11:IVF12 JFB11:JFB12 JOX11:JOX12 JYT11:JYT12 KIP11:KIP12 KSL11:KSL12 LCH11:LCH12 LMD11:LMD12 LVZ11:LVZ12 MFV11:MFV12 MPR11:MPR12 MZN11:MZN12 NJJ11:NJJ12 NTF11:NTF12 ODB11:ODB12 OMX11:OMX12 OWT11:OWT12 PGP11:PGP12 PQL11:PQL12 QAH11:QAH12 QKD11:QKD12 QTZ11:QTZ12 RDV11:RDV12 RNR11:RNR12 RXN11:RXN12 SHJ11:SHJ12 SRF11:SRF12 TBB11:TBB12 TKX11:TKX12 TUT11:TUT12 UEP11:UEP12 UOL11:UOL12 UYH11:UYH12 VID11:VID12 VRZ11:VRZ12 WBV11:WBV12 WLR11:WLR12 WVN11:WVN12 F65547:F65548 JB65547:JB65548 SX65547:SX65548 ACT65547:ACT65548 AMP65547:AMP65548 AWL65547:AWL65548 BGH65547:BGH65548 BQD65547:BQD65548 BZZ65547:BZZ65548 CJV65547:CJV65548 CTR65547:CTR65548 DDN65547:DDN65548 DNJ65547:DNJ65548 DXF65547:DXF65548 EHB65547:EHB65548 EQX65547:EQX65548 FAT65547:FAT65548 FKP65547:FKP65548 FUL65547:FUL65548 GEH65547:GEH65548 GOD65547:GOD65548 GXZ65547:GXZ65548 HHV65547:HHV65548 HRR65547:HRR65548 IBN65547:IBN65548 ILJ65547:ILJ65548 IVF65547:IVF65548 JFB65547:JFB65548 JOX65547:JOX65548 JYT65547:JYT65548 KIP65547:KIP65548 KSL65547:KSL65548 LCH65547:LCH65548 LMD65547:LMD65548 LVZ65547:LVZ65548 MFV65547:MFV65548 MPR65547:MPR65548 MZN65547:MZN65548 NJJ65547:NJJ65548 NTF65547:NTF65548 ODB65547:ODB65548 OMX65547:OMX65548 OWT65547:OWT65548 PGP65547:PGP65548 PQL65547:PQL65548 QAH65547:QAH65548 QKD65547:QKD65548 QTZ65547:QTZ65548 RDV65547:RDV65548 RNR65547:RNR65548 RXN65547:RXN65548 SHJ65547:SHJ65548 SRF65547:SRF65548 TBB65547:TBB65548 TKX65547:TKX65548 TUT65547:TUT65548 UEP65547:UEP65548 UOL65547:UOL65548 UYH65547:UYH65548 VID65547:VID65548 VRZ65547:VRZ65548 WBV65547:WBV65548 WLR65547:WLR65548 WVN65547:WVN65548 F131083:F131084 JB131083:JB131084 SX131083:SX131084 ACT131083:ACT131084 AMP131083:AMP131084 AWL131083:AWL131084 BGH131083:BGH131084 BQD131083:BQD131084 BZZ131083:BZZ131084 CJV131083:CJV131084 CTR131083:CTR131084 DDN131083:DDN131084 DNJ131083:DNJ131084 DXF131083:DXF131084 EHB131083:EHB131084 EQX131083:EQX131084 FAT131083:FAT131084 FKP131083:FKP131084 FUL131083:FUL131084 GEH131083:GEH131084 GOD131083:GOD131084 GXZ131083:GXZ131084 HHV131083:HHV131084 HRR131083:HRR131084 IBN131083:IBN131084 ILJ131083:ILJ131084 IVF131083:IVF131084 JFB131083:JFB131084 JOX131083:JOX131084 JYT131083:JYT131084 KIP131083:KIP131084 KSL131083:KSL131084 LCH131083:LCH131084 LMD131083:LMD131084 LVZ131083:LVZ131084 MFV131083:MFV131084 MPR131083:MPR131084 MZN131083:MZN131084 NJJ131083:NJJ131084 NTF131083:NTF131084 ODB131083:ODB131084 OMX131083:OMX131084 OWT131083:OWT131084 PGP131083:PGP131084 PQL131083:PQL131084 QAH131083:QAH131084 QKD131083:QKD131084 QTZ131083:QTZ131084 RDV131083:RDV131084 RNR131083:RNR131084 RXN131083:RXN131084 SHJ131083:SHJ131084 SRF131083:SRF131084 TBB131083:TBB131084 TKX131083:TKX131084 TUT131083:TUT131084 UEP131083:UEP131084 UOL131083:UOL131084 UYH131083:UYH131084 VID131083:VID131084 VRZ131083:VRZ131084 WBV131083:WBV131084 WLR131083:WLR131084 WVN131083:WVN131084 F196619:F196620 JB196619:JB196620 SX196619:SX196620 ACT196619:ACT196620 AMP196619:AMP196620 AWL196619:AWL196620 BGH196619:BGH196620 BQD196619:BQD196620 BZZ196619:BZZ196620 CJV196619:CJV196620 CTR196619:CTR196620 DDN196619:DDN196620 DNJ196619:DNJ196620 DXF196619:DXF196620 EHB196619:EHB196620 EQX196619:EQX196620 FAT196619:FAT196620 FKP196619:FKP196620 FUL196619:FUL196620 GEH196619:GEH196620 GOD196619:GOD196620 GXZ196619:GXZ196620 HHV196619:HHV196620 HRR196619:HRR196620 IBN196619:IBN196620 ILJ196619:ILJ196620 IVF196619:IVF196620 JFB196619:JFB196620 JOX196619:JOX196620 JYT196619:JYT196620 KIP196619:KIP196620 KSL196619:KSL196620 LCH196619:LCH196620 LMD196619:LMD196620 LVZ196619:LVZ196620 MFV196619:MFV196620 MPR196619:MPR196620 MZN196619:MZN196620 NJJ196619:NJJ196620 NTF196619:NTF196620 ODB196619:ODB196620 OMX196619:OMX196620 OWT196619:OWT196620 PGP196619:PGP196620 PQL196619:PQL196620 QAH196619:QAH196620 QKD196619:QKD196620 QTZ196619:QTZ196620 RDV196619:RDV196620 RNR196619:RNR196620 RXN196619:RXN196620 SHJ196619:SHJ196620 SRF196619:SRF196620 TBB196619:TBB196620 TKX196619:TKX196620 TUT196619:TUT196620 UEP196619:UEP196620 UOL196619:UOL196620 UYH196619:UYH196620 VID196619:VID196620 VRZ196619:VRZ196620 WBV196619:WBV196620 WLR196619:WLR196620 WVN196619:WVN196620 F262155:F262156 JB262155:JB262156 SX262155:SX262156 ACT262155:ACT262156 AMP262155:AMP262156 AWL262155:AWL262156 BGH262155:BGH262156 BQD262155:BQD262156 BZZ262155:BZZ262156 CJV262155:CJV262156 CTR262155:CTR262156 DDN262155:DDN262156 DNJ262155:DNJ262156 DXF262155:DXF262156 EHB262155:EHB262156 EQX262155:EQX262156 FAT262155:FAT262156 FKP262155:FKP262156 FUL262155:FUL262156 GEH262155:GEH262156 GOD262155:GOD262156 GXZ262155:GXZ262156 HHV262155:HHV262156 HRR262155:HRR262156 IBN262155:IBN262156 ILJ262155:ILJ262156 IVF262155:IVF262156 JFB262155:JFB262156 JOX262155:JOX262156 JYT262155:JYT262156 KIP262155:KIP262156 KSL262155:KSL262156 LCH262155:LCH262156 LMD262155:LMD262156 LVZ262155:LVZ262156 MFV262155:MFV262156 MPR262155:MPR262156 MZN262155:MZN262156 NJJ262155:NJJ262156 NTF262155:NTF262156 ODB262155:ODB262156 OMX262155:OMX262156 OWT262155:OWT262156 PGP262155:PGP262156 PQL262155:PQL262156 QAH262155:QAH262156 QKD262155:QKD262156 QTZ262155:QTZ262156 RDV262155:RDV262156 RNR262155:RNR262156 RXN262155:RXN262156 SHJ262155:SHJ262156 SRF262155:SRF262156 TBB262155:TBB262156 TKX262155:TKX262156 TUT262155:TUT262156 UEP262155:UEP262156 UOL262155:UOL262156 UYH262155:UYH262156 VID262155:VID262156 VRZ262155:VRZ262156 WBV262155:WBV262156 WLR262155:WLR262156 WVN262155:WVN262156 F327691:F327692 JB327691:JB327692 SX327691:SX327692 ACT327691:ACT327692 AMP327691:AMP327692 AWL327691:AWL327692 BGH327691:BGH327692 BQD327691:BQD327692 BZZ327691:BZZ327692 CJV327691:CJV327692 CTR327691:CTR327692 DDN327691:DDN327692 DNJ327691:DNJ327692 DXF327691:DXF327692 EHB327691:EHB327692 EQX327691:EQX327692 FAT327691:FAT327692 FKP327691:FKP327692 FUL327691:FUL327692 GEH327691:GEH327692 GOD327691:GOD327692 GXZ327691:GXZ327692 HHV327691:HHV327692 HRR327691:HRR327692 IBN327691:IBN327692 ILJ327691:ILJ327692 IVF327691:IVF327692 JFB327691:JFB327692 JOX327691:JOX327692 JYT327691:JYT327692 KIP327691:KIP327692 KSL327691:KSL327692 LCH327691:LCH327692 LMD327691:LMD327692 LVZ327691:LVZ327692 MFV327691:MFV327692 MPR327691:MPR327692 MZN327691:MZN327692 NJJ327691:NJJ327692 NTF327691:NTF327692 ODB327691:ODB327692 OMX327691:OMX327692 OWT327691:OWT327692 PGP327691:PGP327692 PQL327691:PQL327692 QAH327691:QAH327692 QKD327691:QKD327692 QTZ327691:QTZ327692 RDV327691:RDV327692 RNR327691:RNR327692 RXN327691:RXN327692 SHJ327691:SHJ327692 SRF327691:SRF327692 TBB327691:TBB327692 TKX327691:TKX327692 TUT327691:TUT327692 UEP327691:UEP327692 UOL327691:UOL327692 UYH327691:UYH327692 VID327691:VID327692 VRZ327691:VRZ327692 WBV327691:WBV327692 WLR327691:WLR327692 WVN327691:WVN327692 F393227:F393228 JB393227:JB393228 SX393227:SX393228 ACT393227:ACT393228 AMP393227:AMP393228 AWL393227:AWL393228 BGH393227:BGH393228 BQD393227:BQD393228 BZZ393227:BZZ393228 CJV393227:CJV393228 CTR393227:CTR393228 DDN393227:DDN393228 DNJ393227:DNJ393228 DXF393227:DXF393228 EHB393227:EHB393228 EQX393227:EQX393228 FAT393227:FAT393228 FKP393227:FKP393228 FUL393227:FUL393228 GEH393227:GEH393228 GOD393227:GOD393228 GXZ393227:GXZ393228 HHV393227:HHV393228 HRR393227:HRR393228 IBN393227:IBN393228 ILJ393227:ILJ393228 IVF393227:IVF393228 JFB393227:JFB393228 JOX393227:JOX393228 JYT393227:JYT393228 KIP393227:KIP393228 KSL393227:KSL393228 LCH393227:LCH393228 LMD393227:LMD393228 LVZ393227:LVZ393228 MFV393227:MFV393228 MPR393227:MPR393228 MZN393227:MZN393228 NJJ393227:NJJ393228 NTF393227:NTF393228 ODB393227:ODB393228 OMX393227:OMX393228 OWT393227:OWT393228 PGP393227:PGP393228 PQL393227:PQL393228 QAH393227:QAH393228 QKD393227:QKD393228 QTZ393227:QTZ393228 RDV393227:RDV393228 RNR393227:RNR393228 RXN393227:RXN393228 SHJ393227:SHJ393228 SRF393227:SRF393228 TBB393227:TBB393228 TKX393227:TKX393228 TUT393227:TUT393228 UEP393227:UEP393228 UOL393227:UOL393228 UYH393227:UYH393228 VID393227:VID393228 VRZ393227:VRZ393228 WBV393227:WBV393228 WLR393227:WLR393228 WVN393227:WVN393228 F458763:F458764 JB458763:JB458764 SX458763:SX458764 ACT458763:ACT458764 AMP458763:AMP458764 AWL458763:AWL458764 BGH458763:BGH458764 BQD458763:BQD458764 BZZ458763:BZZ458764 CJV458763:CJV458764 CTR458763:CTR458764 DDN458763:DDN458764 DNJ458763:DNJ458764 DXF458763:DXF458764 EHB458763:EHB458764 EQX458763:EQX458764 FAT458763:FAT458764 FKP458763:FKP458764 FUL458763:FUL458764 GEH458763:GEH458764 GOD458763:GOD458764 GXZ458763:GXZ458764 HHV458763:HHV458764 HRR458763:HRR458764 IBN458763:IBN458764 ILJ458763:ILJ458764 IVF458763:IVF458764 JFB458763:JFB458764 JOX458763:JOX458764 JYT458763:JYT458764 KIP458763:KIP458764 KSL458763:KSL458764 LCH458763:LCH458764 LMD458763:LMD458764 LVZ458763:LVZ458764 MFV458763:MFV458764 MPR458763:MPR458764 MZN458763:MZN458764 NJJ458763:NJJ458764 NTF458763:NTF458764 ODB458763:ODB458764 OMX458763:OMX458764 OWT458763:OWT458764 PGP458763:PGP458764 PQL458763:PQL458764 QAH458763:QAH458764 QKD458763:QKD458764 QTZ458763:QTZ458764 RDV458763:RDV458764 RNR458763:RNR458764 RXN458763:RXN458764 SHJ458763:SHJ458764 SRF458763:SRF458764 TBB458763:TBB458764 TKX458763:TKX458764 TUT458763:TUT458764 UEP458763:UEP458764 UOL458763:UOL458764 UYH458763:UYH458764 VID458763:VID458764 VRZ458763:VRZ458764 WBV458763:WBV458764 WLR458763:WLR458764 WVN458763:WVN458764 F524299:F524300 JB524299:JB524300 SX524299:SX524300 ACT524299:ACT524300 AMP524299:AMP524300 AWL524299:AWL524300 BGH524299:BGH524300 BQD524299:BQD524300 BZZ524299:BZZ524300 CJV524299:CJV524300 CTR524299:CTR524300 DDN524299:DDN524300 DNJ524299:DNJ524300 DXF524299:DXF524300 EHB524299:EHB524300 EQX524299:EQX524300 FAT524299:FAT524300 FKP524299:FKP524300 FUL524299:FUL524300 GEH524299:GEH524300 GOD524299:GOD524300 GXZ524299:GXZ524300 HHV524299:HHV524300 HRR524299:HRR524300 IBN524299:IBN524300 ILJ524299:ILJ524300 IVF524299:IVF524300 JFB524299:JFB524300 JOX524299:JOX524300 JYT524299:JYT524300 KIP524299:KIP524300 KSL524299:KSL524300 LCH524299:LCH524300 LMD524299:LMD524300 LVZ524299:LVZ524300 MFV524299:MFV524300 MPR524299:MPR524300 MZN524299:MZN524300 NJJ524299:NJJ524300 NTF524299:NTF524300 ODB524299:ODB524300 OMX524299:OMX524300 OWT524299:OWT524300 PGP524299:PGP524300 PQL524299:PQL524300 QAH524299:QAH524300 QKD524299:QKD524300 QTZ524299:QTZ524300 RDV524299:RDV524300 RNR524299:RNR524300 RXN524299:RXN524300 SHJ524299:SHJ524300 SRF524299:SRF524300 TBB524299:TBB524300 TKX524299:TKX524300 TUT524299:TUT524300 UEP524299:UEP524300 UOL524299:UOL524300 UYH524299:UYH524300 VID524299:VID524300 VRZ524299:VRZ524300 WBV524299:WBV524300 WLR524299:WLR524300 WVN524299:WVN524300 F589835:F589836 JB589835:JB589836 SX589835:SX589836 ACT589835:ACT589836 AMP589835:AMP589836 AWL589835:AWL589836 BGH589835:BGH589836 BQD589835:BQD589836 BZZ589835:BZZ589836 CJV589835:CJV589836 CTR589835:CTR589836 DDN589835:DDN589836 DNJ589835:DNJ589836 DXF589835:DXF589836 EHB589835:EHB589836 EQX589835:EQX589836 FAT589835:FAT589836 FKP589835:FKP589836 FUL589835:FUL589836 GEH589835:GEH589836 GOD589835:GOD589836 GXZ589835:GXZ589836 HHV589835:HHV589836 HRR589835:HRR589836 IBN589835:IBN589836 ILJ589835:ILJ589836 IVF589835:IVF589836 JFB589835:JFB589836 JOX589835:JOX589836 JYT589835:JYT589836 KIP589835:KIP589836 KSL589835:KSL589836 LCH589835:LCH589836 LMD589835:LMD589836 LVZ589835:LVZ589836 MFV589835:MFV589836 MPR589835:MPR589836 MZN589835:MZN589836 NJJ589835:NJJ589836 NTF589835:NTF589836 ODB589835:ODB589836 OMX589835:OMX589836 OWT589835:OWT589836 PGP589835:PGP589836 PQL589835:PQL589836 QAH589835:QAH589836 QKD589835:QKD589836 QTZ589835:QTZ589836 RDV589835:RDV589836 RNR589835:RNR589836 RXN589835:RXN589836 SHJ589835:SHJ589836 SRF589835:SRF589836 TBB589835:TBB589836 TKX589835:TKX589836 TUT589835:TUT589836 UEP589835:UEP589836 UOL589835:UOL589836 UYH589835:UYH589836 VID589835:VID589836 VRZ589835:VRZ589836 WBV589835:WBV589836 WLR589835:WLR589836 WVN589835:WVN589836 F655371:F655372 JB655371:JB655372 SX655371:SX655372 ACT655371:ACT655372 AMP655371:AMP655372 AWL655371:AWL655372 BGH655371:BGH655372 BQD655371:BQD655372 BZZ655371:BZZ655372 CJV655371:CJV655372 CTR655371:CTR655372 DDN655371:DDN655372 DNJ655371:DNJ655372 DXF655371:DXF655372 EHB655371:EHB655372 EQX655371:EQX655372 FAT655371:FAT655372 FKP655371:FKP655372 FUL655371:FUL655372 GEH655371:GEH655372 GOD655371:GOD655372 GXZ655371:GXZ655372 HHV655371:HHV655372 HRR655371:HRR655372 IBN655371:IBN655372 ILJ655371:ILJ655372 IVF655371:IVF655372 JFB655371:JFB655372 JOX655371:JOX655372 JYT655371:JYT655372 KIP655371:KIP655372 KSL655371:KSL655372 LCH655371:LCH655372 LMD655371:LMD655372 LVZ655371:LVZ655372 MFV655371:MFV655372 MPR655371:MPR655372 MZN655371:MZN655372 NJJ655371:NJJ655372 NTF655371:NTF655372 ODB655371:ODB655372 OMX655371:OMX655372 OWT655371:OWT655372 PGP655371:PGP655372 PQL655371:PQL655372 QAH655371:QAH655372 QKD655371:QKD655372 QTZ655371:QTZ655372 RDV655371:RDV655372 RNR655371:RNR655372 RXN655371:RXN655372 SHJ655371:SHJ655372 SRF655371:SRF655372 TBB655371:TBB655372 TKX655371:TKX655372 TUT655371:TUT655372 UEP655371:UEP655372 UOL655371:UOL655372 UYH655371:UYH655372 VID655371:VID655372 VRZ655371:VRZ655372 WBV655371:WBV655372 WLR655371:WLR655372 WVN655371:WVN655372 F720907:F720908 JB720907:JB720908 SX720907:SX720908 ACT720907:ACT720908 AMP720907:AMP720908 AWL720907:AWL720908 BGH720907:BGH720908 BQD720907:BQD720908 BZZ720907:BZZ720908 CJV720907:CJV720908 CTR720907:CTR720908 DDN720907:DDN720908 DNJ720907:DNJ720908 DXF720907:DXF720908 EHB720907:EHB720908 EQX720907:EQX720908 FAT720907:FAT720908 FKP720907:FKP720908 FUL720907:FUL720908 GEH720907:GEH720908 GOD720907:GOD720908 GXZ720907:GXZ720908 HHV720907:HHV720908 HRR720907:HRR720908 IBN720907:IBN720908 ILJ720907:ILJ720908 IVF720907:IVF720908 JFB720907:JFB720908 JOX720907:JOX720908 JYT720907:JYT720908 KIP720907:KIP720908 KSL720907:KSL720908 LCH720907:LCH720908 LMD720907:LMD720908 LVZ720907:LVZ720908 MFV720907:MFV720908 MPR720907:MPR720908 MZN720907:MZN720908 NJJ720907:NJJ720908 NTF720907:NTF720908 ODB720907:ODB720908 OMX720907:OMX720908 OWT720907:OWT720908 PGP720907:PGP720908 PQL720907:PQL720908 QAH720907:QAH720908 QKD720907:QKD720908 QTZ720907:QTZ720908 RDV720907:RDV720908 RNR720907:RNR720908 RXN720907:RXN720908 SHJ720907:SHJ720908 SRF720907:SRF720908 TBB720907:TBB720908 TKX720907:TKX720908 TUT720907:TUT720908 UEP720907:UEP720908 UOL720907:UOL720908 UYH720907:UYH720908 VID720907:VID720908 VRZ720907:VRZ720908 WBV720907:WBV720908 WLR720907:WLR720908 WVN720907:WVN720908 F786443:F786444 JB786443:JB786444 SX786443:SX786444 ACT786443:ACT786444 AMP786443:AMP786444 AWL786443:AWL786444 BGH786443:BGH786444 BQD786443:BQD786444 BZZ786443:BZZ786444 CJV786443:CJV786444 CTR786443:CTR786444 DDN786443:DDN786444 DNJ786443:DNJ786444 DXF786443:DXF786444 EHB786443:EHB786444 EQX786443:EQX786444 FAT786443:FAT786444 FKP786443:FKP786444 FUL786443:FUL786444 GEH786443:GEH786444 GOD786443:GOD786444 GXZ786443:GXZ786444 HHV786443:HHV786444 HRR786443:HRR786444 IBN786443:IBN786444 ILJ786443:ILJ786444 IVF786443:IVF786444 JFB786443:JFB786444 JOX786443:JOX786444 JYT786443:JYT786444 KIP786443:KIP786444 KSL786443:KSL786444 LCH786443:LCH786444 LMD786443:LMD786444 LVZ786443:LVZ786444 MFV786443:MFV786444 MPR786443:MPR786444 MZN786443:MZN786444 NJJ786443:NJJ786444 NTF786443:NTF786444 ODB786443:ODB786444 OMX786443:OMX786444 OWT786443:OWT786444 PGP786443:PGP786444 PQL786443:PQL786444 QAH786443:QAH786444 QKD786443:QKD786444 QTZ786443:QTZ786444 RDV786443:RDV786444 RNR786443:RNR786444 RXN786443:RXN786444 SHJ786443:SHJ786444 SRF786443:SRF786444 TBB786443:TBB786444 TKX786443:TKX786444 TUT786443:TUT786444 UEP786443:UEP786444 UOL786443:UOL786444 UYH786443:UYH786444 VID786443:VID786444 VRZ786443:VRZ786444 WBV786443:WBV786444 WLR786443:WLR786444 WVN786443:WVN786444 F851979:F851980 JB851979:JB851980 SX851979:SX851980 ACT851979:ACT851980 AMP851979:AMP851980 AWL851979:AWL851980 BGH851979:BGH851980 BQD851979:BQD851980 BZZ851979:BZZ851980 CJV851979:CJV851980 CTR851979:CTR851980 DDN851979:DDN851980 DNJ851979:DNJ851980 DXF851979:DXF851980 EHB851979:EHB851980 EQX851979:EQX851980 FAT851979:FAT851980 FKP851979:FKP851980 FUL851979:FUL851980 GEH851979:GEH851980 GOD851979:GOD851980 GXZ851979:GXZ851980 HHV851979:HHV851980 HRR851979:HRR851980 IBN851979:IBN851980 ILJ851979:ILJ851980 IVF851979:IVF851980 JFB851979:JFB851980 JOX851979:JOX851980 JYT851979:JYT851980 KIP851979:KIP851980 KSL851979:KSL851980 LCH851979:LCH851980 LMD851979:LMD851980 LVZ851979:LVZ851980 MFV851979:MFV851980 MPR851979:MPR851980 MZN851979:MZN851980 NJJ851979:NJJ851980 NTF851979:NTF851980 ODB851979:ODB851980 OMX851979:OMX851980 OWT851979:OWT851980 PGP851979:PGP851980 PQL851979:PQL851980 QAH851979:QAH851980 QKD851979:QKD851980 QTZ851979:QTZ851980 RDV851979:RDV851980 RNR851979:RNR851980 RXN851979:RXN851980 SHJ851979:SHJ851980 SRF851979:SRF851980 TBB851979:TBB851980 TKX851979:TKX851980 TUT851979:TUT851980 UEP851979:UEP851980 UOL851979:UOL851980 UYH851979:UYH851980 VID851979:VID851980 VRZ851979:VRZ851980 WBV851979:WBV851980 WLR851979:WLR851980 WVN851979:WVN851980 F917515:F917516 JB917515:JB917516 SX917515:SX917516 ACT917515:ACT917516 AMP917515:AMP917516 AWL917515:AWL917516 BGH917515:BGH917516 BQD917515:BQD917516 BZZ917515:BZZ917516 CJV917515:CJV917516 CTR917515:CTR917516 DDN917515:DDN917516 DNJ917515:DNJ917516 DXF917515:DXF917516 EHB917515:EHB917516 EQX917515:EQX917516 FAT917515:FAT917516 FKP917515:FKP917516 FUL917515:FUL917516 GEH917515:GEH917516 GOD917515:GOD917516 GXZ917515:GXZ917516 HHV917515:HHV917516 HRR917515:HRR917516 IBN917515:IBN917516 ILJ917515:ILJ917516 IVF917515:IVF917516 JFB917515:JFB917516 JOX917515:JOX917516 JYT917515:JYT917516 KIP917515:KIP917516 KSL917515:KSL917516 LCH917515:LCH917516 LMD917515:LMD917516 LVZ917515:LVZ917516 MFV917515:MFV917516 MPR917515:MPR917516 MZN917515:MZN917516 NJJ917515:NJJ917516 NTF917515:NTF917516 ODB917515:ODB917516 OMX917515:OMX917516 OWT917515:OWT917516 PGP917515:PGP917516 PQL917515:PQL917516 QAH917515:QAH917516 QKD917515:QKD917516 QTZ917515:QTZ917516 RDV917515:RDV917516 RNR917515:RNR917516 RXN917515:RXN917516 SHJ917515:SHJ917516 SRF917515:SRF917516 TBB917515:TBB917516 TKX917515:TKX917516 TUT917515:TUT917516 UEP917515:UEP917516 UOL917515:UOL917516 UYH917515:UYH917516 VID917515:VID917516 VRZ917515:VRZ917516 WBV917515:WBV917516 WLR917515:WLR917516 WVN917515:WVN917516 F983051:F983052 JB983051:JB983052 SX983051:SX983052 ACT983051:ACT983052 AMP983051:AMP983052 AWL983051:AWL983052 BGH983051:BGH983052 BQD983051:BQD983052 BZZ983051:BZZ983052 CJV983051:CJV983052 CTR983051:CTR983052 DDN983051:DDN983052 DNJ983051:DNJ983052 DXF983051:DXF983052 EHB983051:EHB983052 EQX983051:EQX983052 FAT983051:FAT983052 FKP983051:FKP983052 FUL983051:FUL983052 GEH983051:GEH983052 GOD983051:GOD983052 GXZ983051:GXZ983052 HHV983051:HHV983052 HRR983051:HRR983052 IBN983051:IBN983052 ILJ983051:ILJ983052 IVF983051:IVF983052 JFB983051:JFB983052 JOX983051:JOX983052 JYT983051:JYT983052 KIP983051:KIP983052 KSL983051:KSL983052 LCH983051:LCH983052 LMD983051:LMD983052 LVZ983051:LVZ983052 MFV983051:MFV983052 MPR983051:MPR983052 MZN983051:MZN983052 NJJ983051:NJJ983052 NTF983051:NTF983052 ODB983051:ODB983052 OMX983051:OMX983052 OWT983051:OWT983052 PGP983051:PGP983052 PQL983051:PQL983052 QAH983051:QAH983052 QKD983051:QKD983052 QTZ983051:QTZ983052 RDV983051:RDV983052 RNR983051:RNR983052 RXN983051:RXN983052 SHJ983051:SHJ983052 SRF983051:SRF983052 TBB983051:TBB983052 TKX983051:TKX983052 TUT983051:TUT983052 UEP983051:UEP983052 UOL983051:UOL983052 UYH983051:UYH983052 VID983051:VID983052 VRZ983051:VRZ983052 WBV983051:WBV983052 WLR983051:WLR983052 WVN983051:WVN983052" xr:uid="{00000000-0002-0000-1500-000005000000}">
      <formula1>"มกราคม,กุมภาพันธ์,มีนาคม,เมษายน,พฤษภาคม,มิถุนายน,กรกฎาคม,สิงหาคม,กันยายน,ตุลาคม,พฤศจิกายน,ธันวาคม"</formula1>
    </dataValidation>
    <dataValidation type="list" allowBlank="1" showInputMessage="1" showErrorMessage="1" sqref="G9 JC9 SY9 ACU9 AMQ9 AWM9 BGI9 BQE9 CAA9 CJW9 CTS9 DDO9 DNK9 DXG9 EHC9 EQY9 FAU9 FKQ9 FUM9 GEI9 GOE9 GYA9 HHW9 HRS9 IBO9 ILK9 IVG9 JFC9 JOY9 JYU9 KIQ9 KSM9 LCI9 LME9 LWA9 MFW9 MPS9 MZO9 NJK9 NTG9 ODC9 OMY9 OWU9 PGQ9 PQM9 QAI9 QKE9 QUA9 RDW9 RNS9 RXO9 SHK9 SRG9 TBC9 TKY9 TUU9 UEQ9 UOM9 UYI9 VIE9 VSA9 WBW9 WLS9 WVO9 G65545 JC65545 SY65545 ACU65545 AMQ65545 AWM65545 BGI65545 BQE65545 CAA65545 CJW65545 CTS65545 DDO65545 DNK65545 DXG65545 EHC65545 EQY65545 FAU65545 FKQ65545 FUM65545 GEI65545 GOE65545 GYA65545 HHW65545 HRS65545 IBO65545 ILK65545 IVG65545 JFC65545 JOY65545 JYU65545 KIQ65545 KSM65545 LCI65545 LME65545 LWA65545 MFW65545 MPS65545 MZO65545 NJK65545 NTG65545 ODC65545 OMY65545 OWU65545 PGQ65545 PQM65545 QAI65545 QKE65545 QUA65545 RDW65545 RNS65545 RXO65545 SHK65545 SRG65545 TBC65545 TKY65545 TUU65545 UEQ65545 UOM65545 UYI65545 VIE65545 VSA65545 WBW65545 WLS65545 WVO65545 G131081 JC131081 SY131081 ACU131081 AMQ131081 AWM131081 BGI131081 BQE131081 CAA131081 CJW131081 CTS131081 DDO131081 DNK131081 DXG131081 EHC131081 EQY131081 FAU131081 FKQ131081 FUM131081 GEI131081 GOE131081 GYA131081 HHW131081 HRS131081 IBO131081 ILK131081 IVG131081 JFC131081 JOY131081 JYU131081 KIQ131081 KSM131081 LCI131081 LME131081 LWA131081 MFW131081 MPS131081 MZO131081 NJK131081 NTG131081 ODC131081 OMY131081 OWU131081 PGQ131081 PQM131081 QAI131081 QKE131081 QUA131081 RDW131081 RNS131081 RXO131081 SHK131081 SRG131081 TBC131081 TKY131081 TUU131081 UEQ131081 UOM131081 UYI131081 VIE131081 VSA131081 WBW131081 WLS131081 WVO131081 G196617 JC196617 SY196617 ACU196617 AMQ196617 AWM196617 BGI196617 BQE196617 CAA196617 CJW196617 CTS196617 DDO196617 DNK196617 DXG196617 EHC196617 EQY196617 FAU196617 FKQ196617 FUM196617 GEI196617 GOE196617 GYA196617 HHW196617 HRS196617 IBO196617 ILK196617 IVG196617 JFC196617 JOY196617 JYU196617 KIQ196617 KSM196617 LCI196617 LME196617 LWA196617 MFW196617 MPS196617 MZO196617 NJK196617 NTG196617 ODC196617 OMY196617 OWU196617 PGQ196617 PQM196617 QAI196617 QKE196617 QUA196617 RDW196617 RNS196617 RXO196617 SHK196617 SRG196617 TBC196617 TKY196617 TUU196617 UEQ196617 UOM196617 UYI196617 VIE196617 VSA196617 WBW196617 WLS196617 WVO196617 G262153 JC262153 SY262153 ACU262153 AMQ262153 AWM262153 BGI262153 BQE262153 CAA262153 CJW262153 CTS262153 DDO262153 DNK262153 DXG262153 EHC262153 EQY262153 FAU262153 FKQ262153 FUM262153 GEI262153 GOE262153 GYA262153 HHW262153 HRS262153 IBO262153 ILK262153 IVG262153 JFC262153 JOY262153 JYU262153 KIQ262153 KSM262153 LCI262153 LME262153 LWA262153 MFW262153 MPS262153 MZO262153 NJK262153 NTG262153 ODC262153 OMY262153 OWU262153 PGQ262153 PQM262153 QAI262153 QKE262153 QUA262153 RDW262153 RNS262153 RXO262153 SHK262153 SRG262153 TBC262153 TKY262153 TUU262153 UEQ262153 UOM262153 UYI262153 VIE262153 VSA262153 WBW262153 WLS262153 WVO262153 G327689 JC327689 SY327689 ACU327689 AMQ327689 AWM327689 BGI327689 BQE327689 CAA327689 CJW327689 CTS327689 DDO327689 DNK327689 DXG327689 EHC327689 EQY327689 FAU327689 FKQ327689 FUM327689 GEI327689 GOE327689 GYA327689 HHW327689 HRS327689 IBO327689 ILK327689 IVG327689 JFC327689 JOY327689 JYU327689 KIQ327689 KSM327689 LCI327689 LME327689 LWA327689 MFW327689 MPS327689 MZO327689 NJK327689 NTG327689 ODC327689 OMY327689 OWU327689 PGQ327689 PQM327689 QAI327689 QKE327689 QUA327689 RDW327689 RNS327689 RXO327689 SHK327689 SRG327689 TBC327689 TKY327689 TUU327689 UEQ327689 UOM327689 UYI327689 VIE327689 VSA327689 WBW327689 WLS327689 WVO327689 G393225 JC393225 SY393225 ACU393225 AMQ393225 AWM393225 BGI393225 BQE393225 CAA393225 CJW393225 CTS393225 DDO393225 DNK393225 DXG393225 EHC393225 EQY393225 FAU393225 FKQ393225 FUM393225 GEI393225 GOE393225 GYA393225 HHW393225 HRS393225 IBO393225 ILK393225 IVG393225 JFC393225 JOY393225 JYU393225 KIQ393225 KSM393225 LCI393225 LME393225 LWA393225 MFW393225 MPS393225 MZO393225 NJK393225 NTG393225 ODC393225 OMY393225 OWU393225 PGQ393225 PQM393225 QAI393225 QKE393225 QUA393225 RDW393225 RNS393225 RXO393225 SHK393225 SRG393225 TBC393225 TKY393225 TUU393225 UEQ393225 UOM393225 UYI393225 VIE393225 VSA393225 WBW393225 WLS393225 WVO393225 G458761 JC458761 SY458761 ACU458761 AMQ458761 AWM458761 BGI458761 BQE458761 CAA458761 CJW458761 CTS458761 DDO458761 DNK458761 DXG458761 EHC458761 EQY458761 FAU458761 FKQ458761 FUM458761 GEI458761 GOE458761 GYA458761 HHW458761 HRS458761 IBO458761 ILK458761 IVG458761 JFC458761 JOY458761 JYU458761 KIQ458761 KSM458761 LCI458761 LME458761 LWA458761 MFW458761 MPS458761 MZO458761 NJK458761 NTG458761 ODC458761 OMY458761 OWU458761 PGQ458761 PQM458761 QAI458761 QKE458761 QUA458761 RDW458761 RNS458761 RXO458761 SHK458761 SRG458761 TBC458761 TKY458761 TUU458761 UEQ458761 UOM458761 UYI458761 VIE458761 VSA458761 WBW458761 WLS458761 WVO458761 G524297 JC524297 SY524297 ACU524297 AMQ524297 AWM524297 BGI524297 BQE524297 CAA524297 CJW524297 CTS524297 DDO524297 DNK524297 DXG524297 EHC524297 EQY524297 FAU524297 FKQ524297 FUM524297 GEI524297 GOE524297 GYA524297 HHW524297 HRS524297 IBO524297 ILK524297 IVG524297 JFC524297 JOY524297 JYU524297 KIQ524297 KSM524297 LCI524297 LME524297 LWA524297 MFW524297 MPS524297 MZO524297 NJK524297 NTG524297 ODC524297 OMY524297 OWU524297 PGQ524297 PQM524297 QAI524297 QKE524297 QUA524297 RDW524297 RNS524297 RXO524297 SHK524297 SRG524297 TBC524297 TKY524297 TUU524297 UEQ524297 UOM524297 UYI524297 VIE524297 VSA524297 WBW524297 WLS524297 WVO524297 G589833 JC589833 SY589833 ACU589833 AMQ589833 AWM589833 BGI589833 BQE589833 CAA589833 CJW589833 CTS589833 DDO589833 DNK589833 DXG589833 EHC589833 EQY589833 FAU589833 FKQ589833 FUM589833 GEI589833 GOE589833 GYA589833 HHW589833 HRS589833 IBO589833 ILK589833 IVG589833 JFC589833 JOY589833 JYU589833 KIQ589833 KSM589833 LCI589833 LME589833 LWA589833 MFW589833 MPS589833 MZO589833 NJK589833 NTG589833 ODC589833 OMY589833 OWU589833 PGQ589833 PQM589833 QAI589833 QKE589833 QUA589833 RDW589833 RNS589833 RXO589833 SHK589833 SRG589833 TBC589833 TKY589833 TUU589833 UEQ589833 UOM589833 UYI589833 VIE589833 VSA589833 WBW589833 WLS589833 WVO589833 G655369 JC655369 SY655369 ACU655369 AMQ655369 AWM655369 BGI655369 BQE655369 CAA655369 CJW655369 CTS655369 DDO655369 DNK655369 DXG655369 EHC655369 EQY655369 FAU655369 FKQ655369 FUM655369 GEI655369 GOE655369 GYA655369 HHW655369 HRS655369 IBO655369 ILK655369 IVG655369 JFC655369 JOY655369 JYU655369 KIQ655369 KSM655369 LCI655369 LME655369 LWA655369 MFW655369 MPS655369 MZO655369 NJK655369 NTG655369 ODC655369 OMY655369 OWU655369 PGQ655369 PQM655369 QAI655369 QKE655369 QUA655369 RDW655369 RNS655369 RXO655369 SHK655369 SRG655369 TBC655369 TKY655369 TUU655369 UEQ655369 UOM655369 UYI655369 VIE655369 VSA655369 WBW655369 WLS655369 WVO655369 G720905 JC720905 SY720905 ACU720905 AMQ720905 AWM720905 BGI720905 BQE720905 CAA720905 CJW720905 CTS720905 DDO720905 DNK720905 DXG720905 EHC720905 EQY720905 FAU720905 FKQ720905 FUM720905 GEI720905 GOE720905 GYA720905 HHW720905 HRS720905 IBO720905 ILK720905 IVG720905 JFC720905 JOY720905 JYU720905 KIQ720905 KSM720905 LCI720905 LME720905 LWA720905 MFW720905 MPS720905 MZO720905 NJK720905 NTG720905 ODC720905 OMY720905 OWU720905 PGQ720905 PQM720905 QAI720905 QKE720905 QUA720905 RDW720905 RNS720905 RXO720905 SHK720905 SRG720905 TBC720905 TKY720905 TUU720905 UEQ720905 UOM720905 UYI720905 VIE720905 VSA720905 WBW720905 WLS720905 WVO720905 G786441 JC786441 SY786441 ACU786441 AMQ786441 AWM786441 BGI786441 BQE786441 CAA786441 CJW786441 CTS786441 DDO786441 DNK786441 DXG786441 EHC786441 EQY786441 FAU786441 FKQ786441 FUM786441 GEI786441 GOE786441 GYA786441 HHW786441 HRS786441 IBO786441 ILK786441 IVG786441 JFC786441 JOY786441 JYU786441 KIQ786441 KSM786441 LCI786441 LME786441 LWA786441 MFW786441 MPS786441 MZO786441 NJK786441 NTG786441 ODC786441 OMY786441 OWU786441 PGQ786441 PQM786441 QAI786441 QKE786441 QUA786441 RDW786441 RNS786441 RXO786441 SHK786441 SRG786441 TBC786441 TKY786441 TUU786441 UEQ786441 UOM786441 UYI786441 VIE786441 VSA786441 WBW786441 WLS786441 WVO786441 G851977 JC851977 SY851977 ACU851977 AMQ851977 AWM851977 BGI851977 BQE851977 CAA851977 CJW851977 CTS851977 DDO851977 DNK851977 DXG851977 EHC851977 EQY851977 FAU851977 FKQ851977 FUM851977 GEI851977 GOE851977 GYA851977 HHW851977 HRS851977 IBO851977 ILK851977 IVG851977 JFC851977 JOY851977 JYU851977 KIQ851977 KSM851977 LCI851977 LME851977 LWA851977 MFW851977 MPS851977 MZO851977 NJK851977 NTG851977 ODC851977 OMY851977 OWU851977 PGQ851977 PQM851977 QAI851977 QKE851977 QUA851977 RDW851977 RNS851977 RXO851977 SHK851977 SRG851977 TBC851977 TKY851977 TUU851977 UEQ851977 UOM851977 UYI851977 VIE851977 VSA851977 WBW851977 WLS851977 WVO851977 G917513 JC917513 SY917513 ACU917513 AMQ917513 AWM917513 BGI917513 BQE917513 CAA917513 CJW917513 CTS917513 DDO917513 DNK917513 DXG917513 EHC917513 EQY917513 FAU917513 FKQ917513 FUM917513 GEI917513 GOE917513 GYA917513 HHW917513 HRS917513 IBO917513 ILK917513 IVG917513 JFC917513 JOY917513 JYU917513 KIQ917513 KSM917513 LCI917513 LME917513 LWA917513 MFW917513 MPS917513 MZO917513 NJK917513 NTG917513 ODC917513 OMY917513 OWU917513 PGQ917513 PQM917513 QAI917513 QKE917513 QUA917513 RDW917513 RNS917513 RXO917513 SHK917513 SRG917513 TBC917513 TKY917513 TUU917513 UEQ917513 UOM917513 UYI917513 VIE917513 VSA917513 WBW917513 WLS917513 WVO917513 G983049 JC983049 SY983049 ACU983049 AMQ983049 AWM983049 BGI983049 BQE983049 CAA983049 CJW983049 CTS983049 DDO983049 DNK983049 DXG983049 EHC983049 EQY983049 FAU983049 FKQ983049 FUM983049 GEI983049 GOE983049 GYA983049 HHW983049 HRS983049 IBO983049 ILK983049 IVG983049 JFC983049 JOY983049 JYU983049 KIQ983049 KSM983049 LCI983049 LME983049 LWA983049 MFW983049 MPS983049 MZO983049 NJK983049 NTG983049 ODC983049 OMY983049 OWU983049 PGQ983049 PQM983049 QAI983049 QKE983049 QUA983049 RDW983049 RNS983049 RXO983049 SHK983049 SRG983049 TBC983049 TKY983049 TUU983049 UEQ983049 UOM983049 UYI983049 VIE983049 VSA983049 WBW983049 WLS983049 WVO983049" xr:uid="{00000000-0002-0000-1500-000006000000}">
      <formula1>"ชาย,หญิง"</formula1>
    </dataValidation>
    <dataValidation type="whole" allowBlank="1" showInputMessage="1" showErrorMessage="1" sqref="H14:H16 JD14:JD16 SZ14:SZ16 ACV14:ACV16 AMR14:AMR16 AWN14:AWN16 BGJ14:BGJ16 BQF14:BQF16 CAB14:CAB16 CJX14:CJX16 CTT14:CTT16 DDP14:DDP16 DNL14:DNL16 DXH14:DXH16 EHD14:EHD16 EQZ14:EQZ16 FAV14:FAV16 FKR14:FKR16 FUN14:FUN16 GEJ14:GEJ16 GOF14:GOF16 GYB14:GYB16 HHX14:HHX16 HRT14:HRT16 IBP14:IBP16 ILL14:ILL16 IVH14:IVH16 JFD14:JFD16 JOZ14:JOZ16 JYV14:JYV16 KIR14:KIR16 KSN14:KSN16 LCJ14:LCJ16 LMF14:LMF16 LWB14:LWB16 MFX14:MFX16 MPT14:MPT16 MZP14:MZP16 NJL14:NJL16 NTH14:NTH16 ODD14:ODD16 OMZ14:OMZ16 OWV14:OWV16 PGR14:PGR16 PQN14:PQN16 QAJ14:QAJ16 QKF14:QKF16 QUB14:QUB16 RDX14:RDX16 RNT14:RNT16 RXP14:RXP16 SHL14:SHL16 SRH14:SRH16 TBD14:TBD16 TKZ14:TKZ16 TUV14:TUV16 UER14:UER16 UON14:UON16 UYJ14:UYJ16 VIF14:VIF16 VSB14:VSB16 WBX14:WBX16 WLT14:WLT16 WVP14:WVP16 H65550:H65552 JD65550:JD65552 SZ65550:SZ65552 ACV65550:ACV65552 AMR65550:AMR65552 AWN65550:AWN65552 BGJ65550:BGJ65552 BQF65550:BQF65552 CAB65550:CAB65552 CJX65550:CJX65552 CTT65550:CTT65552 DDP65550:DDP65552 DNL65550:DNL65552 DXH65550:DXH65552 EHD65550:EHD65552 EQZ65550:EQZ65552 FAV65550:FAV65552 FKR65550:FKR65552 FUN65550:FUN65552 GEJ65550:GEJ65552 GOF65550:GOF65552 GYB65550:GYB65552 HHX65550:HHX65552 HRT65550:HRT65552 IBP65550:IBP65552 ILL65550:ILL65552 IVH65550:IVH65552 JFD65550:JFD65552 JOZ65550:JOZ65552 JYV65550:JYV65552 KIR65550:KIR65552 KSN65550:KSN65552 LCJ65550:LCJ65552 LMF65550:LMF65552 LWB65550:LWB65552 MFX65550:MFX65552 MPT65550:MPT65552 MZP65550:MZP65552 NJL65550:NJL65552 NTH65550:NTH65552 ODD65550:ODD65552 OMZ65550:OMZ65552 OWV65550:OWV65552 PGR65550:PGR65552 PQN65550:PQN65552 QAJ65550:QAJ65552 QKF65550:QKF65552 QUB65550:QUB65552 RDX65550:RDX65552 RNT65550:RNT65552 RXP65550:RXP65552 SHL65550:SHL65552 SRH65550:SRH65552 TBD65550:TBD65552 TKZ65550:TKZ65552 TUV65550:TUV65552 UER65550:UER65552 UON65550:UON65552 UYJ65550:UYJ65552 VIF65550:VIF65552 VSB65550:VSB65552 WBX65550:WBX65552 WLT65550:WLT65552 WVP65550:WVP65552 H131086:H131088 JD131086:JD131088 SZ131086:SZ131088 ACV131086:ACV131088 AMR131086:AMR131088 AWN131086:AWN131088 BGJ131086:BGJ131088 BQF131086:BQF131088 CAB131086:CAB131088 CJX131086:CJX131088 CTT131086:CTT131088 DDP131086:DDP131088 DNL131086:DNL131088 DXH131086:DXH131088 EHD131086:EHD131088 EQZ131086:EQZ131088 FAV131086:FAV131088 FKR131086:FKR131088 FUN131086:FUN131088 GEJ131086:GEJ131088 GOF131086:GOF131088 GYB131086:GYB131088 HHX131086:HHX131088 HRT131086:HRT131088 IBP131086:IBP131088 ILL131086:ILL131088 IVH131086:IVH131088 JFD131086:JFD131088 JOZ131086:JOZ131088 JYV131086:JYV131088 KIR131086:KIR131088 KSN131086:KSN131088 LCJ131086:LCJ131088 LMF131086:LMF131088 LWB131086:LWB131088 MFX131086:MFX131088 MPT131086:MPT131088 MZP131086:MZP131088 NJL131086:NJL131088 NTH131086:NTH131088 ODD131086:ODD131088 OMZ131086:OMZ131088 OWV131086:OWV131088 PGR131086:PGR131088 PQN131086:PQN131088 QAJ131086:QAJ131088 QKF131086:QKF131088 QUB131086:QUB131088 RDX131086:RDX131088 RNT131086:RNT131088 RXP131086:RXP131088 SHL131086:SHL131088 SRH131086:SRH131088 TBD131086:TBD131088 TKZ131086:TKZ131088 TUV131086:TUV131088 UER131086:UER131088 UON131086:UON131088 UYJ131086:UYJ131088 VIF131086:VIF131088 VSB131086:VSB131088 WBX131086:WBX131088 WLT131086:WLT131088 WVP131086:WVP131088 H196622:H196624 JD196622:JD196624 SZ196622:SZ196624 ACV196622:ACV196624 AMR196622:AMR196624 AWN196622:AWN196624 BGJ196622:BGJ196624 BQF196622:BQF196624 CAB196622:CAB196624 CJX196622:CJX196624 CTT196622:CTT196624 DDP196622:DDP196624 DNL196622:DNL196624 DXH196622:DXH196624 EHD196622:EHD196624 EQZ196622:EQZ196624 FAV196622:FAV196624 FKR196622:FKR196624 FUN196622:FUN196624 GEJ196622:GEJ196624 GOF196622:GOF196624 GYB196622:GYB196624 HHX196622:HHX196624 HRT196622:HRT196624 IBP196622:IBP196624 ILL196622:ILL196624 IVH196622:IVH196624 JFD196622:JFD196624 JOZ196622:JOZ196624 JYV196622:JYV196624 KIR196622:KIR196624 KSN196622:KSN196624 LCJ196622:LCJ196624 LMF196622:LMF196624 LWB196622:LWB196624 MFX196622:MFX196624 MPT196622:MPT196624 MZP196622:MZP196624 NJL196622:NJL196624 NTH196622:NTH196624 ODD196622:ODD196624 OMZ196622:OMZ196624 OWV196622:OWV196624 PGR196622:PGR196624 PQN196622:PQN196624 QAJ196622:QAJ196624 QKF196622:QKF196624 QUB196622:QUB196624 RDX196622:RDX196624 RNT196622:RNT196624 RXP196622:RXP196624 SHL196622:SHL196624 SRH196622:SRH196624 TBD196622:TBD196624 TKZ196622:TKZ196624 TUV196622:TUV196624 UER196622:UER196624 UON196622:UON196624 UYJ196622:UYJ196624 VIF196622:VIF196624 VSB196622:VSB196624 WBX196622:WBX196624 WLT196622:WLT196624 WVP196622:WVP196624 H262158:H262160 JD262158:JD262160 SZ262158:SZ262160 ACV262158:ACV262160 AMR262158:AMR262160 AWN262158:AWN262160 BGJ262158:BGJ262160 BQF262158:BQF262160 CAB262158:CAB262160 CJX262158:CJX262160 CTT262158:CTT262160 DDP262158:DDP262160 DNL262158:DNL262160 DXH262158:DXH262160 EHD262158:EHD262160 EQZ262158:EQZ262160 FAV262158:FAV262160 FKR262158:FKR262160 FUN262158:FUN262160 GEJ262158:GEJ262160 GOF262158:GOF262160 GYB262158:GYB262160 HHX262158:HHX262160 HRT262158:HRT262160 IBP262158:IBP262160 ILL262158:ILL262160 IVH262158:IVH262160 JFD262158:JFD262160 JOZ262158:JOZ262160 JYV262158:JYV262160 KIR262158:KIR262160 KSN262158:KSN262160 LCJ262158:LCJ262160 LMF262158:LMF262160 LWB262158:LWB262160 MFX262158:MFX262160 MPT262158:MPT262160 MZP262158:MZP262160 NJL262158:NJL262160 NTH262158:NTH262160 ODD262158:ODD262160 OMZ262158:OMZ262160 OWV262158:OWV262160 PGR262158:PGR262160 PQN262158:PQN262160 QAJ262158:QAJ262160 QKF262158:QKF262160 QUB262158:QUB262160 RDX262158:RDX262160 RNT262158:RNT262160 RXP262158:RXP262160 SHL262158:SHL262160 SRH262158:SRH262160 TBD262158:TBD262160 TKZ262158:TKZ262160 TUV262158:TUV262160 UER262158:UER262160 UON262158:UON262160 UYJ262158:UYJ262160 VIF262158:VIF262160 VSB262158:VSB262160 WBX262158:WBX262160 WLT262158:WLT262160 WVP262158:WVP262160 H327694:H327696 JD327694:JD327696 SZ327694:SZ327696 ACV327694:ACV327696 AMR327694:AMR327696 AWN327694:AWN327696 BGJ327694:BGJ327696 BQF327694:BQF327696 CAB327694:CAB327696 CJX327694:CJX327696 CTT327694:CTT327696 DDP327694:DDP327696 DNL327694:DNL327696 DXH327694:DXH327696 EHD327694:EHD327696 EQZ327694:EQZ327696 FAV327694:FAV327696 FKR327694:FKR327696 FUN327694:FUN327696 GEJ327694:GEJ327696 GOF327694:GOF327696 GYB327694:GYB327696 HHX327694:HHX327696 HRT327694:HRT327696 IBP327694:IBP327696 ILL327694:ILL327696 IVH327694:IVH327696 JFD327694:JFD327696 JOZ327694:JOZ327696 JYV327694:JYV327696 KIR327694:KIR327696 KSN327694:KSN327696 LCJ327694:LCJ327696 LMF327694:LMF327696 LWB327694:LWB327696 MFX327694:MFX327696 MPT327694:MPT327696 MZP327694:MZP327696 NJL327694:NJL327696 NTH327694:NTH327696 ODD327694:ODD327696 OMZ327694:OMZ327696 OWV327694:OWV327696 PGR327694:PGR327696 PQN327694:PQN327696 QAJ327694:QAJ327696 QKF327694:QKF327696 QUB327694:QUB327696 RDX327694:RDX327696 RNT327694:RNT327696 RXP327694:RXP327696 SHL327694:SHL327696 SRH327694:SRH327696 TBD327694:TBD327696 TKZ327694:TKZ327696 TUV327694:TUV327696 UER327694:UER327696 UON327694:UON327696 UYJ327694:UYJ327696 VIF327694:VIF327696 VSB327694:VSB327696 WBX327694:WBX327696 WLT327694:WLT327696 WVP327694:WVP327696 H393230:H393232 JD393230:JD393232 SZ393230:SZ393232 ACV393230:ACV393232 AMR393230:AMR393232 AWN393230:AWN393232 BGJ393230:BGJ393232 BQF393230:BQF393232 CAB393230:CAB393232 CJX393230:CJX393232 CTT393230:CTT393232 DDP393230:DDP393232 DNL393230:DNL393232 DXH393230:DXH393232 EHD393230:EHD393232 EQZ393230:EQZ393232 FAV393230:FAV393232 FKR393230:FKR393232 FUN393230:FUN393232 GEJ393230:GEJ393232 GOF393230:GOF393232 GYB393230:GYB393232 HHX393230:HHX393232 HRT393230:HRT393232 IBP393230:IBP393232 ILL393230:ILL393232 IVH393230:IVH393232 JFD393230:JFD393232 JOZ393230:JOZ393232 JYV393230:JYV393232 KIR393230:KIR393232 KSN393230:KSN393232 LCJ393230:LCJ393232 LMF393230:LMF393232 LWB393230:LWB393232 MFX393230:MFX393232 MPT393230:MPT393232 MZP393230:MZP393232 NJL393230:NJL393232 NTH393230:NTH393232 ODD393230:ODD393232 OMZ393230:OMZ393232 OWV393230:OWV393232 PGR393230:PGR393232 PQN393230:PQN393232 QAJ393230:QAJ393232 QKF393230:QKF393232 QUB393230:QUB393232 RDX393230:RDX393232 RNT393230:RNT393232 RXP393230:RXP393232 SHL393230:SHL393232 SRH393230:SRH393232 TBD393230:TBD393232 TKZ393230:TKZ393232 TUV393230:TUV393232 UER393230:UER393232 UON393230:UON393232 UYJ393230:UYJ393232 VIF393230:VIF393232 VSB393230:VSB393232 WBX393230:WBX393232 WLT393230:WLT393232 WVP393230:WVP393232 H458766:H458768 JD458766:JD458768 SZ458766:SZ458768 ACV458766:ACV458768 AMR458766:AMR458768 AWN458766:AWN458768 BGJ458766:BGJ458768 BQF458766:BQF458768 CAB458766:CAB458768 CJX458766:CJX458768 CTT458766:CTT458768 DDP458766:DDP458768 DNL458766:DNL458768 DXH458766:DXH458768 EHD458766:EHD458768 EQZ458766:EQZ458768 FAV458766:FAV458768 FKR458766:FKR458768 FUN458766:FUN458768 GEJ458766:GEJ458768 GOF458766:GOF458768 GYB458766:GYB458768 HHX458766:HHX458768 HRT458766:HRT458768 IBP458766:IBP458768 ILL458766:ILL458768 IVH458766:IVH458768 JFD458766:JFD458768 JOZ458766:JOZ458768 JYV458766:JYV458768 KIR458766:KIR458768 KSN458766:KSN458768 LCJ458766:LCJ458768 LMF458766:LMF458768 LWB458766:LWB458768 MFX458766:MFX458768 MPT458766:MPT458768 MZP458766:MZP458768 NJL458766:NJL458768 NTH458766:NTH458768 ODD458766:ODD458768 OMZ458766:OMZ458768 OWV458766:OWV458768 PGR458766:PGR458768 PQN458766:PQN458768 QAJ458766:QAJ458768 QKF458766:QKF458768 QUB458766:QUB458768 RDX458766:RDX458768 RNT458766:RNT458768 RXP458766:RXP458768 SHL458766:SHL458768 SRH458766:SRH458768 TBD458766:TBD458768 TKZ458766:TKZ458768 TUV458766:TUV458768 UER458766:UER458768 UON458766:UON458768 UYJ458766:UYJ458768 VIF458766:VIF458768 VSB458766:VSB458768 WBX458766:WBX458768 WLT458766:WLT458768 WVP458766:WVP458768 H524302:H524304 JD524302:JD524304 SZ524302:SZ524304 ACV524302:ACV524304 AMR524302:AMR524304 AWN524302:AWN524304 BGJ524302:BGJ524304 BQF524302:BQF524304 CAB524302:CAB524304 CJX524302:CJX524304 CTT524302:CTT524304 DDP524302:DDP524304 DNL524302:DNL524304 DXH524302:DXH524304 EHD524302:EHD524304 EQZ524302:EQZ524304 FAV524302:FAV524304 FKR524302:FKR524304 FUN524302:FUN524304 GEJ524302:GEJ524304 GOF524302:GOF524304 GYB524302:GYB524304 HHX524302:HHX524304 HRT524302:HRT524304 IBP524302:IBP524304 ILL524302:ILL524304 IVH524302:IVH524304 JFD524302:JFD524304 JOZ524302:JOZ524304 JYV524302:JYV524304 KIR524302:KIR524304 KSN524302:KSN524304 LCJ524302:LCJ524304 LMF524302:LMF524304 LWB524302:LWB524304 MFX524302:MFX524304 MPT524302:MPT524304 MZP524302:MZP524304 NJL524302:NJL524304 NTH524302:NTH524304 ODD524302:ODD524304 OMZ524302:OMZ524304 OWV524302:OWV524304 PGR524302:PGR524304 PQN524302:PQN524304 QAJ524302:QAJ524304 QKF524302:QKF524304 QUB524302:QUB524304 RDX524302:RDX524304 RNT524302:RNT524304 RXP524302:RXP524304 SHL524302:SHL524304 SRH524302:SRH524304 TBD524302:TBD524304 TKZ524302:TKZ524304 TUV524302:TUV524304 UER524302:UER524304 UON524302:UON524304 UYJ524302:UYJ524304 VIF524302:VIF524304 VSB524302:VSB524304 WBX524302:WBX524304 WLT524302:WLT524304 WVP524302:WVP524304 H589838:H589840 JD589838:JD589840 SZ589838:SZ589840 ACV589838:ACV589840 AMR589838:AMR589840 AWN589838:AWN589840 BGJ589838:BGJ589840 BQF589838:BQF589840 CAB589838:CAB589840 CJX589838:CJX589840 CTT589838:CTT589840 DDP589838:DDP589840 DNL589838:DNL589840 DXH589838:DXH589840 EHD589838:EHD589840 EQZ589838:EQZ589840 FAV589838:FAV589840 FKR589838:FKR589840 FUN589838:FUN589840 GEJ589838:GEJ589840 GOF589838:GOF589840 GYB589838:GYB589840 HHX589838:HHX589840 HRT589838:HRT589840 IBP589838:IBP589840 ILL589838:ILL589840 IVH589838:IVH589840 JFD589838:JFD589840 JOZ589838:JOZ589840 JYV589838:JYV589840 KIR589838:KIR589840 KSN589838:KSN589840 LCJ589838:LCJ589840 LMF589838:LMF589840 LWB589838:LWB589840 MFX589838:MFX589840 MPT589838:MPT589840 MZP589838:MZP589840 NJL589838:NJL589840 NTH589838:NTH589840 ODD589838:ODD589840 OMZ589838:OMZ589840 OWV589838:OWV589840 PGR589838:PGR589840 PQN589838:PQN589840 QAJ589838:QAJ589840 QKF589838:QKF589840 QUB589838:QUB589840 RDX589838:RDX589840 RNT589838:RNT589840 RXP589838:RXP589840 SHL589838:SHL589840 SRH589838:SRH589840 TBD589838:TBD589840 TKZ589838:TKZ589840 TUV589838:TUV589840 UER589838:UER589840 UON589838:UON589840 UYJ589838:UYJ589840 VIF589838:VIF589840 VSB589838:VSB589840 WBX589838:WBX589840 WLT589838:WLT589840 WVP589838:WVP589840 H655374:H655376 JD655374:JD655376 SZ655374:SZ655376 ACV655374:ACV655376 AMR655374:AMR655376 AWN655374:AWN655376 BGJ655374:BGJ655376 BQF655374:BQF655376 CAB655374:CAB655376 CJX655374:CJX655376 CTT655374:CTT655376 DDP655374:DDP655376 DNL655374:DNL655376 DXH655374:DXH655376 EHD655374:EHD655376 EQZ655374:EQZ655376 FAV655374:FAV655376 FKR655374:FKR655376 FUN655374:FUN655376 GEJ655374:GEJ655376 GOF655374:GOF655376 GYB655374:GYB655376 HHX655374:HHX655376 HRT655374:HRT655376 IBP655374:IBP655376 ILL655374:ILL655376 IVH655374:IVH655376 JFD655374:JFD655376 JOZ655374:JOZ655376 JYV655374:JYV655376 KIR655374:KIR655376 KSN655374:KSN655376 LCJ655374:LCJ655376 LMF655374:LMF655376 LWB655374:LWB655376 MFX655374:MFX655376 MPT655374:MPT655376 MZP655374:MZP655376 NJL655374:NJL655376 NTH655374:NTH655376 ODD655374:ODD655376 OMZ655374:OMZ655376 OWV655374:OWV655376 PGR655374:PGR655376 PQN655374:PQN655376 QAJ655374:QAJ655376 QKF655374:QKF655376 QUB655374:QUB655376 RDX655374:RDX655376 RNT655374:RNT655376 RXP655374:RXP655376 SHL655374:SHL655376 SRH655374:SRH655376 TBD655374:TBD655376 TKZ655374:TKZ655376 TUV655374:TUV655376 UER655374:UER655376 UON655374:UON655376 UYJ655374:UYJ655376 VIF655374:VIF655376 VSB655374:VSB655376 WBX655374:WBX655376 WLT655374:WLT655376 WVP655374:WVP655376 H720910:H720912 JD720910:JD720912 SZ720910:SZ720912 ACV720910:ACV720912 AMR720910:AMR720912 AWN720910:AWN720912 BGJ720910:BGJ720912 BQF720910:BQF720912 CAB720910:CAB720912 CJX720910:CJX720912 CTT720910:CTT720912 DDP720910:DDP720912 DNL720910:DNL720912 DXH720910:DXH720912 EHD720910:EHD720912 EQZ720910:EQZ720912 FAV720910:FAV720912 FKR720910:FKR720912 FUN720910:FUN720912 GEJ720910:GEJ720912 GOF720910:GOF720912 GYB720910:GYB720912 HHX720910:HHX720912 HRT720910:HRT720912 IBP720910:IBP720912 ILL720910:ILL720912 IVH720910:IVH720912 JFD720910:JFD720912 JOZ720910:JOZ720912 JYV720910:JYV720912 KIR720910:KIR720912 KSN720910:KSN720912 LCJ720910:LCJ720912 LMF720910:LMF720912 LWB720910:LWB720912 MFX720910:MFX720912 MPT720910:MPT720912 MZP720910:MZP720912 NJL720910:NJL720912 NTH720910:NTH720912 ODD720910:ODD720912 OMZ720910:OMZ720912 OWV720910:OWV720912 PGR720910:PGR720912 PQN720910:PQN720912 QAJ720910:QAJ720912 QKF720910:QKF720912 QUB720910:QUB720912 RDX720910:RDX720912 RNT720910:RNT720912 RXP720910:RXP720912 SHL720910:SHL720912 SRH720910:SRH720912 TBD720910:TBD720912 TKZ720910:TKZ720912 TUV720910:TUV720912 UER720910:UER720912 UON720910:UON720912 UYJ720910:UYJ720912 VIF720910:VIF720912 VSB720910:VSB720912 WBX720910:WBX720912 WLT720910:WLT720912 WVP720910:WVP720912 H786446:H786448 JD786446:JD786448 SZ786446:SZ786448 ACV786446:ACV786448 AMR786446:AMR786448 AWN786446:AWN786448 BGJ786446:BGJ786448 BQF786446:BQF786448 CAB786446:CAB786448 CJX786446:CJX786448 CTT786446:CTT786448 DDP786446:DDP786448 DNL786446:DNL786448 DXH786446:DXH786448 EHD786446:EHD786448 EQZ786446:EQZ786448 FAV786446:FAV786448 FKR786446:FKR786448 FUN786446:FUN786448 GEJ786446:GEJ786448 GOF786446:GOF786448 GYB786446:GYB786448 HHX786446:HHX786448 HRT786446:HRT786448 IBP786446:IBP786448 ILL786446:ILL786448 IVH786446:IVH786448 JFD786446:JFD786448 JOZ786446:JOZ786448 JYV786446:JYV786448 KIR786446:KIR786448 KSN786446:KSN786448 LCJ786446:LCJ786448 LMF786446:LMF786448 LWB786446:LWB786448 MFX786446:MFX786448 MPT786446:MPT786448 MZP786446:MZP786448 NJL786446:NJL786448 NTH786446:NTH786448 ODD786446:ODD786448 OMZ786446:OMZ786448 OWV786446:OWV786448 PGR786446:PGR786448 PQN786446:PQN786448 QAJ786446:QAJ786448 QKF786446:QKF786448 QUB786446:QUB786448 RDX786446:RDX786448 RNT786446:RNT786448 RXP786446:RXP786448 SHL786446:SHL786448 SRH786446:SRH786448 TBD786446:TBD786448 TKZ786446:TKZ786448 TUV786446:TUV786448 UER786446:UER786448 UON786446:UON786448 UYJ786446:UYJ786448 VIF786446:VIF786448 VSB786446:VSB786448 WBX786446:WBX786448 WLT786446:WLT786448 WVP786446:WVP786448 H851982:H851984 JD851982:JD851984 SZ851982:SZ851984 ACV851982:ACV851984 AMR851982:AMR851984 AWN851982:AWN851984 BGJ851982:BGJ851984 BQF851982:BQF851984 CAB851982:CAB851984 CJX851982:CJX851984 CTT851982:CTT851984 DDP851982:DDP851984 DNL851982:DNL851984 DXH851982:DXH851984 EHD851982:EHD851984 EQZ851982:EQZ851984 FAV851982:FAV851984 FKR851982:FKR851984 FUN851982:FUN851984 GEJ851982:GEJ851984 GOF851982:GOF851984 GYB851982:GYB851984 HHX851982:HHX851984 HRT851982:HRT851984 IBP851982:IBP851984 ILL851982:ILL851984 IVH851982:IVH851984 JFD851982:JFD851984 JOZ851982:JOZ851984 JYV851982:JYV851984 KIR851982:KIR851984 KSN851982:KSN851984 LCJ851982:LCJ851984 LMF851982:LMF851984 LWB851982:LWB851984 MFX851982:MFX851984 MPT851982:MPT851984 MZP851982:MZP851984 NJL851982:NJL851984 NTH851982:NTH851984 ODD851982:ODD851984 OMZ851982:OMZ851984 OWV851982:OWV851984 PGR851982:PGR851984 PQN851982:PQN851984 QAJ851982:QAJ851984 QKF851982:QKF851984 QUB851982:QUB851984 RDX851982:RDX851984 RNT851982:RNT851984 RXP851982:RXP851984 SHL851982:SHL851984 SRH851982:SRH851984 TBD851982:TBD851984 TKZ851982:TKZ851984 TUV851982:TUV851984 UER851982:UER851984 UON851982:UON851984 UYJ851982:UYJ851984 VIF851982:VIF851984 VSB851982:VSB851984 WBX851982:WBX851984 WLT851982:WLT851984 WVP851982:WVP851984 H917518:H917520 JD917518:JD917520 SZ917518:SZ917520 ACV917518:ACV917520 AMR917518:AMR917520 AWN917518:AWN917520 BGJ917518:BGJ917520 BQF917518:BQF917520 CAB917518:CAB917520 CJX917518:CJX917520 CTT917518:CTT917520 DDP917518:DDP917520 DNL917518:DNL917520 DXH917518:DXH917520 EHD917518:EHD917520 EQZ917518:EQZ917520 FAV917518:FAV917520 FKR917518:FKR917520 FUN917518:FUN917520 GEJ917518:GEJ917520 GOF917518:GOF917520 GYB917518:GYB917520 HHX917518:HHX917520 HRT917518:HRT917520 IBP917518:IBP917520 ILL917518:ILL917520 IVH917518:IVH917520 JFD917518:JFD917520 JOZ917518:JOZ917520 JYV917518:JYV917520 KIR917518:KIR917520 KSN917518:KSN917520 LCJ917518:LCJ917520 LMF917518:LMF917520 LWB917518:LWB917520 MFX917518:MFX917520 MPT917518:MPT917520 MZP917518:MZP917520 NJL917518:NJL917520 NTH917518:NTH917520 ODD917518:ODD917520 OMZ917518:OMZ917520 OWV917518:OWV917520 PGR917518:PGR917520 PQN917518:PQN917520 QAJ917518:QAJ917520 QKF917518:QKF917520 QUB917518:QUB917520 RDX917518:RDX917520 RNT917518:RNT917520 RXP917518:RXP917520 SHL917518:SHL917520 SRH917518:SRH917520 TBD917518:TBD917520 TKZ917518:TKZ917520 TUV917518:TUV917520 UER917518:UER917520 UON917518:UON917520 UYJ917518:UYJ917520 VIF917518:VIF917520 VSB917518:VSB917520 WBX917518:WBX917520 WLT917518:WLT917520 WVP917518:WVP917520 H983054:H983056 JD983054:JD983056 SZ983054:SZ983056 ACV983054:ACV983056 AMR983054:AMR983056 AWN983054:AWN983056 BGJ983054:BGJ983056 BQF983054:BQF983056 CAB983054:CAB983056 CJX983054:CJX983056 CTT983054:CTT983056 DDP983054:DDP983056 DNL983054:DNL983056 DXH983054:DXH983056 EHD983054:EHD983056 EQZ983054:EQZ983056 FAV983054:FAV983056 FKR983054:FKR983056 FUN983054:FUN983056 GEJ983054:GEJ983056 GOF983054:GOF983056 GYB983054:GYB983056 HHX983054:HHX983056 HRT983054:HRT983056 IBP983054:IBP983056 ILL983054:ILL983056 IVH983054:IVH983056 JFD983054:JFD983056 JOZ983054:JOZ983056 JYV983054:JYV983056 KIR983054:KIR983056 KSN983054:KSN983056 LCJ983054:LCJ983056 LMF983054:LMF983056 LWB983054:LWB983056 MFX983054:MFX983056 MPT983054:MPT983056 MZP983054:MZP983056 NJL983054:NJL983056 NTH983054:NTH983056 ODD983054:ODD983056 OMZ983054:OMZ983056 OWV983054:OWV983056 PGR983054:PGR983056 PQN983054:PQN983056 QAJ983054:QAJ983056 QKF983054:QKF983056 QUB983054:QUB983056 RDX983054:RDX983056 RNT983054:RNT983056 RXP983054:RXP983056 SHL983054:SHL983056 SRH983054:SRH983056 TBD983054:TBD983056 TKZ983054:TKZ983056 TUV983054:TUV983056 UER983054:UER983056 UON983054:UON983056 UYJ983054:UYJ983056 VIF983054:VIF983056 VSB983054:VSB983056 WBX983054:WBX983056 WLT983054:WLT983056 WVP983054:WVP983056" xr:uid="{00000000-0002-0000-1500-000007000000}">
      <formula1>20</formula1>
      <formula2>60</formula2>
    </dataValidation>
    <dataValidation type="list" allowBlank="1" showInputMessage="1" showErrorMessage="1" sqref="E11:E12 JA11:JA12 SW11:SW12 ACS11:ACS12 AMO11:AMO12 AWK11:AWK12 BGG11:BGG12 BQC11:BQC12 BZY11:BZY12 CJU11:CJU12 CTQ11:CTQ12 DDM11:DDM12 DNI11:DNI12 DXE11:DXE12 EHA11:EHA12 EQW11:EQW12 FAS11:FAS12 FKO11:FKO12 FUK11:FUK12 GEG11:GEG12 GOC11:GOC12 GXY11:GXY12 HHU11:HHU12 HRQ11:HRQ12 IBM11:IBM12 ILI11:ILI12 IVE11:IVE12 JFA11:JFA12 JOW11:JOW12 JYS11:JYS12 KIO11:KIO12 KSK11:KSK12 LCG11:LCG12 LMC11:LMC12 LVY11:LVY12 MFU11:MFU12 MPQ11:MPQ12 MZM11:MZM12 NJI11:NJI12 NTE11:NTE12 ODA11:ODA12 OMW11:OMW12 OWS11:OWS12 PGO11:PGO12 PQK11:PQK12 QAG11:QAG12 QKC11:QKC12 QTY11:QTY12 RDU11:RDU12 RNQ11:RNQ12 RXM11:RXM12 SHI11:SHI12 SRE11:SRE12 TBA11:TBA12 TKW11:TKW12 TUS11:TUS12 UEO11:UEO12 UOK11:UOK12 UYG11:UYG12 VIC11:VIC12 VRY11:VRY12 WBU11:WBU12 WLQ11:WLQ12 WVM11:WVM12 E65547:E65548 JA65547:JA65548 SW65547:SW65548 ACS65547:ACS65548 AMO65547:AMO65548 AWK65547:AWK65548 BGG65547:BGG65548 BQC65547:BQC65548 BZY65547:BZY65548 CJU65547:CJU65548 CTQ65547:CTQ65548 DDM65547:DDM65548 DNI65547:DNI65548 DXE65547:DXE65548 EHA65547:EHA65548 EQW65547:EQW65548 FAS65547:FAS65548 FKO65547:FKO65548 FUK65547:FUK65548 GEG65547:GEG65548 GOC65547:GOC65548 GXY65547:GXY65548 HHU65547:HHU65548 HRQ65547:HRQ65548 IBM65547:IBM65548 ILI65547:ILI65548 IVE65547:IVE65548 JFA65547:JFA65548 JOW65547:JOW65548 JYS65547:JYS65548 KIO65547:KIO65548 KSK65547:KSK65548 LCG65547:LCG65548 LMC65547:LMC65548 LVY65547:LVY65548 MFU65547:MFU65548 MPQ65547:MPQ65548 MZM65547:MZM65548 NJI65547:NJI65548 NTE65547:NTE65548 ODA65547:ODA65548 OMW65547:OMW65548 OWS65547:OWS65548 PGO65547:PGO65548 PQK65547:PQK65548 QAG65547:QAG65548 QKC65547:QKC65548 QTY65547:QTY65548 RDU65547:RDU65548 RNQ65547:RNQ65548 RXM65547:RXM65548 SHI65547:SHI65548 SRE65547:SRE65548 TBA65547:TBA65548 TKW65547:TKW65548 TUS65547:TUS65548 UEO65547:UEO65548 UOK65547:UOK65548 UYG65547:UYG65548 VIC65547:VIC65548 VRY65547:VRY65548 WBU65547:WBU65548 WLQ65547:WLQ65548 WVM65547:WVM65548 E131083:E131084 JA131083:JA131084 SW131083:SW131084 ACS131083:ACS131084 AMO131083:AMO131084 AWK131083:AWK131084 BGG131083:BGG131084 BQC131083:BQC131084 BZY131083:BZY131084 CJU131083:CJU131084 CTQ131083:CTQ131084 DDM131083:DDM131084 DNI131083:DNI131084 DXE131083:DXE131084 EHA131083:EHA131084 EQW131083:EQW131084 FAS131083:FAS131084 FKO131083:FKO131084 FUK131083:FUK131084 GEG131083:GEG131084 GOC131083:GOC131084 GXY131083:GXY131084 HHU131083:HHU131084 HRQ131083:HRQ131084 IBM131083:IBM131084 ILI131083:ILI131084 IVE131083:IVE131084 JFA131083:JFA131084 JOW131083:JOW131084 JYS131083:JYS131084 KIO131083:KIO131084 KSK131083:KSK131084 LCG131083:LCG131084 LMC131083:LMC131084 LVY131083:LVY131084 MFU131083:MFU131084 MPQ131083:MPQ131084 MZM131083:MZM131084 NJI131083:NJI131084 NTE131083:NTE131084 ODA131083:ODA131084 OMW131083:OMW131084 OWS131083:OWS131084 PGO131083:PGO131084 PQK131083:PQK131084 QAG131083:QAG131084 QKC131083:QKC131084 QTY131083:QTY131084 RDU131083:RDU131084 RNQ131083:RNQ131084 RXM131083:RXM131084 SHI131083:SHI131084 SRE131083:SRE131084 TBA131083:TBA131084 TKW131083:TKW131084 TUS131083:TUS131084 UEO131083:UEO131084 UOK131083:UOK131084 UYG131083:UYG131084 VIC131083:VIC131084 VRY131083:VRY131084 WBU131083:WBU131084 WLQ131083:WLQ131084 WVM131083:WVM131084 E196619:E196620 JA196619:JA196620 SW196619:SW196620 ACS196619:ACS196620 AMO196619:AMO196620 AWK196619:AWK196620 BGG196619:BGG196620 BQC196619:BQC196620 BZY196619:BZY196620 CJU196619:CJU196620 CTQ196619:CTQ196620 DDM196619:DDM196620 DNI196619:DNI196620 DXE196619:DXE196620 EHA196619:EHA196620 EQW196619:EQW196620 FAS196619:FAS196620 FKO196619:FKO196620 FUK196619:FUK196620 GEG196619:GEG196620 GOC196619:GOC196620 GXY196619:GXY196620 HHU196619:HHU196620 HRQ196619:HRQ196620 IBM196619:IBM196620 ILI196619:ILI196620 IVE196619:IVE196620 JFA196619:JFA196620 JOW196619:JOW196620 JYS196619:JYS196620 KIO196619:KIO196620 KSK196619:KSK196620 LCG196619:LCG196620 LMC196619:LMC196620 LVY196619:LVY196620 MFU196619:MFU196620 MPQ196619:MPQ196620 MZM196619:MZM196620 NJI196619:NJI196620 NTE196619:NTE196620 ODA196619:ODA196620 OMW196619:OMW196620 OWS196619:OWS196620 PGO196619:PGO196620 PQK196619:PQK196620 QAG196619:QAG196620 QKC196619:QKC196620 QTY196619:QTY196620 RDU196619:RDU196620 RNQ196619:RNQ196620 RXM196619:RXM196620 SHI196619:SHI196620 SRE196619:SRE196620 TBA196619:TBA196620 TKW196619:TKW196620 TUS196619:TUS196620 UEO196619:UEO196620 UOK196619:UOK196620 UYG196619:UYG196620 VIC196619:VIC196620 VRY196619:VRY196620 WBU196619:WBU196620 WLQ196619:WLQ196620 WVM196619:WVM196620 E262155:E262156 JA262155:JA262156 SW262155:SW262156 ACS262155:ACS262156 AMO262155:AMO262156 AWK262155:AWK262156 BGG262155:BGG262156 BQC262155:BQC262156 BZY262155:BZY262156 CJU262155:CJU262156 CTQ262155:CTQ262156 DDM262155:DDM262156 DNI262155:DNI262156 DXE262155:DXE262156 EHA262155:EHA262156 EQW262155:EQW262156 FAS262155:FAS262156 FKO262155:FKO262156 FUK262155:FUK262156 GEG262155:GEG262156 GOC262155:GOC262156 GXY262155:GXY262156 HHU262155:HHU262156 HRQ262155:HRQ262156 IBM262155:IBM262156 ILI262155:ILI262156 IVE262155:IVE262156 JFA262155:JFA262156 JOW262155:JOW262156 JYS262155:JYS262156 KIO262155:KIO262156 KSK262155:KSK262156 LCG262155:LCG262156 LMC262155:LMC262156 LVY262155:LVY262156 MFU262155:MFU262156 MPQ262155:MPQ262156 MZM262155:MZM262156 NJI262155:NJI262156 NTE262155:NTE262156 ODA262155:ODA262156 OMW262155:OMW262156 OWS262155:OWS262156 PGO262155:PGO262156 PQK262155:PQK262156 QAG262155:QAG262156 QKC262155:QKC262156 QTY262155:QTY262156 RDU262155:RDU262156 RNQ262155:RNQ262156 RXM262155:RXM262156 SHI262155:SHI262156 SRE262155:SRE262156 TBA262155:TBA262156 TKW262155:TKW262156 TUS262155:TUS262156 UEO262155:UEO262156 UOK262155:UOK262156 UYG262155:UYG262156 VIC262155:VIC262156 VRY262155:VRY262156 WBU262155:WBU262156 WLQ262155:WLQ262156 WVM262155:WVM262156 E327691:E327692 JA327691:JA327692 SW327691:SW327692 ACS327691:ACS327692 AMO327691:AMO327692 AWK327691:AWK327692 BGG327691:BGG327692 BQC327691:BQC327692 BZY327691:BZY327692 CJU327691:CJU327692 CTQ327691:CTQ327692 DDM327691:DDM327692 DNI327691:DNI327692 DXE327691:DXE327692 EHA327691:EHA327692 EQW327691:EQW327692 FAS327691:FAS327692 FKO327691:FKO327692 FUK327691:FUK327692 GEG327691:GEG327692 GOC327691:GOC327692 GXY327691:GXY327692 HHU327691:HHU327692 HRQ327691:HRQ327692 IBM327691:IBM327692 ILI327691:ILI327692 IVE327691:IVE327692 JFA327691:JFA327692 JOW327691:JOW327692 JYS327691:JYS327692 KIO327691:KIO327692 KSK327691:KSK327692 LCG327691:LCG327692 LMC327691:LMC327692 LVY327691:LVY327692 MFU327691:MFU327692 MPQ327691:MPQ327692 MZM327691:MZM327692 NJI327691:NJI327692 NTE327691:NTE327692 ODA327691:ODA327692 OMW327691:OMW327692 OWS327691:OWS327692 PGO327691:PGO327692 PQK327691:PQK327692 QAG327691:QAG327692 QKC327691:QKC327692 QTY327691:QTY327692 RDU327691:RDU327692 RNQ327691:RNQ327692 RXM327691:RXM327692 SHI327691:SHI327692 SRE327691:SRE327692 TBA327691:TBA327692 TKW327691:TKW327692 TUS327691:TUS327692 UEO327691:UEO327692 UOK327691:UOK327692 UYG327691:UYG327692 VIC327691:VIC327692 VRY327691:VRY327692 WBU327691:WBU327692 WLQ327691:WLQ327692 WVM327691:WVM327692 E393227:E393228 JA393227:JA393228 SW393227:SW393228 ACS393227:ACS393228 AMO393227:AMO393228 AWK393227:AWK393228 BGG393227:BGG393228 BQC393227:BQC393228 BZY393227:BZY393228 CJU393227:CJU393228 CTQ393227:CTQ393228 DDM393227:DDM393228 DNI393227:DNI393228 DXE393227:DXE393228 EHA393227:EHA393228 EQW393227:EQW393228 FAS393227:FAS393228 FKO393227:FKO393228 FUK393227:FUK393228 GEG393227:GEG393228 GOC393227:GOC393228 GXY393227:GXY393228 HHU393227:HHU393228 HRQ393227:HRQ393228 IBM393227:IBM393228 ILI393227:ILI393228 IVE393227:IVE393228 JFA393227:JFA393228 JOW393227:JOW393228 JYS393227:JYS393228 KIO393227:KIO393228 KSK393227:KSK393228 LCG393227:LCG393228 LMC393227:LMC393228 LVY393227:LVY393228 MFU393227:MFU393228 MPQ393227:MPQ393228 MZM393227:MZM393228 NJI393227:NJI393228 NTE393227:NTE393228 ODA393227:ODA393228 OMW393227:OMW393228 OWS393227:OWS393228 PGO393227:PGO393228 PQK393227:PQK393228 QAG393227:QAG393228 QKC393227:QKC393228 QTY393227:QTY393228 RDU393227:RDU393228 RNQ393227:RNQ393228 RXM393227:RXM393228 SHI393227:SHI393228 SRE393227:SRE393228 TBA393227:TBA393228 TKW393227:TKW393228 TUS393227:TUS393228 UEO393227:UEO393228 UOK393227:UOK393228 UYG393227:UYG393228 VIC393227:VIC393228 VRY393227:VRY393228 WBU393227:WBU393228 WLQ393227:WLQ393228 WVM393227:WVM393228 E458763:E458764 JA458763:JA458764 SW458763:SW458764 ACS458763:ACS458764 AMO458763:AMO458764 AWK458763:AWK458764 BGG458763:BGG458764 BQC458763:BQC458764 BZY458763:BZY458764 CJU458763:CJU458764 CTQ458763:CTQ458764 DDM458763:DDM458764 DNI458763:DNI458764 DXE458763:DXE458764 EHA458763:EHA458764 EQW458763:EQW458764 FAS458763:FAS458764 FKO458763:FKO458764 FUK458763:FUK458764 GEG458763:GEG458764 GOC458763:GOC458764 GXY458763:GXY458764 HHU458763:HHU458764 HRQ458763:HRQ458764 IBM458763:IBM458764 ILI458763:ILI458764 IVE458763:IVE458764 JFA458763:JFA458764 JOW458763:JOW458764 JYS458763:JYS458764 KIO458763:KIO458764 KSK458763:KSK458764 LCG458763:LCG458764 LMC458763:LMC458764 LVY458763:LVY458764 MFU458763:MFU458764 MPQ458763:MPQ458764 MZM458763:MZM458764 NJI458763:NJI458764 NTE458763:NTE458764 ODA458763:ODA458764 OMW458763:OMW458764 OWS458763:OWS458764 PGO458763:PGO458764 PQK458763:PQK458764 QAG458763:QAG458764 QKC458763:QKC458764 QTY458763:QTY458764 RDU458763:RDU458764 RNQ458763:RNQ458764 RXM458763:RXM458764 SHI458763:SHI458764 SRE458763:SRE458764 TBA458763:TBA458764 TKW458763:TKW458764 TUS458763:TUS458764 UEO458763:UEO458764 UOK458763:UOK458764 UYG458763:UYG458764 VIC458763:VIC458764 VRY458763:VRY458764 WBU458763:WBU458764 WLQ458763:WLQ458764 WVM458763:WVM458764 E524299:E524300 JA524299:JA524300 SW524299:SW524300 ACS524299:ACS524300 AMO524299:AMO524300 AWK524299:AWK524300 BGG524299:BGG524300 BQC524299:BQC524300 BZY524299:BZY524300 CJU524299:CJU524300 CTQ524299:CTQ524300 DDM524299:DDM524300 DNI524299:DNI524300 DXE524299:DXE524300 EHA524299:EHA524300 EQW524299:EQW524300 FAS524299:FAS524300 FKO524299:FKO524300 FUK524299:FUK524300 GEG524299:GEG524300 GOC524299:GOC524300 GXY524299:GXY524300 HHU524299:HHU524300 HRQ524299:HRQ524300 IBM524299:IBM524300 ILI524299:ILI524300 IVE524299:IVE524300 JFA524299:JFA524300 JOW524299:JOW524300 JYS524299:JYS524300 KIO524299:KIO524300 KSK524299:KSK524300 LCG524299:LCG524300 LMC524299:LMC524300 LVY524299:LVY524300 MFU524299:MFU524300 MPQ524299:MPQ524300 MZM524299:MZM524300 NJI524299:NJI524300 NTE524299:NTE524300 ODA524299:ODA524300 OMW524299:OMW524300 OWS524299:OWS524300 PGO524299:PGO524300 PQK524299:PQK524300 QAG524299:QAG524300 QKC524299:QKC524300 QTY524299:QTY524300 RDU524299:RDU524300 RNQ524299:RNQ524300 RXM524299:RXM524300 SHI524299:SHI524300 SRE524299:SRE524300 TBA524299:TBA524300 TKW524299:TKW524300 TUS524299:TUS524300 UEO524299:UEO524300 UOK524299:UOK524300 UYG524299:UYG524300 VIC524299:VIC524300 VRY524299:VRY524300 WBU524299:WBU524300 WLQ524299:WLQ524300 WVM524299:WVM524300 E589835:E589836 JA589835:JA589836 SW589835:SW589836 ACS589835:ACS589836 AMO589835:AMO589836 AWK589835:AWK589836 BGG589835:BGG589836 BQC589835:BQC589836 BZY589835:BZY589836 CJU589835:CJU589836 CTQ589835:CTQ589836 DDM589835:DDM589836 DNI589835:DNI589836 DXE589835:DXE589836 EHA589835:EHA589836 EQW589835:EQW589836 FAS589835:FAS589836 FKO589835:FKO589836 FUK589835:FUK589836 GEG589835:GEG589836 GOC589835:GOC589836 GXY589835:GXY589836 HHU589835:HHU589836 HRQ589835:HRQ589836 IBM589835:IBM589836 ILI589835:ILI589836 IVE589835:IVE589836 JFA589835:JFA589836 JOW589835:JOW589836 JYS589835:JYS589836 KIO589835:KIO589836 KSK589835:KSK589836 LCG589835:LCG589836 LMC589835:LMC589836 LVY589835:LVY589836 MFU589835:MFU589836 MPQ589835:MPQ589836 MZM589835:MZM589836 NJI589835:NJI589836 NTE589835:NTE589836 ODA589835:ODA589836 OMW589835:OMW589836 OWS589835:OWS589836 PGO589835:PGO589836 PQK589835:PQK589836 QAG589835:QAG589836 QKC589835:QKC589836 QTY589835:QTY589836 RDU589835:RDU589836 RNQ589835:RNQ589836 RXM589835:RXM589836 SHI589835:SHI589836 SRE589835:SRE589836 TBA589835:TBA589836 TKW589835:TKW589836 TUS589835:TUS589836 UEO589835:UEO589836 UOK589835:UOK589836 UYG589835:UYG589836 VIC589835:VIC589836 VRY589835:VRY589836 WBU589835:WBU589836 WLQ589835:WLQ589836 WVM589835:WVM589836 E655371:E655372 JA655371:JA655372 SW655371:SW655372 ACS655371:ACS655372 AMO655371:AMO655372 AWK655371:AWK655372 BGG655371:BGG655372 BQC655371:BQC655372 BZY655371:BZY655372 CJU655371:CJU655372 CTQ655371:CTQ655372 DDM655371:DDM655372 DNI655371:DNI655372 DXE655371:DXE655372 EHA655371:EHA655372 EQW655371:EQW655372 FAS655371:FAS655372 FKO655371:FKO655372 FUK655371:FUK655372 GEG655371:GEG655372 GOC655371:GOC655372 GXY655371:GXY655372 HHU655371:HHU655372 HRQ655371:HRQ655372 IBM655371:IBM655372 ILI655371:ILI655372 IVE655371:IVE655372 JFA655371:JFA655372 JOW655371:JOW655372 JYS655371:JYS655372 KIO655371:KIO655372 KSK655371:KSK655372 LCG655371:LCG655372 LMC655371:LMC655372 LVY655371:LVY655372 MFU655371:MFU655372 MPQ655371:MPQ655372 MZM655371:MZM655372 NJI655371:NJI655372 NTE655371:NTE655372 ODA655371:ODA655372 OMW655371:OMW655372 OWS655371:OWS655372 PGO655371:PGO655372 PQK655371:PQK655372 QAG655371:QAG655372 QKC655371:QKC655372 QTY655371:QTY655372 RDU655371:RDU655372 RNQ655371:RNQ655372 RXM655371:RXM655372 SHI655371:SHI655372 SRE655371:SRE655372 TBA655371:TBA655372 TKW655371:TKW655372 TUS655371:TUS655372 UEO655371:UEO655372 UOK655371:UOK655372 UYG655371:UYG655372 VIC655371:VIC655372 VRY655371:VRY655372 WBU655371:WBU655372 WLQ655371:WLQ655372 WVM655371:WVM655372 E720907:E720908 JA720907:JA720908 SW720907:SW720908 ACS720907:ACS720908 AMO720907:AMO720908 AWK720907:AWK720908 BGG720907:BGG720908 BQC720907:BQC720908 BZY720907:BZY720908 CJU720907:CJU720908 CTQ720907:CTQ720908 DDM720907:DDM720908 DNI720907:DNI720908 DXE720907:DXE720908 EHA720907:EHA720908 EQW720907:EQW720908 FAS720907:FAS720908 FKO720907:FKO720908 FUK720907:FUK720908 GEG720907:GEG720908 GOC720907:GOC720908 GXY720907:GXY720908 HHU720907:HHU720908 HRQ720907:HRQ720908 IBM720907:IBM720908 ILI720907:ILI720908 IVE720907:IVE720908 JFA720907:JFA720908 JOW720907:JOW720908 JYS720907:JYS720908 KIO720907:KIO720908 KSK720907:KSK720908 LCG720907:LCG720908 LMC720907:LMC720908 LVY720907:LVY720908 MFU720907:MFU720908 MPQ720907:MPQ720908 MZM720907:MZM720908 NJI720907:NJI720908 NTE720907:NTE720908 ODA720907:ODA720908 OMW720907:OMW720908 OWS720907:OWS720908 PGO720907:PGO720908 PQK720907:PQK720908 QAG720907:QAG720908 QKC720907:QKC720908 QTY720907:QTY720908 RDU720907:RDU720908 RNQ720907:RNQ720908 RXM720907:RXM720908 SHI720907:SHI720908 SRE720907:SRE720908 TBA720907:TBA720908 TKW720907:TKW720908 TUS720907:TUS720908 UEO720907:UEO720908 UOK720907:UOK720908 UYG720907:UYG720908 VIC720907:VIC720908 VRY720907:VRY720908 WBU720907:WBU720908 WLQ720907:WLQ720908 WVM720907:WVM720908 E786443:E786444 JA786443:JA786444 SW786443:SW786444 ACS786443:ACS786444 AMO786443:AMO786444 AWK786443:AWK786444 BGG786443:BGG786444 BQC786443:BQC786444 BZY786443:BZY786444 CJU786443:CJU786444 CTQ786443:CTQ786444 DDM786443:DDM786444 DNI786443:DNI786444 DXE786443:DXE786444 EHA786443:EHA786444 EQW786443:EQW786444 FAS786443:FAS786444 FKO786443:FKO786444 FUK786443:FUK786444 GEG786443:GEG786444 GOC786443:GOC786444 GXY786443:GXY786444 HHU786443:HHU786444 HRQ786443:HRQ786444 IBM786443:IBM786444 ILI786443:ILI786444 IVE786443:IVE786444 JFA786443:JFA786444 JOW786443:JOW786444 JYS786443:JYS786444 KIO786443:KIO786444 KSK786443:KSK786444 LCG786443:LCG786444 LMC786443:LMC786444 LVY786443:LVY786444 MFU786443:MFU786444 MPQ786443:MPQ786444 MZM786443:MZM786444 NJI786443:NJI786444 NTE786443:NTE786444 ODA786443:ODA786444 OMW786443:OMW786444 OWS786443:OWS786444 PGO786443:PGO786444 PQK786443:PQK786444 QAG786443:QAG786444 QKC786443:QKC786444 QTY786443:QTY786444 RDU786443:RDU786444 RNQ786443:RNQ786444 RXM786443:RXM786444 SHI786443:SHI786444 SRE786443:SRE786444 TBA786443:TBA786444 TKW786443:TKW786444 TUS786443:TUS786444 UEO786443:UEO786444 UOK786443:UOK786444 UYG786443:UYG786444 VIC786443:VIC786444 VRY786443:VRY786444 WBU786443:WBU786444 WLQ786443:WLQ786444 WVM786443:WVM786444 E851979:E851980 JA851979:JA851980 SW851979:SW851980 ACS851979:ACS851980 AMO851979:AMO851980 AWK851979:AWK851980 BGG851979:BGG851980 BQC851979:BQC851980 BZY851979:BZY851980 CJU851979:CJU851980 CTQ851979:CTQ851980 DDM851979:DDM851980 DNI851979:DNI851980 DXE851979:DXE851980 EHA851979:EHA851980 EQW851979:EQW851980 FAS851979:FAS851980 FKO851979:FKO851980 FUK851979:FUK851980 GEG851979:GEG851980 GOC851979:GOC851980 GXY851979:GXY851980 HHU851979:HHU851980 HRQ851979:HRQ851980 IBM851979:IBM851980 ILI851979:ILI851980 IVE851979:IVE851980 JFA851979:JFA851980 JOW851979:JOW851980 JYS851979:JYS851980 KIO851979:KIO851980 KSK851979:KSK851980 LCG851979:LCG851980 LMC851979:LMC851980 LVY851979:LVY851980 MFU851979:MFU851980 MPQ851979:MPQ851980 MZM851979:MZM851980 NJI851979:NJI851980 NTE851979:NTE851980 ODA851979:ODA851980 OMW851979:OMW851980 OWS851979:OWS851980 PGO851979:PGO851980 PQK851979:PQK851980 QAG851979:QAG851980 QKC851979:QKC851980 QTY851979:QTY851980 RDU851979:RDU851980 RNQ851979:RNQ851980 RXM851979:RXM851980 SHI851979:SHI851980 SRE851979:SRE851980 TBA851979:TBA851980 TKW851979:TKW851980 TUS851979:TUS851980 UEO851979:UEO851980 UOK851979:UOK851980 UYG851979:UYG851980 VIC851979:VIC851980 VRY851979:VRY851980 WBU851979:WBU851980 WLQ851979:WLQ851980 WVM851979:WVM851980 E917515:E917516 JA917515:JA917516 SW917515:SW917516 ACS917515:ACS917516 AMO917515:AMO917516 AWK917515:AWK917516 BGG917515:BGG917516 BQC917515:BQC917516 BZY917515:BZY917516 CJU917515:CJU917516 CTQ917515:CTQ917516 DDM917515:DDM917516 DNI917515:DNI917516 DXE917515:DXE917516 EHA917515:EHA917516 EQW917515:EQW917516 FAS917515:FAS917516 FKO917515:FKO917516 FUK917515:FUK917516 GEG917515:GEG917516 GOC917515:GOC917516 GXY917515:GXY917516 HHU917515:HHU917516 HRQ917515:HRQ917516 IBM917515:IBM917516 ILI917515:ILI917516 IVE917515:IVE917516 JFA917515:JFA917516 JOW917515:JOW917516 JYS917515:JYS917516 KIO917515:KIO917516 KSK917515:KSK917516 LCG917515:LCG917516 LMC917515:LMC917516 LVY917515:LVY917516 MFU917515:MFU917516 MPQ917515:MPQ917516 MZM917515:MZM917516 NJI917515:NJI917516 NTE917515:NTE917516 ODA917515:ODA917516 OMW917515:OMW917516 OWS917515:OWS917516 PGO917515:PGO917516 PQK917515:PQK917516 QAG917515:QAG917516 QKC917515:QKC917516 QTY917515:QTY917516 RDU917515:RDU917516 RNQ917515:RNQ917516 RXM917515:RXM917516 SHI917515:SHI917516 SRE917515:SRE917516 TBA917515:TBA917516 TKW917515:TKW917516 TUS917515:TUS917516 UEO917515:UEO917516 UOK917515:UOK917516 UYG917515:UYG917516 VIC917515:VIC917516 VRY917515:VRY917516 WBU917515:WBU917516 WLQ917515:WLQ917516 WVM917515:WVM917516 E983051:E983052 JA983051:JA983052 SW983051:SW983052 ACS983051:ACS983052 AMO983051:AMO983052 AWK983051:AWK983052 BGG983051:BGG983052 BQC983051:BQC983052 BZY983051:BZY983052 CJU983051:CJU983052 CTQ983051:CTQ983052 DDM983051:DDM983052 DNI983051:DNI983052 DXE983051:DXE983052 EHA983051:EHA983052 EQW983051:EQW983052 FAS983051:FAS983052 FKO983051:FKO983052 FUK983051:FUK983052 GEG983051:GEG983052 GOC983051:GOC983052 GXY983051:GXY983052 HHU983051:HHU983052 HRQ983051:HRQ983052 IBM983051:IBM983052 ILI983051:ILI983052 IVE983051:IVE983052 JFA983051:JFA983052 JOW983051:JOW983052 JYS983051:JYS983052 KIO983051:KIO983052 KSK983051:KSK983052 LCG983051:LCG983052 LMC983051:LMC983052 LVY983051:LVY983052 MFU983051:MFU983052 MPQ983051:MPQ983052 MZM983051:MZM983052 NJI983051:NJI983052 NTE983051:NTE983052 ODA983051:ODA983052 OMW983051:OMW983052 OWS983051:OWS983052 PGO983051:PGO983052 PQK983051:PQK983052 QAG983051:QAG983052 QKC983051:QKC983052 QTY983051:QTY983052 RDU983051:RDU983052 RNQ983051:RNQ983052 RXM983051:RXM983052 SHI983051:SHI983052 SRE983051:SRE983052 TBA983051:TBA983052 TKW983051:TKW983052 TUS983051:TUS983052 UEO983051:UEO983052 UOK983051:UOK983052 UYG983051:UYG983052 VIC983051:VIC983052 VRY983051:VRY983052 WBU983051:WBU983052 WLQ983051:WLQ983052 WVM983051:WVM983052" xr:uid="{00000000-0002-0000-1500-000008000000}">
      <formula1>"1,2,3,4,5,6,7,8,9,10,11,12,13,14,15,16,17,18,19,20,21,22,23,24,25,26,27,28,29,30,31"</formula1>
    </dataValidation>
    <dataValidation type="whole" allowBlank="1" showInputMessage="1" showErrorMessage="1" error="กรุณากรอก วัน เดือน ปี ใหม่ _x000a_ผู้มีสิทธิ์ ซื้อประกัน อายุอยู่ในช่วง 20 - 60 ปี" sqref="G13 JC13 SY13 ACU13 AMQ13 AWM13 BGI13 BQE13 CAA13 CJW13 CTS13 DDO13 DNK13 DXG13 EHC13 EQY13 FAU13 FKQ13 FUM13 GEI13 GOE13 GYA13 HHW13 HRS13 IBO13 ILK13 IVG13 JFC13 JOY13 JYU13 KIQ13 KSM13 LCI13 LME13 LWA13 MFW13 MPS13 MZO13 NJK13 NTG13 ODC13 OMY13 OWU13 PGQ13 PQM13 QAI13 QKE13 QUA13 RDW13 RNS13 RXO13 SHK13 SRG13 TBC13 TKY13 TUU13 UEQ13 UOM13 UYI13 VIE13 VSA13 WBW13 WLS13 WVO13 G65549 JC65549 SY65549 ACU65549 AMQ65549 AWM65549 BGI65549 BQE65549 CAA65549 CJW65549 CTS65549 DDO65549 DNK65549 DXG65549 EHC65549 EQY65549 FAU65549 FKQ65549 FUM65549 GEI65549 GOE65549 GYA65549 HHW65549 HRS65549 IBO65549 ILK65549 IVG65549 JFC65549 JOY65549 JYU65549 KIQ65549 KSM65549 LCI65549 LME65549 LWA65549 MFW65549 MPS65549 MZO65549 NJK65549 NTG65549 ODC65549 OMY65549 OWU65549 PGQ65549 PQM65549 QAI65549 QKE65549 QUA65549 RDW65549 RNS65549 RXO65549 SHK65549 SRG65549 TBC65549 TKY65549 TUU65549 UEQ65549 UOM65549 UYI65549 VIE65549 VSA65549 WBW65549 WLS65549 WVO65549 G131085 JC131085 SY131085 ACU131085 AMQ131085 AWM131085 BGI131085 BQE131085 CAA131085 CJW131085 CTS131085 DDO131085 DNK131085 DXG131085 EHC131085 EQY131085 FAU131085 FKQ131085 FUM131085 GEI131085 GOE131085 GYA131085 HHW131085 HRS131085 IBO131085 ILK131085 IVG131085 JFC131085 JOY131085 JYU131085 KIQ131085 KSM131085 LCI131085 LME131085 LWA131085 MFW131085 MPS131085 MZO131085 NJK131085 NTG131085 ODC131085 OMY131085 OWU131085 PGQ131085 PQM131085 QAI131085 QKE131085 QUA131085 RDW131085 RNS131085 RXO131085 SHK131085 SRG131085 TBC131085 TKY131085 TUU131085 UEQ131085 UOM131085 UYI131085 VIE131085 VSA131085 WBW131085 WLS131085 WVO131085 G196621 JC196621 SY196621 ACU196621 AMQ196621 AWM196621 BGI196621 BQE196621 CAA196621 CJW196621 CTS196621 DDO196621 DNK196621 DXG196621 EHC196621 EQY196621 FAU196621 FKQ196621 FUM196621 GEI196621 GOE196621 GYA196621 HHW196621 HRS196621 IBO196621 ILK196621 IVG196621 JFC196621 JOY196621 JYU196621 KIQ196621 KSM196621 LCI196621 LME196621 LWA196621 MFW196621 MPS196621 MZO196621 NJK196621 NTG196621 ODC196621 OMY196621 OWU196621 PGQ196621 PQM196621 QAI196621 QKE196621 QUA196621 RDW196621 RNS196621 RXO196621 SHK196621 SRG196621 TBC196621 TKY196621 TUU196621 UEQ196621 UOM196621 UYI196621 VIE196621 VSA196621 WBW196621 WLS196621 WVO196621 G262157 JC262157 SY262157 ACU262157 AMQ262157 AWM262157 BGI262157 BQE262157 CAA262157 CJW262157 CTS262157 DDO262157 DNK262157 DXG262157 EHC262157 EQY262157 FAU262157 FKQ262157 FUM262157 GEI262157 GOE262157 GYA262157 HHW262157 HRS262157 IBO262157 ILK262157 IVG262157 JFC262157 JOY262157 JYU262157 KIQ262157 KSM262157 LCI262157 LME262157 LWA262157 MFW262157 MPS262157 MZO262157 NJK262157 NTG262157 ODC262157 OMY262157 OWU262157 PGQ262157 PQM262157 QAI262157 QKE262157 QUA262157 RDW262157 RNS262157 RXO262157 SHK262157 SRG262157 TBC262157 TKY262157 TUU262157 UEQ262157 UOM262157 UYI262157 VIE262157 VSA262157 WBW262157 WLS262157 WVO262157 G327693 JC327693 SY327693 ACU327693 AMQ327693 AWM327693 BGI327693 BQE327693 CAA327693 CJW327693 CTS327693 DDO327693 DNK327693 DXG327693 EHC327693 EQY327693 FAU327693 FKQ327693 FUM327693 GEI327693 GOE327693 GYA327693 HHW327693 HRS327693 IBO327693 ILK327693 IVG327693 JFC327693 JOY327693 JYU327693 KIQ327693 KSM327693 LCI327693 LME327693 LWA327693 MFW327693 MPS327693 MZO327693 NJK327693 NTG327693 ODC327693 OMY327693 OWU327693 PGQ327693 PQM327693 QAI327693 QKE327693 QUA327693 RDW327693 RNS327693 RXO327693 SHK327693 SRG327693 TBC327693 TKY327693 TUU327693 UEQ327693 UOM327693 UYI327693 VIE327693 VSA327693 WBW327693 WLS327693 WVO327693 G393229 JC393229 SY393229 ACU393229 AMQ393229 AWM393229 BGI393229 BQE393229 CAA393229 CJW393229 CTS393229 DDO393229 DNK393229 DXG393229 EHC393229 EQY393229 FAU393229 FKQ393229 FUM393229 GEI393229 GOE393229 GYA393229 HHW393229 HRS393229 IBO393229 ILK393229 IVG393229 JFC393229 JOY393229 JYU393229 KIQ393229 KSM393229 LCI393229 LME393229 LWA393229 MFW393229 MPS393229 MZO393229 NJK393229 NTG393229 ODC393229 OMY393229 OWU393229 PGQ393229 PQM393229 QAI393229 QKE393229 QUA393229 RDW393229 RNS393229 RXO393229 SHK393229 SRG393229 TBC393229 TKY393229 TUU393229 UEQ393229 UOM393229 UYI393229 VIE393229 VSA393229 WBW393229 WLS393229 WVO393229 G458765 JC458765 SY458765 ACU458765 AMQ458765 AWM458765 BGI458765 BQE458765 CAA458765 CJW458765 CTS458765 DDO458765 DNK458765 DXG458765 EHC458765 EQY458765 FAU458765 FKQ458765 FUM458765 GEI458765 GOE458765 GYA458765 HHW458765 HRS458765 IBO458765 ILK458765 IVG458765 JFC458765 JOY458765 JYU458765 KIQ458765 KSM458765 LCI458765 LME458765 LWA458765 MFW458765 MPS458765 MZO458765 NJK458765 NTG458765 ODC458765 OMY458765 OWU458765 PGQ458765 PQM458765 QAI458765 QKE458765 QUA458765 RDW458765 RNS458765 RXO458765 SHK458765 SRG458765 TBC458765 TKY458765 TUU458765 UEQ458765 UOM458765 UYI458765 VIE458765 VSA458765 WBW458765 WLS458765 WVO458765 G524301 JC524301 SY524301 ACU524301 AMQ524301 AWM524301 BGI524301 BQE524301 CAA524301 CJW524301 CTS524301 DDO524301 DNK524301 DXG524301 EHC524301 EQY524301 FAU524301 FKQ524301 FUM524301 GEI524301 GOE524301 GYA524301 HHW524301 HRS524301 IBO524301 ILK524301 IVG524301 JFC524301 JOY524301 JYU524301 KIQ524301 KSM524301 LCI524301 LME524301 LWA524301 MFW524301 MPS524301 MZO524301 NJK524301 NTG524301 ODC524301 OMY524301 OWU524301 PGQ524301 PQM524301 QAI524301 QKE524301 QUA524301 RDW524301 RNS524301 RXO524301 SHK524301 SRG524301 TBC524301 TKY524301 TUU524301 UEQ524301 UOM524301 UYI524301 VIE524301 VSA524301 WBW524301 WLS524301 WVO524301 G589837 JC589837 SY589837 ACU589837 AMQ589837 AWM589837 BGI589837 BQE589837 CAA589837 CJW589837 CTS589837 DDO589837 DNK589837 DXG589837 EHC589837 EQY589837 FAU589837 FKQ589837 FUM589837 GEI589837 GOE589837 GYA589837 HHW589837 HRS589837 IBO589837 ILK589837 IVG589837 JFC589837 JOY589837 JYU589837 KIQ589837 KSM589837 LCI589837 LME589837 LWA589837 MFW589837 MPS589837 MZO589837 NJK589837 NTG589837 ODC589837 OMY589837 OWU589837 PGQ589837 PQM589837 QAI589837 QKE589837 QUA589837 RDW589837 RNS589837 RXO589837 SHK589837 SRG589837 TBC589837 TKY589837 TUU589837 UEQ589837 UOM589837 UYI589837 VIE589837 VSA589837 WBW589837 WLS589837 WVO589837 G655373 JC655373 SY655373 ACU655373 AMQ655373 AWM655373 BGI655373 BQE655373 CAA655373 CJW655373 CTS655373 DDO655373 DNK655373 DXG655373 EHC655373 EQY655373 FAU655373 FKQ655373 FUM655373 GEI655373 GOE655373 GYA655373 HHW655373 HRS655373 IBO655373 ILK655373 IVG655373 JFC655373 JOY655373 JYU655373 KIQ655373 KSM655373 LCI655373 LME655373 LWA655373 MFW655373 MPS655373 MZO655373 NJK655373 NTG655373 ODC655373 OMY655373 OWU655373 PGQ655373 PQM655373 QAI655373 QKE655373 QUA655373 RDW655373 RNS655373 RXO655373 SHK655373 SRG655373 TBC655373 TKY655373 TUU655373 UEQ655373 UOM655373 UYI655373 VIE655373 VSA655373 WBW655373 WLS655373 WVO655373 G720909 JC720909 SY720909 ACU720909 AMQ720909 AWM720909 BGI720909 BQE720909 CAA720909 CJW720909 CTS720909 DDO720909 DNK720909 DXG720909 EHC720909 EQY720909 FAU720909 FKQ720909 FUM720909 GEI720909 GOE720909 GYA720909 HHW720909 HRS720909 IBO720909 ILK720909 IVG720909 JFC720909 JOY720909 JYU720909 KIQ720909 KSM720909 LCI720909 LME720909 LWA720909 MFW720909 MPS720909 MZO720909 NJK720909 NTG720909 ODC720909 OMY720909 OWU720909 PGQ720909 PQM720909 QAI720909 QKE720909 QUA720909 RDW720909 RNS720909 RXO720909 SHK720909 SRG720909 TBC720909 TKY720909 TUU720909 UEQ720909 UOM720909 UYI720909 VIE720909 VSA720909 WBW720909 WLS720909 WVO720909 G786445 JC786445 SY786445 ACU786445 AMQ786445 AWM786445 BGI786445 BQE786445 CAA786445 CJW786445 CTS786445 DDO786445 DNK786445 DXG786445 EHC786445 EQY786445 FAU786445 FKQ786445 FUM786445 GEI786445 GOE786445 GYA786445 HHW786445 HRS786445 IBO786445 ILK786445 IVG786445 JFC786445 JOY786445 JYU786445 KIQ786445 KSM786445 LCI786445 LME786445 LWA786445 MFW786445 MPS786445 MZO786445 NJK786445 NTG786445 ODC786445 OMY786445 OWU786445 PGQ786445 PQM786445 QAI786445 QKE786445 QUA786445 RDW786445 RNS786445 RXO786445 SHK786445 SRG786445 TBC786445 TKY786445 TUU786445 UEQ786445 UOM786445 UYI786445 VIE786445 VSA786445 WBW786445 WLS786445 WVO786445 G851981 JC851981 SY851981 ACU851981 AMQ851981 AWM851981 BGI851981 BQE851981 CAA851981 CJW851981 CTS851981 DDO851981 DNK851981 DXG851981 EHC851981 EQY851981 FAU851981 FKQ851981 FUM851981 GEI851981 GOE851981 GYA851981 HHW851981 HRS851981 IBO851981 ILK851981 IVG851981 JFC851981 JOY851981 JYU851981 KIQ851981 KSM851981 LCI851981 LME851981 LWA851981 MFW851981 MPS851981 MZO851981 NJK851981 NTG851981 ODC851981 OMY851981 OWU851981 PGQ851981 PQM851981 QAI851981 QKE851981 QUA851981 RDW851981 RNS851981 RXO851981 SHK851981 SRG851981 TBC851981 TKY851981 TUU851981 UEQ851981 UOM851981 UYI851981 VIE851981 VSA851981 WBW851981 WLS851981 WVO851981 G917517 JC917517 SY917517 ACU917517 AMQ917517 AWM917517 BGI917517 BQE917517 CAA917517 CJW917517 CTS917517 DDO917517 DNK917517 DXG917517 EHC917517 EQY917517 FAU917517 FKQ917517 FUM917517 GEI917517 GOE917517 GYA917517 HHW917517 HRS917517 IBO917517 ILK917517 IVG917517 JFC917517 JOY917517 JYU917517 KIQ917517 KSM917517 LCI917517 LME917517 LWA917517 MFW917517 MPS917517 MZO917517 NJK917517 NTG917517 ODC917517 OMY917517 OWU917517 PGQ917517 PQM917517 QAI917517 QKE917517 QUA917517 RDW917517 RNS917517 RXO917517 SHK917517 SRG917517 TBC917517 TKY917517 TUU917517 UEQ917517 UOM917517 UYI917517 VIE917517 VSA917517 WBW917517 WLS917517 WVO917517 G983053 JC983053 SY983053 ACU983053 AMQ983053 AWM983053 BGI983053 BQE983053 CAA983053 CJW983053 CTS983053 DDO983053 DNK983053 DXG983053 EHC983053 EQY983053 FAU983053 FKQ983053 FUM983053 GEI983053 GOE983053 GYA983053 HHW983053 HRS983053 IBO983053 ILK983053 IVG983053 JFC983053 JOY983053 JYU983053 KIQ983053 KSM983053 LCI983053 LME983053 LWA983053 MFW983053 MPS983053 MZO983053 NJK983053 NTG983053 ODC983053 OMY983053 OWU983053 PGQ983053 PQM983053 QAI983053 QKE983053 QUA983053 RDW983053 RNS983053 RXO983053 SHK983053 SRG983053 TBC983053 TKY983053 TUU983053 UEQ983053 UOM983053 UYI983053 VIE983053 VSA983053 WBW983053 WLS983053 WVO983053" xr:uid="{00000000-0002-0000-1500-000009000000}">
      <formula1>20</formula1>
      <formula2>60</formula2>
    </dataValidation>
  </dataValidations>
  <printOptions horizontalCentered="1"/>
  <pageMargins left="0.31496062992125984" right="0.11811023622047245" top="0.74803149606299213" bottom="0.74803149606299213" header="0.31496062992125984" footer="0.31496062992125984"/>
  <pageSetup paperSize="9" scale="73" orientation="landscape" r:id="rId1"/>
  <colBreaks count="1" manualBreakCount="1">
    <brk id="8" max="1048575"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A1:AE366"/>
  <sheetViews>
    <sheetView workbookViewId="0">
      <selection activeCell="E14" sqref="E14"/>
    </sheetView>
  </sheetViews>
  <sheetFormatPr defaultColWidth="7.296875" defaultRowHeight="21.75"/>
  <cols>
    <col min="1" max="1" width="5.5" style="465" customWidth="1"/>
    <col min="2" max="31" width="7.69921875" style="465" customWidth="1"/>
    <col min="32" max="256" width="7.296875" style="465"/>
    <col min="257" max="257" width="5.5" style="465" customWidth="1"/>
    <col min="258" max="287" width="7.69921875" style="465" customWidth="1"/>
    <col min="288" max="512" width="7.296875" style="465"/>
    <col min="513" max="513" width="5.5" style="465" customWidth="1"/>
    <col min="514" max="543" width="7.69921875" style="465" customWidth="1"/>
    <col min="544" max="768" width="7.296875" style="465"/>
    <col min="769" max="769" width="5.5" style="465" customWidth="1"/>
    <col min="770" max="799" width="7.69921875" style="465" customWidth="1"/>
    <col min="800" max="1024" width="7.296875" style="465"/>
    <col min="1025" max="1025" width="5.5" style="465" customWidth="1"/>
    <col min="1026" max="1055" width="7.69921875" style="465" customWidth="1"/>
    <col min="1056" max="1280" width="7.296875" style="465"/>
    <col min="1281" max="1281" width="5.5" style="465" customWidth="1"/>
    <col min="1282" max="1311" width="7.69921875" style="465" customWidth="1"/>
    <col min="1312" max="1536" width="7.296875" style="465"/>
    <col min="1537" max="1537" width="5.5" style="465" customWidth="1"/>
    <col min="1538" max="1567" width="7.69921875" style="465" customWidth="1"/>
    <col min="1568" max="1792" width="7.296875" style="465"/>
    <col min="1793" max="1793" width="5.5" style="465" customWidth="1"/>
    <col min="1794" max="1823" width="7.69921875" style="465" customWidth="1"/>
    <col min="1824" max="2048" width="7.296875" style="465"/>
    <col min="2049" max="2049" width="5.5" style="465" customWidth="1"/>
    <col min="2050" max="2079" width="7.69921875" style="465" customWidth="1"/>
    <col min="2080" max="2304" width="7.296875" style="465"/>
    <col min="2305" max="2305" width="5.5" style="465" customWidth="1"/>
    <col min="2306" max="2335" width="7.69921875" style="465" customWidth="1"/>
    <col min="2336" max="2560" width="7.296875" style="465"/>
    <col min="2561" max="2561" width="5.5" style="465" customWidth="1"/>
    <col min="2562" max="2591" width="7.69921875" style="465" customWidth="1"/>
    <col min="2592" max="2816" width="7.296875" style="465"/>
    <col min="2817" max="2817" width="5.5" style="465" customWidth="1"/>
    <col min="2818" max="2847" width="7.69921875" style="465" customWidth="1"/>
    <col min="2848" max="3072" width="7.296875" style="465"/>
    <col min="3073" max="3073" width="5.5" style="465" customWidth="1"/>
    <col min="3074" max="3103" width="7.69921875" style="465" customWidth="1"/>
    <col min="3104" max="3328" width="7.296875" style="465"/>
    <col min="3329" max="3329" width="5.5" style="465" customWidth="1"/>
    <col min="3330" max="3359" width="7.69921875" style="465" customWidth="1"/>
    <col min="3360" max="3584" width="7.296875" style="465"/>
    <col min="3585" max="3585" width="5.5" style="465" customWidth="1"/>
    <col min="3586" max="3615" width="7.69921875" style="465" customWidth="1"/>
    <col min="3616" max="3840" width="7.296875" style="465"/>
    <col min="3841" max="3841" width="5.5" style="465" customWidth="1"/>
    <col min="3842" max="3871" width="7.69921875" style="465" customWidth="1"/>
    <col min="3872" max="4096" width="7.296875" style="465"/>
    <col min="4097" max="4097" width="5.5" style="465" customWidth="1"/>
    <col min="4098" max="4127" width="7.69921875" style="465" customWidth="1"/>
    <col min="4128" max="4352" width="7.296875" style="465"/>
    <col min="4353" max="4353" width="5.5" style="465" customWidth="1"/>
    <col min="4354" max="4383" width="7.69921875" style="465" customWidth="1"/>
    <col min="4384" max="4608" width="7.296875" style="465"/>
    <col min="4609" max="4609" width="5.5" style="465" customWidth="1"/>
    <col min="4610" max="4639" width="7.69921875" style="465" customWidth="1"/>
    <col min="4640" max="4864" width="7.296875" style="465"/>
    <col min="4865" max="4865" width="5.5" style="465" customWidth="1"/>
    <col min="4866" max="4895" width="7.69921875" style="465" customWidth="1"/>
    <col min="4896" max="5120" width="7.296875" style="465"/>
    <col min="5121" max="5121" width="5.5" style="465" customWidth="1"/>
    <col min="5122" max="5151" width="7.69921875" style="465" customWidth="1"/>
    <col min="5152" max="5376" width="7.296875" style="465"/>
    <col min="5377" max="5377" width="5.5" style="465" customWidth="1"/>
    <col min="5378" max="5407" width="7.69921875" style="465" customWidth="1"/>
    <col min="5408" max="5632" width="7.296875" style="465"/>
    <col min="5633" max="5633" width="5.5" style="465" customWidth="1"/>
    <col min="5634" max="5663" width="7.69921875" style="465" customWidth="1"/>
    <col min="5664" max="5888" width="7.296875" style="465"/>
    <col min="5889" max="5889" width="5.5" style="465" customWidth="1"/>
    <col min="5890" max="5919" width="7.69921875" style="465" customWidth="1"/>
    <col min="5920" max="6144" width="7.296875" style="465"/>
    <col min="6145" max="6145" width="5.5" style="465" customWidth="1"/>
    <col min="6146" max="6175" width="7.69921875" style="465" customWidth="1"/>
    <col min="6176" max="6400" width="7.296875" style="465"/>
    <col min="6401" max="6401" width="5.5" style="465" customWidth="1"/>
    <col min="6402" max="6431" width="7.69921875" style="465" customWidth="1"/>
    <col min="6432" max="6656" width="7.296875" style="465"/>
    <col min="6657" max="6657" width="5.5" style="465" customWidth="1"/>
    <col min="6658" max="6687" width="7.69921875" style="465" customWidth="1"/>
    <col min="6688" max="6912" width="7.296875" style="465"/>
    <col min="6913" max="6913" width="5.5" style="465" customWidth="1"/>
    <col min="6914" max="6943" width="7.69921875" style="465" customWidth="1"/>
    <col min="6944" max="7168" width="7.296875" style="465"/>
    <col min="7169" max="7169" width="5.5" style="465" customWidth="1"/>
    <col min="7170" max="7199" width="7.69921875" style="465" customWidth="1"/>
    <col min="7200" max="7424" width="7.296875" style="465"/>
    <col min="7425" max="7425" width="5.5" style="465" customWidth="1"/>
    <col min="7426" max="7455" width="7.69921875" style="465" customWidth="1"/>
    <col min="7456" max="7680" width="7.296875" style="465"/>
    <col min="7681" max="7681" width="5.5" style="465" customWidth="1"/>
    <col min="7682" max="7711" width="7.69921875" style="465" customWidth="1"/>
    <col min="7712" max="7936" width="7.296875" style="465"/>
    <col min="7937" max="7937" width="5.5" style="465" customWidth="1"/>
    <col min="7938" max="7967" width="7.69921875" style="465" customWidth="1"/>
    <col min="7968" max="8192" width="7.296875" style="465"/>
    <col min="8193" max="8193" width="5.5" style="465" customWidth="1"/>
    <col min="8194" max="8223" width="7.69921875" style="465" customWidth="1"/>
    <col min="8224" max="8448" width="7.296875" style="465"/>
    <col min="8449" max="8449" width="5.5" style="465" customWidth="1"/>
    <col min="8450" max="8479" width="7.69921875" style="465" customWidth="1"/>
    <col min="8480" max="8704" width="7.296875" style="465"/>
    <col min="8705" max="8705" width="5.5" style="465" customWidth="1"/>
    <col min="8706" max="8735" width="7.69921875" style="465" customWidth="1"/>
    <col min="8736" max="8960" width="7.296875" style="465"/>
    <col min="8961" max="8961" width="5.5" style="465" customWidth="1"/>
    <col min="8962" max="8991" width="7.69921875" style="465" customWidth="1"/>
    <col min="8992" max="9216" width="7.296875" style="465"/>
    <col min="9217" max="9217" width="5.5" style="465" customWidth="1"/>
    <col min="9218" max="9247" width="7.69921875" style="465" customWidth="1"/>
    <col min="9248" max="9472" width="7.296875" style="465"/>
    <col min="9473" max="9473" width="5.5" style="465" customWidth="1"/>
    <col min="9474" max="9503" width="7.69921875" style="465" customWidth="1"/>
    <col min="9504" max="9728" width="7.296875" style="465"/>
    <col min="9729" max="9729" width="5.5" style="465" customWidth="1"/>
    <col min="9730" max="9759" width="7.69921875" style="465" customWidth="1"/>
    <col min="9760" max="9984" width="7.296875" style="465"/>
    <col min="9985" max="9985" width="5.5" style="465" customWidth="1"/>
    <col min="9986" max="10015" width="7.69921875" style="465" customWidth="1"/>
    <col min="10016" max="10240" width="7.296875" style="465"/>
    <col min="10241" max="10241" width="5.5" style="465" customWidth="1"/>
    <col min="10242" max="10271" width="7.69921875" style="465" customWidth="1"/>
    <col min="10272" max="10496" width="7.296875" style="465"/>
    <col min="10497" max="10497" width="5.5" style="465" customWidth="1"/>
    <col min="10498" max="10527" width="7.69921875" style="465" customWidth="1"/>
    <col min="10528" max="10752" width="7.296875" style="465"/>
    <col min="10753" max="10753" width="5.5" style="465" customWidth="1"/>
    <col min="10754" max="10783" width="7.69921875" style="465" customWidth="1"/>
    <col min="10784" max="11008" width="7.296875" style="465"/>
    <col min="11009" max="11009" width="5.5" style="465" customWidth="1"/>
    <col min="11010" max="11039" width="7.69921875" style="465" customWidth="1"/>
    <col min="11040" max="11264" width="7.296875" style="465"/>
    <col min="11265" max="11265" width="5.5" style="465" customWidth="1"/>
    <col min="11266" max="11295" width="7.69921875" style="465" customWidth="1"/>
    <col min="11296" max="11520" width="7.296875" style="465"/>
    <col min="11521" max="11521" width="5.5" style="465" customWidth="1"/>
    <col min="11522" max="11551" width="7.69921875" style="465" customWidth="1"/>
    <col min="11552" max="11776" width="7.296875" style="465"/>
    <col min="11777" max="11777" width="5.5" style="465" customWidth="1"/>
    <col min="11778" max="11807" width="7.69921875" style="465" customWidth="1"/>
    <col min="11808" max="12032" width="7.296875" style="465"/>
    <col min="12033" max="12033" width="5.5" style="465" customWidth="1"/>
    <col min="12034" max="12063" width="7.69921875" style="465" customWidth="1"/>
    <col min="12064" max="12288" width="7.296875" style="465"/>
    <col min="12289" max="12289" width="5.5" style="465" customWidth="1"/>
    <col min="12290" max="12319" width="7.69921875" style="465" customWidth="1"/>
    <col min="12320" max="12544" width="7.296875" style="465"/>
    <col min="12545" max="12545" width="5.5" style="465" customWidth="1"/>
    <col min="12546" max="12575" width="7.69921875" style="465" customWidth="1"/>
    <col min="12576" max="12800" width="7.296875" style="465"/>
    <col min="12801" max="12801" width="5.5" style="465" customWidth="1"/>
    <col min="12802" max="12831" width="7.69921875" style="465" customWidth="1"/>
    <col min="12832" max="13056" width="7.296875" style="465"/>
    <col min="13057" max="13057" width="5.5" style="465" customWidth="1"/>
    <col min="13058" max="13087" width="7.69921875" style="465" customWidth="1"/>
    <col min="13088" max="13312" width="7.296875" style="465"/>
    <col min="13313" max="13313" width="5.5" style="465" customWidth="1"/>
    <col min="13314" max="13343" width="7.69921875" style="465" customWidth="1"/>
    <col min="13344" max="13568" width="7.296875" style="465"/>
    <col min="13569" max="13569" width="5.5" style="465" customWidth="1"/>
    <col min="13570" max="13599" width="7.69921875" style="465" customWidth="1"/>
    <col min="13600" max="13824" width="7.296875" style="465"/>
    <col min="13825" max="13825" width="5.5" style="465" customWidth="1"/>
    <col min="13826" max="13855" width="7.69921875" style="465" customWidth="1"/>
    <col min="13856" max="14080" width="7.296875" style="465"/>
    <col min="14081" max="14081" width="5.5" style="465" customWidth="1"/>
    <col min="14082" max="14111" width="7.69921875" style="465" customWidth="1"/>
    <col min="14112" max="14336" width="7.296875" style="465"/>
    <col min="14337" max="14337" width="5.5" style="465" customWidth="1"/>
    <col min="14338" max="14367" width="7.69921875" style="465" customWidth="1"/>
    <col min="14368" max="14592" width="7.296875" style="465"/>
    <col min="14593" max="14593" width="5.5" style="465" customWidth="1"/>
    <col min="14594" max="14623" width="7.69921875" style="465" customWidth="1"/>
    <col min="14624" max="14848" width="7.296875" style="465"/>
    <col min="14849" max="14849" width="5.5" style="465" customWidth="1"/>
    <col min="14850" max="14879" width="7.69921875" style="465" customWidth="1"/>
    <col min="14880" max="15104" width="7.296875" style="465"/>
    <col min="15105" max="15105" width="5.5" style="465" customWidth="1"/>
    <col min="15106" max="15135" width="7.69921875" style="465" customWidth="1"/>
    <col min="15136" max="15360" width="7.296875" style="465"/>
    <col min="15361" max="15361" width="5.5" style="465" customWidth="1"/>
    <col min="15362" max="15391" width="7.69921875" style="465" customWidth="1"/>
    <col min="15392" max="15616" width="7.296875" style="465"/>
    <col min="15617" max="15617" width="5.5" style="465" customWidth="1"/>
    <col min="15618" max="15647" width="7.69921875" style="465" customWidth="1"/>
    <col min="15648" max="15872" width="7.296875" style="465"/>
    <col min="15873" max="15873" width="5.5" style="465" customWidth="1"/>
    <col min="15874" max="15903" width="7.69921875" style="465" customWidth="1"/>
    <col min="15904" max="16128" width="7.296875" style="465"/>
    <col min="16129" max="16129" width="5.5" style="465" customWidth="1"/>
    <col min="16130" max="16159" width="7.69921875" style="465" customWidth="1"/>
    <col min="16160" max="16384" width="7.296875" style="465"/>
  </cols>
  <sheetData>
    <row r="1" spans="1:31" s="464" customFormat="1" ht="27.75">
      <c r="B1" s="1928" t="s">
        <v>224</v>
      </c>
      <c r="C1" s="1928"/>
      <c r="D1" s="1928"/>
      <c r="E1" s="1928"/>
      <c r="F1" s="1928"/>
      <c r="G1" s="1928"/>
      <c r="H1" s="1928"/>
      <c r="I1" s="1928"/>
      <c r="J1" s="1928"/>
      <c r="K1" s="1928"/>
      <c r="L1" s="1928" t="s">
        <v>224</v>
      </c>
      <c r="M1" s="1928"/>
      <c r="N1" s="1928"/>
      <c r="O1" s="1928"/>
      <c r="P1" s="1928"/>
      <c r="Q1" s="1928"/>
      <c r="R1" s="1928"/>
      <c r="S1" s="1928"/>
      <c r="T1" s="1928"/>
      <c r="U1" s="1928"/>
      <c r="V1" s="1928" t="s">
        <v>224</v>
      </c>
      <c r="W1" s="1928"/>
      <c r="X1" s="1928"/>
      <c r="Y1" s="1928"/>
      <c r="Z1" s="1928"/>
      <c r="AA1" s="1928"/>
      <c r="AB1" s="1928"/>
      <c r="AC1" s="1928"/>
      <c r="AD1" s="1928"/>
      <c r="AE1" s="1928"/>
    </row>
    <row r="2" spans="1:31">
      <c r="B2" s="1926" t="s">
        <v>225</v>
      </c>
      <c r="C2" s="1926"/>
      <c r="D2" s="1926"/>
      <c r="E2" s="1926"/>
      <c r="F2" s="1926"/>
      <c r="G2" s="1926"/>
      <c r="H2" s="1926"/>
      <c r="I2" s="1926"/>
      <c r="J2" s="1926"/>
      <c r="K2" s="1926"/>
      <c r="L2" s="1926" t="s">
        <v>225</v>
      </c>
      <c r="M2" s="1926"/>
      <c r="N2" s="1926"/>
      <c r="O2" s="1926"/>
      <c r="P2" s="1926"/>
      <c r="Q2" s="1926"/>
      <c r="R2" s="1926"/>
      <c r="S2" s="1926"/>
      <c r="T2" s="1926"/>
      <c r="U2" s="1926"/>
      <c r="V2" s="1926" t="s">
        <v>225</v>
      </c>
      <c r="W2" s="1926"/>
      <c r="X2" s="1926"/>
      <c r="Y2" s="1926"/>
      <c r="Z2" s="1926"/>
      <c r="AA2" s="1926"/>
      <c r="AB2" s="1926"/>
      <c r="AC2" s="1926"/>
      <c r="AD2" s="1926"/>
      <c r="AE2" s="1926"/>
    </row>
    <row r="3" spans="1:31">
      <c r="B3" s="1926" t="s">
        <v>226</v>
      </c>
      <c r="C3" s="1926"/>
      <c r="D3" s="1926"/>
      <c r="E3" s="1926"/>
      <c r="F3" s="1926"/>
      <c r="G3" s="1926"/>
      <c r="H3" s="1926"/>
      <c r="I3" s="1926"/>
      <c r="J3" s="1926"/>
      <c r="K3" s="1926"/>
      <c r="L3" s="1926" t="s">
        <v>226</v>
      </c>
      <c r="M3" s="1926"/>
      <c r="N3" s="1926"/>
      <c r="O3" s="1926"/>
      <c r="P3" s="1926"/>
      <c r="Q3" s="1926"/>
      <c r="R3" s="1926"/>
      <c r="S3" s="1926"/>
      <c r="T3" s="1926"/>
      <c r="U3" s="1926"/>
      <c r="V3" s="1926" t="s">
        <v>226</v>
      </c>
      <c r="W3" s="1926"/>
      <c r="X3" s="1926"/>
      <c r="Y3" s="1926"/>
      <c r="Z3" s="1926"/>
      <c r="AA3" s="1926"/>
      <c r="AB3" s="1926"/>
      <c r="AC3" s="1926"/>
      <c r="AD3" s="1926"/>
      <c r="AE3" s="1926"/>
    </row>
    <row r="4" spans="1:31" s="466" customFormat="1" ht="29.25" customHeight="1">
      <c r="B4" s="1927" t="s">
        <v>227</v>
      </c>
      <c r="C4" s="1927"/>
      <c r="D4" s="1927"/>
      <c r="E4" s="1927"/>
      <c r="F4" s="1927"/>
      <c r="G4" s="1927"/>
      <c r="H4" s="1927"/>
      <c r="I4" s="1927"/>
      <c r="J4" s="1927"/>
      <c r="K4" s="1927"/>
      <c r="L4" s="1927" t="s">
        <v>227</v>
      </c>
      <c r="M4" s="1927"/>
      <c r="N4" s="1927"/>
      <c r="O4" s="1927"/>
      <c r="P4" s="1927"/>
      <c r="Q4" s="1927"/>
      <c r="R4" s="1927"/>
      <c r="S4" s="1927"/>
      <c r="T4" s="1927"/>
      <c r="U4" s="1927"/>
      <c r="V4" s="1927" t="s">
        <v>227</v>
      </c>
      <c r="W4" s="1927"/>
      <c r="X4" s="1927"/>
      <c r="Y4" s="1927"/>
      <c r="Z4" s="1927"/>
      <c r="AA4" s="1927"/>
      <c r="AB4" s="1927"/>
      <c r="AC4" s="1927"/>
      <c r="AD4" s="1927"/>
      <c r="AE4" s="1927"/>
    </row>
    <row r="5" spans="1:31" ht="21.75" customHeight="1">
      <c r="A5" s="1924" t="s">
        <v>228</v>
      </c>
      <c r="B5" s="1925" t="s">
        <v>229</v>
      </c>
      <c r="C5" s="1925"/>
      <c r="D5" s="1925"/>
      <c r="E5" s="1925"/>
      <c r="F5" s="1925"/>
      <c r="G5" s="1925"/>
      <c r="H5" s="1925"/>
      <c r="I5" s="1925"/>
      <c r="J5" s="1925"/>
      <c r="K5" s="1925"/>
      <c r="L5" s="1925" t="s">
        <v>229</v>
      </c>
      <c r="M5" s="1925"/>
      <c r="N5" s="1925"/>
      <c r="O5" s="1925"/>
      <c r="P5" s="1925"/>
      <c r="Q5" s="1925"/>
      <c r="R5" s="1925"/>
      <c r="S5" s="1925"/>
      <c r="T5" s="1925"/>
      <c r="U5" s="1925"/>
      <c r="V5" s="1925" t="s">
        <v>229</v>
      </c>
      <c r="W5" s="1925"/>
      <c r="X5" s="1925"/>
      <c r="Y5" s="1925"/>
      <c r="Z5" s="1925"/>
      <c r="AA5" s="1925"/>
      <c r="AB5" s="1925"/>
      <c r="AC5" s="1925"/>
      <c r="AD5" s="1925"/>
      <c r="AE5" s="1925"/>
    </row>
    <row r="6" spans="1:31" s="468" customFormat="1" ht="16.5" customHeight="1">
      <c r="A6" s="1924"/>
      <c r="B6" s="467">
        <v>1</v>
      </c>
      <c r="C6" s="467">
        <v>2</v>
      </c>
      <c r="D6" s="467">
        <v>3</v>
      </c>
      <c r="E6" s="467">
        <v>4</v>
      </c>
      <c r="F6" s="467">
        <v>5</v>
      </c>
      <c r="G6" s="467">
        <v>6</v>
      </c>
      <c r="H6" s="467">
        <v>7</v>
      </c>
      <c r="I6" s="467">
        <v>8</v>
      </c>
      <c r="J6" s="467">
        <v>9</v>
      </c>
      <c r="K6" s="467">
        <v>10</v>
      </c>
      <c r="L6" s="467">
        <v>11</v>
      </c>
      <c r="M6" s="467">
        <v>12</v>
      </c>
      <c r="N6" s="467">
        <v>13</v>
      </c>
      <c r="O6" s="467">
        <v>14</v>
      </c>
      <c r="P6" s="467">
        <v>15</v>
      </c>
      <c r="Q6" s="467">
        <v>16</v>
      </c>
      <c r="R6" s="467">
        <v>17</v>
      </c>
      <c r="S6" s="467">
        <v>18</v>
      </c>
      <c r="T6" s="467">
        <v>19</v>
      </c>
      <c r="U6" s="467">
        <v>20</v>
      </c>
      <c r="V6" s="467">
        <v>21</v>
      </c>
      <c r="W6" s="467">
        <v>22</v>
      </c>
      <c r="X6" s="467">
        <v>23</v>
      </c>
      <c r="Y6" s="467">
        <v>24</v>
      </c>
      <c r="Z6" s="467">
        <v>25</v>
      </c>
      <c r="AA6" s="467">
        <v>26</v>
      </c>
      <c r="AB6" s="467">
        <v>27</v>
      </c>
      <c r="AC6" s="467">
        <v>28</v>
      </c>
      <c r="AD6" s="467">
        <v>29</v>
      </c>
      <c r="AE6" s="467">
        <v>30</v>
      </c>
    </row>
    <row r="7" spans="1:31" s="472" customFormat="1" ht="11.1" customHeight="1">
      <c r="A7" s="469">
        <v>1</v>
      </c>
      <c r="B7" s="470">
        <v>1000</v>
      </c>
      <c r="C7" s="470">
        <v>1000.0000000000013</v>
      </c>
      <c r="D7" s="470">
        <v>1000.0000000000014</v>
      </c>
      <c r="E7" s="470">
        <v>1000.0000000000009</v>
      </c>
      <c r="F7" s="470">
        <v>1000.0000000000013</v>
      </c>
      <c r="G7" s="470">
        <v>1000.0000000000007</v>
      </c>
      <c r="H7" s="470">
        <v>1000.0000000000009</v>
      </c>
      <c r="I7" s="470">
        <v>1000.0000000000005</v>
      </c>
      <c r="J7" s="470">
        <v>1000.0000000000003</v>
      </c>
      <c r="K7" s="470">
        <v>1000.0000000000008</v>
      </c>
      <c r="L7" s="471">
        <v>1000.0000000000006</v>
      </c>
      <c r="M7" s="471">
        <v>1000.0000000000007</v>
      </c>
      <c r="N7" s="471">
        <v>1000.0000000000005</v>
      </c>
      <c r="O7" s="471">
        <v>1000.0000000000006</v>
      </c>
      <c r="P7" s="471">
        <v>1000.0000000000006</v>
      </c>
      <c r="Q7" s="471">
        <v>1000.0000000000005</v>
      </c>
      <c r="R7" s="471">
        <v>1000.0000000000003</v>
      </c>
      <c r="S7" s="471">
        <v>1000.0000000000005</v>
      </c>
      <c r="T7" s="471">
        <v>1000.0000000000006</v>
      </c>
      <c r="U7" s="471">
        <v>1000.0000000000003</v>
      </c>
      <c r="V7" s="471">
        <v>1000.0000000000002</v>
      </c>
      <c r="W7" s="471">
        <v>1000.0000000000002</v>
      </c>
      <c r="X7" s="471">
        <v>1000.0000000000002</v>
      </c>
      <c r="Y7" s="471">
        <v>1000.0000000000002</v>
      </c>
      <c r="Z7" s="471">
        <v>1000.0000000000002</v>
      </c>
      <c r="AA7" s="471">
        <v>1000.0000000000003</v>
      </c>
      <c r="AB7" s="471">
        <v>1000.0000000000002</v>
      </c>
      <c r="AC7" s="471">
        <v>1000.0000000000002</v>
      </c>
      <c r="AD7" s="471">
        <v>1000.0000000000002</v>
      </c>
      <c r="AE7" s="471">
        <v>1000.0000000000002</v>
      </c>
    </row>
    <row r="8" spans="1:31" s="472" customFormat="1" ht="11.1" customHeight="1">
      <c r="A8" s="469">
        <v>2</v>
      </c>
      <c r="B8" s="470">
        <v>920.4174461033241</v>
      </c>
      <c r="C8" s="470">
        <v>962.1884069958187</v>
      </c>
      <c r="D8" s="470">
        <v>976.06614613949705</v>
      </c>
      <c r="E8" s="470">
        <v>982.97074989858754</v>
      </c>
      <c r="F8" s="470">
        <v>987.08628862206615</v>
      </c>
      <c r="G8" s="470">
        <v>989.80749555756358</v>
      </c>
      <c r="H8" s="470">
        <v>991.73214930644804</v>
      </c>
      <c r="I8" s="470">
        <v>993.15916923552982</v>
      </c>
      <c r="J8" s="470">
        <v>994.25464711596248</v>
      </c>
      <c r="K8" s="470">
        <v>995.11825964515788</v>
      </c>
      <c r="L8" s="471">
        <v>995.81345585000474</v>
      </c>
      <c r="M8" s="471">
        <v>996.38255070506079</v>
      </c>
      <c r="N8" s="471">
        <v>996.85485240227706</v>
      </c>
      <c r="O8" s="471">
        <v>997.25130645964794</v>
      </c>
      <c r="P8" s="471">
        <v>997.58728215625274</v>
      </c>
      <c r="Q8" s="471">
        <v>997.87431403727862</v>
      </c>
      <c r="R8" s="471">
        <v>998.12122876469971</v>
      </c>
      <c r="S8" s="471">
        <v>998.33489635521516</v>
      </c>
      <c r="T8" s="471">
        <v>998.52074419739517</v>
      </c>
      <c r="U8" s="471">
        <v>998.68311688259359</v>
      </c>
      <c r="V8" s="471">
        <v>998.82553325130903</v>
      </c>
      <c r="W8" s="471">
        <v>998.9508733644733</v>
      </c>
      <c r="X8" s="471">
        <v>999.0615167312576</v>
      </c>
      <c r="Y8" s="471">
        <v>999.15944601377987</v>
      </c>
      <c r="Z8" s="471">
        <v>999.24632587793303</v>
      </c>
      <c r="AA8" s="471">
        <v>999.32356368380158</v>
      </c>
      <c r="AB8" s="471">
        <v>999.39235672531549</v>
      </c>
      <c r="AC8" s="471">
        <v>999.45372938266439</v>
      </c>
      <c r="AD8" s="471">
        <v>999.50856262266063</v>
      </c>
      <c r="AE8" s="471">
        <v>999.55761763244561</v>
      </c>
    </row>
    <row r="9" spans="1:31" s="472" customFormat="1" ht="11.1" customHeight="1">
      <c r="A9" s="469">
        <v>3</v>
      </c>
      <c r="B9" s="470">
        <v>840.17170425750896</v>
      </c>
      <c r="C9" s="470">
        <v>924.06171738326691</v>
      </c>
      <c r="D9" s="470">
        <v>951.93284349682199</v>
      </c>
      <c r="E9" s="470">
        <v>965.7995893796616</v>
      </c>
      <c r="F9" s="470">
        <v>974.06496298264813</v>
      </c>
      <c r="G9" s="470">
        <v>979.53005357810605</v>
      </c>
      <c r="H9" s="470">
        <v>983.39539985711588</v>
      </c>
      <c r="I9" s="470">
        <v>986.26133154802119</v>
      </c>
      <c r="J9" s="470">
        <v>988.46141629122451</v>
      </c>
      <c r="K9" s="470">
        <v>990.19583812069129</v>
      </c>
      <c r="L9" s="471">
        <v>991.5920238320922</v>
      </c>
      <c r="M9" s="471">
        <v>992.7349559993296</v>
      </c>
      <c r="N9" s="471">
        <v>993.68349524123926</v>
      </c>
      <c r="O9" s="471">
        <v>994.47970713979203</v>
      </c>
      <c r="P9" s="471">
        <v>995.15445833047374</v>
      </c>
      <c r="Q9" s="471">
        <v>995.7309140248675</v>
      </c>
      <c r="R9" s="471">
        <v>996.22680110243823</v>
      </c>
      <c r="S9" s="471">
        <v>996.65591684672324</v>
      </c>
      <c r="T9" s="471">
        <v>997.02916126310151</v>
      </c>
      <c r="U9" s="471">
        <v>997.35525973920835</v>
      </c>
      <c r="V9" s="471">
        <v>997.64127927971197</v>
      </c>
      <c r="W9" s="471">
        <v>997.8930040069838</v>
      </c>
      <c r="X9" s="471">
        <v>998.1152127686089</v>
      </c>
      <c r="Y9" s="471">
        <v>998.31188741100743</v>
      </c>
      <c r="Z9" s="471">
        <v>998.48637113818188</v>
      </c>
      <c r="AA9" s="471">
        <v>998.64149039830136</v>
      </c>
      <c r="AB9" s="471">
        <v>998.7796497566751</v>
      </c>
      <c r="AC9" s="471">
        <v>998.90290651018393</v>
      </c>
      <c r="AD9" s="471">
        <v>999.01302993384309</v>
      </c>
      <c r="AE9" s="471">
        <v>999.11154874516137</v>
      </c>
    </row>
    <row r="10" spans="1:31" s="472" customFormat="1" ht="11.1" customHeight="1">
      <c r="A10" s="469">
        <v>4</v>
      </c>
      <c r="B10" s="470">
        <v>759.25724789631124</v>
      </c>
      <c r="C10" s="470">
        <v>885.61730535727736</v>
      </c>
      <c r="D10" s="470">
        <v>927.5984299987914</v>
      </c>
      <c r="E10" s="470">
        <v>948.48533585641133</v>
      </c>
      <c r="F10" s="470">
        <v>960.93512629623524</v>
      </c>
      <c r="G10" s="470">
        <v>969.16696624881979</v>
      </c>
      <c r="H10" s="470">
        <v>974.98917749570614</v>
      </c>
      <c r="I10" s="470">
        <v>979.30601187978368</v>
      </c>
      <c r="J10" s="470">
        <v>982.61990854294663</v>
      </c>
      <c r="K10" s="470">
        <v>985.23239641685427</v>
      </c>
      <c r="L10" s="471">
        <v>987.33541321403038</v>
      </c>
      <c r="M10" s="471">
        <v>989.05696467105054</v>
      </c>
      <c r="N10" s="471">
        <v>990.48571010385933</v>
      </c>
      <c r="O10" s="471">
        <v>991.68501115893753</v>
      </c>
      <c r="P10" s="471">
        <v>992.70136097281306</v>
      </c>
      <c r="Q10" s="471">
        <v>993.56965234568611</v>
      </c>
      <c r="R10" s="471">
        <v>994.31658654299122</v>
      </c>
      <c r="S10" s="471">
        <v>994.96294584232726</v>
      </c>
      <c r="T10" s="471">
        <v>995.52514847102191</v>
      </c>
      <c r="U10" s="471">
        <v>996.01633711962825</v>
      </c>
      <c r="V10" s="471">
        <v>996.44715652501827</v>
      </c>
      <c r="W10" s="471">
        <v>996.82631907151506</v>
      </c>
      <c r="X10" s="471">
        <v>997.16102293960455</v>
      </c>
      <c r="Y10" s="471">
        <v>997.45726581987867</v>
      </c>
      <c r="Z10" s="471">
        <v>997.72008344226606</v>
      </c>
      <c r="AA10" s="471">
        <v>997.95373316875521</v>
      </c>
      <c r="AB10" s="471">
        <v>998.16183689662932</v>
      </c>
      <c r="AC10" s="471">
        <v>998.34749344709962</v>
      </c>
      <c r="AD10" s="471">
        <v>998.51336780595216</v>
      </c>
      <c r="AE10" s="471">
        <v>998.66176261714963</v>
      </c>
    </row>
    <row r="11" spans="1:31" s="472" customFormat="1" ht="11.1" customHeight="1">
      <c r="A11" s="469">
        <v>5</v>
      </c>
      <c r="B11" s="470">
        <v>677.66850439877146</v>
      </c>
      <c r="C11" s="470">
        <v>846.8525232310717</v>
      </c>
      <c r="D11" s="470">
        <v>903.06122972161029</v>
      </c>
      <c r="E11" s="470">
        <v>931.02679688713431</v>
      </c>
      <c r="F11" s="470">
        <v>947.69587430410229</v>
      </c>
      <c r="G11" s="470">
        <v>958.71751985845617</v>
      </c>
      <c r="H11" s="470">
        <v>966.51290328128425</v>
      </c>
      <c r="I11" s="470">
        <v>972.29273121431095</v>
      </c>
      <c r="J11" s="470">
        <v>976.72972156343326</v>
      </c>
      <c r="K11" s="470">
        <v>980.22759269881863</v>
      </c>
      <c r="L11" s="471">
        <v>983.04333084081804</v>
      </c>
      <c r="M11" s="471">
        <v>985.34832341503591</v>
      </c>
      <c r="N11" s="471">
        <v>987.26127675700138</v>
      </c>
      <c r="O11" s="471">
        <v>988.86702604490938</v>
      </c>
      <c r="P11" s="471">
        <v>990.22782113717187</v>
      </c>
      <c r="Q11" s="471">
        <v>991.39038015251174</v>
      </c>
      <c r="R11" s="471">
        <v>992.39045352888218</v>
      </c>
      <c r="S11" s="471">
        <v>993.25586674622809</v>
      </c>
      <c r="T11" s="471">
        <v>994.00860223900827</v>
      </c>
      <c r="U11" s="471">
        <v>994.66625681155188</v>
      </c>
      <c r="V11" s="471">
        <v>995.2430827473687</v>
      </c>
      <c r="W11" s="471">
        <v>995.75074509491742</v>
      </c>
      <c r="X11" s="471">
        <v>996.19888152869203</v>
      </c>
      <c r="Y11" s="471">
        <v>996.59552238215724</v>
      </c>
      <c r="Z11" s="471">
        <v>996.94741001555099</v>
      </c>
      <c r="AA11" s="471">
        <v>997.26024462896282</v>
      </c>
      <c r="AB11" s="471">
        <v>997.53887559608313</v>
      </c>
      <c r="AC11" s="471">
        <v>997.78745194182272</v>
      </c>
      <c r="AD11" s="471">
        <v>998.00954182699547</v>
      </c>
      <c r="AE11" s="471">
        <v>998.20822827140444</v>
      </c>
    </row>
    <row r="12" spans="1:31" s="472" customFormat="1" ht="11.1" customHeight="1">
      <c r="A12" s="469">
        <v>6</v>
      </c>
      <c r="B12" s="470">
        <v>595.39985470541899</v>
      </c>
      <c r="C12" s="470">
        <v>807.76470125381388</v>
      </c>
      <c r="D12" s="470">
        <v>878.31955277545364</v>
      </c>
      <c r="E12" s="470">
        <v>913.42277009311329</v>
      </c>
      <c r="F12" s="470">
        <v>934.3462952120351</v>
      </c>
      <c r="G12" s="470">
        <v>948.18099474817279</v>
      </c>
      <c r="H12" s="470">
        <v>957.96599344840922</v>
      </c>
      <c r="I12" s="470">
        <v>965.22100654329267</v>
      </c>
      <c r="J12" s="470">
        <v>970.79044969242409</v>
      </c>
      <c r="K12" s="470">
        <v>975.18108228313258</v>
      </c>
      <c r="L12" s="471">
        <v>978.7154811144959</v>
      </c>
      <c r="M12" s="471">
        <v>981.60877681522118</v>
      </c>
      <c r="N12" s="471">
        <v>984.00997313225298</v>
      </c>
      <c r="O12" s="471">
        <v>986.02555772159747</v>
      </c>
      <c r="P12" s="471">
        <v>987.73366846956731</v>
      </c>
      <c r="Q12" s="471">
        <v>989.19294735772735</v>
      </c>
      <c r="R12" s="471">
        <v>990.4482694063222</v>
      </c>
      <c r="S12" s="471">
        <v>991.53456199099469</v>
      </c>
      <c r="T12" s="471">
        <v>992.47941812172803</v>
      </c>
      <c r="U12" s="471">
        <v>993.30492583424143</v>
      </c>
      <c r="V12" s="471">
        <v>994.02897502157236</v>
      </c>
      <c r="W12" s="471">
        <v>994.66620800184808</v>
      </c>
      <c r="X12" s="471">
        <v>995.22872227268863</v>
      </c>
      <c r="Y12" s="471">
        <v>995.72659774912142</v>
      </c>
      <c r="Z12" s="471">
        <v>996.16829764361319</v>
      </c>
      <c r="AA12" s="471">
        <v>996.56097701800536</v>
      </c>
      <c r="AB12" s="471">
        <v>996.91072295136576</v>
      </c>
      <c r="AC12" s="471">
        <v>997.22274342400215</v>
      </c>
      <c r="AD12" s="471">
        <v>997.50151729821425</v>
      </c>
      <c r="AE12" s="471">
        <v>997.75091447277828</v>
      </c>
    </row>
    <row r="13" spans="1:31" s="472" customFormat="1" ht="11.1" customHeight="1">
      <c r="A13" s="469">
        <v>7</v>
      </c>
      <c r="B13" s="470">
        <v>512.44563293128726</v>
      </c>
      <c r="C13" s="470">
        <v>768.35114742674557</v>
      </c>
      <c r="D13" s="470">
        <v>853.37169518807752</v>
      </c>
      <c r="E13" s="470">
        <v>895.67204307580857</v>
      </c>
      <c r="F13" s="470">
        <v>920.88546962753355</v>
      </c>
      <c r="G13" s="470">
        <v>937.55666526197058</v>
      </c>
      <c r="H13" s="470">
        <v>949.34785936692651</v>
      </c>
      <c r="I13" s="470">
        <v>958.09035083334891</v>
      </c>
      <c r="J13" s="470">
        <v>964.80168388915661</v>
      </c>
      <c r="K13" s="470">
        <v>970.09251761398241</v>
      </c>
      <c r="L13" s="471">
        <v>974.35156597378739</v>
      </c>
      <c r="M13" s="471">
        <v>977.83806732707478</v>
      </c>
      <c r="N13" s="471">
        <v>980.73157531063168</v>
      </c>
      <c r="O13" s="471">
        <v>983.16041049559124</v>
      </c>
      <c r="P13" s="471">
        <v>985.21873119639929</v>
      </c>
      <c r="Q13" s="471">
        <v>986.9772026229864</v>
      </c>
      <c r="R13" s="471">
        <v>988.48990041607419</v>
      </c>
      <c r="S13" s="471">
        <v>989.7989130294676</v>
      </c>
      <c r="T13" s="471">
        <v>990.9374908034705</v>
      </c>
      <c r="U13" s="471">
        <v>991.93225043211999</v>
      </c>
      <c r="V13" s="471">
        <v>992.80474973139405</v>
      </c>
      <c r="W13" s="471">
        <v>993.57263309966982</v>
      </c>
      <c r="X13" s="471">
        <v>994.25047835621831</v>
      </c>
      <c r="Y13" s="471">
        <v>994.85043207747674</v>
      </c>
      <c r="Z13" s="471">
        <v>995.38269266857606</v>
      </c>
      <c r="AA13" s="471">
        <v>995.85588217695681</v>
      </c>
      <c r="AB13" s="471">
        <v>996.27733570127566</v>
      </c>
      <c r="AC13" s="471">
        <v>996.65332900186638</v>
      </c>
      <c r="AD13" s="471">
        <v>996.98925923169293</v>
      </c>
      <c r="AE13" s="471">
        <v>997.28978972583002</v>
      </c>
    </row>
    <row r="14" spans="1:31" s="472" customFormat="1" ht="11.1" customHeight="1">
      <c r="A14" s="469">
        <v>8</v>
      </c>
      <c r="B14" s="470">
        <v>428.80012597570482</v>
      </c>
      <c r="C14" s="470">
        <v>728.60914731778553</v>
      </c>
      <c r="D14" s="470">
        <v>828.21593878747376</v>
      </c>
      <c r="E14" s="470">
        <v>877.77339333335976</v>
      </c>
      <c r="F14" s="470">
        <v>907.31247049649483</v>
      </c>
      <c r="G14" s="470">
        <v>926.84379969671613</v>
      </c>
      <c r="H14" s="470">
        <v>940.65790750143174</v>
      </c>
      <c r="I14" s="470">
        <v>950.90027299248948</v>
      </c>
      <c r="J14" s="470">
        <v>958.76301170419458</v>
      </c>
      <c r="K14" s="470">
        <v>964.96154823925588</v>
      </c>
      <c r="L14" s="471">
        <v>969.95128487357317</v>
      </c>
      <c r="M14" s="471">
        <v>974.03593525986025</v>
      </c>
      <c r="N14" s="471">
        <v>977.42585750716341</v>
      </c>
      <c r="O14" s="471">
        <v>980.27138704270192</v>
      </c>
      <c r="P14" s="471">
        <v>982.68283611262132</v>
      </c>
      <c r="Q14" s="471">
        <v>984.74299334878935</v>
      </c>
      <c r="R14" s="471">
        <v>986.51521168424097</v>
      </c>
      <c r="S14" s="471">
        <v>988.04880032659457</v>
      </c>
      <c r="T14" s="471">
        <v>989.38271409089396</v>
      </c>
      <c r="U14" s="471">
        <v>990.54813606831419</v>
      </c>
      <c r="V14" s="471">
        <v>991.57032256379773</v>
      </c>
      <c r="W14" s="471">
        <v>992.46994507330692</v>
      </c>
      <c r="X14" s="471">
        <v>993.26408240711089</v>
      </c>
      <c r="Y14" s="471">
        <v>993.96696502523537</v>
      </c>
      <c r="Z14" s="471">
        <v>994.59054098541367</v>
      </c>
      <c r="AA14" s="471">
        <v>995.14491154556629</v>
      </c>
      <c r="AB14" s="471">
        <v>995.6386702241017</v>
      </c>
      <c r="AC14" s="471">
        <v>996.07916945954594</v>
      </c>
      <c r="AD14" s="471">
        <v>996.47273234795068</v>
      </c>
      <c r="AE14" s="471">
        <v>996.82482227265734</v>
      </c>
    </row>
    <row r="15" spans="1:31" s="472" customFormat="1" ht="11.1" customHeight="1">
      <c r="A15" s="469">
        <v>9</v>
      </c>
      <c r="B15" s="470">
        <v>344.4575731288262</v>
      </c>
      <c r="C15" s="470">
        <v>688.53596387458356</v>
      </c>
      <c r="D15" s="470">
        <v>802.85055108353208</v>
      </c>
      <c r="E15" s="470">
        <v>859.7255881763906</v>
      </c>
      <c r="F15" s="470">
        <v>893.62636303936404</v>
      </c>
      <c r="G15" s="470">
        <v>916.04166025175164</v>
      </c>
      <c r="H15" s="470">
        <v>931.89553937039102</v>
      </c>
      <c r="I15" s="470">
        <v>943.65027783628909</v>
      </c>
      <c r="J15" s="470">
        <v>952.67401725102525</v>
      </c>
      <c r="K15" s="470">
        <v>959.787820786407</v>
      </c>
      <c r="L15" s="471">
        <v>965.51433476419027</v>
      </c>
      <c r="M15" s="471">
        <v>970.2021187587527</v>
      </c>
      <c r="N15" s="471">
        <v>974.09259205533317</v>
      </c>
      <c r="O15" s="471">
        <v>977.3582883943717</v>
      </c>
      <c r="P15" s="471">
        <v>980.12580856981197</v>
      </c>
      <c r="Q15" s="471">
        <v>982.49016566397415</v>
      </c>
      <c r="R15" s="471">
        <v>984.52406721297564</v>
      </c>
      <c r="S15" s="471">
        <v>986.28410335119747</v>
      </c>
      <c r="T15" s="471">
        <v>987.81498090571267</v>
      </c>
      <c r="U15" s="471">
        <v>989.15248741814344</v>
      </c>
      <c r="V15" s="471">
        <v>990.32560850313814</v>
      </c>
      <c r="W15" s="471">
        <v>991.35806798005751</v>
      </c>
      <c r="X15" s="471">
        <v>992.2694664917608</v>
      </c>
      <c r="Y15" s="471">
        <v>993.0761357475584</v>
      </c>
      <c r="Z15" s="471">
        <v>993.79178803822481</v>
      </c>
      <c r="AA15" s="471">
        <v>994.42801615891392</v>
      </c>
      <c r="AB15" s="471">
        <v>994.99468253461771</v>
      </c>
      <c r="AC15" s="471">
        <v>995.50022525437305</v>
      </c>
      <c r="AD15" s="471">
        <v>995.95190107351084</v>
      </c>
      <c r="AE15" s="471">
        <v>996.35598009070816</v>
      </c>
    </row>
    <row r="16" spans="1:31" s="472" customFormat="1" ht="11.1" customHeight="1">
      <c r="A16" s="469">
        <v>10</v>
      </c>
      <c r="B16" s="470">
        <v>259.41216567489062</v>
      </c>
      <c r="C16" s="470">
        <v>648.1288372360226</v>
      </c>
      <c r="D16" s="470">
        <v>777.27378514872407</v>
      </c>
      <c r="E16" s="470">
        <v>841.52738464311346</v>
      </c>
      <c r="F16" s="470">
        <v>879.82620468675702</v>
      </c>
      <c r="G16" s="470">
        <v>905.14950297807945</v>
      </c>
      <c r="H16" s="470">
        <v>923.06015150492499</v>
      </c>
      <c r="I16" s="470">
        <v>936.33986605378709</v>
      </c>
      <c r="J16" s="470">
        <v>946.53428117741237</v>
      </c>
      <c r="K16" s="470">
        <v>954.57097893811761</v>
      </c>
      <c r="L16" s="471">
        <v>961.04041007056264</v>
      </c>
      <c r="M16" s="471">
        <v>966.33635378680219</v>
      </c>
      <c r="N16" s="471">
        <v>970.73154939140386</v>
      </c>
      <c r="O16" s="471">
        <v>974.42091392397208</v>
      </c>
      <c r="P16" s="471">
        <v>977.54747246414581</v>
      </c>
      <c r="Q16" s="471">
        <v>980.21856441511864</v>
      </c>
      <c r="R16" s="471">
        <v>982.51632987111634</v>
      </c>
      <c r="S16" s="471">
        <v>984.50470056767233</v>
      </c>
      <c r="T16" s="471">
        <v>986.23418327732156</v>
      </c>
      <c r="U16" s="471">
        <v>987.74520836255454</v>
      </c>
      <c r="V16" s="471">
        <v>989.0705218253064</v>
      </c>
      <c r="W16" s="471">
        <v>990.23692524436444</v>
      </c>
      <c r="X16" s="471">
        <v>991.26656211044951</v>
      </c>
      <c r="Y16" s="471">
        <v>992.1778828925676</v>
      </c>
      <c r="Z16" s="471">
        <v>992.98637881647608</v>
      </c>
      <c r="AA16" s="471">
        <v>993.70514664403959</v>
      </c>
      <c r="AB16" s="471">
        <v>994.34532828105478</v>
      </c>
      <c r="AC16" s="471">
        <v>994.91645651415695</v>
      </c>
      <c r="AD16" s="471">
        <v>995.42672953845033</v>
      </c>
      <c r="AE16" s="471">
        <v>995.8832308905761</v>
      </c>
    </row>
    <row r="17" spans="1:31" s="472" customFormat="1" ht="11.1" customHeight="1">
      <c r="A17" s="469">
        <v>11</v>
      </c>
      <c r="B17" s="470">
        <v>173.65804649217137</v>
      </c>
      <c r="C17" s="470">
        <v>607.38498454213891</v>
      </c>
      <c r="D17" s="470">
        <v>751.4838794977926</v>
      </c>
      <c r="E17" s="470">
        <v>823.17752941372555</v>
      </c>
      <c r="F17" s="470">
        <v>865.91104501454492</v>
      </c>
      <c r="G17" s="470">
        <v>894.1665777271262</v>
      </c>
      <c r="H17" s="470">
        <v>914.15113540724667</v>
      </c>
      <c r="I17" s="470">
        <v>928.96853417309762</v>
      </c>
      <c r="J17" s="470">
        <v>940.34338063651967</v>
      </c>
      <c r="K17" s="470">
        <v>949.31066340775897</v>
      </c>
      <c r="L17" s="471">
        <v>956.52920267115474</v>
      </c>
      <c r="M17" s="471">
        <v>962.43837410675201</v>
      </c>
      <c r="N17" s="471">
        <v>967.34249803860905</v>
      </c>
      <c r="O17" s="471">
        <v>971.4590613329857</v>
      </c>
      <c r="P17" s="471">
        <v>974.947650224266</v>
      </c>
      <c r="Q17" s="471">
        <v>977.92803315585616</v>
      </c>
      <c r="R17" s="471">
        <v>980.49186138474158</v>
      </c>
      <c r="S17" s="471">
        <v>982.71046942761757</v>
      </c>
      <c r="T17" s="471">
        <v>984.64021233536062</v>
      </c>
      <c r="U17" s="471">
        <v>986.32620198150244</v>
      </c>
      <c r="V17" s="471">
        <v>987.80497609182589</v>
      </c>
      <c r="W17" s="471">
        <v>989.10643965254042</v>
      </c>
      <c r="X17" s="471">
        <v>990.25530019262749</v>
      </c>
      <c r="Y17" s="471">
        <v>991.27214459711854</v>
      </c>
      <c r="Z17" s="471">
        <v>992.17425785121281</v>
      </c>
      <c r="AA17" s="471">
        <v>992.97625321654118</v>
      </c>
      <c r="AB17" s="471">
        <v>993.69056274204547</v>
      </c>
      <c r="AC17" s="471">
        <v>994.32782303443889</v>
      </c>
      <c r="AD17" s="471">
        <v>994.89718157393122</v>
      </c>
      <c r="AE17" s="471">
        <v>995.40654211377614</v>
      </c>
    </row>
    <row r="18" spans="1:31" s="472" customFormat="1" ht="11.1" customHeight="1">
      <c r="A18" s="469">
        <v>12</v>
      </c>
      <c r="B18" s="470">
        <v>87.189309649596268</v>
      </c>
      <c r="C18" s="470">
        <v>566.30159974247329</v>
      </c>
      <c r="D18" s="470">
        <v>725.47905796643636</v>
      </c>
      <c r="E18" s="470">
        <v>804.6747587240925</v>
      </c>
      <c r="F18" s="470">
        <v>851.87992567839774</v>
      </c>
      <c r="G18" s="470">
        <v>883.09212809908161</v>
      </c>
      <c r="H18" s="470">
        <v>905.16787750875449</v>
      </c>
      <c r="I18" s="470">
        <v>921.53577452673585</v>
      </c>
      <c r="J18" s="470">
        <v>934.10088925778609</v>
      </c>
      <c r="K18" s="470">
        <v>944.00651191464738</v>
      </c>
      <c r="L18" s="471">
        <v>951.98040187675178</v>
      </c>
      <c r="M18" s="471">
        <v>958.50791126270167</v>
      </c>
      <c r="N18" s="471">
        <v>963.92520459120715</v>
      </c>
      <c r="O18" s="471">
        <v>968.47252663707434</v>
      </c>
      <c r="P18" s="471">
        <v>972.32616279905358</v>
      </c>
      <c r="Q18" s="471">
        <v>975.61841413609977</v>
      </c>
      <c r="R18" s="471">
        <v>978.45052232764715</v>
      </c>
      <c r="S18" s="471">
        <v>980.90128636139571</v>
      </c>
      <c r="T18" s="471">
        <v>983.03295830221657</v>
      </c>
      <c r="U18" s="471">
        <v>984.89537054727475</v>
      </c>
      <c r="V18" s="471">
        <v>986.52888414389986</v>
      </c>
      <c r="W18" s="471">
        <v>987.96653334745145</v>
      </c>
      <c r="X18" s="471">
        <v>989.23561109215666</v>
      </c>
      <c r="Y18" s="471">
        <v>990.35885848254077</v>
      </c>
      <c r="Z18" s="471">
        <v>991.35536921123889</v>
      </c>
      <c r="AA18" s="471">
        <v>992.24128567714706</v>
      </c>
      <c r="AB18" s="471">
        <v>993.03034082354452</v>
      </c>
      <c r="AC18" s="471">
        <v>993.73428427572344</v>
      </c>
      <c r="AD18" s="471">
        <v>994.36322070970755</v>
      </c>
      <c r="AE18" s="471">
        <v>994.92588093050301</v>
      </c>
    </row>
    <row r="19" spans="1:31" s="472" customFormat="1" ht="11.1" customHeight="1">
      <c r="A19" s="469">
        <v>13</v>
      </c>
      <c r="B19" s="470">
        <v>0</v>
      </c>
      <c r="C19" s="470">
        <v>524.87585340281066</v>
      </c>
      <c r="D19" s="470">
        <v>699.2575295889859</v>
      </c>
      <c r="E19" s="470">
        <v>786.0177982787128</v>
      </c>
      <c r="F19" s="470">
        <v>837.73188034778263</v>
      </c>
      <c r="G19" s="470">
        <v>871.92539139080372</v>
      </c>
      <c r="H19" s="470">
        <v>896.10975912777496</v>
      </c>
      <c r="I19" s="470">
        <v>914.04107521665424</v>
      </c>
      <c r="J19" s="470">
        <v>927.80637711756287</v>
      </c>
      <c r="K19" s="470">
        <v>938.65815915909309</v>
      </c>
      <c r="L19" s="471">
        <v>947.39369440906239</v>
      </c>
      <c r="M19" s="471">
        <v>954.54469456161746</v>
      </c>
      <c r="N19" s="471">
        <v>960.4794336984105</v>
      </c>
      <c r="O19" s="471">
        <v>965.46110415203054</v>
      </c>
      <c r="P19" s="471">
        <v>969.68282964529794</v>
      </c>
      <c r="Q19" s="471">
        <v>973.28954829117879</v>
      </c>
      <c r="R19" s="471">
        <v>976.39217211174355</v>
      </c>
      <c r="S19" s="471">
        <v>979.07702676962197</v>
      </c>
      <c r="T19" s="471">
        <v>981.41231048546297</v>
      </c>
      <c r="U19" s="471">
        <v>983.45261551776218</v>
      </c>
      <c r="V19" s="471">
        <v>985.24215809640771</v>
      </c>
      <c r="W19" s="471">
        <v>986.8171278231531</v>
      </c>
      <c r="X19" s="471">
        <v>988.20742458251527</v>
      </c>
      <c r="Y19" s="471">
        <v>989.43796165034132</v>
      </c>
      <c r="Z19" s="471">
        <v>990.52965649926534</v>
      </c>
      <c r="AA19" s="471">
        <v>991.50019340825793</v>
      </c>
      <c r="AB19" s="471">
        <v>992.36461705572265</v>
      </c>
      <c r="AC19" s="471">
        <v>993.13579936068516</v>
      </c>
      <c r="AD19" s="471">
        <v>993.82481017161558</v>
      </c>
      <c r="AE19" s="471">
        <v>994.44121423736919</v>
      </c>
    </row>
    <row r="20" spans="1:31" s="472" customFormat="1" ht="11.1" customHeight="1">
      <c r="A20" s="469">
        <v>14</v>
      </c>
      <c r="B20" s="470">
        <v>0</v>
      </c>
      <c r="C20" s="470">
        <v>483.10489251031777</v>
      </c>
      <c r="D20" s="470">
        <v>672.81748847505708</v>
      </c>
      <c r="E20" s="470">
        <v>767.20536316295477</v>
      </c>
      <c r="F20" s="470">
        <v>823.46593463941292</v>
      </c>
      <c r="G20" s="470">
        <v>860.66559854328989</v>
      </c>
      <c r="H20" s="470">
        <v>886.97615642695382</v>
      </c>
      <c r="I20" s="470">
        <v>906.48392007898849</v>
      </c>
      <c r="J20" s="470">
        <v>921.45941070950494</v>
      </c>
      <c r="K20" s="470">
        <v>933.26523679724278</v>
      </c>
      <c r="L20" s="471">
        <v>942.768764379142</v>
      </c>
      <c r="M20" s="471">
        <v>950.54845105469099</v>
      </c>
      <c r="N20" s="471">
        <v>957.0049480481739</v>
      </c>
      <c r="O20" s="471">
        <v>962.42458647961132</v>
      </c>
      <c r="P20" s="471">
        <v>967.01746871526097</v>
      </c>
      <c r="Q20" s="471">
        <v>970.94127523088332</v>
      </c>
      <c r="R20" s="471">
        <v>974.31666897737409</v>
      </c>
      <c r="S20" s="471">
        <v>977.23756501458354</v>
      </c>
      <c r="T20" s="471">
        <v>979.77815727023642</v>
      </c>
      <c r="U20" s="471">
        <v>981.99783752966994</v>
      </c>
      <c r="V20" s="471">
        <v>983.94470933185323</v>
      </c>
      <c r="W20" s="471">
        <v>985.65814391948584</v>
      </c>
      <c r="X20" s="471">
        <v>987.17066985196027</v>
      </c>
      <c r="Y20" s="471">
        <v>988.50939067787374</v>
      </c>
      <c r="Z20" s="471">
        <v>989.69706284802533</v>
      </c>
      <c r="AA20" s="471">
        <v>990.75292537046153</v>
      </c>
      <c r="AB20" s="471">
        <v>991.69334558983553</v>
      </c>
      <c r="AC20" s="471">
        <v>992.53232707135498</v>
      </c>
      <c r="AD20" s="471">
        <v>993.2819128790394</v>
      </c>
      <c r="AE20" s="471">
        <v>993.95250865512594</v>
      </c>
    </row>
    <row r="21" spans="1:31" s="472" customFormat="1" ht="11.1" customHeight="1">
      <c r="A21" s="469">
        <v>15</v>
      </c>
      <c r="B21" s="470">
        <v>0</v>
      </c>
      <c r="C21" s="470">
        <v>440.98584027705391</v>
      </c>
      <c r="D21" s="470">
        <v>646.15711368517816</v>
      </c>
      <c r="E21" s="470">
        <v>748.23615775456551</v>
      </c>
      <c r="F21" s="470">
        <v>809.08110605013951</v>
      </c>
      <c r="G21" s="470">
        <v>849.31197408871321</v>
      </c>
      <c r="H21" s="470">
        <v>877.76644037029246</v>
      </c>
      <c r="I21" s="470">
        <v>898.86378864850906</v>
      </c>
      <c r="J21" s="470">
        <v>915.05955291471264</v>
      </c>
      <c r="K21" s="470">
        <v>927.82737341571055</v>
      </c>
      <c r="L21" s="471">
        <v>938.10529326563881</v>
      </c>
      <c r="M21" s="471">
        <v>946.51890551854001</v>
      </c>
      <c r="N21" s="471">
        <v>953.50150835085185</v>
      </c>
      <c r="O21" s="471">
        <v>959.36276449325533</v>
      </c>
      <c r="P21" s="471">
        <v>964.3298964441401</v>
      </c>
      <c r="Q21" s="471">
        <v>968.57343322841882</v>
      </c>
      <c r="R21" s="471">
        <v>972.22386998355171</v>
      </c>
      <c r="S21" s="471">
        <v>975.38277441158652</v>
      </c>
      <c r="T21" s="471">
        <v>978.13038611154968</v>
      </c>
      <c r="U21" s="471">
        <v>980.53093639167719</v>
      </c>
      <c r="V21" s="471">
        <v>982.63644849426066</v>
      </c>
      <c r="W21" s="471">
        <v>984.48950181662121</v>
      </c>
      <c r="X21" s="471">
        <v>986.12527549865081</v>
      </c>
      <c r="Y21" s="471">
        <v>987.57308161396884</v>
      </c>
      <c r="Z21" s="471">
        <v>988.8575309163582</v>
      </c>
      <c r="AA21" s="471">
        <v>989.99943009901676</v>
      </c>
      <c r="AB21" s="471">
        <v>991.01648019506615</v>
      </c>
      <c r="AC21" s="471">
        <v>991.92382584628035</v>
      </c>
      <c r="AD21" s="471">
        <v>992.73449144235838</v>
      </c>
      <c r="AE21" s="471">
        <v>993.45973052636396</v>
      </c>
    </row>
    <row r="22" spans="1:31" s="472" customFormat="1" ht="11.1" customHeight="1">
      <c r="A22" s="469">
        <v>16</v>
      </c>
      <c r="B22" s="470">
        <v>0</v>
      </c>
      <c r="C22" s="470">
        <v>398.51579594184574</v>
      </c>
      <c r="D22" s="470">
        <v>619.27456910538353</v>
      </c>
      <c r="E22" s="470">
        <v>729.10887563443976</v>
      </c>
      <c r="F22" s="470">
        <v>794.57640388928894</v>
      </c>
      <c r="G22" s="470">
        <v>837.86373609701536</v>
      </c>
      <c r="H22" s="470">
        <v>868.47997667982565</v>
      </c>
      <c r="I22" s="470">
        <v>891.18015612277577</v>
      </c>
      <c r="J22" s="470">
        <v>908.60636297163069</v>
      </c>
      <c r="K22" s="470">
        <v>922.34419450599842</v>
      </c>
      <c r="L22" s="471">
        <v>933.40295989285664</v>
      </c>
      <c r="M22" s="471">
        <v>942.45578043625449</v>
      </c>
      <c r="N22" s="471">
        <v>949.96887332271865</v>
      </c>
      <c r="O22" s="471">
        <v>956.27542732367954</v>
      </c>
      <c r="P22" s="471">
        <v>961.61992773742679</v>
      </c>
      <c r="Q22" s="471">
        <v>966.18585920926705</v>
      </c>
      <c r="R22" s="471">
        <v>970.11363099811388</v>
      </c>
      <c r="S22" s="471">
        <v>973.51252722023105</v>
      </c>
      <c r="T22" s="471">
        <v>976.46888352654059</v>
      </c>
      <c r="U22" s="471">
        <v>979.05181107753435</v>
      </c>
      <c r="V22" s="471">
        <v>981.31728548302146</v>
      </c>
      <c r="W22" s="471">
        <v>983.31112102956615</v>
      </c>
      <c r="X22" s="471">
        <v>985.07116952573028</v>
      </c>
      <c r="Y22" s="471">
        <v>986.6289699745314</v>
      </c>
      <c r="Z22" s="471">
        <v>988.0110028852605</v>
      </c>
      <c r="AA22" s="471">
        <v>989.23965570030987</v>
      </c>
      <c r="AB22" s="471">
        <v>990.33397425534019</v>
      </c>
      <c r="AC22" s="471">
        <v>991.31025377766355</v>
      </c>
      <c r="AD22" s="471">
        <v>992.18250816037175</v>
      </c>
      <c r="AE22" s="471">
        <v>992.96284591319568</v>
      </c>
    </row>
    <row r="23" spans="1:31" s="472" customFormat="1" ht="11.1" customHeight="1">
      <c r="A23" s="469">
        <v>17</v>
      </c>
      <c r="B23" s="470">
        <v>0</v>
      </c>
      <c r="C23" s="470">
        <v>355.69183457051156</v>
      </c>
      <c r="D23" s="470">
        <v>592.16800332075775</v>
      </c>
      <c r="E23" s="470">
        <v>709.82219949664602</v>
      </c>
      <c r="F23" s="470">
        <v>779.95082921043138</v>
      </c>
      <c r="G23" s="470">
        <v>826.32009612205331</v>
      </c>
      <c r="H23" s="470">
        <v>859.11612579193832</v>
      </c>
      <c r="I23" s="470">
        <v>883.43249332599441</v>
      </c>
      <c r="J23" s="470">
        <v>902.09939644568976</v>
      </c>
      <c r="K23" s="470">
        <v>916.81532243870549</v>
      </c>
      <c r="L23" s="471">
        <v>928.66144040863469</v>
      </c>
      <c r="M23" s="471">
        <v>938.35879597828318</v>
      </c>
      <c r="N23" s="471">
        <v>946.40679966935124</v>
      </c>
      <c r="O23" s="471">
        <v>953.16236234435746</v>
      </c>
      <c r="P23" s="471">
        <v>958.88737595815769</v>
      </c>
      <c r="Q23" s="471">
        <v>963.77838873995563</v>
      </c>
      <c r="R23" s="471">
        <v>967.98580668779755</v>
      </c>
      <c r="S23" s="471">
        <v>971.6266946356144</v>
      </c>
      <c r="T23" s="471">
        <v>974.79353508665645</v>
      </c>
      <c r="U23" s="471">
        <v>977.56035971910705</v>
      </c>
      <c r="V23" s="471">
        <v>979.98712944668875</v>
      </c>
      <c r="W23" s="471">
        <v>982.12292040261889</v>
      </c>
      <c r="X23" s="471">
        <v>984.00827933636867</v>
      </c>
      <c r="Y23" s="471">
        <v>985.67699073809865</v>
      </c>
      <c r="Z23" s="471">
        <v>987.1574204539038</v>
      </c>
      <c r="AA23" s="471">
        <v>988.47354984828041</v>
      </c>
      <c r="AB23" s="471">
        <v>989.64578076611667</v>
      </c>
      <c r="AC23" s="471">
        <v>990.69156860847488</v>
      </c>
      <c r="AD23" s="471">
        <v>991.62592501770177</v>
      </c>
      <c r="AE23" s="471">
        <v>992.46182059491764</v>
      </c>
    </row>
    <row r="24" spans="1:31" s="472" customFormat="1" ht="11.1" customHeight="1">
      <c r="A24" s="469">
        <v>18</v>
      </c>
      <c r="B24" s="470">
        <v>0</v>
      </c>
      <c r="C24" s="470">
        <v>312.51100685441634</v>
      </c>
      <c r="D24" s="470">
        <v>564.83554948792641</v>
      </c>
      <c r="E24" s="470">
        <v>690.37480105770487</v>
      </c>
      <c r="F24" s="470">
        <v>765.20337474258349</v>
      </c>
      <c r="G24" s="470">
        <v>814.68025914730015</v>
      </c>
      <c r="H24" s="470">
        <v>849.67424281331853</v>
      </c>
      <c r="I24" s="470">
        <v>875.62026667257351</v>
      </c>
      <c r="J24" s="470">
        <v>895.53820519869942</v>
      </c>
      <c r="K24" s="470">
        <v>911.24037643751865</v>
      </c>
      <c r="L24" s="471">
        <v>923.88040826204406</v>
      </c>
      <c r="M24" s="471">
        <v>934.2276699831624</v>
      </c>
      <c r="N24" s="471">
        <v>942.81504206887246</v>
      </c>
      <c r="O24" s="471">
        <v>950.02335515687446</v>
      </c>
      <c r="P24" s="471">
        <v>956.13205291406109</v>
      </c>
      <c r="Q24" s="471">
        <v>961.35085601673359</v>
      </c>
      <c r="R24" s="471">
        <v>965.84025050822856</v>
      </c>
      <c r="S24" s="471">
        <v>969.72514677945912</v>
      </c>
      <c r="T24" s="471">
        <v>973.10422540977322</v>
      </c>
      <c r="U24" s="471">
        <v>976.05647959935959</v>
      </c>
      <c r="V24" s="471">
        <v>978.64588877671997</v>
      </c>
      <c r="W24" s="471">
        <v>980.92481810378058</v>
      </c>
      <c r="X24" s="471">
        <v>982.93653172876247</v>
      </c>
      <c r="Y24" s="471">
        <v>984.71707834136248</v>
      </c>
      <c r="Z24" s="471">
        <v>986.2967248356191</v>
      </c>
      <c r="AA24" s="471">
        <v>987.70105978081745</v>
      </c>
      <c r="AB24" s="471">
        <v>988.95185233114944</v>
      </c>
      <c r="AC24" s="471">
        <v>990.06772772954298</v>
      </c>
      <c r="AD24" s="471">
        <v>991.0647036821764</v>
      </c>
      <c r="AE24" s="471">
        <v>991.95662006565408</v>
      </c>
    </row>
    <row r="25" spans="1:31" s="472" customFormat="1" ht="11.1" customHeight="1">
      <c r="A25" s="469">
        <v>19</v>
      </c>
      <c r="B25" s="470">
        <v>0</v>
      </c>
      <c r="C25" s="470">
        <v>268.97033890735287</v>
      </c>
      <c r="D25" s="470">
        <v>537.27532520648811</v>
      </c>
      <c r="E25" s="470">
        <v>670.76534096510466</v>
      </c>
      <c r="F25" s="470">
        <v>750.33302482083661</v>
      </c>
      <c r="G25" s="470">
        <v>802.94342353109039</v>
      </c>
      <c r="H25" s="470">
        <v>840.15367747654375</v>
      </c>
      <c r="I25" s="470">
        <v>867.74293813037389</v>
      </c>
      <c r="J25" s="470">
        <v>888.92233735798379</v>
      </c>
      <c r="K25" s="470">
        <v>905.61897255298868</v>
      </c>
      <c r="L25" s="471">
        <v>919.05953418089837</v>
      </c>
      <c r="M25" s="471">
        <v>930.062117938082</v>
      </c>
      <c r="N25" s="471">
        <v>939.19335315505634</v>
      </c>
      <c r="O25" s="471">
        <v>946.85818957616232</v>
      </c>
      <c r="P25" s="471">
        <v>953.35376884459697</v>
      </c>
      <c r="Q25" s="471">
        <v>958.90309385415117</v>
      </c>
      <c r="R25" s="471">
        <v>963.67681469382967</v>
      </c>
      <c r="S25" s="471">
        <v>967.8077526911693</v>
      </c>
      <c r="T25" s="471">
        <v>971.40083815224921</v>
      </c>
      <c r="U25" s="471">
        <v>974.54006714528089</v>
      </c>
      <c r="V25" s="471">
        <v>977.29347110116794</v>
      </c>
      <c r="W25" s="471">
        <v>979.71673161911838</v>
      </c>
      <c r="X25" s="471">
        <v>981.85585289109281</v>
      </c>
      <c r="Y25" s="471">
        <v>983.74916667465322</v>
      </c>
      <c r="Z25" s="471">
        <v>985.42885675384844</v>
      </c>
      <c r="AA25" s="471">
        <v>986.9221322961256</v>
      </c>
      <c r="AB25" s="471">
        <v>988.25214115922427</v>
      </c>
      <c r="AC25" s="471">
        <v>989.43868817661985</v>
      </c>
      <c r="AD25" s="471">
        <v>990.49880550218836</v>
      </c>
      <c r="AE25" s="471">
        <v>991.44720953197975</v>
      </c>
    </row>
    <row r="26" spans="1:31" s="472" customFormat="1" ht="11.1" customHeight="1">
      <c r="A26" s="469">
        <v>20</v>
      </c>
      <c r="B26" s="470">
        <v>0</v>
      </c>
      <c r="C26" s="470">
        <v>225.0668320607308</v>
      </c>
      <c r="D26" s="470">
        <v>509.48543238937157</v>
      </c>
      <c r="E26" s="470">
        <v>650.99246870506647</v>
      </c>
      <c r="F26" s="470">
        <v>735.33875531640865</v>
      </c>
      <c r="G26" s="470">
        <v>791.10878095141231</v>
      </c>
      <c r="H26" s="470">
        <v>830.55377409529535</v>
      </c>
      <c r="I26" s="470">
        <v>859.79996518365601</v>
      </c>
      <c r="J26" s="470">
        <v>882.25133728526271</v>
      </c>
      <c r="K26" s="470">
        <v>899.9507236360871</v>
      </c>
      <c r="L26" s="471">
        <v>914.19848614907653</v>
      </c>
      <c r="M26" s="471">
        <v>925.86185295929283</v>
      </c>
      <c r="N26" s="471">
        <v>935.54148350029152</v>
      </c>
      <c r="O26" s="471">
        <v>943.66664761561083</v>
      </c>
      <c r="P26" s="471">
        <v>950.55233240788755</v>
      </c>
      <c r="Q26" s="471">
        <v>956.43493367354711</v>
      </c>
      <c r="R26" s="471">
        <v>961.49535024764418</v>
      </c>
      <c r="S26" s="471">
        <v>965.87438031881049</v>
      </c>
      <c r="T26" s="471">
        <v>969.68325600091271</v>
      </c>
      <c r="U26" s="471">
        <v>973.01101792075133</v>
      </c>
      <c r="V26" s="471">
        <v>975.92978327831975</v>
      </c>
      <c r="W26" s="471">
        <v>978.49857774708414</v>
      </c>
      <c r="X26" s="471">
        <v>980.76616839644271</v>
      </c>
      <c r="Y26" s="471">
        <v>982.77318907738822</v>
      </c>
      <c r="Z26" s="471">
        <v>984.55375643806337</v>
      </c>
      <c r="AA26" s="471">
        <v>986.1367137490613</v>
      </c>
      <c r="AB26" s="471">
        <v>987.54659906086658</v>
      </c>
      <c r="AC26" s="471">
        <v>988.80440662742262</v>
      </c>
      <c r="AD26" s="471">
        <v>989.92819150403352</v>
      </c>
      <c r="AE26" s="471">
        <v>990.93355391052489</v>
      </c>
    </row>
    <row r="27" spans="1:31" s="472" customFormat="1" ht="11.1" customHeight="1">
      <c r="A27" s="469">
        <v>21</v>
      </c>
      <c r="B27" s="470">
        <v>0</v>
      </c>
      <c r="C27" s="470">
        <v>180.79746265705373</v>
      </c>
      <c r="D27" s="470">
        <v>481.46395713211194</v>
      </c>
      <c r="E27" s="470">
        <v>631.05482250952832</v>
      </c>
      <c r="F27" s="470">
        <v>720.21953356611039</v>
      </c>
      <c r="G27" s="470">
        <v>779.17551635023699</v>
      </c>
      <c r="H27" s="470">
        <v>820.87387151920359</v>
      </c>
      <c r="I27" s="470">
        <v>851.79080079571543</v>
      </c>
      <c r="J27" s="470">
        <v>875.52474554526862</v>
      </c>
      <c r="K27" s="470">
        <v>894.23523931154523</v>
      </c>
      <c r="L27" s="471">
        <v>909.29692938365645</v>
      </c>
      <c r="M27" s="471">
        <v>921.62658577234674</v>
      </c>
      <c r="N27" s="471">
        <v>931.85918159840412</v>
      </c>
      <c r="O27" s="471">
        <v>940.44850947205487</v>
      </c>
      <c r="P27" s="471">
        <v>947.72755066753882</v>
      </c>
      <c r="Q27" s="471">
        <v>953.94620549143804</v>
      </c>
      <c r="R27" s="471">
        <v>959.29570693107405</v>
      </c>
      <c r="S27" s="471">
        <v>963.92489651001529</v>
      </c>
      <c r="T27" s="471">
        <v>967.95136066498151</v>
      </c>
      <c r="U27" s="471">
        <v>971.46922661935082</v>
      </c>
      <c r="V27" s="471">
        <v>974.55473139028118</v>
      </c>
      <c r="W27" s="471">
        <v>977.27027259278293</v>
      </c>
      <c r="X27" s="471">
        <v>979.66740319767041</v>
      </c>
      <c r="Y27" s="471">
        <v>981.78907833347921</v>
      </c>
      <c r="Z27" s="471">
        <v>983.67136361964651</v>
      </c>
      <c r="AA27" s="471">
        <v>985.3447500474382</v>
      </c>
      <c r="AB27" s="471">
        <v>986.83517744502228</v>
      </c>
      <c r="AC27" s="471">
        <v>988.1648393986485</v>
      </c>
      <c r="AD27" s="471">
        <v>989.35282238922764</v>
      </c>
      <c r="AE27" s="471">
        <v>990.415617825558</v>
      </c>
    </row>
    <row r="28" spans="1:31" s="472" customFormat="1" ht="11.1" customHeight="1">
      <c r="A28" s="469">
        <v>22</v>
      </c>
      <c r="B28" s="470">
        <v>0</v>
      </c>
      <c r="C28" s="470">
        <v>136.15918184167953</v>
      </c>
      <c r="D28" s="470">
        <v>453.2089695810426</v>
      </c>
      <c r="E28" s="470">
        <v>610.95102926236052</v>
      </c>
      <c r="F28" s="470">
        <v>704.9743183012265</v>
      </c>
      <c r="G28" s="470">
        <v>767.14280787738505</v>
      </c>
      <c r="H28" s="470">
        <v>811.11330308831145</v>
      </c>
      <c r="I28" s="470">
        <v>843.71489337120863</v>
      </c>
      <c r="J28" s="470">
        <v>868.74209887410791</v>
      </c>
      <c r="K28" s="470">
        <v>888.47212595096505</v>
      </c>
      <c r="L28" s="471">
        <v>904.35452631185774</v>
      </c>
      <c r="M28" s="471">
        <v>917.35602469217622</v>
      </c>
      <c r="N28" s="471">
        <v>928.14619384733396</v>
      </c>
      <c r="O28" s="471">
        <v>937.20355351063574</v>
      </c>
      <c r="P28" s="471">
        <v>944.87922907935388</v>
      </c>
      <c r="Q28" s="471">
        <v>951.43673790781145</v>
      </c>
      <c r="R28" s="471">
        <v>957.0777332535323</v>
      </c>
      <c r="S28" s="471">
        <v>961.95916700281339</v>
      </c>
      <c r="T28" s="471">
        <v>966.20503286791779</v>
      </c>
      <c r="U28" s="471">
        <v>969.91458705710534</v>
      </c>
      <c r="V28" s="471">
        <v>973.16822073650883</v>
      </c>
      <c r="W28" s="471">
        <v>976.03173156219589</v>
      </c>
      <c r="X28" s="471">
        <v>978.55948162224183</v>
      </c>
      <c r="Y28" s="471">
        <v>980.79676666670446</v>
      </c>
      <c r="Z28" s="471">
        <v>982.78161752774304</v>
      </c>
      <c r="AA28" s="471">
        <v>984.5461866483015</v>
      </c>
      <c r="AB28" s="471">
        <v>986.1178273157127</v>
      </c>
      <c r="AC28" s="471">
        <v>987.51994244296804</v>
      </c>
      <c r="AD28" s="471">
        <v>988.77265853179813</v>
      </c>
      <c r="AE28" s="471">
        <v>989.89336560654965</v>
      </c>
    </row>
    <row r="29" spans="1:31" s="472" customFormat="1" ht="11.1" customHeight="1">
      <c r="A29" s="469">
        <v>23</v>
      </c>
      <c r="B29" s="470">
        <v>0</v>
      </c>
      <c r="C29" s="470">
        <v>91.148915352843431</v>
      </c>
      <c r="D29" s="470">
        <v>424.7185238003799</v>
      </c>
      <c r="E29" s="470">
        <v>590.67970440479974</v>
      </c>
      <c r="F29" s="470">
        <v>689.60205957580183</v>
      </c>
      <c r="G29" s="470">
        <v>755.00982683392601</v>
      </c>
      <c r="H29" s="470">
        <v>801.27139658716123</v>
      </c>
      <c r="I29" s="470">
        <v>835.5716867181643</v>
      </c>
      <c r="J29" s="470">
        <v>861.90293014735425</v>
      </c>
      <c r="K29" s="470">
        <v>882.66098664571359</v>
      </c>
      <c r="L29" s="471">
        <v>899.37093654779392</v>
      </c>
      <c r="M29" s="471">
        <v>913.04987560300435</v>
      </c>
      <c r="N29" s="471">
        <v>924.40226453167145</v>
      </c>
      <c r="O29" s="471">
        <v>933.9315562495384</v>
      </c>
      <c r="P29" s="471">
        <v>942.00717147793398</v>
      </c>
      <c r="Q29" s="471">
        <v>948.90635809432138</v>
      </c>
      <c r="R29" s="471">
        <v>954.84127646201114</v>
      </c>
      <c r="S29" s="471">
        <v>959.9770564163847</v>
      </c>
      <c r="T29" s="471">
        <v>964.44415233921166</v>
      </c>
      <c r="U29" s="471">
        <v>968.34699216517447</v>
      </c>
      <c r="V29" s="471">
        <v>971.77015582728848</v>
      </c>
      <c r="W29" s="471">
        <v>974.78286935635379</v>
      </c>
      <c r="X29" s="471">
        <v>977.44232736701781</v>
      </c>
      <c r="Y29" s="471">
        <v>979.79618573603989</v>
      </c>
      <c r="Z29" s="471">
        <v>981.88445688507363</v>
      </c>
      <c r="AA29" s="471">
        <v>983.74096855417213</v>
      </c>
      <c r="AB29" s="471">
        <v>985.39449926865893</v>
      </c>
      <c r="AC29" s="471">
        <v>986.86967134599024</v>
      </c>
      <c r="AD29" s="471">
        <v>988.18765997555681</v>
      </c>
      <c r="AE29" s="471">
        <v>989.36676128571628</v>
      </c>
    </row>
    <row r="30" spans="1:31" s="472" customFormat="1" ht="11.1" customHeight="1">
      <c r="A30" s="469">
        <v>24</v>
      </c>
      <c r="B30" s="470">
        <v>0</v>
      </c>
      <c r="C30" s="470">
        <v>45.763563309933758</v>
      </c>
      <c r="D30" s="470">
        <v>395.9906576382121</v>
      </c>
      <c r="E30" s="470">
        <v>570.23945184009222</v>
      </c>
      <c r="F30" s="470">
        <v>674.10169869433162</v>
      </c>
      <c r="G30" s="470">
        <v>742.77573761510484</v>
      </c>
      <c r="H30" s="470">
        <v>791.34747419850169</v>
      </c>
      <c r="I30" s="470">
        <v>827.36062000967809</v>
      </c>
      <c r="J30" s="470">
        <v>855.0067683478776</v>
      </c>
      <c r="K30" s="470">
        <v>876.80142117958508</v>
      </c>
      <c r="L30" s="471">
        <v>894.34581686902959</v>
      </c>
      <c r="M30" s="471">
        <v>908.70784193808936</v>
      </c>
      <c r="N30" s="471">
        <v>920.62713580504533</v>
      </c>
      <c r="O30" s="471">
        <v>930.63229234459834</v>
      </c>
      <c r="P30" s="471">
        <v>939.11118006316883</v>
      </c>
      <c r="Q30" s="471">
        <v>946.35489178238549</v>
      </c>
      <c r="R30" s="471">
        <v>952.58618253056056</v>
      </c>
      <c r="S30" s="471">
        <v>957.97842824173608</v>
      </c>
      <c r="T30" s="471">
        <v>962.66859780609968</v>
      </c>
      <c r="U30" s="471">
        <v>966.76633398247759</v>
      </c>
      <c r="V30" s="471">
        <v>970.36044037715783</v>
      </c>
      <c r="W30" s="471">
        <v>973.52359996546318</v>
      </c>
      <c r="X30" s="471">
        <v>976.31586349300039</v>
      </c>
      <c r="Y30" s="471">
        <v>978.78726663095301</v>
      </c>
      <c r="Z30" s="471">
        <v>980.97981990371534</v>
      </c>
      <c r="AA30" s="471">
        <v>982.9290403092582</v>
      </c>
      <c r="AB30" s="471">
        <v>984.66514348787962</v>
      </c>
      <c r="AC30" s="471">
        <v>986.21398132320428</v>
      </c>
      <c r="AD30" s="471">
        <v>987.59778643134689</v>
      </c>
      <c r="AE30" s="471">
        <v>988.8357685955425</v>
      </c>
    </row>
    <row r="31" spans="1:31" s="472" customFormat="1" ht="11.1" customHeight="1">
      <c r="A31" s="469">
        <v>25</v>
      </c>
      <c r="B31" s="470">
        <v>0</v>
      </c>
      <c r="C31" s="470">
        <v>0</v>
      </c>
      <c r="D31" s="470">
        <v>367.02339259135971</v>
      </c>
      <c r="E31" s="470">
        <v>549.62886383734588</v>
      </c>
      <c r="F31" s="470">
        <v>658.47216813884961</v>
      </c>
      <c r="G31" s="470">
        <v>730.43969765279337</v>
      </c>
      <c r="H31" s="470">
        <v>781.34085245660344</v>
      </c>
      <c r="I31" s="470">
        <v>819.08112774528774</v>
      </c>
      <c r="J31" s="470">
        <v>848.05313853340533</v>
      </c>
      <c r="K31" s="470">
        <v>870.8930260012387</v>
      </c>
      <c r="L31" s="471">
        <v>889.27882119294213</v>
      </c>
      <c r="M31" s="471">
        <v>904.32962465930018</v>
      </c>
      <c r="N31" s="471">
        <v>916.82054767236389</v>
      </c>
      <c r="O31" s="471">
        <v>927.30553457378392</v>
      </c>
      <c r="P31" s="471">
        <v>936.19105538661404</v>
      </c>
      <c r="Q31" s="471">
        <v>943.78216325118342</v>
      </c>
      <c r="R31" s="471">
        <v>950.31229614968129</v>
      </c>
      <c r="S31" s="471">
        <v>955.96314483229855</v>
      </c>
      <c r="T31" s="471">
        <v>960.87824698521183</v>
      </c>
      <c r="U31" s="471">
        <v>965.17250364825804</v>
      </c>
      <c r="V31" s="471">
        <v>968.93897729827643</v>
      </c>
      <c r="W31" s="471">
        <v>972.25383666298183</v>
      </c>
      <c r="X31" s="471">
        <v>975.18001242003265</v>
      </c>
      <c r="Y31" s="471">
        <v>977.76993986665707</v>
      </c>
      <c r="Z31" s="471">
        <v>980.06764428084557</v>
      </c>
      <c r="AA31" s="471">
        <v>982.11034599563664</v>
      </c>
      <c r="AB31" s="471">
        <v>983.92970974226057</v>
      </c>
      <c r="AC31" s="471">
        <v>985.55282721689503</v>
      </c>
      <c r="AD31" s="471">
        <v>987.00299727426841</v>
      </c>
      <c r="AE31" s="471">
        <v>988.3003509662841</v>
      </c>
    </row>
    <row r="32" spans="1:31" s="472" customFormat="1" ht="11.1" customHeight="1">
      <c r="A32" s="469">
        <v>26</v>
      </c>
      <c r="B32" s="470">
        <v>0</v>
      </c>
      <c r="C32" s="470">
        <v>0</v>
      </c>
      <c r="D32" s="470">
        <v>337.81473366911695</v>
      </c>
      <c r="E32" s="470">
        <v>528.84652093457692</v>
      </c>
      <c r="F32" s="470">
        <v>642.71239149540497</v>
      </c>
      <c r="G32" s="470">
        <v>718.00085735746325</v>
      </c>
      <c r="H32" s="470">
        <v>771.25084220018914</v>
      </c>
      <c r="I32" s="470">
        <v>810.73263971202744</v>
      </c>
      <c r="J32" s="470">
        <v>841.04156180381233</v>
      </c>
      <c r="K32" s="470">
        <v>864.93539419640638</v>
      </c>
      <c r="L32" s="471">
        <v>884.16960055288757</v>
      </c>
      <c r="M32" s="471">
        <v>899.91492223652108</v>
      </c>
      <c r="N32" s="471">
        <v>912.98223797191019</v>
      </c>
      <c r="O32" s="471">
        <v>923.95105382154611</v>
      </c>
      <c r="P32" s="471">
        <v>933.24659633775468</v>
      </c>
      <c r="Q32" s="471">
        <v>941.18799531555487</v>
      </c>
      <c r="R32" s="471">
        <v>948.01946071562793</v>
      </c>
      <c r="S32" s="471">
        <v>953.93106739444909</v>
      </c>
      <c r="T32" s="471">
        <v>959.07297657414983</v>
      </c>
      <c r="U32" s="471">
        <v>963.56539139458675</v>
      </c>
      <c r="V32" s="471">
        <v>967.50566869373733</v>
      </c>
      <c r="W32" s="471">
        <v>970.9734919996464</v>
      </c>
      <c r="X32" s="471">
        <v>974.034695921457</v>
      </c>
      <c r="Y32" s="471">
        <v>976.74413537932537</v>
      </c>
      <c r="Z32" s="471">
        <v>979.14786719445203</v>
      </c>
      <c r="AA32" s="471">
        <v>981.28482922940168</v>
      </c>
      <c r="AB32" s="471">
        <v>983.18814738209471</v>
      </c>
      <c r="AC32" s="471">
        <v>984.88616349303322</v>
      </c>
      <c r="AD32" s="471">
        <v>986.403251540881</v>
      </c>
      <c r="AE32" s="471">
        <v>987.76047152344847</v>
      </c>
    </row>
    <row r="33" spans="1:31" s="472" customFormat="1" ht="11.1" customHeight="1">
      <c r="A33" s="469">
        <v>27</v>
      </c>
      <c r="B33" s="470">
        <v>0</v>
      </c>
      <c r="C33" s="470">
        <v>0</v>
      </c>
      <c r="D33" s="470">
        <v>308.36266925585545</v>
      </c>
      <c r="E33" s="470">
        <v>507.89099184095096</v>
      </c>
      <c r="F33" s="470">
        <v>626.82128337993174</v>
      </c>
      <c r="G33" s="470">
        <v>705.45836005967146</v>
      </c>
      <c r="H33" s="470">
        <v>761.07674852497121</v>
      </c>
      <c r="I33" s="470">
        <v>802.31458094515665</v>
      </c>
      <c r="J33" s="470">
        <v>833.97155526813958</v>
      </c>
      <c r="K33" s="470">
        <v>858.92811545986672</v>
      </c>
      <c r="L33" s="471">
        <v>879.01780307416595</v>
      </c>
      <c r="M33" s="471">
        <v>895.46343062688527</v>
      </c>
      <c r="N33" s="471">
        <v>909.1119423572859</v>
      </c>
      <c r="O33" s="471">
        <v>920.56861906303959</v>
      </c>
      <c r="P33" s="471">
        <v>930.27760013015472</v>
      </c>
      <c r="Q33" s="471">
        <v>938.57220931379584</v>
      </c>
      <c r="R33" s="471">
        <v>945.70751831962423</v>
      </c>
      <c r="S33" s="471">
        <v>951.88205597795104</v>
      </c>
      <c r="T33" s="471">
        <v>957.25266224299583</v>
      </c>
      <c r="U33" s="471">
        <v>961.9448865388016</v>
      </c>
      <c r="V33" s="471">
        <v>966.06041585082733</v>
      </c>
      <c r="W33" s="471">
        <v>969.68247779744979</v>
      </c>
      <c r="X33" s="471">
        <v>972.87983511872653</v>
      </c>
      <c r="Y33" s="471">
        <v>975.70978252126611</v>
      </c>
      <c r="Z33" s="471">
        <v>978.22042529900523</v>
      </c>
      <c r="AA33" s="471">
        <v>980.45243315678135</v>
      </c>
      <c r="AB33" s="471">
        <v>982.44040533559405</v>
      </c>
      <c r="AC33" s="471">
        <v>984.21394423813945</v>
      </c>
      <c r="AD33" s="471">
        <v>985.79850792638206</v>
      </c>
      <c r="AE33" s="471">
        <v>987.21609308525581</v>
      </c>
    </row>
    <row r="34" spans="1:31" s="472" customFormat="1" ht="11.1" customHeight="1">
      <c r="A34" s="469">
        <v>28</v>
      </c>
      <c r="B34" s="470">
        <v>0</v>
      </c>
      <c r="C34" s="470">
        <v>0</v>
      </c>
      <c r="D34" s="470">
        <v>278.66517097248311</v>
      </c>
      <c r="E34" s="470">
        <v>486.76083333821151</v>
      </c>
      <c r="F34" s="470">
        <v>610.79774936349622</v>
      </c>
      <c r="G34" s="470">
        <v>692.81134195106472</v>
      </c>
      <c r="H34" s="470">
        <v>750.81787073579346</v>
      </c>
      <c r="I34" s="470">
        <v>793.82637168856195</v>
      </c>
      <c r="J34" s="470">
        <v>826.84263201133626</v>
      </c>
      <c r="K34" s="470">
        <v>852.87077606718935</v>
      </c>
      <c r="L34" s="471">
        <v>873.82307394978795</v>
      </c>
      <c r="M34" s="471">
        <v>890.97484325383596</v>
      </c>
      <c r="N34" s="471">
        <v>905.20939427920655</v>
      </c>
      <c r="O34" s="471">
        <v>917.15799734821189</v>
      </c>
      <c r="P34" s="471">
        <v>927.28386228749139</v>
      </c>
      <c r="Q34" s="471">
        <v>935.9346250953555</v>
      </c>
      <c r="R34" s="471">
        <v>943.37630973698697</v>
      </c>
      <c r="S34" s="471">
        <v>949.81596946631521</v>
      </c>
      <c r="T34" s="471">
        <v>955.41717862574865</v>
      </c>
      <c r="U34" s="471">
        <v>960.31087747588481</v>
      </c>
      <c r="V34" s="471">
        <v>964.60311923422614</v>
      </c>
      <c r="W34" s="471">
        <v>968.38070514356821</v>
      </c>
      <c r="X34" s="471">
        <v>971.71535047597331</v>
      </c>
      <c r="Y34" s="471">
        <v>974.66681005605619</v>
      </c>
      <c r="Z34" s="471">
        <v>977.28525472109629</v>
      </c>
      <c r="AA34" s="471">
        <v>979.61310045022242</v>
      </c>
      <c r="AB34" s="471">
        <v>981.68643210537255</v>
      </c>
      <c r="AC34" s="471">
        <v>983.53612315612133</v>
      </c>
      <c r="AD34" s="471">
        <v>985.1887247817624</v>
      </c>
      <c r="AE34" s="471">
        <v>986.66717816007838</v>
      </c>
    </row>
    <row r="35" spans="1:31" s="472" customFormat="1" ht="11.1" customHeight="1">
      <c r="A35" s="469">
        <v>29</v>
      </c>
      <c r="B35" s="470">
        <v>0</v>
      </c>
      <c r="C35" s="470">
        <v>0</v>
      </c>
      <c r="D35" s="470">
        <v>248.72019353674986</v>
      </c>
      <c r="E35" s="470">
        <v>465.45459018128292</v>
      </c>
      <c r="F35" s="470">
        <v>594.64068589692363</v>
      </c>
      <c r="G35" s="470">
        <v>680.05893202488642</v>
      </c>
      <c r="H35" s="470">
        <v>740.47350229837252</v>
      </c>
      <c r="I35" s="470">
        <v>785.26742735482901</v>
      </c>
      <c r="J35" s="470">
        <v>819.65430106072597</v>
      </c>
      <c r="K35" s="470">
        <v>846.76295884623983</v>
      </c>
      <c r="L35" s="471">
        <v>868.58505541604029</v>
      </c>
      <c r="M35" s="471">
        <v>886.44885098601139</v>
      </c>
      <c r="N35" s="471">
        <v>901.27432496714312</v>
      </c>
      <c r="O35" s="471">
        <v>913.71895378576096</v>
      </c>
      <c r="P35" s="471">
        <v>924.26517662947265</v>
      </c>
      <c r="Q35" s="471">
        <v>933.27506100842845</v>
      </c>
      <c r="R35" s="471">
        <v>941.02567441616122</v>
      </c>
      <c r="S35" s="471">
        <v>947.73266556708268</v>
      </c>
      <c r="T35" s="471">
        <v>953.56639931169127</v>
      </c>
      <c r="U35" s="471">
        <v>958.66325167077719</v>
      </c>
      <c r="V35" s="471">
        <v>963.13367847915333</v>
      </c>
      <c r="W35" s="471">
        <v>967.06808438423775</v>
      </c>
      <c r="X35" s="471">
        <v>970.54116179453035</v>
      </c>
      <c r="Y35" s="471">
        <v>973.61514615363615</v>
      </c>
      <c r="Z35" s="471">
        <v>976.34229105503812</v>
      </c>
      <c r="AA35" s="471">
        <v>978.76677330444238</v>
      </c>
      <c r="AB35" s="471">
        <v>980.92617576489931</v>
      </c>
      <c r="AC35" s="471">
        <v>982.85265356508637</v>
      </c>
      <c r="AD35" s="471">
        <v>984.5738601109374</v>
      </c>
      <c r="AE35" s="471">
        <v>986.1136889438576</v>
      </c>
    </row>
    <row r="36" spans="1:31" s="472" customFormat="1" ht="11.1" customHeight="1">
      <c r="A36" s="469">
        <v>30</v>
      </c>
      <c r="B36" s="470">
        <v>0</v>
      </c>
      <c r="C36" s="470">
        <v>0</v>
      </c>
      <c r="D36" s="470">
        <v>218.52567462238554</v>
      </c>
      <c r="E36" s="470">
        <v>443.97079499804624</v>
      </c>
      <c r="F36" s="470">
        <v>578.34898023479695</v>
      </c>
      <c r="G36" s="470">
        <v>667.20025201599015</v>
      </c>
      <c r="H36" s="470">
        <v>730.04293079063984</v>
      </c>
      <c r="I36" s="470">
        <v>776.63715848498157</v>
      </c>
      <c r="J36" s="470">
        <v>812.40606735219433</v>
      </c>
      <c r="K36" s="470">
        <v>840.60424314844909</v>
      </c>
      <c r="L36" s="471">
        <v>863.3033867278449</v>
      </c>
      <c r="M36" s="471">
        <v>881.88514211595475</v>
      </c>
      <c r="N36" s="471">
        <v>897.30646341081274</v>
      </c>
      <c r="O36" s="471">
        <v>910.25125152695625</v>
      </c>
      <c r="P36" s="471">
        <v>921.22133525763718</v>
      </c>
      <c r="Q36" s="471">
        <v>930.59333388744335</v>
      </c>
      <c r="R36" s="471">
        <v>938.65545046766204</v>
      </c>
      <c r="S36" s="471">
        <v>945.63200080202296</v>
      </c>
      <c r="T36" s="471">
        <v>951.70019683668329</v>
      </c>
      <c r="U36" s="471">
        <v>957.00189565062692</v>
      </c>
      <c r="V36" s="471">
        <v>961.65199238445507</v>
      </c>
      <c r="W36" s="471">
        <v>965.74452511857953</v>
      </c>
      <c r="X36" s="471">
        <v>969.35718820740897</v>
      </c>
      <c r="Y36" s="471">
        <v>972.55471838536255</v>
      </c>
      <c r="Z36" s="471">
        <v>975.39146935842962</v>
      </c>
      <c r="AA36" s="471">
        <v>977.91339343244749</v>
      </c>
      <c r="AB36" s="471">
        <v>980.15958395492191</v>
      </c>
      <c r="AC36" s="471">
        <v>982.16348839412615</v>
      </c>
      <c r="AD36" s="471">
        <v>983.95387156785557</v>
      </c>
      <c r="AE36" s="471">
        <v>985.55558731750182</v>
      </c>
    </row>
    <row r="37" spans="1:31" s="472" customFormat="1" ht="11.1" customHeight="1">
      <c r="A37" s="469">
        <v>31</v>
      </c>
      <c r="B37" s="470">
        <v>0</v>
      </c>
      <c r="C37" s="470">
        <v>0</v>
      </c>
      <c r="D37" s="470">
        <v>188.07953471706765</v>
      </c>
      <c r="E37" s="470">
        <v>422.30796818828264</v>
      </c>
      <c r="F37" s="470">
        <v>561.92151035881807</v>
      </c>
      <c r="G37" s="470">
        <v>654.23441634035282</v>
      </c>
      <c r="H37" s="470">
        <v>719.52543785367584</v>
      </c>
      <c r="I37" s="470">
        <v>767.93497070788544</v>
      </c>
      <c r="J37" s="470">
        <v>805.09743169609123</v>
      </c>
      <c r="K37" s="470">
        <v>834.39420481984314</v>
      </c>
      <c r="L37" s="471">
        <v>857.97770413391447</v>
      </c>
      <c r="M37" s="471">
        <v>877.28340233864753</v>
      </c>
      <c r="N37" s="471">
        <v>893.30553634151261</v>
      </c>
      <c r="O37" s="471">
        <v>906.75465174932822</v>
      </c>
      <c r="P37" s="471">
        <v>918.1521285410364</v>
      </c>
      <c r="Q37" s="471">
        <v>927.88925904045004</v>
      </c>
      <c r="R37" s="471">
        <v>936.26547465292526</v>
      </c>
      <c r="S37" s="471">
        <v>943.51383049725439</v>
      </c>
      <c r="T37" s="471">
        <v>949.81844267438362</v>
      </c>
      <c r="U37" s="471">
        <v>955.32669499697533</v>
      </c>
      <c r="V37" s="471">
        <v>960.15795890563425</v>
      </c>
      <c r="W37" s="471">
        <v>964.40993619237395</v>
      </c>
      <c r="X37" s="471">
        <v>968.16334817372808</v>
      </c>
      <c r="Y37" s="471">
        <v>971.48545371902003</v>
      </c>
      <c r="Z37" s="471">
        <v>974.43272414768251</v>
      </c>
      <c r="AA37" s="471">
        <v>977.05290206151903</v>
      </c>
      <c r="AB37" s="471">
        <v>979.38660387986158</v>
      </c>
      <c r="AC37" s="471">
        <v>981.4685801800747</v>
      </c>
      <c r="AD37" s="471">
        <v>983.32871645358125</v>
      </c>
      <c r="AE37" s="471">
        <v>984.99283484425973</v>
      </c>
    </row>
    <row r="38" spans="1:31" s="472" customFormat="1" ht="11.1" customHeight="1">
      <c r="A38" s="469">
        <v>32</v>
      </c>
      <c r="B38" s="470">
        <v>0</v>
      </c>
      <c r="C38" s="470">
        <v>0</v>
      </c>
      <c r="D38" s="470">
        <v>157.37967697920558</v>
      </c>
      <c r="E38" s="470">
        <v>400.4646178217713</v>
      </c>
      <c r="F38" s="470">
        <v>545.35714490053988</v>
      </c>
      <c r="G38" s="470">
        <v>641.16053203408524</v>
      </c>
      <c r="H38" s="470">
        <v>708.92029914223724</v>
      </c>
      <c r="I38" s="470">
        <v>759.1602646993133</v>
      </c>
      <c r="J38" s="470">
        <v>797.72789074285424</v>
      </c>
      <c r="K38" s="470">
        <v>828.13241617183257</v>
      </c>
      <c r="L38" s="471">
        <v>852.60764085170092</v>
      </c>
      <c r="M38" s="471">
        <v>872.64331472986282</v>
      </c>
      <c r="N38" s="471">
        <v>889.27126821330194</v>
      </c>
      <c r="O38" s="471">
        <v>903.22891364021962</v>
      </c>
      <c r="P38" s="471">
        <v>915.05734510179718</v>
      </c>
      <c r="Q38" s="471">
        <v>925.1626502363988</v>
      </c>
      <c r="R38" s="471">
        <v>933.85558237306554</v>
      </c>
      <c r="S38" s="471">
        <v>941.37800877327948</v>
      </c>
      <c r="T38" s="471">
        <v>947.92100722739826</v>
      </c>
      <c r="U38" s="471">
        <v>953.63753433787667</v>
      </c>
      <c r="V38" s="471">
        <v>958.65147514782325</v>
      </c>
      <c r="W38" s="471">
        <v>963.06422569178346</v>
      </c>
      <c r="X38" s="471">
        <v>966.95955947309983</v>
      </c>
      <c r="Y38" s="471">
        <v>970.40727851379154</v>
      </c>
      <c r="Z38" s="471">
        <v>973.46598939351259</v>
      </c>
      <c r="AA38" s="471">
        <v>976.18523992916653</v>
      </c>
      <c r="AB38" s="471">
        <v>978.60718230417569</v>
      </c>
      <c r="AC38" s="471">
        <v>980.76788106423953</v>
      </c>
      <c r="AD38" s="471">
        <v>982.69835171335501</v>
      </c>
      <c r="AE38" s="471">
        <v>984.42539276707384</v>
      </c>
    </row>
    <row r="39" spans="1:31" s="472" customFormat="1" ht="11.1" customHeight="1">
      <c r="A39" s="469">
        <v>33</v>
      </c>
      <c r="B39" s="470">
        <v>0</v>
      </c>
      <c r="C39" s="470">
        <v>0</v>
      </c>
      <c r="D39" s="470">
        <v>126.42398709352817</v>
      </c>
      <c r="E39" s="470">
        <v>378.43923953553872</v>
      </c>
      <c r="F39" s="470">
        <v>528.65474306344288</v>
      </c>
      <c r="G39" s="470">
        <v>627.97769869193212</v>
      </c>
      <c r="H39" s="470">
        <v>698.22678427487006</v>
      </c>
      <c r="I39" s="470">
        <v>750.31243614066989</v>
      </c>
      <c r="J39" s="470">
        <v>790.29693694833998</v>
      </c>
      <c r="K39" s="470">
        <v>821.81844595175505</v>
      </c>
      <c r="L39" s="471">
        <v>847.19282704213606</v>
      </c>
      <c r="M39" s="471">
        <v>867.96455972433841</v>
      </c>
      <c r="N39" s="471">
        <v>885.20338118402253</v>
      </c>
      <c r="O39" s="471">
        <v>899.67379438020225</v>
      </c>
      <c r="P39" s="471">
        <v>911.93677180056432</v>
      </c>
      <c r="Q39" s="471">
        <v>922.41331969231362</v>
      </c>
      <c r="R39" s="471">
        <v>931.42560765754035</v>
      </c>
      <c r="S39" s="471">
        <v>939.22438853493827</v>
      </c>
      <c r="T39" s="471">
        <v>946.00775981835454</v>
      </c>
      <c r="U39" s="471">
        <v>951.9342973399522</v>
      </c>
      <c r="V39" s="471">
        <v>957.13243735869708</v>
      </c>
      <c r="W39" s="471">
        <v>961.7073009370215</v>
      </c>
      <c r="X39" s="471">
        <v>965.74573919996647</v>
      </c>
      <c r="Y39" s="471">
        <v>969.32011851518587</v>
      </c>
      <c r="Z39" s="471">
        <v>972.49119851639114</v>
      </c>
      <c r="AA39" s="471">
        <v>975.31034727904421</v>
      </c>
      <c r="AB39" s="471">
        <v>977.82126554869239</v>
      </c>
      <c r="AC39" s="471">
        <v>980.06134278910554</v>
      </c>
      <c r="AD39" s="471">
        <v>982.06273393362665</v>
      </c>
      <c r="AE39" s="471">
        <v>983.85322200591156</v>
      </c>
    </row>
    <row r="40" spans="1:31" s="472" customFormat="1" ht="11.1" customHeight="1">
      <c r="A40" s="469">
        <v>34</v>
      </c>
      <c r="B40" s="470">
        <v>0</v>
      </c>
      <c r="C40" s="470">
        <v>0</v>
      </c>
      <c r="D40" s="470">
        <v>95.210333125470228</v>
      </c>
      <c r="E40" s="470">
        <v>356.23031643025473</v>
      </c>
      <c r="F40" s="470">
        <v>511.81315454436998</v>
      </c>
      <c r="G40" s="470">
        <v>614.68500840526121</v>
      </c>
      <c r="H40" s="470">
        <v>687.44415678360792</v>
      </c>
      <c r="I40" s="470">
        <v>741.39087567737147</v>
      </c>
      <c r="J40" s="470">
        <v>782.80405853887157</v>
      </c>
      <c r="K40" s="470">
        <v>815.45185931317667</v>
      </c>
      <c r="L40" s="471">
        <v>841.73288978415792</v>
      </c>
      <c r="M40" s="471">
        <v>863.24681509376796</v>
      </c>
      <c r="N40" s="471">
        <v>881.10159509616585</v>
      </c>
      <c r="O40" s="471">
        <v>896.08904912635114</v>
      </c>
      <c r="P40" s="471">
        <v>908.79019372182108</v>
      </c>
      <c r="Q40" s="471">
        <v>919.641078060361</v>
      </c>
      <c r="R40" s="471">
        <v>928.97538315271925</v>
      </c>
      <c r="S40" s="471">
        <v>937.0528214612774</v>
      </c>
      <c r="T40" s="471">
        <v>944.07856868090198</v>
      </c>
      <c r="U40" s="471">
        <v>950.21686670037855</v>
      </c>
      <c r="V40" s="471">
        <v>955.60074092132834</v>
      </c>
      <c r="W40" s="471">
        <v>960.33906847596961</v>
      </c>
      <c r="X40" s="471">
        <v>964.52180375789021</v>
      </c>
      <c r="Y40" s="471">
        <v>968.22389884992538</v>
      </c>
      <c r="Z40" s="471">
        <v>971.50828438196049</v>
      </c>
      <c r="AA40" s="471">
        <v>974.42816385683761</v>
      </c>
      <c r="AB40" s="471">
        <v>977.02879948691339</v>
      </c>
      <c r="AC40" s="471">
        <v>979.34891669501224</v>
      </c>
      <c r="AD40" s="471">
        <v>981.42181933906716</v>
      </c>
      <c r="AE40" s="471">
        <v>983.27628315507275</v>
      </c>
    </row>
    <row r="41" spans="1:31" s="472" customFormat="1" ht="11.1" customHeight="1">
      <c r="A41" s="469">
        <v>35</v>
      </c>
      <c r="B41" s="470">
        <v>0</v>
      </c>
      <c r="C41" s="470">
        <v>0</v>
      </c>
      <c r="D41" s="470">
        <v>63.736565374344806</v>
      </c>
      <c r="E41" s="470">
        <v>333.83631896575923</v>
      </c>
      <c r="F41" s="470">
        <v>494.8312194543048</v>
      </c>
      <c r="G41" s="470">
        <v>601.2815456995346</v>
      </c>
      <c r="H41" s="470">
        <v>676.57167406325198</v>
      </c>
      <c r="I41" s="470">
        <v>732.39496887687847</v>
      </c>
      <c r="J41" s="470">
        <v>775.24873947599087</v>
      </c>
      <c r="K41" s="470">
        <v>809.03221778594366</v>
      </c>
      <c r="L41" s="471">
        <v>836.22745304903003</v>
      </c>
      <c r="M41" s="471">
        <v>858.48975592460931</v>
      </c>
      <c r="N41" s="471">
        <v>876.96562745757717</v>
      </c>
      <c r="O41" s="471">
        <v>892.47443099538452</v>
      </c>
      <c r="P41" s="471">
        <v>905.61739415908858</v>
      </c>
      <c r="Q41" s="471">
        <v>916.84573441480882</v>
      </c>
      <c r="R41" s="471">
        <v>926.50474011035794</v>
      </c>
      <c r="S41" s="471">
        <v>934.86315799533611</v>
      </c>
      <c r="T41" s="471">
        <v>942.13330095063736</v>
      </c>
      <c r="U41" s="471">
        <v>948.48512413880815</v>
      </c>
      <c r="V41" s="471">
        <v>954.05628034698145</v>
      </c>
      <c r="W41" s="471">
        <v>958.95943407774246</v>
      </c>
      <c r="X41" s="471">
        <v>963.28766885379662</v>
      </c>
      <c r="Y41" s="471">
        <v>967.11854402078745</v>
      </c>
      <c r="Z41" s="471">
        <v>970.51717929640972</v>
      </c>
      <c r="AA41" s="471">
        <v>973.53862890611265</v>
      </c>
      <c r="AB41" s="471">
        <v>976.22972954128636</v>
      </c>
      <c r="AC41" s="471">
        <v>978.63055371680139</v>
      </c>
      <c r="AD41" s="471">
        <v>980.77556378955319</v>
      </c>
      <c r="AE41" s="471">
        <v>982.69453648047693</v>
      </c>
    </row>
    <row r="42" spans="1:31" s="472" customFormat="1" ht="11.1" customHeight="1">
      <c r="A42" s="469">
        <v>36</v>
      </c>
      <c r="B42" s="470">
        <v>0</v>
      </c>
      <c r="C42" s="470">
        <v>0</v>
      </c>
      <c r="D42" s="470">
        <v>32.000516225293396</v>
      </c>
      <c r="E42" s="470">
        <v>311.25570485572661</v>
      </c>
      <c r="F42" s="470">
        <v>477.70776823848882</v>
      </c>
      <c r="G42" s="470">
        <v>587.76638747126003</v>
      </c>
      <c r="H42" s="470">
        <v>665.60858732022655</v>
      </c>
      <c r="I42" s="470">
        <v>723.32409618638133</v>
      </c>
      <c r="J42" s="470">
        <v>767.63045942091958</v>
      </c>
      <c r="K42" s="470">
        <v>802.55907924598375</v>
      </c>
      <c r="L42" s="471">
        <v>830.67613767444277</v>
      </c>
      <c r="M42" s="471">
        <v>853.69305459570762</v>
      </c>
      <c r="N42" s="471">
        <v>872.79519342200012</v>
      </c>
      <c r="O42" s="471">
        <v>888.82969104665995</v>
      </c>
      <c r="P42" s="471">
        <v>902.41815459999964</v>
      </c>
      <c r="Q42" s="471">
        <v>914.02709623887688</v>
      </c>
      <c r="R42" s="471">
        <v>924.01350837597693</v>
      </c>
      <c r="S42" s="471">
        <v>932.6552473338453</v>
      </c>
      <c r="T42" s="471">
        <v>940.17182265595409</v>
      </c>
      <c r="U42" s="471">
        <v>946.73895038922478</v>
      </c>
      <c r="V42" s="471">
        <v>952.49894926784839</v>
      </c>
      <c r="W42" s="471">
        <v>957.56830272619675</v>
      </c>
      <c r="X42" s="471">
        <v>962.04324949216891</v>
      </c>
      <c r="Y42" s="471">
        <v>966.00397790140698</v>
      </c>
      <c r="Z42" s="471">
        <v>969.51781500181244</v>
      </c>
      <c r="AA42" s="471">
        <v>972.64168116413157</v>
      </c>
      <c r="AB42" s="471">
        <v>975.42400067944561</v>
      </c>
      <c r="AC42" s="471">
        <v>977.90620438043891</v>
      </c>
      <c r="AD42" s="471">
        <v>980.1239227771265</v>
      </c>
      <c r="AE42" s="471">
        <v>982.10794191692639</v>
      </c>
    </row>
    <row r="43" spans="1:31" s="472" customFormat="1" ht="11.1" customHeight="1">
      <c r="A43" s="469">
        <v>37</v>
      </c>
      <c r="B43" s="470">
        <v>0</v>
      </c>
      <c r="C43" s="470">
        <v>0</v>
      </c>
      <c r="D43" s="470">
        <v>0</v>
      </c>
      <c r="E43" s="470">
        <v>288.48691896144379</v>
      </c>
      <c r="F43" s="470">
        <v>460.44162159587466</v>
      </c>
      <c r="G43" s="470">
        <v>574.13860292441689</v>
      </c>
      <c r="H43" s="470">
        <v>654.554141521009</v>
      </c>
      <c r="I43" s="470">
        <v>714.17763289013044</v>
      </c>
      <c r="J43" s="470">
        <v>759.94869369872276</v>
      </c>
      <c r="K43" s="470">
        <v>796.03199788485745</v>
      </c>
      <c r="L43" s="471">
        <v>825.07856133840039</v>
      </c>
      <c r="M43" s="471">
        <v>848.85638075573172</v>
      </c>
      <c r="N43" s="471">
        <v>868.59000576946016</v>
      </c>
      <c r="O43" s="471">
        <v>885.15457826502939</v>
      </c>
      <c r="P43" s="471">
        <v>899.19225471125185</v>
      </c>
      <c r="Q43" s="471">
        <v>911.18496941147896</v>
      </c>
      <c r="R43" s="471">
        <v>921.50151637714271</v>
      </c>
      <c r="S43" s="471">
        <v>930.42893741684213</v>
      </c>
      <c r="T43" s="471">
        <v>938.193998708815</v>
      </c>
      <c r="U43" s="471">
        <v>944.97822519172826</v>
      </c>
      <c r="V43" s="471">
        <v>950.92864042972246</v>
      </c>
      <c r="W43" s="471">
        <v>956.16557861338822</v>
      </c>
      <c r="X43" s="471">
        <v>960.78845996919449</v>
      </c>
      <c r="Y43" s="471">
        <v>964.8801237310314</v>
      </c>
      <c r="Z43" s="471">
        <v>968.51012267142687</v>
      </c>
      <c r="AA43" s="471">
        <v>971.73725885763395</v>
      </c>
      <c r="AB43" s="471">
        <v>974.61155741042296</v>
      </c>
      <c r="AC43" s="471">
        <v>977.17581879960665</v>
      </c>
      <c r="AD43" s="471">
        <v>979.46685142292961</v>
      </c>
      <c r="AE43" s="471">
        <v>981.51645906534611</v>
      </c>
    </row>
    <row r="44" spans="1:31" s="472" customFormat="1" ht="11.1" customHeight="1">
      <c r="A44" s="469">
        <v>38</v>
      </c>
      <c r="B44" s="470">
        <v>0</v>
      </c>
      <c r="C44" s="470">
        <v>0</v>
      </c>
      <c r="D44" s="470">
        <v>0</v>
      </c>
      <c r="E44" s="470">
        <v>265.5283931847087</v>
      </c>
      <c r="F44" s="470">
        <v>443.03159039790563</v>
      </c>
      <c r="G44" s="470">
        <v>560.39725350634978</v>
      </c>
      <c r="H44" s="470">
        <v>643.40757534013176</v>
      </c>
      <c r="I44" s="470">
        <v>704.95494906641045</v>
      </c>
      <c r="J44" s="470">
        <v>752.20291326217421</v>
      </c>
      <c r="K44" s="470">
        <v>789.45052417905481</v>
      </c>
      <c r="L44" s="471">
        <v>819.4343385328915</v>
      </c>
      <c r="M44" s="471">
        <v>843.97940130042286</v>
      </c>
      <c r="N44" s="471">
        <v>864.34977488648224</v>
      </c>
      <c r="O44" s="471">
        <v>881.44883954355191</v>
      </c>
      <c r="P44" s="471">
        <v>895.93947232343123</v>
      </c>
      <c r="Q44" s="471">
        <v>908.31915819385267</v>
      </c>
      <c r="R44" s="471">
        <v>918.96859111165168</v>
      </c>
      <c r="S44" s="471">
        <v>928.18407491719711</v>
      </c>
      <c r="T44" s="471">
        <v>936.19969289544986</v>
      </c>
      <c r="U44" s="471">
        <v>943.20282728425252</v>
      </c>
      <c r="V44" s="471">
        <v>949.34524568461222</v>
      </c>
      <c r="W44" s="471">
        <v>954.7511651329728</v>
      </c>
      <c r="X44" s="471">
        <v>959.52321386686185</v>
      </c>
      <c r="Y44" s="471">
        <v>963.7469041092362</v>
      </c>
      <c r="Z44" s="471">
        <v>967.49403290495479</v>
      </c>
      <c r="AA44" s="471">
        <v>970.82529969858228</v>
      </c>
      <c r="AB44" s="471">
        <v>973.79234378082504</v>
      </c>
      <c r="AC44" s="471">
        <v>976.43934667226756</v>
      </c>
      <c r="AD44" s="471">
        <v>978.80430447411425</v>
      </c>
      <c r="AE44" s="471">
        <v>980.92004719000261</v>
      </c>
    </row>
    <row r="45" spans="1:31" s="472" customFormat="1" ht="11.1" customHeight="1">
      <c r="A45" s="469">
        <v>39</v>
      </c>
      <c r="B45" s="470">
        <v>0</v>
      </c>
      <c r="C45" s="470">
        <v>0</v>
      </c>
      <c r="D45" s="470">
        <v>0</v>
      </c>
      <c r="E45" s="470">
        <v>242.37854635983413</v>
      </c>
      <c r="F45" s="470">
        <v>425.47647560661977</v>
      </c>
      <c r="G45" s="470">
        <v>546.54139284313214</v>
      </c>
      <c r="H45" s="470">
        <v>632.16812110774686</v>
      </c>
      <c r="I45" s="470">
        <v>695.65540954415928</v>
      </c>
      <c r="J45" s="470">
        <v>744.39258465532112</v>
      </c>
      <c r="K45" s="470">
        <v>782.81420485903755</v>
      </c>
      <c r="L45" s="471">
        <v>813.74308053733614</v>
      </c>
      <c r="M45" s="471">
        <v>839.06178034965319</v>
      </c>
      <c r="N45" s="471">
        <v>860.07420874614604</v>
      </c>
      <c r="O45" s="471">
        <v>877.71221966606197</v>
      </c>
      <c r="P45" s="471">
        <v>892.65958341571195</v>
      </c>
      <c r="Q45" s="471">
        <v>905.42946521607962</v>
      </c>
      <c r="R45" s="471">
        <v>916.4145581356147</v>
      </c>
      <c r="S45" s="471">
        <v>925.92050523005514</v>
      </c>
      <c r="T45" s="471">
        <v>934.18876786697331</v>
      </c>
      <c r="U45" s="471">
        <v>941.41263439421459</v>
      </c>
      <c r="V45" s="471">
        <v>947.74865598329268</v>
      </c>
      <c r="W45" s="471">
        <v>953.32496487355399</v>
      </c>
      <c r="X45" s="471">
        <v>958.24742404700964</v>
      </c>
      <c r="Y45" s="471">
        <v>962.60424099059276</v>
      </c>
      <c r="Z45" s="471">
        <v>966.46947572376234</v>
      </c>
      <c r="AA45" s="471">
        <v>969.90574087987181</v>
      </c>
      <c r="AB45" s="471">
        <v>972.96630337098054</v>
      </c>
      <c r="AC45" s="471">
        <v>975.69673727720055</v>
      </c>
      <c r="AD45" s="471">
        <v>978.13623630072573</v>
      </c>
      <c r="AE45" s="471">
        <v>980.31866521569793</v>
      </c>
    </row>
    <row r="46" spans="1:31" s="472" customFormat="1" ht="11.1" customHeight="1">
      <c r="A46" s="469">
        <v>40</v>
      </c>
      <c r="B46" s="470">
        <v>0</v>
      </c>
      <c r="C46" s="470">
        <v>0</v>
      </c>
      <c r="D46" s="470">
        <v>0</v>
      </c>
      <c r="E46" s="470">
        <v>219.03578414475197</v>
      </c>
      <c r="F46" s="470">
        <v>407.77506819207321</v>
      </c>
      <c r="G46" s="470">
        <v>532.57006667438782</v>
      </c>
      <c r="H46" s="470">
        <v>620.83500475675862</v>
      </c>
      <c r="I46" s="470">
        <v>686.27837385922294</v>
      </c>
      <c r="J46" s="470">
        <v>736.51716997674419</v>
      </c>
      <c r="K46" s="470">
        <v>776.12258287802013</v>
      </c>
      <c r="L46" s="471">
        <v>808.00439539181798</v>
      </c>
      <c r="M46" s="471">
        <v>834.10317922429351</v>
      </c>
      <c r="N46" s="471">
        <v>855.7630128879739</v>
      </c>
      <c r="O46" s="471">
        <v>873.94446128959305</v>
      </c>
      <c r="P46" s="471">
        <v>889.35236210042819</v>
      </c>
      <c r="Q46" s="471">
        <v>902.51569146349152</v>
      </c>
      <c r="R46" s="471">
        <v>913.83924155144416</v>
      </c>
      <c r="S46" s="471">
        <v>923.63807246218687</v>
      </c>
      <c r="T46" s="471">
        <v>932.16108512992594</v>
      </c>
      <c r="U46" s="471">
        <v>939.60752323009297</v>
      </c>
      <c r="V46" s="471">
        <v>946.13876136779538</v>
      </c>
      <c r="W46" s="471">
        <v>951.88687961197331</v>
      </c>
      <c r="X46" s="471">
        <v>956.96100264532538</v>
      </c>
      <c r="Y46" s="471">
        <v>961.45205567929384</v>
      </c>
      <c r="Z46" s="471">
        <v>965.43638056605971</v>
      </c>
      <c r="AA46" s="471">
        <v>968.97851907100539</v>
      </c>
      <c r="AB46" s="471">
        <v>972.13337929105387</v>
      </c>
      <c r="AC46" s="471">
        <v>974.94793947050789</v>
      </c>
      <c r="AD46" s="471">
        <v>977.46260089255873</v>
      </c>
      <c r="AE46" s="471">
        <v>979.71227172494082</v>
      </c>
    </row>
    <row r="47" spans="1:31" s="472" customFormat="1" ht="11.1" customHeight="1">
      <c r="A47" s="469">
        <v>41</v>
      </c>
      <c r="B47" s="470">
        <v>0</v>
      </c>
      <c r="C47" s="470">
        <v>0</v>
      </c>
      <c r="D47" s="470">
        <v>0</v>
      </c>
      <c r="E47" s="470">
        <v>195.49849891121121</v>
      </c>
      <c r="F47" s="470">
        <v>389.92614904907236</v>
      </c>
      <c r="G47" s="470">
        <v>518.48231278757044</v>
      </c>
      <c r="H47" s="470">
        <v>609.40744576951238</v>
      </c>
      <c r="I47" s="470">
        <v>676.82319621024556</v>
      </c>
      <c r="J47" s="470">
        <v>728.57612684251251</v>
      </c>
      <c r="K47" s="470">
        <v>769.375197380494</v>
      </c>
      <c r="L47" s="471">
        <v>802.21788787008734</v>
      </c>
      <c r="M47" s="471">
        <v>829.10325642288922</v>
      </c>
      <c r="N47" s="471">
        <v>851.41589039765029</v>
      </c>
      <c r="O47" s="471">
        <v>870.14530492665347</v>
      </c>
      <c r="P47" s="471">
        <v>886.0175806075174</v>
      </c>
      <c r="Q47" s="471">
        <v>899.57763626296548</v>
      </c>
      <c r="R47" s="471">
        <v>911.24246399573894</v>
      </c>
      <c r="S47" s="471">
        <v>921.33661942125309</v>
      </c>
      <c r="T47" s="471">
        <v>930.11650503673673</v>
      </c>
      <c r="U47" s="471">
        <v>937.78736947293703</v>
      </c>
      <c r="V47" s="471">
        <v>944.51545096383586</v>
      </c>
      <c r="W47" s="471">
        <v>950.43681030654614</v>
      </c>
      <c r="X47" s="471">
        <v>955.66386106529399</v>
      </c>
      <c r="Y47" s="471">
        <v>960.2902688237341</v>
      </c>
      <c r="Z47" s="471">
        <v>964.39467628204295</v>
      </c>
      <c r="AA47" s="471">
        <v>968.0435704137318</v>
      </c>
      <c r="AB47" s="471">
        <v>971.29351417712803</v>
      </c>
      <c r="AC47" s="471">
        <v>974.19290168209295</v>
      </c>
      <c r="AD47" s="471">
        <v>976.78335185599042</v>
      </c>
      <c r="AE47" s="471">
        <v>979.10082495509403</v>
      </c>
    </row>
    <row r="48" spans="1:31" s="472" customFormat="1" ht="11.1" customHeight="1">
      <c r="A48" s="469">
        <v>42</v>
      </c>
      <c r="B48" s="470">
        <v>0</v>
      </c>
      <c r="C48" s="470">
        <v>0</v>
      </c>
      <c r="D48" s="470">
        <v>0</v>
      </c>
      <c r="E48" s="470">
        <v>171.76506963405762</v>
      </c>
      <c r="F48" s="470">
        <v>371.92848891321285</v>
      </c>
      <c r="G48" s="470">
        <v>504.27716095169689</v>
      </c>
      <c r="H48" s="470">
        <v>597.88465712403922</v>
      </c>
      <c r="I48" s="470">
        <v>667.28922541419331</v>
      </c>
      <c r="J48" s="470">
        <v>720.56890834882893</v>
      </c>
      <c r="K48" s="470">
        <v>762.57158367048874</v>
      </c>
      <c r="L48" s="471">
        <v>796.38315945234228</v>
      </c>
      <c r="M48" s="471">
        <v>824.06166759814005</v>
      </c>
      <c r="N48" s="471">
        <v>847.03254188657388</v>
      </c>
      <c r="O48" s="471">
        <v>866.31448892735636</v>
      </c>
      <c r="P48" s="471">
        <v>882.65500926883215</v>
      </c>
      <c r="Q48" s="471">
        <v>896.61509726910174</v>
      </c>
      <c r="R48" s="471">
        <v>908.62404662706933</v>
      </c>
      <c r="S48" s="471">
        <v>919.01598760497836</v>
      </c>
      <c r="T48" s="471">
        <v>928.05488677610413</v>
      </c>
      <c r="U48" s="471">
        <v>935.95204776780474</v>
      </c>
      <c r="V48" s="471">
        <v>942.87861297317659</v>
      </c>
      <c r="W48" s="471">
        <v>948.97465709024038</v>
      </c>
      <c r="X48" s="471">
        <v>954.35590997209545</v>
      </c>
      <c r="Y48" s="471">
        <v>959.11880041104484</v>
      </c>
      <c r="Z48" s="471">
        <v>963.34429112899261</v>
      </c>
      <c r="AA48" s="471">
        <v>967.10083051764764</v>
      </c>
      <c r="AB48" s="471">
        <v>970.44665018725266</v>
      </c>
      <c r="AC48" s="471">
        <v>973.43157191210776</v>
      </c>
      <c r="AD48" s="471">
        <v>976.09844241078395</v>
      </c>
      <c r="AE48" s="471">
        <v>978.48428279549853</v>
      </c>
    </row>
    <row r="49" spans="1:31" s="472" customFormat="1" ht="11.1" customHeight="1">
      <c r="A49" s="469">
        <v>43</v>
      </c>
      <c r="B49" s="470">
        <v>0</v>
      </c>
      <c r="C49" s="470">
        <v>0</v>
      </c>
      <c r="D49" s="470">
        <v>0</v>
      </c>
      <c r="E49" s="470">
        <v>147.83386177959403</v>
      </c>
      <c r="F49" s="470">
        <v>353.78084827622126</v>
      </c>
      <c r="G49" s="470">
        <v>489.95363285052343</v>
      </c>
      <c r="H49" s="470">
        <v>586.26584523985355</v>
      </c>
      <c r="I49" s="470">
        <v>657.67580486150723</v>
      </c>
      <c r="J49" s="470">
        <v>712.49496303436467</v>
      </c>
      <c r="K49" s="470">
        <v>755.71127317956655</v>
      </c>
      <c r="L49" s="471">
        <v>790.49980829778247</v>
      </c>
      <c r="M49" s="471">
        <v>818.9780655331848</v>
      </c>
      <c r="N49" s="471">
        <v>842.61266547123842</v>
      </c>
      <c r="O49" s="471">
        <v>862.45174946139821</v>
      </c>
      <c r="P49" s="471">
        <v>879.26441650232471</v>
      </c>
      <c r="Q49" s="471">
        <v>893.62787045028904</v>
      </c>
      <c r="R49" s="471">
        <v>905.98380911366087</v>
      </c>
      <c r="S49" s="471">
        <v>916.67601719023457</v>
      </c>
      <c r="T49" s="471">
        <v>925.97608836329948</v>
      </c>
      <c r="U49" s="471">
        <v>934.10143171512971</v>
      </c>
      <c r="V49" s="471">
        <v>941.22813466592834</v>
      </c>
      <c r="W49" s="471">
        <v>947.50031926379881</v>
      </c>
      <c r="X49" s="471">
        <v>953.03705928645354</v>
      </c>
      <c r="Y49" s="471">
        <v>957.93756976158295</v>
      </c>
      <c r="Z49" s="471">
        <v>962.28515276633357</v>
      </c>
      <c r="AA49" s="471">
        <v>966.15023445576264</v>
      </c>
      <c r="AB49" s="471">
        <v>969.59272899746156</v>
      </c>
      <c r="AC49" s="471">
        <v>972.66389772737284</v>
      </c>
      <c r="AD49" s="471">
        <v>975.40782538686756</v>
      </c>
      <c r="AE49" s="471">
        <v>977.86260278457291</v>
      </c>
    </row>
    <row r="50" spans="1:31" s="472" customFormat="1" ht="11.1" customHeight="1">
      <c r="A50" s="469">
        <v>44</v>
      </c>
      <c r="B50" s="470">
        <v>0</v>
      </c>
      <c r="C50" s="470">
        <v>0</v>
      </c>
      <c r="D50" s="470">
        <v>0</v>
      </c>
      <c r="E50" s="470">
        <v>123.70322719301004</v>
      </c>
      <c r="F50" s="470">
        <v>335.48197730058826</v>
      </c>
      <c r="G50" s="470">
        <v>475.51074201517389</v>
      </c>
      <c r="H50" s="470">
        <v>574.5502099232998</v>
      </c>
      <c r="I50" s="470">
        <v>647.98227247088209</v>
      </c>
      <c r="J50" s="470">
        <v>704.35373484227955</v>
      </c>
      <c r="K50" s="470">
        <v>748.79379343455344</v>
      </c>
      <c r="L50" s="471">
        <v>784.56742921693501</v>
      </c>
      <c r="M50" s="471">
        <v>813.85210011768754</v>
      </c>
      <c r="N50" s="471">
        <v>838.15595675244185</v>
      </c>
      <c r="O50" s="471">
        <v>858.55682049989048</v>
      </c>
      <c r="P50" s="471">
        <v>875.84556879609602</v>
      </c>
      <c r="Q50" s="471">
        <v>890.61575007465285</v>
      </c>
      <c r="R50" s="471">
        <v>903.32156962097417</v>
      </c>
      <c r="S50" s="471">
        <v>914.31654702203457</v>
      </c>
      <c r="T50" s="471">
        <v>923.87996663038837</v>
      </c>
      <c r="U50" s="471">
        <v>932.23539386201571</v>
      </c>
      <c r="V50" s="471">
        <v>939.56390237278652</v>
      </c>
      <c r="W50" s="471">
        <v>946.01369528880355</v>
      </c>
      <c r="X50" s="471">
        <v>951.70721817843139</v>
      </c>
      <c r="Y50" s="471">
        <v>956.74649552337576</v>
      </c>
      <c r="Z50" s="471">
        <v>961.2171882506525</v>
      </c>
      <c r="AA50" s="471">
        <v>965.19171676002873</v>
      </c>
      <c r="AB50" s="471">
        <v>968.73169179775573</v>
      </c>
      <c r="AC50" s="471">
        <v>971.88982625776509</v>
      </c>
      <c r="AD50" s="471">
        <v>974.71145322108521</v>
      </c>
      <c r="AE50" s="471">
        <v>977.2357421068898</v>
      </c>
    </row>
    <row r="51" spans="1:31" s="472" customFormat="1" ht="11.1" customHeight="1">
      <c r="A51" s="469">
        <v>45</v>
      </c>
      <c r="B51" s="470">
        <v>0</v>
      </c>
      <c r="C51" s="470">
        <v>0</v>
      </c>
      <c r="D51" s="470">
        <v>0</v>
      </c>
      <c r="E51" s="470">
        <v>99.371503984871282</v>
      </c>
      <c r="F51" s="470">
        <v>317.03061573349146</v>
      </c>
      <c r="G51" s="470">
        <v>460.94749375619665</v>
      </c>
      <c r="H51" s="470">
        <v>562.73694431244132</v>
      </c>
      <c r="I51" s="470">
        <v>638.20796064366857</v>
      </c>
      <c r="J51" s="470">
        <v>696.14466308192743</v>
      </c>
      <c r="K51" s="470">
        <v>741.81866802499849</v>
      </c>
      <c r="L51" s="471">
        <v>778.58561364374691</v>
      </c>
      <c r="M51" s="471">
        <v>808.68341832372857</v>
      </c>
      <c r="N51" s="471">
        <v>833.66210879432219</v>
      </c>
      <c r="O51" s="471">
        <v>854.62943379703665</v>
      </c>
      <c r="P51" s="471">
        <v>872.39823069231591</v>
      </c>
      <c r="Q51" s="471">
        <v>887.57852869588658</v>
      </c>
      <c r="R51" s="471">
        <v>900.63714479918167</v>
      </c>
      <c r="S51" s="471">
        <v>911.9374146024328</v>
      </c>
      <c r="T51" s="471">
        <v>921.76637721636962</v>
      </c>
      <c r="U51" s="471">
        <v>930.35380569345909</v>
      </c>
      <c r="V51" s="471">
        <v>937.88580147720165</v>
      </c>
      <c r="W51" s="471">
        <v>944.51468278068319</v>
      </c>
      <c r="X51" s="471">
        <v>950.36629506117572</v>
      </c>
      <c r="Y51" s="471">
        <v>955.54549566651679</v>
      </c>
      <c r="Z51" s="471">
        <v>960.14032403067404</v>
      </c>
      <c r="AA51" s="471">
        <v>964.22521141683023</v>
      </c>
      <c r="AB51" s="471">
        <v>967.86347928805219</v>
      </c>
      <c r="AC51" s="471">
        <v>971.10930419257727</v>
      </c>
      <c r="AD51" s="471">
        <v>974.00927795392124</v>
      </c>
      <c r="AE51" s="471">
        <v>976.60365759022591</v>
      </c>
    </row>
    <row r="52" spans="1:31" ht="11.1" customHeight="1">
      <c r="A52" s="469">
        <v>46</v>
      </c>
      <c r="B52" s="470">
        <v>0</v>
      </c>
      <c r="C52" s="470">
        <v>0</v>
      </c>
      <c r="D52" s="470">
        <v>0</v>
      </c>
      <c r="E52" s="470">
        <v>74.837016416664795</v>
      </c>
      <c r="F52" s="470">
        <v>298.4254928200026</v>
      </c>
      <c r="G52" s="470">
        <v>446.26288509506116</v>
      </c>
      <c r="H52" s="470">
        <v>550.82523482149259</v>
      </c>
      <c r="I52" s="470">
        <v>628.35219621789474</v>
      </c>
      <c r="J52" s="470">
        <v>687.86718239023912</v>
      </c>
      <c r="K52" s="470">
        <v>734.78541657036396</v>
      </c>
      <c r="L52" s="471">
        <v>772.55394960744877</v>
      </c>
      <c r="M52" s="471">
        <v>803.47166418148618</v>
      </c>
      <c r="N52" s="471">
        <v>829.1308121032182</v>
      </c>
      <c r="O52" s="471">
        <v>850.66931887165924</v>
      </c>
      <c r="P52" s="471">
        <v>868.92216477100408</v>
      </c>
      <c r="Q52" s="471">
        <v>884.51599713896348</v>
      </c>
      <c r="R52" s="471">
        <v>897.93034977054094</v>
      </c>
      <c r="S52" s="471">
        <v>909.53845607933442</v>
      </c>
      <c r="T52" s="471">
        <v>919.635174557234</v>
      </c>
      <c r="U52" s="471">
        <v>928.45653762349775</v>
      </c>
      <c r="V52" s="471">
        <v>936.19371640748727</v>
      </c>
      <c r="W52" s="471">
        <v>943.00317850166209</v>
      </c>
      <c r="X52" s="471">
        <v>949.01419758460952</v>
      </c>
      <c r="Y52" s="471">
        <v>954.3344874775172</v>
      </c>
      <c r="Z52" s="471">
        <v>959.0544859421957</v>
      </c>
      <c r="AA52" s="471">
        <v>963.25065186243853</v>
      </c>
      <c r="AB52" s="471">
        <v>966.98803167410131</v>
      </c>
      <c r="AC52" s="471">
        <v>970.32227777684614</v>
      </c>
      <c r="AD52" s="471">
        <v>973.30125122619768</v>
      </c>
      <c r="AE52" s="471">
        <v>975.96630570258969</v>
      </c>
    </row>
    <row r="53" spans="1:31" ht="11.1" customHeight="1">
      <c r="A53" s="469">
        <v>47</v>
      </c>
      <c r="B53" s="470">
        <v>0</v>
      </c>
      <c r="C53" s="470">
        <v>0</v>
      </c>
      <c r="D53" s="470">
        <v>0</v>
      </c>
      <c r="E53" s="470">
        <v>50.098074785389684</v>
      </c>
      <c r="F53" s="470">
        <v>279.66532721556734</v>
      </c>
      <c r="G53" s="470">
        <v>431.45590469508289</v>
      </c>
      <c r="H53" s="470">
        <v>538.81426108478581</v>
      </c>
      <c r="I53" s="470">
        <v>618.41430042190609</v>
      </c>
      <c r="J53" s="470">
        <v>679.52072269278653</v>
      </c>
      <c r="K53" s="470">
        <v>727.69355468694073</v>
      </c>
      <c r="L53" s="471">
        <v>766.47202170418166</v>
      </c>
      <c r="M53" s="471">
        <v>798.21647875472524</v>
      </c>
      <c r="N53" s="471">
        <v>824.56175460635484</v>
      </c>
      <c r="O53" s="471">
        <v>846.67620298857025</v>
      </c>
      <c r="P53" s="471">
        <v>865.41713163368104</v>
      </c>
      <c r="Q53" s="471">
        <v>881.42794448573318</v>
      </c>
      <c r="R53" s="471">
        <v>895.20099811666148</v>
      </c>
      <c r="S53" s="471">
        <v>907.11950623521034</v>
      </c>
      <c r="T53" s="471">
        <v>917.48621187593892</v>
      </c>
      <c r="U53" s="471">
        <v>926.54345898628674</v>
      </c>
      <c r="V53" s="471">
        <v>934.48753062885828</v>
      </c>
      <c r="W53" s="471">
        <v>941.47907835364902</v>
      </c>
      <c r="X53" s="471">
        <v>947.65083262907206</v>
      </c>
      <c r="Y53" s="471">
        <v>953.1133875536093</v>
      </c>
      <c r="Z53" s="471">
        <v>957.95959920297992</v>
      </c>
      <c r="AA53" s="471">
        <v>962.267970978427</v>
      </c>
      <c r="AB53" s="471">
        <v>966.10528866336733</v>
      </c>
      <c r="AC53" s="471">
        <v>969.52869280765071</v>
      </c>
      <c r="AD53" s="471">
        <v>972.58732427574296</v>
      </c>
      <c r="AE53" s="471">
        <v>975.32364254922334</v>
      </c>
    </row>
    <row r="54" spans="1:31" ht="11.1" customHeight="1">
      <c r="A54" s="469">
        <v>48</v>
      </c>
      <c r="B54" s="470">
        <v>0</v>
      </c>
      <c r="C54" s="470">
        <v>0</v>
      </c>
      <c r="D54" s="470">
        <v>0</v>
      </c>
      <c r="E54" s="470">
        <v>25.152975307187308</v>
      </c>
      <c r="F54" s="470">
        <v>260.74882689776206</v>
      </c>
      <c r="G54" s="470">
        <v>416.52553279177124</v>
      </c>
      <c r="H54" s="470">
        <v>526.70319590027293</v>
      </c>
      <c r="I54" s="470">
        <v>608.39358882761758</v>
      </c>
      <c r="J54" s="470">
        <v>671.10470916452175</v>
      </c>
      <c r="K54" s="470">
        <v>720.54259395448912</v>
      </c>
      <c r="L54" s="471">
        <v>760.33941106838734</v>
      </c>
      <c r="M54" s="471">
        <v>792.91750011607462</v>
      </c>
      <c r="N54" s="471">
        <v>819.95462163035086</v>
      </c>
      <c r="O54" s="471">
        <v>842.64981113978888</v>
      </c>
      <c r="P54" s="471">
        <v>861.88288988688066</v>
      </c>
      <c r="Q54" s="471">
        <v>878.31415806039229</v>
      </c>
      <c r="R54" s="471">
        <v>892.44890186566624</v>
      </c>
      <c r="S54" s="471">
        <v>904.68039847571833</v>
      </c>
      <c r="T54" s="471">
        <v>915.31934117229969</v>
      </c>
      <c r="U54" s="471">
        <v>924.61443802709914</v>
      </c>
      <c r="V54" s="471">
        <v>932.76712663540741</v>
      </c>
      <c r="W54" s="471">
        <v>939.94227737106905</v>
      </c>
      <c r="X54" s="471">
        <v>946.27610629890501</v>
      </c>
      <c r="Y54" s="471">
        <v>951.88211179700215</v>
      </c>
      <c r="Z54" s="471">
        <v>956.85558840760427</v>
      </c>
      <c r="AA54" s="471">
        <v>961.27710108704844</v>
      </c>
      <c r="AB54" s="471">
        <v>965.21518946087735</v>
      </c>
      <c r="AC54" s="471">
        <v>968.72849463037846</v>
      </c>
      <c r="AD54" s="471">
        <v>971.86744793403454</v>
      </c>
      <c r="AE54" s="471">
        <v>974.67562386957889</v>
      </c>
    </row>
    <row r="55" spans="1:31" ht="11.1" customHeight="1">
      <c r="A55" s="469">
        <v>49</v>
      </c>
      <c r="B55" s="470">
        <v>0</v>
      </c>
      <c r="C55" s="470">
        <v>0</v>
      </c>
      <c r="D55" s="470">
        <v>0</v>
      </c>
      <c r="E55" s="470">
        <v>0</v>
      </c>
      <c r="F55" s="470">
        <v>241.67468907730847</v>
      </c>
      <c r="G55" s="470">
        <v>401.47074112259889</v>
      </c>
      <c r="H55" s="470">
        <v>514.49120517255608</v>
      </c>
      <c r="I55" s="470">
        <v>598.28937130337658</v>
      </c>
      <c r="J55" s="470">
        <v>662.61856219018841</v>
      </c>
      <c r="K55" s="470">
        <v>713.33204188260038</v>
      </c>
      <c r="L55" s="471">
        <v>754.15569534396138</v>
      </c>
      <c r="M55" s="471">
        <v>787.5743633221017</v>
      </c>
      <c r="N55" s="471">
        <v>815.30909587954693</v>
      </c>
      <c r="O55" s="471">
        <v>838.58986602560117</v>
      </c>
      <c r="P55" s="471">
        <v>858.31919612552338</v>
      </c>
      <c r="Q55" s="471">
        <v>875.17442341484036</v>
      </c>
      <c r="R55" s="471">
        <v>889.67387147924615</v>
      </c>
      <c r="S55" s="471">
        <v>902.22096481823075</v>
      </c>
      <c r="T55" s="471">
        <v>913.13441321279686</v>
      </c>
      <c r="U55" s="471">
        <v>922.66934189325161</v>
      </c>
      <c r="V55" s="471">
        <v>931.03238594201127</v>
      </c>
      <c r="W55" s="471">
        <v>938.3926697136344</v>
      </c>
      <c r="X55" s="471">
        <v>944.88992391598674</v>
      </c>
      <c r="Y55" s="471">
        <v>950.64057540909016</v>
      </c>
      <c r="Z55" s="471">
        <v>955.74237752226691</v>
      </c>
      <c r="AA55" s="471">
        <v>960.27797394657523</v>
      </c>
      <c r="AB55" s="471">
        <v>964.31767276503319</v>
      </c>
      <c r="AC55" s="471">
        <v>967.92162813496248</v>
      </c>
      <c r="AD55" s="471">
        <v>971.14157262281185</v>
      </c>
      <c r="AE55" s="471">
        <v>974.02220503427077</v>
      </c>
    </row>
    <row r="56" spans="1:31" ht="11.1" customHeight="1">
      <c r="A56" s="469">
        <v>50</v>
      </c>
      <c r="B56" s="470">
        <v>0</v>
      </c>
      <c r="C56" s="470">
        <v>0</v>
      </c>
      <c r="D56" s="470">
        <v>0</v>
      </c>
      <c r="E56" s="470">
        <v>0</v>
      </c>
      <c r="F56" s="470">
        <v>222.44160010835117</v>
      </c>
      <c r="G56" s="470">
        <v>386.29049285618368</v>
      </c>
      <c r="H56" s="470">
        <v>502.1774478554413</v>
      </c>
      <c r="I56" s="470">
        <v>588.10095196643408</v>
      </c>
      <c r="J56" s="470">
        <v>654.06169732440196</v>
      </c>
      <c r="K56" s="470">
        <v>706.0614018767792</v>
      </c>
      <c r="L56" s="471">
        <v>747.92044865516493</v>
      </c>
      <c r="M56" s="471">
        <v>782.18670038817947</v>
      </c>
      <c r="N56" s="471">
        <v>810.6248574141531</v>
      </c>
      <c r="O56" s="471">
        <v>834.49608803546175</v>
      </c>
      <c r="P56" s="471">
        <v>854.72580491615497</v>
      </c>
      <c r="Q56" s="471">
        <v>872.00852431390888</v>
      </c>
      <c r="R56" s="471">
        <v>886.87571583960585</v>
      </c>
      <c r="S56" s="471">
        <v>899.74103588026412</v>
      </c>
      <c r="T56" s="471">
        <v>910.93127752029807</v>
      </c>
      <c r="U56" s="471">
        <v>920.7080366249553</v>
      </c>
      <c r="V56" s="471">
        <v>929.28318907617006</v>
      </c>
      <c r="W56" s="471">
        <v>936.83014865905443</v>
      </c>
      <c r="X56" s="471">
        <v>943.49219001321057</v>
      </c>
      <c r="Y56" s="471">
        <v>949.38869288461206</v>
      </c>
      <c r="Z56" s="471">
        <v>954.61988987955192</v>
      </c>
      <c r="AA56" s="471">
        <v>959.27052074659798</v>
      </c>
      <c r="AB56" s="471">
        <v>963.41267676339044</v>
      </c>
      <c r="AC56" s="471">
        <v>967.10803775208467</v>
      </c>
      <c r="AD56" s="471">
        <v>970.40964835066234</v>
      </c>
      <c r="AE56" s="471">
        <v>973.36334104200159</v>
      </c>
    </row>
    <row r="57" spans="1:31" ht="11.1" customHeight="1">
      <c r="A57" s="469">
        <v>51</v>
      </c>
      <c r="B57" s="470">
        <v>0</v>
      </c>
      <c r="C57" s="470">
        <v>0</v>
      </c>
      <c r="D57" s="470">
        <v>0</v>
      </c>
      <c r="E57" s="470">
        <v>0</v>
      </c>
      <c r="F57" s="470">
        <v>203.04823539798585</v>
      </c>
      <c r="G57" s="470">
        <v>370.98374252088126</v>
      </c>
      <c r="H57" s="470">
        <v>489.76107589401744</v>
      </c>
      <c r="I57" s="470">
        <v>577.82762913501654</v>
      </c>
      <c r="J57" s="470">
        <v>645.43352525140062</v>
      </c>
      <c r="K57" s="470">
        <v>698.73017320424287</v>
      </c>
      <c r="L57" s="471">
        <v>741.63324157729551</v>
      </c>
      <c r="M57" s="471">
        <v>776.7541402631407</v>
      </c>
      <c r="N57" s="471">
        <v>805.90158362821444</v>
      </c>
      <c r="O57" s="471">
        <v>830.3681952287377</v>
      </c>
      <c r="P57" s="471">
        <v>851.1024687800417</v>
      </c>
      <c r="Q57" s="471">
        <v>868.81624272046963</v>
      </c>
      <c r="R57" s="471">
        <v>884.05424223630189</v>
      </c>
      <c r="S57" s="471">
        <v>897.24044086781419</v>
      </c>
      <c r="T57" s="471">
        <v>908.70978236369535</v>
      </c>
      <c r="U57" s="471">
        <v>918.73038714608992</v>
      </c>
      <c r="V57" s="471">
        <v>927.51941556978022</v>
      </c>
      <c r="W57" s="471">
        <v>935.25460659568625</v>
      </c>
      <c r="X57" s="471">
        <v>942.08280832791149</v>
      </c>
      <c r="Y57" s="471">
        <v>948.12637800576329</v>
      </c>
      <c r="Z57" s="471">
        <v>953.4880481731476</v>
      </c>
      <c r="AA57" s="471">
        <v>958.25467210328782</v>
      </c>
      <c r="AB57" s="471">
        <v>962.50013912840063</v>
      </c>
      <c r="AC57" s="471">
        <v>966.28766744934944</v>
      </c>
      <c r="AD57" s="471">
        <v>969.67162470957828</v>
      </c>
      <c r="AE57" s="471">
        <v>972.69898651646372</v>
      </c>
    </row>
    <row r="58" spans="1:31" ht="11.1" customHeight="1">
      <c r="A58" s="469">
        <v>52</v>
      </c>
      <c r="B58" s="470">
        <v>0</v>
      </c>
      <c r="C58" s="470">
        <v>0</v>
      </c>
      <c r="D58" s="470">
        <v>0</v>
      </c>
      <c r="E58" s="470">
        <v>0</v>
      </c>
      <c r="F58" s="470">
        <v>183.49325931503392</v>
      </c>
      <c r="G58" s="470">
        <v>355.54943593278466</v>
      </c>
      <c r="H58" s="470">
        <v>477.24123416624838</v>
      </c>
      <c r="I58" s="470">
        <v>567.46869528000389</v>
      </c>
      <c r="J58" s="470">
        <v>636.73345174445774</v>
      </c>
      <c r="K58" s="470">
        <v>691.3378509594354</v>
      </c>
      <c r="L58" s="471">
        <v>735.2936411071106</v>
      </c>
      <c r="M58" s="471">
        <v>771.27630880372681</v>
      </c>
      <c r="N58" s="471">
        <v>801.13894922739257</v>
      </c>
      <c r="O58" s="471">
        <v>826.20590331529115</v>
      </c>
      <c r="P58" s="471">
        <v>847.44893817612763</v>
      </c>
      <c r="Q58" s="471">
        <v>865.59735878041818</v>
      </c>
      <c r="R58" s="471">
        <v>881.20925635297033</v>
      </c>
      <c r="S58" s="471">
        <v>894.719007563594</v>
      </c>
      <c r="T58" s="471">
        <v>906.46977474745393</v>
      </c>
      <c r="U58" s="471">
        <v>916.73625725490047</v>
      </c>
      <c r="V58" s="471">
        <v>925.74094395083705</v>
      </c>
      <c r="W58" s="471">
        <v>933.6659350151233</v>
      </c>
      <c r="X58" s="471">
        <v>940.6616817952347</v>
      </c>
      <c r="Y58" s="471">
        <v>946.85354383625747</v>
      </c>
      <c r="Z58" s="471">
        <v>952.34677445252316</v>
      </c>
      <c r="AA58" s="471">
        <v>957.23035805461654</v>
      </c>
      <c r="AB58" s="471">
        <v>961.57999701311917</v>
      </c>
      <c r="AC58" s="471">
        <v>965.46046072742467</v>
      </c>
      <c r="AD58" s="471">
        <v>968.92745087148512</v>
      </c>
      <c r="AE58" s="471">
        <v>972.02909570321287</v>
      </c>
    </row>
    <row r="59" spans="1:31" ht="11.1" customHeight="1">
      <c r="A59" s="469">
        <v>53</v>
      </c>
      <c r="B59" s="470">
        <v>0</v>
      </c>
      <c r="C59" s="470">
        <v>0</v>
      </c>
      <c r="D59" s="470">
        <v>0</v>
      </c>
      <c r="E59" s="470">
        <v>0</v>
      </c>
      <c r="F59" s="470">
        <v>163.77532509805775</v>
      </c>
      <c r="G59" s="470">
        <v>339.98651012312087</v>
      </c>
      <c r="H59" s="470">
        <v>464.6170604240811</v>
      </c>
      <c r="I59" s="470">
        <v>557.0234369761996</v>
      </c>
      <c r="J59" s="470">
        <v>627.96087762495699</v>
      </c>
      <c r="K59" s="470">
        <v>683.88392602925455</v>
      </c>
      <c r="L59" s="471">
        <v>728.90121063300717</v>
      </c>
      <c r="M59" s="471">
        <v>765.75282874881793</v>
      </c>
      <c r="N59" s="471">
        <v>796.33662620656412</v>
      </c>
      <c r="O59" s="471">
        <v>822.00892563589923</v>
      </c>
      <c r="P59" s="471">
        <v>843.7649614838474</v>
      </c>
      <c r="Q59" s="471">
        <v>862.35165080753313</v>
      </c>
      <c r="R59" s="471">
        <v>878.34056225394443</v>
      </c>
      <c r="S59" s="471">
        <v>892.17656231517208</v>
      </c>
      <c r="T59" s="471">
        <v>904.21110040107737</v>
      </c>
      <c r="U59" s="471">
        <v>914.72550961461798</v>
      </c>
      <c r="V59" s="471">
        <v>923.94765173506948</v>
      </c>
      <c r="W59" s="471">
        <v>932.06402450472251</v>
      </c>
      <c r="X59" s="471">
        <v>939.2287125414523</v>
      </c>
      <c r="Y59" s="471">
        <v>945.5701027153392</v>
      </c>
      <c r="Z59" s="471">
        <v>951.1959901175602</v>
      </c>
      <c r="AA59" s="471">
        <v>956.19750805553963</v>
      </c>
      <c r="AB59" s="471">
        <v>960.65218704687709</v>
      </c>
      <c r="AC59" s="471">
        <v>964.62636061615081</v>
      </c>
      <c r="AD59" s="471">
        <v>968.17707558474115</v>
      </c>
      <c r="AE59" s="471">
        <v>971.35362246651835</v>
      </c>
    </row>
    <row r="60" spans="1:31" ht="11.1" customHeight="1">
      <c r="A60" s="469">
        <v>54</v>
      </c>
      <c r="B60" s="470">
        <v>0</v>
      </c>
      <c r="C60" s="470">
        <v>0</v>
      </c>
      <c r="D60" s="470">
        <v>0</v>
      </c>
      <c r="E60" s="470">
        <v>0</v>
      </c>
      <c r="F60" s="470">
        <v>143.89307476260677</v>
      </c>
      <c r="G60" s="470">
        <v>324.29389326504293</v>
      </c>
      <c r="H60" s="470">
        <v>451.88768523406299</v>
      </c>
      <c r="I60" s="470">
        <v>546.49113485319697</v>
      </c>
      <c r="J60" s="470">
        <v>619.11519872112717</v>
      </c>
      <c r="K60" s="470">
        <v>676.36788505798881</v>
      </c>
      <c r="L60" s="471">
        <v>722.45550990495315</v>
      </c>
      <c r="M60" s="471">
        <v>760.18331969345149</v>
      </c>
      <c r="N60" s="471">
        <v>791.49428382722886</v>
      </c>
      <c r="O60" s="471">
        <v>817.77697314251225</v>
      </c>
      <c r="P60" s="471">
        <v>840.0502849857985</v>
      </c>
      <c r="Q60" s="471">
        <v>859.07889526820736</v>
      </c>
      <c r="R60" s="471">
        <v>875.44796237076002</v>
      </c>
      <c r="S60" s="471">
        <v>889.61293002301318</v>
      </c>
      <c r="T60" s="471">
        <v>901.93360376848113</v>
      </c>
      <c r="U60" s="471">
        <v>912.69800574399972</v>
      </c>
      <c r="V60" s="471">
        <v>922.13941541750376</v>
      </c>
      <c r="W60" s="471">
        <v>930.44876474006821</v>
      </c>
      <c r="X60" s="471">
        <v>937.78380187722178</v>
      </c>
      <c r="Y60" s="471">
        <v>944.27596625174658</v>
      </c>
      <c r="Z60" s="471">
        <v>950.0356159131394</v>
      </c>
      <c r="AA60" s="471">
        <v>955.15605097313721</v>
      </c>
      <c r="AB60" s="471">
        <v>959.71664533091644</v>
      </c>
      <c r="AC60" s="471">
        <v>963.78530967061613</v>
      </c>
      <c r="AD60" s="471">
        <v>967.42044717060764</v>
      </c>
      <c r="AE60" s="471">
        <v>970.67252028618452</v>
      </c>
    </row>
    <row r="61" spans="1:31" ht="11.1" customHeight="1">
      <c r="A61" s="469">
        <v>55</v>
      </c>
      <c r="B61" s="470">
        <v>0</v>
      </c>
      <c r="C61" s="470">
        <v>0</v>
      </c>
      <c r="D61" s="470">
        <v>0</v>
      </c>
      <c r="E61" s="470">
        <v>0</v>
      </c>
      <c r="F61" s="470">
        <v>123.84513900769339</v>
      </c>
      <c r="G61" s="470">
        <v>308.47050459981438</v>
      </c>
      <c r="H61" s="470">
        <v>439.05223191746052</v>
      </c>
      <c r="I61" s="470">
        <v>535.87106354583591</v>
      </c>
      <c r="J61" s="470">
        <v>610.19580582643198</v>
      </c>
      <c r="K61" s="470">
        <v>668.78921041196259</v>
      </c>
      <c r="L61" s="471">
        <v>715.95609500416515</v>
      </c>
      <c r="M61" s="471">
        <v>754.5673980626234</v>
      </c>
      <c r="N61" s="471">
        <v>786.61158859473244</v>
      </c>
      <c r="O61" s="471">
        <v>813.509754378347</v>
      </c>
      <c r="P61" s="471">
        <v>836.3046528502656</v>
      </c>
      <c r="Q61" s="471">
        <v>855.77886676605397</v>
      </c>
      <c r="R61" s="471">
        <v>872.53125748854904</v>
      </c>
      <c r="S61" s="471">
        <v>887.02793412841959</v>
      </c>
      <c r="T61" s="471">
        <v>899.63712799727978</v>
      </c>
      <c r="U61" s="471">
        <v>910.65360600779275</v>
      </c>
      <c r="V61" s="471">
        <v>920.31611046395835</v>
      </c>
      <c r="W61" s="471">
        <v>928.82004447737518</v>
      </c>
      <c r="X61" s="471">
        <v>936.32685029078948</v>
      </c>
      <c r="Y61" s="471">
        <v>942.97104531762386</v>
      </c>
      <c r="Z61" s="471">
        <v>948.8655719236815</v>
      </c>
      <c r="AA61" s="471">
        <v>954.10591508171456</v>
      </c>
      <c r="AB61" s="471">
        <v>958.7733074339892</v>
      </c>
      <c r="AC61" s="471">
        <v>962.93724996720186</v>
      </c>
      <c r="AD61" s="471">
        <v>966.65751351968981</v>
      </c>
      <c r="AE61" s="471">
        <v>969.98574225434811</v>
      </c>
    </row>
    <row r="62" spans="1:31" ht="11.1" customHeight="1">
      <c r="A62" s="469">
        <v>56</v>
      </c>
      <c r="B62" s="470">
        <v>0</v>
      </c>
      <c r="C62" s="470">
        <v>0</v>
      </c>
      <c r="D62" s="470">
        <v>0</v>
      </c>
      <c r="E62" s="470">
        <v>0</v>
      </c>
      <c r="F62" s="470">
        <v>103.63013712148916</v>
      </c>
      <c r="G62" s="470">
        <v>292.5152543623758</v>
      </c>
      <c r="H62" s="470">
        <v>426.10981648988667</v>
      </c>
      <c r="I62" s="470">
        <v>525.16249164424687</v>
      </c>
      <c r="J62" s="470">
        <v>601.20208465761436</v>
      </c>
      <c r="K62" s="470">
        <v>661.14738014388593</v>
      </c>
      <c r="L62" s="471">
        <v>709.40251831253738</v>
      </c>
      <c r="M62" s="471">
        <v>748.90467708487222</v>
      </c>
      <c r="N62" s="471">
        <v>781.68820423529814</v>
      </c>
      <c r="O62" s="471">
        <v>809.20697545781366</v>
      </c>
      <c r="P62" s="471">
        <v>832.52780711360344</v>
      </c>
      <c r="Q62" s="471">
        <v>852.45133802638236</v>
      </c>
      <c r="R62" s="471">
        <v>869.59024673231966</v>
      </c>
      <c r="S62" s="471">
        <v>884.42139660137127</v>
      </c>
      <c r="T62" s="471">
        <v>897.32151492798494</v>
      </c>
      <c r="U62" s="471">
        <v>908.59216960711763</v>
      </c>
      <c r="V62" s="471">
        <v>918.47761130246681</v>
      </c>
      <c r="W62" s="471">
        <v>927.17775154582637</v>
      </c>
      <c r="X62" s="471">
        <v>934.85775744113664</v>
      </c>
      <c r="Y62" s="471">
        <v>941.65525004238361</v>
      </c>
      <c r="Z62" s="471">
        <v>947.685777567645</v>
      </c>
      <c r="AA62" s="471">
        <v>953.04702805786371</v>
      </c>
      <c r="AB62" s="471">
        <v>957.82210838792116</v>
      </c>
      <c r="AC62" s="471">
        <v>962.08212309959276</v>
      </c>
      <c r="AD62" s="471">
        <v>965.88822208834756</v>
      </c>
      <c r="AE62" s="471">
        <v>969.29324107224647</v>
      </c>
    </row>
    <row r="63" spans="1:31" ht="11.1" customHeight="1">
      <c r="A63" s="469">
        <v>57</v>
      </c>
      <c r="B63" s="470">
        <v>0</v>
      </c>
      <c r="C63" s="470">
        <v>0</v>
      </c>
      <c r="D63" s="470">
        <v>0</v>
      </c>
      <c r="E63" s="470">
        <v>0</v>
      </c>
      <c r="F63" s="470">
        <v>83.246676886233317</v>
      </c>
      <c r="G63" s="470">
        <v>276.42704370629167</v>
      </c>
      <c r="H63" s="470">
        <v>413.05954760041664</v>
      </c>
      <c r="I63" s="470">
        <v>514.36468164347787</v>
      </c>
      <c r="J63" s="470">
        <v>592.13341581239001</v>
      </c>
      <c r="K63" s="470">
        <v>653.44186795690882</v>
      </c>
      <c r="L63" s="471">
        <v>702.7943284818125</v>
      </c>
      <c r="M63" s="471">
        <v>743.19476676563943</v>
      </c>
      <c r="N63" s="471">
        <v>776.72379167286908</v>
      </c>
      <c r="O63" s="471">
        <v>804.8683400462761</v>
      </c>
      <c r="P63" s="471">
        <v>828.71948766246885</v>
      </c>
      <c r="Q63" s="471">
        <v>849.09607988054722</v>
      </c>
      <c r="R63" s="471">
        <v>866.62472755312172</v>
      </c>
      <c r="S63" s="471">
        <v>881.79313792826406</v>
      </c>
      <c r="T63" s="471">
        <v>894.98660508311275</v>
      </c>
      <c r="U63" s="471">
        <v>906.51355456977035</v>
      </c>
      <c r="V63" s="471">
        <v>916.62379131462933</v>
      </c>
      <c r="W63" s="471">
        <v>925.52177283984793</v>
      </c>
      <c r="X63" s="471">
        <v>933.37642215107019</v>
      </c>
      <c r="Y63" s="471">
        <v>940.32848980651636</v>
      </c>
      <c r="Z63" s="471">
        <v>946.49615159197481</v>
      </c>
      <c r="AA63" s="471">
        <v>951.97931697548051</v>
      </c>
      <c r="AB63" s="471">
        <v>956.86298268313567</v>
      </c>
      <c r="AC63" s="471">
        <v>961.21987017475351</v>
      </c>
      <c r="AD63" s="471">
        <v>965.11251989507753</v>
      </c>
      <c r="AE63" s="471">
        <v>968.5949690469605</v>
      </c>
    </row>
    <row r="64" spans="1:31" ht="11.1" customHeight="1">
      <c r="A64" s="469">
        <v>58</v>
      </c>
      <c r="B64" s="470">
        <v>0</v>
      </c>
      <c r="C64" s="470">
        <v>0</v>
      </c>
      <c r="D64" s="470">
        <v>0</v>
      </c>
      <c r="E64" s="470">
        <v>0</v>
      </c>
      <c r="F64" s="470">
        <v>62.693354482350422</v>
      </c>
      <c r="G64" s="470">
        <v>260.20476462807397</v>
      </c>
      <c r="H64" s="470">
        <v>399.90052647020087</v>
      </c>
      <c r="I64" s="470">
        <v>503.47688989270273</v>
      </c>
      <c r="J64" s="470">
        <v>582.98917472678863</v>
      </c>
      <c r="K64" s="470">
        <v>645.67214316837385</v>
      </c>
      <c r="L64" s="471">
        <v>696.13107040249838</v>
      </c>
      <c r="M64" s="471">
        <v>737.43727386041303</v>
      </c>
      <c r="N64" s="471">
        <v>771.71800900575272</v>
      </c>
      <c r="O64" s="471">
        <v>800.4935493396423</v>
      </c>
      <c r="P64" s="471">
        <v>824.8794322159082</v>
      </c>
      <c r="Q64" s="471">
        <v>845.7128612501632</v>
      </c>
      <c r="R64" s="471">
        <v>863.63449571409694</v>
      </c>
      <c r="S64" s="471">
        <v>879.14297709954769</v>
      </c>
      <c r="T64" s="471">
        <v>892.6322376562</v>
      </c>
      <c r="U64" s="471">
        <v>904.41761774044494</v>
      </c>
      <c r="V64" s="471">
        <v>914.75452282689321</v>
      </c>
      <c r="W64" s="471">
        <v>923.85199431131991</v>
      </c>
      <c r="X64" s="471">
        <v>931.88274240025316</v>
      </c>
      <c r="Y64" s="471">
        <v>938.99067323535007</v>
      </c>
      <c r="Z64" s="471">
        <v>945.29661206650724</v>
      </c>
      <c r="AA64" s="471">
        <v>950.90270830074428</v>
      </c>
      <c r="AB64" s="471">
        <v>955.89586426414371</v>
      </c>
      <c r="AC64" s="471">
        <v>960.35043180887396</v>
      </c>
      <c r="AD64" s="471">
        <v>964.33035351686351</v>
      </c>
      <c r="AE64" s="471">
        <v>967.89087808813053</v>
      </c>
    </row>
    <row r="65" spans="1:31" ht="11.1" customHeight="1">
      <c r="A65" s="469">
        <v>59</v>
      </c>
      <c r="B65" s="470">
        <v>0</v>
      </c>
      <c r="C65" s="470">
        <v>0</v>
      </c>
      <c r="D65" s="470">
        <v>0</v>
      </c>
      <c r="E65" s="470">
        <v>0</v>
      </c>
      <c r="F65" s="470">
        <v>41.968754391768293</v>
      </c>
      <c r="G65" s="470">
        <v>243.84729989087046</v>
      </c>
      <c r="H65" s="470">
        <v>386.63184683056664</v>
      </c>
      <c r="I65" s="470">
        <v>492.49836654400423</v>
      </c>
      <c r="J65" s="470">
        <v>573.76873163214054</v>
      </c>
      <c r="K65" s="470">
        <v>637.83767067326733</v>
      </c>
      <c r="L65" s="471">
        <v>689.4122851725233</v>
      </c>
      <c r="M65" s="471">
        <v>731.63180184764315</v>
      </c>
      <c r="N65" s="471">
        <v>766.67051148307723</v>
      </c>
      <c r="O65" s="471">
        <v>796.08230204378651</v>
      </c>
      <c r="P65" s="471">
        <v>821.00737630729293</v>
      </c>
      <c r="Q65" s="471">
        <v>842.3014491311925</v>
      </c>
      <c r="R65" s="471">
        <v>860.61934527641392</v>
      </c>
      <c r="S65" s="471">
        <v>876.47073159725858</v>
      </c>
      <c r="T65" s="471">
        <v>890.25825050072967</v>
      </c>
      <c r="U65" s="471">
        <v>902.30421477087532</v>
      </c>
      <c r="V65" s="471">
        <v>912.86967710175929</v>
      </c>
      <c r="W65" s="471">
        <v>922.16830096172055</v>
      </c>
      <c r="X65" s="471">
        <v>930.37661531817935</v>
      </c>
      <c r="Y65" s="471">
        <v>937.64170819275762</v>
      </c>
      <c r="Z65" s="471">
        <v>944.08707637832742</v>
      </c>
      <c r="AA65" s="471">
        <v>949.8171278870517</v>
      </c>
      <c r="AB65" s="471">
        <v>954.92068652499358</v>
      </c>
      <c r="AC65" s="471">
        <v>959.4737481232786</v>
      </c>
      <c r="AD65" s="471">
        <v>963.5416690854978</v>
      </c>
      <c r="AE65" s="471">
        <v>967.18091970464354</v>
      </c>
    </row>
    <row r="66" spans="1:31" ht="11.1" customHeight="1">
      <c r="A66" s="469">
        <v>60</v>
      </c>
      <c r="B66" s="470">
        <v>0</v>
      </c>
      <c r="C66" s="470">
        <v>0</v>
      </c>
      <c r="D66" s="470">
        <v>0</v>
      </c>
      <c r="E66" s="470">
        <v>0</v>
      </c>
      <c r="F66" s="470">
        <v>21.07144930043135</v>
      </c>
      <c r="G66" s="470">
        <v>227.35352294752383</v>
      </c>
      <c r="H66" s="470">
        <v>373.25259486060196</v>
      </c>
      <c r="I66" s="470">
        <v>481.42835550073312</v>
      </c>
      <c r="J66" s="470">
        <v>564.47145151170378</v>
      </c>
      <c r="K66" s="470">
        <v>629.9379109073684</v>
      </c>
      <c r="L66" s="471">
        <v>682.63751006563177</v>
      </c>
      <c r="M66" s="471">
        <v>725.77795090143343</v>
      </c>
      <c r="N66" s="471">
        <v>761.5809514810461</v>
      </c>
      <c r="O66" s="471">
        <v>791.63429435379851</v>
      </c>
      <c r="P66" s="471">
        <v>817.1030532661058</v>
      </c>
      <c r="Q66" s="471">
        <v>838.8616085778973</v>
      </c>
      <c r="R66" s="471">
        <v>857.57906858508318</v>
      </c>
      <c r="S66" s="471">
        <v>873.77621738245034</v>
      </c>
      <c r="T66" s="471">
        <v>887.86448011896368</v>
      </c>
      <c r="U66" s="471">
        <v>900.17320010989249</v>
      </c>
      <c r="V66" s="471">
        <v>910.96912432891611</v>
      </c>
      <c r="W66" s="471">
        <v>920.47057683420792</v>
      </c>
      <c r="X66" s="471">
        <v>928.85793717708816</v>
      </c>
      <c r="Y66" s="471">
        <v>936.28150177481007</v>
      </c>
      <c r="Z66" s="471">
        <v>942.86746122607963</v>
      </c>
      <c r="AA66" s="471">
        <v>948.72250096991195</v>
      </c>
      <c r="AB66" s="471">
        <v>953.93738230468375</v>
      </c>
      <c r="AC66" s="471">
        <v>958.58975874030341</v>
      </c>
      <c r="AD66" s="471">
        <v>962.74641228387065</v>
      </c>
      <c r="AE66" s="471">
        <v>966.46504500129424</v>
      </c>
    </row>
    <row r="67" spans="1:31" ht="11.1" customHeight="1">
      <c r="A67" s="469">
        <v>61</v>
      </c>
      <c r="B67" s="470">
        <v>0</v>
      </c>
      <c r="C67" s="470">
        <v>0</v>
      </c>
      <c r="D67" s="470">
        <v>0</v>
      </c>
      <c r="E67" s="470">
        <v>0</v>
      </c>
      <c r="F67" s="470">
        <v>0</v>
      </c>
      <c r="G67" s="470">
        <v>210.72229786298274</v>
      </c>
      <c r="H67" s="470">
        <v>359.7618491242211</v>
      </c>
      <c r="I67" s="470">
        <v>470.26609436543498</v>
      </c>
      <c r="J67" s="470">
        <v>555.09669405693</v>
      </c>
      <c r="K67" s="470">
        <v>621.97231981008713</v>
      </c>
      <c r="L67" s="471">
        <v>675.80627849951622</v>
      </c>
      <c r="M67" s="471">
        <v>719.87531786400541</v>
      </c>
      <c r="N67" s="471">
        <v>756.4489784789979</v>
      </c>
      <c r="O67" s="471">
        <v>787.14921993306075</v>
      </c>
      <c r="P67" s="471">
        <v>813.16619419957567</v>
      </c>
      <c r="Q67" s="471">
        <v>835.39310268665781</v>
      </c>
      <c r="R67" s="471">
        <v>854.51345625465831</v>
      </c>
      <c r="S67" s="471">
        <v>871.05924888251877</v>
      </c>
      <c r="T67" s="471">
        <v>885.45076165068303</v>
      </c>
      <c r="U67" s="471">
        <v>898.02442699340156</v>
      </c>
      <c r="V67" s="471">
        <v>909.05273361629918</v>
      </c>
      <c r="W67" s="471">
        <v>918.75870500563269</v>
      </c>
      <c r="X67" s="471">
        <v>927.32660338482128</v>
      </c>
      <c r="Y67" s="471">
        <v>934.90996030337976</v>
      </c>
      <c r="Z67" s="471">
        <v>941.63768261422967</v>
      </c>
      <c r="AA67" s="471">
        <v>947.61875216179567</v>
      </c>
      <c r="AB67" s="471">
        <v>952.94588388253806</v>
      </c>
      <c r="AC67" s="471">
        <v>957.6984027791367</v>
      </c>
      <c r="AD67" s="471">
        <v>961.94452834222989</v>
      </c>
      <c r="AE67" s="471">
        <v>965.74320467541702</v>
      </c>
    </row>
    <row r="68" spans="1:31" ht="11.1" customHeight="1">
      <c r="A68" s="469">
        <v>62</v>
      </c>
      <c r="B68" s="470">
        <v>0</v>
      </c>
      <c r="C68" s="470">
        <v>0</v>
      </c>
      <c r="D68" s="470">
        <v>0</v>
      </c>
      <c r="E68" s="470">
        <v>0</v>
      </c>
      <c r="F68" s="470">
        <v>0</v>
      </c>
      <c r="G68" s="470">
        <v>193.9524792360705</v>
      </c>
      <c r="H68" s="470">
        <v>346.15868050670394</v>
      </c>
      <c r="I68" s="470">
        <v>459.01081438734252</v>
      </c>
      <c r="J68" s="470">
        <v>545.64381362336678</v>
      </c>
      <c r="K68" s="470">
        <v>613.94034878699495</v>
      </c>
      <c r="L68" s="471">
        <v>668.91812000368304</v>
      </c>
      <c r="M68" s="471">
        <v>713.92349621793198</v>
      </c>
      <c r="N68" s="471">
        <v>751.27423903526642</v>
      </c>
      <c r="O68" s="471">
        <v>782.62676989215015</v>
      </c>
      <c r="P68" s="471">
        <v>809.19652797415768</v>
      </c>
      <c r="Q68" s="471">
        <v>831.8956925796582</v>
      </c>
      <c r="R68" s="471">
        <v>851.42229715481324</v>
      </c>
      <c r="S68" s="471">
        <v>868.31963897842115</v>
      </c>
      <c r="T68" s="471">
        <v>883.01692886183343</v>
      </c>
      <c r="U68" s="471">
        <v>895.85774743427316</v>
      </c>
      <c r="V68" s="471">
        <v>907.12037298107703</v>
      </c>
      <c r="W68" s="471">
        <v>917.03256757848601</v>
      </c>
      <c r="X68" s="471">
        <v>925.78250847761888</v>
      </c>
      <c r="Y68" s="471">
        <v>933.52698931968735</v>
      </c>
      <c r="Z68" s="471">
        <v>940.39765584728104</v>
      </c>
      <c r="AA68" s="471">
        <v>946.50580544694537</v>
      </c>
      <c r="AB68" s="471">
        <v>951.94612297354104</v>
      </c>
      <c r="AC68" s="471">
        <v>956.79961885162697</v>
      </c>
      <c r="AD68" s="471">
        <v>961.13596203440886</v>
      </c>
      <c r="AE68" s="471">
        <v>965.015349013491</v>
      </c>
    </row>
    <row r="69" spans="1:31" ht="11.1" customHeight="1">
      <c r="A69" s="469">
        <v>63</v>
      </c>
      <c r="B69" s="470">
        <v>0</v>
      </c>
      <c r="C69" s="470">
        <v>0</v>
      </c>
      <c r="D69" s="470">
        <v>0</v>
      </c>
      <c r="E69" s="470">
        <v>0</v>
      </c>
      <c r="F69" s="470">
        <v>0</v>
      </c>
      <c r="G69" s="470">
        <v>177.04291212060065</v>
      </c>
      <c r="H69" s="470">
        <v>332.4421521507071</v>
      </c>
      <c r="I69" s="470">
        <v>447.6617404094327</v>
      </c>
      <c r="J69" s="470">
        <v>536.11215918619007</v>
      </c>
      <c r="K69" s="470">
        <v>605.84144467204351</v>
      </c>
      <c r="L69" s="471">
        <v>661.97256018705116</v>
      </c>
      <c r="M69" s="471">
        <v>707.92207605814133</v>
      </c>
      <c r="N69" s="471">
        <v>746.05637676283663</v>
      </c>
      <c r="O69" s="471">
        <v>778.06663276756547</v>
      </c>
      <c r="P69" s="471">
        <v>805.19378119686098</v>
      </c>
      <c r="Q69" s="471">
        <v>828.36913738843339</v>
      </c>
      <c r="R69" s="471">
        <v>848.30537839580268</v>
      </c>
      <c r="S69" s="471">
        <v>865.55719899178928</v>
      </c>
      <c r="T69" s="471">
        <v>880.56281413307659</v>
      </c>
      <c r="U69" s="471">
        <v>893.673012212152</v>
      </c>
      <c r="V69" s="471">
        <v>905.17190934056157</v>
      </c>
      <c r="W69" s="471">
        <v>915.29204567277986</v>
      </c>
      <c r="X69" s="471">
        <v>924.22554611285636</v>
      </c>
      <c r="Y69" s="471">
        <v>932.13249357779773</v>
      </c>
      <c r="Z69" s="471">
        <v>939.14729552394101</v>
      </c>
      <c r="AA69" s="471">
        <v>945.38358417613802</v>
      </c>
      <c r="AB69" s="471">
        <v>950.93803072363596</v>
      </c>
      <c r="AC69" s="471">
        <v>955.89334505805471</v>
      </c>
      <c r="AD69" s="471">
        <v>960.32065767402264</v>
      </c>
      <c r="AE69" s="471">
        <v>964.28142788771538</v>
      </c>
    </row>
    <row r="70" spans="1:31" ht="11.1" customHeight="1">
      <c r="A70" s="469">
        <v>64</v>
      </c>
      <c r="B70" s="470">
        <v>0</v>
      </c>
      <c r="C70" s="470">
        <v>0</v>
      </c>
      <c r="D70" s="470">
        <v>0</v>
      </c>
      <c r="E70" s="470">
        <v>0</v>
      </c>
      <c r="F70" s="470">
        <v>0</v>
      </c>
      <c r="G70" s="470">
        <v>159.99243194583499</v>
      </c>
      <c r="H70" s="470">
        <v>318.61131939174368</v>
      </c>
      <c r="I70" s="470">
        <v>436.21809081504034</v>
      </c>
      <c r="J70" s="470">
        <v>526.50107429537036</v>
      </c>
      <c r="K70" s="470">
        <v>597.67504968946776</v>
      </c>
      <c r="L70" s="471">
        <v>654.96912070528072</v>
      </c>
      <c r="M70" s="471">
        <v>701.87064406368609</v>
      </c>
      <c r="N70" s="471">
        <v>740.79503230480339</v>
      </c>
      <c r="O70" s="471">
        <v>773.4684945002756</v>
      </c>
      <c r="P70" s="471">
        <v>801.15767819642042</v>
      </c>
      <c r="Q70" s="471">
        <v>824.81319423728178</v>
      </c>
      <c r="R70" s="471">
        <v>845.16248531380029</v>
      </c>
      <c r="S70" s="471">
        <v>862.77173867193551</v>
      </c>
      <c r="T70" s="471">
        <v>878.08824844824687</v>
      </c>
      <c r="U70" s="471">
        <v>891.47007086317979</v>
      </c>
      <c r="V70" s="471">
        <v>903.20720850304144</v>
      </c>
      <c r="W70" s="471">
        <v>913.53701941785937</v>
      </c>
      <c r="X70" s="471">
        <v>922.65560906172084</v>
      </c>
      <c r="Y70" s="471">
        <v>930.72637703805879</v>
      </c>
      <c r="Z70" s="471">
        <v>937.88651553123987</v>
      </c>
      <c r="AA70" s="471">
        <v>944.25201106140707</v>
      </c>
      <c r="AB70" s="471">
        <v>949.92153770498146</v>
      </c>
      <c r="AC70" s="471">
        <v>954.97951898286919</v>
      </c>
      <c r="AD70" s="471">
        <v>959.4985591106331</v>
      </c>
      <c r="AE70" s="471">
        <v>963.5413907525583</v>
      </c>
    </row>
    <row r="71" spans="1:31" ht="11.1" customHeight="1">
      <c r="A71" s="469">
        <v>65</v>
      </c>
      <c r="B71" s="470">
        <v>0</v>
      </c>
      <c r="C71" s="470">
        <v>0</v>
      </c>
      <c r="D71" s="470">
        <v>0</v>
      </c>
      <c r="E71" s="470">
        <v>0</v>
      </c>
      <c r="F71" s="470">
        <v>0</v>
      </c>
      <c r="G71" s="470">
        <v>142.79986443627993</v>
      </c>
      <c r="H71" s="470">
        <v>304.6652296931224</v>
      </c>
      <c r="I71" s="470">
        <v>424.67907747402796</v>
      </c>
      <c r="J71" s="470">
        <v>516.80989703046055</v>
      </c>
      <c r="K71" s="470">
        <v>589.44060141537045</v>
      </c>
      <c r="L71" s="471">
        <v>647.90731922782879</v>
      </c>
      <c r="M71" s="471">
        <v>695.76878346927663</v>
      </c>
      <c r="N71" s="471">
        <v>735.48984330962003</v>
      </c>
      <c r="O71" s="471">
        <v>768.83203841409181</v>
      </c>
      <c r="P71" s="471">
        <v>797.08794100430953</v>
      </c>
      <c r="Q71" s="471">
        <v>821.22761822653729</v>
      </c>
      <c r="R71" s="471">
        <v>841.99340145611461</v>
      </c>
      <c r="S71" s="471">
        <v>859.96306618274969</v>
      </c>
      <c r="T71" s="471">
        <v>875.59306138271029</v>
      </c>
      <c r="U71" s="471">
        <v>889.24877166963279</v>
      </c>
      <c r="V71" s="471">
        <v>901.22613515854232</v>
      </c>
      <c r="W71" s="471">
        <v>911.76736794414796</v>
      </c>
      <c r="X71" s="471">
        <v>921.07258920182596</v>
      </c>
      <c r="Y71" s="471">
        <v>929.30854286048873</v>
      </c>
      <c r="Z71" s="471">
        <v>936.61522903859975</v>
      </c>
      <c r="AA71" s="471">
        <v>943.1110081707202</v>
      </c>
      <c r="AB71" s="471">
        <v>948.89657391117157</v>
      </c>
      <c r="AC71" s="471">
        <v>954.05807769039052</v>
      </c>
      <c r="AD71" s="471">
        <v>958.6696097258822</v>
      </c>
      <c r="AE71" s="471">
        <v>962.795186641275</v>
      </c>
    </row>
    <row r="72" spans="1:31" ht="11.1" customHeight="1">
      <c r="A72" s="469">
        <v>66</v>
      </c>
      <c r="B72" s="470">
        <v>0</v>
      </c>
      <c r="C72" s="470">
        <v>0</v>
      </c>
      <c r="D72" s="470">
        <v>0</v>
      </c>
      <c r="E72" s="470">
        <v>0</v>
      </c>
      <c r="F72" s="470">
        <v>0</v>
      </c>
      <c r="G72" s="470">
        <v>125.46402553081195</v>
      </c>
      <c r="H72" s="470">
        <v>290.60292258034576</v>
      </c>
      <c r="I72" s="470">
        <v>413.04390568850755</v>
      </c>
      <c r="J72" s="470">
        <v>507.03795995500991</v>
      </c>
      <c r="K72" s="470">
        <v>581.13753273898919</v>
      </c>
      <c r="L72" s="471">
        <v>640.78666940473158</v>
      </c>
      <c r="M72" s="471">
        <v>689.6160740365807</v>
      </c>
      <c r="N72" s="471">
        <v>730.1404444061435</v>
      </c>
      <c r="O72" s="471">
        <v>764.15694519385659</v>
      </c>
      <c r="P72" s="471">
        <v>792.98428933559762</v>
      </c>
      <c r="Q72" s="471">
        <v>817.61216241570332</v>
      </c>
      <c r="R72" s="471">
        <v>838.79790856628165</v>
      </c>
      <c r="S72" s="471">
        <v>857.13098808948735</v>
      </c>
      <c r="T72" s="471">
        <v>873.07708109162752</v>
      </c>
      <c r="U72" s="471">
        <v>887.00896164947312</v>
      </c>
      <c r="V72" s="471">
        <v>899.22855286950551</v>
      </c>
      <c r="W72" s="471">
        <v>909.98296937482223</v>
      </c>
      <c r="X72" s="471">
        <v>919.47637750976526</v>
      </c>
      <c r="Y72" s="471">
        <v>927.87889339810567</v>
      </c>
      <c r="Z72" s="471">
        <v>935.33334849185417</v>
      </c>
      <c r="AA72" s="471">
        <v>941.96049692261101</v>
      </c>
      <c r="AB72" s="471">
        <v>947.86306875241326</v>
      </c>
      <c r="AC72" s="471">
        <v>953.12895772047466</v>
      </c>
      <c r="AD72" s="471">
        <v>957.83375242959164</v>
      </c>
      <c r="AE72" s="471">
        <v>962.04276416239759</v>
      </c>
    </row>
    <row r="73" spans="1:31" ht="11.1" customHeight="1">
      <c r="A73" s="469">
        <v>67</v>
      </c>
      <c r="B73" s="470">
        <v>0</v>
      </c>
      <c r="C73" s="470">
        <v>0</v>
      </c>
      <c r="D73" s="470">
        <v>0</v>
      </c>
      <c r="E73" s="470">
        <v>0</v>
      </c>
      <c r="F73" s="470">
        <v>0</v>
      </c>
      <c r="G73" s="470">
        <v>107.98372130113142</v>
      </c>
      <c r="H73" s="470">
        <v>276.42342957496265</v>
      </c>
      <c r="I73" s="470">
        <v>401.31177413810713</v>
      </c>
      <c r="J73" s="470">
        <v>497.1845900705971</v>
      </c>
      <c r="K73" s="470">
        <v>572.76527182363793</v>
      </c>
      <c r="L73" s="471">
        <v>633.6066808331085</v>
      </c>
      <c r="M73" s="471">
        <v>683.41209202527875</v>
      </c>
      <c r="N73" s="471">
        <v>724.74646717847111</v>
      </c>
      <c r="O73" s="471">
        <v>759.44289286345281</v>
      </c>
      <c r="P73" s="471">
        <v>788.84644056964623</v>
      </c>
      <c r="Q73" s="471">
        <v>813.96657780644557</v>
      </c>
      <c r="R73" s="471">
        <v>835.57578656903343</v>
      </c>
      <c r="S73" s="471">
        <v>854.27530934544779</v>
      </c>
      <c r="T73" s="471">
        <v>870.54013429811891</v>
      </c>
      <c r="U73" s="471">
        <v>884.75048654581201</v>
      </c>
      <c r="V73" s="471">
        <v>897.21432406139331</v>
      </c>
      <c r="W73" s="471">
        <v>908.18370081741887</v>
      </c>
      <c r="X73" s="471">
        <v>917.86686405360399</v>
      </c>
      <c r="Y73" s="471">
        <v>926.43733019020283</v>
      </c>
      <c r="Z73" s="471">
        <v>934.04078560721882</v>
      </c>
      <c r="AA73" s="471">
        <v>940.80039808076731</v>
      </c>
      <c r="AB73" s="471">
        <v>946.82095105066526</v>
      </c>
      <c r="AC73" s="471">
        <v>952.19209508414258</v>
      </c>
      <c r="AD73" s="471">
        <v>956.99092965583179</v>
      </c>
      <c r="AE73" s="471">
        <v>961.28407149619625</v>
      </c>
    </row>
    <row r="74" spans="1:31" ht="11.1" customHeight="1">
      <c r="A74" s="469">
        <v>68</v>
      </c>
      <c r="B74" s="470">
        <v>0</v>
      </c>
      <c r="C74" s="470">
        <v>0</v>
      </c>
      <c r="D74" s="470">
        <v>0</v>
      </c>
      <c r="E74" s="470">
        <v>0</v>
      </c>
      <c r="F74" s="470">
        <v>0</v>
      </c>
      <c r="G74" s="470">
        <v>90.357747869536979</v>
      </c>
      <c r="H74" s="470">
        <v>262.12577412786823</v>
      </c>
      <c r="I74" s="470">
        <v>389.48187482478693</v>
      </c>
      <c r="J74" s="470">
        <v>487.2491087704808</v>
      </c>
      <c r="K74" s="470">
        <v>564.3232420673254</v>
      </c>
      <c r="L74" s="471">
        <v>626.36685902338832</v>
      </c>
      <c r="M74" s="471">
        <v>677.15641016388281</v>
      </c>
      <c r="N74" s="471">
        <v>719.30754014056856</v>
      </c>
      <c r="O74" s="471">
        <v>754.6895567636285</v>
      </c>
      <c r="P74" s="471">
        <v>784.67410973064545</v>
      </c>
      <c r="Q74" s="471">
        <v>810.29061332544416</v>
      </c>
      <c r="R74" s="471">
        <v>832.32681355514114</v>
      </c>
      <c r="S74" s="471">
        <v>851.3958332785412</v>
      </c>
      <c r="T74" s="471">
        <v>867.98204628133135</v>
      </c>
      <c r="U74" s="471">
        <v>882.473190816287</v>
      </c>
      <c r="V74" s="471">
        <v>895.18331001321371</v>
      </c>
      <c r="W74" s="471">
        <v>906.36943835537045</v>
      </c>
      <c r="X74" s="471">
        <v>916.24393798530809</v>
      </c>
      <c r="Y74" s="471">
        <v>924.98375395556718</v>
      </c>
      <c r="Z74" s="471">
        <v>932.73745136521177</v>
      </c>
      <c r="AA74" s="471">
        <v>939.63063174857507</v>
      </c>
      <c r="AB74" s="471">
        <v>945.77014903473616</v>
      </c>
      <c r="AC74" s="471">
        <v>951.24742525917463</v>
      </c>
      <c r="AD74" s="471">
        <v>956.14108335895753</v>
      </c>
      <c r="AE74" s="471">
        <v>960.51905639110987</v>
      </c>
    </row>
    <row r="75" spans="1:31" ht="11.1" customHeight="1">
      <c r="A75" s="469">
        <v>69</v>
      </c>
      <c r="B75" s="470">
        <v>0</v>
      </c>
      <c r="C75" s="470">
        <v>0</v>
      </c>
      <c r="D75" s="470">
        <v>0</v>
      </c>
      <c r="E75" s="470">
        <v>0</v>
      </c>
      <c r="F75" s="470">
        <v>0</v>
      </c>
      <c r="G75" s="470">
        <v>72.584891326012666</v>
      </c>
      <c r="H75" s="470">
        <v>247.70897155204779</v>
      </c>
      <c r="I75" s="470">
        <v>377.55339301718925</v>
      </c>
      <c r="J75" s="470">
        <v>477.23083179286363</v>
      </c>
      <c r="K75" s="470">
        <v>555.8108620630436</v>
      </c>
      <c r="L75" s="471">
        <v>619.06670536525405</v>
      </c>
      <c r="M75" s="471">
        <v>670.8485976203084</v>
      </c>
      <c r="N75" s="471">
        <v>713.82328871068307</v>
      </c>
      <c r="O75" s="471">
        <v>749.89660952963948</v>
      </c>
      <c r="P75" s="471">
        <v>780.46700946798637</v>
      </c>
      <c r="Q75" s="471">
        <v>806.58401580710085</v>
      </c>
      <c r="R75" s="471">
        <v>829.05076576613362</v>
      </c>
      <c r="S75" s="471">
        <v>848.49236157774385</v>
      </c>
      <c r="T75" s="471">
        <v>865.40264086440379</v>
      </c>
      <c r="U75" s="471">
        <v>880.17691762234927</v>
      </c>
      <c r="V75" s="471">
        <v>893.13537084796587</v>
      </c>
      <c r="W75" s="471">
        <v>904.54005703947166</v>
      </c>
      <c r="X75" s="471">
        <v>914.60748753310963</v>
      </c>
      <c r="Y75" s="471">
        <v>923.51806458564317</v>
      </c>
      <c r="Z75" s="471">
        <v>931.42325600452136</v>
      </c>
      <c r="AA75" s="471">
        <v>938.45111736361469</v>
      </c>
      <c r="AB75" s="471">
        <v>944.71059033534084</v>
      </c>
      <c r="AC75" s="471">
        <v>950.29488318566519</v>
      </c>
      <c r="AD75" s="471">
        <v>955.28415500960909</v>
      </c>
      <c r="AE75" s="471">
        <v>959.74766616014779</v>
      </c>
    </row>
    <row r="76" spans="1:31" ht="11.1" customHeight="1">
      <c r="A76" s="469">
        <v>70</v>
      </c>
      <c r="B76" s="470">
        <v>0</v>
      </c>
      <c r="C76" s="470">
        <v>0</v>
      </c>
      <c r="D76" s="470">
        <v>0</v>
      </c>
      <c r="E76" s="470">
        <v>0</v>
      </c>
      <c r="F76" s="470">
        <v>0</v>
      </c>
      <c r="G76" s="470">
        <v>54.663927644625723</v>
      </c>
      <c r="H76" s="470">
        <v>233.17202895476257</v>
      </c>
      <c r="I76" s="470">
        <v>365.52550719452819</v>
      </c>
      <c r="J76" s="470">
        <v>467.12906917376637</v>
      </c>
      <c r="K76" s="470">
        <v>547.22754555872609</v>
      </c>
      <c r="L76" s="471">
        <v>611.70571709330227</v>
      </c>
      <c r="M76" s="471">
        <v>664.48821997220432</v>
      </c>
      <c r="N76" s="471">
        <v>708.29333518554859</v>
      </c>
      <c r="O76" s="471">
        <v>745.06372106870026</v>
      </c>
      <c r="P76" s="471">
        <v>776.22485003647182</v>
      </c>
      <c r="Q76" s="471">
        <v>802.84652997610488</v>
      </c>
      <c r="R76" s="471">
        <v>825.7474175788841</v>
      </c>
      <c r="S76" s="471">
        <v>845.56469427943955</v>
      </c>
      <c r="T76" s="471">
        <v>862.80174040233521</v>
      </c>
      <c r="U76" s="471">
        <v>877.86150881846208</v>
      </c>
      <c r="V76" s="471">
        <v>891.07036552300758</v>
      </c>
      <c r="W76" s="471">
        <v>902.69543087927354</v>
      </c>
      <c r="X76" s="471">
        <v>912.95739999380976</v>
      </c>
      <c r="Y76" s="471">
        <v>922.04016113763635</v>
      </c>
      <c r="Z76" s="471">
        <v>930.098109015825</v>
      </c>
      <c r="AA76" s="471">
        <v>937.2617736921128</v>
      </c>
      <c r="AB76" s="471">
        <v>943.64220198011731</v>
      </c>
      <c r="AC76" s="471">
        <v>949.33440326154312</v>
      </c>
      <c r="AD76" s="471">
        <v>954.42008559068302</v>
      </c>
      <c r="AE76" s="471">
        <v>958.96984767726099</v>
      </c>
    </row>
    <row r="77" spans="1:31" ht="11.1" customHeight="1">
      <c r="A77" s="469">
        <v>71</v>
      </c>
      <c r="B77" s="470">
        <v>0</v>
      </c>
      <c r="C77" s="470">
        <v>0</v>
      </c>
      <c r="D77" s="470">
        <v>0</v>
      </c>
      <c r="E77" s="470">
        <v>0</v>
      </c>
      <c r="F77" s="470">
        <v>0</v>
      </c>
      <c r="G77" s="470">
        <v>36.593622599227039</v>
      </c>
      <c r="H77" s="470">
        <v>218.51394516916608</v>
      </c>
      <c r="I77" s="470">
        <v>353.39738899001162</v>
      </c>
      <c r="J77" s="470">
        <v>456.94312519950989</v>
      </c>
      <c r="K77" s="470">
        <v>538.57270141687263</v>
      </c>
      <c r="L77" s="471">
        <v>604.28338725241713</v>
      </c>
      <c r="M77" s="471">
        <v>658.07483917703257</v>
      </c>
      <c r="N77" s="471">
        <v>702.7172987143714</v>
      </c>
      <c r="O77" s="471">
        <v>740.19055853725331</v>
      </c>
      <c r="P77" s="471">
        <v>771.94733927636116</v>
      </c>
      <c r="Q77" s="471">
        <v>799.07789842985051</v>
      </c>
      <c r="R77" s="471">
        <v>822.416541490074</v>
      </c>
      <c r="S77" s="471">
        <v>842.6126297536498</v>
      </c>
      <c r="T77" s="471">
        <v>860.17916576974926</v>
      </c>
      <c r="U77" s="471">
        <v>875.52680494120921</v>
      </c>
      <c r="V77" s="471">
        <v>888.9881518203415</v>
      </c>
      <c r="W77" s="471">
        <v>900.83543283440713</v>
      </c>
      <c r="X77" s="471">
        <v>911.29356172501548</v>
      </c>
      <c r="Y77" s="471">
        <v>920.54994182756286</v>
      </c>
      <c r="Z77" s="471">
        <v>928.76191913555624</v>
      </c>
      <c r="AA77" s="471">
        <v>936.06251882334834</v>
      </c>
      <c r="AB77" s="471">
        <v>942.56491038860008</v>
      </c>
      <c r="AC77" s="471">
        <v>948.36591933805357</v>
      </c>
      <c r="AD77" s="471">
        <v>953.54881559326566</v>
      </c>
      <c r="AE77" s="471">
        <v>958.18554737368368</v>
      </c>
    </row>
    <row r="78" spans="1:31" ht="11.1" customHeight="1">
      <c r="A78" s="469">
        <v>72</v>
      </c>
      <c r="B78" s="470">
        <v>0</v>
      </c>
      <c r="C78" s="470">
        <v>0</v>
      </c>
      <c r="D78" s="470">
        <v>0</v>
      </c>
      <c r="E78" s="470">
        <v>0</v>
      </c>
      <c r="F78" s="470">
        <v>0</v>
      </c>
      <c r="G78" s="470">
        <v>18.372731678450059</v>
      </c>
      <c r="H78" s="470">
        <v>203.73371068535647</v>
      </c>
      <c r="I78" s="470">
        <v>341.16820313379054</v>
      </c>
      <c r="J78" s="470">
        <v>446.67229835880107</v>
      </c>
      <c r="K78" s="470">
        <v>529.84573357383704</v>
      </c>
      <c r="L78" s="471">
        <v>596.79920466285796</v>
      </c>
      <c r="M78" s="471">
        <v>651.60801354190119</v>
      </c>
      <c r="N78" s="471">
        <v>697.09479527260112</v>
      </c>
      <c r="O78" s="471">
        <v>735.2767863180444</v>
      </c>
      <c r="P78" s="471">
        <v>767.63418259324965</v>
      </c>
      <c r="Q78" s="471">
        <v>795.27786162071061</v>
      </c>
      <c r="R78" s="471">
        <v>819.05790810052395</v>
      </c>
      <c r="S78" s="471">
        <v>839.63596469014476</v>
      </c>
      <c r="T78" s="471">
        <v>857.53473634855845</v>
      </c>
      <c r="U78" s="471">
        <v>873.17264519831247</v>
      </c>
      <c r="V78" s="471">
        <v>886.88858633681969</v>
      </c>
      <c r="W78" s="471">
        <v>898.95993480583365</v>
      </c>
      <c r="X78" s="471">
        <v>909.6158581373146</v>
      </c>
      <c r="Y78" s="471">
        <v>919.04730402323878</v>
      </c>
      <c r="Z78" s="471">
        <v>927.41459433961859</v>
      </c>
      <c r="AA78" s="471">
        <v>934.85327016401084</v>
      </c>
      <c r="AB78" s="471">
        <v>941.47864136715384</v>
      </c>
      <c r="AC78" s="471">
        <v>947.3893647152014</v>
      </c>
      <c r="AD78" s="471">
        <v>952.67028501253662</v>
      </c>
      <c r="AE78" s="471">
        <v>957.39471123424289</v>
      </c>
    </row>
    <row r="79" spans="1:31" ht="11.1" customHeight="1">
      <c r="A79" s="469">
        <v>73</v>
      </c>
      <c r="B79" s="470">
        <v>0</v>
      </c>
      <c r="C79" s="470">
        <v>0</v>
      </c>
      <c r="D79" s="470">
        <v>0</v>
      </c>
      <c r="E79" s="470">
        <v>0</v>
      </c>
      <c r="F79" s="470">
        <v>0</v>
      </c>
      <c r="G79" s="470">
        <v>0</v>
      </c>
      <c r="H79" s="470">
        <v>188.83030758084857</v>
      </c>
      <c r="I79" s="470">
        <v>328.83710739543454</v>
      </c>
      <c r="J79" s="470">
        <v>436.31588129441997</v>
      </c>
      <c r="K79" s="470">
        <v>521.04604099877599</v>
      </c>
      <c r="L79" s="471">
        <v>589.25265388505272</v>
      </c>
      <c r="M79" s="471">
        <v>645.08729769314368</v>
      </c>
      <c r="N79" s="471">
        <v>691.42543763548269</v>
      </c>
      <c r="O79" s="471">
        <v>730.32206599700851</v>
      </c>
      <c r="P79" s="471">
        <v>763.28508293777872</v>
      </c>
      <c r="Q79" s="471">
        <v>791.44615783816153</v>
      </c>
      <c r="R79" s="471">
        <v>815.67128609939425</v>
      </c>
      <c r="S79" s="471">
        <v>836.63449408444399</v>
      </c>
      <c r="T79" s="471">
        <v>854.86827001552433</v>
      </c>
      <c r="U79" s="471">
        <v>870.79886745755834</v>
      </c>
      <c r="V79" s="471">
        <v>884.77152447426863</v>
      </c>
      <c r="W79" s="471">
        <v>897.06880762702201</v>
      </c>
      <c r="X79" s="471">
        <v>907.92417368638291</v>
      </c>
      <c r="Y79" s="471">
        <v>917.53214423721192</v>
      </c>
      <c r="Z79" s="471">
        <v>926.05604183704827</v>
      </c>
      <c r="AA79" s="471">
        <v>933.63394443251241</v>
      </c>
      <c r="AB79" s="471">
        <v>940.38332010386182</v>
      </c>
      <c r="AC79" s="471">
        <v>946.40467213715885</v>
      </c>
      <c r="AD79" s="471">
        <v>951.78443334363476</v>
      </c>
      <c r="AE79" s="471">
        <v>956.59728479364037</v>
      </c>
    </row>
    <row r="80" spans="1:31" ht="11.1" customHeight="1">
      <c r="A80" s="469">
        <v>74</v>
      </c>
      <c r="B80" s="470">
        <v>0</v>
      </c>
      <c r="C80" s="470">
        <v>0</v>
      </c>
      <c r="D80" s="470">
        <v>0</v>
      </c>
      <c r="E80" s="470">
        <v>0</v>
      </c>
      <c r="F80" s="470">
        <v>0</v>
      </c>
      <c r="G80" s="470">
        <v>0</v>
      </c>
      <c r="H80" s="470">
        <v>173.80270945046979</v>
      </c>
      <c r="I80" s="470">
        <v>316.40325252592572</v>
      </c>
      <c r="J80" s="470">
        <v>425.87316075450218</v>
      </c>
      <c r="K80" s="470">
        <v>512.17301765225659</v>
      </c>
      <c r="L80" s="471">
        <v>581.64321518409895</v>
      </c>
      <c r="M80" s="471">
        <v>638.51224254564659</v>
      </c>
      <c r="N80" s="471">
        <v>685.70883535138807</v>
      </c>
      <c r="O80" s="471">
        <v>725.32605633996445</v>
      </c>
      <c r="P80" s="471">
        <v>758.89974078517912</v>
      </c>
      <c r="Q80" s="471">
        <v>787.58252319075768</v>
      </c>
      <c r="R80" s="471">
        <v>812.25644224825533</v>
      </c>
      <c r="S80" s="471">
        <v>833.60801122369583</v>
      </c>
      <c r="T80" s="471">
        <v>852.17958312971496</v>
      </c>
      <c r="U80" s="471">
        <v>868.40530823563131</v>
      </c>
      <c r="V80" s="471">
        <v>882.63682042952951</v>
      </c>
      <c r="W80" s="471">
        <v>895.16192105505365</v>
      </c>
      <c r="X80" s="471">
        <v>906.21839186502689</v>
      </c>
      <c r="Y80" s="471">
        <v>916.00435811963484</v>
      </c>
      <c r="Z80" s="471">
        <v>924.68616806362297</v>
      </c>
      <c r="AA80" s="471">
        <v>932.40445765325137</v>
      </c>
      <c r="AB80" s="471">
        <v>939.27887116337604</v>
      </c>
      <c r="AC80" s="471">
        <v>945.41177378763257</v>
      </c>
      <c r="AD80" s="471">
        <v>950.8911995774921</v>
      </c>
      <c r="AE80" s="471">
        <v>955.79321313269941</v>
      </c>
    </row>
    <row r="81" spans="1:31" ht="11.1" customHeight="1">
      <c r="A81" s="469">
        <v>75</v>
      </c>
      <c r="B81" s="470">
        <v>0</v>
      </c>
      <c r="C81" s="470">
        <v>0</v>
      </c>
      <c r="D81" s="470">
        <v>0</v>
      </c>
      <c r="E81" s="470">
        <v>0</v>
      </c>
      <c r="F81" s="470">
        <v>0</v>
      </c>
      <c r="G81" s="470">
        <v>0</v>
      </c>
      <c r="H81" s="470">
        <v>158.64988133567115</v>
      </c>
      <c r="I81" s="470">
        <v>303.86578219917067</v>
      </c>
      <c r="J81" s="470">
        <v>415.34341754341847</v>
      </c>
      <c r="K81" s="470">
        <v>503.22605244451574</v>
      </c>
      <c r="L81" s="471">
        <v>573.97036449397035</v>
      </c>
      <c r="M81" s="471">
        <v>631.88239527192025</v>
      </c>
      <c r="N81" s="471">
        <v>679.94459471492621</v>
      </c>
      <c r="O81" s="471">
        <v>720.28841326911117</v>
      </c>
      <c r="P81" s="471">
        <v>754.47785411464133</v>
      </c>
      <c r="Q81" s="471">
        <v>783.68669158795865</v>
      </c>
      <c r="R81" s="471">
        <v>808.8131413650234</v>
      </c>
      <c r="S81" s="471">
        <v>830.55630767244133</v>
      </c>
      <c r="T81" s="471">
        <v>849.46849051985726</v>
      </c>
      <c r="U81" s="471">
        <v>865.99180268685473</v>
      </c>
      <c r="V81" s="471">
        <v>880.48432718441768</v>
      </c>
      <c r="W81" s="471">
        <v>893.23914376165226</v>
      </c>
      <c r="X81" s="471">
        <v>904.49839519515956</v>
      </c>
      <c r="Y81" s="471">
        <v>914.463840451078</v>
      </c>
      <c r="Z81" s="471">
        <v>923.30487867541933</v>
      </c>
      <c r="AA81" s="471">
        <v>931.16472515082967</v>
      </c>
      <c r="AB81" s="471">
        <v>938.16521848171942</v>
      </c>
      <c r="AC81" s="471">
        <v>944.41060128519382</v>
      </c>
      <c r="AD81" s="471">
        <v>949.99052219663156</v>
      </c>
      <c r="AE81" s="471">
        <v>954.98244087458386</v>
      </c>
    </row>
    <row r="82" spans="1:31" ht="11.1" customHeight="1">
      <c r="A82" s="469">
        <v>76</v>
      </c>
      <c r="B82" s="470">
        <v>0</v>
      </c>
      <c r="C82" s="470">
        <v>0</v>
      </c>
      <c r="D82" s="470">
        <v>0</v>
      </c>
      <c r="E82" s="470">
        <v>0</v>
      </c>
      <c r="F82" s="470">
        <v>0</v>
      </c>
      <c r="G82" s="470">
        <v>0</v>
      </c>
      <c r="H82" s="470">
        <v>143.37077965324903</v>
      </c>
      <c r="I82" s="470">
        <v>291.22383295302598</v>
      </c>
      <c r="J82" s="470">
        <v>404.72592647224241</v>
      </c>
      <c r="K82" s="470">
        <v>494.20452919337714</v>
      </c>
      <c r="L82" s="471">
        <v>566.23357338142432</v>
      </c>
      <c r="M82" s="471">
        <v>625.19729927091294</v>
      </c>
      <c r="N82" s="471">
        <v>674.13231873982727</v>
      </c>
      <c r="O82" s="471">
        <v>715.20878983933426</v>
      </c>
      <c r="P82" s="471">
        <v>750.01911838851538</v>
      </c>
      <c r="Q82" s="471">
        <v>779.75839472180314</v>
      </c>
      <c r="R82" s="471">
        <v>805.34114630776457</v>
      </c>
      <c r="S82" s="471">
        <v>827.47917325825961</v>
      </c>
      <c r="T82" s="471">
        <v>846.73480547158385</v>
      </c>
      <c r="U82" s="471">
        <v>863.55818459183843</v>
      </c>
      <c r="V82" s="471">
        <v>878.31389649559651</v>
      </c>
      <c r="W82" s="471">
        <v>891.30034332413891</v>
      </c>
      <c r="X82" s="471">
        <v>902.76406521970989</v>
      </c>
      <c r="Y82" s="471">
        <v>912.91048513528312</v>
      </c>
      <c r="Z82" s="471">
        <v>921.91207854231379</v>
      </c>
      <c r="AA82" s="471">
        <v>929.9146615442213</v>
      </c>
      <c r="AB82" s="471">
        <v>937.04228536104893</v>
      </c>
      <c r="AC82" s="471">
        <v>943.40108567856782</v>
      </c>
      <c r="AD82" s="471">
        <v>949.08233917093048</v>
      </c>
      <c r="AE82" s="471">
        <v>954.16491218098395</v>
      </c>
    </row>
    <row r="83" spans="1:31" ht="11.1" customHeight="1">
      <c r="A83" s="469">
        <v>77</v>
      </c>
      <c r="B83" s="470">
        <v>0</v>
      </c>
      <c r="C83" s="470">
        <v>0</v>
      </c>
      <c r="D83" s="470">
        <v>0</v>
      </c>
      <c r="E83" s="470">
        <v>0</v>
      </c>
      <c r="F83" s="470">
        <v>0</v>
      </c>
      <c r="G83" s="470">
        <v>0</v>
      </c>
      <c r="H83" s="470">
        <v>127.96435212347365</v>
      </c>
      <c r="I83" s="470">
        <v>278.47653412983033</v>
      </c>
      <c r="J83" s="470">
        <v>394.01995630880651</v>
      </c>
      <c r="K83" s="470">
        <v>485.10782658181245</v>
      </c>
      <c r="L83" s="471">
        <v>558.43230900960702</v>
      </c>
      <c r="M83" s="471">
        <v>618.45649413656383</v>
      </c>
      <c r="N83" s="471">
        <v>668.27160713160231</v>
      </c>
      <c r="O83" s="471">
        <v>710.0868362143093</v>
      </c>
      <c r="P83" s="471">
        <v>745.52322653133842</v>
      </c>
      <c r="Q83" s="471">
        <v>775.7973620484297</v>
      </c>
      <c r="R83" s="471">
        <v>801.84021795836202</v>
      </c>
      <c r="S83" s="471">
        <v>824.37639605729316</v>
      </c>
      <c r="T83" s="471">
        <v>843.9783397145751</v>
      </c>
      <c r="U83" s="471">
        <v>861.10428634603045</v>
      </c>
      <c r="V83" s="471">
        <v>876.1253788843685</v>
      </c>
      <c r="W83" s="471">
        <v>889.34538621631327</v>
      </c>
      <c r="X83" s="471">
        <v>901.01528249446483</v>
      </c>
      <c r="Y83" s="471">
        <v>911.3441851918567</v>
      </c>
      <c r="Z83" s="471">
        <v>920.50767174143243</v>
      </c>
      <c r="AA83" s="471">
        <v>928.65418074089121</v>
      </c>
      <c r="AB83" s="471">
        <v>935.90999446437286</v>
      </c>
      <c r="AC83" s="471">
        <v>942.38315744188662</v>
      </c>
      <c r="AD83" s="471">
        <v>948.16658795334865</v>
      </c>
      <c r="AE83" s="471">
        <v>953.34057074827092</v>
      </c>
    </row>
    <row r="84" spans="1:31" ht="11.1" customHeight="1">
      <c r="A84" s="469">
        <v>78</v>
      </c>
      <c r="B84" s="470">
        <v>0</v>
      </c>
      <c r="C84" s="470">
        <v>0</v>
      </c>
      <c r="D84" s="470">
        <v>0</v>
      </c>
      <c r="E84" s="470">
        <v>0</v>
      </c>
      <c r="F84" s="470">
        <v>0</v>
      </c>
      <c r="G84" s="470">
        <v>0</v>
      </c>
      <c r="H84" s="470">
        <v>112.42953769761682</v>
      </c>
      <c r="I84" s="470">
        <v>265.62300781644115</v>
      </c>
      <c r="J84" s="470">
        <v>383.22476972734233</v>
      </c>
      <c r="K84" s="470">
        <v>475.93531811515146</v>
      </c>
      <c r="L84" s="471">
        <v>550.56603410135801</v>
      </c>
      <c r="M84" s="471">
        <v>611.6595156260953</v>
      </c>
      <c r="N84" s="471">
        <v>662.3620562599757</v>
      </c>
      <c r="O84" s="471">
        <v>704.92219964240928</v>
      </c>
      <c r="P84" s="471">
        <v>740.98986890868525</v>
      </c>
      <c r="Q84" s="471">
        <v>771.80332076944478</v>
      </c>
      <c r="R84" s="471">
        <v>798.31011520604784</v>
      </c>
      <c r="S84" s="471">
        <v>821.24776237965193</v>
      </c>
      <c r="T84" s="471">
        <v>841.19890340959125</v>
      </c>
      <c r="U84" s="471">
        <v>858.62993894817384</v>
      </c>
      <c r="V84" s="471">
        <v>873.91862362638039</v>
      </c>
      <c r="W84" s="471">
        <v>887.37413779925555</v>
      </c>
      <c r="X84" s="471">
        <v>899.25192657984269</v>
      </c>
      <c r="Y84" s="471">
        <v>909.76483274890165</v>
      </c>
      <c r="Z84" s="471">
        <v>919.09156155054382</v>
      </c>
      <c r="AA84" s="471">
        <v>927.38319593086669</v>
      </c>
      <c r="AB84" s="471">
        <v>934.76826781022476</v>
      </c>
      <c r="AC84" s="471">
        <v>941.3567464698998</v>
      </c>
      <c r="AD84" s="471">
        <v>947.24320547562036</v>
      </c>
      <c r="AE84" s="471">
        <v>952.50935980361862</v>
      </c>
    </row>
    <row r="85" spans="1:31" ht="11.1" customHeight="1">
      <c r="A85" s="469">
        <v>79</v>
      </c>
      <c r="B85" s="470">
        <v>0</v>
      </c>
      <c r="C85" s="470">
        <v>0</v>
      </c>
      <c r="D85" s="470">
        <v>0</v>
      </c>
      <c r="E85" s="470">
        <v>0</v>
      </c>
      <c r="F85" s="470">
        <v>0</v>
      </c>
      <c r="G85" s="470">
        <v>0</v>
      </c>
      <c r="H85" s="470">
        <v>96.765266484877586</v>
      </c>
      <c r="I85" s="470">
        <v>252.66236878377376</v>
      </c>
      <c r="J85" s="470">
        <v>372.33962325769863</v>
      </c>
      <c r="K85" s="470">
        <v>466.68637207793483</v>
      </c>
      <c r="L85" s="471">
        <v>542.63420690220664</v>
      </c>
      <c r="M85" s="471">
        <v>604.80589562803948</v>
      </c>
      <c r="N85" s="471">
        <v>656.40325913108529</v>
      </c>
      <c r="O85" s="471">
        <v>699.71452443240969</v>
      </c>
      <c r="P85" s="471">
        <v>736.41873330584326</v>
      </c>
      <c r="Q85" s="471">
        <v>767.77599581313473</v>
      </c>
      <c r="R85" s="471">
        <v>794.75059493079755</v>
      </c>
      <c r="S85" s="471">
        <v>818.09305675469716</v>
      </c>
      <c r="T85" s="471">
        <v>838.39630513539919</v>
      </c>
      <c r="U85" s="471">
        <v>856.13497198866844</v>
      </c>
      <c r="V85" s="471">
        <v>871.6934787412423</v>
      </c>
      <c r="W85" s="471">
        <v>885.38646231205564</v>
      </c>
      <c r="X85" s="471">
        <v>897.47387603259881</v>
      </c>
      <c r="Y85" s="471">
        <v>908.17231903558866</v>
      </c>
      <c r="Z85" s="471">
        <v>917.66365044139775</v>
      </c>
      <c r="AA85" s="471">
        <v>926.10161958075855</v>
      </c>
      <c r="AB85" s="471">
        <v>933.6170267672918</v>
      </c>
      <c r="AC85" s="471">
        <v>940.32178207314632</v>
      </c>
      <c r="AD85" s="471">
        <v>946.31212814391074</v>
      </c>
      <c r="AE85" s="471">
        <v>951.67122210109392</v>
      </c>
    </row>
    <row r="86" spans="1:31" ht="11.1" customHeight="1">
      <c r="A86" s="469">
        <v>80</v>
      </c>
      <c r="B86" s="470">
        <v>0</v>
      </c>
      <c r="C86" s="470">
        <v>0</v>
      </c>
      <c r="D86" s="470">
        <v>0</v>
      </c>
      <c r="E86" s="470">
        <v>0</v>
      </c>
      <c r="F86" s="470">
        <v>0</v>
      </c>
      <c r="G86" s="470">
        <v>0</v>
      </c>
      <c r="H86" s="470">
        <v>80.970459678698944</v>
      </c>
      <c r="I86" s="470">
        <v>239.5937244258343</v>
      </c>
      <c r="J86" s="470">
        <v>361.36376723414151</v>
      </c>
      <c r="K86" s="470">
        <v>457.36035149040811</v>
      </c>
      <c r="L86" s="471">
        <v>534.63628114306255</v>
      </c>
      <c r="M86" s="471">
        <v>597.89516212999956</v>
      </c>
      <c r="N86" s="471">
        <v>650.39480535945427</v>
      </c>
      <c r="O86" s="471">
        <v>694.463451928994</v>
      </c>
      <c r="P86" s="471">
        <v>731.80950490631051</v>
      </c>
      <c r="Q86" s="471">
        <v>763.71510981552228</v>
      </c>
      <c r="R86" s="471">
        <v>791.16141198658693</v>
      </c>
      <c r="S86" s="471">
        <v>814.91206191620086</v>
      </c>
      <c r="T86" s="471">
        <v>835.57035187558881</v>
      </c>
      <c r="U86" s="471">
        <v>853.61921363783415</v>
      </c>
      <c r="V86" s="471">
        <v>869.44979098206136</v>
      </c>
      <c r="W86" s="471">
        <v>883.38222286246253</v>
      </c>
      <c r="X86" s="471">
        <v>895.68100839746126</v>
      </c>
      <c r="Y86" s="471">
        <v>906.5665343746648</v>
      </c>
      <c r="Z86" s="471">
        <v>916.22384007300866</v>
      </c>
      <c r="AA86" s="471">
        <v>924.80936342773282</v>
      </c>
      <c r="AB86" s="471">
        <v>932.45619204900117</v>
      </c>
      <c r="AC86" s="471">
        <v>939.27819297308679</v>
      </c>
      <c r="AD86" s="471">
        <v>945.37329183443717</v>
      </c>
      <c r="AE86" s="471">
        <v>950.82609991771517</v>
      </c>
    </row>
    <row r="87" spans="1:31" ht="11.1" customHeight="1">
      <c r="A87" s="469">
        <v>81</v>
      </c>
      <c r="B87" s="470">
        <v>0</v>
      </c>
      <c r="C87" s="470">
        <v>0</v>
      </c>
      <c r="D87" s="470">
        <v>0</v>
      </c>
      <c r="E87" s="470">
        <v>0</v>
      </c>
      <c r="F87" s="470">
        <v>0</v>
      </c>
      <c r="G87" s="470">
        <v>0</v>
      </c>
      <c r="H87" s="470">
        <v>65.044029482468886</v>
      </c>
      <c r="I87" s="470">
        <v>226.41617469824519</v>
      </c>
      <c r="J87" s="470">
        <v>350.29644574372156</v>
      </c>
      <c r="K87" s="470">
        <v>447.95661406465206</v>
      </c>
      <c r="L87" s="471">
        <v>526.57170600259224</v>
      </c>
      <c r="M87" s="471">
        <v>590.92683918614296</v>
      </c>
      <c r="N87" s="471">
        <v>644.33628113972622</v>
      </c>
      <c r="O87" s="471">
        <v>689.16862048804944</v>
      </c>
      <c r="P87" s="471">
        <v>727.16186627011541</v>
      </c>
      <c r="Q87" s="471">
        <v>759.62038310126309</v>
      </c>
      <c r="R87" s="471">
        <v>787.54231918450773</v>
      </c>
      <c r="S87" s="471">
        <v>811.70455878738414</v>
      </c>
      <c r="T87" s="471">
        <v>832.72084900528012</v>
      </c>
      <c r="U87" s="471">
        <v>851.08249063407607</v>
      </c>
      <c r="V87" s="471">
        <v>867.18740582488715</v>
      </c>
      <c r="W87" s="471">
        <v>881.36128141745621</v>
      </c>
      <c r="X87" s="471">
        <v>893.87320019869753</v>
      </c>
      <c r="Y87" s="471">
        <v>904.94736817489979</v>
      </c>
      <c r="Z87" s="471">
        <v>914.77203128488316</v>
      </c>
      <c r="AA87" s="471">
        <v>923.50633847343204</v>
      </c>
      <c r="AB87" s="471">
        <v>931.28568370805817</v>
      </c>
      <c r="AC87" s="471">
        <v>938.22590729719332</v>
      </c>
      <c r="AD87" s="471">
        <v>944.42663188905101</v>
      </c>
      <c r="AE87" s="471">
        <v>949.97393504947468</v>
      </c>
    </row>
    <row r="88" spans="1:31" ht="11.1" customHeight="1">
      <c r="A88" s="469">
        <v>82</v>
      </c>
      <c r="B88" s="470">
        <v>0</v>
      </c>
      <c r="C88" s="470">
        <v>0</v>
      </c>
      <c r="D88" s="470">
        <v>0</v>
      </c>
      <c r="E88" s="470">
        <v>0</v>
      </c>
      <c r="F88" s="470">
        <v>0</v>
      </c>
      <c r="G88" s="470">
        <v>0</v>
      </c>
      <c r="H88" s="470">
        <v>48.984879034603644</v>
      </c>
      <c r="I88" s="470">
        <v>213.12881205625982</v>
      </c>
      <c r="J88" s="470">
        <v>339.13689657421469</v>
      </c>
      <c r="K88" s="470">
        <v>438.47451216034807</v>
      </c>
      <c r="L88" s="471">
        <v>518.43992606928464</v>
      </c>
      <c r="M88" s="471">
        <v>583.90044688442106</v>
      </c>
      <c r="N88" s="471">
        <v>638.22726921816718</v>
      </c>
      <c r="O88" s="471">
        <v>683.82966545176373</v>
      </c>
      <c r="P88" s="471">
        <v>722.47549731195181</v>
      </c>
      <c r="Q88" s="471">
        <v>755.4915336643852</v>
      </c>
      <c r="R88" s="471">
        <v>783.89306727574467</v>
      </c>
      <c r="S88" s="471">
        <v>808.47032646582704</v>
      </c>
      <c r="T88" s="471">
        <v>829.84760027771858</v>
      </c>
      <c r="U88" s="471">
        <v>848.52462827195325</v>
      </c>
      <c r="V88" s="471">
        <v>864.90616745806994</v>
      </c>
      <c r="W88" s="471">
        <v>879.32349879374135</v>
      </c>
      <c r="X88" s="471">
        <v>892.05032693161058</v>
      </c>
      <c r="Y88" s="471">
        <v>903.31470892347033</v>
      </c>
      <c r="Z88" s="471">
        <v>913.30812409018995</v>
      </c>
      <c r="AA88" s="471">
        <v>922.19245497784527</v>
      </c>
      <c r="AB88" s="471">
        <v>930.10542113094061</v>
      </c>
      <c r="AC88" s="471">
        <v>937.16485257400075</v>
      </c>
      <c r="AD88" s="471">
        <v>943.47208311078691</v>
      </c>
      <c r="AE88" s="471">
        <v>949.11466880733235</v>
      </c>
    </row>
    <row r="89" spans="1:31" ht="11.1" customHeight="1">
      <c r="A89" s="469">
        <v>83</v>
      </c>
      <c r="B89" s="470">
        <v>0</v>
      </c>
      <c r="C89" s="470">
        <v>0</v>
      </c>
      <c r="D89" s="470">
        <v>0</v>
      </c>
      <c r="E89" s="470">
        <v>0</v>
      </c>
      <c r="F89" s="470">
        <v>0</v>
      </c>
      <c r="G89" s="470">
        <v>0</v>
      </c>
      <c r="H89" s="470">
        <v>32.791902333006021</v>
      </c>
      <c r="I89" s="470">
        <v>199.73072139225741</v>
      </c>
      <c r="J89" s="470">
        <v>327.88435116162862</v>
      </c>
      <c r="K89" s="470">
        <v>428.91339274017486</v>
      </c>
      <c r="L89" s="471">
        <v>510.2403813031994</v>
      </c>
      <c r="M89" s="471">
        <v>576.81550131351776</v>
      </c>
      <c r="N89" s="471">
        <v>632.06734886392837</v>
      </c>
      <c r="O89" s="471">
        <v>678.44621912350897</v>
      </c>
      <c r="P89" s="471">
        <v>717.75007527913692</v>
      </c>
      <c r="Q89" s="471">
        <v>751.3282771488665</v>
      </c>
      <c r="R89" s="471">
        <v>780.21340493440857</v>
      </c>
      <c r="S89" s="471">
        <v>805.20914220825682</v>
      </c>
      <c r="T89" s="471">
        <v>826.95040781076102</v>
      </c>
      <c r="U89" s="471">
        <v>845.94545039014611</v>
      </c>
      <c r="V89" s="471">
        <v>862.60591877152933</v>
      </c>
      <c r="W89" s="471">
        <v>877.26873464816231</v>
      </c>
      <c r="X89" s="471">
        <v>890.21226305396465</v>
      </c>
      <c r="Y89" s="471">
        <v>901.66844417827861</v>
      </c>
      <c r="Z89" s="471">
        <v>911.8320176688743</v>
      </c>
      <c r="AA89" s="471">
        <v>920.86762245312866</v>
      </c>
      <c r="AB89" s="471">
        <v>928.91532303234692</v>
      </c>
      <c r="AC89" s="471">
        <v>936.09495572811466</v>
      </c>
      <c r="AD89" s="471">
        <v>942.50957975937058</v>
      </c>
      <c r="AE89" s="471">
        <v>948.2482420131721</v>
      </c>
    </row>
    <row r="90" spans="1:31" ht="11.1" customHeight="1">
      <c r="A90" s="469">
        <v>84</v>
      </c>
      <c r="B90" s="470">
        <v>0</v>
      </c>
      <c r="C90" s="470">
        <v>0</v>
      </c>
      <c r="D90" s="470">
        <v>0</v>
      </c>
      <c r="E90" s="470">
        <v>0</v>
      </c>
      <c r="F90" s="470">
        <v>0</v>
      </c>
      <c r="G90" s="470">
        <v>0</v>
      </c>
      <c r="H90" s="470">
        <v>16.463984158895112</v>
      </c>
      <c r="I90" s="470">
        <v>186.22097997272184</v>
      </c>
      <c r="J90" s="470">
        <v>316.53803453727085</v>
      </c>
      <c r="K90" s="470">
        <v>419.27259732483333</v>
      </c>
      <c r="L90" s="471">
        <v>501.97250699739681</v>
      </c>
      <c r="M90" s="471">
        <v>569.67151452952373</v>
      </c>
      <c r="N90" s="471">
        <v>625.85609584007102</v>
      </c>
      <c r="O90" s="471">
        <v>673.01791074251878</v>
      </c>
      <c r="P90" s="471">
        <v>712.9852747293819</v>
      </c>
      <c r="Q90" s="471">
        <v>747.13032682905168</v>
      </c>
      <c r="R90" s="471">
        <v>776.50307874022792</v>
      </c>
      <c r="S90" s="471">
        <v>801.92078141520699</v>
      </c>
      <c r="T90" s="471">
        <v>824.02907207324517</v>
      </c>
      <c r="U90" s="471">
        <v>843.34477935932387</v>
      </c>
      <c r="V90" s="471">
        <v>860.28650134593408</v>
      </c>
      <c r="W90" s="471">
        <v>875.19684746803671</v>
      </c>
      <c r="X90" s="471">
        <v>888.35888197733857</v>
      </c>
      <c r="Y90" s="471">
        <v>900.00846056021044</v>
      </c>
      <c r="Z90" s="471">
        <v>910.34361036071425</v>
      </c>
      <c r="AA90" s="471">
        <v>919.53174965737276</v>
      </c>
      <c r="AB90" s="471">
        <v>927.71530744959841</v>
      </c>
      <c r="AC90" s="471">
        <v>935.01614307517991</v>
      </c>
      <c r="AD90" s="471">
        <v>941.53905554669223</v>
      </c>
      <c r="AE90" s="471">
        <v>947.37459499572731</v>
      </c>
    </row>
    <row r="91" spans="1:31" ht="11.1" customHeight="1">
      <c r="A91" s="469">
        <v>85</v>
      </c>
      <c r="B91" s="470">
        <v>0</v>
      </c>
      <c r="C91" s="470">
        <v>0</v>
      </c>
      <c r="D91" s="470">
        <v>0</v>
      </c>
      <c r="E91" s="470">
        <v>0</v>
      </c>
      <c r="F91" s="470">
        <v>0</v>
      </c>
      <c r="G91" s="470">
        <v>0</v>
      </c>
      <c r="H91" s="470">
        <v>0</v>
      </c>
      <c r="I91" s="470">
        <v>172.59865737469022</v>
      </c>
      <c r="J91" s="470">
        <v>305.09716527437689</v>
      </c>
      <c r="K91" s="470">
        <v>409.55146194769748</v>
      </c>
      <c r="L91" s="471">
        <v>493.6357337390458</v>
      </c>
      <c r="M91" s="471">
        <v>562.46799452232983</v>
      </c>
      <c r="N91" s="471">
        <v>619.59308237434823</v>
      </c>
      <c r="O91" s="471">
        <v>667.54436645835369</v>
      </c>
      <c r="P91" s="471">
        <v>708.18076750837884</v>
      </c>
      <c r="Q91" s="471">
        <v>742.89739358990516</v>
      </c>
      <c r="R91" s="471">
        <v>772.76183316109598</v>
      </c>
      <c r="S91" s="471">
        <v>798.60501761554838</v>
      </c>
      <c r="T91" s="471">
        <v>821.08339187125023</v>
      </c>
      <c r="U91" s="471">
        <v>840.7224360699114</v>
      </c>
      <c r="V91" s="471">
        <v>857.9477554417922</v>
      </c>
      <c r="W91" s="471">
        <v>873.1076945614102</v>
      </c>
      <c r="X91" s="471">
        <v>886.49005605840705</v>
      </c>
      <c r="Y91" s="471">
        <v>898.33464374532502</v>
      </c>
      <c r="Z91" s="471">
        <v>908.84279965831956</v>
      </c>
      <c r="AA91" s="471">
        <v>918.18474458831895</v>
      </c>
      <c r="AB91" s="471">
        <v>926.50529173699363</v>
      </c>
      <c r="AC91" s="471">
        <v>933.92834031680366</v>
      </c>
      <c r="AD91" s="471">
        <v>940.56044363224169</v>
      </c>
      <c r="AE91" s="471">
        <v>946.49366758647034</v>
      </c>
    </row>
    <row r="92" spans="1:31" ht="11.1" customHeight="1">
      <c r="A92" s="469">
        <v>86</v>
      </c>
      <c r="B92" s="470">
        <v>0</v>
      </c>
      <c r="C92" s="470">
        <v>0</v>
      </c>
      <c r="D92" s="470">
        <v>0</v>
      </c>
      <c r="E92" s="470">
        <v>0</v>
      </c>
      <c r="F92" s="470">
        <v>0</v>
      </c>
      <c r="G92" s="470">
        <v>0</v>
      </c>
      <c r="H92" s="470">
        <v>0</v>
      </c>
      <c r="I92" s="470">
        <v>158.86281542167504</v>
      </c>
      <c r="J92" s="470">
        <v>293.56095543429234</v>
      </c>
      <c r="K92" s="470">
        <v>399.74931710908544</v>
      </c>
      <c r="L92" s="471">
        <v>485.22948737020886</v>
      </c>
      <c r="M92" s="471">
        <v>555.20444518174259</v>
      </c>
      <c r="N92" s="471">
        <v>613.2778771297443</v>
      </c>
      <c r="O92" s="471">
        <v>662.02520930515368</v>
      </c>
      <c r="P92" s="471">
        <v>703.33622272720106</v>
      </c>
      <c r="Q92" s="471">
        <v>738.62918590709921</v>
      </c>
      <c r="R92" s="471">
        <v>768.98941053547117</v>
      </c>
      <c r="S92" s="471">
        <v>795.26162245089267</v>
      </c>
      <c r="T92" s="471">
        <v>818.11316433423872</v>
      </c>
      <c r="U92" s="471">
        <v>838.07823991975397</v>
      </c>
      <c r="V92" s="471">
        <v>855.5895199884493</v>
      </c>
      <c r="W92" s="471">
        <v>871.00113204722823</v>
      </c>
      <c r="X92" s="471">
        <v>884.60565659015117</v>
      </c>
      <c r="Y92" s="471">
        <v>896.64687845698222</v>
      </c>
      <c r="Z92" s="471">
        <v>907.32948220007165</v>
      </c>
      <c r="AA92" s="471">
        <v>916.8265144770229</v>
      </c>
      <c r="AB92" s="471">
        <v>925.28519256011725</v>
      </c>
      <c r="AC92" s="471">
        <v>932.83147253544121</v>
      </c>
      <c r="AD92" s="471">
        <v>939.57367661850412</v>
      </c>
      <c r="AE92" s="471">
        <v>945.6053991154696</v>
      </c>
    </row>
    <row r="93" spans="1:31" ht="11.1" customHeight="1">
      <c r="A93" s="469">
        <v>87</v>
      </c>
      <c r="B93" s="470">
        <v>0</v>
      </c>
      <c r="C93" s="470">
        <v>0</v>
      </c>
      <c r="D93" s="470">
        <v>0</v>
      </c>
      <c r="E93" s="470">
        <v>0</v>
      </c>
      <c r="F93" s="470">
        <v>0</v>
      </c>
      <c r="G93" s="470">
        <v>0</v>
      </c>
      <c r="H93" s="470">
        <v>0</v>
      </c>
      <c r="I93" s="470">
        <v>145.01250811905135</v>
      </c>
      <c r="J93" s="470">
        <v>281.92861051220683</v>
      </c>
      <c r="K93" s="470">
        <v>389.86548773015164</v>
      </c>
      <c r="L93" s="471">
        <v>476.75318894829798</v>
      </c>
      <c r="M93" s="471">
        <v>547.88036626331689</v>
      </c>
      <c r="N93" s="471">
        <v>606.9100451747687</v>
      </c>
      <c r="O93" s="471">
        <v>656.4600591756772</v>
      </c>
      <c r="P93" s="471">
        <v>698.45130673951303</v>
      </c>
      <c r="Q93" s="471">
        <v>734.32540982693661</v>
      </c>
      <c r="R93" s="471">
        <v>765.18555105463258</v>
      </c>
      <c r="S93" s="471">
        <v>791.89036565986476</v>
      </c>
      <c r="T93" s="471">
        <v>815.11818490108533</v>
      </c>
      <c r="U93" s="471">
        <v>835.41200880167844</v>
      </c>
      <c r="V93" s="471">
        <v>853.21163257299497</v>
      </c>
      <c r="W93" s="471">
        <v>868.87701484542833</v>
      </c>
      <c r="X93" s="471">
        <v>882.70555379299321</v>
      </c>
      <c r="Y93" s="471">
        <v>894.94504845790334</v>
      </c>
      <c r="Z93" s="471">
        <v>905.80355376300497</v>
      </c>
      <c r="AA93" s="471">
        <v>915.45696578146624</v>
      </c>
      <c r="AB93" s="471">
        <v>924.05492589010009</v>
      </c>
      <c r="AC93" s="471">
        <v>931.725464189234</v>
      </c>
      <c r="AD93" s="471">
        <v>938.57868654631886</v>
      </c>
      <c r="AE93" s="471">
        <v>944.70972840721049</v>
      </c>
    </row>
    <row r="94" spans="1:31" ht="11.1" customHeight="1">
      <c r="A94" s="469">
        <v>88</v>
      </c>
      <c r="B94" s="470">
        <v>0</v>
      </c>
      <c r="C94" s="470">
        <v>0</v>
      </c>
      <c r="D94" s="470">
        <v>0</v>
      </c>
      <c r="E94" s="470">
        <v>0</v>
      </c>
      <c r="F94" s="470">
        <v>0</v>
      </c>
      <c r="G94" s="470">
        <v>0</v>
      </c>
      <c r="H94" s="470">
        <v>0</v>
      </c>
      <c r="I94" s="470">
        <v>131.04678158890565</v>
      </c>
      <c r="J94" s="470">
        <v>270.19932938243721</v>
      </c>
      <c r="K94" s="470">
        <v>379.89929310639343</v>
      </c>
      <c r="L94" s="471">
        <v>468.2062547062045</v>
      </c>
      <c r="M94" s="471">
        <v>540.49525335390456</v>
      </c>
      <c r="N94" s="471">
        <v>600.48914795350174</v>
      </c>
      <c r="O94" s="471">
        <v>650.84853279512197</v>
      </c>
      <c r="P94" s="471">
        <v>693.52568311859443</v>
      </c>
      <c r="Q94" s="471">
        <v>729.98576894610574</v>
      </c>
      <c r="R94" s="471">
        <v>761.3499927447873</v>
      </c>
      <c r="S94" s="471">
        <v>788.49101506224508</v>
      </c>
      <c r="T94" s="471">
        <v>812.09824730598893</v>
      </c>
      <c r="U94" s="471">
        <v>832.72355909095222</v>
      </c>
      <c r="V94" s="471">
        <v>850.8139294290786</v>
      </c>
      <c r="W94" s="471">
        <v>866.73519666694654</v>
      </c>
      <c r="X94" s="471">
        <v>880.78961680585883</v>
      </c>
      <c r="Y94" s="471">
        <v>893.22903654216532</v>
      </c>
      <c r="Z94" s="471">
        <v>904.26490925562939</v>
      </c>
      <c r="AA94" s="471">
        <v>914.07600418011305</v>
      </c>
      <c r="AB94" s="471">
        <v>922.81440699783275</v>
      </c>
      <c r="AC94" s="471">
        <v>930.61023910680842</v>
      </c>
      <c r="AD94" s="471">
        <v>937.57540489019846</v>
      </c>
      <c r="AE94" s="471">
        <v>943.80659377638256</v>
      </c>
    </row>
    <row r="95" spans="1:31" ht="11.1" customHeight="1">
      <c r="A95" s="469">
        <v>89</v>
      </c>
      <c r="B95" s="470">
        <v>0</v>
      </c>
      <c r="C95" s="470">
        <v>0</v>
      </c>
      <c r="D95" s="470">
        <v>0</v>
      </c>
      <c r="E95" s="470">
        <v>0</v>
      </c>
      <c r="F95" s="470">
        <v>0</v>
      </c>
      <c r="G95" s="470">
        <v>0</v>
      </c>
      <c r="H95" s="470">
        <v>0</v>
      </c>
      <c r="I95" s="470">
        <v>116.9646740043423</v>
      </c>
      <c r="J95" s="470">
        <v>258.3723042432531</v>
      </c>
      <c r="K95" s="470">
        <v>369.85004686077048</v>
      </c>
      <c r="L95" s="471">
        <v>459.58809601209367</v>
      </c>
      <c r="M95" s="471">
        <v>533.04859783691381</v>
      </c>
      <c r="N95" s="471">
        <v>594.01474325539084</v>
      </c>
      <c r="O95" s="471">
        <v>645.19024369472834</v>
      </c>
      <c r="P95" s="471">
        <v>688.55901263416831</v>
      </c>
      <c r="Q95" s="471">
        <v>725.60996439126814</v>
      </c>
      <c r="R95" s="471">
        <v>757.48247144902655</v>
      </c>
      <c r="S95" s="471">
        <v>785.06333654297839</v>
      </c>
      <c r="T95" s="471">
        <v>809.05314356426686</v>
      </c>
      <c r="U95" s="471">
        <v>830.01270563263677</v>
      </c>
      <c r="V95" s="471">
        <v>848.39624542562979</v>
      </c>
      <c r="W95" s="471">
        <v>864.57553000364408</v>
      </c>
      <c r="X95" s="471">
        <v>878.85771367716518</v>
      </c>
      <c r="Y95" s="471">
        <v>891.49872452712953</v>
      </c>
      <c r="Z95" s="471">
        <v>902.71344271069233</v>
      </c>
      <c r="AA95" s="471">
        <v>912.68353456541524</v>
      </c>
      <c r="AB95" s="471">
        <v>921.56355044813006</v>
      </c>
      <c r="AC95" s="471">
        <v>929.48572048202914</v>
      </c>
      <c r="AD95" s="471">
        <v>936.56376255361045</v>
      </c>
      <c r="AE95" s="471">
        <v>942.89593302363107</v>
      </c>
    </row>
    <row r="96" spans="1:31" ht="11.1" customHeight="1">
      <c r="A96" s="469">
        <v>90</v>
      </c>
      <c r="B96" s="470">
        <v>0</v>
      </c>
      <c r="C96" s="470">
        <v>0</v>
      </c>
      <c r="D96" s="470">
        <v>0</v>
      </c>
      <c r="E96" s="470">
        <v>0</v>
      </c>
      <c r="F96" s="470">
        <v>0</v>
      </c>
      <c r="G96" s="470">
        <v>0</v>
      </c>
      <c r="H96" s="470">
        <v>0</v>
      </c>
      <c r="I96" s="470">
        <v>102.76521552324095</v>
      </c>
      <c r="J96" s="470">
        <v>246.44672056124224</v>
      </c>
      <c r="K96" s="470">
        <v>359.71705689643443</v>
      </c>
      <c r="L96" s="471">
        <v>450.89811932886533</v>
      </c>
      <c r="M96" s="471">
        <v>525.53988685728154</v>
      </c>
      <c r="N96" s="471">
        <v>587.48638518479561</v>
      </c>
      <c r="O96" s="471">
        <v>639.48480218516511</v>
      </c>
      <c r="P96" s="471">
        <v>683.55095322903856</v>
      </c>
      <c r="Q96" s="471">
        <v>721.19769479847355</v>
      </c>
      <c r="R96" s="471">
        <v>753.58272080913457</v>
      </c>
      <c r="S96" s="471">
        <v>781.60709403605142</v>
      </c>
      <c r="T96" s="471">
        <v>805.98266395803034</v>
      </c>
      <c r="U96" s="471">
        <v>827.27926172883542</v>
      </c>
      <c r="V96" s="471">
        <v>845.95841405548538</v>
      </c>
      <c r="W96" s="471">
        <v>862.3978661181477</v>
      </c>
      <c r="X96" s="471">
        <v>876.90971135573216</v>
      </c>
      <c r="Y96" s="471">
        <v>889.75399324530179</v>
      </c>
      <c r="Z96" s="471">
        <v>901.14904727788087</v>
      </c>
      <c r="AA96" s="471">
        <v>911.27946103726185</v>
      </c>
      <c r="AB96" s="471">
        <v>920.30227009384646</v>
      </c>
      <c r="AC96" s="471">
        <v>928.35183086871041</v>
      </c>
      <c r="AD96" s="471">
        <v>935.54368986421764</v>
      </c>
      <c r="AE96" s="471">
        <v>941.97768343127348</v>
      </c>
    </row>
    <row r="97" spans="1:31" ht="11.1" customHeight="1">
      <c r="A97" s="469">
        <v>91</v>
      </c>
      <c r="B97" s="470">
        <v>0</v>
      </c>
      <c r="C97" s="470">
        <v>0</v>
      </c>
      <c r="D97" s="470">
        <v>0</v>
      </c>
      <c r="E97" s="470">
        <v>0</v>
      </c>
      <c r="F97" s="470">
        <v>0</v>
      </c>
      <c r="G97" s="470">
        <v>0</v>
      </c>
      <c r="H97" s="470">
        <v>0</v>
      </c>
      <c r="I97" s="470">
        <v>88.447428221463511</v>
      </c>
      <c r="J97" s="470">
        <v>234.42175701521464</v>
      </c>
      <c r="K97" s="470">
        <v>349.49962534906155</v>
      </c>
      <c r="L97" s="471">
        <v>442.13572617327662</v>
      </c>
      <c r="M97" s="471">
        <v>517.96860328615207</v>
      </c>
      <c r="N97" s="471">
        <v>580.9036241302789</v>
      </c>
      <c r="O97" s="471">
        <v>633.73181532968863</v>
      </c>
      <c r="P97" s="471">
        <v>678.50115999553259</v>
      </c>
      <c r="Q97" s="471">
        <v>716.74865629240583</v>
      </c>
      <c r="R97" s="471">
        <v>749.65047224724321</v>
      </c>
      <c r="S97" s="471">
        <v>778.1220495082332</v>
      </c>
      <c r="T97" s="471">
        <v>802.88659702174198</v>
      </c>
      <c r="U97" s="471">
        <v>824.52303912583568</v>
      </c>
      <c r="V97" s="471">
        <v>843.50026742392311</v>
      </c>
      <c r="W97" s="471">
        <v>860.20205503360535</v>
      </c>
      <c r="X97" s="471">
        <v>874.94547568162056</v>
      </c>
      <c r="Y97" s="471">
        <v>887.99472253612555</v>
      </c>
      <c r="Z97" s="471">
        <v>899.57161521646253</v>
      </c>
      <c r="AA97" s="471">
        <v>909.86368689637368</v>
      </c>
      <c r="AB97" s="471">
        <v>919.03047906994368</v>
      </c>
      <c r="AC97" s="471">
        <v>927.2084921752803</v>
      </c>
      <c r="AD97" s="471">
        <v>934.51511656907974</v>
      </c>
      <c r="AE97" s="471">
        <v>941.05178175897936</v>
      </c>
    </row>
    <row r="98" spans="1:31" ht="11.1" customHeight="1">
      <c r="A98" s="469">
        <v>92</v>
      </c>
      <c r="B98" s="470">
        <v>0</v>
      </c>
      <c r="C98" s="470">
        <v>0</v>
      </c>
      <c r="D98" s="470">
        <v>0</v>
      </c>
      <c r="E98" s="470">
        <v>0</v>
      </c>
      <c r="F98" s="470">
        <v>0</v>
      </c>
      <c r="G98" s="470">
        <v>0</v>
      </c>
      <c r="H98" s="470">
        <v>0</v>
      </c>
      <c r="I98" s="470">
        <v>74.010326025504668</v>
      </c>
      <c r="J98" s="470">
        <v>222.29658543963694</v>
      </c>
      <c r="K98" s="470">
        <v>339.19704853879415</v>
      </c>
      <c r="L98" s="471">
        <v>433.30031307472473</v>
      </c>
      <c r="M98" s="471">
        <v>510.33422568526339</v>
      </c>
      <c r="N98" s="471">
        <v>574.26600673364089</v>
      </c>
      <c r="O98" s="471">
        <v>627.9308869170834</v>
      </c>
      <c r="P98" s="471">
        <v>673.40928515174778</v>
      </c>
      <c r="Q98" s="471">
        <v>712.26254246545363</v>
      </c>
      <c r="R98" s="471">
        <v>745.68545494733621</v>
      </c>
      <c r="S98" s="471">
        <v>774.60796294268334</v>
      </c>
      <c r="T98" s="471">
        <v>799.76472952765096</v>
      </c>
      <c r="U98" s="471">
        <v>821.74384800114422</v>
      </c>
      <c r="V98" s="471">
        <v>841.02163623709794</v>
      </c>
      <c r="W98" s="471">
        <v>857.98794552335835</v>
      </c>
      <c r="X98" s="471">
        <v>872.96487137689144</v>
      </c>
      <c r="Y98" s="471">
        <v>886.22079123770618</v>
      </c>
      <c r="Z98" s="471">
        <v>897.9810378878658</v>
      </c>
      <c r="AA98" s="471">
        <v>908.43611463764478</v>
      </c>
      <c r="AB98" s="471">
        <v>917.74808978750843</v>
      </c>
      <c r="AC98" s="471">
        <v>926.05562565940511</v>
      </c>
      <c r="AD98" s="471">
        <v>933.47797182981583</v>
      </c>
      <c r="AE98" s="471">
        <v>940.11816423941627</v>
      </c>
    </row>
    <row r="99" spans="1:31" ht="11.1" customHeight="1">
      <c r="A99" s="469">
        <v>93</v>
      </c>
      <c r="B99" s="470">
        <v>0</v>
      </c>
      <c r="C99" s="470">
        <v>0</v>
      </c>
      <c r="D99" s="470">
        <v>0</v>
      </c>
      <c r="E99" s="470">
        <v>0</v>
      </c>
      <c r="F99" s="470">
        <v>0</v>
      </c>
      <c r="G99" s="470">
        <v>0</v>
      </c>
      <c r="H99" s="470">
        <v>0</v>
      </c>
      <c r="I99" s="470">
        <v>59.452914644579572</v>
      </c>
      <c r="J99" s="470">
        <v>210.07037076759596</v>
      </c>
      <c r="K99" s="470">
        <v>328.80861692177473</v>
      </c>
      <c r="L99" s="471">
        <v>424.39127153368491</v>
      </c>
      <c r="M99" s="471">
        <v>502.63622827103393</v>
      </c>
      <c r="N99" s="471">
        <v>567.57307585869785</v>
      </c>
      <c r="O99" s="471">
        <v>622.0816174343729</v>
      </c>
      <c r="P99" s="471">
        <v>668.27497801759785</v>
      </c>
      <c r="Q99" s="471">
        <v>707.73904435661075</v>
      </c>
      <c r="R99" s="471">
        <v>741.68739583659669</v>
      </c>
      <c r="S99" s="471">
        <v>771.06459232242014</v>
      </c>
      <c r="T99" s="471">
        <v>796.61684647110962</v>
      </c>
      <c r="U99" s="471">
        <v>818.94149695041369</v>
      </c>
      <c r="V99" s="471">
        <v>838.52234979038246</v>
      </c>
      <c r="W99" s="471">
        <v>855.75538510052604</v>
      </c>
      <c r="X99" s="471">
        <v>870.96776203628963</v>
      </c>
      <c r="Y99" s="471">
        <v>884.43207717846656</v>
      </c>
      <c r="Z99" s="471">
        <v>896.37720574819741</v>
      </c>
      <c r="AA99" s="471">
        <v>906.99664594342642</v>
      </c>
      <c r="AB99" s="471">
        <v>916.45501392771973</v>
      </c>
      <c r="AC99" s="471">
        <v>924.89315192256436</v>
      </c>
      <c r="AD99" s="471">
        <v>932.43218421772463</v>
      </c>
      <c r="AE99" s="471">
        <v>939.17676657385664</v>
      </c>
    </row>
    <row r="100" spans="1:31" ht="11.1" customHeight="1">
      <c r="A100" s="469">
        <v>94</v>
      </c>
      <c r="B100" s="470">
        <v>0</v>
      </c>
      <c r="C100" s="470">
        <v>0</v>
      </c>
      <c r="D100" s="470">
        <v>0</v>
      </c>
      <c r="E100" s="470">
        <v>0</v>
      </c>
      <c r="F100" s="470">
        <v>0</v>
      </c>
      <c r="G100" s="470">
        <v>0</v>
      </c>
      <c r="H100" s="470">
        <v>0</v>
      </c>
      <c r="I100" s="470">
        <v>44.77419150214682</v>
      </c>
      <c r="J100" s="470">
        <v>197.74227097328827</v>
      </c>
      <c r="K100" s="470">
        <v>318.33361504128004</v>
      </c>
      <c r="L100" s="471">
        <v>415.40798797980318</v>
      </c>
      <c r="M100" s="471">
        <v>494.87408087835252</v>
      </c>
      <c r="N100" s="471">
        <v>560.8243705597971</v>
      </c>
      <c r="O100" s="471">
        <v>616.1836040393066</v>
      </c>
      <c r="P100" s="471">
        <v>663.09788499066326</v>
      </c>
      <c r="Q100" s="471">
        <v>703.17785043019387</v>
      </c>
      <c r="R100" s="471">
        <v>737.65601956660112</v>
      </c>
      <c r="S100" s="471">
        <v>767.49169361365512</v>
      </c>
      <c r="T100" s="471">
        <v>793.44273105576349</v>
      </c>
      <c r="U100" s="471">
        <v>816.11579297426022</v>
      </c>
      <c r="V100" s="471">
        <v>836.00223595661112</v>
      </c>
      <c r="W100" s="471">
        <v>853.50422000750348</v>
      </c>
      <c r="X100" s="471">
        <v>868.95401011784941</v>
      </c>
      <c r="Y100" s="471">
        <v>882.62845716873323</v>
      </c>
      <c r="Z100" s="471">
        <v>894.76000834069862</v>
      </c>
      <c r="AA100" s="471">
        <v>905.54518167675644</v>
      </c>
      <c r="AB100" s="471">
        <v>915.15116243576585</v>
      </c>
      <c r="AC100" s="471">
        <v>923.72099090458312</v>
      </c>
      <c r="AD100" s="471">
        <v>931.37768170886613</v>
      </c>
      <c r="AE100" s="471">
        <v>938.22752392775078</v>
      </c>
    </row>
    <row r="101" spans="1:31" ht="11.1" customHeight="1">
      <c r="A101" s="469">
        <v>95</v>
      </c>
      <c r="B101" s="470">
        <v>0</v>
      </c>
      <c r="C101" s="470">
        <v>0</v>
      </c>
      <c r="D101" s="470">
        <v>0</v>
      </c>
      <c r="E101" s="470">
        <v>0</v>
      </c>
      <c r="F101" s="470">
        <v>0</v>
      </c>
      <c r="G101" s="470">
        <v>0</v>
      </c>
      <c r="H101" s="470">
        <v>0</v>
      </c>
      <c r="I101" s="470">
        <v>29.973145666860308</v>
      </c>
      <c r="J101" s="470">
        <v>185.31143701402758</v>
      </c>
      <c r="K101" s="470">
        <v>307.77132147844787</v>
      </c>
      <c r="L101" s="471">
        <v>406.34984372963902</v>
      </c>
      <c r="M101" s="471">
        <v>487.0472489240654</v>
      </c>
      <c r="N101" s="471">
        <v>554.01942605007196</v>
      </c>
      <c r="O101" s="471">
        <v>610.23644053261467</v>
      </c>
      <c r="P101" s="471">
        <v>657.87764952183761</v>
      </c>
      <c r="Q101" s="471">
        <v>698.57864655439028</v>
      </c>
      <c r="R101" s="471">
        <v>733.59104849435539</v>
      </c>
      <c r="S101" s="471">
        <v>763.88902074898363</v>
      </c>
      <c r="T101" s="471">
        <v>790.24216467862266</v>
      </c>
      <c r="U101" s="471">
        <v>813.26654146497253</v>
      </c>
      <c r="V101" s="471">
        <v>833.4611211742249</v>
      </c>
      <c r="W101" s="471">
        <v>851.23429520537252</v>
      </c>
      <c r="X101" s="471">
        <v>866.92347693342231</v>
      </c>
      <c r="Y101" s="471">
        <v>880.80980699225211</v>
      </c>
      <c r="Z101" s="471">
        <v>893.12933428813699</v>
      </c>
      <c r="AA101" s="471">
        <v>904.0816218745307</v>
      </c>
      <c r="AB101" s="471">
        <v>913.83644551471252</v>
      </c>
      <c r="AC101" s="471">
        <v>922.53906187811867</v>
      </c>
      <c r="AD101" s="471">
        <v>930.31439167910025</v>
      </c>
      <c r="AE101" s="471">
        <v>937.27037092626085</v>
      </c>
    </row>
    <row r="102" spans="1:31" ht="11.1" customHeight="1">
      <c r="A102" s="469">
        <v>96</v>
      </c>
      <c r="B102" s="470">
        <v>0</v>
      </c>
      <c r="C102" s="470">
        <v>0</v>
      </c>
      <c r="D102" s="470">
        <v>0</v>
      </c>
      <c r="E102" s="470">
        <v>0</v>
      </c>
      <c r="F102" s="470">
        <v>0</v>
      </c>
      <c r="G102" s="470">
        <v>0</v>
      </c>
      <c r="H102" s="470">
        <v>0</v>
      </c>
      <c r="I102" s="470">
        <v>15.048757782946437</v>
      </c>
      <c r="J102" s="470">
        <v>172.7770127717732</v>
      </c>
      <c r="K102" s="470">
        <v>297.12100880259197</v>
      </c>
      <c r="L102" s="471">
        <v>397.21621494405667</v>
      </c>
      <c r="M102" s="471">
        <v>479.15519337015922</v>
      </c>
      <c r="N102" s="471">
        <v>547.15777366943234</v>
      </c>
      <c r="O102" s="471">
        <v>604.23971733003373</v>
      </c>
      <c r="P102" s="471">
        <v>652.61391209077181</v>
      </c>
      <c r="Q102" s="471">
        <v>693.94111597962171</v>
      </c>
      <c r="R102" s="471">
        <v>729.49220266317434</v>
      </c>
      <c r="S102" s="471">
        <v>760.25632561043972</v>
      </c>
      <c r="T102" s="471">
        <v>787.01492691500596</v>
      </c>
      <c r="U102" s="471">
        <v>810.39354619310711</v>
      </c>
      <c r="V102" s="471">
        <v>830.89883043531881</v>
      </c>
      <c r="W102" s="471">
        <v>848.94545436322358</v>
      </c>
      <c r="X102" s="471">
        <v>864.87602263912481</v>
      </c>
      <c r="Y102" s="471">
        <v>878.97600139763381</v>
      </c>
      <c r="Z102" s="471">
        <v>891.48507128513756</v>
      </c>
      <c r="AA102" s="471">
        <v>902.60586574061983</v>
      </c>
      <c r="AB102" s="471">
        <v>912.51077261931698</v>
      </c>
      <c r="AC102" s="471">
        <v>921.34728344310042</v>
      </c>
      <c r="AD102" s="471">
        <v>929.2422408990866</v>
      </c>
      <c r="AE102" s="471">
        <v>936.30524164975827</v>
      </c>
    </row>
    <row r="103" spans="1:31" ht="11.1" customHeight="1">
      <c r="A103" s="469">
        <v>97</v>
      </c>
      <c r="B103" s="470">
        <v>0</v>
      </c>
      <c r="C103" s="470">
        <v>0</v>
      </c>
      <c r="D103" s="470">
        <v>0</v>
      </c>
      <c r="E103" s="470">
        <v>0</v>
      </c>
      <c r="F103" s="470">
        <v>0</v>
      </c>
      <c r="G103" s="470">
        <v>0</v>
      </c>
      <c r="H103" s="470">
        <v>0</v>
      </c>
      <c r="I103" s="470">
        <v>0</v>
      </c>
      <c r="J103" s="470">
        <v>160.13813499416676</v>
      </c>
      <c r="K103" s="470">
        <v>286.38194352110412</v>
      </c>
      <c r="L103" s="471">
        <v>388.00647258526135</v>
      </c>
      <c r="M103" s="471">
        <v>471.1973706866371</v>
      </c>
      <c r="N103" s="471">
        <v>540.23894085228767</v>
      </c>
      <c r="O103" s="471">
        <v>598.19302143409789</v>
      </c>
      <c r="P103" s="471">
        <v>647.30631018111364</v>
      </c>
      <c r="Q103" s="471">
        <v>689.26493931672985</v>
      </c>
      <c r="R103" s="471">
        <v>725.35919978340007</v>
      </c>
      <c r="S103" s="471">
        <v>756.59335801240832</v>
      </c>
      <c r="T103" s="471">
        <v>783.76079550335885</v>
      </c>
      <c r="U103" s="471">
        <v>807.49660929397623</v>
      </c>
      <c r="V103" s="471">
        <v>828.31518727358844</v>
      </c>
      <c r="W103" s="471">
        <v>846.63753984739014</v>
      </c>
      <c r="X103" s="471">
        <v>862.81150622570829</v>
      </c>
      <c r="Y103" s="471">
        <v>877.12691408972694</v>
      </c>
      <c r="Z103" s="471">
        <v>889.82710609044636</v>
      </c>
      <c r="AA103" s="471">
        <v>901.11781163892636</v>
      </c>
      <c r="AB103" s="471">
        <v>911.17405244979341</v>
      </c>
      <c r="AC103" s="471">
        <v>920.14557352112377</v>
      </c>
      <c r="AD103" s="471">
        <v>928.16115552923918</v>
      </c>
      <c r="AE103" s="471">
        <v>935.33206962928489</v>
      </c>
    </row>
    <row r="104" spans="1:31" ht="11.1" customHeight="1">
      <c r="A104" s="469">
        <v>98</v>
      </c>
      <c r="B104" s="470">
        <v>0</v>
      </c>
      <c r="C104" s="470">
        <v>0</v>
      </c>
      <c r="D104" s="470">
        <v>0</v>
      </c>
      <c r="E104" s="470">
        <v>0</v>
      </c>
      <c r="F104" s="470">
        <v>0</v>
      </c>
      <c r="G104" s="470">
        <v>0</v>
      </c>
      <c r="H104" s="470">
        <v>0</v>
      </c>
      <c r="I104" s="470">
        <v>0</v>
      </c>
      <c r="J104" s="470">
        <v>147.39393323508034</v>
      </c>
      <c r="K104" s="470">
        <v>275.55338602893733</v>
      </c>
      <c r="L104" s="471">
        <v>378.71998237347594</v>
      </c>
      <c r="M104" s="471">
        <v>463.17323281408596</v>
      </c>
      <c r="N104" s="471">
        <v>533.26245109499996</v>
      </c>
      <c r="O104" s="471">
        <v>592.09593640569597</v>
      </c>
      <c r="P104" s="471">
        <v>641.95447825554163</v>
      </c>
      <c r="Q104" s="471">
        <v>684.54979451498093</v>
      </c>
      <c r="R104" s="471">
        <v>721.19175521296108</v>
      </c>
      <c r="S104" s="471">
        <v>752.89986568439303</v>
      </c>
      <c r="T104" s="471">
        <v>780.47954632994822</v>
      </c>
      <c r="U104" s="471">
        <v>804.57553125401932</v>
      </c>
      <c r="V104" s="471">
        <v>825.71001375217713</v>
      </c>
      <c r="W104" s="471">
        <v>844.3103927105916</v>
      </c>
      <c r="X104" s="471">
        <v>860.72978550884659</v>
      </c>
      <c r="Y104" s="471">
        <v>875.26241772092078</v>
      </c>
      <c r="Z104" s="471">
        <v>888.15532451913282</v>
      </c>
      <c r="AA104" s="471">
        <v>899.61735708638537</v>
      </c>
      <c r="AB104" s="471">
        <v>909.82619294552353</v>
      </c>
      <c r="AC104" s="471">
        <v>918.93384934979736</v>
      </c>
      <c r="AD104" s="471">
        <v>927.07106111464327</v>
      </c>
      <c r="AE104" s="471">
        <v>934.35078784197424</v>
      </c>
    </row>
    <row r="105" spans="1:31" ht="11.1" customHeight="1">
      <c r="A105" s="469">
        <v>99</v>
      </c>
      <c r="B105" s="470">
        <v>0</v>
      </c>
      <c r="C105" s="470">
        <v>0</v>
      </c>
      <c r="D105" s="470">
        <v>0</v>
      </c>
      <c r="E105" s="470">
        <v>0</v>
      </c>
      <c r="F105" s="470">
        <v>0</v>
      </c>
      <c r="G105" s="470">
        <v>0</v>
      </c>
      <c r="H105" s="470">
        <v>0</v>
      </c>
      <c r="I105" s="470">
        <v>0</v>
      </c>
      <c r="J105" s="470">
        <v>134.54352979466813</v>
      </c>
      <c r="K105" s="470">
        <v>264.6345905576689</v>
      </c>
      <c r="L105" s="471">
        <v>369.35610474325904</v>
      </c>
      <c r="M105" s="471">
        <v>455.08222712592993</v>
      </c>
      <c r="N105" s="471">
        <v>526.22782392306794</v>
      </c>
      <c r="O105" s="471">
        <v>585.9480423353906</v>
      </c>
      <c r="P105" s="471">
        <v>636.55804773059003</v>
      </c>
      <c r="Q105" s="471">
        <v>679.79535683988377</v>
      </c>
      <c r="R105" s="471">
        <v>716.98958193776866</v>
      </c>
      <c r="S105" s="471">
        <v>749.17559425364425</v>
      </c>
      <c r="T105" s="471">
        <v>777.17095341342576</v>
      </c>
      <c r="U105" s="471">
        <v>801.63011089706276</v>
      </c>
      <c r="V105" s="471">
        <v>823.08313045142063</v>
      </c>
      <c r="W105" s="471">
        <v>841.96385268098607</v>
      </c>
      <c r="X105" s="471">
        <v>858.63071711934435</v>
      </c>
      <c r="Y105" s="471">
        <v>873.38238388237471</v>
      </c>
      <c r="Z105" s="471">
        <v>886.46961143472504</v>
      </c>
      <c r="AA105" s="471">
        <v>898.10439874590656</v>
      </c>
      <c r="AB105" s="471">
        <v>908.46710127871825</v>
      </c>
      <c r="AC105" s="471">
        <v>917.71202747704297</v>
      </c>
      <c r="AD105" s="471">
        <v>925.9718825799257</v>
      </c>
      <c r="AE105" s="471">
        <v>933.36132870643621</v>
      </c>
    </row>
    <row r="106" spans="1:31" ht="11.1" customHeight="1">
      <c r="A106" s="469">
        <v>100</v>
      </c>
      <c r="B106" s="470">
        <v>0</v>
      </c>
      <c r="C106" s="470">
        <v>0</v>
      </c>
      <c r="D106" s="470">
        <v>0</v>
      </c>
      <c r="E106" s="470">
        <v>0</v>
      </c>
      <c r="F106" s="470">
        <v>0</v>
      </c>
      <c r="G106" s="470">
        <v>0</v>
      </c>
      <c r="H106" s="470">
        <v>0</v>
      </c>
      <c r="I106" s="470">
        <v>0</v>
      </c>
      <c r="J106" s="470">
        <v>121.58603965891902</v>
      </c>
      <c r="K106" s="470">
        <v>253.6248051241399</v>
      </c>
      <c r="L106" s="471">
        <v>359.91419479945699</v>
      </c>
      <c r="M106" s="471">
        <v>446.92379639037256</v>
      </c>
      <c r="N106" s="471">
        <v>519.13457485803679</v>
      </c>
      <c r="O106" s="471">
        <v>579.74891581449947</v>
      </c>
      <c r="P106" s="471">
        <v>631.11664695126387</v>
      </c>
      <c r="Q106" s="471">
        <v>675.00129885082754</v>
      </c>
      <c r="R106" s="471">
        <v>712.75239055194925</v>
      </c>
      <c r="S106" s="471">
        <v>745.42028722763939</v>
      </c>
      <c r="T106" s="471">
        <v>773.83478888926561</v>
      </c>
      <c r="U106" s="471">
        <v>798.66014537046476</v>
      </c>
      <c r="V106" s="471">
        <v>820.43435645649106</v>
      </c>
      <c r="W106" s="471">
        <v>839.59775815113403</v>
      </c>
      <c r="X106" s="471">
        <v>856.51415649326293</v>
      </c>
      <c r="Y106" s="471">
        <v>871.48668309517393</v>
      </c>
      <c r="Z106" s="471">
        <v>884.76985074128049</v>
      </c>
      <c r="AA106" s="471">
        <v>896.5788324192572</v>
      </c>
      <c r="AB106" s="471">
        <v>907.09668384802274</v>
      </c>
      <c r="AC106" s="471">
        <v>916.48002375534907</v>
      </c>
      <c r="AD106" s="471">
        <v>924.86354422408544</v>
      </c>
      <c r="AE106" s="471">
        <v>932.36362407810179</v>
      </c>
    </row>
    <row r="107" spans="1:31" ht="11.1" customHeight="1">
      <c r="A107" s="469">
        <v>101</v>
      </c>
      <c r="B107" s="470">
        <v>0</v>
      </c>
      <c r="C107" s="470">
        <v>0</v>
      </c>
      <c r="D107" s="470">
        <v>0</v>
      </c>
      <c r="E107" s="470">
        <v>0</v>
      </c>
      <c r="F107" s="470">
        <v>0</v>
      </c>
      <c r="G107" s="470">
        <v>0</v>
      </c>
      <c r="H107" s="470">
        <v>0</v>
      </c>
      <c r="I107" s="470">
        <v>0</v>
      </c>
      <c r="J107" s="470">
        <v>108.52057043870556</v>
      </c>
      <c r="K107" s="470">
        <v>242.52327147866501</v>
      </c>
      <c r="L107" s="471">
        <v>350.39360227278991</v>
      </c>
      <c r="M107" s="471">
        <v>438.69737873201899</v>
      </c>
      <c r="N107" s="471">
        <v>511.98221538413037</v>
      </c>
      <c r="O107" s="471">
        <v>573.49812990593421</v>
      </c>
      <c r="P107" s="471">
        <v>625.62990116544313</v>
      </c>
      <c r="Q107" s="471">
        <v>670.16729037852929</v>
      </c>
      <c r="R107" s="471">
        <v>708.47988923791479</v>
      </c>
      <c r="S107" s="471">
        <v>741.63368597641784</v>
      </c>
      <c r="T107" s="471">
        <v>770.47082299407077</v>
      </c>
      <c r="U107" s="471">
        <v>795.66543013114529</v>
      </c>
      <c r="V107" s="471">
        <v>817.76350934493723</v>
      </c>
      <c r="W107" s="471">
        <v>837.21194616686671</v>
      </c>
      <c r="X107" s="471">
        <v>854.37995786196404</v>
      </c>
      <c r="Y107" s="471">
        <v>869.57518480141334</v>
      </c>
      <c r="Z107" s="471">
        <v>883.05592537539053</v>
      </c>
      <c r="AA107" s="471">
        <v>895.04055303988571</v>
      </c>
      <c r="AB107" s="471">
        <v>905.71484627207144</v>
      </c>
      <c r="AC107" s="471">
        <v>915.2377533359745</v>
      </c>
      <c r="AD107" s="471">
        <v>923.74596971527978</v>
      </c>
      <c r="AE107" s="471">
        <v>931.35760524453133</v>
      </c>
    </row>
    <row r="108" spans="1:31" ht="11.1" customHeight="1">
      <c r="A108" s="469">
        <v>102</v>
      </c>
      <c r="B108" s="470">
        <v>0</v>
      </c>
      <c r="C108" s="470">
        <v>0</v>
      </c>
      <c r="D108" s="470">
        <v>0</v>
      </c>
      <c r="E108" s="470">
        <v>0</v>
      </c>
      <c r="F108" s="470">
        <v>0</v>
      </c>
      <c r="G108" s="470">
        <v>0</v>
      </c>
      <c r="H108" s="470">
        <v>0</v>
      </c>
      <c r="I108" s="470">
        <v>0</v>
      </c>
      <c r="J108" s="470">
        <v>95.346222308323675</v>
      </c>
      <c r="K108" s="470">
        <v>231.32922505281098</v>
      </c>
      <c r="L108" s="471">
        <v>340.79367147506758</v>
      </c>
      <c r="M108" s="471">
        <v>430.40240759317925</v>
      </c>
      <c r="N108" s="471">
        <v>504.77025291460808</v>
      </c>
      <c r="O108" s="471">
        <v>567.19525411479765</v>
      </c>
      <c r="P108" s="471">
        <v>620.09743249807411</v>
      </c>
      <c r="Q108" s="471">
        <v>665.29299850229518</v>
      </c>
      <c r="R108" s="471">
        <v>704.1717837462636</v>
      </c>
      <c r="S108" s="471">
        <v>737.81552971476935</v>
      </c>
      <c r="T108" s="471">
        <v>767.07882404974953</v>
      </c>
      <c r="U108" s="471">
        <v>792.64575893149811</v>
      </c>
      <c r="V108" s="471">
        <v>815.07040517412054</v>
      </c>
      <c r="W108" s="471">
        <v>834.80625241606356</v>
      </c>
      <c r="X108" s="471">
        <v>852.22797424207135</v>
      </c>
      <c r="Y108" s="471">
        <v>867.64775735520459</v>
      </c>
      <c r="Z108" s="471">
        <v>881.32771729811816</v>
      </c>
      <c r="AA108" s="471">
        <v>893.48945466568614</v>
      </c>
      <c r="AB108" s="471">
        <v>904.32149338298734</v>
      </c>
      <c r="AC108" s="471">
        <v>913.98513066310511</v>
      </c>
      <c r="AD108" s="471">
        <v>922.6190820855677</v>
      </c>
      <c r="AE108" s="471">
        <v>930.34320292068116</v>
      </c>
    </row>
    <row r="109" spans="1:31" ht="11.1" customHeight="1">
      <c r="A109" s="469">
        <v>103</v>
      </c>
      <c r="B109" s="470">
        <v>0</v>
      </c>
      <c r="C109" s="470">
        <v>0</v>
      </c>
      <c r="D109" s="470">
        <v>0</v>
      </c>
      <c r="E109" s="470">
        <v>0</v>
      </c>
      <c r="F109" s="470">
        <v>0</v>
      </c>
      <c r="G109" s="470">
        <v>0</v>
      </c>
      <c r="H109" s="470">
        <v>0</v>
      </c>
      <c r="I109" s="470">
        <v>0</v>
      </c>
      <c r="J109" s="470">
        <v>82.062087943521703</v>
      </c>
      <c r="K109" s="470">
        <v>220.04189490674153</v>
      </c>
      <c r="L109" s="471">
        <v>331.11374125403034</v>
      </c>
      <c r="M109" s="471">
        <v>422.03831169484903</v>
      </c>
      <c r="N109" s="471">
        <v>497.49819075783967</v>
      </c>
      <c r="O109" s="471">
        <v>560.8398543587349</v>
      </c>
      <c r="P109" s="471">
        <v>614.51885992514349</v>
      </c>
      <c r="Q109" s="471">
        <v>660.37808752709236</v>
      </c>
      <c r="R109" s="471">
        <v>699.82777737551521</v>
      </c>
      <c r="S109" s="471">
        <v>733.96555548427364</v>
      </c>
      <c r="T109" s="471">
        <v>763.65855844755856</v>
      </c>
      <c r="U109" s="471">
        <v>789.60092380518722</v>
      </c>
      <c r="V109" s="471">
        <v>812.35485846854692</v>
      </c>
      <c r="W109" s="471">
        <v>832.38051121733713</v>
      </c>
      <c r="X109" s="471">
        <v>850.05805742534596</v>
      </c>
      <c r="Y109" s="471">
        <v>865.70426801361066</v>
      </c>
      <c r="Z109" s="471">
        <v>879.58510748686854</v>
      </c>
      <c r="AA109" s="471">
        <v>891.92543047170147</v>
      </c>
      <c r="AB109" s="471">
        <v>902.91652921982757</v>
      </c>
      <c r="AC109" s="471">
        <v>912.72206946796177</v>
      </c>
      <c r="AD109" s="471">
        <v>921.4828037256076</v>
      </c>
      <c r="AE109" s="471">
        <v>929.32034724413211</v>
      </c>
    </row>
    <row r="110" spans="1:31" ht="11.1" customHeight="1">
      <c r="A110" s="469">
        <v>104</v>
      </c>
      <c r="B110" s="470">
        <v>0</v>
      </c>
      <c r="C110" s="470">
        <v>0</v>
      </c>
      <c r="D110" s="470">
        <v>0</v>
      </c>
      <c r="E110" s="470">
        <v>0</v>
      </c>
      <c r="F110" s="470">
        <v>0</v>
      </c>
      <c r="G110" s="470">
        <v>0</v>
      </c>
      <c r="H110" s="470">
        <v>0</v>
      </c>
      <c r="I110" s="470">
        <v>0</v>
      </c>
      <c r="J110" s="470">
        <v>68.667252459013127</v>
      </c>
      <c r="K110" s="470">
        <v>208.66050367612161</v>
      </c>
      <c r="L110" s="471">
        <v>321.35314494781801</v>
      </c>
      <c r="M110" s="471">
        <v>413.6045149973661</v>
      </c>
      <c r="N110" s="471">
        <v>490.16552808309825</v>
      </c>
      <c r="O110" s="471">
        <v>554.4314929380381</v>
      </c>
      <c r="P110" s="471">
        <v>608.89379924743855</v>
      </c>
      <c r="Q110" s="471">
        <v>655.42221896042975</v>
      </c>
      <c r="R110" s="471">
        <v>695.44757095167699</v>
      </c>
      <c r="S110" s="471">
        <v>730.08349813519055</v>
      </c>
      <c r="T110" s="471">
        <v>760.20979063201639</v>
      </c>
      <c r="U110" s="471">
        <v>786.53071505282355</v>
      </c>
      <c r="V110" s="471">
        <v>809.6166822070935</v>
      </c>
      <c r="W110" s="471">
        <v>829.93455550862143</v>
      </c>
      <c r="X110" s="471">
        <v>847.87005796848121</v>
      </c>
      <c r="Y110" s="471">
        <v>863.74458292750364</v>
      </c>
      <c r="Z110" s="471">
        <v>877.82797592719191</v>
      </c>
      <c r="AA110" s="471">
        <v>890.34837274276697</v>
      </c>
      <c r="AB110" s="471">
        <v>901.49985702197455</v>
      </c>
      <c r="AC110" s="471">
        <v>911.44848276285882</v>
      </c>
      <c r="AD110" s="471">
        <v>920.33705637931484</v>
      </c>
      <c r="AE110" s="471">
        <v>928.28896777027865</v>
      </c>
    </row>
    <row r="111" spans="1:31" ht="11.1" customHeight="1">
      <c r="A111" s="469">
        <v>105</v>
      </c>
      <c r="B111" s="470">
        <v>0</v>
      </c>
      <c r="C111" s="470">
        <v>0</v>
      </c>
      <c r="D111" s="470">
        <v>0</v>
      </c>
      <c r="E111" s="470">
        <v>0</v>
      </c>
      <c r="F111" s="470">
        <v>0</v>
      </c>
      <c r="G111" s="470">
        <v>0</v>
      </c>
      <c r="H111" s="470">
        <v>0</v>
      </c>
      <c r="I111" s="470">
        <v>0</v>
      </c>
      <c r="J111" s="470">
        <v>55.160793345467042</v>
      </c>
      <c r="K111" s="470">
        <v>197.18426751857973</v>
      </c>
      <c r="L111" s="471">
        <v>311.51121033905406</v>
      </c>
      <c r="M111" s="471">
        <v>405.10043666073744</v>
      </c>
      <c r="N111" s="471">
        <v>482.77175988606734</v>
      </c>
      <c r="O111" s="471">
        <v>547.9697285055023</v>
      </c>
      <c r="P111" s="471">
        <v>603.22186306408605</v>
      </c>
      <c r="Q111" s="471">
        <v>650.42505148904479</v>
      </c>
      <c r="R111" s="471">
        <v>691.03086280764046</v>
      </c>
      <c r="S111" s="471">
        <v>726.16909030819852</v>
      </c>
      <c r="T111" s="471">
        <v>756.73228308467765</v>
      </c>
      <c r="U111" s="471">
        <v>783.43492122752389</v>
      </c>
      <c r="V111" s="471">
        <v>806.85568781012807</v>
      </c>
      <c r="W111" s="471">
        <v>827.46821683566645</v>
      </c>
      <c r="X111" s="471">
        <v>845.66382518280921</v>
      </c>
      <c r="Y111" s="471">
        <v>861.76856713234577</v>
      </c>
      <c r="Z111" s="471">
        <v>876.05620160451792</v>
      </c>
      <c r="AA111" s="471">
        <v>888.7581728660914</v>
      </c>
      <c r="AB111" s="471">
        <v>900.07137922247296</v>
      </c>
      <c r="AC111" s="471">
        <v>910.1642828352135</v>
      </c>
      <c r="AD111" s="471">
        <v>919.18176113846948</v>
      </c>
      <c r="AE111" s="471">
        <v>927.24899346747623</v>
      </c>
    </row>
    <row r="112" spans="1:31" ht="11.1" customHeight="1">
      <c r="A112" s="469">
        <v>106</v>
      </c>
      <c r="B112" s="470">
        <v>0</v>
      </c>
      <c r="C112" s="470">
        <v>0</v>
      </c>
      <c r="D112" s="470">
        <v>0</v>
      </c>
      <c r="E112" s="470">
        <v>0</v>
      </c>
      <c r="F112" s="470">
        <v>0</v>
      </c>
      <c r="G112" s="470">
        <v>0</v>
      </c>
      <c r="H112" s="470">
        <v>0</v>
      </c>
      <c r="I112" s="470">
        <v>0</v>
      </c>
      <c r="J112" s="470">
        <v>41.541780405974791</v>
      </c>
      <c r="K112" s="470">
        <v>185.61239605972528</v>
      </c>
      <c r="L112" s="471">
        <v>301.58725960855031</v>
      </c>
      <c r="M112" s="471">
        <v>396.52549100463705</v>
      </c>
      <c r="N112" s="471">
        <v>475.31637695406107</v>
      </c>
      <c r="O112" s="471">
        <v>541.45411603602895</v>
      </c>
      <c r="P112" s="471">
        <v>597.50266074587228</v>
      </c>
      <c r="Q112" s="471">
        <v>645.38624095539819</v>
      </c>
      <c r="R112" s="471">
        <v>686.5773487624034</v>
      </c>
      <c r="S112" s="471">
        <v>722.22206241598167</v>
      </c>
      <c r="T112" s="471">
        <v>753.22579630777796</v>
      </c>
      <c r="U112" s="471">
        <v>780.31332912034645</v>
      </c>
      <c r="V112" s="471">
        <v>804.07168512652106</v>
      </c>
      <c r="W112" s="471">
        <v>824.9813253404368</v>
      </c>
      <c r="X112" s="471">
        <v>843.43920712392332</v>
      </c>
      <c r="Y112" s="471">
        <v>859.77608453889479</v>
      </c>
      <c r="Z112" s="471">
        <v>874.26966249582154</v>
      </c>
      <c r="AA112" s="471">
        <v>887.15472132377704</v>
      </c>
      <c r="AB112" s="471">
        <v>898.63099744130886</v>
      </c>
      <c r="AC112" s="471">
        <v>908.86938124150436</v>
      </c>
      <c r="AD112" s="471">
        <v>918.01683843728381</v>
      </c>
      <c r="AE112" s="471">
        <v>926.20035271215056</v>
      </c>
    </row>
    <row r="113" spans="1:31" ht="11.1" customHeight="1">
      <c r="A113" s="469">
        <v>107</v>
      </c>
      <c r="B113" s="470">
        <v>0</v>
      </c>
      <c r="C113" s="470">
        <v>0</v>
      </c>
      <c r="D113" s="470">
        <v>0</v>
      </c>
      <c r="E113" s="470">
        <v>0</v>
      </c>
      <c r="F113" s="470">
        <v>0</v>
      </c>
      <c r="G113" s="470">
        <v>0</v>
      </c>
      <c r="H113" s="470">
        <v>0</v>
      </c>
      <c r="I113" s="470">
        <v>0</v>
      </c>
      <c r="J113" s="470">
        <v>27.809275691986628</v>
      </c>
      <c r="K113" s="470">
        <v>173.94409233871332</v>
      </c>
      <c r="L113" s="471">
        <v>291.58060928862568</v>
      </c>
      <c r="M113" s="471">
        <v>387.87908746806903</v>
      </c>
      <c r="N113" s="471">
        <v>467.79886583095475</v>
      </c>
      <c r="O113" s="471">
        <v>534.88420679597641</v>
      </c>
      <c r="P113" s="471">
        <v>591.73579840833997</v>
      </c>
      <c r="Q113" s="471">
        <v>640.30544033397132</v>
      </c>
      <c r="R113" s="471">
        <v>682.08672210012276</v>
      </c>
      <c r="S113" s="471">
        <v>718.24214262466285</v>
      </c>
      <c r="T113" s="471">
        <v>749.69008880773742</v>
      </c>
      <c r="U113" s="471">
        <v>777.16572374560917</v>
      </c>
      <c r="V113" s="471">
        <v>801.26448242055096</v>
      </c>
      <c r="W113" s="471">
        <v>822.47370974941339</v>
      </c>
      <c r="X113" s="471">
        <v>841.19605058121351</v>
      </c>
      <c r="Y113" s="471">
        <v>857.76699792383181</v>
      </c>
      <c r="Z113" s="471">
        <v>872.46823556121933</v>
      </c>
      <c r="AA113" s="471">
        <v>885.53790768527631</v>
      </c>
      <c r="AB113" s="471">
        <v>897.17861247863505</v>
      </c>
      <c r="AC113" s="471">
        <v>907.563688801181</v>
      </c>
      <c r="AD113" s="471">
        <v>916.84220804692143</v>
      </c>
      <c r="AE113" s="471">
        <v>925.14297328386374</v>
      </c>
    </row>
    <row r="114" spans="1:31" ht="11.1" customHeight="1">
      <c r="A114" s="469">
        <v>108</v>
      </c>
      <c r="B114" s="470">
        <v>0</v>
      </c>
      <c r="C114" s="470">
        <v>0</v>
      </c>
      <c r="D114" s="470">
        <v>0</v>
      </c>
      <c r="E114" s="470">
        <v>0</v>
      </c>
      <c r="F114" s="470">
        <v>0</v>
      </c>
      <c r="G114" s="470">
        <v>0</v>
      </c>
      <c r="H114" s="470">
        <v>0</v>
      </c>
      <c r="I114" s="470">
        <v>0</v>
      </c>
      <c r="J114" s="470">
        <v>13.962333438715255</v>
      </c>
      <c r="K114" s="470">
        <v>162.1785527533597</v>
      </c>
      <c r="L114" s="471">
        <v>281.49057021603494</v>
      </c>
      <c r="M114" s="471">
        <v>379.16063056869615</v>
      </c>
      <c r="N114" s="471">
        <v>460.21870878182256</v>
      </c>
      <c r="O114" s="471">
        <v>528.2595483122567</v>
      </c>
      <c r="P114" s="471">
        <v>585.92087888466165</v>
      </c>
      <c r="Q114" s="471">
        <v>635.18229970736593</v>
      </c>
      <c r="R114" s="471">
        <v>677.55867354898987</v>
      </c>
      <c r="S114" s="471">
        <v>714.22905683508293</v>
      </c>
      <c r="T114" s="471">
        <v>746.12491707852985</v>
      </c>
      <c r="U114" s="471">
        <v>773.99188832608252</v>
      </c>
      <c r="V114" s="471">
        <v>798.43388635869746</v>
      </c>
      <c r="W114" s="471">
        <v>819.94519736179825</v>
      </c>
      <c r="X114" s="471">
        <v>838.93420106731423</v>
      </c>
      <c r="Y114" s="471">
        <v>855.74116892030997</v>
      </c>
      <c r="Z114" s="471">
        <v>870.65179673549574</v>
      </c>
      <c r="AA114" s="471">
        <v>883.90762059978829</v>
      </c>
      <c r="AB114" s="471">
        <v>895.71412430793896</v>
      </c>
      <c r="AC114" s="471">
        <v>906.24711559052162</v>
      </c>
      <c r="AD114" s="471">
        <v>915.65778906997286</v>
      </c>
      <c r="AE114" s="471">
        <v>924.07678236034144</v>
      </c>
    </row>
    <row r="115" spans="1:31" ht="11.1" customHeight="1">
      <c r="A115" s="469">
        <v>109</v>
      </c>
      <c r="B115" s="470">
        <v>0</v>
      </c>
      <c r="C115" s="470">
        <v>0</v>
      </c>
      <c r="D115" s="470">
        <v>0</v>
      </c>
      <c r="E115" s="470">
        <v>0</v>
      </c>
      <c r="F115" s="470">
        <v>0</v>
      </c>
      <c r="G115" s="470">
        <v>0</v>
      </c>
      <c r="H115" s="470">
        <v>0</v>
      </c>
      <c r="I115" s="470">
        <v>0</v>
      </c>
      <c r="J115" s="470">
        <v>0</v>
      </c>
      <c r="K115" s="470">
        <v>150.31496700479488</v>
      </c>
      <c r="L115" s="471">
        <v>271.31644748450606</v>
      </c>
      <c r="M115" s="471">
        <v>370.36951986182868</v>
      </c>
      <c r="N115" s="471">
        <v>452.57538375728092</v>
      </c>
      <c r="O115" s="471">
        <v>521.57968434117288</v>
      </c>
      <c r="P115" s="471">
        <v>580.05750169828605</v>
      </c>
      <c r="Q115" s="471">
        <v>630.01646624220541</v>
      </c>
      <c r="R115" s="471">
        <v>672.99289125993073</v>
      </c>
      <c r="S115" s="471">
        <v>710.18252866392334</v>
      </c>
      <c r="T115" s="471">
        <v>742.53003558491241</v>
      </c>
      <c r="U115" s="471">
        <v>770.79160427805982</v>
      </c>
      <c r="V115" s="471">
        <v>795.57970199632871</v>
      </c>
      <c r="W115" s="471">
        <v>817.39561403761957</v>
      </c>
      <c r="X115" s="471">
        <v>836.65350280746588</v>
      </c>
      <c r="Y115" s="471">
        <v>853.6984580084254</v>
      </c>
      <c r="Z115" s="471">
        <v>868.82022091955753</v>
      </c>
      <c r="AA115" s="471">
        <v>882.26374778858792</v>
      </c>
      <c r="AB115" s="471">
        <v>894.23743206915367</v>
      </c>
      <c r="AC115" s="471">
        <v>904.91957093644021</v>
      </c>
      <c r="AD115" s="471">
        <v>914.46349993488298</v>
      </c>
      <c r="AE115" s="471">
        <v>923.00170651245617</v>
      </c>
    </row>
    <row r="116" spans="1:31" ht="11.1" customHeight="1">
      <c r="A116" s="469">
        <v>110</v>
      </c>
      <c r="B116" s="470">
        <v>0</v>
      </c>
      <c r="C116" s="470">
        <v>0</v>
      </c>
      <c r="D116" s="470">
        <v>0</v>
      </c>
      <c r="E116" s="470">
        <v>0</v>
      </c>
      <c r="F116" s="470">
        <v>0</v>
      </c>
      <c r="G116" s="470">
        <v>0</v>
      </c>
      <c r="H116" s="470">
        <v>0</v>
      </c>
      <c r="I116" s="470">
        <v>0</v>
      </c>
      <c r="J116" s="470">
        <v>0</v>
      </c>
      <c r="K116" s="470">
        <v>138.35251804165873</v>
      </c>
      <c r="L116" s="471">
        <v>261.05754039688128</v>
      </c>
      <c r="M116" s="471">
        <v>361.50514989907049</v>
      </c>
      <c r="N116" s="471">
        <v>444.86836435753503</v>
      </c>
      <c r="O116" s="471">
        <v>514.84415483699649</v>
      </c>
      <c r="P116" s="471">
        <v>574.14526303535729</v>
      </c>
      <c r="Q116" s="471">
        <v>624.80758416483513</v>
      </c>
      <c r="R116" s="471">
        <v>668.38906078512969</v>
      </c>
      <c r="S116" s="471">
        <v>706.10227942467077</v>
      </c>
      <c r="T116" s="471">
        <v>738.90519674551456</v>
      </c>
      <c r="U116" s="471">
        <v>767.56465119630354</v>
      </c>
      <c r="V116" s="471">
        <v>792.70173276427352</v>
      </c>
      <c r="W116" s="471">
        <v>814.82478418573942</v>
      </c>
      <c r="X116" s="471">
        <v>834.35379872878559</v>
      </c>
      <c r="Y116" s="471">
        <v>851.63872450560848</v>
      </c>
      <c r="Z116" s="471">
        <v>866.97338197181989</v>
      </c>
      <c r="AA116" s="471">
        <v>880.60617603729418</v>
      </c>
      <c r="AB116" s="471">
        <v>892.74843406171181</v>
      </c>
      <c r="AC116" s="471">
        <v>903.58096341024122</v>
      </c>
      <c r="AD116" s="471">
        <v>913.25925839033414</v>
      </c>
      <c r="AE116" s="471">
        <v>921.91767169917193</v>
      </c>
    </row>
    <row r="117" spans="1:31" ht="11.1" customHeight="1">
      <c r="A117" s="469">
        <v>111</v>
      </c>
      <c r="B117" s="470">
        <v>0</v>
      </c>
      <c r="C117" s="470">
        <v>0</v>
      </c>
      <c r="D117" s="470">
        <v>0</v>
      </c>
      <c r="E117" s="470">
        <v>0</v>
      </c>
      <c r="F117" s="470">
        <v>0</v>
      </c>
      <c r="G117" s="470">
        <v>0</v>
      </c>
      <c r="H117" s="470">
        <v>0</v>
      </c>
      <c r="I117" s="470">
        <v>0</v>
      </c>
      <c r="J117" s="470">
        <v>0</v>
      </c>
      <c r="K117" s="470">
        <v>126.29038200382975</v>
      </c>
      <c r="L117" s="471">
        <v>250.71314241685931</v>
      </c>
      <c r="M117" s="471">
        <v>352.56691018662275</v>
      </c>
      <c r="N117" s="471">
        <v>437.09711979612428</v>
      </c>
      <c r="O117" s="471">
        <v>508.05249592028525</v>
      </c>
      <c r="P117" s="471">
        <v>568.1837557169041</v>
      </c>
      <c r="Q117" s="471">
        <v>619.5552947368202</v>
      </c>
      <c r="R117" s="471">
        <v>663.74686505637158</v>
      </c>
      <c r="S117" s="471">
        <v>701.98802810842449</v>
      </c>
      <c r="T117" s="471">
        <v>735.25015091578837</v>
      </c>
      <c r="U117" s="471">
        <v>764.31080683886591</v>
      </c>
      <c r="V117" s="471">
        <v>789.79978045528458</v>
      </c>
      <c r="W117" s="471">
        <v>812.23253075176035</v>
      </c>
      <c r="X117" s="471">
        <v>832.03493044944935</v>
      </c>
      <c r="Y117" s="471">
        <v>849.56182655693476</v>
      </c>
      <c r="Z117" s="471">
        <v>865.1111526995179</v>
      </c>
      <c r="AA117" s="471">
        <v>878.93479118807295</v>
      </c>
      <c r="AB117" s="471">
        <v>891.24702773754132</v>
      </c>
      <c r="AC117" s="471">
        <v>902.23120082132414</v>
      </c>
      <c r="AD117" s="471">
        <v>912.04498149958056</v>
      </c>
      <c r="AE117" s="471">
        <v>920.82460326244382</v>
      </c>
    </row>
    <row r="118" spans="1:31" ht="11.1" customHeight="1">
      <c r="A118" s="469">
        <v>112</v>
      </c>
      <c r="B118" s="470">
        <v>0</v>
      </c>
      <c r="C118" s="470">
        <v>0</v>
      </c>
      <c r="D118" s="470">
        <v>0</v>
      </c>
      <c r="E118" s="470">
        <v>0</v>
      </c>
      <c r="F118" s="470">
        <v>0</v>
      </c>
      <c r="G118" s="470">
        <v>0</v>
      </c>
      <c r="H118" s="470">
        <v>0</v>
      </c>
      <c r="I118" s="470">
        <v>0</v>
      </c>
      <c r="J118" s="470">
        <v>0</v>
      </c>
      <c r="K118" s="470">
        <v>114.12772816568538</v>
      </c>
      <c r="L118" s="471">
        <v>240.28254112033721</v>
      </c>
      <c r="M118" s="471">
        <v>343.55418514323799</v>
      </c>
      <c r="N118" s="471">
        <v>429.26111486336845</v>
      </c>
      <c r="O118" s="471">
        <v>501.20423984593486</v>
      </c>
      <c r="P118" s="471">
        <v>562.17256917079715</v>
      </c>
      <c r="Q118" s="471">
        <v>614.25923623023868</v>
      </c>
      <c r="R118" s="471">
        <v>659.06598436320735</v>
      </c>
      <c r="S118" s="471">
        <v>697.8394913645426</v>
      </c>
      <c r="T118" s="471">
        <v>731.56464637081467</v>
      </c>
      <c r="U118" s="471">
        <v>761.02984711178317</v>
      </c>
      <c r="V118" s="471">
        <v>786.87364521038717</v>
      </c>
      <c r="W118" s="471">
        <v>809.61867520583132</v>
      </c>
      <c r="X118" s="471">
        <v>829.69673826778546</v>
      </c>
      <c r="Y118" s="471">
        <v>847.46762112535532</v>
      </c>
      <c r="Z118" s="471">
        <v>863.23340484994651</v>
      </c>
      <c r="AA118" s="471">
        <v>877.24947813177494</v>
      </c>
      <c r="AB118" s="471">
        <v>889.73310969400279</v>
      </c>
      <c r="AC118" s="471">
        <v>900.87019021083256</v>
      </c>
      <c r="AD118" s="471">
        <v>910.82058563473731</v>
      </c>
      <c r="AE118" s="471">
        <v>919.72242592207613</v>
      </c>
    </row>
    <row r="119" spans="1:31" ht="11.1" customHeight="1">
      <c r="A119" s="469">
        <v>113</v>
      </c>
      <c r="B119" s="470">
        <v>0</v>
      </c>
      <c r="C119" s="470">
        <v>0</v>
      </c>
      <c r="D119" s="470">
        <v>0</v>
      </c>
      <c r="E119" s="470">
        <v>0</v>
      </c>
      <c r="F119" s="470">
        <v>0</v>
      </c>
      <c r="G119" s="470">
        <v>0</v>
      </c>
      <c r="H119" s="470">
        <v>0</v>
      </c>
      <c r="I119" s="470">
        <v>0</v>
      </c>
      <c r="J119" s="470">
        <v>0</v>
      </c>
      <c r="K119" s="470">
        <v>101.86371887889003</v>
      </c>
      <c r="L119" s="471">
        <v>229.76501814634423</v>
      </c>
      <c r="M119" s="471">
        <v>334.4663540578249</v>
      </c>
      <c r="N119" s="471">
        <v>421.35980988950644</v>
      </c>
      <c r="O119" s="471">
        <v>494.29891497096492</v>
      </c>
      <c r="P119" s="471">
        <v>556.1112894034726</v>
      </c>
      <c r="Q119" s="471">
        <v>608.91904390276864</v>
      </c>
      <c r="R119" s="471">
        <v>654.34609633093351</v>
      </c>
      <c r="S119" s="471">
        <v>693.6563834811285</v>
      </c>
      <c r="T119" s="471">
        <v>727.84842928796616</v>
      </c>
      <c r="U119" s="471">
        <v>757.72154605364119</v>
      </c>
      <c r="V119" s="471">
        <v>783.92312550511588</v>
      </c>
      <c r="W119" s="471">
        <v>806.98303753035293</v>
      </c>
      <c r="X119" s="471">
        <v>827.33906115127456</v>
      </c>
      <c r="Y119" s="471">
        <v>845.355963981846</v>
      </c>
      <c r="Z119" s="471">
        <v>861.34000910162888</v>
      </c>
      <c r="AA119" s="471">
        <v>875.55012080000779</v>
      </c>
      <c r="AB119" s="471">
        <v>888.20657566676812</v>
      </c>
      <c r="AC119" s="471">
        <v>899.49783784525357</v>
      </c>
      <c r="AD119" s="471">
        <v>909.58598647102065</v>
      </c>
      <c r="AE119" s="471">
        <v>918.61106377053875</v>
      </c>
    </row>
    <row r="120" spans="1:31" ht="11.1" customHeight="1">
      <c r="A120" s="469">
        <v>114</v>
      </c>
      <c r="B120" s="470">
        <v>0</v>
      </c>
      <c r="C120" s="470">
        <v>0</v>
      </c>
      <c r="D120" s="470">
        <v>0</v>
      </c>
      <c r="E120" s="470">
        <v>0</v>
      </c>
      <c r="F120" s="470">
        <v>0</v>
      </c>
      <c r="G120" s="470">
        <v>0</v>
      </c>
      <c r="H120" s="470">
        <v>0</v>
      </c>
      <c r="I120" s="470">
        <v>0</v>
      </c>
      <c r="J120" s="470">
        <v>0</v>
      </c>
      <c r="K120" s="470">
        <v>89.497509514704731</v>
      </c>
      <c r="L120" s="471">
        <v>219.15984914756785</v>
      </c>
      <c r="M120" s="471">
        <v>325.30279104670041</v>
      </c>
      <c r="N120" s="471">
        <v>413.39266070752893</v>
      </c>
      <c r="O120" s="471">
        <v>487.336045722037</v>
      </c>
      <c r="P120" s="471">
        <v>549.99949897142039</v>
      </c>
      <c r="Q120" s="471">
        <v>603.53434997257</v>
      </c>
      <c r="R120" s="471">
        <v>649.58687589839064</v>
      </c>
      <c r="S120" s="471">
        <v>689.43841636535274</v>
      </c>
      <c r="T120" s="471">
        <v>724.10124372942721</v>
      </c>
      <c r="U120" s="471">
        <v>754.38567582001497</v>
      </c>
      <c r="V120" s="471">
        <v>780.9480181356339</v>
      </c>
      <c r="W120" s="471">
        <v>804.32543620757906</v>
      </c>
      <c r="X120" s="471">
        <v>824.96173672545922</v>
      </c>
      <c r="Y120" s="471">
        <v>843.22670969547448</v>
      </c>
      <c r="Z120" s="471">
        <v>859.43083505540847</v>
      </c>
      <c r="AA120" s="471">
        <v>873.83660215714247</v>
      </c>
      <c r="AB120" s="471">
        <v>886.66732052263978</v>
      </c>
      <c r="AC120" s="471">
        <v>898.11404920996154</v>
      </c>
      <c r="AD120" s="471">
        <v>908.34109898093959</v>
      </c>
      <c r="AE120" s="471">
        <v>917.49044026773868</v>
      </c>
    </row>
    <row r="121" spans="1:31" ht="11.1" customHeight="1">
      <c r="A121" s="469">
        <v>115</v>
      </c>
      <c r="B121" s="470">
        <v>0</v>
      </c>
      <c r="C121" s="470">
        <v>0</v>
      </c>
      <c r="D121" s="470">
        <v>0</v>
      </c>
      <c r="E121" s="470">
        <v>0</v>
      </c>
      <c r="F121" s="470">
        <v>0</v>
      </c>
      <c r="G121" s="470">
        <v>0</v>
      </c>
      <c r="H121" s="470">
        <v>0</v>
      </c>
      <c r="I121" s="470">
        <v>0</v>
      </c>
      <c r="J121" s="470">
        <v>0</v>
      </c>
      <c r="K121" s="470">
        <v>77.028248405817678</v>
      </c>
      <c r="L121" s="471">
        <v>208.46630374046833</v>
      </c>
      <c r="M121" s="471">
        <v>316.06286501048265</v>
      </c>
      <c r="N121" s="471">
        <v>405.35911861570156</v>
      </c>
      <c r="O121" s="471">
        <v>480.31515256270114</v>
      </c>
      <c r="P121" s="471">
        <v>543.83677695243443</v>
      </c>
      <c r="Q121" s="471">
        <v>598.10478359295269</v>
      </c>
      <c r="R121" s="471">
        <v>644.78799529557648</v>
      </c>
      <c r="S121" s="471">
        <v>685.18529952361223</v>
      </c>
      <c r="T121" s="471">
        <v>720.32283162456702</v>
      </c>
      <c r="U121" s="471">
        <v>751.02200666777492</v>
      </c>
      <c r="V121" s="471">
        <v>777.94811820473967</v>
      </c>
      <c r="W121" s="471">
        <v>801.64568820711531</v>
      </c>
      <c r="X121" s="471">
        <v>822.56460126276193</v>
      </c>
      <c r="Y121" s="471">
        <v>841.07971162338288</v>
      </c>
      <c r="Z121" s="471">
        <v>857.50575122546945</v>
      </c>
      <c r="AA121" s="471">
        <v>872.10880419225339</v>
      </c>
      <c r="AB121" s="471">
        <v>885.11523825231029</v>
      </c>
      <c r="AC121" s="471">
        <v>896.71872900270864</v>
      </c>
      <c r="AD121" s="471">
        <v>907.08583742844098</v>
      </c>
      <c r="AE121" s="471">
        <v>916.36047823574847</v>
      </c>
    </row>
    <row r="122" spans="1:31" ht="11.1" customHeight="1">
      <c r="A122" s="469">
        <v>116</v>
      </c>
      <c r="B122" s="470">
        <v>0</v>
      </c>
      <c r="C122" s="470">
        <v>0</v>
      </c>
      <c r="D122" s="470">
        <v>0</v>
      </c>
      <c r="E122" s="470">
        <v>0</v>
      </c>
      <c r="F122" s="470">
        <v>0</v>
      </c>
      <c r="G122" s="470">
        <v>0</v>
      </c>
      <c r="H122" s="470">
        <v>0</v>
      </c>
      <c r="I122" s="470">
        <v>0</v>
      </c>
      <c r="J122" s="470">
        <v>0</v>
      </c>
      <c r="K122" s="470">
        <v>64.455076787689961</v>
      </c>
      <c r="L122" s="471">
        <v>197.68364545497644</v>
      </c>
      <c r="M122" s="471">
        <v>306.74593959062992</v>
      </c>
      <c r="N122" s="471">
        <v>397.25863033977561</v>
      </c>
      <c r="O122" s="471">
        <v>473.23575196037092</v>
      </c>
      <c r="P122" s="471">
        <v>537.62269891662345</v>
      </c>
      <c r="Q122" s="471">
        <v>592.62997082683887</v>
      </c>
      <c r="R122" s="471">
        <v>639.94912402107252</v>
      </c>
      <c r="S122" s="471">
        <v>680.89674004152334</v>
      </c>
      <c r="T122" s="471">
        <v>716.51293275216631</v>
      </c>
      <c r="U122" s="471">
        <v>747.63030693926646</v>
      </c>
      <c r="V122" s="471">
        <v>774.92321910775433</v>
      </c>
      <c r="W122" s="471">
        <v>798.94360897331433</v>
      </c>
      <c r="X122" s="471">
        <v>820.1474896712092</v>
      </c>
      <c r="Y122" s="471">
        <v>838.91482190069053</v>
      </c>
      <c r="Z122" s="471">
        <v>855.56462503028115</v>
      </c>
      <c r="AA122" s="471">
        <v>870.36660791099018</v>
      </c>
      <c r="AB122" s="471">
        <v>883.55022196306152</v>
      </c>
      <c r="AC122" s="471">
        <v>895.31178112706186</v>
      </c>
      <c r="AD122" s="471">
        <v>905.82011536300502</v>
      </c>
      <c r="AE122" s="471">
        <v>915.22109985349175</v>
      </c>
    </row>
    <row r="123" spans="1:31" ht="11.1" customHeight="1">
      <c r="A123" s="469">
        <v>117</v>
      </c>
      <c r="B123" s="470">
        <v>0</v>
      </c>
      <c r="C123" s="470">
        <v>0</v>
      </c>
      <c r="D123" s="470">
        <v>0</v>
      </c>
      <c r="E123" s="470">
        <v>0</v>
      </c>
      <c r="F123" s="470">
        <v>0</v>
      </c>
      <c r="G123" s="470">
        <v>0</v>
      </c>
      <c r="H123" s="470">
        <v>0</v>
      </c>
      <c r="I123" s="470">
        <v>0</v>
      </c>
      <c r="J123" s="470">
        <v>0</v>
      </c>
      <c r="K123" s="470">
        <v>51.777128739411232</v>
      </c>
      <c r="L123" s="471">
        <v>186.81113168377198</v>
      </c>
      <c r="M123" s="471">
        <v>297.35137312561193</v>
      </c>
      <c r="N123" s="471">
        <v>389.09063799488365</v>
      </c>
      <c r="O123" s="471">
        <v>466.09735635302127</v>
      </c>
      <c r="P123" s="471">
        <v>531.35683689718087</v>
      </c>
      <c r="Q123" s="471">
        <v>587.10953462100724</v>
      </c>
      <c r="R123" s="471">
        <v>635.06992881928079</v>
      </c>
      <c r="S123" s="471">
        <v>676.572442563751</v>
      </c>
      <c r="T123" s="471">
        <v>712.67128472249567</v>
      </c>
      <c r="U123" s="471">
        <v>744.21034304635339</v>
      </c>
      <c r="V123" s="471">
        <v>771.87311251829453</v>
      </c>
      <c r="W123" s="471">
        <v>796.21901241256512</v>
      </c>
      <c r="X123" s="471">
        <v>817.71023548306005</v>
      </c>
      <c r="Y123" s="471">
        <v>836.73189143030913</v>
      </c>
      <c r="Z123" s="471">
        <v>853.60732278346632</v>
      </c>
      <c r="AA123" s="471">
        <v>868.60989332738313</v>
      </c>
      <c r="AB123" s="471">
        <v>881.97216387140224</v>
      </c>
      <c r="AC123" s="471">
        <v>893.89310868578491</v>
      </c>
      <c r="AD123" s="471">
        <v>904.54384561369056</v>
      </c>
      <c r="AE123" s="471">
        <v>914.07222665138283</v>
      </c>
    </row>
    <row r="124" spans="1:31" ht="11.1" customHeight="1">
      <c r="A124" s="469">
        <v>118</v>
      </c>
      <c r="B124" s="470">
        <v>0</v>
      </c>
      <c r="C124" s="470">
        <v>0</v>
      </c>
      <c r="D124" s="470">
        <v>0</v>
      </c>
      <c r="E124" s="470">
        <v>0</v>
      </c>
      <c r="F124" s="470">
        <v>0</v>
      </c>
      <c r="G124" s="470">
        <v>0</v>
      </c>
      <c r="H124" s="470">
        <v>0</v>
      </c>
      <c r="I124" s="470">
        <v>0</v>
      </c>
      <c r="J124" s="470">
        <v>0</v>
      </c>
      <c r="K124" s="470">
        <v>38.993531124063566</v>
      </c>
      <c r="L124" s="471">
        <v>175.8480136311411</v>
      </c>
      <c r="M124" s="471">
        <v>287.87851860671867</v>
      </c>
      <c r="N124" s="471">
        <v>380.85457904711768</v>
      </c>
      <c r="O124" s="471">
        <v>458.89947411561036</v>
      </c>
      <c r="P124" s="471">
        <v>525.03875936090969</v>
      </c>
      <c r="Q124" s="471">
        <v>581.54309478012703</v>
      </c>
      <c r="R124" s="471">
        <v>630.15007365747408</v>
      </c>
      <c r="S124" s="471">
        <v>672.21210927366349</v>
      </c>
      <c r="T124" s="471">
        <v>708.79762295924456</v>
      </c>
      <c r="U124" s="471">
        <v>740.76187945433298</v>
      </c>
      <c r="V124" s="471">
        <v>768.79758837392239</v>
      </c>
      <c r="W124" s="471">
        <v>793.47171088047605</v>
      </c>
      <c r="X124" s="471">
        <v>815.25267084334291</v>
      </c>
      <c r="Y124" s="471">
        <v>834.53076987267457</v>
      </c>
      <c r="Z124" s="471">
        <v>851.63370968459458</v>
      </c>
      <c r="AA124" s="471">
        <v>866.83853945557928</v>
      </c>
      <c r="AB124" s="471">
        <v>880.380955295646</v>
      </c>
      <c r="AC124" s="471">
        <v>892.4626139741639</v>
      </c>
      <c r="AD124" s="471">
        <v>903.2569402831316</v>
      </c>
      <c r="AE124" s="471">
        <v>912.91377950592312</v>
      </c>
    </row>
    <row r="125" spans="1:31" ht="11.1" customHeight="1">
      <c r="A125" s="469">
        <v>119</v>
      </c>
      <c r="B125" s="470">
        <v>0</v>
      </c>
      <c r="C125" s="470">
        <v>0</v>
      </c>
      <c r="D125" s="470">
        <v>0</v>
      </c>
      <c r="E125" s="470">
        <v>0</v>
      </c>
      <c r="F125" s="470">
        <v>0</v>
      </c>
      <c r="G125" s="470">
        <v>0</v>
      </c>
      <c r="H125" s="470">
        <v>0</v>
      </c>
      <c r="I125" s="470">
        <v>0</v>
      </c>
      <c r="J125" s="470">
        <v>0</v>
      </c>
      <c r="K125" s="470">
        <v>26.103403528587876</v>
      </c>
      <c r="L125" s="471">
        <v>164.79353626140454</v>
      </c>
      <c r="M125" s="471">
        <v>278.32672363350139</v>
      </c>
      <c r="N125" s="471">
        <v>372.5498862747869</v>
      </c>
      <c r="O125" s="471">
        <v>451.64160952622092</v>
      </c>
      <c r="P125" s="471">
        <v>518.6680311785027</v>
      </c>
      <c r="Q125" s="471">
        <v>575.93026794057289</v>
      </c>
      <c r="R125" s="471">
        <v>625.18921970265239</v>
      </c>
      <c r="S125" s="471">
        <v>667.81543987282544</v>
      </c>
      <c r="T125" s="471">
        <v>704.89168068129948</v>
      </c>
      <c r="U125" s="471">
        <v>737.28467866571236</v>
      </c>
      <c r="V125" s="471">
        <v>765.69643486168036</v>
      </c>
      <c r="W125" s="471">
        <v>790.70151516895328</v>
      </c>
      <c r="X125" s="471">
        <v>812.77462649829488</v>
      </c>
      <c r="Y125" s="471">
        <v>832.31130563539307</v>
      </c>
      <c r="Z125" s="471">
        <v>849.64364980989887</v>
      </c>
      <c r="AA125" s="471">
        <v>865.05242430151043</v>
      </c>
      <c r="AB125" s="471">
        <v>878.77648664842491</v>
      </c>
      <c r="AC125" s="471">
        <v>891.02019847327938</v>
      </c>
      <c r="AD125" s="471">
        <v>901.95931074148473</v>
      </c>
      <c r="AE125" s="471">
        <v>911.74567863425102</v>
      </c>
    </row>
    <row r="126" spans="1:31" ht="11.1" customHeight="1">
      <c r="A126" s="469">
        <v>120</v>
      </c>
      <c r="B126" s="470">
        <v>0</v>
      </c>
      <c r="C126" s="470">
        <v>0</v>
      </c>
      <c r="D126" s="470">
        <v>0</v>
      </c>
      <c r="E126" s="470">
        <v>0</v>
      </c>
      <c r="F126" s="470">
        <v>0</v>
      </c>
      <c r="G126" s="470">
        <v>0</v>
      </c>
      <c r="H126" s="470">
        <v>0</v>
      </c>
      <c r="I126" s="470">
        <v>0</v>
      </c>
      <c r="J126" s="470">
        <v>0</v>
      </c>
      <c r="K126" s="470">
        <v>13.105858203149907</v>
      </c>
      <c r="L126" s="471">
        <v>153.64693824692034</v>
      </c>
      <c r="M126" s="471">
        <v>268.69533036884042</v>
      </c>
      <c r="N126" s="471">
        <v>364.17598772935321</v>
      </c>
      <c r="O126" s="471">
        <v>444.32326273192001</v>
      </c>
      <c r="P126" s="471">
        <v>512.24421359457574</v>
      </c>
      <c r="Q126" s="471">
        <v>570.27066754402244</v>
      </c>
      <c r="R126" s="471">
        <v>620.18702529820723</v>
      </c>
      <c r="S126" s="471">
        <v>663.38213156031372</v>
      </c>
      <c r="T126" s="471">
        <v>700.95318888437157</v>
      </c>
      <c r="U126" s="471">
        <v>733.77850120385312</v>
      </c>
      <c r="V126" s="471">
        <v>762.56943840350311</v>
      </c>
      <c r="W126" s="471">
        <v>787.90823449316747</v>
      </c>
      <c r="X126" s="471">
        <v>810.27593178370466</v>
      </c>
      <c r="Y126" s="471">
        <v>830.07334586280081</v>
      </c>
      <c r="Z126" s="471">
        <v>847.63700610291414</v>
      </c>
      <c r="AA126" s="471">
        <v>863.25142485449112</v>
      </c>
      <c r="AB126" s="471">
        <v>877.15864742914357</v>
      </c>
      <c r="AC126" s="471">
        <v>889.5657628432208</v>
      </c>
      <c r="AD126" s="471">
        <v>900.65086762032411</v>
      </c>
      <c r="AE126" s="471">
        <v>910.56784358864843</v>
      </c>
    </row>
    <row r="127" spans="1:31" ht="11.1" customHeight="1">
      <c r="A127" s="469">
        <v>121</v>
      </c>
      <c r="B127" s="470">
        <v>0</v>
      </c>
      <c r="C127" s="470">
        <v>0</v>
      </c>
      <c r="D127" s="470">
        <v>0</v>
      </c>
      <c r="E127" s="470">
        <v>0</v>
      </c>
      <c r="F127" s="470">
        <v>0</v>
      </c>
      <c r="G127" s="470">
        <v>0</v>
      </c>
      <c r="H127" s="470">
        <v>0</v>
      </c>
      <c r="I127" s="470">
        <v>0</v>
      </c>
      <c r="J127" s="470">
        <v>0</v>
      </c>
      <c r="K127" s="470">
        <v>0</v>
      </c>
      <c r="L127" s="471">
        <v>142.40745191564883</v>
      </c>
      <c r="M127" s="471">
        <v>258.98367549364082</v>
      </c>
      <c r="N127" s="471">
        <v>355.73230669604112</v>
      </c>
      <c r="O127" s="471">
        <v>436.94392971433314</v>
      </c>
      <c r="P127" s="471">
        <v>505.76686419744948</v>
      </c>
      <c r="Q127" s="471">
        <v>564.56390381083418</v>
      </c>
      <c r="R127" s="471">
        <v>615.14314594039161</v>
      </c>
      <c r="S127" s="471">
        <v>658.91187901186424</v>
      </c>
      <c r="T127" s="471">
        <v>696.98187632246925</v>
      </c>
      <c r="U127" s="471">
        <v>730.24310559647859</v>
      </c>
      <c r="V127" s="471">
        <v>759.41638364150765</v>
      </c>
      <c r="W127" s="471">
        <v>785.09167647841696</v>
      </c>
      <c r="X127" s="471">
        <v>807.75641461315945</v>
      </c>
      <c r="Y127" s="471">
        <v>827.81673642543706</v>
      </c>
      <c r="Z127" s="471">
        <v>845.6136403650379</v>
      </c>
      <c r="AA127" s="471">
        <v>861.43541707874658</v>
      </c>
      <c r="AB127" s="471">
        <v>875.52732621636846</v>
      </c>
      <c r="AC127" s="471">
        <v>888.09920691624507</v>
      </c>
      <c r="AD127" s="471">
        <v>899.33152080648733</v>
      </c>
      <c r="AE127" s="471">
        <v>909.38019325099924</v>
      </c>
    </row>
    <row r="128" spans="1:31" ht="11.1" customHeight="1">
      <c r="A128" s="469">
        <v>122</v>
      </c>
      <c r="B128" s="470">
        <v>0</v>
      </c>
      <c r="C128" s="470">
        <v>0</v>
      </c>
      <c r="D128" s="470">
        <v>0</v>
      </c>
      <c r="E128" s="470">
        <v>0</v>
      </c>
      <c r="F128" s="470">
        <v>0</v>
      </c>
      <c r="G128" s="470">
        <v>0</v>
      </c>
      <c r="H128" s="470">
        <v>0</v>
      </c>
      <c r="I128" s="470">
        <v>0</v>
      </c>
      <c r="J128" s="470">
        <v>0</v>
      </c>
      <c r="K128" s="470">
        <v>0</v>
      </c>
      <c r="L128" s="471">
        <v>131.07430319828342</v>
      </c>
      <c r="M128" s="471">
        <v>249.19109016114797</v>
      </c>
      <c r="N128" s="471">
        <v>347.21826165411801</v>
      </c>
      <c r="O128" s="471">
        <v>429.50310225493337</v>
      </c>
      <c r="P128" s="471">
        <v>499.23553688868037</v>
      </c>
      <c r="Q128" s="471">
        <v>558.80958371320253</v>
      </c>
      <c r="R128" s="471">
        <v>610.05723425459405</v>
      </c>
      <c r="S128" s="471">
        <v>654.40437435884462</v>
      </c>
      <c r="T128" s="471">
        <v>692.97746948921781</v>
      </c>
      <c r="U128" s="471">
        <v>726.67824835904253</v>
      </c>
      <c r="V128" s="471">
        <v>756.23705342316237</v>
      </c>
      <c r="W128" s="471">
        <v>782.25164714687685</v>
      </c>
      <c r="X128" s="471">
        <v>805.21590146619315</v>
      </c>
      <c r="Y128" s="471">
        <v>825.54132190942858</v>
      </c>
      <c r="Z128" s="471">
        <v>843.57341324601259</v>
      </c>
      <c r="AA128" s="471">
        <v>859.60427590487075</v>
      </c>
      <c r="AB128" s="471">
        <v>873.88241066015337</v>
      </c>
      <c r="AC128" s="471">
        <v>886.62042968987794</v>
      </c>
      <c r="AD128" s="471">
        <v>898.00117943586838</v>
      </c>
      <c r="AE128" s="471">
        <v>908.18264582720292</v>
      </c>
    </row>
    <row r="129" spans="1:31" ht="11.1" customHeight="1">
      <c r="A129" s="469">
        <v>123</v>
      </c>
      <c r="B129" s="470">
        <v>0</v>
      </c>
      <c r="C129" s="470">
        <v>0</v>
      </c>
      <c r="D129" s="470">
        <v>0</v>
      </c>
      <c r="E129" s="470">
        <v>0</v>
      </c>
      <c r="F129" s="470">
        <v>0</v>
      </c>
      <c r="G129" s="470">
        <v>0</v>
      </c>
      <c r="H129" s="470">
        <v>0</v>
      </c>
      <c r="I129" s="470">
        <v>0</v>
      </c>
      <c r="J129" s="470">
        <v>0</v>
      </c>
      <c r="K129" s="470">
        <v>0</v>
      </c>
      <c r="L129" s="471">
        <v>119.64671157493993</v>
      </c>
      <c r="M129" s="471">
        <v>239.31689995088414</v>
      </c>
      <c r="N129" s="471">
        <v>338.63326623684554</v>
      </c>
      <c r="O129" s="471">
        <v>422.0002679000383</v>
      </c>
      <c r="P129" s="471">
        <v>492.64978185233804</v>
      </c>
      <c r="Q129" s="471">
        <v>553.00731094809066</v>
      </c>
      <c r="R129" s="471">
        <v>604.92893997141505</v>
      </c>
      <c r="S129" s="471">
        <v>649.85930716704956</v>
      </c>
      <c r="T129" s="471">
        <v>688.93969259902281</v>
      </c>
      <c r="U129" s="471">
        <v>723.08368397796107</v>
      </c>
      <c r="V129" s="471">
        <v>753.03122878633064</v>
      </c>
      <c r="W129" s="471">
        <v>779.3879509042406</v>
      </c>
      <c r="X129" s="471">
        <v>802.65421737633551</v>
      </c>
      <c r="Y129" s="471">
        <v>823.24694560578655</v>
      </c>
      <c r="Z129" s="471">
        <v>841.51618423432876</v>
      </c>
      <c r="AA129" s="471">
        <v>857.75787522121277</v>
      </c>
      <c r="AB129" s="471">
        <v>872.22378747430332</v>
      </c>
      <c r="AC129" s="471">
        <v>885.12932931995772</v>
      </c>
      <c r="AD129" s="471">
        <v>896.65975188716106</v>
      </c>
      <c r="AE129" s="471">
        <v>906.97511884154153</v>
      </c>
    </row>
    <row r="130" spans="1:31" ht="11.1" customHeight="1">
      <c r="A130" s="469">
        <v>124</v>
      </c>
      <c r="B130" s="470">
        <v>0</v>
      </c>
      <c r="C130" s="470">
        <v>0</v>
      </c>
      <c r="D130" s="470">
        <v>0</v>
      </c>
      <c r="E130" s="470">
        <v>0</v>
      </c>
      <c r="F130" s="470">
        <v>0</v>
      </c>
      <c r="G130" s="470">
        <v>0</v>
      </c>
      <c r="H130" s="470">
        <v>0</v>
      </c>
      <c r="I130" s="470">
        <v>0</v>
      </c>
      <c r="J130" s="470">
        <v>0</v>
      </c>
      <c r="K130" s="470">
        <v>0</v>
      </c>
      <c r="L130" s="471">
        <v>108.12389002140179</v>
      </c>
      <c r="M130" s="471">
        <v>229.36042482220142</v>
      </c>
      <c r="N130" s="471">
        <v>329.97672919109584</v>
      </c>
      <c r="O130" s="471">
        <v>414.43490992551909</v>
      </c>
      <c r="P130" s="471">
        <v>486.00914552402639</v>
      </c>
      <c r="Q130" s="471">
        <v>547.1566859099363</v>
      </c>
      <c r="R130" s="471">
        <v>599.75790990254302</v>
      </c>
      <c r="S130" s="471">
        <v>645.27636441532297</v>
      </c>
      <c r="T130" s="471">
        <v>684.86826756807579</v>
      </c>
      <c r="U130" s="471">
        <v>719.45916489370404</v>
      </c>
      <c r="V130" s="471">
        <v>749.79868894419224</v>
      </c>
      <c r="W130" s="471">
        <v>776.50039052624891</v>
      </c>
      <c r="X130" s="471">
        <v>800.07118591906226</v>
      </c>
      <c r="Y130" s="471">
        <v>820.9334494996142</v>
      </c>
      <c r="Z130" s="471">
        <v>839.44181164754741</v>
      </c>
      <c r="AA130" s="471">
        <v>855.89608786519079</v>
      </c>
      <c r="AB130" s="471">
        <v>870.55134242857105</v>
      </c>
      <c r="AC130" s="471">
        <v>883.62580311362137</v>
      </c>
      <c r="AD130" s="471">
        <v>895.30714577554761</v>
      </c>
      <c r="AE130" s="471">
        <v>905.75752913099973</v>
      </c>
    </row>
    <row r="131" spans="1:31" ht="11.1" customHeight="1">
      <c r="A131" s="469">
        <v>125</v>
      </c>
      <c r="B131" s="470">
        <v>0</v>
      </c>
      <c r="C131" s="470">
        <v>0</v>
      </c>
      <c r="D131" s="470">
        <v>0</v>
      </c>
      <c r="E131" s="470">
        <v>0</v>
      </c>
      <c r="F131" s="470">
        <v>0</v>
      </c>
      <c r="G131" s="470">
        <v>0</v>
      </c>
      <c r="H131" s="470">
        <v>0</v>
      </c>
      <c r="I131" s="470">
        <v>0</v>
      </c>
      <c r="J131" s="470">
        <v>0</v>
      </c>
      <c r="K131" s="470">
        <v>0</v>
      </c>
      <c r="L131" s="471">
        <v>96.505044954917707</v>
      </c>
      <c r="M131" s="471">
        <v>219.32097906744653</v>
      </c>
      <c r="N131" s="471">
        <v>321.24805433663147</v>
      </c>
      <c r="O131" s="471">
        <v>406.80650730121232</v>
      </c>
      <c r="P131" s="471">
        <v>479.31317055964547</v>
      </c>
      <c r="Q131" s="471">
        <v>541.25730566313052</v>
      </c>
      <c r="R131" s="471">
        <v>594.54378791643012</v>
      </c>
      <c r="S131" s="471">
        <v>640.65523047399881</v>
      </c>
      <c r="T131" s="471">
        <v>680.76291399520437</v>
      </c>
      <c r="U131" s="471">
        <v>715.80444148374488</v>
      </c>
      <c r="V131" s="471">
        <v>746.53921127003582</v>
      </c>
      <c r="W131" s="471">
        <v>773.58876714510745</v>
      </c>
      <c r="X131" s="471">
        <v>797.46662919964513</v>
      </c>
      <c r="Y131" s="471">
        <v>818.60067425922398</v>
      </c>
      <c r="Z131" s="471">
        <v>837.35015262254308</v>
      </c>
      <c r="AA131" s="471">
        <v>854.01878561453555</v>
      </c>
      <c r="AB131" s="471">
        <v>868.86496034079119</v>
      </c>
      <c r="AC131" s="471">
        <v>882.1097475222324</v>
      </c>
      <c r="AD131" s="471">
        <v>893.94326794633753</v>
      </c>
      <c r="AE131" s="471">
        <v>904.52979283953687</v>
      </c>
    </row>
    <row r="132" spans="1:31" ht="11.1" customHeight="1">
      <c r="A132" s="469">
        <v>126</v>
      </c>
      <c r="B132" s="470">
        <v>0</v>
      </c>
      <c r="C132" s="470">
        <v>0</v>
      </c>
      <c r="D132" s="470">
        <v>0</v>
      </c>
      <c r="E132" s="470">
        <v>0</v>
      </c>
      <c r="F132" s="470">
        <v>0</v>
      </c>
      <c r="G132" s="470">
        <v>0</v>
      </c>
      <c r="H132" s="470">
        <v>0</v>
      </c>
      <c r="I132" s="470">
        <v>0</v>
      </c>
      <c r="J132" s="470">
        <v>0</v>
      </c>
      <c r="K132" s="470">
        <v>0</v>
      </c>
      <c r="L132" s="471">
        <v>84.789376179546252</v>
      </c>
      <c r="M132" s="471">
        <v>209.1978712647352</v>
      </c>
      <c r="N132" s="471">
        <v>312.44664052504697</v>
      </c>
      <c r="O132" s="471">
        <v>399.11453465503644</v>
      </c>
      <c r="P132" s="471">
        <v>472.56139580389481</v>
      </c>
      <c r="Q132" s="471">
        <v>535.30876391426807</v>
      </c>
      <c r="R132" s="471">
        <v>589.28621491376646</v>
      </c>
      <c r="S132" s="471">
        <v>635.99558708316351</v>
      </c>
      <c r="T132" s="471">
        <v>676.62334914255916</v>
      </c>
      <c r="U132" s="471">
        <v>712.1192620453694</v>
      </c>
      <c r="V132" s="471">
        <v>743.25257128192834</v>
      </c>
      <c r="W132" s="471">
        <v>770.65288023578967</v>
      </c>
      <c r="X132" s="471">
        <v>794.84036784089972</v>
      </c>
      <c r="Y132" s="471">
        <v>816.24845922516363</v>
      </c>
      <c r="Z132" s="471">
        <v>835.24106310566378</v>
      </c>
      <c r="AA132" s="471">
        <v>852.12583917845802</v>
      </c>
      <c r="AB132" s="471">
        <v>867.16452506894632</v>
      </c>
      <c r="AC132" s="471">
        <v>880.58105813424845</v>
      </c>
      <c r="AD132" s="471">
        <v>892.56802446855079</v>
      </c>
      <c r="AE132" s="471">
        <v>903.29182541231171</v>
      </c>
    </row>
    <row r="133" spans="1:31" ht="11.1" customHeight="1">
      <c r="A133" s="469">
        <v>127</v>
      </c>
      <c r="B133" s="470">
        <v>0</v>
      </c>
      <c r="C133" s="470">
        <v>0</v>
      </c>
      <c r="D133" s="470">
        <v>0</v>
      </c>
      <c r="E133" s="470">
        <v>0</v>
      </c>
      <c r="F133" s="470">
        <v>0</v>
      </c>
      <c r="G133" s="470">
        <v>0</v>
      </c>
      <c r="H133" s="470">
        <v>0</v>
      </c>
      <c r="I133" s="470">
        <v>0</v>
      </c>
      <c r="J133" s="470">
        <v>0</v>
      </c>
      <c r="K133" s="470">
        <v>0</v>
      </c>
      <c r="L133" s="471">
        <v>72.976076831046512</v>
      </c>
      <c r="M133" s="471">
        <v>198.99040423033458</v>
      </c>
      <c r="N133" s="471">
        <v>303.57188159836534</v>
      </c>
      <c r="O133" s="471">
        <v>391.35846223680892</v>
      </c>
      <c r="P133" s="471">
        <v>465.75335625851272</v>
      </c>
      <c r="Q133" s="471">
        <v>529.31065098416514</v>
      </c>
      <c r="R133" s="471">
        <v>583.98482880274719</v>
      </c>
      <c r="S133" s="471">
        <v>631.29711333073783</v>
      </c>
      <c r="T133" s="471">
        <v>672.449287916142</v>
      </c>
      <c r="U133" s="471">
        <v>708.40337277834055</v>
      </c>
      <c r="V133" s="471">
        <v>739.93854262725301</v>
      </c>
      <c r="W133" s="471">
        <v>767.69252760222776</v>
      </c>
      <c r="X133" s="471">
        <v>792.19222097083127</v>
      </c>
      <c r="Y133" s="471">
        <v>813.87664239915284</v>
      </c>
      <c r="Z133" s="471">
        <v>833.11439784281038</v>
      </c>
      <c r="AA133" s="471">
        <v>850.21711818874633</v>
      </c>
      <c r="AB133" s="471">
        <v>865.44991950316944</v>
      </c>
      <c r="AC133" s="471">
        <v>879.03962966803124</v>
      </c>
      <c r="AD133" s="471">
        <v>891.18132062844916</v>
      </c>
      <c r="AE133" s="471">
        <v>902.0435415898595</v>
      </c>
    </row>
    <row r="134" spans="1:31" ht="11.1" customHeight="1">
      <c r="A134" s="469">
        <v>128</v>
      </c>
      <c r="B134" s="470">
        <v>0</v>
      </c>
      <c r="C134" s="470">
        <v>0</v>
      </c>
      <c r="D134" s="470">
        <v>0</v>
      </c>
      <c r="E134" s="470">
        <v>0</v>
      </c>
      <c r="F134" s="470">
        <v>0</v>
      </c>
      <c r="G134" s="470">
        <v>0</v>
      </c>
      <c r="H134" s="470">
        <v>0</v>
      </c>
      <c r="I134" s="470">
        <v>0</v>
      </c>
      <c r="J134" s="470">
        <v>0</v>
      </c>
      <c r="K134" s="470">
        <v>0</v>
      </c>
      <c r="L134" s="471">
        <v>61.064333321309334</v>
      </c>
      <c r="M134" s="471">
        <v>188.69787497064746</v>
      </c>
      <c r="N134" s="471">
        <v>294.62316634729484</v>
      </c>
      <c r="O134" s="471">
        <v>383.53775588176291</v>
      </c>
      <c r="P134" s="471">
        <v>458.88858305025252</v>
      </c>
      <c r="Q134" s="471">
        <v>523.26255377964446</v>
      </c>
      <c r="R134" s="471">
        <v>578.6392644741361</v>
      </c>
      <c r="S134" s="471">
        <v>626.55948563037555</v>
      </c>
      <c r="T134" s="471">
        <v>668.24044284617082</v>
      </c>
      <c r="U134" s="471">
        <v>704.65651776741993</v>
      </c>
      <c r="V134" s="471">
        <v>736.59689706712231</v>
      </c>
      <c r="W134" s="471">
        <v>764.70750536338596</v>
      </c>
      <c r="X134" s="471">
        <v>789.52200621017892</v>
      </c>
      <c r="Y134" s="471">
        <v>811.48506043292537</v>
      </c>
      <c r="Z134" s="471">
        <v>830.97001036943311</v>
      </c>
      <c r="AA134" s="471">
        <v>848.29249119078725</v>
      </c>
      <c r="AB134" s="471">
        <v>863.72102555767788</v>
      </c>
      <c r="AC134" s="471">
        <v>877.48535596459567</v>
      </c>
      <c r="AD134" s="471">
        <v>889.78306092301318</v>
      </c>
      <c r="AE134" s="471">
        <v>900.78485540222039</v>
      </c>
    </row>
    <row r="135" spans="1:31" ht="11.1" customHeight="1">
      <c r="A135" s="469">
        <v>129</v>
      </c>
      <c r="B135" s="470">
        <v>0</v>
      </c>
      <c r="C135" s="470">
        <v>0</v>
      </c>
      <c r="D135" s="470">
        <v>0</v>
      </c>
      <c r="E135" s="470">
        <v>0</v>
      </c>
      <c r="F135" s="470">
        <v>0</v>
      </c>
      <c r="G135" s="470">
        <v>0</v>
      </c>
      <c r="H135" s="470">
        <v>0</v>
      </c>
      <c r="I135" s="470">
        <v>0</v>
      </c>
      <c r="J135" s="470">
        <v>0</v>
      </c>
      <c r="K135" s="470">
        <v>0</v>
      </c>
      <c r="L135" s="471">
        <v>49.053325282324408</v>
      </c>
      <c r="M135" s="471">
        <v>178.31957463379612</v>
      </c>
      <c r="N135" s="471">
        <v>285.59987846913231</v>
      </c>
      <c r="O135" s="471">
        <v>375.65187697375819</v>
      </c>
      <c r="P135" s="471">
        <v>451.96660339859017</v>
      </c>
      <c r="Q135" s="471">
        <v>517.16405576508635</v>
      </c>
      <c r="R135" s="471">
        <v>573.2491537761199</v>
      </c>
      <c r="S135" s="471">
        <v>621.78237769917666</v>
      </c>
      <c r="T135" s="471">
        <v>663.99652406728376</v>
      </c>
      <c r="U135" s="471">
        <v>700.87843896474169</v>
      </c>
      <c r="V135" s="471">
        <v>733.22740446065689</v>
      </c>
      <c r="W135" s="471">
        <v>761.6976079392208</v>
      </c>
      <c r="X135" s="471">
        <v>786.8295396598545</v>
      </c>
      <c r="Y135" s="471">
        <v>809.07354861697934</v>
      </c>
      <c r="Z135" s="471">
        <v>828.80775300044445</v>
      </c>
      <c r="AA135" s="471">
        <v>846.3518256345119</v>
      </c>
      <c r="AB135" s="471">
        <v>861.97772416264036</v>
      </c>
      <c r="AC135" s="471">
        <v>875.91812998029798</v>
      </c>
      <c r="AD135" s="471">
        <v>888.3731490533653</v>
      </c>
      <c r="AE135" s="471">
        <v>899.51568016301758</v>
      </c>
    </row>
    <row r="136" spans="1:31" ht="11.1" customHeight="1">
      <c r="A136" s="469">
        <v>130</v>
      </c>
      <c r="B136" s="470">
        <v>0</v>
      </c>
      <c r="C136" s="470">
        <v>0</v>
      </c>
      <c r="D136" s="470">
        <v>0</v>
      </c>
      <c r="E136" s="470">
        <v>0</v>
      </c>
      <c r="F136" s="470">
        <v>0</v>
      </c>
      <c r="G136" s="470">
        <v>0</v>
      </c>
      <c r="H136" s="470">
        <v>0</v>
      </c>
      <c r="I136" s="470">
        <v>0</v>
      </c>
      <c r="J136" s="470">
        <v>0</v>
      </c>
      <c r="K136" s="470">
        <v>0</v>
      </c>
      <c r="L136" s="471">
        <v>36.942225509681315</v>
      </c>
      <c r="M136" s="471">
        <v>167.85478846080463</v>
      </c>
      <c r="N136" s="471">
        <v>276.50139652531828</v>
      </c>
      <c r="O136" s="471">
        <v>367.70028240818687</v>
      </c>
      <c r="P136" s="471">
        <v>444.98694058316391</v>
      </c>
      <c r="Q136" s="471">
        <v>511.01473693374044</v>
      </c>
      <c r="R136" s="471">
        <v>567.81412548895355</v>
      </c>
      <c r="S136" s="471">
        <v>616.96546053521774</v>
      </c>
      <c r="T136" s="471">
        <v>659.71723929857228</v>
      </c>
      <c r="U136" s="471">
        <v>697.0688761720412</v>
      </c>
      <c r="V136" s="471">
        <v>729.82983274913784</v>
      </c>
      <c r="W136" s="471">
        <v>758.66262803652069</v>
      </c>
      <c r="X136" s="471">
        <v>784.11463588827723</v>
      </c>
      <c r="Y136" s="471">
        <v>806.64194086923374</v>
      </c>
      <c r="Z136" s="471">
        <v>826.62747682004749</v>
      </c>
      <c r="AA136" s="471">
        <v>844.39498786526747</v>
      </c>
      <c r="AB136" s="471">
        <v>860.21989525597758</v>
      </c>
      <c r="AC136" s="471">
        <v>874.33784377946483</v>
      </c>
      <c r="AD136" s="471">
        <v>886.9514879181371</v>
      </c>
      <c r="AE136" s="471">
        <v>898.23592846348799</v>
      </c>
    </row>
    <row r="137" spans="1:31" ht="11.1" customHeight="1">
      <c r="A137" s="469">
        <v>131</v>
      </c>
      <c r="B137" s="470">
        <v>0</v>
      </c>
      <c r="C137" s="470">
        <v>0</v>
      </c>
      <c r="D137" s="470">
        <v>0</v>
      </c>
      <c r="E137" s="470">
        <v>0</v>
      </c>
      <c r="F137" s="470">
        <v>0</v>
      </c>
      <c r="G137" s="470">
        <v>0</v>
      </c>
      <c r="H137" s="470">
        <v>0</v>
      </c>
      <c r="I137" s="470">
        <v>0</v>
      </c>
      <c r="J137" s="470">
        <v>0</v>
      </c>
      <c r="K137" s="470">
        <v>0</v>
      </c>
      <c r="L137" s="471">
        <v>24.730199905599402</v>
      </c>
      <c r="M137" s="471">
        <v>157.30279573637114</v>
      </c>
      <c r="N137" s="471">
        <v>267.32709389863925</v>
      </c>
      <c r="O137" s="471">
        <v>359.68242455456897</v>
      </c>
      <c r="P137" s="471">
        <v>437.9491139109424</v>
      </c>
      <c r="Q137" s="471">
        <v>504.81417377879961</v>
      </c>
      <c r="R137" s="471">
        <v>562.33380529939416</v>
      </c>
      <c r="S137" s="471">
        <v>612.10840239489266</v>
      </c>
      <c r="T137" s="471">
        <v>655.40229382345512</v>
      </c>
      <c r="U137" s="471">
        <v>693.22756702273477</v>
      </c>
      <c r="V137" s="471">
        <v>726.4039479400227</v>
      </c>
      <c r="W137" s="471">
        <v>755.60235663463129</v>
      </c>
      <c r="X137" s="471">
        <v>781.37710791860377</v>
      </c>
      <c r="Y137" s="471">
        <v>804.19006972359011</v>
      </c>
      <c r="Z137" s="471">
        <v>824.42903167148074</v>
      </c>
      <c r="AA137" s="471">
        <v>842.42184311461278</v>
      </c>
      <c r="AB137" s="471">
        <v>858.44741777509262</v>
      </c>
      <c r="AC137" s="471">
        <v>872.74438852695766</v>
      </c>
      <c r="AD137" s="471">
        <v>885.51797960678198</v>
      </c>
      <c r="AE137" s="471">
        <v>896.94551216646244</v>
      </c>
    </row>
    <row r="138" spans="1:31" ht="11.1" customHeight="1">
      <c r="A138" s="469">
        <v>132</v>
      </c>
      <c r="B138" s="470">
        <v>0</v>
      </c>
      <c r="C138" s="470">
        <v>0</v>
      </c>
      <c r="D138" s="470">
        <v>0</v>
      </c>
      <c r="E138" s="470">
        <v>0</v>
      </c>
      <c r="F138" s="470">
        <v>0</v>
      </c>
      <c r="G138" s="470">
        <v>0</v>
      </c>
      <c r="H138" s="470">
        <v>0</v>
      </c>
      <c r="I138" s="470">
        <v>0</v>
      </c>
      <c r="J138" s="470">
        <v>0</v>
      </c>
      <c r="K138" s="470">
        <v>0</v>
      </c>
      <c r="L138" s="471">
        <v>12.416407421483497</v>
      </c>
      <c r="M138" s="471">
        <v>146.66286973923417</v>
      </c>
      <c r="N138" s="471">
        <v>258.07633875007099</v>
      </c>
      <c r="O138" s="471">
        <v>351.59775121883752</v>
      </c>
      <c r="P138" s="471">
        <v>430.85263868311904</v>
      </c>
      <c r="Q138" s="471">
        <v>498.56193926423441</v>
      </c>
      <c r="R138" s="471">
        <v>556.80781577492178</v>
      </c>
      <c r="S138" s="471">
        <v>607.21086877006485</v>
      </c>
      <c r="T138" s="471">
        <v>651.05139046937859</v>
      </c>
      <c r="U138" s="471">
        <v>689.35424696385076</v>
      </c>
      <c r="V138" s="471">
        <v>722.9495140908316</v>
      </c>
      <c r="W138" s="471">
        <v>752.51658297105962</v>
      </c>
      <c r="X138" s="471">
        <v>778.61676721584934</v>
      </c>
      <c r="Y138" s="471">
        <v>801.71776631839953</v>
      </c>
      <c r="Z138" s="471">
        <v>822.21226614667569</v>
      </c>
      <c r="AA138" s="471">
        <v>840.4322554910359</v>
      </c>
      <c r="AB138" s="471">
        <v>856.66016964853372</v>
      </c>
      <c r="AC138" s="471">
        <v>871.13765448067977</v>
      </c>
      <c r="AD138" s="471">
        <v>884.07252539283218</v>
      </c>
      <c r="AE138" s="471">
        <v>895.64434240029493</v>
      </c>
    </row>
    <row r="139" spans="1:31" ht="11.1" customHeight="1">
      <c r="A139" s="469">
        <v>133</v>
      </c>
      <c r="B139" s="470">
        <v>0</v>
      </c>
      <c r="C139" s="470">
        <v>0</v>
      </c>
      <c r="D139" s="470">
        <v>0</v>
      </c>
      <c r="E139" s="470">
        <v>0</v>
      </c>
      <c r="F139" s="470">
        <v>0</v>
      </c>
      <c r="G139" s="470">
        <v>0</v>
      </c>
      <c r="H139" s="470">
        <v>0</v>
      </c>
      <c r="I139" s="470">
        <v>0</v>
      </c>
      <c r="J139" s="470">
        <v>0</v>
      </c>
      <c r="K139" s="470">
        <v>0</v>
      </c>
      <c r="L139" s="471">
        <v>0</v>
      </c>
      <c r="M139" s="471">
        <v>135.93427769212116</v>
      </c>
      <c r="N139" s="471">
        <v>248.74849397526486</v>
      </c>
      <c r="O139" s="471">
        <v>343.44570560530849</v>
      </c>
      <c r="P139" s="471">
        <v>423.69702616173049</v>
      </c>
      <c r="Q139" s="471">
        <v>492.25760279538127</v>
      </c>
      <c r="R139" s="471">
        <v>551.23577633774551</v>
      </c>
      <c r="S139" s="471">
        <v>602.27252236503011</v>
      </c>
      <c r="T139" s="471">
        <v>646.6642295873512</v>
      </c>
      <c r="U139" s="471">
        <v>685.44864923780938</v>
      </c>
      <c r="V139" s="471">
        <v>719.46629329289738</v>
      </c>
      <c r="W139" s="471">
        <v>749.40509452695812</v>
      </c>
      <c r="X139" s="471">
        <v>775.83342367390549</v>
      </c>
      <c r="Y139" s="471">
        <v>799.22486038483237</v>
      </c>
      <c r="Z139" s="471">
        <v>819.97702757583079</v>
      </c>
      <c r="AA139" s="471">
        <v>838.42608797059597</v>
      </c>
      <c r="AB139" s="471">
        <v>854.85802778758671</v>
      </c>
      <c r="AC139" s="471">
        <v>869.51753098401616</v>
      </c>
      <c r="AD139" s="471">
        <v>882.61502572709946</v>
      </c>
      <c r="AE139" s="471">
        <v>894.33232955274286</v>
      </c>
    </row>
    <row r="140" spans="1:31" ht="11.1" customHeight="1">
      <c r="A140" s="469">
        <v>134</v>
      </c>
      <c r="B140" s="470">
        <v>0</v>
      </c>
      <c r="C140" s="470">
        <v>0</v>
      </c>
      <c r="D140" s="470">
        <v>0</v>
      </c>
      <c r="E140" s="470">
        <v>0</v>
      </c>
      <c r="F140" s="470">
        <v>0</v>
      </c>
      <c r="G140" s="470">
        <v>0</v>
      </c>
      <c r="H140" s="470">
        <v>0</v>
      </c>
      <c r="I140" s="470">
        <v>0</v>
      </c>
      <c r="J140" s="470">
        <v>0</v>
      </c>
      <c r="K140" s="470">
        <v>0</v>
      </c>
      <c r="L140" s="471">
        <v>0</v>
      </c>
      <c r="M140" s="471">
        <v>125.11628071128222</v>
      </c>
      <c r="N140" s="471">
        <v>239.3429171606688</v>
      </c>
      <c r="O140" s="471">
        <v>335.22572627833324</v>
      </c>
      <c r="P140" s="471">
        <v>416.48178353599724</v>
      </c>
      <c r="Q140" s="471">
        <v>485.90073018928757</v>
      </c>
      <c r="R140" s="471">
        <v>545.61730323859274</v>
      </c>
      <c r="S140" s="471">
        <v>597.29302307328658</v>
      </c>
      <c r="T140" s="471">
        <v>642.2405090313074</v>
      </c>
      <c r="U140" s="471">
        <v>681.51050486405109</v>
      </c>
      <c r="V140" s="471">
        <v>715.95404565498018</v>
      </c>
      <c r="W140" s="471">
        <v>746.26767701248923</v>
      </c>
      <c r="X140" s="471">
        <v>773.02688560244553</v>
      </c>
      <c r="Y140" s="471">
        <v>796.71118023515214</v>
      </c>
      <c r="Z140" s="471">
        <v>817.72316201689546</v>
      </c>
      <c r="AA140" s="471">
        <v>836.40320238748552</v>
      </c>
      <c r="AB140" s="471">
        <v>853.04086807779856</v>
      </c>
      <c r="AC140" s="471">
        <v>867.8839064582138</v>
      </c>
      <c r="AD140" s="471">
        <v>881.145380230819</v>
      </c>
      <c r="AE140" s="471">
        <v>893.00938326479434</v>
      </c>
    </row>
    <row r="141" spans="1:31" ht="11.1" customHeight="1">
      <c r="A141" s="469">
        <v>135</v>
      </c>
      <c r="B141" s="470">
        <v>0</v>
      </c>
      <c r="C141" s="470">
        <v>0</v>
      </c>
      <c r="D141" s="470">
        <v>0</v>
      </c>
      <c r="E141" s="470">
        <v>0</v>
      </c>
      <c r="F141" s="470">
        <v>0</v>
      </c>
      <c r="G141" s="470">
        <v>0</v>
      </c>
      <c r="H141" s="470">
        <v>0</v>
      </c>
      <c r="I141" s="470">
        <v>0</v>
      </c>
      <c r="J141" s="470">
        <v>0</v>
      </c>
      <c r="K141" s="470">
        <v>0</v>
      </c>
      <c r="L141" s="471">
        <v>0</v>
      </c>
      <c r="M141" s="471">
        <v>114.20813375560292</v>
      </c>
      <c r="N141" s="471">
        <v>229.8589605392842</v>
      </c>
      <c r="O141" s="471">
        <v>326.93724712363326</v>
      </c>
      <c r="P141" s="471">
        <v>409.20641388838266</v>
      </c>
      <c r="Q141" s="471">
        <v>479.49088364480957</v>
      </c>
      <c r="R141" s="471">
        <v>539.95200953028041</v>
      </c>
      <c r="S141" s="471">
        <v>592.27202795411199</v>
      </c>
      <c r="T141" s="471">
        <v>637.77992413729601</v>
      </c>
      <c r="U141" s="471">
        <v>677.53954262051161</v>
      </c>
      <c r="V141" s="471">
        <v>712.41252928674703</v>
      </c>
      <c r="W141" s="471">
        <v>743.1041143520664</v>
      </c>
      <c r="X141" s="471">
        <v>770.19695971372334</v>
      </c>
      <c r="Y141" s="471">
        <v>794.17655275089123</v>
      </c>
      <c r="Z141" s="471">
        <v>815.45051424496887</v>
      </c>
      <c r="AA141" s="471">
        <v>834.36345942451601</v>
      </c>
      <c r="AB141" s="471">
        <v>851.20856537042891</v>
      </c>
      <c r="AC141" s="471">
        <v>866.23666839469638</v>
      </c>
      <c r="AD141" s="471">
        <v>879.66348768873615</v>
      </c>
      <c r="AE141" s="471">
        <v>891.67541242444645</v>
      </c>
    </row>
    <row r="142" spans="1:31" ht="11.1" customHeight="1">
      <c r="A142" s="469">
        <v>136</v>
      </c>
      <c r="B142" s="470">
        <v>0</v>
      </c>
      <c r="C142" s="470">
        <v>0</v>
      </c>
      <c r="D142" s="470">
        <v>0</v>
      </c>
      <c r="E142" s="470">
        <v>0</v>
      </c>
      <c r="F142" s="470">
        <v>0</v>
      </c>
      <c r="G142" s="470">
        <v>0</v>
      </c>
      <c r="H142" s="470">
        <v>0</v>
      </c>
      <c r="I142" s="470">
        <v>0</v>
      </c>
      <c r="J142" s="470">
        <v>0</v>
      </c>
      <c r="K142" s="470">
        <v>0</v>
      </c>
      <c r="L142" s="471">
        <v>0</v>
      </c>
      <c r="M142" s="471">
        <v>103.20908557529283</v>
      </c>
      <c r="N142" s="471">
        <v>220.29597094605472</v>
      </c>
      <c r="O142" s="471">
        <v>318.5796973093108</v>
      </c>
      <c r="P142" s="471">
        <v>401.87041616037124</v>
      </c>
      <c r="Q142" s="471">
        <v>473.02762171246115</v>
      </c>
      <c r="R142" s="471">
        <v>534.2395050410654</v>
      </c>
      <c r="S142" s="471">
        <v>587.20919120894439</v>
      </c>
      <c r="T142" s="471">
        <v>633.2821677025014</v>
      </c>
      <c r="U142" s="471">
        <v>673.53548902494231</v>
      </c>
      <c r="V142" s="471">
        <v>708.84150028211207</v>
      </c>
      <c r="W142" s="471">
        <v>739.91418866947333</v>
      </c>
      <c r="X142" s="471">
        <v>767.34345110926154</v>
      </c>
      <c r="Y142" s="471">
        <v>791.620803370928</v>
      </c>
      <c r="Z142" s="471">
        <v>813.15892774160966</v>
      </c>
      <c r="AA142" s="471">
        <v>832.30671860352163</v>
      </c>
      <c r="AB142" s="471">
        <v>849.36099347383094</v>
      </c>
      <c r="AC142" s="471">
        <v>864.57570334731633</v>
      </c>
      <c r="AD142" s="471">
        <v>878.16924604213591</v>
      </c>
      <c r="AE142" s="471">
        <v>890.33032516042874</v>
      </c>
    </row>
    <row r="143" spans="1:31" ht="11.1" customHeight="1">
      <c r="A143" s="469">
        <v>137</v>
      </c>
      <c r="B143" s="470">
        <v>0</v>
      </c>
      <c r="C143" s="470">
        <v>0</v>
      </c>
      <c r="D143" s="470">
        <v>0</v>
      </c>
      <c r="E143" s="470">
        <v>0</v>
      </c>
      <c r="F143" s="470">
        <v>0</v>
      </c>
      <c r="G143" s="470">
        <v>0</v>
      </c>
      <c r="H143" s="470">
        <v>0</v>
      </c>
      <c r="I143" s="470">
        <v>0</v>
      </c>
      <c r="J143" s="470">
        <v>0</v>
      </c>
      <c r="K143" s="470">
        <v>0</v>
      </c>
      <c r="L143" s="471">
        <v>0</v>
      </c>
      <c r="M143" s="471">
        <v>92.11837866014703</v>
      </c>
      <c r="N143" s="471">
        <v>210.65328977288183</v>
      </c>
      <c r="O143" s="471">
        <v>310.15250124653556</v>
      </c>
      <c r="P143" s="471">
        <v>394.47328511795985</v>
      </c>
      <c r="Q143" s="471">
        <v>466.51049926400981</v>
      </c>
      <c r="R143" s="471">
        <v>528.47939634777367</v>
      </c>
      <c r="S143" s="471">
        <v>582.10416415756686</v>
      </c>
      <c r="T143" s="471">
        <v>628.74692996408362</v>
      </c>
      <c r="U143" s="471">
        <v>669.49806831607668</v>
      </c>
      <c r="V143" s="471">
        <v>705.24071270243837</v>
      </c>
      <c r="W143" s="471">
        <v>736.69768027285863</v>
      </c>
      <c r="X143" s="471">
        <v>764.46616326642948</v>
      </c>
      <c r="Y143" s="471">
        <v>789.04375607946531</v>
      </c>
      <c r="Z143" s="471">
        <v>810.84824468405589</v>
      </c>
      <c r="AA143" s="471">
        <v>830.23283827568559</v>
      </c>
      <c r="AB143" s="471">
        <v>847.49802514476164</v>
      </c>
      <c r="AC143" s="471">
        <v>862.90089692454137</v>
      </c>
      <c r="AD143" s="471">
        <v>876.66255238181418</v>
      </c>
      <c r="AE143" s="471">
        <v>888.97402883587756</v>
      </c>
    </row>
    <row r="144" spans="1:31" ht="11.1" customHeight="1">
      <c r="A144" s="469">
        <v>138</v>
      </c>
      <c r="B144" s="470">
        <v>0</v>
      </c>
      <c r="C144" s="470">
        <v>0</v>
      </c>
      <c r="D144" s="470">
        <v>0</v>
      </c>
      <c r="E144" s="470">
        <v>0</v>
      </c>
      <c r="F144" s="470">
        <v>0</v>
      </c>
      <c r="G144" s="470">
        <v>0</v>
      </c>
      <c r="H144" s="470">
        <v>0</v>
      </c>
      <c r="I144" s="470">
        <v>0</v>
      </c>
      <c r="J144" s="470">
        <v>0</v>
      </c>
      <c r="K144" s="470">
        <v>0</v>
      </c>
      <c r="L144" s="471">
        <v>0</v>
      </c>
      <c r="M144" s="471">
        <v>80.935249187375021</v>
      </c>
      <c r="N144" s="471">
        <v>200.9302529232657</v>
      </c>
      <c r="O144" s="471">
        <v>301.65507854990426</v>
      </c>
      <c r="P144" s="471">
        <v>387.01451131686179</v>
      </c>
      <c r="Q144" s="471">
        <v>459.93906746182142</v>
      </c>
      <c r="R144" s="471">
        <v>522.67128674870446</v>
      </c>
      <c r="S144" s="471">
        <v>576.95659521409482</v>
      </c>
      <c r="T144" s="471">
        <v>624.17389857784576</v>
      </c>
      <c r="U144" s="471">
        <v>665.42700243463742</v>
      </c>
      <c r="V144" s="471">
        <v>701.60991855960083</v>
      </c>
      <c r="W144" s="471">
        <v>733.45436763960572</v>
      </c>
      <c r="X144" s="471">
        <v>761.56489802490717</v>
      </c>
      <c r="Y144" s="471">
        <v>786.44523339390719</v>
      </c>
      <c r="Z144" s="471">
        <v>808.51830593435568</v>
      </c>
      <c r="AA144" s="471">
        <v>828.14167561178442</v>
      </c>
      <c r="AB144" s="471">
        <v>845.61953207961653</v>
      </c>
      <c r="AC144" s="471">
        <v>861.21213378157665</v>
      </c>
      <c r="AD144" s="471">
        <v>875.14330294098966</v>
      </c>
      <c r="AE144" s="471">
        <v>887.60643004195526</v>
      </c>
    </row>
    <row r="145" spans="1:31" ht="11.1" customHeight="1">
      <c r="A145" s="469">
        <v>139</v>
      </c>
      <c r="B145" s="470">
        <v>0</v>
      </c>
      <c r="C145" s="470">
        <v>0</v>
      </c>
      <c r="D145" s="470">
        <v>0</v>
      </c>
      <c r="E145" s="470">
        <v>0</v>
      </c>
      <c r="F145" s="470">
        <v>0</v>
      </c>
      <c r="G145" s="470">
        <v>0</v>
      </c>
      <c r="H145" s="470">
        <v>0</v>
      </c>
      <c r="I145" s="470">
        <v>0</v>
      </c>
      <c r="J145" s="470">
        <v>0</v>
      </c>
      <c r="K145" s="470">
        <v>0</v>
      </c>
      <c r="L145" s="471">
        <v>0</v>
      </c>
      <c r="M145" s="471">
        <v>69.658926968996383</v>
      </c>
      <c r="N145" s="471">
        <v>191.12619076656941</v>
      </c>
      <c r="O145" s="471">
        <v>293.0868439974671</v>
      </c>
      <c r="P145" s="471">
        <v>379.49358106742108</v>
      </c>
      <c r="Q145" s="471">
        <v>453.31287372794804</v>
      </c>
      <c r="R145" s="471">
        <v>516.81477623630974</v>
      </c>
      <c r="S145" s="471">
        <v>571.76612986276018</v>
      </c>
      <c r="T145" s="471">
        <v>619.56275859672223</v>
      </c>
      <c r="U145" s="471">
        <v>661.32201100418615</v>
      </c>
      <c r="V145" s="471">
        <v>697.94886779890612</v>
      </c>
      <c r="W145" s="471">
        <v>730.18402740107547</v>
      </c>
      <c r="X145" s="471">
        <v>758.63945557303884</v>
      </c>
      <c r="Y145" s="471">
        <v>783.8250563526359</v>
      </c>
      <c r="Z145" s="471">
        <v>806.16895102840795</v>
      </c>
      <c r="AA145" s="471">
        <v>826.03308659235063</v>
      </c>
      <c r="AB145" s="471">
        <v>843.72538490559509</v>
      </c>
      <c r="AC145" s="471">
        <v>859.5092976124206</v>
      </c>
      <c r="AD145" s="471">
        <v>873.61139308815825</v>
      </c>
      <c r="AE145" s="471">
        <v>886.22743459141702</v>
      </c>
    </row>
    <row r="146" spans="1:31" ht="11.1" customHeight="1">
      <c r="A146" s="469">
        <v>140</v>
      </c>
      <c r="B146" s="470">
        <v>0</v>
      </c>
      <c r="C146" s="470">
        <v>0</v>
      </c>
      <c r="D146" s="470">
        <v>0</v>
      </c>
      <c r="E146" s="470">
        <v>0</v>
      </c>
      <c r="F146" s="470">
        <v>0</v>
      </c>
      <c r="G146" s="470">
        <v>0</v>
      </c>
      <c r="H146" s="470">
        <v>0</v>
      </c>
      <c r="I146" s="470">
        <v>0</v>
      </c>
      <c r="J146" s="470">
        <v>0</v>
      </c>
      <c r="K146" s="470">
        <v>0</v>
      </c>
      <c r="L146" s="471">
        <v>0</v>
      </c>
      <c r="M146" s="471">
        <v>58.288635398797986</v>
      </c>
      <c r="N146" s="471">
        <v>181.24042809190081</v>
      </c>
      <c r="O146" s="471">
        <v>284.44720749042648</v>
      </c>
      <c r="P146" s="471">
        <v>371.90997639923512</v>
      </c>
      <c r="Q146" s="471">
        <v>446.63146171295909</v>
      </c>
      <c r="R146" s="471">
        <v>510.9094614696449</v>
      </c>
      <c r="S146" s="471">
        <v>566.53241063349799</v>
      </c>
      <c r="T146" s="471">
        <v>614.91319244908982</v>
      </c>
      <c r="U146" s="471">
        <v>657.18281131181402</v>
      </c>
      <c r="V146" s="471">
        <v>694.25730828187227</v>
      </c>
      <c r="W146" s="471">
        <v>726.88643432722426</v>
      </c>
      <c r="X146" s="471">
        <v>755.68963443407142</v>
      </c>
      <c r="Y146" s="471">
        <v>781.18304450268738</v>
      </c>
      <c r="Z146" s="471">
        <v>803.80001816491097</v>
      </c>
      <c r="AA146" s="471">
        <v>823.90692599775491</v>
      </c>
      <c r="AB146" s="471">
        <v>841.8154531717903</v>
      </c>
      <c r="AC146" s="471">
        <v>857.79227114185494</v>
      </c>
      <c r="AD146" s="471">
        <v>872.06671731988661</v>
      </c>
      <c r="AE146" s="471">
        <v>884.83694751212408</v>
      </c>
    </row>
    <row r="147" spans="1:31" ht="11.1" customHeight="1">
      <c r="A147" s="469">
        <v>141</v>
      </c>
      <c r="B147" s="470">
        <v>0</v>
      </c>
      <c r="C147" s="470">
        <v>0</v>
      </c>
      <c r="D147" s="470">
        <v>0</v>
      </c>
      <c r="E147" s="470">
        <v>0</v>
      </c>
      <c r="F147" s="470">
        <v>0</v>
      </c>
      <c r="G147" s="470">
        <v>0</v>
      </c>
      <c r="H147" s="470">
        <v>0</v>
      </c>
      <c r="I147" s="470">
        <v>0</v>
      </c>
      <c r="J147" s="470">
        <v>0</v>
      </c>
      <c r="K147" s="470">
        <v>0</v>
      </c>
      <c r="L147" s="471">
        <v>0</v>
      </c>
      <c r="M147" s="471">
        <v>46.823591398847988</v>
      </c>
      <c r="N147" s="471">
        <v>171.27228406160981</v>
      </c>
      <c r="O147" s="471">
        <v>275.73557401249406</v>
      </c>
      <c r="P147" s="471">
        <v>364.2631750254809</v>
      </c>
      <c r="Q147" s="471">
        <v>439.8943712645119</v>
      </c>
      <c r="R147" s="471">
        <v>504.95493574659127</v>
      </c>
      <c r="S147" s="471">
        <v>561.25507707732504</v>
      </c>
      <c r="T147" s="471">
        <v>610.22487991689354</v>
      </c>
      <c r="U147" s="471">
        <v>653.00911828867254</v>
      </c>
      <c r="V147" s="471">
        <v>690.53498576886329</v>
      </c>
      <c r="W147" s="471">
        <v>723.56136131109065</v>
      </c>
      <c r="X147" s="471">
        <v>752.71523145227957</v>
      </c>
      <c r="Y147" s="471">
        <v>778.51901588732267</v>
      </c>
      <c r="Z147" s="471">
        <v>801.41134419421792</v>
      </c>
      <c r="AA147" s="471">
        <v>821.76304739820421</v>
      </c>
      <c r="AB147" s="471">
        <v>839.88960534020396</v>
      </c>
      <c r="AC147" s="471">
        <v>856.06093611736787</v>
      </c>
      <c r="AD147" s="471">
        <v>870.50916925354602</v>
      </c>
      <c r="AE147" s="471">
        <v>883.4348730405037</v>
      </c>
    </row>
    <row r="148" spans="1:31" ht="11.1" customHeight="1">
      <c r="A148" s="469">
        <v>142</v>
      </c>
      <c r="B148" s="470">
        <v>0</v>
      </c>
      <c r="C148" s="470">
        <v>0</v>
      </c>
      <c r="D148" s="470">
        <v>0</v>
      </c>
      <c r="E148" s="470">
        <v>0</v>
      </c>
      <c r="F148" s="470">
        <v>0</v>
      </c>
      <c r="G148" s="470">
        <v>0</v>
      </c>
      <c r="H148" s="470">
        <v>0</v>
      </c>
      <c r="I148" s="470">
        <v>0</v>
      </c>
      <c r="J148" s="470">
        <v>0</v>
      </c>
      <c r="K148" s="470">
        <v>0</v>
      </c>
      <c r="L148" s="471">
        <v>0</v>
      </c>
      <c r="M148" s="471">
        <v>35.263005365565121</v>
      </c>
      <c r="N148" s="471">
        <v>161.2210721644</v>
      </c>
      <c r="O148" s="471">
        <v>266.9513435889121</v>
      </c>
      <c r="P148" s="471">
        <v>356.55265030694557</v>
      </c>
      <c r="Q148" s="471">
        <v>433.10113839566094</v>
      </c>
      <c r="R148" s="471">
        <v>498.9507889758458</v>
      </c>
      <c r="S148" s="471">
        <v>555.9337657415175</v>
      </c>
      <c r="T148" s="471">
        <v>605.49749811359561</v>
      </c>
      <c r="U148" s="471">
        <v>648.80064449033796</v>
      </c>
      <c r="V148" s="471">
        <v>686.78164390157929</v>
      </c>
      <c r="W148" s="471">
        <v>720.20857935315621</v>
      </c>
      <c r="X148" s="471">
        <v>749.71604177897268</v>
      </c>
      <c r="Y148" s="471">
        <v>775.8327870334964</v>
      </c>
      <c r="Z148" s="471">
        <v>799.00276460710256</v>
      </c>
      <c r="AA148" s="471">
        <v>819.60130314365722</v>
      </c>
      <c r="AB148" s="471">
        <v>837.94770877668748</v>
      </c>
      <c r="AC148" s="471">
        <v>854.31517330100996</v>
      </c>
      <c r="AD148" s="471">
        <v>868.93864161998613</v>
      </c>
      <c r="AE148" s="471">
        <v>882.02111461495338</v>
      </c>
    </row>
    <row r="149" spans="1:31" ht="11.1" customHeight="1">
      <c r="A149" s="469">
        <v>143</v>
      </c>
      <c r="B149" s="470">
        <v>0</v>
      </c>
      <c r="C149" s="470">
        <v>0</v>
      </c>
      <c r="D149" s="470">
        <v>0</v>
      </c>
      <c r="E149" s="470">
        <v>0</v>
      </c>
      <c r="F149" s="470">
        <v>0</v>
      </c>
      <c r="G149" s="470">
        <v>0</v>
      </c>
      <c r="H149" s="470">
        <v>0</v>
      </c>
      <c r="I149" s="470">
        <v>0</v>
      </c>
      <c r="J149" s="470">
        <v>0</v>
      </c>
      <c r="K149" s="470">
        <v>0</v>
      </c>
      <c r="L149" s="471">
        <v>0</v>
      </c>
      <c r="M149" s="471">
        <v>23.606081115338107</v>
      </c>
      <c r="N149" s="471">
        <v>151.08610016804639</v>
      </c>
      <c r="O149" s="471">
        <v>258.09391124513365</v>
      </c>
      <c r="P149" s="471">
        <v>348.77787121575562</v>
      </c>
      <c r="Q149" s="471">
        <v>426.25129525290288</v>
      </c>
      <c r="R149" s="471">
        <v>492.8966076486771</v>
      </c>
      <c r="S149" s="471">
        <v>550.5681101445781</v>
      </c>
      <c r="T149" s="471">
        <v>600.73072146193681</v>
      </c>
      <c r="U149" s="471">
        <v>644.55710007701737</v>
      </c>
      <c r="V149" s="471">
        <v>682.99702418540119</v>
      </c>
      <c r="W149" s="471">
        <v>716.82785754557221</v>
      </c>
      <c r="X149" s="471">
        <v>746.69185885838795</v>
      </c>
      <c r="Y149" s="471">
        <v>773.12417293922192</v>
      </c>
      <c r="Z149" s="471">
        <v>796.57411352342774</v>
      </c>
      <c r="AA149" s="471">
        <v>817.4215443536558</v>
      </c>
      <c r="AB149" s="471">
        <v>835.98962974180847</v>
      </c>
      <c r="AC149" s="471">
        <v>852.55486246118244</v>
      </c>
      <c r="AD149" s="471">
        <v>867.35502625614629</v>
      </c>
      <c r="AE149" s="471">
        <v>880.59557486918993</v>
      </c>
    </row>
    <row r="150" spans="1:31" ht="11.1" customHeight="1">
      <c r="A150" s="469">
        <v>144</v>
      </c>
      <c r="B150" s="470">
        <v>0</v>
      </c>
      <c r="C150" s="470">
        <v>0</v>
      </c>
      <c r="D150" s="470">
        <v>0</v>
      </c>
      <c r="E150" s="470">
        <v>0</v>
      </c>
      <c r="F150" s="470">
        <v>0</v>
      </c>
      <c r="G150" s="470">
        <v>0</v>
      </c>
      <c r="H150" s="470">
        <v>0</v>
      </c>
      <c r="I150" s="470">
        <v>0</v>
      </c>
      <c r="J150" s="470">
        <v>0</v>
      </c>
      <c r="K150" s="470">
        <v>0</v>
      </c>
      <c r="L150" s="471">
        <v>0</v>
      </c>
      <c r="M150" s="471">
        <v>11.852015829692558</v>
      </c>
      <c r="N150" s="471">
        <v>140.86667007172329</v>
      </c>
      <c r="O150" s="471">
        <v>249.16266696515686</v>
      </c>
      <c r="P150" s="471">
        <v>340.93830229880564</v>
      </c>
      <c r="Q150" s="471">
        <v>419.34437008395514</v>
      </c>
      <c r="R150" s="471">
        <v>486.79197481044872</v>
      </c>
      <c r="S150" s="471">
        <v>545.15774075099773</v>
      </c>
      <c r="T150" s="471">
        <v>595.92422167151437</v>
      </c>
      <c r="U150" s="471">
        <v>640.27819279358584</v>
      </c>
      <c r="V150" s="471">
        <v>679.1808659715881</v>
      </c>
      <c r="W150" s="471">
        <v>713.41896305625835</v>
      </c>
      <c r="X150" s="471">
        <v>743.64247441346538</v>
      </c>
      <c r="Y150" s="471">
        <v>770.39298706082809</v>
      </c>
      <c r="Z150" s="471">
        <v>794.12522368072234</v>
      </c>
      <c r="AA150" s="471">
        <v>815.22362090707088</v>
      </c>
      <c r="AB150" s="471">
        <v>834.01523338163884</v>
      </c>
      <c r="AC150" s="471">
        <v>850.77988236435647</v>
      </c>
      <c r="AD150" s="471">
        <v>865.75821409760783</v>
      </c>
      <c r="AE150" s="471">
        <v>879.15815562554519</v>
      </c>
    </row>
    <row r="151" spans="1:31" ht="11.1" customHeight="1">
      <c r="A151" s="469">
        <v>145</v>
      </c>
      <c r="B151" s="470">
        <v>0</v>
      </c>
      <c r="C151" s="470">
        <v>0</v>
      </c>
      <c r="D151" s="470">
        <v>0</v>
      </c>
      <c r="E151" s="470">
        <v>0</v>
      </c>
      <c r="F151" s="470">
        <v>0</v>
      </c>
      <c r="G151" s="470">
        <v>0</v>
      </c>
      <c r="H151" s="470">
        <v>0</v>
      </c>
      <c r="I151" s="470">
        <v>0</v>
      </c>
      <c r="J151" s="470">
        <v>0</v>
      </c>
      <c r="K151" s="470">
        <v>0</v>
      </c>
      <c r="L151" s="471">
        <v>0</v>
      </c>
      <c r="M151" s="471">
        <v>0</v>
      </c>
      <c r="N151" s="471">
        <v>130.5620780579309</v>
      </c>
      <c r="O151" s="471">
        <v>240.15699564951379</v>
      </c>
      <c r="P151" s="471">
        <v>333.03340364088126</v>
      </c>
      <c r="Q151" s="471">
        <v>412.37988720526613</v>
      </c>
      <c r="R151" s="471">
        <v>480.63647003190198</v>
      </c>
      <c r="S151" s="471">
        <v>539.70228494580408</v>
      </c>
      <c r="T151" s="471">
        <v>591.07766771617162</v>
      </c>
      <c r="U151" s="471">
        <v>635.96362794945878</v>
      </c>
      <c r="V151" s="471">
        <v>675.33290643932673</v>
      </c>
      <c r="W151" s="471">
        <v>709.98166111286707</v>
      </c>
      <c r="X151" s="471">
        <v>740.56767843150158</v>
      </c>
      <c r="Y151" s="471">
        <v>767.63904130011451</v>
      </c>
      <c r="Z151" s="471">
        <v>791.65592642266108</v>
      </c>
      <c r="AA151" s="471">
        <v>813.00738143176443</v>
      </c>
      <c r="AB151" s="471">
        <v>832.02438371846779</v>
      </c>
      <c r="AC151" s="471">
        <v>848.99011076672355</v>
      </c>
      <c r="AD151" s="471">
        <v>864.14809517108154</v>
      </c>
      <c r="AE151" s="471">
        <v>877.70875788820342</v>
      </c>
    </row>
    <row r="152" spans="1:31" ht="11.1" customHeight="1">
      <c r="A152" s="469">
        <v>146</v>
      </c>
      <c r="B152" s="470">
        <v>0</v>
      </c>
      <c r="C152" s="470">
        <v>0</v>
      </c>
      <c r="D152" s="470">
        <v>0</v>
      </c>
      <c r="E152" s="470">
        <v>0</v>
      </c>
      <c r="F152" s="470">
        <v>0</v>
      </c>
      <c r="G152" s="470">
        <v>0</v>
      </c>
      <c r="H152" s="470">
        <v>0</v>
      </c>
      <c r="I152" s="470">
        <v>0</v>
      </c>
      <c r="J152" s="470">
        <v>0</v>
      </c>
      <c r="K152" s="470">
        <v>0</v>
      </c>
      <c r="L152" s="471">
        <v>0</v>
      </c>
      <c r="M152" s="471">
        <v>0</v>
      </c>
      <c r="N152" s="471">
        <v>120.17161444402362</v>
      </c>
      <c r="O152" s="471">
        <v>231.07627707290715</v>
      </c>
      <c r="P152" s="471">
        <v>325.06263082747404</v>
      </c>
      <c r="Q152" s="471">
        <v>405.357366969255</v>
      </c>
      <c r="R152" s="471">
        <v>474.42966938020049</v>
      </c>
      <c r="S152" s="471">
        <v>534.20136700890043</v>
      </c>
      <c r="T152" s="471">
        <v>586.19072581120088</v>
      </c>
      <c r="U152" s="471">
        <v>631.61310839829775</v>
      </c>
      <c r="V152" s="471">
        <v>671.45288057762991</v>
      </c>
      <c r="W152" s="471">
        <v>706.51571498661406</v>
      </c>
      <c r="X152" s="471">
        <v>737.46725914968818</v>
      </c>
      <c r="Y152" s="471">
        <v>764.8621459913951</v>
      </c>
      <c r="Z152" s="471">
        <v>789.16605168744923</v>
      </c>
      <c r="AA152" s="471">
        <v>810.77267329416395</v>
      </c>
      <c r="AB152" s="471">
        <v>830.01694364143691</v>
      </c>
      <c r="AC152" s="471">
        <v>847.1854244057771</v>
      </c>
      <c r="AD152" s="471">
        <v>862.52455858683425</v>
      </c>
      <c r="AE152" s="471">
        <v>876.24728183638376</v>
      </c>
    </row>
    <row r="153" spans="1:31" ht="11.1" customHeight="1">
      <c r="A153" s="469">
        <v>147</v>
      </c>
      <c r="B153" s="470">
        <v>0</v>
      </c>
      <c r="C153" s="470">
        <v>0</v>
      </c>
      <c r="D153" s="470">
        <v>0</v>
      </c>
      <c r="E153" s="470">
        <v>0</v>
      </c>
      <c r="F153" s="470">
        <v>0</v>
      </c>
      <c r="G153" s="470">
        <v>0</v>
      </c>
      <c r="H153" s="470">
        <v>0</v>
      </c>
      <c r="I153" s="470">
        <v>0</v>
      </c>
      <c r="J153" s="470">
        <v>0</v>
      </c>
      <c r="K153" s="470">
        <v>0</v>
      </c>
      <c r="L153" s="471">
        <v>0</v>
      </c>
      <c r="M153" s="471">
        <v>0</v>
      </c>
      <c r="N153" s="471">
        <v>109.69456363333373</v>
      </c>
      <c r="O153" s="471">
        <v>221.91988584149522</v>
      </c>
      <c r="P153" s="471">
        <v>317.02543490728851</v>
      </c>
      <c r="Q153" s="471">
        <v>398.27632573127687</v>
      </c>
      <c r="R153" s="471">
        <v>468.1711453897347</v>
      </c>
      <c r="S153" s="471">
        <v>528.65460808918931</v>
      </c>
      <c r="T153" s="471">
        <v>581.26305939035558</v>
      </c>
      <c r="U153" s="471">
        <v>627.22633451754336</v>
      </c>
      <c r="V153" s="471">
        <v>667.54052116708567</v>
      </c>
      <c r="W153" s="471">
        <v>703.02088597597549</v>
      </c>
      <c r="X153" s="471">
        <v>734.34100304052629</v>
      </c>
      <c r="Y153" s="471">
        <v>762.06210988843623</v>
      </c>
      <c r="Z153" s="471">
        <v>786.65542799611069</v>
      </c>
      <c r="AA153" s="471">
        <v>808.51934258874985</v>
      </c>
      <c r="AB153" s="471">
        <v>827.99277489709755</v>
      </c>
      <c r="AC153" s="471">
        <v>845.3656989918228</v>
      </c>
      <c r="AD153" s="471">
        <v>860.88749253105163</v>
      </c>
      <c r="AE153" s="471">
        <v>874.7736268174657</v>
      </c>
    </row>
    <row r="154" spans="1:31" ht="11.1" customHeight="1">
      <c r="A154" s="469">
        <v>148</v>
      </c>
      <c r="B154" s="470">
        <v>0</v>
      </c>
      <c r="C154" s="470">
        <v>0</v>
      </c>
      <c r="D154" s="470">
        <v>0</v>
      </c>
      <c r="E154" s="470">
        <v>0</v>
      </c>
      <c r="F154" s="470">
        <v>0</v>
      </c>
      <c r="G154" s="470">
        <v>0</v>
      </c>
      <c r="H154" s="470">
        <v>0</v>
      </c>
      <c r="I154" s="470">
        <v>0</v>
      </c>
      <c r="J154" s="470">
        <v>0</v>
      </c>
      <c r="K154" s="470">
        <v>0</v>
      </c>
      <c r="L154" s="471">
        <v>0</v>
      </c>
      <c r="M154" s="471">
        <v>0</v>
      </c>
      <c r="N154" s="471">
        <v>99.13020406588798</v>
      </c>
      <c r="O154" s="471">
        <v>212.68719134982152</v>
      </c>
      <c r="P154" s="471">
        <v>308.92126235443482</v>
      </c>
      <c r="Q154" s="471">
        <v>391.13627581631556</v>
      </c>
      <c r="R154" s="471">
        <v>461.86046703268187</v>
      </c>
      <c r="S154" s="471">
        <v>523.06162617848065</v>
      </c>
      <c r="T154" s="471">
        <v>576.29432908266995</v>
      </c>
      <c r="U154" s="471">
        <v>622.80300418778279</v>
      </c>
      <c r="V154" s="471">
        <v>663.59555876145328</v>
      </c>
      <c r="W154" s="471">
        <v>699.49693339024839</v>
      </c>
      <c r="X154" s="471">
        <v>731.18869479712134</v>
      </c>
      <c r="Y154" s="471">
        <v>759.23874015128592</v>
      </c>
      <c r="Z154" s="471">
        <v>784.12388244067756</v>
      </c>
      <c r="AA154" s="471">
        <v>806.24723412745743</v>
      </c>
      <c r="AB154" s="471">
        <v>825.95173807988851</v>
      </c>
      <c r="AC154" s="471">
        <v>843.53080919941863</v>
      </c>
      <c r="AD154" s="471">
        <v>859.23678425813739</v>
      </c>
      <c r="AE154" s="471">
        <v>873.28769134005654</v>
      </c>
    </row>
    <row r="155" spans="1:31" ht="11.1" customHeight="1">
      <c r="A155" s="469">
        <v>149</v>
      </c>
      <c r="B155" s="470">
        <v>0</v>
      </c>
      <c r="C155" s="470">
        <v>0</v>
      </c>
      <c r="D155" s="470">
        <v>0</v>
      </c>
      <c r="E155" s="470">
        <v>0</v>
      </c>
      <c r="F155" s="470">
        <v>0</v>
      </c>
      <c r="G155" s="470">
        <v>0</v>
      </c>
      <c r="H155" s="470">
        <v>0</v>
      </c>
      <c r="I155" s="470">
        <v>0</v>
      </c>
      <c r="J155" s="470">
        <v>0</v>
      </c>
      <c r="K155" s="470">
        <v>0</v>
      </c>
      <c r="L155" s="471">
        <v>0</v>
      </c>
      <c r="M155" s="471">
        <v>0</v>
      </c>
      <c r="N155" s="471">
        <v>88.477808168713693</v>
      </c>
      <c r="O155" s="471">
        <v>203.37755773738402</v>
      </c>
      <c r="P155" s="471">
        <v>300.74955503030725</v>
      </c>
      <c r="Q155" s="471">
        <v>383.93672548539632</v>
      </c>
      <c r="R155" s="471">
        <v>455.49719968932027</v>
      </c>
      <c r="S155" s="471">
        <v>517.42203608518264</v>
      </c>
      <c r="T155" s="471">
        <v>571.28419268908669</v>
      </c>
      <c r="U155" s="471">
        <v>618.342812771941</v>
      </c>
      <c r="V155" s="471">
        <v>659.61772166910748</v>
      </c>
      <c r="W155" s="471">
        <v>695.94361453297358</v>
      </c>
      <c r="X155" s="471">
        <v>728.01011731835479</v>
      </c>
      <c r="Y155" s="471">
        <v>756.39184233299284</v>
      </c>
      <c r="Z155" s="471">
        <v>781.57124067228267</v>
      </c>
      <c r="AA155" s="471">
        <v>803.95619142898772</v>
      </c>
      <c r="AB155" s="471">
        <v>823.89369262253615</v>
      </c>
      <c r="AC155" s="471">
        <v>841.68062865874469</v>
      </c>
      <c r="AD155" s="471">
        <v>857.57232008294898</v>
      </c>
      <c r="AE155" s="471">
        <v>871.78937306700232</v>
      </c>
    </row>
    <row r="156" spans="1:31" ht="11.1" customHeight="1">
      <c r="A156" s="469">
        <v>150</v>
      </c>
      <c r="B156" s="470">
        <v>0</v>
      </c>
      <c r="C156" s="470">
        <v>0</v>
      </c>
      <c r="D156" s="470">
        <v>0</v>
      </c>
      <c r="E156" s="470">
        <v>0</v>
      </c>
      <c r="F156" s="470">
        <v>0</v>
      </c>
      <c r="G156" s="470">
        <v>0</v>
      </c>
      <c r="H156" s="470">
        <v>0</v>
      </c>
      <c r="I156" s="470">
        <v>0</v>
      </c>
      <c r="J156" s="470">
        <v>0</v>
      </c>
      <c r="K156" s="470">
        <v>0</v>
      </c>
      <c r="L156" s="471">
        <v>0</v>
      </c>
      <c r="M156" s="471">
        <v>0</v>
      </c>
      <c r="N156" s="471">
        <v>77.736642305729632</v>
      </c>
      <c r="O156" s="471">
        <v>193.99034384484276</v>
      </c>
      <c r="P156" s="471">
        <v>292.50975014514557</v>
      </c>
      <c r="Q156" s="471">
        <v>376.67717890171946</v>
      </c>
      <c r="R156" s="471">
        <v>449.08090511809735</v>
      </c>
      <c r="S156" s="471">
        <v>511.73544940777396</v>
      </c>
      <c r="T156" s="471">
        <v>566.23230515889054</v>
      </c>
      <c r="U156" s="471">
        <v>613.84545309430041</v>
      </c>
      <c r="V156" s="471">
        <v>655.60673593432546</v>
      </c>
      <c r="W156" s="471">
        <v>692.36068468522149</v>
      </c>
      <c r="X156" s="471">
        <v>724.80505169393189</v>
      </c>
      <c r="Y156" s="471">
        <v>753.52122036621404</v>
      </c>
      <c r="Z156" s="471">
        <v>778.99732688915117</v>
      </c>
      <c r="AA156" s="471">
        <v>801.64605670803053</v>
      </c>
      <c r="AB156" s="471">
        <v>821.81849678637263</v>
      </c>
      <c r="AC156" s="471">
        <v>839.81502994689822</v>
      </c>
      <c r="AD156" s="471">
        <v>855.89398537296722</v>
      </c>
      <c r="AE156" s="471">
        <v>870.2785688083394</v>
      </c>
    </row>
    <row r="157" spans="1:31" ht="11.1" customHeight="1">
      <c r="A157" s="469">
        <v>151</v>
      </c>
      <c r="B157" s="470">
        <v>0</v>
      </c>
      <c r="C157" s="470">
        <v>0</v>
      </c>
      <c r="D157" s="470">
        <v>0</v>
      </c>
      <c r="E157" s="470">
        <v>0</v>
      </c>
      <c r="F157" s="470">
        <v>0</v>
      </c>
      <c r="G157" s="470">
        <v>0</v>
      </c>
      <c r="H157" s="470">
        <v>0</v>
      </c>
      <c r="I157" s="470">
        <v>0</v>
      </c>
      <c r="J157" s="470">
        <v>0</v>
      </c>
      <c r="K157" s="470">
        <v>0</v>
      </c>
      <c r="L157" s="471">
        <v>0</v>
      </c>
      <c r="M157" s="471">
        <v>0</v>
      </c>
      <c r="N157" s="471">
        <v>66.90596672722053</v>
      </c>
      <c r="O157" s="471">
        <v>184.52490316986365</v>
      </c>
      <c r="P157" s="471">
        <v>284.20128021927371</v>
      </c>
      <c r="Q157" s="471">
        <v>369.35713609651191</v>
      </c>
      <c r="R157" s="471">
        <v>442.6111414254475</v>
      </c>
      <c r="S157" s="471">
        <v>506.00147450805349</v>
      </c>
      <c r="T157" s="471">
        <v>561.13831856594254</v>
      </c>
      <c r="U157" s="471">
        <v>609.31061541934605</v>
      </c>
      <c r="V157" s="471">
        <v>651.56232531842045</v>
      </c>
      <c r="W157" s="471">
        <v>688.74789708873789</v>
      </c>
      <c r="X157" s="471">
        <v>721.57327718930537</v>
      </c>
      <c r="Y157" s="471">
        <v>750.6266765497121</v>
      </c>
      <c r="Z157" s="471">
        <v>776.40196382449346</v>
      </c>
      <c r="AA157" s="471">
        <v>799.31667086439882</v>
      </c>
      <c r="AB157" s="471">
        <v>819.72600765157438</v>
      </c>
      <c r="AC157" s="471">
        <v>837.93388457911976</v>
      </c>
      <c r="AD157" s="471">
        <v>854.20166454040236</v>
      </c>
      <c r="AE157" s="471">
        <v>868.7551745141875</v>
      </c>
    </row>
    <row r="158" spans="1:31" ht="11.1" customHeight="1">
      <c r="A158" s="469">
        <v>152</v>
      </c>
      <c r="B158" s="470">
        <v>0</v>
      </c>
      <c r="C158" s="470">
        <v>0</v>
      </c>
      <c r="D158" s="470">
        <v>0</v>
      </c>
      <c r="E158" s="470">
        <v>0</v>
      </c>
      <c r="F158" s="470">
        <v>0</v>
      </c>
      <c r="G158" s="470">
        <v>0</v>
      </c>
      <c r="H158" s="470">
        <v>0</v>
      </c>
      <c r="I158" s="470">
        <v>0</v>
      </c>
      <c r="J158" s="470">
        <v>0</v>
      </c>
      <c r="K158" s="470">
        <v>0</v>
      </c>
      <c r="L158" s="471">
        <v>0</v>
      </c>
      <c r="M158" s="471">
        <v>0</v>
      </c>
      <c r="N158" s="471">
        <v>55.985035518890577</v>
      </c>
      <c r="O158" s="471">
        <v>174.98058382259316</v>
      </c>
      <c r="P158" s="471">
        <v>275.82357304401978</v>
      </c>
      <c r="Q158" s="471">
        <v>361.97609293459431</v>
      </c>
      <c r="R158" s="471">
        <v>436.08746303535889</v>
      </c>
      <c r="S158" s="471">
        <v>500.21971648416849</v>
      </c>
      <c r="T158" s="471">
        <v>556.00188208472002</v>
      </c>
      <c r="U158" s="471">
        <v>604.73798743043403</v>
      </c>
      <c r="V158" s="471">
        <v>647.48421128071573</v>
      </c>
      <c r="W158" s="471">
        <v>685.1050029289504</v>
      </c>
      <c r="X158" s="471">
        <v>718.31457123047369</v>
      </c>
      <c r="Y158" s="471">
        <v>747.70801153473906</v>
      </c>
      <c r="Z158" s="471">
        <v>773.78497273429696</v>
      </c>
      <c r="AA158" s="471">
        <v>796.96787347207032</v>
      </c>
      <c r="AB158" s="471">
        <v>817.61608110731936</v>
      </c>
      <c r="AC158" s="471">
        <v>836.03706299994326</v>
      </c>
      <c r="AD158" s="471">
        <v>852.49524103423278</v>
      </c>
      <c r="AE158" s="471">
        <v>867.21908526758443</v>
      </c>
    </row>
    <row r="159" spans="1:31" ht="11.1" customHeight="1">
      <c r="A159" s="469">
        <v>153</v>
      </c>
      <c r="B159" s="470">
        <v>0</v>
      </c>
      <c r="C159" s="470">
        <v>0</v>
      </c>
      <c r="D159" s="470">
        <v>0</v>
      </c>
      <c r="E159" s="470">
        <v>0</v>
      </c>
      <c r="F159" s="470">
        <v>0</v>
      </c>
      <c r="G159" s="470">
        <v>0</v>
      </c>
      <c r="H159" s="470">
        <v>0</v>
      </c>
      <c r="I159" s="470">
        <v>0</v>
      </c>
      <c r="J159" s="470">
        <v>0</v>
      </c>
      <c r="K159" s="470">
        <v>0</v>
      </c>
      <c r="L159" s="471">
        <v>0</v>
      </c>
      <c r="M159" s="471">
        <v>0</v>
      </c>
      <c r="N159" s="471">
        <v>44.973096550491249</v>
      </c>
      <c r="O159" s="471">
        <v>165.35672848076194</v>
      </c>
      <c r="P159" s="471">
        <v>267.37605164230553</v>
      </c>
      <c r="Q159" s="471">
        <v>354.53354107966072</v>
      </c>
      <c r="R159" s="471">
        <v>429.50942065868634</v>
      </c>
      <c r="S159" s="471">
        <v>494.38977714341797</v>
      </c>
      <c r="T159" s="471">
        <v>550.82264196615392</v>
      </c>
      <c r="U159" s="471">
        <v>600.12725420828087</v>
      </c>
      <c r="V159" s="471">
        <v>643.3721129593639</v>
      </c>
      <c r="W159" s="471">
        <v>681.43175131783141</v>
      </c>
      <c r="X159" s="471">
        <v>715.02870938865158</v>
      </c>
      <c r="Y159" s="471">
        <v>744.76502431130825</v>
      </c>
      <c r="Z159" s="471">
        <v>771.14617338501557</v>
      </c>
      <c r="AA159" s="471">
        <v>794.5995027681389</v>
      </c>
      <c r="AB159" s="471">
        <v>815.48857184186227</v>
      </c>
      <c r="AC159" s="471">
        <v>834.12443457427366</v>
      </c>
      <c r="AD159" s="471">
        <v>850.77459733217847</v>
      </c>
      <c r="AE159" s="471">
        <v>865.67019527725961</v>
      </c>
    </row>
    <row r="160" spans="1:31" ht="11.1" customHeight="1">
      <c r="A160" s="469">
        <v>154</v>
      </c>
      <c r="B160" s="470">
        <v>0</v>
      </c>
      <c r="C160" s="470">
        <v>0</v>
      </c>
      <c r="D160" s="470">
        <v>0</v>
      </c>
      <c r="E160" s="470">
        <v>0</v>
      </c>
      <c r="F160" s="470">
        <v>0</v>
      </c>
      <c r="G160" s="470">
        <v>0</v>
      </c>
      <c r="H160" s="470">
        <v>0</v>
      </c>
      <c r="I160" s="470">
        <v>0</v>
      </c>
      <c r="J160" s="470">
        <v>0</v>
      </c>
      <c r="K160" s="470">
        <v>0</v>
      </c>
      <c r="L160" s="471">
        <v>0</v>
      </c>
      <c r="M160" s="471">
        <v>0</v>
      </c>
      <c r="N160" s="471">
        <v>33.86939142402197</v>
      </c>
      <c r="O160" s="471">
        <v>155.65267434441574</v>
      </c>
      <c r="P160" s="471">
        <v>258.85813422891027</v>
      </c>
      <c r="Q160" s="471">
        <v>347.02896795926944</v>
      </c>
      <c r="R160" s="471">
        <v>422.87656126220804</v>
      </c>
      <c r="S160" s="471">
        <v>488.51125497482803</v>
      </c>
      <c r="T160" s="471">
        <v>545.60024151326661</v>
      </c>
      <c r="U160" s="471">
        <v>595.47809820927648</v>
      </c>
      <c r="V160" s="471">
        <v>639.22574715200062</v>
      </c>
      <c r="W160" s="471">
        <v>677.72788927661986</v>
      </c>
      <c r="X160" s="471">
        <v>711.71546536481435</v>
      </c>
      <c r="Y160" s="471">
        <v>741.79751219434866</v>
      </c>
      <c r="Z160" s="471">
        <v>768.48538404115664</v>
      </c>
      <c r="AA160" s="471">
        <v>792.21139564167481</v>
      </c>
      <c r="AB160" s="471">
        <v>813.34333333252641</v>
      </c>
      <c r="AC160" s="471">
        <v>832.19586757838999</v>
      </c>
      <c r="AD160" s="471">
        <v>849.03961493260692</v>
      </c>
      <c r="AE160" s="471">
        <v>864.10839787034899</v>
      </c>
    </row>
    <row r="161" spans="1:31" ht="11.1" customHeight="1">
      <c r="A161" s="469">
        <v>155</v>
      </c>
      <c r="B161" s="470">
        <v>0</v>
      </c>
      <c r="C161" s="470">
        <v>0</v>
      </c>
      <c r="D161" s="470">
        <v>0</v>
      </c>
      <c r="E161" s="470">
        <v>0</v>
      </c>
      <c r="F161" s="470">
        <v>0</v>
      </c>
      <c r="G161" s="470">
        <v>0</v>
      </c>
      <c r="H161" s="470">
        <v>0</v>
      </c>
      <c r="I161" s="470">
        <v>0</v>
      </c>
      <c r="J161" s="470">
        <v>0</v>
      </c>
      <c r="K161" s="470">
        <v>0</v>
      </c>
      <c r="L161" s="471">
        <v>0</v>
      </c>
      <c r="M161" s="471">
        <v>0</v>
      </c>
      <c r="N161" s="471">
        <v>22.673155421498674</v>
      </c>
      <c r="O161" s="471">
        <v>145.86775309026626</v>
      </c>
      <c r="P161" s="471">
        <v>250.26923417040339</v>
      </c>
      <c r="Q161" s="471">
        <v>339.46185672954152</v>
      </c>
      <c r="R161" s="471">
        <v>416.18842803742575</v>
      </c>
      <c r="S161" s="471">
        <v>482.58374512149953</v>
      </c>
      <c r="T161" s="471">
        <v>540.33432105660506</v>
      </c>
      <c r="U161" s="471">
        <v>590.79019924361376</v>
      </c>
      <c r="V161" s="471">
        <v>635.04482829624271</v>
      </c>
      <c r="W161" s="471">
        <v>673.99316171839803</v>
      </c>
      <c r="X161" s="471">
        <v>708.37461097411187</v>
      </c>
      <c r="Y161" s="471">
        <v>738.80527080974764</v>
      </c>
      <c r="Z161" s="471">
        <v>765.80242145276588</v>
      </c>
      <c r="AA161" s="471">
        <v>789.80338762249005</v>
      </c>
      <c r="AB161" s="471">
        <v>811.18021783561278</v>
      </c>
      <c r="AC161" s="471">
        <v>830.25122919087403</v>
      </c>
      <c r="AD161" s="471">
        <v>847.29017434637228</v>
      </c>
      <c r="AE161" s="471">
        <v>862.53358548504707</v>
      </c>
    </row>
    <row r="162" spans="1:31" ht="11.1" customHeight="1">
      <c r="A162" s="469">
        <v>156</v>
      </c>
      <c r="B162" s="470">
        <v>0</v>
      </c>
      <c r="C162" s="470">
        <v>0</v>
      </c>
      <c r="D162" s="470">
        <v>0</v>
      </c>
      <c r="E162" s="470">
        <v>0</v>
      </c>
      <c r="F162" s="470">
        <v>0</v>
      </c>
      <c r="G162" s="470">
        <v>0</v>
      </c>
      <c r="H162" s="470">
        <v>0</v>
      </c>
      <c r="I162" s="470">
        <v>0</v>
      </c>
      <c r="J162" s="470">
        <v>0</v>
      </c>
      <c r="K162" s="470">
        <v>0</v>
      </c>
      <c r="L162" s="471">
        <v>0</v>
      </c>
      <c r="M162" s="471">
        <v>0</v>
      </c>
      <c r="N162" s="471">
        <v>11.383617452287696</v>
      </c>
      <c r="O162" s="471">
        <v>136.00129082566571</v>
      </c>
      <c r="P162" s="471">
        <v>241.60875994474216</v>
      </c>
      <c r="Q162" s="471">
        <v>331.83168623956567</v>
      </c>
      <c r="R162" s="471">
        <v>409.44456036910361</v>
      </c>
      <c r="S162" s="471">
        <v>476.60683935272669</v>
      </c>
      <c r="T162" s="471">
        <v>535.02451792947147</v>
      </c>
      <c r="U162" s="471">
        <v>586.0632344532371</v>
      </c>
      <c r="V162" s="471">
        <v>630.82906845002015</v>
      </c>
      <c r="W162" s="471">
        <v>670.22731143052431</v>
      </c>
      <c r="X162" s="471">
        <v>705.00591613015354</v>
      </c>
      <c r="Y162" s="471">
        <v>735.78809408027507</v>
      </c>
      <c r="Z162" s="471">
        <v>763.09710084280482</v>
      </c>
      <c r="AA162" s="471">
        <v>787.37531286981209</v>
      </c>
      <c r="AB162" s="471">
        <v>808.99907637622471</v>
      </c>
      <c r="AC162" s="471">
        <v>828.29038548346216</v>
      </c>
      <c r="AD162" s="471">
        <v>845.52615508858582</v>
      </c>
      <c r="AE162" s="471">
        <v>860.94564966320115</v>
      </c>
    </row>
    <row r="163" spans="1:31" ht="11.1" customHeight="1">
      <c r="A163" s="469">
        <v>157</v>
      </c>
      <c r="B163" s="470">
        <v>0</v>
      </c>
      <c r="C163" s="470">
        <v>0</v>
      </c>
      <c r="D163" s="470">
        <v>0</v>
      </c>
      <c r="E163" s="470">
        <v>0</v>
      </c>
      <c r="F163" s="470">
        <v>0</v>
      </c>
      <c r="G163" s="470">
        <v>0</v>
      </c>
      <c r="H163" s="470">
        <v>0</v>
      </c>
      <c r="I163" s="470">
        <v>0</v>
      </c>
      <c r="J163" s="470">
        <v>0</v>
      </c>
      <c r="K163" s="470">
        <v>0</v>
      </c>
      <c r="L163" s="471">
        <v>0</v>
      </c>
      <c r="M163" s="471">
        <v>0</v>
      </c>
      <c r="N163" s="471">
        <v>0</v>
      </c>
      <c r="O163" s="471">
        <v>126.0526080421935</v>
      </c>
      <c r="P163" s="471">
        <v>232.87611510053389</v>
      </c>
      <c r="Q163" s="471">
        <v>324.13793099550696</v>
      </c>
      <c r="R163" s="471">
        <v>402.6444938035454</v>
      </c>
      <c r="S163" s="471">
        <v>470.58012603588094</v>
      </c>
      <c r="T163" s="471">
        <v>529.67046644294498</v>
      </c>
      <c r="U163" s="471">
        <v>581.29687828960732</v>
      </c>
      <c r="V163" s="471">
        <v>626.57817727174552</v>
      </c>
      <c r="W163" s="471">
        <v>666.43007905691843</v>
      </c>
      <c r="X163" s="471">
        <v>701.60914882916234</v>
      </c>
      <c r="Y163" s="471">
        <v>732.7457742113902</v>
      </c>
      <c r="Z163" s="471">
        <v>760.36923589442756</v>
      </c>
      <c r="AA163" s="471">
        <v>784.92700416086188</v>
      </c>
      <c r="AB163" s="471">
        <v>806.79975873800856</v>
      </c>
      <c r="AC163" s="471">
        <v>826.31320141182175</v>
      </c>
      <c r="AD163" s="471">
        <v>843.74743567031771</v>
      </c>
      <c r="AE163" s="471">
        <v>859.3444810428399</v>
      </c>
    </row>
    <row r="164" spans="1:31" ht="11.1" customHeight="1">
      <c r="A164" s="469">
        <v>158</v>
      </c>
      <c r="B164" s="470">
        <v>0</v>
      </c>
      <c r="C164" s="470">
        <v>0</v>
      </c>
      <c r="D164" s="470">
        <v>0</v>
      </c>
      <c r="E164" s="470">
        <v>0</v>
      </c>
      <c r="F164" s="470">
        <v>0</v>
      </c>
      <c r="G164" s="470">
        <v>0</v>
      </c>
      <c r="H164" s="470">
        <v>0</v>
      </c>
      <c r="I164" s="470">
        <v>0</v>
      </c>
      <c r="J164" s="470">
        <v>0</v>
      </c>
      <c r="K164" s="470">
        <v>0</v>
      </c>
      <c r="L164" s="471">
        <v>0</v>
      </c>
      <c r="M164" s="471">
        <v>0</v>
      </c>
      <c r="N164" s="471">
        <v>0</v>
      </c>
      <c r="O164" s="471">
        <v>116.02101956885907</v>
      </c>
      <c r="P164" s="471">
        <v>224.07069821595735</v>
      </c>
      <c r="Q164" s="471">
        <v>316.38006112441423</v>
      </c>
      <c r="R164" s="471">
        <v>395.78776001660788</v>
      </c>
      <c r="S164" s="471">
        <v>464.50319010806129</v>
      </c>
      <c r="T164" s="471">
        <v>524.27179786069757</v>
      </c>
      <c r="U164" s="471">
        <v>576.49080249128053</v>
      </c>
      <c r="V164" s="471">
        <v>622.29186200031904</v>
      </c>
      <c r="W164" s="471">
        <v>662.60120308019918</v>
      </c>
      <c r="X164" s="471">
        <v>698.18407513399609</v>
      </c>
      <c r="Y164" s="471">
        <v>729.67810167693131</v>
      </c>
      <c r="Z164" s="471">
        <v>757.6186387381473</v>
      </c>
      <c r="AA164" s="471">
        <v>782.45829287933702</v>
      </c>
      <c r="AB164" s="471">
        <v>804.58211345280722</v>
      </c>
      <c r="AC164" s="471">
        <v>824.3195408062511</v>
      </c>
      <c r="AD164" s="471">
        <v>841.95389359023079</v>
      </c>
      <c r="AE164" s="471">
        <v>857.72996935064214</v>
      </c>
    </row>
    <row r="165" spans="1:31" ht="11.1" customHeight="1">
      <c r="A165" s="469">
        <v>159</v>
      </c>
      <c r="B165" s="470">
        <v>0</v>
      </c>
      <c r="C165" s="470">
        <v>0</v>
      </c>
      <c r="D165" s="470">
        <v>0</v>
      </c>
      <c r="E165" s="470">
        <v>0</v>
      </c>
      <c r="F165" s="470">
        <v>0</v>
      </c>
      <c r="G165" s="470">
        <v>0</v>
      </c>
      <c r="H165" s="470">
        <v>0</v>
      </c>
      <c r="I165" s="470">
        <v>0</v>
      </c>
      <c r="J165" s="470">
        <v>0</v>
      </c>
      <c r="K165" s="470">
        <v>0</v>
      </c>
      <c r="L165" s="471">
        <v>0</v>
      </c>
      <c r="M165" s="471">
        <v>0</v>
      </c>
      <c r="N165" s="471">
        <v>0</v>
      </c>
      <c r="O165" s="471">
        <v>105.9058345249135</v>
      </c>
      <c r="P165" s="471">
        <v>215.19190285734243</v>
      </c>
      <c r="Q165" s="471">
        <v>308.55754233772916</v>
      </c>
      <c r="R165" s="471">
        <v>388.87388678144549</v>
      </c>
      <c r="S165" s="471">
        <v>458.37561304750972</v>
      </c>
      <c r="T165" s="471">
        <v>518.82814037359799</v>
      </c>
      <c r="U165" s="471">
        <v>571.64467606130108</v>
      </c>
      <c r="V165" s="471">
        <v>617.96982743496358</v>
      </c>
      <c r="W165" s="471">
        <v>658.74041980367406</v>
      </c>
      <c r="X165" s="471">
        <v>694.73045915803664</v>
      </c>
      <c r="Y165" s="471">
        <v>726.58486520468523</v>
      </c>
      <c r="Z165" s="471">
        <v>754.84511993889794</v>
      </c>
      <c r="AA165" s="471">
        <v>779.96900900379956</v>
      </c>
      <c r="AB165" s="471">
        <v>802.34598779022917</v>
      </c>
      <c r="AC165" s="471">
        <v>822.3092663623006</v>
      </c>
      <c r="AD165" s="471">
        <v>840.14540532614319</v>
      </c>
      <c r="AE165" s="471">
        <v>856.10200339434289</v>
      </c>
    </row>
    <row r="166" spans="1:31" ht="11.1" customHeight="1">
      <c r="A166" s="469">
        <v>160</v>
      </c>
      <c r="B166" s="470">
        <v>0</v>
      </c>
      <c r="C166" s="470">
        <v>0</v>
      </c>
      <c r="D166" s="470">
        <v>0</v>
      </c>
      <c r="E166" s="470">
        <v>0</v>
      </c>
      <c r="F166" s="470">
        <v>0</v>
      </c>
      <c r="G166" s="470">
        <v>0</v>
      </c>
      <c r="H166" s="470">
        <v>0</v>
      </c>
      <c r="I166" s="470">
        <v>0</v>
      </c>
      <c r="J166" s="470">
        <v>0</v>
      </c>
      <c r="K166" s="470">
        <v>0</v>
      </c>
      <c r="L166" s="471">
        <v>0</v>
      </c>
      <c r="M166" s="471">
        <v>0</v>
      </c>
      <c r="N166" s="471">
        <v>0</v>
      </c>
      <c r="O166" s="471">
        <v>95.706356272268252</v>
      </c>
      <c r="P166" s="471">
        <v>206.23911753740575</v>
      </c>
      <c r="Q166" s="471">
        <v>300.66983589448841</v>
      </c>
      <c r="R166" s="471">
        <v>381.90239793599017</v>
      </c>
      <c r="S166" s="471">
        <v>452.19697284478701</v>
      </c>
      <c r="T166" s="471">
        <v>513.33911907410595</v>
      </c>
      <c r="U166" s="471">
        <v>566.7581652444054</v>
      </c>
      <c r="V166" s="471">
        <v>613.61177591489695</v>
      </c>
      <c r="W166" s="471">
        <v>654.84746333317753</v>
      </c>
      <c r="X166" s="471">
        <v>691.24806304894446</v>
      </c>
      <c r="Y166" s="471">
        <v>723.46585176183714</v>
      </c>
      <c r="Z166" s="471">
        <v>752.04848848298798</v>
      </c>
      <c r="AA166" s="471">
        <v>777.45898109596578</v>
      </c>
      <c r="AB166" s="471">
        <v>800.09122774712966</v>
      </c>
      <c r="AC166" s="471">
        <v>820.28223963131722</v>
      </c>
      <c r="AD166" s="471">
        <v>838.32184632652127</v>
      </c>
      <c r="AE166" s="471">
        <v>854.46047105507444</v>
      </c>
    </row>
    <row r="167" spans="1:31" ht="11.1" customHeight="1">
      <c r="A167" s="469">
        <v>161</v>
      </c>
      <c r="B167" s="470">
        <v>0</v>
      </c>
      <c r="C167" s="470">
        <v>0</v>
      </c>
      <c r="D167" s="470">
        <v>0</v>
      </c>
      <c r="E167" s="470">
        <v>0</v>
      </c>
      <c r="F167" s="470">
        <v>0</v>
      </c>
      <c r="G167" s="470">
        <v>0</v>
      </c>
      <c r="H167" s="470">
        <v>0</v>
      </c>
      <c r="I167" s="470">
        <v>0</v>
      </c>
      <c r="J167" s="470">
        <v>0</v>
      </c>
      <c r="K167" s="470">
        <v>0</v>
      </c>
      <c r="L167" s="471">
        <v>0</v>
      </c>
      <c r="M167" s="471">
        <v>0</v>
      </c>
      <c r="N167" s="471">
        <v>0</v>
      </c>
      <c r="O167" s="471">
        <v>85.421882367517824</v>
      </c>
      <c r="P167" s="471">
        <v>197.21172567313639</v>
      </c>
      <c r="Q167" s="471">
        <v>292.71639856422053</v>
      </c>
      <c r="R167" s="471">
        <v>374.87281335015615</v>
      </c>
      <c r="S167" s="471">
        <v>445.96684397370831</v>
      </c>
      <c r="T167" s="471">
        <v>507.80435593045149</v>
      </c>
      <c r="U167" s="471">
        <v>561.83093350403522</v>
      </c>
      <c r="V167" s="471">
        <v>609.21740729882993</v>
      </c>
      <c r="W167" s="471">
        <v>650.92206555876044</v>
      </c>
      <c r="X167" s="471">
        <v>687.73664697227639</v>
      </c>
      <c r="Y167" s="471">
        <v>720.32084654029859</v>
      </c>
      <c r="Z167" s="471">
        <v>749.22855176494568</v>
      </c>
      <c r="AA167" s="471">
        <v>774.92803628890022</v>
      </c>
      <c r="AB167" s="471">
        <v>797.81767803700438</v>
      </c>
      <c r="AC167" s="471">
        <v>818.23832101090886</v>
      </c>
      <c r="AD167" s="471">
        <v>836.48309100190284</v>
      </c>
      <c r="AE167" s="471">
        <v>852.8052592796455</v>
      </c>
    </row>
    <row r="168" spans="1:31" ht="11.1" customHeight="1">
      <c r="A168" s="469">
        <v>162</v>
      </c>
      <c r="B168" s="470">
        <v>0</v>
      </c>
      <c r="C168" s="470">
        <v>0</v>
      </c>
      <c r="D168" s="470">
        <v>0</v>
      </c>
      <c r="E168" s="470">
        <v>0</v>
      </c>
      <c r="F168" s="470">
        <v>0</v>
      </c>
      <c r="G168" s="470">
        <v>0</v>
      </c>
      <c r="H168" s="470">
        <v>0</v>
      </c>
      <c r="I168" s="470">
        <v>0</v>
      </c>
      <c r="J168" s="470">
        <v>0</v>
      </c>
      <c r="K168" s="470">
        <v>0</v>
      </c>
      <c r="L168" s="471">
        <v>0</v>
      </c>
      <c r="M168" s="471">
        <v>0</v>
      </c>
      <c r="N168" s="471">
        <v>0</v>
      </c>
      <c r="O168" s="471">
        <v>75.051704513561148</v>
      </c>
      <c r="P168" s="471">
        <v>188.10910554333131</v>
      </c>
      <c r="Q168" s="471">
        <v>284.69668258953413</v>
      </c>
      <c r="R168" s="471">
        <v>367.78464889277353</v>
      </c>
      <c r="S168" s="471">
        <v>439.68479736203733</v>
      </c>
      <c r="T168" s="471">
        <v>502.22346976059998</v>
      </c>
      <c r="U168" s="471">
        <v>556.86264149916224</v>
      </c>
      <c r="V168" s="471">
        <v>604.78641894429563</v>
      </c>
      <c r="W168" s="471">
        <v>646.96395613622326</v>
      </c>
      <c r="X168" s="471">
        <v>684.19596909496943</v>
      </c>
      <c r="Y168" s="471">
        <v>717.14963294191409</v>
      </c>
      <c r="Z168" s="471">
        <v>746.38511557425295</v>
      </c>
      <c r="AA168" s="471">
        <v>772.37600027510916</v>
      </c>
      <c r="AB168" s="471">
        <v>795.52518207929461</v>
      </c>
      <c r="AC168" s="471">
        <v>816.17736973533067</v>
      </c>
      <c r="AD168" s="471">
        <v>834.6290127162456</v>
      </c>
      <c r="AE168" s="471">
        <v>851.13625407275447</v>
      </c>
    </row>
    <row r="169" spans="1:31" ht="11.1" customHeight="1">
      <c r="A169" s="469">
        <v>163</v>
      </c>
      <c r="B169" s="470">
        <v>0</v>
      </c>
      <c r="C169" s="470">
        <v>0</v>
      </c>
      <c r="D169" s="470">
        <v>0</v>
      </c>
      <c r="E169" s="470">
        <v>0</v>
      </c>
      <c r="F169" s="470">
        <v>0</v>
      </c>
      <c r="G169" s="470">
        <v>0</v>
      </c>
      <c r="H169" s="470">
        <v>0</v>
      </c>
      <c r="I169" s="470">
        <v>0</v>
      </c>
      <c r="J169" s="470">
        <v>0</v>
      </c>
      <c r="K169" s="470">
        <v>0</v>
      </c>
      <c r="L169" s="471">
        <v>0</v>
      </c>
      <c r="M169" s="471">
        <v>0</v>
      </c>
      <c r="N169" s="471">
        <v>0</v>
      </c>
      <c r="O169" s="471">
        <v>64.595108510821319</v>
      </c>
      <c r="P169" s="471">
        <v>178.93063024577785</v>
      </c>
      <c r="Q169" s="471">
        <v>276.61013564839146</v>
      </c>
      <c r="R169" s="471">
        <v>360.63741639824593</v>
      </c>
      <c r="S169" s="471">
        <v>433.35040036193567</v>
      </c>
      <c r="T169" s="471">
        <v>496.59607620599968</v>
      </c>
      <c r="U169" s="471">
        <v>551.85294706091508</v>
      </c>
      <c r="V169" s="471">
        <v>600.31850568680659</v>
      </c>
      <c r="W169" s="471">
        <v>642.97286246849842</v>
      </c>
      <c r="X169" s="471">
        <v>680.62578556868482</v>
      </c>
      <c r="Y169" s="471">
        <v>713.95199256354283</v>
      </c>
      <c r="Z169" s="471">
        <v>743.51798408197124</v>
      </c>
      <c r="AA169" s="471">
        <v>769.80269729453642</v>
      </c>
      <c r="AB169" s="471">
        <v>793.21358198860401</v>
      </c>
      <c r="AC169" s="471">
        <v>814.09924386578928</v>
      </c>
      <c r="AD169" s="471">
        <v>832.75948377820794</v>
      </c>
      <c r="AE169" s="471">
        <v>849.45334048913946</v>
      </c>
    </row>
    <row r="170" spans="1:31" ht="11.1" customHeight="1">
      <c r="A170" s="469">
        <v>164</v>
      </c>
      <c r="B170" s="470">
        <v>0</v>
      </c>
      <c r="C170" s="470">
        <v>0</v>
      </c>
      <c r="D170" s="470">
        <v>0</v>
      </c>
      <c r="E170" s="470">
        <v>0</v>
      </c>
      <c r="F170" s="470">
        <v>0</v>
      </c>
      <c r="G170" s="470">
        <v>0</v>
      </c>
      <c r="H170" s="470">
        <v>0</v>
      </c>
      <c r="I170" s="470">
        <v>0</v>
      </c>
      <c r="J170" s="470">
        <v>0</v>
      </c>
      <c r="K170" s="470">
        <v>0</v>
      </c>
      <c r="L170" s="471">
        <v>0</v>
      </c>
      <c r="M170" s="471">
        <v>0</v>
      </c>
      <c r="N170" s="471">
        <v>0</v>
      </c>
      <c r="O170" s="471">
        <v>54.051374208058711</v>
      </c>
      <c r="P170" s="471">
        <v>169.67566765407827</v>
      </c>
      <c r="Q170" s="471">
        <v>268.45620081607279</v>
      </c>
      <c r="R170" s="471">
        <v>353.43062363293069</v>
      </c>
      <c r="S170" s="471">
        <v>426.96321672016649</v>
      </c>
      <c r="T170" s="471">
        <v>490.92178770511083</v>
      </c>
      <c r="U170" s="471">
        <v>546.80150516901597</v>
      </c>
      <c r="V170" s="471">
        <v>595.81335981883899</v>
      </c>
      <c r="W170" s="471">
        <v>638.94850968687535</v>
      </c>
      <c r="X170" s="471">
        <v>677.02585051301446</v>
      </c>
      <c r="Y170" s="471">
        <v>710.72770518201867</v>
      </c>
      <c r="Z170" s="471">
        <v>740.62695982725359</v>
      </c>
      <c r="AA170" s="471">
        <v>767.2079501224589</v>
      </c>
      <c r="AB170" s="471">
        <v>790.88271856382437</v>
      </c>
      <c r="AC170" s="471">
        <v>812.0038002806682</v>
      </c>
      <c r="AD170" s="471">
        <v>830.87437543235342</v>
      </c>
      <c r="AE170" s="471">
        <v>847.75640262566105</v>
      </c>
    </row>
    <row r="171" spans="1:31" ht="11.1" customHeight="1">
      <c r="A171" s="469">
        <v>165</v>
      </c>
      <c r="B171" s="470">
        <v>0</v>
      </c>
      <c r="C171" s="470">
        <v>0</v>
      </c>
      <c r="D171" s="470">
        <v>0</v>
      </c>
      <c r="E171" s="470">
        <v>0</v>
      </c>
      <c r="F171" s="470">
        <v>0</v>
      </c>
      <c r="G171" s="470">
        <v>0</v>
      </c>
      <c r="H171" s="470">
        <v>0</v>
      </c>
      <c r="I171" s="470">
        <v>0</v>
      </c>
      <c r="J171" s="470">
        <v>0</v>
      </c>
      <c r="K171" s="470">
        <v>0</v>
      </c>
      <c r="L171" s="471">
        <v>0</v>
      </c>
      <c r="M171" s="471">
        <v>0</v>
      </c>
      <c r="N171" s="471">
        <v>0</v>
      </c>
      <c r="O171" s="471">
        <v>43.419775452773138</v>
      </c>
      <c r="P171" s="471">
        <v>160.34358037411437</v>
      </c>
      <c r="Q171" s="471">
        <v>260.2343165268183</v>
      </c>
      <c r="R171" s="471">
        <v>346.16377426123779</v>
      </c>
      <c r="S171" s="471">
        <v>420.52280654804935</v>
      </c>
      <c r="T171" s="471">
        <v>485.20021346671473</v>
      </c>
      <c r="U171" s="471">
        <v>541.70796792801764</v>
      </c>
      <c r="V171" s="471">
        <v>591.27067106863797</v>
      </c>
      <c r="W171" s="471">
        <v>634.89062063207257</v>
      </c>
      <c r="X171" s="471">
        <v>673.39591599854703</v>
      </c>
      <c r="Y171" s="471">
        <v>707.47654873898148</v>
      </c>
      <c r="Z171" s="471">
        <v>737.71184370374692</v>
      </c>
      <c r="AA171" s="471">
        <v>764.59158005728079</v>
      </c>
      <c r="AB171" s="471">
        <v>788.53243127717155</v>
      </c>
      <c r="AC171" s="471">
        <v>809.89089466567123</v>
      </c>
      <c r="AD171" s="471">
        <v>828.97355785028344</v>
      </c>
      <c r="AE171" s="471">
        <v>846.04532361332019</v>
      </c>
    </row>
    <row r="172" spans="1:31" ht="11.1" customHeight="1">
      <c r="A172" s="469">
        <v>166</v>
      </c>
      <c r="B172" s="470">
        <v>0</v>
      </c>
      <c r="C172" s="470">
        <v>0</v>
      </c>
      <c r="D172" s="470">
        <v>0</v>
      </c>
      <c r="E172" s="470">
        <v>0</v>
      </c>
      <c r="F172" s="470">
        <v>0</v>
      </c>
      <c r="G172" s="470">
        <v>0</v>
      </c>
      <c r="H172" s="470">
        <v>0</v>
      </c>
      <c r="I172" s="470">
        <v>0</v>
      </c>
      <c r="J172" s="470">
        <v>0</v>
      </c>
      <c r="K172" s="470">
        <v>0</v>
      </c>
      <c r="L172" s="471">
        <v>0</v>
      </c>
      <c r="M172" s="471">
        <v>0</v>
      </c>
      <c r="N172" s="471">
        <v>0</v>
      </c>
      <c r="O172" s="471">
        <v>32.699580041193549</v>
      </c>
      <c r="P172" s="471">
        <v>150.93372570015103</v>
      </c>
      <c r="Q172" s="471">
        <v>251.94391653515325</v>
      </c>
      <c r="R172" s="471">
        <v>338.83636781144759</v>
      </c>
      <c r="S172" s="471">
        <v>414.02872629116439</v>
      </c>
      <c r="T172" s="471">
        <v>479.43095944299887</v>
      </c>
      <c r="U172" s="471">
        <v>536.57198454334446</v>
      </c>
      <c r="V172" s="471">
        <v>586.69012657885196</v>
      </c>
      <c r="W172" s="471">
        <v>630.79891583514609</v>
      </c>
      <c r="X172" s="471">
        <v>669.73573202979242</v>
      </c>
      <c r="Y172" s="471">
        <v>704.19829932558594</v>
      </c>
      <c r="Z172" s="471">
        <v>734.77243494587754</v>
      </c>
      <c r="AA172" s="471">
        <v>761.95340690822604</v>
      </c>
      <c r="AB172" s="471">
        <v>786.16255826312999</v>
      </c>
      <c r="AC172" s="471">
        <v>807.76038150388263</v>
      </c>
      <c r="AD172" s="471">
        <v>827.05690012169612</v>
      </c>
      <c r="AE172" s="471">
        <v>844.31998560920977</v>
      </c>
    </row>
    <row r="173" spans="1:31" ht="11.1" customHeight="1">
      <c r="A173" s="469">
        <v>167</v>
      </c>
      <c r="B173" s="470">
        <v>0</v>
      </c>
      <c r="C173" s="470">
        <v>0</v>
      </c>
      <c r="D173" s="470">
        <v>0</v>
      </c>
      <c r="E173" s="470">
        <v>0</v>
      </c>
      <c r="F173" s="470">
        <v>0</v>
      </c>
      <c r="G173" s="470">
        <v>0</v>
      </c>
      <c r="H173" s="470">
        <v>0</v>
      </c>
      <c r="I173" s="470">
        <v>0</v>
      </c>
      <c r="J173" s="470">
        <v>0</v>
      </c>
      <c r="K173" s="470">
        <v>0</v>
      </c>
      <c r="L173" s="471">
        <v>0</v>
      </c>
      <c r="M173" s="471">
        <v>0</v>
      </c>
      <c r="N173" s="471">
        <v>0</v>
      </c>
      <c r="O173" s="471">
        <v>21.890049667850693</v>
      </c>
      <c r="P173" s="471">
        <v>141.44545557057097</v>
      </c>
      <c r="Q173" s="471">
        <v>243.58442987689102</v>
      </c>
      <c r="R173" s="471">
        <v>331.44789964124237</v>
      </c>
      <c r="S173" s="471">
        <v>407.48052869880541</v>
      </c>
      <c r="T173" s="471">
        <v>473.61362830241842</v>
      </c>
      <c r="U173" s="471">
        <v>531.39320129713212</v>
      </c>
      <c r="V173" s="471">
        <v>582.07141088498452</v>
      </c>
      <c r="W173" s="471">
        <v>626.67311349824547</v>
      </c>
      <c r="X173" s="471">
        <v>666.0450465279647</v>
      </c>
      <c r="Y173" s="471">
        <v>700.89273116707864</v>
      </c>
      <c r="Z173" s="471">
        <v>731.80853111502574</v>
      </c>
      <c r="AA173" s="471">
        <v>759.29324898292941</v>
      </c>
      <c r="AB173" s="471">
        <v>783.77293630730458</v>
      </c>
      <c r="AC173" s="471">
        <v>805.6121140657458</v>
      </c>
      <c r="AD173" s="471">
        <v>825.12427024537067</v>
      </c>
      <c r="AE173" s="471">
        <v>842.58026978839848</v>
      </c>
    </row>
    <row r="174" spans="1:31" ht="11.1" customHeight="1">
      <c r="A174" s="469">
        <v>168</v>
      </c>
      <c r="B174" s="470">
        <v>0</v>
      </c>
      <c r="C174" s="470">
        <v>0</v>
      </c>
      <c r="D174" s="470">
        <v>0</v>
      </c>
      <c r="E174" s="470">
        <v>0</v>
      </c>
      <c r="F174" s="470">
        <v>0</v>
      </c>
      <c r="G174" s="470">
        <v>0</v>
      </c>
      <c r="H174" s="470">
        <v>0</v>
      </c>
      <c r="I174" s="470">
        <v>0</v>
      </c>
      <c r="J174" s="470">
        <v>0</v>
      </c>
      <c r="K174" s="470">
        <v>0</v>
      </c>
      <c r="L174" s="471">
        <v>0</v>
      </c>
      <c r="M174" s="471">
        <v>0</v>
      </c>
      <c r="N174" s="471">
        <v>0</v>
      </c>
      <c r="O174" s="471">
        <v>10.990439874729999</v>
      </c>
      <c r="P174" s="471">
        <v>131.87811652324453</v>
      </c>
      <c r="Q174" s="471">
        <v>235.15528082980981</v>
      </c>
      <c r="R174" s="471">
        <v>323.99786090295197</v>
      </c>
      <c r="S174" s="471">
        <v>400.87776279317683</v>
      </c>
      <c r="T174" s="471">
        <v>467.74781940233322</v>
      </c>
      <c r="U174" s="471">
        <v>526.17126152386822</v>
      </c>
      <c r="V174" s="471">
        <v>577.41420589366805</v>
      </c>
      <c r="W174" s="471">
        <v>622.51292947520392</v>
      </c>
      <c r="X174" s="471">
        <v>662.32360531362167</v>
      </c>
      <c r="Y174" s="471">
        <v>697.5596166072504</v>
      </c>
      <c r="Z174" s="471">
        <v>728.8199280855838</v>
      </c>
      <c r="AA174" s="471">
        <v>756.61092307492174</v>
      </c>
      <c r="AB174" s="471">
        <v>781.36340083518064</v>
      </c>
      <c r="AC174" s="471">
        <v>803.44594439895775</v>
      </c>
      <c r="AD174" s="471">
        <v>823.17553512007589</v>
      </c>
      <c r="AE174" s="471">
        <v>840.82605633574724</v>
      </c>
    </row>
    <row r="175" spans="1:31" ht="11.1" customHeight="1">
      <c r="A175" s="469">
        <v>169</v>
      </c>
      <c r="B175" s="470">
        <v>0</v>
      </c>
      <c r="C175" s="470">
        <v>0</v>
      </c>
      <c r="D175" s="470">
        <v>0</v>
      </c>
      <c r="E175" s="470">
        <v>0</v>
      </c>
      <c r="F175" s="470">
        <v>0</v>
      </c>
      <c r="G175" s="470">
        <v>0</v>
      </c>
      <c r="H175" s="470">
        <v>0</v>
      </c>
      <c r="I175" s="470">
        <v>0</v>
      </c>
      <c r="J175" s="470">
        <v>0</v>
      </c>
      <c r="K175" s="470">
        <v>0</v>
      </c>
      <c r="L175" s="471">
        <v>0</v>
      </c>
      <c r="M175" s="471">
        <v>0</v>
      </c>
      <c r="N175" s="471">
        <v>0</v>
      </c>
      <c r="O175" s="471">
        <v>0</v>
      </c>
      <c r="P175" s="471">
        <v>122.23104965052376</v>
      </c>
      <c r="Q175" s="471">
        <v>226.65588887400307</v>
      </c>
      <c r="R175" s="471">
        <v>316.48573850850931</v>
      </c>
      <c r="S175" s="471">
        <v>394.21997383833462</v>
      </c>
      <c r="T175" s="471">
        <v>461.83312876141412</v>
      </c>
      <c r="U175" s="471">
        <v>520.90580558582701</v>
      </c>
      <c r="V175" s="471">
        <v>572.71819086075743</v>
      </c>
      <c r="W175" s="471">
        <v>618.31807725197029</v>
      </c>
      <c r="X175" s="471">
        <v>658.57115208915923</v>
      </c>
      <c r="Y175" s="471">
        <v>694.19872609275717</v>
      </c>
      <c r="Z175" s="471">
        <v>725.80642003089633</v>
      </c>
      <c r="AA175" s="471">
        <v>753.90624445101412</v>
      </c>
      <c r="AB175" s="471">
        <v>778.93378590078908</v>
      </c>
      <c r="AC175" s="471">
        <v>801.26172331827979</v>
      </c>
      <c r="AD175" s="471">
        <v>821.21056053540349</v>
      </c>
      <c r="AE175" s="471">
        <v>839.05722443765717</v>
      </c>
    </row>
    <row r="176" spans="1:31" ht="11.1" customHeight="1">
      <c r="A176" s="469">
        <v>170</v>
      </c>
      <c r="B176" s="470">
        <v>0</v>
      </c>
      <c r="C176" s="470">
        <v>0</v>
      </c>
      <c r="D176" s="470">
        <v>0</v>
      </c>
      <c r="E176" s="470">
        <v>0</v>
      </c>
      <c r="F176" s="470">
        <v>0</v>
      </c>
      <c r="G176" s="470">
        <v>0</v>
      </c>
      <c r="H176" s="470">
        <v>0</v>
      </c>
      <c r="I176" s="470">
        <v>0</v>
      </c>
      <c r="J176" s="470">
        <v>0</v>
      </c>
      <c r="K176" s="470">
        <v>0</v>
      </c>
      <c r="L176" s="471">
        <v>0</v>
      </c>
      <c r="M176" s="471">
        <v>0</v>
      </c>
      <c r="N176" s="471">
        <v>0</v>
      </c>
      <c r="O176" s="471">
        <v>0</v>
      </c>
      <c r="P176" s="471">
        <v>112.50359055386367</v>
      </c>
      <c r="Q176" s="471">
        <v>218.08566865189803</v>
      </c>
      <c r="R176" s="471">
        <v>308.91101509411288</v>
      </c>
      <c r="S176" s="471">
        <v>387.50670330886896</v>
      </c>
      <c r="T176" s="471">
        <v>455.86914903182048</v>
      </c>
      <c r="U176" s="471">
        <v>515.59647084830226</v>
      </c>
      <c r="V176" s="471">
        <v>567.983042369239</v>
      </c>
      <c r="W176" s="471">
        <v>614.0882679268766</v>
      </c>
      <c r="X176" s="471">
        <v>654.78742842115969</v>
      </c>
      <c r="Y176" s="471">
        <v>690.80982815730965</v>
      </c>
      <c r="Z176" s="471">
        <v>722.76779940908659</v>
      </c>
      <c r="AA176" s="471">
        <v>751.17902683857403</v>
      </c>
      <c r="AB176" s="471">
        <v>776.48392417527759</v>
      </c>
      <c r="AC176" s="471">
        <v>799.05930039526299</v>
      </c>
      <c r="AD176" s="471">
        <v>819.22921116252553</v>
      </c>
      <c r="AE176" s="471">
        <v>837.27365227374969</v>
      </c>
    </row>
    <row r="177" spans="1:31" ht="11.1" customHeight="1">
      <c r="A177" s="469">
        <v>171</v>
      </c>
      <c r="B177" s="470">
        <v>0</v>
      </c>
      <c r="C177" s="470">
        <v>0</v>
      </c>
      <c r="D177" s="470">
        <v>0</v>
      </c>
      <c r="E177" s="470">
        <v>0</v>
      </c>
      <c r="F177" s="470">
        <v>0</v>
      </c>
      <c r="G177" s="470">
        <v>0</v>
      </c>
      <c r="H177" s="470">
        <v>0</v>
      </c>
      <c r="I177" s="470">
        <v>0</v>
      </c>
      <c r="J177" s="470">
        <v>0</v>
      </c>
      <c r="K177" s="470">
        <v>0</v>
      </c>
      <c r="L177" s="471">
        <v>0</v>
      </c>
      <c r="M177" s="471">
        <v>0</v>
      </c>
      <c r="N177" s="471">
        <v>0</v>
      </c>
      <c r="O177" s="471">
        <v>0</v>
      </c>
      <c r="P177" s="471">
        <v>102.69506929806474</v>
      </c>
      <c r="Q177" s="471">
        <v>209.4440299279419</v>
      </c>
      <c r="R177" s="471">
        <v>301.27316898459651</v>
      </c>
      <c r="S177" s="471">
        <v>380.73748885832413</v>
      </c>
      <c r="T177" s="471">
        <v>449.85546947114682</v>
      </c>
      <c r="U177" s="471">
        <v>510.24289165463131</v>
      </c>
      <c r="V177" s="471">
        <v>563.20843430695811</v>
      </c>
      <c r="W177" s="471">
        <v>609.82321019074016</v>
      </c>
      <c r="X177" s="471">
        <v>650.97217372259354</v>
      </c>
      <c r="Y177" s="471">
        <v>687.39268940573334</v>
      </c>
      <c r="Z177" s="471">
        <v>719.70385694876165</v>
      </c>
      <c r="AA177" s="471">
        <v>748.42908241269686</v>
      </c>
      <c r="AB177" s="471">
        <v>774.01364693538676</v>
      </c>
      <c r="AC177" s="471">
        <v>796.83852394788755</v>
      </c>
      <c r="AD177" s="471">
        <v>817.23135054487375</v>
      </c>
      <c r="AE177" s="471">
        <v>835.47521700847631</v>
      </c>
    </row>
    <row r="178" spans="1:31" ht="11.1" customHeight="1">
      <c r="A178" s="469">
        <v>172</v>
      </c>
      <c r="B178" s="470">
        <v>0</v>
      </c>
      <c r="C178" s="470">
        <v>0</v>
      </c>
      <c r="D178" s="470">
        <v>0</v>
      </c>
      <c r="E178" s="470">
        <v>0</v>
      </c>
      <c r="F178" s="470">
        <v>0</v>
      </c>
      <c r="G178" s="470">
        <v>0</v>
      </c>
      <c r="H178" s="470">
        <v>0</v>
      </c>
      <c r="I178" s="470">
        <v>0</v>
      </c>
      <c r="J178" s="470">
        <v>0</v>
      </c>
      <c r="K178" s="470">
        <v>0</v>
      </c>
      <c r="L178" s="471">
        <v>0</v>
      </c>
      <c r="M178" s="471">
        <v>0</v>
      </c>
      <c r="N178" s="471">
        <v>0</v>
      </c>
      <c r="O178" s="471">
        <v>0</v>
      </c>
      <c r="P178" s="471">
        <v>92.804810365134031</v>
      </c>
      <c r="Q178" s="471">
        <v>200.73037754795283</v>
      </c>
      <c r="R178" s="471">
        <v>293.57167415750087</v>
      </c>
      <c r="S178" s="471">
        <v>373.91186428735813</v>
      </c>
      <c r="T178" s="471">
        <v>443.79167591413437</v>
      </c>
      <c r="U178" s="471">
        <v>504.84469930101318</v>
      </c>
      <c r="V178" s="471">
        <v>558.39403784415822</v>
      </c>
      <c r="W178" s="471">
        <v>605.52261030680268</v>
      </c>
      <c r="X178" s="471">
        <v>647.12512523487237</v>
      </c>
      <c r="Y178" s="471">
        <v>683.94707449789405</v>
      </c>
      <c r="Z178" s="471">
        <v>716.6143816346007</v>
      </c>
      <c r="AA178" s="471">
        <v>745.65622178327055</v>
      </c>
      <c r="AB178" s="471">
        <v>771.52278405183017</v>
      </c>
      <c r="AC178" s="471">
        <v>794.59924103011735</v>
      </c>
      <c r="AD178" s="471">
        <v>815.21684108874126</v>
      </c>
      <c r="AE178" s="471">
        <v>833.66179478265883</v>
      </c>
    </row>
    <row r="179" spans="1:31" ht="11.1" customHeight="1">
      <c r="A179" s="469">
        <v>173</v>
      </c>
      <c r="B179" s="470">
        <v>0</v>
      </c>
      <c r="C179" s="470">
        <v>0</v>
      </c>
      <c r="D179" s="470">
        <v>0</v>
      </c>
      <c r="E179" s="470">
        <v>0</v>
      </c>
      <c r="F179" s="470">
        <v>0</v>
      </c>
      <c r="G179" s="470">
        <v>0</v>
      </c>
      <c r="H179" s="470">
        <v>0</v>
      </c>
      <c r="I179" s="470">
        <v>0</v>
      </c>
      <c r="J179" s="470">
        <v>0</v>
      </c>
      <c r="K179" s="470">
        <v>0</v>
      </c>
      <c r="L179" s="471">
        <v>0</v>
      </c>
      <c r="M179" s="471">
        <v>0</v>
      </c>
      <c r="N179" s="471">
        <v>0</v>
      </c>
      <c r="O179" s="471">
        <v>0</v>
      </c>
      <c r="P179" s="471">
        <v>82.832132607762418</v>
      </c>
      <c r="Q179" s="471">
        <v>191.94411139813064</v>
      </c>
      <c r="R179" s="471">
        <v>285.80600020684602</v>
      </c>
      <c r="S179" s="471">
        <v>367.0293595116342</v>
      </c>
      <c r="T179" s="471">
        <v>437.67735074414685</v>
      </c>
      <c r="U179" s="471">
        <v>499.40152201111488</v>
      </c>
      <c r="V179" s="471">
        <v>553.53952141083482</v>
      </c>
      <c r="W179" s="471">
        <v>601.18617209049921</v>
      </c>
      <c r="X179" s="471">
        <v>643.2460180097537</v>
      </c>
      <c r="Y179" s="471">
        <v>680.47274613248942</v>
      </c>
      <c r="Z179" s="471">
        <v>713.49916069282176</v>
      </c>
      <c r="AA179" s="471">
        <v>742.86025398193249</v>
      </c>
      <c r="AB179" s="471">
        <v>769.01116397757733</v>
      </c>
      <c r="AC179" s="471">
        <v>792.34129742136599</v>
      </c>
      <c r="AD179" s="471">
        <v>813.1855440538078</v>
      </c>
      <c r="AE179" s="471">
        <v>831.8332607049598</v>
      </c>
    </row>
    <row r="180" spans="1:31" ht="11.1" customHeight="1">
      <c r="A180" s="469">
        <v>174</v>
      </c>
      <c r="B180" s="470">
        <v>0</v>
      </c>
      <c r="C180" s="470">
        <v>0</v>
      </c>
      <c r="D180" s="470">
        <v>0</v>
      </c>
      <c r="E180" s="470">
        <v>0</v>
      </c>
      <c r="F180" s="470">
        <v>0</v>
      </c>
      <c r="G180" s="470">
        <v>0</v>
      </c>
      <c r="H180" s="470">
        <v>0</v>
      </c>
      <c r="I180" s="470">
        <v>0</v>
      </c>
      <c r="J180" s="470">
        <v>0</v>
      </c>
      <c r="K180" s="470">
        <v>0</v>
      </c>
      <c r="L180" s="471">
        <v>0</v>
      </c>
      <c r="M180" s="471">
        <v>0</v>
      </c>
      <c r="N180" s="471">
        <v>0</v>
      </c>
      <c r="O180" s="471">
        <v>0</v>
      </c>
      <c r="P180" s="471">
        <v>72.776349202412703</v>
      </c>
      <c r="Q180" s="471">
        <v>183.08462636372647</v>
      </c>
      <c r="R180" s="471">
        <v>277.97561230660267</v>
      </c>
      <c r="S180" s="471">
        <v>360.0895005294459</v>
      </c>
      <c r="T180" s="471">
        <v>431.5120728644095</v>
      </c>
      <c r="U180" s="471">
        <v>493.91298491046746</v>
      </c>
      <c r="V180" s="471">
        <v>548.64455067390065</v>
      </c>
      <c r="W180" s="471">
        <v>596.8135968890598</v>
      </c>
      <c r="X180" s="471">
        <v>639.3345848910925</v>
      </c>
      <c r="Y180" s="471">
        <v>676.96946503070637</v>
      </c>
      <c r="Z180" s="471">
        <v>710.35797957652824</v>
      </c>
      <c r="AA180" s="471">
        <v>740.04098644891667</v>
      </c>
      <c r="AB180" s="471">
        <v>766.47861373603916</v>
      </c>
      <c r="AC180" s="471">
        <v>790.06453761587466</v>
      </c>
      <c r="AD180" s="471">
        <v>811.13731954358332</v>
      </c>
      <c r="AE180" s="471">
        <v>829.98948884327979</v>
      </c>
    </row>
    <row r="181" spans="1:31" ht="11.1" customHeight="1">
      <c r="A181" s="469">
        <v>175</v>
      </c>
      <c r="B181" s="470">
        <v>0</v>
      </c>
      <c r="C181" s="470">
        <v>0</v>
      </c>
      <c r="D181" s="470">
        <v>0</v>
      </c>
      <c r="E181" s="470">
        <v>0</v>
      </c>
      <c r="F181" s="470">
        <v>0</v>
      </c>
      <c r="G181" s="470">
        <v>0</v>
      </c>
      <c r="H181" s="470">
        <v>0</v>
      </c>
      <c r="I181" s="470">
        <v>0</v>
      </c>
      <c r="J181" s="470">
        <v>0</v>
      </c>
      <c r="K181" s="470">
        <v>0</v>
      </c>
      <c r="L181" s="471">
        <v>0</v>
      </c>
      <c r="M181" s="471">
        <v>0</v>
      </c>
      <c r="N181" s="471">
        <v>0</v>
      </c>
      <c r="O181" s="471">
        <v>0</v>
      </c>
      <c r="P181" s="471">
        <v>62.636767602018239</v>
      </c>
      <c r="Q181" s="471">
        <v>174.15131228736897</v>
      </c>
      <c r="R181" s="471">
        <v>270.07997117385685</v>
      </c>
      <c r="S181" s="471">
        <v>353.09180938907264</v>
      </c>
      <c r="T181" s="471">
        <v>425.29541766900752</v>
      </c>
      <c r="U181" s="471">
        <v>488.37871000064803</v>
      </c>
      <c r="V181" s="471">
        <v>543.70878851415841</v>
      </c>
      <c r="W181" s="471">
        <v>592.40458356094155</v>
      </c>
      <c r="X181" s="471">
        <v>635.3905564964424</v>
      </c>
      <c r="Y181" s="471">
        <v>673.43698991974168</v>
      </c>
      <c r="Z181" s="471">
        <v>707.19062195093193</v>
      </c>
      <c r="AA181" s="471">
        <v>737.1982250197924</v>
      </c>
      <c r="AB181" s="471">
        <v>763.92495890915484</v>
      </c>
      <c r="AC181" s="471">
        <v>787.76880481200442</v>
      </c>
      <c r="AD181" s="471">
        <v>809.07202649577357</v>
      </c>
      <c r="AE181" s="471">
        <v>828.13035221608561</v>
      </c>
    </row>
    <row r="182" spans="1:31" ht="11.1" customHeight="1">
      <c r="A182" s="469">
        <v>176</v>
      </c>
      <c r="B182" s="470">
        <v>0</v>
      </c>
      <c r="C182" s="470">
        <v>0</v>
      </c>
      <c r="D182" s="470">
        <v>0</v>
      </c>
      <c r="E182" s="470">
        <v>0</v>
      </c>
      <c r="F182" s="470">
        <v>0</v>
      </c>
      <c r="G182" s="470">
        <v>0</v>
      </c>
      <c r="H182" s="470">
        <v>0</v>
      </c>
      <c r="I182" s="470">
        <v>0</v>
      </c>
      <c r="J182" s="470">
        <v>0</v>
      </c>
      <c r="K182" s="470">
        <v>0</v>
      </c>
      <c r="L182" s="471">
        <v>0</v>
      </c>
      <c r="M182" s="471">
        <v>0</v>
      </c>
      <c r="N182" s="471">
        <v>0</v>
      </c>
      <c r="O182" s="471">
        <v>0</v>
      </c>
      <c r="P182" s="471">
        <v>52.412689488287214</v>
      </c>
      <c r="Q182" s="471">
        <v>165.14355392704189</v>
      </c>
      <c r="R182" s="471">
        <v>262.11853303167163</v>
      </c>
      <c r="S182" s="471">
        <v>346.03580415586299</v>
      </c>
      <c r="T182" s="471">
        <v>419.02695701364388</v>
      </c>
      <c r="U182" s="471">
        <v>482.79831613324654</v>
      </c>
      <c r="V182" s="471">
        <v>538.73189500308524</v>
      </c>
      <c r="W182" s="471">
        <v>587.95882845508936</v>
      </c>
      <c r="X182" s="471">
        <v>631.41366119850329</v>
      </c>
      <c r="Y182" s="471">
        <v>669.87507751618557</v>
      </c>
      <c r="Z182" s="471">
        <v>703.99686967845582</v>
      </c>
      <c r="AA182" s="471">
        <v>734.33177391209188</v>
      </c>
      <c r="AB182" s="471">
        <v>761.35002362537966</v>
      </c>
      <c r="AC182" s="471">
        <v>785.45394090143532</v>
      </c>
      <c r="AD182" s="471">
        <v>806.98952267256539</v>
      </c>
      <c r="AE182" s="471">
        <v>826.25572278366508</v>
      </c>
    </row>
    <row r="183" spans="1:31" ht="11.1" customHeight="1">
      <c r="A183" s="469">
        <v>177</v>
      </c>
      <c r="B183" s="470">
        <v>0</v>
      </c>
      <c r="C183" s="470">
        <v>0</v>
      </c>
      <c r="D183" s="470">
        <v>0</v>
      </c>
      <c r="E183" s="470">
        <v>0</v>
      </c>
      <c r="F183" s="470">
        <v>0</v>
      </c>
      <c r="G183" s="470">
        <v>0</v>
      </c>
      <c r="H183" s="470">
        <v>0</v>
      </c>
      <c r="I183" s="470">
        <v>0</v>
      </c>
      <c r="J183" s="470">
        <v>0</v>
      </c>
      <c r="K183" s="470">
        <v>0</v>
      </c>
      <c r="L183" s="471">
        <v>0</v>
      </c>
      <c r="M183" s="471">
        <v>0</v>
      </c>
      <c r="N183" s="471">
        <v>0</v>
      </c>
      <c r="O183" s="471">
        <v>0</v>
      </c>
      <c r="P183" s="471">
        <v>42.103410723608476</v>
      </c>
      <c r="Q183" s="471">
        <v>156.06073091371201</v>
      </c>
      <c r="R183" s="471">
        <v>254.090749571635</v>
      </c>
      <c r="S183" s="471">
        <v>338.92099887904322</v>
      </c>
      <c r="T183" s="471">
        <v>412.70625918615229</v>
      </c>
      <c r="U183" s="471">
        <v>477.17141898361689</v>
      </c>
      <c r="V183" s="471">
        <v>533.71352737941959</v>
      </c>
      <c r="W183" s="471">
        <v>583.4760253900215</v>
      </c>
      <c r="X183" s="471">
        <v>627.40362510641501</v>
      </c>
      <c r="Y183" s="471">
        <v>666.28348250926672</v>
      </c>
      <c r="Z183" s="471">
        <v>700.77650280370892</v>
      </c>
      <c r="AA183" s="471">
        <v>731.44143571182747</v>
      </c>
      <c r="AB183" s="471">
        <v>758.75363054757315</v>
      </c>
      <c r="AC183" s="471">
        <v>783.1197864582781</v>
      </c>
      <c r="AD183" s="471">
        <v>804.88966465083047</v>
      </c>
      <c r="AE183" s="471">
        <v>824.36547143930773</v>
      </c>
    </row>
    <row r="184" spans="1:31" ht="11.1" customHeight="1">
      <c r="A184" s="469">
        <v>178</v>
      </c>
      <c r="B184" s="470">
        <v>0</v>
      </c>
      <c r="C184" s="470">
        <v>0</v>
      </c>
      <c r="D184" s="470">
        <v>0</v>
      </c>
      <c r="E184" s="470">
        <v>0</v>
      </c>
      <c r="F184" s="470">
        <v>0</v>
      </c>
      <c r="G184" s="470">
        <v>0</v>
      </c>
      <c r="H184" s="470">
        <v>0</v>
      </c>
      <c r="I184" s="470">
        <v>0</v>
      </c>
      <c r="J184" s="470">
        <v>0</v>
      </c>
      <c r="K184" s="470">
        <v>0</v>
      </c>
      <c r="L184" s="471">
        <v>0</v>
      </c>
      <c r="M184" s="471">
        <v>0</v>
      </c>
      <c r="N184" s="471">
        <v>0</v>
      </c>
      <c r="O184" s="471">
        <v>0</v>
      </c>
      <c r="P184" s="471">
        <v>31.708221302557451</v>
      </c>
      <c r="Q184" s="471">
        <v>146.90221770860458</v>
      </c>
      <c r="R184" s="471">
        <v>245.99606791609799</v>
      </c>
      <c r="S184" s="471">
        <v>331.74690355825004</v>
      </c>
      <c r="T184" s="471">
        <v>406.33288887676486</v>
      </c>
      <c r="U184" s="471">
        <v>471.49763102440716</v>
      </c>
      <c r="V184" s="471">
        <v>528.65334002555676</v>
      </c>
      <c r="W184" s="471">
        <v>578.95586563274469</v>
      </c>
      <c r="X184" s="471">
        <v>623.36017204689244</v>
      </c>
      <c r="Y184" s="471">
        <v>662.66195754395687</v>
      </c>
      <c r="Z184" s="471">
        <v>697.52929953833927</v>
      </c>
      <c r="AA184" s="471">
        <v>728.52701135989412</v>
      </c>
      <c r="AB184" s="471">
        <v>756.13560086078473</v>
      </c>
      <c r="AC184" s="471">
        <v>780.76618072809458</v>
      </c>
      <c r="AD184" s="471">
        <v>802.77230781224773</v>
      </c>
      <c r="AE184" s="471">
        <v>822.45946800041395</v>
      </c>
    </row>
    <row r="185" spans="1:31" ht="11.1" customHeight="1">
      <c r="A185" s="469">
        <v>179</v>
      </c>
      <c r="B185" s="470">
        <v>0</v>
      </c>
      <c r="C185" s="470">
        <v>0</v>
      </c>
      <c r="D185" s="470">
        <v>0</v>
      </c>
      <c r="E185" s="470">
        <v>0</v>
      </c>
      <c r="F185" s="470">
        <v>0</v>
      </c>
      <c r="G185" s="470">
        <v>0</v>
      </c>
      <c r="H185" s="470">
        <v>0</v>
      </c>
      <c r="I185" s="470">
        <v>0</v>
      </c>
      <c r="J185" s="470">
        <v>0</v>
      </c>
      <c r="K185" s="470">
        <v>0</v>
      </c>
      <c r="L185" s="471">
        <v>0</v>
      </c>
      <c r="M185" s="471">
        <v>0</v>
      </c>
      <c r="N185" s="471">
        <v>0</v>
      </c>
      <c r="O185" s="471">
        <v>0</v>
      </c>
      <c r="P185" s="471">
        <v>21.226405302997563</v>
      </c>
      <c r="Q185" s="471">
        <v>137.66738356012092</v>
      </c>
      <c r="R185" s="471">
        <v>237.83393058009818</v>
      </c>
      <c r="S185" s="471">
        <v>324.51302410978349</v>
      </c>
      <c r="T185" s="471">
        <v>399.90640714813247</v>
      </c>
      <c r="U185" s="471">
        <v>465.77656149887036</v>
      </c>
      <c r="V185" s="471">
        <v>523.55098444374516</v>
      </c>
      <c r="W185" s="471">
        <v>574.39803787749065</v>
      </c>
      <c r="X185" s="471">
        <v>619.28302354520724</v>
      </c>
      <c r="Y185" s="471">
        <v>659.01025320393603</v>
      </c>
      <c r="Z185" s="471">
        <v>694.25503624575811</v>
      </c>
      <c r="AA185" s="471">
        <v>725.58830013836109</v>
      </c>
      <c r="AB185" s="471">
        <v>753.49575425993999</v>
      </c>
      <c r="AC185" s="471">
        <v>778.39296161682614</v>
      </c>
      <c r="AD185" s="471">
        <v>800.63730633334353</v>
      </c>
      <c r="AE185" s="471">
        <v>820.53758119952943</v>
      </c>
    </row>
    <row r="186" spans="1:31" ht="11.1" customHeight="1">
      <c r="A186" s="469">
        <v>180</v>
      </c>
      <c r="B186" s="470">
        <v>0</v>
      </c>
      <c r="C186" s="470">
        <v>0</v>
      </c>
      <c r="D186" s="470">
        <v>0</v>
      </c>
      <c r="E186" s="470">
        <v>0</v>
      </c>
      <c r="F186" s="470">
        <v>0</v>
      </c>
      <c r="G186" s="470">
        <v>0</v>
      </c>
      <c r="H186" s="470">
        <v>0</v>
      </c>
      <c r="I186" s="470">
        <v>0</v>
      </c>
      <c r="J186" s="470">
        <v>0</v>
      </c>
      <c r="K186" s="470">
        <v>0</v>
      </c>
      <c r="L186" s="471">
        <v>0</v>
      </c>
      <c r="M186" s="471">
        <v>0</v>
      </c>
      <c r="N186" s="471">
        <v>0</v>
      </c>
      <c r="O186" s="471">
        <v>0</v>
      </c>
      <c r="P186" s="471">
        <v>10.657240836774692</v>
      </c>
      <c r="Q186" s="471">
        <v>128.35559246040003</v>
      </c>
      <c r="R186" s="471">
        <v>229.60377543296494</v>
      </c>
      <c r="S186" s="471">
        <v>317.21886233257965</v>
      </c>
      <c r="T186" s="471">
        <v>393.42637140509487</v>
      </c>
      <c r="U186" s="471">
        <v>460.00781639395416</v>
      </c>
      <c r="V186" s="471">
        <v>518.4061092320851</v>
      </c>
      <c r="W186" s="471">
        <v>569.80222822427618</v>
      </c>
      <c r="X186" s="471">
        <v>615.17189880600813</v>
      </c>
      <c r="Y186" s="471">
        <v>655.32811799441492</v>
      </c>
      <c r="Z186" s="471">
        <v>690.95348742573879</v>
      </c>
      <c r="AA186" s="471">
        <v>722.62509965664879</v>
      </c>
      <c r="AB186" s="471">
        <v>750.83390893742126</v>
      </c>
      <c r="AC186" s="471">
        <v>775.99996567963046</v>
      </c>
      <c r="AD186" s="471">
        <v>798.48451317544846</v>
      </c>
      <c r="AE186" s="471">
        <v>818.59967867530418</v>
      </c>
    </row>
    <row r="187" spans="1:31" ht="11.1" customHeight="1">
      <c r="A187" s="469">
        <v>181</v>
      </c>
      <c r="B187" s="470">
        <v>0</v>
      </c>
      <c r="C187" s="470">
        <v>0</v>
      </c>
      <c r="D187" s="470">
        <v>0</v>
      </c>
      <c r="E187" s="470">
        <v>0</v>
      </c>
      <c r="F187" s="470">
        <v>0</v>
      </c>
      <c r="G187" s="470">
        <v>0</v>
      </c>
      <c r="H187" s="470">
        <v>0</v>
      </c>
      <c r="I187" s="470">
        <v>0</v>
      </c>
      <c r="J187" s="470">
        <v>0</v>
      </c>
      <c r="K187" s="470">
        <v>0</v>
      </c>
      <c r="L187" s="471">
        <v>0</v>
      </c>
      <c r="M187" s="471">
        <v>0</v>
      </c>
      <c r="N187" s="471">
        <v>0</v>
      </c>
      <c r="O187" s="471">
        <v>0</v>
      </c>
      <c r="P187" s="471">
        <v>0</v>
      </c>
      <c r="Q187" s="471">
        <v>118.96620310151484</v>
      </c>
      <c r="R187" s="471">
        <v>221.30503565960569</v>
      </c>
      <c r="S187" s="471">
        <v>309.86391587389926</v>
      </c>
      <c r="T187" s="471">
        <v>386.89233536419857</v>
      </c>
      <c r="U187" s="471">
        <v>454.19099841316387</v>
      </c>
      <c r="V187" s="471">
        <v>513.21836006032788</v>
      </c>
      <c r="W187" s="471">
        <v>565.16812015728487</v>
      </c>
      <c r="X187" s="471">
        <v>611.02651469398211</v>
      </c>
      <c r="Y187" s="471">
        <v>651.61529832481449</v>
      </c>
      <c r="Z187" s="471">
        <v>687.62442569888617</v>
      </c>
      <c r="AA187" s="471">
        <v>719.63720583758891</v>
      </c>
      <c r="AB187" s="471">
        <v>748.14988157054847</v>
      </c>
      <c r="AC187" s="471">
        <v>773.58702810962473</v>
      </c>
      <c r="AD187" s="471">
        <v>796.3137800745709</v>
      </c>
      <c r="AE187" s="471">
        <v>816.64562696337714</v>
      </c>
    </row>
    <row r="188" spans="1:31" ht="11.1" customHeight="1">
      <c r="A188" s="469">
        <v>182</v>
      </c>
      <c r="B188" s="470">
        <v>0</v>
      </c>
      <c r="C188" s="470">
        <v>0</v>
      </c>
      <c r="D188" s="470">
        <v>0</v>
      </c>
      <c r="E188" s="470">
        <v>0</v>
      </c>
      <c r="F188" s="470">
        <v>0</v>
      </c>
      <c r="G188" s="470">
        <v>0</v>
      </c>
      <c r="H188" s="470">
        <v>0</v>
      </c>
      <c r="I188" s="470">
        <v>0</v>
      </c>
      <c r="J188" s="470">
        <v>0</v>
      </c>
      <c r="K188" s="470">
        <v>0</v>
      </c>
      <c r="L188" s="471">
        <v>0</v>
      </c>
      <c r="M188" s="471">
        <v>0</v>
      </c>
      <c r="N188" s="471">
        <v>0</v>
      </c>
      <c r="O188" s="471">
        <v>0</v>
      </c>
      <c r="P188" s="471">
        <v>0</v>
      </c>
      <c r="Q188" s="471">
        <v>109.49856883130565</v>
      </c>
      <c r="R188" s="471">
        <v>212.93713972146858</v>
      </c>
      <c r="S188" s="471">
        <v>302.44767819472975</v>
      </c>
      <c r="T188" s="471">
        <v>380.30384902296174</v>
      </c>
      <c r="U188" s="471">
        <v>448.32570694920014</v>
      </c>
      <c r="V188" s="471">
        <v>507.98737964547269</v>
      </c>
      <c r="W188" s="471">
        <v>560.49539452306851</v>
      </c>
      <c r="X188" s="471">
        <v>606.84658571435625</v>
      </c>
      <c r="Y188" s="471">
        <v>647.87153849130084</v>
      </c>
      <c r="Z188" s="471">
        <v>684.26762179097625</v>
      </c>
      <c r="AA188" s="471">
        <v>716.62441290337017</v>
      </c>
      <c r="AB188" s="471">
        <v>745.4434873089516</v>
      </c>
      <c r="AC188" s="471">
        <v>771.15398272653579</v>
      </c>
      <c r="AD188" s="471">
        <v>794.12495753118606</v>
      </c>
      <c r="AE188" s="471">
        <v>814.67529148718393</v>
      </c>
    </row>
    <row r="189" spans="1:31" ht="11.1" customHeight="1">
      <c r="A189" s="469">
        <v>183</v>
      </c>
      <c r="B189" s="470">
        <v>0</v>
      </c>
      <c r="C189" s="470">
        <v>0</v>
      </c>
      <c r="D189" s="470">
        <v>0</v>
      </c>
      <c r="E189" s="470">
        <v>0</v>
      </c>
      <c r="F189" s="470">
        <v>0</v>
      </c>
      <c r="G189" s="470">
        <v>0</v>
      </c>
      <c r="H189" s="470">
        <v>0</v>
      </c>
      <c r="I189" s="470">
        <v>0</v>
      </c>
      <c r="J189" s="470">
        <v>0</v>
      </c>
      <c r="K189" s="470">
        <v>0</v>
      </c>
      <c r="L189" s="471">
        <v>0</v>
      </c>
      <c r="M189" s="471">
        <v>0</v>
      </c>
      <c r="N189" s="471">
        <v>0</v>
      </c>
      <c r="O189" s="471">
        <v>0</v>
      </c>
      <c r="P189" s="471">
        <v>0</v>
      </c>
      <c r="Q189" s="471">
        <v>99.952037608844677</v>
      </c>
      <c r="R189" s="471">
        <v>204.49951131718012</v>
      </c>
      <c r="S189" s="471">
        <v>294.96963853490053</v>
      </c>
      <c r="T189" s="471">
        <v>373.66045862888097</v>
      </c>
      <c r="U189" s="471">
        <v>442.41153805636992</v>
      </c>
      <c r="V189" s="471">
        <v>502.71280772716034</v>
      </c>
      <c r="W189" s="471">
        <v>555.78372950856726</v>
      </c>
      <c r="X189" s="471">
        <v>602.63182399323307</v>
      </c>
      <c r="Y189" s="471">
        <v>644.09658065917461</v>
      </c>
      <c r="Z189" s="471">
        <v>680.88284451716697</v>
      </c>
      <c r="AA189" s="471">
        <v>713.5865133613662</v>
      </c>
      <c r="AB189" s="471">
        <v>742.71453976184148</v>
      </c>
      <c r="AC189" s="471">
        <v>768.70066196525431</v>
      </c>
      <c r="AD189" s="471">
        <v>791.91789479993952</v>
      </c>
      <c r="AE189" s="471">
        <v>812.68853654868917</v>
      </c>
    </row>
    <row r="190" spans="1:31" ht="11.1" customHeight="1">
      <c r="A190" s="469">
        <v>184</v>
      </c>
      <c r="B190" s="470">
        <v>0</v>
      </c>
      <c r="C190" s="470">
        <v>0</v>
      </c>
      <c r="D190" s="470">
        <v>0</v>
      </c>
      <c r="E190" s="470">
        <v>0</v>
      </c>
      <c r="F190" s="470">
        <v>0</v>
      </c>
      <c r="G190" s="470">
        <v>0</v>
      </c>
      <c r="H190" s="470">
        <v>0</v>
      </c>
      <c r="I190" s="470">
        <v>0</v>
      </c>
      <c r="J190" s="470">
        <v>0</v>
      </c>
      <c r="K190" s="470">
        <v>0</v>
      </c>
      <c r="L190" s="471">
        <v>0</v>
      </c>
      <c r="M190" s="471">
        <v>0</v>
      </c>
      <c r="N190" s="471">
        <v>0</v>
      </c>
      <c r="O190" s="471">
        <v>0</v>
      </c>
      <c r="P190" s="471">
        <v>0</v>
      </c>
      <c r="Q190" s="471">
        <v>90.32595195952976</v>
      </c>
      <c r="R190" s="471">
        <v>195.99156934285594</v>
      </c>
      <c r="S190" s="471">
        <v>287.42928187790613</v>
      </c>
      <c r="T190" s="471">
        <v>366.96170664818288</v>
      </c>
      <c r="U190" s="471">
        <v>436.44808442276627</v>
      </c>
      <c r="V190" s="471">
        <v>497.39428104286208</v>
      </c>
      <c r="W190" s="471">
        <v>551.03280061894509</v>
      </c>
      <c r="X190" s="471">
        <v>598.38193925776739</v>
      </c>
      <c r="Y190" s="471">
        <v>640.29016484511385</v>
      </c>
      <c r="Z190" s="471">
        <v>677.46986076607618</v>
      </c>
      <c r="AA190" s="471">
        <v>710.52329798984567</v>
      </c>
      <c r="AB190" s="471">
        <v>739.96285098517205</v>
      </c>
      <c r="AC190" s="471">
        <v>766.22689686429544</v>
      </c>
      <c r="AD190" s="471">
        <v>789.69243987926609</v>
      </c>
      <c r="AE190" s="471">
        <v>810.68522531904011</v>
      </c>
    </row>
    <row r="191" spans="1:31" ht="11.1" customHeight="1">
      <c r="A191" s="469">
        <v>185</v>
      </c>
      <c r="B191" s="470">
        <v>0</v>
      </c>
      <c r="C191" s="470">
        <v>0</v>
      </c>
      <c r="D191" s="470">
        <v>0</v>
      </c>
      <c r="E191" s="470">
        <v>0</v>
      </c>
      <c r="F191" s="470">
        <v>0</v>
      </c>
      <c r="G191" s="470">
        <v>0</v>
      </c>
      <c r="H191" s="470">
        <v>0</v>
      </c>
      <c r="I191" s="470">
        <v>0</v>
      </c>
      <c r="J191" s="470">
        <v>0</v>
      </c>
      <c r="K191" s="470">
        <v>0</v>
      </c>
      <c r="L191" s="471">
        <v>0</v>
      </c>
      <c r="M191" s="471">
        <v>0</v>
      </c>
      <c r="N191" s="471">
        <v>0</v>
      </c>
      <c r="O191" s="471">
        <v>0</v>
      </c>
      <c r="P191" s="471">
        <v>0</v>
      </c>
      <c r="Q191" s="471">
        <v>80.619648929804043</v>
      </c>
      <c r="R191" s="471">
        <v>187.41272785207917</v>
      </c>
      <c r="S191" s="471">
        <v>279.82608891543669</v>
      </c>
      <c r="T191" s="471">
        <v>360.20713173431238</v>
      </c>
      <c r="U191" s="471">
        <v>430.43493534221591</v>
      </c>
      <c r="V191" s="471">
        <v>492.03143330286133</v>
      </c>
      <c r="W191" s="471">
        <v>546.24228065524267</v>
      </c>
      <c r="X191" s="471">
        <v>594.09663881617291</v>
      </c>
      <c r="Y191" s="471">
        <v>636.45202889926929</v>
      </c>
      <c r="Z191" s="471">
        <v>674.0284354837263</v>
      </c>
      <c r="AA191" s="471">
        <v>707.43455582356239</v>
      </c>
      <c r="AB191" s="471">
        <v>737.18823146869704</v>
      </c>
      <c r="AC191" s="471">
        <v>763.73251705416203</v>
      </c>
      <c r="AD191" s="471">
        <v>787.44843950092047</v>
      </c>
      <c r="AE191" s="471">
        <v>808.66521982914412</v>
      </c>
    </row>
    <row r="192" spans="1:31" ht="11.1" customHeight="1">
      <c r="A192" s="469">
        <v>186</v>
      </c>
      <c r="B192" s="470">
        <v>0</v>
      </c>
      <c r="C192" s="470">
        <v>0</v>
      </c>
      <c r="D192" s="470">
        <v>0</v>
      </c>
      <c r="E192" s="470">
        <v>0</v>
      </c>
      <c r="F192" s="470">
        <v>0</v>
      </c>
      <c r="G192" s="470">
        <v>0</v>
      </c>
      <c r="H192" s="470">
        <v>0</v>
      </c>
      <c r="I192" s="470">
        <v>0</v>
      </c>
      <c r="J192" s="470">
        <v>0</v>
      </c>
      <c r="K192" s="470">
        <v>0</v>
      </c>
      <c r="L192" s="471">
        <v>0</v>
      </c>
      <c r="M192" s="471">
        <v>0</v>
      </c>
      <c r="N192" s="471">
        <v>0</v>
      </c>
      <c r="O192" s="471">
        <v>0</v>
      </c>
      <c r="P192" s="471">
        <v>0</v>
      </c>
      <c r="Q192" s="471">
        <v>70.832460041497299</v>
      </c>
      <c r="R192" s="471">
        <v>178.76239601554582</v>
      </c>
      <c r="S192" s="471">
        <v>272.15953601161362</v>
      </c>
      <c r="T192" s="471">
        <v>353.39626869615972</v>
      </c>
      <c r="U192" s="471">
        <v>424.37167668599443</v>
      </c>
      <c r="V192" s="471">
        <v>486.62389516502731</v>
      </c>
      <c r="W192" s="471">
        <v>541.41183969184283</v>
      </c>
      <c r="X192" s="471">
        <v>589.77562753756513</v>
      </c>
      <c r="Y192" s="471">
        <v>632.58190848720949</v>
      </c>
      <c r="Z192" s="471">
        <v>670.5583316573568</v>
      </c>
      <c r="AA192" s="471">
        <v>704.3200741392269</v>
      </c>
      <c r="AB192" s="471">
        <v>734.3904901229181</v>
      </c>
      <c r="AC192" s="471">
        <v>761.21735074561093</v>
      </c>
      <c r="AD192" s="471">
        <v>785.18573911942178</v>
      </c>
      <c r="AE192" s="471">
        <v>806.62838096016583</v>
      </c>
    </row>
    <row r="193" spans="1:31" ht="11.1" customHeight="1">
      <c r="A193" s="469">
        <v>187</v>
      </c>
      <c r="B193" s="470">
        <v>0</v>
      </c>
      <c r="C193" s="470">
        <v>0</v>
      </c>
      <c r="D193" s="470">
        <v>0</v>
      </c>
      <c r="E193" s="470">
        <v>0</v>
      </c>
      <c r="F193" s="470">
        <v>0</v>
      </c>
      <c r="G193" s="470">
        <v>0</v>
      </c>
      <c r="H193" s="470">
        <v>0</v>
      </c>
      <c r="I193" s="470">
        <v>0</v>
      </c>
      <c r="J193" s="470">
        <v>0</v>
      </c>
      <c r="K193" s="470">
        <v>0</v>
      </c>
      <c r="L193" s="471">
        <v>0</v>
      </c>
      <c r="M193" s="471">
        <v>0</v>
      </c>
      <c r="N193" s="471">
        <v>0</v>
      </c>
      <c r="O193" s="471">
        <v>0</v>
      </c>
      <c r="P193" s="471">
        <v>0</v>
      </c>
      <c r="Q193" s="471">
        <v>60.963711245787835</v>
      </c>
      <c r="R193" s="471">
        <v>170.03997808037468</v>
      </c>
      <c r="S193" s="471">
        <v>264.42909516692487</v>
      </c>
      <c r="T193" s="471">
        <v>346.52864846602233</v>
      </c>
      <c r="U193" s="471">
        <v>418.25789087430428</v>
      </c>
      <c r="V193" s="471">
        <v>481.17129420937795</v>
      </c>
      <c r="W193" s="471">
        <v>536.54114505374787</v>
      </c>
      <c r="X193" s="471">
        <v>585.41860783163543</v>
      </c>
      <c r="Y193" s="471">
        <v>628.67953707171591</v>
      </c>
      <c r="Z193" s="471">
        <v>667.05931029910073</v>
      </c>
      <c r="AA193" s="471">
        <v>701.17963844085511</v>
      </c>
      <c r="AB193" s="471">
        <v>731.56943426592443</v>
      </c>
      <c r="AC193" s="471">
        <v>758.68122471782181</v>
      </c>
      <c r="AD193" s="471">
        <v>782.90418290141054</v>
      </c>
      <c r="AE193" s="471">
        <v>804.57456843394584</v>
      </c>
    </row>
    <row r="194" spans="1:31" ht="11.1" customHeight="1">
      <c r="A194" s="469">
        <v>188</v>
      </c>
      <c r="B194" s="470">
        <v>0</v>
      </c>
      <c r="C194" s="470">
        <v>0</v>
      </c>
      <c r="D194" s="470">
        <v>0</v>
      </c>
      <c r="E194" s="470">
        <v>0</v>
      </c>
      <c r="F194" s="470">
        <v>0</v>
      </c>
      <c r="G194" s="470">
        <v>0</v>
      </c>
      <c r="H194" s="470">
        <v>0</v>
      </c>
      <c r="I194" s="470">
        <v>0</v>
      </c>
      <c r="J194" s="470">
        <v>0</v>
      </c>
      <c r="K194" s="470">
        <v>0</v>
      </c>
      <c r="L194" s="471">
        <v>0</v>
      </c>
      <c r="M194" s="471">
        <v>0</v>
      </c>
      <c r="N194" s="471">
        <v>0</v>
      </c>
      <c r="O194" s="471">
        <v>0</v>
      </c>
      <c r="P194" s="471">
        <v>0</v>
      </c>
      <c r="Q194" s="471">
        <v>51.012722876780842</v>
      </c>
      <c r="R194" s="471">
        <v>161.24487332907722</v>
      </c>
      <c r="S194" s="471">
        <v>256.63423398186393</v>
      </c>
      <c r="T194" s="471">
        <v>339.60379806730049</v>
      </c>
      <c r="U194" s="471">
        <v>412.09315684751675</v>
      </c>
      <c r="V194" s="471">
        <v>475.67325491243133</v>
      </c>
      <c r="W194" s="471">
        <v>531.62986129366891</v>
      </c>
      <c r="X194" s="471">
        <v>581.02527962815668</v>
      </c>
      <c r="Y194" s="471">
        <v>624.74464589442607</v>
      </c>
      <c r="Z194" s="471">
        <v>663.53113042952589</v>
      </c>
      <c r="AA194" s="471">
        <v>698.01303244499707</v>
      </c>
      <c r="AB194" s="471">
        <v>728.72486961012225</v>
      </c>
      <c r="AC194" s="471">
        <v>756.12396430646777</v>
      </c>
      <c r="AD194" s="471">
        <v>780.60361371491615</v>
      </c>
      <c r="AE194" s="471">
        <v>802.50364080334066</v>
      </c>
    </row>
    <row r="195" spans="1:31" ht="11.1" customHeight="1">
      <c r="A195" s="469">
        <v>189</v>
      </c>
      <c r="B195" s="470">
        <v>0</v>
      </c>
      <c r="C195" s="470">
        <v>0</v>
      </c>
      <c r="D195" s="470">
        <v>0</v>
      </c>
      <c r="E195" s="470">
        <v>0</v>
      </c>
      <c r="F195" s="470">
        <v>0</v>
      </c>
      <c r="G195" s="470">
        <v>0</v>
      </c>
      <c r="H195" s="470">
        <v>0</v>
      </c>
      <c r="I195" s="470">
        <v>0</v>
      </c>
      <c r="J195" s="470">
        <v>0</v>
      </c>
      <c r="K195" s="470">
        <v>0</v>
      </c>
      <c r="L195" s="471">
        <v>0</v>
      </c>
      <c r="M195" s="471">
        <v>0</v>
      </c>
      <c r="N195" s="471">
        <v>0</v>
      </c>
      <c r="O195" s="471">
        <v>0</v>
      </c>
      <c r="P195" s="471">
        <v>0</v>
      </c>
      <c r="Q195" s="471">
        <v>40.978809604698839</v>
      </c>
      <c r="R195" s="471">
        <v>152.3764760381855</v>
      </c>
      <c r="S195" s="471">
        <v>248.77441562026092</v>
      </c>
      <c r="T195" s="471">
        <v>332.62124058192268</v>
      </c>
      <c r="U195" s="471">
        <v>405.87705003717269</v>
      </c>
      <c r="V195" s="471">
        <v>470.12939862134368</v>
      </c>
      <c r="W195" s="471">
        <v>526.67765016892247</v>
      </c>
      <c r="X195" s="471">
        <v>576.59534035631532</v>
      </c>
      <c r="Y195" s="471">
        <v>620.77696395732607</v>
      </c>
      <c r="Z195" s="471">
        <v>659.97354906103806</v>
      </c>
      <c r="AA195" s="471">
        <v>694.82003806583987</v>
      </c>
      <c r="AB195" s="471">
        <v>725.85660024885544</v>
      </c>
      <c r="AC195" s="471">
        <v>753.54539339168582</v>
      </c>
      <c r="AD195" s="471">
        <v>778.28387311853419</v>
      </c>
      <c r="AE195" s="471">
        <v>800.41545544248049</v>
      </c>
    </row>
    <row r="196" spans="1:31" ht="11.1" customHeight="1">
      <c r="A196" s="469">
        <v>190</v>
      </c>
      <c r="B196" s="470">
        <v>0</v>
      </c>
      <c r="C196" s="470">
        <v>0</v>
      </c>
      <c r="D196" s="470">
        <v>0</v>
      </c>
      <c r="E196" s="470">
        <v>0</v>
      </c>
      <c r="F196" s="470">
        <v>0</v>
      </c>
      <c r="G196" s="470">
        <v>0</v>
      </c>
      <c r="H196" s="470">
        <v>0</v>
      </c>
      <c r="I196" s="470">
        <v>0</v>
      </c>
      <c r="J196" s="470">
        <v>0</v>
      </c>
      <c r="K196" s="470">
        <v>0</v>
      </c>
      <c r="L196" s="471">
        <v>0</v>
      </c>
      <c r="M196" s="471">
        <v>0</v>
      </c>
      <c r="N196" s="471">
        <v>0</v>
      </c>
      <c r="O196" s="471">
        <v>0</v>
      </c>
      <c r="P196" s="471">
        <v>0</v>
      </c>
      <c r="Q196" s="471">
        <v>30.861280388682854</v>
      </c>
      <c r="R196" s="471">
        <v>143.43417543653661</v>
      </c>
      <c r="S196" s="471">
        <v>240.84909877231112</v>
      </c>
      <c r="T196" s="471">
        <v>325.58049511750011</v>
      </c>
      <c r="U196" s="471">
        <v>399.60914233674237</v>
      </c>
      <c r="V196" s="471">
        <v>464.53934352783051</v>
      </c>
      <c r="W196" s="471">
        <v>521.68417061813659</v>
      </c>
      <c r="X196" s="471">
        <v>572.12848492387525</v>
      </c>
      <c r="Y196" s="471">
        <v>616.77621800408315</v>
      </c>
      <c r="Z196" s="471">
        <v>656.38632118114617</v>
      </c>
      <c r="AA196" s="471">
        <v>691.60043540018989</v>
      </c>
      <c r="AB196" s="471">
        <v>722.96442864291112</v>
      </c>
      <c r="AC196" s="471">
        <v>750.94533438594715</v>
      </c>
      <c r="AD196" s="471">
        <v>775.94480135051572</v>
      </c>
      <c r="AE196" s="471">
        <v>798.30986853694651</v>
      </c>
    </row>
    <row r="197" spans="1:31" ht="11.1" customHeight="1">
      <c r="A197" s="469">
        <v>191</v>
      </c>
      <c r="B197" s="470">
        <v>0</v>
      </c>
      <c r="C197" s="470">
        <v>0</v>
      </c>
      <c r="D197" s="470">
        <v>0</v>
      </c>
      <c r="E197" s="470">
        <v>0</v>
      </c>
      <c r="F197" s="470">
        <v>0</v>
      </c>
      <c r="G197" s="470">
        <v>0</v>
      </c>
      <c r="H197" s="470">
        <v>0</v>
      </c>
      <c r="I197" s="470">
        <v>0</v>
      </c>
      <c r="J197" s="470">
        <v>0</v>
      </c>
      <c r="K197" s="470">
        <v>0</v>
      </c>
      <c r="L197" s="471">
        <v>0</v>
      </c>
      <c r="M197" s="471">
        <v>0</v>
      </c>
      <c r="N197" s="471">
        <v>0</v>
      </c>
      <c r="O197" s="471">
        <v>0</v>
      </c>
      <c r="P197" s="471">
        <v>0</v>
      </c>
      <c r="Q197" s="471">
        <v>20.659438429199966</v>
      </c>
      <c r="R197" s="471">
        <v>134.41735566320693</v>
      </c>
      <c r="S197" s="471">
        <v>232.85773761729513</v>
      </c>
      <c r="T197" s="471">
        <v>318.48107677420728</v>
      </c>
      <c r="U197" s="471">
        <v>393.28900207214173</v>
      </c>
      <c r="V197" s="471">
        <v>458.90270464187108</v>
      </c>
      <c r="W197" s="471">
        <v>516.64907873776076</v>
      </c>
      <c r="X197" s="471">
        <v>567.62440569616501</v>
      </c>
      <c r="Y197" s="471">
        <v>612.74213250123012</v>
      </c>
      <c r="Z197" s="471">
        <v>652.76919973558836</v>
      </c>
      <c r="AA197" s="471">
        <v>688.35400271232618</v>
      </c>
      <c r="AB197" s="471">
        <v>720.04815560691725</v>
      </c>
      <c r="AC197" s="471">
        <v>748.32360822182773</v>
      </c>
      <c r="AD197" s="471">
        <v>773.58623731776368</v>
      </c>
      <c r="AE197" s="471">
        <v>796.18673507386654</v>
      </c>
    </row>
    <row r="198" spans="1:31" ht="11.1" customHeight="1">
      <c r="A198" s="469">
        <v>192</v>
      </c>
      <c r="B198" s="470">
        <v>0</v>
      </c>
      <c r="C198" s="470">
        <v>0</v>
      </c>
      <c r="D198" s="470">
        <v>0</v>
      </c>
      <c r="E198" s="470">
        <v>0</v>
      </c>
      <c r="F198" s="470">
        <v>0</v>
      </c>
      <c r="G198" s="470">
        <v>0</v>
      </c>
      <c r="H198" s="470">
        <v>0</v>
      </c>
      <c r="I198" s="470">
        <v>0</v>
      </c>
      <c r="J198" s="470">
        <v>0</v>
      </c>
      <c r="K198" s="470">
        <v>0</v>
      </c>
      <c r="L198" s="471">
        <v>0</v>
      </c>
      <c r="M198" s="471">
        <v>0</v>
      </c>
      <c r="N198" s="471">
        <v>0</v>
      </c>
      <c r="O198" s="471">
        <v>0</v>
      </c>
      <c r="P198" s="471">
        <v>0</v>
      </c>
      <c r="Q198" s="471">
        <v>10.372581120054738</v>
      </c>
      <c r="R198" s="471">
        <v>125.32539572509965</v>
      </c>
      <c r="S198" s="471">
        <v>224.79978178598719</v>
      </c>
      <c r="T198" s="471">
        <v>311.32249661138684</v>
      </c>
      <c r="U198" s="471">
        <v>386.91619397200282</v>
      </c>
      <c r="V198" s="471">
        <v>453.2190937651954</v>
      </c>
      <c r="W198" s="471">
        <v>511.57202775838186</v>
      </c>
      <c r="X198" s="471">
        <v>563.08279247489043</v>
      </c>
      <c r="Y198" s="471">
        <v>608.67442961918653</v>
      </c>
      <c r="Z198" s="471">
        <v>649.12193561131755</v>
      </c>
      <c r="AA198" s="471">
        <v>685.08051641873021</v>
      </c>
      <c r="AB198" s="471">
        <v>717.10758029562351</v>
      </c>
      <c r="AC198" s="471">
        <v>745.68003433967363</v>
      </c>
      <c r="AD198" s="471">
        <v>771.20801858473874</v>
      </c>
      <c r="AE198" s="471">
        <v>794.04590883192736</v>
      </c>
    </row>
    <row r="199" spans="1:31" ht="11.1" customHeight="1">
      <c r="A199" s="469">
        <v>193</v>
      </c>
      <c r="B199" s="470">
        <v>0</v>
      </c>
      <c r="C199" s="470">
        <v>0</v>
      </c>
      <c r="D199" s="470">
        <v>0</v>
      </c>
      <c r="E199" s="470">
        <v>0</v>
      </c>
      <c r="F199" s="470">
        <v>0</v>
      </c>
      <c r="G199" s="470">
        <v>0</v>
      </c>
      <c r="H199" s="470">
        <v>0</v>
      </c>
      <c r="I199" s="470">
        <v>0</v>
      </c>
      <c r="J199" s="470">
        <v>0</v>
      </c>
      <c r="K199" s="470">
        <v>0</v>
      </c>
      <c r="L199" s="471">
        <v>0</v>
      </c>
      <c r="M199" s="471">
        <v>0</v>
      </c>
      <c r="N199" s="471">
        <v>0</v>
      </c>
      <c r="O199" s="471">
        <v>0</v>
      </c>
      <c r="P199" s="471">
        <v>0</v>
      </c>
      <c r="Q199" s="471">
        <v>0</v>
      </c>
      <c r="R199" s="471">
        <v>116.15766945417487</v>
      </c>
      <c r="S199" s="471">
        <v>216.67467632275185</v>
      </c>
      <c r="T199" s="471">
        <v>304.10426161387647</v>
      </c>
      <c r="U199" s="471">
        <v>380.49027913769606</v>
      </c>
      <c r="V199" s="471">
        <v>447.48811946454748</v>
      </c>
      <c r="W199" s="471">
        <v>506.45266802084149</v>
      </c>
      <c r="X199" s="471">
        <v>558.5033324767719</v>
      </c>
      <c r="Y199" s="471">
        <v>604.57282921312583</v>
      </c>
      <c r="Z199" s="471">
        <v>645.44427761934458</v>
      </c>
      <c r="AA199" s="471">
        <v>681.77975107268776</v>
      </c>
      <c r="AB199" s="471">
        <v>714.14250019006897</v>
      </c>
      <c r="AC199" s="471">
        <v>743.01443067516834</v>
      </c>
      <c r="AD199" s="471">
        <v>768.80998136227186</v>
      </c>
      <c r="AE199" s="471">
        <v>791.88724237130543</v>
      </c>
    </row>
    <row r="200" spans="1:31" ht="11.1" customHeight="1">
      <c r="A200" s="469">
        <v>194</v>
      </c>
      <c r="B200" s="470">
        <v>0</v>
      </c>
      <c r="C200" s="470">
        <v>0</v>
      </c>
      <c r="D200" s="470">
        <v>0</v>
      </c>
      <c r="E200" s="470">
        <v>0</v>
      </c>
      <c r="F200" s="470">
        <v>0</v>
      </c>
      <c r="G200" s="470">
        <v>0</v>
      </c>
      <c r="H200" s="470">
        <v>0</v>
      </c>
      <c r="I200" s="470">
        <v>0</v>
      </c>
      <c r="J200" s="470">
        <v>0</v>
      </c>
      <c r="K200" s="470">
        <v>0</v>
      </c>
      <c r="L200" s="471">
        <v>0</v>
      </c>
      <c r="M200" s="471">
        <v>0</v>
      </c>
      <c r="N200" s="471">
        <v>0</v>
      </c>
      <c r="O200" s="471">
        <v>0</v>
      </c>
      <c r="P200" s="471">
        <v>0</v>
      </c>
      <c r="Q200" s="471">
        <v>0</v>
      </c>
      <c r="R200" s="471">
        <v>106.91354546432572</v>
      </c>
      <c r="S200" s="471">
        <v>208.48186164732297</v>
      </c>
      <c r="T200" s="471">
        <v>296.82587465805335</v>
      </c>
      <c r="U200" s="471">
        <v>374.01081501310364</v>
      </c>
      <c r="V200" s="471">
        <v>441.70938704472746</v>
      </c>
      <c r="W200" s="471">
        <v>501.29064695215493</v>
      </c>
      <c r="X200" s="471">
        <v>553.88571031200229</v>
      </c>
      <c r="Y200" s="471">
        <v>600.43704880368159</v>
      </c>
      <c r="Z200" s="471">
        <v>641.73597247743862</v>
      </c>
      <c r="AA200" s="471">
        <v>678.4514793487615</v>
      </c>
      <c r="AB200" s="471">
        <v>711.15271108363481</v>
      </c>
      <c r="AC200" s="471">
        <v>740.32661364679234</v>
      </c>
      <c r="AD200" s="471">
        <v>766.39196049628447</v>
      </c>
      <c r="AE200" s="471">
        <v>789.71058702351172</v>
      </c>
    </row>
    <row r="201" spans="1:31" ht="11.1" customHeight="1">
      <c r="A201" s="469">
        <v>195</v>
      </c>
      <c r="B201" s="470">
        <v>0</v>
      </c>
      <c r="C201" s="470">
        <v>0</v>
      </c>
      <c r="D201" s="470">
        <v>0</v>
      </c>
      <c r="E201" s="470">
        <v>0</v>
      </c>
      <c r="F201" s="470">
        <v>0</v>
      </c>
      <c r="G201" s="470">
        <v>0</v>
      </c>
      <c r="H201" s="470">
        <v>0</v>
      </c>
      <c r="I201" s="470">
        <v>0</v>
      </c>
      <c r="J201" s="470">
        <v>0</v>
      </c>
      <c r="K201" s="470">
        <v>0</v>
      </c>
      <c r="L201" s="471">
        <v>0</v>
      </c>
      <c r="M201" s="471">
        <v>0</v>
      </c>
      <c r="N201" s="471">
        <v>0</v>
      </c>
      <c r="O201" s="471">
        <v>0</v>
      </c>
      <c r="P201" s="471">
        <v>0</v>
      </c>
      <c r="Q201" s="471">
        <v>0</v>
      </c>
      <c r="R201" s="471">
        <v>97.592387107894481</v>
      </c>
      <c r="S201" s="471">
        <v>200.2207735162653</v>
      </c>
      <c r="T201" s="471">
        <v>289.48683447759845</v>
      </c>
      <c r="U201" s="471">
        <v>367.47735535413932</v>
      </c>
      <c r="V201" s="471">
        <v>435.88249852140876</v>
      </c>
      <c r="W201" s="471">
        <v>496.08560904122925</v>
      </c>
      <c r="X201" s="471">
        <v>549.22960796252642</v>
      </c>
      <c r="Y201" s="471">
        <v>596.26680355749158</v>
      </c>
      <c r="Z201" s="471">
        <v>637.99676479268339</v>
      </c>
      <c r="AA201" s="471">
        <v>675.09547202713577</v>
      </c>
      <c r="AB201" s="471">
        <v>708.13800706798031</v>
      </c>
      <c r="AC201" s="471">
        <v>737.61639814317971</v>
      </c>
      <c r="AD201" s="471">
        <v>763.95378945641392</v>
      </c>
      <c r="AE201" s="471">
        <v>787.51579288115295</v>
      </c>
    </row>
    <row r="202" spans="1:31" ht="11.1" customHeight="1">
      <c r="A202" s="469">
        <v>196</v>
      </c>
      <c r="B202" s="470">
        <v>0</v>
      </c>
      <c r="C202" s="470">
        <v>0</v>
      </c>
      <c r="D202" s="470">
        <v>0</v>
      </c>
      <c r="E202" s="470">
        <v>0</v>
      </c>
      <c r="F202" s="470">
        <v>0</v>
      </c>
      <c r="G202" s="470">
        <v>0</v>
      </c>
      <c r="H202" s="470">
        <v>0</v>
      </c>
      <c r="I202" s="470">
        <v>0</v>
      </c>
      <c r="J202" s="470">
        <v>0</v>
      </c>
      <c r="K202" s="470">
        <v>0</v>
      </c>
      <c r="L202" s="471">
        <v>0</v>
      </c>
      <c r="M202" s="471">
        <v>0</v>
      </c>
      <c r="N202" s="471">
        <v>0</v>
      </c>
      <c r="O202" s="471">
        <v>0</v>
      </c>
      <c r="P202" s="471">
        <v>0</v>
      </c>
      <c r="Q202" s="471">
        <v>0</v>
      </c>
      <c r="R202" s="471">
        <v>88.19355243182622</v>
      </c>
      <c r="S202" s="471">
        <v>191.89084298411552</v>
      </c>
      <c r="T202" s="471">
        <v>282.08663562897311</v>
      </c>
      <c r="U202" s="471">
        <v>360.88945019801702</v>
      </c>
      <c r="V202" s="471">
        <v>430.00705259372927</v>
      </c>
      <c r="W202" s="471">
        <v>490.83719581437924</v>
      </c>
      <c r="X202" s="471">
        <v>544.53470476013831</v>
      </c>
      <c r="Y202" s="471">
        <v>592.06180626758362</v>
      </c>
      <c r="Z202" s="471">
        <v>634.22639704388837</v>
      </c>
      <c r="AA202" s="471">
        <v>671.71149797783005</v>
      </c>
      <c r="AB202" s="471">
        <v>705.09818051886202</v>
      </c>
      <c r="AC202" s="471">
        <v>734.88359751037024</v>
      </c>
      <c r="AD202" s="471">
        <v>761.49530032454436</v>
      </c>
      <c r="AE202" s="471">
        <v>785.3027087876078</v>
      </c>
    </row>
    <row r="203" spans="1:31" ht="11.1" customHeight="1">
      <c r="A203" s="469">
        <v>197</v>
      </c>
      <c r="B203" s="470">
        <v>0</v>
      </c>
      <c r="C203" s="470">
        <v>0</v>
      </c>
      <c r="D203" s="470">
        <v>0</v>
      </c>
      <c r="E203" s="470">
        <v>0</v>
      </c>
      <c r="F203" s="470">
        <v>0</v>
      </c>
      <c r="G203" s="470">
        <v>0</v>
      </c>
      <c r="H203" s="470">
        <v>0</v>
      </c>
      <c r="I203" s="470">
        <v>0</v>
      </c>
      <c r="J203" s="470">
        <v>0</v>
      </c>
      <c r="K203" s="470">
        <v>0</v>
      </c>
      <c r="L203" s="471">
        <v>0</v>
      </c>
      <c r="M203" s="471">
        <v>0</v>
      </c>
      <c r="N203" s="471">
        <v>0</v>
      </c>
      <c r="O203" s="471">
        <v>0</v>
      </c>
      <c r="P203" s="471">
        <v>0</v>
      </c>
      <c r="Q203" s="471">
        <v>0</v>
      </c>
      <c r="R203" s="471">
        <v>78.716394133457541</v>
      </c>
      <c r="S203" s="471">
        <v>183.49149636419793</v>
      </c>
      <c r="T203" s="471">
        <v>274.62476845660922</v>
      </c>
      <c r="U203" s="471">
        <v>354.24664583226041</v>
      </c>
      <c r="V203" s="471">
        <v>424.08264461665243</v>
      </c>
      <c r="W203" s="471">
        <v>485.54504581063884</v>
      </c>
      <c r="X203" s="471">
        <v>539.80067736439673</v>
      </c>
      <c r="Y203" s="471">
        <v>587.82176733359302</v>
      </c>
      <c r="Z203" s="471">
        <v>630.42460956385355</v>
      </c>
      <c r="AA203" s="471">
        <v>668.29932414478003</v>
      </c>
      <c r="AB203" s="471">
        <v>702.03302208183447</v>
      </c>
      <c r="AC203" s="471">
        <v>732.12802353895415</v>
      </c>
      <c r="AD203" s="471">
        <v>759.01632378324257</v>
      </c>
      <c r="AE203" s="471">
        <v>783.07118232661674</v>
      </c>
    </row>
    <row r="204" spans="1:31" ht="11.1" customHeight="1">
      <c r="A204" s="469">
        <v>198</v>
      </c>
      <c r="B204" s="470">
        <v>0</v>
      </c>
      <c r="C204" s="470">
        <v>0</v>
      </c>
      <c r="D204" s="470">
        <v>0</v>
      </c>
      <c r="E204" s="470">
        <v>0</v>
      </c>
      <c r="F204" s="470">
        <v>0</v>
      </c>
      <c r="G204" s="470">
        <v>0</v>
      </c>
      <c r="H204" s="470">
        <v>0</v>
      </c>
      <c r="I204" s="470">
        <v>0</v>
      </c>
      <c r="J204" s="470">
        <v>0</v>
      </c>
      <c r="K204" s="470">
        <v>0</v>
      </c>
      <c r="L204" s="471">
        <v>0</v>
      </c>
      <c r="M204" s="471">
        <v>0</v>
      </c>
      <c r="N204" s="471">
        <v>0</v>
      </c>
      <c r="O204" s="471">
        <v>0</v>
      </c>
      <c r="P204" s="471">
        <v>0</v>
      </c>
      <c r="Q204" s="471">
        <v>0</v>
      </c>
      <c r="R204" s="471">
        <v>69.160259515935806</v>
      </c>
      <c r="S204" s="471">
        <v>175.02215518911424</v>
      </c>
      <c r="T204" s="471">
        <v>267.10071905780916</v>
      </c>
      <c r="U204" s="471">
        <v>347.54848476345592</v>
      </c>
      <c r="V204" s="471">
        <v>418.10886657309999</v>
      </c>
      <c r="W204" s="471">
        <v>480.20879455686725</v>
      </c>
      <c r="X204" s="471">
        <v>535.02719974035756</v>
      </c>
      <c r="Y204" s="471">
        <v>583.5463947418192</v>
      </c>
      <c r="Z204" s="471">
        <v>626.59114052148516</v>
      </c>
      <c r="AA204" s="471">
        <v>664.8587155297879</v>
      </c>
      <c r="AB204" s="471">
        <v>698.94232065783183</v>
      </c>
      <c r="AC204" s="471">
        <v>729.34948645110944</v>
      </c>
      <c r="AD204" s="471">
        <v>756.51668910409671</v>
      </c>
      <c r="AE204" s="471">
        <v>780.82105981178381</v>
      </c>
    </row>
    <row r="205" spans="1:31" ht="11.1" customHeight="1">
      <c r="A205" s="469">
        <v>199</v>
      </c>
      <c r="B205" s="470">
        <v>0</v>
      </c>
      <c r="C205" s="470">
        <v>0</v>
      </c>
      <c r="D205" s="470">
        <v>0</v>
      </c>
      <c r="E205" s="470">
        <v>0</v>
      </c>
      <c r="F205" s="470">
        <v>0</v>
      </c>
      <c r="G205" s="470">
        <v>0</v>
      </c>
      <c r="H205" s="470">
        <v>0</v>
      </c>
      <c r="I205" s="470">
        <v>0</v>
      </c>
      <c r="J205" s="470">
        <v>0</v>
      </c>
      <c r="K205" s="470">
        <v>0</v>
      </c>
      <c r="L205" s="471">
        <v>0</v>
      </c>
      <c r="M205" s="471">
        <v>0</v>
      </c>
      <c r="N205" s="471">
        <v>0</v>
      </c>
      <c r="O205" s="471">
        <v>0</v>
      </c>
      <c r="P205" s="471">
        <v>0</v>
      </c>
      <c r="Q205" s="471">
        <v>0</v>
      </c>
      <c r="R205" s="471">
        <v>59.524490443267887</v>
      </c>
      <c r="S205" s="471">
        <v>166.48223617090488</v>
      </c>
      <c r="T205" s="471">
        <v>259.51396924735201</v>
      </c>
      <c r="U205" s="471">
        <v>340.79450568574464</v>
      </c>
      <c r="V205" s="471">
        <v>412.08530704585121</v>
      </c>
      <c r="W205" s="471">
        <v>474.82807454264764</v>
      </c>
      <c r="X205" s="471">
        <v>530.21394313611779</v>
      </c>
      <c r="Y205" s="471">
        <v>579.23539404511371</v>
      </c>
      <c r="Z205" s="471">
        <v>622.72572590376376</v>
      </c>
      <c r="AA205" s="471">
        <v>661.38943517633732</v>
      </c>
      <c r="AB205" s="471">
        <v>695.82586338862893</v>
      </c>
      <c r="AC205" s="471">
        <v>726.54779488753297</v>
      </c>
      <c r="AD205" s="471">
        <v>753.99622413595796</v>
      </c>
      <c r="AE205" s="471">
        <v>778.5521862759939</v>
      </c>
    </row>
    <row r="206" spans="1:31" ht="11.1" customHeight="1">
      <c r="A206" s="469">
        <v>200</v>
      </c>
      <c r="B206" s="470">
        <v>0</v>
      </c>
      <c r="C206" s="470">
        <v>0</v>
      </c>
      <c r="D206" s="470">
        <v>0</v>
      </c>
      <c r="E206" s="470">
        <v>0</v>
      </c>
      <c r="F206" s="470">
        <v>0</v>
      </c>
      <c r="G206" s="470">
        <v>0</v>
      </c>
      <c r="H206" s="470">
        <v>0</v>
      </c>
      <c r="I206" s="470">
        <v>0</v>
      </c>
      <c r="J206" s="470">
        <v>0</v>
      </c>
      <c r="K206" s="470">
        <v>0</v>
      </c>
      <c r="L206" s="471">
        <v>0</v>
      </c>
      <c r="M206" s="471">
        <v>0</v>
      </c>
      <c r="N206" s="471">
        <v>0</v>
      </c>
      <c r="O206" s="471">
        <v>0</v>
      </c>
      <c r="P206" s="471">
        <v>0</v>
      </c>
      <c r="Q206" s="471">
        <v>0</v>
      </c>
      <c r="R206" s="471">
        <v>49.808423294994455</v>
      </c>
      <c r="S206" s="471">
        <v>157.87115116087719</v>
      </c>
      <c r="T206" s="471">
        <v>251.86399652180788</v>
      </c>
      <c r="U206" s="471">
        <v>333.98424344905243</v>
      </c>
      <c r="V206" s="471">
        <v>406.01155118920872</v>
      </c>
      <c r="W206" s="471">
        <v>469.40251519497593</v>
      </c>
      <c r="X206" s="471">
        <v>525.3605760601763</v>
      </c>
      <c r="Y206" s="471">
        <v>574.88846834260278</v>
      </c>
      <c r="Z206" s="471">
        <v>618.82809949756086</v>
      </c>
      <c r="AA206" s="471">
        <v>657.89124415327478</v>
      </c>
      <c r="AB206" s="471">
        <v>692.68343564218299</v>
      </c>
      <c r="AC206" s="471">
        <v>723.72275589425965</v>
      </c>
      <c r="AD206" s="471">
        <v>751.45475529308453</v>
      </c>
      <c r="AE206" s="471">
        <v>776.26440546073934</v>
      </c>
    </row>
    <row r="207" spans="1:31" ht="11.1" customHeight="1">
      <c r="A207" s="469">
        <v>201</v>
      </c>
      <c r="B207" s="470">
        <v>0</v>
      </c>
      <c r="C207" s="470">
        <v>0</v>
      </c>
      <c r="D207" s="470">
        <v>0</v>
      </c>
      <c r="E207" s="470">
        <v>0</v>
      </c>
      <c r="F207" s="470">
        <v>0</v>
      </c>
      <c r="G207" s="470">
        <v>0</v>
      </c>
      <c r="H207" s="470">
        <v>0</v>
      </c>
      <c r="I207" s="470">
        <v>0</v>
      </c>
      <c r="J207" s="470">
        <v>0</v>
      </c>
      <c r="K207" s="470">
        <v>0</v>
      </c>
      <c r="L207" s="471">
        <v>0</v>
      </c>
      <c r="M207" s="471">
        <v>0</v>
      </c>
      <c r="N207" s="471">
        <v>0</v>
      </c>
      <c r="O207" s="471">
        <v>0</v>
      </c>
      <c r="P207" s="471">
        <v>0</v>
      </c>
      <c r="Q207" s="471">
        <v>0</v>
      </c>
      <c r="R207" s="471">
        <v>40.011388920485459</v>
      </c>
      <c r="S207" s="471">
        <v>149.18830710909916</v>
      </c>
      <c r="T207" s="471">
        <v>244.15027402355102</v>
      </c>
      <c r="U207" s="471">
        <v>327.11722902705446</v>
      </c>
      <c r="V207" s="471">
        <v>399.88718070042756</v>
      </c>
      <c r="W207" s="471">
        <v>463.93174285274051</v>
      </c>
      <c r="X207" s="471">
        <v>520.46676425860176</v>
      </c>
      <c r="Y207" s="471">
        <v>570.50531825923724</v>
      </c>
      <c r="Z207" s="471">
        <v>614.89799287130677</v>
      </c>
      <c r="AA207" s="471">
        <v>654.3639015383535</v>
      </c>
      <c r="AB207" s="471">
        <v>689.5148209978496</v>
      </c>
      <c r="AC207" s="471">
        <v>720.87417490937617</v>
      </c>
      <c r="AD207" s="471">
        <v>748.89210754318742</v>
      </c>
      <c r="AE207" s="471">
        <v>773.9575598053575</v>
      </c>
    </row>
    <row r="208" spans="1:31" ht="11.1" customHeight="1">
      <c r="A208" s="469">
        <v>202</v>
      </c>
      <c r="B208" s="470">
        <v>0</v>
      </c>
      <c r="C208" s="470">
        <v>0</v>
      </c>
      <c r="D208" s="470">
        <v>0</v>
      </c>
      <c r="E208" s="470">
        <v>0</v>
      </c>
      <c r="F208" s="470">
        <v>0</v>
      </c>
      <c r="G208" s="470">
        <v>0</v>
      </c>
      <c r="H208" s="470">
        <v>0</v>
      </c>
      <c r="I208" s="470">
        <v>0</v>
      </c>
      <c r="J208" s="470">
        <v>0</v>
      </c>
      <c r="K208" s="470">
        <v>0</v>
      </c>
      <c r="L208" s="471">
        <v>0</v>
      </c>
      <c r="M208" s="471">
        <v>0</v>
      </c>
      <c r="N208" s="471">
        <v>0</v>
      </c>
      <c r="O208" s="471">
        <v>0</v>
      </c>
      <c r="P208" s="471">
        <v>0</v>
      </c>
      <c r="Q208" s="471">
        <v>0</v>
      </c>
      <c r="R208" s="471">
        <v>30.13271259285559</v>
      </c>
      <c r="S208" s="471">
        <v>140.43310602355655</v>
      </c>
      <c r="T208" s="471">
        <v>236.37227050447527</v>
      </c>
      <c r="U208" s="471">
        <v>320.19298948487329</v>
      </c>
      <c r="V208" s="471">
        <v>393.71177379090648</v>
      </c>
      <c r="W208" s="471">
        <v>458.41538074098662</v>
      </c>
      <c r="X208" s="471">
        <v>515.53217069201412</v>
      </c>
      <c r="Y208" s="471">
        <v>566.08564192517713</v>
      </c>
      <c r="Z208" s="471">
        <v>610.93513535650038</v>
      </c>
      <c r="AA208" s="471">
        <v>650.80716440164122</v>
      </c>
      <c r="AB208" s="471">
        <v>686.31980123148026</v>
      </c>
      <c r="AC208" s="471">
        <v>718.00185574961847</v>
      </c>
      <c r="AD208" s="471">
        <v>746.30810439537424</v>
      </c>
      <c r="AE208" s="471">
        <v>771.63149043618091</v>
      </c>
    </row>
    <row r="209" spans="1:31" ht="11.1" customHeight="1">
      <c r="A209" s="469">
        <v>203</v>
      </c>
      <c r="B209" s="470">
        <v>0</v>
      </c>
      <c r="C209" s="470">
        <v>0</v>
      </c>
      <c r="D209" s="470">
        <v>0</v>
      </c>
      <c r="E209" s="470">
        <v>0</v>
      </c>
      <c r="F209" s="470">
        <v>0</v>
      </c>
      <c r="G209" s="470">
        <v>0</v>
      </c>
      <c r="H209" s="470">
        <v>0</v>
      </c>
      <c r="I209" s="470">
        <v>0</v>
      </c>
      <c r="J209" s="470">
        <v>0</v>
      </c>
      <c r="K209" s="470">
        <v>0</v>
      </c>
      <c r="L209" s="471">
        <v>0</v>
      </c>
      <c r="M209" s="471">
        <v>0</v>
      </c>
      <c r="N209" s="471">
        <v>0</v>
      </c>
      <c r="O209" s="471">
        <v>0</v>
      </c>
      <c r="P209" s="471">
        <v>0</v>
      </c>
      <c r="Q209" s="471">
        <v>0</v>
      </c>
      <c r="R209" s="471">
        <v>20.171713962495371</v>
      </c>
      <c r="S209" s="471">
        <v>131.60494492896743</v>
      </c>
      <c r="T209" s="471">
        <v>228.52945028940724</v>
      </c>
      <c r="U209" s="471">
        <v>313.21104794650716</v>
      </c>
      <c r="V209" s="471">
        <v>387.48490515713939</v>
      </c>
      <c r="W209" s="471">
        <v>452.85304894496784</v>
      </c>
      <c r="X209" s="471">
        <v>510.5564555123716</v>
      </c>
      <c r="Y209" s="471">
        <v>561.6291349549997</v>
      </c>
      <c r="Z209" s="471">
        <v>606.93925402907064</v>
      </c>
      <c r="AA209" s="471">
        <v>647.22078778878949</v>
      </c>
      <c r="AB209" s="471">
        <v>683.09815630039122</v>
      </c>
      <c r="AC209" s="471">
        <v>715.10560059686259</v>
      </c>
      <c r="AD209" s="471">
        <v>743.70256788799622</v>
      </c>
      <c r="AE209" s="471">
        <v>769.28603715559439</v>
      </c>
    </row>
    <row r="210" spans="1:31" ht="11.1" customHeight="1">
      <c r="A210" s="469">
        <v>204</v>
      </c>
      <c r="B210" s="470">
        <v>0</v>
      </c>
      <c r="C210" s="470">
        <v>0</v>
      </c>
      <c r="D210" s="470">
        <v>0</v>
      </c>
      <c r="E210" s="470">
        <v>0</v>
      </c>
      <c r="F210" s="470">
        <v>0</v>
      </c>
      <c r="G210" s="470">
        <v>0</v>
      </c>
      <c r="H210" s="470">
        <v>0</v>
      </c>
      <c r="I210" s="470">
        <v>0</v>
      </c>
      <c r="J210" s="470">
        <v>0</v>
      </c>
      <c r="K210" s="470">
        <v>0</v>
      </c>
      <c r="L210" s="471">
        <v>0</v>
      </c>
      <c r="M210" s="471">
        <v>0</v>
      </c>
      <c r="N210" s="471">
        <v>0</v>
      </c>
      <c r="O210" s="471">
        <v>0</v>
      </c>
      <c r="P210" s="471">
        <v>0</v>
      </c>
      <c r="Q210" s="471">
        <v>0</v>
      </c>
      <c r="R210" s="471">
        <v>10.127707010215502</v>
      </c>
      <c r="S210" s="471">
        <v>122.70321582525682</v>
      </c>
      <c r="T210" s="471">
        <v>220.62127323921351</v>
      </c>
      <c r="U210" s="471">
        <v>306.17092356198788</v>
      </c>
      <c r="V210" s="471">
        <v>381.20614595142428</v>
      </c>
      <c r="W210" s="471">
        <v>447.24436438398232</v>
      </c>
      <c r="X210" s="471">
        <v>505.53927603956544</v>
      </c>
      <c r="Y210" s="471">
        <v>557.13549042673765</v>
      </c>
      <c r="Z210" s="471">
        <v>602.91007369057888</v>
      </c>
      <c r="AA210" s="471">
        <v>643.60452470416408</v>
      </c>
      <c r="AB210" s="471">
        <v>679.84966432820966</v>
      </c>
      <c r="AC210" s="471">
        <v>712.1852099845006</v>
      </c>
      <c r="AD210" s="471">
        <v>741.07531857638969</v>
      </c>
      <c r="AE210" s="471">
        <v>766.92103843100301</v>
      </c>
    </row>
    <row r="211" spans="1:31" ht="11.1" customHeight="1">
      <c r="A211" s="469">
        <v>205</v>
      </c>
      <c r="B211" s="470">
        <v>0</v>
      </c>
      <c r="C211" s="470">
        <v>0</v>
      </c>
      <c r="D211" s="470">
        <v>0</v>
      </c>
      <c r="E211" s="470">
        <v>0</v>
      </c>
      <c r="F211" s="470">
        <v>0</v>
      </c>
      <c r="G211" s="470">
        <v>0</v>
      </c>
      <c r="H211" s="470">
        <v>0</v>
      </c>
      <c r="I211" s="470">
        <v>0</v>
      </c>
      <c r="J211" s="470">
        <v>0</v>
      </c>
      <c r="K211" s="470">
        <v>0</v>
      </c>
      <c r="L211" s="471">
        <v>0</v>
      </c>
      <c r="M211" s="471">
        <v>0</v>
      </c>
      <c r="N211" s="471">
        <v>0</v>
      </c>
      <c r="O211" s="471">
        <v>0</v>
      </c>
      <c r="P211" s="471">
        <v>0</v>
      </c>
      <c r="Q211" s="471">
        <v>0</v>
      </c>
      <c r="R211" s="471">
        <v>0</v>
      </c>
      <c r="S211" s="471">
        <v>113.72730564568202</v>
      </c>
      <c r="T211" s="471">
        <v>212.64719471360164</v>
      </c>
      <c r="U211" s="471">
        <v>299.07213147426444</v>
      </c>
      <c r="V211" s="471">
        <v>374.87506375232812</v>
      </c>
      <c r="W211" s="471">
        <v>441.58894078498867</v>
      </c>
      <c r="X211" s="471">
        <v>500.48028673781926</v>
      </c>
      <c r="Y211" s="471">
        <v>552.60439886073993</v>
      </c>
      <c r="Z211" s="471">
        <v>598.84731684926635</v>
      </c>
      <c r="AA211" s="471">
        <v>639.95812609383336</v>
      </c>
      <c r="AB211" s="471">
        <v>676.57410158959351</v>
      </c>
      <c r="AC211" s="471">
        <v>709.24048278370219</v>
      </c>
      <c r="AD211" s="471">
        <v>738.42617552052002</v>
      </c>
      <c r="AE211" s="471">
        <v>764.53633138370662</v>
      </c>
    </row>
    <row r="212" spans="1:31" ht="11.1" customHeight="1">
      <c r="A212" s="469">
        <v>206</v>
      </c>
      <c r="B212" s="470">
        <v>0</v>
      </c>
      <c r="C212" s="470">
        <v>0</v>
      </c>
      <c r="D212" s="470">
        <v>0</v>
      </c>
      <c r="E212" s="470">
        <v>0</v>
      </c>
      <c r="F212" s="470">
        <v>0</v>
      </c>
      <c r="G212" s="470">
        <v>0</v>
      </c>
      <c r="H212" s="470">
        <v>0</v>
      </c>
      <c r="I212" s="470">
        <v>0</v>
      </c>
      <c r="J212" s="470">
        <v>0</v>
      </c>
      <c r="K212" s="470">
        <v>0</v>
      </c>
      <c r="L212" s="471">
        <v>0</v>
      </c>
      <c r="M212" s="471">
        <v>0</v>
      </c>
      <c r="N212" s="471">
        <v>0</v>
      </c>
      <c r="O212" s="471">
        <v>0</v>
      </c>
      <c r="P212" s="471">
        <v>0</v>
      </c>
      <c r="Q212" s="471">
        <v>0</v>
      </c>
      <c r="R212" s="471">
        <v>0</v>
      </c>
      <c r="S212" s="471">
        <v>104.6765962146108</v>
      </c>
      <c r="T212" s="471">
        <v>204.60666553360977</v>
      </c>
      <c r="U212" s="471">
        <v>291.91418278580983</v>
      </c>
      <c r="V212" s="471">
        <v>368.49122253490646</v>
      </c>
      <c r="W212" s="471">
        <v>435.88638865600331</v>
      </c>
      <c r="X212" s="471">
        <v>495.3791391918918</v>
      </c>
      <c r="Y212" s="471">
        <v>548.03554819835881</v>
      </c>
      <c r="Z212" s="471">
        <v>594.75070370094318</v>
      </c>
      <c r="AA212" s="471">
        <v>636.28134082841677</v>
      </c>
      <c r="AB212" s="471">
        <v>673.27124249482199</v>
      </c>
      <c r="AC212" s="471">
        <v>706.27121618956392</v>
      </c>
      <c r="AD212" s="471">
        <v>735.75495627251814</v>
      </c>
      <c r="AE212" s="471">
        <v>762.13175177768289</v>
      </c>
    </row>
    <row r="213" spans="1:31" ht="11.1" customHeight="1">
      <c r="A213" s="469">
        <v>207</v>
      </c>
      <c r="B213" s="470">
        <v>0</v>
      </c>
      <c r="C213" s="470">
        <v>0</v>
      </c>
      <c r="D213" s="470">
        <v>0</v>
      </c>
      <c r="E213" s="470">
        <v>0</v>
      </c>
      <c r="F213" s="470">
        <v>0</v>
      </c>
      <c r="G213" s="470">
        <v>0</v>
      </c>
      <c r="H213" s="470">
        <v>0</v>
      </c>
      <c r="I213" s="470">
        <v>0</v>
      </c>
      <c r="J213" s="470">
        <v>0</v>
      </c>
      <c r="K213" s="470">
        <v>0</v>
      </c>
      <c r="L213" s="471">
        <v>0</v>
      </c>
      <c r="M213" s="471">
        <v>0</v>
      </c>
      <c r="N213" s="471">
        <v>0</v>
      </c>
      <c r="O213" s="471">
        <v>0</v>
      </c>
      <c r="P213" s="471">
        <v>0</v>
      </c>
      <c r="Q213" s="471">
        <v>0</v>
      </c>
      <c r="R213" s="471">
        <v>0</v>
      </c>
      <c r="S213" s="471">
        <v>95.550464204947289</v>
      </c>
      <c r="T213" s="471">
        <v>196.49913194378445</v>
      </c>
      <c r="U213" s="471">
        <v>284.69658452495156</v>
      </c>
      <c r="V213" s="471">
        <v>362.05418264067265</v>
      </c>
      <c r="W213" s="471">
        <v>430.13631525927627</v>
      </c>
      <c r="X213" s="471">
        <v>490.23548208308159</v>
      </c>
      <c r="Y213" s="471">
        <v>543.428623780458</v>
      </c>
      <c r="Z213" s="471">
        <v>590.61995210971691</v>
      </c>
      <c r="AA213" s="471">
        <v>632.57391568578839</v>
      </c>
      <c r="AB213" s="471">
        <v>669.94085957426068</v>
      </c>
      <c r="AC213" s="471">
        <v>703.27720570714098</v>
      </c>
      <c r="AD213" s="471">
        <v>733.06147686411623</v>
      </c>
      <c r="AE213" s="471">
        <v>759.7071340082756</v>
      </c>
    </row>
    <row r="214" spans="1:31" ht="11.1" customHeight="1">
      <c r="A214" s="469">
        <v>208</v>
      </c>
      <c r="B214" s="470">
        <v>0</v>
      </c>
      <c r="C214" s="470">
        <v>0</v>
      </c>
      <c r="D214" s="470">
        <v>0</v>
      </c>
      <c r="E214" s="470">
        <v>0</v>
      </c>
      <c r="F214" s="470">
        <v>0</v>
      </c>
      <c r="G214" s="470">
        <v>0</v>
      </c>
      <c r="H214" s="470">
        <v>0</v>
      </c>
      <c r="I214" s="470">
        <v>0</v>
      </c>
      <c r="J214" s="470">
        <v>0</v>
      </c>
      <c r="K214" s="470">
        <v>0</v>
      </c>
      <c r="L214" s="471">
        <v>0</v>
      </c>
      <c r="M214" s="471">
        <v>0</v>
      </c>
      <c r="N214" s="471">
        <v>0</v>
      </c>
      <c r="O214" s="471">
        <v>0</v>
      </c>
      <c r="P214" s="471">
        <v>0</v>
      </c>
      <c r="Q214" s="471">
        <v>0</v>
      </c>
      <c r="R214" s="471">
        <v>0</v>
      </c>
      <c r="S214" s="471">
        <v>86.348281095203149</v>
      </c>
      <c r="T214" s="471">
        <v>188.32403557404393</v>
      </c>
      <c r="U214" s="471">
        <v>277.4188396119194</v>
      </c>
      <c r="V214" s="471">
        <v>355.56350074732023</v>
      </c>
      <c r="W214" s="471">
        <v>424.33832458424337</v>
      </c>
      <c r="X214" s="471">
        <v>485.04896116503136</v>
      </c>
      <c r="Y214" s="471">
        <v>538.78330832574147</v>
      </c>
      <c r="Z214" s="471">
        <v>586.45477758856396</v>
      </c>
      <c r="AA214" s="471">
        <v>628.8355953336378</v>
      </c>
      <c r="AB214" s="471">
        <v>666.58272346269484</v>
      </c>
      <c r="AC214" s="471">
        <v>700.25824513736461</v>
      </c>
      <c r="AD214" s="471">
        <v>730.34555179397739</v>
      </c>
      <c r="AE214" s="471">
        <v>757.26231109078981</v>
      </c>
    </row>
    <row r="215" spans="1:31" ht="11.1" customHeight="1">
      <c r="A215" s="469">
        <v>209</v>
      </c>
      <c r="B215" s="470">
        <v>0</v>
      </c>
      <c r="C215" s="470">
        <v>0</v>
      </c>
      <c r="D215" s="470">
        <v>0</v>
      </c>
      <c r="E215" s="470">
        <v>0</v>
      </c>
      <c r="F215" s="470">
        <v>0</v>
      </c>
      <c r="G215" s="470">
        <v>0</v>
      </c>
      <c r="H215" s="470">
        <v>0</v>
      </c>
      <c r="I215" s="470">
        <v>0</v>
      </c>
      <c r="J215" s="470">
        <v>0</v>
      </c>
      <c r="K215" s="470">
        <v>0</v>
      </c>
      <c r="L215" s="471">
        <v>0</v>
      </c>
      <c r="M215" s="471">
        <v>0</v>
      </c>
      <c r="N215" s="471">
        <v>0</v>
      </c>
      <c r="O215" s="471">
        <v>0</v>
      </c>
      <c r="P215" s="471">
        <v>0</v>
      </c>
      <c r="Q215" s="471">
        <v>0</v>
      </c>
      <c r="R215" s="471">
        <v>0</v>
      </c>
      <c r="S215" s="471">
        <v>77.069413126211302</v>
      </c>
      <c r="T215" s="471">
        <v>180.08081340122234</v>
      </c>
      <c r="U215" s="471">
        <v>270.08044682461195</v>
      </c>
      <c r="V215" s="471">
        <v>349.01872983818998</v>
      </c>
      <c r="W215" s="471">
        <v>418.49201732025182</v>
      </c>
      <c r="X215" s="471">
        <v>479.81921923933066</v>
      </c>
      <c r="Y215" s="471">
        <v>534.09928190890207</v>
      </c>
      <c r="Z215" s="471">
        <v>582.2548932797348</v>
      </c>
      <c r="AA215" s="471">
        <v>625.06612231188615</v>
      </c>
      <c r="AB215" s="471">
        <v>663.19660288353259</v>
      </c>
      <c r="AC215" s="471">
        <v>697.21412656284008</v>
      </c>
      <c r="AD215" s="471">
        <v>727.60699401492104</v>
      </c>
      <c r="AE215" s="471">
        <v>754.79711464899174</v>
      </c>
    </row>
    <row r="216" spans="1:31" ht="11.1" customHeight="1">
      <c r="A216" s="469">
        <v>210</v>
      </c>
      <c r="B216" s="470">
        <v>0</v>
      </c>
      <c r="C216" s="470">
        <v>0</v>
      </c>
      <c r="D216" s="470">
        <v>0</v>
      </c>
      <c r="E216" s="470">
        <v>0</v>
      </c>
      <c r="F216" s="470">
        <v>0</v>
      </c>
      <c r="G216" s="470">
        <v>0</v>
      </c>
      <c r="H216" s="470">
        <v>0</v>
      </c>
      <c r="I216" s="470">
        <v>0</v>
      </c>
      <c r="J216" s="470">
        <v>0</v>
      </c>
      <c r="K216" s="470">
        <v>0</v>
      </c>
      <c r="L216" s="471">
        <v>0</v>
      </c>
      <c r="M216" s="471">
        <v>0</v>
      </c>
      <c r="N216" s="471">
        <v>0</v>
      </c>
      <c r="O216" s="471">
        <v>0</v>
      </c>
      <c r="P216" s="471">
        <v>0</v>
      </c>
      <c r="Q216" s="471">
        <v>0</v>
      </c>
      <c r="R216" s="471">
        <v>0</v>
      </c>
      <c r="S216" s="471">
        <v>67.713221257477855</v>
      </c>
      <c r="T216" s="471">
        <v>171.7688977102938</v>
      </c>
      <c r="U216" s="471">
        <v>262.68090076407725</v>
      </c>
      <c r="V216" s="471">
        <v>342.4194191714837</v>
      </c>
      <c r="W216" s="471">
        <v>412.59699082906042</v>
      </c>
      <c r="X216" s="471">
        <v>474.54589613091588</v>
      </c>
      <c r="Y216" s="471">
        <v>529.37622193858931</v>
      </c>
      <c r="Z216" s="471">
        <v>578.02000993499871</v>
      </c>
      <c r="AA216" s="471">
        <v>621.2652370149533</v>
      </c>
      <c r="AB216" s="471">
        <v>659.7822646328774</v>
      </c>
      <c r="AC216" s="471">
        <v>694.14464033352806</v>
      </c>
      <c r="AD216" s="471">
        <v>724.84561492103899</v>
      </c>
      <c r="AE216" s="471">
        <v>752.31137490351216</v>
      </c>
    </row>
    <row r="217" spans="1:31" ht="11.1" customHeight="1">
      <c r="A217" s="469">
        <v>211</v>
      </c>
      <c r="B217" s="470">
        <v>0</v>
      </c>
      <c r="C217" s="470">
        <v>0</v>
      </c>
      <c r="D217" s="470">
        <v>0</v>
      </c>
      <c r="E217" s="470">
        <v>0</v>
      </c>
      <c r="F217" s="470">
        <v>0</v>
      </c>
      <c r="G217" s="470">
        <v>0</v>
      </c>
      <c r="H217" s="470">
        <v>0</v>
      </c>
      <c r="I217" s="470">
        <v>0</v>
      </c>
      <c r="J217" s="470">
        <v>0</v>
      </c>
      <c r="K217" s="470">
        <v>0</v>
      </c>
      <c r="L217" s="471">
        <v>0</v>
      </c>
      <c r="M217" s="471">
        <v>0</v>
      </c>
      <c r="N217" s="471">
        <v>0</v>
      </c>
      <c r="O217" s="471">
        <v>0</v>
      </c>
      <c r="P217" s="471">
        <v>0</v>
      </c>
      <c r="Q217" s="471">
        <v>0</v>
      </c>
      <c r="R217" s="471">
        <v>0</v>
      </c>
      <c r="S217" s="471">
        <v>58.279061123171481</v>
      </c>
      <c r="T217" s="471">
        <v>163.38771605527421</v>
      </c>
      <c r="U217" s="471">
        <v>255.21969181970428</v>
      </c>
      <c r="V217" s="471">
        <v>335.76511424922143</v>
      </c>
      <c r="W217" s="471">
        <v>406.65283911710895</v>
      </c>
      <c r="X217" s="471">
        <v>469.22862866326426</v>
      </c>
      <c r="Y217" s="471">
        <v>524.61380313519032</v>
      </c>
      <c r="Z217" s="471">
        <v>573.74983589572298</v>
      </c>
      <c r="AA217" s="471">
        <v>617.43267767387943</v>
      </c>
      <c r="AB217" s="471">
        <v>656.33947356346653</v>
      </c>
      <c r="AC217" s="471">
        <v>691.04957505230482</v>
      </c>
      <c r="AD217" s="471">
        <v>722.06122433470819</v>
      </c>
      <c r="AE217" s="471">
        <v>749.80492066015347</v>
      </c>
    </row>
    <row r="218" spans="1:31" ht="11.1" customHeight="1">
      <c r="A218" s="469">
        <v>212</v>
      </c>
      <c r="B218" s="470">
        <v>0</v>
      </c>
      <c r="C218" s="470">
        <v>0</v>
      </c>
      <c r="D218" s="470">
        <v>0</v>
      </c>
      <c r="E218" s="470">
        <v>0</v>
      </c>
      <c r="F218" s="470">
        <v>0</v>
      </c>
      <c r="G218" s="470">
        <v>0</v>
      </c>
      <c r="H218" s="470">
        <v>0</v>
      </c>
      <c r="I218" s="470">
        <v>0</v>
      </c>
      <c r="J218" s="470">
        <v>0</v>
      </c>
      <c r="K218" s="470">
        <v>0</v>
      </c>
      <c r="L218" s="471">
        <v>0</v>
      </c>
      <c r="M218" s="471">
        <v>0</v>
      </c>
      <c r="N218" s="471">
        <v>0</v>
      </c>
      <c r="O218" s="471">
        <v>0</v>
      </c>
      <c r="P218" s="471">
        <v>0</v>
      </c>
      <c r="Q218" s="471">
        <v>0</v>
      </c>
      <c r="R218" s="471">
        <v>0</v>
      </c>
      <c r="S218" s="471">
        <v>48.766282987745932</v>
      </c>
      <c r="T218" s="471">
        <v>154.93669121979619</v>
      </c>
      <c r="U218" s="471">
        <v>247.69630613412835</v>
      </c>
      <c r="V218" s="471">
        <v>329.05535678594032</v>
      </c>
      <c r="W218" s="471">
        <v>400.65915280755792</v>
      </c>
      <c r="X218" s="471">
        <v>463.86705063338206</v>
      </c>
      <c r="Y218" s="471">
        <v>519.8116975084298</v>
      </c>
      <c r="Z218" s="471">
        <v>569.44407707278697</v>
      </c>
      <c r="AA218" s="471">
        <v>613.5681803382962</v>
      </c>
      <c r="AB218" s="471">
        <v>652.86799256847723</v>
      </c>
      <c r="AC218" s="471">
        <v>687.92871756040495</v>
      </c>
      <c r="AD218" s="471">
        <v>719.25363049349096</v>
      </c>
      <c r="AE218" s="471">
        <v>747.27757929810002</v>
      </c>
    </row>
    <row r="219" spans="1:31" ht="11.1" customHeight="1">
      <c r="A219" s="469">
        <v>213</v>
      </c>
      <c r="B219" s="470">
        <v>0</v>
      </c>
      <c r="C219" s="470">
        <v>0</v>
      </c>
      <c r="D219" s="470">
        <v>0</v>
      </c>
      <c r="E219" s="470">
        <v>0</v>
      </c>
      <c r="F219" s="470">
        <v>0</v>
      </c>
      <c r="G219" s="470">
        <v>0</v>
      </c>
      <c r="H219" s="470">
        <v>0</v>
      </c>
      <c r="I219" s="470">
        <v>0</v>
      </c>
      <c r="J219" s="470">
        <v>0</v>
      </c>
      <c r="K219" s="470">
        <v>0</v>
      </c>
      <c r="L219" s="471">
        <v>0</v>
      </c>
      <c r="M219" s="471">
        <v>0</v>
      </c>
      <c r="N219" s="471">
        <v>0</v>
      </c>
      <c r="O219" s="471">
        <v>0</v>
      </c>
      <c r="P219" s="471">
        <v>0</v>
      </c>
      <c r="Q219" s="471">
        <v>0</v>
      </c>
      <c r="R219" s="471">
        <v>0</v>
      </c>
      <c r="S219" s="471">
        <v>39.174231701191886</v>
      </c>
      <c r="T219" s="471">
        <v>146.41524117735577</v>
      </c>
      <c r="U219" s="471">
        <v>240.11022556783945</v>
      </c>
      <c r="V219" s="471">
        <v>322.2896846771319</v>
      </c>
      <c r="W219" s="471">
        <v>394.61551911209403</v>
      </c>
      <c r="X219" s="471">
        <v>458.46079278658436</v>
      </c>
      <c r="Y219" s="471">
        <v>514.96957433477951</v>
      </c>
      <c r="Z219" s="471">
        <v>565.10243692632616</v>
      </c>
      <c r="AA219" s="471">
        <v>609.67147885825023</v>
      </c>
      <c r="AB219" s="471">
        <v>649.36758256519659</v>
      </c>
      <c r="AC219" s="471">
        <v>684.78185292273895</v>
      </c>
      <c r="AD219" s="471">
        <v>716.4226400369306</v>
      </c>
      <c r="AE219" s="471">
        <v>744.72917675802955</v>
      </c>
    </row>
    <row r="220" spans="1:31" ht="11.1" customHeight="1">
      <c r="A220" s="469">
        <v>214</v>
      </c>
      <c r="B220" s="470">
        <v>0</v>
      </c>
      <c r="C220" s="470">
        <v>0</v>
      </c>
      <c r="D220" s="470">
        <v>0</v>
      </c>
      <c r="E220" s="470">
        <v>0</v>
      </c>
      <c r="F220" s="470">
        <v>0</v>
      </c>
      <c r="G220" s="470">
        <v>0</v>
      </c>
      <c r="H220" s="470">
        <v>0</v>
      </c>
      <c r="I220" s="470">
        <v>0</v>
      </c>
      <c r="J220" s="470">
        <v>0</v>
      </c>
      <c r="K220" s="470">
        <v>0</v>
      </c>
      <c r="L220" s="471">
        <v>0</v>
      </c>
      <c r="M220" s="471">
        <v>0</v>
      </c>
      <c r="N220" s="471">
        <v>0</v>
      </c>
      <c r="O220" s="471">
        <v>0</v>
      </c>
      <c r="P220" s="471">
        <v>0</v>
      </c>
      <c r="Q220" s="471">
        <v>0</v>
      </c>
      <c r="R220" s="471">
        <v>0</v>
      </c>
      <c r="S220" s="471">
        <v>29.502246653916586</v>
      </c>
      <c r="T220" s="471">
        <v>137.82277905122857</v>
      </c>
      <c r="U220" s="471">
        <v>232.46092766349804</v>
      </c>
      <c r="V220" s="471">
        <v>315.46763196741682</v>
      </c>
      <c r="W220" s="471">
        <v>388.52152180250118</v>
      </c>
      <c r="X220" s="471">
        <v>453.00948279106348</v>
      </c>
      <c r="Y220" s="471">
        <v>510.08710013468215</v>
      </c>
      <c r="Z220" s="471">
        <v>560.72461644531154</v>
      </c>
      <c r="AA220" s="471">
        <v>605.74230486587021</v>
      </c>
      <c r="AB220" s="471">
        <v>645.83800247855515</v>
      </c>
      <c r="AC220" s="471">
        <v>681.60876441309256</v>
      </c>
      <c r="AD220" s="471">
        <v>713.56805799323206</v>
      </c>
      <c r="AE220" s="471">
        <v>742.15953753012502</v>
      </c>
    </row>
    <row r="221" spans="1:31" ht="11.1" customHeight="1">
      <c r="A221" s="469">
        <v>215</v>
      </c>
      <c r="B221" s="470">
        <v>0</v>
      </c>
      <c r="C221" s="470">
        <v>0</v>
      </c>
      <c r="D221" s="470">
        <v>0</v>
      </c>
      <c r="E221" s="470">
        <v>0</v>
      </c>
      <c r="F221" s="470">
        <v>0</v>
      </c>
      <c r="G221" s="470">
        <v>0</v>
      </c>
      <c r="H221" s="470">
        <v>0</v>
      </c>
      <c r="I221" s="470">
        <v>0</v>
      </c>
      <c r="J221" s="470">
        <v>0</v>
      </c>
      <c r="K221" s="470">
        <v>0</v>
      </c>
      <c r="L221" s="471">
        <v>0</v>
      </c>
      <c r="M221" s="471">
        <v>0</v>
      </c>
      <c r="N221" s="471">
        <v>0</v>
      </c>
      <c r="O221" s="471">
        <v>0</v>
      </c>
      <c r="P221" s="471">
        <v>0</v>
      </c>
      <c r="Q221" s="471">
        <v>0</v>
      </c>
      <c r="R221" s="471">
        <v>0</v>
      </c>
      <c r="S221" s="471">
        <v>19.749661731247233</v>
      </c>
      <c r="T221" s="471">
        <v>129.15871307404998</v>
      </c>
      <c r="U221" s="471">
        <v>224.74788560995381</v>
      </c>
      <c r="V221" s="471">
        <v>308.58872881845406</v>
      </c>
      <c r="W221" s="471">
        <v>382.3767411819951</v>
      </c>
      <c r="X221" s="471">
        <v>447.51274521224633</v>
      </c>
      <c r="Y221" s="471">
        <v>505.163938649584</v>
      </c>
      <c r="Z221" s="471">
        <v>556.31031412695529</v>
      </c>
      <c r="AA221" s="471">
        <v>601.78038775688719</v>
      </c>
      <c r="AB221" s="471">
        <v>642.279009224525</v>
      </c>
      <c r="AC221" s="471">
        <v>678.4092334991991</v>
      </c>
      <c r="AD221" s="471">
        <v>710.68968776583597</v>
      </c>
      <c r="AE221" s="471">
        <v>739.56848464198822</v>
      </c>
    </row>
    <row r="222" spans="1:31" ht="11.1" customHeight="1">
      <c r="A222" s="469">
        <v>216</v>
      </c>
      <c r="B222" s="470">
        <v>0</v>
      </c>
      <c r="C222" s="470">
        <v>0</v>
      </c>
      <c r="D222" s="470">
        <v>0</v>
      </c>
      <c r="E222" s="470">
        <v>0</v>
      </c>
      <c r="F222" s="470">
        <v>0</v>
      </c>
      <c r="G222" s="470">
        <v>0</v>
      </c>
      <c r="H222" s="470">
        <v>0</v>
      </c>
      <c r="I222" s="470">
        <v>0</v>
      </c>
      <c r="J222" s="470">
        <v>0</v>
      </c>
      <c r="K222" s="470">
        <v>0</v>
      </c>
      <c r="L222" s="471">
        <v>0</v>
      </c>
      <c r="M222" s="471">
        <v>0</v>
      </c>
      <c r="N222" s="471">
        <v>0</v>
      </c>
      <c r="O222" s="471">
        <v>0</v>
      </c>
      <c r="P222" s="471">
        <v>0</v>
      </c>
      <c r="Q222" s="471">
        <v>0</v>
      </c>
      <c r="R222" s="471">
        <v>0</v>
      </c>
      <c r="S222" s="471">
        <v>9.9158052675556476</v>
      </c>
      <c r="T222" s="471">
        <v>120.42244654706167</v>
      </c>
      <c r="U222" s="471">
        <v>216.97056820596325</v>
      </c>
      <c r="V222" s="471">
        <v>301.65250147658315</v>
      </c>
      <c r="W222" s="471">
        <v>376.18075405631811</v>
      </c>
      <c r="X222" s="471">
        <v>441.97020148693906</v>
      </c>
      <c r="Y222" s="471">
        <v>500.19975081877675</v>
      </c>
      <c r="Z222" s="471">
        <v>551.85922595594593</v>
      </c>
      <c r="AA222" s="471">
        <v>597.78545467199592</v>
      </c>
      <c r="AB222" s="471">
        <v>638.6903576933779</v>
      </c>
      <c r="AC222" s="471">
        <v>675.18303982768987</v>
      </c>
      <c r="AD222" s="471">
        <v>707.78733111987833</v>
      </c>
      <c r="AE222" s="471">
        <v>736.95583964645004</v>
      </c>
    </row>
    <row r="223" spans="1:31" ht="11.1" customHeight="1">
      <c r="A223" s="469">
        <v>217</v>
      </c>
      <c r="B223" s="470">
        <v>0</v>
      </c>
      <c r="C223" s="470">
        <v>0</v>
      </c>
      <c r="D223" s="470">
        <v>0</v>
      </c>
      <c r="E223" s="470">
        <v>0</v>
      </c>
      <c r="F223" s="470">
        <v>0</v>
      </c>
      <c r="G223" s="470">
        <v>0</v>
      </c>
      <c r="H223" s="470">
        <v>0</v>
      </c>
      <c r="I223" s="470">
        <v>0</v>
      </c>
      <c r="J223" s="470">
        <v>0</v>
      </c>
      <c r="K223" s="470">
        <v>0</v>
      </c>
      <c r="L223" s="471">
        <v>0</v>
      </c>
      <c r="M223" s="471">
        <v>0</v>
      </c>
      <c r="N223" s="471">
        <v>0</v>
      </c>
      <c r="O223" s="471">
        <v>0</v>
      </c>
      <c r="P223" s="471">
        <v>0</v>
      </c>
      <c r="Q223" s="471">
        <v>0</v>
      </c>
      <c r="R223" s="471">
        <v>0</v>
      </c>
      <c r="S223" s="471">
        <v>0</v>
      </c>
      <c r="T223" s="471">
        <v>111.61337779901518</v>
      </c>
      <c r="U223" s="471">
        <v>209.12843982360627</v>
      </c>
      <c r="V223" s="471">
        <v>294.65847224019677</v>
      </c>
      <c r="W223" s="471">
        <v>369.93313370459373</v>
      </c>
      <c r="X223" s="471">
        <v>436.38146989725442</v>
      </c>
      <c r="Y223" s="471">
        <v>495.1941947560461</v>
      </c>
      <c r="Z223" s="471">
        <v>547.37104538351161</v>
      </c>
      <c r="AA223" s="471">
        <v>593.75723047806378</v>
      </c>
      <c r="AB223" s="471">
        <v>635.0718007328046</v>
      </c>
      <c r="AC223" s="471">
        <v>671.92996120891814</v>
      </c>
      <c r="AD223" s="471">
        <v>704.86078816853762</v>
      </c>
      <c r="AE223" s="471">
        <v>734.32142260928254</v>
      </c>
    </row>
    <row r="224" spans="1:31" ht="11.1" customHeight="1">
      <c r="A224" s="469">
        <v>218</v>
      </c>
      <c r="B224" s="470">
        <v>0</v>
      </c>
      <c r="C224" s="470">
        <v>0</v>
      </c>
      <c r="D224" s="470">
        <v>0</v>
      </c>
      <c r="E224" s="470">
        <v>0</v>
      </c>
      <c r="F224" s="470">
        <v>0</v>
      </c>
      <c r="G224" s="470">
        <v>0</v>
      </c>
      <c r="H224" s="470">
        <v>0</v>
      </c>
      <c r="I224" s="470">
        <v>0</v>
      </c>
      <c r="J224" s="470">
        <v>0</v>
      </c>
      <c r="K224" s="470">
        <v>0</v>
      </c>
      <c r="L224" s="471">
        <v>0</v>
      </c>
      <c r="M224" s="471">
        <v>0</v>
      </c>
      <c r="N224" s="471">
        <v>0</v>
      </c>
      <c r="O224" s="471">
        <v>0</v>
      </c>
      <c r="P224" s="471">
        <v>0</v>
      </c>
      <c r="Q224" s="471">
        <v>0</v>
      </c>
      <c r="R224" s="471">
        <v>0</v>
      </c>
      <c r="S224" s="471">
        <v>0</v>
      </c>
      <c r="T224" s="471">
        <v>102.730900144735</v>
      </c>
      <c r="U224" s="471">
        <v>201.22096037139639</v>
      </c>
      <c r="V224" s="471">
        <v>287.60615942684046</v>
      </c>
      <c r="W224" s="471">
        <v>363.63344984993864</v>
      </c>
      <c r="X224" s="471">
        <v>430.74616554432225</v>
      </c>
      <c r="Y224" s="471">
        <v>490.14692572612603</v>
      </c>
      <c r="Z224" s="471">
        <v>542.84546330630678</v>
      </c>
      <c r="AA224" s="471">
        <v>589.69543774918259</v>
      </c>
      <c r="AB224" s="471">
        <v>631.42308913089335</v>
      </c>
      <c r="AC224" s="471">
        <v>668.64977360165665</v>
      </c>
      <c r="AD224" s="471">
        <v>701.90985735926927</v>
      </c>
      <c r="AE224" s="471">
        <v>731.66505209680531</v>
      </c>
    </row>
    <row r="225" spans="1:31" ht="11.1" customHeight="1">
      <c r="A225" s="469">
        <v>219</v>
      </c>
      <c r="B225" s="470">
        <v>0</v>
      </c>
      <c r="C225" s="470">
        <v>0</v>
      </c>
      <c r="D225" s="470">
        <v>0</v>
      </c>
      <c r="E225" s="470">
        <v>0</v>
      </c>
      <c r="F225" s="470">
        <v>0</v>
      </c>
      <c r="G225" s="470">
        <v>0</v>
      </c>
      <c r="H225" s="470">
        <v>0</v>
      </c>
      <c r="I225" s="470">
        <v>0</v>
      </c>
      <c r="J225" s="470">
        <v>0</v>
      </c>
      <c r="K225" s="470">
        <v>0</v>
      </c>
      <c r="L225" s="471">
        <v>0</v>
      </c>
      <c r="M225" s="471">
        <v>0</v>
      </c>
      <c r="N225" s="471">
        <v>0</v>
      </c>
      <c r="O225" s="471">
        <v>0</v>
      </c>
      <c r="P225" s="471">
        <v>0</v>
      </c>
      <c r="Q225" s="471">
        <v>0</v>
      </c>
      <c r="R225" s="471">
        <v>0</v>
      </c>
      <c r="S225" s="471">
        <v>0</v>
      </c>
      <c r="T225" s="471">
        <v>93.774401843335809</v>
      </c>
      <c r="U225" s="471">
        <v>193.24758525708455</v>
      </c>
      <c r="V225" s="471">
        <v>280.49507734003953</v>
      </c>
      <c r="W225" s="471">
        <v>357.28126862982776</v>
      </c>
      <c r="X225" s="471">
        <v>425.06390032178217</v>
      </c>
      <c r="Y225" s="471">
        <v>485.05759612095659</v>
      </c>
      <c r="Z225" s="471">
        <v>538.28216804512545</v>
      </c>
      <c r="AA225" s="471">
        <v>585.59979674756028</v>
      </c>
      <c r="AB225" s="471">
        <v>627.74397159896614</v>
      </c>
      <c r="AC225" s="471">
        <v>665.34225109766783</v>
      </c>
      <c r="AD225" s="471">
        <v>698.93433545992343</v>
      </c>
      <c r="AE225" s="471">
        <v>728.9865451633907</v>
      </c>
    </row>
    <row r="226" spans="1:31" ht="11.1" customHeight="1">
      <c r="A226" s="469">
        <v>220</v>
      </c>
      <c r="B226" s="470">
        <v>0</v>
      </c>
      <c r="C226" s="470">
        <v>0</v>
      </c>
      <c r="D226" s="470">
        <v>0</v>
      </c>
      <c r="E226" s="470">
        <v>0</v>
      </c>
      <c r="F226" s="470">
        <v>0</v>
      </c>
      <c r="G226" s="470">
        <v>0</v>
      </c>
      <c r="H226" s="470">
        <v>0</v>
      </c>
      <c r="I226" s="470">
        <v>0</v>
      </c>
      <c r="J226" s="470">
        <v>0</v>
      </c>
      <c r="K226" s="470">
        <v>0</v>
      </c>
      <c r="L226" s="471">
        <v>0</v>
      </c>
      <c r="M226" s="471">
        <v>0</v>
      </c>
      <c r="N226" s="471">
        <v>0</v>
      </c>
      <c r="O226" s="471">
        <v>0</v>
      </c>
      <c r="P226" s="471">
        <v>0</v>
      </c>
      <c r="Q226" s="471">
        <v>0</v>
      </c>
      <c r="R226" s="471">
        <v>0</v>
      </c>
      <c r="S226" s="471">
        <v>0</v>
      </c>
      <c r="T226" s="471">
        <v>84.7432660560915</v>
      </c>
      <c r="U226" s="471">
        <v>185.20776535015347</v>
      </c>
      <c r="V226" s="471">
        <v>273.3247362358486</v>
      </c>
      <c r="W226" s="471">
        <v>350.87615256621604</v>
      </c>
      <c r="X226" s="471">
        <v>419.33428288905446</v>
      </c>
      <c r="Y226" s="471">
        <v>479.9258554357441</v>
      </c>
      <c r="Z226" s="471">
        <v>533.68084532343437</v>
      </c>
      <c r="AA226" s="471">
        <v>581.47002540425797</v>
      </c>
      <c r="AB226" s="471">
        <v>624.03419475427268</v>
      </c>
      <c r="AC226" s="471">
        <v>662.00716590614593</v>
      </c>
      <c r="AD226" s="471">
        <v>695.93401754474985</v>
      </c>
      <c r="AE226" s="471">
        <v>726.28571733886417</v>
      </c>
    </row>
    <row r="227" spans="1:31" ht="11.1" customHeight="1">
      <c r="A227" s="469">
        <v>221</v>
      </c>
      <c r="B227" s="470">
        <v>0</v>
      </c>
      <c r="C227" s="470">
        <v>0</v>
      </c>
      <c r="D227" s="470">
        <v>0</v>
      </c>
      <c r="E227" s="470">
        <v>0</v>
      </c>
      <c r="F227" s="470">
        <v>0</v>
      </c>
      <c r="G227" s="470">
        <v>0</v>
      </c>
      <c r="H227" s="470">
        <v>0</v>
      </c>
      <c r="I227" s="470">
        <v>0</v>
      </c>
      <c r="J227" s="470">
        <v>0</v>
      </c>
      <c r="K227" s="470">
        <v>0</v>
      </c>
      <c r="L227" s="471">
        <v>0</v>
      </c>
      <c r="M227" s="471">
        <v>0</v>
      </c>
      <c r="N227" s="471">
        <v>0</v>
      </c>
      <c r="O227" s="471">
        <v>0</v>
      </c>
      <c r="P227" s="471">
        <v>0</v>
      </c>
      <c r="Q227" s="471">
        <v>0</v>
      </c>
      <c r="R227" s="471">
        <v>0</v>
      </c>
      <c r="S227" s="471">
        <v>0</v>
      </c>
      <c r="T227" s="471">
        <v>75.63687080395367</v>
      </c>
      <c r="U227" s="471">
        <v>177.10094694399808</v>
      </c>
      <c r="V227" s="471">
        <v>266.0946422891227</v>
      </c>
      <c r="W227" s="471">
        <v>344.41766053540755</v>
      </c>
      <c r="X227" s="471">
        <v>413.55691864438734</v>
      </c>
      <c r="Y227" s="471">
        <v>474.75135024482148</v>
      </c>
      <c r="Z227" s="471">
        <v>529.04117824572893</v>
      </c>
      <c r="AA227" s="471">
        <v>577.30583929976149</v>
      </c>
      <c r="AB227" s="471">
        <v>620.29350310254017</v>
      </c>
      <c r="AC227" s="471">
        <v>658.64428833802788</v>
      </c>
      <c r="AD227" s="471">
        <v>692.90869698028314</v>
      </c>
      <c r="AE227" s="471">
        <v>723.56238261580006</v>
      </c>
    </row>
    <row r="228" spans="1:31" ht="11.1" customHeight="1">
      <c r="A228" s="469">
        <v>222</v>
      </c>
      <c r="B228" s="470">
        <v>0</v>
      </c>
      <c r="C228" s="470">
        <v>0</v>
      </c>
      <c r="D228" s="470">
        <v>0</v>
      </c>
      <c r="E228" s="470">
        <v>0</v>
      </c>
      <c r="F228" s="470">
        <v>0</v>
      </c>
      <c r="G228" s="470">
        <v>0</v>
      </c>
      <c r="H228" s="470">
        <v>0</v>
      </c>
      <c r="I228" s="470">
        <v>0</v>
      </c>
      <c r="J228" s="470">
        <v>0</v>
      </c>
      <c r="K228" s="470">
        <v>0</v>
      </c>
      <c r="L228" s="471">
        <v>0</v>
      </c>
      <c r="M228" s="471">
        <v>0</v>
      </c>
      <c r="N228" s="471">
        <v>0</v>
      </c>
      <c r="O228" s="471">
        <v>0</v>
      </c>
      <c r="P228" s="471">
        <v>0</v>
      </c>
      <c r="Q228" s="471">
        <v>0</v>
      </c>
      <c r="R228" s="471">
        <v>0</v>
      </c>
      <c r="S228" s="471">
        <v>0</v>
      </c>
      <c r="T228" s="471">
        <v>66.454588924714685</v>
      </c>
      <c r="U228" s="471">
        <v>168.92657171779129</v>
      </c>
      <c r="V228" s="471">
        <v>258.80429755950769</v>
      </c>
      <c r="W228" s="471">
        <v>337.90534773767575</v>
      </c>
      <c r="X228" s="471">
        <v>407.73140969768133</v>
      </c>
      <c r="Y228" s="471">
        <v>469.53372417730787</v>
      </c>
      <c r="Z228" s="471">
        <v>524.36284727570956</v>
      </c>
      <c r="AA228" s="471">
        <v>573.10695164439426</v>
      </c>
      <c r="AB228" s="471">
        <v>616.52163902037671</v>
      </c>
      <c r="AC228" s="471">
        <v>655.25338679017568</v>
      </c>
      <c r="AD228" s="471">
        <v>689.85816541111274</v>
      </c>
      <c r="AE228" s="471">
        <v>720.81635343671041</v>
      </c>
    </row>
    <row r="229" spans="1:31" ht="11.1" customHeight="1">
      <c r="A229" s="469">
        <v>223</v>
      </c>
      <c r="B229" s="470">
        <v>0</v>
      </c>
      <c r="C229" s="470">
        <v>0</v>
      </c>
      <c r="D229" s="470">
        <v>0</v>
      </c>
      <c r="E229" s="470">
        <v>0</v>
      </c>
      <c r="F229" s="470">
        <v>0</v>
      </c>
      <c r="G229" s="470">
        <v>0</v>
      </c>
      <c r="H229" s="470">
        <v>0</v>
      </c>
      <c r="I229" s="470">
        <v>0</v>
      </c>
      <c r="J229" s="470">
        <v>0</v>
      </c>
      <c r="K229" s="470">
        <v>0</v>
      </c>
      <c r="L229" s="471">
        <v>0</v>
      </c>
      <c r="M229" s="471">
        <v>0</v>
      </c>
      <c r="N229" s="471">
        <v>0</v>
      </c>
      <c r="O229" s="471">
        <v>0</v>
      </c>
      <c r="P229" s="471">
        <v>0</v>
      </c>
      <c r="Q229" s="471">
        <v>0</v>
      </c>
      <c r="R229" s="471">
        <v>0</v>
      </c>
      <c r="S229" s="471">
        <v>0</v>
      </c>
      <c r="T229" s="471">
        <v>57.195788029815219</v>
      </c>
      <c r="U229" s="471">
        <v>160.68407669803278</v>
      </c>
      <c r="V229" s="471">
        <v>251.45319995714547</v>
      </c>
      <c r="W229" s="471">
        <v>331.33876566662946</v>
      </c>
      <c r="X229" s="471">
        <v>401.85735484308606</v>
      </c>
      <c r="Y229" s="471">
        <v>464.27261789256505</v>
      </c>
      <c r="Z229" s="471">
        <v>519.64553021427309</v>
      </c>
      <c r="AA229" s="471">
        <v>568.87307325856546</v>
      </c>
      <c r="AB229" s="471">
        <v>612.71834273752859</v>
      </c>
      <c r="AC229" s="471">
        <v>651.83422772942447</v>
      </c>
      <c r="AD229" s="471">
        <v>686.78221274553232</v>
      </c>
      <c r="AE229" s="471">
        <v>718.04744068112848</v>
      </c>
    </row>
    <row r="230" spans="1:31" ht="11.1" customHeight="1">
      <c r="A230" s="469">
        <v>224</v>
      </c>
      <c r="B230" s="470">
        <v>0</v>
      </c>
      <c r="C230" s="470">
        <v>0</v>
      </c>
      <c r="D230" s="470">
        <v>0</v>
      </c>
      <c r="E230" s="470">
        <v>0</v>
      </c>
      <c r="F230" s="470">
        <v>0</v>
      </c>
      <c r="G230" s="470">
        <v>0</v>
      </c>
      <c r="H230" s="470">
        <v>0</v>
      </c>
      <c r="I230" s="470">
        <v>0</v>
      </c>
      <c r="J230" s="470">
        <v>0</v>
      </c>
      <c r="K230" s="470">
        <v>0</v>
      </c>
      <c r="L230" s="471">
        <v>0</v>
      </c>
      <c r="M230" s="471">
        <v>0</v>
      </c>
      <c r="N230" s="471">
        <v>0</v>
      </c>
      <c r="O230" s="471">
        <v>0</v>
      </c>
      <c r="P230" s="471">
        <v>0</v>
      </c>
      <c r="Q230" s="471">
        <v>0</v>
      </c>
      <c r="R230" s="471">
        <v>0</v>
      </c>
      <c r="S230" s="471">
        <v>0</v>
      </c>
      <c r="T230" s="471">
        <v>47.859830460791642</v>
      </c>
      <c r="U230" s="471">
        <v>152.37289421977638</v>
      </c>
      <c r="V230" s="471">
        <v>244.04084320809702</v>
      </c>
      <c r="W230" s="471">
        <v>324.71746207832444</v>
      </c>
      <c r="X230" s="471">
        <v>395.93434953136915</v>
      </c>
      <c r="Y230" s="471">
        <v>458.96766905544911</v>
      </c>
      <c r="Z230" s="471">
        <v>514.88890217732478</v>
      </c>
      <c r="AA230" s="471">
        <v>564.60391255285504</v>
      </c>
      <c r="AB230" s="471">
        <v>608.88335231898964</v>
      </c>
      <c r="AC230" s="471">
        <v>648.38657567650034</v>
      </c>
      <c r="AD230" s="471">
        <v>683.68062714107225</v>
      </c>
      <c r="AE230" s="471">
        <v>715.25545365258301</v>
      </c>
    </row>
    <row r="231" spans="1:31" ht="11.1" customHeight="1">
      <c r="A231" s="469">
        <v>225</v>
      </c>
      <c r="B231" s="470">
        <v>0</v>
      </c>
      <c r="C231" s="470">
        <v>0</v>
      </c>
      <c r="D231" s="470">
        <v>0</v>
      </c>
      <c r="E231" s="470">
        <v>0</v>
      </c>
      <c r="F231" s="470">
        <v>0</v>
      </c>
      <c r="G231" s="470">
        <v>0</v>
      </c>
      <c r="H231" s="470">
        <v>0</v>
      </c>
      <c r="I231" s="470">
        <v>0</v>
      </c>
      <c r="J231" s="470">
        <v>0</v>
      </c>
      <c r="K231" s="470">
        <v>0</v>
      </c>
      <c r="L231" s="471">
        <v>0</v>
      </c>
      <c r="M231" s="471">
        <v>0</v>
      </c>
      <c r="N231" s="471">
        <v>0</v>
      </c>
      <c r="O231" s="471">
        <v>0</v>
      </c>
      <c r="P231" s="471">
        <v>0</v>
      </c>
      <c r="Q231" s="471">
        <v>0</v>
      </c>
      <c r="R231" s="471">
        <v>0</v>
      </c>
      <c r="S231" s="471">
        <v>0</v>
      </c>
      <c r="T231" s="471">
        <v>38.446073245359578</v>
      </c>
      <c r="U231" s="471">
        <v>143.9924518875344</v>
      </c>
      <c r="V231" s="471">
        <v>236.56671681947333</v>
      </c>
      <c r="W231" s="471">
        <v>318.04098096011688</v>
      </c>
      <c r="X231" s="471">
        <v>389.96198584205467</v>
      </c>
      <c r="Y231" s="471">
        <v>453.61851231135739</v>
      </c>
      <c r="Z231" s="471">
        <v>510.09263557340182</v>
      </c>
      <c r="AA231" s="471">
        <v>560.29917550793016</v>
      </c>
      <c r="AB231" s="471">
        <v>605.01640364696334</v>
      </c>
      <c r="AC231" s="471">
        <v>644.91019318980204</v>
      </c>
      <c r="AD231" s="471">
        <v>680.55319498990809</v>
      </c>
      <c r="AE231" s="471">
        <v>712.4402000654668</v>
      </c>
    </row>
    <row r="232" spans="1:31" ht="11.1" customHeight="1">
      <c r="A232" s="469">
        <v>226</v>
      </c>
      <c r="B232" s="470">
        <v>0</v>
      </c>
      <c r="C232" s="470">
        <v>0</v>
      </c>
      <c r="D232" s="470">
        <v>0</v>
      </c>
      <c r="E232" s="470">
        <v>0</v>
      </c>
      <c r="F232" s="470">
        <v>0</v>
      </c>
      <c r="G232" s="470">
        <v>0</v>
      </c>
      <c r="H232" s="470">
        <v>0</v>
      </c>
      <c r="I232" s="470">
        <v>0</v>
      </c>
      <c r="J232" s="470">
        <v>0</v>
      </c>
      <c r="K232" s="470">
        <v>0</v>
      </c>
      <c r="L232" s="471">
        <v>0</v>
      </c>
      <c r="M232" s="471">
        <v>0</v>
      </c>
      <c r="N232" s="471">
        <v>0</v>
      </c>
      <c r="O232" s="471">
        <v>0</v>
      </c>
      <c r="P232" s="471">
        <v>0</v>
      </c>
      <c r="Q232" s="471">
        <v>0</v>
      </c>
      <c r="R232" s="471">
        <v>0</v>
      </c>
      <c r="S232" s="471">
        <v>0</v>
      </c>
      <c r="T232" s="471">
        <v>28.953868053132286</v>
      </c>
      <c r="U232" s="471">
        <v>135.54217253585728</v>
      </c>
      <c r="V232" s="471">
        <v>229.03030604427767</v>
      </c>
      <c r="W232" s="471">
        <v>311.30886249925771</v>
      </c>
      <c r="X232" s="471">
        <v>383.93985245532917</v>
      </c>
      <c r="Y232" s="471">
        <v>448.22477926106512</v>
      </c>
      <c r="Z232" s="471">
        <v>505.25640008111293</v>
      </c>
      <c r="AA232" s="471">
        <v>555.95856565429756</v>
      </c>
      <c r="AB232" s="471">
        <v>601.11723040266986</v>
      </c>
      <c r="AC232" s="471">
        <v>641.4048408490479</v>
      </c>
      <c r="AD232" s="471">
        <v>677.39970090415102</v>
      </c>
      <c r="AE232" s="471">
        <v>709.60148603179107</v>
      </c>
    </row>
    <row r="233" spans="1:31" ht="11.1" customHeight="1">
      <c r="A233" s="469">
        <v>227</v>
      </c>
      <c r="B233" s="470">
        <v>0</v>
      </c>
      <c r="C233" s="470">
        <v>0</v>
      </c>
      <c r="D233" s="470">
        <v>0</v>
      </c>
      <c r="E233" s="470">
        <v>0</v>
      </c>
      <c r="F233" s="470">
        <v>0</v>
      </c>
      <c r="G233" s="470">
        <v>0</v>
      </c>
      <c r="H233" s="470">
        <v>0</v>
      </c>
      <c r="I233" s="470">
        <v>0</v>
      </c>
      <c r="J233" s="470">
        <v>0</v>
      </c>
      <c r="K233" s="470">
        <v>0</v>
      </c>
      <c r="L233" s="471">
        <v>0</v>
      </c>
      <c r="M233" s="471">
        <v>0</v>
      </c>
      <c r="N233" s="471">
        <v>0</v>
      </c>
      <c r="O233" s="471">
        <v>0</v>
      </c>
      <c r="P233" s="471">
        <v>0</v>
      </c>
      <c r="Q233" s="471">
        <v>0</v>
      </c>
      <c r="R233" s="471">
        <v>0</v>
      </c>
      <c r="S233" s="471">
        <v>0</v>
      </c>
      <c r="T233" s="471">
        <v>19.382561150969668</v>
      </c>
      <c r="U233" s="471">
        <v>127.02147418958255</v>
      </c>
      <c r="V233" s="471">
        <v>221.43109184595539</v>
      </c>
      <c r="W233" s="471">
        <v>304.52064305122462</v>
      </c>
      <c r="X233" s="471">
        <v>377.86753462371428</v>
      </c>
      <c r="Y233" s="471">
        <v>442.78609843535344</v>
      </c>
      <c r="Z233" s="471">
        <v>500.37986262638822</v>
      </c>
      <c r="AA233" s="471">
        <v>551.58178405188482</v>
      </c>
      <c r="AB233" s="471">
        <v>597.18556404800745</v>
      </c>
      <c r="AC233" s="471">
        <v>637.87027723878737</v>
      </c>
      <c r="AD233" s="471">
        <v>674.21992770101269</v>
      </c>
      <c r="AE233" s="471">
        <v>706.7391160478345</v>
      </c>
    </row>
    <row r="234" spans="1:31" ht="11.1" customHeight="1">
      <c r="A234" s="469">
        <v>228</v>
      </c>
      <c r="B234" s="470">
        <v>0</v>
      </c>
      <c r="C234" s="470">
        <v>0</v>
      </c>
      <c r="D234" s="470">
        <v>0</v>
      </c>
      <c r="E234" s="470">
        <v>0</v>
      </c>
      <c r="F234" s="470">
        <v>0</v>
      </c>
      <c r="G234" s="470">
        <v>0</v>
      </c>
      <c r="H234" s="470">
        <v>0</v>
      </c>
      <c r="I234" s="470">
        <v>0</v>
      </c>
      <c r="J234" s="470">
        <v>0</v>
      </c>
      <c r="K234" s="470">
        <v>0</v>
      </c>
      <c r="L234" s="471">
        <v>0</v>
      </c>
      <c r="M234" s="471">
        <v>0</v>
      </c>
      <c r="N234" s="471">
        <v>0</v>
      </c>
      <c r="O234" s="471">
        <v>0</v>
      </c>
      <c r="P234" s="471">
        <v>0</v>
      </c>
      <c r="Q234" s="471">
        <v>0</v>
      </c>
      <c r="R234" s="471">
        <v>0</v>
      </c>
      <c r="S234" s="471">
        <v>0</v>
      </c>
      <c r="T234" s="471">
        <v>9.7314933579557081</v>
      </c>
      <c r="U234" s="471">
        <v>118.42977002375564</v>
      </c>
      <c r="V234" s="471">
        <v>213.768550862647</v>
      </c>
      <c r="W234" s="471">
        <v>297.67585510779116</v>
      </c>
      <c r="X234" s="471">
        <v>371.74461414350259</v>
      </c>
      <c r="Y234" s="471">
        <v>437.30209526942753</v>
      </c>
      <c r="Z234" s="471">
        <v>495.46268735954089</v>
      </c>
      <c r="AA234" s="471">
        <v>547.16852926945182</v>
      </c>
      <c r="AB234" s="471">
        <v>593.22113380705616</v>
      </c>
      <c r="AC234" s="471">
        <v>634.30625893177466</v>
      </c>
      <c r="AD234" s="471">
        <v>671.01365638784807</v>
      </c>
      <c r="AE234" s="471">
        <v>703.85289298067858</v>
      </c>
    </row>
    <row r="235" spans="1:31" ht="11.1" customHeight="1">
      <c r="A235" s="469">
        <v>229</v>
      </c>
      <c r="B235" s="470">
        <v>0</v>
      </c>
      <c r="C235" s="470">
        <v>0</v>
      </c>
      <c r="D235" s="470">
        <v>0</v>
      </c>
      <c r="E235" s="470">
        <v>0</v>
      </c>
      <c r="F235" s="470">
        <v>0</v>
      </c>
      <c r="G235" s="470">
        <v>0</v>
      </c>
      <c r="H235" s="470">
        <v>0</v>
      </c>
      <c r="I235" s="470">
        <v>0</v>
      </c>
      <c r="J235" s="470">
        <v>0</v>
      </c>
      <c r="K235" s="470">
        <v>0</v>
      </c>
      <c r="L235" s="471">
        <v>0</v>
      </c>
      <c r="M235" s="471">
        <v>0</v>
      </c>
      <c r="N235" s="471">
        <v>0</v>
      </c>
      <c r="O235" s="471">
        <v>0</v>
      </c>
      <c r="P235" s="471">
        <v>0</v>
      </c>
      <c r="Q235" s="471">
        <v>0</v>
      </c>
      <c r="R235" s="471">
        <v>0</v>
      </c>
      <c r="S235" s="471">
        <v>0</v>
      </c>
      <c r="T235" s="471">
        <v>0</v>
      </c>
      <c r="U235" s="471">
        <v>109.76646832321354</v>
      </c>
      <c r="V235" s="471">
        <v>206.0421553711445</v>
      </c>
      <c r="W235" s="471">
        <v>290.77402726482921</v>
      </c>
      <c r="X235" s="471">
        <v>365.57066932595581</v>
      </c>
      <c r="Y235" s="471">
        <v>431.77239207711909</v>
      </c>
      <c r="Z235" s="471">
        <v>490.50453563213648</v>
      </c>
      <c r="AA235" s="471">
        <v>542.71849736383194</v>
      </c>
      <c r="AB235" s="471">
        <v>589.22366664743004</v>
      </c>
      <c r="AC235" s="471">
        <v>630.7125404722035</v>
      </c>
      <c r="AD235" s="471">
        <v>667.78066614707404</v>
      </c>
      <c r="AE235" s="471">
        <v>700.94261805462952</v>
      </c>
    </row>
    <row r="236" spans="1:31" ht="11.1" customHeight="1">
      <c r="A236" s="469">
        <v>230</v>
      </c>
      <c r="B236" s="470">
        <v>0</v>
      </c>
      <c r="C236" s="470">
        <v>0</v>
      </c>
      <c r="D236" s="470">
        <v>0</v>
      </c>
      <c r="E236" s="470">
        <v>0</v>
      </c>
      <c r="F236" s="470">
        <v>0</v>
      </c>
      <c r="G236" s="470">
        <v>0</v>
      </c>
      <c r="H236" s="470">
        <v>0</v>
      </c>
      <c r="I236" s="470">
        <v>0</v>
      </c>
      <c r="J236" s="470">
        <v>0</v>
      </c>
      <c r="K236" s="470">
        <v>0</v>
      </c>
      <c r="L236" s="471">
        <v>0</v>
      </c>
      <c r="M236" s="471">
        <v>0</v>
      </c>
      <c r="N236" s="471">
        <v>0</v>
      </c>
      <c r="O236" s="471">
        <v>0</v>
      </c>
      <c r="P236" s="471">
        <v>0</v>
      </c>
      <c r="Q236" s="471">
        <v>0</v>
      </c>
      <c r="R236" s="471">
        <v>0</v>
      </c>
      <c r="S236" s="471">
        <v>0</v>
      </c>
      <c r="T236" s="471">
        <v>0</v>
      </c>
      <c r="U236" s="471">
        <v>101.03097244183364</v>
      </c>
      <c r="V236" s="471">
        <v>198.25137325054624</v>
      </c>
      <c r="W236" s="471">
        <v>283.81468418984247</v>
      </c>
      <c r="X236" s="471">
        <v>359.34527496826297</v>
      </c>
      <c r="Y236" s="471">
        <v>426.19660802487459</v>
      </c>
      <c r="Z236" s="471">
        <v>485.50506597367041</v>
      </c>
      <c r="AA236" s="471">
        <v>538.23138185899847</v>
      </c>
      <c r="AB236" s="471">
        <v>585.19288726147408</v>
      </c>
      <c r="AC236" s="471">
        <v>627.08887435880274</v>
      </c>
      <c r="AD236" s="471">
        <v>664.52073432095995</v>
      </c>
      <c r="AE236" s="471">
        <v>698.00809083753018</v>
      </c>
    </row>
    <row r="237" spans="1:31" ht="11.1" customHeight="1">
      <c r="A237" s="469">
        <v>231</v>
      </c>
      <c r="B237" s="470">
        <v>0</v>
      </c>
      <c r="C237" s="470">
        <v>0</v>
      </c>
      <c r="D237" s="470">
        <v>0</v>
      </c>
      <c r="E237" s="470">
        <v>0</v>
      </c>
      <c r="F237" s="470">
        <v>0</v>
      </c>
      <c r="G237" s="470">
        <v>0</v>
      </c>
      <c r="H237" s="470">
        <v>0</v>
      </c>
      <c r="I237" s="470">
        <v>0</v>
      </c>
      <c r="J237" s="470">
        <v>0</v>
      </c>
      <c r="K237" s="470">
        <v>0</v>
      </c>
      <c r="L237" s="471">
        <v>0</v>
      </c>
      <c r="M237" s="471">
        <v>0</v>
      </c>
      <c r="N237" s="471">
        <v>0</v>
      </c>
      <c r="O237" s="471">
        <v>0</v>
      </c>
      <c r="P237" s="471">
        <v>0</v>
      </c>
      <c r="Q237" s="471">
        <v>0</v>
      </c>
      <c r="R237" s="471">
        <v>0</v>
      </c>
      <c r="S237" s="471">
        <v>0</v>
      </c>
      <c r="T237" s="471">
        <v>0</v>
      </c>
      <c r="U237" s="471">
        <v>92.222680761442206</v>
      </c>
      <c r="V237" s="471">
        <v>190.39566794560946</v>
      </c>
      <c r="W237" s="471">
        <v>276.79734658923093</v>
      </c>
      <c r="X237" s="471">
        <v>353.06800232425581</v>
      </c>
      <c r="Y237" s="471">
        <v>420.57435910552789</v>
      </c>
      <c r="Z237" s="471">
        <v>480.46393406805038</v>
      </c>
      <c r="AA237" s="471">
        <v>533.7068737249582</v>
      </c>
      <c r="AB237" s="471">
        <v>581.12851804730144</v>
      </c>
      <c r="AC237" s="471">
        <v>623.43501102779032</v>
      </c>
      <c r="AD237" s="471">
        <v>661.23363639629497</v>
      </c>
      <c r="AE237" s="471">
        <v>695.0491092269549</v>
      </c>
    </row>
    <row r="238" spans="1:31" ht="11.1" customHeight="1">
      <c r="A238" s="469">
        <v>232</v>
      </c>
      <c r="B238" s="470">
        <v>0</v>
      </c>
      <c r="C238" s="470">
        <v>0</v>
      </c>
      <c r="D238" s="470">
        <v>0</v>
      </c>
      <c r="E238" s="470">
        <v>0</v>
      </c>
      <c r="F238" s="470">
        <v>0</v>
      </c>
      <c r="G238" s="470">
        <v>0</v>
      </c>
      <c r="H238" s="470">
        <v>0</v>
      </c>
      <c r="I238" s="470">
        <v>0</v>
      </c>
      <c r="J238" s="470">
        <v>0</v>
      </c>
      <c r="K238" s="470">
        <v>0</v>
      </c>
      <c r="L238" s="471">
        <v>0</v>
      </c>
      <c r="M238" s="471">
        <v>0</v>
      </c>
      <c r="N238" s="471">
        <v>0</v>
      </c>
      <c r="O238" s="471">
        <v>0</v>
      </c>
      <c r="P238" s="471">
        <v>0</v>
      </c>
      <c r="Q238" s="471">
        <v>0</v>
      </c>
      <c r="R238" s="471">
        <v>0</v>
      </c>
      <c r="S238" s="471">
        <v>0</v>
      </c>
      <c r="T238" s="471">
        <v>0</v>
      </c>
      <c r="U238" s="471">
        <v>83.340986650380728</v>
      </c>
      <c r="V238" s="471">
        <v>182.47449842979825</v>
      </c>
      <c r="W238" s="471">
        <v>269.72153117528097</v>
      </c>
      <c r="X238" s="471">
        <v>346.73841907488196</v>
      </c>
      <c r="Y238" s="471">
        <v>414.90525811185353</v>
      </c>
      <c r="Z238" s="471">
        <v>475.38079272988352</v>
      </c>
      <c r="AA238" s="471">
        <v>529.14466135646762</v>
      </c>
      <c r="AB238" s="471">
        <v>577.03027908967761</v>
      </c>
      <c r="AC238" s="471">
        <v>619.75069883568585</v>
      </c>
      <c r="AD238" s="471">
        <v>657.91914598892447</v>
      </c>
      <c r="AE238" s="471">
        <v>692.06546943629155</v>
      </c>
    </row>
    <row r="239" spans="1:31" ht="11.1" customHeight="1">
      <c r="A239" s="469">
        <v>233</v>
      </c>
      <c r="B239" s="470">
        <v>0</v>
      </c>
      <c r="C239" s="470">
        <v>0</v>
      </c>
      <c r="D239" s="470">
        <v>0</v>
      </c>
      <c r="E239" s="470">
        <v>0</v>
      </c>
      <c r="F239" s="470">
        <v>0</v>
      </c>
      <c r="G239" s="470">
        <v>0</v>
      </c>
      <c r="H239" s="470">
        <v>0</v>
      </c>
      <c r="I239" s="470">
        <v>0</v>
      </c>
      <c r="J239" s="470">
        <v>0</v>
      </c>
      <c r="K239" s="470">
        <v>0</v>
      </c>
      <c r="L239" s="471">
        <v>0</v>
      </c>
      <c r="M239" s="471">
        <v>0</v>
      </c>
      <c r="N239" s="471">
        <v>0</v>
      </c>
      <c r="O239" s="471">
        <v>0</v>
      </c>
      <c r="P239" s="471">
        <v>0</v>
      </c>
      <c r="Q239" s="471">
        <v>0</v>
      </c>
      <c r="R239" s="471">
        <v>0</v>
      </c>
      <c r="S239" s="471">
        <v>0</v>
      </c>
      <c r="T239" s="471">
        <v>0</v>
      </c>
      <c r="U239" s="471">
        <v>74.38527842172725</v>
      </c>
      <c r="V239" s="471">
        <v>174.48731916802203</v>
      </c>
      <c r="W239" s="471">
        <v>262.58675063288132</v>
      </c>
      <c r="X239" s="471">
        <v>340.35608929843005</v>
      </c>
      <c r="Y239" s="471">
        <v>409.18891460989852</v>
      </c>
      <c r="Z239" s="471">
        <v>470.25529188056527</v>
      </c>
      <c r="AA239" s="471">
        <v>524.54443055157276</v>
      </c>
      <c r="AB239" s="471">
        <v>572.89788814074018</v>
      </c>
      <c r="AC239" s="471">
        <v>616.03568404198074</v>
      </c>
      <c r="AD239" s="471">
        <v>654.5770348281593</v>
      </c>
      <c r="AE239" s="471">
        <v>689.05696598070597</v>
      </c>
    </row>
    <row r="240" spans="1:31" ht="11.1" customHeight="1">
      <c r="A240" s="469">
        <v>234</v>
      </c>
      <c r="B240" s="470">
        <v>0</v>
      </c>
      <c r="C240" s="470">
        <v>0</v>
      </c>
      <c r="D240" s="470">
        <v>0</v>
      </c>
      <c r="E240" s="470">
        <v>0</v>
      </c>
      <c r="F240" s="470">
        <v>0</v>
      </c>
      <c r="G240" s="470">
        <v>0</v>
      </c>
      <c r="H240" s="470">
        <v>0</v>
      </c>
      <c r="I240" s="470">
        <v>0</v>
      </c>
      <c r="J240" s="470">
        <v>0</v>
      </c>
      <c r="K240" s="470">
        <v>0</v>
      </c>
      <c r="L240" s="471">
        <v>0</v>
      </c>
      <c r="M240" s="471">
        <v>0</v>
      </c>
      <c r="N240" s="471">
        <v>0</v>
      </c>
      <c r="O240" s="471">
        <v>0</v>
      </c>
      <c r="P240" s="471">
        <v>0</v>
      </c>
      <c r="Q240" s="471">
        <v>0</v>
      </c>
      <c r="R240" s="471">
        <v>0</v>
      </c>
      <c r="S240" s="471">
        <v>0</v>
      </c>
      <c r="T240" s="471">
        <v>0</v>
      </c>
      <c r="U240" s="471">
        <v>65.354939291168321</v>
      </c>
      <c r="V240" s="471">
        <v>166.43358007906423</v>
      </c>
      <c r="W240" s="471">
        <v>255.39251358596201</v>
      </c>
      <c r="X240" s="471">
        <v>333.92057344050772</v>
      </c>
      <c r="Y240" s="471">
        <v>403.42493491209393</v>
      </c>
      <c r="Z240" s="471">
        <v>465.08707852416944</v>
      </c>
      <c r="AA240" s="471">
        <v>519.90586448997067</v>
      </c>
      <c r="AB240" s="471">
        <v>568.7310606005617</v>
      </c>
      <c r="AC240" s="471">
        <v>612.28971079166149</v>
      </c>
      <c r="AD240" s="471">
        <v>651.20707274105439</v>
      </c>
      <c r="AE240" s="471">
        <v>686.02339166299066</v>
      </c>
    </row>
    <row r="241" spans="1:31" ht="11.1" customHeight="1">
      <c r="A241" s="469">
        <v>235</v>
      </c>
      <c r="B241" s="470">
        <v>0</v>
      </c>
      <c r="C241" s="470">
        <v>0</v>
      </c>
      <c r="D241" s="470">
        <v>0</v>
      </c>
      <c r="E241" s="470">
        <v>0</v>
      </c>
      <c r="F241" s="470">
        <v>0</v>
      </c>
      <c r="G241" s="470">
        <v>0</v>
      </c>
      <c r="H241" s="470">
        <v>0</v>
      </c>
      <c r="I241" s="470">
        <v>0</v>
      </c>
      <c r="J241" s="470">
        <v>0</v>
      </c>
      <c r="K241" s="470">
        <v>0</v>
      </c>
      <c r="L241" s="471">
        <v>0</v>
      </c>
      <c r="M241" s="471">
        <v>0</v>
      </c>
      <c r="N241" s="471">
        <v>0</v>
      </c>
      <c r="O241" s="471">
        <v>0</v>
      </c>
      <c r="P241" s="471">
        <v>0</v>
      </c>
      <c r="Q241" s="471">
        <v>0</v>
      </c>
      <c r="R241" s="471">
        <v>0</v>
      </c>
      <c r="S241" s="471">
        <v>0</v>
      </c>
      <c r="T241" s="471">
        <v>0</v>
      </c>
      <c r="U241" s="471">
        <v>56.249347334521254</v>
      </c>
      <c r="V241" s="471">
        <v>158.31272649769846</v>
      </c>
      <c r="W241" s="471">
        <v>248.13832456365122</v>
      </c>
      <c r="X241" s="471">
        <v>327.43142828376938</v>
      </c>
      <c r="Y241" s="471">
        <v>397.61292205014087</v>
      </c>
      <c r="Z241" s="471">
        <v>459.875796723137</v>
      </c>
      <c r="AA241" s="471">
        <v>515.2286437111884</v>
      </c>
      <c r="AB241" s="471">
        <v>564.52950949754813</v>
      </c>
      <c r="AC241" s="471">
        <v>608.51252109758957</v>
      </c>
      <c r="AD241" s="471">
        <v>647.80902763655672</v>
      </c>
      <c r="AE241" s="471">
        <v>682.96453755929417</v>
      </c>
    </row>
    <row r="242" spans="1:31" ht="11.1" customHeight="1">
      <c r="A242" s="469">
        <v>236</v>
      </c>
      <c r="B242" s="470">
        <v>0</v>
      </c>
      <c r="C242" s="470">
        <v>0</v>
      </c>
      <c r="D242" s="470">
        <v>0</v>
      </c>
      <c r="E242" s="470">
        <v>0</v>
      </c>
      <c r="F242" s="470">
        <v>0</v>
      </c>
      <c r="G242" s="470">
        <v>0</v>
      </c>
      <c r="H242" s="470">
        <v>0</v>
      </c>
      <c r="I242" s="470">
        <v>0</v>
      </c>
      <c r="J242" s="470">
        <v>0</v>
      </c>
      <c r="K242" s="470">
        <v>0</v>
      </c>
      <c r="L242" s="471">
        <v>0</v>
      </c>
      <c r="M242" s="471">
        <v>0</v>
      </c>
      <c r="N242" s="471">
        <v>0</v>
      </c>
      <c r="O242" s="471">
        <v>0</v>
      </c>
      <c r="P242" s="471">
        <v>0</v>
      </c>
      <c r="Q242" s="471">
        <v>0</v>
      </c>
      <c r="R242" s="471">
        <v>0</v>
      </c>
      <c r="S242" s="471">
        <v>0</v>
      </c>
      <c r="T242" s="471">
        <v>0</v>
      </c>
      <c r="U242" s="471">
        <v>47.067875444902178</v>
      </c>
      <c r="V242" s="471">
        <v>150.12419913648807</v>
      </c>
      <c r="W242" s="471">
        <v>240.82368396615468</v>
      </c>
      <c r="X242" s="471">
        <v>320.88820691739147</v>
      </c>
      <c r="Y242" s="471">
        <v>391.75247574767161</v>
      </c>
      <c r="Z242" s="471">
        <v>454.6210875737624</v>
      </c>
      <c r="AA242" s="471">
        <v>510.51244609258305</v>
      </c>
      <c r="AB242" s="471">
        <v>560.29294546867652</v>
      </c>
      <c r="AC242" s="471">
        <v>604.70385482273332</v>
      </c>
      <c r="AD242" s="471">
        <v>644.38266548952174</v>
      </c>
      <c r="AE242" s="471">
        <v>679.88019300473377</v>
      </c>
    </row>
    <row r="243" spans="1:31" ht="11.1" customHeight="1">
      <c r="A243" s="469">
        <v>237</v>
      </c>
      <c r="B243" s="470">
        <v>0</v>
      </c>
      <c r="C243" s="470">
        <v>0</v>
      </c>
      <c r="D243" s="470">
        <v>0</v>
      </c>
      <c r="E243" s="470">
        <v>0</v>
      </c>
      <c r="F243" s="470">
        <v>0</v>
      </c>
      <c r="G243" s="470">
        <v>0</v>
      </c>
      <c r="H243" s="470">
        <v>0</v>
      </c>
      <c r="I243" s="470">
        <v>0</v>
      </c>
      <c r="J243" s="470">
        <v>0</v>
      </c>
      <c r="K243" s="470">
        <v>0</v>
      </c>
      <c r="L243" s="471">
        <v>0</v>
      </c>
      <c r="M243" s="471">
        <v>0</v>
      </c>
      <c r="N243" s="471">
        <v>0</v>
      </c>
      <c r="O243" s="471">
        <v>0</v>
      </c>
      <c r="P243" s="471">
        <v>0</v>
      </c>
      <c r="Q243" s="471">
        <v>0</v>
      </c>
      <c r="R243" s="471">
        <v>0</v>
      </c>
      <c r="S243" s="471">
        <v>0</v>
      </c>
      <c r="T243" s="471">
        <v>0</v>
      </c>
      <c r="U243" s="471">
        <v>37.809891289536317</v>
      </c>
      <c r="V243" s="471">
        <v>141.86743404726749</v>
      </c>
      <c r="W243" s="471">
        <v>233.44808803034582</v>
      </c>
      <c r="X243" s="471">
        <v>314.2904587062938</v>
      </c>
      <c r="Y243" s="471">
        <v>385.84319239268177</v>
      </c>
      <c r="Z243" s="471">
        <v>449.32258918147647</v>
      </c>
      <c r="AA243" s="471">
        <v>505.75694682715584</v>
      </c>
      <c r="AB243" s="471">
        <v>556.02107673956414</v>
      </c>
      <c r="AC243" s="471">
        <v>600.86344966225374</v>
      </c>
      <c r="AD243" s="471">
        <v>640.92775032459485</v>
      </c>
      <c r="AE243" s="471">
        <v>676.77014557888504</v>
      </c>
    </row>
    <row r="244" spans="1:31" ht="11.1" customHeight="1">
      <c r="A244" s="469">
        <v>238</v>
      </c>
      <c r="B244" s="470">
        <v>0</v>
      </c>
      <c r="C244" s="470">
        <v>0</v>
      </c>
      <c r="D244" s="470">
        <v>0</v>
      </c>
      <c r="E244" s="470">
        <v>0</v>
      </c>
      <c r="F244" s="470">
        <v>0</v>
      </c>
      <c r="G244" s="470">
        <v>0</v>
      </c>
      <c r="H244" s="470">
        <v>0</v>
      </c>
      <c r="I244" s="470">
        <v>0</v>
      </c>
      <c r="J244" s="470">
        <v>0</v>
      </c>
      <c r="K244" s="470">
        <v>0</v>
      </c>
      <c r="L244" s="471">
        <v>0</v>
      </c>
      <c r="M244" s="471">
        <v>0</v>
      </c>
      <c r="N244" s="471">
        <v>0</v>
      </c>
      <c r="O244" s="471">
        <v>0</v>
      </c>
      <c r="P244" s="471">
        <v>0</v>
      </c>
      <c r="Q244" s="471">
        <v>0</v>
      </c>
      <c r="R244" s="471">
        <v>0</v>
      </c>
      <c r="S244" s="471">
        <v>0</v>
      </c>
      <c r="T244" s="471">
        <v>0</v>
      </c>
      <c r="U244" s="471">
        <v>28.474757266209107</v>
      </c>
      <c r="V244" s="471">
        <v>133.54186258230365</v>
      </c>
      <c r="W244" s="471">
        <v>226.01102879507178</v>
      </c>
      <c r="X244" s="471">
        <v>307.63772926010375</v>
      </c>
      <c r="Y244" s="471">
        <v>379.88466500973362</v>
      </c>
      <c r="Z244" s="471">
        <v>443.97993663592172</v>
      </c>
      <c r="AA244" s="471">
        <v>500.96181840118356</v>
      </c>
      <c r="AB244" s="471">
        <v>551.71360910437568</v>
      </c>
      <c r="AC244" s="471">
        <v>596.9910411254366</v>
      </c>
      <c r="AD244" s="471">
        <v>637.44404419996022</v>
      </c>
      <c r="AE244" s="471">
        <v>673.63418109115446</v>
      </c>
    </row>
    <row r="245" spans="1:31" ht="11.1" customHeight="1">
      <c r="A245" s="469">
        <v>239</v>
      </c>
      <c r="B245" s="470">
        <v>0</v>
      </c>
      <c r="C245" s="470">
        <v>0</v>
      </c>
      <c r="D245" s="470">
        <v>0</v>
      </c>
      <c r="E245" s="470">
        <v>0</v>
      </c>
      <c r="F245" s="470">
        <v>0</v>
      </c>
      <c r="G245" s="470">
        <v>0</v>
      </c>
      <c r="H245" s="470">
        <v>0</v>
      </c>
      <c r="I245" s="470">
        <v>0</v>
      </c>
      <c r="J245" s="470">
        <v>0</v>
      </c>
      <c r="K245" s="470">
        <v>0</v>
      </c>
      <c r="L245" s="471">
        <v>0</v>
      </c>
      <c r="M245" s="471">
        <v>0</v>
      </c>
      <c r="N245" s="471">
        <v>0</v>
      </c>
      <c r="O245" s="471">
        <v>0</v>
      </c>
      <c r="P245" s="471">
        <v>0</v>
      </c>
      <c r="Q245" s="471">
        <v>0</v>
      </c>
      <c r="R245" s="471">
        <v>0</v>
      </c>
      <c r="S245" s="471">
        <v>0</v>
      </c>
      <c r="T245" s="471">
        <v>0</v>
      </c>
      <c r="U245" s="471">
        <v>19.061830459354073</v>
      </c>
      <c r="V245" s="471">
        <v>125.14691135513142</v>
      </c>
      <c r="W245" s="471">
        <v>218.51199406617047</v>
      </c>
      <c r="X245" s="471">
        <v>300.92956040186203</v>
      </c>
      <c r="Y245" s="471">
        <v>373.87648323192752</v>
      </c>
      <c r="Z245" s="471">
        <v>438.5927619858204</v>
      </c>
      <c r="AA245" s="471">
        <v>496.12673057166137</v>
      </c>
      <c r="AB245" s="471">
        <v>547.37024590556075</v>
      </c>
      <c r="AC245" s="471">
        <v>593.08636251747942</v>
      </c>
      <c r="AD245" s="471">
        <v>633.93130719095359</v>
      </c>
      <c r="AE245" s="471">
        <v>670.47208356602619</v>
      </c>
    </row>
    <row r="246" spans="1:31" ht="11.1" customHeight="1">
      <c r="A246" s="469">
        <v>240</v>
      </c>
      <c r="B246" s="470">
        <v>0</v>
      </c>
      <c r="C246" s="470">
        <v>0</v>
      </c>
      <c r="D246" s="470">
        <v>0</v>
      </c>
      <c r="E246" s="470">
        <v>0</v>
      </c>
      <c r="F246" s="470">
        <v>0</v>
      </c>
      <c r="G246" s="470">
        <v>0</v>
      </c>
      <c r="H246" s="470">
        <v>0</v>
      </c>
      <c r="I246" s="470">
        <v>0</v>
      </c>
      <c r="J246" s="470">
        <v>0</v>
      </c>
      <c r="K246" s="470">
        <v>0</v>
      </c>
      <c r="L246" s="471">
        <v>0</v>
      </c>
      <c r="M246" s="471">
        <v>0</v>
      </c>
      <c r="N246" s="471">
        <v>0</v>
      </c>
      <c r="O246" s="471">
        <v>0</v>
      </c>
      <c r="P246" s="471">
        <v>0</v>
      </c>
      <c r="Q246" s="471">
        <v>0</v>
      </c>
      <c r="R246" s="471">
        <v>0</v>
      </c>
      <c r="S246" s="471">
        <v>0</v>
      </c>
      <c r="T246" s="471">
        <v>0</v>
      </c>
      <c r="U246" s="471">
        <v>9.5704625957752665</v>
      </c>
      <c r="V246" s="471">
        <v>116.68200220106623</v>
      </c>
      <c r="W246" s="471">
        <v>210.95046738119487</v>
      </c>
      <c r="X246" s="471">
        <v>294.16549013646818</v>
      </c>
      <c r="Y246" s="471">
        <v>367.81823327263976</v>
      </c>
      <c r="Z246" s="471">
        <v>433.16069421363494</v>
      </c>
      <c r="AA246" s="471">
        <v>491.25135034355998</v>
      </c>
      <c r="AB246" s="471">
        <v>542.99068801342241</v>
      </c>
      <c r="AC246" s="471">
        <v>589.14914492112246</v>
      </c>
      <c r="AD246" s="471">
        <v>630.3892973735384</v>
      </c>
      <c r="AE246" s="471">
        <v>667.28363522818836</v>
      </c>
    </row>
    <row r="247" spans="1:31" ht="11.1" customHeight="1">
      <c r="A247" s="469">
        <v>241</v>
      </c>
      <c r="B247" s="470">
        <v>0</v>
      </c>
      <c r="C247" s="470">
        <v>0</v>
      </c>
      <c r="D247" s="470">
        <v>0</v>
      </c>
      <c r="E247" s="470">
        <v>0</v>
      </c>
      <c r="F247" s="470">
        <v>0</v>
      </c>
      <c r="G247" s="470">
        <v>0</v>
      </c>
      <c r="H247" s="470">
        <v>0</v>
      </c>
      <c r="I247" s="470">
        <v>0</v>
      </c>
      <c r="J247" s="470">
        <v>0</v>
      </c>
      <c r="K247" s="470">
        <v>0</v>
      </c>
      <c r="L247" s="471">
        <v>0</v>
      </c>
      <c r="M247" s="471">
        <v>0</v>
      </c>
      <c r="N247" s="471">
        <v>0</v>
      </c>
      <c r="O247" s="471">
        <v>0</v>
      </c>
      <c r="P247" s="471">
        <v>0</v>
      </c>
      <c r="Q247" s="471">
        <v>0</v>
      </c>
      <c r="R247" s="471">
        <v>0</v>
      </c>
      <c r="S247" s="471">
        <v>0</v>
      </c>
      <c r="T247" s="471">
        <v>0</v>
      </c>
      <c r="U247" s="471">
        <v>0</v>
      </c>
      <c r="V247" s="471">
        <v>108.14655213738386</v>
      </c>
      <c r="W247" s="471">
        <v>203.32592797384461</v>
      </c>
      <c r="X247" s="471">
        <v>287.34505261886289</v>
      </c>
      <c r="Y247" s="471">
        <v>361.70949789702456</v>
      </c>
      <c r="Z247" s="471">
        <v>427.68335921001477</v>
      </c>
      <c r="AA247" s="471">
        <v>486.33534194689099</v>
      </c>
      <c r="AB247" s="471">
        <v>538.57463380551621</v>
      </c>
      <c r="AC247" s="471">
        <v>585.17911717812922</v>
      </c>
      <c r="AD247" s="471">
        <v>626.81777080764493</v>
      </c>
      <c r="AE247" s="471">
        <v>664.06861648753534</v>
      </c>
    </row>
    <row r="248" spans="1:31" ht="11.1" customHeight="1">
      <c r="A248" s="469">
        <v>242</v>
      </c>
      <c r="B248" s="470">
        <v>0</v>
      </c>
      <c r="C248" s="470">
        <v>0</v>
      </c>
      <c r="D248" s="470">
        <v>0</v>
      </c>
      <c r="E248" s="470">
        <v>0</v>
      </c>
      <c r="F248" s="470">
        <v>0</v>
      </c>
      <c r="G248" s="470">
        <v>0</v>
      </c>
      <c r="H248" s="470">
        <v>0</v>
      </c>
      <c r="I248" s="470">
        <v>0</v>
      </c>
      <c r="J248" s="470">
        <v>0</v>
      </c>
      <c r="K248" s="470">
        <v>0</v>
      </c>
      <c r="L248" s="471">
        <v>0</v>
      </c>
      <c r="M248" s="471">
        <v>0</v>
      </c>
      <c r="N248" s="471">
        <v>0</v>
      </c>
      <c r="O248" s="471">
        <v>0</v>
      </c>
      <c r="P248" s="471">
        <v>0</v>
      </c>
      <c r="Q248" s="471">
        <v>0</v>
      </c>
      <c r="R248" s="471">
        <v>0</v>
      </c>
      <c r="S248" s="471">
        <v>0</v>
      </c>
      <c r="T248" s="471">
        <v>0</v>
      </c>
      <c r="U248" s="471">
        <v>0</v>
      </c>
      <c r="V248" s="471">
        <v>99.539973323170841</v>
      </c>
      <c r="W248" s="471">
        <v>195.63785073809987</v>
      </c>
      <c r="X248" s="471">
        <v>280.46777812194409</v>
      </c>
      <c r="Y248" s="471">
        <v>355.54985639327947</v>
      </c>
      <c r="Z248" s="471">
        <v>422.16037974803089</v>
      </c>
      <c r="AA248" s="471">
        <v>481.37836681358311</v>
      </c>
      <c r="AB248" s="471">
        <v>534.12177914587733</v>
      </c>
      <c r="AC248" s="471">
        <v>581.17600587061122</v>
      </c>
      <c r="AD248" s="471">
        <v>623.21648152036903</v>
      </c>
      <c r="AE248" s="471">
        <v>660.82680592404347</v>
      </c>
    </row>
    <row r="249" spans="1:31" ht="11.1" customHeight="1">
      <c r="A249" s="469">
        <v>243</v>
      </c>
      <c r="B249" s="470">
        <v>0</v>
      </c>
      <c r="C249" s="470">
        <v>0</v>
      </c>
      <c r="D249" s="470">
        <v>0</v>
      </c>
      <c r="E249" s="470">
        <v>0</v>
      </c>
      <c r="F249" s="470">
        <v>0</v>
      </c>
      <c r="G249" s="470">
        <v>0</v>
      </c>
      <c r="H249" s="470">
        <v>0</v>
      </c>
      <c r="I249" s="470">
        <v>0</v>
      </c>
      <c r="J249" s="470">
        <v>0</v>
      </c>
      <c r="K249" s="470">
        <v>0</v>
      </c>
      <c r="L249" s="471">
        <v>0</v>
      </c>
      <c r="M249" s="471">
        <v>0</v>
      </c>
      <c r="N249" s="471">
        <v>0</v>
      </c>
      <c r="O249" s="471">
        <v>0</v>
      </c>
      <c r="P249" s="471">
        <v>0</v>
      </c>
      <c r="Q249" s="471">
        <v>0</v>
      </c>
      <c r="R249" s="471">
        <v>0</v>
      </c>
      <c r="S249" s="471">
        <v>0</v>
      </c>
      <c r="T249" s="471">
        <v>0</v>
      </c>
      <c r="U249" s="471">
        <v>0</v>
      </c>
      <c r="V249" s="471">
        <v>90.86167301883934</v>
      </c>
      <c r="W249" s="471">
        <v>187.88570619205706</v>
      </c>
      <c r="X249" s="471">
        <v>273.53319300421771</v>
      </c>
      <c r="Y249" s="471">
        <v>349.33888454366956</v>
      </c>
      <c r="Z249" s="471">
        <v>416.5913754571971</v>
      </c>
      <c r="AA249" s="471">
        <v>476.38008355416434</v>
      </c>
      <c r="AB249" s="471">
        <v>529.63181736407489</v>
      </c>
      <c r="AC249" s="471">
        <v>577.13953530219692</v>
      </c>
      <c r="AD249" s="471">
        <v>619.58518148903261</v>
      </c>
      <c r="AE249" s="471">
        <v>657.55798027252251</v>
      </c>
    </row>
    <row r="250" spans="1:31" ht="11.1" customHeight="1">
      <c r="A250" s="469">
        <v>244</v>
      </c>
      <c r="B250" s="470">
        <v>0</v>
      </c>
      <c r="C250" s="470">
        <v>0</v>
      </c>
      <c r="D250" s="470">
        <v>0</v>
      </c>
      <c r="E250" s="470">
        <v>0</v>
      </c>
      <c r="F250" s="470">
        <v>0</v>
      </c>
      <c r="G250" s="470">
        <v>0</v>
      </c>
      <c r="H250" s="470">
        <v>0</v>
      </c>
      <c r="I250" s="470">
        <v>0</v>
      </c>
      <c r="J250" s="470">
        <v>0</v>
      </c>
      <c r="K250" s="470">
        <v>0</v>
      </c>
      <c r="L250" s="471">
        <v>0</v>
      </c>
      <c r="M250" s="471">
        <v>0</v>
      </c>
      <c r="N250" s="471">
        <v>0</v>
      </c>
      <c r="O250" s="471">
        <v>0</v>
      </c>
      <c r="P250" s="471">
        <v>0</v>
      </c>
      <c r="Q250" s="471">
        <v>0</v>
      </c>
      <c r="R250" s="471">
        <v>0</v>
      </c>
      <c r="S250" s="471">
        <v>0</v>
      </c>
      <c r="T250" s="471">
        <v>0</v>
      </c>
      <c r="U250" s="471">
        <v>0</v>
      </c>
      <c r="V250" s="471">
        <v>82.111053545304998</v>
      </c>
      <c r="W250" s="471">
        <v>180.0689604414639</v>
      </c>
      <c r="X250" s="471">
        <v>266.54081967717696</v>
      </c>
      <c r="Y250" s="471">
        <v>343.07615459531297</v>
      </c>
      <c r="Z250" s="471">
        <v>410.97596279727316</v>
      </c>
      <c r="AA250" s="471">
        <v>471.34014793425041</v>
      </c>
      <c r="AB250" s="471">
        <v>525.10443923409093</v>
      </c>
      <c r="AC250" s="471">
        <v>573.069427479046</v>
      </c>
      <c r="AD250" s="471">
        <v>615.92362062410155</v>
      </c>
      <c r="AE250" s="471">
        <v>654.26191440723892</v>
      </c>
    </row>
    <row r="251" spans="1:31" ht="11.1" customHeight="1">
      <c r="A251" s="469">
        <v>245</v>
      </c>
      <c r="B251" s="470">
        <v>0</v>
      </c>
      <c r="C251" s="470">
        <v>0</v>
      </c>
      <c r="D251" s="470">
        <v>0</v>
      </c>
      <c r="E251" s="470">
        <v>0</v>
      </c>
      <c r="F251" s="470">
        <v>0</v>
      </c>
      <c r="G251" s="470">
        <v>0</v>
      </c>
      <c r="H251" s="470">
        <v>0</v>
      </c>
      <c r="I251" s="470">
        <v>0</v>
      </c>
      <c r="J251" s="470">
        <v>0</v>
      </c>
      <c r="K251" s="470">
        <v>0</v>
      </c>
      <c r="L251" s="471">
        <v>0</v>
      </c>
      <c r="M251" s="471">
        <v>0</v>
      </c>
      <c r="N251" s="471">
        <v>0</v>
      </c>
      <c r="O251" s="471">
        <v>0</v>
      </c>
      <c r="P251" s="471">
        <v>0</v>
      </c>
      <c r="Q251" s="471">
        <v>0</v>
      </c>
      <c r="R251" s="471">
        <v>0</v>
      </c>
      <c r="S251" s="471">
        <v>0</v>
      </c>
      <c r="T251" s="471">
        <v>0</v>
      </c>
      <c r="U251" s="471">
        <v>0</v>
      </c>
      <c r="V251" s="471">
        <v>73.287512242824675</v>
      </c>
      <c r="W251" s="471">
        <v>172.18707514294925</v>
      </c>
      <c r="X251" s="471">
        <v>259.49017657241075</v>
      </c>
      <c r="Y251" s="471">
        <v>336.7612352307201</v>
      </c>
      <c r="Z251" s="471">
        <v>405.31375503184989</v>
      </c>
      <c r="AA251" s="471">
        <v>466.2582128508372</v>
      </c>
      <c r="AB251" s="471">
        <v>520.5393329530234</v>
      </c>
      <c r="AC251" s="471">
        <v>568.96540209070224</v>
      </c>
      <c r="AD251" s="471">
        <v>612.2315467519627</v>
      </c>
      <c r="AE251" s="471">
        <v>650.93838132641133</v>
      </c>
    </row>
    <row r="252" spans="1:31" ht="11.1" customHeight="1">
      <c r="A252" s="469">
        <v>246</v>
      </c>
      <c r="B252" s="470">
        <v>0</v>
      </c>
      <c r="C252" s="470">
        <v>0</v>
      </c>
      <c r="D252" s="470">
        <v>0</v>
      </c>
      <c r="E252" s="470">
        <v>0</v>
      </c>
      <c r="F252" s="470">
        <v>0</v>
      </c>
      <c r="G252" s="470">
        <v>0</v>
      </c>
      <c r="H252" s="470">
        <v>0</v>
      </c>
      <c r="I252" s="470">
        <v>0</v>
      </c>
      <c r="J252" s="470">
        <v>0</v>
      </c>
      <c r="K252" s="470">
        <v>0</v>
      </c>
      <c r="L252" s="471">
        <v>0</v>
      </c>
      <c r="M252" s="471">
        <v>0</v>
      </c>
      <c r="N252" s="471">
        <v>0</v>
      </c>
      <c r="O252" s="471">
        <v>0</v>
      </c>
      <c r="P252" s="471">
        <v>0</v>
      </c>
      <c r="Q252" s="471">
        <v>0</v>
      </c>
      <c r="R252" s="471">
        <v>0</v>
      </c>
      <c r="S252" s="471">
        <v>0</v>
      </c>
      <c r="T252" s="471">
        <v>0</v>
      </c>
      <c r="U252" s="471">
        <v>0</v>
      </c>
      <c r="V252" s="471">
        <v>64.390441429490366</v>
      </c>
      <c r="W252" s="471">
        <v>164.23950746694689</v>
      </c>
      <c r="X252" s="471">
        <v>252.38077810843851</v>
      </c>
      <c r="Y252" s="471">
        <v>330.393691538089</v>
      </c>
      <c r="Z252" s="471">
        <v>399.60436220171476</v>
      </c>
      <c r="AA252" s="471">
        <v>461.13392830839558</v>
      </c>
      <c r="AB252" s="471">
        <v>515.93618411961404</v>
      </c>
      <c r="AC252" s="471">
        <v>564.82717649078904</v>
      </c>
      <c r="AD252" s="471">
        <v>608.50870559755617</v>
      </c>
      <c r="AE252" s="471">
        <v>647.58715213657672</v>
      </c>
    </row>
    <row r="253" spans="1:31" ht="11.1" customHeight="1">
      <c r="A253" s="469">
        <v>247</v>
      </c>
      <c r="B253" s="470">
        <v>0</v>
      </c>
      <c r="C253" s="470">
        <v>0</v>
      </c>
      <c r="D253" s="470">
        <v>0</v>
      </c>
      <c r="E253" s="470">
        <v>0</v>
      </c>
      <c r="F253" s="470">
        <v>0</v>
      </c>
      <c r="G253" s="470">
        <v>0</v>
      </c>
      <c r="H253" s="470">
        <v>0</v>
      </c>
      <c r="I253" s="470">
        <v>0</v>
      </c>
      <c r="J253" s="470">
        <v>0</v>
      </c>
      <c r="K253" s="470">
        <v>0</v>
      </c>
      <c r="L253" s="471">
        <v>0</v>
      </c>
      <c r="M253" s="471">
        <v>0</v>
      </c>
      <c r="N253" s="471">
        <v>0</v>
      </c>
      <c r="O253" s="471">
        <v>0</v>
      </c>
      <c r="P253" s="471">
        <v>0</v>
      </c>
      <c r="Q253" s="471">
        <v>0</v>
      </c>
      <c r="R253" s="471">
        <v>0</v>
      </c>
      <c r="S253" s="471">
        <v>0</v>
      </c>
      <c r="T253" s="471">
        <v>0</v>
      </c>
      <c r="U253" s="471">
        <v>0</v>
      </c>
      <c r="V253" s="471">
        <v>55.419228359378124</v>
      </c>
      <c r="W253" s="471">
        <v>156.22571006031114</v>
      </c>
      <c r="X253" s="471">
        <v>245.21213465726601</v>
      </c>
      <c r="Y253" s="471">
        <v>323.9730849813526</v>
      </c>
      <c r="Z253" s="471">
        <v>393.84739109799511</v>
      </c>
      <c r="AA253" s="471">
        <v>455.96694139476693</v>
      </c>
      <c r="AB253" s="471">
        <v>511.29467571259266</v>
      </c>
      <c r="AC253" s="471">
        <v>560.65446567754293</v>
      </c>
      <c r="AD253" s="471">
        <v>604.75484076686303</v>
      </c>
      <c r="AE253" s="471">
        <v>644.20799603682678</v>
      </c>
    </row>
    <row r="254" spans="1:31" ht="11.1" customHeight="1">
      <c r="A254" s="469">
        <v>248</v>
      </c>
      <c r="B254" s="470">
        <v>0</v>
      </c>
      <c r="C254" s="470">
        <v>0</v>
      </c>
      <c r="D254" s="470">
        <v>0</v>
      </c>
      <c r="E254" s="470">
        <v>0</v>
      </c>
      <c r="F254" s="470">
        <v>0</v>
      </c>
      <c r="G254" s="470">
        <v>0</v>
      </c>
      <c r="H254" s="470">
        <v>0</v>
      </c>
      <c r="I254" s="470">
        <v>0</v>
      </c>
      <c r="J254" s="470">
        <v>0</v>
      </c>
      <c r="K254" s="470">
        <v>0</v>
      </c>
      <c r="L254" s="471">
        <v>0</v>
      </c>
      <c r="M254" s="471">
        <v>0</v>
      </c>
      <c r="N254" s="471">
        <v>0</v>
      </c>
      <c r="O254" s="471">
        <v>0</v>
      </c>
      <c r="P254" s="471">
        <v>0</v>
      </c>
      <c r="Q254" s="471">
        <v>0</v>
      </c>
      <c r="R254" s="471">
        <v>0</v>
      </c>
      <c r="S254" s="471">
        <v>0</v>
      </c>
      <c r="T254" s="471">
        <v>0</v>
      </c>
      <c r="U254" s="471">
        <v>0</v>
      </c>
      <c r="V254" s="471">
        <v>46.373255180348323</v>
      </c>
      <c r="W254" s="471">
        <v>148.14513100862021</v>
      </c>
      <c r="X254" s="471">
        <v>237.98375251066724</v>
      </c>
      <c r="Y254" s="471">
        <v>317.49897336997674</v>
      </c>
      <c r="Z254" s="471">
        <v>388.04244523507782</v>
      </c>
      <c r="AA254" s="471">
        <v>450.75689625685789</v>
      </c>
      <c r="AB254" s="471">
        <v>506.61448806884624</v>
      </c>
      <c r="AC254" s="471">
        <v>556.44698227418678</v>
      </c>
      <c r="AD254" s="471">
        <v>600.96969372924707</v>
      </c>
      <c r="AE254" s="471">
        <v>640.80068030291227</v>
      </c>
    </row>
    <row r="255" spans="1:31" ht="11.1" customHeight="1">
      <c r="A255" s="469">
        <v>249</v>
      </c>
      <c r="B255" s="470">
        <v>0</v>
      </c>
      <c r="C255" s="470">
        <v>0</v>
      </c>
      <c r="D255" s="470">
        <v>0</v>
      </c>
      <c r="E255" s="470">
        <v>0</v>
      </c>
      <c r="F255" s="470">
        <v>0</v>
      </c>
      <c r="G255" s="470">
        <v>0</v>
      </c>
      <c r="H255" s="470">
        <v>0</v>
      </c>
      <c r="I255" s="470">
        <v>0</v>
      </c>
      <c r="J255" s="470">
        <v>0</v>
      </c>
      <c r="K255" s="470">
        <v>0</v>
      </c>
      <c r="L255" s="471">
        <v>0</v>
      </c>
      <c r="M255" s="471">
        <v>0</v>
      </c>
      <c r="N255" s="471">
        <v>0</v>
      </c>
      <c r="O255" s="471">
        <v>0</v>
      </c>
      <c r="P255" s="471">
        <v>0</v>
      </c>
      <c r="Q255" s="471">
        <v>0</v>
      </c>
      <c r="R255" s="471">
        <v>0</v>
      </c>
      <c r="S255" s="471">
        <v>0</v>
      </c>
      <c r="T255" s="471">
        <v>0</v>
      </c>
      <c r="U255" s="471">
        <v>0</v>
      </c>
      <c r="V255" s="471">
        <v>37.251898891493319</v>
      </c>
      <c r="W255" s="471">
        <v>139.99721379816509</v>
      </c>
      <c r="X255" s="471">
        <v>230.69513384618028</v>
      </c>
      <c r="Y255" s="471">
        <v>310.97091082850608</v>
      </c>
      <c r="Z255" s="471">
        <v>382.1891248233029</v>
      </c>
      <c r="AA255" s="471">
        <v>445.50343407613309</v>
      </c>
      <c r="AB255" s="471">
        <v>501.89529886140184</v>
      </c>
      <c r="AC255" s="471">
        <v>552.20443650913569</v>
      </c>
      <c r="AD255" s="471">
        <v>597.15300379965129</v>
      </c>
      <c r="AE255" s="471">
        <v>637.36497027121527</v>
      </c>
    </row>
    <row r="256" spans="1:31" ht="11.1" customHeight="1">
      <c r="A256" s="469">
        <v>250</v>
      </c>
      <c r="B256" s="470">
        <v>0</v>
      </c>
      <c r="C256" s="470">
        <v>0</v>
      </c>
      <c r="D256" s="470">
        <v>0</v>
      </c>
      <c r="E256" s="470">
        <v>0</v>
      </c>
      <c r="F256" s="470">
        <v>0</v>
      </c>
      <c r="G256" s="470">
        <v>0</v>
      </c>
      <c r="H256" s="470">
        <v>0</v>
      </c>
      <c r="I256" s="470">
        <v>0</v>
      </c>
      <c r="J256" s="470">
        <v>0</v>
      </c>
      <c r="K256" s="470">
        <v>0</v>
      </c>
      <c r="L256" s="471">
        <v>0</v>
      </c>
      <c r="M256" s="471">
        <v>0</v>
      </c>
      <c r="N256" s="471">
        <v>0</v>
      </c>
      <c r="O256" s="471">
        <v>0</v>
      </c>
      <c r="P256" s="471">
        <v>0</v>
      </c>
      <c r="Q256" s="471">
        <v>0</v>
      </c>
      <c r="R256" s="471">
        <v>0</v>
      </c>
      <c r="S256" s="471">
        <v>0</v>
      </c>
      <c r="T256" s="471">
        <v>0</v>
      </c>
      <c r="U256" s="471">
        <v>0</v>
      </c>
      <c r="V256" s="471">
        <v>28.054531300231218</v>
      </c>
      <c r="W256" s="471">
        <v>131.78139727762303</v>
      </c>
      <c r="X256" s="471">
        <v>223.34577669282251</v>
      </c>
      <c r="Y256" s="471">
        <v>304.38844776585654</v>
      </c>
      <c r="Z256" s="471">
        <v>376.28702674142983</v>
      </c>
      <c r="AA256" s="471">
        <v>440.20619304390243</v>
      </c>
      <c r="AB256" s="471">
        <v>497.13678307722881</v>
      </c>
      <c r="AC256" s="471">
        <v>547.92653619604266</v>
      </c>
      <c r="AD256" s="471">
        <v>593.30450812064203</v>
      </c>
      <c r="AE256" s="471">
        <v>633.90062932258752</v>
      </c>
    </row>
    <row r="257" spans="1:31" ht="11.1" customHeight="1">
      <c r="A257" s="469">
        <v>251</v>
      </c>
      <c r="B257" s="470">
        <v>0</v>
      </c>
      <c r="C257" s="470">
        <v>0</v>
      </c>
      <c r="D257" s="470">
        <v>0</v>
      </c>
      <c r="E257" s="470">
        <v>0</v>
      </c>
      <c r="F257" s="470">
        <v>0</v>
      </c>
      <c r="G257" s="470">
        <v>0</v>
      </c>
      <c r="H257" s="470">
        <v>0</v>
      </c>
      <c r="I257" s="470">
        <v>0</v>
      </c>
      <c r="J257" s="470">
        <v>0</v>
      </c>
      <c r="K257" s="470">
        <v>0</v>
      </c>
      <c r="L257" s="471">
        <v>0</v>
      </c>
      <c r="M257" s="471">
        <v>0</v>
      </c>
      <c r="N257" s="471">
        <v>0</v>
      </c>
      <c r="O257" s="471">
        <v>0</v>
      </c>
      <c r="P257" s="471">
        <v>0</v>
      </c>
      <c r="Q257" s="471">
        <v>0</v>
      </c>
      <c r="R257" s="471">
        <v>0</v>
      </c>
      <c r="S257" s="471">
        <v>0</v>
      </c>
      <c r="T257" s="471">
        <v>0</v>
      </c>
      <c r="U257" s="471">
        <v>0</v>
      </c>
      <c r="V257" s="471">
        <v>18.78051897904184</v>
      </c>
      <c r="W257" s="471">
        <v>123.49711561940951</v>
      </c>
      <c r="X257" s="471">
        <v>215.93517489652012</v>
      </c>
      <c r="Y257" s="471">
        <v>297.75113084435156</v>
      </c>
      <c r="Z257" s="471">
        <v>370.33574450887443</v>
      </c>
      <c r="AA257" s="471">
        <v>434.86480833640286</v>
      </c>
      <c r="AB257" s="471">
        <v>492.33861299485426</v>
      </c>
      <c r="AC257" s="471">
        <v>543.61298671367376</v>
      </c>
      <c r="AD257" s="471">
        <v>589.42394164430777</v>
      </c>
      <c r="AE257" s="471">
        <v>630.4074188660544</v>
      </c>
    </row>
    <row r="258" spans="1:31" ht="11.1" customHeight="1">
      <c r="A258" s="469">
        <v>252</v>
      </c>
      <c r="B258" s="470">
        <v>0</v>
      </c>
      <c r="C258" s="470">
        <v>0</v>
      </c>
      <c r="D258" s="470">
        <v>0</v>
      </c>
      <c r="E258" s="470">
        <v>0</v>
      </c>
      <c r="F258" s="470">
        <v>0</v>
      </c>
      <c r="G258" s="470">
        <v>0</v>
      </c>
      <c r="H258" s="470">
        <v>0</v>
      </c>
      <c r="I258" s="470">
        <v>0</v>
      </c>
      <c r="J258" s="470">
        <v>0</v>
      </c>
      <c r="K258" s="470">
        <v>0</v>
      </c>
      <c r="L258" s="471">
        <v>0</v>
      </c>
      <c r="M258" s="471">
        <v>0</v>
      </c>
      <c r="N258" s="471">
        <v>0</v>
      </c>
      <c r="O258" s="471">
        <v>0</v>
      </c>
      <c r="P258" s="471">
        <v>0</v>
      </c>
      <c r="Q258" s="471">
        <v>0</v>
      </c>
      <c r="R258" s="471">
        <v>0</v>
      </c>
      <c r="S258" s="471">
        <v>0</v>
      </c>
      <c r="T258" s="471">
        <v>0</v>
      </c>
      <c r="U258" s="471">
        <v>0</v>
      </c>
      <c r="V258" s="471">
        <v>9.4292232218425678</v>
      </c>
      <c r="W258" s="471">
        <v>115.14379828071097</v>
      </c>
      <c r="X258" s="471">
        <v>208.46281808524844</v>
      </c>
      <c r="Y258" s="471">
        <v>291.05850294850063</v>
      </c>
      <c r="Z258" s="471">
        <v>364.33486825771439</v>
      </c>
      <c r="AA258" s="471">
        <v>429.47891208967422</v>
      </c>
      <c r="AB258" s="471">
        <v>487.50045816179335</v>
      </c>
      <c r="AC258" s="471">
        <v>539.26349098561855</v>
      </c>
      <c r="AD258" s="471">
        <v>585.51103711400413</v>
      </c>
      <c r="AE258" s="471">
        <v>626.88509832238344</v>
      </c>
    </row>
    <row r="259" spans="1:31" ht="11.1" customHeight="1">
      <c r="A259" s="469">
        <v>253</v>
      </c>
      <c r="B259" s="470">
        <v>0</v>
      </c>
      <c r="C259" s="470">
        <v>0</v>
      </c>
      <c r="D259" s="470">
        <v>0</v>
      </c>
      <c r="E259" s="470">
        <v>0</v>
      </c>
      <c r="F259" s="470">
        <v>0</v>
      </c>
      <c r="G259" s="470">
        <v>0</v>
      </c>
      <c r="H259" s="470">
        <v>0</v>
      </c>
      <c r="I259" s="470">
        <v>0</v>
      </c>
      <c r="J259" s="470">
        <v>0</v>
      </c>
      <c r="K259" s="470">
        <v>0</v>
      </c>
      <c r="L259" s="471">
        <v>0</v>
      </c>
      <c r="M259" s="471">
        <v>0</v>
      </c>
      <c r="N259" s="471">
        <v>0</v>
      </c>
      <c r="O259" s="471">
        <v>0</v>
      </c>
      <c r="P259" s="471">
        <v>0</v>
      </c>
      <c r="Q259" s="471">
        <v>0</v>
      </c>
      <c r="R259" s="471">
        <v>0</v>
      </c>
      <c r="S259" s="471">
        <v>0</v>
      </c>
      <c r="T259" s="471">
        <v>0</v>
      </c>
      <c r="U259" s="471">
        <v>0</v>
      </c>
      <c r="V259" s="471">
        <v>0</v>
      </c>
      <c r="W259" s="471">
        <v>106.72086996418999</v>
      </c>
      <c r="X259" s="471">
        <v>200.92819163388296</v>
      </c>
      <c r="Y259" s="471">
        <v>284.31010315351767</v>
      </c>
      <c r="Z259" s="471">
        <v>358.28398470446137</v>
      </c>
      <c r="AA259" s="471">
        <v>424.04813337422297</v>
      </c>
      <c r="AB259" s="471">
        <v>482.62198537179023</v>
      </c>
      <c r="AC259" s="471">
        <v>534.87774945982949</v>
      </c>
      <c r="AD259" s="471">
        <v>581.56552504594777</v>
      </c>
      <c r="AE259" s="471">
        <v>623.33342510751527</v>
      </c>
    </row>
    <row r="260" spans="1:31" ht="11.1" customHeight="1">
      <c r="A260" s="469">
        <v>254</v>
      </c>
      <c r="B260" s="470">
        <v>0</v>
      </c>
      <c r="C260" s="470">
        <v>0</v>
      </c>
      <c r="D260" s="470">
        <v>0</v>
      </c>
      <c r="E260" s="470">
        <v>0</v>
      </c>
      <c r="F260" s="470">
        <v>0</v>
      </c>
      <c r="G260" s="470">
        <v>0</v>
      </c>
      <c r="H260" s="470">
        <v>0</v>
      </c>
      <c r="I260" s="470">
        <v>0</v>
      </c>
      <c r="J260" s="470">
        <v>0</v>
      </c>
      <c r="K260" s="470">
        <v>0</v>
      </c>
      <c r="L260" s="471">
        <v>0</v>
      </c>
      <c r="M260" s="471">
        <v>0</v>
      </c>
      <c r="N260" s="471">
        <v>0</v>
      </c>
      <c r="O260" s="471">
        <v>0</v>
      </c>
      <c r="P260" s="471">
        <v>0</v>
      </c>
      <c r="Q260" s="471">
        <v>0</v>
      </c>
      <c r="R260" s="471">
        <v>0</v>
      </c>
      <c r="S260" s="471">
        <v>0</v>
      </c>
      <c r="T260" s="471">
        <v>0</v>
      </c>
      <c r="U260" s="471">
        <v>0</v>
      </c>
      <c r="V260" s="471">
        <v>0</v>
      </c>
      <c r="W260" s="471">
        <v>98.227750578364706</v>
      </c>
      <c r="X260" s="471">
        <v>193.33077662875618</v>
      </c>
      <c r="Y260" s="471">
        <v>277.50546669357652</v>
      </c>
      <c r="Z260" s="471">
        <v>352.18267712159815</v>
      </c>
      <c r="AA260" s="471">
        <v>418.57209816947619</v>
      </c>
      <c r="AB260" s="471">
        <v>477.70285864187048</v>
      </c>
      <c r="AC260" s="471">
        <v>530.45546008799204</v>
      </c>
      <c r="AD260" s="471">
        <v>577.58713371065789</v>
      </c>
      <c r="AE260" s="471">
        <v>619.75215461585663</v>
      </c>
    </row>
    <row r="261" spans="1:31" ht="11.1" customHeight="1">
      <c r="A261" s="469">
        <v>255</v>
      </c>
      <c r="B261" s="470">
        <v>0</v>
      </c>
      <c r="C261" s="470">
        <v>0</v>
      </c>
      <c r="D261" s="470">
        <v>0</v>
      </c>
      <c r="E261" s="470">
        <v>0</v>
      </c>
      <c r="F261" s="470">
        <v>0</v>
      </c>
      <c r="G261" s="470">
        <v>0</v>
      </c>
      <c r="H261" s="470">
        <v>0</v>
      </c>
      <c r="I261" s="470">
        <v>0</v>
      </c>
      <c r="J261" s="470">
        <v>0</v>
      </c>
      <c r="K261" s="470">
        <v>0</v>
      </c>
      <c r="L261" s="471">
        <v>0</v>
      </c>
      <c r="M261" s="471">
        <v>0</v>
      </c>
      <c r="N261" s="471">
        <v>0</v>
      </c>
      <c r="O261" s="471">
        <v>0</v>
      </c>
      <c r="P261" s="471">
        <v>0</v>
      </c>
      <c r="Q261" s="471">
        <v>0</v>
      </c>
      <c r="R261" s="471">
        <v>0</v>
      </c>
      <c r="S261" s="471">
        <v>0</v>
      </c>
      <c r="T261" s="471">
        <v>0</v>
      </c>
      <c r="U261" s="471">
        <v>0</v>
      </c>
      <c r="V261" s="471">
        <v>0</v>
      </c>
      <c r="W261" s="471">
        <v>89.663855197657512</v>
      </c>
      <c r="X261" s="471">
        <v>185.67004983191981</v>
      </c>
      <c r="Y261" s="471">
        <v>270.6441249298025</v>
      </c>
      <c r="Z261" s="471">
        <v>346.03052530887743</v>
      </c>
      <c r="AA261" s="471">
        <v>413.05042933802304</v>
      </c>
      <c r="AB261" s="471">
        <v>472.7427391892013</v>
      </c>
      <c r="AC261" s="471">
        <v>525.99631830472276</v>
      </c>
      <c r="AD261" s="471">
        <v>573.57558911424019</v>
      </c>
      <c r="AE261" s="471">
        <v>616.14104020343427</v>
      </c>
    </row>
    <row r="262" spans="1:31" ht="11.1" customHeight="1">
      <c r="A262" s="469">
        <v>256</v>
      </c>
      <c r="B262" s="470">
        <v>0</v>
      </c>
      <c r="C262" s="470">
        <v>0</v>
      </c>
      <c r="D262" s="470">
        <v>0</v>
      </c>
      <c r="E262" s="470">
        <v>0</v>
      </c>
      <c r="F262" s="470">
        <v>0</v>
      </c>
      <c r="G262" s="470">
        <v>0</v>
      </c>
      <c r="H262" s="470">
        <v>0</v>
      </c>
      <c r="I262" s="470">
        <v>0</v>
      </c>
      <c r="J262" s="470">
        <v>0</v>
      </c>
      <c r="K262" s="470">
        <v>0</v>
      </c>
      <c r="L262" s="471">
        <v>0</v>
      </c>
      <c r="M262" s="471">
        <v>0</v>
      </c>
      <c r="N262" s="471">
        <v>0</v>
      </c>
      <c r="O262" s="471">
        <v>0</v>
      </c>
      <c r="P262" s="471">
        <v>0</v>
      </c>
      <c r="Q262" s="471">
        <v>0</v>
      </c>
      <c r="R262" s="471">
        <v>0</v>
      </c>
      <c r="S262" s="471">
        <v>0</v>
      </c>
      <c r="T262" s="471">
        <v>0</v>
      </c>
      <c r="U262" s="471">
        <v>0</v>
      </c>
      <c r="V262" s="471">
        <v>0</v>
      </c>
      <c r="W262" s="471">
        <v>81.028594022110994</v>
      </c>
      <c r="X262" s="471">
        <v>177.94548364510985</v>
      </c>
      <c r="Y262" s="471">
        <v>263.72560531799706</v>
      </c>
      <c r="Z262" s="471">
        <v>339.82710556438411</v>
      </c>
      <c r="AA262" s="471">
        <v>407.4827465996413</v>
      </c>
      <c r="AB262" s="471">
        <v>467.7412854077599</v>
      </c>
      <c r="AC262" s="471">
        <v>521.50001700659311</v>
      </c>
      <c r="AD262" s="471">
        <v>569.53061497951921</v>
      </c>
      <c r="AE262" s="471">
        <v>612.49983317090812</v>
      </c>
    </row>
    <row r="263" spans="1:31" ht="11.1" customHeight="1">
      <c r="A263" s="469">
        <v>257</v>
      </c>
      <c r="B263" s="470">
        <v>0</v>
      </c>
      <c r="C263" s="470">
        <v>0</v>
      </c>
      <c r="D263" s="470">
        <v>0</v>
      </c>
      <c r="E263" s="470">
        <v>0</v>
      </c>
      <c r="F263" s="470">
        <v>0</v>
      </c>
      <c r="G263" s="470">
        <v>0</v>
      </c>
      <c r="H263" s="470">
        <v>0</v>
      </c>
      <c r="I263" s="470">
        <v>0</v>
      </c>
      <c r="J263" s="470">
        <v>0</v>
      </c>
      <c r="K263" s="470">
        <v>0</v>
      </c>
      <c r="L263" s="471">
        <v>0</v>
      </c>
      <c r="M263" s="471">
        <v>0</v>
      </c>
      <c r="N263" s="471">
        <v>0</v>
      </c>
      <c r="O263" s="471">
        <v>0</v>
      </c>
      <c r="P263" s="471">
        <v>0</v>
      </c>
      <c r="Q263" s="471">
        <v>0</v>
      </c>
      <c r="R263" s="471">
        <v>0</v>
      </c>
      <c r="S263" s="471">
        <v>0</v>
      </c>
      <c r="T263" s="471">
        <v>0</v>
      </c>
      <c r="U263" s="471">
        <v>0</v>
      </c>
      <c r="V263" s="471">
        <v>0</v>
      </c>
      <c r="W263" s="471">
        <v>72.321372336768405</v>
      </c>
      <c r="X263" s="471">
        <v>170.15654607340988</v>
      </c>
      <c r="Y263" s="471">
        <v>256.74943137609318</v>
      </c>
      <c r="Z263" s="471">
        <v>333.57199065535337</v>
      </c>
      <c r="AA263" s="471">
        <v>401.86866650510638</v>
      </c>
      <c r="AB263" s="471">
        <v>462.69815284480654</v>
      </c>
      <c r="AC263" s="471">
        <v>516.96624653097865</v>
      </c>
      <c r="AD263" s="471">
        <v>565.45193272700897</v>
      </c>
      <c r="AE263" s="471">
        <v>608.8282827464443</v>
      </c>
    </row>
    <row r="264" spans="1:31" ht="11.1" customHeight="1">
      <c r="A264" s="469">
        <v>258</v>
      </c>
      <c r="B264" s="470">
        <v>0</v>
      </c>
      <c r="C264" s="470">
        <v>0</v>
      </c>
      <c r="D264" s="470">
        <v>0</v>
      </c>
      <c r="E264" s="470">
        <v>0</v>
      </c>
      <c r="F264" s="470">
        <v>0</v>
      </c>
      <c r="G264" s="470">
        <v>0</v>
      </c>
      <c r="H264" s="470">
        <v>0</v>
      </c>
      <c r="I264" s="470">
        <v>0</v>
      </c>
      <c r="J264" s="470">
        <v>0</v>
      </c>
      <c r="K264" s="470">
        <v>0</v>
      </c>
      <c r="L264" s="471">
        <v>0</v>
      </c>
      <c r="M264" s="471">
        <v>0</v>
      </c>
      <c r="N264" s="471">
        <v>0</v>
      </c>
      <c r="O264" s="471">
        <v>0</v>
      </c>
      <c r="P264" s="471">
        <v>0</v>
      </c>
      <c r="Q264" s="471">
        <v>0</v>
      </c>
      <c r="R264" s="471">
        <v>0</v>
      </c>
      <c r="S264" s="471">
        <v>0</v>
      </c>
      <c r="T264" s="471">
        <v>0</v>
      </c>
      <c r="U264" s="471">
        <v>0</v>
      </c>
      <c r="V264" s="471">
        <v>0</v>
      </c>
      <c r="W264" s="471">
        <v>63.541590470714638</v>
      </c>
      <c r="X264" s="471">
        <v>162.30270068861233</v>
      </c>
      <c r="Y264" s="471">
        <v>249.71512265134041</v>
      </c>
      <c r="Z264" s="471">
        <v>327.26474978874745</v>
      </c>
      <c r="AA264" s="471">
        <v>396.20780240978371</v>
      </c>
      <c r="AB264" s="471">
        <v>457.61299417716185</v>
      </c>
      <c r="AC264" s="471">
        <v>512.39469463473438</v>
      </c>
      <c r="AD264" s="471">
        <v>561.33926145572786</v>
      </c>
      <c r="AE264" s="471">
        <v>605.12613606844354</v>
      </c>
    </row>
    <row r="265" spans="1:31" ht="11.1" customHeight="1">
      <c r="A265" s="469">
        <v>259</v>
      </c>
      <c r="B265" s="470">
        <v>0</v>
      </c>
      <c r="C265" s="470">
        <v>0</v>
      </c>
      <c r="D265" s="470">
        <v>0</v>
      </c>
      <c r="E265" s="470">
        <v>0</v>
      </c>
      <c r="F265" s="470">
        <v>0</v>
      </c>
      <c r="G265" s="470">
        <v>0</v>
      </c>
      <c r="H265" s="470">
        <v>0</v>
      </c>
      <c r="I265" s="470">
        <v>0</v>
      </c>
      <c r="J265" s="470">
        <v>0</v>
      </c>
      <c r="K265" s="470">
        <v>0</v>
      </c>
      <c r="L265" s="471">
        <v>0</v>
      </c>
      <c r="M265" s="471">
        <v>0</v>
      </c>
      <c r="N265" s="471">
        <v>0</v>
      </c>
      <c r="O265" s="471">
        <v>0</v>
      </c>
      <c r="P265" s="471">
        <v>0</v>
      </c>
      <c r="Q265" s="471">
        <v>0</v>
      </c>
      <c r="R265" s="471">
        <v>0</v>
      </c>
      <c r="S265" s="471">
        <v>0</v>
      </c>
      <c r="T265" s="471">
        <v>0</v>
      </c>
      <c r="U265" s="471">
        <v>0</v>
      </c>
      <c r="V265" s="471">
        <v>0</v>
      </c>
      <c r="W265" s="471">
        <v>54.688643755776944</v>
      </c>
      <c r="X265" s="471">
        <v>154.38340659227478</v>
      </c>
      <c r="Y265" s="471">
        <v>242.62219468721426</v>
      </c>
      <c r="Z265" s="471">
        <v>320.90494858158638</v>
      </c>
      <c r="AA265" s="471">
        <v>390.4997644469999</v>
      </c>
      <c r="AB265" s="471">
        <v>452.48545918728689</v>
      </c>
      <c r="AC265" s="471">
        <v>507.7850464726879</v>
      </c>
      <c r="AD265" s="471">
        <v>557.19231792385256</v>
      </c>
      <c r="AE265" s="471">
        <v>601.39313816812603</v>
      </c>
    </row>
    <row r="266" spans="1:31" ht="11.1" customHeight="1">
      <c r="A266" s="469">
        <v>260</v>
      </c>
      <c r="B266" s="470">
        <v>0</v>
      </c>
      <c r="C266" s="470">
        <v>0</v>
      </c>
      <c r="D266" s="470">
        <v>0</v>
      </c>
      <c r="E266" s="470">
        <v>0</v>
      </c>
      <c r="F266" s="470">
        <v>0</v>
      </c>
      <c r="G266" s="470">
        <v>0</v>
      </c>
      <c r="H266" s="470">
        <v>0</v>
      </c>
      <c r="I266" s="470">
        <v>0</v>
      </c>
      <c r="J266" s="470">
        <v>0</v>
      </c>
      <c r="K266" s="470">
        <v>0</v>
      </c>
      <c r="L266" s="471">
        <v>0</v>
      </c>
      <c r="M266" s="471">
        <v>0</v>
      </c>
      <c r="N266" s="471">
        <v>0</v>
      </c>
      <c r="O266" s="471">
        <v>0</v>
      </c>
      <c r="P266" s="471">
        <v>0</v>
      </c>
      <c r="Q266" s="471">
        <v>0</v>
      </c>
      <c r="R266" s="471">
        <v>0</v>
      </c>
      <c r="S266" s="471">
        <v>0</v>
      </c>
      <c r="T266" s="471">
        <v>0</v>
      </c>
      <c r="U266" s="471">
        <v>0</v>
      </c>
      <c r="V266" s="471">
        <v>0</v>
      </c>
      <c r="W266" s="471">
        <v>45.761922484881481</v>
      </c>
      <c r="X266" s="471">
        <v>146.39811837846787</v>
      </c>
      <c r="Y266" s="471">
        <v>235.47015899005385</v>
      </c>
      <c r="Z266" s="471">
        <v>314.49214903103234</v>
      </c>
      <c r="AA266" s="471">
        <v>384.74415950119294</v>
      </c>
      <c r="AB266" s="471">
        <v>447.31519473916273</v>
      </c>
      <c r="AC266" s="471">
        <v>503.1369845759578</v>
      </c>
      <c r="AD266" s="471">
        <v>553.01081652921187</v>
      </c>
      <c r="AE266" s="471">
        <v>597.62903195197214</v>
      </c>
    </row>
    <row r="267" spans="1:31" ht="11.1" customHeight="1">
      <c r="A267" s="469">
        <v>261</v>
      </c>
      <c r="B267" s="470">
        <v>0</v>
      </c>
      <c r="C267" s="470">
        <v>0</v>
      </c>
      <c r="D267" s="470">
        <v>0</v>
      </c>
      <c r="E267" s="470">
        <v>0</v>
      </c>
      <c r="F267" s="470">
        <v>0</v>
      </c>
      <c r="G267" s="470">
        <v>0</v>
      </c>
      <c r="H267" s="470">
        <v>0</v>
      </c>
      <c r="I267" s="470">
        <v>0</v>
      </c>
      <c r="J267" s="470">
        <v>0</v>
      </c>
      <c r="K267" s="470">
        <v>0</v>
      </c>
      <c r="L267" s="471">
        <v>0</v>
      </c>
      <c r="M267" s="471">
        <v>0</v>
      </c>
      <c r="N267" s="471">
        <v>0</v>
      </c>
      <c r="O267" s="471">
        <v>0</v>
      </c>
      <c r="P267" s="471">
        <v>0</v>
      </c>
      <c r="Q267" s="471">
        <v>0</v>
      </c>
      <c r="R267" s="471">
        <v>0</v>
      </c>
      <c r="S267" s="471">
        <v>0</v>
      </c>
      <c r="T267" s="471">
        <v>0</v>
      </c>
      <c r="U267" s="471">
        <v>0</v>
      </c>
      <c r="V267" s="471">
        <v>0</v>
      </c>
      <c r="W267" s="471">
        <v>36.760811870061929</v>
      </c>
      <c r="X267" s="471">
        <v>138.34628609621245</v>
      </c>
      <c r="Y267" s="471">
        <v>228.25852299541722</v>
      </c>
      <c r="Z267" s="471">
        <v>308.02590948422369</v>
      </c>
      <c r="AA267" s="471">
        <v>378.9405911808376</v>
      </c>
      <c r="AB267" s="471">
        <v>442.10184475397102</v>
      </c>
      <c r="AC267" s="471">
        <v>498.45018883008817</v>
      </c>
      <c r="AD267" s="471">
        <v>548.79446928961568</v>
      </c>
      <c r="AE267" s="471">
        <v>593.83355818401742</v>
      </c>
    </row>
    <row r="268" spans="1:31" ht="11.1" customHeight="1">
      <c r="A268" s="469">
        <v>262</v>
      </c>
      <c r="B268" s="470">
        <v>0</v>
      </c>
      <c r="C268" s="470">
        <v>0</v>
      </c>
      <c r="D268" s="470">
        <v>0</v>
      </c>
      <c r="E268" s="470">
        <v>0</v>
      </c>
      <c r="F268" s="470">
        <v>0</v>
      </c>
      <c r="G268" s="470">
        <v>0</v>
      </c>
      <c r="H268" s="470">
        <v>0</v>
      </c>
      <c r="I268" s="470">
        <v>0</v>
      </c>
      <c r="J268" s="470">
        <v>0</v>
      </c>
      <c r="K268" s="470">
        <v>0</v>
      </c>
      <c r="L268" s="471">
        <v>0</v>
      </c>
      <c r="M268" s="471">
        <v>0</v>
      </c>
      <c r="N268" s="471">
        <v>0</v>
      </c>
      <c r="O268" s="471">
        <v>0</v>
      </c>
      <c r="P268" s="471">
        <v>0</v>
      </c>
      <c r="Q268" s="471">
        <v>0</v>
      </c>
      <c r="R268" s="471">
        <v>0</v>
      </c>
      <c r="S268" s="471">
        <v>0</v>
      </c>
      <c r="T268" s="471">
        <v>0</v>
      </c>
      <c r="U268" s="471">
        <v>0</v>
      </c>
      <c r="V268" s="471">
        <v>0</v>
      </c>
      <c r="W268" s="471">
        <v>27.684692000118911</v>
      </c>
      <c r="X268" s="471">
        <v>130.22735521160513</v>
      </c>
      <c r="Y268" s="471">
        <v>220.98679003415859</v>
      </c>
      <c r="Z268" s="471">
        <v>301.5057846078584</v>
      </c>
      <c r="AA268" s="471">
        <v>373.08865979114591</v>
      </c>
      <c r="AB268" s="471">
        <v>436.84505018556956</v>
      </c>
      <c r="AC268" s="471">
        <v>493.72433645300305</v>
      </c>
      <c r="AD268" s="471">
        <v>544.54298582302272</v>
      </c>
      <c r="AE268" s="471">
        <v>590.00645546799615</v>
      </c>
    </row>
    <row r="269" spans="1:31" ht="11.1" customHeight="1">
      <c r="A269" s="469">
        <v>263</v>
      </c>
      <c r="B269" s="470">
        <v>0</v>
      </c>
      <c r="C269" s="470">
        <v>0</v>
      </c>
      <c r="D269" s="470">
        <v>0</v>
      </c>
      <c r="E269" s="470">
        <v>0</v>
      </c>
      <c r="F269" s="470">
        <v>0</v>
      </c>
      <c r="G269" s="470">
        <v>0</v>
      </c>
      <c r="H269" s="470">
        <v>0</v>
      </c>
      <c r="I269" s="470">
        <v>0</v>
      </c>
      <c r="J269" s="470">
        <v>0</v>
      </c>
      <c r="K269" s="470">
        <v>0</v>
      </c>
      <c r="L269" s="471">
        <v>0</v>
      </c>
      <c r="M269" s="471">
        <v>0</v>
      </c>
      <c r="N269" s="471">
        <v>0</v>
      </c>
      <c r="O269" s="471">
        <v>0</v>
      </c>
      <c r="P269" s="471">
        <v>0</v>
      </c>
      <c r="Q269" s="471">
        <v>0</v>
      </c>
      <c r="R269" s="471">
        <v>0</v>
      </c>
      <c r="S269" s="471">
        <v>0</v>
      </c>
      <c r="T269" s="471">
        <v>0</v>
      </c>
      <c r="U269" s="471">
        <v>0</v>
      </c>
      <c r="V269" s="471">
        <v>0</v>
      </c>
      <c r="W269" s="471">
        <v>18.53293779792628</v>
      </c>
      <c r="X269" s="471">
        <v>122.04076656962576</v>
      </c>
      <c r="Y269" s="471">
        <v>213.65445929822278</v>
      </c>
      <c r="Z269" s="471">
        <v>294.93132535752329</v>
      </c>
      <c r="AA269" s="471">
        <v>367.1879623065401</v>
      </c>
      <c r="AB269" s="471">
        <v>431.54444899576453</v>
      </c>
      <c r="AC269" s="471">
        <v>488.9591019727755</v>
      </c>
      <c r="AD269" s="471">
        <v>540.25607332754169</v>
      </c>
      <c r="AE269" s="471">
        <v>586.1474602293415</v>
      </c>
    </row>
    <row r="270" spans="1:31" ht="11.1" customHeight="1">
      <c r="A270" s="469">
        <v>264</v>
      </c>
      <c r="B270" s="470">
        <v>0</v>
      </c>
      <c r="C270" s="470">
        <v>0</v>
      </c>
      <c r="D270" s="470">
        <v>0</v>
      </c>
      <c r="E270" s="470">
        <v>0</v>
      </c>
      <c r="F270" s="470">
        <v>0</v>
      </c>
      <c r="G270" s="470">
        <v>0</v>
      </c>
      <c r="H270" s="470">
        <v>0</v>
      </c>
      <c r="I270" s="470">
        <v>0</v>
      </c>
      <c r="J270" s="470">
        <v>0</v>
      </c>
      <c r="K270" s="470">
        <v>0</v>
      </c>
      <c r="L270" s="471">
        <v>0</v>
      </c>
      <c r="M270" s="471">
        <v>0</v>
      </c>
      <c r="N270" s="471">
        <v>0</v>
      </c>
      <c r="O270" s="471">
        <v>0</v>
      </c>
      <c r="P270" s="471">
        <v>0</v>
      </c>
      <c r="Q270" s="471">
        <v>0</v>
      </c>
      <c r="R270" s="471">
        <v>0</v>
      </c>
      <c r="S270" s="471">
        <v>0</v>
      </c>
      <c r="T270" s="471">
        <v>0</v>
      </c>
      <c r="U270" s="471">
        <v>0</v>
      </c>
      <c r="V270" s="471">
        <v>0</v>
      </c>
      <c r="W270" s="471">
        <v>9.3049189773820586</v>
      </c>
      <c r="X270" s="471">
        <v>113.78595635563001</v>
      </c>
      <c r="Y270" s="471">
        <v>206.26102580615407</v>
      </c>
      <c r="Z270" s="471">
        <v>288.30207894676863</v>
      </c>
      <c r="AA270" s="471">
        <v>361.23809234289592</v>
      </c>
      <c r="AB270" s="471">
        <v>426.19967612937779</v>
      </c>
      <c r="AC270" s="471">
        <v>484.15415720521281</v>
      </c>
      <c r="AD270" s="471">
        <v>535.9334365612649</v>
      </c>
      <c r="AE270" s="471">
        <v>582.25630669703139</v>
      </c>
    </row>
    <row r="271" spans="1:31" ht="11.1" customHeight="1">
      <c r="A271" s="469">
        <v>265</v>
      </c>
      <c r="B271" s="470">
        <v>0</v>
      </c>
      <c r="C271" s="470">
        <v>0</v>
      </c>
      <c r="D271" s="470">
        <v>0</v>
      </c>
      <c r="E271" s="470">
        <v>0</v>
      </c>
      <c r="F271" s="470">
        <v>0</v>
      </c>
      <c r="G271" s="470">
        <v>0</v>
      </c>
      <c r="H271" s="470">
        <v>0</v>
      </c>
      <c r="I271" s="470">
        <v>0</v>
      </c>
      <c r="J271" s="470">
        <v>0</v>
      </c>
      <c r="K271" s="470">
        <v>0</v>
      </c>
      <c r="L271" s="471">
        <v>0</v>
      </c>
      <c r="M271" s="471">
        <v>0</v>
      </c>
      <c r="N271" s="471">
        <v>0</v>
      </c>
      <c r="O271" s="471">
        <v>0</v>
      </c>
      <c r="P271" s="471">
        <v>0</v>
      </c>
      <c r="Q271" s="471">
        <v>0</v>
      </c>
      <c r="R271" s="471">
        <v>0</v>
      </c>
      <c r="S271" s="471">
        <v>0</v>
      </c>
      <c r="T271" s="471">
        <v>0</v>
      </c>
      <c r="U271" s="471">
        <v>0</v>
      </c>
      <c r="V271" s="471">
        <v>0</v>
      </c>
      <c r="W271" s="471">
        <v>0</v>
      </c>
      <c r="X271" s="471">
        <v>105.46235605651768</v>
      </c>
      <c r="Y271" s="471">
        <v>198.80598036831827</v>
      </c>
      <c r="Z271" s="471">
        <v>281.61758881592448</v>
      </c>
      <c r="AA271" s="471">
        <v>355.23864012955471</v>
      </c>
      <c r="AB271" s="471">
        <v>420.81036348910465</v>
      </c>
      <c r="AC271" s="471">
        <v>479.30917123125369</v>
      </c>
      <c r="AD271" s="471">
        <v>531.57477782193587</v>
      </c>
      <c r="AE271" s="471">
        <v>578.3327268852853</v>
      </c>
    </row>
    <row r="272" spans="1:31" ht="11.1" customHeight="1">
      <c r="A272" s="469">
        <v>266</v>
      </c>
      <c r="B272" s="470">
        <v>0</v>
      </c>
      <c r="C272" s="470">
        <v>0</v>
      </c>
      <c r="D272" s="470">
        <v>0</v>
      </c>
      <c r="E272" s="470">
        <v>0</v>
      </c>
      <c r="F272" s="470">
        <v>0</v>
      </c>
      <c r="G272" s="470">
        <v>0</v>
      </c>
      <c r="H272" s="470">
        <v>0</v>
      </c>
      <c r="I272" s="470">
        <v>0</v>
      </c>
      <c r="J272" s="470">
        <v>0</v>
      </c>
      <c r="K272" s="470">
        <v>0</v>
      </c>
      <c r="L272" s="471">
        <v>0</v>
      </c>
      <c r="M272" s="471">
        <v>0</v>
      </c>
      <c r="N272" s="471">
        <v>0</v>
      </c>
      <c r="O272" s="471">
        <v>0</v>
      </c>
      <c r="P272" s="471">
        <v>0</v>
      </c>
      <c r="Q272" s="471">
        <v>0</v>
      </c>
      <c r="R272" s="471">
        <v>0</v>
      </c>
      <c r="S272" s="471">
        <v>0</v>
      </c>
      <c r="T272" s="471">
        <v>0</v>
      </c>
      <c r="U272" s="471">
        <v>0</v>
      </c>
      <c r="V272" s="471">
        <v>0</v>
      </c>
      <c r="W272" s="471">
        <v>0</v>
      </c>
      <c r="X272" s="471">
        <v>97.069392421579437</v>
      </c>
      <c r="Y272" s="471">
        <v>191.28880955183391</v>
      </c>
      <c r="Z272" s="471">
        <v>274.87739460065654</v>
      </c>
      <c r="AA272" s="471">
        <v>349.18919248110257</v>
      </c>
      <c r="AB272" s="471">
        <v>415.37613991016246</v>
      </c>
      <c r="AC272" s="471">
        <v>474.42381037417829</v>
      </c>
      <c r="AD272" s="471">
        <v>527.17979692644553</v>
      </c>
      <c r="AE272" s="471">
        <v>574.37645057510815</v>
      </c>
    </row>
    <row r="273" spans="1:31" ht="11.1" customHeight="1">
      <c r="A273" s="469">
        <v>267</v>
      </c>
      <c r="B273" s="470">
        <v>0</v>
      </c>
      <c r="C273" s="470">
        <v>0</v>
      </c>
      <c r="D273" s="470">
        <v>0</v>
      </c>
      <c r="E273" s="470">
        <v>0</v>
      </c>
      <c r="F273" s="470">
        <v>0</v>
      </c>
      <c r="G273" s="470">
        <v>0</v>
      </c>
      <c r="H273" s="470">
        <v>0</v>
      </c>
      <c r="I273" s="470">
        <v>0</v>
      </c>
      <c r="J273" s="470">
        <v>0</v>
      </c>
      <c r="K273" s="470">
        <v>0</v>
      </c>
      <c r="L273" s="471">
        <v>0</v>
      </c>
      <c r="M273" s="471">
        <v>0</v>
      </c>
      <c r="N273" s="471">
        <v>0</v>
      </c>
      <c r="O273" s="471">
        <v>0</v>
      </c>
      <c r="P273" s="471">
        <v>0</v>
      </c>
      <c r="Q273" s="471">
        <v>0</v>
      </c>
      <c r="R273" s="471">
        <v>0</v>
      </c>
      <c r="S273" s="471">
        <v>0</v>
      </c>
      <c r="T273" s="471">
        <v>0</v>
      </c>
      <c r="U273" s="471">
        <v>0</v>
      </c>
      <c r="V273" s="471">
        <v>0</v>
      </c>
      <c r="W273" s="471">
        <v>0</v>
      </c>
      <c r="X273" s="471">
        <v>88.606487423016674</v>
      </c>
      <c r="Y273" s="471">
        <v>183.70899564521198</v>
      </c>
      <c r="Z273" s="471">
        <v>268.08103210026144</v>
      </c>
      <c r="AA273" s="471">
        <v>343.08933276891298</v>
      </c>
      <c r="AB273" s="471">
        <v>409.89663113472892</v>
      </c>
      <c r="AC273" s="471">
        <v>469.49773817662719</v>
      </c>
      <c r="AD273" s="471">
        <v>522.74819119015967</v>
      </c>
      <c r="AE273" s="471">
        <v>570.38720529567922</v>
      </c>
    </row>
    <row r="274" spans="1:31" ht="11.1" customHeight="1">
      <c r="A274" s="469">
        <v>268</v>
      </c>
      <c r="B274" s="470">
        <v>0</v>
      </c>
      <c r="C274" s="470">
        <v>0</v>
      </c>
      <c r="D274" s="470">
        <v>0</v>
      </c>
      <c r="E274" s="470">
        <v>0</v>
      </c>
      <c r="F274" s="470">
        <v>0</v>
      </c>
      <c r="G274" s="470">
        <v>0</v>
      </c>
      <c r="H274" s="470">
        <v>0</v>
      </c>
      <c r="I274" s="470">
        <v>0</v>
      </c>
      <c r="J274" s="470">
        <v>0</v>
      </c>
      <c r="K274" s="470">
        <v>0</v>
      </c>
      <c r="L274" s="471">
        <v>0</v>
      </c>
      <c r="M274" s="471">
        <v>0</v>
      </c>
      <c r="N274" s="471">
        <v>0</v>
      </c>
      <c r="O274" s="471">
        <v>0</v>
      </c>
      <c r="P274" s="471">
        <v>0</v>
      </c>
      <c r="Q274" s="471">
        <v>0</v>
      </c>
      <c r="R274" s="471">
        <v>0</v>
      </c>
      <c r="S274" s="471">
        <v>0</v>
      </c>
      <c r="T274" s="471">
        <v>0</v>
      </c>
      <c r="U274" s="471">
        <v>0</v>
      </c>
      <c r="V274" s="471">
        <v>0</v>
      </c>
      <c r="W274" s="471">
        <v>0</v>
      </c>
      <c r="X274" s="471">
        <v>80.07305821613248</v>
      </c>
      <c r="Y274" s="471">
        <v>176.06601662270157</v>
      </c>
      <c r="Z274" s="471">
        <v>261.22803324569639</v>
      </c>
      <c r="AA274" s="471">
        <v>336.93864089245523</v>
      </c>
      <c r="AB274" s="471">
        <v>404.37145978616695</v>
      </c>
      <c r="AC274" s="471">
        <v>464.53061537742991</v>
      </c>
      <c r="AD274" s="471">
        <v>518.27965540607147</v>
      </c>
      <c r="AE274" s="471">
        <v>566.36471630558856</v>
      </c>
    </row>
    <row r="275" spans="1:31" ht="11.1" customHeight="1">
      <c r="A275" s="469">
        <v>269</v>
      </c>
      <c r="B275" s="470">
        <v>0</v>
      </c>
      <c r="C275" s="470">
        <v>0</v>
      </c>
      <c r="D275" s="470">
        <v>0</v>
      </c>
      <c r="E275" s="470">
        <v>0</v>
      </c>
      <c r="F275" s="470">
        <v>0</v>
      </c>
      <c r="G275" s="470">
        <v>0</v>
      </c>
      <c r="H275" s="470">
        <v>0</v>
      </c>
      <c r="I275" s="470">
        <v>0</v>
      </c>
      <c r="J275" s="470">
        <v>0</v>
      </c>
      <c r="K275" s="470">
        <v>0</v>
      </c>
      <c r="L275" s="471">
        <v>0</v>
      </c>
      <c r="M275" s="471">
        <v>0</v>
      </c>
      <c r="N275" s="471">
        <v>0</v>
      </c>
      <c r="O275" s="471">
        <v>0</v>
      </c>
      <c r="P275" s="471">
        <v>0</v>
      </c>
      <c r="Q275" s="471">
        <v>0</v>
      </c>
      <c r="R275" s="471">
        <v>0</v>
      </c>
      <c r="S275" s="471">
        <v>0</v>
      </c>
      <c r="T275" s="471">
        <v>0</v>
      </c>
      <c r="U275" s="471">
        <v>0</v>
      </c>
      <c r="V275" s="471">
        <v>0</v>
      </c>
      <c r="W275" s="471">
        <v>0</v>
      </c>
      <c r="X275" s="471">
        <v>71.468517099191047</v>
      </c>
      <c r="Y275" s="471">
        <v>168.35934610833704</v>
      </c>
      <c r="Z275" s="471">
        <v>254.31792606734322</v>
      </c>
      <c r="AA275" s="471">
        <v>330.73669325036042</v>
      </c>
      <c r="AB275" s="471">
        <v>398.80024534303368</v>
      </c>
      <c r="AC275" s="471">
        <v>459.52209988823932</v>
      </c>
      <c r="AD275" s="471">
        <v>513.7738818237824</v>
      </c>
      <c r="AE275" s="471">
        <v>562.30870657391392</v>
      </c>
    </row>
    <row r="276" spans="1:31" ht="11.1" customHeight="1">
      <c r="A276" s="469">
        <v>270</v>
      </c>
      <c r="B276" s="470">
        <v>0</v>
      </c>
      <c r="C276" s="470">
        <v>0</v>
      </c>
      <c r="D276" s="470">
        <v>0</v>
      </c>
      <c r="E276" s="470">
        <v>0</v>
      </c>
      <c r="F276" s="470">
        <v>0</v>
      </c>
      <c r="G276" s="470">
        <v>0</v>
      </c>
      <c r="H276" s="470">
        <v>0</v>
      </c>
      <c r="I276" s="470">
        <v>0</v>
      </c>
      <c r="J276" s="470">
        <v>0</v>
      </c>
      <c r="K276" s="470">
        <v>0</v>
      </c>
      <c r="L276" s="471">
        <v>0</v>
      </c>
      <c r="M276" s="471">
        <v>0</v>
      </c>
      <c r="N276" s="471">
        <v>0</v>
      </c>
      <c r="O276" s="471">
        <v>0</v>
      </c>
      <c r="P276" s="471">
        <v>0</v>
      </c>
      <c r="Q276" s="471">
        <v>0</v>
      </c>
      <c r="R276" s="471">
        <v>0</v>
      </c>
      <c r="S276" s="471">
        <v>0</v>
      </c>
      <c r="T276" s="471">
        <v>0</v>
      </c>
      <c r="U276" s="471">
        <v>0</v>
      </c>
      <c r="V276" s="471">
        <v>0</v>
      </c>
      <c r="W276" s="471">
        <v>0</v>
      </c>
      <c r="X276" s="471">
        <v>62.792271472941792</v>
      </c>
      <c r="Y276" s="471">
        <v>160.588453339686</v>
      </c>
      <c r="Z276" s="471">
        <v>247.35023466250405</v>
      </c>
      <c r="AA276" s="471">
        <v>324.48306271124818</v>
      </c>
      <c r="AB276" s="471">
        <v>393.18260411287429</v>
      </c>
      <c r="AC276" s="471">
        <v>454.4718467699721</v>
      </c>
      <c r="AD276" s="471">
        <v>509.23056012830773</v>
      </c>
      <c r="AE276" s="471">
        <v>558.21889676114199</v>
      </c>
    </row>
    <row r="277" spans="1:31" ht="11.1" customHeight="1">
      <c r="A277" s="469">
        <v>271</v>
      </c>
      <c r="B277" s="470">
        <v>0</v>
      </c>
      <c r="C277" s="470">
        <v>0</v>
      </c>
      <c r="D277" s="470">
        <v>0</v>
      </c>
      <c r="E277" s="470">
        <v>0</v>
      </c>
      <c r="F277" s="470">
        <v>0</v>
      </c>
      <c r="G277" s="470">
        <v>0</v>
      </c>
      <c r="H277" s="470">
        <v>0</v>
      </c>
      <c r="I277" s="470">
        <v>0</v>
      </c>
      <c r="J277" s="470">
        <v>0</v>
      </c>
      <c r="K277" s="470">
        <v>0</v>
      </c>
      <c r="L277" s="471">
        <v>0</v>
      </c>
      <c r="M277" s="471">
        <v>0</v>
      </c>
      <c r="N277" s="471">
        <v>0</v>
      </c>
      <c r="O277" s="471">
        <v>0</v>
      </c>
      <c r="P277" s="471">
        <v>0</v>
      </c>
      <c r="Q277" s="471">
        <v>0</v>
      </c>
      <c r="R277" s="471">
        <v>0</v>
      </c>
      <c r="S277" s="471">
        <v>0</v>
      </c>
      <c r="T277" s="471">
        <v>0</v>
      </c>
      <c r="U277" s="471">
        <v>0</v>
      </c>
      <c r="V277" s="471">
        <v>0</v>
      </c>
      <c r="W277" s="471">
        <v>0</v>
      </c>
      <c r="X277" s="471">
        <v>54.043723799806976</v>
      </c>
      <c r="Y277" s="471">
        <v>152.75280313129619</v>
      </c>
      <c r="Z277" s="471">
        <v>240.32447916262413</v>
      </c>
      <c r="AA277" s="471">
        <v>318.17731858430989</v>
      </c>
      <c r="AB277" s="471">
        <v>387.51814920579682</v>
      </c>
      <c r="AC277" s="471">
        <v>449.37950820905274</v>
      </c>
      <c r="AD277" s="471">
        <v>504.64937741870392</v>
      </c>
      <c r="AE277" s="471">
        <v>554.09500519993003</v>
      </c>
    </row>
    <row r="278" spans="1:31" ht="11.1" customHeight="1">
      <c r="A278" s="469">
        <v>272</v>
      </c>
      <c r="B278" s="470">
        <v>0</v>
      </c>
      <c r="C278" s="470">
        <v>0</v>
      </c>
      <c r="D278" s="470">
        <v>0</v>
      </c>
      <c r="E278" s="470">
        <v>0</v>
      </c>
      <c r="F278" s="470">
        <v>0</v>
      </c>
      <c r="G278" s="470">
        <v>0</v>
      </c>
      <c r="H278" s="470">
        <v>0</v>
      </c>
      <c r="I278" s="470">
        <v>0</v>
      </c>
      <c r="J278" s="470">
        <v>0</v>
      </c>
      <c r="K278" s="470">
        <v>0</v>
      </c>
      <c r="L278" s="471">
        <v>0</v>
      </c>
      <c r="M278" s="471">
        <v>0</v>
      </c>
      <c r="N278" s="471">
        <v>0</v>
      </c>
      <c r="O278" s="471">
        <v>0</v>
      </c>
      <c r="P278" s="471">
        <v>0</v>
      </c>
      <c r="Q278" s="471">
        <v>0</v>
      </c>
      <c r="R278" s="471">
        <v>0</v>
      </c>
      <c r="S278" s="471">
        <v>0</v>
      </c>
      <c r="T278" s="471">
        <v>0</v>
      </c>
      <c r="U278" s="471">
        <v>0</v>
      </c>
      <c r="V278" s="471">
        <v>0</v>
      </c>
      <c r="W278" s="471">
        <v>0</v>
      </c>
      <c r="X278" s="471">
        <v>45.222271562729411</v>
      </c>
      <c r="Y278" s="471">
        <v>144.85185583783658</v>
      </c>
      <c r="Z278" s="471">
        <v>233.24017570024537</v>
      </c>
      <c r="AA278" s="471">
        <v>311.81902658964719</v>
      </c>
      <c r="AB278" s="471">
        <v>381.80649050782705</v>
      </c>
      <c r="AC278" s="471">
        <v>444.2447334934588</v>
      </c>
      <c r="AD278" s="471">
        <v>500.03001818652024</v>
      </c>
      <c r="AE278" s="471">
        <v>549.93674787570831</v>
      </c>
    </row>
    <row r="279" spans="1:31" ht="11.1" customHeight="1">
      <c r="A279" s="469">
        <v>273</v>
      </c>
      <c r="B279" s="470">
        <v>0</v>
      </c>
      <c r="C279" s="470">
        <v>0</v>
      </c>
      <c r="D279" s="470">
        <v>0</v>
      </c>
      <c r="E279" s="470">
        <v>0</v>
      </c>
      <c r="F279" s="470">
        <v>0</v>
      </c>
      <c r="G279" s="470">
        <v>0</v>
      </c>
      <c r="H279" s="470">
        <v>0</v>
      </c>
      <c r="I279" s="470">
        <v>0</v>
      </c>
      <c r="J279" s="470">
        <v>0</v>
      </c>
      <c r="K279" s="470">
        <v>0</v>
      </c>
      <c r="L279" s="471">
        <v>0</v>
      </c>
      <c r="M279" s="471">
        <v>0</v>
      </c>
      <c r="N279" s="471">
        <v>0</v>
      </c>
      <c r="O279" s="471">
        <v>0</v>
      </c>
      <c r="P279" s="471">
        <v>0</v>
      </c>
      <c r="Q279" s="471">
        <v>0</v>
      </c>
      <c r="R279" s="471">
        <v>0</v>
      </c>
      <c r="S279" s="471">
        <v>0</v>
      </c>
      <c r="T279" s="471">
        <v>0</v>
      </c>
      <c r="U279" s="471">
        <v>0</v>
      </c>
      <c r="V279" s="471">
        <v>0</v>
      </c>
      <c r="W279" s="471">
        <v>0</v>
      </c>
      <c r="X279" s="471">
        <v>36.327307223676243</v>
      </c>
      <c r="Y279" s="471">
        <v>136.88506731693138</v>
      </c>
      <c r="Z279" s="471">
        <v>226.09683637568023</v>
      </c>
      <c r="AA279" s="471">
        <v>305.40774882836229</v>
      </c>
      <c r="AB279" s="471">
        <v>376.04723465404095</v>
      </c>
      <c r="AC279" s="471">
        <v>439.06716898856848</v>
      </c>
      <c r="AD279" s="471">
        <v>495.37216429406823</v>
      </c>
      <c r="AE279" s="471">
        <v>545.74383840711789</v>
      </c>
    </row>
    <row r="280" spans="1:31" ht="11.1" customHeight="1">
      <c r="A280" s="469">
        <v>274</v>
      </c>
      <c r="B280" s="470">
        <v>0</v>
      </c>
      <c r="C280" s="470">
        <v>0</v>
      </c>
      <c r="D280" s="470">
        <v>0</v>
      </c>
      <c r="E280" s="470">
        <v>0</v>
      </c>
      <c r="F280" s="470">
        <v>0</v>
      </c>
      <c r="G280" s="470">
        <v>0</v>
      </c>
      <c r="H280" s="470">
        <v>0</v>
      </c>
      <c r="I280" s="470">
        <v>0</v>
      </c>
      <c r="J280" s="470">
        <v>0</v>
      </c>
      <c r="K280" s="470">
        <v>0</v>
      </c>
      <c r="L280" s="471">
        <v>0</v>
      </c>
      <c r="M280" s="471">
        <v>0</v>
      </c>
      <c r="N280" s="471">
        <v>0</v>
      </c>
      <c r="O280" s="471">
        <v>0</v>
      </c>
      <c r="P280" s="471">
        <v>0</v>
      </c>
      <c r="Q280" s="471">
        <v>0</v>
      </c>
      <c r="R280" s="471">
        <v>0</v>
      </c>
      <c r="S280" s="471">
        <v>0</v>
      </c>
      <c r="T280" s="471">
        <v>0</v>
      </c>
      <c r="U280" s="471">
        <v>0</v>
      </c>
      <c r="V280" s="471">
        <v>0</v>
      </c>
      <c r="W280" s="471">
        <v>0</v>
      </c>
      <c r="X280" s="471">
        <v>27.358218181797668</v>
      </c>
      <c r="Y280" s="471">
        <v>128.85188889168549</v>
      </c>
      <c r="Z280" s="471">
        <v>218.89396922341029</v>
      </c>
      <c r="AA280" s="471">
        <v>298.94304375240011</v>
      </c>
      <c r="AB280" s="471">
        <v>370.2399850014732</v>
      </c>
      <c r="AC280" s="471">
        <v>433.84645811280416</v>
      </c>
      <c r="AD280" s="471">
        <v>490.67549495251251</v>
      </c>
      <c r="AE280" s="471">
        <v>541.51598802628916</v>
      </c>
    </row>
    <row r="281" spans="1:31" ht="11.1" customHeight="1">
      <c r="A281" s="469">
        <v>275</v>
      </c>
      <c r="B281" s="470">
        <v>0</v>
      </c>
      <c r="C281" s="470">
        <v>0</v>
      </c>
      <c r="D281" s="470">
        <v>0</v>
      </c>
      <c r="E281" s="470">
        <v>0</v>
      </c>
      <c r="F281" s="470">
        <v>0</v>
      </c>
      <c r="G281" s="470">
        <v>0</v>
      </c>
      <c r="H281" s="470">
        <v>0</v>
      </c>
      <c r="I281" s="470">
        <v>0</v>
      </c>
      <c r="J281" s="470">
        <v>0</v>
      </c>
      <c r="K281" s="470">
        <v>0</v>
      </c>
      <c r="L281" s="471">
        <v>0</v>
      </c>
      <c r="M281" s="471">
        <v>0</v>
      </c>
      <c r="N281" s="471">
        <v>0</v>
      </c>
      <c r="O281" s="471">
        <v>0</v>
      </c>
      <c r="P281" s="471">
        <v>0</v>
      </c>
      <c r="Q281" s="471">
        <v>0</v>
      </c>
      <c r="R281" s="471">
        <v>0</v>
      </c>
      <c r="S281" s="471">
        <v>0</v>
      </c>
      <c r="T281" s="471">
        <v>0</v>
      </c>
      <c r="U281" s="471">
        <v>0</v>
      </c>
      <c r="V281" s="471">
        <v>0</v>
      </c>
      <c r="W281" s="471">
        <v>0</v>
      </c>
      <c r="X281" s="471">
        <v>18.314386731236677</v>
      </c>
      <c r="Y281" s="471">
        <v>120.75176731289561</v>
      </c>
      <c r="Z281" s="471">
        <v>211.63107817820483</v>
      </c>
      <c r="AA281" s="471">
        <v>292.42446613413813</v>
      </c>
      <c r="AB281" s="471">
        <v>364.38434160180066</v>
      </c>
      <c r="AC281" s="471">
        <v>428.58224131307492</v>
      </c>
      <c r="AD281" s="471">
        <v>485.9396866997771</v>
      </c>
      <c r="AE281" s="471">
        <v>537.25290555895356</v>
      </c>
    </row>
    <row r="282" spans="1:31" ht="11.1" customHeight="1">
      <c r="A282" s="469">
        <v>276</v>
      </c>
      <c r="B282" s="470">
        <v>0</v>
      </c>
      <c r="C282" s="470">
        <v>0</v>
      </c>
      <c r="D282" s="470">
        <v>0</v>
      </c>
      <c r="E282" s="470">
        <v>0</v>
      </c>
      <c r="F282" s="470">
        <v>0</v>
      </c>
      <c r="G282" s="470">
        <v>0</v>
      </c>
      <c r="H282" s="470">
        <v>0</v>
      </c>
      <c r="I282" s="470">
        <v>0</v>
      </c>
      <c r="J282" s="470">
        <v>0</v>
      </c>
      <c r="K282" s="470">
        <v>0</v>
      </c>
      <c r="L282" s="471">
        <v>0</v>
      </c>
      <c r="M282" s="471">
        <v>0</v>
      </c>
      <c r="N282" s="471">
        <v>0</v>
      </c>
      <c r="O282" s="471">
        <v>0</v>
      </c>
      <c r="P282" s="471">
        <v>0</v>
      </c>
      <c r="Q282" s="471">
        <v>0</v>
      </c>
      <c r="R282" s="471">
        <v>0</v>
      </c>
      <c r="S282" s="471">
        <v>0</v>
      </c>
      <c r="T282" s="471">
        <v>0</v>
      </c>
      <c r="U282" s="471">
        <v>0</v>
      </c>
      <c r="V282" s="471">
        <v>0</v>
      </c>
      <c r="W282" s="471">
        <v>0</v>
      </c>
      <c r="X282" s="471">
        <v>9.1951900185876934</v>
      </c>
      <c r="Y282" s="471">
        <v>112.58414472094923</v>
      </c>
      <c r="Z282" s="471">
        <v>204.30766304095584</v>
      </c>
      <c r="AA282" s="471">
        <v>285.85156703572386</v>
      </c>
      <c r="AB282" s="471">
        <v>358.4799011737976</v>
      </c>
      <c r="AC282" s="471">
        <v>423.27415604001465</v>
      </c>
      <c r="AD282" s="471">
        <v>481.16441337826899</v>
      </c>
      <c r="AE282" s="471">
        <v>532.95429740439022</v>
      </c>
    </row>
    <row r="283" spans="1:31" ht="11.1" customHeight="1">
      <c r="A283" s="469">
        <v>277</v>
      </c>
      <c r="B283" s="470">
        <v>0</v>
      </c>
      <c r="C283" s="470">
        <v>0</v>
      </c>
      <c r="D283" s="470">
        <v>0</v>
      </c>
      <c r="E283" s="470">
        <v>0</v>
      </c>
      <c r="F283" s="470">
        <v>0</v>
      </c>
      <c r="G283" s="470">
        <v>0</v>
      </c>
      <c r="H283" s="470">
        <v>0</v>
      </c>
      <c r="I283" s="470">
        <v>0</v>
      </c>
      <c r="J283" s="470">
        <v>0</v>
      </c>
      <c r="K283" s="470">
        <v>0</v>
      </c>
      <c r="L283" s="471">
        <v>0</v>
      </c>
      <c r="M283" s="471">
        <v>0</v>
      </c>
      <c r="N283" s="471">
        <v>0</v>
      </c>
      <c r="O283" s="471">
        <v>0</v>
      </c>
      <c r="P283" s="471">
        <v>0</v>
      </c>
      <c r="Q283" s="471">
        <v>0</v>
      </c>
      <c r="R283" s="471">
        <v>0</v>
      </c>
      <c r="S283" s="471">
        <v>0</v>
      </c>
      <c r="T283" s="471">
        <v>0</v>
      </c>
      <c r="U283" s="471">
        <v>0</v>
      </c>
      <c r="V283" s="471">
        <v>0</v>
      </c>
      <c r="W283" s="471">
        <v>0</v>
      </c>
      <c r="X283" s="471">
        <v>0</v>
      </c>
      <c r="Y283" s="471">
        <v>104.34845860740336</v>
      </c>
      <c r="Z283" s="471">
        <v>196.92321944422991</v>
      </c>
      <c r="AA283" s="471">
        <v>279.22389377815637</v>
      </c>
      <c r="AB283" s="471">
        <v>352.52625707556109</v>
      </c>
      <c r="AC283" s="471">
        <v>417.92183672301235</v>
      </c>
      <c r="AD283" s="471">
        <v>476.34934611241499</v>
      </c>
      <c r="AE283" s="471">
        <v>528.61986751520556</v>
      </c>
    </row>
    <row r="284" spans="1:31" ht="11.1" customHeight="1">
      <c r="A284" s="469">
        <v>278</v>
      </c>
      <c r="B284" s="470">
        <v>0</v>
      </c>
      <c r="C284" s="470">
        <v>0</v>
      </c>
      <c r="D284" s="470">
        <v>0</v>
      </c>
      <c r="E284" s="470">
        <v>0</v>
      </c>
      <c r="F284" s="470">
        <v>0</v>
      </c>
      <c r="G284" s="470">
        <v>0</v>
      </c>
      <c r="H284" s="470">
        <v>0</v>
      </c>
      <c r="I284" s="470">
        <v>0</v>
      </c>
      <c r="J284" s="470">
        <v>0</v>
      </c>
      <c r="K284" s="470">
        <v>0</v>
      </c>
      <c r="L284" s="471">
        <v>0</v>
      </c>
      <c r="M284" s="471">
        <v>0</v>
      </c>
      <c r="N284" s="471">
        <v>0</v>
      </c>
      <c r="O284" s="471">
        <v>0</v>
      </c>
      <c r="P284" s="471">
        <v>0</v>
      </c>
      <c r="Q284" s="471">
        <v>0</v>
      </c>
      <c r="R284" s="471">
        <v>0</v>
      </c>
      <c r="S284" s="471">
        <v>0</v>
      </c>
      <c r="T284" s="471">
        <v>0</v>
      </c>
      <c r="U284" s="471">
        <v>0</v>
      </c>
      <c r="V284" s="471">
        <v>0</v>
      </c>
      <c r="W284" s="471">
        <v>0</v>
      </c>
      <c r="X284" s="471">
        <v>0</v>
      </c>
      <c r="Y284" s="471">
        <v>96.044141776244629</v>
      </c>
      <c r="Z284" s="471">
        <v>189.47723881753137</v>
      </c>
      <c r="AA284" s="471">
        <v>272.54098991010898</v>
      </c>
      <c r="AB284" s="471">
        <v>346.52299927650625</v>
      </c>
      <c r="AC284" s="471">
        <v>412.52491474503489</v>
      </c>
      <c r="AD284" s="471">
        <v>471.49415328601219</v>
      </c>
      <c r="AE284" s="471">
        <v>524.24931737694408</v>
      </c>
    </row>
    <row r="285" spans="1:31" ht="11.1" customHeight="1">
      <c r="A285" s="469">
        <v>279</v>
      </c>
      <c r="B285" s="470">
        <v>0</v>
      </c>
      <c r="C285" s="470">
        <v>0</v>
      </c>
      <c r="D285" s="470">
        <v>0</v>
      </c>
      <c r="E285" s="470">
        <v>0</v>
      </c>
      <c r="F285" s="470">
        <v>0</v>
      </c>
      <c r="G285" s="470">
        <v>0</v>
      </c>
      <c r="H285" s="470">
        <v>0</v>
      </c>
      <c r="I285" s="470">
        <v>0</v>
      </c>
      <c r="J285" s="470">
        <v>0</v>
      </c>
      <c r="K285" s="470">
        <v>0</v>
      </c>
      <c r="L285" s="471">
        <v>0</v>
      </c>
      <c r="M285" s="471">
        <v>0</v>
      </c>
      <c r="N285" s="471">
        <v>0</v>
      </c>
      <c r="O285" s="471">
        <v>0</v>
      </c>
      <c r="P285" s="471">
        <v>0</v>
      </c>
      <c r="Q285" s="471">
        <v>0</v>
      </c>
      <c r="R285" s="471">
        <v>0</v>
      </c>
      <c r="S285" s="471">
        <v>0</v>
      </c>
      <c r="T285" s="471">
        <v>0</v>
      </c>
      <c r="U285" s="471">
        <v>0</v>
      </c>
      <c r="V285" s="471">
        <v>0</v>
      </c>
      <c r="W285" s="471">
        <v>0</v>
      </c>
      <c r="X285" s="471">
        <v>0</v>
      </c>
      <c r="Y285" s="471">
        <v>87.67062230482621</v>
      </c>
      <c r="Z285" s="471">
        <v>181.96920835227681</v>
      </c>
      <c r="AA285" s="471">
        <v>265.8023951764946</v>
      </c>
      <c r="AB285" s="471">
        <v>340.46971432912562</v>
      </c>
      <c r="AC285" s="471">
        <v>407.08301841724085</v>
      </c>
      <c r="AD285" s="471">
        <v>466.59850051938929</v>
      </c>
      <c r="AE285" s="471">
        <v>519.84234598753073</v>
      </c>
    </row>
    <row r="286" spans="1:31" ht="11.1" customHeight="1">
      <c r="A286" s="469">
        <v>280</v>
      </c>
      <c r="B286" s="470">
        <v>0</v>
      </c>
      <c r="C286" s="470">
        <v>0</v>
      </c>
      <c r="D286" s="470">
        <v>0</v>
      </c>
      <c r="E286" s="470">
        <v>0</v>
      </c>
      <c r="F286" s="470">
        <v>0</v>
      </c>
      <c r="G286" s="470">
        <v>0</v>
      </c>
      <c r="H286" s="470">
        <v>0</v>
      </c>
      <c r="I286" s="470">
        <v>0</v>
      </c>
      <c r="J286" s="470">
        <v>0</v>
      </c>
      <c r="K286" s="470">
        <v>0</v>
      </c>
      <c r="L286" s="471">
        <v>0</v>
      </c>
      <c r="M286" s="471">
        <v>0</v>
      </c>
      <c r="N286" s="471">
        <v>0</v>
      </c>
      <c r="O286" s="471">
        <v>0</v>
      </c>
      <c r="P286" s="471">
        <v>0</v>
      </c>
      <c r="Q286" s="471">
        <v>0</v>
      </c>
      <c r="R286" s="471">
        <v>0</v>
      </c>
      <c r="S286" s="471">
        <v>0</v>
      </c>
      <c r="T286" s="471">
        <v>0</v>
      </c>
      <c r="U286" s="471">
        <v>0</v>
      </c>
      <c r="V286" s="471">
        <v>0</v>
      </c>
      <c r="W286" s="471">
        <v>0</v>
      </c>
      <c r="X286" s="471">
        <v>0</v>
      </c>
      <c r="Y286" s="471">
        <v>79.227323504479216</v>
      </c>
      <c r="Z286" s="471">
        <v>174.39861096647849</v>
      </c>
      <c r="AA286" s="471">
        <v>259.00764548676676</v>
      </c>
      <c r="AB286" s="471">
        <v>334.36598534051689</v>
      </c>
      <c r="AC286" s="471">
        <v>401.59577295338198</v>
      </c>
      <c r="AD286" s="471">
        <v>461.66205064637796</v>
      </c>
      <c r="AE286" s="471">
        <v>515.39864983653899</v>
      </c>
    </row>
    <row r="287" spans="1:31" ht="11.1" customHeight="1">
      <c r="A287" s="469">
        <v>281</v>
      </c>
      <c r="B287" s="470">
        <v>0</v>
      </c>
      <c r="C287" s="470">
        <v>0</v>
      </c>
      <c r="D287" s="470">
        <v>0</v>
      </c>
      <c r="E287" s="470">
        <v>0</v>
      </c>
      <c r="F287" s="470">
        <v>0</v>
      </c>
      <c r="G287" s="470">
        <v>0</v>
      </c>
      <c r="H287" s="470">
        <v>0</v>
      </c>
      <c r="I287" s="470">
        <v>0</v>
      </c>
      <c r="J287" s="470">
        <v>0</v>
      </c>
      <c r="K287" s="470">
        <v>0</v>
      </c>
      <c r="L287" s="471">
        <v>0</v>
      </c>
      <c r="M287" s="471">
        <v>0</v>
      </c>
      <c r="N287" s="471">
        <v>0</v>
      </c>
      <c r="O287" s="471">
        <v>0</v>
      </c>
      <c r="P287" s="471">
        <v>0</v>
      </c>
      <c r="Q287" s="471">
        <v>0</v>
      </c>
      <c r="R287" s="471">
        <v>0</v>
      </c>
      <c r="S287" s="471">
        <v>0</v>
      </c>
      <c r="T287" s="471">
        <v>0</v>
      </c>
      <c r="U287" s="471">
        <v>0</v>
      </c>
      <c r="V287" s="471">
        <v>0</v>
      </c>
      <c r="W287" s="471">
        <v>0</v>
      </c>
      <c r="X287" s="471">
        <v>0</v>
      </c>
      <c r="Y287" s="471">
        <v>70.713663880796148</v>
      </c>
      <c r="Z287" s="471">
        <v>166.76492526913196</v>
      </c>
      <c r="AA287" s="471">
        <v>252.15627288295781</v>
      </c>
      <c r="AB287" s="471">
        <v>328.21139194366981</v>
      </c>
      <c r="AC287" s="471">
        <v>396.06280044399102</v>
      </c>
      <c r="AD287" s="471">
        <v>456.68446369109148</v>
      </c>
      <c r="AE287" s="471">
        <v>510.91792288428866</v>
      </c>
    </row>
    <row r="288" spans="1:31" ht="11.1" customHeight="1">
      <c r="A288" s="469">
        <v>282</v>
      </c>
      <c r="B288" s="470">
        <v>0</v>
      </c>
      <c r="C288" s="470">
        <v>0</v>
      </c>
      <c r="D288" s="470">
        <v>0</v>
      </c>
      <c r="E288" s="470">
        <v>0</v>
      </c>
      <c r="F288" s="470">
        <v>0</v>
      </c>
      <c r="G288" s="470">
        <v>0</v>
      </c>
      <c r="H288" s="470">
        <v>0</v>
      </c>
      <c r="I288" s="470">
        <v>0</v>
      </c>
      <c r="J288" s="470">
        <v>0</v>
      </c>
      <c r="K288" s="470">
        <v>0</v>
      </c>
      <c r="L288" s="471">
        <v>0</v>
      </c>
      <c r="M288" s="471">
        <v>0</v>
      </c>
      <c r="N288" s="471">
        <v>0</v>
      </c>
      <c r="O288" s="471">
        <v>0</v>
      </c>
      <c r="P288" s="471">
        <v>0</v>
      </c>
      <c r="Q288" s="471">
        <v>0</v>
      </c>
      <c r="R288" s="471">
        <v>0</v>
      </c>
      <c r="S288" s="471">
        <v>0</v>
      </c>
      <c r="T288" s="471">
        <v>0</v>
      </c>
      <c r="U288" s="471">
        <v>0</v>
      </c>
      <c r="V288" s="471">
        <v>0</v>
      </c>
      <c r="W288" s="471">
        <v>0</v>
      </c>
      <c r="X288" s="471">
        <v>0</v>
      </c>
      <c r="Y288" s="471">
        <v>62.129057093582389</v>
      </c>
      <c r="Z288" s="471">
        <v>159.0676255243074</v>
      </c>
      <c r="AA288" s="471">
        <v>245.24780550745072</v>
      </c>
      <c r="AB288" s="471">
        <v>322.00551026851571</v>
      </c>
      <c r="AC288" s="471">
        <v>390.48371983035514</v>
      </c>
      <c r="AD288" s="471">
        <v>451.66539684451101</v>
      </c>
      <c r="AE288" s="471">
        <v>506.39985654076986</v>
      </c>
    </row>
    <row r="289" spans="1:31" ht="11.1" customHeight="1">
      <c r="A289" s="469">
        <v>283</v>
      </c>
      <c r="B289" s="470">
        <v>0</v>
      </c>
      <c r="C289" s="470">
        <v>0</v>
      </c>
      <c r="D289" s="470">
        <v>0</v>
      </c>
      <c r="E289" s="470">
        <v>0</v>
      </c>
      <c r="F289" s="470">
        <v>0</v>
      </c>
      <c r="G289" s="470">
        <v>0</v>
      </c>
      <c r="H289" s="470">
        <v>0</v>
      </c>
      <c r="I289" s="470">
        <v>0</v>
      </c>
      <c r="J289" s="470">
        <v>0</v>
      </c>
      <c r="K289" s="470">
        <v>0</v>
      </c>
      <c r="L289" s="471">
        <v>0</v>
      </c>
      <c r="M289" s="471">
        <v>0</v>
      </c>
      <c r="N289" s="471">
        <v>0</v>
      </c>
      <c r="O289" s="471">
        <v>0</v>
      </c>
      <c r="P289" s="471">
        <v>0</v>
      </c>
      <c r="Q289" s="471">
        <v>0</v>
      </c>
      <c r="R289" s="471">
        <v>0</v>
      </c>
      <c r="S289" s="471">
        <v>0</v>
      </c>
      <c r="T289" s="471">
        <v>0</v>
      </c>
      <c r="U289" s="471">
        <v>0</v>
      </c>
      <c r="V289" s="471">
        <v>0</v>
      </c>
      <c r="W289" s="471">
        <v>0</v>
      </c>
      <c r="X289" s="471">
        <v>0</v>
      </c>
      <c r="Y289" s="471">
        <v>53.472911916475041</v>
      </c>
      <c r="Z289" s="471">
        <v>151.30618161494269</v>
      </c>
      <c r="AA289" s="471">
        <v>238.28176757048064</v>
      </c>
      <c r="AB289" s="471">
        <v>315.74791291273527</v>
      </c>
      <c r="AC289" s="471">
        <v>384.85814687827218</v>
      </c>
      <c r="AD289" s="471">
        <v>446.6045044408757</v>
      </c>
      <c r="AE289" s="471">
        <v>501.84413964438824</v>
      </c>
    </row>
    <row r="290" spans="1:31" ht="11.1" customHeight="1">
      <c r="A290" s="469">
        <v>284</v>
      </c>
      <c r="B290" s="470">
        <v>0</v>
      </c>
      <c r="C290" s="470">
        <v>0</v>
      </c>
      <c r="D290" s="470">
        <v>0</v>
      </c>
      <c r="E290" s="470">
        <v>0</v>
      </c>
      <c r="F290" s="470">
        <v>0</v>
      </c>
      <c r="G290" s="470">
        <v>0</v>
      </c>
      <c r="H290" s="470">
        <v>0</v>
      </c>
      <c r="I290" s="470">
        <v>0</v>
      </c>
      <c r="J290" s="470">
        <v>0</v>
      </c>
      <c r="K290" s="470">
        <v>0</v>
      </c>
      <c r="L290" s="471">
        <v>0</v>
      </c>
      <c r="M290" s="471">
        <v>0</v>
      </c>
      <c r="N290" s="471">
        <v>0</v>
      </c>
      <c r="O290" s="471">
        <v>0</v>
      </c>
      <c r="P290" s="471">
        <v>0</v>
      </c>
      <c r="Q290" s="471">
        <v>0</v>
      </c>
      <c r="R290" s="471">
        <v>0</v>
      </c>
      <c r="S290" s="471">
        <v>0</v>
      </c>
      <c r="T290" s="471">
        <v>0</v>
      </c>
      <c r="U290" s="471">
        <v>0</v>
      </c>
      <c r="V290" s="471">
        <v>0</v>
      </c>
      <c r="W290" s="471">
        <v>0</v>
      </c>
      <c r="X290" s="471">
        <v>0</v>
      </c>
      <c r="Y290" s="471">
        <v>44.744632196225176</v>
      </c>
      <c r="Z290" s="471">
        <v>143.48005900633333</v>
      </c>
      <c r="AA290" s="471">
        <v>231.25767931736931</v>
      </c>
      <c r="AB290" s="471">
        <v>309.43816891232331</v>
      </c>
      <c r="AC290" s="471">
        <v>379.18569415158856</v>
      </c>
      <c r="AD290" s="471">
        <v>441.50143793387656</v>
      </c>
      <c r="AE290" s="471">
        <v>497.25045844053687</v>
      </c>
    </row>
    <row r="291" spans="1:31" ht="11.1" customHeight="1">
      <c r="A291" s="469">
        <v>285</v>
      </c>
      <c r="B291" s="470">
        <v>0</v>
      </c>
      <c r="C291" s="470">
        <v>0</v>
      </c>
      <c r="D291" s="470">
        <v>0</v>
      </c>
      <c r="E291" s="470">
        <v>0</v>
      </c>
      <c r="F291" s="470">
        <v>0</v>
      </c>
      <c r="G291" s="470">
        <v>0</v>
      </c>
      <c r="H291" s="470">
        <v>0</v>
      </c>
      <c r="I291" s="470">
        <v>0</v>
      </c>
      <c r="J291" s="470">
        <v>0</v>
      </c>
      <c r="K291" s="470">
        <v>0</v>
      </c>
      <c r="L291" s="471">
        <v>0</v>
      </c>
      <c r="M291" s="471">
        <v>0</v>
      </c>
      <c r="N291" s="471">
        <v>0</v>
      </c>
      <c r="O291" s="471">
        <v>0</v>
      </c>
      <c r="P291" s="471">
        <v>0</v>
      </c>
      <c r="Q291" s="471">
        <v>0</v>
      </c>
      <c r="R291" s="471">
        <v>0</v>
      </c>
      <c r="S291" s="471">
        <v>0</v>
      </c>
      <c r="T291" s="471">
        <v>0</v>
      </c>
      <c r="U291" s="471">
        <v>0</v>
      </c>
      <c r="V291" s="471">
        <v>0</v>
      </c>
      <c r="W291" s="471">
        <v>0</v>
      </c>
      <c r="X291" s="471">
        <v>0</v>
      </c>
      <c r="Y291" s="471">
        <v>35.943616811639934</v>
      </c>
      <c r="Z291" s="471">
        <v>135.58871870931881</v>
      </c>
      <c r="AA291" s="471">
        <v>224.17505699548215</v>
      </c>
      <c r="AB291" s="471">
        <v>303.07584371190796</v>
      </c>
      <c r="AC291" s="471">
        <v>373.46597098551598</v>
      </c>
      <c r="AD291" s="471">
        <v>436.35584587265259</v>
      </c>
      <c r="AE291" s="471">
        <v>492.61849655998662</v>
      </c>
    </row>
    <row r="292" spans="1:31" ht="11.1" customHeight="1">
      <c r="A292" s="469">
        <v>286</v>
      </c>
      <c r="B292" s="470">
        <v>0</v>
      </c>
      <c r="C292" s="470">
        <v>0</v>
      </c>
      <c r="D292" s="470">
        <v>0</v>
      </c>
      <c r="E292" s="470">
        <v>0</v>
      </c>
      <c r="F292" s="470">
        <v>0</v>
      </c>
      <c r="G292" s="470">
        <v>0</v>
      </c>
      <c r="H292" s="470">
        <v>0</v>
      </c>
      <c r="I292" s="470">
        <v>0</v>
      </c>
      <c r="J292" s="470">
        <v>0</v>
      </c>
      <c r="K292" s="470">
        <v>0</v>
      </c>
      <c r="L292" s="471">
        <v>0</v>
      </c>
      <c r="M292" s="471">
        <v>0</v>
      </c>
      <c r="N292" s="471">
        <v>0</v>
      </c>
      <c r="O292" s="471">
        <v>0</v>
      </c>
      <c r="P292" s="471">
        <v>0</v>
      </c>
      <c r="Q292" s="471">
        <v>0</v>
      </c>
      <c r="R292" s="471">
        <v>0</v>
      </c>
      <c r="S292" s="471">
        <v>0</v>
      </c>
      <c r="T292" s="471">
        <v>0</v>
      </c>
      <c r="U292" s="471">
        <v>0</v>
      </c>
      <c r="V292" s="471">
        <v>0</v>
      </c>
      <c r="W292" s="471">
        <v>0</v>
      </c>
      <c r="X292" s="471">
        <v>0</v>
      </c>
      <c r="Y292" s="471">
        <v>27.069259632183186</v>
      </c>
      <c r="Z292" s="471">
        <v>127.63161724316271</v>
      </c>
      <c r="AA292" s="471">
        <v>217.03341282091253</v>
      </c>
      <c r="AB292" s="471">
        <v>296.66049913482254</v>
      </c>
      <c r="AC292" s="471">
        <v>367.69858345972608</v>
      </c>
      <c r="AD292" s="471">
        <v>431.16737387758531</v>
      </c>
      <c r="AE292" s="471">
        <v>487.94793499709857</v>
      </c>
    </row>
    <row r="293" spans="1:31" ht="11.1" customHeight="1">
      <c r="A293" s="469">
        <v>287</v>
      </c>
      <c r="B293" s="470">
        <v>0</v>
      </c>
      <c r="C293" s="470">
        <v>0</v>
      </c>
      <c r="D293" s="470">
        <v>0</v>
      </c>
      <c r="E293" s="470">
        <v>0</v>
      </c>
      <c r="F293" s="470">
        <v>0</v>
      </c>
      <c r="G293" s="470">
        <v>0</v>
      </c>
      <c r="H293" s="470">
        <v>0</v>
      </c>
      <c r="I293" s="470">
        <v>0</v>
      </c>
      <c r="J293" s="470">
        <v>0</v>
      </c>
      <c r="K293" s="470">
        <v>0</v>
      </c>
      <c r="L293" s="471">
        <v>0</v>
      </c>
      <c r="M293" s="471">
        <v>0</v>
      </c>
      <c r="N293" s="471">
        <v>0</v>
      </c>
      <c r="O293" s="471">
        <v>0</v>
      </c>
      <c r="P293" s="471">
        <v>0</v>
      </c>
      <c r="Q293" s="471">
        <v>0</v>
      </c>
      <c r="R293" s="471">
        <v>0</v>
      </c>
      <c r="S293" s="471">
        <v>0</v>
      </c>
      <c r="T293" s="471">
        <v>0</v>
      </c>
      <c r="U293" s="471">
        <v>0</v>
      </c>
      <c r="V293" s="471">
        <v>0</v>
      </c>
      <c r="W293" s="471">
        <v>0</v>
      </c>
      <c r="X293" s="471">
        <v>0</v>
      </c>
      <c r="Y293" s="471">
        <v>18.120949476230873</v>
      </c>
      <c r="Z293" s="471">
        <v>119.60820659812167</v>
      </c>
      <c r="AA293" s="471">
        <v>209.83225494488821</v>
      </c>
      <c r="AB293" s="471">
        <v>290.19169335292804</v>
      </c>
      <c r="AC293" s="471">
        <v>361.88313437122122</v>
      </c>
      <c r="AD293" s="471">
        <v>425.93566461589216</v>
      </c>
      <c r="AE293" s="471">
        <v>483.23845208785303</v>
      </c>
    </row>
    <row r="294" spans="1:31" ht="11.1" customHeight="1">
      <c r="A294" s="469">
        <v>288</v>
      </c>
      <c r="B294" s="470">
        <v>0</v>
      </c>
      <c r="C294" s="470">
        <v>0</v>
      </c>
      <c r="D294" s="470">
        <v>0</v>
      </c>
      <c r="E294" s="470">
        <v>0</v>
      </c>
      <c r="F294" s="470">
        <v>0</v>
      </c>
      <c r="G294" s="470">
        <v>0</v>
      </c>
      <c r="H294" s="470">
        <v>0</v>
      </c>
      <c r="I294" s="470">
        <v>0</v>
      </c>
      <c r="J294" s="470">
        <v>0</v>
      </c>
      <c r="K294" s="470">
        <v>0</v>
      </c>
      <c r="L294" s="471">
        <v>0</v>
      </c>
      <c r="M294" s="471">
        <v>0</v>
      </c>
      <c r="N294" s="471">
        <v>0</v>
      </c>
      <c r="O294" s="471">
        <v>0</v>
      </c>
      <c r="P294" s="471">
        <v>0</v>
      </c>
      <c r="Q294" s="471">
        <v>0</v>
      </c>
      <c r="R294" s="471">
        <v>0</v>
      </c>
      <c r="S294" s="471">
        <v>0</v>
      </c>
      <c r="T294" s="471">
        <v>0</v>
      </c>
      <c r="U294" s="471">
        <v>0</v>
      </c>
      <c r="V294" s="471">
        <v>0</v>
      </c>
      <c r="W294" s="471">
        <v>0</v>
      </c>
      <c r="X294" s="471">
        <v>0</v>
      </c>
      <c r="Y294" s="471">
        <v>9.09807006897897</v>
      </c>
      <c r="Z294" s="471">
        <v>111.51793419770539</v>
      </c>
      <c r="AA294" s="471">
        <v>202.57108741989688</v>
      </c>
      <c r="AB294" s="471">
        <v>283.66898085618425</v>
      </c>
      <c r="AC294" s="471">
        <v>356.01922320697884</v>
      </c>
      <c r="AD294" s="471">
        <v>420.66035777701825</v>
      </c>
      <c r="AE294" s="471">
        <v>478.48972348769718</v>
      </c>
    </row>
    <row r="295" spans="1:31" ht="11.1" customHeight="1">
      <c r="A295" s="469">
        <v>289</v>
      </c>
      <c r="B295" s="470">
        <v>0</v>
      </c>
      <c r="C295" s="470">
        <v>0</v>
      </c>
      <c r="D295" s="470">
        <v>0</v>
      </c>
      <c r="E295" s="470">
        <v>0</v>
      </c>
      <c r="F295" s="470">
        <v>0</v>
      </c>
      <c r="G295" s="470">
        <v>0</v>
      </c>
      <c r="H295" s="470">
        <v>0</v>
      </c>
      <c r="I295" s="470">
        <v>0</v>
      </c>
      <c r="J295" s="470">
        <v>0</v>
      </c>
      <c r="K295" s="470">
        <v>0</v>
      </c>
      <c r="L295" s="471">
        <v>0</v>
      </c>
      <c r="M295" s="471">
        <v>0</v>
      </c>
      <c r="N295" s="471">
        <v>0</v>
      </c>
      <c r="O295" s="471">
        <v>0</v>
      </c>
      <c r="P295" s="471">
        <v>0</v>
      </c>
      <c r="Q295" s="471">
        <v>0</v>
      </c>
      <c r="R295" s="471">
        <v>0</v>
      </c>
      <c r="S295" s="471">
        <v>0</v>
      </c>
      <c r="T295" s="471">
        <v>0</v>
      </c>
      <c r="U295" s="471">
        <v>0</v>
      </c>
      <c r="V295" s="471">
        <v>0</v>
      </c>
      <c r="W295" s="471">
        <v>0</v>
      </c>
      <c r="X295" s="471">
        <v>0</v>
      </c>
      <c r="Y295" s="471">
        <v>0</v>
      </c>
      <c r="Z295" s="471">
        <v>103.36024286061902</v>
      </c>
      <c r="AA295" s="471">
        <v>195.24941016553075</v>
      </c>
      <c r="AB295" s="471">
        <v>277.09191242196778</v>
      </c>
      <c r="AC295" s="471">
        <v>350.10644611636769</v>
      </c>
      <c r="AD295" s="471">
        <v>415.34109004782056</v>
      </c>
      <c r="AE295" s="471">
        <v>473.70142214920668</v>
      </c>
    </row>
    <row r="296" spans="1:31" ht="11.1" customHeight="1">
      <c r="A296" s="469">
        <v>290</v>
      </c>
      <c r="B296" s="470">
        <v>0</v>
      </c>
      <c r="C296" s="470">
        <v>0</v>
      </c>
      <c r="D296" s="470">
        <v>0</v>
      </c>
      <c r="E296" s="470">
        <v>0</v>
      </c>
      <c r="F296" s="470">
        <v>0</v>
      </c>
      <c r="G296" s="470">
        <v>0</v>
      </c>
      <c r="H296" s="470">
        <v>0</v>
      </c>
      <c r="I296" s="470">
        <v>0</v>
      </c>
      <c r="J296" s="470">
        <v>0</v>
      </c>
      <c r="K296" s="470">
        <v>0</v>
      </c>
      <c r="L296" s="471">
        <v>0</v>
      </c>
      <c r="M296" s="471">
        <v>0</v>
      </c>
      <c r="N296" s="471">
        <v>0</v>
      </c>
      <c r="O296" s="471">
        <v>0</v>
      </c>
      <c r="P296" s="471">
        <v>0</v>
      </c>
      <c r="Q296" s="471">
        <v>0</v>
      </c>
      <c r="R296" s="471">
        <v>0</v>
      </c>
      <c r="S296" s="471">
        <v>0</v>
      </c>
      <c r="T296" s="471">
        <v>0</v>
      </c>
      <c r="U296" s="471">
        <v>0</v>
      </c>
      <c r="V296" s="471">
        <v>0</v>
      </c>
      <c r="W296" s="471">
        <v>0</v>
      </c>
      <c r="X296" s="471">
        <v>0</v>
      </c>
      <c r="Y296" s="471">
        <v>0</v>
      </c>
      <c r="Z296" s="471">
        <v>95.134570762390297</v>
      </c>
      <c r="AA296" s="471">
        <v>187.866718934045</v>
      </c>
      <c r="AB296" s="471">
        <v>270.46003508413276</v>
      </c>
      <c r="AC296" s="471">
        <v>344.14439588333505</v>
      </c>
      <c r="AD296" s="471">
        <v>409.97749508754612</v>
      </c>
      <c r="AE296" s="471">
        <v>468.87321829956215</v>
      </c>
    </row>
    <row r="297" spans="1:31" ht="11.1" customHeight="1">
      <c r="A297" s="469">
        <v>291</v>
      </c>
      <c r="B297" s="470">
        <v>0</v>
      </c>
      <c r="C297" s="470">
        <v>0</v>
      </c>
      <c r="D297" s="470">
        <v>0</v>
      </c>
      <c r="E297" s="470">
        <v>0</v>
      </c>
      <c r="F297" s="470">
        <v>0</v>
      </c>
      <c r="G297" s="470">
        <v>0</v>
      </c>
      <c r="H297" s="470">
        <v>0</v>
      </c>
      <c r="I297" s="470">
        <v>0</v>
      </c>
      <c r="J297" s="470">
        <v>0</v>
      </c>
      <c r="K297" s="470">
        <v>0</v>
      </c>
      <c r="L297" s="471">
        <v>0</v>
      </c>
      <c r="M297" s="471">
        <v>0</v>
      </c>
      <c r="N297" s="471">
        <v>0</v>
      </c>
      <c r="O297" s="471">
        <v>0</v>
      </c>
      <c r="P297" s="471">
        <v>0</v>
      </c>
      <c r="Q297" s="471">
        <v>0</v>
      </c>
      <c r="R297" s="471">
        <v>0</v>
      </c>
      <c r="S297" s="471">
        <v>0</v>
      </c>
      <c r="T297" s="471">
        <v>0</v>
      </c>
      <c r="U297" s="471">
        <v>0</v>
      </c>
      <c r="V297" s="471">
        <v>0</v>
      </c>
      <c r="W297" s="471">
        <v>0</v>
      </c>
      <c r="X297" s="471">
        <v>0</v>
      </c>
      <c r="Y297" s="471">
        <v>0</v>
      </c>
      <c r="Z297" s="471">
        <v>86.840351396676311</v>
      </c>
      <c r="AA297" s="471">
        <v>180.42250527563002</v>
      </c>
      <c r="AB297" s="471">
        <v>263.77289210181584</v>
      </c>
      <c r="AC297" s="471">
        <v>338.13266189836025</v>
      </c>
      <c r="AD297" s="471">
        <v>404.56920350260259</v>
      </c>
      <c r="AE297" s="471">
        <v>464.00477941783714</v>
      </c>
    </row>
    <row r="298" spans="1:31" ht="11.1" customHeight="1">
      <c r="A298" s="469">
        <v>292</v>
      </c>
      <c r="B298" s="470">
        <v>0</v>
      </c>
      <c r="C298" s="470">
        <v>0</v>
      </c>
      <c r="D298" s="470">
        <v>0</v>
      </c>
      <c r="E298" s="470">
        <v>0</v>
      </c>
      <c r="F298" s="470">
        <v>0</v>
      </c>
      <c r="G298" s="470">
        <v>0</v>
      </c>
      <c r="H298" s="470">
        <v>0</v>
      </c>
      <c r="I298" s="470">
        <v>0</v>
      </c>
      <c r="J298" s="470">
        <v>0</v>
      </c>
      <c r="K298" s="470">
        <v>0</v>
      </c>
      <c r="L298" s="471">
        <v>0</v>
      </c>
      <c r="M298" s="471">
        <v>0</v>
      </c>
      <c r="N298" s="471">
        <v>0</v>
      </c>
      <c r="O298" s="471">
        <v>0</v>
      </c>
      <c r="P298" s="471">
        <v>0</v>
      </c>
      <c r="Q298" s="471">
        <v>0</v>
      </c>
      <c r="R298" s="471">
        <v>0</v>
      </c>
      <c r="S298" s="471">
        <v>0</v>
      </c>
      <c r="T298" s="471">
        <v>0</v>
      </c>
      <c r="U298" s="471">
        <v>0</v>
      </c>
      <c r="V298" s="471">
        <v>0</v>
      </c>
      <c r="W298" s="471">
        <v>0</v>
      </c>
      <c r="X298" s="471">
        <v>0</v>
      </c>
      <c r="Y298" s="471">
        <v>0</v>
      </c>
      <c r="Z298" s="471">
        <v>78.477013536247938</v>
      </c>
      <c r="AA298" s="471">
        <v>172.91625650339492</v>
      </c>
      <c r="AB298" s="471">
        <v>257.03002292797959</v>
      </c>
      <c r="AC298" s="471">
        <v>332.07083013017728</v>
      </c>
      <c r="AD298" s="471">
        <v>399.11584282111801</v>
      </c>
      <c r="AE298" s="471">
        <v>459.09577021209782</v>
      </c>
    </row>
    <row r="299" spans="1:31" ht="11.1" customHeight="1">
      <c r="A299" s="469">
        <v>293</v>
      </c>
      <c r="B299" s="470">
        <v>0</v>
      </c>
      <c r="C299" s="470">
        <v>0</v>
      </c>
      <c r="D299" s="470">
        <v>0</v>
      </c>
      <c r="E299" s="470">
        <v>0</v>
      </c>
      <c r="F299" s="470">
        <v>0</v>
      </c>
      <c r="G299" s="470">
        <v>0</v>
      </c>
      <c r="H299" s="470">
        <v>0</v>
      </c>
      <c r="I299" s="470">
        <v>0</v>
      </c>
      <c r="J299" s="470">
        <v>0</v>
      </c>
      <c r="K299" s="470">
        <v>0</v>
      </c>
      <c r="L299" s="471">
        <v>0</v>
      </c>
      <c r="M299" s="471">
        <v>0</v>
      </c>
      <c r="N299" s="471">
        <v>0</v>
      </c>
      <c r="O299" s="471">
        <v>0</v>
      </c>
      <c r="P299" s="471">
        <v>0</v>
      </c>
      <c r="Q299" s="471">
        <v>0</v>
      </c>
      <c r="R299" s="471">
        <v>0</v>
      </c>
      <c r="S299" s="471">
        <v>0</v>
      </c>
      <c r="T299" s="471">
        <v>0</v>
      </c>
      <c r="U299" s="471">
        <v>0</v>
      </c>
      <c r="V299" s="471">
        <v>0</v>
      </c>
      <c r="W299" s="471">
        <v>0</v>
      </c>
      <c r="X299" s="471">
        <v>0</v>
      </c>
      <c r="Y299" s="471">
        <v>0</v>
      </c>
      <c r="Z299" s="471">
        <v>70.043981193649486</v>
      </c>
      <c r="AA299" s="471">
        <v>165.34745565805798</v>
      </c>
      <c r="AB299" s="471">
        <v>250.23096317769463</v>
      </c>
      <c r="AC299" s="471">
        <v>325.9584830972596</v>
      </c>
      <c r="AD299" s="471">
        <v>393.61703746728773</v>
      </c>
      <c r="AE299" s="471">
        <v>454.14585259631065</v>
      </c>
    </row>
    <row r="300" spans="1:31" ht="11.1" customHeight="1">
      <c r="A300" s="469">
        <v>294</v>
      </c>
      <c r="B300" s="470">
        <v>0</v>
      </c>
      <c r="C300" s="470">
        <v>0</v>
      </c>
      <c r="D300" s="470">
        <v>0</v>
      </c>
      <c r="E300" s="470">
        <v>0</v>
      </c>
      <c r="F300" s="470">
        <v>0</v>
      </c>
      <c r="G300" s="470">
        <v>0</v>
      </c>
      <c r="H300" s="470">
        <v>0</v>
      </c>
      <c r="I300" s="470">
        <v>0</v>
      </c>
      <c r="J300" s="470">
        <v>0</v>
      </c>
      <c r="K300" s="470">
        <v>0</v>
      </c>
      <c r="L300" s="471">
        <v>0</v>
      </c>
      <c r="M300" s="471">
        <v>0</v>
      </c>
      <c r="N300" s="471">
        <v>0</v>
      </c>
      <c r="O300" s="471">
        <v>0</v>
      </c>
      <c r="P300" s="471">
        <v>0</v>
      </c>
      <c r="Q300" s="471">
        <v>0</v>
      </c>
      <c r="R300" s="471">
        <v>0</v>
      </c>
      <c r="S300" s="471">
        <v>0</v>
      </c>
      <c r="T300" s="471">
        <v>0</v>
      </c>
      <c r="U300" s="471">
        <v>0</v>
      </c>
      <c r="V300" s="471">
        <v>0</v>
      </c>
      <c r="W300" s="471">
        <v>0</v>
      </c>
      <c r="X300" s="471">
        <v>0</v>
      </c>
      <c r="Y300" s="471">
        <v>0</v>
      </c>
      <c r="Z300" s="471">
        <v>61.54067358152939</v>
      </c>
      <c r="AA300" s="471">
        <v>157.71558147234313</v>
      </c>
      <c r="AB300" s="471">
        <v>243.37524459615761</v>
      </c>
      <c r="AC300" s="471">
        <v>319.79519983906761</v>
      </c>
      <c r="AD300" s="471">
        <v>388.07240873550893</v>
      </c>
      <c r="AE300" s="471">
        <v>449.15468566705863</v>
      </c>
    </row>
    <row r="301" spans="1:31" ht="11.1" customHeight="1">
      <c r="A301" s="469">
        <v>295</v>
      </c>
      <c r="B301" s="470">
        <v>0</v>
      </c>
      <c r="C301" s="470">
        <v>0</v>
      </c>
      <c r="D301" s="470">
        <v>0</v>
      </c>
      <c r="E301" s="470">
        <v>0</v>
      </c>
      <c r="F301" s="470">
        <v>0</v>
      </c>
      <c r="G301" s="470">
        <v>0</v>
      </c>
      <c r="H301" s="470">
        <v>0</v>
      </c>
      <c r="I301" s="470">
        <v>0</v>
      </c>
      <c r="J301" s="470">
        <v>0</v>
      </c>
      <c r="K301" s="470">
        <v>0</v>
      </c>
      <c r="L301" s="471">
        <v>0</v>
      </c>
      <c r="M301" s="471">
        <v>0</v>
      </c>
      <c r="N301" s="471">
        <v>0</v>
      </c>
      <c r="O301" s="471">
        <v>0</v>
      </c>
      <c r="P301" s="471">
        <v>0</v>
      </c>
      <c r="Q301" s="471">
        <v>0</v>
      </c>
      <c r="R301" s="471">
        <v>0</v>
      </c>
      <c r="S301" s="471">
        <v>0</v>
      </c>
      <c r="T301" s="471">
        <v>0</v>
      </c>
      <c r="U301" s="471">
        <v>0</v>
      </c>
      <c r="V301" s="471">
        <v>0</v>
      </c>
      <c r="W301" s="471">
        <v>0</v>
      </c>
      <c r="X301" s="471">
        <v>0</v>
      </c>
      <c r="Y301" s="471">
        <v>0</v>
      </c>
      <c r="Z301" s="471">
        <v>52.966505072641475</v>
      </c>
      <c r="AA301" s="471">
        <v>150.02010833508064</v>
      </c>
      <c r="AB301" s="471">
        <v>236.46239502644065</v>
      </c>
      <c r="AC301" s="471">
        <v>313.58055588705724</v>
      </c>
      <c r="AD301" s="471">
        <v>382.4815747642985</v>
      </c>
      <c r="AE301" s="471">
        <v>444.12192568006287</v>
      </c>
    </row>
    <row r="302" spans="1:31" ht="11.1" customHeight="1">
      <c r="A302" s="469">
        <v>296</v>
      </c>
      <c r="B302" s="470">
        <v>0</v>
      </c>
      <c r="C302" s="470">
        <v>0</v>
      </c>
      <c r="D302" s="470">
        <v>0</v>
      </c>
      <c r="E302" s="470">
        <v>0</v>
      </c>
      <c r="F302" s="470">
        <v>0</v>
      </c>
      <c r="G302" s="470">
        <v>0</v>
      </c>
      <c r="H302" s="470">
        <v>0</v>
      </c>
      <c r="I302" s="470">
        <v>0</v>
      </c>
      <c r="J302" s="470">
        <v>0</v>
      </c>
      <c r="K302" s="470">
        <v>0</v>
      </c>
      <c r="L302" s="471">
        <v>0</v>
      </c>
      <c r="M302" s="471">
        <v>0</v>
      </c>
      <c r="N302" s="471">
        <v>0</v>
      </c>
      <c r="O302" s="471">
        <v>0</v>
      </c>
      <c r="P302" s="471">
        <v>0</v>
      </c>
      <c r="Q302" s="471">
        <v>0</v>
      </c>
      <c r="R302" s="471">
        <v>0</v>
      </c>
      <c r="S302" s="471">
        <v>0</v>
      </c>
      <c r="T302" s="471">
        <v>0</v>
      </c>
      <c r="U302" s="471">
        <v>0</v>
      </c>
      <c r="V302" s="471">
        <v>0</v>
      </c>
      <c r="W302" s="471">
        <v>0</v>
      </c>
      <c r="X302" s="471">
        <v>0</v>
      </c>
      <c r="Y302" s="471">
        <v>0</v>
      </c>
      <c r="Z302" s="471">
        <v>44.320885159512876</v>
      </c>
      <c r="AA302" s="471">
        <v>142.26050625500773</v>
      </c>
      <c r="AB302" s="471">
        <v>229.49193837697621</v>
      </c>
      <c r="AC302" s="471">
        <v>307.31412323544686</v>
      </c>
      <c r="AD302" s="471">
        <v>376.84415050999473</v>
      </c>
      <c r="AE302" s="471">
        <v>439.04722602650861</v>
      </c>
    </row>
    <row r="303" spans="1:31" ht="11.1" customHeight="1">
      <c r="A303" s="469">
        <v>297</v>
      </c>
      <c r="B303" s="470">
        <v>0</v>
      </c>
      <c r="C303" s="470">
        <v>0</v>
      </c>
      <c r="D303" s="470">
        <v>0</v>
      </c>
      <c r="E303" s="470">
        <v>0</v>
      </c>
      <c r="F303" s="470">
        <v>0</v>
      </c>
      <c r="G303" s="470">
        <v>0</v>
      </c>
      <c r="H303" s="470">
        <v>0</v>
      </c>
      <c r="I303" s="470">
        <v>0</v>
      </c>
      <c r="J303" s="470">
        <v>0</v>
      </c>
      <c r="K303" s="470">
        <v>0</v>
      </c>
      <c r="L303" s="471">
        <v>0</v>
      </c>
      <c r="M303" s="471">
        <v>0</v>
      </c>
      <c r="N303" s="471">
        <v>0</v>
      </c>
      <c r="O303" s="471">
        <v>0</v>
      </c>
      <c r="P303" s="471">
        <v>0</v>
      </c>
      <c r="Q303" s="471">
        <v>0</v>
      </c>
      <c r="R303" s="471">
        <v>0</v>
      </c>
      <c r="S303" s="471">
        <v>0</v>
      </c>
      <c r="T303" s="471">
        <v>0</v>
      </c>
      <c r="U303" s="471">
        <v>0</v>
      </c>
      <c r="V303" s="471">
        <v>0</v>
      </c>
      <c r="W303" s="471">
        <v>0</v>
      </c>
      <c r="X303" s="471">
        <v>0</v>
      </c>
      <c r="Y303" s="471">
        <v>0</v>
      </c>
      <c r="Z303" s="471">
        <v>35.603218413774911</v>
      </c>
      <c r="AA303" s="471">
        <v>134.43624082426746</v>
      </c>
      <c r="AB303" s="471">
        <v>222.46339458876636</v>
      </c>
      <c r="AC303" s="471">
        <v>300.99547031173972</v>
      </c>
      <c r="AD303" s="471">
        <v>371.15974772023844</v>
      </c>
      <c r="AE303" s="471">
        <v>433.93023720917489</v>
      </c>
    </row>
    <row r="304" spans="1:31" ht="11.1" customHeight="1">
      <c r="A304" s="469">
        <v>298</v>
      </c>
      <c r="B304" s="470">
        <v>0</v>
      </c>
      <c r="C304" s="470">
        <v>0</v>
      </c>
      <c r="D304" s="470">
        <v>0</v>
      </c>
      <c r="E304" s="470">
        <v>0</v>
      </c>
      <c r="F304" s="470">
        <v>0</v>
      </c>
      <c r="G304" s="470">
        <v>0</v>
      </c>
      <c r="H304" s="470">
        <v>0</v>
      </c>
      <c r="I304" s="470">
        <v>0</v>
      </c>
      <c r="J304" s="470">
        <v>0</v>
      </c>
      <c r="K304" s="470">
        <v>0</v>
      </c>
      <c r="L304" s="471">
        <v>0</v>
      </c>
      <c r="M304" s="471">
        <v>0</v>
      </c>
      <c r="N304" s="471">
        <v>0</v>
      </c>
      <c r="O304" s="471">
        <v>0</v>
      </c>
      <c r="P304" s="471">
        <v>0</v>
      </c>
      <c r="Q304" s="471">
        <v>0</v>
      </c>
      <c r="R304" s="471">
        <v>0</v>
      </c>
      <c r="S304" s="471">
        <v>0</v>
      </c>
      <c r="T304" s="471">
        <v>0</v>
      </c>
      <c r="U304" s="471">
        <v>0</v>
      </c>
      <c r="V304" s="471">
        <v>0</v>
      </c>
      <c r="W304" s="471">
        <v>0</v>
      </c>
      <c r="X304" s="471">
        <v>0</v>
      </c>
      <c r="Y304" s="471">
        <v>0</v>
      </c>
      <c r="Z304" s="471">
        <v>26.81290444515583</v>
      </c>
      <c r="AA304" s="471">
        <v>126.54677318160455</v>
      </c>
      <c r="AB304" s="471">
        <v>215.37627960232138</v>
      </c>
      <c r="AC304" s="471">
        <v>294.62416194700177</v>
      </c>
      <c r="AD304" s="471">
        <v>365.4279749072341</v>
      </c>
      <c r="AE304" s="471">
        <v>428.77060681836355</v>
      </c>
    </row>
    <row r="305" spans="1:31" ht="11.1" customHeight="1">
      <c r="A305" s="469">
        <v>299</v>
      </c>
      <c r="B305" s="470">
        <v>0</v>
      </c>
      <c r="C305" s="470">
        <v>0</v>
      </c>
      <c r="D305" s="470">
        <v>0</v>
      </c>
      <c r="E305" s="470">
        <v>0</v>
      </c>
      <c r="F305" s="470">
        <v>0</v>
      </c>
      <c r="G305" s="470">
        <v>0</v>
      </c>
      <c r="H305" s="470">
        <v>0</v>
      </c>
      <c r="I305" s="470">
        <v>0</v>
      </c>
      <c r="J305" s="470">
        <v>0</v>
      </c>
      <c r="K305" s="470">
        <v>0</v>
      </c>
      <c r="L305" s="471">
        <v>0</v>
      </c>
      <c r="M305" s="471">
        <v>0</v>
      </c>
      <c r="N305" s="471">
        <v>0</v>
      </c>
      <c r="O305" s="471">
        <v>0</v>
      </c>
      <c r="P305" s="471">
        <v>0</v>
      </c>
      <c r="Q305" s="471">
        <v>0</v>
      </c>
      <c r="R305" s="471">
        <v>0</v>
      </c>
      <c r="S305" s="471">
        <v>0</v>
      </c>
      <c r="T305" s="471">
        <v>0</v>
      </c>
      <c r="U305" s="471">
        <v>0</v>
      </c>
      <c r="V305" s="471">
        <v>0</v>
      </c>
      <c r="W305" s="471">
        <v>0</v>
      </c>
      <c r="X305" s="471">
        <v>0</v>
      </c>
      <c r="Y305" s="471">
        <v>0</v>
      </c>
      <c r="Z305" s="471">
        <v>17.949337860131504</v>
      </c>
      <c r="AA305" s="471">
        <v>118.59155997525248</v>
      </c>
      <c r="AB305" s="471">
        <v>208.23010532432266</v>
      </c>
      <c r="AC305" s="471">
        <v>288.19975934589093</v>
      </c>
      <c r="AD305" s="471">
        <v>359.6484373207881</v>
      </c>
      <c r="AE305" s="471">
        <v>423.56797950762854</v>
      </c>
    </row>
    <row r="306" spans="1:31" ht="11.1" customHeight="1">
      <c r="A306" s="469">
        <v>300</v>
      </c>
      <c r="B306" s="470">
        <v>0</v>
      </c>
      <c r="C306" s="470">
        <v>0</v>
      </c>
      <c r="D306" s="470">
        <v>0</v>
      </c>
      <c r="E306" s="470">
        <v>0</v>
      </c>
      <c r="F306" s="470">
        <v>0</v>
      </c>
      <c r="G306" s="470">
        <v>0</v>
      </c>
      <c r="H306" s="470">
        <v>0</v>
      </c>
      <c r="I306" s="470">
        <v>0</v>
      </c>
      <c r="J306" s="470">
        <v>0</v>
      </c>
      <c r="K306" s="470">
        <v>0</v>
      </c>
      <c r="L306" s="471">
        <v>0</v>
      </c>
      <c r="M306" s="471">
        <v>0</v>
      </c>
      <c r="N306" s="471">
        <v>0</v>
      </c>
      <c r="O306" s="471">
        <v>0</v>
      </c>
      <c r="P306" s="471">
        <v>0</v>
      </c>
      <c r="Q306" s="471">
        <v>0</v>
      </c>
      <c r="R306" s="471">
        <v>0</v>
      </c>
      <c r="S306" s="471">
        <v>0</v>
      </c>
      <c r="T306" s="471">
        <v>0</v>
      </c>
      <c r="U306" s="471">
        <v>0</v>
      </c>
      <c r="V306" s="471">
        <v>0</v>
      </c>
      <c r="W306" s="471">
        <v>0</v>
      </c>
      <c r="X306" s="471">
        <v>0</v>
      </c>
      <c r="Y306" s="471">
        <v>0</v>
      </c>
      <c r="Z306" s="471">
        <v>9.0119082202319838</v>
      </c>
      <c r="AA306" s="471">
        <v>110.57005332551425</v>
      </c>
      <c r="AB306" s="471">
        <v>201.0243795940072</v>
      </c>
      <c r="AC306" s="471">
        <v>281.72182005643742</v>
      </c>
      <c r="AD306" s="471">
        <v>353.82073692112169</v>
      </c>
      <c r="AE306" s="471">
        <v>418.32199696930411</v>
      </c>
    </row>
    <row r="307" spans="1:31" ht="11.1" customHeight="1">
      <c r="A307" s="469">
        <v>301</v>
      </c>
      <c r="B307" s="470">
        <v>0</v>
      </c>
      <c r="C307" s="470">
        <v>0</v>
      </c>
      <c r="D307" s="470">
        <v>0</v>
      </c>
      <c r="E307" s="470">
        <v>0</v>
      </c>
      <c r="F307" s="470">
        <v>0</v>
      </c>
      <c r="G307" s="470">
        <v>0</v>
      </c>
      <c r="H307" s="470">
        <v>0</v>
      </c>
      <c r="I307" s="470">
        <v>0</v>
      </c>
      <c r="J307" s="470">
        <v>0</v>
      </c>
      <c r="K307" s="470">
        <v>0</v>
      </c>
      <c r="L307" s="471">
        <v>0</v>
      </c>
      <c r="M307" s="471">
        <v>0</v>
      </c>
      <c r="N307" s="471">
        <v>0</v>
      </c>
      <c r="O307" s="471">
        <v>0</v>
      </c>
      <c r="P307" s="471">
        <v>0</v>
      </c>
      <c r="Q307" s="471">
        <v>0</v>
      </c>
      <c r="R307" s="471">
        <v>0</v>
      </c>
      <c r="S307" s="471">
        <v>0</v>
      </c>
      <c r="T307" s="471">
        <v>0</v>
      </c>
      <c r="U307" s="471">
        <v>0</v>
      </c>
      <c r="V307" s="471">
        <v>0</v>
      </c>
      <c r="W307" s="471">
        <v>0</v>
      </c>
      <c r="X307" s="471">
        <v>0</v>
      </c>
      <c r="Y307" s="471">
        <v>0</v>
      </c>
      <c r="Z307" s="471">
        <v>0</v>
      </c>
      <c r="AA307" s="471">
        <v>102.48170078702825</v>
      </c>
      <c r="AB307" s="471">
        <v>193.75860614927257</v>
      </c>
      <c r="AC307" s="471">
        <v>275.18989793957189</v>
      </c>
      <c r="AD307" s="471">
        <v>347.94447235145799</v>
      </c>
      <c r="AE307" s="471">
        <v>413.03229790982709</v>
      </c>
    </row>
    <row r="308" spans="1:31" ht="11.1" customHeight="1">
      <c r="A308" s="469">
        <v>302</v>
      </c>
      <c r="B308" s="470">
        <v>0</v>
      </c>
      <c r="C308" s="470">
        <v>0</v>
      </c>
      <c r="D308" s="470">
        <v>0</v>
      </c>
      <c r="E308" s="470">
        <v>0</v>
      </c>
      <c r="F308" s="470">
        <v>0</v>
      </c>
      <c r="G308" s="470">
        <v>0</v>
      </c>
      <c r="H308" s="470">
        <v>0</v>
      </c>
      <c r="I308" s="470">
        <v>0</v>
      </c>
      <c r="J308" s="470">
        <v>0</v>
      </c>
      <c r="K308" s="470">
        <v>0</v>
      </c>
      <c r="L308" s="471">
        <v>0</v>
      </c>
      <c r="M308" s="471">
        <v>0</v>
      </c>
      <c r="N308" s="471">
        <v>0</v>
      </c>
      <c r="O308" s="471">
        <v>0</v>
      </c>
      <c r="P308" s="471">
        <v>0</v>
      </c>
      <c r="Q308" s="471">
        <v>0</v>
      </c>
      <c r="R308" s="471">
        <v>0</v>
      </c>
      <c r="S308" s="471">
        <v>0</v>
      </c>
      <c r="T308" s="471">
        <v>0</v>
      </c>
      <c r="U308" s="471">
        <v>0</v>
      </c>
      <c r="V308" s="471">
        <v>0</v>
      </c>
      <c r="W308" s="471">
        <v>0</v>
      </c>
      <c r="X308" s="471">
        <v>0</v>
      </c>
      <c r="Y308" s="471">
        <v>0</v>
      </c>
      <c r="Z308" s="471">
        <v>0</v>
      </c>
      <c r="AA308" s="471">
        <v>94.325945310721565</v>
      </c>
      <c r="AB308" s="471">
        <v>186.43228459249858</v>
      </c>
      <c r="AC308" s="471">
        <v>268.60354313839906</v>
      </c>
      <c r="AD308" s="471">
        <v>342.01923891038069</v>
      </c>
      <c r="AE308" s="471">
        <v>407.69851802485431</v>
      </c>
    </row>
    <row r="309" spans="1:31" ht="11.1" customHeight="1">
      <c r="A309" s="469">
        <v>303</v>
      </c>
      <c r="B309" s="470">
        <v>0</v>
      </c>
      <c r="C309" s="470">
        <v>0</v>
      </c>
      <c r="D309" s="470">
        <v>0</v>
      </c>
      <c r="E309" s="470">
        <v>0</v>
      </c>
      <c r="F309" s="470">
        <v>0</v>
      </c>
      <c r="G309" s="470">
        <v>0</v>
      </c>
      <c r="H309" s="470">
        <v>0</v>
      </c>
      <c r="I309" s="470">
        <v>0</v>
      </c>
      <c r="J309" s="470">
        <v>0</v>
      </c>
      <c r="K309" s="470">
        <v>0</v>
      </c>
      <c r="L309" s="471">
        <v>0</v>
      </c>
      <c r="M309" s="471">
        <v>0</v>
      </c>
      <c r="N309" s="471">
        <v>0</v>
      </c>
      <c r="O309" s="471">
        <v>0</v>
      </c>
      <c r="P309" s="471">
        <v>0</v>
      </c>
      <c r="Q309" s="471">
        <v>0</v>
      </c>
      <c r="R309" s="471">
        <v>0</v>
      </c>
      <c r="S309" s="471">
        <v>0</v>
      </c>
      <c r="T309" s="471">
        <v>0</v>
      </c>
      <c r="U309" s="471">
        <v>0</v>
      </c>
      <c r="V309" s="471">
        <v>0</v>
      </c>
      <c r="W309" s="471">
        <v>0</v>
      </c>
      <c r="X309" s="471">
        <v>0</v>
      </c>
      <c r="Y309" s="471">
        <v>0</v>
      </c>
      <c r="Z309" s="471">
        <v>0</v>
      </c>
      <c r="AA309" s="471">
        <v>86.10222520544562</v>
      </c>
      <c r="AB309" s="471">
        <v>179.04491035608461</v>
      </c>
      <c r="AC309" s="471">
        <v>261.96230204721655</v>
      </c>
      <c r="AD309" s="471">
        <v>336.04462852396085</v>
      </c>
      <c r="AE309" s="471">
        <v>402.32028997417331</v>
      </c>
    </row>
    <row r="310" spans="1:31" ht="11.1" customHeight="1">
      <c r="A310" s="469">
        <v>304</v>
      </c>
      <c r="B310" s="470">
        <v>0</v>
      </c>
      <c r="C310" s="470">
        <v>0</v>
      </c>
      <c r="D310" s="470">
        <v>0</v>
      </c>
      <c r="E310" s="470">
        <v>0</v>
      </c>
      <c r="F310" s="470">
        <v>0</v>
      </c>
      <c r="G310" s="470">
        <v>0</v>
      </c>
      <c r="H310" s="470">
        <v>0</v>
      </c>
      <c r="I310" s="470">
        <v>0</v>
      </c>
      <c r="J310" s="470">
        <v>0</v>
      </c>
      <c r="K310" s="470">
        <v>0</v>
      </c>
      <c r="L310" s="471">
        <v>0</v>
      </c>
      <c r="M310" s="471">
        <v>0</v>
      </c>
      <c r="N310" s="471">
        <v>0</v>
      </c>
      <c r="O310" s="471">
        <v>0</v>
      </c>
      <c r="P310" s="471">
        <v>0</v>
      </c>
      <c r="Q310" s="471">
        <v>0</v>
      </c>
      <c r="R310" s="471">
        <v>0</v>
      </c>
      <c r="S310" s="471">
        <v>0</v>
      </c>
      <c r="T310" s="471">
        <v>0</v>
      </c>
      <c r="U310" s="471">
        <v>0</v>
      </c>
      <c r="V310" s="471">
        <v>0</v>
      </c>
      <c r="W310" s="471">
        <v>0</v>
      </c>
      <c r="X310" s="471">
        <v>0</v>
      </c>
      <c r="Y310" s="471">
        <v>0</v>
      </c>
      <c r="Z310" s="471">
        <v>0</v>
      </c>
      <c r="AA310" s="471">
        <v>77.80997409929229</v>
      </c>
      <c r="AB310" s="471">
        <v>171.59597466770055</v>
      </c>
      <c r="AC310" s="471">
        <v>255.26571728027417</v>
      </c>
      <c r="AD310" s="471">
        <v>330.02022971765416</v>
      </c>
      <c r="AE310" s="471">
        <v>396.89724335640352</v>
      </c>
    </row>
    <row r="311" spans="1:31" ht="11.1" customHeight="1">
      <c r="A311" s="469">
        <v>305</v>
      </c>
      <c r="B311" s="470">
        <v>0</v>
      </c>
      <c r="C311" s="470">
        <v>0</v>
      </c>
      <c r="D311" s="470">
        <v>0</v>
      </c>
      <c r="E311" s="470">
        <v>0</v>
      </c>
      <c r="F311" s="470">
        <v>0</v>
      </c>
      <c r="G311" s="470">
        <v>0</v>
      </c>
      <c r="H311" s="470">
        <v>0</v>
      </c>
      <c r="I311" s="470">
        <v>0</v>
      </c>
      <c r="J311" s="470">
        <v>0</v>
      </c>
      <c r="K311" s="470">
        <v>0</v>
      </c>
      <c r="L311" s="471">
        <v>0</v>
      </c>
      <c r="M311" s="471">
        <v>0</v>
      </c>
      <c r="N311" s="471">
        <v>0</v>
      </c>
      <c r="O311" s="471">
        <v>0</v>
      </c>
      <c r="P311" s="471">
        <v>0</v>
      </c>
      <c r="Q311" s="471">
        <v>0</v>
      </c>
      <c r="R311" s="471">
        <v>0</v>
      </c>
      <c r="S311" s="471">
        <v>0</v>
      </c>
      <c r="T311" s="471">
        <v>0</v>
      </c>
      <c r="U311" s="471">
        <v>0</v>
      </c>
      <c r="V311" s="471">
        <v>0</v>
      </c>
      <c r="W311" s="471">
        <v>0</v>
      </c>
      <c r="X311" s="471">
        <v>0</v>
      </c>
      <c r="Y311" s="471">
        <v>0</v>
      </c>
      <c r="Z311" s="471">
        <v>0</v>
      </c>
      <c r="AA311" s="471">
        <v>69.448620900587841</v>
      </c>
      <c r="AB311" s="471">
        <v>164.08496451524672</v>
      </c>
      <c r="AC311" s="471">
        <v>248.5133276402739</v>
      </c>
      <c r="AD311" s="471">
        <v>323.94562758796172</v>
      </c>
      <c r="AE311" s="471">
        <v>391.42900468348557</v>
      </c>
    </row>
    <row r="312" spans="1:31" ht="11.1" customHeight="1">
      <c r="A312" s="469">
        <v>306</v>
      </c>
      <c r="B312" s="470">
        <v>0</v>
      </c>
      <c r="C312" s="470">
        <v>0</v>
      </c>
      <c r="D312" s="470">
        <v>0</v>
      </c>
      <c r="E312" s="470">
        <v>0</v>
      </c>
      <c r="F312" s="470">
        <v>0</v>
      </c>
      <c r="G312" s="470">
        <v>0</v>
      </c>
      <c r="H312" s="470">
        <v>0</v>
      </c>
      <c r="I312" s="470">
        <v>0</v>
      </c>
      <c r="J312" s="470">
        <v>0</v>
      </c>
      <c r="K312" s="470">
        <v>0</v>
      </c>
      <c r="L312" s="471">
        <v>0</v>
      </c>
      <c r="M312" s="471">
        <v>0</v>
      </c>
      <c r="N312" s="471">
        <v>0</v>
      </c>
      <c r="O312" s="471">
        <v>0</v>
      </c>
      <c r="P312" s="471">
        <v>0</v>
      </c>
      <c r="Q312" s="471">
        <v>0</v>
      </c>
      <c r="R312" s="471">
        <v>0</v>
      </c>
      <c r="S312" s="471">
        <v>0</v>
      </c>
      <c r="T312" s="471">
        <v>0</v>
      </c>
      <c r="U312" s="471">
        <v>0</v>
      </c>
      <c r="V312" s="471">
        <v>0</v>
      </c>
      <c r="W312" s="471">
        <v>0</v>
      </c>
      <c r="X312" s="471">
        <v>0</v>
      </c>
      <c r="Y312" s="471">
        <v>0</v>
      </c>
      <c r="Z312" s="471">
        <v>0</v>
      </c>
      <c r="AA312" s="471">
        <v>61.017589758560845</v>
      </c>
      <c r="AB312" s="471">
        <v>156.51136261152234</v>
      </c>
      <c r="AC312" s="471">
        <v>241.7046680866072</v>
      </c>
      <c r="AD312" s="471">
        <v>317.82040377385516</v>
      </c>
      <c r="AE312" s="471">
        <v>385.91519735496007</v>
      </c>
    </row>
    <row r="313" spans="1:31" ht="11.1" customHeight="1">
      <c r="A313" s="469">
        <v>307</v>
      </c>
      <c r="B313" s="470">
        <v>0</v>
      </c>
      <c r="C313" s="470">
        <v>0</v>
      </c>
      <c r="D313" s="470">
        <v>0</v>
      </c>
      <c r="E313" s="470">
        <v>0</v>
      </c>
      <c r="F313" s="470">
        <v>0</v>
      </c>
      <c r="G313" s="470">
        <v>0</v>
      </c>
      <c r="H313" s="470">
        <v>0</v>
      </c>
      <c r="I313" s="470">
        <v>0</v>
      </c>
      <c r="J313" s="470">
        <v>0</v>
      </c>
      <c r="K313" s="470">
        <v>0</v>
      </c>
      <c r="L313" s="471">
        <v>0</v>
      </c>
      <c r="M313" s="471">
        <v>0</v>
      </c>
      <c r="N313" s="471">
        <v>0</v>
      </c>
      <c r="O313" s="471">
        <v>0</v>
      </c>
      <c r="P313" s="471">
        <v>0</v>
      </c>
      <c r="Q313" s="471">
        <v>0</v>
      </c>
      <c r="R313" s="471">
        <v>0</v>
      </c>
      <c r="S313" s="471">
        <v>0</v>
      </c>
      <c r="T313" s="471">
        <v>0</v>
      </c>
      <c r="U313" s="471">
        <v>0</v>
      </c>
      <c r="V313" s="471">
        <v>0</v>
      </c>
      <c r="W313" s="471">
        <v>0</v>
      </c>
      <c r="X313" s="471">
        <v>0</v>
      </c>
      <c r="Y313" s="471">
        <v>0</v>
      </c>
      <c r="Z313" s="471">
        <v>0</v>
      </c>
      <c r="AA313" s="471">
        <v>52.516300023683492</v>
      </c>
      <c r="AB313" s="471">
        <v>148.87464735860027</v>
      </c>
      <c r="AC313" s="471">
        <v>234.83926970332618</v>
      </c>
      <c r="AD313" s="471">
        <v>311.64413642796433</v>
      </c>
      <c r="AE313" s="471">
        <v>380.35544163203002</v>
      </c>
    </row>
    <row r="314" spans="1:31" ht="11.1" customHeight="1">
      <c r="A314" s="469">
        <v>308</v>
      </c>
      <c r="B314" s="470">
        <v>0</v>
      </c>
      <c r="C314" s="470">
        <v>0</v>
      </c>
      <c r="D314" s="470">
        <v>0</v>
      </c>
      <c r="E314" s="470">
        <v>0</v>
      </c>
      <c r="F314" s="470">
        <v>0</v>
      </c>
      <c r="G314" s="470">
        <v>0</v>
      </c>
      <c r="H314" s="470">
        <v>0</v>
      </c>
      <c r="I314" s="470">
        <v>0</v>
      </c>
      <c r="J314" s="470">
        <v>0</v>
      </c>
      <c r="K314" s="470">
        <v>0</v>
      </c>
      <c r="L314" s="471">
        <v>0</v>
      </c>
      <c r="M314" s="471">
        <v>0</v>
      </c>
      <c r="N314" s="471">
        <v>0</v>
      </c>
      <c r="O314" s="471">
        <v>0</v>
      </c>
      <c r="P314" s="471">
        <v>0</v>
      </c>
      <c r="Q314" s="471">
        <v>0</v>
      </c>
      <c r="R314" s="471">
        <v>0</v>
      </c>
      <c r="S314" s="471">
        <v>0</v>
      </c>
      <c r="T314" s="471">
        <v>0</v>
      </c>
      <c r="U314" s="471">
        <v>0</v>
      </c>
      <c r="V314" s="471">
        <v>0</v>
      </c>
      <c r="W314" s="471">
        <v>0</v>
      </c>
      <c r="X314" s="471">
        <v>0</v>
      </c>
      <c r="Y314" s="471">
        <v>0</v>
      </c>
      <c r="Z314" s="471">
        <v>0</v>
      </c>
      <c r="AA314" s="471">
        <v>43.944166207682201</v>
      </c>
      <c r="AB314" s="471">
        <v>141.17429281190394</v>
      </c>
      <c r="AC314" s="471">
        <v>227.91665966685133</v>
      </c>
      <c r="AD314" s="471">
        <v>305.4164001875244</v>
      </c>
      <c r="AE314" s="471">
        <v>374.74935461140899</v>
      </c>
    </row>
    <row r="315" spans="1:31" ht="11.1" customHeight="1">
      <c r="A315" s="469">
        <v>309</v>
      </c>
      <c r="B315" s="470">
        <v>0</v>
      </c>
      <c r="C315" s="470">
        <v>0</v>
      </c>
      <c r="D315" s="470">
        <v>0</v>
      </c>
      <c r="E315" s="470">
        <v>0</v>
      </c>
      <c r="F315" s="470">
        <v>0</v>
      </c>
      <c r="G315" s="470">
        <v>0</v>
      </c>
      <c r="H315" s="470">
        <v>0</v>
      </c>
      <c r="I315" s="470">
        <v>0</v>
      </c>
      <c r="J315" s="470">
        <v>0</v>
      </c>
      <c r="K315" s="470">
        <v>0</v>
      </c>
      <c r="L315" s="471">
        <v>0</v>
      </c>
      <c r="M315" s="471">
        <v>0</v>
      </c>
      <c r="N315" s="471">
        <v>0</v>
      </c>
      <c r="O315" s="471">
        <v>0</v>
      </c>
      <c r="P315" s="471">
        <v>0</v>
      </c>
      <c r="Q315" s="471">
        <v>0</v>
      </c>
      <c r="R315" s="471">
        <v>0</v>
      </c>
      <c r="S315" s="471">
        <v>0</v>
      </c>
      <c r="T315" s="471">
        <v>0</v>
      </c>
      <c r="U315" s="471">
        <v>0</v>
      </c>
      <c r="V315" s="471">
        <v>0</v>
      </c>
      <c r="W315" s="471">
        <v>0</v>
      </c>
      <c r="X315" s="471">
        <v>0</v>
      </c>
      <c r="Y315" s="471">
        <v>0</v>
      </c>
      <c r="Z315" s="471">
        <v>0</v>
      </c>
      <c r="AA315" s="471">
        <v>35.300597943214271</v>
      </c>
      <c r="AB315" s="471">
        <v>133.40976864398505</v>
      </c>
      <c r="AC315" s="471">
        <v>220.93636121340595</v>
      </c>
      <c r="AD315" s="471">
        <v>299.13676614508086</v>
      </c>
      <c r="AE315" s="471">
        <v>369.09655019894944</v>
      </c>
    </row>
    <row r="316" spans="1:31" ht="11.1" customHeight="1">
      <c r="A316" s="469">
        <v>310</v>
      </c>
      <c r="B316" s="470">
        <v>0</v>
      </c>
      <c r="C316" s="470">
        <v>0</v>
      </c>
      <c r="D316" s="470">
        <v>0</v>
      </c>
      <c r="E316" s="470">
        <v>0</v>
      </c>
      <c r="F316" s="470">
        <v>0</v>
      </c>
      <c r="G316" s="470">
        <v>0</v>
      </c>
      <c r="H316" s="470">
        <v>0</v>
      </c>
      <c r="I316" s="470">
        <v>0</v>
      </c>
      <c r="J316" s="470">
        <v>0</v>
      </c>
      <c r="K316" s="470">
        <v>0</v>
      </c>
      <c r="L316" s="471">
        <v>0</v>
      </c>
      <c r="M316" s="471">
        <v>0</v>
      </c>
      <c r="N316" s="471">
        <v>0</v>
      </c>
      <c r="O316" s="471">
        <v>0</v>
      </c>
      <c r="P316" s="471">
        <v>0</v>
      </c>
      <c r="Q316" s="471">
        <v>0</v>
      </c>
      <c r="R316" s="471">
        <v>0</v>
      </c>
      <c r="S316" s="471">
        <v>0</v>
      </c>
      <c r="T316" s="471">
        <v>0</v>
      </c>
      <c r="U316" s="471">
        <v>0</v>
      </c>
      <c r="V316" s="471">
        <v>0</v>
      </c>
      <c r="W316" s="471">
        <v>0</v>
      </c>
      <c r="X316" s="471">
        <v>0</v>
      </c>
      <c r="Y316" s="471">
        <v>0</v>
      </c>
      <c r="Z316" s="471">
        <v>0</v>
      </c>
      <c r="AA316" s="471">
        <v>26.584999943209141</v>
      </c>
      <c r="AB316" s="471">
        <v>125.58054010800035</v>
      </c>
      <c r="AC316" s="471">
        <v>213.89789360618181</v>
      </c>
      <c r="AD316" s="471">
        <v>292.8048018189503</v>
      </c>
      <c r="AE316" s="471">
        <v>363.39663908305272</v>
      </c>
    </row>
    <row r="317" spans="1:31" ht="11.1" customHeight="1">
      <c r="A317" s="469">
        <v>311</v>
      </c>
      <c r="B317" s="470">
        <v>0</v>
      </c>
      <c r="C317" s="470">
        <v>0</v>
      </c>
      <c r="D317" s="470">
        <v>0</v>
      </c>
      <c r="E317" s="470">
        <v>0</v>
      </c>
      <c r="F317" s="470">
        <v>0</v>
      </c>
      <c r="G317" s="470">
        <v>0</v>
      </c>
      <c r="H317" s="470">
        <v>0</v>
      </c>
      <c r="I317" s="470">
        <v>0</v>
      </c>
      <c r="J317" s="470">
        <v>0</v>
      </c>
      <c r="K317" s="470">
        <v>0</v>
      </c>
      <c r="L317" s="471">
        <v>0</v>
      </c>
      <c r="M317" s="471">
        <v>0</v>
      </c>
      <c r="N317" s="471">
        <v>0</v>
      </c>
      <c r="O317" s="471">
        <v>0</v>
      </c>
      <c r="P317" s="471">
        <v>0</v>
      </c>
      <c r="Q317" s="471">
        <v>0</v>
      </c>
      <c r="R317" s="471">
        <v>0</v>
      </c>
      <c r="S317" s="471">
        <v>0</v>
      </c>
      <c r="T317" s="471">
        <v>0</v>
      </c>
      <c r="U317" s="471">
        <v>0</v>
      </c>
      <c r="V317" s="471">
        <v>0</v>
      </c>
      <c r="W317" s="471">
        <v>0</v>
      </c>
      <c r="X317" s="471">
        <v>0</v>
      </c>
      <c r="Y317" s="471">
        <v>0</v>
      </c>
      <c r="Z317" s="471">
        <v>0</v>
      </c>
      <c r="AA317" s="471">
        <v>17.796771959870547</v>
      </c>
      <c r="AB317" s="471">
        <v>117.68606800088216</v>
      </c>
      <c r="AC317" s="471">
        <v>206.80077210223081</v>
      </c>
      <c r="AD317" s="471">
        <v>286.42007112343526</v>
      </c>
      <c r="AE317" s="471">
        <v>357.64922870785676</v>
      </c>
    </row>
    <row r="318" spans="1:31" ht="11.1" customHeight="1">
      <c r="A318" s="469">
        <v>312</v>
      </c>
      <c r="B318" s="470">
        <v>0</v>
      </c>
      <c r="C318" s="470">
        <v>0</v>
      </c>
      <c r="D318" s="470">
        <v>0</v>
      </c>
      <c r="E318" s="470">
        <v>0</v>
      </c>
      <c r="F318" s="470">
        <v>0</v>
      </c>
      <c r="G318" s="470">
        <v>0</v>
      </c>
      <c r="H318" s="470">
        <v>0</v>
      </c>
      <c r="I318" s="470">
        <v>0</v>
      </c>
      <c r="J318" s="470">
        <v>0</v>
      </c>
      <c r="K318" s="470">
        <v>0</v>
      </c>
      <c r="L318" s="471">
        <v>0</v>
      </c>
      <c r="M318" s="471">
        <v>0</v>
      </c>
      <c r="N318" s="471">
        <v>0</v>
      </c>
      <c r="O318" s="471">
        <v>0</v>
      </c>
      <c r="P318" s="471">
        <v>0</v>
      </c>
      <c r="Q318" s="471">
        <v>0</v>
      </c>
      <c r="R318" s="471">
        <v>0</v>
      </c>
      <c r="S318" s="471">
        <v>0</v>
      </c>
      <c r="T318" s="471">
        <v>0</v>
      </c>
      <c r="U318" s="471">
        <v>0</v>
      </c>
      <c r="V318" s="471">
        <v>0</v>
      </c>
      <c r="W318" s="471">
        <v>0</v>
      </c>
      <c r="X318" s="471">
        <v>0</v>
      </c>
      <c r="Y318" s="471">
        <v>0</v>
      </c>
      <c r="Z318" s="471">
        <v>0</v>
      </c>
      <c r="AA318" s="471">
        <v>8.9353087433374796</v>
      </c>
      <c r="AB318" s="471">
        <v>109.72580862620475</v>
      </c>
      <c r="AC318" s="471">
        <v>199.6445079190801</v>
      </c>
      <c r="AD318" s="471">
        <v>279.9821343387909</v>
      </c>
      <c r="AE318" s="471">
        <v>351.85392324620091</v>
      </c>
    </row>
    <row r="319" spans="1:31" ht="11.1" customHeight="1">
      <c r="A319" s="469">
        <v>313</v>
      </c>
      <c r="B319" s="470">
        <v>0</v>
      </c>
      <c r="C319" s="470">
        <v>0</v>
      </c>
      <c r="D319" s="470">
        <v>0</v>
      </c>
      <c r="E319" s="470">
        <v>0</v>
      </c>
      <c r="F319" s="470">
        <v>0</v>
      </c>
      <c r="G319" s="470">
        <v>0</v>
      </c>
      <c r="H319" s="470">
        <v>0</v>
      </c>
      <c r="I319" s="470">
        <v>0</v>
      </c>
      <c r="J319" s="470">
        <v>0</v>
      </c>
      <c r="K319" s="470">
        <v>0</v>
      </c>
      <c r="L319" s="471">
        <v>0</v>
      </c>
      <c r="M319" s="471">
        <v>0</v>
      </c>
      <c r="N319" s="471">
        <v>0</v>
      </c>
      <c r="O319" s="471">
        <v>0</v>
      </c>
      <c r="P319" s="471">
        <v>0</v>
      </c>
      <c r="Q319" s="471">
        <v>0</v>
      </c>
      <c r="R319" s="471">
        <v>0</v>
      </c>
      <c r="S319" s="471">
        <v>0</v>
      </c>
      <c r="T319" s="471">
        <v>0</v>
      </c>
      <c r="U319" s="471">
        <v>0</v>
      </c>
      <c r="V319" s="471">
        <v>0</v>
      </c>
      <c r="W319" s="471">
        <v>0</v>
      </c>
      <c r="X319" s="471">
        <v>0</v>
      </c>
      <c r="Y319" s="471">
        <v>0</v>
      </c>
      <c r="Z319" s="471">
        <v>0</v>
      </c>
      <c r="AA319" s="471">
        <v>0</v>
      </c>
      <c r="AB319" s="471">
        <v>101.6992137567384</v>
      </c>
      <c r="AC319" s="471">
        <v>192.42860820106995</v>
      </c>
      <c r="AD319" s="471">
        <v>273.49054808094127</v>
      </c>
      <c r="AE319" s="471">
        <v>346.01032357236454</v>
      </c>
    </row>
    <row r="320" spans="1:31" ht="11.1" customHeight="1">
      <c r="A320" s="469">
        <v>314</v>
      </c>
      <c r="B320" s="470">
        <v>0</v>
      </c>
      <c r="C320" s="470">
        <v>0</v>
      </c>
      <c r="D320" s="470">
        <v>0</v>
      </c>
      <c r="E320" s="470">
        <v>0</v>
      </c>
      <c r="F320" s="470">
        <v>0</v>
      </c>
      <c r="G320" s="470">
        <v>0</v>
      </c>
      <c r="H320" s="470">
        <v>0</v>
      </c>
      <c r="I320" s="470">
        <v>0</v>
      </c>
      <c r="J320" s="470">
        <v>0</v>
      </c>
      <c r="K320" s="470">
        <v>0</v>
      </c>
      <c r="L320" s="471">
        <v>0</v>
      </c>
      <c r="M320" s="471">
        <v>0</v>
      </c>
      <c r="N320" s="471">
        <v>0</v>
      </c>
      <c r="O320" s="471">
        <v>0</v>
      </c>
      <c r="P320" s="471">
        <v>0</v>
      </c>
      <c r="Q320" s="471">
        <v>0</v>
      </c>
      <c r="R320" s="471">
        <v>0</v>
      </c>
      <c r="S320" s="471">
        <v>0</v>
      </c>
      <c r="T320" s="471">
        <v>0</v>
      </c>
      <c r="U320" s="471">
        <v>0</v>
      </c>
      <c r="V320" s="471">
        <v>0</v>
      </c>
      <c r="W320" s="471">
        <v>0</v>
      </c>
      <c r="X320" s="471">
        <v>0</v>
      </c>
      <c r="Y320" s="471">
        <v>0</v>
      </c>
      <c r="Z320" s="471">
        <v>0</v>
      </c>
      <c r="AA320" s="471">
        <v>0</v>
      </c>
      <c r="AB320" s="471">
        <v>93.605730596693206</v>
      </c>
      <c r="AC320" s="471">
        <v>185.15257598540978</v>
      </c>
      <c r="AD320" s="471">
        <v>266.94486527094278</v>
      </c>
      <c r="AE320" s="471">
        <v>340.11802723457981</v>
      </c>
    </row>
    <row r="321" spans="1:31" ht="11.1" customHeight="1">
      <c r="A321" s="469">
        <v>315</v>
      </c>
      <c r="B321" s="470">
        <v>0</v>
      </c>
      <c r="C321" s="470">
        <v>0</v>
      </c>
      <c r="D321" s="470">
        <v>0</v>
      </c>
      <c r="E321" s="470">
        <v>0</v>
      </c>
      <c r="F321" s="470">
        <v>0</v>
      </c>
      <c r="G321" s="470">
        <v>0</v>
      </c>
      <c r="H321" s="470">
        <v>0</v>
      </c>
      <c r="I321" s="470">
        <v>0</v>
      </c>
      <c r="J321" s="470">
        <v>0</v>
      </c>
      <c r="K321" s="470">
        <v>0</v>
      </c>
      <c r="L321" s="471">
        <v>0</v>
      </c>
      <c r="M321" s="471">
        <v>0</v>
      </c>
      <c r="N321" s="471">
        <v>0</v>
      </c>
      <c r="O321" s="471">
        <v>0</v>
      </c>
      <c r="P321" s="471">
        <v>0</v>
      </c>
      <c r="Q321" s="471">
        <v>0</v>
      </c>
      <c r="R321" s="471">
        <v>0</v>
      </c>
      <c r="S321" s="471">
        <v>0</v>
      </c>
      <c r="T321" s="471">
        <v>0</v>
      </c>
      <c r="U321" s="471">
        <v>0</v>
      </c>
      <c r="V321" s="471">
        <v>0</v>
      </c>
      <c r="W321" s="471">
        <v>0</v>
      </c>
      <c r="X321" s="471">
        <v>0</v>
      </c>
      <c r="Y321" s="471">
        <v>0</v>
      </c>
      <c r="Z321" s="471">
        <v>0</v>
      </c>
      <c r="AA321" s="471">
        <v>0</v>
      </c>
      <c r="AB321" s="471">
        <v>85.444801743647616</v>
      </c>
      <c r="AC321" s="471">
        <v>177.81591016795227</v>
      </c>
      <c r="AD321" s="471">
        <v>260.34463510419437</v>
      </c>
      <c r="AE321" s="471">
        <v>334.17662842731323</v>
      </c>
    </row>
    <row r="322" spans="1:31" ht="11.1" customHeight="1">
      <c r="A322" s="469">
        <v>316</v>
      </c>
      <c r="B322" s="470">
        <v>0</v>
      </c>
      <c r="C322" s="470">
        <v>0</v>
      </c>
      <c r="D322" s="470">
        <v>0</v>
      </c>
      <c r="E322" s="470">
        <v>0</v>
      </c>
      <c r="F322" s="470">
        <v>0</v>
      </c>
      <c r="G322" s="470">
        <v>0</v>
      </c>
      <c r="H322" s="470">
        <v>0</v>
      </c>
      <c r="I322" s="470">
        <v>0</v>
      </c>
      <c r="J322" s="470">
        <v>0</v>
      </c>
      <c r="K322" s="470">
        <v>0</v>
      </c>
      <c r="L322" s="471">
        <v>0</v>
      </c>
      <c r="M322" s="471">
        <v>0</v>
      </c>
      <c r="N322" s="471">
        <v>0</v>
      </c>
      <c r="O322" s="471">
        <v>0</v>
      </c>
      <c r="P322" s="471">
        <v>0</v>
      </c>
      <c r="Q322" s="471">
        <v>0</v>
      </c>
      <c r="R322" s="471">
        <v>0</v>
      </c>
      <c r="S322" s="471">
        <v>0</v>
      </c>
      <c r="T322" s="471">
        <v>0</v>
      </c>
      <c r="U322" s="471">
        <v>0</v>
      </c>
      <c r="V322" s="471">
        <v>0</v>
      </c>
      <c r="W322" s="471">
        <v>0</v>
      </c>
      <c r="X322" s="471">
        <v>0</v>
      </c>
      <c r="Y322" s="471">
        <v>0</v>
      </c>
      <c r="Z322" s="471">
        <v>0</v>
      </c>
      <c r="AA322" s="471">
        <v>0</v>
      </c>
      <c r="AB322" s="471">
        <v>77.215865150159871</v>
      </c>
      <c r="AC322" s="471">
        <v>170.41810546868263</v>
      </c>
      <c r="AD322" s="471">
        <v>253.68940301938972</v>
      </c>
      <c r="AE322" s="471">
        <v>328.18571796331946</v>
      </c>
    </row>
    <row r="323" spans="1:31" ht="11.1" customHeight="1">
      <c r="A323" s="469">
        <v>317</v>
      </c>
      <c r="B323" s="470">
        <v>0</v>
      </c>
      <c r="C323" s="470">
        <v>0</v>
      </c>
      <c r="D323" s="470">
        <v>0</v>
      </c>
      <c r="E323" s="470">
        <v>0</v>
      </c>
      <c r="F323" s="470">
        <v>0</v>
      </c>
      <c r="G323" s="470">
        <v>0</v>
      </c>
      <c r="H323" s="470">
        <v>0</v>
      </c>
      <c r="I323" s="470">
        <v>0</v>
      </c>
      <c r="J323" s="470">
        <v>0</v>
      </c>
      <c r="K323" s="470">
        <v>0</v>
      </c>
      <c r="L323" s="471">
        <v>0</v>
      </c>
      <c r="M323" s="471">
        <v>0</v>
      </c>
      <c r="N323" s="471">
        <v>0</v>
      </c>
      <c r="O323" s="471">
        <v>0</v>
      </c>
      <c r="P323" s="471">
        <v>0</v>
      </c>
      <c r="Q323" s="471">
        <v>0</v>
      </c>
      <c r="R323" s="471">
        <v>0</v>
      </c>
      <c r="S323" s="471">
        <v>0</v>
      </c>
      <c r="T323" s="471">
        <v>0</v>
      </c>
      <c r="U323" s="471">
        <v>0</v>
      </c>
      <c r="V323" s="471">
        <v>0</v>
      </c>
      <c r="W323" s="471">
        <v>0</v>
      </c>
      <c r="X323" s="471">
        <v>0</v>
      </c>
      <c r="Y323" s="471">
        <v>0</v>
      </c>
      <c r="Z323" s="471">
        <v>0</v>
      </c>
      <c r="AA323" s="471">
        <v>0</v>
      </c>
      <c r="AB323" s="471">
        <v>68.918354085059889</v>
      </c>
      <c r="AC323" s="471">
        <v>162.95865239691918</v>
      </c>
      <c r="AD323" s="471">
        <v>246.97871066721166</v>
      </c>
      <c r="AE323" s="471">
        <v>322.14488324545914</v>
      </c>
    </row>
    <row r="324" spans="1:31" ht="11.1" customHeight="1">
      <c r="A324" s="469">
        <v>318</v>
      </c>
      <c r="B324" s="470">
        <v>0</v>
      </c>
      <c r="C324" s="470">
        <v>0</v>
      </c>
      <c r="D324" s="470">
        <v>0</v>
      </c>
      <c r="E324" s="470">
        <v>0</v>
      </c>
      <c r="F324" s="470">
        <v>0</v>
      </c>
      <c r="G324" s="470">
        <v>0</v>
      </c>
      <c r="H324" s="470">
        <v>0</v>
      </c>
      <c r="I324" s="470">
        <v>0</v>
      </c>
      <c r="J324" s="470">
        <v>0</v>
      </c>
      <c r="K324" s="470">
        <v>0</v>
      </c>
      <c r="L324" s="471">
        <v>0</v>
      </c>
      <c r="M324" s="471">
        <v>0</v>
      </c>
      <c r="N324" s="471">
        <v>0</v>
      </c>
      <c r="O324" s="471">
        <v>0</v>
      </c>
      <c r="P324" s="471">
        <v>0</v>
      </c>
      <c r="Q324" s="471">
        <v>0</v>
      </c>
      <c r="R324" s="471">
        <v>0</v>
      </c>
      <c r="S324" s="471">
        <v>0</v>
      </c>
      <c r="T324" s="471">
        <v>0</v>
      </c>
      <c r="U324" s="471">
        <v>0</v>
      </c>
      <c r="V324" s="471">
        <v>0</v>
      </c>
      <c r="W324" s="471">
        <v>0</v>
      </c>
      <c r="X324" s="471">
        <v>0</v>
      </c>
      <c r="Y324" s="471">
        <v>0</v>
      </c>
      <c r="Z324" s="471">
        <v>0</v>
      </c>
      <c r="AA324" s="471">
        <v>0</v>
      </c>
      <c r="AB324" s="471">
        <v>60.551697094417399</v>
      </c>
      <c r="AC324" s="471">
        <v>155.43703721622427</v>
      </c>
      <c r="AD324" s="471">
        <v>240.21209587876569</v>
      </c>
      <c r="AE324" s="471">
        <v>316.05370823828343</v>
      </c>
    </row>
    <row r="325" spans="1:31" ht="11.1" customHeight="1">
      <c r="A325" s="469">
        <v>319</v>
      </c>
      <c r="B325" s="470">
        <v>0</v>
      </c>
      <c r="C325" s="470">
        <v>0</v>
      </c>
      <c r="D325" s="470">
        <v>0</v>
      </c>
      <c r="E325" s="470">
        <v>0</v>
      </c>
      <c r="F325" s="470">
        <v>0</v>
      </c>
      <c r="G325" s="470">
        <v>0</v>
      </c>
      <c r="H325" s="470">
        <v>0</v>
      </c>
      <c r="I325" s="470">
        <v>0</v>
      </c>
      <c r="J325" s="470">
        <v>0</v>
      </c>
      <c r="K325" s="470">
        <v>0</v>
      </c>
      <c r="L325" s="471">
        <v>0</v>
      </c>
      <c r="M325" s="471">
        <v>0</v>
      </c>
      <c r="N325" s="471">
        <v>0</v>
      </c>
      <c r="O325" s="471">
        <v>0</v>
      </c>
      <c r="P325" s="471">
        <v>0</v>
      </c>
      <c r="Q325" s="471">
        <v>0</v>
      </c>
      <c r="R325" s="471">
        <v>0</v>
      </c>
      <c r="S325" s="471">
        <v>0</v>
      </c>
      <c r="T325" s="471">
        <v>0</v>
      </c>
      <c r="U325" s="471">
        <v>0</v>
      </c>
      <c r="V325" s="471">
        <v>0</v>
      </c>
      <c r="W325" s="471">
        <v>0</v>
      </c>
      <c r="X325" s="471">
        <v>0</v>
      </c>
      <c r="Y325" s="471">
        <v>0</v>
      </c>
      <c r="Z325" s="471">
        <v>0</v>
      </c>
      <c r="AA325" s="471">
        <v>0</v>
      </c>
      <c r="AB325" s="471">
        <v>52.11531796218609</v>
      </c>
      <c r="AC325" s="471">
        <v>147.85274190902356</v>
      </c>
      <c r="AD325" s="471">
        <v>233.38909263374893</v>
      </c>
      <c r="AE325" s="471">
        <v>309.91177343938108</v>
      </c>
    </row>
    <row r="326" spans="1:31" ht="11.1" customHeight="1">
      <c r="A326" s="469">
        <v>320</v>
      </c>
      <c r="B326" s="470">
        <v>0</v>
      </c>
      <c r="C326" s="470">
        <v>0</v>
      </c>
      <c r="D326" s="470">
        <v>0</v>
      </c>
      <c r="E326" s="470">
        <v>0</v>
      </c>
      <c r="F326" s="470">
        <v>0</v>
      </c>
      <c r="G326" s="470">
        <v>0</v>
      </c>
      <c r="H326" s="470">
        <v>0</v>
      </c>
      <c r="I326" s="470">
        <v>0</v>
      </c>
      <c r="J326" s="470">
        <v>0</v>
      </c>
      <c r="K326" s="470">
        <v>0</v>
      </c>
      <c r="L326" s="471">
        <v>0</v>
      </c>
      <c r="M326" s="471">
        <v>0</v>
      </c>
      <c r="N326" s="471">
        <v>0</v>
      </c>
      <c r="O326" s="471">
        <v>0</v>
      </c>
      <c r="P326" s="471">
        <v>0</v>
      </c>
      <c r="Q326" s="471">
        <v>0</v>
      </c>
      <c r="R326" s="471">
        <v>0</v>
      </c>
      <c r="S326" s="471">
        <v>0</v>
      </c>
      <c r="T326" s="471">
        <v>0</v>
      </c>
      <c r="U326" s="471">
        <v>0</v>
      </c>
      <c r="V326" s="471">
        <v>0</v>
      </c>
      <c r="W326" s="471">
        <v>0</v>
      </c>
      <c r="X326" s="471">
        <v>0</v>
      </c>
      <c r="Y326" s="471">
        <v>0</v>
      </c>
      <c r="Z326" s="471">
        <v>0</v>
      </c>
      <c r="AA326" s="471">
        <v>0</v>
      </c>
      <c r="AB326" s="471">
        <v>43.608635670519561</v>
      </c>
      <c r="AC326" s="471">
        <v>140.20524414092961</v>
      </c>
      <c r="AD326" s="471">
        <v>226.50923102835716</v>
      </c>
      <c r="AE326" s="471">
        <v>303.71865585048795</v>
      </c>
    </row>
    <row r="327" spans="1:31" ht="11.1" customHeight="1">
      <c r="A327" s="469">
        <v>321</v>
      </c>
      <c r="B327" s="470">
        <v>0</v>
      </c>
      <c r="C327" s="470">
        <v>0</v>
      </c>
      <c r="D327" s="470">
        <v>0</v>
      </c>
      <c r="E327" s="470">
        <v>0</v>
      </c>
      <c r="F327" s="470">
        <v>0</v>
      </c>
      <c r="G327" s="470">
        <v>0</v>
      </c>
      <c r="H327" s="470">
        <v>0</v>
      </c>
      <c r="I327" s="470">
        <v>0</v>
      </c>
      <c r="J327" s="470">
        <v>0</v>
      </c>
      <c r="K327" s="470">
        <v>0</v>
      </c>
      <c r="L327" s="471">
        <v>0</v>
      </c>
      <c r="M327" s="471">
        <v>0</v>
      </c>
      <c r="N327" s="471">
        <v>0</v>
      </c>
      <c r="O327" s="471">
        <v>0</v>
      </c>
      <c r="P327" s="471">
        <v>0</v>
      </c>
      <c r="Q327" s="471">
        <v>0</v>
      </c>
      <c r="R327" s="471">
        <v>0</v>
      </c>
      <c r="S327" s="471">
        <v>0</v>
      </c>
      <c r="T327" s="471">
        <v>0</v>
      </c>
      <c r="U327" s="471">
        <v>0</v>
      </c>
      <c r="V327" s="471">
        <v>0</v>
      </c>
      <c r="W327" s="471">
        <v>0</v>
      </c>
      <c r="X327" s="471">
        <v>0</v>
      </c>
      <c r="Y327" s="471">
        <v>0</v>
      </c>
      <c r="Z327" s="471">
        <v>0</v>
      </c>
      <c r="AA327" s="471">
        <v>0</v>
      </c>
      <c r="AB327" s="471">
        <v>35.031064359755845</v>
      </c>
      <c r="AC327" s="471">
        <v>132.49401722476813</v>
      </c>
      <c r="AD327" s="471">
        <v>219.57203724292063</v>
      </c>
      <c r="AE327" s="471">
        <v>297.47392894835406</v>
      </c>
    </row>
    <row r="328" spans="1:31" ht="11.1" customHeight="1">
      <c r="A328" s="469">
        <v>322</v>
      </c>
      <c r="B328" s="470">
        <v>0</v>
      </c>
      <c r="C328" s="470">
        <v>0</v>
      </c>
      <c r="D328" s="470">
        <v>0</v>
      </c>
      <c r="E328" s="470">
        <v>0</v>
      </c>
      <c r="F328" s="470">
        <v>0</v>
      </c>
      <c r="G328" s="470">
        <v>0</v>
      </c>
      <c r="H328" s="470">
        <v>0</v>
      </c>
      <c r="I328" s="470">
        <v>0</v>
      </c>
      <c r="J328" s="470">
        <v>0</v>
      </c>
      <c r="K328" s="470">
        <v>0</v>
      </c>
      <c r="L328" s="471">
        <v>0</v>
      </c>
      <c r="M328" s="471">
        <v>0</v>
      </c>
      <c r="N328" s="471">
        <v>0</v>
      </c>
      <c r="O328" s="471">
        <v>0</v>
      </c>
      <c r="P328" s="471">
        <v>0</v>
      </c>
      <c r="Q328" s="471">
        <v>0</v>
      </c>
      <c r="R328" s="471">
        <v>0</v>
      </c>
      <c r="S328" s="471">
        <v>0</v>
      </c>
      <c r="T328" s="471">
        <v>0</v>
      </c>
      <c r="U328" s="471">
        <v>0</v>
      </c>
      <c r="V328" s="471">
        <v>0</v>
      </c>
      <c r="W328" s="471">
        <v>0</v>
      </c>
      <c r="X328" s="471">
        <v>0</v>
      </c>
      <c r="Y328" s="471">
        <v>0</v>
      </c>
      <c r="Z328" s="471">
        <v>0</v>
      </c>
      <c r="AA328" s="471">
        <v>0</v>
      </c>
      <c r="AB328" s="471">
        <v>26.382013288069139</v>
      </c>
      <c r="AC328" s="471">
        <v>124.71853008430548</v>
      </c>
      <c r="AD328" s="471">
        <v>212.57703350927201</v>
      </c>
      <c r="AE328" s="471">
        <v>291.1771626553691</v>
      </c>
    </row>
    <row r="329" spans="1:31" ht="11.1" customHeight="1">
      <c r="A329" s="469">
        <v>323</v>
      </c>
      <c r="B329" s="470">
        <v>0</v>
      </c>
      <c r="C329" s="470">
        <v>0</v>
      </c>
      <c r="D329" s="470">
        <v>0</v>
      </c>
      <c r="E329" s="470">
        <v>0</v>
      </c>
      <c r="F329" s="470">
        <v>0</v>
      </c>
      <c r="G329" s="470">
        <v>0</v>
      </c>
      <c r="H329" s="470">
        <v>0</v>
      </c>
      <c r="I329" s="470">
        <v>0</v>
      </c>
      <c r="J329" s="470">
        <v>0</v>
      </c>
      <c r="K329" s="470">
        <v>0</v>
      </c>
      <c r="L329" s="471">
        <v>0</v>
      </c>
      <c r="M329" s="471">
        <v>0</v>
      </c>
      <c r="N329" s="471">
        <v>0</v>
      </c>
      <c r="O329" s="471">
        <v>0</v>
      </c>
      <c r="P329" s="471">
        <v>0</v>
      </c>
      <c r="Q329" s="471">
        <v>0</v>
      </c>
      <c r="R329" s="471">
        <v>0</v>
      </c>
      <c r="S329" s="471">
        <v>0</v>
      </c>
      <c r="T329" s="471">
        <v>0</v>
      </c>
      <c r="U329" s="471">
        <v>0</v>
      </c>
      <c r="V329" s="471">
        <v>0</v>
      </c>
      <c r="W329" s="471">
        <v>0</v>
      </c>
      <c r="X329" s="471">
        <v>0</v>
      </c>
      <c r="Y329" s="471">
        <v>0</v>
      </c>
      <c r="Z329" s="471">
        <v>0</v>
      </c>
      <c r="AA329" s="471">
        <v>0</v>
      </c>
      <c r="AB329" s="471">
        <v>17.660886790784954</v>
      </c>
      <c r="AC329" s="471">
        <v>116.87824721767203</v>
      </c>
      <c r="AD329" s="471">
        <v>205.52373807784303</v>
      </c>
      <c r="AE329" s="471">
        <v>284.82792330994255</v>
      </c>
    </row>
    <row r="330" spans="1:31" ht="11.1" customHeight="1">
      <c r="A330" s="469">
        <v>324</v>
      </c>
      <c r="B330" s="470">
        <v>0</v>
      </c>
      <c r="C330" s="470">
        <v>0</v>
      </c>
      <c r="D330" s="470">
        <v>0</v>
      </c>
      <c r="E330" s="470">
        <v>0</v>
      </c>
      <c r="F330" s="470">
        <v>0</v>
      </c>
      <c r="G330" s="470">
        <v>0</v>
      </c>
      <c r="H330" s="470">
        <v>0</v>
      </c>
      <c r="I330" s="470">
        <v>0</v>
      </c>
      <c r="J330" s="470">
        <v>0</v>
      </c>
      <c r="K330" s="470">
        <v>0</v>
      </c>
      <c r="L330" s="471">
        <v>0</v>
      </c>
      <c r="M330" s="471">
        <v>0</v>
      </c>
      <c r="N330" s="471">
        <v>0</v>
      </c>
      <c r="O330" s="471">
        <v>0</v>
      </c>
      <c r="P330" s="471">
        <v>0</v>
      </c>
      <c r="Q330" s="471">
        <v>0</v>
      </c>
      <c r="R330" s="471">
        <v>0</v>
      </c>
      <c r="S330" s="471">
        <v>0</v>
      </c>
      <c r="T330" s="471">
        <v>0</v>
      </c>
      <c r="U330" s="471">
        <v>0</v>
      </c>
      <c r="V330" s="471">
        <v>0</v>
      </c>
      <c r="W330" s="471">
        <v>0</v>
      </c>
      <c r="X330" s="471">
        <v>0</v>
      </c>
      <c r="Y330" s="471">
        <v>0</v>
      </c>
      <c r="Z330" s="471">
        <v>0</v>
      </c>
      <c r="AA330" s="471">
        <v>0</v>
      </c>
      <c r="AB330" s="471">
        <v>8.8670842393567462</v>
      </c>
      <c r="AC330" s="471">
        <v>108.97262866048339</v>
      </c>
      <c r="AD330" s="471">
        <v>198.41166518448534</v>
      </c>
      <c r="AE330" s="471">
        <v>278.42577363663736</v>
      </c>
    </row>
    <row r="331" spans="1:31" ht="11.1" customHeight="1">
      <c r="A331" s="469">
        <v>325</v>
      </c>
      <c r="B331" s="470">
        <v>0</v>
      </c>
      <c r="C331" s="470">
        <v>0</v>
      </c>
      <c r="D331" s="470">
        <v>0</v>
      </c>
      <c r="E331" s="470">
        <v>0</v>
      </c>
      <c r="F331" s="470">
        <v>0</v>
      </c>
      <c r="G331" s="470">
        <v>0</v>
      </c>
      <c r="H331" s="470">
        <v>0</v>
      </c>
      <c r="I331" s="470">
        <v>0</v>
      </c>
      <c r="J331" s="470">
        <v>0</v>
      </c>
      <c r="K331" s="470">
        <v>0</v>
      </c>
      <c r="L331" s="471">
        <v>0</v>
      </c>
      <c r="M331" s="471">
        <v>0</v>
      </c>
      <c r="N331" s="471">
        <v>0</v>
      </c>
      <c r="O331" s="471">
        <v>0</v>
      </c>
      <c r="P331" s="471">
        <v>0</v>
      </c>
      <c r="Q331" s="471">
        <v>0</v>
      </c>
      <c r="R331" s="471">
        <v>0</v>
      </c>
      <c r="S331" s="471">
        <v>0</v>
      </c>
      <c r="T331" s="471">
        <v>0</v>
      </c>
      <c r="U331" s="471">
        <v>0</v>
      </c>
      <c r="V331" s="471">
        <v>0</v>
      </c>
      <c r="W331" s="471">
        <v>0</v>
      </c>
      <c r="X331" s="471">
        <v>0</v>
      </c>
      <c r="Y331" s="471">
        <v>0</v>
      </c>
      <c r="Z331" s="471">
        <v>0</v>
      </c>
      <c r="AA331" s="471">
        <v>0</v>
      </c>
      <c r="AB331" s="471">
        <v>0</v>
      </c>
      <c r="AC331" s="471">
        <v>101.00112994865157</v>
      </c>
      <c r="AD331" s="471">
        <v>191.24032501701649</v>
      </c>
      <c r="AE331" s="471">
        <v>271.97027271605475</v>
      </c>
    </row>
    <row r="332" spans="1:31" ht="11.1" customHeight="1">
      <c r="A332" s="469">
        <v>326</v>
      </c>
      <c r="B332" s="470">
        <v>0</v>
      </c>
      <c r="C332" s="470">
        <v>0</v>
      </c>
      <c r="D332" s="470">
        <v>0</v>
      </c>
      <c r="E332" s="470">
        <v>0</v>
      </c>
      <c r="F332" s="470">
        <v>0</v>
      </c>
      <c r="G332" s="470">
        <v>0</v>
      </c>
      <c r="H332" s="470">
        <v>0</v>
      </c>
      <c r="I332" s="470">
        <v>0</v>
      </c>
      <c r="J332" s="470">
        <v>0</v>
      </c>
      <c r="K332" s="470">
        <v>0</v>
      </c>
      <c r="L332" s="471">
        <v>0</v>
      </c>
      <c r="M332" s="471">
        <v>0</v>
      </c>
      <c r="N332" s="471">
        <v>0</v>
      </c>
      <c r="O332" s="471">
        <v>0</v>
      </c>
      <c r="P332" s="471">
        <v>0</v>
      </c>
      <c r="Q332" s="471">
        <v>0</v>
      </c>
      <c r="R332" s="471">
        <v>0</v>
      </c>
      <c r="S332" s="471">
        <v>0</v>
      </c>
      <c r="T332" s="471">
        <v>0</v>
      </c>
      <c r="U332" s="471">
        <v>0</v>
      </c>
      <c r="V332" s="471">
        <v>0</v>
      </c>
      <c r="W332" s="471">
        <v>0</v>
      </c>
      <c r="X332" s="471">
        <v>0</v>
      </c>
      <c r="Y332" s="471">
        <v>0</v>
      </c>
      <c r="Z332" s="471">
        <v>0</v>
      </c>
      <c r="AA332" s="471">
        <v>0</v>
      </c>
      <c r="AB332" s="471">
        <v>0</v>
      </c>
      <c r="AC332" s="471">
        <v>92.963202080887839</v>
      </c>
      <c r="AD332" s="471">
        <v>184.00922368148548</v>
      </c>
      <c r="AE332" s="471">
        <v>265.46097595446719</v>
      </c>
    </row>
    <row r="333" spans="1:31" ht="11.1" customHeight="1">
      <c r="A333" s="469">
        <v>327</v>
      </c>
      <c r="B333" s="470">
        <v>0</v>
      </c>
      <c r="C333" s="470">
        <v>0</v>
      </c>
      <c r="D333" s="470">
        <v>0</v>
      </c>
      <c r="E333" s="470">
        <v>0</v>
      </c>
      <c r="F333" s="470">
        <v>0</v>
      </c>
      <c r="G333" s="470">
        <v>0</v>
      </c>
      <c r="H333" s="470">
        <v>0</v>
      </c>
      <c r="I333" s="470">
        <v>0</v>
      </c>
      <c r="J333" s="470">
        <v>0</v>
      </c>
      <c r="K333" s="470">
        <v>0</v>
      </c>
      <c r="L333" s="471">
        <v>0</v>
      </c>
      <c r="M333" s="471">
        <v>0</v>
      </c>
      <c r="N333" s="471">
        <v>0</v>
      </c>
      <c r="O333" s="471">
        <v>0</v>
      </c>
      <c r="P333" s="471">
        <v>0</v>
      </c>
      <c r="Q333" s="471">
        <v>0</v>
      </c>
      <c r="R333" s="471">
        <v>0</v>
      </c>
      <c r="S333" s="471">
        <v>0</v>
      </c>
      <c r="T333" s="471">
        <v>0</v>
      </c>
      <c r="U333" s="471">
        <v>0</v>
      </c>
      <c r="V333" s="471">
        <v>0</v>
      </c>
      <c r="W333" s="471">
        <v>0</v>
      </c>
      <c r="X333" s="471">
        <v>0</v>
      </c>
      <c r="Y333" s="471">
        <v>0</v>
      </c>
      <c r="Z333" s="471">
        <v>0</v>
      </c>
      <c r="AA333" s="471">
        <v>0</v>
      </c>
      <c r="AB333" s="471">
        <v>0</v>
      </c>
      <c r="AC333" s="471">
        <v>84.858291480892717</v>
      </c>
      <c r="AD333" s="471">
        <v>176.71786316815817</v>
      </c>
      <c r="AE333" s="471">
        <v>258.89743505319979</v>
      </c>
    </row>
    <row r="334" spans="1:31" ht="11.1" customHeight="1">
      <c r="A334" s="469">
        <v>328</v>
      </c>
      <c r="B334" s="470">
        <v>0</v>
      </c>
      <c r="C334" s="470">
        <v>0</v>
      </c>
      <c r="D334" s="470">
        <v>0</v>
      </c>
      <c r="E334" s="470">
        <v>0</v>
      </c>
      <c r="F334" s="470">
        <v>0</v>
      </c>
      <c r="G334" s="470">
        <v>0</v>
      </c>
      <c r="H334" s="470">
        <v>0</v>
      </c>
      <c r="I334" s="470">
        <v>0</v>
      </c>
      <c r="J334" s="470">
        <v>0</v>
      </c>
      <c r="K334" s="470">
        <v>0</v>
      </c>
      <c r="L334" s="471">
        <v>0</v>
      </c>
      <c r="M334" s="471">
        <v>0</v>
      </c>
      <c r="N334" s="471">
        <v>0</v>
      </c>
      <c r="O334" s="471">
        <v>0</v>
      </c>
      <c r="P334" s="471">
        <v>0</v>
      </c>
      <c r="Q334" s="471">
        <v>0</v>
      </c>
      <c r="R334" s="471">
        <v>0</v>
      </c>
      <c r="S334" s="471">
        <v>0</v>
      </c>
      <c r="T334" s="471">
        <v>0</v>
      </c>
      <c r="U334" s="471">
        <v>0</v>
      </c>
      <c r="V334" s="471">
        <v>0</v>
      </c>
      <c r="W334" s="471">
        <v>0</v>
      </c>
      <c r="X334" s="471">
        <v>0</v>
      </c>
      <c r="Y334" s="471">
        <v>0</v>
      </c>
      <c r="Z334" s="471">
        <v>0</v>
      </c>
      <c r="AA334" s="471">
        <v>0</v>
      </c>
      <c r="AB334" s="471">
        <v>0</v>
      </c>
      <c r="AC334" s="471">
        <v>76.685839959230876</v>
      </c>
      <c r="AD334" s="471">
        <v>169.36574131721983</v>
      </c>
      <c r="AE334" s="471">
        <v>252.27919797775516</v>
      </c>
    </row>
    <row r="335" spans="1:31" ht="11.1" customHeight="1">
      <c r="A335" s="469">
        <v>329</v>
      </c>
      <c r="B335" s="470">
        <v>0</v>
      </c>
      <c r="C335" s="470">
        <v>0</v>
      </c>
      <c r="D335" s="470">
        <v>0</v>
      </c>
      <c r="E335" s="470">
        <v>0</v>
      </c>
      <c r="F335" s="470">
        <v>0</v>
      </c>
      <c r="G335" s="470">
        <v>0</v>
      </c>
      <c r="H335" s="470">
        <v>0</v>
      </c>
      <c r="I335" s="470">
        <v>0</v>
      </c>
      <c r="J335" s="470">
        <v>0</v>
      </c>
      <c r="K335" s="470">
        <v>0</v>
      </c>
      <c r="L335" s="471">
        <v>0</v>
      </c>
      <c r="M335" s="471">
        <v>0</v>
      </c>
      <c r="N335" s="471">
        <v>0</v>
      </c>
      <c r="O335" s="471">
        <v>0</v>
      </c>
      <c r="P335" s="471">
        <v>0</v>
      </c>
      <c r="Q335" s="471">
        <v>0</v>
      </c>
      <c r="R335" s="471">
        <v>0</v>
      </c>
      <c r="S335" s="471">
        <v>0</v>
      </c>
      <c r="T335" s="471">
        <v>0</v>
      </c>
      <c r="U335" s="471">
        <v>0</v>
      </c>
      <c r="V335" s="471">
        <v>0</v>
      </c>
      <c r="W335" s="471">
        <v>0</v>
      </c>
      <c r="X335" s="471">
        <v>0</v>
      </c>
      <c r="Y335" s="471">
        <v>0</v>
      </c>
      <c r="Z335" s="471">
        <v>0</v>
      </c>
      <c r="AA335" s="471">
        <v>0</v>
      </c>
      <c r="AB335" s="471">
        <v>0</v>
      </c>
      <c r="AC335" s="471">
        <v>68.445284674888669</v>
      </c>
      <c r="AD335" s="471">
        <v>161.95235178419045</v>
      </c>
      <c r="AE335" s="471">
        <v>245.60580892668179</v>
      </c>
    </row>
    <row r="336" spans="1:31" ht="11.1" customHeight="1">
      <c r="A336" s="469">
        <v>330</v>
      </c>
      <c r="B336" s="470">
        <v>0</v>
      </c>
      <c r="C336" s="470">
        <v>0</v>
      </c>
      <c r="D336" s="470">
        <v>0</v>
      </c>
      <c r="E336" s="470">
        <v>0</v>
      </c>
      <c r="F336" s="470">
        <v>0</v>
      </c>
      <c r="G336" s="470">
        <v>0</v>
      </c>
      <c r="H336" s="470">
        <v>0</v>
      </c>
      <c r="I336" s="470">
        <v>0</v>
      </c>
      <c r="J336" s="470">
        <v>0</v>
      </c>
      <c r="K336" s="470">
        <v>0</v>
      </c>
      <c r="L336" s="471">
        <v>0</v>
      </c>
      <c r="M336" s="471">
        <v>0</v>
      </c>
      <c r="N336" s="471">
        <v>0</v>
      </c>
      <c r="O336" s="471">
        <v>0</v>
      </c>
      <c r="P336" s="471">
        <v>0</v>
      </c>
      <c r="Q336" s="471">
        <v>0</v>
      </c>
      <c r="R336" s="471">
        <v>0</v>
      </c>
      <c r="S336" s="471">
        <v>0</v>
      </c>
      <c r="T336" s="471">
        <v>0</v>
      </c>
      <c r="U336" s="471">
        <v>0</v>
      </c>
      <c r="V336" s="471">
        <v>0</v>
      </c>
      <c r="W336" s="471">
        <v>0</v>
      </c>
      <c r="X336" s="471">
        <v>0</v>
      </c>
      <c r="Y336" s="471">
        <v>0</v>
      </c>
      <c r="Z336" s="471">
        <v>0</v>
      </c>
      <c r="AA336" s="471">
        <v>0</v>
      </c>
      <c r="AB336" s="471">
        <v>0</v>
      </c>
      <c r="AC336" s="471">
        <v>60.13605809651029</v>
      </c>
      <c r="AD336" s="471">
        <v>154.47718400505241</v>
      </c>
      <c r="AE336" s="471">
        <v>238.87680830018306</v>
      </c>
    </row>
    <row r="337" spans="1:31" ht="11.1" customHeight="1">
      <c r="A337" s="469">
        <v>331</v>
      </c>
      <c r="B337" s="470">
        <v>0</v>
      </c>
      <c r="C337" s="470">
        <v>0</v>
      </c>
      <c r="D337" s="470">
        <v>0</v>
      </c>
      <c r="E337" s="470">
        <v>0</v>
      </c>
      <c r="F337" s="470">
        <v>0</v>
      </c>
      <c r="G337" s="470">
        <v>0</v>
      </c>
      <c r="H337" s="470">
        <v>0</v>
      </c>
      <c r="I337" s="470">
        <v>0</v>
      </c>
      <c r="J337" s="470">
        <v>0</v>
      </c>
      <c r="K337" s="470">
        <v>0</v>
      </c>
      <c r="L337" s="471">
        <v>0</v>
      </c>
      <c r="M337" s="471">
        <v>0</v>
      </c>
      <c r="N337" s="471">
        <v>0</v>
      </c>
      <c r="O337" s="471">
        <v>0</v>
      </c>
      <c r="P337" s="471">
        <v>0</v>
      </c>
      <c r="Q337" s="471">
        <v>0</v>
      </c>
      <c r="R337" s="471">
        <v>0</v>
      </c>
      <c r="S337" s="471">
        <v>0</v>
      </c>
      <c r="T337" s="471">
        <v>0</v>
      </c>
      <c r="U337" s="471">
        <v>0</v>
      </c>
      <c r="V337" s="471">
        <v>0</v>
      </c>
      <c r="W337" s="471">
        <v>0</v>
      </c>
      <c r="X337" s="471">
        <v>0</v>
      </c>
      <c r="Y337" s="471">
        <v>0</v>
      </c>
      <c r="Z337" s="471">
        <v>0</v>
      </c>
      <c r="AA337" s="471">
        <v>0</v>
      </c>
      <c r="AB337" s="471">
        <v>0</v>
      </c>
      <c r="AC337" s="471">
        <v>51.757587963311941</v>
      </c>
      <c r="AD337" s="471">
        <v>146.93972316108818</v>
      </c>
      <c r="AE337" s="471">
        <v>232.09173266846307</v>
      </c>
    </row>
    <row r="338" spans="1:31" ht="11.1" customHeight="1">
      <c r="A338" s="469">
        <v>332</v>
      </c>
      <c r="B338" s="470">
        <v>0</v>
      </c>
      <c r="C338" s="470">
        <v>0</v>
      </c>
      <c r="D338" s="470">
        <v>0</v>
      </c>
      <c r="E338" s="470">
        <v>0</v>
      </c>
      <c r="F338" s="470">
        <v>0</v>
      </c>
      <c r="G338" s="470">
        <v>0</v>
      </c>
      <c r="H338" s="470">
        <v>0</v>
      </c>
      <c r="I338" s="470">
        <v>0</v>
      </c>
      <c r="J338" s="470">
        <v>0</v>
      </c>
      <c r="K338" s="470">
        <v>0</v>
      </c>
      <c r="L338" s="471">
        <v>0</v>
      </c>
      <c r="M338" s="471">
        <v>0</v>
      </c>
      <c r="N338" s="471">
        <v>0</v>
      </c>
      <c r="O338" s="471">
        <v>0</v>
      </c>
      <c r="P338" s="471">
        <v>0</v>
      </c>
      <c r="Q338" s="471">
        <v>0</v>
      </c>
      <c r="R338" s="471">
        <v>0</v>
      </c>
      <c r="S338" s="471">
        <v>0</v>
      </c>
      <c r="T338" s="471">
        <v>0</v>
      </c>
      <c r="U338" s="471">
        <v>0</v>
      </c>
      <c r="V338" s="471">
        <v>0</v>
      </c>
      <c r="W338" s="471">
        <v>0</v>
      </c>
      <c r="X338" s="471">
        <v>0</v>
      </c>
      <c r="Y338" s="471">
        <v>0</v>
      </c>
      <c r="Z338" s="471">
        <v>0</v>
      </c>
      <c r="AA338" s="471">
        <v>0</v>
      </c>
      <c r="AB338" s="471">
        <v>0</v>
      </c>
      <c r="AC338" s="471">
        <v>43.309297245670322</v>
      </c>
      <c r="AD338" s="471">
        <v>139.33945014342436</v>
      </c>
      <c r="AE338" s="471">
        <v>225.25011473981223</v>
      </c>
    </row>
    <row r="339" spans="1:31" ht="11.1" customHeight="1">
      <c r="A339" s="469">
        <v>333</v>
      </c>
      <c r="B339" s="470">
        <v>0</v>
      </c>
      <c r="C339" s="470">
        <v>0</v>
      </c>
      <c r="D339" s="470">
        <v>0</v>
      </c>
      <c r="E339" s="470">
        <v>0</v>
      </c>
      <c r="F339" s="470">
        <v>0</v>
      </c>
      <c r="G339" s="470">
        <v>0</v>
      </c>
      <c r="H339" s="470">
        <v>0</v>
      </c>
      <c r="I339" s="470">
        <v>0</v>
      </c>
      <c r="J339" s="470">
        <v>0</v>
      </c>
      <c r="K339" s="470">
        <v>0</v>
      </c>
      <c r="L339" s="471">
        <v>0</v>
      </c>
      <c r="M339" s="471">
        <v>0</v>
      </c>
      <c r="N339" s="471">
        <v>0</v>
      </c>
      <c r="O339" s="471">
        <v>0</v>
      </c>
      <c r="P339" s="471">
        <v>0</v>
      </c>
      <c r="Q339" s="471">
        <v>0</v>
      </c>
      <c r="R339" s="471">
        <v>0</v>
      </c>
      <c r="S339" s="471">
        <v>0</v>
      </c>
      <c r="T339" s="471">
        <v>0</v>
      </c>
      <c r="U339" s="471">
        <v>0</v>
      </c>
      <c r="V339" s="471">
        <v>0</v>
      </c>
      <c r="W339" s="471">
        <v>0</v>
      </c>
      <c r="X339" s="471">
        <v>0</v>
      </c>
      <c r="Y339" s="471">
        <v>0</v>
      </c>
      <c r="Z339" s="471">
        <v>0</v>
      </c>
      <c r="AA339" s="471">
        <v>0</v>
      </c>
      <c r="AB339" s="471">
        <v>0</v>
      </c>
      <c r="AC339" s="471">
        <v>34.790604105381725</v>
      </c>
      <c r="AD339" s="471">
        <v>131.67584151727991</v>
      </c>
      <c r="AE339" s="471">
        <v>218.35148332842277</v>
      </c>
    </row>
    <row r="340" spans="1:31" ht="11.1" customHeight="1">
      <c r="A340" s="469">
        <v>334</v>
      </c>
      <c r="B340" s="470">
        <v>0</v>
      </c>
      <c r="C340" s="470">
        <v>0</v>
      </c>
      <c r="D340" s="470">
        <v>0</v>
      </c>
      <c r="E340" s="470">
        <v>0</v>
      </c>
      <c r="F340" s="470">
        <v>0</v>
      </c>
      <c r="G340" s="470">
        <v>0</v>
      </c>
      <c r="H340" s="470">
        <v>0</v>
      </c>
      <c r="I340" s="470">
        <v>0</v>
      </c>
      <c r="J340" s="470">
        <v>0</v>
      </c>
      <c r="K340" s="470">
        <v>0</v>
      </c>
      <c r="L340" s="471">
        <v>0</v>
      </c>
      <c r="M340" s="471">
        <v>0</v>
      </c>
      <c r="N340" s="471">
        <v>0</v>
      </c>
      <c r="O340" s="471">
        <v>0</v>
      </c>
      <c r="P340" s="471">
        <v>0</v>
      </c>
      <c r="Q340" s="471">
        <v>0</v>
      </c>
      <c r="R340" s="471">
        <v>0</v>
      </c>
      <c r="S340" s="471">
        <v>0</v>
      </c>
      <c r="T340" s="471">
        <v>0</v>
      </c>
      <c r="U340" s="471">
        <v>0</v>
      </c>
      <c r="V340" s="471">
        <v>0</v>
      </c>
      <c r="W340" s="471">
        <v>0</v>
      </c>
      <c r="X340" s="471">
        <v>0</v>
      </c>
      <c r="Y340" s="471">
        <v>0</v>
      </c>
      <c r="Z340" s="471">
        <v>0</v>
      </c>
      <c r="AA340" s="471">
        <v>0</v>
      </c>
      <c r="AB340" s="471">
        <v>0</v>
      </c>
      <c r="AC340" s="471">
        <v>26.200921855590757</v>
      </c>
      <c r="AD340" s="471">
        <v>123.94836948591779</v>
      </c>
      <c r="AE340" s="471">
        <v>211.39536332193833</v>
      </c>
    </row>
    <row r="341" spans="1:31" ht="11.1" customHeight="1">
      <c r="A341" s="469">
        <v>335</v>
      </c>
      <c r="B341" s="470">
        <v>0</v>
      </c>
      <c r="C341" s="470">
        <v>0</v>
      </c>
      <c r="D341" s="470">
        <v>0</v>
      </c>
      <c r="E341" s="470">
        <v>0</v>
      </c>
      <c r="F341" s="470">
        <v>0</v>
      </c>
      <c r="G341" s="470">
        <v>0</v>
      </c>
      <c r="H341" s="470">
        <v>0</v>
      </c>
      <c r="I341" s="470">
        <v>0</v>
      </c>
      <c r="J341" s="470">
        <v>0</v>
      </c>
      <c r="K341" s="470">
        <v>0</v>
      </c>
      <c r="L341" s="471">
        <v>0</v>
      </c>
      <c r="M341" s="471">
        <v>0</v>
      </c>
      <c r="N341" s="471">
        <v>0</v>
      </c>
      <c r="O341" s="471">
        <v>0</v>
      </c>
      <c r="P341" s="471">
        <v>0</v>
      </c>
      <c r="Q341" s="471">
        <v>0</v>
      </c>
      <c r="R341" s="471">
        <v>0</v>
      </c>
      <c r="S341" s="471">
        <v>0</v>
      </c>
      <c r="T341" s="471">
        <v>0</v>
      </c>
      <c r="U341" s="471">
        <v>0</v>
      </c>
      <c r="V341" s="471">
        <v>0</v>
      </c>
      <c r="W341" s="471">
        <v>0</v>
      </c>
      <c r="X341" s="471">
        <v>0</v>
      </c>
      <c r="Y341" s="471">
        <v>0</v>
      </c>
      <c r="Z341" s="471">
        <v>0</v>
      </c>
      <c r="AA341" s="471">
        <v>0</v>
      </c>
      <c r="AB341" s="471">
        <v>0</v>
      </c>
      <c r="AC341" s="471">
        <v>17.539658920384777</v>
      </c>
      <c r="AD341" s="471">
        <v>116.15650185429404</v>
      </c>
      <c r="AE341" s="471">
        <v>204.38127564873321</v>
      </c>
    </row>
    <row r="342" spans="1:31" ht="11.1" customHeight="1">
      <c r="A342" s="469">
        <v>336</v>
      </c>
      <c r="B342" s="470">
        <v>0</v>
      </c>
      <c r="C342" s="470">
        <v>0</v>
      </c>
      <c r="D342" s="470">
        <v>0</v>
      </c>
      <c r="E342" s="470">
        <v>0</v>
      </c>
      <c r="F342" s="470">
        <v>0</v>
      </c>
      <c r="G342" s="470">
        <v>0</v>
      </c>
      <c r="H342" s="470">
        <v>0</v>
      </c>
      <c r="I342" s="470">
        <v>0</v>
      </c>
      <c r="J342" s="470">
        <v>0</v>
      </c>
      <c r="K342" s="470">
        <v>0</v>
      </c>
      <c r="L342" s="471">
        <v>0</v>
      </c>
      <c r="M342" s="471">
        <v>0</v>
      </c>
      <c r="N342" s="471">
        <v>0</v>
      </c>
      <c r="O342" s="471">
        <v>0</v>
      </c>
      <c r="P342" s="471">
        <v>0</v>
      </c>
      <c r="Q342" s="471">
        <v>0</v>
      </c>
      <c r="R342" s="471">
        <v>0</v>
      </c>
      <c r="S342" s="471">
        <v>0</v>
      </c>
      <c r="T342" s="471">
        <v>0</v>
      </c>
      <c r="U342" s="471">
        <v>0</v>
      </c>
      <c r="V342" s="471">
        <v>0</v>
      </c>
      <c r="W342" s="471">
        <v>0</v>
      </c>
      <c r="X342" s="471">
        <v>0</v>
      </c>
      <c r="Y342" s="471">
        <v>0</v>
      </c>
      <c r="Z342" s="471">
        <v>0</v>
      </c>
      <c r="AA342" s="471">
        <v>0</v>
      </c>
      <c r="AB342" s="471">
        <v>0</v>
      </c>
      <c r="AC342" s="471">
        <v>8.8062187940520928</v>
      </c>
      <c r="AD342" s="471">
        <v>108.29970199240684</v>
      </c>
      <c r="AE342" s="471">
        <v>197.30873724491792</v>
      </c>
    </row>
    <row r="343" spans="1:31" ht="11.1" customHeight="1">
      <c r="A343" s="469">
        <v>337</v>
      </c>
      <c r="B343" s="470">
        <v>0</v>
      </c>
      <c r="C343" s="470">
        <v>0</v>
      </c>
      <c r="D343" s="470">
        <v>0</v>
      </c>
      <c r="E343" s="470">
        <v>0</v>
      </c>
      <c r="F343" s="470">
        <v>0</v>
      </c>
      <c r="G343" s="470">
        <v>0</v>
      </c>
      <c r="H343" s="470">
        <v>0</v>
      </c>
      <c r="I343" s="470">
        <v>0</v>
      </c>
      <c r="J343" s="470">
        <v>0</v>
      </c>
      <c r="K343" s="470">
        <v>0</v>
      </c>
      <c r="L343" s="471">
        <v>0</v>
      </c>
      <c r="M343" s="471">
        <v>0</v>
      </c>
      <c r="N343" s="471">
        <v>0</v>
      </c>
      <c r="O343" s="471">
        <v>0</v>
      </c>
      <c r="P343" s="471">
        <v>0</v>
      </c>
      <c r="Q343" s="471">
        <v>0</v>
      </c>
      <c r="R343" s="471">
        <v>0</v>
      </c>
      <c r="S343" s="471">
        <v>0</v>
      </c>
      <c r="T343" s="471">
        <v>0</v>
      </c>
      <c r="U343" s="471">
        <v>0</v>
      </c>
      <c r="V343" s="471">
        <v>0</v>
      </c>
      <c r="W343" s="471">
        <v>0</v>
      </c>
      <c r="X343" s="471">
        <v>0</v>
      </c>
      <c r="Y343" s="471">
        <v>0</v>
      </c>
      <c r="Z343" s="471">
        <v>0</v>
      </c>
      <c r="AA343" s="471">
        <v>0</v>
      </c>
      <c r="AB343" s="471">
        <v>0</v>
      </c>
      <c r="AC343" s="471">
        <v>0</v>
      </c>
      <c r="AD343" s="471">
        <v>100.37742879833729</v>
      </c>
      <c r="AE343" s="471">
        <v>190.17726102107096</v>
      </c>
    </row>
    <row r="344" spans="1:31" ht="11.1" customHeight="1">
      <c r="A344" s="469">
        <v>338</v>
      </c>
      <c r="B344" s="470">
        <v>0</v>
      </c>
      <c r="C344" s="470">
        <v>0</v>
      </c>
      <c r="D344" s="470">
        <v>0</v>
      </c>
      <c r="E344" s="470">
        <v>0</v>
      </c>
      <c r="F344" s="470">
        <v>0</v>
      </c>
      <c r="G344" s="470">
        <v>0</v>
      </c>
      <c r="H344" s="470">
        <v>0</v>
      </c>
      <c r="I344" s="470">
        <v>0</v>
      </c>
      <c r="J344" s="470">
        <v>0</v>
      </c>
      <c r="K344" s="470">
        <v>0</v>
      </c>
      <c r="L344" s="471">
        <v>0</v>
      </c>
      <c r="M344" s="471">
        <v>0</v>
      </c>
      <c r="N344" s="471">
        <v>0</v>
      </c>
      <c r="O344" s="471">
        <v>0</v>
      </c>
      <c r="P344" s="471">
        <v>0</v>
      </c>
      <c r="Q344" s="471">
        <v>0</v>
      </c>
      <c r="R344" s="471">
        <v>0</v>
      </c>
      <c r="S344" s="471">
        <v>0</v>
      </c>
      <c r="T344" s="471">
        <v>0</v>
      </c>
      <c r="U344" s="471">
        <v>0</v>
      </c>
      <c r="V344" s="471">
        <v>0</v>
      </c>
      <c r="W344" s="471">
        <v>0</v>
      </c>
      <c r="X344" s="471">
        <v>0</v>
      </c>
      <c r="Y344" s="471">
        <v>0</v>
      </c>
      <c r="Z344" s="471">
        <v>0</v>
      </c>
      <c r="AA344" s="471">
        <v>0</v>
      </c>
      <c r="AB344" s="471">
        <v>0</v>
      </c>
      <c r="AC344" s="471">
        <v>0</v>
      </c>
      <c r="AD344" s="471">
        <v>92.389136660983866</v>
      </c>
      <c r="AE344" s="471">
        <v>182.98635582869204</v>
      </c>
    </row>
    <row r="345" spans="1:31" ht="11.1" customHeight="1">
      <c r="A345" s="469">
        <v>339</v>
      </c>
      <c r="B345" s="470">
        <v>0</v>
      </c>
      <c r="C345" s="470">
        <v>0</v>
      </c>
      <c r="D345" s="470">
        <v>0</v>
      </c>
      <c r="E345" s="470">
        <v>0</v>
      </c>
      <c r="F345" s="470">
        <v>0</v>
      </c>
      <c r="G345" s="470">
        <v>0</v>
      </c>
      <c r="H345" s="470">
        <v>0</v>
      </c>
      <c r="I345" s="470">
        <v>0</v>
      </c>
      <c r="J345" s="470">
        <v>0</v>
      </c>
      <c r="K345" s="470">
        <v>0</v>
      </c>
      <c r="L345" s="471">
        <v>0</v>
      </c>
      <c r="M345" s="471">
        <v>0</v>
      </c>
      <c r="N345" s="471">
        <v>0</v>
      </c>
      <c r="O345" s="471">
        <v>0</v>
      </c>
      <c r="P345" s="471">
        <v>0</v>
      </c>
      <c r="Q345" s="471">
        <v>0</v>
      </c>
      <c r="R345" s="471">
        <v>0</v>
      </c>
      <c r="S345" s="471">
        <v>0</v>
      </c>
      <c r="T345" s="471">
        <v>0</v>
      </c>
      <c r="U345" s="471">
        <v>0</v>
      </c>
      <c r="V345" s="471">
        <v>0</v>
      </c>
      <c r="W345" s="471">
        <v>0</v>
      </c>
      <c r="X345" s="471">
        <v>0</v>
      </c>
      <c r="Y345" s="471">
        <v>0</v>
      </c>
      <c r="Z345" s="471">
        <v>0</v>
      </c>
      <c r="AA345" s="471">
        <v>0</v>
      </c>
      <c r="AB345" s="471">
        <v>0</v>
      </c>
      <c r="AC345" s="471">
        <v>0</v>
      </c>
      <c r="AD345" s="471">
        <v>84.334275422485803</v>
      </c>
      <c r="AE345" s="471">
        <v>175.73552642637645</v>
      </c>
    </row>
    <row r="346" spans="1:31" ht="11.1" customHeight="1">
      <c r="A346" s="469">
        <v>340</v>
      </c>
      <c r="B346" s="470">
        <v>0</v>
      </c>
      <c r="C346" s="470">
        <v>0</v>
      </c>
      <c r="D346" s="470">
        <v>0</v>
      </c>
      <c r="E346" s="470">
        <v>0</v>
      </c>
      <c r="F346" s="470">
        <v>0</v>
      </c>
      <c r="G346" s="470">
        <v>0</v>
      </c>
      <c r="H346" s="470">
        <v>0</v>
      </c>
      <c r="I346" s="470">
        <v>0</v>
      </c>
      <c r="J346" s="470">
        <v>0</v>
      </c>
      <c r="K346" s="470">
        <v>0</v>
      </c>
      <c r="L346" s="471">
        <v>0</v>
      </c>
      <c r="M346" s="471">
        <v>0</v>
      </c>
      <c r="N346" s="471">
        <v>0</v>
      </c>
      <c r="O346" s="471">
        <v>0</v>
      </c>
      <c r="P346" s="471">
        <v>0</v>
      </c>
      <c r="Q346" s="471">
        <v>0</v>
      </c>
      <c r="R346" s="471">
        <v>0</v>
      </c>
      <c r="S346" s="471">
        <v>0</v>
      </c>
      <c r="T346" s="471">
        <v>0</v>
      </c>
      <c r="U346" s="471">
        <v>0</v>
      </c>
      <c r="V346" s="471">
        <v>0</v>
      </c>
      <c r="W346" s="471">
        <v>0</v>
      </c>
      <c r="X346" s="471">
        <v>0</v>
      </c>
      <c r="Y346" s="471">
        <v>0</v>
      </c>
      <c r="Z346" s="471">
        <v>0</v>
      </c>
      <c r="AA346" s="471">
        <v>0</v>
      </c>
      <c r="AB346" s="471">
        <v>0</v>
      </c>
      <c r="AC346" s="471">
        <v>0</v>
      </c>
      <c r="AD346" s="471">
        <v>76.21229034033351</v>
      </c>
      <c r="AE346" s="471">
        <v>168.42427344570822</v>
      </c>
    </row>
    <row r="347" spans="1:31" ht="11.1" customHeight="1">
      <c r="A347" s="469">
        <v>341</v>
      </c>
      <c r="B347" s="470">
        <v>0</v>
      </c>
      <c r="C347" s="470">
        <v>0</v>
      </c>
      <c r="D347" s="470">
        <v>0</v>
      </c>
      <c r="E347" s="470">
        <v>0</v>
      </c>
      <c r="F347" s="470">
        <v>0</v>
      </c>
      <c r="G347" s="470">
        <v>0</v>
      </c>
      <c r="H347" s="470">
        <v>0</v>
      </c>
      <c r="I347" s="470">
        <v>0</v>
      </c>
      <c r="J347" s="470">
        <v>0</v>
      </c>
      <c r="K347" s="470">
        <v>0</v>
      </c>
      <c r="L347" s="471">
        <v>0</v>
      </c>
      <c r="M347" s="471">
        <v>0</v>
      </c>
      <c r="N347" s="471">
        <v>0</v>
      </c>
      <c r="O347" s="471">
        <v>0</v>
      </c>
      <c r="P347" s="471">
        <v>0</v>
      </c>
      <c r="Q347" s="471">
        <v>0</v>
      </c>
      <c r="R347" s="471">
        <v>0</v>
      </c>
      <c r="S347" s="471">
        <v>0</v>
      </c>
      <c r="T347" s="471">
        <v>0</v>
      </c>
      <c r="U347" s="471">
        <v>0</v>
      </c>
      <c r="V347" s="471">
        <v>0</v>
      </c>
      <c r="W347" s="471">
        <v>0</v>
      </c>
      <c r="X347" s="471">
        <v>0</v>
      </c>
      <c r="Y347" s="471">
        <v>0</v>
      </c>
      <c r="Z347" s="471">
        <v>0</v>
      </c>
      <c r="AA347" s="471">
        <v>0</v>
      </c>
      <c r="AB347" s="471">
        <v>0</v>
      </c>
      <c r="AC347" s="471">
        <v>0</v>
      </c>
      <c r="AD347" s="471">
        <v>68.022622049163402</v>
      </c>
      <c r="AE347" s="471">
        <v>161.05209335686789</v>
      </c>
    </row>
    <row r="348" spans="1:31" ht="11.1" customHeight="1">
      <c r="A348" s="469">
        <v>342</v>
      </c>
      <c r="B348" s="470">
        <v>0</v>
      </c>
      <c r="C348" s="470">
        <v>0</v>
      </c>
      <c r="D348" s="470">
        <v>0</v>
      </c>
      <c r="E348" s="470">
        <v>0</v>
      </c>
      <c r="F348" s="470">
        <v>0</v>
      </c>
      <c r="G348" s="470">
        <v>0</v>
      </c>
      <c r="H348" s="470">
        <v>0</v>
      </c>
      <c r="I348" s="470">
        <v>0</v>
      </c>
      <c r="J348" s="470">
        <v>0</v>
      </c>
      <c r="K348" s="470">
        <v>0</v>
      </c>
      <c r="L348" s="471">
        <v>0</v>
      </c>
      <c r="M348" s="471">
        <v>0</v>
      </c>
      <c r="N348" s="471">
        <v>0</v>
      </c>
      <c r="O348" s="471">
        <v>0</v>
      </c>
      <c r="P348" s="471">
        <v>0</v>
      </c>
      <c r="Q348" s="471">
        <v>0</v>
      </c>
      <c r="R348" s="471">
        <v>0</v>
      </c>
      <c r="S348" s="471">
        <v>0</v>
      </c>
      <c r="T348" s="471">
        <v>0</v>
      </c>
      <c r="U348" s="471">
        <v>0</v>
      </c>
      <c r="V348" s="471">
        <v>0</v>
      </c>
      <c r="W348" s="471">
        <v>0</v>
      </c>
      <c r="X348" s="471">
        <v>0</v>
      </c>
      <c r="Y348" s="471">
        <v>0</v>
      </c>
      <c r="Z348" s="471">
        <v>0</v>
      </c>
      <c r="AA348" s="471">
        <v>0</v>
      </c>
      <c r="AB348" s="471">
        <v>0</v>
      </c>
      <c r="AC348" s="471">
        <v>0</v>
      </c>
      <c r="AD348" s="471">
        <v>59.764706522233567</v>
      </c>
      <c r="AE348" s="471">
        <v>153.61847843395378</v>
      </c>
    </row>
    <row r="349" spans="1:31" ht="11.1" customHeight="1">
      <c r="A349" s="469">
        <v>343</v>
      </c>
      <c r="B349" s="470">
        <v>0</v>
      </c>
      <c r="C349" s="470">
        <v>0</v>
      </c>
      <c r="D349" s="470">
        <v>0</v>
      </c>
      <c r="E349" s="470">
        <v>0</v>
      </c>
      <c r="F349" s="470">
        <v>0</v>
      </c>
      <c r="G349" s="470">
        <v>0</v>
      </c>
      <c r="H349" s="470">
        <v>0</v>
      </c>
      <c r="I349" s="470">
        <v>0</v>
      </c>
      <c r="J349" s="470">
        <v>0</v>
      </c>
      <c r="K349" s="470">
        <v>0</v>
      </c>
      <c r="L349" s="471">
        <v>0</v>
      </c>
      <c r="M349" s="471">
        <v>0</v>
      </c>
      <c r="N349" s="471">
        <v>0</v>
      </c>
      <c r="O349" s="471">
        <v>0</v>
      </c>
      <c r="P349" s="471">
        <v>0</v>
      </c>
      <c r="Q349" s="471">
        <v>0</v>
      </c>
      <c r="R349" s="471">
        <v>0</v>
      </c>
      <c r="S349" s="471">
        <v>0</v>
      </c>
      <c r="T349" s="471">
        <v>0</v>
      </c>
      <c r="U349" s="471">
        <v>0</v>
      </c>
      <c r="V349" s="471">
        <v>0</v>
      </c>
      <c r="W349" s="471">
        <v>0</v>
      </c>
      <c r="X349" s="471">
        <v>0</v>
      </c>
      <c r="Y349" s="471">
        <v>0</v>
      </c>
      <c r="Z349" s="471">
        <v>0</v>
      </c>
      <c r="AA349" s="471">
        <v>0</v>
      </c>
      <c r="AB349" s="471">
        <v>0</v>
      </c>
      <c r="AC349" s="471">
        <v>0</v>
      </c>
      <c r="AD349" s="471">
        <v>51.437975032579175</v>
      </c>
      <c r="AE349" s="471">
        <v>146.12291672001538</v>
      </c>
    </row>
    <row r="350" spans="1:31" ht="11.1" customHeight="1">
      <c r="A350" s="469">
        <v>344</v>
      </c>
      <c r="B350" s="470">
        <v>0</v>
      </c>
      <c r="C350" s="470">
        <v>0</v>
      </c>
      <c r="D350" s="470">
        <v>0</v>
      </c>
      <c r="E350" s="470">
        <v>0</v>
      </c>
      <c r="F350" s="470">
        <v>0</v>
      </c>
      <c r="G350" s="470">
        <v>0</v>
      </c>
      <c r="H350" s="470">
        <v>0</v>
      </c>
      <c r="I350" s="470">
        <v>0</v>
      </c>
      <c r="J350" s="470">
        <v>0</v>
      </c>
      <c r="K350" s="470">
        <v>0</v>
      </c>
      <c r="L350" s="471">
        <v>0</v>
      </c>
      <c r="M350" s="471">
        <v>0</v>
      </c>
      <c r="N350" s="471">
        <v>0</v>
      </c>
      <c r="O350" s="471">
        <v>0</v>
      </c>
      <c r="P350" s="471">
        <v>0</v>
      </c>
      <c r="Q350" s="471">
        <v>0</v>
      </c>
      <c r="R350" s="471">
        <v>0</v>
      </c>
      <c r="S350" s="471">
        <v>0</v>
      </c>
      <c r="T350" s="471">
        <v>0</v>
      </c>
      <c r="U350" s="471">
        <v>0</v>
      </c>
      <c r="V350" s="471">
        <v>0</v>
      </c>
      <c r="W350" s="471">
        <v>0</v>
      </c>
      <c r="X350" s="471">
        <v>0</v>
      </c>
      <c r="Y350" s="471">
        <v>0</v>
      </c>
      <c r="Z350" s="471">
        <v>0</v>
      </c>
      <c r="AA350" s="471">
        <v>0</v>
      </c>
      <c r="AB350" s="471">
        <v>0</v>
      </c>
      <c r="AC350" s="471">
        <v>0</v>
      </c>
      <c r="AD350" s="471">
        <v>43.041854113844373</v>
      </c>
      <c r="AE350" s="471">
        <v>138.56489199179427</v>
      </c>
    </row>
    <row r="351" spans="1:31" ht="11.1" customHeight="1">
      <c r="A351" s="469">
        <v>345</v>
      </c>
      <c r="B351" s="470">
        <v>0</v>
      </c>
      <c r="C351" s="470">
        <v>0</v>
      </c>
      <c r="D351" s="470">
        <v>0</v>
      </c>
      <c r="E351" s="470">
        <v>0</v>
      </c>
      <c r="F351" s="470">
        <v>0</v>
      </c>
      <c r="G351" s="470">
        <v>0</v>
      </c>
      <c r="H351" s="470">
        <v>0</v>
      </c>
      <c r="I351" s="470">
        <v>0</v>
      </c>
      <c r="J351" s="470">
        <v>0</v>
      </c>
      <c r="K351" s="470">
        <v>0</v>
      </c>
      <c r="L351" s="471">
        <v>0</v>
      </c>
      <c r="M351" s="471">
        <v>0</v>
      </c>
      <c r="N351" s="471">
        <v>0</v>
      </c>
      <c r="O351" s="471">
        <v>0</v>
      </c>
      <c r="P351" s="471">
        <v>0</v>
      </c>
      <c r="Q351" s="471">
        <v>0</v>
      </c>
      <c r="R351" s="471">
        <v>0</v>
      </c>
      <c r="S351" s="471">
        <v>0</v>
      </c>
      <c r="T351" s="471">
        <v>0</v>
      </c>
      <c r="U351" s="471">
        <v>0</v>
      </c>
      <c r="V351" s="471">
        <v>0</v>
      </c>
      <c r="W351" s="471">
        <v>0</v>
      </c>
      <c r="X351" s="471">
        <v>0</v>
      </c>
      <c r="Y351" s="471">
        <v>0</v>
      </c>
      <c r="Z351" s="471">
        <v>0</v>
      </c>
      <c r="AA351" s="471">
        <v>0</v>
      </c>
      <c r="AB351" s="471">
        <v>0</v>
      </c>
      <c r="AC351" s="471">
        <v>0</v>
      </c>
      <c r="AD351" s="471">
        <v>34.575765520786817</v>
      </c>
      <c r="AE351" s="471">
        <v>130.9438837241712</v>
      </c>
    </row>
    <row r="352" spans="1:31" ht="11.1" customHeight="1">
      <c r="A352" s="469">
        <v>346</v>
      </c>
      <c r="B352" s="470">
        <v>0</v>
      </c>
      <c r="C352" s="470">
        <v>0</v>
      </c>
      <c r="D352" s="470">
        <v>0</v>
      </c>
      <c r="E352" s="470">
        <v>0</v>
      </c>
      <c r="F352" s="470">
        <v>0</v>
      </c>
      <c r="G352" s="470">
        <v>0</v>
      </c>
      <c r="H352" s="470">
        <v>0</v>
      </c>
      <c r="I352" s="470">
        <v>0</v>
      </c>
      <c r="J352" s="470">
        <v>0</v>
      </c>
      <c r="K352" s="470">
        <v>0</v>
      </c>
      <c r="L352" s="471">
        <v>0</v>
      </c>
      <c r="M352" s="471">
        <v>0</v>
      </c>
      <c r="N352" s="471">
        <v>0</v>
      </c>
      <c r="O352" s="471">
        <v>0</v>
      </c>
      <c r="P352" s="471">
        <v>0</v>
      </c>
      <c r="Q352" s="471">
        <v>0</v>
      </c>
      <c r="R352" s="471">
        <v>0</v>
      </c>
      <c r="S352" s="471">
        <v>0</v>
      </c>
      <c r="T352" s="471">
        <v>0</v>
      </c>
      <c r="U352" s="471">
        <v>0</v>
      </c>
      <c r="V352" s="471">
        <v>0</v>
      </c>
      <c r="W352" s="471">
        <v>0</v>
      </c>
      <c r="X352" s="471">
        <v>0</v>
      </c>
      <c r="Y352" s="471">
        <v>0</v>
      </c>
      <c r="Z352" s="471">
        <v>0</v>
      </c>
      <c r="AA352" s="471">
        <v>0</v>
      </c>
      <c r="AB352" s="471">
        <v>0</v>
      </c>
      <c r="AC352" s="471">
        <v>0</v>
      </c>
      <c r="AD352" s="471">
        <v>26.03912618945381</v>
      </c>
      <c r="AE352" s="471">
        <v>123.25936705431815</v>
      </c>
    </row>
    <row r="353" spans="1:31" ht="11.1" customHeight="1">
      <c r="A353" s="469">
        <v>347</v>
      </c>
      <c r="B353" s="470">
        <v>0</v>
      </c>
      <c r="C353" s="470">
        <v>0</v>
      </c>
      <c r="D353" s="470">
        <v>0</v>
      </c>
      <c r="E353" s="470">
        <v>0</v>
      </c>
      <c r="F353" s="470">
        <v>0</v>
      </c>
      <c r="G353" s="470">
        <v>0</v>
      </c>
      <c r="H353" s="470">
        <v>0</v>
      </c>
      <c r="I353" s="470">
        <v>0</v>
      </c>
      <c r="J353" s="470">
        <v>0</v>
      </c>
      <c r="K353" s="470">
        <v>0</v>
      </c>
      <c r="L353" s="471">
        <v>0</v>
      </c>
      <c r="M353" s="471">
        <v>0</v>
      </c>
      <c r="N353" s="471">
        <v>0</v>
      </c>
      <c r="O353" s="471">
        <v>0</v>
      </c>
      <c r="P353" s="471">
        <v>0</v>
      </c>
      <c r="Q353" s="471">
        <v>0</v>
      </c>
      <c r="R353" s="471">
        <v>0</v>
      </c>
      <c r="S353" s="471">
        <v>0</v>
      </c>
      <c r="T353" s="471">
        <v>0</v>
      </c>
      <c r="U353" s="471">
        <v>0</v>
      </c>
      <c r="V353" s="471">
        <v>0</v>
      </c>
      <c r="W353" s="471">
        <v>0</v>
      </c>
      <c r="X353" s="471">
        <v>0</v>
      </c>
      <c r="Y353" s="471">
        <v>0</v>
      </c>
      <c r="Z353" s="471">
        <v>0</v>
      </c>
      <c r="AA353" s="471">
        <v>0</v>
      </c>
      <c r="AB353" s="471">
        <v>0</v>
      </c>
      <c r="AC353" s="471">
        <v>0</v>
      </c>
      <c r="AD353" s="471">
        <v>17.431348197026281</v>
      </c>
      <c r="AE353" s="471">
        <v>115.51081274554936</v>
      </c>
    </row>
    <row r="354" spans="1:31" ht="11.1" customHeight="1">
      <c r="A354" s="469">
        <v>348</v>
      </c>
      <c r="B354" s="470">
        <v>0</v>
      </c>
      <c r="C354" s="470">
        <v>0</v>
      </c>
      <c r="D354" s="470">
        <v>0</v>
      </c>
      <c r="E354" s="470">
        <v>0</v>
      </c>
      <c r="F354" s="470">
        <v>0</v>
      </c>
      <c r="G354" s="470">
        <v>0</v>
      </c>
      <c r="H354" s="470">
        <v>0</v>
      </c>
      <c r="I354" s="470">
        <v>0</v>
      </c>
      <c r="J354" s="470">
        <v>0</v>
      </c>
      <c r="K354" s="470">
        <v>0</v>
      </c>
      <c r="L354" s="471">
        <v>0</v>
      </c>
      <c r="M354" s="471">
        <v>0</v>
      </c>
      <c r="N354" s="471">
        <v>0</v>
      </c>
      <c r="O354" s="471">
        <v>0</v>
      </c>
      <c r="P354" s="471">
        <v>0</v>
      </c>
      <c r="Q354" s="471">
        <v>0</v>
      </c>
      <c r="R354" s="471">
        <v>0</v>
      </c>
      <c r="S354" s="471">
        <v>0</v>
      </c>
      <c r="T354" s="471">
        <v>0</v>
      </c>
      <c r="U354" s="471">
        <v>0</v>
      </c>
      <c r="V354" s="471">
        <v>0</v>
      </c>
      <c r="W354" s="471">
        <v>0</v>
      </c>
      <c r="X354" s="471">
        <v>0</v>
      </c>
      <c r="Y354" s="471">
        <v>0</v>
      </c>
      <c r="Z354" s="471">
        <v>0</v>
      </c>
      <c r="AA354" s="471">
        <v>0</v>
      </c>
      <c r="AB354" s="471">
        <v>0</v>
      </c>
      <c r="AC354" s="471">
        <v>0</v>
      </c>
      <c r="AD354" s="471">
        <v>8.7518387213285322</v>
      </c>
      <c r="AE354" s="471">
        <v>107.69768715087426</v>
      </c>
    </row>
    <row r="355" spans="1:31" ht="11.1" customHeight="1">
      <c r="A355" s="469">
        <v>349</v>
      </c>
      <c r="B355" s="470">
        <v>0</v>
      </c>
      <c r="C355" s="470">
        <v>0</v>
      </c>
      <c r="D355" s="470">
        <v>0</v>
      </c>
      <c r="E355" s="470">
        <v>0</v>
      </c>
      <c r="F355" s="470">
        <v>0</v>
      </c>
      <c r="G355" s="470">
        <v>0</v>
      </c>
      <c r="H355" s="470">
        <v>0</v>
      </c>
      <c r="I355" s="470">
        <v>0</v>
      </c>
      <c r="J355" s="470">
        <v>0</v>
      </c>
      <c r="K355" s="470">
        <v>0</v>
      </c>
      <c r="L355" s="471">
        <v>0</v>
      </c>
      <c r="M355" s="471">
        <v>0</v>
      </c>
      <c r="N355" s="471">
        <v>0</v>
      </c>
      <c r="O355" s="471">
        <v>0</v>
      </c>
      <c r="P355" s="471">
        <v>0</v>
      </c>
      <c r="Q355" s="471">
        <v>0</v>
      </c>
      <c r="R355" s="471">
        <v>0</v>
      </c>
      <c r="S355" s="471">
        <v>0</v>
      </c>
      <c r="T355" s="471">
        <v>0</v>
      </c>
      <c r="U355" s="471">
        <v>0</v>
      </c>
      <c r="V355" s="471">
        <v>0</v>
      </c>
      <c r="W355" s="471">
        <v>0</v>
      </c>
      <c r="X355" s="471">
        <v>0</v>
      </c>
      <c r="Y355" s="471">
        <v>0</v>
      </c>
      <c r="Z355" s="471">
        <v>0</v>
      </c>
      <c r="AA355" s="471">
        <v>0</v>
      </c>
      <c r="AB355" s="471">
        <v>0</v>
      </c>
      <c r="AC355" s="471">
        <v>0</v>
      </c>
      <c r="AD355" s="471">
        <v>0</v>
      </c>
      <c r="AE355" s="471">
        <v>99.819452176243587</v>
      </c>
    </row>
    <row r="356" spans="1:31" ht="11.1" customHeight="1">
      <c r="A356" s="469">
        <v>350</v>
      </c>
      <c r="B356" s="470">
        <v>0</v>
      </c>
      <c r="C356" s="470">
        <v>0</v>
      </c>
      <c r="D356" s="470">
        <v>0</v>
      </c>
      <c r="E356" s="470">
        <v>0</v>
      </c>
      <c r="F356" s="470">
        <v>0</v>
      </c>
      <c r="G356" s="470">
        <v>0</v>
      </c>
      <c r="H356" s="470">
        <v>0</v>
      </c>
      <c r="I356" s="470">
        <v>0</v>
      </c>
      <c r="J356" s="470">
        <v>0</v>
      </c>
      <c r="K356" s="470">
        <v>0</v>
      </c>
      <c r="L356" s="471">
        <v>0</v>
      </c>
      <c r="M356" s="471">
        <v>0</v>
      </c>
      <c r="N356" s="471">
        <v>0</v>
      </c>
      <c r="O356" s="471">
        <v>0</v>
      </c>
      <c r="P356" s="471">
        <v>0</v>
      </c>
      <c r="Q356" s="471">
        <v>0</v>
      </c>
      <c r="R356" s="471">
        <v>0</v>
      </c>
      <c r="S356" s="471">
        <v>0</v>
      </c>
      <c r="T356" s="471">
        <v>0</v>
      </c>
      <c r="U356" s="471">
        <v>0</v>
      </c>
      <c r="V356" s="471">
        <v>0</v>
      </c>
      <c r="W356" s="471">
        <v>0</v>
      </c>
      <c r="X356" s="471">
        <v>0</v>
      </c>
      <c r="Y356" s="471">
        <v>0</v>
      </c>
      <c r="Z356" s="471">
        <v>0</v>
      </c>
      <c r="AA356" s="471">
        <v>0</v>
      </c>
      <c r="AB356" s="471">
        <v>0</v>
      </c>
      <c r="AC356" s="471">
        <v>0</v>
      </c>
      <c r="AD356" s="471">
        <v>0</v>
      </c>
      <c r="AE356" s="471">
        <v>91.875565243491025</v>
      </c>
    </row>
    <row r="357" spans="1:31" ht="11.1" customHeight="1">
      <c r="A357" s="469">
        <v>351</v>
      </c>
      <c r="B357" s="470">
        <v>0</v>
      </c>
      <c r="C357" s="470">
        <v>0</v>
      </c>
      <c r="D357" s="470">
        <v>0</v>
      </c>
      <c r="E357" s="470">
        <v>0</v>
      </c>
      <c r="F357" s="470">
        <v>0</v>
      </c>
      <c r="G357" s="470">
        <v>0</v>
      </c>
      <c r="H357" s="470">
        <v>0</v>
      </c>
      <c r="I357" s="470">
        <v>0</v>
      </c>
      <c r="J357" s="470">
        <v>0</v>
      </c>
      <c r="K357" s="470">
        <v>0</v>
      </c>
      <c r="L357" s="471">
        <v>0</v>
      </c>
      <c r="M357" s="471">
        <v>0</v>
      </c>
      <c r="N357" s="471">
        <v>0</v>
      </c>
      <c r="O357" s="471">
        <v>0</v>
      </c>
      <c r="P357" s="471">
        <v>0</v>
      </c>
      <c r="Q357" s="471">
        <v>0</v>
      </c>
      <c r="R357" s="471">
        <v>0</v>
      </c>
      <c r="S357" s="471">
        <v>0</v>
      </c>
      <c r="T357" s="471">
        <v>0</v>
      </c>
      <c r="U357" s="471">
        <v>0</v>
      </c>
      <c r="V357" s="471">
        <v>0</v>
      </c>
      <c r="W357" s="471">
        <v>0</v>
      </c>
      <c r="X357" s="471">
        <v>0</v>
      </c>
      <c r="Y357" s="471">
        <v>0</v>
      </c>
      <c r="Z357" s="471">
        <v>0</v>
      </c>
      <c r="AA357" s="471">
        <v>0</v>
      </c>
      <c r="AB357" s="471">
        <v>0</v>
      </c>
      <c r="AC357" s="471">
        <v>0</v>
      </c>
      <c r="AD357" s="471">
        <v>0</v>
      </c>
      <c r="AE357" s="471">
        <v>83.865479252965486</v>
      </c>
    </row>
    <row r="358" spans="1:31" ht="11.1" customHeight="1">
      <c r="A358" s="469">
        <v>352</v>
      </c>
      <c r="B358" s="470">
        <v>0</v>
      </c>
      <c r="C358" s="470">
        <v>0</v>
      </c>
      <c r="D358" s="470">
        <v>0</v>
      </c>
      <c r="E358" s="470">
        <v>0</v>
      </c>
      <c r="F358" s="470">
        <v>0</v>
      </c>
      <c r="G358" s="470">
        <v>0</v>
      </c>
      <c r="H358" s="470">
        <v>0</v>
      </c>
      <c r="I358" s="470">
        <v>0</v>
      </c>
      <c r="J358" s="470">
        <v>0</v>
      </c>
      <c r="K358" s="470">
        <v>0</v>
      </c>
      <c r="L358" s="471">
        <v>0</v>
      </c>
      <c r="M358" s="471">
        <v>0</v>
      </c>
      <c r="N358" s="471">
        <v>0</v>
      </c>
      <c r="O358" s="471">
        <v>0</v>
      </c>
      <c r="P358" s="471">
        <v>0</v>
      </c>
      <c r="Q358" s="471">
        <v>0</v>
      </c>
      <c r="R358" s="471">
        <v>0</v>
      </c>
      <c r="S358" s="471">
        <v>0</v>
      </c>
      <c r="T358" s="471">
        <v>0</v>
      </c>
      <c r="U358" s="471">
        <v>0</v>
      </c>
      <c r="V358" s="471">
        <v>0</v>
      </c>
      <c r="W358" s="471">
        <v>0</v>
      </c>
      <c r="X358" s="471">
        <v>0</v>
      </c>
      <c r="Y358" s="471">
        <v>0</v>
      </c>
      <c r="Z358" s="471">
        <v>0</v>
      </c>
      <c r="AA358" s="471">
        <v>0</v>
      </c>
      <c r="AB358" s="471">
        <v>0</v>
      </c>
      <c r="AC358" s="471">
        <v>0</v>
      </c>
      <c r="AD358" s="471">
        <v>0</v>
      </c>
      <c r="AE358" s="471">
        <v>75.788642545852156</v>
      </c>
    </row>
    <row r="359" spans="1:31" ht="11.1" customHeight="1">
      <c r="A359" s="469">
        <v>353</v>
      </c>
      <c r="B359" s="470">
        <v>0</v>
      </c>
      <c r="C359" s="470">
        <v>0</v>
      </c>
      <c r="D359" s="470">
        <v>0</v>
      </c>
      <c r="E359" s="470">
        <v>0</v>
      </c>
      <c r="F359" s="470">
        <v>0</v>
      </c>
      <c r="G359" s="470">
        <v>0</v>
      </c>
      <c r="H359" s="470">
        <v>0</v>
      </c>
      <c r="I359" s="470">
        <v>0</v>
      </c>
      <c r="J359" s="470">
        <v>0</v>
      </c>
      <c r="K359" s="470">
        <v>0</v>
      </c>
      <c r="L359" s="471">
        <v>0</v>
      </c>
      <c r="M359" s="471">
        <v>0</v>
      </c>
      <c r="N359" s="471">
        <v>0</v>
      </c>
      <c r="O359" s="471">
        <v>0</v>
      </c>
      <c r="P359" s="471">
        <v>0</v>
      </c>
      <c r="Q359" s="471">
        <v>0</v>
      </c>
      <c r="R359" s="471">
        <v>0</v>
      </c>
      <c r="S359" s="471">
        <v>0</v>
      </c>
      <c r="T359" s="471">
        <v>0</v>
      </c>
      <c r="U359" s="471">
        <v>0</v>
      </c>
      <c r="V359" s="471">
        <v>0</v>
      </c>
      <c r="W359" s="471">
        <v>0</v>
      </c>
      <c r="X359" s="471">
        <v>0</v>
      </c>
      <c r="Y359" s="471">
        <v>0</v>
      </c>
      <c r="Z359" s="471">
        <v>0</v>
      </c>
      <c r="AA359" s="471">
        <v>0</v>
      </c>
      <c r="AB359" s="471">
        <v>0</v>
      </c>
      <c r="AC359" s="471">
        <v>0</v>
      </c>
      <c r="AD359" s="471">
        <v>0</v>
      </c>
      <c r="AE359" s="471">
        <v>67.644498866179688</v>
      </c>
    </row>
    <row r="360" spans="1:31" ht="11.1" customHeight="1">
      <c r="A360" s="469">
        <v>354</v>
      </c>
      <c r="B360" s="470">
        <v>0</v>
      </c>
      <c r="C360" s="470">
        <v>0</v>
      </c>
      <c r="D360" s="470">
        <v>0</v>
      </c>
      <c r="E360" s="470">
        <v>0</v>
      </c>
      <c r="F360" s="470">
        <v>0</v>
      </c>
      <c r="G360" s="470">
        <v>0</v>
      </c>
      <c r="H360" s="470">
        <v>0</v>
      </c>
      <c r="I360" s="470">
        <v>0</v>
      </c>
      <c r="J360" s="470">
        <v>0</v>
      </c>
      <c r="K360" s="470">
        <v>0</v>
      </c>
      <c r="L360" s="471">
        <v>0</v>
      </c>
      <c r="M360" s="471">
        <v>0</v>
      </c>
      <c r="N360" s="471">
        <v>0</v>
      </c>
      <c r="O360" s="471">
        <v>0</v>
      </c>
      <c r="P360" s="471">
        <v>0</v>
      </c>
      <c r="Q360" s="471">
        <v>0</v>
      </c>
      <c r="R360" s="471">
        <v>0</v>
      </c>
      <c r="S360" s="471">
        <v>0</v>
      </c>
      <c r="T360" s="471">
        <v>0</v>
      </c>
      <c r="U360" s="471">
        <v>0</v>
      </c>
      <c r="V360" s="471">
        <v>0</v>
      </c>
      <c r="W360" s="471">
        <v>0</v>
      </c>
      <c r="X360" s="471">
        <v>0</v>
      </c>
      <c r="Y360" s="471">
        <v>0</v>
      </c>
      <c r="Z360" s="471">
        <v>0</v>
      </c>
      <c r="AA360" s="471">
        <v>0</v>
      </c>
      <c r="AB360" s="471">
        <v>0</v>
      </c>
      <c r="AC360" s="471">
        <v>0</v>
      </c>
      <c r="AD360" s="471">
        <v>0</v>
      </c>
      <c r="AE360" s="471">
        <v>59.432487322509957</v>
      </c>
    </row>
    <row r="361" spans="1:31" ht="11.1" customHeight="1">
      <c r="A361" s="469">
        <v>355</v>
      </c>
      <c r="B361" s="470">
        <v>0</v>
      </c>
      <c r="C361" s="470">
        <v>0</v>
      </c>
      <c r="D361" s="470">
        <v>0</v>
      </c>
      <c r="E361" s="470">
        <v>0</v>
      </c>
      <c r="F361" s="470">
        <v>0</v>
      </c>
      <c r="G361" s="470">
        <v>0</v>
      </c>
      <c r="H361" s="470">
        <v>0</v>
      </c>
      <c r="I361" s="470">
        <v>0</v>
      </c>
      <c r="J361" s="470">
        <v>0</v>
      </c>
      <c r="K361" s="470">
        <v>0</v>
      </c>
      <c r="L361" s="471">
        <v>0</v>
      </c>
      <c r="M361" s="471">
        <v>0</v>
      </c>
      <c r="N361" s="471">
        <v>0</v>
      </c>
      <c r="O361" s="471">
        <v>0</v>
      </c>
      <c r="P361" s="471">
        <v>0</v>
      </c>
      <c r="Q361" s="471">
        <v>0</v>
      </c>
      <c r="R361" s="471">
        <v>0</v>
      </c>
      <c r="S361" s="471">
        <v>0</v>
      </c>
      <c r="T361" s="471">
        <v>0</v>
      </c>
      <c r="U361" s="471">
        <v>0</v>
      </c>
      <c r="V361" s="471">
        <v>0</v>
      </c>
      <c r="W361" s="471">
        <v>0</v>
      </c>
      <c r="X361" s="471">
        <v>0</v>
      </c>
      <c r="Y361" s="471">
        <v>0</v>
      </c>
      <c r="Z361" s="471">
        <v>0</v>
      </c>
      <c r="AA361" s="471">
        <v>0</v>
      </c>
      <c r="AB361" s="471">
        <v>0</v>
      </c>
      <c r="AC361" s="471">
        <v>0</v>
      </c>
      <c r="AD361" s="471">
        <v>0</v>
      </c>
      <c r="AE361" s="471">
        <v>51.152042349309504</v>
      </c>
    </row>
    <row r="362" spans="1:31" ht="11.1" customHeight="1">
      <c r="A362" s="469">
        <v>356</v>
      </c>
      <c r="B362" s="470">
        <v>0</v>
      </c>
      <c r="C362" s="470">
        <v>0</v>
      </c>
      <c r="D362" s="470">
        <v>0</v>
      </c>
      <c r="E362" s="470">
        <v>0</v>
      </c>
      <c r="F362" s="470">
        <v>0</v>
      </c>
      <c r="G362" s="470">
        <v>0</v>
      </c>
      <c r="H362" s="470">
        <v>0</v>
      </c>
      <c r="I362" s="470">
        <v>0</v>
      </c>
      <c r="J362" s="470">
        <v>0</v>
      </c>
      <c r="K362" s="470">
        <v>0</v>
      </c>
      <c r="L362" s="471">
        <v>0</v>
      </c>
      <c r="M362" s="471">
        <v>0</v>
      </c>
      <c r="N362" s="471">
        <v>0</v>
      </c>
      <c r="O362" s="471">
        <v>0</v>
      </c>
      <c r="P362" s="471">
        <v>0</v>
      </c>
      <c r="Q362" s="471">
        <v>0</v>
      </c>
      <c r="R362" s="471">
        <v>0</v>
      </c>
      <c r="S362" s="471">
        <v>0</v>
      </c>
      <c r="T362" s="471">
        <v>0</v>
      </c>
      <c r="U362" s="471">
        <v>0</v>
      </c>
      <c r="V362" s="471">
        <v>0</v>
      </c>
      <c r="W362" s="471">
        <v>0</v>
      </c>
      <c r="X362" s="471">
        <v>0</v>
      </c>
      <c r="Y362" s="471">
        <v>0</v>
      </c>
      <c r="Z362" s="471">
        <v>0</v>
      </c>
      <c r="AA362" s="471">
        <v>0</v>
      </c>
      <c r="AB362" s="471">
        <v>0</v>
      </c>
      <c r="AC362" s="471">
        <v>0</v>
      </c>
      <c r="AD362" s="471">
        <v>0</v>
      </c>
      <c r="AE362" s="471">
        <v>42.802593667999091</v>
      </c>
    </row>
    <row r="363" spans="1:31" ht="11.1" customHeight="1">
      <c r="A363" s="469">
        <v>357</v>
      </c>
      <c r="B363" s="470">
        <v>0</v>
      </c>
      <c r="C363" s="470">
        <v>0</v>
      </c>
      <c r="D363" s="470">
        <v>0</v>
      </c>
      <c r="E363" s="470">
        <v>0</v>
      </c>
      <c r="F363" s="470">
        <v>0</v>
      </c>
      <c r="G363" s="470">
        <v>0</v>
      </c>
      <c r="H363" s="470">
        <v>0</v>
      </c>
      <c r="I363" s="470">
        <v>0</v>
      </c>
      <c r="J363" s="470">
        <v>0</v>
      </c>
      <c r="K363" s="470">
        <v>0</v>
      </c>
      <c r="L363" s="471">
        <v>0</v>
      </c>
      <c r="M363" s="471">
        <v>0</v>
      </c>
      <c r="N363" s="471">
        <v>0</v>
      </c>
      <c r="O363" s="471">
        <v>0</v>
      </c>
      <c r="P363" s="471">
        <v>0</v>
      </c>
      <c r="Q363" s="471">
        <v>0</v>
      </c>
      <c r="R363" s="471">
        <v>0</v>
      </c>
      <c r="S363" s="471">
        <v>0</v>
      </c>
      <c r="T363" s="471">
        <v>0</v>
      </c>
      <c r="U363" s="471">
        <v>0</v>
      </c>
      <c r="V363" s="471">
        <v>0</v>
      </c>
      <c r="W363" s="471">
        <v>0</v>
      </c>
      <c r="X363" s="471">
        <v>0</v>
      </c>
      <c r="Y363" s="471">
        <v>0</v>
      </c>
      <c r="Z363" s="471">
        <v>0</v>
      </c>
      <c r="AA363" s="471">
        <v>0</v>
      </c>
      <c r="AB363" s="471">
        <v>0</v>
      </c>
      <c r="AC363" s="471">
        <v>0</v>
      </c>
      <c r="AD363" s="471">
        <v>0</v>
      </c>
      <c r="AE363" s="471">
        <v>34.383566247677798</v>
      </c>
    </row>
    <row r="364" spans="1:31" ht="11.1" customHeight="1">
      <c r="A364" s="469">
        <v>358</v>
      </c>
      <c r="B364" s="470">
        <v>0</v>
      </c>
      <c r="C364" s="470">
        <v>0</v>
      </c>
      <c r="D364" s="470">
        <v>0</v>
      </c>
      <c r="E364" s="470">
        <v>0</v>
      </c>
      <c r="F364" s="470">
        <v>0</v>
      </c>
      <c r="G364" s="470">
        <v>0</v>
      </c>
      <c r="H364" s="470">
        <v>0</v>
      </c>
      <c r="I364" s="470">
        <v>0</v>
      </c>
      <c r="J364" s="470">
        <v>0</v>
      </c>
      <c r="K364" s="470">
        <v>0</v>
      </c>
      <c r="L364" s="471">
        <v>0</v>
      </c>
      <c r="M364" s="471">
        <v>0</v>
      </c>
      <c r="N364" s="471">
        <v>0</v>
      </c>
      <c r="O364" s="471">
        <v>0</v>
      </c>
      <c r="P364" s="471">
        <v>0</v>
      </c>
      <c r="Q364" s="471">
        <v>0</v>
      </c>
      <c r="R364" s="471">
        <v>0</v>
      </c>
      <c r="S364" s="471">
        <v>0</v>
      </c>
      <c r="T364" s="471">
        <v>0</v>
      </c>
      <c r="U364" s="471">
        <v>0</v>
      </c>
      <c r="V364" s="471">
        <v>0</v>
      </c>
      <c r="W364" s="471">
        <v>0</v>
      </c>
      <c r="X364" s="471">
        <v>0</v>
      </c>
      <c r="Y364" s="471">
        <v>0</v>
      </c>
      <c r="Z364" s="471">
        <v>0</v>
      </c>
      <c r="AA364" s="471">
        <v>0</v>
      </c>
      <c r="AB364" s="471">
        <v>0</v>
      </c>
      <c r="AC364" s="471">
        <v>0</v>
      </c>
      <c r="AD364" s="471">
        <v>0</v>
      </c>
      <c r="AE364" s="471">
        <v>25.894380265520521</v>
      </c>
    </row>
    <row r="365" spans="1:31" ht="11.1" customHeight="1">
      <c r="A365" s="469">
        <v>359</v>
      </c>
      <c r="B365" s="470">
        <v>0</v>
      </c>
      <c r="C365" s="470">
        <v>0</v>
      </c>
      <c r="D365" s="470">
        <v>0</v>
      </c>
      <c r="E365" s="470">
        <v>0</v>
      </c>
      <c r="F365" s="470">
        <v>0</v>
      </c>
      <c r="G365" s="470">
        <v>0</v>
      </c>
      <c r="H365" s="470">
        <v>0</v>
      </c>
      <c r="I365" s="470">
        <v>0</v>
      </c>
      <c r="J365" s="470">
        <v>0</v>
      </c>
      <c r="K365" s="470">
        <v>0</v>
      </c>
      <c r="L365" s="471">
        <v>0</v>
      </c>
      <c r="M365" s="471">
        <v>0</v>
      </c>
      <c r="N365" s="471">
        <v>0</v>
      </c>
      <c r="O365" s="471">
        <v>0</v>
      </c>
      <c r="P365" s="471">
        <v>0</v>
      </c>
      <c r="Q365" s="471">
        <v>0</v>
      </c>
      <c r="R365" s="471">
        <v>0</v>
      </c>
      <c r="S365" s="471">
        <v>0</v>
      </c>
      <c r="T365" s="471">
        <v>0</v>
      </c>
      <c r="U365" s="471">
        <v>0</v>
      </c>
      <c r="V365" s="471">
        <v>0</v>
      </c>
      <c r="W365" s="471">
        <v>0</v>
      </c>
      <c r="X365" s="471">
        <v>0</v>
      </c>
      <c r="Y365" s="471">
        <v>0</v>
      </c>
      <c r="Z365" s="471">
        <v>0</v>
      </c>
      <c r="AA365" s="471">
        <v>0</v>
      </c>
      <c r="AB365" s="471">
        <v>0</v>
      </c>
      <c r="AC365" s="471">
        <v>0</v>
      </c>
      <c r="AD365" s="471">
        <v>0</v>
      </c>
      <c r="AE365" s="471">
        <v>17.334451066845187</v>
      </c>
    </row>
    <row r="366" spans="1:31" ht="11.1" customHeight="1">
      <c r="A366" s="469">
        <v>360</v>
      </c>
      <c r="B366" s="470">
        <v>0</v>
      </c>
      <c r="C366" s="470">
        <v>0</v>
      </c>
      <c r="D366" s="470">
        <v>0</v>
      </c>
      <c r="E366" s="470">
        <v>0</v>
      </c>
      <c r="F366" s="470">
        <v>0</v>
      </c>
      <c r="G366" s="470">
        <v>0</v>
      </c>
      <c r="H366" s="470">
        <v>0</v>
      </c>
      <c r="I366" s="470">
        <v>0</v>
      </c>
      <c r="J366" s="470">
        <v>0</v>
      </c>
      <c r="K366" s="470">
        <v>0</v>
      </c>
      <c r="L366" s="471">
        <v>0</v>
      </c>
      <c r="M366" s="471">
        <v>0</v>
      </c>
      <c r="N366" s="471">
        <v>0</v>
      </c>
      <c r="O366" s="471">
        <v>0</v>
      </c>
      <c r="P366" s="471">
        <v>0</v>
      </c>
      <c r="Q366" s="471">
        <v>0</v>
      </c>
      <c r="R366" s="471">
        <v>0</v>
      </c>
      <c r="S366" s="471">
        <v>0</v>
      </c>
      <c r="T366" s="471">
        <v>0</v>
      </c>
      <c r="U366" s="471">
        <v>0</v>
      </c>
      <c r="V366" s="471">
        <v>0</v>
      </c>
      <c r="W366" s="471">
        <v>0</v>
      </c>
      <c r="X366" s="471">
        <v>0</v>
      </c>
      <c r="Y366" s="471">
        <v>0</v>
      </c>
      <c r="Z366" s="471">
        <v>0</v>
      </c>
      <c r="AA366" s="471">
        <v>0</v>
      </c>
      <c r="AB366" s="471">
        <v>0</v>
      </c>
      <c r="AC366" s="471">
        <v>0</v>
      </c>
      <c r="AD366" s="471">
        <v>0</v>
      </c>
      <c r="AE366" s="471">
        <v>8.7031891248475688</v>
      </c>
    </row>
  </sheetData>
  <mergeCells count="16">
    <mergeCell ref="B1:K1"/>
    <mergeCell ref="L1:U1"/>
    <mergeCell ref="V1:AE1"/>
    <mergeCell ref="B2:K2"/>
    <mergeCell ref="L2:U2"/>
    <mergeCell ref="V2:AE2"/>
    <mergeCell ref="A5:A6"/>
    <mergeCell ref="B5:K5"/>
    <mergeCell ref="L5:U5"/>
    <mergeCell ref="V5:AE5"/>
    <mergeCell ref="B3:K3"/>
    <mergeCell ref="L3:U3"/>
    <mergeCell ref="V3:AE3"/>
    <mergeCell ref="B4:K4"/>
    <mergeCell ref="L4:U4"/>
    <mergeCell ref="V4:AE4"/>
  </mergeCells>
  <pageMargins left="0.59" right="0.27559055118110237" top="0.51181102362204722" bottom="1.0629921259842521" header="0.19685039370078741" footer="0.31496062992125984"/>
  <pageSetup paperSize="9" orientation="portrait" r:id="rId1"/>
  <headerFooter>
    <oddHeader xml:space="preserve">&amp;C
</oddHeader>
    <oddFooter>&amp;C&amp;10     ..............................................
(นางพิมพ์ลักษม์ ซื่อสัตย์สกุล)
นักคณิตศาสตร์ประกันภัย</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AE366"/>
  <sheetViews>
    <sheetView workbookViewId="0">
      <selection activeCell="E15" sqref="E15"/>
    </sheetView>
  </sheetViews>
  <sheetFormatPr defaultColWidth="7.296875" defaultRowHeight="21.75"/>
  <cols>
    <col min="1" max="1" width="5.8984375" style="465" customWidth="1"/>
    <col min="2" max="31" width="8.8984375" style="465" bestFit="1" customWidth="1"/>
    <col min="32" max="256" width="7.296875" style="465"/>
    <col min="257" max="257" width="5.8984375" style="465" customWidth="1"/>
    <col min="258" max="287" width="8.8984375" style="465" bestFit="1" customWidth="1"/>
    <col min="288" max="512" width="7.296875" style="465"/>
    <col min="513" max="513" width="5.8984375" style="465" customWidth="1"/>
    <col min="514" max="543" width="8.8984375" style="465" bestFit="1" customWidth="1"/>
    <col min="544" max="768" width="7.296875" style="465"/>
    <col min="769" max="769" width="5.8984375" style="465" customWidth="1"/>
    <col min="770" max="799" width="8.8984375" style="465" bestFit="1" customWidth="1"/>
    <col min="800" max="1024" width="7.296875" style="465"/>
    <col min="1025" max="1025" width="5.8984375" style="465" customWidth="1"/>
    <col min="1026" max="1055" width="8.8984375" style="465" bestFit="1" customWidth="1"/>
    <col min="1056" max="1280" width="7.296875" style="465"/>
    <col min="1281" max="1281" width="5.8984375" style="465" customWidth="1"/>
    <col min="1282" max="1311" width="8.8984375" style="465" bestFit="1" customWidth="1"/>
    <col min="1312" max="1536" width="7.296875" style="465"/>
    <col min="1537" max="1537" width="5.8984375" style="465" customWidth="1"/>
    <col min="1538" max="1567" width="8.8984375" style="465" bestFit="1" customWidth="1"/>
    <col min="1568" max="1792" width="7.296875" style="465"/>
    <col min="1793" max="1793" width="5.8984375" style="465" customWidth="1"/>
    <col min="1794" max="1823" width="8.8984375" style="465" bestFit="1" customWidth="1"/>
    <col min="1824" max="2048" width="7.296875" style="465"/>
    <col min="2049" max="2049" width="5.8984375" style="465" customWidth="1"/>
    <col min="2050" max="2079" width="8.8984375" style="465" bestFit="1" customWidth="1"/>
    <col min="2080" max="2304" width="7.296875" style="465"/>
    <col min="2305" max="2305" width="5.8984375" style="465" customWidth="1"/>
    <col min="2306" max="2335" width="8.8984375" style="465" bestFit="1" customWidth="1"/>
    <col min="2336" max="2560" width="7.296875" style="465"/>
    <col min="2561" max="2561" width="5.8984375" style="465" customWidth="1"/>
    <col min="2562" max="2591" width="8.8984375" style="465" bestFit="1" customWidth="1"/>
    <col min="2592" max="2816" width="7.296875" style="465"/>
    <col min="2817" max="2817" width="5.8984375" style="465" customWidth="1"/>
    <col min="2818" max="2847" width="8.8984375" style="465" bestFit="1" customWidth="1"/>
    <col min="2848" max="3072" width="7.296875" style="465"/>
    <col min="3073" max="3073" width="5.8984375" style="465" customWidth="1"/>
    <col min="3074" max="3103" width="8.8984375" style="465" bestFit="1" customWidth="1"/>
    <col min="3104" max="3328" width="7.296875" style="465"/>
    <col min="3329" max="3329" width="5.8984375" style="465" customWidth="1"/>
    <col min="3330" max="3359" width="8.8984375" style="465" bestFit="1" customWidth="1"/>
    <col min="3360" max="3584" width="7.296875" style="465"/>
    <col min="3585" max="3585" width="5.8984375" style="465" customWidth="1"/>
    <col min="3586" max="3615" width="8.8984375" style="465" bestFit="1" customWidth="1"/>
    <col min="3616" max="3840" width="7.296875" style="465"/>
    <col min="3841" max="3841" width="5.8984375" style="465" customWidth="1"/>
    <col min="3842" max="3871" width="8.8984375" style="465" bestFit="1" customWidth="1"/>
    <col min="3872" max="4096" width="7.296875" style="465"/>
    <col min="4097" max="4097" width="5.8984375" style="465" customWidth="1"/>
    <col min="4098" max="4127" width="8.8984375" style="465" bestFit="1" customWidth="1"/>
    <col min="4128" max="4352" width="7.296875" style="465"/>
    <col min="4353" max="4353" width="5.8984375" style="465" customWidth="1"/>
    <col min="4354" max="4383" width="8.8984375" style="465" bestFit="1" customWidth="1"/>
    <col min="4384" max="4608" width="7.296875" style="465"/>
    <col min="4609" max="4609" width="5.8984375" style="465" customWidth="1"/>
    <col min="4610" max="4639" width="8.8984375" style="465" bestFit="1" customWidth="1"/>
    <col min="4640" max="4864" width="7.296875" style="465"/>
    <col min="4865" max="4865" width="5.8984375" style="465" customWidth="1"/>
    <col min="4866" max="4895" width="8.8984375" style="465" bestFit="1" customWidth="1"/>
    <col min="4896" max="5120" width="7.296875" style="465"/>
    <col min="5121" max="5121" width="5.8984375" style="465" customWidth="1"/>
    <col min="5122" max="5151" width="8.8984375" style="465" bestFit="1" customWidth="1"/>
    <col min="5152" max="5376" width="7.296875" style="465"/>
    <col min="5377" max="5377" width="5.8984375" style="465" customWidth="1"/>
    <col min="5378" max="5407" width="8.8984375" style="465" bestFit="1" customWidth="1"/>
    <col min="5408" max="5632" width="7.296875" style="465"/>
    <col min="5633" max="5633" width="5.8984375" style="465" customWidth="1"/>
    <col min="5634" max="5663" width="8.8984375" style="465" bestFit="1" customWidth="1"/>
    <col min="5664" max="5888" width="7.296875" style="465"/>
    <col min="5889" max="5889" width="5.8984375" style="465" customWidth="1"/>
    <col min="5890" max="5919" width="8.8984375" style="465" bestFit="1" customWidth="1"/>
    <col min="5920" max="6144" width="7.296875" style="465"/>
    <col min="6145" max="6145" width="5.8984375" style="465" customWidth="1"/>
    <col min="6146" max="6175" width="8.8984375" style="465" bestFit="1" customWidth="1"/>
    <col min="6176" max="6400" width="7.296875" style="465"/>
    <col min="6401" max="6401" width="5.8984375" style="465" customWidth="1"/>
    <col min="6402" max="6431" width="8.8984375" style="465" bestFit="1" customWidth="1"/>
    <col min="6432" max="6656" width="7.296875" style="465"/>
    <col min="6657" max="6657" width="5.8984375" style="465" customWidth="1"/>
    <col min="6658" max="6687" width="8.8984375" style="465" bestFit="1" customWidth="1"/>
    <col min="6688" max="6912" width="7.296875" style="465"/>
    <col min="6913" max="6913" width="5.8984375" style="465" customWidth="1"/>
    <col min="6914" max="6943" width="8.8984375" style="465" bestFit="1" customWidth="1"/>
    <col min="6944" max="7168" width="7.296875" style="465"/>
    <col min="7169" max="7169" width="5.8984375" style="465" customWidth="1"/>
    <col min="7170" max="7199" width="8.8984375" style="465" bestFit="1" customWidth="1"/>
    <col min="7200" max="7424" width="7.296875" style="465"/>
    <col min="7425" max="7425" width="5.8984375" style="465" customWidth="1"/>
    <col min="7426" max="7455" width="8.8984375" style="465" bestFit="1" customWidth="1"/>
    <col min="7456" max="7680" width="7.296875" style="465"/>
    <col min="7681" max="7681" width="5.8984375" style="465" customWidth="1"/>
    <col min="7682" max="7711" width="8.8984375" style="465" bestFit="1" customWidth="1"/>
    <col min="7712" max="7936" width="7.296875" style="465"/>
    <col min="7937" max="7937" width="5.8984375" style="465" customWidth="1"/>
    <col min="7938" max="7967" width="8.8984375" style="465" bestFit="1" customWidth="1"/>
    <col min="7968" max="8192" width="7.296875" style="465"/>
    <col min="8193" max="8193" width="5.8984375" style="465" customWidth="1"/>
    <col min="8194" max="8223" width="8.8984375" style="465" bestFit="1" customWidth="1"/>
    <col min="8224" max="8448" width="7.296875" style="465"/>
    <col min="8449" max="8449" width="5.8984375" style="465" customWidth="1"/>
    <col min="8450" max="8479" width="8.8984375" style="465" bestFit="1" customWidth="1"/>
    <col min="8480" max="8704" width="7.296875" style="465"/>
    <col min="8705" max="8705" width="5.8984375" style="465" customWidth="1"/>
    <col min="8706" max="8735" width="8.8984375" style="465" bestFit="1" customWidth="1"/>
    <col min="8736" max="8960" width="7.296875" style="465"/>
    <col min="8961" max="8961" width="5.8984375" style="465" customWidth="1"/>
    <col min="8962" max="8991" width="8.8984375" style="465" bestFit="1" customWidth="1"/>
    <col min="8992" max="9216" width="7.296875" style="465"/>
    <col min="9217" max="9217" width="5.8984375" style="465" customWidth="1"/>
    <col min="9218" max="9247" width="8.8984375" style="465" bestFit="1" customWidth="1"/>
    <col min="9248" max="9472" width="7.296875" style="465"/>
    <col min="9473" max="9473" width="5.8984375" style="465" customWidth="1"/>
    <col min="9474" max="9503" width="8.8984375" style="465" bestFit="1" customWidth="1"/>
    <col min="9504" max="9728" width="7.296875" style="465"/>
    <col min="9729" max="9729" width="5.8984375" style="465" customWidth="1"/>
    <col min="9730" max="9759" width="8.8984375" style="465" bestFit="1" customWidth="1"/>
    <col min="9760" max="9984" width="7.296875" style="465"/>
    <col min="9985" max="9985" width="5.8984375" style="465" customWidth="1"/>
    <col min="9986" max="10015" width="8.8984375" style="465" bestFit="1" customWidth="1"/>
    <col min="10016" max="10240" width="7.296875" style="465"/>
    <col min="10241" max="10241" width="5.8984375" style="465" customWidth="1"/>
    <col min="10242" max="10271" width="8.8984375" style="465" bestFit="1" customWidth="1"/>
    <col min="10272" max="10496" width="7.296875" style="465"/>
    <col min="10497" max="10497" width="5.8984375" style="465" customWidth="1"/>
    <col min="10498" max="10527" width="8.8984375" style="465" bestFit="1" customWidth="1"/>
    <col min="10528" max="10752" width="7.296875" style="465"/>
    <col min="10753" max="10753" width="5.8984375" style="465" customWidth="1"/>
    <col min="10754" max="10783" width="8.8984375" style="465" bestFit="1" customWidth="1"/>
    <col min="10784" max="11008" width="7.296875" style="465"/>
    <col min="11009" max="11009" width="5.8984375" style="465" customWidth="1"/>
    <col min="11010" max="11039" width="8.8984375" style="465" bestFit="1" customWidth="1"/>
    <col min="11040" max="11264" width="7.296875" style="465"/>
    <col min="11265" max="11265" width="5.8984375" style="465" customWidth="1"/>
    <col min="11266" max="11295" width="8.8984375" style="465" bestFit="1" customWidth="1"/>
    <col min="11296" max="11520" width="7.296875" style="465"/>
    <col min="11521" max="11521" width="5.8984375" style="465" customWidth="1"/>
    <col min="11522" max="11551" width="8.8984375" style="465" bestFit="1" customWidth="1"/>
    <col min="11552" max="11776" width="7.296875" style="465"/>
    <col min="11777" max="11777" width="5.8984375" style="465" customWidth="1"/>
    <col min="11778" max="11807" width="8.8984375" style="465" bestFit="1" customWidth="1"/>
    <col min="11808" max="12032" width="7.296875" style="465"/>
    <col min="12033" max="12033" width="5.8984375" style="465" customWidth="1"/>
    <col min="12034" max="12063" width="8.8984375" style="465" bestFit="1" customWidth="1"/>
    <col min="12064" max="12288" width="7.296875" style="465"/>
    <col min="12289" max="12289" width="5.8984375" style="465" customWidth="1"/>
    <col min="12290" max="12319" width="8.8984375" style="465" bestFit="1" customWidth="1"/>
    <col min="12320" max="12544" width="7.296875" style="465"/>
    <col min="12545" max="12545" width="5.8984375" style="465" customWidth="1"/>
    <col min="12546" max="12575" width="8.8984375" style="465" bestFit="1" customWidth="1"/>
    <col min="12576" max="12800" width="7.296875" style="465"/>
    <col min="12801" max="12801" width="5.8984375" style="465" customWidth="1"/>
    <col min="12802" max="12831" width="8.8984375" style="465" bestFit="1" customWidth="1"/>
    <col min="12832" max="13056" width="7.296875" style="465"/>
    <col min="13057" max="13057" width="5.8984375" style="465" customWidth="1"/>
    <col min="13058" max="13087" width="8.8984375" style="465" bestFit="1" customWidth="1"/>
    <col min="13088" max="13312" width="7.296875" style="465"/>
    <col min="13313" max="13313" width="5.8984375" style="465" customWidth="1"/>
    <col min="13314" max="13343" width="8.8984375" style="465" bestFit="1" customWidth="1"/>
    <col min="13344" max="13568" width="7.296875" style="465"/>
    <col min="13569" max="13569" width="5.8984375" style="465" customWidth="1"/>
    <col min="13570" max="13599" width="8.8984375" style="465" bestFit="1" customWidth="1"/>
    <col min="13600" max="13824" width="7.296875" style="465"/>
    <col min="13825" max="13825" width="5.8984375" style="465" customWidth="1"/>
    <col min="13826" max="13855" width="8.8984375" style="465" bestFit="1" customWidth="1"/>
    <col min="13856" max="14080" width="7.296875" style="465"/>
    <col min="14081" max="14081" width="5.8984375" style="465" customWidth="1"/>
    <col min="14082" max="14111" width="8.8984375" style="465" bestFit="1" customWidth="1"/>
    <col min="14112" max="14336" width="7.296875" style="465"/>
    <col min="14337" max="14337" width="5.8984375" style="465" customWidth="1"/>
    <col min="14338" max="14367" width="8.8984375" style="465" bestFit="1" customWidth="1"/>
    <col min="14368" max="14592" width="7.296875" style="465"/>
    <col min="14593" max="14593" width="5.8984375" style="465" customWidth="1"/>
    <col min="14594" max="14623" width="8.8984375" style="465" bestFit="1" customWidth="1"/>
    <col min="14624" max="14848" width="7.296875" style="465"/>
    <col min="14849" max="14849" width="5.8984375" style="465" customWidth="1"/>
    <col min="14850" max="14879" width="8.8984375" style="465" bestFit="1" customWidth="1"/>
    <col min="14880" max="15104" width="7.296875" style="465"/>
    <col min="15105" max="15105" width="5.8984375" style="465" customWidth="1"/>
    <col min="15106" max="15135" width="8.8984375" style="465" bestFit="1" customWidth="1"/>
    <col min="15136" max="15360" width="7.296875" style="465"/>
    <col min="15361" max="15361" width="5.8984375" style="465" customWidth="1"/>
    <col min="15362" max="15391" width="8.8984375" style="465" bestFit="1" customWidth="1"/>
    <col min="15392" max="15616" width="7.296875" style="465"/>
    <col min="15617" max="15617" width="5.8984375" style="465" customWidth="1"/>
    <col min="15618" max="15647" width="8.8984375" style="465" bestFit="1" customWidth="1"/>
    <col min="15648" max="15872" width="7.296875" style="465"/>
    <col min="15873" max="15873" width="5.8984375" style="465" customWidth="1"/>
    <col min="15874" max="15903" width="8.8984375" style="465" bestFit="1" customWidth="1"/>
    <col min="15904" max="16128" width="7.296875" style="465"/>
    <col min="16129" max="16129" width="5.8984375" style="465" customWidth="1"/>
    <col min="16130" max="16159" width="8.8984375" style="465" bestFit="1" customWidth="1"/>
    <col min="16160" max="16384" width="7.296875" style="465"/>
  </cols>
  <sheetData>
    <row r="1" spans="1:31" s="464" customFormat="1" ht="27.75">
      <c r="B1" s="1928" t="s">
        <v>224</v>
      </c>
      <c r="C1" s="1928"/>
      <c r="D1" s="1928"/>
      <c r="E1" s="1928"/>
      <c r="F1" s="1928"/>
      <c r="G1" s="1928"/>
      <c r="H1" s="1928"/>
      <c r="I1" s="1928"/>
      <c r="J1" s="1928"/>
      <c r="K1" s="1928"/>
      <c r="L1" s="1928" t="s">
        <v>224</v>
      </c>
      <c r="M1" s="1928"/>
      <c r="N1" s="1928"/>
      <c r="O1" s="1928"/>
      <c r="P1" s="1928"/>
      <c r="Q1" s="1928"/>
      <c r="R1" s="1928"/>
      <c r="S1" s="1928"/>
      <c r="T1" s="1928"/>
      <c r="U1" s="1928"/>
      <c r="V1" s="1928" t="s">
        <v>224</v>
      </c>
      <c r="W1" s="1928"/>
      <c r="X1" s="1928"/>
      <c r="Y1" s="1928"/>
      <c r="Z1" s="1928"/>
      <c r="AA1" s="1928"/>
      <c r="AB1" s="1928"/>
      <c r="AC1" s="1928"/>
      <c r="AD1" s="1928"/>
      <c r="AE1" s="1928"/>
    </row>
    <row r="2" spans="1:31">
      <c r="B2" s="1926" t="s">
        <v>225</v>
      </c>
      <c r="C2" s="1926"/>
      <c r="D2" s="1926"/>
      <c r="E2" s="1926"/>
      <c r="F2" s="1926"/>
      <c r="G2" s="1926"/>
      <c r="H2" s="1926"/>
      <c r="I2" s="1926"/>
      <c r="J2" s="1926"/>
      <c r="K2" s="1926"/>
      <c r="L2" s="1926" t="s">
        <v>225</v>
      </c>
      <c r="M2" s="1926"/>
      <c r="N2" s="1926"/>
      <c r="O2" s="1926"/>
      <c r="P2" s="1926"/>
      <c r="Q2" s="1926"/>
      <c r="R2" s="1926"/>
      <c r="S2" s="1926"/>
      <c r="T2" s="1926"/>
      <c r="U2" s="1926"/>
      <c r="V2" s="1926" t="s">
        <v>225</v>
      </c>
      <c r="W2" s="1926"/>
      <c r="X2" s="1926"/>
      <c r="Y2" s="1926"/>
      <c r="Z2" s="1926"/>
      <c r="AA2" s="1926"/>
      <c r="AB2" s="1926"/>
      <c r="AC2" s="1926"/>
      <c r="AD2" s="1926"/>
      <c r="AE2" s="1926"/>
    </row>
    <row r="3" spans="1:31">
      <c r="B3" s="1926" t="s">
        <v>226</v>
      </c>
      <c r="C3" s="1926"/>
      <c r="D3" s="1926"/>
      <c r="E3" s="1926"/>
      <c r="F3" s="1926"/>
      <c r="G3" s="1926"/>
      <c r="H3" s="1926"/>
      <c r="I3" s="1926"/>
      <c r="J3" s="1926"/>
      <c r="K3" s="1926"/>
      <c r="L3" s="1926" t="s">
        <v>226</v>
      </c>
      <c r="M3" s="1926"/>
      <c r="N3" s="1926"/>
      <c r="O3" s="1926"/>
      <c r="P3" s="1926"/>
      <c r="Q3" s="1926"/>
      <c r="R3" s="1926"/>
      <c r="S3" s="1926"/>
      <c r="T3" s="1926"/>
      <c r="U3" s="1926"/>
      <c r="V3" s="1926" t="s">
        <v>226</v>
      </c>
      <c r="W3" s="1926"/>
      <c r="X3" s="1926"/>
      <c r="Y3" s="1926"/>
      <c r="Z3" s="1926"/>
      <c r="AA3" s="1926"/>
      <c r="AB3" s="1926"/>
      <c r="AC3" s="1926"/>
      <c r="AD3" s="1926"/>
      <c r="AE3" s="1926"/>
    </row>
    <row r="4" spans="1:31" s="466" customFormat="1" ht="29.25" customHeight="1">
      <c r="B4" s="1927" t="s">
        <v>227</v>
      </c>
      <c r="C4" s="1927"/>
      <c r="D4" s="1927"/>
      <c r="E4" s="1927"/>
      <c r="F4" s="1927"/>
      <c r="G4" s="1927"/>
      <c r="H4" s="1927"/>
      <c r="I4" s="1927"/>
      <c r="J4" s="1927"/>
      <c r="K4" s="1927"/>
      <c r="L4" s="1927" t="s">
        <v>227</v>
      </c>
      <c r="M4" s="1927"/>
      <c r="N4" s="1927"/>
      <c r="O4" s="1927"/>
      <c r="P4" s="1927"/>
      <c r="Q4" s="1927"/>
      <c r="R4" s="1927"/>
      <c r="S4" s="1927"/>
      <c r="T4" s="1927"/>
      <c r="U4" s="1927"/>
      <c r="V4" s="1927" t="s">
        <v>227</v>
      </c>
      <c r="W4" s="1927"/>
      <c r="X4" s="1927"/>
      <c r="Y4" s="1927"/>
      <c r="Z4" s="1927"/>
      <c r="AA4" s="1927"/>
      <c r="AB4" s="1927"/>
      <c r="AC4" s="1927"/>
      <c r="AD4" s="1927"/>
      <c r="AE4" s="1927"/>
    </row>
    <row r="5" spans="1:31" ht="21.75" customHeight="1">
      <c r="A5" s="1924" t="s">
        <v>228</v>
      </c>
      <c r="B5" s="1925" t="s">
        <v>229</v>
      </c>
      <c r="C5" s="1925"/>
      <c r="D5" s="1925"/>
      <c r="E5" s="1925"/>
      <c r="F5" s="1925"/>
      <c r="G5" s="1925"/>
      <c r="H5" s="1925"/>
      <c r="I5" s="1925"/>
      <c r="J5" s="1925"/>
      <c r="K5" s="1925"/>
      <c r="L5" s="1925" t="s">
        <v>229</v>
      </c>
      <c r="M5" s="1925"/>
      <c r="N5" s="1925"/>
      <c r="O5" s="1925"/>
      <c r="P5" s="1925"/>
      <c r="Q5" s="1925"/>
      <c r="R5" s="1925"/>
      <c r="S5" s="1925"/>
      <c r="T5" s="1925"/>
      <c r="U5" s="1925"/>
      <c r="V5" s="1925" t="s">
        <v>229</v>
      </c>
      <c r="W5" s="1925"/>
      <c r="X5" s="1925"/>
      <c r="Y5" s="1925"/>
      <c r="Z5" s="1925"/>
      <c r="AA5" s="1925"/>
      <c r="AB5" s="1925"/>
      <c r="AC5" s="1925"/>
      <c r="AD5" s="1925"/>
      <c r="AE5" s="1925"/>
    </row>
    <row r="6" spans="1:31" s="468" customFormat="1" ht="16.5" customHeight="1">
      <c r="A6" s="1924"/>
      <c r="B6" s="467">
        <v>1</v>
      </c>
      <c r="C6" s="467">
        <v>2</v>
      </c>
      <c r="D6" s="467">
        <v>3</v>
      </c>
      <c r="E6" s="467">
        <v>4</v>
      </c>
      <c r="F6" s="467">
        <v>5</v>
      </c>
      <c r="G6" s="467">
        <v>6</v>
      </c>
      <c r="H6" s="467">
        <v>7</v>
      </c>
      <c r="I6" s="467">
        <v>8</v>
      </c>
      <c r="J6" s="467">
        <v>9</v>
      </c>
      <c r="K6" s="467">
        <v>10</v>
      </c>
      <c r="L6" s="467">
        <v>11</v>
      </c>
      <c r="M6" s="467">
        <v>12</v>
      </c>
      <c r="N6" s="467">
        <v>13</v>
      </c>
      <c r="O6" s="467">
        <v>14</v>
      </c>
      <c r="P6" s="467">
        <v>15</v>
      </c>
      <c r="Q6" s="467">
        <v>16</v>
      </c>
      <c r="R6" s="467">
        <v>17</v>
      </c>
      <c r="S6" s="467">
        <v>18</v>
      </c>
      <c r="T6" s="467">
        <v>19</v>
      </c>
      <c r="U6" s="467">
        <v>20</v>
      </c>
      <c r="V6" s="467">
        <v>21</v>
      </c>
      <c r="W6" s="467">
        <v>22</v>
      </c>
      <c r="X6" s="467">
        <v>23</v>
      </c>
      <c r="Y6" s="467">
        <v>24</v>
      </c>
      <c r="Z6" s="467">
        <v>25</v>
      </c>
      <c r="AA6" s="467">
        <v>26</v>
      </c>
      <c r="AB6" s="467">
        <v>27</v>
      </c>
      <c r="AC6" s="467">
        <v>28</v>
      </c>
      <c r="AD6" s="467">
        <v>29</v>
      </c>
      <c r="AE6" s="467">
        <v>30</v>
      </c>
    </row>
    <row r="7" spans="1:31" s="472" customFormat="1" ht="11.1" customHeight="1">
      <c r="A7" s="469">
        <v>1</v>
      </c>
      <c r="B7" s="470">
        <f>('ป้อนข้อมูล Mortgage Protection1'!$G$26*HLOOKUP($B$6,'SA 10%'!$A$6:$IV$366,$A7+1,0))/1000</f>
        <v>2560050</v>
      </c>
      <c r="C7" s="470">
        <f>('ป้อนข้อมูล Mortgage Protection1'!$G$26*HLOOKUP($C$6,'SA 10%'!$A$6:$IV$366,$A7+1,0))/1000</f>
        <v>2560050.0000000033</v>
      </c>
      <c r="D7" s="470">
        <f>('ป้อนข้อมูล Mortgage Protection1'!$G$26*HLOOKUP($D$6,'SA 10%'!$A$6:$IV$366,$A7+1,0))/1000</f>
        <v>2560050.0000000033</v>
      </c>
      <c r="E7" s="470">
        <f>('ป้อนข้อมูล Mortgage Protection1'!$G$26*HLOOKUP($E$6,'SA 10%'!$A$6:$IV$366,$A7+1,0))/1000</f>
        <v>2560050.0000000023</v>
      </c>
      <c r="F7" s="470">
        <f>('ป้อนข้อมูล Mortgage Protection1'!$G$26*HLOOKUP($F$6,'SA 10%'!$A$6:$IV$366,$A7+1,0))/1000</f>
        <v>2560050.0000000033</v>
      </c>
      <c r="G7" s="470">
        <f>('ป้อนข้อมูล Mortgage Protection1'!$G$26*HLOOKUP($G$6,'SA 10%'!$A$6:$IV$366,$A7+1,0))/1000</f>
        <v>2560050.0000000019</v>
      </c>
      <c r="H7" s="470">
        <f>('ป้อนข้อมูล Mortgage Protection1'!$G$26*HLOOKUP($H$6,'SA 10%'!$A$6:$IV$366,$A7+1,0))/1000</f>
        <v>2560050.0000000023</v>
      </c>
      <c r="I7" s="470">
        <f>('ป้อนข้อมูล Mortgage Protection1'!$G$26*HLOOKUP($I$6,'SA 10%'!$A$6:$IV$366,$A7+1,0))/1000</f>
        <v>2560050.0000000009</v>
      </c>
      <c r="J7" s="470">
        <f>('ป้อนข้อมูล Mortgage Protection1'!$G$26*HLOOKUP($J$6,'SA 10%'!$A$6:$IV$366,$A7+1,0))/1000</f>
        <v>2560050.0000000009</v>
      </c>
      <c r="K7" s="470">
        <f>('ป้อนข้อมูล Mortgage Protection1'!$G$26*HLOOKUP($K$6,'SA 10%'!$A$6:$IV$366,$A7+1,0))/1000</f>
        <v>2560050.0000000019</v>
      </c>
      <c r="L7" s="470">
        <f>('ป้อนข้อมูล Mortgage Protection1'!$G$26*HLOOKUP($L$6,'SA 10%'!$A$6:$IV$366,$A7+1,0))/1000</f>
        <v>2560050.0000000014</v>
      </c>
      <c r="M7" s="470">
        <f>('ป้อนข้อมูล Mortgage Protection1'!$G$26*HLOOKUP($M$6,'SA 10%'!$A$6:$IV$366,$A7+1,0))/1000</f>
        <v>2560050.0000000019</v>
      </c>
      <c r="N7" s="470">
        <f>('ป้อนข้อมูล Mortgage Protection1'!$G$26*HLOOKUP($N$6,'SA 10%'!$A$6:$IV$366,$A7+1,0))/1000</f>
        <v>2560050.0000000009</v>
      </c>
      <c r="O7" s="470">
        <f>('ป้อนข้อมูล Mortgage Protection1'!$G$26*HLOOKUP($O$6,'SA 10%'!$A$6:$IV$366,$A7+1,0))/1000</f>
        <v>2560050.0000000014</v>
      </c>
      <c r="P7" s="470">
        <f>('ป้อนข้อมูล Mortgage Protection1'!$G$26*HLOOKUP($P$6,'SA 10%'!$A$6:$IV$366,$A7+1,0))/1000</f>
        <v>2560050.0000000014</v>
      </c>
      <c r="Q7" s="470">
        <f>('ป้อนข้อมูล Mortgage Protection1'!$G$26*HLOOKUP($Q$6,'SA 10%'!$A$6:$IV$366,$A7+1,0))/1000</f>
        <v>2560050.0000000009</v>
      </c>
      <c r="R7" s="470">
        <f>('ป้อนข้อมูล Mortgage Protection1'!$G$26*HLOOKUP($R$6,'SA 10%'!$A$6:$IV$366,$A7+1,0))/1000</f>
        <v>2560050.0000000009</v>
      </c>
      <c r="S7" s="470">
        <f>('ป้อนข้อมูล Mortgage Protection1'!$G$26*HLOOKUP($S$6,'SA 10%'!$A$6:$IV$366,$A7+1,0))/1000</f>
        <v>2560050.0000000009</v>
      </c>
      <c r="T7" s="470">
        <f>('ป้อนข้อมูล Mortgage Protection1'!$G$26*HLOOKUP($T$6,'SA 10%'!$A$6:$IV$366,$A7+1,0))/1000</f>
        <v>2560050.0000000014</v>
      </c>
      <c r="U7" s="470">
        <f>('ป้อนข้อมูล Mortgage Protection1'!$G$26*HLOOKUP($U$6,'SA 10%'!$A$6:$IV$366,$A7+1,0))/1000</f>
        <v>2560050.0000000009</v>
      </c>
      <c r="V7" s="470">
        <f>('ป้อนข้อมูล Mortgage Protection1'!$G$26*HLOOKUP($V$6,'SA 10%'!$A$6:$IV$366,$A7+1,0))/1000</f>
        <v>2560050.0000000005</v>
      </c>
      <c r="W7" s="470">
        <f>('ป้อนข้อมูล Mortgage Protection1'!$G$26*HLOOKUP($W$6,'SA 10%'!$A$6:$IV$366,$A7+1,0))/1000</f>
        <v>2560050.0000000005</v>
      </c>
      <c r="X7" s="470">
        <f>('ป้อนข้อมูล Mortgage Protection1'!$G$26*HLOOKUP($X$6,'SA 10%'!$A$6:$IV$366,$A7+1,0))/1000</f>
        <v>2560050.0000000005</v>
      </c>
      <c r="Y7" s="470">
        <f>('ป้อนข้อมูล Mortgage Protection1'!$G$26*HLOOKUP($Y$6,'SA 10%'!$A$6:$IV$366,$A7+1,0))/1000</f>
        <v>2560050.0000000005</v>
      </c>
      <c r="Z7" s="470">
        <f>('ป้อนข้อมูล Mortgage Protection1'!$G$26*HLOOKUP($Z$6,'SA 10%'!$A$6:$IV$366,$A7+1,0))/1000</f>
        <v>2560050.0000000005</v>
      </c>
      <c r="AA7" s="470">
        <f>('ป้อนข้อมูล Mortgage Protection1'!$G$26*HLOOKUP($AA$6,'SA 10%'!$A$6:$IV$366,$A7+1,0))/1000</f>
        <v>2560050.0000000009</v>
      </c>
      <c r="AB7" s="470">
        <f>('ป้อนข้อมูล Mortgage Protection1'!$G$26*HLOOKUP($AB$6,'SA 10%'!$A$6:$IV$366,$A7+1,0))/1000</f>
        <v>2560050.0000000005</v>
      </c>
      <c r="AC7" s="470">
        <f>('ป้อนข้อมูล Mortgage Protection1'!$G$26*HLOOKUP($AC$6,'SA 10%'!$A$6:$IV$366,$A7+1,0))/1000</f>
        <v>2560050.0000000005</v>
      </c>
      <c r="AD7" s="470">
        <f>('ป้อนข้อมูล Mortgage Protection1'!$G$26*HLOOKUP($AD$6,'SA 10%'!$A$6:$IV$366,$A7+1,0))/1000</f>
        <v>2560050.0000000005</v>
      </c>
      <c r="AE7" s="470">
        <f>('ป้อนข้อมูล Mortgage Protection1'!$G$26*HLOOKUP($AE$6,'SA 10%'!$A$6:$IV$366,$A7+1,0))/1000</f>
        <v>2560050.0000000005</v>
      </c>
    </row>
    <row r="8" spans="1:31" s="472" customFormat="1" ht="11.1" customHeight="1">
      <c r="A8" s="469">
        <v>2</v>
      </c>
      <c r="B8" s="470">
        <f>('ป้อนข้อมูล Mortgage Protection1'!$G$26*HLOOKUP($B$6,'SA 10%'!$A$6:$IV$366,$A8+1,0))/1000</f>
        <v>2356314.6828968148</v>
      </c>
      <c r="C8" s="470">
        <f>('ป้อนข้อมูล Mortgage Protection1'!$G$26*HLOOKUP($C$6,'SA 10%'!$A$6:$IV$366,$A8+1,0))/1000</f>
        <v>2463250.4313296457</v>
      </c>
      <c r="D8" s="470">
        <f>('ป้อนข้อมูล Mortgage Protection1'!$G$26*HLOOKUP($D$6,'SA 10%'!$A$6:$IV$366,$A8+1,0))/1000</f>
        <v>2498778.1374244196</v>
      </c>
      <c r="E8" s="470">
        <f>('ป้อนข้อมูล Mortgage Protection1'!$G$26*HLOOKUP($E$6,'SA 10%'!$A$6:$IV$366,$A8+1,0))/1000</f>
        <v>2516454.2682778793</v>
      </c>
      <c r="F8" s="470">
        <f>('ป้อนข้อมูล Mortgage Protection1'!$G$26*HLOOKUP($F$6,'SA 10%'!$A$6:$IV$366,$A8+1,0))/1000</f>
        <v>2526990.2531869207</v>
      </c>
      <c r="G8" s="470">
        <f>('ป้อนข้อมูล Mortgage Protection1'!$G$26*HLOOKUP($G$6,'SA 10%'!$A$6:$IV$366,$A8+1,0))/1000</f>
        <v>2533956.6790021406</v>
      </c>
      <c r="H8" s="470">
        <f>('ป้อนข้อมูล Mortgage Protection1'!$G$26*HLOOKUP($H$6,'SA 10%'!$A$6:$IV$366,$A8+1,0))/1000</f>
        <v>2538883.8888319721</v>
      </c>
      <c r="I8" s="470">
        <f>('ป้อนข้อมูล Mortgage Protection1'!$G$26*HLOOKUP($I$6,'SA 10%'!$A$6:$IV$366,$A8+1,0))/1000</f>
        <v>2542537.1312014181</v>
      </c>
      <c r="J8" s="470">
        <f>('ป้อนข้อมูล Mortgage Protection1'!$G$26*HLOOKUP($J$6,'SA 10%'!$A$6:$IV$366,$A8+1,0))/1000</f>
        <v>2545341.6093492196</v>
      </c>
      <c r="K8" s="470">
        <f>('ป้อนข้อมูล Mortgage Protection1'!$G$26*HLOOKUP($K$6,'SA 10%'!$A$6:$IV$366,$A8+1,0))/1000</f>
        <v>2547552.5006045867</v>
      </c>
      <c r="L8" s="470">
        <f>('ป้อนข้อมูล Mortgage Protection1'!$G$26*HLOOKUP($L$6,'SA 10%'!$A$6:$IV$366,$A8+1,0))/1000</f>
        <v>2549332.2376488047</v>
      </c>
      <c r="M8" s="470">
        <f>('ป้อนข้อมูล Mortgage Protection1'!$G$26*HLOOKUP($M$6,'SA 10%'!$A$6:$IV$366,$A8+1,0))/1000</f>
        <v>2550789.148932491</v>
      </c>
      <c r="N8" s="470">
        <f>('ป้อนข้อมูล Mortgage Protection1'!$G$26*HLOOKUP($N$6,'SA 10%'!$A$6:$IV$366,$A8+1,0))/1000</f>
        <v>2551998.2648924496</v>
      </c>
      <c r="O8" s="470">
        <f>('ป้อนข้อมูล Mortgage Protection1'!$G$26*HLOOKUP($O$6,'SA 10%'!$A$6:$IV$366,$A8+1,0))/1000</f>
        <v>2553013.2071020217</v>
      </c>
      <c r="P8" s="470">
        <f>('ป้อนข้อมูล Mortgage Protection1'!$G$26*HLOOKUP($P$6,'SA 10%'!$A$6:$IV$366,$A8+1,0))/1000</f>
        <v>2553873.3216841151</v>
      </c>
      <c r="Q8" s="470">
        <f>('ป้อนข้อมูล Mortgage Protection1'!$G$26*HLOOKUP($Q$6,'SA 10%'!$A$6:$IV$366,$A8+1,0))/1000</f>
        <v>2554608.1376511347</v>
      </c>
      <c r="R8" s="470">
        <f>('ป้อนข้อมูล Mortgage Protection1'!$G$26*HLOOKUP($R$6,'SA 10%'!$A$6:$IV$366,$A8+1,0))/1000</f>
        <v>2555240.2516990695</v>
      </c>
      <c r="S8" s="470">
        <f>('ป้อนข้อมูล Mortgage Protection1'!$G$26*HLOOKUP($S$6,'SA 10%'!$A$6:$IV$366,$A8+1,0))/1000</f>
        <v>2555787.2514141682</v>
      </c>
      <c r="T8" s="470">
        <f>('ป้อนข้อมูล Mortgage Protection1'!$G$26*HLOOKUP($T$6,'SA 10%'!$A$6:$IV$366,$A8+1,0))/1000</f>
        <v>2556263.0311825415</v>
      </c>
      <c r="U8" s="470">
        <f>('ป้อนข้อมูล Mortgage Protection1'!$G$26*HLOOKUP($U$6,'SA 10%'!$A$6:$IV$366,$A8+1,0))/1000</f>
        <v>2556678.7133752839</v>
      </c>
      <c r="V8" s="470">
        <f>('ป้อนข้อมูล Mortgage Protection1'!$G$26*HLOOKUP($V$6,'SA 10%'!$A$6:$IV$366,$A8+1,0))/1000</f>
        <v>2557043.3064000136</v>
      </c>
      <c r="W8" s="470">
        <f>('ป้อนข้อมูล Mortgage Protection1'!$G$26*HLOOKUP($W$6,'SA 10%'!$A$6:$IV$366,$A8+1,0))/1000</f>
        <v>2557364.18335672</v>
      </c>
      <c r="X8" s="470">
        <f>('ป้อนข้อมูล Mortgage Protection1'!$G$26*HLOOKUP($X$6,'SA 10%'!$A$6:$IV$366,$A8+1,0))/1000</f>
        <v>2557647.4359078561</v>
      </c>
      <c r="Y8" s="470">
        <f>('ป้อนข้อมูล Mortgage Protection1'!$G$26*HLOOKUP($Y$6,'SA 10%'!$A$6:$IV$366,$A8+1,0))/1000</f>
        <v>2557898.1397675769</v>
      </c>
      <c r="Z8" s="470">
        <f>('ป้อนข้อมูล Mortgage Protection1'!$G$26*HLOOKUP($Z$6,'SA 10%'!$A$6:$IV$366,$A8+1,0))/1000</f>
        <v>2558120.5565638021</v>
      </c>
      <c r="AA8" s="470">
        <f>('ป้อนข้อมูล Mortgage Protection1'!$G$26*HLOOKUP($AA$6,'SA 10%'!$A$6:$IV$366,$A8+1,0))/1000</f>
        <v>2558318.2892087162</v>
      </c>
      <c r="AB8" s="470">
        <f>('ป้อนข้อมูล Mortgage Protection1'!$G$26*HLOOKUP($AB$6,'SA 10%'!$A$6:$IV$366,$A8+1,0))/1000</f>
        <v>2558494.4028346436</v>
      </c>
      <c r="AC8" s="470">
        <f>('ป้อนข้อมูล Mortgage Protection1'!$G$26*HLOOKUP($AC$6,'SA 10%'!$A$6:$IV$366,$A8+1,0))/1000</f>
        <v>2558651.5199060896</v>
      </c>
      <c r="AD8" s="470">
        <f>('ป้อนข้อมูล Mortgage Protection1'!$G$26*HLOOKUP($AD$6,'SA 10%'!$A$6:$IV$366,$A8+1,0))/1000</f>
        <v>2558791.8957421421</v>
      </c>
      <c r="AE8" s="470">
        <f>('ป้อนข้อมูล Mortgage Protection1'!$G$26*HLOOKUP($AE$6,'SA 10%'!$A$6:$IV$366,$A8+1,0))/1000</f>
        <v>2558917.4790199422</v>
      </c>
    </row>
    <row r="9" spans="1:31" s="472" customFormat="1" ht="11.1" customHeight="1">
      <c r="A9" s="469">
        <v>3</v>
      </c>
      <c r="B9" s="470">
        <f>('ป้อนข้อมูล Mortgage Protection1'!$G$26*HLOOKUP($B$6,'SA 10%'!$A$6:$IV$366,$A9+1,0))/1000</f>
        <v>2150881.5714844358</v>
      </c>
      <c r="C9" s="470">
        <f>('ป้อนข้อมูล Mortgage Protection1'!$G$26*HLOOKUP($C$6,'SA 10%'!$A$6:$IV$366,$A9+1,0))/1000</f>
        <v>2365644.1995870322</v>
      </c>
      <c r="D9" s="470">
        <f>('ป้อนข้อมูล Mortgage Protection1'!$G$26*HLOOKUP($D$6,'SA 10%'!$A$6:$IV$366,$A9+1,0))/1000</f>
        <v>2436995.675994039</v>
      </c>
      <c r="E9" s="470">
        <f>('ป้อนข้อมูล Mortgage Protection1'!$G$26*HLOOKUP($E$6,'SA 10%'!$A$6:$IV$366,$A9+1,0))/1000</f>
        <v>2472495.2387914029</v>
      </c>
      <c r="F9" s="470">
        <f>('ป้อนข้อมูล Mortgage Protection1'!$G$26*HLOOKUP($F$6,'SA 10%'!$A$6:$IV$366,$A9+1,0))/1000</f>
        <v>2493655.0084837284</v>
      </c>
      <c r="G9" s="470">
        <f>('ป้อนข้อมูล Mortgage Protection1'!$G$26*HLOOKUP($G$6,'SA 10%'!$A$6:$IV$366,$A9+1,0))/1000</f>
        <v>2507645.9136626306</v>
      </c>
      <c r="H9" s="470">
        <f>('ป้อนข้อมูล Mortgage Protection1'!$G$26*HLOOKUP($H$6,'SA 10%'!$A$6:$IV$366,$A9+1,0))/1000</f>
        <v>2517541.3934042095</v>
      </c>
      <c r="I9" s="470">
        <f>('ป้อนข้อมูล Mortgage Protection1'!$G$26*HLOOKUP($I$6,'SA 10%'!$A$6:$IV$366,$A9+1,0))/1000</f>
        <v>2524878.3218295118</v>
      </c>
      <c r="J9" s="470">
        <f>('ป้อนข้อมูล Mortgage Protection1'!$G$26*HLOOKUP($J$6,'SA 10%'!$A$6:$IV$366,$A9+1,0))/1000</f>
        <v>2530510.6487763491</v>
      </c>
      <c r="K9" s="470">
        <f>('ป้อนข้อมูล Mortgage Protection1'!$G$26*HLOOKUP($K$6,'SA 10%'!$A$6:$IV$366,$A9+1,0))/1000</f>
        <v>2534950.8553808755</v>
      </c>
      <c r="L9" s="470">
        <f>('ป้อนข้อมูล Mortgage Protection1'!$G$26*HLOOKUP($L$6,'SA 10%'!$A$6:$IV$366,$A9+1,0))/1000</f>
        <v>2538525.1606113478</v>
      </c>
      <c r="M9" s="470">
        <f>('ป้อนข้อมูล Mortgage Protection1'!$G$26*HLOOKUP($M$6,'SA 10%'!$A$6:$IV$366,$A9+1,0))/1000</f>
        <v>2541451.124106084</v>
      </c>
      <c r="N9" s="470">
        <f>('ป้อนข้อมูล Mortgage Protection1'!$G$26*HLOOKUP($N$6,'SA 10%'!$A$6:$IV$366,$A9+1,0))/1000</f>
        <v>2543879.4319923343</v>
      </c>
      <c r="O9" s="470">
        <f>('ป้อนข้อมูล Mortgage Protection1'!$G$26*HLOOKUP($O$6,'SA 10%'!$A$6:$IV$366,$A9+1,0))/1000</f>
        <v>2545917.7742632246</v>
      </c>
      <c r="P9" s="470">
        <f>('ป้อนข้อมูล Mortgage Protection1'!$G$26*HLOOKUP($P$6,'SA 10%'!$A$6:$IV$366,$A9+1,0))/1000</f>
        <v>2547645.171048929</v>
      </c>
      <c r="Q9" s="470">
        <f>('ป้อนข้อมูล Mortgage Protection1'!$G$26*HLOOKUP($Q$6,'SA 10%'!$A$6:$IV$366,$A9+1,0))/1000</f>
        <v>2549120.9264493622</v>
      </c>
      <c r="R9" s="470">
        <f>('ป้อนข้อมูล Mortgage Protection1'!$G$26*HLOOKUP($R$6,'SA 10%'!$A$6:$IV$366,$A9+1,0))/1000</f>
        <v>2550390.4221622967</v>
      </c>
      <c r="S9" s="470">
        <f>('ป้อนข้อมูล Mortgage Protection1'!$G$26*HLOOKUP($S$6,'SA 10%'!$A$6:$IV$366,$A9+1,0))/1000</f>
        <v>2551488.9799234536</v>
      </c>
      <c r="T9" s="470">
        <f>('ป้อนข้อมูล Mortgage Protection1'!$G$26*HLOOKUP($T$6,'SA 10%'!$A$6:$IV$366,$A9+1,0))/1000</f>
        <v>2552444.5042916029</v>
      </c>
      <c r="U9" s="470">
        <f>('ป้อนข้อมูล Mortgage Protection1'!$G$26*HLOOKUP($U$6,'SA 10%'!$A$6:$IV$366,$A9+1,0))/1000</f>
        <v>2553279.3326953603</v>
      </c>
      <c r="V9" s="470">
        <f>('ป้อนข้อมูล Mortgage Protection1'!$G$26*HLOOKUP($V$6,'SA 10%'!$A$6:$IV$366,$A9+1,0))/1000</f>
        <v>2554011.5570200267</v>
      </c>
      <c r="W9" s="470">
        <f>('ป้อนข้อมูล Mortgage Protection1'!$G$26*HLOOKUP($W$6,'SA 10%'!$A$6:$IV$366,$A9+1,0))/1000</f>
        <v>2554655.9849080788</v>
      </c>
      <c r="X9" s="470">
        <f>('ป้อนข้อมูล Mortgage Protection1'!$G$26*HLOOKUP($X$6,'SA 10%'!$A$6:$IV$366,$A9+1,0))/1000</f>
        <v>2555224.8504482768</v>
      </c>
      <c r="Y9" s="470">
        <f>('ป้อนข้อมูล Mortgage Protection1'!$G$26*HLOOKUP($Y$6,'SA 10%'!$A$6:$IV$366,$A9+1,0))/1000</f>
        <v>2555728.3473665495</v>
      </c>
      <c r="Z9" s="470">
        <f>('ป้อนข้อมูล Mortgage Protection1'!$G$26*HLOOKUP($Z$6,'SA 10%'!$A$6:$IV$366,$A9+1,0))/1000</f>
        <v>2556175.0344323027</v>
      </c>
      <c r="AA9" s="470">
        <f>('ป้อนข้อมูล Mortgage Protection1'!$G$26*HLOOKUP($AA$6,'SA 10%'!$A$6:$IV$366,$A9+1,0))/1000</f>
        <v>2556572.1474941717</v>
      </c>
      <c r="AB9" s="470">
        <f>('ป้อนข้อมูล Mortgage Protection1'!$G$26*HLOOKUP($AB$6,'SA 10%'!$A$6:$IV$366,$A9+1,0))/1000</f>
        <v>2556925.8423595764</v>
      </c>
      <c r="AC9" s="470">
        <f>('ป้อนข้อมูล Mortgage Protection1'!$G$26*HLOOKUP($AC$6,'SA 10%'!$A$6:$IV$366,$A9+1,0))/1000</f>
        <v>2557241.3858113959</v>
      </c>
      <c r="AD9" s="470">
        <f>('ป้อนข้อมูล Mortgage Protection1'!$G$26*HLOOKUP($AD$6,'SA 10%'!$A$6:$IV$366,$A9+1,0))/1000</f>
        <v>2557523.3072821349</v>
      </c>
      <c r="AE9" s="470">
        <f>('ป้อนข้อมูล Mortgage Protection1'!$G$26*HLOOKUP($AE$6,'SA 10%'!$A$6:$IV$366,$A9+1,0))/1000</f>
        <v>2557775.5203650505</v>
      </c>
    </row>
    <row r="10" spans="1:31" s="472" customFormat="1" ht="11.1" customHeight="1">
      <c r="A10" s="469">
        <v>4</v>
      </c>
      <c r="B10" s="470">
        <f>('ป้อนข้อมูล Mortgage Protection1'!$G$26*HLOOKUP($B$6,'SA 10%'!$A$6:$IV$366,$A10+1,0))/1000</f>
        <v>1943736.5174769517</v>
      </c>
      <c r="C10" s="470">
        <f>('ป้อนข้อมูล Mortgage Protection1'!$G$26*HLOOKUP($C$6,'SA 10%'!$A$6:$IV$366,$A10+1,0))/1000</f>
        <v>2267224.5825798977</v>
      </c>
      <c r="D10" s="470">
        <f>('ป้อนข้อมูล Mortgage Protection1'!$G$26*HLOOKUP($D$6,'SA 10%'!$A$6:$IV$366,$A10+1,0))/1000</f>
        <v>2374698.3607184058</v>
      </c>
      <c r="E10" s="470">
        <f>('ป้อนข้อมูล Mortgage Protection1'!$G$26*HLOOKUP($E$6,'SA 10%'!$A$6:$IV$366,$A10+1,0))/1000</f>
        <v>2428169.8840592061</v>
      </c>
      <c r="F10" s="470">
        <f>('ป้อนข้อมูล Mortgage Protection1'!$G$26*HLOOKUP($F$6,'SA 10%'!$A$6:$IV$366,$A10+1,0))/1000</f>
        <v>2460041.9700746769</v>
      </c>
      <c r="G10" s="470">
        <f>('ป้อนข้อมูล Mortgage Protection1'!$G$26*HLOOKUP($G$6,'SA 10%'!$A$6:$IV$366,$A10+1,0))/1000</f>
        <v>2481115.8919452908</v>
      </c>
      <c r="H10" s="470">
        <f>('ป้อนข้อมูล Mortgage Protection1'!$G$26*HLOOKUP($H$6,'SA 10%'!$A$6:$IV$366,$A10+1,0))/1000</f>
        <v>2496021.0438478827</v>
      </c>
      <c r="I10" s="470">
        <f>('ป้อนข้อมูล Mortgage Protection1'!$G$26*HLOOKUP($I$6,'SA 10%'!$A$6:$IV$366,$A10+1,0))/1000</f>
        <v>2507072.3557128399</v>
      </c>
      <c r="J10" s="470">
        <f>('ป้อนข้อมูล Mortgage Protection1'!$G$26*HLOOKUP($J$6,'SA 10%'!$A$6:$IV$366,$A10+1,0))/1000</f>
        <v>2515556.0968653709</v>
      </c>
      <c r="K10" s="470">
        <f>('ป้อนข้อมูล Mortgage Protection1'!$G$26*HLOOKUP($K$6,'SA 10%'!$A$6:$IV$366,$A10+1,0))/1000</f>
        <v>2522244.1964469678</v>
      </c>
      <c r="L10" s="470">
        <f>('ป้อนข้อมูล Mortgage Protection1'!$G$26*HLOOKUP($L$6,'SA 10%'!$A$6:$IV$366,$A10+1,0))/1000</f>
        <v>2527628.0245985785</v>
      </c>
      <c r="M10" s="470">
        <f>('ป้อนข้อมูล Mortgage Protection1'!$G$26*HLOOKUP($M$6,'SA 10%'!$A$6:$IV$366,$A10+1,0))/1000</f>
        <v>2532035.2824061234</v>
      </c>
      <c r="N10" s="470">
        <f>('ป้อนข้อมูล Mortgage Protection1'!$G$26*HLOOKUP($N$6,'SA 10%'!$A$6:$IV$366,$A10+1,0))/1000</f>
        <v>2535692.9421513854</v>
      </c>
      <c r="O10" s="470">
        <f>('ป้อนข้อมูล Mortgage Protection1'!$G$26*HLOOKUP($O$6,'SA 10%'!$A$6:$IV$366,$A10+1,0))/1000</f>
        <v>2538763.2128174379</v>
      </c>
      <c r="P10" s="470">
        <f>('ป้อนข้อมูล Mortgage Protection1'!$G$26*HLOOKUP($P$6,'SA 10%'!$A$6:$IV$366,$A10+1,0))/1000</f>
        <v>2541365.11915845</v>
      </c>
      <c r="Q10" s="470">
        <f>('ป้อนข้อมูล Mortgage Protection1'!$G$26*HLOOKUP($Q$6,'SA 10%'!$A$6:$IV$366,$A10+1,0))/1000</f>
        <v>2543587.9884875738</v>
      </c>
      <c r="R10" s="470">
        <f>('ป้อนข้อมูล Mortgage Protection1'!$G$26*HLOOKUP($R$6,'SA 10%'!$A$6:$IV$366,$A10+1,0))/1000</f>
        <v>2545500.1773793846</v>
      </c>
      <c r="S10" s="470">
        <f>('ป้อนข้อมูล Mortgage Protection1'!$G$26*HLOOKUP($S$6,'SA 10%'!$A$6:$IV$366,$A10+1,0))/1000</f>
        <v>2547154.8895036499</v>
      </c>
      <c r="T10" s="470">
        <f>('ป้อนข้อมูล Mortgage Protection1'!$G$26*HLOOKUP($T$6,'SA 10%'!$A$6:$IV$366,$A10+1,0))/1000</f>
        <v>2548594.1563432398</v>
      </c>
      <c r="U10" s="470">
        <f>('ป้อนข้อมูล Mortgage Protection1'!$G$26*HLOOKUP($U$6,'SA 10%'!$A$6:$IV$366,$A10+1,0))/1000</f>
        <v>2549851.6238431046</v>
      </c>
      <c r="V10" s="470">
        <f>('ป้อนข้อมูล Mortgage Protection1'!$G$26*HLOOKUP($V$6,'SA 10%'!$A$6:$IV$366,$A10+1,0))/1000</f>
        <v>2550954.5430618729</v>
      </c>
      <c r="W10" s="470">
        <f>('ป้อนข้อมูล Mortgage Protection1'!$G$26*HLOOKUP($W$6,'SA 10%'!$A$6:$IV$366,$A10+1,0))/1000</f>
        <v>2551925.2181390324</v>
      </c>
      <c r="X10" s="470">
        <f>('ป้อนข้อมูล Mortgage Protection1'!$G$26*HLOOKUP($X$6,'SA 10%'!$A$6:$IV$366,$A10+1,0))/1000</f>
        <v>2552782.0767765348</v>
      </c>
      <c r="Y10" s="470">
        <f>('ป้อนข้อมูล Mortgage Protection1'!$G$26*HLOOKUP($Y$6,'SA 10%'!$A$6:$IV$366,$A10+1,0))/1000</f>
        <v>2553540.4733621804</v>
      </c>
      <c r="Z10" s="470">
        <f>('ป้อนข้อมูล Mortgage Protection1'!$G$26*HLOOKUP($Z$6,'SA 10%'!$A$6:$IV$366,$A10+1,0))/1000</f>
        <v>2554213.2996163731</v>
      </c>
      <c r="AA10" s="470">
        <f>('ป้อนข้อมูล Mortgage Protection1'!$G$26*HLOOKUP($AA$6,'SA 10%'!$A$6:$IV$366,$A10+1,0))/1000</f>
        <v>2554811.4545986718</v>
      </c>
      <c r="AB10" s="470">
        <f>('ป้อนข้อมูล Mortgage Protection1'!$G$26*HLOOKUP($AB$6,'SA 10%'!$A$6:$IV$366,$A10+1,0))/1000</f>
        <v>2555344.2105472158</v>
      </c>
      <c r="AC10" s="470">
        <f>('ป้อนข้อมูล Mortgage Protection1'!$G$26*HLOOKUP($AC$6,'SA 10%'!$A$6:$IV$366,$A10+1,0))/1000</f>
        <v>2555819.5005992474</v>
      </c>
      <c r="AD10" s="470">
        <f>('ป้อนข้อมูล Mortgage Protection1'!$G$26*HLOOKUP($AD$6,'SA 10%'!$A$6:$IV$366,$A10+1,0))/1000</f>
        <v>2556244.1472516279</v>
      </c>
      <c r="AE10" s="470">
        <f>('ป้อนข้อมูล Mortgage Protection1'!$G$26*HLOOKUP($AE$6,'SA 10%'!$A$6:$IV$366,$A10+1,0))/1000</f>
        <v>2556624.0453880341</v>
      </c>
    </row>
    <row r="11" spans="1:31" s="472" customFormat="1" ht="11.1" customHeight="1">
      <c r="A11" s="469">
        <v>5</v>
      </c>
      <c r="B11" s="470">
        <f>('ป้อนข้อมูล Mortgage Protection1'!$G$26*HLOOKUP($B$6,'SA 10%'!$A$6:$IV$366,$A11+1,0))/1000</f>
        <v>1734865.254686075</v>
      </c>
      <c r="C11" s="470">
        <f>('ป้อนข้อมูล Mortgage Protection1'!$G$26*HLOOKUP($C$6,'SA 10%'!$A$6:$IV$366,$A11+1,0))/1000</f>
        <v>2167984.8020977047</v>
      </c>
      <c r="D11" s="470">
        <f>('ป้อนข้อมูล Mortgage Protection1'!$G$26*HLOOKUP($D$6,'SA 10%'!$A$6:$IV$366,$A11+1,0))/1000</f>
        <v>2311881.9011488087</v>
      </c>
      <c r="E11" s="470">
        <f>('ป้อนข้อมูล Mortgage Protection1'!$G$26*HLOOKUP($E$6,'SA 10%'!$A$6:$IV$366,$A11+1,0))/1000</f>
        <v>2383475.1513709081</v>
      </c>
      <c r="F11" s="470">
        <f>('ป้อนข้อมูล Mortgage Protection1'!$G$26*HLOOKUP($F$6,'SA 10%'!$A$6:$IV$366,$A11+1,0))/1000</f>
        <v>2426148.8230122169</v>
      </c>
      <c r="G11" s="470">
        <f>('ป้อนข้อมูล Mortgage Protection1'!$G$26*HLOOKUP($G$6,'SA 10%'!$A$6:$IV$366,$A11+1,0))/1000</f>
        <v>2454364.7867136407</v>
      </c>
      <c r="H11" s="470">
        <f>('ป้อนข้อมูล Mortgage Protection1'!$G$26*HLOOKUP($H$6,'SA 10%'!$A$6:$IV$366,$A11+1,0))/1000</f>
        <v>2474321.358045252</v>
      </c>
      <c r="I11" s="470">
        <f>('ป้อนข้อมูล Mortgage Protection1'!$G$26*HLOOKUP($I$6,'SA 10%'!$A$6:$IV$366,$A11+1,0))/1000</f>
        <v>2489118.0065451968</v>
      </c>
      <c r="J11" s="470">
        <f>('ป้อนข้อมูล Mortgage Protection1'!$G$26*HLOOKUP($J$6,'SA 10%'!$A$6:$IV$366,$A11+1,0))/1000</f>
        <v>2500476.9236884676</v>
      </c>
      <c r="K11" s="470">
        <f>('ป้อนข้อมูล Mortgage Protection1'!$G$26*HLOOKUP($K$6,'SA 10%'!$A$6:$IV$366,$A11+1,0))/1000</f>
        <v>2509431.6486886106</v>
      </c>
      <c r="L11" s="470">
        <f>('ป้อนข้อมูล Mortgage Protection1'!$G$26*HLOOKUP($L$6,'SA 10%'!$A$6:$IV$366,$A11+1,0))/1000</f>
        <v>2516640.079119036</v>
      </c>
      <c r="M11" s="470">
        <f>('ป้อนข้อมูล Mortgage Protection1'!$G$26*HLOOKUP($M$6,'SA 10%'!$A$6:$IV$366,$A11+1,0))/1000</f>
        <v>2522540.9753586627</v>
      </c>
      <c r="N11" s="470">
        <f>('ป้อนข้อมูล Mortgage Protection1'!$G$26*HLOOKUP($N$6,'SA 10%'!$A$6:$IV$366,$A11+1,0))/1000</f>
        <v>2527438.2315617613</v>
      </c>
      <c r="O11" s="470">
        <f>('ป้อนข้อมูล Mortgage Protection1'!$G$26*HLOOKUP($O$6,'SA 10%'!$A$6:$IV$366,$A11+1,0))/1000</f>
        <v>2531549.0300262705</v>
      </c>
      <c r="P11" s="470">
        <f>('ป้อนข้อมูล Mortgage Protection1'!$G$26*HLOOKUP($P$6,'SA 10%'!$A$6:$IV$366,$A11+1,0))/1000</f>
        <v>2535032.7335022166</v>
      </c>
      <c r="Q11" s="470">
        <f>('ป้อนข้อมูล Mortgage Protection1'!$G$26*HLOOKUP($Q$6,'SA 10%'!$A$6:$IV$366,$A11+1,0))/1000</f>
        <v>2538008.942709438</v>
      </c>
      <c r="R11" s="470">
        <f>('ป้อนข้อมูล Mortgage Protection1'!$G$26*HLOOKUP($R$6,'SA 10%'!$A$6:$IV$366,$A11+1,0))/1000</f>
        <v>2540569.1805566149</v>
      </c>
      <c r="S11" s="470">
        <f>('ป้อนข้อมูล Mortgage Protection1'!$G$26*HLOOKUP($S$6,'SA 10%'!$A$6:$IV$366,$A11+1,0))/1000</f>
        <v>2542784.6816636808</v>
      </c>
      <c r="T11" s="470">
        <f>('ป้อนข้อมูล Mortgage Protection1'!$G$26*HLOOKUP($T$6,'SA 10%'!$A$6:$IV$366,$A11+1,0))/1000</f>
        <v>2544711.7221619729</v>
      </c>
      <c r="U11" s="470">
        <f>('ป้อนข้อมูล Mortgage Protection1'!$G$26*HLOOKUP($U$6,'SA 10%'!$A$6:$IV$366,$A11+1,0))/1000</f>
        <v>2546395.3507504133</v>
      </c>
      <c r="V11" s="470">
        <f>('ป้อนข้อมูล Mortgage Protection1'!$G$26*HLOOKUP($V$6,'SA 10%'!$A$6:$IV$366,$A11+1,0))/1000</f>
        <v>2547872.0539874015</v>
      </c>
      <c r="W11" s="470">
        <f>('ป้อนข้อมูล Mortgage Protection1'!$G$26*HLOOKUP($W$6,'SA 10%'!$A$6:$IV$366,$A11+1,0))/1000</f>
        <v>2549171.6949802432</v>
      </c>
      <c r="X11" s="470">
        <f>('ป้อนข้อมูล Mortgage Protection1'!$G$26*HLOOKUP($X$6,'SA 10%'!$A$6:$IV$366,$A11+1,0))/1000</f>
        <v>2550318.9466575277</v>
      </c>
      <c r="Y11" s="470">
        <f>('ป้อนข้อมูล Mortgage Protection1'!$G$26*HLOOKUP($Y$6,'SA 10%'!$A$6:$IV$366,$A11+1,0))/1000</f>
        <v>2551334.3670744416</v>
      </c>
      <c r="Z11" s="470">
        <f>('ป้อนข้อมูล Mortgage Protection1'!$G$26*HLOOKUP($Z$6,'SA 10%'!$A$6:$IV$366,$A11+1,0))/1000</f>
        <v>2552235.2170103113</v>
      </c>
      <c r="AA11" s="470">
        <f>('ป้อนข้อมูล Mortgage Protection1'!$G$26*HLOOKUP($AA$6,'SA 10%'!$A$6:$IV$366,$A11+1,0))/1000</f>
        <v>2553036.0892623765</v>
      </c>
      <c r="AB11" s="470">
        <f>('ป้อนข้อมูล Mortgage Protection1'!$G$26*HLOOKUP($AB$6,'SA 10%'!$A$6:$IV$366,$A11+1,0))/1000</f>
        <v>2553749.3984697526</v>
      </c>
      <c r="AC11" s="470">
        <f>('ป้อนข้อมูล Mortgage Protection1'!$G$26*HLOOKUP($AC$6,'SA 10%'!$A$6:$IV$366,$A11+1,0))/1000</f>
        <v>2554385.7663436634</v>
      </c>
      <c r="AD11" s="470">
        <f>('ป้อนข้อมูล Mortgage Protection1'!$G$26*HLOOKUP($AD$6,'SA 10%'!$A$6:$IV$366,$A11+1,0))/1000</f>
        <v>2554954.3275541998</v>
      </c>
      <c r="AE11" s="470">
        <f>('ป้อนข้อมูล Mortgage Protection1'!$G$26*HLOOKUP($AE$6,'SA 10%'!$A$6:$IV$366,$A11+1,0))/1000</f>
        <v>2555462.9747862089</v>
      </c>
    </row>
    <row r="12" spans="1:31" s="472" customFormat="1" ht="11.1" customHeight="1">
      <c r="A12" s="469">
        <v>6</v>
      </c>
      <c r="B12" s="470">
        <f>('ป้อนข้อมูล Mortgage Protection1'!$G$26*HLOOKUP($B$6,'SA 10%'!$A$6:$IV$366,$A12+1,0))/1000</f>
        <v>1524253.3980386078</v>
      </c>
      <c r="C12" s="470">
        <f>('ป้อนข้อมูล Mortgage Protection1'!$G$26*HLOOKUP($C$6,'SA 10%'!$A$6:$IV$366,$A12+1,0))/1000</f>
        <v>2067918.023444826</v>
      </c>
      <c r="D12" s="470">
        <f>('ป้อนข้อมูล Mortgage Protection1'!$G$26*HLOOKUP($D$6,'SA 10%'!$A$6:$IV$366,$A12+1,0))/1000</f>
        <v>2248541.9710828001</v>
      </c>
      <c r="E12" s="470">
        <f>('ป้อนข้อมูล Mortgage Protection1'!$G$26*HLOOKUP($E$6,'SA 10%'!$A$6:$IV$366,$A12+1,0))/1000</f>
        <v>2338407.9625768745</v>
      </c>
      <c r="F12" s="470">
        <f>('ป้อนข้อมูล Mortgage Protection1'!$G$26*HLOOKUP($F$6,'SA 10%'!$A$6:$IV$366,$A12+1,0))/1000</f>
        <v>2391973.2330575706</v>
      </c>
      <c r="G12" s="470">
        <f>('ป้อนข้อมูล Mortgage Protection1'!$G$26*HLOOKUP($G$6,'SA 10%'!$A$6:$IV$366,$A12+1,0))/1000</f>
        <v>2427390.7556050597</v>
      </c>
      <c r="H12" s="470">
        <f>('ป้อนข้อมูล Mortgage Protection1'!$G$26*HLOOKUP($H$6,'SA 10%'!$A$6:$IV$366,$A12+1,0))/1000</f>
        <v>2452440.8415275998</v>
      </c>
      <c r="I12" s="470">
        <f>('ป้อนข้อมูล Mortgage Protection1'!$G$26*HLOOKUP($I$6,'SA 10%'!$A$6:$IV$366,$A12+1,0))/1000</f>
        <v>2471014.0378011568</v>
      </c>
      <c r="J12" s="470">
        <f>('ป้อนข้อมูล Mortgage Protection1'!$G$26*HLOOKUP($J$6,'SA 10%'!$A$6:$IV$366,$A12+1,0))/1000</f>
        <v>2485272.0907350904</v>
      </c>
      <c r="K12" s="470">
        <f>('ป้อนข้อมูล Mortgage Protection1'!$G$26*HLOOKUP($K$6,'SA 10%'!$A$6:$IV$366,$A12+1,0))/1000</f>
        <v>2496512.3296989338</v>
      </c>
      <c r="L12" s="470">
        <f>('ป้อนข้อมูล Mortgage Protection1'!$G$26*HLOOKUP($L$6,'SA 10%'!$A$6:$IV$366,$A12+1,0))/1000</f>
        <v>2505560.5674271649</v>
      </c>
      <c r="M12" s="470">
        <f>('ป้อนข้อมูล Mortgage Protection1'!$G$26*HLOOKUP($M$6,'SA 10%'!$A$6:$IV$366,$A12+1,0))/1000</f>
        <v>2512967.5490858071</v>
      </c>
      <c r="N12" s="470">
        <f>('ป้อนข้อมูล Mortgage Protection1'!$G$26*HLOOKUP($N$6,'SA 10%'!$A$6:$IV$366,$A12+1,0))/1000</f>
        <v>2519114.7317172242</v>
      </c>
      <c r="O12" s="470">
        <f>('ป้อนข้อมูล Mortgage Protection1'!$G$26*HLOOKUP($O$6,'SA 10%'!$A$6:$IV$366,$A12+1,0))/1000</f>
        <v>2524274.7290451755</v>
      </c>
      <c r="P12" s="470">
        <f>('ป้อนข้อมูล Mortgage Protection1'!$G$26*HLOOKUP($P$6,'SA 10%'!$A$6:$IV$366,$A12+1,0))/1000</f>
        <v>2528647.5779655157</v>
      </c>
      <c r="Q12" s="470">
        <f>('ป้อนข้อมูล Mortgage Protection1'!$G$26*HLOOKUP($Q$6,'SA 10%'!$A$6:$IV$366,$A12+1,0))/1000</f>
        <v>2532383.40488315</v>
      </c>
      <c r="R12" s="470">
        <f>('ป้อนข้อมูล Mortgage Protection1'!$G$26*HLOOKUP($R$6,'SA 10%'!$A$6:$IV$366,$A12+1,0))/1000</f>
        <v>2535597.0920936549</v>
      </c>
      <c r="S12" s="470">
        <f>('ป้อนข้อมูล Mortgage Protection1'!$G$26*HLOOKUP($S$6,'SA 10%'!$A$6:$IV$366,$A12+1,0))/1000</f>
        <v>2538378.055425046</v>
      </c>
      <c r="T12" s="470">
        <f>('ป้อนข้อมูล Mortgage Protection1'!$G$26*HLOOKUP($T$6,'SA 10%'!$A$6:$IV$366,$A12+1,0))/1000</f>
        <v>2540796.9343625298</v>
      </c>
      <c r="U12" s="470">
        <f>('ป้อนข้อมูล Mortgage Protection1'!$G$26*HLOOKUP($U$6,'SA 10%'!$A$6:$IV$366,$A12+1,0))/1000</f>
        <v>2542910.2753819497</v>
      </c>
      <c r="V12" s="470">
        <f>('ป้อนข้อมูล Mortgage Protection1'!$G$26*HLOOKUP($V$6,'SA 10%'!$A$6:$IV$366,$A12+1,0))/1000</f>
        <v>2544763.8775039762</v>
      </c>
      <c r="W12" s="470">
        <f>('ป้อนข้อมูล Mortgage Protection1'!$G$26*HLOOKUP($W$6,'SA 10%'!$A$6:$IV$366,$A12+1,0))/1000</f>
        <v>2546395.2257951312</v>
      </c>
      <c r="X12" s="470">
        <f>('ป้อนข้อมูล Mortgage Protection1'!$G$26*HLOOKUP($X$6,'SA 10%'!$A$6:$IV$366,$A12+1,0))/1000</f>
        <v>2547835.2904541963</v>
      </c>
      <c r="Y12" s="470">
        <f>('ป้อนข้อมูล Mortgage Protection1'!$G$26*HLOOKUP($Y$6,'SA 10%'!$A$6:$IV$366,$A12+1,0))/1000</f>
        <v>2549109.8765676385</v>
      </c>
      <c r="Z12" s="470">
        <f>('ป้อนข้อมูล Mortgage Protection1'!$G$26*HLOOKUP($Z$6,'SA 10%'!$A$6:$IV$366,$A12+1,0))/1000</f>
        <v>2550240.6503825323</v>
      </c>
      <c r="AA12" s="470">
        <f>('ป้อนข้อมูล Mortgage Protection1'!$G$26*HLOOKUP($AA$6,'SA 10%'!$A$6:$IV$366,$A12+1,0))/1000</f>
        <v>2551245.9292149451</v>
      </c>
      <c r="AB12" s="470">
        <f>('ป้อนข้อมูล Mortgage Protection1'!$G$26*HLOOKUP($AB$6,'SA 10%'!$A$6:$IV$366,$A12+1,0))/1000</f>
        <v>2552141.2962916442</v>
      </c>
      <c r="AC12" s="470">
        <f>('ป้อนข้อมูล Mortgage Protection1'!$G$26*HLOOKUP($AC$6,'SA 10%'!$A$6:$IV$366,$A12+1,0))/1000</f>
        <v>2552940.0843026168</v>
      </c>
      <c r="AD12" s="470">
        <f>('ป้อนข้อมูล Mortgage Protection1'!$G$26*HLOOKUP($AD$6,'SA 10%'!$A$6:$IV$366,$A12+1,0))/1000</f>
        <v>2553653.7593592936</v>
      </c>
      <c r="AE12" s="470">
        <f>('ป้อนข้อมูล Mortgage Protection1'!$G$26*HLOOKUP($AE$6,'SA 10%'!$A$6:$IV$366,$A12+1,0))/1000</f>
        <v>2554292.2285960359</v>
      </c>
    </row>
    <row r="13" spans="1:31" s="472" customFormat="1" ht="11.1" customHeight="1">
      <c r="A13" s="469">
        <v>7</v>
      </c>
      <c r="B13" s="470">
        <f>('ป้อนข้อมูล Mortgage Protection1'!$G$26*HLOOKUP($B$6,'SA 10%'!$A$6:$IV$366,$A13+1,0))/1000</f>
        <v>1311886.4425857421</v>
      </c>
      <c r="C13" s="470">
        <f>('ป้อนข้อมูล Mortgage Protection1'!$G$26*HLOOKUP($C$6,'SA 10%'!$A$6:$IV$366,$A13+1,0))/1000</f>
        <v>1967017.35496984</v>
      </c>
      <c r="D13" s="470">
        <f>('ป้อนข้อมูล Mortgage Protection1'!$G$26*HLOOKUP($D$6,'SA 10%'!$A$6:$IV$366,$A13+1,0))/1000</f>
        <v>2184674.2082662378</v>
      </c>
      <c r="E13" s="470">
        <f>('ป้อนข้อมูล Mortgage Protection1'!$G$26*HLOOKUP($E$6,'SA 10%'!$A$6:$IV$366,$A13+1,0))/1000</f>
        <v>2292965.2138762237</v>
      </c>
      <c r="F13" s="470">
        <f>('ป้อนข้อมูล Mortgage Protection1'!$G$26*HLOOKUP($F$6,'SA 10%'!$A$6:$IV$366,$A13+1,0))/1000</f>
        <v>2357512.8465199671</v>
      </c>
      <c r="G13" s="470">
        <f>('ป้อนข้อมูล Mortgage Protection1'!$G$26*HLOOKUP($G$6,'SA 10%'!$A$6:$IV$366,$A13+1,0))/1000</f>
        <v>2400191.9409039076</v>
      </c>
      <c r="H13" s="470">
        <f>('ป้อนข้อมูล Mortgage Protection1'!$G$26*HLOOKUP($H$6,'SA 10%'!$A$6:$IV$366,$A13+1,0))/1000</f>
        <v>2430377.9873723001</v>
      </c>
      <c r="I13" s="470">
        <f>('ป้อนข้อมูล Mortgage Protection1'!$G$26*HLOOKUP($I$6,'SA 10%'!$A$6:$IV$366,$A13+1,0))/1000</f>
        <v>2452759.2026509149</v>
      </c>
      <c r="J13" s="470">
        <f>('ป้อนข้อมูล Mortgage Protection1'!$G$26*HLOOKUP($J$6,'SA 10%'!$A$6:$IV$366,$A13+1,0))/1000</f>
        <v>2469940.5508404355</v>
      </c>
      <c r="K13" s="470">
        <f>('ป้อนข้อมูล Mortgage Protection1'!$G$26*HLOOKUP($K$6,'SA 10%'!$A$6:$IV$366,$A13+1,0))/1000</f>
        <v>2483485.3497176757</v>
      </c>
      <c r="L13" s="470">
        <f>('ป้อนข้อมูล Mortgage Protection1'!$G$26*HLOOKUP($L$6,'SA 10%'!$A$6:$IV$366,$A13+1,0))/1000</f>
        <v>2494388.7264711941</v>
      </c>
      <c r="M13" s="470">
        <f>('ป้อนข้อมูล Mortgage Protection1'!$G$26*HLOOKUP($M$6,'SA 10%'!$A$6:$IV$366,$A13+1,0))/1000</f>
        <v>2503314.3442606777</v>
      </c>
      <c r="N13" s="470">
        <f>('ป้อนข้อมูล Mortgage Protection1'!$G$26*HLOOKUP($N$6,'SA 10%'!$A$6:$IV$366,$A13+1,0))/1000</f>
        <v>2510721.8693739823</v>
      </c>
      <c r="O13" s="470">
        <f>('ป้อนข้อมูล Mortgage Protection1'!$G$26*HLOOKUP($O$6,'SA 10%'!$A$6:$IV$366,$A13+1,0))/1000</f>
        <v>2516939.8088892382</v>
      </c>
      <c r="P13" s="470">
        <f>('ป้อนข้อมูล Mortgage Protection1'!$G$26*HLOOKUP($P$6,'SA 10%'!$A$6:$IV$366,$A13+1,0))/1000</f>
        <v>2522209.2127993423</v>
      </c>
      <c r="Q13" s="470">
        <f>('ป้อนข้อมูล Mortgage Protection1'!$G$26*HLOOKUP($Q$6,'SA 10%'!$A$6:$IV$366,$A13+1,0))/1000</f>
        <v>2526710.9875749764</v>
      </c>
      <c r="R13" s="470">
        <f>('ป้อนข้อมูล Mortgage Protection1'!$G$26*HLOOKUP($R$6,'SA 10%'!$A$6:$IV$366,$A13+1,0))/1000</f>
        <v>2530583.5695601706</v>
      </c>
      <c r="S13" s="470">
        <f>('ป้อนข้อมูล Mortgage Protection1'!$G$26*HLOOKUP($S$6,'SA 10%'!$A$6:$IV$366,$A13+1,0))/1000</f>
        <v>2533934.7073010881</v>
      </c>
      <c r="T13" s="470">
        <f>('ป้อนข้อมูล Mortgage Protection1'!$G$26*HLOOKUP($T$6,'SA 10%'!$A$6:$IV$366,$A13+1,0))/1000</f>
        <v>2536849.5233314247</v>
      </c>
      <c r="U13" s="470">
        <f>('ป้อนข้อมูล Mortgage Protection1'!$G$26*HLOOKUP($U$6,'SA 10%'!$A$6:$IV$366,$A13+1,0))/1000</f>
        <v>2539396.1577187488</v>
      </c>
      <c r="V13" s="470">
        <f>('ป้อนข้อมูล Mortgage Protection1'!$G$26*HLOOKUP($V$6,'SA 10%'!$A$6:$IV$366,$A13+1,0))/1000</f>
        <v>2541629.7995498553</v>
      </c>
      <c r="W13" s="470">
        <f>('ป้อนข้อมูล Mortgage Protection1'!$G$26*HLOOKUP($W$6,'SA 10%'!$A$6:$IV$366,$A13+1,0))/1000</f>
        <v>2543595.6193668097</v>
      </c>
      <c r="X13" s="470">
        <f>('ป้อนข้อมูล Mortgage Protection1'!$G$26*HLOOKUP($X$6,'SA 10%'!$A$6:$IV$366,$A13+1,0))/1000</f>
        <v>2545330.9371158364</v>
      </c>
      <c r="Y13" s="470">
        <f>('ป้อนข้อมูล Mortgage Protection1'!$G$26*HLOOKUP($Y$6,'SA 10%'!$A$6:$IV$366,$A13+1,0))/1000</f>
        <v>2546866.8486399446</v>
      </c>
      <c r="Z13" s="470">
        <f>('ป้อนข้อมูล Mortgage Protection1'!$G$26*HLOOKUP($Z$6,'SA 10%'!$A$6:$IV$366,$A13+1,0))/1000</f>
        <v>2548229.4623661879</v>
      </c>
      <c r="AA13" s="470">
        <f>('ป้อนข้อมูล Mortgage Protection1'!$G$26*HLOOKUP($AA$6,'SA 10%'!$A$6:$IV$366,$A13+1,0))/1000</f>
        <v>2549440.8511671182</v>
      </c>
      <c r="AB13" s="470">
        <f>('ป้อนข้อมูล Mortgage Protection1'!$G$26*HLOOKUP($AB$6,'SA 10%'!$A$6:$IV$366,$A13+1,0))/1000</f>
        <v>2550519.7932620505</v>
      </c>
      <c r="AC13" s="470">
        <f>('ป้อนข้อมูล Mortgage Protection1'!$G$26*HLOOKUP($AC$6,'SA 10%'!$A$6:$IV$366,$A13+1,0))/1000</f>
        <v>2551482.3549112282</v>
      </c>
      <c r="AD13" s="470">
        <f>('ป้อนข้อมูล Mortgage Protection1'!$G$26*HLOOKUP($AD$6,'SA 10%'!$A$6:$IV$366,$A13+1,0))/1000</f>
        <v>2552342.3530960954</v>
      </c>
      <c r="AE13" s="470">
        <f>('ป้อนข้อมูล Mortgage Protection1'!$G$26*HLOOKUP($AE$6,'SA 10%'!$A$6:$IV$366,$A13+1,0))/1000</f>
        <v>2553111.726187611</v>
      </c>
    </row>
    <row r="14" spans="1:31" s="472" customFormat="1" ht="11.1" customHeight="1">
      <c r="A14" s="469">
        <v>8</v>
      </c>
      <c r="B14" s="470">
        <f>('ป้อนข้อมูล Mortgage Protection1'!$G$26*HLOOKUP($B$6,'SA 10%'!$A$6:$IV$366,$A14+1,0))/1000</f>
        <v>1097749.7625041031</v>
      </c>
      <c r="C14" s="470">
        <f>('ป้อนข้อมูล Mortgage Protection1'!$G$26*HLOOKUP($C$6,'SA 10%'!$A$6:$IV$366,$A14+1,0))/1000</f>
        <v>1865275.8475908968</v>
      </c>
      <c r="D14" s="470">
        <f>('ป้อนข้อมูล Mortgage Protection1'!$G$26*HLOOKUP($D$6,'SA 10%'!$A$6:$IV$366,$A14+1,0))/1000</f>
        <v>2120274.2140928721</v>
      </c>
      <c r="E14" s="470">
        <f>('ป้อนข้อมูล Mortgage Protection1'!$G$26*HLOOKUP($E$6,'SA 10%'!$A$6:$IV$366,$A14+1,0))/1000</f>
        <v>2247143.7756030681</v>
      </c>
      <c r="F14" s="470">
        <f>('ป้อนข้อมูล Mortgage Protection1'!$G$26*HLOOKUP($F$6,'SA 10%'!$A$6:$IV$366,$A14+1,0))/1000</f>
        <v>2322765.2900945516</v>
      </c>
      <c r="G14" s="470">
        <f>('ป้อนข้อมูล Mortgage Protection1'!$G$26*HLOOKUP($G$6,'SA 10%'!$A$6:$IV$366,$A14+1,0))/1000</f>
        <v>2372766.469413578</v>
      </c>
      <c r="H14" s="470">
        <f>('ป้อนข้อมูล Mortgage Protection1'!$G$26*HLOOKUP($H$6,'SA 10%'!$A$6:$IV$366,$A14+1,0))/1000</f>
        <v>2408131.2760990406</v>
      </c>
      <c r="I14" s="470">
        <f>('ป้อนข้อมูล Mortgage Protection1'!$G$26*HLOOKUP($I$6,'SA 10%'!$A$6:$IV$366,$A14+1,0))/1000</f>
        <v>2434352.2438744227</v>
      </c>
      <c r="J14" s="470">
        <f>('ป้อนข้อมูล Mortgage Protection1'!$G$26*HLOOKUP($J$6,'SA 10%'!$A$6:$IV$366,$A14+1,0))/1000</f>
        <v>2454481.248113323</v>
      </c>
      <c r="K14" s="470">
        <f>('ป้อนข้อมูล Mortgage Protection1'!$G$26*HLOOKUP($K$6,'SA 10%'!$A$6:$IV$366,$A14+1,0))/1000</f>
        <v>2470349.8115699072</v>
      </c>
      <c r="L14" s="470">
        <f>('ป้อนข้อมูล Mortgage Protection1'!$G$26*HLOOKUP($L$6,'SA 10%'!$A$6:$IV$366,$A14+1,0))/1000</f>
        <v>2483123.7868405911</v>
      </c>
      <c r="M14" s="470">
        <f>('ป้อนข้อมูล Mortgage Protection1'!$G$26*HLOOKUP($M$6,'SA 10%'!$A$6:$IV$366,$A14+1,0))/1000</f>
        <v>2493580.6960620051</v>
      </c>
      <c r="N14" s="470">
        <f>('ป้อนข้อมูล Mortgage Protection1'!$G$26*HLOOKUP($N$6,'SA 10%'!$A$6:$IV$366,$A14+1,0))/1000</f>
        <v>2502259.0665112138</v>
      </c>
      <c r="O14" s="470">
        <f>('ป้อนข้อมูล Mortgage Protection1'!$G$26*HLOOKUP($O$6,'SA 10%'!$A$6:$IV$366,$A14+1,0))/1000</f>
        <v>2509543.7643986694</v>
      </c>
      <c r="P14" s="470">
        <f>('ป้อนข้อมูล Mortgage Protection1'!$G$26*HLOOKUP($P$6,'SA 10%'!$A$6:$IV$366,$A14+1,0))/1000</f>
        <v>2515717.1945901159</v>
      </c>
      <c r="Q14" s="470">
        <f>('ป้อนข้อมูล Mortgage Protection1'!$G$26*HLOOKUP($Q$6,'SA 10%'!$A$6:$IV$366,$A14+1,0))/1000</f>
        <v>2520991.3001225679</v>
      </c>
      <c r="R14" s="470">
        <f>('ป้อนข้อมูล Mortgage Protection1'!$G$26*HLOOKUP($R$6,'SA 10%'!$A$6:$IV$366,$A14+1,0))/1000</f>
        <v>2525528.2676722412</v>
      </c>
      <c r="S14" s="470">
        <f>('ป้อนข้อมูล Mortgage Protection1'!$G$26*HLOOKUP($S$6,'SA 10%'!$A$6:$IV$366,$A14+1,0))/1000</f>
        <v>2529454.3312760983</v>
      </c>
      <c r="T14" s="470">
        <f>('ป้อนข้อมูล Mortgage Protection1'!$G$26*HLOOKUP($T$6,'SA 10%'!$A$6:$IV$366,$A14+1,0))/1000</f>
        <v>2532869.2172083929</v>
      </c>
      <c r="U14" s="470">
        <f>('ป้อนข้อมูล Mortgage Protection1'!$G$26*HLOOKUP($U$6,'SA 10%'!$A$6:$IV$366,$A14+1,0))/1000</f>
        <v>2535852.755741688</v>
      </c>
      <c r="V14" s="470">
        <f>('ป้อนข้อมูล Mortgage Protection1'!$G$26*HLOOKUP($V$6,'SA 10%'!$A$6:$IV$366,$A14+1,0))/1000</f>
        <v>2538469.6042794506</v>
      </c>
      <c r="W14" s="470">
        <f>('ป้อนข้อมูล Mortgage Protection1'!$G$26*HLOOKUP($W$6,'SA 10%'!$A$6:$IV$366,$A14+1,0))/1000</f>
        <v>2540772.682884919</v>
      </c>
      <c r="X14" s="470">
        <f>('ป้อนข้อมูล Mortgage Protection1'!$G$26*HLOOKUP($X$6,'SA 10%'!$A$6:$IV$366,$A14+1,0))/1000</f>
        <v>2542805.7141663241</v>
      </c>
      <c r="Y14" s="470">
        <f>('ป้อนข้อมูล Mortgage Protection1'!$G$26*HLOOKUP($Y$6,'SA 10%'!$A$6:$IV$366,$A14+1,0))/1000</f>
        <v>2544605.1288128537</v>
      </c>
      <c r="Z14" s="470">
        <f>('ป้อนข้อมูล Mortgage Protection1'!$G$26*HLOOKUP($Z$6,'SA 10%'!$A$6:$IV$366,$A14+1,0))/1000</f>
        <v>2546201.5144497086</v>
      </c>
      <c r="AA14" s="470">
        <f>('ป้อนข้อมูล Mortgage Protection1'!$G$26*HLOOKUP($AA$6,'SA 10%'!$A$6:$IV$366,$A14+1,0))/1000</f>
        <v>2547620.7308022268</v>
      </c>
      <c r="AB14" s="470">
        <f>('ป้อนข้อมูล Mortgage Protection1'!$G$26*HLOOKUP($AB$6,'SA 10%'!$A$6:$IV$366,$A14+1,0))/1000</f>
        <v>2548884.7777072117</v>
      </c>
      <c r="AC14" s="470">
        <f>('ป้อนข้อมูล Mortgage Protection1'!$G$26*HLOOKUP($AC$6,'SA 10%'!$A$6:$IV$366,$A14+1,0))/1000</f>
        <v>2550012.4777749106</v>
      </c>
      <c r="AD14" s="470">
        <f>('ป้อนข้อมูล Mortgage Protection1'!$G$26*HLOOKUP($AD$6,'SA 10%'!$A$6:$IV$366,$A14+1,0))/1000</f>
        <v>2551020.0184473712</v>
      </c>
      <c r="AE14" s="470">
        <f>('ป้อนข้อมูล Mortgage Protection1'!$G$26*HLOOKUP($AE$6,'SA 10%'!$A$6:$IV$366,$A14+1,0))/1000</f>
        <v>2551921.3862591167</v>
      </c>
    </row>
    <row r="15" spans="1:31" s="472" customFormat="1" ht="11.1" customHeight="1">
      <c r="A15" s="469">
        <v>9</v>
      </c>
      <c r="B15" s="470">
        <f>('ป้อนข้อมูล Mortgage Protection1'!$G$26*HLOOKUP($B$6,'SA 10%'!$A$6:$IV$366,$A15+1,0))/1000</f>
        <v>881828.61008845153</v>
      </c>
      <c r="C15" s="470">
        <f>('ป้อนข้อมูล Mortgage Protection1'!$G$26*HLOOKUP($C$6,'SA 10%'!$A$6:$IV$366,$A15+1,0))/1000</f>
        <v>1762686.4943171276</v>
      </c>
      <c r="D15" s="470">
        <f>('ป้อนข้อมูล Mortgage Protection1'!$G$26*HLOOKUP($D$6,'SA 10%'!$A$6:$IV$366,$A15+1,0))/1000</f>
        <v>2055337.5533013963</v>
      </c>
      <c r="E15" s="470">
        <f>('ป้อนข้อมูล Mortgage Protection1'!$G$26*HLOOKUP($E$6,'SA 10%'!$A$6:$IV$366,$A15+1,0))/1000</f>
        <v>2200940.4920109687</v>
      </c>
      <c r="F15" s="470">
        <f>('ป้อนข้อมูล Mortgage Protection1'!$G$26*HLOOKUP($F$6,'SA 10%'!$A$6:$IV$366,$A15+1,0))/1000</f>
        <v>2287728.170698924</v>
      </c>
      <c r="G15" s="470">
        <f>('ป้อนข้อมูล Mortgage Protection1'!$G$26*HLOOKUP($G$6,'SA 10%'!$A$6:$IV$366,$A15+1,0))/1000</f>
        <v>2345112.4523274968</v>
      </c>
      <c r="H15" s="470">
        <f>('ป้อนข้อมูล Mortgage Protection1'!$G$26*HLOOKUP($H$6,'SA 10%'!$A$6:$IV$366,$A15+1,0))/1000</f>
        <v>2385699.1755651692</v>
      </c>
      <c r="I15" s="470">
        <f>('ป้อนข้อมูล Mortgage Protection1'!$G$26*HLOOKUP($I$6,'SA 10%'!$A$6:$IV$366,$A15+1,0))/1000</f>
        <v>2415791.8937747916</v>
      </c>
      <c r="J15" s="470">
        <f>('ป้อนข้อมูล Mortgage Protection1'!$G$26*HLOOKUP($J$6,'SA 10%'!$A$6:$IV$366,$A15+1,0))/1000</f>
        <v>2438893.1178634875</v>
      </c>
      <c r="K15" s="470">
        <f>('ป้อนข้อมูล Mortgage Protection1'!$G$26*HLOOKUP($K$6,'SA 10%'!$A$6:$IV$366,$A15+1,0))/1000</f>
        <v>2457104.8106042412</v>
      </c>
      <c r="L15" s="470">
        <f>('ป้อนข้อมูล Mortgage Protection1'!$G$26*HLOOKUP($L$6,'SA 10%'!$A$6:$IV$366,$A15+1,0))/1000</f>
        <v>2471764.9727130653</v>
      </c>
      <c r="M15" s="470">
        <f>('ป้อนข้อมูล Mortgage Protection1'!$G$26*HLOOKUP($M$6,'SA 10%'!$A$6:$IV$366,$A15+1,0))/1000</f>
        <v>2483765.934128345</v>
      </c>
      <c r="N15" s="470">
        <f>('ป้อนข้อมูล Mortgage Protection1'!$G$26*HLOOKUP($N$6,'SA 10%'!$A$6:$IV$366,$A15+1,0))/1000</f>
        <v>2493725.7402912555</v>
      </c>
      <c r="O15" s="470">
        <f>('ป้อนข้อมูล Mortgage Protection1'!$G$26*HLOOKUP($O$6,'SA 10%'!$A$6:$IV$366,$A15+1,0))/1000</f>
        <v>2502086.0862040115</v>
      </c>
      <c r="P15" s="470">
        <f>('ป้อนข้อมูล Mortgage Protection1'!$G$26*HLOOKUP($P$6,'SA 10%'!$A$6:$IV$366,$A15+1,0))/1000</f>
        <v>2509171.0762291471</v>
      </c>
      <c r="Q15" s="470">
        <f>('ป้อนข้อมูล Mortgage Protection1'!$G$26*HLOOKUP($Q$6,'SA 10%'!$A$6:$IV$366,$A15+1,0))/1000</f>
        <v>2515223.9486080571</v>
      </c>
      <c r="R15" s="470">
        <f>('ป้อนข้อมูล Mortgage Protection1'!$G$26*HLOOKUP($R$6,'SA 10%'!$A$6:$IV$366,$A15+1,0))/1000</f>
        <v>2520430.8382685781</v>
      </c>
      <c r="S15" s="470">
        <f>('ป้อนข้อมูล Mortgage Protection1'!$G$26*HLOOKUP($S$6,'SA 10%'!$A$6:$IV$366,$A15+1,0))/1000</f>
        <v>2524936.618784233</v>
      </c>
      <c r="T15" s="470">
        <f>('ป้อนข้อมูล Mortgage Protection1'!$G$26*HLOOKUP($T$6,'SA 10%'!$A$6:$IV$366,$A15+1,0))/1000</f>
        <v>2528855.7418676694</v>
      </c>
      <c r="U15" s="470">
        <f>('ป้อนข้อมูล Mortgage Protection1'!$G$26*HLOOKUP($U$6,'SA 10%'!$A$6:$IV$366,$A15+1,0))/1000</f>
        <v>2532279.8254148182</v>
      </c>
      <c r="V15" s="470">
        <f>('ป้อนข้อมูล Mortgage Protection1'!$G$26*HLOOKUP($V$6,'SA 10%'!$A$6:$IV$366,$A15+1,0))/1000</f>
        <v>2535283.0740484586</v>
      </c>
      <c r="W15" s="470">
        <f>('ป้อนข้อมูล Mortgage Protection1'!$G$26*HLOOKUP($W$6,'SA 10%'!$A$6:$IV$366,$A15+1,0))/1000</f>
        <v>2537926.2219323465</v>
      </c>
      <c r="X15" s="470">
        <f>('ป้อนข้อมูล Mortgage Protection1'!$G$26*HLOOKUP($X$6,'SA 10%'!$A$6:$IV$366,$A15+1,0))/1000</f>
        <v>2540259.4476922322</v>
      </c>
      <c r="Y15" s="470">
        <f>('ป้อนข้อมูล Mortgage Protection1'!$G$26*HLOOKUP($Y$6,'SA 10%'!$A$6:$IV$366,$A15+1,0))/1000</f>
        <v>2542324.5613205372</v>
      </c>
      <c r="Z15" s="470">
        <f>('ป้อนข้อมูล Mortgage Protection1'!$G$26*HLOOKUP($Z$6,'SA 10%'!$A$6:$IV$366,$A15+1,0))/1000</f>
        <v>2544156.6669672574</v>
      </c>
      <c r="AA15" s="470">
        <f>('ป้อนข้อมูล Mortgage Protection1'!$G$26*HLOOKUP($AA$6,'SA 10%'!$A$6:$IV$366,$A15+1,0))/1000</f>
        <v>2545785.4427676275</v>
      </c>
      <c r="AB15" s="470">
        <f>('ป้อนข้อมูล Mortgage Protection1'!$G$26*HLOOKUP($AB$6,'SA 10%'!$A$6:$IV$366,$A15+1,0))/1000</f>
        <v>2547236.1370227481</v>
      </c>
      <c r="AC15" s="470">
        <f>('ป้อนข้อมูล Mortgage Protection1'!$G$26*HLOOKUP($AC$6,'SA 10%'!$A$6:$IV$366,$A15+1,0))/1000</f>
        <v>2548530.3516624579</v>
      </c>
      <c r="AD15" s="470">
        <f>('ป้อนข้อมูล Mortgage Protection1'!$G$26*HLOOKUP($AD$6,'SA 10%'!$A$6:$IV$366,$A15+1,0))/1000</f>
        <v>2549686.6643432411</v>
      </c>
      <c r="AE15" s="470">
        <f>('ป้อนข้อมูล Mortgage Protection1'!$G$26*HLOOKUP($AE$6,'SA 10%'!$A$6:$IV$366,$A15+1,0))/1000</f>
        <v>2550721.1268312172</v>
      </c>
    </row>
    <row r="16" spans="1:31" s="472" customFormat="1" ht="11.1" customHeight="1">
      <c r="A16" s="469">
        <v>10</v>
      </c>
      <c r="B16" s="470">
        <f>('ป้อนข้อมูล Mortgage Protection1'!$G$26*HLOOKUP($B$6,'SA 10%'!$A$6:$IV$366,$A16+1,0))/1000</f>
        <v>664108.1147360038</v>
      </c>
      <c r="C16" s="470">
        <f>('ป้อนข้อมูล Mortgage Protection1'!$G$26*HLOOKUP($C$6,'SA 10%'!$A$6:$IV$366,$A16+1,0))/1000</f>
        <v>1659242.2297660797</v>
      </c>
      <c r="D16" s="470">
        <f>('ป้อนข้อมูล Mortgage Protection1'!$G$26*HLOOKUP($D$6,'SA 10%'!$A$6:$IV$366,$A16+1,0))/1000</f>
        <v>1989859.7536699909</v>
      </c>
      <c r="E16" s="470">
        <f>('ป้อนข้อมูล Mortgage Protection1'!$G$26*HLOOKUP($E$6,'SA 10%'!$A$6:$IV$366,$A16+1,0))/1000</f>
        <v>2154352.1810556026</v>
      </c>
      <c r="F16" s="470">
        <f>('ป้อนข้อมูล Mortgage Protection1'!$G$26*HLOOKUP($F$6,'SA 10%'!$A$6:$IV$366,$A16+1,0))/1000</f>
        <v>2252399.0753083322</v>
      </c>
      <c r="G16" s="470">
        <f>('ป้อนข้อมูล Mortgage Protection1'!$G$26*HLOOKUP($G$6,'SA 10%'!$A$6:$IV$366,$A16+1,0))/1000</f>
        <v>2317227.9850990325</v>
      </c>
      <c r="H16" s="470">
        <f>('ป้อนข้อมูล Mortgage Protection1'!$G$26*HLOOKUP($H$6,'SA 10%'!$A$6:$IV$366,$A16+1,0))/1000</f>
        <v>2363080.1408601832</v>
      </c>
      <c r="I16" s="470">
        <f>('ป้อนข้อมูล Mortgage Protection1'!$G$26*HLOOKUP($I$6,'SA 10%'!$A$6:$IV$366,$A16+1,0))/1000</f>
        <v>2397076.8740909975</v>
      </c>
      <c r="J16" s="470">
        <f>('ป้อนข้อมูล Mortgage Protection1'!$G$26*HLOOKUP($J$6,'SA 10%'!$A$6:$IV$366,$A16+1,0))/1000</f>
        <v>2423175.0865282346</v>
      </c>
      <c r="K16" s="470">
        <f>('ป้อนข้อมูล Mortgage Protection1'!$G$26*HLOOKUP($K$6,'SA 10%'!$A$6:$IV$366,$A16+1,0))/1000</f>
        <v>2443749.4346305281</v>
      </c>
      <c r="L16" s="470">
        <f>('ป้อนข้อมูล Mortgage Protection1'!$G$26*HLOOKUP($L$6,'SA 10%'!$A$6:$IV$366,$A16+1,0))/1000</f>
        <v>2460311.5018011443</v>
      </c>
      <c r="M16" s="470">
        <f>('ป้อนข้อมูล Mortgage Protection1'!$G$26*HLOOKUP($M$6,'SA 10%'!$A$6:$IV$366,$A16+1,0))/1000</f>
        <v>2473869.3825119026</v>
      </c>
      <c r="N16" s="470">
        <f>('ป้อนข้อมูล Mortgage Protection1'!$G$26*HLOOKUP($N$6,'SA 10%'!$A$6:$IV$366,$A16+1,0))/1000</f>
        <v>2485121.3030194636</v>
      </c>
      <c r="O16" s="470">
        <f>('ป้อนข้อมูล Mortgage Protection1'!$G$26*HLOOKUP($O$6,'SA 10%'!$A$6:$IV$366,$A16+1,0))/1000</f>
        <v>2494566.2606910649</v>
      </c>
      <c r="P16" s="470">
        <f>('ป้อนข้อมูล Mortgage Protection1'!$G$26*HLOOKUP($P$6,'SA 10%'!$A$6:$IV$366,$A16+1,0))/1000</f>
        <v>2502570.4068818362</v>
      </c>
      <c r="Q16" s="470">
        <f>('ป้อนข้อมูล Mortgage Protection1'!$G$26*HLOOKUP($Q$6,'SA 10%'!$A$6:$IV$366,$A16+1,0))/1000</f>
        <v>2509408.5358309243</v>
      </c>
      <c r="R16" s="470">
        <f>('ป้อนข้อมูล Mortgage Protection1'!$G$26*HLOOKUP($R$6,'SA 10%'!$A$6:$IV$366,$A16+1,0))/1000</f>
        <v>2515290.9302865514</v>
      </c>
      <c r="S16" s="470">
        <f>('ป้อนข้อมูล Mortgage Protection1'!$G$26*HLOOKUP($S$6,'SA 10%'!$A$6:$IV$366,$A16+1,0))/1000</f>
        <v>2520381.2586882696</v>
      </c>
      <c r="T16" s="470">
        <f>('ป้อนข้อมูล Mortgage Protection1'!$G$26*HLOOKUP($T$6,'SA 10%'!$A$6:$IV$366,$A16+1,0))/1000</f>
        <v>2524808.820899107</v>
      </c>
      <c r="U16" s="470">
        <f>('ป้อนข้อมูล Mortgage Protection1'!$G$26*HLOOKUP($U$6,'SA 10%'!$A$6:$IV$366,$A16+1,0))/1000</f>
        <v>2528677.1206685575</v>
      </c>
      <c r="V16" s="470">
        <f>('ป้อนข้อมูล Mortgage Protection1'!$G$26*HLOOKUP($V$6,'SA 10%'!$A$6:$IV$366,$A16+1,0))/1000</f>
        <v>2532069.9893988757</v>
      </c>
      <c r="W16" s="470">
        <f>('ป้อนข้อมูล Mortgage Protection1'!$G$26*HLOOKUP($W$6,'SA 10%'!$A$6:$IV$366,$A16+1,0))/1000</f>
        <v>2535056.0404718351</v>
      </c>
      <c r="X16" s="470">
        <f>('ป้อนข้อมูล Mortgage Protection1'!$G$26*HLOOKUP($X$6,'SA 10%'!$A$6:$IV$366,$A16+1,0))/1000</f>
        <v>2537691.9623308564</v>
      </c>
      <c r="Y16" s="470">
        <f>('ป้อนข้อมูล Mortgage Protection1'!$G$26*HLOOKUP($Y$6,'SA 10%'!$A$6:$IV$366,$A16+1,0))/1000</f>
        <v>2540024.9890991179</v>
      </c>
      <c r="Z16" s="470">
        <f>('ป้อนข้อมูล Mortgage Protection1'!$G$26*HLOOKUP($Z$6,'SA 10%'!$A$6:$IV$366,$A16+1,0))/1000</f>
        <v>2542094.7790891193</v>
      </c>
      <c r="AA16" s="470">
        <f>('ป้อนข้อมูล Mortgage Protection1'!$G$26*HLOOKUP($AA$6,'SA 10%'!$A$6:$IV$366,$A16+1,0))/1000</f>
        <v>2543934.8606660734</v>
      </c>
      <c r="AB16" s="470">
        <f>('ป้อนข้อมูล Mortgage Protection1'!$G$26*HLOOKUP($AB$6,'SA 10%'!$A$6:$IV$366,$A16+1,0))/1000</f>
        <v>2545573.757665914</v>
      </c>
      <c r="AC16" s="470">
        <f>('ป้อนข้อมูล Mortgage Protection1'!$G$26*HLOOKUP($AC$6,'SA 10%'!$A$6:$IV$366,$A16+1,0))/1000</f>
        <v>2547035.8744990672</v>
      </c>
      <c r="AD16" s="470">
        <f>('ป้อนข้อมูล Mortgage Protection1'!$G$26*HLOOKUP($AD$6,'SA 10%'!$A$6:$IV$366,$A16+1,0))/1000</f>
        <v>2548342.1989549096</v>
      </c>
      <c r="AE16" s="470">
        <f>('ป้อนข้อมูล Mortgage Protection1'!$G$26*HLOOKUP($AE$6,'SA 10%'!$A$6:$IV$366,$A16+1,0))/1000</f>
        <v>2549510.8652414195</v>
      </c>
    </row>
    <row r="17" spans="1:31" s="472" customFormat="1" ht="11.1" customHeight="1">
      <c r="A17" s="469">
        <v>11</v>
      </c>
      <c r="B17" s="470">
        <f>('ป้อนข้อมูล Mortgage Protection1'!$G$26*HLOOKUP($B$6,'SA 10%'!$A$6:$IV$366,$A17+1,0))/1000</f>
        <v>444573.28192228329</v>
      </c>
      <c r="C17" s="470">
        <f>('ป้อนข้อมูล Mortgage Protection1'!$G$26*HLOOKUP($C$6,'SA 10%'!$A$6:$IV$366,$A17+1,0))/1000</f>
        <v>1554935.9296771027</v>
      </c>
      <c r="D17" s="470">
        <f>('ป้อนข้อมูล Mortgage Protection1'!$G$26*HLOOKUP($D$6,'SA 10%'!$A$6:$IV$366,$A17+1,0))/1000</f>
        <v>1923836.3057083241</v>
      </c>
      <c r="E17" s="470">
        <f>('ป้อนข้อมูล Mortgage Protection1'!$G$26*HLOOKUP($E$6,'SA 10%'!$A$6:$IV$366,$A17+1,0))/1000</f>
        <v>2107375.6341756079</v>
      </c>
      <c r="F17" s="470">
        <f>('ป้อนข้อมูล Mortgage Protection1'!$G$26*HLOOKUP($F$6,'SA 10%'!$A$6:$IV$366,$A17+1,0))/1000</f>
        <v>2216775.5707894857</v>
      </c>
      <c r="G17" s="470">
        <f>('ป้อนข้อมูล Mortgage Protection1'!$G$26*HLOOKUP($G$6,'SA 10%'!$A$6:$IV$366,$A17+1,0))/1000</f>
        <v>2289111.1473103296</v>
      </c>
      <c r="H17" s="470">
        <f>('ป้อนข้อมูล Mortgage Protection1'!$G$26*HLOOKUP($H$6,'SA 10%'!$A$6:$IV$366,$A17+1,0))/1000</f>
        <v>2340272.6141993217</v>
      </c>
      <c r="I17" s="470">
        <f>('ป้อนข้อมูล Mortgage Protection1'!$G$26*HLOOKUP($I$6,'SA 10%'!$A$6:$IV$366,$A17+1,0))/1000</f>
        <v>2378205.8959098388</v>
      </c>
      <c r="J17" s="470">
        <f>('ป้อนข้อมูล Mortgage Protection1'!$G$26*HLOOKUP($J$6,'SA 10%'!$A$6:$IV$366,$A17+1,0))/1000</f>
        <v>2407326.0715985224</v>
      </c>
      <c r="K17" s="470">
        <f>('ป้อนข้อมูล Mortgage Protection1'!$G$26*HLOOKUP($K$6,'SA 10%'!$A$6:$IV$366,$A17+1,0))/1000</f>
        <v>2430282.7638570331</v>
      </c>
      <c r="L17" s="470">
        <f>('ป้อนข้อมูล Mortgage Protection1'!$G$26*HLOOKUP($L$6,'SA 10%'!$A$6:$IV$366,$A17+1,0))/1000</f>
        <v>2448762.5852982895</v>
      </c>
      <c r="M17" s="470">
        <f>('ป้อนข้อมูล Mortgage Protection1'!$G$26*HLOOKUP($M$6,'SA 10%'!$A$6:$IV$366,$A17+1,0))/1000</f>
        <v>2463890.3596319905</v>
      </c>
      <c r="N17" s="470">
        <f>('ป้อนข้อมูล Mortgage Protection1'!$G$26*HLOOKUP($N$6,'SA 10%'!$A$6:$IV$366,$A17+1,0))/1000</f>
        <v>2476445.162103741</v>
      </c>
      <c r="O17" s="470">
        <f>('ป้อนข้อมูล Mortgage Protection1'!$G$26*HLOOKUP($O$6,'SA 10%'!$A$6:$IV$366,$A17+1,0))/1000</f>
        <v>2486983.7699655099</v>
      </c>
      <c r="P17" s="470">
        <f>('ป้อนข้อมูล Mortgage Protection1'!$G$26*HLOOKUP($P$6,'SA 10%'!$A$6:$IV$366,$A17+1,0))/1000</f>
        <v>2495914.7319566323</v>
      </c>
      <c r="Q17" s="470">
        <f>('ป้อนข้อมูล Mortgage Protection1'!$G$26*HLOOKUP($Q$6,'SA 10%'!$A$6:$IV$366,$A17+1,0))/1000</f>
        <v>2503544.6612806497</v>
      </c>
      <c r="R17" s="470">
        <f>('ป้อนข้อมูล Mortgage Protection1'!$G$26*HLOOKUP($R$6,'SA 10%'!$A$6:$IV$366,$A17+1,0))/1000</f>
        <v>2510108.1897380077</v>
      </c>
      <c r="S17" s="470">
        <f>('ป้อนข้อมูล Mortgage Protection1'!$G$26*HLOOKUP($S$6,'SA 10%'!$A$6:$IV$366,$A17+1,0))/1000</f>
        <v>2515787.9372581723</v>
      </c>
      <c r="T17" s="470">
        <f>('ป้อนข้อมูล Mortgage Protection1'!$G$26*HLOOKUP($T$6,'SA 10%'!$A$6:$IV$366,$A17+1,0))/1000</f>
        <v>2520728.17558914</v>
      </c>
      <c r="U17" s="470">
        <f>('ป้อนข้อมูล Mortgage Protection1'!$G$26*HLOOKUP($U$6,'SA 10%'!$A$6:$IV$366,$A17+1,0))/1000</f>
        <v>2525044.3933827453</v>
      </c>
      <c r="V17" s="470">
        <f>('ป้อนข้อมูล Mortgage Protection1'!$G$26*HLOOKUP($V$6,'SA 10%'!$A$6:$IV$366,$A17+1,0))/1000</f>
        <v>2528830.129043879</v>
      </c>
      <c r="W17" s="470">
        <f>('ป้อนข้อมูล Mortgage Protection1'!$G$26*HLOOKUP($W$6,'SA 10%'!$A$6:$IV$366,$A17+1,0))/1000</f>
        <v>2532161.9408324864</v>
      </c>
      <c r="X17" s="470">
        <f>('ป้อนข้อมูล Mortgage Protection1'!$G$26*HLOOKUP($X$6,'SA 10%'!$A$6:$IV$366,$A17+1,0))/1000</f>
        <v>2535103.0812581358</v>
      </c>
      <c r="Y17" s="470">
        <f>('ป้อนข้อมูล Mortgage Protection1'!$G$26*HLOOKUP($Y$6,'SA 10%'!$A$6:$IV$366,$A17+1,0))/1000</f>
        <v>2537706.2537758532</v>
      </c>
      <c r="Z17" s="470">
        <f>('ป้อนข้อมูล Mortgage Protection1'!$G$26*HLOOKUP($Z$6,'SA 10%'!$A$6:$IV$366,$A17+1,0))/1000</f>
        <v>2540015.7088119974</v>
      </c>
      <c r="AA17" s="470">
        <f>('ป้อนข้อมูล Mortgage Protection1'!$G$26*HLOOKUP($AA$6,'SA 10%'!$A$6:$IV$366,$A17+1,0))/1000</f>
        <v>2542068.857047006</v>
      </c>
      <c r="AB17" s="470">
        <f>('ป้อนข้อมูล Mortgage Protection1'!$G$26*HLOOKUP($AB$6,'SA 10%'!$A$6:$IV$366,$A17+1,0))/1000</f>
        <v>2543897.5251477738</v>
      </c>
      <c r="AC17" s="470">
        <f>('ป้อนข้อมูล Mortgage Protection1'!$G$26*HLOOKUP($AC$6,'SA 10%'!$A$6:$IV$366,$A17+1,0))/1000</f>
        <v>2545528.9433593154</v>
      </c>
      <c r="AD17" s="470">
        <f>('ป้อนข้อมูล Mortgage Protection1'!$G$26*HLOOKUP($AD$6,'SA 10%'!$A$6:$IV$366,$A17+1,0))/1000</f>
        <v>2546986.5296883425</v>
      </c>
      <c r="AE17" s="470">
        <f>('ป้อนข้อมูล Mortgage Protection1'!$G$26*HLOOKUP($AE$6,'SA 10%'!$A$6:$IV$366,$A17+1,0))/1000</f>
        <v>2548290.5181383723</v>
      </c>
    </row>
    <row r="18" spans="1:31" s="472" customFormat="1" ht="11.1" customHeight="1">
      <c r="A18" s="469">
        <v>12</v>
      </c>
      <c r="B18" s="470">
        <f>('ป้อนข้อมูล Mortgage Protection1'!$G$26*HLOOKUP($B$6,'SA 10%'!$A$6:$IV$366,$A18+1,0))/1000</f>
        <v>223208.99216844892</v>
      </c>
      <c r="C18" s="470">
        <f>('ป้อนข้อมูล Mortgage Protection1'!$G$26*HLOOKUP($C$6,'SA 10%'!$A$6:$IV$366,$A18+1,0))/1000</f>
        <v>1449760.4104207186</v>
      </c>
      <c r="D18" s="470">
        <f>('ป้อนข้อมูล Mortgage Protection1'!$G$26*HLOOKUP($D$6,'SA 10%'!$A$6:$IV$366,$A18+1,0))/1000</f>
        <v>1857262.6623469754</v>
      </c>
      <c r="E18" s="470">
        <f>('ป้อนข้อมูล Mortgage Protection1'!$G$26*HLOOKUP($E$6,'SA 10%'!$A$6:$IV$366,$A18+1,0))/1000</f>
        <v>2060007.616071613</v>
      </c>
      <c r="F18" s="470">
        <f>('ป้อนข้อมูล Mortgage Protection1'!$G$26*HLOOKUP($F$6,'SA 10%'!$A$6:$IV$366,$A18+1,0))/1000</f>
        <v>2180855.2037329823</v>
      </c>
      <c r="G18" s="470">
        <f>('ป้อนข้อมูล Mortgage Protection1'!$G$26*HLOOKUP($G$6,'SA 10%'!$A$6:$IV$366,$A18+1,0))/1000</f>
        <v>2260760.0025400538</v>
      </c>
      <c r="H18" s="470">
        <f>('ป้อนข้อมูล Mortgage Protection1'!$G$26*HLOOKUP($H$6,'SA 10%'!$A$6:$IV$366,$A18+1,0))/1000</f>
        <v>2317275.0248162872</v>
      </c>
      <c r="I18" s="470">
        <f>('ป้อนข้อมูล Mortgage Protection1'!$G$26*HLOOKUP($I$6,'SA 10%'!$A$6:$IV$366,$A18+1,0))/1000</f>
        <v>2359177.6595771699</v>
      </c>
      <c r="J18" s="470">
        <f>('ป้อนข้อมูล Mortgage Protection1'!$G$26*HLOOKUP($J$6,'SA 10%'!$A$6:$IV$366,$A18+1,0))/1000</f>
        <v>2391344.9815443954</v>
      </c>
      <c r="K18" s="470">
        <f>('ป้อนข้อมูล Mortgage Protection1'!$G$26*HLOOKUP($K$6,'SA 10%'!$A$6:$IV$366,$A18+1,0))/1000</f>
        <v>2416703.8708270933</v>
      </c>
      <c r="L18" s="470">
        <f>('ป้อนข้อมูล Mortgage Protection1'!$G$26*HLOOKUP($L$6,'SA 10%'!$A$6:$IV$366,$A18+1,0))/1000</f>
        <v>2437117.4278245782</v>
      </c>
      <c r="M18" s="470">
        <f>('ป้อนข้อมูล Mortgage Protection1'!$G$26*HLOOKUP($M$6,'SA 10%'!$A$6:$IV$366,$A18+1,0))/1000</f>
        <v>2453828.1782280793</v>
      </c>
      <c r="N18" s="470">
        <f>('ป้อนข้อมูล Mortgage Protection1'!$G$26*HLOOKUP($N$6,'SA 10%'!$A$6:$IV$366,$A18+1,0))/1000</f>
        <v>2467696.72001372</v>
      </c>
      <c r="O18" s="470">
        <f>('ป้อนข้อมูล Mortgage Protection1'!$G$26*HLOOKUP($O$6,'SA 10%'!$A$6:$IV$366,$A18+1,0))/1000</f>
        <v>2479338.0918172421</v>
      </c>
      <c r="P18" s="470">
        <f>('ป้อนข้อมูล Mortgage Protection1'!$G$26*HLOOKUP($P$6,'SA 10%'!$A$6:$IV$366,$A18+1,0))/1000</f>
        <v>2489203.5930737173</v>
      </c>
      <c r="Q18" s="470">
        <f>('ป้อนข้อมูล Mortgage Protection1'!$G$26*HLOOKUP($Q$6,'SA 10%'!$A$6:$IV$366,$A18+1,0))/1000</f>
        <v>2497631.9211091222</v>
      </c>
      <c r="R18" s="470">
        <f>('ป้อนข้อมูล Mortgage Protection1'!$G$26*HLOOKUP($R$6,'SA 10%'!$A$6:$IV$366,$A18+1,0))/1000</f>
        <v>2504882.2596848933</v>
      </c>
      <c r="S18" s="470">
        <f>('ป้อนข้อมูล Mortgage Protection1'!$G$26*HLOOKUP($S$6,'SA 10%'!$A$6:$IV$366,$A18+1,0))/1000</f>
        <v>2511156.3381494912</v>
      </c>
      <c r="T18" s="470">
        <f>('ป้อนข้อมูล Mortgage Protection1'!$G$26*HLOOKUP($T$6,'SA 10%'!$A$6:$IV$366,$A18+1,0))/1000</f>
        <v>2516613.5249015894</v>
      </c>
      <c r="U18" s="470">
        <f>('ป้อนข้อมูล Mortgage Protection1'!$G$26*HLOOKUP($U$6,'SA 10%'!$A$6:$IV$366,$A18+1,0))/1000</f>
        <v>2521381.3933695508</v>
      </c>
      <c r="V18" s="470">
        <f>('ป้อนข้อมูล Mortgage Protection1'!$G$26*HLOOKUP($V$6,'SA 10%'!$A$6:$IV$366,$A18+1,0))/1000</f>
        <v>2525563.2698525912</v>
      </c>
      <c r="W18" s="470">
        <f>('ป้อนข้อมูล Mortgage Protection1'!$G$26*HLOOKUP($W$6,'SA 10%'!$A$6:$IV$366,$A18+1,0))/1000</f>
        <v>2529243.7236961434</v>
      </c>
      <c r="X18" s="470">
        <f>('ป้อนข้อมูล Mortgage Protection1'!$G$26*HLOOKUP($X$6,'SA 10%'!$A$6:$IV$366,$A18+1,0))/1000</f>
        <v>2532492.6261764755</v>
      </c>
      <c r="Y18" s="470">
        <f>('ป้อนข้อมูล Mortgage Protection1'!$G$26*HLOOKUP($Y$6,'SA 10%'!$A$6:$IV$366,$A18+1,0))/1000</f>
        <v>2535368.1956582284</v>
      </c>
      <c r="Z18" s="470">
        <f>('ป้อนข้อมูล Mortgage Protection1'!$G$26*HLOOKUP($Z$6,'SA 10%'!$A$6:$IV$366,$A18+1,0))/1000</f>
        <v>2537919.3129492323</v>
      </c>
      <c r="AA18" s="470">
        <f>('ป้อนข้อมูล Mortgage Protection1'!$G$26*HLOOKUP($AA$6,'SA 10%'!$A$6:$IV$366,$A18+1,0))/1000</f>
        <v>2540187.3033977803</v>
      </c>
      <c r="AB18" s="470">
        <f>('ป้อนข้อมูล Mortgage Protection1'!$G$26*HLOOKUP($AB$6,'SA 10%'!$A$6:$IV$366,$A18+1,0))/1000</f>
        <v>2542207.3240253152</v>
      </c>
      <c r="AC18" s="470">
        <f>('ป้อนข้อมูล Mortgage Protection1'!$G$26*HLOOKUP($AC$6,'SA 10%'!$A$6:$IV$366,$A18+1,0))/1000</f>
        <v>2544009.4544600658</v>
      </c>
      <c r="AD18" s="470">
        <f>('ป้อนข้อมูล Mortgage Protection1'!$G$26*HLOOKUP($AD$6,'SA 10%'!$A$6:$IV$366,$A18+1,0))/1000</f>
        <v>2545619.5631778869</v>
      </c>
      <c r="AE18" s="470">
        <f>('ป้อนข้อมูล Mortgage Protection1'!$G$26*HLOOKUP($AE$6,'SA 10%'!$A$6:$IV$366,$A18+1,0))/1000</f>
        <v>2547060.0014761342</v>
      </c>
    </row>
    <row r="19" spans="1:31" s="472" customFormat="1" ht="11.1" customHeight="1">
      <c r="A19" s="469">
        <v>13</v>
      </c>
      <c r="B19" s="470">
        <f>('ป้อนข้อมูล Mortgage Protection1'!$G$26*HLOOKUP($B$6,'SA 10%'!$A$6:$IV$366,$A19+1,0))/1000</f>
        <v>0</v>
      </c>
      <c r="C19" s="470">
        <f>('ป้อนข้อมูล Mortgage Protection1'!$G$26*HLOOKUP($C$6,'SA 10%'!$A$6:$IV$366,$A19+1,0))/1000</f>
        <v>1343708.4285038654</v>
      </c>
      <c r="D19" s="470">
        <f>('ป้อนข้อมูล Mortgage Protection1'!$G$26*HLOOKUP($D$6,'SA 10%'!$A$6:$IV$366,$A19+1,0))/1000</f>
        <v>1790134.2386242833</v>
      </c>
      <c r="E19" s="470">
        <f>('ป้อนข้อมูล Mortgage Protection1'!$G$26*HLOOKUP($E$6,'SA 10%'!$A$6:$IV$366,$A19+1,0))/1000</f>
        <v>2012244.8644834186</v>
      </c>
      <c r="F19" s="470">
        <f>('ป้อนข้อมูล Mortgage Protection1'!$G$26*HLOOKUP($F$6,'SA 10%'!$A$6:$IV$366,$A19+1,0))/1000</f>
        <v>2144635.5002843407</v>
      </c>
      <c r="G19" s="470">
        <f>('ป้อนข้อมูล Mortgage Protection1'!$G$26*HLOOKUP($G$6,'SA 10%'!$A$6:$IV$366,$A19+1,0))/1000</f>
        <v>2232172.5982300271</v>
      </c>
      <c r="H19" s="470">
        <f>('ป้อนข้อมูล Mortgage Protection1'!$G$26*HLOOKUP($H$6,'SA 10%'!$A$6:$IV$366,$A19+1,0))/1000</f>
        <v>2294085.78885506</v>
      </c>
      <c r="I19" s="470">
        <f>('ป้อนข้อมูล Mortgage Protection1'!$G$26*HLOOKUP($I$6,'SA 10%'!$A$6:$IV$366,$A19+1,0))/1000</f>
        <v>2339990.8546083956</v>
      </c>
      <c r="J19" s="470">
        <f>('ป้อนข้อมูล Mortgage Protection1'!$G$26*HLOOKUP($J$6,'SA 10%'!$A$6:$IV$366,$A19+1,0))/1000</f>
        <v>2375230.7157398169</v>
      </c>
      <c r="K19" s="470">
        <f>('ป้อนข้อมูล Mortgage Protection1'!$G$26*HLOOKUP($K$6,'SA 10%'!$A$6:$IV$366,$A19+1,0))/1000</f>
        <v>2403011.8203552361</v>
      </c>
      <c r="L19" s="470">
        <f>('ป้อนข้อมูล Mortgage Protection1'!$G$26*HLOOKUP($L$6,'SA 10%'!$A$6:$IV$366,$A19+1,0))/1000</f>
        <v>2425375.2273719199</v>
      </c>
      <c r="M19" s="470">
        <f>('ป้อนข้อมูล Mortgage Protection1'!$G$26*HLOOKUP($M$6,'SA 10%'!$A$6:$IV$366,$A19+1,0))/1000</f>
        <v>2443682.145312469</v>
      </c>
      <c r="N19" s="470">
        <f>('ป้อนข้อมูล Mortgage Protection1'!$G$26*HLOOKUP($N$6,'SA 10%'!$A$6:$IV$366,$A19+1,0))/1000</f>
        <v>2458875.3742396161</v>
      </c>
      <c r="O19" s="470">
        <f>('ป้อนข้อมูล Mortgage Protection1'!$G$26*HLOOKUP($O$6,'SA 10%'!$A$6:$IV$366,$A19+1,0))/1000</f>
        <v>2471628.6996844057</v>
      </c>
      <c r="P19" s="470">
        <f>('ป้อนข้อมูล Mortgage Protection1'!$G$26*HLOOKUP($P$6,'SA 10%'!$A$6:$IV$366,$A19+1,0))/1000</f>
        <v>2482436.5280334447</v>
      </c>
      <c r="Q19" s="470">
        <f>('ป้อนข้อมูล Mortgage Protection1'!$G$26*HLOOKUP($Q$6,'SA 10%'!$A$6:$IV$366,$A19+1,0))/1000</f>
        <v>2491669.9081028323</v>
      </c>
      <c r="R19" s="470">
        <f>('ป้อนข้อมูล Mortgage Protection1'!$G$26*HLOOKUP($R$6,'SA 10%'!$A$6:$IV$366,$A19+1,0))/1000</f>
        <v>2499612.7802146692</v>
      </c>
      <c r="S19" s="470">
        <f>('ป้อนข้อมูล Mortgage Protection1'!$G$26*HLOOKUP($S$6,'SA 10%'!$A$6:$IV$366,$A19+1,0))/1000</f>
        <v>2506486.1423815708</v>
      </c>
      <c r="T19" s="470">
        <f>('ป้อนข้อมูล Mortgage Protection1'!$G$26*HLOOKUP($T$6,'SA 10%'!$A$6:$IV$366,$A19+1,0))/1000</f>
        <v>2512464.5854583099</v>
      </c>
      <c r="U19" s="470">
        <f>('ป้อนข้อมูล Mortgage Protection1'!$G$26*HLOOKUP($U$6,'SA 10%'!$A$6:$IV$366,$A19+1,0))/1000</f>
        <v>2517687.868356247</v>
      </c>
      <c r="V19" s="470">
        <f>('ป้อนข้อมูล Mortgage Protection1'!$G$26*HLOOKUP($V$6,'SA 10%'!$A$6:$IV$366,$A19+1,0))/1000</f>
        <v>2522269.1868347088</v>
      </c>
      <c r="W19" s="470">
        <f>('ป้อนข้อมูล Mortgage Protection1'!$G$26*HLOOKUP($W$6,'SA 10%'!$A$6:$IV$366,$A19+1,0))/1000</f>
        <v>2526301.1880836631</v>
      </c>
      <c r="X19" s="470">
        <f>('ป้อนข้อมูล Mortgage Protection1'!$G$26*HLOOKUP($X$6,'SA 10%'!$A$6:$IV$366,$A19+1,0))/1000</f>
        <v>2529860.4173024683</v>
      </c>
      <c r="Y19" s="470">
        <f>('ป้อนข้อมูล Mortgage Protection1'!$G$26*HLOOKUP($Y$6,'SA 10%'!$A$6:$IV$366,$A19+1,0))/1000</f>
        <v>2533010.6537229563</v>
      </c>
      <c r="Z19" s="470">
        <f>('ป้อนข้อมูล Mortgage Protection1'!$G$26*HLOOKUP($Z$6,'SA 10%'!$A$6:$IV$366,$A19+1,0))/1000</f>
        <v>2535805.447120944</v>
      </c>
      <c r="AA19" s="470">
        <f>('ป้อนข้อมูล Mortgage Protection1'!$G$26*HLOOKUP($AA$6,'SA 10%'!$A$6:$IV$366,$A19+1,0))/1000</f>
        <v>2538290.0701348111</v>
      </c>
      <c r="AB19" s="470">
        <f>('ป้อนข้อมูล Mortgage Protection1'!$G$26*HLOOKUP($AB$6,'SA 10%'!$A$6:$IV$366,$A19+1,0))/1000</f>
        <v>2540503.0378935025</v>
      </c>
      <c r="AC19" s="470">
        <f>('ป้อนข้อมูล Mortgage Protection1'!$G$26*HLOOKUP($AC$6,'SA 10%'!$A$6:$IV$366,$A19+1,0))/1000</f>
        <v>2542477.3031533221</v>
      </c>
      <c r="AD19" s="470">
        <f>('ป้อนข้อมูล Mortgage Protection1'!$G$26*HLOOKUP($AD$6,'SA 10%'!$A$6:$IV$366,$A19+1,0))/1000</f>
        <v>2544241.2052798443</v>
      </c>
      <c r="AE19" s="470">
        <f>('ป้อนข้อมูล Mortgage Protection1'!$G$26*HLOOKUP($AE$6,'SA 10%'!$A$6:$IV$366,$A19+1,0))/1000</f>
        <v>2545819.2305083768</v>
      </c>
    </row>
    <row r="20" spans="1:31" s="472" customFormat="1" ht="11.1" customHeight="1">
      <c r="A20" s="469">
        <v>14</v>
      </c>
      <c r="B20" s="470">
        <f>('ป้อนข้อมูล Mortgage Protection1'!$G$26*HLOOKUP($B$6,'SA 10%'!$A$6:$IV$366,$A20+1,0))/1000</f>
        <v>0</v>
      </c>
      <c r="C20" s="470">
        <f>('ป้อนข้อมูล Mortgage Protection1'!$G$26*HLOOKUP($C$6,'SA 10%'!$A$6:$IV$366,$A20+1,0))/1000</f>
        <v>1236772.6800710389</v>
      </c>
      <c r="D20" s="470">
        <f>('ป้อนข้อมูล Mortgage Protection1'!$G$26*HLOOKUP($D$6,'SA 10%'!$A$6:$IV$366,$A20+1,0))/1000</f>
        <v>1722446.4113705698</v>
      </c>
      <c r="E20" s="470">
        <f>('ป้อนข้อมูล Mortgage Protection1'!$G$26*HLOOKUP($E$6,'SA 10%'!$A$6:$IV$366,$A20+1,0))/1000</f>
        <v>1964084.0899653223</v>
      </c>
      <c r="F20" s="470">
        <f>('ป้อนข้อมูล Mortgage Protection1'!$G$26*HLOOKUP($F$6,'SA 10%'!$A$6:$IV$366,$A20+1,0))/1000</f>
        <v>2108113.9659736292</v>
      </c>
      <c r="G20" s="470">
        <f>('ป้อนข้อมูล Mortgage Protection1'!$G$26*HLOOKUP($G$6,'SA 10%'!$A$6:$IV$366,$A20+1,0))/1000</f>
        <v>2203346.9655507491</v>
      </c>
      <c r="H20" s="470">
        <f>('ป้อนข้อมูล Mortgage Protection1'!$G$26*HLOOKUP($H$6,'SA 10%'!$A$6:$IV$366,$A20+1,0))/1000</f>
        <v>2270703.3092608233</v>
      </c>
      <c r="I20" s="470">
        <f>('ป้อนข้อมูล Mortgage Protection1'!$G$26*HLOOKUP($I$6,'SA 10%'!$A$6:$IV$366,$A20+1,0))/1000</f>
        <v>2320644.1595982146</v>
      </c>
      <c r="J20" s="470">
        <f>('ป้อนข้อมูล Mortgage Protection1'!$G$26*HLOOKUP($J$6,'SA 10%'!$A$6:$IV$366,$A20+1,0))/1000</f>
        <v>2358982.164386868</v>
      </c>
      <c r="K20" s="470">
        <f>('ป้อนข้อมูล Mortgage Protection1'!$G$26*HLOOKUP($K$6,'SA 10%'!$A$6:$IV$366,$A20+1,0))/1000</f>
        <v>2389205.6694627814</v>
      </c>
      <c r="L20" s="470">
        <f>('ป้อนข้อมูล Mortgage Protection1'!$G$26*HLOOKUP($L$6,'SA 10%'!$A$6:$IV$366,$A20+1,0))/1000</f>
        <v>2413535.1752488227</v>
      </c>
      <c r="M20" s="470">
        <f>('ป้อนข้อมูล Mortgage Protection1'!$G$26*HLOOKUP($M$6,'SA 10%'!$A$6:$IV$366,$A20+1,0))/1000</f>
        <v>2433451.5621225615</v>
      </c>
      <c r="N20" s="470">
        <f>('ป้อนข้อมูล Mortgage Protection1'!$G$26*HLOOKUP($N$6,'SA 10%'!$A$6:$IV$366,$A20+1,0))/1000</f>
        <v>2449980.5172507279</v>
      </c>
      <c r="O20" s="470">
        <f>('ป้อนข้อมูล Mortgage Protection1'!$G$26*HLOOKUP($O$6,'SA 10%'!$A$6:$IV$366,$A20+1,0))/1000</f>
        <v>2463855.0626171287</v>
      </c>
      <c r="P20" s="470">
        <f>('ป้อนข้อมูล Mortgage Protection1'!$G$26*HLOOKUP($P$6,'SA 10%'!$A$6:$IV$366,$A20+1,0))/1000</f>
        <v>2475613.0707845041</v>
      </c>
      <c r="Q20" s="470">
        <f>('ป้อนข้อมูล Mortgage Protection1'!$G$26*HLOOKUP($Q$6,'SA 10%'!$A$6:$IV$366,$A20+1,0))/1000</f>
        <v>2485658.2116548228</v>
      </c>
      <c r="R20" s="470">
        <f>('ป้อนข้อมูล Mortgage Protection1'!$G$26*HLOOKUP($R$6,'SA 10%'!$A$6:$IV$366,$A20+1,0))/1000</f>
        <v>2494299.3884155266</v>
      </c>
      <c r="S20" s="470">
        <f>('ป้อนข้อมูล Mortgage Protection1'!$G$26*HLOOKUP($S$6,'SA 10%'!$A$6:$IV$366,$A20+1,0))/1000</f>
        <v>2501777.0283155846</v>
      </c>
      <c r="T20" s="470">
        <f>('ป้อนข้อมูล Mortgage Protection1'!$G$26*HLOOKUP($T$6,'SA 10%'!$A$6:$IV$366,$A20+1,0))/1000</f>
        <v>2508281.0715196687</v>
      </c>
      <c r="U20" s="470">
        <f>('ป้อนข้อมูล Mortgage Protection1'!$G$26*HLOOKUP($U$6,'SA 10%'!$A$6:$IV$366,$A20+1,0))/1000</f>
        <v>2513963.5639678314</v>
      </c>
      <c r="V20" s="470">
        <f>('ป้อนข้อมูล Mortgage Protection1'!$G$26*HLOOKUP($V$6,'SA 10%'!$A$6:$IV$366,$A20+1,0))/1000</f>
        <v>2518947.6531250109</v>
      </c>
      <c r="W20" s="470">
        <f>('ป้อนข้อมูล Mortgage Protection1'!$G$26*HLOOKUP($W$6,'SA 10%'!$A$6:$IV$366,$A20+1,0))/1000</f>
        <v>2523334.1313410797</v>
      </c>
      <c r="X20" s="470">
        <f>('ป้อนข้อมูล Mortgage Protection1'!$G$26*HLOOKUP($X$6,'SA 10%'!$A$6:$IV$366,$A20+1,0))/1000</f>
        <v>2527206.2733545108</v>
      </c>
      <c r="Y20" s="470">
        <f>('ป้อนข้อมูล Mortgage Protection1'!$G$26*HLOOKUP($Y$6,'SA 10%'!$A$6:$IV$366,$A20+1,0))/1000</f>
        <v>2530633.4656048906</v>
      </c>
      <c r="Z20" s="470">
        <f>('ป้อนข้อมูล Mortgage Protection1'!$G$26*HLOOKUP($Z$6,'SA 10%'!$A$6:$IV$366,$A20+1,0))/1000</f>
        <v>2533673.965744087</v>
      </c>
      <c r="AA20" s="470">
        <f>('ป้อนข้อมูล Mortgage Protection1'!$G$26*HLOOKUP($AA$6,'SA 10%'!$A$6:$IV$366,$A20+1,0))/1000</f>
        <v>2536377.02659465</v>
      </c>
      <c r="AB20" s="470">
        <f>('ป้อนข้อมูล Mortgage Protection1'!$G$26*HLOOKUP($AB$6,'SA 10%'!$A$6:$IV$366,$A20+1,0))/1000</f>
        <v>2538784.5493772584</v>
      </c>
      <c r="AC20" s="470">
        <f>('ป้อนข้อมูล Mortgage Protection1'!$G$26*HLOOKUP($AC$6,'SA 10%'!$A$6:$IV$366,$A20+1,0))/1000</f>
        <v>2540932.3839190225</v>
      </c>
      <c r="AD20" s="470">
        <f>('ป้อนข้อมูล Mortgage Protection1'!$G$26*HLOOKUP($AD$6,'SA 10%'!$A$6:$IV$366,$A20+1,0))/1000</f>
        <v>2542851.3610659847</v>
      </c>
      <c r="AE20" s="470">
        <f>('ป้อนข้อมูล Mortgage Protection1'!$G$26*HLOOKUP($AE$6,'SA 10%'!$A$6:$IV$366,$A20+1,0))/1000</f>
        <v>2544568.1197825549</v>
      </c>
    </row>
    <row r="21" spans="1:31" s="472" customFormat="1" ht="11.1" customHeight="1">
      <c r="A21" s="469">
        <v>15</v>
      </c>
      <c r="B21" s="470">
        <f>('ป้อนข้อมูล Mortgage Protection1'!$G$26*HLOOKUP($B$6,'SA 10%'!$A$6:$IV$366,$A21+1,0))/1000</f>
        <v>0</v>
      </c>
      <c r="C21" s="470">
        <f>('ป้อนข้อมูล Mortgage Protection1'!$G$26*HLOOKUP($C$6,'SA 10%'!$A$6:$IV$366,$A21+1,0))/1000</f>
        <v>1128945.8004012718</v>
      </c>
      <c r="D21" s="470">
        <f>('ป้อนข้อมูล Mortgage Protection1'!$G$26*HLOOKUP($D$6,'SA 10%'!$A$6:$IV$366,$A21+1,0))/1000</f>
        <v>1654194.5188897406</v>
      </c>
      <c r="E21" s="470">
        <f>('ป้อนข้อมูล Mortgage Protection1'!$G$26*HLOOKUP($E$6,'SA 10%'!$A$6:$IV$366,$A21+1,0))/1000</f>
        <v>1915521.9756595755</v>
      </c>
      <c r="F21" s="470">
        <f>('ป้อนข้อมูล Mortgage Protection1'!$G$26*HLOOKUP($F$6,'SA 10%'!$A$6:$IV$366,$A21+1,0))/1000</f>
        <v>2071288.0855436597</v>
      </c>
      <c r="G21" s="470">
        <f>('ป้อนข้อมูล Mortgage Protection1'!$G$26*HLOOKUP($G$6,'SA 10%'!$A$6:$IV$366,$A21+1,0))/1000</f>
        <v>2174281.1192658106</v>
      </c>
      <c r="H21" s="470">
        <f>('ป้อนข้อมูล Mortgage Protection1'!$G$26*HLOOKUP($H$6,'SA 10%'!$A$6:$IV$366,$A21+1,0))/1000</f>
        <v>2247125.975669967</v>
      </c>
      <c r="I21" s="470">
        <f>('ป้อนข้อมูล Mortgage Protection1'!$G$26*HLOOKUP($I$6,'SA 10%'!$A$6:$IV$366,$A21+1,0))/1000</f>
        <v>2301136.242129616</v>
      </c>
      <c r="J21" s="470">
        <f>('ป้อนข้อมูล Mortgage Protection1'!$G$26*HLOOKUP($J$6,'SA 10%'!$A$6:$IV$366,$A21+1,0))/1000</f>
        <v>2342598.2084393101</v>
      </c>
      <c r="K21" s="470">
        <f>('ป้อนข้อมูล Mortgage Protection1'!$G$26*HLOOKUP($K$6,'SA 10%'!$A$6:$IV$366,$A21+1,0))/1000</f>
        <v>2375284.4673128896</v>
      </c>
      <c r="L21" s="470">
        <f>('ป้อนข้อมูล Mortgage Protection1'!$G$26*HLOOKUP($L$6,'SA 10%'!$A$6:$IV$366,$A21+1,0))/1000</f>
        <v>2401596.4560246989</v>
      </c>
      <c r="M21" s="470">
        <f>('ป้อนข้อมูล Mortgage Protection1'!$G$26*HLOOKUP($M$6,'SA 10%'!$A$6:$IV$366,$A21+1,0))/1000</f>
        <v>2423135.7240727381</v>
      </c>
      <c r="N21" s="470">
        <f>('ป้อนข้อมูล Mortgage Protection1'!$G$26*HLOOKUP($N$6,'SA 10%'!$A$6:$IV$366,$A21+1,0))/1000</f>
        <v>2441011.5364535986</v>
      </c>
      <c r="O21" s="470">
        <f>('ป้อนข้อมูล Mortgage Protection1'!$G$26*HLOOKUP($O$6,'SA 10%'!$A$6:$IV$366,$A21+1,0))/1000</f>
        <v>2456016.6452409583</v>
      </c>
      <c r="P21" s="470">
        <f>('ป้อนข้อมูล Mortgage Protection1'!$G$26*HLOOKUP($P$6,'SA 10%'!$A$6:$IV$366,$A21+1,0))/1000</f>
        <v>2468732.7513918211</v>
      </c>
      <c r="Q21" s="470">
        <f>('ป้อนข้อมูล Mortgage Protection1'!$G$26*HLOOKUP($Q$6,'SA 10%'!$A$6:$IV$366,$A21+1,0))/1000</f>
        <v>2479596.4177364134</v>
      </c>
      <c r="R21" s="470">
        <f>('ป้อนข้อมูล Mortgage Protection1'!$G$26*HLOOKUP($R$6,'SA 10%'!$A$6:$IV$366,$A21+1,0))/1000</f>
        <v>2488941.7183513911</v>
      </c>
      <c r="S21" s="470">
        <f>('ป้อนข้อมูล Mortgage Protection1'!$G$26*HLOOKUP($S$6,'SA 10%'!$A$6:$IV$366,$A21+1,0))/1000</f>
        <v>2497028.6716323821</v>
      </c>
      <c r="T21" s="470">
        <f>('ป้อนข้อมูล Mortgage Protection1'!$G$26*HLOOKUP($T$6,'SA 10%'!$A$6:$IV$366,$A21+1,0))/1000</f>
        <v>2504062.6949648727</v>
      </c>
      <c r="U21" s="470">
        <f>('ป้อนข้อมูล Mortgage Protection1'!$G$26*HLOOKUP($U$6,'SA 10%'!$A$6:$IV$366,$A21+1,0))/1000</f>
        <v>2510208.223709513</v>
      </c>
      <c r="V21" s="470">
        <f>('ป้อนข้อมูล Mortgage Protection1'!$G$26*HLOOKUP($V$6,'SA 10%'!$A$6:$IV$366,$A21+1,0))/1000</f>
        <v>2515598.4399677319</v>
      </c>
      <c r="W21" s="470">
        <f>('ป้อนข้อมูล Mortgage Protection1'!$G$26*HLOOKUP($W$6,'SA 10%'!$A$6:$IV$366,$A21+1,0))/1000</f>
        <v>2520342.3491256414</v>
      </c>
      <c r="X21" s="470">
        <f>('ป้อนข้อมูล Mortgage Protection1'!$G$26*HLOOKUP($X$6,'SA 10%'!$A$6:$IV$366,$A21+1,0))/1000</f>
        <v>2524530.0115403207</v>
      </c>
      <c r="Y21" s="470">
        <f>('ป้อนข้อมูล Mortgage Protection1'!$G$26*HLOOKUP($Y$6,'SA 10%'!$A$6:$IV$366,$A21+1,0))/1000</f>
        <v>2528236.4675858407</v>
      </c>
      <c r="Z21" s="470">
        <f>('ป้อนข้อมูล Mortgage Protection1'!$G$26*HLOOKUP($Z$6,'SA 10%'!$A$6:$IV$366,$A21+1,0))/1000</f>
        <v>2531524.7220224226</v>
      </c>
      <c r="AA21" s="470">
        <f>('ป้อนข้อมูล Mortgage Protection1'!$G$26*HLOOKUP($AA$6,'SA 10%'!$A$6:$IV$366,$A21+1,0))/1000</f>
        <v>2534448.0410249876</v>
      </c>
      <c r="AB21" s="470">
        <f>('ป้อนข้อมูล Mortgage Protection1'!$G$26*HLOOKUP($AB$6,'SA 10%'!$A$6:$IV$366,$A21+1,0))/1000</f>
        <v>2537051.740123379</v>
      </c>
      <c r="AC21" s="470">
        <f>('ป้อนข้อมูล Mortgage Protection1'!$G$26*HLOOKUP($AC$6,'SA 10%'!$A$6:$IV$366,$A21+1,0))/1000</f>
        <v>2539374.5903577697</v>
      </c>
      <c r="AD21" s="470">
        <f>('ป้อนข้อมูล Mortgage Protection1'!$G$26*HLOOKUP($AD$6,'SA 10%'!$A$6:$IV$366,$A21+1,0))/1000</f>
        <v>2541449.9348170096</v>
      </c>
      <c r="AE21" s="470">
        <f>('ป้อนข้อมูล Mortgage Protection1'!$G$26*HLOOKUP($AE$6,'SA 10%'!$A$6:$IV$366,$A21+1,0))/1000</f>
        <v>2543306.5831340179</v>
      </c>
    </row>
    <row r="22" spans="1:31" s="472" customFormat="1" ht="11.1" customHeight="1">
      <c r="A22" s="469">
        <v>16</v>
      </c>
      <c r="B22" s="470">
        <f>('ป้อนข้อมูล Mortgage Protection1'!$G$26*HLOOKUP($B$6,'SA 10%'!$A$6:$IV$366,$A22+1,0))/1000</f>
        <v>0</v>
      </c>
      <c r="C22" s="470">
        <f>('ป้อนข้อมูล Mortgage Protection1'!$G$26*HLOOKUP($C$6,'SA 10%'!$A$6:$IV$366,$A22+1,0))/1000</f>
        <v>1020220.3634009222</v>
      </c>
      <c r="D22" s="470">
        <f>('ป้อนข้อมูล Mortgage Protection1'!$G$26*HLOOKUP($D$6,'SA 10%'!$A$6:$IV$366,$A22+1,0))/1000</f>
        <v>1585373.8606382371</v>
      </c>
      <c r="E22" s="470">
        <f>('ป้อนข้อมูล Mortgage Protection1'!$G$26*HLOOKUP($E$6,'SA 10%'!$A$6:$IV$366,$A22+1,0))/1000</f>
        <v>1866555.1770679473</v>
      </c>
      <c r="F22" s="470">
        <f>('ป้อนข้อมูล Mortgage Protection1'!$G$26*HLOOKUP($F$6,'SA 10%'!$A$6:$IV$366,$A22+1,0))/1000</f>
        <v>2034155.3227767742</v>
      </c>
      <c r="G22" s="470">
        <f>('ป้อนข้อมูล Mortgage Protection1'!$G$26*HLOOKUP($G$6,'SA 10%'!$A$6:$IV$366,$A22+1,0))/1000</f>
        <v>2144973.057595164</v>
      </c>
      <c r="H22" s="470">
        <f>('ป้อนข้อมูล Mortgage Protection1'!$G$26*HLOOKUP($H$6,'SA 10%'!$A$6:$IV$366,$A22+1,0))/1000</f>
        <v>2223352.1642991877</v>
      </c>
      <c r="I22" s="470">
        <f>('ป้อนข้อมูล Mortgage Protection1'!$G$26*HLOOKUP($I$6,'SA 10%'!$A$6:$IV$366,$A22+1,0))/1000</f>
        <v>2281465.7586821122</v>
      </c>
      <c r="J22" s="470">
        <f>('ป้อนข้อมูล Mortgage Protection1'!$G$26*HLOOKUP($J$6,'SA 10%'!$A$6:$IV$366,$A22+1,0))/1000</f>
        <v>2326077.719525523</v>
      </c>
      <c r="K22" s="470">
        <f>('ป้อนข้อมูล Mortgage Protection1'!$G$26*HLOOKUP($K$6,'SA 10%'!$A$6:$IV$366,$A22+1,0))/1000</f>
        <v>2361247.2551450809</v>
      </c>
      <c r="L22" s="470">
        <f>('ป้อนข้อมูล Mortgage Protection1'!$G$26*HLOOKUP($L$6,'SA 10%'!$A$6:$IV$366,$A22+1,0))/1000</f>
        <v>2389558.2474737079</v>
      </c>
      <c r="M22" s="470">
        <f>('ป้อนข้อมูล Mortgage Protection1'!$G$26*HLOOKUP($M$6,'SA 10%'!$A$6:$IV$366,$A22+1,0))/1000</f>
        <v>2412733.9207058335</v>
      </c>
      <c r="N22" s="470">
        <f>('ป้อนข้อมูล Mortgage Protection1'!$G$26*HLOOKUP($N$6,'SA 10%'!$A$6:$IV$366,$A22+1,0))/1000</f>
        <v>2431967.8141498258</v>
      </c>
      <c r="O22" s="470">
        <f>('ป้อนข้อมูล Mortgage Protection1'!$G$26*HLOOKUP($O$6,'SA 10%'!$A$6:$IV$366,$A22+1,0))/1000</f>
        <v>2448112.907719986</v>
      </c>
      <c r="P22" s="470">
        <f>('ป้อนข้อมูล Mortgage Protection1'!$G$26*HLOOKUP($P$6,'SA 10%'!$A$6:$IV$366,$A22+1,0))/1000</f>
        <v>2461795.0960041997</v>
      </c>
      <c r="Q22" s="470">
        <f>('ป้อนข้อมูล Mortgage Protection1'!$G$26*HLOOKUP($Q$6,'SA 10%'!$A$6:$IV$366,$A22+1,0))/1000</f>
        <v>2473484.1088686842</v>
      </c>
      <c r="R22" s="470">
        <f>('ป้อนข้อมูล Mortgage Protection1'!$G$26*HLOOKUP($R$6,'SA 10%'!$A$6:$IV$366,$A22+1,0))/1000</f>
        <v>2483539.4010367212</v>
      </c>
      <c r="S22" s="470">
        <f>('ป้อนข้อมูล Mortgage Protection1'!$G$26*HLOOKUP($S$6,'SA 10%'!$A$6:$IV$366,$A22+1,0))/1000</f>
        <v>2492240.7453101524</v>
      </c>
      <c r="T22" s="470">
        <f>('ป้อนข้อมูล Mortgage Protection1'!$G$26*HLOOKUP($T$6,'SA 10%'!$A$6:$IV$366,$A22+1,0))/1000</f>
        <v>2499809.1652721204</v>
      </c>
      <c r="U22" s="470">
        <f>('ป้อนข้อมูล Mortgage Protection1'!$G$26*HLOOKUP($U$6,'SA 10%'!$A$6:$IV$366,$A22+1,0))/1000</f>
        <v>2506421.5889490419</v>
      </c>
      <c r="V22" s="470">
        <f>('ป้อนข้อมูล Mortgage Protection1'!$G$26*HLOOKUP($V$6,'SA 10%'!$A$6:$IV$366,$A22+1,0))/1000</f>
        <v>2512221.3167008092</v>
      </c>
      <c r="W22" s="470">
        <f>('ป้อนข้อมูล Mortgage Protection1'!$G$26*HLOOKUP($W$6,'SA 10%'!$A$6:$IV$366,$A22+1,0))/1000</f>
        <v>2517325.6353917406</v>
      </c>
      <c r="X22" s="470">
        <f>('ป้อนข้อมูล Mortgage Protection1'!$G$26*HLOOKUP($X$6,'SA 10%'!$A$6:$IV$366,$A22+1,0))/1000</f>
        <v>2521831.4475443456</v>
      </c>
      <c r="Y22" s="470">
        <f>('ป้อนข้อมูล Mortgage Protection1'!$G$26*HLOOKUP($Y$6,'SA 10%'!$A$6:$IV$366,$A22+1,0))/1000</f>
        <v>2525819.4945832994</v>
      </c>
      <c r="Z22" s="470">
        <f>('ป้อนข้อมูล Mortgage Protection1'!$G$26*HLOOKUP($Z$6,'SA 10%'!$A$6:$IV$366,$A22+1,0))/1000</f>
        <v>2529357.5679364111</v>
      </c>
      <c r="AA22" s="470">
        <f>('ป้อนข้อมูล Mortgage Protection1'!$G$26*HLOOKUP($AA$6,'SA 10%'!$A$6:$IV$366,$A22+1,0))/1000</f>
        <v>2532502.9805755783</v>
      </c>
      <c r="AB22" s="470">
        <f>('ป้อนข้อมูล Mortgage Protection1'!$G$26*HLOOKUP($AB$6,'SA 10%'!$A$6:$IV$366,$A22+1,0))/1000</f>
        <v>2535304.4907923834</v>
      </c>
      <c r="AC22" s="470">
        <f>('ป้อนข้อมูล Mortgage Protection1'!$G$26*HLOOKUP($AC$6,'SA 10%'!$A$6:$IV$366,$A22+1,0))/1000</f>
        <v>2537803.8151835073</v>
      </c>
      <c r="AD22" s="470">
        <f>('ป้อนข้อมูล Mortgage Protection1'!$G$26*HLOOKUP($AD$6,'SA 10%'!$A$6:$IV$366,$A22+1,0))/1000</f>
        <v>2540036.8300159597</v>
      </c>
      <c r="AE22" s="470">
        <f>('ป้อนข้อมูล Mortgage Protection1'!$G$26*HLOOKUP($AE$6,'SA 10%'!$A$6:$IV$366,$A22+1,0))/1000</f>
        <v>2542034.5336800767</v>
      </c>
    </row>
    <row r="23" spans="1:31" s="472" customFormat="1" ht="11.1" customHeight="1">
      <c r="A23" s="469">
        <v>17</v>
      </c>
      <c r="B23" s="470">
        <f>('ป้อนข้อมูล Mortgage Protection1'!$G$26*HLOOKUP($B$6,'SA 10%'!$A$6:$IV$366,$A23+1,0))/1000</f>
        <v>0</v>
      </c>
      <c r="C23" s="470">
        <f>('ป้อนข้อมูล Mortgage Protection1'!$G$26*HLOOKUP($C$6,'SA 10%'!$A$6:$IV$366,$A23+1,0))/1000</f>
        <v>910588.88109223812</v>
      </c>
      <c r="D23" s="470">
        <f>('ป้อนข้อมูล Mortgage Protection1'!$G$26*HLOOKUP($D$6,'SA 10%'!$A$6:$IV$366,$A23+1,0))/1000</f>
        <v>1515979.6969013058</v>
      </c>
      <c r="E23" s="470">
        <f>('ป้อนข้อมูล Mortgage Protection1'!$G$26*HLOOKUP($E$6,'SA 10%'!$A$6:$IV$366,$A23+1,0))/1000</f>
        <v>1817180.3218213888</v>
      </c>
      <c r="F23" s="470">
        <f>('ป้อนข้อมูล Mortgage Protection1'!$G$26*HLOOKUP($F$6,'SA 10%'!$A$6:$IV$366,$A23+1,0))/1000</f>
        <v>1996713.1203201648</v>
      </c>
      <c r="G23" s="470">
        <f>('ป้อนข้อมูล Mortgage Protection1'!$G$26*HLOOKUP($G$6,'SA 10%'!$A$6:$IV$366,$A23+1,0))/1000</f>
        <v>2115420.7620772626</v>
      </c>
      <c r="H23" s="470">
        <f>('ป้อนข้อมูล Mortgage Protection1'!$G$26*HLOOKUP($H$6,'SA 10%'!$A$6:$IV$366,$A23+1,0))/1000</f>
        <v>2199380.2378336517</v>
      </c>
      <c r="I23" s="470">
        <f>('ป้อนข้อมูล Mortgage Protection1'!$G$26*HLOOKUP($I$6,'SA 10%'!$A$6:$IV$366,$A23+1,0))/1000</f>
        <v>2261631.3545392123</v>
      </c>
      <c r="J23" s="470">
        <f>('ป้อนข้อมูล Mortgage Protection1'!$G$26*HLOOKUP($J$6,'SA 10%'!$A$6:$IV$366,$A23+1,0))/1000</f>
        <v>2309419.5598707879</v>
      </c>
      <c r="K23" s="470">
        <f>('ป้อนข้อมูล Mortgage Protection1'!$G$26*HLOOKUP($K$6,'SA 10%'!$A$6:$IV$366,$A23+1,0))/1000</f>
        <v>2347093.0662092082</v>
      </c>
      <c r="L23" s="470">
        <f>('ป้อนข้อมูล Mortgage Protection1'!$G$26*HLOOKUP($L$6,'SA 10%'!$A$6:$IV$366,$A23+1,0))/1000</f>
        <v>2377419.7205181252</v>
      </c>
      <c r="M23" s="470">
        <f>('ป้อนข้อมูล Mortgage Protection1'!$G$26*HLOOKUP($M$6,'SA 10%'!$A$6:$IV$366,$A23+1,0))/1000</f>
        <v>2402245.4356442038</v>
      </c>
      <c r="N23" s="470">
        <f>('ป้อนข้อมูล Mortgage Protection1'!$G$26*HLOOKUP($N$6,'SA 10%'!$A$6:$IV$366,$A23+1,0))/1000</f>
        <v>2422848.7274935227</v>
      </c>
      <c r="O23" s="470">
        <f>('ป้อนข้อมูล Mortgage Protection1'!$G$26*HLOOKUP($O$6,'SA 10%'!$A$6:$IV$366,$A23+1,0))/1000</f>
        <v>2440143.3057196722</v>
      </c>
      <c r="P23" s="470">
        <f>('ป้อนข้อมูล Mortgage Protection1'!$G$26*HLOOKUP($P$6,'SA 10%'!$A$6:$IV$366,$A23+1,0))/1000</f>
        <v>2454799.6268216814</v>
      </c>
      <c r="Q23" s="470">
        <f>('ป้อนข้อมูล Mortgage Protection1'!$G$26*HLOOKUP($Q$6,'SA 10%'!$A$6:$IV$366,$A23+1,0))/1000</f>
        <v>2467320.8640937232</v>
      </c>
      <c r="R23" s="470">
        <f>('ป้อนข้อมูล Mortgage Protection1'!$G$26*HLOOKUP($R$6,'SA 10%'!$A$6:$IV$366,$A23+1,0))/1000</f>
        <v>2478092.0644110963</v>
      </c>
      <c r="S23" s="470">
        <f>('ป้อนข้อมูล Mortgage Protection1'!$G$26*HLOOKUP($S$6,'SA 10%'!$A$6:$IV$366,$A23+1,0))/1000</f>
        <v>2487412.9196019047</v>
      </c>
      <c r="T23" s="470">
        <f>('ป้อนข้อมูล Mortgage Protection1'!$G$26*HLOOKUP($T$6,'SA 10%'!$A$6:$IV$366,$A23+1,0))/1000</f>
        <v>2495520.189498595</v>
      </c>
      <c r="U23" s="470">
        <f>('ป้อนข้อมูล Mortgage Protection1'!$G$26*HLOOKUP($U$6,'SA 10%'!$A$6:$IV$366,$A23+1,0))/1000</f>
        <v>2502603.3988989</v>
      </c>
      <c r="V23" s="470">
        <f>('ป้อนข้อมูล Mortgage Protection1'!$G$26*HLOOKUP($V$6,'SA 10%'!$A$6:$IV$366,$A23+1,0))/1000</f>
        <v>2508816.0507399957</v>
      </c>
      <c r="W23" s="470">
        <f>('ป้อนข้อมูล Mortgage Protection1'!$G$26*HLOOKUP($W$6,'SA 10%'!$A$6:$IV$366,$A23+1,0))/1000</f>
        <v>2514283.7823767248</v>
      </c>
      <c r="X23" s="470">
        <f>('ป้อนข้อมูล Mortgage Protection1'!$G$26*HLOOKUP($X$6,'SA 10%'!$A$6:$IV$366,$A23+1,0))/1000</f>
        <v>2519110.3955150703</v>
      </c>
      <c r="Y23" s="470">
        <f>('ป้อนข้อมูล Mortgage Protection1'!$G$26*HLOOKUP($Y$6,'SA 10%'!$A$6:$IV$366,$A23+1,0))/1000</f>
        <v>2523382.3801390696</v>
      </c>
      <c r="Z23" s="470">
        <f>('ป้อนข้อมูล Mortgage Protection1'!$G$26*HLOOKUP($Z$6,'SA 10%'!$A$6:$IV$366,$A23+1,0))/1000</f>
        <v>2527172.3542330163</v>
      </c>
      <c r="AA23" s="470">
        <f>('ป้อนข้อมูล Mortgage Protection1'!$G$26*HLOOKUP($AA$6,'SA 10%'!$A$6:$IV$366,$A23+1,0))/1000</f>
        <v>2530541.7112890901</v>
      </c>
      <c r="AB23" s="470">
        <f>('ป้อนข้อมูล Mortgage Protection1'!$G$26*HLOOKUP($AB$6,'SA 10%'!$A$6:$IV$366,$A23+1,0))/1000</f>
        <v>2533542.6810502969</v>
      </c>
      <c r="AC23" s="470">
        <f>('ป้อนข้อมูล Mortgage Protection1'!$G$26*HLOOKUP($AC$6,'SA 10%'!$A$6:$IV$366,$A23+1,0))/1000</f>
        <v>2536219.9502161262</v>
      </c>
      <c r="AD23" s="470">
        <f>('ป้อนข้อมูล Mortgage Protection1'!$G$26*HLOOKUP($AD$6,'SA 10%'!$A$6:$IV$366,$A23+1,0))/1000</f>
        <v>2538611.9493415677</v>
      </c>
      <c r="AE23" s="470">
        <f>('ป้อนข้อมูล Mortgage Protection1'!$G$26*HLOOKUP($AE$6,'SA 10%'!$A$6:$IV$366,$A23+1,0))/1000</f>
        <v>2540751.8838140187</v>
      </c>
    </row>
    <row r="24" spans="1:31" s="472" customFormat="1" ht="11.1" customHeight="1">
      <c r="A24" s="469">
        <v>18</v>
      </c>
      <c r="B24" s="470">
        <f>('ป้อนข้อมูล Mortgage Protection1'!$G$26*HLOOKUP($B$6,'SA 10%'!$A$6:$IV$366,$A24+1,0))/1000</f>
        <v>0</v>
      </c>
      <c r="C24" s="470">
        <f>('ป้อนข้อมูล Mortgage Protection1'!$G$26*HLOOKUP($C$6,'SA 10%'!$A$6:$IV$366,$A24+1,0))/1000</f>
        <v>800043.80309764855</v>
      </c>
      <c r="D24" s="470">
        <f>('ป้อนข้อมูล Mortgage Protection1'!$G$26*HLOOKUP($D$6,'SA 10%'!$A$6:$IV$366,$A24+1,0))/1000</f>
        <v>1446007.248466566</v>
      </c>
      <c r="E24" s="470">
        <f>('ป้อนข้อมูล Mortgage Protection1'!$G$26*HLOOKUP($E$6,'SA 10%'!$A$6:$IV$366,$A24+1,0))/1000</f>
        <v>1767394.0094477772</v>
      </c>
      <c r="F24" s="470">
        <f>('ป้อนข้อมูล Mortgage Protection1'!$G$26*HLOOKUP($F$6,'SA 10%'!$A$6:$IV$366,$A24+1,0))/1000</f>
        <v>1958958.8995097508</v>
      </c>
      <c r="G24" s="470">
        <f>('ป้อนข้อมูล Mortgage Protection1'!$G$26*HLOOKUP($G$6,'SA 10%'!$A$6:$IV$366,$A24+1,0))/1000</f>
        <v>2085622.1974300458</v>
      </c>
      <c r="H24" s="470">
        <f>('ป้อนข้อมูล Mortgage Protection1'!$G$26*HLOOKUP($H$6,'SA 10%'!$A$6:$IV$366,$A24+1,0))/1000</f>
        <v>2175208.5453142361</v>
      </c>
      <c r="I24" s="470">
        <f>('ป้อนข้อมูล Mortgage Protection1'!$G$26*HLOOKUP($I$6,'SA 10%'!$A$6:$IV$366,$A24+1,0))/1000</f>
        <v>2241631.6636951216</v>
      </c>
      <c r="J24" s="470">
        <f>('ป้อนข้อมูล Mortgage Protection1'!$G$26*HLOOKUP($J$6,'SA 10%'!$A$6:$IV$366,$A24+1,0))/1000</f>
        <v>2292622.5822189301</v>
      </c>
      <c r="K24" s="470">
        <f>('ป้อนข้อมูล Mortgage Protection1'!$G$26*HLOOKUP($K$6,'SA 10%'!$A$6:$IV$366,$A24+1,0))/1000</f>
        <v>2332820.9256988699</v>
      </c>
      <c r="L24" s="470">
        <f>('ป้อนข้อมูล Mortgage Protection1'!$G$26*HLOOKUP($L$6,'SA 10%'!$A$6:$IV$366,$A24+1,0))/1000</f>
        <v>2365180.0391712459</v>
      </c>
      <c r="M24" s="470">
        <f>('ป้อนข้อมูล Mortgage Protection1'!$G$26*HLOOKUP($M$6,'SA 10%'!$A$6:$IV$366,$A24+1,0))/1000</f>
        <v>2391669.5465403949</v>
      </c>
      <c r="N24" s="470">
        <f>('ป้อนข้อมูล Mortgage Protection1'!$G$26*HLOOKUP($N$6,'SA 10%'!$A$6:$IV$366,$A24+1,0))/1000</f>
        <v>2413653.6484484165</v>
      </c>
      <c r="O24" s="470">
        <f>('ป้อนข้อมูล Mortgage Protection1'!$G$26*HLOOKUP($O$6,'SA 10%'!$A$6:$IV$366,$A24+1,0))/1000</f>
        <v>2432107.2903693565</v>
      </c>
      <c r="P24" s="470">
        <f>('ป้อนข้อมูล Mortgage Protection1'!$G$26*HLOOKUP($P$6,'SA 10%'!$A$6:$IV$366,$A24+1,0))/1000</f>
        <v>2447745.8620626419</v>
      </c>
      <c r="Q24" s="470">
        <f>('ป้อนข้อมูล Mortgage Protection1'!$G$26*HLOOKUP($Q$6,'SA 10%'!$A$6:$IV$366,$A24+1,0))/1000</f>
        <v>2461106.2589456388</v>
      </c>
      <c r="R24" s="470">
        <f>('ป้อนข้อมูล Mortgage Protection1'!$G$26*HLOOKUP($R$6,'SA 10%'!$A$6:$IV$366,$A24+1,0))/1000</f>
        <v>2472599.3333135904</v>
      </c>
      <c r="S24" s="470">
        <f>('ป้อนข้อมูล Mortgage Protection1'!$G$26*HLOOKUP($S$6,'SA 10%'!$A$6:$IV$366,$A24+1,0))/1000</f>
        <v>2482544.8620127547</v>
      </c>
      <c r="T24" s="470">
        <f>('ป้อนข้อมูล Mortgage Protection1'!$G$26*HLOOKUP($T$6,'SA 10%'!$A$6:$IV$366,$A24+1,0))/1000</f>
        <v>2491195.4722602903</v>
      </c>
      <c r="U24" s="470">
        <f>('ป้อนข้อมูล Mortgage Protection1'!$G$26*HLOOKUP($U$6,'SA 10%'!$A$6:$IV$366,$A24+1,0))/1000</f>
        <v>2498753.3905983404</v>
      </c>
      <c r="V24" s="470">
        <f>('ป้อนข้อมูล Mortgage Protection1'!$G$26*HLOOKUP($V$6,'SA 10%'!$A$6:$IV$366,$A24+1,0))/1000</f>
        <v>2505382.4075628417</v>
      </c>
      <c r="W24" s="470">
        <f>('ป้อนข้อมูล Mortgage Protection1'!$G$26*HLOOKUP($W$6,'SA 10%'!$A$6:$IV$366,$A24+1,0))/1000</f>
        <v>2511216.5805865838</v>
      </c>
      <c r="X24" s="470">
        <f>('ป้อนข้อมูล Mortgage Protection1'!$G$26*HLOOKUP($X$6,'SA 10%'!$A$6:$IV$366,$A24+1,0))/1000</f>
        <v>2516366.6680522184</v>
      </c>
      <c r="Y24" s="470">
        <f>('ป้อนข้อมูล Mortgage Protection1'!$G$26*HLOOKUP($Y$6,'SA 10%'!$A$6:$IV$366,$A24+1,0))/1000</f>
        <v>2520924.956407805</v>
      </c>
      <c r="Z24" s="470">
        <f>('ป้อนข้อมูล Mortgage Protection1'!$G$26*HLOOKUP($Z$6,'SA 10%'!$A$6:$IV$366,$A24+1,0))/1000</f>
        <v>2524968.9304154268</v>
      </c>
      <c r="AA24" s="470">
        <f>('ป้อนข้อมูล Mortgage Protection1'!$G$26*HLOOKUP($AA$6,'SA 10%'!$A$6:$IV$366,$A24+1,0))/1000</f>
        <v>2528564.0980918817</v>
      </c>
      <c r="AB24" s="470">
        <f>('ป้อนข้อมูล Mortgage Protection1'!$G$26*HLOOKUP($AB$6,'SA 10%'!$A$6:$IV$366,$A24+1,0))/1000</f>
        <v>2531766.1895603589</v>
      </c>
      <c r="AC24" s="470">
        <f>('ป้อนข้อมูล Mortgage Protection1'!$G$26*HLOOKUP($AC$6,'SA 10%'!$A$6:$IV$366,$A24+1,0))/1000</f>
        <v>2534622.8863740163</v>
      </c>
      <c r="AD24" s="470">
        <f>('ป้อนข้อมูล Mortgage Protection1'!$G$26*HLOOKUP($AD$6,'SA 10%'!$A$6:$IV$366,$A24+1,0))/1000</f>
        <v>2537175.1946615558</v>
      </c>
      <c r="AE24" s="470">
        <f>('ป้อนข้อมูล Mortgage Protection1'!$G$26*HLOOKUP($AE$6,'SA 10%'!$A$6:$IV$366,$A24+1,0))/1000</f>
        <v>2539458.5451990776</v>
      </c>
    </row>
    <row r="25" spans="1:31" s="472" customFormat="1" ht="11.1" customHeight="1">
      <c r="A25" s="469">
        <v>19</v>
      </c>
      <c r="B25" s="470">
        <f>('ป้อนข้อมูล Mortgage Protection1'!$G$26*HLOOKUP($B$6,'SA 10%'!$A$6:$IV$366,$A25+1,0))/1000</f>
        <v>0</v>
      </c>
      <c r="C25" s="470">
        <f>('ป้อนข้อมูล Mortgage Protection1'!$G$26*HLOOKUP($C$6,'SA 10%'!$A$6:$IV$366,$A25+1,0))/1000</f>
        <v>688577.51611976873</v>
      </c>
      <c r="D25" s="470">
        <f>('ป้อนข้อมูล Mortgage Protection1'!$G$26*HLOOKUP($D$6,'SA 10%'!$A$6:$IV$366,$A25+1,0))/1000</f>
        <v>1375451.69629487</v>
      </c>
      <c r="E25" s="470">
        <f>('ป้อนข้อมูล Mortgage Protection1'!$G$26*HLOOKUP($E$6,'SA 10%'!$A$6:$IV$366,$A25+1,0))/1000</f>
        <v>1717192.8111377163</v>
      </c>
      <c r="F25" s="470">
        <f>('ป้อนข้อมูล Mortgage Protection1'!$G$26*HLOOKUP($F$6,'SA 10%'!$A$6:$IV$366,$A25+1,0))/1000</f>
        <v>1920890.0601925829</v>
      </c>
      <c r="G25" s="470">
        <f>('ป้อนข้อมูล Mortgage Protection1'!$G$26*HLOOKUP($G$6,'SA 10%'!$A$6:$IV$366,$A25+1,0))/1000</f>
        <v>2055575.311410768</v>
      </c>
      <c r="H25" s="470">
        <f>('ป้อนข้อมูล Mortgage Protection1'!$G$26*HLOOKUP($H$6,'SA 10%'!$A$6:$IV$366,$A25+1,0))/1000</f>
        <v>2150835.4220238258</v>
      </c>
      <c r="I25" s="470">
        <f>('ป้อนข้อมูล Mortgage Protection1'!$G$26*HLOOKUP($I$6,'SA 10%'!$A$6:$IV$366,$A25+1,0))/1000</f>
        <v>2221465.3087606635</v>
      </c>
      <c r="J25" s="470">
        <f>('ป้อนข้อมูล Mortgage Protection1'!$G$26*HLOOKUP($J$6,'SA 10%'!$A$6:$IV$366,$A25+1,0))/1000</f>
        <v>2275685.6297533065</v>
      </c>
      <c r="K25" s="470">
        <f>('ป้อนข้อมูล Mortgage Protection1'!$G$26*HLOOKUP($K$6,'SA 10%'!$A$6:$IV$366,$A25+1,0))/1000</f>
        <v>2318429.8506842786</v>
      </c>
      <c r="L25" s="470">
        <f>('ป้อนข้อมูล Mortgage Protection1'!$G$26*HLOOKUP($L$6,'SA 10%'!$A$6:$IV$366,$A25+1,0))/1000</f>
        <v>2352838.3604798089</v>
      </c>
      <c r="M25" s="470">
        <f>('ป้อนข้อมูล Mortgage Protection1'!$G$26*HLOOKUP($M$6,'SA 10%'!$A$6:$IV$366,$A25+1,0))/1000</f>
        <v>2381005.5250273868</v>
      </c>
      <c r="N25" s="470">
        <f>('ป้อนข้อมูล Mortgage Protection1'!$G$26*HLOOKUP($N$6,'SA 10%'!$A$6:$IV$366,$A25+1,0))/1000</f>
        <v>2404381.9437446021</v>
      </c>
      <c r="O25" s="470">
        <f>('ป้อนข้อมูล Mortgage Protection1'!$G$26*HLOOKUP($O$6,'SA 10%'!$A$6:$IV$366,$A25+1,0))/1000</f>
        <v>2424004.3082244545</v>
      </c>
      <c r="P25" s="470">
        <f>('ป้อนข้อมูล Mortgage Protection1'!$G$26*HLOOKUP($P$6,'SA 10%'!$A$6:$IV$366,$A25+1,0))/1000</f>
        <v>2440633.3159306105</v>
      </c>
      <c r="Q25" s="470">
        <f>('ป้อนข้อมูล Mortgage Protection1'!$G$26*HLOOKUP($Q$6,'SA 10%'!$A$6:$IV$366,$A25+1,0))/1000</f>
        <v>2454839.8654213194</v>
      </c>
      <c r="R25" s="470">
        <f>('ป้อนข้อมูล Mortgage Protection1'!$G$26*HLOOKUP($R$6,'SA 10%'!$A$6:$IV$366,$A25+1,0))/1000</f>
        <v>2467060.8294569389</v>
      </c>
      <c r="S25" s="470">
        <f>('ป้อนข้อมูล Mortgage Protection1'!$G$26*HLOOKUP($S$6,'SA 10%'!$A$6:$IV$366,$A25+1,0))/1000</f>
        <v>2477636.2372770282</v>
      </c>
      <c r="T25" s="470">
        <f>('ป้อนข้อมูล Mortgage Protection1'!$G$26*HLOOKUP($T$6,'SA 10%'!$A$6:$IV$366,$A25+1,0))/1000</f>
        <v>2486834.7157116658</v>
      </c>
      <c r="U25" s="470">
        <f>('ป้อนข้อมูล Mortgage Protection1'!$G$26*HLOOKUP($U$6,'SA 10%'!$A$6:$IV$366,$A25+1,0))/1000</f>
        <v>2494871.2988952766</v>
      </c>
      <c r="V25" s="470">
        <f>('ป้อนข้อมูล Mortgage Protection1'!$G$26*HLOOKUP($V$6,'SA 10%'!$A$6:$IV$366,$A25+1,0))/1000</f>
        <v>2501920.1506925449</v>
      </c>
      <c r="W25" s="470">
        <f>('ป้อนข้อมูล Mortgage Protection1'!$G$26*HLOOKUP($W$6,'SA 10%'!$A$6:$IV$366,$A25+1,0))/1000</f>
        <v>2508123.818781524</v>
      </c>
      <c r="X25" s="470">
        <f>('ป้อนข้อมูล Mortgage Protection1'!$G$26*HLOOKUP($X$6,'SA 10%'!$A$6:$IV$366,$A25+1,0))/1000</f>
        <v>2513600.0761938421</v>
      </c>
      <c r="Y25" s="470">
        <f>('ป้อนข้อมูล Mortgage Protection1'!$G$26*HLOOKUP($Y$6,'SA 10%'!$A$6:$IV$366,$A25+1,0))/1000</f>
        <v>2518447.054145446</v>
      </c>
      <c r="Z25" s="470">
        <f>('ป้อนข้อมูล Mortgage Protection1'!$G$26*HLOOKUP($Z$6,'SA 10%'!$A$6:$IV$366,$A25+1,0))/1000</f>
        <v>2522747.14473269</v>
      </c>
      <c r="AA25" s="470">
        <f>('ป้อนข้อมูล Mortgage Protection1'!$G$26*HLOOKUP($AA$6,'SA 10%'!$A$6:$IV$366,$A25+1,0))/1000</f>
        <v>2526570.0047846963</v>
      </c>
      <c r="AB25" s="470">
        <f>('ป้อนข้อมูล Mortgage Protection1'!$G$26*HLOOKUP($AB$6,'SA 10%'!$A$6:$IV$366,$A25+1,0))/1000</f>
        <v>2529974.8939746725</v>
      </c>
      <c r="AC25" s="470">
        <f>('ป้อนข้อมูล Mortgage Protection1'!$G$26*HLOOKUP($AC$6,'SA 10%'!$A$6:$IV$366,$A25+1,0))/1000</f>
        <v>2533012.5136665553</v>
      </c>
      <c r="AD25" s="470">
        <f>('ป้อนข้อมูล Mortgage Protection1'!$G$26*HLOOKUP($AD$6,'SA 10%'!$A$6:$IV$366,$A25+1,0))/1000</f>
        <v>2535726.4670258774</v>
      </c>
      <c r="AE25" s="470">
        <f>('ป้อนข้อมูล Mortgage Protection1'!$G$26*HLOOKUP($AE$6,'SA 10%'!$A$6:$IV$366,$A25+1,0))/1000</f>
        <v>2538154.4287623446</v>
      </c>
    </row>
    <row r="26" spans="1:31" s="472" customFormat="1" ht="11.1" customHeight="1">
      <c r="A26" s="469">
        <v>20</v>
      </c>
      <c r="B26" s="470">
        <f>('ป้อนข้อมูล Mortgage Protection1'!$G$26*HLOOKUP($B$6,'SA 10%'!$A$6:$IV$366,$A26+1,0))/1000</f>
        <v>0</v>
      </c>
      <c r="C26" s="470">
        <f>('ป้อนข้อมูล Mortgage Protection1'!$G$26*HLOOKUP($C$6,'SA 10%'!$A$6:$IV$366,$A26+1,0))/1000</f>
        <v>576182.34341707383</v>
      </c>
      <c r="D26" s="470">
        <f>('ป้อนข้อมูล Mortgage Protection1'!$G$26*HLOOKUP($D$6,'SA 10%'!$A$6:$IV$366,$A26+1,0))/1000</f>
        <v>1304308.1811884108</v>
      </c>
      <c r="E26" s="470">
        <f>('ป้อนข้อมูล Mortgage Protection1'!$G$26*HLOOKUP($E$6,'SA 10%'!$A$6:$IV$366,$A26+1,0))/1000</f>
        <v>1666573.2695084054</v>
      </c>
      <c r="F26" s="470">
        <f>('ป้อนข้อมูล Mortgage Protection1'!$G$26*HLOOKUP($F$6,'SA 10%'!$A$6:$IV$366,$A26+1,0))/1000</f>
        <v>1882503.980547772</v>
      </c>
      <c r="G26" s="470">
        <f>('ป้อนข้อมูล Mortgage Protection1'!$G$26*HLOOKUP($G$6,'SA 10%'!$A$6:$IV$366,$A26+1,0))/1000</f>
        <v>2025278.0346746631</v>
      </c>
      <c r="H26" s="470">
        <f>('ป้อนข้อมูล Mortgage Protection1'!$G$26*HLOOKUP($H$6,'SA 10%'!$A$6:$IV$366,$A26+1,0))/1000</f>
        <v>2126259.1893726611</v>
      </c>
      <c r="I26" s="470">
        <f>('ป้อนข้อมูล Mortgage Protection1'!$G$26*HLOOKUP($I$6,'SA 10%'!$A$6:$IV$366,$A26+1,0))/1000</f>
        <v>2201130.9008684186</v>
      </c>
      <c r="J26" s="470">
        <f>('ป้อนข้อมูล Mortgage Protection1'!$G$26*HLOOKUP($J$6,'SA 10%'!$A$6:$IV$366,$A26+1,0))/1000</f>
        <v>2258607.5360171366</v>
      </c>
      <c r="K26" s="470">
        <f>('ป้อนข้อมูล Mortgage Protection1'!$G$26*HLOOKUP($K$6,'SA 10%'!$A$6:$IV$366,$A26+1,0))/1000</f>
        <v>2303918.8500445648</v>
      </c>
      <c r="L26" s="470">
        <f>('ป้อนข้อมูล Mortgage Protection1'!$G$26*HLOOKUP($L$6,'SA 10%'!$A$6:$IV$366,$A26+1,0))/1000</f>
        <v>2340393.8344659433</v>
      </c>
      <c r="M26" s="470">
        <f>('ป้อนข้อมูล Mortgage Protection1'!$G$26*HLOOKUP($M$6,'SA 10%'!$A$6:$IV$366,$A26+1,0))/1000</f>
        <v>2370252.6366684376</v>
      </c>
      <c r="N26" s="470">
        <f>('ป้อนข้อมูล Mortgage Protection1'!$G$26*HLOOKUP($N$6,'SA 10%'!$A$6:$IV$366,$A26+1,0))/1000</f>
        <v>2395032.9748349213</v>
      </c>
      <c r="O26" s="470">
        <f>('ป้อนข้อมูล Mortgage Protection1'!$G$26*HLOOKUP($O$6,'SA 10%'!$A$6:$IV$366,$A26+1,0))/1000</f>
        <v>2415833.8012283444</v>
      </c>
      <c r="P26" s="470">
        <f>('ป้อนข้อมูล Mortgage Protection1'!$G$26*HLOOKUP($P$6,'SA 10%'!$A$6:$IV$366,$A26+1,0))/1000</f>
        <v>2433461.4985808125</v>
      </c>
      <c r="Q26" s="470">
        <f>('ป้อนข้อมูล Mortgage Protection1'!$G$26*HLOOKUP($Q$6,'SA 10%'!$A$6:$IV$366,$A26+1,0))/1000</f>
        <v>2448521.2519509643</v>
      </c>
      <c r="R26" s="470">
        <f>('ป้อนข้อมูล Mortgage Protection1'!$G$26*HLOOKUP($R$6,'SA 10%'!$A$6:$IV$366,$A26+1,0))/1000</f>
        <v>2461476.1714014816</v>
      </c>
      <c r="S26" s="470">
        <f>('ป้อนข้อมูล Mortgage Protection1'!$G$26*HLOOKUP($S$6,'SA 10%'!$A$6:$IV$366,$A26+1,0))/1000</f>
        <v>2472686.7073351708</v>
      </c>
      <c r="T26" s="470">
        <f>('ป้อนข้อมูล Mortgage Protection1'!$G$26*HLOOKUP($T$6,'SA 10%'!$A$6:$IV$366,$A26+1,0))/1000</f>
        <v>2482437.6195251364</v>
      </c>
      <c r="U26" s="470">
        <f>('ป้อนข้อมูล Mortgage Protection1'!$G$26*HLOOKUP($U$6,'SA 10%'!$A$6:$IV$366,$A26+1,0))/1000</f>
        <v>2490956.8564280197</v>
      </c>
      <c r="V26" s="470">
        <f>('ป้อนข้อมูล Mortgage Protection1'!$G$26*HLOOKUP($V$6,'SA 10%'!$A$6:$IV$366,$A26+1,0))/1000</f>
        <v>2498429.0416816627</v>
      </c>
      <c r="W26" s="470">
        <f>('ป้อนข้อมูล Mortgage Protection1'!$G$26*HLOOKUP($W$6,'SA 10%'!$A$6:$IV$366,$A26+1,0))/1000</f>
        <v>2505005.2839614227</v>
      </c>
      <c r="X26" s="470">
        <f>('ป้อนข้อมูล Mortgage Protection1'!$G$26*HLOOKUP($X$6,'SA 10%'!$A$6:$IV$366,$A26+1,0))/1000</f>
        <v>2510810.429403313</v>
      </c>
      <c r="Y26" s="470">
        <f>('ป้อนข้อมูล Mortgage Protection1'!$G$26*HLOOKUP($Y$6,'SA 10%'!$A$6:$IV$366,$A26+1,0))/1000</f>
        <v>2515948.5026975679</v>
      </c>
      <c r="Z26" s="470">
        <f>('ป้อนข้อมูล Mortgage Protection1'!$G$26*HLOOKUP($Z$6,'SA 10%'!$A$6:$IV$366,$A26+1,0))/1000</f>
        <v>2520506.8441692642</v>
      </c>
      <c r="AA26" s="470">
        <f>('ป้อนข้อมูล Mortgage Protection1'!$G$26*HLOOKUP($AA$6,'SA 10%'!$A$6:$IV$366,$A26+1,0))/1000</f>
        <v>2524559.2940332843</v>
      </c>
      <c r="AB26" s="470">
        <f>('ป้อนข้อมูล Mortgage Protection1'!$G$26*HLOOKUP($AB$6,'SA 10%'!$A$6:$IV$366,$A26+1,0))/1000</f>
        <v>2528168.6709257718</v>
      </c>
      <c r="AC26" s="470">
        <f>('ป้อนข้อมูล Mortgage Protection1'!$G$26*HLOOKUP($AC$6,'SA 10%'!$A$6:$IV$366,$A26+1,0))/1000</f>
        <v>2531388.7211865336</v>
      </c>
      <c r="AD26" s="470">
        <f>('ป้อนข้อมูล Mortgage Protection1'!$G$26*HLOOKUP($AD$6,'SA 10%'!$A$6:$IV$366,$A26+1,0))/1000</f>
        <v>2534265.6666599009</v>
      </c>
      <c r="AE26" s="470">
        <f>('ป้อนข้อมูล Mortgage Protection1'!$G$26*HLOOKUP($AE$6,'SA 10%'!$A$6:$IV$366,$A26+1,0))/1000</f>
        <v>2536839.4446886391</v>
      </c>
    </row>
    <row r="27" spans="1:31" s="472" customFormat="1" ht="11.1" customHeight="1">
      <c r="A27" s="469">
        <v>21</v>
      </c>
      <c r="B27" s="470">
        <f>('ป้อนข้อมูล Mortgage Protection1'!$G$26*HLOOKUP($B$6,'SA 10%'!$A$6:$IV$366,$A27+1,0))/1000</f>
        <v>0</v>
      </c>
      <c r="C27" s="470">
        <f>('ป้อนข้อมูล Mortgage Protection1'!$G$26*HLOOKUP($C$6,'SA 10%'!$A$6:$IV$366,$A27+1,0))/1000</f>
        <v>462850.54427519039</v>
      </c>
      <c r="D27" s="470">
        <f>('ป้อนข้อมูล Mortgage Protection1'!$G$26*HLOOKUP($D$6,'SA 10%'!$A$6:$IV$366,$A27+1,0))/1000</f>
        <v>1232571.8034560634</v>
      </c>
      <c r="E27" s="470">
        <f>('ป้อนข้อมูล Mortgage Protection1'!$G$26*HLOOKUP($E$6,'SA 10%'!$A$6:$IV$366,$A27+1,0))/1000</f>
        <v>1615531.8983655181</v>
      </c>
      <c r="F27" s="470">
        <f>('ป้อนข้อมูล Mortgage Protection1'!$G$26*HLOOKUP($F$6,'SA 10%'!$A$6:$IV$366,$A27+1,0))/1000</f>
        <v>1843798.016905921</v>
      </c>
      <c r="G27" s="470">
        <f>('ป้อนข้อมูล Mortgage Protection1'!$G$26*HLOOKUP($G$6,'SA 10%'!$A$6:$IV$366,$A27+1,0))/1000</f>
        <v>1994728.2806324242</v>
      </c>
      <c r="H27" s="470">
        <f>('ป้อนข้อมูล Mortgage Protection1'!$G$26*HLOOKUP($H$6,'SA 10%'!$A$6:$IV$366,$A27+1,0))/1000</f>
        <v>2101478.1547827371</v>
      </c>
      <c r="I27" s="470">
        <f>('ป้อนข้อมูล Mortgage Protection1'!$G$26*HLOOKUP($I$6,'SA 10%'!$A$6:$IV$366,$A27+1,0))/1000</f>
        <v>2180627.0395770711</v>
      </c>
      <c r="J27" s="470">
        <f>('ป้อนข้อมูล Mortgage Protection1'!$G$26*HLOOKUP($J$6,'SA 10%'!$A$6:$IV$366,$A27+1,0))/1000</f>
        <v>2241387.1248331647</v>
      </c>
      <c r="K27" s="470">
        <f>('ป้อนข้อมูล Mortgage Protection1'!$G$26*HLOOKUP($K$6,'SA 10%'!$A$6:$IV$366,$A27+1,0))/1000</f>
        <v>2289286.9243995212</v>
      </c>
      <c r="L27" s="470">
        <f>('ป้อนข้อมูล Mortgage Protection1'!$G$26*HLOOKUP($L$6,'SA 10%'!$A$6:$IV$366,$A27+1,0))/1000</f>
        <v>2327845.6040686299</v>
      </c>
      <c r="M27" s="470">
        <f>('ป้อนข้อมูล Mortgage Protection1'!$G$26*HLOOKUP($M$6,'SA 10%'!$A$6:$IV$366,$A27+1,0))/1000</f>
        <v>2359410.140906496</v>
      </c>
      <c r="N27" s="470">
        <f>('ป้อนข้อมูล Mortgage Protection1'!$G$26*HLOOKUP($N$6,'SA 10%'!$A$6:$IV$366,$A27+1,0))/1000</f>
        <v>2385606.0978509947</v>
      </c>
      <c r="O27" s="470">
        <f>('ป้อนข้อมูล Mortgage Protection1'!$G$26*HLOOKUP($O$6,'SA 10%'!$A$6:$IV$366,$A27+1,0))/1000</f>
        <v>2407595.2066739341</v>
      </c>
      <c r="P27" s="470">
        <f>('ป้อนข้อมูล Mortgage Protection1'!$G$26*HLOOKUP($P$6,'SA 10%'!$A$6:$IV$366,$A27+1,0))/1000</f>
        <v>2426229.916086433</v>
      </c>
      <c r="Q27" s="470">
        <f>('ป้อนข้อมูล Mortgage Protection1'!$G$26*HLOOKUP($Q$6,'SA 10%'!$A$6:$IV$366,$A27+1,0))/1000</f>
        <v>2442149.9833683558</v>
      </c>
      <c r="R27" s="470">
        <f>('ป้อนข้อมูล Mortgage Protection1'!$G$26*HLOOKUP($R$6,'SA 10%'!$A$6:$IV$366,$A27+1,0))/1000</f>
        <v>2455844.9745288962</v>
      </c>
      <c r="S27" s="470">
        <f>('ป้อนข้อมูล Mortgage Protection1'!$G$26*HLOOKUP($S$6,'SA 10%'!$A$6:$IV$366,$A27+1,0))/1000</f>
        <v>2467695.9313104646</v>
      </c>
      <c r="T27" s="470">
        <f>('ป้อนข้อมูล Mortgage Protection1'!$G$26*HLOOKUP($T$6,'SA 10%'!$A$6:$IV$366,$A27+1,0))/1000</f>
        <v>2478003.880870386</v>
      </c>
      <c r="U27" s="470">
        <f>('ป้อนข้อมูล Mortgage Protection1'!$G$26*HLOOKUP($U$6,'SA 10%'!$A$6:$IV$366,$A27+1,0))/1000</f>
        <v>2487009.7936068694</v>
      </c>
      <c r="V27" s="470">
        <f>('ป้อนข้อมูล Mortgage Protection1'!$G$26*HLOOKUP($V$6,'SA 10%'!$A$6:$IV$366,$A27+1,0))/1000</f>
        <v>2494908.8400956895</v>
      </c>
      <c r="W27" s="470">
        <f>('ป้อนข้อมูล Mortgage Protection1'!$G$26*HLOOKUP($W$6,'SA 10%'!$A$6:$IV$366,$A27+1,0))/1000</f>
        <v>2501860.7613511537</v>
      </c>
      <c r="X27" s="470">
        <f>('ป้อนข้อมูล Mortgage Protection1'!$G$26*HLOOKUP($X$6,'SA 10%'!$A$6:$IV$366,$A27+1,0))/1000</f>
        <v>2507997.5355561962</v>
      </c>
      <c r="Y27" s="470">
        <f>('ป้อนข้อมูล Mortgage Protection1'!$G$26*HLOOKUP($Y$6,'SA 10%'!$A$6:$IV$366,$A27+1,0))/1000</f>
        <v>2513429.1299876231</v>
      </c>
      <c r="Z27" s="470">
        <f>('ป้อนข้อมูล Mortgage Protection1'!$G$26*HLOOKUP($Z$6,'SA 10%'!$A$6:$IV$366,$A27+1,0))/1000</f>
        <v>2518247.8744344758</v>
      </c>
      <c r="AA27" s="470">
        <f>('ป้อนข้อมูล Mortgage Protection1'!$G$26*HLOOKUP($AA$6,'SA 10%'!$A$6:$IV$366,$A27+1,0))/1000</f>
        <v>2522531.8273589439</v>
      </c>
      <c r="AB27" s="470">
        <f>('ป้อนข้อมูล Mortgage Protection1'!$G$26*HLOOKUP($AB$6,'SA 10%'!$A$6:$IV$366,$A27+1,0))/1000</f>
        <v>2526347.3960181293</v>
      </c>
      <c r="AC27" s="470">
        <f>('ป้อนข้อมูล Mortgage Protection1'!$G$26*HLOOKUP($AC$6,'SA 10%'!$A$6:$IV$366,$A27+1,0))/1000</f>
        <v>2529751.3971025101</v>
      </c>
      <c r="AD27" s="470">
        <f>('ป้อนข้อมูล Mortgage Protection1'!$G$26*HLOOKUP($AD$6,'SA 10%'!$A$6:$IV$366,$A27+1,0))/1000</f>
        <v>2532792.6929575424</v>
      </c>
      <c r="AE27" s="470">
        <f>('ป้อนข้อมูล Mortgage Protection1'!$G$26*HLOOKUP($AE$6,'SA 10%'!$A$6:$IV$366,$A27+1,0))/1000</f>
        <v>2535513.5024143201</v>
      </c>
    </row>
    <row r="28" spans="1:31" s="472" customFormat="1" ht="11.1" customHeight="1">
      <c r="A28" s="469">
        <v>22</v>
      </c>
      <c r="B28" s="470">
        <f>('ป้อนข้อมูล Mortgage Protection1'!$G$26*HLOOKUP($B$6,'SA 10%'!$A$6:$IV$366,$A28+1,0))/1000</f>
        <v>0</v>
      </c>
      <c r="C28" s="470">
        <f>('ป้อนข้อมูล Mortgage Protection1'!$G$26*HLOOKUP($C$6,'SA 10%'!$A$6:$IV$366,$A28+1,0))/1000</f>
        <v>348574.31347379164</v>
      </c>
      <c r="D28" s="470">
        <f>('ป้อนข้อมูล Mortgage Protection1'!$G$26*HLOOKUP($D$6,'SA 10%'!$A$6:$IV$366,$A28+1,0))/1000</f>
        <v>1160237.622575948</v>
      </c>
      <c r="E28" s="470">
        <f>('ป้อนข้อมูล Mortgage Protection1'!$G$26*HLOOKUP($E$6,'SA 10%'!$A$6:$IV$366,$A28+1,0))/1000</f>
        <v>1564065.1824631062</v>
      </c>
      <c r="F28" s="470">
        <f>('ป้อนข้อมูล Mortgage Protection1'!$G$26*HLOOKUP($F$6,'SA 10%'!$A$6:$IV$366,$A28+1,0))/1000</f>
        <v>1804769.5035670551</v>
      </c>
      <c r="G28" s="470">
        <f>('ป้อนข้อมูล Mortgage Protection1'!$G$26*HLOOKUP($G$6,'SA 10%'!$A$6:$IV$366,$A28+1,0))/1000</f>
        <v>1963923.9453064997</v>
      </c>
      <c r="H28" s="470">
        <f>('ป้อนข้อมูล Mortgage Protection1'!$G$26*HLOOKUP($H$6,'SA 10%'!$A$6:$IV$366,$A28+1,0))/1000</f>
        <v>2076490.6115712319</v>
      </c>
      <c r="I28" s="470">
        <f>('ป้อนข้อมูล Mortgage Protection1'!$G$26*HLOOKUP($I$6,'SA 10%'!$A$6:$IV$366,$A28+1,0))/1000</f>
        <v>2159952.3127749623</v>
      </c>
      <c r="J28" s="470">
        <f>('ป้อนข้อมูล Mortgage Protection1'!$G$26*HLOOKUP($J$6,'SA 10%'!$A$6:$IV$366,$A28+1,0))/1000</f>
        <v>2224023.2102226601</v>
      </c>
      <c r="K28" s="470">
        <f>('ป้อนข้อมูล Mortgage Protection1'!$G$26*HLOOKUP($K$6,'SA 10%'!$A$6:$IV$366,$A28+1,0))/1000</f>
        <v>2274533.0660407683</v>
      </c>
      <c r="L28" s="470">
        <f>('ป้อนข้อมูล Mortgage Protection1'!$G$26*HLOOKUP($L$6,'SA 10%'!$A$6:$IV$366,$A28+1,0))/1000</f>
        <v>2315192.8050846714</v>
      </c>
      <c r="M28" s="470">
        <f>('ป้อนข้อมูล Mortgage Protection1'!$G$26*HLOOKUP($M$6,'SA 10%'!$A$6:$IV$366,$A28+1,0))/1000</f>
        <v>2348477.2910132054</v>
      </c>
      <c r="N28" s="470">
        <f>('ป้อนข้อมูล Mortgage Protection1'!$G$26*HLOOKUP($N$6,'SA 10%'!$A$6:$IV$366,$A28+1,0))/1000</f>
        <v>2376100.6635588673</v>
      </c>
      <c r="O28" s="470">
        <f>('ป้อนข้อมูล Mortgage Protection1'!$G$26*HLOOKUP($O$6,'SA 10%'!$A$6:$IV$366,$A28+1,0))/1000</f>
        <v>2399287.9571649032</v>
      </c>
      <c r="P28" s="470">
        <f>('ป้อนข้อมูล Mortgage Protection1'!$G$26*HLOOKUP($P$6,'SA 10%'!$A$6:$IV$366,$A28+1,0))/1000</f>
        <v>2418938.0704045999</v>
      </c>
      <c r="Q28" s="470">
        <f>('ป้อนข้อมูล Mortgage Protection1'!$G$26*HLOOKUP($Q$6,'SA 10%'!$A$6:$IV$366,$A28+1,0))/1000</f>
        <v>2435725.620880893</v>
      </c>
      <c r="R28" s="470">
        <f>('ป้อนข้อมูล Mortgage Protection1'!$G$26*HLOOKUP($R$6,'SA 10%'!$A$6:$IV$366,$A28+1,0))/1000</f>
        <v>2450166.8510157056</v>
      </c>
      <c r="S28" s="470">
        <f>('ป้อนข้อมูล Mortgage Protection1'!$G$26*HLOOKUP($S$6,'SA 10%'!$A$6:$IV$366,$A28+1,0))/1000</f>
        <v>2462663.5654855524</v>
      </c>
      <c r="T28" s="470">
        <f>('ป้อนข้อมูล Mortgage Protection1'!$G$26*HLOOKUP($T$6,'SA 10%'!$A$6:$IV$366,$A28+1,0))/1000</f>
        <v>2473533.1943935128</v>
      </c>
      <c r="U28" s="470">
        <f>('ป้อนข้อมูล Mortgage Protection1'!$G$26*HLOOKUP($U$6,'SA 10%'!$A$6:$IV$366,$A28+1,0))/1000</f>
        <v>2483029.8385955426</v>
      </c>
      <c r="V28" s="470">
        <f>('ป้อนข้อมูล Mortgage Protection1'!$G$26*HLOOKUP($V$6,'SA 10%'!$A$6:$IV$366,$A28+1,0))/1000</f>
        <v>2491359.3034964995</v>
      </c>
      <c r="W28" s="470">
        <f>('ป้อนข้อมูล Mortgage Protection1'!$G$26*HLOOKUP($W$6,'SA 10%'!$A$6:$IV$366,$A28+1,0))/1000</f>
        <v>2498690.0343857994</v>
      </c>
      <c r="X28" s="470">
        <f>('ป้อนข้อมูล Mortgage Protection1'!$G$26*HLOOKUP($X$6,'SA 10%'!$A$6:$IV$366,$A28+1,0))/1000</f>
        <v>2505161.2009270201</v>
      </c>
      <c r="Y28" s="470">
        <f>('ป้อนข้อมูล Mortgage Protection1'!$G$26*HLOOKUP($Y$6,'SA 10%'!$A$6:$IV$366,$A28+1,0))/1000</f>
        <v>2510888.7625050968</v>
      </c>
      <c r="Z28" s="470">
        <f>('ป้อนข้อมูล Mortgage Protection1'!$G$26*HLOOKUP($Z$6,'SA 10%'!$A$6:$IV$366,$A28+1,0))/1000</f>
        <v>2515970.0799518987</v>
      </c>
      <c r="AA28" s="470">
        <f>('ป้อนข้อมูล Mortgage Protection1'!$G$26*HLOOKUP($AA$6,'SA 10%'!$A$6:$IV$366,$A28+1,0))/1000</f>
        <v>2520487.4651289843</v>
      </c>
      <c r="AB28" s="470">
        <f>('ป้อนข้อมูล Mortgage Protection1'!$G$26*HLOOKUP($AB$6,'SA 10%'!$A$6:$IV$366,$A28+1,0))/1000</f>
        <v>2524510.9438195899</v>
      </c>
      <c r="AC28" s="470">
        <f>('ป้อนข้อมูล Mortgage Protection1'!$G$26*HLOOKUP($AC$6,'SA 10%'!$A$6:$IV$366,$A28+1,0))/1000</f>
        <v>2528100.42865112</v>
      </c>
      <c r="AD28" s="470">
        <f>('ป้อนข้อมูล Mortgage Protection1'!$G$26*HLOOKUP($AD$6,'SA 10%'!$A$6:$IV$366,$A28+1,0))/1000</f>
        <v>2531307.4444743302</v>
      </c>
      <c r="AE28" s="470">
        <f>('ป้อนข้อมูล Mortgage Protection1'!$G$26*HLOOKUP($AE$6,'SA 10%'!$A$6:$IV$366,$A28+1,0))/1000</f>
        <v>2534176.5106210476</v>
      </c>
    </row>
    <row r="29" spans="1:31" s="472" customFormat="1" ht="11.1" customHeight="1">
      <c r="A29" s="469">
        <v>23</v>
      </c>
      <c r="B29" s="470">
        <f>('ป้อนข้อมูล Mortgage Protection1'!$G$26*HLOOKUP($B$6,'SA 10%'!$A$6:$IV$366,$A29+1,0))/1000</f>
        <v>0</v>
      </c>
      <c r="C29" s="470">
        <f>('ป้อนข้อมูล Mortgage Protection1'!$G$26*HLOOKUP($C$6,'SA 10%'!$A$6:$IV$366,$A29+1,0))/1000</f>
        <v>233345.78074904683</v>
      </c>
      <c r="D29" s="470">
        <f>('ป้อนข้อมูล Mortgage Protection1'!$G$26*HLOOKUP($D$6,'SA 10%'!$A$6:$IV$366,$A29+1,0))/1000</f>
        <v>1087300.6568551627</v>
      </c>
      <c r="E29" s="470">
        <f>('ป้อนข้อมูล Mortgage Protection1'!$G$26*HLOOKUP($E$6,'SA 10%'!$A$6:$IV$366,$A29+1,0))/1000</f>
        <v>1512169.5772615075</v>
      </c>
      <c r="F29" s="470">
        <f>('ป้อนข้อมูล Mortgage Protection1'!$G$26*HLOOKUP($F$6,'SA 10%'!$A$6:$IV$366,$A29+1,0))/1000</f>
        <v>1765415.7526170316</v>
      </c>
      <c r="G29" s="470">
        <f>('ป้อนข้อมูล Mortgage Protection1'!$G$26*HLOOKUP($G$6,'SA 10%'!$A$6:$IV$366,$A29+1,0))/1000</f>
        <v>1932862.9071861922</v>
      </c>
      <c r="H29" s="470">
        <f>('ป้อนข้อมูล Mortgage Protection1'!$G$26*HLOOKUP($H$6,'SA 10%'!$A$6:$IV$366,$A29+1,0))/1000</f>
        <v>2051294.8388329621</v>
      </c>
      <c r="I29" s="470">
        <f>('ป้อนข้อมูล Mortgage Protection1'!$G$26*HLOOKUP($I$6,'SA 10%'!$A$6:$IV$366,$A29+1,0))/1000</f>
        <v>2139105.2965828367</v>
      </c>
      <c r="J29" s="470">
        <f>('ป้อนข้อมูล Mortgage Protection1'!$G$26*HLOOKUP($J$6,'SA 10%'!$A$6:$IV$366,$A29+1,0))/1000</f>
        <v>2206514.5963237341</v>
      </c>
      <c r="K29" s="470">
        <f>('ป้อนข้อมูล Mortgage Protection1'!$G$26*HLOOKUP($K$6,'SA 10%'!$A$6:$IV$366,$A29+1,0))/1000</f>
        <v>2259656.258862359</v>
      </c>
      <c r="L29" s="470">
        <f>('ป้อนข้อมูล Mortgage Protection1'!$G$26*HLOOKUP($L$6,'SA 10%'!$A$6:$IV$366,$A29+1,0))/1000</f>
        <v>2302434.56610918</v>
      </c>
      <c r="M29" s="470">
        <f>('ป้อนข้อมูล Mortgage Protection1'!$G$26*HLOOKUP($M$6,'SA 10%'!$A$6:$IV$366,$A29+1,0))/1000</f>
        <v>2337453.3340374711</v>
      </c>
      <c r="N29" s="470">
        <f>('ป้อนข้อมูล Mortgage Protection1'!$G$26*HLOOKUP($N$6,'SA 10%'!$A$6:$IV$366,$A29+1,0))/1000</f>
        <v>2366516.0173143055</v>
      </c>
      <c r="O29" s="470">
        <f>('ป้อนข้อมูล Mortgage Protection1'!$G$26*HLOOKUP($O$6,'SA 10%'!$A$6:$IV$366,$A29+1,0))/1000</f>
        <v>2390911.4805766307</v>
      </c>
      <c r="P29" s="470">
        <f>('ป้อนข้อมูล Mortgage Protection1'!$G$26*HLOOKUP($P$6,'SA 10%'!$A$6:$IV$366,$A29+1,0))/1000</f>
        <v>2411585.4593420848</v>
      </c>
      <c r="Q29" s="470">
        <f>('ป้อนข้อมูล Mortgage Protection1'!$G$26*HLOOKUP($Q$6,'SA 10%'!$A$6:$IV$366,$A29+1,0))/1000</f>
        <v>2429247.7220393675</v>
      </c>
      <c r="R29" s="470">
        <f>('ป้อนข้อมูล Mortgage Protection1'!$G$26*HLOOKUP($R$6,'SA 10%'!$A$6:$IV$366,$A29+1,0))/1000</f>
        <v>2444441.4098065714</v>
      </c>
      <c r="S29" s="470">
        <f>('ป้อนข้อมูล Mortgage Protection1'!$G$26*HLOOKUP($S$6,'SA 10%'!$A$6:$IV$366,$A29+1,0))/1000</f>
        <v>2457589.2632787656</v>
      </c>
      <c r="T29" s="470">
        <f>('ป้อนข้อมูล Mortgage Protection1'!$G$26*HLOOKUP($T$6,'SA 10%'!$A$6:$IV$366,$A29+1,0))/1000</f>
        <v>2469025.2521959986</v>
      </c>
      <c r="U29" s="470">
        <f>('ป้อนข้อมูล Mortgage Protection1'!$G$26*HLOOKUP($U$6,'SA 10%'!$A$6:$IV$366,$A29+1,0))/1000</f>
        <v>2479016.7172924546</v>
      </c>
      <c r="V29" s="470">
        <f>('ป้อนข้อมูล Mortgage Protection1'!$G$26*HLOOKUP($V$6,'SA 10%'!$A$6:$IV$366,$A29+1,0))/1000</f>
        <v>2487780.1874256497</v>
      </c>
      <c r="W29" s="470">
        <f>('ป้อนข้อมูล Mortgage Protection1'!$G$26*HLOOKUP($W$6,'SA 10%'!$A$6:$IV$366,$A29+1,0))/1000</f>
        <v>2495492.8846957334</v>
      </c>
      <c r="X29" s="470">
        <f>('ป้อนข้อมูล Mortgage Protection1'!$G$26*HLOOKUP($X$6,'SA 10%'!$A$6:$IV$366,$A29+1,0))/1000</f>
        <v>2502301.2301759338</v>
      </c>
      <c r="Y29" s="470">
        <f>('ป้อนข้อมูล Mortgage Protection1'!$G$26*HLOOKUP($Y$6,'SA 10%'!$A$6:$IV$366,$A29+1,0))/1000</f>
        <v>2508327.2252935492</v>
      </c>
      <c r="Z29" s="470">
        <f>('ป้อนข้อมูล Mortgage Protection1'!$G$26*HLOOKUP($Z$6,'SA 10%'!$A$6:$IV$366,$A29+1,0))/1000</f>
        <v>2513673.3038486326</v>
      </c>
      <c r="AA29" s="470">
        <f>('ป้อนข้อมูล Mortgage Protection1'!$G$26*HLOOKUP($AA$6,'SA 10%'!$A$6:$IV$366,$A29+1,0))/1000</f>
        <v>2518426.0665471083</v>
      </c>
      <c r="AB29" s="470">
        <f>('ป้อนข้อมูล Mortgage Protection1'!$G$26*HLOOKUP($AB$6,'SA 10%'!$A$6:$IV$366,$A29+1,0))/1000</f>
        <v>2522659.18785273</v>
      </c>
      <c r="AC29" s="470">
        <f>('ป้อนข้อมูล Mortgage Protection1'!$G$26*HLOOKUP($AC$6,'SA 10%'!$A$6:$IV$366,$A29+1,0))/1000</f>
        <v>2526435.7021293025</v>
      </c>
      <c r="AD29" s="470">
        <f>('ป้อนข้อมูล Mortgage Protection1'!$G$26*HLOOKUP($AD$6,'SA 10%'!$A$6:$IV$366,$A29+1,0))/1000</f>
        <v>2529809.8189204242</v>
      </c>
      <c r="AE29" s="470">
        <f>('ป้อนข้อมูล Mortgage Protection1'!$G$26*HLOOKUP($AE$6,'SA 10%'!$A$6:$IV$366,$A29+1,0))/1000</f>
        <v>2532828.3772294978</v>
      </c>
    </row>
    <row r="30" spans="1:31" s="472" customFormat="1" ht="11.1" customHeight="1">
      <c r="A30" s="469">
        <v>24</v>
      </c>
      <c r="B30" s="470">
        <f>('ป้อนข้อมูล Mortgage Protection1'!$G$26*HLOOKUP($B$6,'SA 10%'!$A$6:$IV$366,$A30+1,0))/1000</f>
        <v>0</v>
      </c>
      <c r="C30" s="470">
        <f>('ป้อนข้อมูล Mortgage Protection1'!$G$26*HLOOKUP($C$6,'SA 10%'!$A$6:$IV$366,$A30+1,0))/1000</f>
        <v>117157.01025159592</v>
      </c>
      <c r="D30" s="470">
        <f>('ป้อนข้อมูล Mortgage Protection1'!$G$26*HLOOKUP($D$6,'SA 10%'!$A$6:$IV$366,$A30+1,0))/1000</f>
        <v>1013755.8830867049</v>
      </c>
      <c r="E30" s="470">
        <f>('ป้อนข้อมูล Mortgage Protection1'!$G$26*HLOOKUP($E$6,'SA 10%'!$A$6:$IV$366,$A30+1,0))/1000</f>
        <v>1459841.5086832279</v>
      </c>
      <c r="F30" s="470">
        <f>('ป้อนข้อมูล Mortgage Protection1'!$G$26*HLOOKUP($F$6,'SA 10%'!$A$6:$IV$366,$A30+1,0))/1000</f>
        <v>1725734.0537424239</v>
      </c>
      <c r="G30" s="470">
        <f>('ป้อนข้อมูล Mortgage Protection1'!$G$26*HLOOKUP($G$6,'SA 10%'!$A$6:$IV$366,$A30+1,0))/1000</f>
        <v>1901543.0270815492</v>
      </c>
      <c r="H30" s="470">
        <f>('ป้อนข้อมูล Mortgage Protection1'!$G$26*HLOOKUP($H$6,'SA 10%'!$A$6:$IV$366,$A30+1,0))/1000</f>
        <v>2025889.1013218742</v>
      </c>
      <c r="I30" s="470">
        <f>('ป้อนข้อมูล Mortgage Protection1'!$G$26*HLOOKUP($I$6,'SA 10%'!$A$6:$IV$366,$A30+1,0))/1000</f>
        <v>2118084.5552557763</v>
      </c>
      <c r="J30" s="470">
        <f>('ป้อนข้อมูล Mortgage Protection1'!$G$26*HLOOKUP($J$6,'SA 10%'!$A$6:$IV$366,$A30+1,0))/1000</f>
        <v>2188860.077308984</v>
      </c>
      <c r="K30" s="470">
        <f>('ป้อนข้อมูล Mortgage Protection1'!$G$26*HLOOKUP($K$6,'SA 10%'!$A$6:$IV$366,$A30+1,0))/1000</f>
        <v>2244655.4782907967</v>
      </c>
      <c r="L30" s="470">
        <f>('ป้อนข้อมูล Mortgage Protection1'!$G$26*HLOOKUP($L$6,'SA 10%'!$A$6:$IV$366,$A30+1,0))/1000</f>
        <v>2289570.0084755593</v>
      </c>
      <c r="M30" s="470">
        <f>('ป้อนข้อมูล Mortgage Protection1'!$G$26*HLOOKUP($M$6,'SA 10%'!$A$6:$IV$366,$A30+1,0))/1000</f>
        <v>2326337.510753606</v>
      </c>
      <c r="N30" s="470">
        <f>('ป้อนข้อมูล Mortgage Protection1'!$G$26*HLOOKUP($N$6,'SA 10%'!$A$6:$IV$366,$A30+1,0))/1000</f>
        <v>2356851.4990177066</v>
      </c>
      <c r="O30" s="470">
        <f>('ป้อนข้อมูล Mortgage Protection1'!$G$26*HLOOKUP($O$6,'SA 10%'!$A$6:$IV$366,$A30+1,0))/1000</f>
        <v>2382465.2000167891</v>
      </c>
      <c r="P30" s="470">
        <f>('ป้อนข้อมูล Mortgage Protection1'!$G$26*HLOOKUP($P$6,'SA 10%'!$A$6:$IV$366,$A30+1,0))/1000</f>
        <v>2404171.5765207154</v>
      </c>
      <c r="Q30" s="470">
        <f>('ป้อนข้อมูล Mortgage Protection1'!$G$26*HLOOKUP($Q$6,'SA 10%'!$A$6:$IV$366,$A30+1,0))/1000</f>
        <v>2422715.8407074963</v>
      </c>
      <c r="R30" s="470">
        <f>('ป้อนข้อมูล Mortgage Protection1'!$G$26*HLOOKUP($R$6,'SA 10%'!$A$6:$IV$366,$A30+1,0))/1000</f>
        <v>2438668.2565873615</v>
      </c>
      <c r="S30" s="470">
        <f>('ป้อนข้อมูล Mortgage Protection1'!$G$26*HLOOKUP($S$6,'SA 10%'!$A$6:$IV$366,$A30+1,0))/1000</f>
        <v>2452472.6752202562</v>
      </c>
      <c r="T30" s="470">
        <f>('ป้อนข้อมูล Mortgage Protection1'!$G$26*HLOOKUP($T$6,'SA 10%'!$A$6:$IV$366,$A30+1,0))/1000</f>
        <v>2464479.7438135059</v>
      </c>
      <c r="U30" s="470">
        <f>('ป้อนข้อมูล Mortgage Protection1'!$G$26*HLOOKUP($U$6,'SA 10%'!$A$6:$IV$366,$A30+1,0))/1000</f>
        <v>2474970.1533118421</v>
      </c>
      <c r="V30" s="470">
        <f>('ป้อนข้อมูล Mortgage Protection1'!$G$26*HLOOKUP($V$6,'SA 10%'!$A$6:$IV$366,$A30+1,0))/1000</f>
        <v>2484171.2453875425</v>
      </c>
      <c r="W30" s="470">
        <f>('ป้อนข้อมูล Mortgage Protection1'!$G$26*HLOOKUP($W$6,'SA 10%'!$A$6:$IV$366,$A30+1,0))/1000</f>
        <v>2492269.0920915841</v>
      </c>
      <c r="X30" s="470">
        <f>('ป้อนข้อมูล Mortgage Protection1'!$G$26*HLOOKUP($X$6,'SA 10%'!$A$6:$IV$366,$A30+1,0))/1000</f>
        <v>2499417.4263352556</v>
      </c>
      <c r="Y30" s="470">
        <f>('ป้อนข้อมูล Mortgage Protection1'!$G$26*HLOOKUP($Y$6,'SA 10%'!$A$6:$IV$366,$A30+1,0))/1000</f>
        <v>2505744.3419385715</v>
      </c>
      <c r="Z30" s="470">
        <f>('ป้อนข้อมูล Mortgage Protection1'!$G$26*HLOOKUP($Z$6,'SA 10%'!$A$6:$IV$366,$A30+1,0))/1000</f>
        <v>2511357.3879445065</v>
      </c>
      <c r="AA30" s="470">
        <f>('ป้อนข้อมูล Mortgage Protection1'!$G$26*HLOOKUP($AA$6,'SA 10%'!$A$6:$IV$366,$A30+1,0))/1000</f>
        <v>2516347.4896437163</v>
      </c>
      <c r="AB30" s="470">
        <f>('ป้อนข้อมูล Mortgage Protection1'!$G$26*HLOOKUP($AB$6,'SA 10%'!$A$6:$IV$366,$A30+1,0))/1000</f>
        <v>2520792.0005861465</v>
      </c>
      <c r="AC30" s="470">
        <f>('ป้อนข้อมูล Mortgage Protection1'!$G$26*HLOOKUP($AC$6,'SA 10%'!$A$6:$IV$366,$A30+1,0))/1000</f>
        <v>2524757.1028864691</v>
      </c>
      <c r="AD30" s="470">
        <f>('ป้อนข้อมูล Mortgage Protection1'!$G$26*HLOOKUP($AD$6,'SA 10%'!$A$6:$IV$366,$A30+1,0))/1000</f>
        <v>2528299.7131535695</v>
      </c>
      <c r="AE30" s="470">
        <f>('ป้อนข้อมูล Mortgage Protection1'!$G$26*HLOOKUP($AE$6,'SA 10%'!$A$6:$IV$366,$A30+1,0))/1000</f>
        <v>2531469.0093930187</v>
      </c>
    </row>
    <row r="31" spans="1:31" s="472" customFormat="1" ht="11.1" customHeight="1">
      <c r="A31" s="469">
        <v>25</v>
      </c>
      <c r="B31" s="470">
        <f>('ป้อนข้อมูล Mortgage Protection1'!$G$26*HLOOKUP($B$6,'SA 10%'!$A$6:$IV$366,$A31+1,0))/1000</f>
        <v>0</v>
      </c>
      <c r="C31" s="470">
        <f>('ป้อนข้อมูล Mortgage Protection1'!$G$26*HLOOKUP($C$6,'SA 10%'!$A$6:$IV$366,$A31+1,0))/1000</f>
        <v>0</v>
      </c>
      <c r="D31" s="470">
        <f>('ป้อนข้อมูล Mortgage Protection1'!$G$26*HLOOKUP($D$6,'SA 10%'!$A$6:$IV$366,$A31+1,0))/1000</f>
        <v>939598.23620351043</v>
      </c>
      <c r="E31" s="470">
        <f>('ป้อนข้อมูล Mortgage Protection1'!$G$26*HLOOKUP($E$6,'SA 10%'!$A$6:$IV$366,$A31+1,0))/1000</f>
        <v>1407077.3728667973</v>
      </c>
      <c r="F31" s="470">
        <f>('ป้อนข้อมูล Mortgage Protection1'!$G$26*HLOOKUP($F$6,'SA 10%'!$A$6:$IV$366,$A31+1,0))/1000</f>
        <v>1685721.6740438619</v>
      </c>
      <c r="G31" s="470">
        <f>('ป้อนข้อมูล Mortgage Protection1'!$G$26*HLOOKUP($G$6,'SA 10%'!$A$6:$IV$366,$A31+1,0))/1000</f>
        <v>1869962.1479760336</v>
      </c>
      <c r="H31" s="470">
        <f>('ป้อนข้อมูล Mortgage Protection1'!$G$26*HLOOKUP($H$6,'SA 10%'!$A$6:$IV$366,$A31+1,0))/1000</f>
        <v>2000271.6493315278</v>
      </c>
      <c r="I31" s="470">
        <f>('ป้อนข้อมูล Mortgage Protection1'!$G$26*HLOOKUP($I$6,'SA 10%'!$A$6:$IV$366,$A31+1,0))/1000</f>
        <v>2096888.6410843239</v>
      </c>
      <c r="J31" s="470">
        <f>('ป้อนข้อมูล Mortgage Protection1'!$G$26*HLOOKUP($J$6,'SA 10%'!$A$6:$IV$366,$A31+1,0))/1000</f>
        <v>2171058.4373024446</v>
      </c>
      <c r="K31" s="470">
        <f>('ป้อนข้อมูล Mortgage Protection1'!$G$26*HLOOKUP($K$6,'SA 10%'!$A$6:$IV$366,$A31+1,0))/1000</f>
        <v>2229529.6912144711</v>
      </c>
      <c r="L31" s="470">
        <f>('ป้อนข้อมูล Mortgage Protection1'!$G$26*HLOOKUP($L$6,'SA 10%'!$A$6:$IV$366,$A31+1,0))/1000</f>
        <v>2276598.2461949917</v>
      </c>
      <c r="M31" s="470">
        <f>('ป้อนข้อมูล Mortgage Protection1'!$G$26*HLOOKUP($M$6,'SA 10%'!$A$6:$IV$366,$A31+1,0))/1000</f>
        <v>2315129.0556090414</v>
      </c>
      <c r="N31" s="470">
        <f>('ป้อนข้อมูล Mortgage Protection1'!$G$26*HLOOKUP($N$6,'SA 10%'!$A$6:$IV$366,$A31+1,0))/1000</f>
        <v>2347106.4430686352</v>
      </c>
      <c r="O31" s="470">
        <f>('ป้อนข้อมูล Mortgage Protection1'!$G$26*HLOOKUP($O$6,'SA 10%'!$A$6:$IV$366,$A31+1,0))/1000</f>
        <v>2373948.5337856156</v>
      </c>
      <c r="P31" s="470">
        <f>('ป้อนข้อมูล Mortgage Protection1'!$G$26*HLOOKUP($P$6,'SA 10%'!$A$6:$IV$366,$A31+1,0))/1000</f>
        <v>2396695.9113425012</v>
      </c>
      <c r="Q31" s="470">
        <f>('ป้อนข้อมูล Mortgage Protection1'!$G$26*HLOOKUP($Q$6,'SA 10%'!$A$6:$IV$366,$A31+1,0))/1000</f>
        <v>2416129.5270311921</v>
      </c>
      <c r="R31" s="470">
        <f>('ป้อนข้อมูล Mortgage Protection1'!$G$26*HLOOKUP($R$6,'SA 10%'!$A$6:$IV$366,$A31+1,0))/1000</f>
        <v>2432846.9937579916</v>
      </c>
      <c r="S31" s="470">
        <f>('ป้อนข้อมูล Mortgage Protection1'!$G$26*HLOOKUP($S$6,'SA 10%'!$A$6:$IV$366,$A31+1,0))/1000</f>
        <v>2447313.4489279259</v>
      </c>
      <c r="T31" s="470">
        <f>('ป้อนข้อมูล Mortgage Protection1'!$G$26*HLOOKUP($T$6,'SA 10%'!$A$6:$IV$366,$A31+1,0))/1000</f>
        <v>2459896.3561944915</v>
      </c>
      <c r="U31" s="470">
        <f>('ป้อนข้อมูล Mortgage Protection1'!$G$26*HLOOKUP($U$6,'SA 10%'!$A$6:$IV$366,$A31+1,0))/1000</f>
        <v>2470889.8679647231</v>
      </c>
      <c r="V31" s="470">
        <f>('ป้อนข้อมูล Mortgage Protection1'!$G$26*HLOOKUP($V$6,'SA 10%'!$A$6:$IV$366,$A31+1,0))/1000</f>
        <v>2480532.2288324526</v>
      </c>
      <c r="W31" s="470">
        <f>('ป้อนข้อมูล Mortgage Protection1'!$G$26*HLOOKUP($W$6,'SA 10%'!$A$6:$IV$366,$A31+1,0))/1000</f>
        <v>2489018.4345490667</v>
      </c>
      <c r="X31" s="470">
        <f>('ป้อนข้อมูล Mortgage Protection1'!$G$26*HLOOKUP($X$6,'SA 10%'!$A$6:$IV$366,$A31+1,0))/1000</f>
        <v>2496509.5907959049</v>
      </c>
      <c r="Y31" s="470">
        <f>('ป้อนข้อมูล Mortgage Protection1'!$G$26*HLOOKUP($Y$6,'SA 10%'!$A$6:$IV$366,$A31+1,0))/1000</f>
        <v>2503139.9345556353</v>
      </c>
      <c r="Z31" s="470">
        <f>('ป้อนข้อมูล Mortgage Protection1'!$G$26*HLOOKUP($Z$6,'SA 10%'!$A$6:$IV$366,$A31+1,0))/1000</f>
        <v>2509022.1727411784</v>
      </c>
      <c r="AA31" s="470">
        <f>('ป้อนข้อมูล Mortgage Protection1'!$G$26*HLOOKUP($AA$6,'SA 10%'!$A$6:$IV$366,$A31+1,0))/1000</f>
        <v>2514251.5912661296</v>
      </c>
      <c r="AB31" s="470">
        <f>('ป้อนข้อมูล Mortgage Protection1'!$G$26*HLOOKUP($AB$6,'SA 10%'!$A$6:$IV$366,$A31+1,0))/1000</f>
        <v>2518909.253425674</v>
      </c>
      <c r="AC31" s="470">
        <f>('ป้อนข้อมูล Mortgage Protection1'!$G$26*HLOOKUP($AC$6,'SA 10%'!$A$6:$IV$366,$A31+1,0))/1000</f>
        <v>2523064.5153166121</v>
      </c>
      <c r="AD31" s="470">
        <f>('ป้อนข้อมูล Mortgage Protection1'!$G$26*HLOOKUP($AD$6,'SA 10%'!$A$6:$IV$366,$A31+1,0))/1000</f>
        <v>2526777.0231719906</v>
      </c>
      <c r="AE31" s="470">
        <f>('ป้อนข้อมูล Mortgage Protection1'!$G$26*HLOOKUP($AE$6,'SA 10%'!$A$6:$IV$366,$A31+1,0))/1000</f>
        <v>2530098.313491236</v>
      </c>
    </row>
    <row r="32" spans="1:31" s="472" customFormat="1" ht="11.1" customHeight="1">
      <c r="A32" s="469">
        <v>26</v>
      </c>
      <c r="B32" s="470">
        <f>('ป้อนข้อมูล Mortgage Protection1'!$G$26*HLOOKUP($B$6,'SA 10%'!$A$6:$IV$366,$A32+1,0))/1000</f>
        <v>0</v>
      </c>
      <c r="C32" s="470">
        <f>('ป้อนข้อมูล Mortgage Protection1'!$G$26*HLOOKUP($C$6,'SA 10%'!$A$6:$IV$366,$A32+1,0))/1000</f>
        <v>0</v>
      </c>
      <c r="D32" s="470">
        <f>('ป้อนข้อมูล Mortgage Protection1'!$G$26*HLOOKUP($D$6,'SA 10%'!$A$6:$IV$366,$A32+1,0))/1000</f>
        <v>864822.60892962292</v>
      </c>
      <c r="E32" s="470">
        <f>('ป้อนข้อมูล Mortgage Protection1'!$G$26*HLOOKUP($E$6,'SA 10%'!$A$6:$IV$366,$A32+1,0))/1000</f>
        <v>1353873.5359185636</v>
      </c>
      <c r="F32" s="470">
        <f>('ป้อนข้อมูล Mortgage Protection1'!$G$26*HLOOKUP($F$6,'SA 10%'!$A$6:$IV$366,$A32+1,0))/1000</f>
        <v>1645375.8578478114</v>
      </c>
      <c r="G32" s="470">
        <f>('ป้อนข้อมูล Mortgage Protection1'!$G$26*HLOOKUP($G$6,'SA 10%'!$A$6:$IV$366,$A32+1,0))/1000</f>
        <v>1838118.0948779739</v>
      </c>
      <c r="H32" s="470">
        <f>('ป้อนข้อมูล Mortgage Protection1'!$G$26*HLOOKUP($H$6,'SA 10%'!$A$6:$IV$366,$A32+1,0))/1000</f>
        <v>1974440.7185745942</v>
      </c>
      <c r="I32" s="470">
        <f>('ป้อนข้อมูล Mortgage Protection1'!$G$26*HLOOKUP($I$6,'SA 10%'!$A$6:$IV$366,$A32+1,0))/1000</f>
        <v>2075516.0942947757</v>
      </c>
      <c r="J32" s="470">
        <f>('ป้อนข้อมูล Mortgage Protection1'!$G$26*HLOOKUP($J$6,'SA 10%'!$A$6:$IV$366,$A32+1,0))/1000</f>
        <v>2153108.4502958497</v>
      </c>
      <c r="K32" s="470">
        <f>('ป้อนข้อมูล Mortgage Protection1'!$G$26*HLOOKUP($K$6,'SA 10%'!$A$6:$IV$366,$A32+1,0))/1000</f>
        <v>2214277.8559125098</v>
      </c>
      <c r="L32" s="470">
        <f>('ป้อนข้อมูล Mortgage Protection1'!$G$26*HLOOKUP($L$6,'SA 10%'!$A$6:$IV$366,$A32+1,0))/1000</f>
        <v>2263518.3858954194</v>
      </c>
      <c r="M32" s="470">
        <f>('ป้อนข้อมูล Mortgage Protection1'!$G$26*HLOOKUP($M$6,'SA 10%'!$A$6:$IV$366,$A32+1,0))/1000</f>
        <v>2303827.1966716056</v>
      </c>
      <c r="N32" s="470">
        <f>('ป้อนข้อมูล Mortgage Protection1'!$G$26*HLOOKUP($N$6,'SA 10%'!$A$6:$IV$366,$A32+1,0))/1000</f>
        <v>2337280.1783199888</v>
      </c>
      <c r="O32" s="470">
        <f>('ป้อนข้อมูล Mortgage Protection1'!$G$26*HLOOKUP($O$6,'SA 10%'!$A$6:$IV$366,$A32+1,0))/1000</f>
        <v>2365360.8953358494</v>
      </c>
      <c r="P32" s="470">
        <f>('ป้อนข้อมูล Mortgage Protection1'!$G$26*HLOOKUP($P$6,'SA 10%'!$A$6:$IV$366,$A32+1,0))/1000</f>
        <v>2389157.9489544686</v>
      </c>
      <c r="Q32" s="470">
        <f>('ป้อนข้อมูล Mortgage Protection1'!$G$26*HLOOKUP($Q$6,'SA 10%'!$A$6:$IV$366,$A32+1,0))/1000</f>
        <v>2409488.3274075859</v>
      </c>
      <c r="R32" s="470">
        <f>('ป้อนข้อมูล Mortgage Protection1'!$G$26*HLOOKUP($R$6,'SA 10%'!$A$6:$IV$366,$A32+1,0))/1000</f>
        <v>2426977.2204050431</v>
      </c>
      <c r="S32" s="470">
        <f>('ป้อนข้อมูล Mortgage Protection1'!$G$26*HLOOKUP($S$6,'SA 10%'!$A$6:$IV$366,$A32+1,0))/1000</f>
        <v>2442111.2290831595</v>
      </c>
      <c r="T32" s="470">
        <f>('ป้อนข้อมูล Mortgage Protection1'!$G$26*HLOOKUP($T$6,'SA 10%'!$A$6:$IV$366,$A32+1,0))/1000</f>
        <v>2455274.7736786525</v>
      </c>
      <c r="U32" s="470">
        <f>('ป้อนข้อมูล Mortgage Protection1'!$G$26*HLOOKUP($U$6,'SA 10%'!$A$6:$IV$366,$A32+1,0))/1000</f>
        <v>2466775.5802397118</v>
      </c>
      <c r="V32" s="470">
        <f>('ป้อนข้อมูล Mortgage Protection1'!$G$26*HLOOKUP($V$6,'SA 10%'!$A$6:$IV$366,$A32+1,0))/1000</f>
        <v>2476862.8871394023</v>
      </c>
      <c r="W32" s="470">
        <f>('ป้อนข้อมูล Mortgage Protection1'!$G$26*HLOOKUP($W$6,'SA 10%'!$A$6:$IV$366,$A32+1,0))/1000</f>
        <v>2485740.6881936947</v>
      </c>
      <c r="X32" s="470">
        <f>('ป้อนข้อมูล Mortgage Protection1'!$G$26*HLOOKUP($X$6,'SA 10%'!$A$6:$IV$366,$A32+1,0))/1000</f>
        <v>2493577.5232937261</v>
      </c>
      <c r="Y32" s="470">
        <f>('ป้อนข้อมูล Mortgage Protection1'!$G$26*HLOOKUP($Y$6,'SA 10%'!$A$6:$IV$366,$A32+1,0))/1000</f>
        <v>2500513.8237778419</v>
      </c>
      <c r="Z32" s="470">
        <f>('ป้อนข้อมูล Mortgage Protection1'!$G$26*HLOOKUP($Z$6,'SA 10%'!$A$6:$IV$366,$A32+1,0))/1000</f>
        <v>2506667.497411157</v>
      </c>
      <c r="AA32" s="470">
        <f>('ป้อนข้อมูล Mortgage Protection1'!$G$26*HLOOKUP($AA$6,'SA 10%'!$A$6:$IV$366,$A32+1,0))/1000</f>
        <v>2512138.2270687297</v>
      </c>
      <c r="AB32" s="470">
        <f>('ป้อนข้อมูล Mortgage Protection1'!$G$26*HLOOKUP($AB$6,'SA 10%'!$A$6:$IV$366,$A32+1,0))/1000</f>
        <v>2517010.8167055314</v>
      </c>
      <c r="AC32" s="470">
        <f>('ป้อนข้อมูล Mortgage Protection1'!$G$26*HLOOKUP($AC$6,'SA 10%'!$A$6:$IV$366,$A32+1,0))/1000</f>
        <v>2521357.82285034</v>
      </c>
      <c r="AD32" s="470">
        <f>('ป้อนข้อมูล Mortgage Protection1'!$G$26*HLOOKUP($AD$6,'SA 10%'!$A$6:$IV$366,$A32+1,0))/1000</f>
        <v>2525241.6441072328</v>
      </c>
      <c r="AE32" s="470">
        <f>('ป้อนข้อมูล Mortgage Protection1'!$G$26*HLOOKUP($AE$6,'SA 10%'!$A$6:$IV$366,$A32+1,0))/1000</f>
        <v>2528716.1951236045</v>
      </c>
    </row>
    <row r="33" spans="1:31" s="472" customFormat="1" ht="11.1" customHeight="1">
      <c r="A33" s="469">
        <v>27</v>
      </c>
      <c r="B33" s="470">
        <f>('ป้อนข้อมูล Mortgage Protection1'!$G$26*HLOOKUP($B$6,'SA 10%'!$A$6:$IV$366,$A33+1,0))/1000</f>
        <v>0</v>
      </c>
      <c r="C33" s="470">
        <f>('ป้อนข้อมูล Mortgage Protection1'!$G$26*HLOOKUP($C$6,'SA 10%'!$A$6:$IV$366,$A33+1,0))/1000</f>
        <v>0</v>
      </c>
      <c r="D33" s="470">
        <f>('ป้อนข้อมูล Mortgage Protection1'!$G$26*HLOOKUP($D$6,'SA 10%'!$A$6:$IV$366,$A33+1,0))/1000</f>
        <v>789423.85142845276</v>
      </c>
      <c r="E33" s="470">
        <f>('ป้อนข้อมูล Mortgage Protection1'!$G$26*HLOOKUP($E$6,'SA 10%'!$A$6:$IV$366,$A33+1,0))/1000</f>
        <v>1300226.3336624266</v>
      </c>
      <c r="F33" s="470">
        <f>('ป้อนข้อมูล Mortgage Protection1'!$G$26*HLOOKUP($F$6,'SA 10%'!$A$6:$IV$366,$A33+1,0))/1000</f>
        <v>1604693.8265167943</v>
      </c>
      <c r="G33" s="470">
        <f>('ป้อนข้อมูล Mortgage Protection1'!$G$26*HLOOKUP($G$6,'SA 10%'!$A$6:$IV$366,$A33+1,0))/1000</f>
        <v>1806008.6746707619</v>
      </c>
      <c r="H33" s="470">
        <f>('ป้อนข้อมูล Mortgage Protection1'!$G$26*HLOOKUP($H$6,'SA 10%'!$A$6:$IV$366,$A33+1,0))/1000</f>
        <v>1948394.5300613525</v>
      </c>
      <c r="I33" s="470">
        <f>('ป้อนข้อมูล Mortgage Protection1'!$G$26*HLOOKUP($I$6,'SA 10%'!$A$6:$IV$366,$A33+1,0))/1000</f>
        <v>2053965.4429486482</v>
      </c>
      <c r="J33" s="470">
        <f>('ป้อนข้อมูล Mortgage Protection1'!$G$26*HLOOKUP($J$6,'SA 10%'!$A$6:$IV$366,$A33+1,0))/1000</f>
        <v>2135008.8800642006</v>
      </c>
      <c r="K33" s="470">
        <f>('ป้อนข้อมูล Mortgage Protection1'!$G$26*HLOOKUP($K$6,'SA 10%'!$A$6:$IV$366,$A33+1,0))/1000</f>
        <v>2198898.9219830316</v>
      </c>
      <c r="L33" s="470">
        <f>('ป้อนข้อมูล Mortgage Protection1'!$G$26*HLOOKUP($L$6,'SA 10%'!$A$6:$IV$366,$A33+1,0))/1000</f>
        <v>2250329.5267600184</v>
      </c>
      <c r="M33" s="470">
        <f>('ป้อนข้อมูล Mortgage Protection1'!$G$26*HLOOKUP($M$6,'SA 10%'!$A$6:$IV$366,$A33+1,0))/1000</f>
        <v>2292431.1555763576</v>
      </c>
      <c r="N33" s="470">
        <f>('ป้อนข้อมูล Mortgage Protection1'!$G$26*HLOOKUP($N$6,'SA 10%'!$A$6:$IV$366,$A33+1,0))/1000</f>
        <v>2327372.0280317697</v>
      </c>
      <c r="O33" s="470">
        <f>('ป้อนข้อมูล Mortgage Protection1'!$G$26*HLOOKUP($O$6,'SA 10%'!$A$6:$IV$366,$A33+1,0))/1000</f>
        <v>2356701.6932323347</v>
      </c>
      <c r="P33" s="470">
        <f>('ป้อนข้อมูล Mortgage Protection1'!$G$26*HLOOKUP($P$6,'SA 10%'!$A$6:$IV$366,$A33+1,0))/1000</f>
        <v>2381557.1702132025</v>
      </c>
      <c r="Q33" s="470">
        <f>('ป้อนข้อมูล Mortgage Protection1'!$G$26*HLOOKUP($Q$6,'SA 10%'!$A$6:$IV$366,$A33+1,0))/1000</f>
        <v>2402791.7844537832</v>
      </c>
      <c r="R33" s="470">
        <f>('ป้อนข้อมูล Mortgage Protection1'!$G$26*HLOOKUP($R$6,'SA 10%'!$A$6:$IV$366,$A33+1,0))/1000</f>
        <v>2421058.532274154</v>
      </c>
      <c r="S33" s="470">
        <f>('ป้อนข้อมูล Mortgage Protection1'!$G$26*HLOOKUP($S$6,'SA 10%'!$A$6:$IV$366,$A33+1,0))/1000</f>
        <v>2436865.6574063534</v>
      </c>
      <c r="T33" s="470">
        <f>('ป้อนข้อมูล Mortgage Protection1'!$G$26*HLOOKUP($T$6,'SA 10%'!$A$6:$IV$366,$A33+1,0))/1000</f>
        <v>2450614.6779751815</v>
      </c>
      <c r="U33" s="470">
        <f>('ป้อนข้อมูล Mortgage Protection1'!$G$26*HLOOKUP($U$6,'SA 10%'!$A$6:$IV$366,$A33+1,0))/1000</f>
        <v>2462627.0067836591</v>
      </c>
      <c r="V33" s="470">
        <f>('ป้อนข้อมูล Mortgage Protection1'!$G$26*HLOOKUP($V$6,'SA 10%'!$A$6:$IV$366,$A33+1,0))/1000</f>
        <v>2473162.9675989104</v>
      </c>
      <c r="W33" s="470">
        <f>('ป้อนข้อมูล Mortgage Protection1'!$G$26*HLOOKUP($W$6,'SA 10%'!$A$6:$IV$366,$A33+1,0))/1000</f>
        <v>2482435.6272853613</v>
      </c>
      <c r="X33" s="470">
        <f>('ป้อนข้อมูล Mortgage Protection1'!$G$26*HLOOKUP($X$6,'SA 10%'!$A$6:$IV$366,$A33+1,0))/1000</f>
        <v>2490621.0218956955</v>
      </c>
      <c r="Y33" s="470">
        <f>('ป้อนข้อมูล Mortgage Protection1'!$G$26*HLOOKUP($Y$6,'SA 10%'!$A$6:$IV$366,$A33+1,0))/1000</f>
        <v>2497865.8287435677</v>
      </c>
      <c r="Z33" s="470">
        <f>('ป้อนข้อมูล Mortgage Protection1'!$G$26*HLOOKUP($Z$6,'SA 10%'!$A$6:$IV$366,$A33+1,0))/1000</f>
        <v>2504293.1997867185</v>
      </c>
      <c r="AA33" s="470">
        <f>('ป้อนข้อมูล Mortgage Protection1'!$G$26*HLOOKUP($AA$6,'SA 10%'!$A$6:$IV$366,$A33+1,0))/1000</f>
        <v>2510007.2515030177</v>
      </c>
      <c r="AB33" s="470">
        <f>('ป้อนข้อมูล Mortgage Protection1'!$G$26*HLOOKUP($AB$6,'SA 10%'!$A$6:$IV$366,$A33+1,0))/1000</f>
        <v>2515096.5596793876</v>
      </c>
      <c r="AC33" s="470">
        <f>('ป้อนข้อมูล Mortgage Protection1'!$G$26*HLOOKUP($AC$6,'SA 10%'!$A$6:$IV$366,$A33+1,0))/1000</f>
        <v>2519636.9079468488</v>
      </c>
      <c r="AD33" s="470">
        <f>('ป้อนข้อมูล Mortgage Protection1'!$G$26*HLOOKUP($AD$6,'SA 10%'!$A$6:$IV$366,$A33+1,0))/1000</f>
        <v>2523693.4702169341</v>
      </c>
      <c r="AE33" s="470">
        <f>('ป้อนข้อมูล Mortgage Protection1'!$G$26*HLOOKUP($AE$6,'SA 10%'!$A$6:$IV$366,$A33+1,0))/1000</f>
        <v>2527322.5591029092</v>
      </c>
    </row>
    <row r="34" spans="1:31" s="472" customFormat="1" ht="11.1" customHeight="1">
      <c r="A34" s="469">
        <v>28</v>
      </c>
      <c r="B34" s="470">
        <f>('ป้อนข้อมูล Mortgage Protection1'!$G$26*HLOOKUP($B$6,'SA 10%'!$A$6:$IV$366,$A34+1,0))/1000</f>
        <v>0</v>
      </c>
      <c r="C34" s="470">
        <f>('ป้อนข้อมูล Mortgage Protection1'!$G$26*HLOOKUP($C$6,'SA 10%'!$A$6:$IV$366,$A34+1,0))/1000</f>
        <v>0</v>
      </c>
      <c r="D34" s="470">
        <f>('ป้อนข้อมูล Mortgage Protection1'!$G$26*HLOOKUP($D$6,'SA 10%'!$A$6:$IV$366,$A34+1,0))/1000</f>
        <v>713396.77094810538</v>
      </c>
      <c r="E34" s="470">
        <f>('ป้อนข้อมูล Mortgage Protection1'!$G$26*HLOOKUP($E$6,'SA 10%'!$A$6:$IV$366,$A34+1,0))/1000</f>
        <v>1246132.0713874884</v>
      </c>
      <c r="F34" s="470">
        <f>('ป้อนข้อมูล Mortgage Protection1'!$G$26*HLOOKUP($F$6,'SA 10%'!$A$6:$IV$366,$A34+1,0))/1000</f>
        <v>1563672.7782580184</v>
      </c>
      <c r="G34" s="470">
        <f>('ป้อนข้อมูล Mortgage Protection1'!$G$26*HLOOKUP($G$6,'SA 10%'!$A$6:$IV$366,$A34+1,0))/1000</f>
        <v>1773631.6759618232</v>
      </c>
      <c r="H34" s="470">
        <f>('ป้อนข้อมูล Mortgage Protection1'!$G$26*HLOOKUP($H$6,'SA 10%'!$A$6:$IV$366,$A34+1,0))/1000</f>
        <v>1922131.2899771682</v>
      </c>
      <c r="I34" s="470">
        <f>('ป้อนข้อมูล Mortgage Protection1'!$G$26*HLOOKUP($I$6,'SA 10%'!$A$6:$IV$366,$A34+1,0))/1000</f>
        <v>2032235.2028413031</v>
      </c>
      <c r="J34" s="470">
        <f>('ป้อนข้อมูล Mortgage Protection1'!$G$26*HLOOKUP($J$6,'SA 10%'!$A$6:$IV$366,$A34+1,0))/1000</f>
        <v>2116758.4800806213</v>
      </c>
      <c r="K34" s="470">
        <f>('ป้อนข้อมูล Mortgage Protection1'!$G$26*HLOOKUP($K$6,'SA 10%'!$A$6:$IV$366,$A34+1,0))/1000</f>
        <v>2183391.8302708082</v>
      </c>
      <c r="L34" s="470">
        <f>('ป้อนข้อมูล Mortgage Protection1'!$G$26*HLOOKUP($L$6,'SA 10%'!$A$6:$IV$366,$A34+1,0))/1000</f>
        <v>2237030.7604651544</v>
      </c>
      <c r="M34" s="470">
        <f>('ป้อนข้อมูล Mortgage Protection1'!$G$26*HLOOKUP($M$6,'SA 10%'!$A$6:$IV$366,$A34+1,0))/1000</f>
        <v>2280940.147471983</v>
      </c>
      <c r="N34" s="470">
        <f>('ป้อนข้อมูล Mortgage Protection1'!$G$26*HLOOKUP($N$6,'SA 10%'!$A$6:$IV$366,$A34+1,0))/1000</f>
        <v>2317381.309824483</v>
      </c>
      <c r="O34" s="470">
        <f>('ป้อนข้อมูล Mortgage Protection1'!$G$26*HLOOKUP($O$6,'SA 10%'!$A$6:$IV$366,$A34+1,0))/1000</f>
        <v>2347970.33111129</v>
      </c>
      <c r="P34" s="470">
        <f>('ป้อนข้อมูล Mortgage Protection1'!$G$26*HLOOKUP($P$6,'SA 10%'!$A$6:$IV$366,$A34+1,0))/1000</f>
        <v>2373893.0516490922</v>
      </c>
      <c r="Q34" s="470">
        <f>('ป้อนข้อมูล Mortgage Protection1'!$G$26*HLOOKUP($Q$6,'SA 10%'!$A$6:$IV$366,$A34+1,0))/1000</f>
        <v>2396039.4369753646</v>
      </c>
      <c r="R34" s="470">
        <f>('ป้อนข้อมูล Mortgage Protection1'!$G$26*HLOOKUP($R$6,'SA 10%'!$A$6:$IV$366,$A34+1,0))/1000</f>
        <v>2415090.5217421735</v>
      </c>
      <c r="S34" s="470">
        <f>('ป้อนข้อมูล Mortgage Protection1'!$G$26*HLOOKUP($S$6,'SA 10%'!$A$6:$IV$366,$A34+1,0))/1000</f>
        <v>2431576.3726322404</v>
      </c>
      <c r="T34" s="470">
        <f>('ป้อนข้อมูล Mortgage Protection1'!$G$26*HLOOKUP($T$6,'SA 10%'!$A$6:$IV$366,$A34+1,0))/1000</f>
        <v>2445915.7481408478</v>
      </c>
      <c r="U34" s="470">
        <f>('ป้อนข้อมูล Mortgage Protection1'!$G$26*HLOOKUP($U$6,'SA 10%'!$A$6:$IV$366,$A34+1,0))/1000</f>
        <v>2458443.8618821385</v>
      </c>
      <c r="V34" s="470">
        <f>('ป้อนข้อมูล Mortgage Protection1'!$G$26*HLOOKUP($V$6,'SA 10%'!$A$6:$IV$366,$A34+1,0))/1000</f>
        <v>2469432.215395581</v>
      </c>
      <c r="W34" s="470">
        <f>('ป้อนข้อมูล Mortgage Protection1'!$G$26*HLOOKUP($W$6,'SA 10%'!$A$6:$IV$366,$A34+1,0))/1000</f>
        <v>2479103.0242027915</v>
      </c>
      <c r="X34" s="470">
        <f>('ป้อนข้อมูล Mortgage Protection1'!$G$26*HLOOKUP($X$6,'SA 10%'!$A$6:$IV$366,$A34+1,0))/1000</f>
        <v>2487639.8829860152</v>
      </c>
      <c r="Y34" s="470">
        <f>('ป้อนข้อมูล Mortgage Protection1'!$G$26*HLOOKUP($Y$6,'SA 10%'!$A$6:$IV$366,$A34+1,0))/1000</f>
        <v>2495195.7670840067</v>
      </c>
      <c r="Z34" s="470">
        <f>('ป้อนข้อมูล Mortgage Protection1'!$G$26*HLOOKUP($Z$6,'SA 10%'!$A$6:$IV$366,$A34+1,0))/1000</f>
        <v>2501899.1163487425</v>
      </c>
      <c r="AA34" s="470">
        <f>('ป้อนข้อมูล Mortgage Protection1'!$G$26*HLOOKUP($AA$6,'SA 10%'!$A$6:$IV$366,$A34+1,0))/1000</f>
        <v>2507858.5178075917</v>
      </c>
      <c r="AB34" s="470">
        <f>('ป้อนข้อมูล Mortgage Protection1'!$G$26*HLOOKUP($AB$6,'SA 10%'!$A$6:$IV$366,$A34+1,0))/1000</f>
        <v>2513166.3505113591</v>
      </c>
      <c r="AC34" s="470">
        <f>('ป้อนข้อมูล Mortgage Protection1'!$G$26*HLOOKUP($AC$6,'SA 10%'!$A$6:$IV$366,$A34+1,0))/1000</f>
        <v>2517901.6520858281</v>
      </c>
      <c r="AD34" s="470">
        <f>('ป้อนข้อมูล Mortgage Protection1'!$G$26*HLOOKUP($AD$6,'SA 10%'!$A$6:$IV$366,$A34+1,0))/1000</f>
        <v>2522132.3948775507</v>
      </c>
      <c r="AE34" s="470">
        <f>('ป้อนข้อมูล Mortgage Protection1'!$G$26*HLOOKUP($AE$6,'SA 10%'!$A$6:$IV$366,$A34+1,0))/1000</f>
        <v>2525917.3094487083</v>
      </c>
    </row>
    <row r="35" spans="1:31" s="472" customFormat="1" ht="11.1" customHeight="1">
      <c r="A35" s="469">
        <v>29</v>
      </c>
      <c r="B35" s="470">
        <f>('ป้อนข้อมูล Mortgage Protection1'!$G$26*HLOOKUP($B$6,'SA 10%'!$A$6:$IV$366,$A35+1,0))/1000</f>
        <v>0</v>
      </c>
      <c r="C35" s="470">
        <f>('ป้อนข้อมูล Mortgage Protection1'!$G$26*HLOOKUP($C$6,'SA 10%'!$A$6:$IV$366,$A35+1,0))/1000</f>
        <v>0</v>
      </c>
      <c r="D35" s="470">
        <f>('ป้อนข้อมูล Mortgage Protection1'!$G$26*HLOOKUP($D$6,'SA 10%'!$A$6:$IV$366,$A35+1,0))/1000</f>
        <v>636736.13146375644</v>
      </c>
      <c r="E35" s="470">
        <f>('ป้อนข้อมูล Mortgage Protection1'!$G$26*HLOOKUP($E$6,'SA 10%'!$A$6:$IV$366,$A35+1,0))/1000</f>
        <v>1191587.0235935934</v>
      </c>
      <c r="F35" s="470">
        <f>('ป้อนข้อมูล Mortgage Protection1'!$G$26*HLOOKUP($F$6,'SA 10%'!$A$6:$IV$366,$A35+1,0))/1000</f>
        <v>1522309.8879304195</v>
      </c>
      <c r="G35" s="470">
        <f>('ป้อนข้อมูล Mortgage Protection1'!$G$26*HLOOKUP($G$6,'SA 10%'!$A$6:$IV$366,$A35+1,0))/1000</f>
        <v>1740984.8689303105</v>
      </c>
      <c r="H35" s="470">
        <f>('ป้อนข้อมูล Mortgage Protection1'!$G$26*HLOOKUP($H$6,'SA 10%'!$A$6:$IV$366,$A35+1,0))/1000</f>
        <v>1895649.1895589486</v>
      </c>
      <c r="I35" s="470">
        <f>('ป้อนข้อมูล Mortgage Protection1'!$G$26*HLOOKUP($I$6,'SA 10%'!$A$6:$IV$366,$A35+1,0))/1000</f>
        <v>2010323.87739973</v>
      </c>
      <c r="J35" s="470">
        <f>('ป้อนข้อมูล Mortgage Protection1'!$G$26*HLOOKUP($J$6,'SA 10%'!$A$6:$IV$366,$A35+1,0))/1000</f>
        <v>2098355.9934305116</v>
      </c>
      <c r="K35" s="470">
        <f>('ป้อนข้อมูล Mortgage Protection1'!$G$26*HLOOKUP($K$6,'SA 10%'!$A$6:$IV$366,$A35+1,0))/1000</f>
        <v>2167755.5127943163</v>
      </c>
      <c r="L35" s="470">
        <f>('ป้อนข้อมูล Mortgage Protection1'!$G$26*HLOOKUP($L$6,'SA 10%'!$A$6:$IV$366,$A35+1,0))/1000</f>
        <v>2223621.1711178343</v>
      </c>
      <c r="M35" s="470">
        <f>('ป้อนข้อมูล Mortgage Protection1'!$G$26*HLOOKUP($M$6,'SA 10%'!$A$6:$IV$366,$A35+1,0))/1000</f>
        <v>2269353.3809667388</v>
      </c>
      <c r="N35" s="470">
        <f>('ป้อนข้อมูล Mortgage Protection1'!$G$26*HLOOKUP($N$6,'SA 10%'!$A$6:$IV$366,$A35+1,0))/1000</f>
        <v>2307307.3356321347</v>
      </c>
      <c r="O35" s="470">
        <f>('ป้อนข้อมูล Mortgage Protection1'!$G$26*HLOOKUP($O$6,'SA 10%'!$A$6:$IV$366,$A35+1,0))/1000</f>
        <v>2339166.2076392374</v>
      </c>
      <c r="P35" s="470">
        <f>('ป้อนข้อมูล Mortgage Protection1'!$G$26*HLOOKUP($P$6,'SA 10%'!$A$6:$IV$366,$A35+1,0))/1000</f>
        <v>2366165.0654302817</v>
      </c>
      <c r="Q35" s="470">
        <f>('ป้อนข้อมูล Mortgage Protection1'!$G$26*HLOOKUP($Q$6,'SA 10%'!$A$6:$IV$366,$A35+1,0))/1000</f>
        <v>2389230.819934627</v>
      </c>
      <c r="R35" s="470">
        <f>('ป้อนข้อมูล Mortgage Protection1'!$G$26*HLOOKUP($R$6,'SA 10%'!$A$6:$IV$366,$A35+1,0))/1000</f>
        <v>2409072.7777890936</v>
      </c>
      <c r="S35" s="470">
        <f>('ป้อนข้อมูล Mortgage Protection1'!$G$26*HLOOKUP($S$6,'SA 10%'!$A$6:$IV$366,$A35+1,0))/1000</f>
        <v>2426243.0104850102</v>
      </c>
      <c r="T35" s="470">
        <f>('ป้อนข้อมูล Mortgage Protection1'!$G$26*HLOOKUP($T$6,'SA 10%'!$A$6:$IV$366,$A35+1,0))/1000</f>
        <v>2441177.660557895</v>
      </c>
      <c r="U35" s="470">
        <f>('ป้อนข้อมูล Mortgage Protection1'!$G$26*HLOOKUP($U$6,'SA 10%'!$A$6:$IV$366,$A35+1,0))/1000</f>
        <v>2454225.8574397732</v>
      </c>
      <c r="V35" s="470">
        <f>('ป้อนข้อมูล Mortgage Protection1'!$G$26*HLOOKUP($V$6,'SA 10%'!$A$6:$IV$366,$A35+1,0))/1000</f>
        <v>2465670.3735905564</v>
      </c>
      <c r="W35" s="470">
        <f>('ป้อนข้อมูล Mortgage Protection1'!$G$26*HLOOKUP($W$6,'SA 10%'!$A$6:$IV$366,$A35+1,0))/1000</f>
        <v>2475742.649427868</v>
      </c>
      <c r="X35" s="470">
        <f>('ป้อนข้อมูล Mortgage Protection1'!$G$26*HLOOKUP($X$6,'SA 10%'!$A$6:$IV$366,$A35+1,0))/1000</f>
        <v>2484633.9012520877</v>
      </c>
      <c r="Y35" s="470">
        <f>('ป้อนข้อมูล Mortgage Protection1'!$G$26*HLOOKUP($Y$6,'SA 10%'!$A$6:$IV$366,$A35+1,0))/1000</f>
        <v>2492503.4549106164</v>
      </c>
      <c r="Z35" s="470">
        <f>('ป้อนข้อมูล Mortgage Protection1'!$G$26*HLOOKUP($Z$6,'SA 10%'!$A$6:$IV$366,$A35+1,0))/1000</f>
        <v>2499485.0822154502</v>
      </c>
      <c r="AA35" s="470">
        <f>('ป้อนข้อมูล Mortgage Protection1'!$G$26*HLOOKUP($AA$6,'SA 10%'!$A$6:$IV$366,$A35+1,0))/1000</f>
        <v>2505691.8779980377</v>
      </c>
      <c r="AB35" s="470">
        <f>('ป้อนข้อมูล Mortgage Protection1'!$G$26*HLOOKUP($AB$6,'SA 10%'!$A$6:$IV$366,$A35+1,0))/1000</f>
        <v>2511220.0562669304</v>
      </c>
      <c r="AC35" s="470">
        <f>('ป้อนข้อมูล Mortgage Protection1'!$G$26*HLOOKUP($AC$6,'SA 10%'!$A$6:$IV$366,$A35+1,0))/1000</f>
        <v>2516151.9357592994</v>
      </c>
      <c r="AD35" s="470">
        <f>('ป้อนข้อมูล Mortgage Protection1'!$G$26*HLOOKUP($AD$6,'SA 10%'!$A$6:$IV$366,$A35+1,0))/1000</f>
        <v>2520558.3105770056</v>
      </c>
      <c r="AE35" s="470">
        <f>('ป้อนข้อมูล Mortgage Protection1'!$G$26*HLOOKUP($AE$6,'SA 10%'!$A$6:$IV$366,$A35+1,0))/1000</f>
        <v>2524500.3493807227</v>
      </c>
    </row>
    <row r="36" spans="1:31" s="472" customFormat="1" ht="11.1" customHeight="1">
      <c r="A36" s="469">
        <v>30</v>
      </c>
      <c r="B36" s="470">
        <f>('ป้อนข้อมูล Mortgage Protection1'!$G$26*HLOOKUP($B$6,'SA 10%'!$A$6:$IV$366,$A36+1,0))/1000</f>
        <v>0</v>
      </c>
      <c r="C36" s="470">
        <f>('ป้อนข้อมูล Mortgage Protection1'!$G$26*HLOOKUP($C$6,'SA 10%'!$A$6:$IV$366,$A36+1,0))/1000</f>
        <v>0</v>
      </c>
      <c r="D36" s="470">
        <f>('ป้อนข้อมูล Mortgage Protection1'!$G$26*HLOOKUP($D$6,'SA 10%'!$A$6:$IV$366,$A36+1,0))/1000</f>
        <v>559436.65331703809</v>
      </c>
      <c r="E36" s="470">
        <f>('ป้อนข้อมูล Mortgage Protection1'!$G$26*HLOOKUP($E$6,'SA 10%'!$A$6:$IV$366,$A36+1,0))/1000</f>
        <v>1136587.4337347483</v>
      </c>
      <c r="F36" s="470">
        <f>('ป้อนข้อมูล Mortgage Protection1'!$G$26*HLOOKUP($F$6,'SA 10%'!$A$6:$IV$366,$A36+1,0))/1000</f>
        <v>1480602.306850092</v>
      </c>
      <c r="G36" s="470">
        <f>('ป้อนข้อมูล Mortgage Protection1'!$G$26*HLOOKUP($G$6,'SA 10%'!$A$6:$IV$366,$A36+1,0))/1000</f>
        <v>1708066.0051735356</v>
      </c>
      <c r="H36" s="470">
        <f>('ป้อนข้อมูล Mortgage Protection1'!$G$26*HLOOKUP($H$6,'SA 10%'!$A$6:$IV$366,$A36+1,0))/1000</f>
        <v>1868946.4049705775</v>
      </c>
      <c r="I36" s="470">
        <f>('ป้อนข้อมูล Mortgage Protection1'!$G$26*HLOOKUP($I$6,'SA 10%'!$A$6:$IV$366,$A36+1,0))/1000</f>
        <v>1988229.957579477</v>
      </c>
      <c r="J36" s="470">
        <f>('ป้อนข้อมูล Mortgage Protection1'!$G$26*HLOOKUP($J$6,'SA 10%'!$A$6:$IV$366,$A36+1,0))/1000</f>
        <v>2079800.152724985</v>
      </c>
      <c r="K36" s="470">
        <f>('ป้อนข้อมูล Mortgage Protection1'!$G$26*HLOOKUP($K$6,'SA 10%'!$A$6:$IV$366,$A36+1,0))/1000</f>
        <v>2151988.8926721867</v>
      </c>
      <c r="L36" s="470">
        <f>('ป้อนข้อมูล Mortgage Protection1'!$G$26*HLOOKUP($L$6,'SA 10%'!$A$6:$IV$366,$A36+1,0))/1000</f>
        <v>2210099.8351926194</v>
      </c>
      <c r="M36" s="470">
        <f>('ป้อนข้อมูล Mortgage Protection1'!$G$26*HLOOKUP($M$6,'SA 10%'!$A$6:$IV$366,$A36+1,0))/1000</f>
        <v>2257670.05807395</v>
      </c>
      <c r="N36" s="470">
        <f>('ป้อนข้อมูล Mortgage Protection1'!$G$26*HLOOKUP($N$6,'SA 10%'!$A$6:$IV$366,$A36+1,0))/1000</f>
        <v>2297149.4116548509</v>
      </c>
      <c r="O36" s="470">
        <f>('ป้อนข้อมูล Mortgage Protection1'!$G$26*HLOOKUP($O$6,'SA 10%'!$A$6:$IV$366,$A36+1,0))/1000</f>
        <v>2330288.7164715845</v>
      </c>
      <c r="P36" s="470">
        <f>('ป้อนข้อมูล Mortgage Protection1'!$G$26*HLOOKUP($P$6,'SA 10%'!$A$6:$IV$366,$A36+1,0))/1000</f>
        <v>2358372.679326314</v>
      </c>
      <c r="Q36" s="470">
        <f>('ป้อนข้อมูล Mortgage Protection1'!$G$26*HLOOKUP($Q$6,'SA 10%'!$A$6:$IV$366,$A36+1,0))/1000</f>
        <v>2382365.4644185496</v>
      </c>
      <c r="R36" s="470">
        <f>('ป้อนข้อมูล Mortgage Protection1'!$G$26*HLOOKUP($R$6,'SA 10%'!$A$6:$IV$366,$A36+1,0))/1000</f>
        <v>2403004.885969738</v>
      </c>
      <c r="S36" s="470">
        <f>('ป้อนข้อมูล Mortgage Protection1'!$G$26*HLOOKUP($S$6,'SA 10%'!$A$6:$IV$366,$A36+1,0))/1000</f>
        <v>2420865.2036532187</v>
      </c>
      <c r="T36" s="470">
        <f>('ป้อนข้อมูล Mortgage Protection1'!$G$26*HLOOKUP($T$6,'SA 10%'!$A$6:$IV$366,$A36+1,0))/1000</f>
        <v>2436400.0889117513</v>
      </c>
      <c r="U36" s="470">
        <f>('ป้อนข้อมูล Mortgage Protection1'!$G$26*HLOOKUP($U$6,'SA 10%'!$A$6:$IV$366,$A36+1,0))/1000</f>
        <v>2449972.7029603873</v>
      </c>
      <c r="V36" s="470">
        <f>('ป้อนข้อมูล Mortgage Protection1'!$G$26*HLOOKUP($V$6,'SA 10%'!$A$6:$IV$366,$A36+1,0))/1000</f>
        <v>2461877.183103824</v>
      </c>
      <c r="W36" s="470">
        <f>('ป้อนข้อมูล Mortgage Protection1'!$G$26*HLOOKUP($W$6,'SA 10%'!$A$6:$IV$366,$A36+1,0))/1000</f>
        <v>2472354.2715298194</v>
      </c>
      <c r="X36" s="470">
        <f>('ป้อนข้อมูล Mortgage Protection1'!$G$26*HLOOKUP($X$6,'SA 10%'!$A$6:$IV$366,$A36+1,0))/1000</f>
        <v>2481602.8696703771</v>
      </c>
      <c r="Y36" s="470">
        <f>('ป้อนข้อมูล Mortgage Protection1'!$G$26*HLOOKUP($Y$6,'SA 10%'!$A$6:$IV$366,$A36+1,0))/1000</f>
        <v>2489788.7068024473</v>
      </c>
      <c r="Z36" s="470">
        <f>('ป้อนข้อมูล Mortgage Protection1'!$G$26*HLOOKUP($Z$6,'SA 10%'!$A$6:$IV$366,$A36+1,0))/1000</f>
        <v>2497050.9311310477</v>
      </c>
      <c r="AA36" s="470">
        <f>('ป้อนข้อมูล Mortgage Protection1'!$G$26*HLOOKUP($AA$6,'SA 10%'!$A$6:$IV$366,$A36+1,0))/1000</f>
        <v>2503507.1828567372</v>
      </c>
      <c r="AB36" s="470">
        <f>('ป้อนข้อมูล Mortgage Protection1'!$G$26*HLOOKUP($AB$6,'SA 10%'!$A$6:$IV$366,$A36+1,0))/1000</f>
        <v>2509257.5429037977</v>
      </c>
      <c r="AC36" s="470">
        <f>('ป้อนข้อมูล Mortgage Protection1'!$G$26*HLOOKUP($AC$6,'SA 10%'!$A$6:$IV$366,$A36+1,0))/1000</f>
        <v>2514387.6384633826</v>
      </c>
      <c r="AD36" s="470">
        <f>('ป้อนข้อมูล Mortgage Protection1'!$G$26*HLOOKUP($AD$6,'SA 10%'!$A$6:$IV$366,$A36+1,0))/1000</f>
        <v>2518971.1089072884</v>
      </c>
      <c r="AE36" s="470">
        <f>('ป้อนข้อมูล Mortgage Protection1'!$G$26*HLOOKUP($AE$6,'SA 10%'!$A$6:$IV$366,$A36+1,0))/1000</f>
        <v>2523071.5813121707</v>
      </c>
    </row>
    <row r="37" spans="1:31" s="472" customFormat="1" ht="11.1" customHeight="1">
      <c r="A37" s="469">
        <v>31</v>
      </c>
      <c r="B37" s="470">
        <f>('ป้อนข้อมูล Mortgage Protection1'!$G$26*HLOOKUP($B$6,'SA 10%'!$A$6:$IV$366,$A37+1,0))/1000</f>
        <v>0</v>
      </c>
      <c r="C37" s="470">
        <f>('ป้อนข้อมูล Mortgage Protection1'!$G$26*HLOOKUP($C$6,'SA 10%'!$A$6:$IV$366,$A37+1,0))/1000</f>
        <v>0</v>
      </c>
      <c r="D37" s="470">
        <f>('ป้อนข้อมูล Mortgage Protection1'!$G$26*HLOOKUP($D$6,'SA 10%'!$A$6:$IV$366,$A37+1,0))/1000</f>
        <v>481493.012852429</v>
      </c>
      <c r="E37" s="470">
        <f>('ป้อนข้อมูล Mortgage Protection1'!$G$26*HLOOKUP($E$6,'SA 10%'!$A$6:$IV$366,$A37+1,0))/1000</f>
        <v>1081129.5139604129</v>
      </c>
      <c r="F37" s="470">
        <f>('ป้อนข้อมูล Mortgage Protection1'!$G$26*HLOOKUP($F$6,'SA 10%'!$A$6:$IV$366,$A37+1,0))/1000</f>
        <v>1438547.1625940921</v>
      </c>
      <c r="G37" s="470">
        <f>('ป้อนข้อมูล Mortgage Protection1'!$G$26*HLOOKUP($G$6,'SA 10%'!$A$6:$IV$366,$A37+1,0))/1000</f>
        <v>1674872.8175521202</v>
      </c>
      <c r="H37" s="470">
        <f>('ป้อนข้อมูล Mortgage Protection1'!$G$26*HLOOKUP($H$6,'SA 10%'!$A$6:$IV$366,$A37+1,0))/1000</f>
        <v>1842021.0971773029</v>
      </c>
      <c r="I37" s="470">
        <f>('ป้อนข้อมูล Mortgage Protection1'!$G$26*HLOOKUP($I$6,'SA 10%'!$A$6:$IV$366,$A37+1,0))/1000</f>
        <v>1965951.9217607221</v>
      </c>
      <c r="J37" s="470">
        <f>('ป้อนข้อมูล Mortgage Protection1'!$G$26*HLOOKUP($J$6,'SA 10%'!$A$6:$IV$366,$A37+1,0))/1000</f>
        <v>2061089.6800135784</v>
      </c>
      <c r="K37" s="470">
        <f>('ป้อนข้อมูล Mortgage Protection1'!$G$26*HLOOKUP($K$6,'SA 10%'!$A$6:$IV$366,$A37+1,0))/1000</f>
        <v>2136090.8840490393</v>
      </c>
      <c r="L37" s="470">
        <f>('ป้อนข้อมูล Mortgage Protection1'!$G$26*HLOOKUP($L$6,'SA 10%'!$A$6:$IV$366,$A37+1,0))/1000</f>
        <v>2196465.8214680278</v>
      </c>
      <c r="M37" s="470">
        <f>('ป้อนข้อมูล Mortgage Protection1'!$G$26*HLOOKUP($M$6,'SA 10%'!$A$6:$IV$366,$A37+1,0))/1000</f>
        <v>2245889.3741570543</v>
      </c>
      <c r="N37" s="470">
        <f>('ป้อนข้อมูล Mortgage Protection1'!$G$26*HLOOKUP($N$6,'SA 10%'!$A$6:$IV$366,$A37+1,0))/1000</f>
        <v>2286906.8383110897</v>
      </c>
      <c r="O37" s="470">
        <f>('ป้อนข้อมูล Mortgage Protection1'!$G$26*HLOOKUP($O$6,'SA 10%'!$A$6:$IV$366,$A37+1,0))/1000</f>
        <v>2321337.246210868</v>
      </c>
      <c r="P37" s="470">
        <f>('ป้อนข้อมูล Mortgage Protection1'!$G$26*HLOOKUP($P$6,'SA 10%'!$A$6:$IV$366,$A37+1,0))/1000</f>
        <v>2350515.35667148</v>
      </c>
      <c r="Q37" s="470">
        <f>('ป้อนข้อมูล Mortgage Protection1'!$G$26*HLOOKUP($Q$6,'SA 10%'!$A$6:$IV$366,$A37+1,0))/1000</f>
        <v>2375442.8976065041</v>
      </c>
      <c r="R37" s="470">
        <f>('ป้อนข้อมูล Mortgage Protection1'!$G$26*HLOOKUP($R$6,'SA 10%'!$A$6:$IV$366,$A37+1,0))/1000</f>
        <v>2396886.4283852214</v>
      </c>
      <c r="S37" s="470">
        <f>('ป้อนข้อมูล Mortgage Protection1'!$G$26*HLOOKUP($S$6,'SA 10%'!$A$6:$IV$366,$A37+1,0))/1000</f>
        <v>2415442.5817644964</v>
      </c>
      <c r="T37" s="470">
        <f>('ป้อนข้อมูล Mortgage Protection1'!$G$26*HLOOKUP($T$6,'SA 10%'!$A$6:$IV$366,$A37+1,0))/1000</f>
        <v>2431582.7041685558</v>
      </c>
      <c r="U37" s="470">
        <f>('ป้อนข้อมูล Mortgage Protection1'!$G$26*HLOOKUP($U$6,'SA 10%'!$A$6:$IV$366,$A37+1,0))/1000</f>
        <v>2445684.1055270066</v>
      </c>
      <c r="V37" s="470">
        <f>('ป้อนข้อมูล Mortgage Protection1'!$G$26*HLOOKUP($V$6,'SA 10%'!$A$6:$IV$366,$A37+1,0))/1000</f>
        <v>2458052.3826963692</v>
      </c>
      <c r="W37" s="470">
        <f>('ป้อนข้อมูล Mortgage Protection1'!$G$26*HLOOKUP($W$6,'SA 10%'!$A$6:$IV$366,$A37+1,0))/1000</f>
        <v>2468937.6571492869</v>
      </c>
      <c r="X37" s="470">
        <f>('ป้อนข้อมูล Mortgage Protection1'!$G$26*HLOOKUP($X$6,'SA 10%'!$A$6:$IV$366,$A37+1,0))/1000</f>
        <v>2478546.5794921527</v>
      </c>
      <c r="Y37" s="470">
        <f>('ป้อนข้อมูล Mortgage Protection1'!$G$26*HLOOKUP($Y$6,'SA 10%'!$A$6:$IV$366,$A37+1,0))/1000</f>
        <v>2487051.3357933774</v>
      </c>
      <c r="Z37" s="470">
        <f>('ป้อนข้อมูล Mortgage Protection1'!$G$26*HLOOKUP($Z$6,'SA 10%'!$A$6:$IV$366,$A37+1,0))/1000</f>
        <v>2494596.4954542746</v>
      </c>
      <c r="AA37" s="470">
        <f>('ป้อนข้อมูล Mortgage Protection1'!$G$26*HLOOKUP($AA$6,'SA 10%'!$A$6:$IV$366,$A37+1,0))/1000</f>
        <v>2501304.2819225919</v>
      </c>
      <c r="AB37" s="470">
        <f>('ป้อนข้อมูล Mortgage Protection1'!$G$26*HLOOKUP($AB$6,'SA 10%'!$A$6:$IV$366,$A37+1,0))/1000</f>
        <v>2507278.6752626393</v>
      </c>
      <c r="AC37" s="470">
        <f>('ป้อนข้อมูล Mortgage Protection1'!$G$26*HLOOKUP($AC$6,'SA 10%'!$A$6:$IV$366,$A37+1,0))/1000</f>
        <v>2512608.6386899999</v>
      </c>
      <c r="AD37" s="470">
        <f>('ป้อนข้อมูล Mortgage Protection1'!$G$26*HLOOKUP($AD$6,'SA 10%'!$A$6:$IV$366,$A37+1,0))/1000</f>
        <v>2517370.6805569907</v>
      </c>
      <c r="AE37" s="470">
        <f>('ป้อนข้อมูล Mortgage Protection1'!$G$26*HLOOKUP($AE$6,'SA 10%'!$A$6:$IV$366,$A37+1,0))/1000</f>
        <v>2521630.9068430471</v>
      </c>
    </row>
    <row r="38" spans="1:31" s="472" customFormat="1" ht="11.1" customHeight="1">
      <c r="A38" s="469">
        <v>32</v>
      </c>
      <c r="B38" s="470">
        <f>('ป้อนข้อมูล Mortgage Protection1'!$G$26*HLOOKUP($B$6,'SA 10%'!$A$6:$IV$366,$A38+1,0))/1000</f>
        <v>0</v>
      </c>
      <c r="C38" s="470">
        <f>('ป้อนข้อมูล Mortgage Protection1'!$G$26*HLOOKUP($C$6,'SA 10%'!$A$6:$IV$366,$A38+1,0))/1000</f>
        <v>0</v>
      </c>
      <c r="D38" s="470">
        <f>('ป้อนข้อมูล Mortgage Protection1'!$G$26*HLOOKUP($D$6,'SA 10%'!$A$6:$IV$366,$A38+1,0))/1000</f>
        <v>402899.84205061523</v>
      </c>
      <c r="E38" s="470">
        <f>('ป้อนข้อมูล Mortgage Protection1'!$G$26*HLOOKUP($E$6,'SA 10%'!$A$6:$IV$366,$A38+1,0))/1000</f>
        <v>1025209.4448546256</v>
      </c>
      <c r="F38" s="470">
        <f>('ป้อนข้อมูล Mortgage Protection1'!$G$26*HLOOKUP($F$6,'SA 10%'!$A$6:$IV$366,$A38+1,0))/1000</f>
        <v>1396141.558802627</v>
      </c>
      <c r="G38" s="470">
        <f>('ป้อนข้อมูล Mortgage Protection1'!$G$26*HLOOKUP($G$6,'SA 10%'!$A$6:$IV$366,$A38+1,0))/1000</f>
        <v>1641403.0200338599</v>
      </c>
      <c r="H38" s="470">
        <f>('ป้อนข้อมูล Mortgage Protection1'!$G$26*HLOOKUP($H$6,'SA 10%'!$A$6:$IV$366,$A38+1,0))/1000</f>
        <v>1814871.4118190843</v>
      </c>
      <c r="I38" s="470">
        <f>('ป้อนข้อมูล Mortgage Protection1'!$G$26*HLOOKUP($I$6,'SA 10%'!$A$6:$IV$366,$A38+1,0))/1000</f>
        <v>1943488.2356434769</v>
      </c>
      <c r="J38" s="470">
        <f>('ป้อนข้อมูล Mortgage Protection1'!$G$26*HLOOKUP($J$6,'SA 10%'!$A$6:$IV$366,$A38+1,0))/1000</f>
        <v>2042223.286696244</v>
      </c>
      <c r="K38" s="470">
        <f>('ป้อนข้อมูล Mortgage Protection1'!$G$26*HLOOKUP($K$6,'SA 10%'!$A$6:$IV$366,$A38+1,0))/1000</f>
        <v>2120060.3920207</v>
      </c>
      <c r="L38" s="470">
        <f>('ป้อนข้อมูล Mortgage Protection1'!$G$26*HLOOKUP($L$6,'SA 10%'!$A$6:$IV$366,$A38+1,0))/1000</f>
        <v>2182718.190962397</v>
      </c>
      <c r="M38" s="470">
        <f>('ป้อนข้อมูล Mortgage Protection1'!$G$26*HLOOKUP($M$6,'SA 10%'!$A$6:$IV$366,$A38+1,0))/1000</f>
        <v>2234010.517874185</v>
      </c>
      <c r="N38" s="470">
        <f>('ป้อนข้อมูล Mortgage Protection1'!$G$26*HLOOKUP($N$6,'SA 10%'!$A$6:$IV$366,$A38+1,0))/1000</f>
        <v>2276578.9101894638</v>
      </c>
      <c r="O38" s="470">
        <f>('ป้อนข้อมูล Mortgage Protection1'!$G$26*HLOOKUP($O$6,'SA 10%'!$A$6:$IV$366,$A38+1,0))/1000</f>
        <v>2312311.1803646442</v>
      </c>
      <c r="P38" s="470">
        <f>('ป้อนข้อมูล Mortgage Protection1'!$G$26*HLOOKUP($P$6,'SA 10%'!$A$6:$IV$366,$A38+1,0))/1000</f>
        <v>2342592.5563278561</v>
      </c>
      <c r="Q38" s="470">
        <f>('ป้อนข้อมูล Mortgage Protection1'!$G$26*HLOOKUP($Q$6,'SA 10%'!$A$6:$IV$366,$A38+1,0))/1000</f>
        <v>2368462.6427376927</v>
      </c>
      <c r="R38" s="470">
        <f>('ป้อนข้อมูล Mortgage Protection1'!$G$26*HLOOKUP($R$6,'SA 10%'!$A$6:$IV$366,$A38+1,0))/1000</f>
        <v>2390716.9836541661</v>
      </c>
      <c r="S38" s="470">
        <f>('ป้อนข้อมูล Mortgage Protection1'!$G$26*HLOOKUP($S$6,'SA 10%'!$A$6:$IV$366,$A38+1,0))/1000</f>
        <v>2409974.7713600341</v>
      </c>
      <c r="T38" s="470">
        <f>('ป้อนข้อมูล Mortgage Protection1'!$G$26*HLOOKUP($T$6,'SA 10%'!$A$6:$IV$366,$A38+1,0))/1000</f>
        <v>2426725.1745525007</v>
      </c>
      <c r="U38" s="470">
        <f>('ป้อนข้อมูล Mortgage Protection1'!$G$26*HLOOKUP($U$6,'SA 10%'!$A$6:$IV$366,$A38+1,0))/1000</f>
        <v>2441359.7697816812</v>
      </c>
      <c r="V38" s="470">
        <f>('ป้อนข้อมูล Mortgage Protection1'!$G$26*HLOOKUP($V$6,'SA 10%'!$A$6:$IV$366,$A38+1,0))/1000</f>
        <v>2454195.7089521848</v>
      </c>
      <c r="W38" s="470">
        <f>('ป้อนข้อมูล Mortgage Protection1'!$G$26*HLOOKUP($W$6,'SA 10%'!$A$6:$IV$366,$A38+1,0))/1000</f>
        <v>2465492.5709822504</v>
      </c>
      <c r="X38" s="470">
        <f>('ป้อนข้อมูล Mortgage Protection1'!$G$26*HLOOKUP($X$6,'SA 10%'!$A$6:$IV$366,$A38+1,0))/1000</f>
        <v>2475464.8202291094</v>
      </c>
      <c r="Y38" s="470">
        <f>('ป้อนข้อมูล Mortgage Protection1'!$G$26*HLOOKUP($Y$6,'SA 10%'!$A$6:$IV$366,$A38+1,0))/1000</f>
        <v>2484291.153359232</v>
      </c>
      <c r="Z38" s="470">
        <f>('ป้อนข้อมูล Mortgage Protection1'!$G$26*HLOOKUP($Z$6,'SA 10%'!$A$6:$IV$366,$A38+1,0))/1000</f>
        <v>2492121.6061468618</v>
      </c>
      <c r="AA38" s="470">
        <f>('ป้อนข้อมูล Mortgage Protection1'!$G$26*HLOOKUP($AA$6,'SA 10%'!$A$6:$IV$366,$A38+1,0))/1000</f>
        <v>2499083.0234806626</v>
      </c>
      <c r="AB38" s="470">
        <f>('ป้อนข้อมูล Mortgage Protection1'!$G$26*HLOOKUP($AB$6,'SA 10%'!$A$6:$IV$366,$A38+1,0))/1000</f>
        <v>2505283.3170578051</v>
      </c>
      <c r="AC38" s="470">
        <f>('ป้อนข้อมูล Mortgage Protection1'!$G$26*HLOOKUP($AC$6,'SA 10%'!$A$6:$IV$366,$A38+1,0))/1000</f>
        <v>2510814.8139185067</v>
      </c>
      <c r="AD38" s="470">
        <f>('ป้อนข้อมูล Mortgage Protection1'!$G$26*HLOOKUP($AD$6,'SA 10%'!$A$6:$IV$366,$A38+1,0))/1000</f>
        <v>2515756.9153037742</v>
      </c>
      <c r="AE38" s="470">
        <f>('ป้อนข้อมูล Mortgage Protection1'!$G$26*HLOOKUP($AE$6,'SA 10%'!$A$6:$IV$366,$A38+1,0))/1000</f>
        <v>2520178.2267533476</v>
      </c>
    </row>
    <row r="39" spans="1:31" s="472" customFormat="1" ht="11.1" customHeight="1">
      <c r="A39" s="469">
        <v>33</v>
      </c>
      <c r="B39" s="470">
        <f>('ป้อนข้อมูล Mortgage Protection1'!$G$26*HLOOKUP($B$6,'SA 10%'!$A$6:$IV$366,$A39+1,0))/1000</f>
        <v>0</v>
      </c>
      <c r="C39" s="470">
        <f>('ป้อนข้อมูล Mortgage Protection1'!$G$26*HLOOKUP($C$6,'SA 10%'!$A$6:$IV$366,$A39+1,0))/1000</f>
        <v>0</v>
      </c>
      <c r="D39" s="470">
        <f>('ป้อนข้อมูล Mortgage Protection1'!$G$26*HLOOKUP($D$6,'SA 10%'!$A$6:$IV$366,$A39+1,0))/1000</f>
        <v>323651.72815878678</v>
      </c>
      <c r="E39" s="470">
        <f>('ป้อนข้อมูล Mortgage Protection1'!$G$26*HLOOKUP($E$6,'SA 10%'!$A$6:$IV$366,$A39+1,0))/1000</f>
        <v>968823.37517295592</v>
      </c>
      <c r="F39" s="470">
        <f>('ป้อนข้อมูล Mortgage Protection1'!$G$26*HLOOKUP($F$6,'SA 10%'!$A$6:$IV$366,$A39+1,0))/1000</f>
        <v>1353382.574979567</v>
      </c>
      <c r="G39" s="470">
        <f>('ป้อนข้อมูล Mortgage Protection1'!$G$26*HLOOKUP($G$6,'SA 10%'!$A$6:$IV$366,$A39+1,0))/1000</f>
        <v>1607654.3075362809</v>
      </c>
      <c r="H39" s="470">
        <f>('ป้อนข้อมูล Mortgage Protection1'!$G$26*HLOOKUP($H$6,'SA 10%'!$A$6:$IV$366,$A39+1,0))/1000</f>
        <v>1787495.479082881</v>
      </c>
      <c r="I39" s="470">
        <f>('ป้อนข้อมูล Mortgage Protection1'!$G$26*HLOOKUP($I$6,'SA 10%'!$A$6:$IV$366,$A39+1,0))/1000</f>
        <v>1920837.3521419221</v>
      </c>
      <c r="J39" s="470">
        <f>('ป้อนข้อมูล Mortgage Protection1'!$G$26*HLOOKUP($J$6,'SA 10%'!$A$6:$IV$366,$A39+1,0))/1000</f>
        <v>2023199.6734345977</v>
      </c>
      <c r="K39" s="470">
        <f>('ป้อนข้อมูล Mortgage Protection1'!$G$26*HLOOKUP($K$6,'SA 10%'!$A$6:$IV$366,$A39+1,0))/1000</f>
        <v>2103896.3125587907</v>
      </c>
      <c r="L39" s="470">
        <f>('ป้อนข้อมูล Mortgage Protection1'!$G$26*HLOOKUP($L$6,'SA 10%'!$A$6:$IV$366,$A39+1,0))/1000</f>
        <v>2168855.9968692204</v>
      </c>
      <c r="M39" s="470">
        <f>('ป้อนข้อมูล Mortgage Protection1'!$G$26*HLOOKUP($M$6,'SA 10%'!$A$6:$IV$366,$A39+1,0))/1000</f>
        <v>2222032.6711222925</v>
      </c>
      <c r="N39" s="470">
        <f>('ป้อนข้อมูล Mortgage Protection1'!$G$26*HLOOKUP($N$6,'SA 10%'!$A$6:$IV$366,$A39+1,0))/1000</f>
        <v>2266164.9160001567</v>
      </c>
      <c r="O39" s="470">
        <f>('ป้อนข้อมูล Mortgage Protection1'!$G$26*HLOOKUP($O$6,'SA 10%'!$A$6:$IV$366,$A39+1,0))/1000</f>
        <v>2303209.8973030369</v>
      </c>
      <c r="P39" s="470">
        <f>('ป้อนข้อมูล Mortgage Protection1'!$G$26*HLOOKUP($P$6,'SA 10%'!$A$6:$IV$366,$A39+1,0))/1000</f>
        <v>2334603.7326480346</v>
      </c>
      <c r="Q39" s="470">
        <f>('ป้อนข้อมูล Mortgage Protection1'!$G$26*HLOOKUP($Q$6,'SA 10%'!$A$6:$IV$366,$A39+1,0))/1000</f>
        <v>2361424.2190783075</v>
      </c>
      <c r="R39" s="470">
        <f>('ป้อนข้อมูล Mortgage Protection1'!$G$26*HLOOKUP($R$6,'SA 10%'!$A$6:$IV$366,$A39+1,0))/1000</f>
        <v>2384496.1268836861</v>
      </c>
      <c r="S39" s="470">
        <f>('ป้อนข้อมูล Mortgage Protection1'!$G$26*HLOOKUP($S$6,'SA 10%'!$A$6:$IV$366,$A39+1,0))/1000</f>
        <v>2404461.395868869</v>
      </c>
      <c r="T39" s="470">
        <f>('ป้อนข้อมูล Mortgage Protection1'!$G$26*HLOOKUP($T$6,'SA 10%'!$A$6:$IV$366,$A39+1,0))/1000</f>
        <v>2421827.1655229786</v>
      </c>
      <c r="U39" s="470">
        <f>('ป้อนข้อมูล Mortgage Protection1'!$G$26*HLOOKUP($U$6,'SA 10%'!$A$6:$IV$366,$A39+1,0))/1000</f>
        <v>2436999.3979051448</v>
      </c>
      <c r="V39" s="470">
        <f>('ป้อนข้อมูล Mortgage Protection1'!$G$26*HLOOKUP($V$6,'SA 10%'!$A$6:$IV$366,$A39+1,0))/1000</f>
        <v>2450306.8962601321</v>
      </c>
      <c r="W39" s="470">
        <f>('ป้อนข้อมูล Mortgage Protection1'!$G$26*HLOOKUP($W$6,'SA 10%'!$A$6:$IV$366,$A39+1,0))/1000</f>
        <v>2462018.7757638223</v>
      </c>
      <c r="X39" s="470">
        <f>('ป้อนข้อมูล Mortgage Protection1'!$G$26*HLOOKUP($X$6,'SA 10%'!$A$6:$IV$366,$A39+1,0))/1000</f>
        <v>2472357.379638874</v>
      </c>
      <c r="Y39" s="470">
        <f>('ป้อนข้อมูล Mortgage Protection1'!$G$26*HLOOKUP($Y$6,'SA 10%'!$A$6:$IV$366,$A39+1,0))/1000</f>
        <v>2481507.9694048013</v>
      </c>
      <c r="Z39" s="470">
        <f>('ป้อนข้อมูล Mortgage Protection1'!$G$26*HLOOKUP($Z$6,'SA 10%'!$A$6:$IV$366,$A39+1,0))/1000</f>
        <v>2489626.0927618872</v>
      </c>
      <c r="AA39" s="470">
        <f>('ป้อนข้อมูล Mortgage Protection1'!$G$26*HLOOKUP($AA$6,'SA 10%'!$A$6:$IV$366,$A39+1,0))/1000</f>
        <v>2496843.2545517171</v>
      </c>
      <c r="AB39" s="470">
        <f>('ป้อนข้อมูล Mortgage Protection1'!$G$26*HLOOKUP($AB$6,'SA 10%'!$A$6:$IV$366,$A39+1,0))/1000</f>
        <v>2503271.3308679298</v>
      </c>
      <c r="AC39" s="470">
        <f>('ป้อนข้อมูล Mortgage Protection1'!$G$26*HLOOKUP($AC$6,'SA 10%'!$A$6:$IV$366,$A39+1,0))/1000</f>
        <v>2509006.0406072498</v>
      </c>
      <c r="AD39" s="470">
        <f>('ป้อนข้อมูล Mortgage Protection1'!$G$26*HLOOKUP($AD$6,'SA 10%'!$A$6:$IV$366,$A39+1,0))/1000</f>
        <v>2514129.702006781</v>
      </c>
      <c r="AE39" s="470">
        <f>('ป้อนข้อมูล Mortgage Protection1'!$G$26*HLOOKUP($AE$6,'SA 10%'!$A$6:$IV$366,$A39+1,0))/1000</f>
        <v>2518713.4409962338</v>
      </c>
    </row>
    <row r="40" spans="1:31" s="472" customFormat="1" ht="11.1" customHeight="1">
      <c r="A40" s="469">
        <v>34</v>
      </c>
      <c r="B40" s="470">
        <f>('ป้อนข้อมูล Mortgage Protection1'!$G$26*HLOOKUP($B$6,'SA 10%'!$A$6:$IV$366,$A40+1,0))/1000</f>
        <v>0</v>
      </c>
      <c r="C40" s="470">
        <f>('ป้อนข้อมูล Mortgage Protection1'!$G$26*HLOOKUP($C$6,'SA 10%'!$A$6:$IV$366,$A40+1,0))/1000</f>
        <v>0</v>
      </c>
      <c r="D40" s="470">
        <f>('ป้อนข้อมูล Mortgage Protection1'!$G$26*HLOOKUP($D$6,'SA 10%'!$A$6:$IV$366,$A40+1,0))/1000</f>
        <v>243743.21331786006</v>
      </c>
      <c r="E40" s="470">
        <f>('ป้อนข้อมูล Mortgage Protection1'!$G$26*HLOOKUP($E$6,'SA 10%'!$A$6:$IV$366,$A40+1,0))/1000</f>
        <v>911967.42157727364</v>
      </c>
      <c r="F40" s="470">
        <f>('ป้อนข้อมูล Mortgage Protection1'!$G$26*HLOOKUP($F$6,'SA 10%'!$A$6:$IV$366,$A40+1,0))/1000</f>
        <v>1310267.2662913143</v>
      </c>
      <c r="G40" s="470">
        <f>('ป้อนข้อมูล Mortgage Protection1'!$G$26*HLOOKUP($G$6,'SA 10%'!$A$6:$IV$366,$A40+1,0))/1000</f>
        <v>1573624.3557678889</v>
      </c>
      <c r="H40" s="470">
        <f>('ป้อนข้อมูล Mortgage Protection1'!$G$26*HLOOKUP($H$6,'SA 10%'!$A$6:$IV$366,$A40+1,0))/1000</f>
        <v>1759891.4135738753</v>
      </c>
      <c r="I40" s="470">
        <f>('ป้อนข้อมูล Mortgage Protection1'!$G$26*HLOOKUP($I$6,'SA 10%'!$A$6:$IV$366,$A40+1,0))/1000</f>
        <v>1897997.7112778549</v>
      </c>
      <c r="J40" s="470">
        <f>('ป้อนข้อมูล Mortgage Protection1'!$G$26*HLOOKUP($J$6,'SA 10%'!$A$6:$IV$366,$A40+1,0))/1000</f>
        <v>2004017.5300624382</v>
      </c>
      <c r="K40" s="470">
        <f>('ป้อนข้อมูล Mortgage Protection1'!$G$26*HLOOKUP($K$6,'SA 10%'!$A$6:$IV$366,$A40+1,0))/1000</f>
        <v>2087597.532434698</v>
      </c>
      <c r="L40" s="470">
        <f>('ป้อนข้อมูล Mortgage Protection1'!$G$26*HLOOKUP($L$6,'SA 10%'!$A$6:$IV$366,$A40+1,0))/1000</f>
        <v>2154878.2844919334</v>
      </c>
      <c r="M40" s="470">
        <f>('ป้อนข้อมูล Mortgage Protection1'!$G$26*HLOOKUP($M$6,'SA 10%'!$A$6:$IV$366,$A40+1,0))/1000</f>
        <v>2209955.0089808004</v>
      </c>
      <c r="N40" s="470">
        <f>('ป้อนข้อมูล Mortgage Protection1'!$G$26*HLOOKUP($N$6,'SA 10%'!$A$6:$IV$366,$A40+1,0))/1000</f>
        <v>2255664.1385259395</v>
      </c>
      <c r="O40" s="470">
        <f>('ป้อนข้อมูล Mortgage Protection1'!$G$26*HLOOKUP($O$6,'SA 10%'!$A$6:$IV$366,$A40+1,0))/1000</f>
        <v>2294032.7702159151</v>
      </c>
      <c r="P40" s="470">
        <f>('ป้อนข้อมูล Mortgage Protection1'!$G$26*HLOOKUP($P$6,'SA 10%'!$A$6:$IV$366,$A40+1,0))/1000</f>
        <v>2326548.3354375483</v>
      </c>
      <c r="Q40" s="470">
        <f>('ป้อนข้อมูล Mortgage Protection1'!$G$26*HLOOKUP($Q$6,'SA 10%'!$A$6:$IV$366,$A40+1,0))/1000</f>
        <v>2354327.1418884271</v>
      </c>
      <c r="R40" s="470">
        <f>('ป้อนข้อมูล Mortgage Protection1'!$G$26*HLOOKUP($R$6,'SA 10%'!$A$6:$IV$366,$A40+1,0))/1000</f>
        <v>2378223.429640119</v>
      </c>
      <c r="S40" s="470">
        <f>('ป้อนข้อมูล Mortgage Protection1'!$G$26*HLOOKUP($S$6,'SA 10%'!$A$6:$IV$366,$A40+1,0))/1000</f>
        <v>2398902.0755819432</v>
      </c>
      <c r="T40" s="470">
        <f>('ป้อนข้อมูล Mortgage Protection1'!$G$26*HLOOKUP($T$6,'SA 10%'!$A$6:$IV$366,$A40+1,0))/1000</f>
        <v>2416888.339751543</v>
      </c>
      <c r="U40" s="470">
        <f>('ป้อนข้อมูล Mortgage Protection1'!$G$26*HLOOKUP($U$6,'SA 10%'!$A$6:$IV$366,$A40+1,0))/1000</f>
        <v>2432602.6895963037</v>
      </c>
      <c r="V40" s="470">
        <f>('ป้อนข้อมูล Mortgage Protection1'!$G$26*HLOOKUP($V$6,'SA 10%'!$A$6:$IV$366,$A40+1,0))/1000</f>
        <v>2446385.6767956465</v>
      </c>
      <c r="W40" s="470">
        <f>('ป้อนข้อมูล Mortgage Protection1'!$G$26*HLOOKUP($W$6,'SA 10%'!$A$6:$IV$366,$A40+1,0))/1000</f>
        <v>2458516.0322519061</v>
      </c>
      <c r="X40" s="470">
        <f>('ป้อนข้อมูล Mortgage Protection1'!$G$26*HLOOKUP($X$6,'SA 10%'!$A$6:$IV$366,$A40+1,0))/1000</f>
        <v>2469224.0437103868</v>
      </c>
      <c r="Y40" s="470">
        <f>('ป้อนข้อมูล Mortgage Protection1'!$G$26*HLOOKUP($Y$6,'SA 10%'!$A$6:$IV$366,$A40+1,0))/1000</f>
        <v>2478701.5922507513</v>
      </c>
      <c r="Z40" s="470">
        <f>('ป้อนข้อมูล Mortgage Protection1'!$G$26*HLOOKUP($Z$6,'SA 10%'!$A$6:$IV$366,$A40+1,0))/1000</f>
        <v>2487109.783432038</v>
      </c>
      <c r="AA40" s="470">
        <f>('ป้อนข้อมูล Mortgage Protection1'!$G$26*HLOOKUP($AA$6,'SA 10%'!$A$6:$IV$366,$A40+1,0))/1000</f>
        <v>2494584.8208816973</v>
      </c>
      <c r="AB40" s="470">
        <f>('ป้อนข้อมูล Mortgage Protection1'!$G$26*HLOOKUP($AB$6,'SA 10%'!$A$6:$IV$366,$A40+1,0))/1000</f>
        <v>2501242.5781264724</v>
      </c>
      <c r="AC40" s="470">
        <f>('ป้อนข้อมูล Mortgage Protection1'!$G$26*HLOOKUP($AC$6,'SA 10%'!$A$6:$IV$366,$A40+1,0))/1000</f>
        <v>2507182.194185066</v>
      </c>
      <c r="AD40" s="470">
        <f>('ป้อนข้อมูล Mortgage Protection1'!$G$26*HLOOKUP($AD$6,'SA 10%'!$A$6:$IV$366,$A40+1,0))/1000</f>
        <v>2512488.928598979</v>
      </c>
      <c r="AE40" s="470">
        <f>('ป้อนข้อมูล Mortgage Protection1'!$G$26*HLOOKUP($AE$6,'SA 10%'!$A$6:$IV$366,$A40+1,0))/1000</f>
        <v>2517236.4486911441</v>
      </c>
    </row>
    <row r="41" spans="1:31" s="472" customFormat="1" ht="11.1" customHeight="1">
      <c r="A41" s="469">
        <v>35</v>
      </c>
      <c r="B41" s="470">
        <f>('ป้อนข้อมูล Mortgage Protection1'!$G$26*HLOOKUP($B$6,'SA 10%'!$A$6:$IV$366,$A41+1,0))/1000</f>
        <v>0</v>
      </c>
      <c r="C41" s="470">
        <f>('ป้อนข้อมูล Mortgage Protection1'!$G$26*HLOOKUP($C$6,'SA 10%'!$A$6:$IV$366,$A41+1,0))/1000</f>
        <v>0</v>
      </c>
      <c r="D41" s="470">
        <f>('ป้อนข้อมูล Mortgage Protection1'!$G$26*HLOOKUP($D$6,'SA 10%'!$A$6:$IV$366,$A41+1,0))/1000</f>
        <v>163168.7941865914</v>
      </c>
      <c r="E41" s="470">
        <f>('ป้อนข้อมูล Mortgage Protection1'!$G$26*HLOOKUP($E$6,'SA 10%'!$A$6:$IV$366,$A41+1,0))/1000</f>
        <v>854637.66836829192</v>
      </c>
      <c r="F41" s="470">
        <f>('ป้อนข้อมูล Mortgage Protection1'!$G$26*HLOOKUP($F$6,'SA 10%'!$A$6:$IV$366,$A41+1,0))/1000</f>
        <v>1266792.6633639929</v>
      </c>
      <c r="G41" s="470">
        <f>('ป้อนข้อมูล Mortgage Protection1'!$G$26*HLOOKUP($G$6,'SA 10%'!$A$6:$IV$366,$A41+1,0))/1000</f>
        <v>1539310.8210680936</v>
      </c>
      <c r="H41" s="470">
        <f>('ป้อนข้อมูล Mortgage Protection1'!$G$26*HLOOKUP($H$6,'SA 10%'!$A$6:$IV$366,$A41+1,0))/1000</f>
        <v>1732057.3141856282</v>
      </c>
      <c r="I41" s="470">
        <f>('ป้อนข้อมูล Mortgage Protection1'!$G$26*HLOOKUP($I$6,'SA 10%'!$A$6:$IV$366,$A41+1,0))/1000</f>
        <v>1874967.7400732527</v>
      </c>
      <c r="J41" s="470">
        <f>('ป้อนข้อมูล Mortgage Protection1'!$G$26*HLOOKUP($J$6,'SA 10%'!$A$6:$IV$366,$A41+1,0))/1000</f>
        <v>1984675.5354955103</v>
      </c>
      <c r="K41" s="470">
        <f>('ป้อนข้อมูล Mortgage Protection1'!$G$26*HLOOKUP($K$6,'SA 10%'!$A$6:$IV$366,$A41+1,0))/1000</f>
        <v>2071162.9291429049</v>
      </c>
      <c r="L41" s="470">
        <f>('ป้อนข้อมูล Mortgage Protection1'!$G$26*HLOOKUP($L$6,'SA 10%'!$A$6:$IV$366,$A41+1,0))/1000</f>
        <v>2140784.0911781695</v>
      </c>
      <c r="M41" s="470">
        <f>('ป้อนข้อมูล Mortgage Protection1'!$G$26*HLOOKUP($M$6,'SA 10%'!$A$6:$IV$366,$A41+1,0))/1000</f>
        <v>2197776.6996547962</v>
      </c>
      <c r="N41" s="470">
        <f>('ป้อนข้อมูล Mortgage Protection1'!$G$26*HLOOKUP($N$6,'SA 10%'!$A$6:$IV$366,$A41+1,0))/1000</f>
        <v>2245075.8545727707</v>
      </c>
      <c r="O41" s="470">
        <f>('ป้อนข้อมูล Mortgage Protection1'!$G$26*HLOOKUP($O$6,'SA 10%'!$A$6:$IV$366,$A41+1,0))/1000</f>
        <v>2284779.1670697341</v>
      </c>
      <c r="P41" s="470">
        <f>('ป้อนข้อมูล Mortgage Protection1'!$G$26*HLOOKUP($P$6,'SA 10%'!$A$6:$IV$366,$A41+1,0))/1000</f>
        <v>2318425.8099169745</v>
      </c>
      <c r="Q41" s="470">
        <f>('ป้อนข้อมูล Mortgage Protection1'!$G$26*HLOOKUP($Q$6,'SA 10%'!$A$6:$IV$366,$A41+1,0))/1000</f>
        <v>2347170.9223886314</v>
      </c>
      <c r="R41" s="470">
        <f>('ป้อนข้อมูล Mortgage Protection1'!$G$26*HLOOKUP($R$6,'SA 10%'!$A$6:$IV$366,$A41+1,0))/1000</f>
        <v>2371898.4599195216</v>
      </c>
      <c r="S41" s="470">
        <f>('ป้อนข้อมูล Mortgage Protection1'!$G$26*HLOOKUP($S$6,'SA 10%'!$A$6:$IV$366,$A41+1,0))/1000</f>
        <v>2393296.4276259602</v>
      </c>
      <c r="T41" s="470">
        <f>('ป้อนข้อมูล Mortgage Protection1'!$G$26*HLOOKUP($T$6,'SA 10%'!$A$6:$IV$366,$A41+1,0))/1000</f>
        <v>2411908.3570986791</v>
      </c>
      <c r="U41" s="470">
        <f>('ป้อนข้อมูล Mortgage Protection1'!$G$26*HLOOKUP($U$6,'SA 10%'!$A$6:$IV$366,$A41+1,0))/1000</f>
        <v>2428169.3420515554</v>
      </c>
      <c r="V41" s="470">
        <f>('ป้อนข้อมูล Mortgage Protection1'!$G$26*HLOOKUP($V$6,'SA 10%'!$A$6:$IV$366,$A41+1,0))/1000</f>
        <v>2442431.78050229</v>
      </c>
      <c r="W41" s="470">
        <f>('ป้อนข้อมูล Mortgage Protection1'!$G$26*HLOOKUP($W$6,'SA 10%'!$A$6:$IV$366,$A41+1,0))/1000</f>
        <v>2454984.0992107242</v>
      </c>
      <c r="X41" s="470">
        <f>('ป้อนข้อมูล Mortgage Protection1'!$G$26*HLOOKUP($X$6,'SA 10%'!$A$6:$IV$366,$A41+1,0))/1000</f>
        <v>2466064.596649162</v>
      </c>
      <c r="Y41" s="470">
        <f>('ป้อนข้อมูล Mortgage Protection1'!$G$26*HLOOKUP($Y$6,'SA 10%'!$A$6:$IV$366,$A41+1,0))/1000</f>
        <v>2475871.828620417</v>
      </c>
      <c r="Z41" s="470">
        <f>('ป้อนข้อมูล Mortgage Protection1'!$G$26*HLOOKUP($Z$6,'SA 10%'!$A$6:$IV$366,$A41+1,0))/1000</f>
        <v>2484572.5048577739</v>
      </c>
      <c r="AA41" s="470">
        <f>('ป้อนข้อมูล Mortgage Protection1'!$G$26*HLOOKUP($AA$6,'SA 10%'!$A$6:$IV$366,$A41+1,0))/1000</f>
        <v>2492307.5669310936</v>
      </c>
      <c r="AB41" s="470">
        <f>('ป้อนข้อมูล Mortgage Protection1'!$G$26*HLOOKUP($AB$6,'SA 10%'!$A$6:$IV$366,$A41+1,0))/1000</f>
        <v>2499196.9191121701</v>
      </c>
      <c r="AC41" s="470">
        <f>('ป้อนข้อมูล Mortgage Protection1'!$G$26*HLOOKUP($AC$6,'SA 10%'!$A$6:$IV$366,$A41+1,0))/1000</f>
        <v>2505343.1490426976</v>
      </c>
      <c r="AD41" s="470">
        <f>('ป้อนข้อมูล Mortgage Protection1'!$G$26*HLOOKUP($AD$6,'SA 10%'!$A$6:$IV$366,$A41+1,0))/1000</f>
        <v>2510834.4820794459</v>
      </c>
      <c r="AE41" s="470">
        <f>('ป้อนข้อมูล Mortgage Protection1'!$G$26*HLOOKUP($AE$6,'SA 10%'!$A$6:$IV$366,$A41+1,0))/1000</f>
        <v>2515747.1481168452</v>
      </c>
    </row>
    <row r="42" spans="1:31" s="472" customFormat="1" ht="11.1" customHeight="1">
      <c r="A42" s="469">
        <v>36</v>
      </c>
      <c r="B42" s="470">
        <f>('ป้อนข้อมูล Mortgage Protection1'!$G$26*HLOOKUP($B$6,'SA 10%'!$A$6:$IV$366,$A42+1,0))/1000</f>
        <v>0</v>
      </c>
      <c r="C42" s="470">
        <f>('ป้อนข้อมูล Mortgage Protection1'!$G$26*HLOOKUP($C$6,'SA 10%'!$A$6:$IV$366,$A42+1,0))/1000</f>
        <v>0</v>
      </c>
      <c r="D42" s="470">
        <f>('ป้อนข้อมูล Mortgage Protection1'!$G$26*HLOOKUP($D$6,'SA 10%'!$A$6:$IV$366,$A42+1,0))/1000</f>
        <v>81922.921562562362</v>
      </c>
      <c r="E42" s="470">
        <f>('ป้อนข้อมูล Mortgage Protection1'!$G$26*HLOOKUP($E$6,'SA 10%'!$A$6:$IV$366,$A42+1,0))/1000</f>
        <v>796830.16721590294</v>
      </c>
      <c r="F42" s="470">
        <f>('ป้อนข้อมูล Mortgage Protection1'!$G$26*HLOOKUP($F$6,'SA 10%'!$A$6:$IV$366,$A42+1,0))/1000</f>
        <v>1222955.7720789432</v>
      </c>
      <c r="G42" s="470">
        <f>('ป้อนข้อมูล Mortgage Protection1'!$G$26*HLOOKUP($G$6,'SA 10%'!$A$6:$IV$366,$A42+1,0))/1000</f>
        <v>1504711.3402457994</v>
      </c>
      <c r="H42" s="470">
        <f>('ป้อนข้อมูล Mortgage Protection1'!$G$26*HLOOKUP($H$6,'SA 10%'!$A$6:$IV$366,$A42+1,0))/1000</f>
        <v>1703991.2639691459</v>
      </c>
      <c r="I42" s="470">
        <f>('ป้อนข้อมูล Mortgage Protection1'!$G$26*HLOOKUP($I$6,'SA 10%'!$A$6:$IV$366,$A42+1,0))/1000</f>
        <v>1851745.8524419456</v>
      </c>
      <c r="J42" s="470">
        <f>('ป้อนข้อมูล Mortgage Protection1'!$G$26*HLOOKUP($J$6,'SA 10%'!$A$6:$IV$366,$A42+1,0))/1000</f>
        <v>1965172.3576405251</v>
      </c>
      <c r="K42" s="470">
        <f>('ป้อนข้อมูล Mortgage Protection1'!$G$26*HLOOKUP($K$6,'SA 10%'!$A$6:$IV$366,$A42+1,0))/1000</f>
        <v>2054591.3708236807</v>
      </c>
      <c r="L42" s="470">
        <f>('ป้อนข้อมูล Mortgage Protection1'!$G$26*HLOOKUP($L$6,'SA 10%'!$A$6:$IV$366,$A42+1,0))/1000</f>
        <v>2126572.4462534571</v>
      </c>
      <c r="M42" s="470">
        <f>('ป้อนข้อมูล Mortgage Protection1'!$G$26*HLOOKUP($M$6,'SA 10%'!$A$6:$IV$366,$A42+1,0))/1000</f>
        <v>2185496.9044177411</v>
      </c>
      <c r="N42" s="470">
        <f>('ป้อนข้อมูล Mortgage Protection1'!$G$26*HLOOKUP($N$6,'SA 10%'!$A$6:$IV$366,$A42+1,0))/1000</f>
        <v>2234399.3349199914</v>
      </c>
      <c r="O42" s="470">
        <f>('ป้อนข้อมูล Mortgage Protection1'!$G$26*HLOOKUP($O$6,'SA 10%'!$A$6:$IV$366,$A42+1,0))/1000</f>
        <v>2275448.4505640017</v>
      </c>
      <c r="P42" s="470">
        <f>('ป้อนข้อมูล Mortgage Protection1'!$G$26*HLOOKUP($P$6,'SA 10%'!$A$6:$IV$366,$A42+1,0))/1000</f>
        <v>2310235.596683729</v>
      </c>
      <c r="Q42" s="470">
        <f>('ป้อนข้อมูล Mortgage Protection1'!$G$26*HLOOKUP($Q$6,'SA 10%'!$A$6:$IV$366,$A42+1,0))/1000</f>
        <v>2339955.0677263369</v>
      </c>
      <c r="R42" s="470">
        <f>('ป้อนข้อมูล Mortgage Protection1'!$G$26*HLOOKUP($R$6,'SA 10%'!$A$6:$IV$366,$A42+1,0))/1000</f>
        <v>2365520.78211792</v>
      </c>
      <c r="S42" s="470">
        <f>('ป้อนข้อมูล Mortgage Protection1'!$G$26*HLOOKUP($S$6,'SA 10%'!$A$6:$IV$366,$A42+1,0))/1000</f>
        <v>2387644.0659370106</v>
      </c>
      <c r="T42" s="470">
        <f>('ป้อนข้อมูล Mortgage Protection1'!$G$26*HLOOKUP($T$6,'SA 10%'!$A$6:$IV$366,$A42+1,0))/1000</f>
        <v>2406886.8745903755</v>
      </c>
      <c r="U42" s="470">
        <f>('ป้อนข้อมูล Mortgage Protection1'!$G$26*HLOOKUP($U$6,'SA 10%'!$A$6:$IV$366,$A42+1,0))/1000</f>
        <v>2423699.0499439351</v>
      </c>
      <c r="V42" s="470">
        <f>('ป้อนข้อมูล Mortgage Protection1'!$G$26*HLOOKUP($V$6,'SA 10%'!$A$6:$IV$366,$A42+1,0))/1000</f>
        <v>2438444.9350731554</v>
      </c>
      <c r="W42" s="470">
        <f>('ป้อนข้อมูล Mortgage Protection1'!$G$26*HLOOKUP($W$6,'SA 10%'!$A$6:$IV$366,$A42+1,0))/1000</f>
        <v>2451422.7333942</v>
      </c>
      <c r="X42" s="470">
        <f>('ป้อนข้อมูล Mortgage Protection1'!$G$26*HLOOKUP($X$6,'SA 10%'!$A$6:$IV$366,$A42+1,0))/1000</f>
        <v>2462878.8208624274</v>
      </c>
      <c r="Y42" s="470">
        <f>('ป้อนข้อมูล Mortgage Protection1'!$G$26*HLOOKUP($Y$6,'SA 10%'!$A$6:$IV$366,$A42+1,0))/1000</f>
        <v>2473018.483626497</v>
      </c>
      <c r="Z42" s="470">
        <f>('ป้อนข้อมูล Mortgage Protection1'!$G$26*HLOOKUP($Z$6,'SA 10%'!$A$6:$IV$366,$A42+1,0))/1000</f>
        <v>2482014.0822953903</v>
      </c>
      <c r="AA42" s="470">
        <f>('ป้อนข้อมูล Mortgage Protection1'!$G$26*HLOOKUP($AA$6,'SA 10%'!$A$6:$IV$366,$A42+1,0))/1000</f>
        <v>2490011.3358642347</v>
      </c>
      <c r="AB42" s="470">
        <f>('ป้อนข้อมูล Mortgage Protection1'!$G$26*HLOOKUP($AB$6,'SA 10%'!$A$6:$IV$366,$A42+1,0))/1000</f>
        <v>2497134.2129394147</v>
      </c>
      <c r="AC42" s="470">
        <f>('ป้อนข้อมูล Mortgage Protection1'!$G$26*HLOOKUP($AC$6,'SA 10%'!$A$6:$IV$366,$A42+1,0))/1000</f>
        <v>2503488.7785241427</v>
      </c>
      <c r="AD42" s="470">
        <f>('ป้อนข้อมูล Mortgage Protection1'!$G$26*HLOOKUP($AD$6,'SA 10%'!$A$6:$IV$366,$A42+1,0))/1000</f>
        <v>2509166.248505583</v>
      </c>
      <c r="AE42" s="470">
        <f>('ป้อนข้อมูล Mortgage Protection1'!$G$26*HLOOKUP($AE$6,'SA 10%'!$A$6:$IV$366,$A42+1,0))/1000</f>
        <v>2514245.4367044275</v>
      </c>
    </row>
    <row r="43" spans="1:31" s="472" customFormat="1" ht="11.1" customHeight="1">
      <c r="A43" s="469">
        <v>37</v>
      </c>
      <c r="B43" s="470">
        <f>('ป้อนข้อมูล Mortgage Protection1'!$G$26*HLOOKUP($B$6,'SA 10%'!$A$6:$IV$366,$A43+1,0))/1000</f>
        <v>0</v>
      </c>
      <c r="C43" s="470">
        <f>('ป้อนข้อมูล Mortgage Protection1'!$G$26*HLOOKUP($C$6,'SA 10%'!$A$6:$IV$366,$A43+1,0))/1000</f>
        <v>0</v>
      </c>
      <c r="D43" s="470">
        <f>('ป้อนข้อมูล Mortgage Protection1'!$G$26*HLOOKUP($D$6,'SA 10%'!$A$6:$IV$366,$A43+1,0))/1000</f>
        <v>0</v>
      </c>
      <c r="E43" s="470">
        <f>('ป้อนข้อมูล Mortgage Protection1'!$G$26*HLOOKUP($E$6,'SA 10%'!$A$6:$IV$366,$A43+1,0))/1000</f>
        <v>738540.93688724423</v>
      </c>
      <c r="F43" s="470">
        <f>('ป้อนข้อมูล Mortgage Protection1'!$G$26*HLOOKUP($F$6,'SA 10%'!$A$6:$IV$366,$A43+1,0))/1000</f>
        <v>1178753.5733665191</v>
      </c>
      <c r="G43" s="470">
        <f>('ป้อนข้อมูล Mortgage Protection1'!$G$26*HLOOKUP($G$6,'SA 10%'!$A$6:$IV$366,$A43+1,0))/1000</f>
        <v>1469823.5304166535</v>
      </c>
      <c r="H43" s="470">
        <f>('ป้อนข้อมูล Mortgage Protection1'!$G$26*HLOOKUP($H$6,'SA 10%'!$A$6:$IV$366,$A43+1,0))/1000</f>
        <v>1675691.330000859</v>
      </c>
      <c r="I43" s="470">
        <f>('ป้อนข้อมูล Mortgage Protection1'!$G$26*HLOOKUP($I$6,'SA 10%'!$A$6:$IV$366,$A43+1,0))/1000</f>
        <v>1828330.4490803785</v>
      </c>
      <c r="J43" s="470">
        <f>('ป้อนข้อมูล Mortgage Protection1'!$G$26*HLOOKUP($J$6,'SA 10%'!$A$6:$IV$366,$A43+1,0))/1000</f>
        <v>1945506.6533034153</v>
      </c>
      <c r="K43" s="470">
        <f>('ป้อนข้อมูล Mortgage Protection1'!$G$26*HLOOKUP($K$6,'SA 10%'!$A$6:$IV$366,$A43+1,0))/1000</f>
        <v>2037881.7161851295</v>
      </c>
      <c r="L43" s="470">
        <f>('ป้อนข้อมูล Mortgage Protection1'!$G$26*HLOOKUP($L$6,'SA 10%'!$A$6:$IV$366,$A43+1,0))/1000</f>
        <v>2112242.370954372</v>
      </c>
      <c r="M43" s="470">
        <f>('ป้อนข้อมูล Mortgage Protection1'!$G$26*HLOOKUP($M$6,'SA 10%'!$A$6:$IV$366,$A43+1,0))/1000</f>
        <v>2173114.7775537111</v>
      </c>
      <c r="N43" s="470">
        <f>('ป้อนข้อมูล Mortgage Protection1'!$G$26*HLOOKUP($N$6,'SA 10%'!$A$6:$IV$366,$A43+1,0))/1000</f>
        <v>2223633.8442701064</v>
      </c>
      <c r="O43" s="470">
        <f>('ป้อนข้อมูล Mortgage Protection1'!$G$26*HLOOKUP($O$6,'SA 10%'!$A$6:$IV$366,$A43+1,0))/1000</f>
        <v>2266039.9780873884</v>
      </c>
      <c r="P43" s="470">
        <f>('ป้อนข้อมูล Mortgage Protection1'!$G$26*HLOOKUP($P$6,'SA 10%'!$A$6:$IV$366,$A43+1,0))/1000</f>
        <v>2301977.13167354</v>
      </c>
      <c r="Q43" s="470">
        <f>('ป้อนข้อมูล Mortgage Protection1'!$G$26*HLOOKUP($Q$6,'SA 10%'!$A$6:$IV$366,$A43+1,0))/1000</f>
        <v>2332679.0809418568</v>
      </c>
      <c r="R43" s="470">
        <f>('ป้อนข้อมูล Mortgage Protection1'!$G$26*HLOOKUP($R$6,'SA 10%'!$A$6:$IV$366,$A43+1,0))/1000</f>
        <v>2359089.9570013043</v>
      </c>
      <c r="S43" s="470">
        <f>('ป้อนข้อมูล Mortgage Protection1'!$G$26*HLOOKUP($S$6,'SA 10%'!$A$6:$IV$366,$A43+1,0))/1000</f>
        <v>2381944.6012339867</v>
      </c>
      <c r="T43" s="470">
        <f>('ป้อนข้อมูล Mortgage Protection1'!$G$26*HLOOKUP($T$6,'SA 10%'!$A$6:$IV$366,$A43+1,0))/1000</f>
        <v>2401823.5463945018</v>
      </c>
      <c r="U43" s="470">
        <f>('ป้อนข้อมูล Mortgage Protection1'!$G$26*HLOOKUP($U$6,'SA 10%'!$A$6:$IV$366,$A43+1,0))/1000</f>
        <v>2419191.505402084</v>
      </c>
      <c r="V43" s="470">
        <f>('ป้อนข้อมูล Mortgage Protection1'!$G$26*HLOOKUP($V$6,'SA 10%'!$A$6:$IV$366,$A43+1,0))/1000</f>
        <v>2434424.8659321107</v>
      </c>
      <c r="W43" s="470">
        <f>('ป้อนข้อมูล Mortgage Protection1'!$G$26*HLOOKUP($W$6,'SA 10%'!$A$6:$IV$366,$A43+1,0))/1000</f>
        <v>2447831.6895292043</v>
      </c>
      <c r="X43" s="470">
        <f>('ป้อนข้อมูล Mortgage Protection1'!$G$26*HLOOKUP($X$6,'SA 10%'!$A$6:$IV$366,$A43+1,0))/1000</f>
        <v>2459666.496944136</v>
      </c>
      <c r="Y43" s="470">
        <f>('ป้อนข้อมูล Mortgage Protection1'!$G$26*HLOOKUP($Y$6,'SA 10%'!$A$6:$IV$366,$A43+1,0))/1000</f>
        <v>2470141.3607576271</v>
      </c>
      <c r="Z43" s="470">
        <f>('ป้อนข้อมูล Mortgage Protection1'!$G$26*HLOOKUP($Z$6,'SA 10%'!$A$6:$IV$366,$A43+1,0))/1000</f>
        <v>2479434.3395449864</v>
      </c>
      <c r="AA43" s="470">
        <f>('ป้อนข้อมูล Mortgage Protection1'!$G$26*HLOOKUP($AA$6,'SA 10%'!$A$6:$IV$366,$A43+1,0))/1000</f>
        <v>2487695.9695384861</v>
      </c>
      <c r="AB43" s="470">
        <f>('ป้อนข้อมูล Mortgage Protection1'!$G$26*HLOOKUP($AB$6,'SA 10%'!$A$6:$IV$366,$A43+1,0))/1000</f>
        <v>2495054.3175485535</v>
      </c>
      <c r="AC43" s="470">
        <f>('ป้อนข้อมูล Mortgage Protection1'!$G$26*HLOOKUP($AC$6,'SA 10%'!$A$6:$IV$366,$A43+1,0))/1000</f>
        <v>2501618.9549179329</v>
      </c>
      <c r="AD43" s="470">
        <f>('ป้อนข้อมูล Mortgage Protection1'!$G$26*HLOOKUP($AD$6,'SA 10%'!$A$6:$IV$366,$A43+1,0))/1000</f>
        <v>2507484.112985271</v>
      </c>
      <c r="AE43" s="470">
        <f>('ป้อนข้อมูล Mortgage Protection1'!$G$26*HLOOKUP($AE$6,'SA 10%'!$A$6:$IV$366,$A43+1,0))/1000</f>
        <v>2512731.2110302392</v>
      </c>
    </row>
    <row r="44" spans="1:31" s="472" customFormat="1" ht="11.1" customHeight="1">
      <c r="A44" s="469">
        <v>38</v>
      </c>
      <c r="B44" s="470">
        <f>('ป้อนข้อมูล Mortgage Protection1'!$G$26*HLOOKUP($B$6,'SA 10%'!$A$6:$IV$366,$A44+1,0))/1000</f>
        <v>0</v>
      </c>
      <c r="C44" s="470">
        <f>('ป้อนข้อมูล Mortgage Protection1'!$G$26*HLOOKUP($C$6,'SA 10%'!$A$6:$IV$366,$A44+1,0))/1000</f>
        <v>0</v>
      </c>
      <c r="D44" s="470">
        <f>('ป้อนข้อมูล Mortgage Protection1'!$G$26*HLOOKUP($D$6,'SA 10%'!$A$6:$IV$366,$A44+1,0))/1000</f>
        <v>0</v>
      </c>
      <c r="E44" s="470">
        <f>('ป้อนข้อมูล Mortgage Protection1'!$G$26*HLOOKUP($E$6,'SA 10%'!$A$6:$IV$366,$A44+1,0))/1000</f>
        <v>679765.96297251352</v>
      </c>
      <c r="F44" s="470">
        <f>('ป้อนข้อมูล Mortgage Protection1'!$G$26*HLOOKUP($F$6,'SA 10%'!$A$6:$IV$366,$A44+1,0))/1000</f>
        <v>1134183.0229981581</v>
      </c>
      <c r="G44" s="470">
        <f>('ป้อนข้อมูล Mortgage Protection1'!$G$26*HLOOKUP($G$6,'SA 10%'!$A$6:$IV$366,$A44+1,0))/1000</f>
        <v>1434644.9888389308</v>
      </c>
      <c r="H44" s="470">
        <f>('ป้อนข้อมูล Mortgage Protection1'!$G$26*HLOOKUP($H$6,'SA 10%'!$A$6:$IV$366,$A44+1,0))/1000</f>
        <v>1647155.5632495044</v>
      </c>
      <c r="I44" s="470">
        <f>('ป้อนข้อมูล Mortgage Protection1'!$G$26*HLOOKUP($I$6,'SA 10%'!$A$6:$IV$366,$A44+1,0))/1000</f>
        <v>1804719.9173574641</v>
      </c>
      <c r="J44" s="470">
        <f>('ป้อนข้อมูล Mortgage Protection1'!$G$26*HLOOKUP($J$6,'SA 10%'!$A$6:$IV$366,$A44+1,0))/1000</f>
        <v>1925677.0680968291</v>
      </c>
      <c r="K44" s="470">
        <f>('ป้อนข้อมูล Mortgage Protection1'!$G$26*HLOOKUP($K$6,'SA 10%'!$A$6:$IV$366,$A44+1,0))/1000</f>
        <v>2021032.814424589</v>
      </c>
      <c r="L44" s="470">
        <f>('ป้อนข้อมูล Mortgage Protection1'!$G$26*HLOOKUP($L$6,'SA 10%'!$A$6:$IV$366,$A44+1,0))/1000</f>
        <v>2097792.8783611287</v>
      </c>
      <c r="M44" s="470">
        <f>('ป้อนข้อมูล Mortgage Protection1'!$G$26*HLOOKUP($M$6,'SA 10%'!$A$6:$IV$366,$A44+1,0))/1000</f>
        <v>2160629.4662991478</v>
      </c>
      <c r="N44" s="470">
        <f>('ป้อนข้อมูล Mortgage Protection1'!$G$26*HLOOKUP($N$6,'SA 10%'!$A$6:$IV$366,$A44+1,0))/1000</f>
        <v>2212778.6411981387</v>
      </c>
      <c r="O44" s="470">
        <f>('ป้อนข้อมูล Mortgage Protection1'!$G$26*HLOOKUP($O$6,'SA 10%'!$A$6:$IV$366,$A44+1,0))/1000</f>
        <v>2256553.1016734699</v>
      </c>
      <c r="P44" s="470">
        <f>('ป้อนข้อมูล Mortgage Protection1'!$G$26*HLOOKUP($P$6,'SA 10%'!$A$6:$IV$366,$A44+1,0))/1000</f>
        <v>2293649.8461216004</v>
      </c>
      <c r="Q44" s="470">
        <f>('ป้อนข้อมูล Mortgage Protection1'!$G$26*HLOOKUP($Q$6,'SA 10%'!$A$6:$IV$366,$A44+1,0))/1000</f>
        <v>2325342.4609341729</v>
      </c>
      <c r="R44" s="470">
        <f>('ป้อนข้อมูล Mortgage Protection1'!$G$26*HLOOKUP($R$6,'SA 10%'!$A$6:$IV$366,$A44+1,0))/1000</f>
        <v>2352605.5416753842</v>
      </c>
      <c r="S44" s="470">
        <f>('ป้อนข้อมูล Mortgage Protection1'!$G$26*HLOOKUP($S$6,'SA 10%'!$A$6:$IV$366,$A44+1,0))/1000</f>
        <v>2376197.6409917702</v>
      </c>
      <c r="T44" s="470">
        <f>('ป้อนข้อมูล Mortgage Protection1'!$G$26*HLOOKUP($T$6,'SA 10%'!$A$6:$IV$366,$A44+1,0))/1000</f>
        <v>2396718.0237969966</v>
      </c>
      <c r="U44" s="470">
        <f>('ป้อนข้อมูล Mortgage Protection1'!$G$26*HLOOKUP($U$6,'SA 10%'!$A$6:$IV$366,$A44+1,0))/1000</f>
        <v>2414646.397989051</v>
      </c>
      <c r="V44" s="470">
        <f>('ป้อนข้อมูล Mortgage Protection1'!$G$26*HLOOKUP($V$6,'SA 10%'!$A$6:$IV$366,$A44+1,0))/1000</f>
        <v>2430371.2962148916</v>
      </c>
      <c r="W44" s="470">
        <f>('ป้อนข้อมูล Mortgage Protection1'!$G$26*HLOOKUP($W$6,'SA 10%'!$A$6:$IV$366,$A44+1,0))/1000</f>
        <v>2444210.720298667</v>
      </c>
      <c r="X44" s="470">
        <f>('ป้อนข้อมูล Mortgage Protection1'!$G$26*HLOOKUP($X$6,'SA 10%'!$A$6:$IV$366,$A44+1,0))/1000</f>
        <v>2456427.4036598597</v>
      </c>
      <c r="Y44" s="470">
        <f>('ป้อนข้อมูล Mortgage Protection1'!$G$26*HLOOKUP($Y$6,'SA 10%'!$A$6:$IV$366,$A44+1,0))/1000</f>
        <v>2467240.2618648498</v>
      </c>
      <c r="Z44" s="470">
        <f>('ป้อนข้อมูล Mortgage Protection1'!$G$26*HLOOKUP($Z$6,'SA 10%'!$A$6:$IV$366,$A44+1,0))/1000</f>
        <v>2476833.0989383296</v>
      </c>
      <c r="AA44" s="470">
        <f>('ป้อนข้อมูล Mortgage Protection1'!$G$26*HLOOKUP($AA$6,'SA 10%'!$A$6:$IV$366,$A44+1,0))/1000</f>
        <v>2485361.3084933558</v>
      </c>
      <c r="AB44" s="470">
        <f>('ป้อนข้อมูล Mortgage Protection1'!$G$26*HLOOKUP($AB$6,'SA 10%'!$A$6:$IV$366,$A44+1,0))/1000</f>
        <v>2492957.0896961014</v>
      </c>
      <c r="AC44" s="470">
        <f>('ป้อนข้อมูล Mortgage Protection1'!$G$26*HLOOKUP($AC$6,'SA 10%'!$A$6:$IV$366,$A44+1,0))/1000</f>
        <v>2499733.5494483383</v>
      </c>
      <c r="AD44" s="470">
        <f>('ป้อนข้อมูล Mortgage Protection1'!$G$26*HLOOKUP($AD$6,'SA 10%'!$A$6:$IV$366,$A44+1,0))/1000</f>
        <v>2505787.9596689562</v>
      </c>
      <c r="AE44" s="470">
        <f>('ป้อนข้อมูล Mortgage Protection1'!$G$26*HLOOKUP($AE$6,'SA 10%'!$A$6:$IV$366,$A44+1,0))/1000</f>
        <v>2511204.3668087665</v>
      </c>
    </row>
    <row r="45" spans="1:31" s="472" customFormat="1" ht="11.1" customHeight="1">
      <c r="A45" s="469">
        <v>39</v>
      </c>
      <c r="B45" s="470">
        <f>('ป้อนข้อมูล Mortgage Protection1'!$G$26*HLOOKUP($B$6,'SA 10%'!$A$6:$IV$366,$A45+1,0))/1000</f>
        <v>0</v>
      </c>
      <c r="C45" s="470">
        <f>('ป้อนข้อมูล Mortgage Protection1'!$G$26*HLOOKUP($C$6,'SA 10%'!$A$6:$IV$366,$A45+1,0))/1000</f>
        <v>0</v>
      </c>
      <c r="D45" s="470">
        <f>('ป้อนข้อมูล Mortgage Protection1'!$G$26*HLOOKUP($D$6,'SA 10%'!$A$6:$IV$366,$A45+1,0))/1000</f>
        <v>0</v>
      </c>
      <c r="E45" s="470">
        <f>('ป้อนข้อมูล Mortgage Protection1'!$G$26*HLOOKUP($E$6,'SA 10%'!$A$6:$IV$366,$A45+1,0))/1000</f>
        <v>620501.19760849338</v>
      </c>
      <c r="F45" s="470">
        <f>('ป้อนข้อมูล Mortgage Protection1'!$G$26*HLOOKUP($F$6,'SA 10%'!$A$6:$IV$366,$A45+1,0))/1000</f>
        <v>1089241.0513767269</v>
      </c>
      <c r="G45" s="470">
        <f>('ป้อนข้อมูล Mortgage Protection1'!$G$26*HLOOKUP($G$6,'SA 10%'!$A$6:$IV$366,$A45+1,0))/1000</f>
        <v>1399173.2927480605</v>
      </c>
      <c r="H45" s="470">
        <f>('ป้อนข้อมูล Mortgage Protection1'!$G$26*HLOOKUP($H$6,'SA 10%'!$A$6:$IV$366,$A45+1,0))/1000</f>
        <v>1618381.9984418873</v>
      </c>
      <c r="I45" s="470">
        <f>('ป้อนข้อมูล Mortgage Protection1'!$G$26*HLOOKUP($I$6,'SA 10%'!$A$6:$IV$366,$A45+1,0))/1000</f>
        <v>1780912.631203525</v>
      </c>
      <c r="J45" s="470">
        <f>('ป้อนข้อมูล Mortgage Protection1'!$G$26*HLOOKUP($J$6,'SA 10%'!$A$6:$IV$366,$A45+1,0))/1000</f>
        <v>1905682.2363468548</v>
      </c>
      <c r="K45" s="470">
        <f>('ป้อนข้อมูล Mortgage Protection1'!$G$26*HLOOKUP($K$6,'SA 10%'!$A$6:$IV$366,$A45+1,0))/1000</f>
        <v>2004043.5051493789</v>
      </c>
      <c r="L45" s="470">
        <f>('ป้อนข้อมูล Mortgage Protection1'!$G$26*HLOOKUP($L$6,'SA 10%'!$A$6:$IV$366,$A45+1,0))/1000</f>
        <v>2083222.9733296074</v>
      </c>
      <c r="M45" s="470">
        <f>('ป้อนข้อมูล Mortgage Protection1'!$G$26*HLOOKUP($M$6,'SA 10%'!$A$6:$IV$366,$A45+1,0))/1000</f>
        <v>2148040.1107841297</v>
      </c>
      <c r="N45" s="470">
        <f>('ป้อนข้อมูล Mortgage Protection1'!$G$26*HLOOKUP($N$6,'SA 10%'!$A$6:$IV$366,$A45+1,0))/1000</f>
        <v>2201832.9781005713</v>
      </c>
      <c r="O45" s="470">
        <f>('ป้อนข้อมูล Mortgage Protection1'!$G$26*HLOOKUP($O$6,'SA 10%'!$A$6:$IV$366,$A45+1,0))/1000</f>
        <v>2246987.1679561017</v>
      </c>
      <c r="P45" s="470">
        <f>('ป้อนข้อมูล Mortgage Protection1'!$G$26*HLOOKUP($P$6,'SA 10%'!$A$6:$IV$366,$A45+1,0))/1000</f>
        <v>2285253.1665233932</v>
      </c>
      <c r="Q45" s="470">
        <f>('ป้อนข้อมูล Mortgage Protection1'!$G$26*HLOOKUP($Q$6,'SA 10%'!$A$6:$IV$366,$A45+1,0))/1000</f>
        <v>2317944.7024264247</v>
      </c>
      <c r="R45" s="470">
        <f>('ป้อนข้อมูล Mortgage Protection1'!$G$26*HLOOKUP($R$6,'SA 10%'!$A$6:$IV$366,$A45+1,0))/1000</f>
        <v>2346067.0895550805</v>
      </c>
      <c r="S45" s="470">
        <f>('ป้อนข้อมูล Mortgage Protection1'!$G$26*HLOOKUP($S$6,'SA 10%'!$A$6:$IV$366,$A45+1,0))/1000</f>
        <v>2370402.7894142028</v>
      </c>
      <c r="T45" s="470">
        <f>('ป้อนข้อมูล Mortgage Protection1'!$G$26*HLOOKUP($T$6,'SA 10%'!$A$6:$IV$366,$A45+1,0))/1000</f>
        <v>2391569.955177845</v>
      </c>
      <c r="U45" s="470">
        <f>('ป้อนข้อมูล Mortgage Protection1'!$G$26*HLOOKUP($U$6,'SA 10%'!$A$6:$IV$366,$A45+1,0))/1000</f>
        <v>2410063.4146809094</v>
      </c>
      <c r="V45" s="470">
        <f>('ป้อนข้อมูล Mortgage Protection1'!$G$26*HLOOKUP($V$6,'SA 10%'!$A$6:$IV$366,$A45+1,0))/1000</f>
        <v>2426283.9467500285</v>
      </c>
      <c r="W45" s="470">
        <f>('ป้อนข้อมูล Mortgage Protection1'!$G$26*HLOOKUP($W$6,'SA 10%'!$A$6:$IV$366,$A45+1,0))/1000</f>
        <v>2440559.5763245421</v>
      </c>
      <c r="X45" s="470">
        <f>('ป้อนข้อมูล Mortgage Protection1'!$G$26*HLOOKUP($X$6,'SA 10%'!$A$6:$IV$366,$A45+1,0))/1000</f>
        <v>2453161.3179315473</v>
      </c>
      <c r="Y45" s="470">
        <f>('ป้อนข้อมูล Mortgage Protection1'!$G$26*HLOOKUP($Y$6,'SA 10%'!$A$6:$IV$366,$A45+1,0))/1000</f>
        <v>2464314.9871479669</v>
      </c>
      <c r="Z45" s="470">
        <f>('ป้อนข้อมูล Mortgage Protection1'!$G$26*HLOOKUP($Z$6,'SA 10%'!$A$6:$IV$366,$A45+1,0))/1000</f>
        <v>2474210.1813266175</v>
      </c>
      <c r="AA45" s="470">
        <f>('ป้อนข้อมูล Mortgage Protection1'!$G$26*HLOOKUP($AA$6,'SA 10%'!$A$6:$IV$366,$A45+1,0))/1000</f>
        <v>2483007.191939516</v>
      </c>
      <c r="AB45" s="470">
        <f>('ป้อนข้อมูล Mortgage Protection1'!$G$26*HLOOKUP($AB$6,'SA 10%'!$A$6:$IV$366,$A45+1,0))/1000</f>
        <v>2490842.3849448785</v>
      </c>
      <c r="AC45" s="470">
        <f>('ป้อนข้อมูล Mortgage Protection1'!$G$26*HLOOKUP($AC$6,'SA 10%'!$A$6:$IV$366,$A45+1,0))/1000</f>
        <v>2497832.4322664971</v>
      </c>
      <c r="AD45" s="470">
        <f>('ป้อนข้อมูล Mortgage Protection1'!$G$26*HLOOKUP($AD$6,'SA 10%'!$A$6:$IV$366,$A45+1,0))/1000</f>
        <v>2504077.6717416728</v>
      </c>
      <c r="AE45" s="470">
        <f>('ป้อนข้อมูล Mortgage Protection1'!$G$26*HLOOKUP($AE$6,'SA 10%'!$A$6:$IV$366,$A45+1,0))/1000</f>
        <v>2509664.7988854474</v>
      </c>
    </row>
    <row r="46" spans="1:31" s="472" customFormat="1" ht="11.1" customHeight="1">
      <c r="A46" s="469">
        <v>40</v>
      </c>
      <c r="B46" s="470">
        <f>('ป้อนข้อมูล Mortgage Protection1'!$G$26*HLOOKUP($B$6,'SA 10%'!$A$6:$IV$366,$A46+1,0))/1000</f>
        <v>0</v>
      </c>
      <c r="C46" s="470">
        <f>('ป้อนข้อมูล Mortgage Protection1'!$G$26*HLOOKUP($C$6,'SA 10%'!$A$6:$IV$366,$A46+1,0))/1000</f>
        <v>0</v>
      </c>
      <c r="D46" s="470">
        <f>('ป้อนข้อมูล Mortgage Protection1'!$G$26*HLOOKUP($D$6,'SA 10%'!$A$6:$IV$366,$A46+1,0))/1000</f>
        <v>0</v>
      </c>
      <c r="E46" s="470">
        <f>('ป้อนข้อมูล Mortgage Protection1'!$G$26*HLOOKUP($E$6,'SA 10%'!$A$6:$IV$366,$A46+1,0))/1000</f>
        <v>560742.55919977219</v>
      </c>
      <c r="F46" s="470">
        <f>('ป้อนข้อมูล Mortgage Protection1'!$G$26*HLOOKUP($F$6,'SA 10%'!$A$6:$IV$366,$A46+1,0))/1000</f>
        <v>1043924.563325117</v>
      </c>
      <c r="G46" s="470">
        <f>('ป้อนข้อมูล Mortgage Protection1'!$G$26*HLOOKUP($G$6,'SA 10%'!$A$6:$IV$366,$A46+1,0))/1000</f>
        <v>1363405.9991897666</v>
      </c>
      <c r="H46" s="470">
        <f>('ป้อนข้อมูล Mortgage Protection1'!$G$26*HLOOKUP($H$6,'SA 10%'!$A$6:$IV$366,$A46+1,0))/1000</f>
        <v>1589368.6539275399</v>
      </c>
      <c r="I46" s="470">
        <f>('ป้อนข้อมูล Mortgage Protection1'!$G$26*HLOOKUP($I$6,'SA 10%'!$A$6:$IV$366,$A46+1,0))/1000</f>
        <v>1756906.9509983037</v>
      </c>
      <c r="J46" s="470">
        <f>('ป้อนข้อมูล Mortgage Protection1'!$G$26*HLOOKUP($J$6,'SA 10%'!$A$6:$IV$366,$A46+1,0))/1000</f>
        <v>1885520.7809989639</v>
      </c>
      <c r="K46" s="470">
        <f>('ป้อนข้อมูล Mortgage Protection1'!$G$26*HLOOKUP($K$6,'SA 10%'!$A$6:$IV$366,$A46+1,0))/1000</f>
        <v>1986912.6182968754</v>
      </c>
      <c r="L46" s="470">
        <f>('ป้อนข้อมูล Mortgage Protection1'!$G$26*HLOOKUP($L$6,'SA 10%'!$A$6:$IV$366,$A46+1,0))/1000</f>
        <v>2068531.6524228237</v>
      </c>
      <c r="M46" s="470">
        <f>('ป้อนข้อมูล Mortgage Protection1'!$G$26*HLOOKUP($M$6,'SA 10%'!$A$6:$IV$366,$A46+1,0))/1000</f>
        <v>2135345.8439731528</v>
      </c>
      <c r="N46" s="470">
        <f>('ป้อนข้อมูล Mortgage Protection1'!$G$26*HLOOKUP($N$6,'SA 10%'!$A$6:$IV$366,$A46+1,0))/1000</f>
        <v>2190796.1011438575</v>
      </c>
      <c r="O46" s="470">
        <f>('ป้อนข้อมูล Mortgage Protection1'!$G$26*HLOOKUP($O$6,'SA 10%'!$A$6:$IV$366,$A46+1,0))/1000</f>
        <v>2237341.5181244225</v>
      </c>
      <c r="P46" s="470">
        <f>('ป้อนข้อมูล Mortgage Protection1'!$G$26*HLOOKUP($P$6,'SA 10%'!$A$6:$IV$366,$A46+1,0))/1000</f>
        <v>2276786.5145952012</v>
      </c>
      <c r="Q46" s="470">
        <f>('ป้อนข้อมูล Mortgage Protection1'!$G$26*HLOOKUP($Q$6,'SA 10%'!$A$6:$IV$366,$A46+1,0))/1000</f>
        <v>2310485.2959311116</v>
      </c>
      <c r="R46" s="470">
        <f>('ป้อนข้อมูล Mortgage Protection1'!$G$26*HLOOKUP($R$6,'SA 10%'!$A$6:$IV$366,$A46+1,0))/1000</f>
        <v>2339474.1503337747</v>
      </c>
      <c r="S46" s="470">
        <f>('ป้อนข้อมูล Mortgage Protection1'!$G$26*HLOOKUP($S$6,'SA 10%'!$A$6:$IV$366,$A46+1,0))/1000</f>
        <v>2364559.6474068216</v>
      </c>
      <c r="T46" s="470">
        <f>('ป้อนข้อมูล Mortgage Protection1'!$G$26*HLOOKUP($T$6,'SA 10%'!$A$6:$IV$366,$A46+1,0))/1000</f>
        <v>2386378.985986867</v>
      </c>
      <c r="U46" s="470">
        <f>('ป้อนข้อมูล Mortgage Protection1'!$G$26*HLOOKUP($U$6,'SA 10%'!$A$6:$IV$366,$A46+1,0))/1000</f>
        <v>2405442.2398451995</v>
      </c>
      <c r="V46" s="470">
        <f>('ป้อนข้อมูล Mortgage Protection1'!$G$26*HLOOKUP($V$6,'SA 10%'!$A$6:$IV$366,$A46+1,0))/1000</f>
        <v>2422162.5360396248</v>
      </c>
      <c r="W46" s="470">
        <f>('ป้อนข้อมูล Mortgage Protection1'!$G$26*HLOOKUP($W$6,'SA 10%'!$A$6:$IV$366,$A46+1,0))/1000</f>
        <v>2436878.0061506322</v>
      </c>
      <c r="X46" s="470">
        <f>('ป้อนข้อมูล Mortgage Protection1'!$G$26*HLOOKUP($X$6,'SA 10%'!$A$6:$IV$366,$A46+1,0))/1000</f>
        <v>2449868.014822165</v>
      </c>
      <c r="Y46" s="470">
        <f>('ป้อนข้อมูล Mortgage Protection1'!$G$26*HLOOKUP($Y$6,'SA 10%'!$A$6:$IV$366,$A46+1,0))/1000</f>
        <v>2461365.3351417761</v>
      </c>
      <c r="Z46" s="470">
        <f>('ป้อนข้อมูล Mortgage Protection1'!$G$26*HLOOKUP($Z$6,'SA 10%'!$A$6:$IV$366,$A46+1,0))/1000</f>
        <v>2471565.4060681411</v>
      </c>
      <c r="AA46" s="470">
        <f>('ป้อนข้อมูล Mortgage Protection1'!$G$26*HLOOKUP($AA$6,'SA 10%'!$A$6:$IV$366,$A46+1,0))/1000</f>
        <v>2480633.4577477272</v>
      </c>
      <c r="AB46" s="470">
        <f>('ป้อนข้อมูล Mortgage Protection1'!$G$26*HLOOKUP($AB$6,'SA 10%'!$A$6:$IV$366,$A46+1,0))/1000</f>
        <v>2488710.0576540623</v>
      </c>
      <c r="AC46" s="470">
        <f>('ป้อนข้อมูล Mortgage Protection1'!$G$26*HLOOKUP($AC$6,'SA 10%'!$A$6:$IV$366,$A46+1,0))/1000</f>
        <v>2495915.472441474</v>
      </c>
      <c r="AD46" s="470">
        <f>('ป้อนข้อมูล Mortgage Protection1'!$G$26*HLOOKUP($AD$6,'SA 10%'!$A$6:$IV$366,$A46+1,0))/1000</f>
        <v>2502353.1314149951</v>
      </c>
      <c r="AE46" s="470">
        <f>('ป้อนข้อมูล Mortgage Protection1'!$G$26*HLOOKUP($AE$6,'SA 10%'!$A$6:$IV$366,$A46+1,0))/1000</f>
        <v>2508112.4012294351</v>
      </c>
    </row>
    <row r="47" spans="1:31" s="472" customFormat="1" ht="11.1" customHeight="1">
      <c r="A47" s="469">
        <v>41</v>
      </c>
      <c r="B47" s="470">
        <f>('ป้อนข้อมูล Mortgage Protection1'!$G$26*HLOOKUP($B$6,'SA 10%'!$A$6:$IV$366,$A47+1,0))/1000</f>
        <v>0</v>
      </c>
      <c r="C47" s="470">
        <f>('ป้อนข้อมูล Mortgage Protection1'!$G$26*HLOOKUP($C$6,'SA 10%'!$A$6:$IV$366,$A47+1,0))/1000</f>
        <v>0</v>
      </c>
      <c r="D47" s="470">
        <f>('ป้อนข้อมูล Mortgage Protection1'!$G$26*HLOOKUP($D$6,'SA 10%'!$A$6:$IV$366,$A47+1,0))/1000</f>
        <v>0</v>
      </c>
      <c r="E47" s="470">
        <f>('ป้อนข้อมูล Mortgage Protection1'!$G$26*HLOOKUP($E$6,'SA 10%'!$A$6:$IV$366,$A47+1,0))/1000</f>
        <v>500485.93213764625</v>
      </c>
      <c r="F47" s="470">
        <f>('ป้อนข้อมูล Mortgage Protection1'!$G$26*HLOOKUP($F$6,'SA 10%'!$A$6:$IV$366,$A47+1,0))/1000</f>
        <v>998230.4378730777</v>
      </c>
      <c r="G47" s="470">
        <f>('ป้อนข้อมูล Mortgage Protection1'!$G$26*HLOOKUP($G$6,'SA 10%'!$A$6:$IV$366,$A47+1,0))/1000</f>
        <v>1327340.6448518198</v>
      </c>
      <c r="H47" s="470">
        <f>('ป้อนข้อมูล Mortgage Protection1'!$G$26*HLOOKUP($H$6,'SA 10%'!$A$6:$IV$366,$A47+1,0))/1000</f>
        <v>1560113.5315422402</v>
      </c>
      <c r="I47" s="470">
        <f>('ป้อนข้อมูล Mortgage Protection1'!$G$26*HLOOKUP($I$6,'SA 10%'!$A$6:$IV$366,$A47+1,0))/1000</f>
        <v>1732701.2234580391</v>
      </c>
      <c r="J47" s="470">
        <f>('ป้อนข้อมูล Mortgage Protection1'!$G$26*HLOOKUP($J$6,'SA 10%'!$A$6:$IV$366,$A47+1,0))/1000</f>
        <v>1865191.313523174</v>
      </c>
      <c r="K47" s="470">
        <f>('ป้อนข้อมูล Mortgage Protection1'!$G$26*HLOOKUP($K$6,'SA 10%'!$A$6:$IV$366,$A47+1,0))/1000</f>
        <v>1969638.9740539335</v>
      </c>
      <c r="L47" s="470">
        <f>('ป้อนข้อมูล Mortgage Protection1'!$G$26*HLOOKUP($L$6,'SA 10%'!$A$6:$IV$366,$A47+1,0))/1000</f>
        <v>2053717.9038418171</v>
      </c>
      <c r="M47" s="470">
        <f>('ป้อนข้อมูล Mortgage Protection1'!$G$26*HLOOKUP($M$6,'SA 10%'!$A$6:$IV$366,$A47+1,0))/1000</f>
        <v>2122545.7916054176</v>
      </c>
      <c r="N47" s="470">
        <f>('ป้อนข้อมูล Mortgage Protection1'!$G$26*HLOOKUP($N$6,'SA 10%'!$A$6:$IV$366,$A47+1,0))/1000</f>
        <v>2179667.2502125045</v>
      </c>
      <c r="O47" s="470">
        <f>('ป้อนข้อมูล Mortgage Protection1'!$G$26*HLOOKUP($O$6,'SA 10%'!$A$6:$IV$366,$A47+1,0))/1000</f>
        <v>2227615.4878774793</v>
      </c>
      <c r="P47" s="470">
        <f>('ป้อนข้อมูล Mortgage Protection1'!$G$26*HLOOKUP($P$6,'SA 10%'!$A$6:$IV$366,$A47+1,0))/1000</f>
        <v>2268249.3072342747</v>
      </c>
      <c r="Q47" s="470">
        <f>('ป้อนข้อมูล Mortgage Protection1'!$G$26*HLOOKUP($Q$6,'SA 10%'!$A$6:$IV$366,$A47+1,0))/1000</f>
        <v>2302963.7277150047</v>
      </c>
      <c r="R47" s="470">
        <f>('ป้อนข้อมูล Mortgage Protection1'!$G$26*HLOOKUP($R$6,'SA 10%'!$A$6:$IV$366,$A47+1,0))/1000</f>
        <v>2332826.2699522916</v>
      </c>
      <c r="S47" s="470">
        <f>('ป้อนข้อมูล Mortgage Protection1'!$G$26*HLOOKUP($S$6,'SA 10%'!$A$6:$IV$366,$A47+1,0))/1000</f>
        <v>2358667.8125493787</v>
      </c>
      <c r="T47" s="470">
        <f>('ป้อนข้อมูล Mortgage Protection1'!$G$26*HLOOKUP($T$6,'SA 10%'!$A$6:$IV$366,$A47+1,0))/1000</f>
        <v>2381144.7587192981</v>
      </c>
      <c r="U47" s="470">
        <f>('ป้อนข้อมูล Mortgage Protection1'!$G$26*HLOOKUP($U$6,'SA 10%'!$A$6:$IV$366,$A47+1,0))/1000</f>
        <v>2400782.5552191925</v>
      </c>
      <c r="V47" s="470">
        <f>('ป้อนข้อมูล Mortgage Protection1'!$G$26*HLOOKUP($V$6,'SA 10%'!$A$6:$IV$366,$A47+1,0))/1000</f>
        <v>2418006.7802399676</v>
      </c>
      <c r="W47" s="470">
        <f>('ป้อนข้อมูล Mortgage Protection1'!$G$26*HLOOKUP($W$6,'SA 10%'!$A$6:$IV$366,$A47+1,0))/1000</f>
        <v>2433165.7562252735</v>
      </c>
      <c r="X47" s="470">
        <f>('ป้อนข้อมูล Mortgage Protection1'!$G$26*HLOOKUP($X$6,'SA 10%'!$A$6:$IV$366,$A47+1,0))/1000</f>
        <v>2446547.267520206</v>
      </c>
      <c r="Y47" s="470">
        <f>('ป้อนข้อมูล Mortgage Protection1'!$G$26*HLOOKUP($Y$6,'SA 10%'!$A$6:$IV$366,$A47+1,0))/1000</f>
        <v>2458391.1027022004</v>
      </c>
      <c r="Z47" s="470">
        <f>('ป้อนข้อมูล Mortgage Protection1'!$G$26*HLOOKUP($Z$6,'SA 10%'!$A$6:$IV$366,$A47+1,0))/1000</f>
        <v>2468898.5910158437</v>
      </c>
      <c r="AA47" s="470">
        <f>('ป้อนข้อมูล Mortgage Protection1'!$G$26*HLOOKUP($AA$6,'SA 10%'!$A$6:$IV$366,$A47+1,0))/1000</f>
        <v>2478239.9424376739</v>
      </c>
      <c r="AB47" s="470">
        <f>('ป้อนข้อมูล Mortgage Protection1'!$G$26*HLOOKUP($AB$6,'SA 10%'!$A$6:$IV$366,$A47+1,0))/1000</f>
        <v>2486559.9609691566</v>
      </c>
      <c r="AC47" s="470">
        <f>('ป้อนข้อมูล Mortgage Protection1'!$G$26*HLOOKUP($AC$6,'SA 10%'!$A$6:$IV$366,$A47+1,0))/1000</f>
        <v>2493982.5379512422</v>
      </c>
      <c r="AD47" s="470">
        <f>('ป้อนข้อมูล Mortgage Protection1'!$G$26*HLOOKUP($AD$6,'SA 10%'!$A$6:$IV$366,$A47+1,0))/1000</f>
        <v>2500614.2199189281</v>
      </c>
      <c r="AE47" s="470">
        <f>('ป้อนข้อมูล Mortgage Protection1'!$G$26*HLOOKUP($AE$6,'SA 10%'!$A$6:$IV$366,$A47+1,0))/1000</f>
        <v>2506547.0669262884</v>
      </c>
    </row>
    <row r="48" spans="1:31" s="472" customFormat="1" ht="11.1" customHeight="1">
      <c r="A48" s="469">
        <v>42</v>
      </c>
      <c r="B48" s="470">
        <f>('ป้อนข้อมูล Mortgage Protection1'!$G$26*HLOOKUP($B$6,'SA 10%'!$A$6:$IV$366,$A48+1,0))/1000</f>
        <v>0</v>
      </c>
      <c r="C48" s="470">
        <f>('ป้อนข้อมูล Mortgage Protection1'!$G$26*HLOOKUP($C$6,'SA 10%'!$A$6:$IV$366,$A48+1,0))/1000</f>
        <v>0</v>
      </c>
      <c r="D48" s="470">
        <f>('ป้อนข้อมูล Mortgage Protection1'!$G$26*HLOOKUP($D$6,'SA 10%'!$A$6:$IV$366,$A48+1,0))/1000</f>
        <v>0</v>
      </c>
      <c r="E48" s="470">
        <f>('ป้อนข้อมูล Mortgage Protection1'!$G$26*HLOOKUP($E$6,'SA 10%'!$A$6:$IV$366,$A48+1,0))/1000</f>
        <v>439727.16651666921</v>
      </c>
      <c r="F48" s="470">
        <f>('ป้อนข้อมูล Mortgage Protection1'!$G$26*HLOOKUP($F$6,'SA 10%'!$A$6:$IV$366,$A48+1,0))/1000</f>
        <v>952155.52804227057</v>
      </c>
      <c r="G48" s="470">
        <f>('ป้อนข้อมูล Mortgage Protection1'!$G$26*HLOOKUP($G$6,'SA 10%'!$A$6:$IV$366,$A48+1,0))/1000</f>
        <v>1290974.7458943916</v>
      </c>
      <c r="H48" s="470">
        <f>('ป้อนข้อมูล Mortgage Protection1'!$G$26*HLOOKUP($H$6,'SA 10%'!$A$6:$IV$366,$A48+1,0))/1000</f>
        <v>1530614.6164703965</v>
      </c>
      <c r="I48" s="470">
        <f>('ป้อนข้อมูล Mortgage Protection1'!$G$26*HLOOKUP($I$6,'SA 10%'!$A$6:$IV$366,$A48+1,0))/1000</f>
        <v>1708293.7815216056</v>
      </c>
      <c r="J48" s="470">
        <f>('ป้อนข้อมูล Mortgage Protection1'!$G$26*HLOOKUP($J$6,'SA 10%'!$A$6:$IV$366,$A48+1,0))/1000</f>
        <v>1844692.4338184195</v>
      </c>
      <c r="K48" s="470">
        <f>('ป้อนข้อมูล Mortgage Protection1'!$G$26*HLOOKUP($K$6,'SA 10%'!$A$6:$IV$366,$A48+1,0))/1000</f>
        <v>1952221.3827756348</v>
      </c>
      <c r="L48" s="470">
        <f>('ป้อนข้อมูล Mortgage Protection1'!$G$26*HLOOKUP($L$6,'SA 10%'!$A$6:$IV$366,$A48+1,0))/1000</f>
        <v>2038780.7073559689</v>
      </c>
      <c r="M48" s="470">
        <f>('ป้อนข้อมูล Mortgage Protection1'!$G$26*HLOOKUP($M$6,'SA 10%'!$A$6:$IV$366,$A48+1,0))/1000</f>
        <v>2109639.0721346186</v>
      </c>
      <c r="N48" s="470">
        <f>('ป้อนข้อมูล Mortgage Protection1'!$G$26*HLOOKUP($N$6,'SA 10%'!$A$6:$IV$366,$A48+1,0))/1000</f>
        <v>2168445.6588567235</v>
      </c>
      <c r="O48" s="470">
        <f>('ป้อนข้อมูล Mortgage Protection1'!$G$26*HLOOKUP($O$6,'SA 10%'!$A$6:$IV$366,$A48+1,0))/1000</f>
        <v>2217808.4073784784</v>
      </c>
      <c r="P48" s="470">
        <f>('ป้อนข้อมูล Mortgage Protection1'!$G$26*HLOOKUP($P$6,'SA 10%'!$A$6:$IV$366,$A48+1,0))/1000</f>
        <v>2259640.956478674</v>
      </c>
      <c r="Q48" s="470">
        <f>('ป้อนข้อมูล Mortgage Protection1'!$G$26*HLOOKUP($Q$6,'SA 10%'!$A$6:$IV$366,$A48+1,0))/1000</f>
        <v>2295379.479763764</v>
      </c>
      <c r="R48" s="470">
        <f>('ป้อนข้อมูล Mortgage Protection1'!$G$26*HLOOKUP($R$6,'SA 10%'!$A$6:$IV$366,$A48+1,0))/1000</f>
        <v>2326122.9905676288</v>
      </c>
      <c r="S48" s="470">
        <f>('ป้อนข้อมูล Mortgage Protection1'!$G$26*HLOOKUP($S$6,'SA 10%'!$A$6:$IV$366,$A48+1,0))/1000</f>
        <v>2352726.8790681246</v>
      </c>
      <c r="T48" s="470">
        <f>('ป้อนข้อมูล Mortgage Protection1'!$G$26*HLOOKUP($T$6,'SA 10%'!$A$6:$IV$366,$A48+1,0))/1000</f>
        <v>2375866.9128911654</v>
      </c>
      <c r="U48" s="470">
        <f>('ป้อนข้อมูล Mortgage Protection1'!$G$26*HLOOKUP($U$6,'SA 10%'!$A$6:$IV$366,$A48+1,0))/1000</f>
        <v>2396084.0398879685</v>
      </c>
      <c r="V48" s="470">
        <f>('ป้อนข้อมูล Mortgage Protection1'!$G$26*HLOOKUP($V$6,'SA 10%'!$A$6:$IV$366,$A48+1,0))/1000</f>
        <v>2413816.3931419807</v>
      </c>
      <c r="W48" s="470">
        <f>('ป้อนข้อมูล Mortgage Protection1'!$G$26*HLOOKUP($W$6,'SA 10%'!$A$6:$IV$366,$A48+1,0))/1000</f>
        <v>2429422.5708838701</v>
      </c>
      <c r="X48" s="470">
        <f>('ป้อนข้อมูล Mortgage Protection1'!$G$26*HLOOKUP($X$6,'SA 10%'!$A$6:$IV$366,$A48+1,0))/1000</f>
        <v>2443198.8473240626</v>
      </c>
      <c r="Y48" s="470">
        <f>('ป้อนข้อมูล Mortgage Protection1'!$G$26*HLOOKUP($Y$6,'SA 10%'!$A$6:$IV$366,$A48+1,0))/1000</f>
        <v>2455392.0849922951</v>
      </c>
      <c r="Z48" s="470">
        <f>('ป้อนข้อมูล Mortgage Protection1'!$G$26*HLOOKUP($Z$6,'SA 10%'!$A$6:$IV$366,$A48+1,0))/1000</f>
        <v>2466209.5525047774</v>
      </c>
      <c r="AA48" s="470">
        <f>('ป้อนข้อมูล Mortgage Protection1'!$G$26*HLOOKUP($AA$6,'SA 10%'!$A$6:$IV$366,$A48+1,0))/1000</f>
        <v>2475826.4811667036</v>
      </c>
      <c r="AB48" s="470">
        <f>('ป้อนข้อมูล Mortgage Protection1'!$G$26*HLOOKUP($AB$6,'SA 10%'!$A$6:$IV$366,$A48+1,0))/1000</f>
        <v>2484391.9468118763</v>
      </c>
      <c r="AC48" s="470">
        <f>('ป้อนข้อมูล Mortgage Protection1'!$G$26*HLOOKUP($AC$6,'SA 10%'!$A$6:$IV$366,$A48+1,0))/1000</f>
        <v>2492033.4956735917</v>
      </c>
      <c r="AD48" s="470">
        <f>('ป้อนข้อมูล Mortgage Protection1'!$G$26*HLOOKUP($AD$6,'SA 10%'!$A$6:$IV$366,$A48+1,0))/1000</f>
        <v>2498860.8174937274</v>
      </c>
      <c r="AE48" s="470">
        <f>('ป้อนข้อมูล Mortgage Protection1'!$G$26*HLOOKUP($AE$6,'SA 10%'!$A$6:$IV$366,$A48+1,0))/1000</f>
        <v>2504968.688170616</v>
      </c>
    </row>
    <row r="49" spans="1:31" s="472" customFormat="1" ht="11.1" customHeight="1">
      <c r="A49" s="469">
        <v>43</v>
      </c>
      <c r="B49" s="470">
        <f>('ป้อนข้อมูล Mortgage Protection1'!$G$26*HLOOKUP($B$6,'SA 10%'!$A$6:$IV$366,$A49+1,0))/1000</f>
        <v>0</v>
      </c>
      <c r="C49" s="470">
        <f>('ป้อนข้อมูล Mortgage Protection1'!$G$26*HLOOKUP($C$6,'SA 10%'!$A$6:$IV$366,$A49+1,0))/1000</f>
        <v>0</v>
      </c>
      <c r="D49" s="470">
        <f>('ป้อนข้อมูล Mortgage Protection1'!$G$26*HLOOKUP($D$6,'SA 10%'!$A$6:$IV$366,$A49+1,0))/1000</f>
        <v>0</v>
      </c>
      <c r="E49" s="470">
        <f>('ป้อนข้อมูล Mortgage Protection1'!$G$26*HLOOKUP($E$6,'SA 10%'!$A$6:$IV$366,$A49+1,0))/1000</f>
        <v>378462.0778488497</v>
      </c>
      <c r="F49" s="470">
        <f>('ป้อนข้อมูล Mortgage Protection1'!$G$26*HLOOKUP($F$6,'SA 10%'!$A$6:$IV$366,$A49+1,0))/1000</f>
        <v>905696.66062954022</v>
      </c>
      <c r="G49" s="470">
        <f>('ป้อนข้อมูล Mortgage Protection1'!$G$26*HLOOKUP($G$6,'SA 10%'!$A$6:$IV$366,$A49+1,0))/1000</f>
        <v>1254305.7977789824</v>
      </c>
      <c r="H49" s="470">
        <f>('ป้อนข้อมูล Mortgage Protection1'!$G$26*HLOOKUP($H$6,'SA 10%'!$A$6:$IV$366,$A49+1,0))/1000</f>
        <v>1500869.8771062871</v>
      </c>
      <c r="I49" s="470">
        <f>('ป้อนข้อมูล Mortgage Protection1'!$G$26*HLOOKUP($I$6,'SA 10%'!$A$6:$IV$366,$A49+1,0))/1000</f>
        <v>1683682.9442357016</v>
      </c>
      <c r="J49" s="470">
        <f>('ป้อนข้อมูล Mortgage Protection1'!$G$26*HLOOKUP($J$6,'SA 10%'!$A$6:$IV$366,$A49+1,0))/1000</f>
        <v>1824022.7301161254</v>
      </c>
      <c r="K49" s="470">
        <f>('ป้อนข้อมูล Mortgage Protection1'!$G$26*HLOOKUP($K$6,'SA 10%'!$A$6:$IV$366,$A49+1,0))/1000</f>
        <v>1934658.6449033495</v>
      </c>
      <c r="L49" s="470">
        <f>('ป้อนข้อมูล Mortgage Protection1'!$G$26*HLOOKUP($L$6,'SA 10%'!$A$6:$IV$366,$A49+1,0))/1000</f>
        <v>2023719.034232738</v>
      </c>
      <c r="M49" s="470">
        <f>('ป้อนข้อมูล Mortgage Protection1'!$G$26*HLOOKUP($M$6,'SA 10%'!$A$6:$IV$366,$A49+1,0))/1000</f>
        <v>2096624.7966682299</v>
      </c>
      <c r="N49" s="470">
        <f>('ป้อนข้อมูล Mortgage Protection1'!$G$26*HLOOKUP($N$6,'SA 10%'!$A$6:$IV$366,$A49+1,0))/1000</f>
        <v>2157130.5542396442</v>
      </c>
      <c r="O49" s="470">
        <f>('ป้อนข้อมูล Mortgage Protection1'!$G$26*HLOOKUP($O$6,'SA 10%'!$A$6:$IV$366,$A49+1,0))/1000</f>
        <v>2207919.6012086524</v>
      </c>
      <c r="P49" s="470">
        <f>('ป้อนข้อมูล Mortgage Protection1'!$G$26*HLOOKUP($P$6,'SA 10%'!$A$6:$IV$366,$A49+1,0))/1000</f>
        <v>2250960.8694667765</v>
      </c>
      <c r="Q49" s="470">
        <f>('ป้อนข้อมูล Mortgage Protection1'!$G$26*HLOOKUP($Q$6,'SA 10%'!$A$6:$IV$366,$A49+1,0))/1000</f>
        <v>2287732.0297462624</v>
      </c>
      <c r="R49" s="470">
        <f>('ป้อนข้อมูล Mortgage Protection1'!$G$26*HLOOKUP($R$6,'SA 10%'!$A$6:$IV$366,$A49+1,0))/1000</f>
        <v>2319363.8505214276</v>
      </c>
      <c r="S49" s="470">
        <f>('ป้อนข้อมูล Mortgage Protection1'!$G$26*HLOOKUP($S$6,'SA 10%'!$A$6:$IV$366,$A49+1,0))/1000</f>
        <v>2346736.4378078599</v>
      </c>
      <c r="T49" s="470">
        <f>('ป้อนข้อมูล Mortgage Protection1'!$G$26*HLOOKUP($T$6,'SA 10%'!$A$6:$IV$366,$A49+1,0))/1000</f>
        <v>2370545.0850144648</v>
      </c>
      <c r="U49" s="470">
        <f>('ป้อนข้อมูล Mortgage Protection1'!$G$26*HLOOKUP($U$6,'SA 10%'!$A$6:$IV$366,$A49+1,0))/1000</f>
        <v>2391346.3702623178</v>
      </c>
      <c r="V49" s="470">
        <f>('ป้อนข้อมูล Mortgage Protection1'!$G$26*HLOOKUP($V$6,'SA 10%'!$A$6:$IV$366,$A49+1,0))/1000</f>
        <v>2409591.0861515095</v>
      </c>
      <c r="W49" s="470">
        <f>('ป้อนข้อมูล Mortgage Protection1'!$G$26*HLOOKUP($W$6,'SA 10%'!$A$6:$IV$366,$A49+1,0))/1000</f>
        <v>2425648.1923312885</v>
      </c>
      <c r="X49" s="470">
        <f>('ป้อนข้อมูล Mortgage Protection1'!$G$26*HLOOKUP($X$6,'SA 10%'!$A$6:$IV$366,$A49+1,0))/1000</f>
        <v>2439822.5236262856</v>
      </c>
      <c r="Y49" s="470">
        <f>('ป้อนข้อมูล Mortgage Protection1'!$G$26*HLOOKUP($Y$6,'SA 10%'!$A$6:$IV$366,$A49+1,0))/1000</f>
        <v>2452368.0754681407</v>
      </c>
      <c r="Z49" s="470">
        <f>('ป้อนข้อมูล Mortgage Protection1'!$G$26*HLOOKUP($Z$6,'SA 10%'!$A$6:$IV$366,$A49+1,0))/1000</f>
        <v>2463498.1053394522</v>
      </c>
      <c r="AA49" s="470">
        <f>('ป้อนข้อมูล Mortgage Protection1'!$G$26*HLOOKUP($AA$6,'SA 10%'!$A$6:$IV$366,$A49+1,0))/1000</f>
        <v>2473392.9077184754</v>
      </c>
      <c r="AB49" s="470">
        <f>('ป้อนข้อมูล Mortgage Protection1'!$G$26*HLOOKUP($AB$6,'SA 10%'!$A$6:$IV$366,$A49+1,0))/1000</f>
        <v>2482205.8658699514</v>
      </c>
      <c r="AC49" s="470">
        <f>('ป้อนข้อมูล Mortgage Protection1'!$G$26*HLOOKUP($AC$6,'SA 10%'!$A$6:$IV$366,$A49+1,0))/1000</f>
        <v>2490068.2113769609</v>
      </c>
      <c r="AD49" s="470">
        <f>('ป้อนข้อมูล Mortgage Protection1'!$G$26*HLOOKUP($AD$6,'SA 10%'!$A$6:$IV$366,$A49+1,0))/1000</f>
        <v>2497092.8033816502</v>
      </c>
      <c r="AE49" s="470">
        <f>('ป้อนข้อมูล Mortgage Protection1'!$G$26*HLOOKUP($AE$6,'SA 10%'!$A$6:$IV$366,$A49+1,0))/1000</f>
        <v>2503377.1562586459</v>
      </c>
    </row>
    <row r="50" spans="1:31" s="472" customFormat="1" ht="11.1" customHeight="1">
      <c r="A50" s="469">
        <v>44</v>
      </c>
      <c r="B50" s="470">
        <f>('ป้อนข้อมูล Mortgage Protection1'!$G$26*HLOOKUP($B$6,'SA 10%'!$A$6:$IV$366,$A50+1,0))/1000</f>
        <v>0</v>
      </c>
      <c r="C50" s="470">
        <f>('ป้อนข้อมูล Mortgage Protection1'!$G$26*HLOOKUP($C$6,'SA 10%'!$A$6:$IV$366,$A50+1,0))/1000</f>
        <v>0</v>
      </c>
      <c r="D50" s="470">
        <f>('ป้อนข้อมูล Mortgage Protection1'!$G$26*HLOOKUP($D$6,'SA 10%'!$A$6:$IV$366,$A50+1,0))/1000</f>
        <v>0</v>
      </c>
      <c r="E50" s="470">
        <f>('ป้อนข้อมูล Mortgage Protection1'!$G$26*HLOOKUP($E$6,'SA 10%'!$A$6:$IV$366,$A50+1,0))/1000</f>
        <v>316686.44677546539</v>
      </c>
      <c r="F50" s="470">
        <f>('ป้อนข้อมูล Mortgage Protection1'!$G$26*HLOOKUP($F$6,'SA 10%'!$A$6:$IV$366,$A50+1,0))/1000</f>
        <v>858850.63598837098</v>
      </c>
      <c r="G50" s="470">
        <f>('ป้อนข้อมูล Mortgage Protection1'!$G$26*HLOOKUP($G$6,'SA 10%'!$A$6:$IV$366,$A50+1,0))/1000</f>
        <v>1217331.2750959459</v>
      </c>
      <c r="H50" s="470">
        <f>('ป้อนข้อมูล Mortgage Protection1'!$G$26*HLOOKUP($H$6,'SA 10%'!$A$6:$IV$366,$A50+1,0))/1000</f>
        <v>1470877.2649141436</v>
      </c>
      <c r="I50" s="470">
        <f>('ป้อนข้อมูล Mortgage Protection1'!$G$26*HLOOKUP($I$6,'SA 10%'!$A$6:$IV$366,$A50+1,0))/1000</f>
        <v>1658867.0166390818</v>
      </c>
      <c r="J50" s="470">
        <f>('ป้อนข้อมูล Mortgage Protection1'!$G$26*HLOOKUP($J$6,'SA 10%'!$A$6:$IV$366,$A50+1,0))/1000</f>
        <v>1803180.7788829778</v>
      </c>
      <c r="K50" s="470">
        <f>('ป้อนข้อมูล Mortgage Protection1'!$G$26*HLOOKUP($K$6,'SA 10%'!$A$6:$IV$366,$A50+1,0))/1000</f>
        <v>1916949.5508821285</v>
      </c>
      <c r="L50" s="470">
        <f>('ป้อนข้อมูล Mortgage Protection1'!$G$26*HLOOKUP($L$6,'SA 10%'!$A$6:$IV$366,$A50+1,0))/1000</f>
        <v>2008531.8471668146</v>
      </c>
      <c r="M50" s="470">
        <f>('ป้อนข้อมูล Mortgage Protection1'!$G$26*HLOOKUP($M$6,'SA 10%'!$A$6:$IV$366,$A50+1,0))/1000</f>
        <v>2083502.068906286</v>
      </c>
      <c r="N50" s="470">
        <f>('ป้อนข้อมูล Mortgage Protection1'!$G$26*HLOOKUP($N$6,'SA 10%'!$A$6:$IV$366,$A50+1,0))/1000</f>
        <v>2145721.1570840888</v>
      </c>
      <c r="O50" s="470">
        <f>('ป้อนข้อมูล Mortgage Protection1'!$G$26*HLOOKUP($O$6,'SA 10%'!$A$6:$IV$366,$A50+1,0))/1000</f>
        <v>2197948.3883207445</v>
      </c>
      <c r="P50" s="470">
        <f>('ป้อนข้อมูล Mortgage Protection1'!$G$26*HLOOKUP($P$6,'SA 10%'!$A$6:$IV$366,$A50+1,0))/1000</f>
        <v>2242208.4483964457</v>
      </c>
      <c r="Q50" s="470">
        <f>('ป้อนข้อมูล Mortgage Protection1'!$G$26*HLOOKUP($Q$6,'SA 10%'!$A$6:$IV$366,$A50+1,0))/1000</f>
        <v>2280020.8509786148</v>
      </c>
      <c r="R50" s="470">
        <f>('ป้อนข้อมูล Mortgage Protection1'!$G$26*HLOOKUP($R$6,'SA 10%'!$A$6:$IV$366,$A50+1,0))/1000</f>
        <v>2312548.3843081752</v>
      </c>
      <c r="S50" s="470">
        <f>('ป้อนข้อมูล Mortgage Protection1'!$G$26*HLOOKUP($S$6,'SA 10%'!$A$6:$IV$366,$A50+1,0))/1000</f>
        <v>2340696.0762037598</v>
      </c>
      <c r="T50" s="470">
        <f>('ป้อนข้อมูล Mortgage Protection1'!$G$26*HLOOKUP($T$6,'SA 10%'!$A$6:$IV$366,$A50+1,0))/1000</f>
        <v>2365178.9085721257</v>
      </c>
      <c r="U50" s="470">
        <f>('ป้อนข้อมูล Mortgage Protection1'!$G$26*HLOOKUP($U$6,'SA 10%'!$A$6:$IV$366,$A50+1,0))/1000</f>
        <v>2386569.2200564533</v>
      </c>
      <c r="V50" s="470">
        <f>('ป้อนข้อมูล Mortgage Protection1'!$G$26*HLOOKUP($V$6,'SA 10%'!$A$6:$IV$366,$A50+1,0))/1000</f>
        <v>2405330.5682694521</v>
      </c>
      <c r="W50" s="470">
        <f>('ป้อนข้อมูล Mortgage Protection1'!$G$26*HLOOKUP($W$6,'SA 10%'!$A$6:$IV$366,$A50+1,0))/1000</f>
        <v>2421842.3606241015</v>
      </c>
      <c r="X50" s="470">
        <f>('ป้อนข้อมูล Mortgage Protection1'!$G$26*HLOOKUP($X$6,'SA 10%'!$A$6:$IV$366,$A50+1,0))/1000</f>
        <v>2436418.0638976931</v>
      </c>
      <c r="Y50" s="470">
        <f>('ป้อนข้อมูล Mortgage Protection1'!$G$26*HLOOKUP($Y$6,'SA 10%'!$A$6:$IV$366,$A50+1,0))/1000</f>
        <v>2449318.8658646182</v>
      </c>
      <c r="Z50" s="470">
        <f>('ป้อนข้อมูล Mortgage Protection1'!$G$26*HLOOKUP($Z$6,'SA 10%'!$A$6:$IV$366,$A50+1,0))/1000</f>
        <v>2460764.0627810829</v>
      </c>
      <c r="AA50" s="470">
        <f>('ป้อนข้อมูล Mortgage Protection1'!$G$26*HLOOKUP($AA$6,'SA 10%'!$A$6:$IV$366,$A50+1,0))/1000</f>
        <v>2470939.0544915115</v>
      </c>
      <c r="AB50" s="470">
        <f>('ป้อนข้อมูล Mortgage Protection1'!$G$26*HLOOKUP($AB$6,'SA 10%'!$A$6:$IV$366,$A50+1,0))/1000</f>
        <v>2480001.5675868443</v>
      </c>
      <c r="AC50" s="470">
        <f>('ป้อนข้อมูล Mortgage Protection1'!$G$26*HLOOKUP($AC$6,'SA 10%'!$A$6:$IV$366,$A50+1,0))/1000</f>
        <v>2488086.5497111916</v>
      </c>
      <c r="AD50" s="470">
        <f>('ป้อนข้อมูล Mortgage Protection1'!$G$26*HLOOKUP($AD$6,'SA 10%'!$A$6:$IV$366,$A50+1,0))/1000</f>
        <v>2495310.0558186392</v>
      </c>
      <c r="AE50" s="470">
        <f>('ป้อนข้อมูล Mortgage Protection1'!$G$26*HLOOKUP($AE$6,'SA 10%'!$A$6:$IV$366,$A50+1,0))/1000</f>
        <v>2501772.3615807435</v>
      </c>
    </row>
    <row r="51" spans="1:31" s="472" customFormat="1" ht="11.1" customHeight="1">
      <c r="A51" s="469">
        <v>45</v>
      </c>
      <c r="B51" s="470">
        <f>('ป้อนข้อมูล Mortgage Protection1'!$G$26*HLOOKUP($B$6,'SA 10%'!$A$6:$IV$366,$A51+1,0))/1000</f>
        <v>0</v>
      </c>
      <c r="C51" s="470">
        <f>('ป้อนข้อมูล Mortgage Protection1'!$G$26*HLOOKUP($C$6,'SA 10%'!$A$6:$IV$366,$A51+1,0))/1000</f>
        <v>0</v>
      </c>
      <c r="D51" s="470">
        <f>('ป้อนข้อมูล Mortgage Protection1'!$G$26*HLOOKUP($D$6,'SA 10%'!$A$6:$IV$366,$A51+1,0))/1000</f>
        <v>0</v>
      </c>
      <c r="E51" s="470">
        <f>('ป้อนข้อมูล Mortgage Protection1'!$G$26*HLOOKUP($E$6,'SA 10%'!$A$6:$IV$366,$A51+1,0))/1000</f>
        <v>254396.01877646975</v>
      </c>
      <c r="F51" s="470">
        <f>('ป้อนข้อมูล Mortgage Protection1'!$G$26*HLOOKUP($F$6,'SA 10%'!$A$6:$IV$366,$A51+1,0))/1000</f>
        <v>811614.22780852485</v>
      </c>
      <c r="G51" s="470">
        <f>('ป้อนข้อมูล Mortgage Protection1'!$G$26*HLOOKUP($G$6,'SA 10%'!$A$6:$IV$366,$A51+1,0))/1000</f>
        <v>1180048.6313905513</v>
      </c>
      <c r="H51" s="470">
        <f>('ป้อนข้อมูล Mortgage Protection1'!$G$26*HLOOKUP($H$6,'SA 10%'!$A$6:$IV$366,$A51+1,0))/1000</f>
        <v>1440634.7142870654</v>
      </c>
      <c r="I51" s="470">
        <f>('ป้อนข้อมูล Mortgage Protection1'!$G$26*HLOOKUP($I$6,'SA 10%'!$A$6:$IV$366,$A51+1,0))/1000</f>
        <v>1633844.2896458237</v>
      </c>
      <c r="J51" s="470">
        <f>('ป้อนข้อมูล Mortgage Protection1'!$G$26*HLOOKUP($J$6,'SA 10%'!$A$6:$IV$366,$A51+1,0))/1000</f>
        <v>1782165.1447228882</v>
      </c>
      <c r="K51" s="470">
        <f>('ป้อนข้อมูล Mortgage Protection1'!$G$26*HLOOKUP($K$6,'SA 10%'!$A$6:$IV$366,$A51+1,0))/1000</f>
        <v>1899092.8810773974</v>
      </c>
      <c r="L51" s="470">
        <f>('ป้อนข้อมูล Mortgage Protection1'!$G$26*HLOOKUP($L$6,'SA 10%'!$A$6:$IV$366,$A51+1,0))/1000</f>
        <v>1993218.1002086741</v>
      </c>
      <c r="M51" s="470">
        <f>('ป้อนข้อมูล Mortgage Protection1'!$G$26*HLOOKUP($M$6,'SA 10%'!$A$6:$IV$366,$A51+1,0))/1000</f>
        <v>2070269.9850796615</v>
      </c>
      <c r="N51" s="470">
        <f>('ป้อนข้อมูล Mortgage Protection1'!$G$26*HLOOKUP($N$6,'SA 10%'!$A$6:$IV$366,$A51+1,0))/1000</f>
        <v>2134216.6816189047</v>
      </c>
      <c r="O51" s="470">
        <f>('ป้อนข้อมูล Mortgage Protection1'!$G$26*HLOOKUP($O$6,'SA 10%'!$A$6:$IV$366,$A51+1,0))/1000</f>
        <v>2187894.0819921037</v>
      </c>
      <c r="P51" s="470">
        <f>('ป้อนข้อมูล Mortgage Protection1'!$G$26*HLOOKUP($P$6,'SA 10%'!$A$6:$IV$366,$A51+1,0))/1000</f>
        <v>2233383.0904838634</v>
      </c>
      <c r="Q51" s="470">
        <f>('ป้อนข้อมูล Mortgage Protection1'!$G$26*HLOOKUP($Q$6,'SA 10%'!$A$6:$IV$366,$A51+1,0))/1000</f>
        <v>2272245.4123879047</v>
      </c>
      <c r="R51" s="470">
        <f>('ป้อนข้อมูล Mortgage Protection1'!$G$26*HLOOKUP($R$6,'SA 10%'!$A$6:$IV$366,$A51+1,0))/1000</f>
        <v>2305676.122543145</v>
      </c>
      <c r="S51" s="470">
        <f>('ป้อนข้อมูล Mortgage Protection1'!$G$26*HLOOKUP($S$6,'SA 10%'!$A$6:$IV$366,$A51+1,0))/1000</f>
        <v>2334605.3782529584</v>
      </c>
      <c r="T51" s="470">
        <f>('ป้อนข้อมูล Mortgage Protection1'!$G$26*HLOOKUP($T$6,'SA 10%'!$A$6:$IV$366,$A51+1,0))/1000</f>
        <v>2359768.0139927668</v>
      </c>
      <c r="U51" s="470">
        <f>('ป้อนข้อมูล Mortgage Protection1'!$G$26*HLOOKUP($U$6,'SA 10%'!$A$6:$IV$366,$A51+1,0))/1000</f>
        <v>2381752.2602655403</v>
      </c>
      <c r="V51" s="470">
        <f>('ป้อนข้อมูล Mortgage Protection1'!$G$26*HLOOKUP($V$6,'SA 10%'!$A$6:$IV$366,$A51+1,0))/1000</f>
        <v>2401034.5460717101</v>
      </c>
      <c r="W51" s="470">
        <f>('ป้อนข้อมูล Mortgage Protection1'!$G$26*HLOOKUP($W$6,'SA 10%'!$A$6:$IV$366,$A51+1,0))/1000</f>
        <v>2418004.8136526882</v>
      </c>
      <c r="X51" s="470">
        <f>('ป้อนข้อมูล Mortgage Protection1'!$G$26*HLOOKUP($X$6,'SA 10%'!$A$6:$IV$366,$A51+1,0))/1000</f>
        <v>2432985.233671363</v>
      </c>
      <c r="Y51" s="470">
        <f>('ป้อนข้อมูล Mortgage Protection1'!$G$26*HLOOKUP($Y$6,'SA 10%'!$A$6:$IV$366,$A51+1,0))/1000</f>
        <v>2446244.2461810666</v>
      </c>
      <c r="Z51" s="470">
        <f>('ป้อนข้อมูล Mortgage Protection1'!$G$26*HLOOKUP($Z$6,'SA 10%'!$A$6:$IV$366,$A51+1,0))/1000</f>
        <v>2458007.2365347273</v>
      </c>
      <c r="AA51" s="470">
        <f>('ป้อนข้อมูล Mortgage Protection1'!$G$26*HLOOKUP($AA$6,'SA 10%'!$A$6:$IV$366,$A51+1,0))/1000</f>
        <v>2468464.7524876562</v>
      </c>
      <c r="AB51" s="470">
        <f>('ป้อนข้อมูล Mortgage Protection1'!$G$26*HLOOKUP($AB$6,'SA 10%'!$A$6:$IV$366,$A51+1,0))/1000</f>
        <v>2477778.900151378</v>
      </c>
      <c r="AC51" s="470">
        <f>('ป้อนข้อมูล Mortgage Protection1'!$G$26*HLOOKUP($AC$6,'SA 10%'!$A$6:$IV$366,$A51+1,0))/1000</f>
        <v>2486088.3741982072</v>
      </c>
      <c r="AD51" s="470">
        <f>('ป้อนข้อมูล Mortgage Protection1'!$G$26*HLOOKUP($AD$6,'SA 10%'!$A$6:$IV$366,$A51+1,0))/1000</f>
        <v>2493512.452025936</v>
      </c>
      <c r="AE51" s="470">
        <f>('ป้อนข้อมูล Mortgage Protection1'!$G$26*HLOOKUP($AE$6,'SA 10%'!$A$6:$IV$366,$A51+1,0))/1000</f>
        <v>2500154.193613858</v>
      </c>
    </row>
    <row r="52" spans="1:31" ht="11.1" customHeight="1">
      <c r="A52" s="469">
        <v>46</v>
      </c>
      <c r="B52" s="470">
        <f>('ป้อนข้อมูล Mortgage Protection1'!$G$26*HLOOKUP($B$6,'SA 10%'!$A$6:$IV$366,$A52+1,0))/1000</f>
        <v>0</v>
      </c>
      <c r="C52" s="470">
        <f>('ป้อนข้อมูล Mortgage Protection1'!$G$26*HLOOKUP($C$6,'SA 10%'!$A$6:$IV$366,$A52+1,0))/1000</f>
        <v>0</v>
      </c>
      <c r="D52" s="470">
        <f>('ป้อนข้อมูล Mortgage Protection1'!$G$26*HLOOKUP($D$6,'SA 10%'!$A$6:$IV$366,$A52+1,0))/1000</f>
        <v>0</v>
      </c>
      <c r="E52" s="470">
        <f>('ป้อนข้อมูล Mortgage Protection1'!$G$26*HLOOKUP($E$6,'SA 10%'!$A$6:$IV$366,$A52+1,0))/1000</f>
        <v>191586.50387748273</v>
      </c>
      <c r="F52" s="470">
        <f>('ป้อนข้อมูล Mortgage Protection1'!$G$26*HLOOKUP($F$6,'SA 10%'!$A$6:$IV$366,$A52+1,0))/1000</f>
        <v>763984.1828938477</v>
      </c>
      <c r="G52" s="470">
        <f>('ป้อนข้อมูล Mortgage Protection1'!$G$26*HLOOKUP($G$6,'SA 10%'!$A$6:$IV$366,$A52+1,0))/1000</f>
        <v>1142455.2989876112</v>
      </c>
      <c r="H52" s="470">
        <f>('ป้อนข้อมูล Mortgage Protection1'!$G$26*HLOOKUP($H$6,'SA 10%'!$A$6:$IV$366,$A52+1,0))/1000</f>
        <v>1410140.1424047621</v>
      </c>
      <c r="I52" s="470">
        <f>('ป้อนข้อมูล Mortgage Protection1'!$G$26*HLOOKUP($I$6,'SA 10%'!$A$6:$IV$366,$A52+1,0))/1000</f>
        <v>1608613.0399276214</v>
      </c>
      <c r="J52" s="470">
        <f>('ป้อนข้อมูล Mortgage Protection1'!$G$26*HLOOKUP($J$6,'SA 10%'!$A$6:$IV$366,$A52+1,0))/1000</f>
        <v>1760974.3802781317</v>
      </c>
      <c r="K52" s="470">
        <f>('ป้อนข้อมูล Mortgage Protection1'!$G$26*HLOOKUP($K$6,'SA 10%'!$A$6:$IV$366,$A52+1,0))/1000</f>
        <v>1881087.4056909601</v>
      </c>
      <c r="L52" s="470">
        <f>('ป้อนข้อมูล Mortgage Protection1'!$G$26*HLOOKUP($L$6,'SA 10%'!$A$6:$IV$366,$A52+1,0))/1000</f>
        <v>1977776.7386925493</v>
      </c>
      <c r="M52" s="470">
        <f>('ป้อนข้อมูล Mortgage Protection1'!$G$26*HLOOKUP($M$6,'SA 10%'!$A$6:$IV$366,$A52+1,0))/1000</f>
        <v>2056927.6338878137</v>
      </c>
      <c r="N52" s="470">
        <f>('ป้อนข้อมูล Mortgage Protection1'!$G$26*HLOOKUP($N$6,'SA 10%'!$A$6:$IV$366,$A52+1,0))/1000</f>
        <v>2122616.3355248435</v>
      </c>
      <c r="O52" s="470">
        <f>('ป้อนข้อมูล Mortgage Protection1'!$G$26*HLOOKUP($O$6,'SA 10%'!$A$6:$IV$366,$A52+1,0))/1000</f>
        <v>2177755.9897773913</v>
      </c>
      <c r="P52" s="470">
        <f>('ป้อนข้อมูล Mortgage Protection1'!$G$26*HLOOKUP($P$6,'SA 10%'!$A$6:$IV$366,$A52+1,0))/1000</f>
        <v>2224484.1879220088</v>
      </c>
      <c r="Q52" s="470">
        <f>('ป้อนข้อมูล Mortgage Protection1'!$G$26*HLOOKUP($Q$6,'SA 10%'!$A$6:$IV$366,$A52+1,0))/1000</f>
        <v>2264405.1784756035</v>
      </c>
      <c r="R52" s="470">
        <f>('ป้อนข้อมูล Mortgage Protection1'!$G$26*HLOOKUP($R$6,'SA 10%'!$A$6:$IV$366,$A52+1,0))/1000</f>
        <v>2298746.5919300732</v>
      </c>
      <c r="S52" s="470">
        <f>('ป้อนข้อมูล Mortgage Protection1'!$G$26*HLOOKUP($S$6,'SA 10%'!$A$6:$IV$366,$A52+1,0))/1000</f>
        <v>2328463.9244859</v>
      </c>
      <c r="T52" s="470">
        <f>('ป้อนข้อมูล Mortgage Protection1'!$G$26*HLOOKUP($T$6,'SA 10%'!$A$6:$IV$366,$A52+1,0))/1000</f>
        <v>2354312.0286252471</v>
      </c>
      <c r="U52" s="470">
        <f>('ป้อนข้อมูล Mortgage Protection1'!$G$26*HLOOKUP($U$6,'SA 10%'!$A$6:$IV$366,$A52+1,0))/1000</f>
        <v>2376895.1591430353</v>
      </c>
      <c r="V52" s="470">
        <f>('ป้อนข้อมูล Mortgage Protection1'!$G$26*HLOOKUP($V$6,'SA 10%'!$A$6:$IV$366,$A52+1,0))/1000</f>
        <v>2396702.7236889875</v>
      </c>
      <c r="W52" s="470">
        <f>('ป้อนข้อมูล Mortgage Protection1'!$G$26*HLOOKUP($W$6,'SA 10%'!$A$6:$IV$366,$A52+1,0))/1000</f>
        <v>2414135.28712318</v>
      </c>
      <c r="X52" s="470">
        <f>('ป้อนข้อมูล Mortgage Protection1'!$G$26*HLOOKUP($X$6,'SA 10%'!$A$6:$IV$366,$A52+1,0))/1000</f>
        <v>2429523.7965264795</v>
      </c>
      <c r="Y52" s="470">
        <f>('ป้อนข้อมูล Mortgage Protection1'!$G$26*HLOOKUP($Y$6,'SA 10%'!$A$6:$IV$366,$A52+1,0))/1000</f>
        <v>2443144.0046668183</v>
      </c>
      <c r="Z52" s="470">
        <f>('ป้อนข้อมูล Mortgage Protection1'!$G$26*HLOOKUP($Z$6,'SA 10%'!$A$6:$IV$366,$A52+1,0))/1000</f>
        <v>2455227.4367363183</v>
      </c>
      <c r="AA52" s="470">
        <f>('ป้อนข้อมูล Mortgage Protection1'!$G$26*HLOOKUP($AA$6,'SA 10%'!$A$6:$IV$366,$A52+1,0))/1000</f>
        <v>2465969.8313004356</v>
      </c>
      <c r="AB52" s="470">
        <f>('ป้อนข้อมูล Mortgage Protection1'!$G$26*HLOOKUP($AB$6,'SA 10%'!$A$6:$IV$366,$A52+1,0))/1000</f>
        <v>2475537.7104872833</v>
      </c>
      <c r="AC52" s="470">
        <f>('ป้อนข้อมูล Mortgage Protection1'!$G$26*HLOOKUP($AC$6,'SA 10%'!$A$6:$IV$366,$A52+1,0))/1000</f>
        <v>2484073.5472226148</v>
      </c>
      <c r="AD52" s="470">
        <f>('ป้อนข้อมูล Mortgage Protection1'!$G$26*HLOOKUP($AD$6,'SA 10%'!$A$6:$IV$366,$A52+1,0))/1000</f>
        <v>2491699.8682016274</v>
      </c>
      <c r="AE52" s="470">
        <f>('ป้อนข้อมูล Mortgage Protection1'!$G$26*HLOOKUP($AE$6,'SA 10%'!$A$6:$IV$366,$A52+1,0))/1000</f>
        <v>2498522.5409139148</v>
      </c>
    </row>
    <row r="53" spans="1:31" ht="11.1" customHeight="1">
      <c r="A53" s="469">
        <v>47</v>
      </c>
      <c r="B53" s="470">
        <f>('ป้อนข้อมูล Mortgage Protection1'!$G$26*HLOOKUP($B$6,'SA 10%'!$A$6:$IV$366,$A53+1,0))/1000</f>
        <v>0</v>
      </c>
      <c r="C53" s="470">
        <f>('ป้อนข้อมูล Mortgage Protection1'!$G$26*HLOOKUP($C$6,'SA 10%'!$A$6:$IV$366,$A53+1,0))/1000</f>
        <v>0</v>
      </c>
      <c r="D53" s="470">
        <f>('ป้อนข้อมูล Mortgage Protection1'!$G$26*HLOOKUP($D$6,'SA 10%'!$A$6:$IV$366,$A53+1,0))/1000</f>
        <v>0</v>
      </c>
      <c r="E53" s="470">
        <f>('ป้อนข้อมูล Mortgage Protection1'!$G$26*HLOOKUP($E$6,'SA 10%'!$A$6:$IV$366,$A53+1,0))/1000</f>
        <v>128253.57635433685</v>
      </c>
      <c r="F53" s="470">
        <f>('ป้อนข้อมูล Mortgage Protection1'!$G$26*HLOOKUP($F$6,'SA 10%'!$A$6:$IV$366,$A53+1,0))/1000</f>
        <v>715957.22093821329</v>
      </c>
      <c r="G53" s="470">
        <f>('ป้อนข้อมูล Mortgage Protection1'!$G$26*HLOOKUP($G$6,'SA 10%'!$A$6:$IV$366,$A53+1,0))/1000</f>
        <v>1104548.688814647</v>
      </c>
      <c r="H53" s="470">
        <f>('ป้อนข้อมูล Mortgage Protection1'!$G$26*HLOOKUP($H$6,'SA 10%'!$A$6:$IV$366,$A53+1,0))/1000</f>
        <v>1379391.4490901059</v>
      </c>
      <c r="I53" s="470">
        <f>('ป้อนข้อมูล Mortgage Protection1'!$G$26*HLOOKUP($I$6,'SA 10%'!$A$6:$IV$366,$A53+1,0))/1000</f>
        <v>1583171.5297951007</v>
      </c>
      <c r="J53" s="470">
        <f>('ป้อนข้อมูล Mortgage Protection1'!$G$26*HLOOKUP($J$6,'SA 10%'!$A$6:$IV$366,$A53+1,0))/1000</f>
        <v>1739607.0261296683</v>
      </c>
      <c r="K53" s="470">
        <f>('ป้อนข้อมูล Mortgage Protection1'!$G$26*HLOOKUP($K$6,'SA 10%'!$A$6:$IV$366,$A53+1,0))/1000</f>
        <v>1862931.8846763028</v>
      </c>
      <c r="L53" s="470">
        <f>('ป้อนข้อมูล Mortgage Protection1'!$G$26*HLOOKUP($L$6,'SA 10%'!$A$6:$IV$366,$A53+1,0))/1000</f>
        <v>1962206.6991637903</v>
      </c>
      <c r="M53" s="470">
        <f>('ป้อนข้อมูล Mortgage Protection1'!$G$26*HLOOKUP($M$6,'SA 10%'!$A$6:$IV$366,$A53+1,0))/1000</f>
        <v>2043474.0964360344</v>
      </c>
      <c r="N53" s="470">
        <f>('ป้อนข้อมูล Mortgage Protection1'!$G$26*HLOOKUP($N$6,'SA 10%'!$A$6:$IV$366,$A53+1,0))/1000</f>
        <v>2110919.3198799985</v>
      </c>
      <c r="O53" s="470">
        <f>('ป้อนข้อมูล Mortgage Protection1'!$G$26*HLOOKUP($O$6,'SA 10%'!$A$6:$IV$366,$A53+1,0))/1000</f>
        <v>2167533.4134608894</v>
      </c>
      <c r="P53" s="470">
        <f>('ป้อนข้อมูล Mortgage Protection1'!$G$26*HLOOKUP($P$6,'SA 10%'!$A$6:$IV$366,$A53+1,0))/1000</f>
        <v>2215511.1278388053</v>
      </c>
      <c r="Q53" s="470">
        <f>('ป้อนข้อมูล Mortgage Protection1'!$G$26*HLOOKUP($Q$6,'SA 10%'!$A$6:$IV$366,$A53+1,0))/1000</f>
        <v>2256499.6092807013</v>
      </c>
      <c r="R53" s="470">
        <f>('ป้อนข้อมูล Mortgage Protection1'!$G$26*HLOOKUP($R$6,'SA 10%'!$A$6:$IV$366,$A53+1,0))/1000</f>
        <v>2291759.3152285591</v>
      </c>
      <c r="S53" s="470">
        <f>('ป้อนข้อมูล Mortgage Protection1'!$G$26*HLOOKUP($S$6,'SA 10%'!$A$6:$IV$366,$A53+1,0))/1000</f>
        <v>2322271.2919374504</v>
      </c>
      <c r="T53" s="470">
        <f>('ป้อนข้อมูล Mortgage Protection1'!$G$26*HLOOKUP($T$6,'SA 10%'!$A$6:$IV$366,$A53+1,0))/1000</f>
        <v>2348810.5767129976</v>
      </c>
      <c r="U53" s="470">
        <f>('ป้อนข้อมูล Mortgage Protection1'!$G$26*HLOOKUP($U$6,'SA 10%'!$A$6:$IV$366,$A53+1,0))/1000</f>
        <v>2371997.5821778434</v>
      </c>
      <c r="V53" s="470">
        <f>('ป้อนข้อมูล Mortgage Protection1'!$G$26*HLOOKUP($V$6,'SA 10%'!$A$6:$IV$366,$A53+1,0))/1000</f>
        <v>2392334.8027864085</v>
      </c>
      <c r="W53" s="470">
        <f>('ป้อนข้อมูล Mortgage Protection1'!$G$26*HLOOKUP($W$6,'SA 10%'!$A$6:$IV$366,$A53+1,0))/1000</f>
        <v>2410233.514539259</v>
      </c>
      <c r="X53" s="470">
        <f>('ป้อนข้อมูล Mortgage Protection1'!$G$26*HLOOKUP($X$6,'SA 10%'!$A$6:$IV$366,$A53+1,0))/1000</f>
        <v>2426033.5140720559</v>
      </c>
      <c r="Y53" s="470">
        <f>('ป้อนข้อมูล Mortgage Protection1'!$G$26*HLOOKUP($Y$6,'SA 10%'!$A$6:$IV$366,$A53+1,0))/1000</f>
        <v>2440017.9278066172</v>
      </c>
      <c r="Z53" s="470">
        <f>('ป้อนข้อมูล Mortgage Protection1'!$G$26*HLOOKUP($Z$6,'SA 10%'!$A$6:$IV$366,$A53+1,0))/1000</f>
        <v>2452424.4719395884</v>
      </c>
      <c r="AA53" s="470">
        <f>('ป้อนข้อมูล Mortgage Protection1'!$G$26*HLOOKUP($AA$6,'SA 10%'!$A$6:$IV$366,$A53+1,0))/1000</f>
        <v>2463454.1191033218</v>
      </c>
      <c r="AB53" s="470">
        <f>('ป้อนข้อมูล Mortgage Protection1'!$G$26*HLOOKUP($AB$6,'SA 10%'!$A$6:$IV$366,$A53+1,0))/1000</f>
        <v>2473277.8442426533</v>
      </c>
      <c r="AC53" s="470">
        <f>('ป้อนข้อมูล Mortgage Protection1'!$G$26*HLOOKUP($AC$6,'SA 10%'!$A$6:$IV$366,$A53+1,0))/1000</f>
        <v>2482041.9300222262</v>
      </c>
      <c r="AD53" s="470">
        <f>('ป้อนข้อมูล Mortgage Protection1'!$G$26*HLOOKUP($AD$6,'SA 10%'!$A$6:$IV$366,$A53+1,0))/1000</f>
        <v>2489872.1795121161</v>
      </c>
      <c r="AE53" s="470">
        <f>('ป้อนข้อมูล Mortgage Protection1'!$G$26*HLOOKUP($AE$6,'SA 10%'!$A$6:$IV$366,$A53+1,0))/1000</f>
        <v>2496877.2911081389</v>
      </c>
    </row>
    <row r="54" spans="1:31" ht="11.1" customHeight="1">
      <c r="A54" s="469">
        <v>48</v>
      </c>
      <c r="B54" s="470">
        <f>('ป้อนข้อมูล Mortgage Protection1'!$G$26*HLOOKUP($B$6,'SA 10%'!$A$6:$IV$366,$A54+1,0))/1000</f>
        <v>0</v>
      </c>
      <c r="C54" s="470">
        <f>('ป้อนข้อมูล Mortgage Protection1'!$G$26*HLOOKUP($C$6,'SA 10%'!$A$6:$IV$366,$A54+1,0))/1000</f>
        <v>0</v>
      </c>
      <c r="D54" s="470">
        <f>('ป้อนข้อมูล Mortgage Protection1'!$G$26*HLOOKUP($D$6,'SA 10%'!$A$6:$IV$366,$A54+1,0))/1000</f>
        <v>0</v>
      </c>
      <c r="E54" s="470">
        <f>('ป้อนข้อมูล Mortgage Protection1'!$G$26*HLOOKUP($E$6,'SA 10%'!$A$6:$IV$366,$A54+1,0))/1000</f>
        <v>64392.874435164871</v>
      </c>
      <c r="F54" s="470">
        <f>('ป้อนข้อมูล Mortgage Protection1'!$G$26*HLOOKUP($F$6,'SA 10%'!$A$6:$IV$366,$A54+1,0))/1000</f>
        <v>667530.03429961577</v>
      </c>
      <c r="G54" s="470">
        <f>('ป้อนข้อมูล Mortgage Protection1'!$G$26*HLOOKUP($G$6,'SA 10%'!$A$6:$IV$366,$A54+1,0))/1000</f>
        <v>1066326.1902235739</v>
      </c>
      <c r="H54" s="470">
        <f>('ป้อนข้อมูล Mortgage Protection1'!$G$26*HLOOKUP($H$6,'SA 10%'!$A$6:$IV$366,$A54+1,0))/1000</f>
        <v>1348386.5166644938</v>
      </c>
      <c r="I54" s="470">
        <f>('ป้อนข้อมูล Mortgage Protection1'!$G$26*HLOOKUP($I$6,'SA 10%'!$A$6:$IV$366,$A54+1,0))/1000</f>
        <v>1557518.0070781424</v>
      </c>
      <c r="J54" s="470">
        <f>('ป้อนข้อมูล Mortgage Protection1'!$G$26*HLOOKUP($J$6,'SA 10%'!$A$6:$IV$366,$A54+1,0))/1000</f>
        <v>1718061.6106966338</v>
      </c>
      <c r="K54" s="470">
        <f>('ป้อนข้อมูล Mortgage Protection1'!$G$26*HLOOKUP($K$6,'SA 10%'!$A$6:$IV$366,$A54+1,0))/1000</f>
        <v>1844625.0676531899</v>
      </c>
      <c r="L54" s="470">
        <f>('ป้อนข้อมูล Mortgage Protection1'!$G$26*HLOOKUP($L$6,'SA 10%'!$A$6:$IV$366,$A54+1,0))/1000</f>
        <v>1946506.9093056249</v>
      </c>
      <c r="M54" s="470">
        <f>('ป้อนข้อมูล Mortgage Protection1'!$G$26*HLOOKUP($M$6,'SA 10%'!$A$6:$IV$366,$A54+1,0))/1000</f>
        <v>2029908.4461721568</v>
      </c>
      <c r="N54" s="470">
        <f>('ป้อนข้อมูล Mortgage Protection1'!$G$26*HLOOKUP($N$6,'SA 10%'!$A$6:$IV$366,$A54+1,0))/1000</f>
        <v>2099124.8291047798</v>
      </c>
      <c r="O54" s="470">
        <f>('ป้อนข้อมูล Mortgage Protection1'!$G$26*HLOOKUP($O$6,'SA 10%'!$A$6:$IV$366,$A54+1,0))/1000</f>
        <v>2157225.6490084166</v>
      </c>
      <c r="P54" s="470">
        <f>('ป้อนข้อมูล Mortgage Protection1'!$G$26*HLOOKUP($P$6,'SA 10%'!$A$6:$IV$366,$A54+1,0))/1000</f>
        <v>2206463.2922549089</v>
      </c>
      <c r="Q54" s="470">
        <f>('ป้อนข้อมูล Mortgage Protection1'!$G$26*HLOOKUP($Q$6,'SA 10%'!$A$6:$IV$366,$A54+1,0))/1000</f>
        <v>2248528.1603425075</v>
      </c>
      <c r="R54" s="470">
        <f>('ป้อนข้อมูล Mortgage Protection1'!$G$26*HLOOKUP($R$6,'SA 10%'!$A$6:$IV$366,$A54+1,0))/1000</f>
        <v>2284713.8112211991</v>
      </c>
      <c r="S54" s="470">
        <f>('ป้อนข้อมูล Mortgage Protection1'!$G$26*HLOOKUP($S$6,'SA 10%'!$A$6:$IV$366,$A54+1,0))/1000</f>
        <v>2316027.0541177625</v>
      </c>
      <c r="T54" s="470">
        <f>('ป้อนข้อมูล Mortgage Protection1'!$G$26*HLOOKUP($T$6,'SA 10%'!$A$6:$IV$366,$A54+1,0))/1000</f>
        <v>2343263.2793681459</v>
      </c>
      <c r="U54" s="470">
        <f>('ป้อนข้อมูล Mortgage Protection1'!$G$26*HLOOKUP($U$6,'SA 10%'!$A$6:$IV$366,$A54+1,0))/1000</f>
        <v>2367059.1920712753</v>
      </c>
      <c r="V54" s="470">
        <f>('ป้อนข้อมูล Mortgage Protection1'!$G$26*HLOOKUP($V$6,'SA 10%'!$A$6:$IV$366,$A54+1,0))/1000</f>
        <v>2387930.4825429749</v>
      </c>
      <c r="W54" s="470">
        <f>('ป้อนข้อมูล Mortgage Protection1'!$G$26*HLOOKUP($W$6,'SA 10%'!$A$6:$IV$366,$A54+1,0))/1000</f>
        <v>2406299.2271838053</v>
      </c>
      <c r="X54" s="470">
        <f>('ป้อนข้อมูล Mortgage Protection1'!$G$26*HLOOKUP($X$6,'SA 10%'!$A$6:$IV$366,$A54+1,0))/1000</f>
        <v>2422514.1459305119</v>
      </c>
      <c r="Y54" s="470">
        <f>('ป้อนข้อมูล Mortgage Protection1'!$G$26*HLOOKUP($Y$6,'SA 10%'!$A$6:$IV$366,$A54+1,0))/1000</f>
        <v>2436865.8003059155</v>
      </c>
      <c r="Z54" s="470">
        <f>('ป้อนข้อมูล Mortgage Protection1'!$G$26*HLOOKUP($Z$6,'SA 10%'!$A$6:$IV$366,$A54+1,0))/1000</f>
        <v>2449598.1491028871</v>
      </c>
      <c r="AA54" s="470">
        <f>('ป้อนข้อมูล Mortgage Protection1'!$G$26*HLOOKUP($AA$6,'SA 10%'!$A$6:$IV$366,$A54+1,0))/1000</f>
        <v>2460917.4426378985</v>
      </c>
      <c r="AB54" s="470">
        <f>('ป้อนข้อมูล Mortgage Protection1'!$G$26*HLOOKUP($AB$6,'SA 10%'!$A$6:$IV$366,$A54+1,0))/1000</f>
        <v>2470999.1457793191</v>
      </c>
      <c r="AC54" s="470">
        <f>('ป้อนข้อมูล Mortgage Protection1'!$G$26*HLOOKUP($AC$6,'SA 10%'!$A$6:$IV$366,$A54+1,0))/1000</f>
        <v>2479993.3826785004</v>
      </c>
      <c r="AD54" s="470">
        <f>('ป้อนข้อมูล Mortgage Protection1'!$G$26*HLOOKUP($AD$6,'SA 10%'!$A$6:$IV$366,$A54+1,0))/1000</f>
        <v>2488029.260083525</v>
      </c>
      <c r="AE54" s="470">
        <f>('ป้อนข้อมูล Mortgage Protection1'!$G$26*HLOOKUP($AE$6,'SA 10%'!$A$6:$IV$366,$A54+1,0))/1000</f>
        <v>2495218.3308873153</v>
      </c>
    </row>
    <row r="55" spans="1:31" ht="11.1" customHeight="1">
      <c r="A55" s="469">
        <v>49</v>
      </c>
      <c r="B55" s="470">
        <f>('ป้อนข้อมูล Mortgage Protection1'!$G$26*HLOOKUP($B$6,'SA 10%'!$A$6:$IV$366,$A55+1,0))/1000</f>
        <v>0</v>
      </c>
      <c r="C55" s="470">
        <f>('ป้อนข้อมูล Mortgage Protection1'!$G$26*HLOOKUP($C$6,'SA 10%'!$A$6:$IV$366,$A55+1,0))/1000</f>
        <v>0</v>
      </c>
      <c r="D55" s="470">
        <f>('ป้อนข้อมูล Mortgage Protection1'!$G$26*HLOOKUP($D$6,'SA 10%'!$A$6:$IV$366,$A55+1,0))/1000</f>
        <v>0</v>
      </c>
      <c r="E55" s="470">
        <f>('ป้อนข้อมูล Mortgage Protection1'!$G$26*HLOOKUP($E$6,'SA 10%'!$A$6:$IV$366,$A55+1,0))/1000</f>
        <v>0</v>
      </c>
      <c r="F55" s="470">
        <f>('ป้อนข้อมูล Mortgage Protection1'!$G$26*HLOOKUP($F$6,'SA 10%'!$A$6:$IV$366,$A55+1,0))/1000</f>
        <v>618699.28777236352</v>
      </c>
      <c r="G55" s="470">
        <f>('ป้อนข้อมูล Mortgage Protection1'!$G$26*HLOOKUP($G$6,'SA 10%'!$A$6:$IV$366,$A55+1,0))/1000</f>
        <v>1027785.1708109092</v>
      </c>
      <c r="H55" s="470">
        <f>('ป้อนข้อมูล Mortgage Protection1'!$G$26*HLOOKUP($H$6,'SA 10%'!$A$6:$IV$366,$A55+1,0))/1000</f>
        <v>1317123.2098020022</v>
      </c>
      <c r="I55" s="470">
        <f>('ป้อนข้อมูล Mortgage Protection1'!$G$26*HLOOKUP($I$6,'SA 10%'!$A$6:$IV$366,$A55+1,0))/1000</f>
        <v>1531650.7050052092</v>
      </c>
      <c r="J55" s="470">
        <f>('ป้อนข้อมูล Mortgage Protection1'!$G$26*HLOOKUP($J$6,'SA 10%'!$A$6:$IV$366,$A55+1,0))/1000</f>
        <v>1696336.6501349919</v>
      </c>
      <c r="K55" s="470">
        <f>('ป้อนข้อมูล Mortgage Protection1'!$G$26*HLOOKUP($K$6,'SA 10%'!$A$6:$IV$366,$A55+1,0))/1000</f>
        <v>1826165.693821551</v>
      </c>
      <c r="L55" s="470">
        <f>('ป้อนข้อมูล Mortgage Protection1'!$G$26*HLOOKUP($L$6,'SA 10%'!$A$6:$IV$366,$A55+1,0))/1000</f>
        <v>1930676.2878653083</v>
      </c>
      <c r="M55" s="470">
        <f>('ป้อนข้อมูล Mortgage Protection1'!$G$26*HLOOKUP($M$6,'SA 10%'!$A$6:$IV$366,$A55+1,0))/1000</f>
        <v>2016229.7488227466</v>
      </c>
      <c r="N55" s="470">
        <f>('ป้อนข้อมูล Mortgage Protection1'!$G$26*HLOOKUP($N$6,'SA 10%'!$A$6:$IV$366,$A55+1,0))/1000</f>
        <v>2087232.050906434</v>
      </c>
      <c r="O55" s="470">
        <f>('ป้อนข้อมูล Mortgage Protection1'!$G$26*HLOOKUP($O$6,'SA 10%'!$A$6:$IV$366,$A55+1,0))/1000</f>
        <v>2146831.9865188403</v>
      </c>
      <c r="P55" s="470">
        <f>('ป้อนข้อมูล Mortgage Protection1'!$G$26*HLOOKUP($P$6,'SA 10%'!$A$6:$IV$366,$A55+1,0))/1000</f>
        <v>2197340.0580411465</v>
      </c>
      <c r="Q55" s="470">
        <f>('ป้อนข้อมูล Mortgage Protection1'!$G$26*HLOOKUP($Q$6,'SA 10%'!$A$6:$IV$366,$A55+1,0))/1000</f>
        <v>2240490.2826631623</v>
      </c>
      <c r="R55" s="470">
        <f>('ป้อนข้อมูล Mortgage Protection1'!$G$26*HLOOKUP($R$6,'SA 10%'!$A$6:$IV$366,$A55+1,0))/1000</f>
        <v>2277609.5946804443</v>
      </c>
      <c r="S55" s="470">
        <f>('ป้อนข้อมูล Mortgage Protection1'!$G$26*HLOOKUP($S$6,'SA 10%'!$A$6:$IV$366,$A55+1,0))/1000</f>
        <v>2309730.7809829116</v>
      </c>
      <c r="T55" s="470">
        <f>('ป้อนข้อมูล Mortgage Protection1'!$G$26*HLOOKUP($T$6,'SA 10%'!$A$6:$IV$366,$A55+1,0))/1000</f>
        <v>2337669.7545454209</v>
      </c>
      <c r="U55" s="470">
        <f>('ป้อนข้อมูล Mortgage Protection1'!$G$26*HLOOKUP($U$6,'SA 10%'!$A$6:$IV$366,$A55+1,0))/1000</f>
        <v>2362079.6487138192</v>
      </c>
      <c r="V55" s="470">
        <f>('ป้อนข้อมูล Mortgage Protection1'!$G$26*HLOOKUP($V$6,'SA 10%'!$A$6:$IV$366,$A55+1,0))/1000</f>
        <v>2383489.459630846</v>
      </c>
      <c r="W55" s="470">
        <f>('ป้อนข้อมูล Mortgage Protection1'!$G$26*HLOOKUP($W$6,'SA 10%'!$A$6:$IV$366,$A55+1,0))/1000</f>
        <v>2402332.1541003902</v>
      </c>
      <c r="X55" s="470">
        <f>('ป้อนข้อมูล Mortgage Protection1'!$G$26*HLOOKUP($X$6,'SA 10%'!$A$6:$IV$366,$A55+1,0))/1000</f>
        <v>2418965.4497211217</v>
      </c>
      <c r="Y55" s="470">
        <f>('ป้อนข้อมูล Mortgage Protection1'!$G$26*HLOOKUP($Y$6,'SA 10%'!$A$6:$IV$366,$A55+1,0))/1000</f>
        <v>2433687.4050760414</v>
      </c>
      <c r="Z55" s="470">
        <f>('ป้อนข้อมูล Mortgage Protection1'!$G$26*HLOOKUP($Z$6,'SA 10%'!$A$6:$IV$366,$A55+1,0))/1000</f>
        <v>2446748.2735758796</v>
      </c>
      <c r="AA55" s="470">
        <f>('ป้อนข้อมูล Mortgage Protection1'!$G$26*HLOOKUP($AA$6,'SA 10%'!$A$6:$IV$366,$A55+1,0))/1000</f>
        <v>2458359.6272019302</v>
      </c>
      <c r="AB55" s="470">
        <f>('ป้อนข้อมูล Mortgage Protection1'!$G$26*HLOOKUP($AB$6,'SA 10%'!$A$6:$IV$366,$A55+1,0))/1000</f>
        <v>2468701.4581621233</v>
      </c>
      <c r="AC55" s="470">
        <f>('ป้อนข้อมูล Mortgage Protection1'!$G$26*HLOOKUP($AC$6,'SA 10%'!$A$6:$IV$366,$A55+1,0))/1000</f>
        <v>2477927.7641069107</v>
      </c>
      <c r="AD55" s="470">
        <f>('ป้อนข้อมูล Mortgage Protection1'!$G$26*HLOOKUP($AD$6,'SA 10%'!$A$6:$IV$366,$A55+1,0))/1000</f>
        <v>2486170.9829930295</v>
      </c>
      <c r="AE55" s="470">
        <f>('ป้อนข้อมูล Mortgage Protection1'!$G$26*HLOOKUP($AE$6,'SA 10%'!$A$6:$IV$366,$A55+1,0))/1000</f>
        <v>2493545.5459979847</v>
      </c>
    </row>
    <row r="56" spans="1:31" ht="11.1" customHeight="1">
      <c r="A56" s="469">
        <v>50</v>
      </c>
      <c r="B56" s="470">
        <f>('ป้อนข้อมูล Mortgage Protection1'!$G$26*HLOOKUP($B$6,'SA 10%'!$A$6:$IV$366,$A56+1,0))/1000</f>
        <v>0</v>
      </c>
      <c r="C56" s="470">
        <f>('ป้อนข้อมูล Mortgage Protection1'!$G$26*HLOOKUP($C$6,'SA 10%'!$A$6:$IV$366,$A56+1,0))/1000</f>
        <v>0</v>
      </c>
      <c r="D56" s="470">
        <f>('ป้อนข้อมูล Mortgage Protection1'!$G$26*HLOOKUP($D$6,'SA 10%'!$A$6:$IV$366,$A56+1,0))/1000</f>
        <v>0</v>
      </c>
      <c r="E56" s="470">
        <f>('ป้อนข้อมูล Mortgage Protection1'!$G$26*HLOOKUP($E$6,'SA 10%'!$A$6:$IV$366,$A56+1,0))/1000</f>
        <v>0</v>
      </c>
      <c r="F56" s="470">
        <f>('ป้อนข้อมูล Mortgage Protection1'!$G$26*HLOOKUP($F$6,'SA 10%'!$A$6:$IV$366,$A56+1,0))/1000</f>
        <v>569461.61835738446</v>
      </c>
      <c r="G56" s="470">
        <f>('ป้อนข้อมูล Mortgage Protection1'!$G$26*HLOOKUP($G$6,'SA 10%'!$A$6:$IV$366,$A56+1,0))/1000</f>
        <v>988922.97623647295</v>
      </c>
      <c r="H56" s="470">
        <f>('ป้อนข้อมูล Mortgage Protection1'!$G$26*HLOOKUP($H$6,'SA 10%'!$A$6:$IV$366,$A56+1,0))/1000</f>
        <v>1285599.3753823226</v>
      </c>
      <c r="I56" s="470">
        <f>('ป้อนข้อมูล Mortgage Protection1'!$G$26*HLOOKUP($I$6,'SA 10%'!$A$6:$IV$366,$A56+1,0))/1000</f>
        <v>1505567.8420816695</v>
      </c>
      <c r="J56" s="470">
        <f>('ป้อนข้อมูล Mortgage Protection1'!$G$26*HLOOKUP($J$6,'SA 10%'!$A$6:$IV$366,$A56+1,0))/1000</f>
        <v>1674430.6482353352</v>
      </c>
      <c r="K56" s="470">
        <f>('ป้อนข้อมูล Mortgage Protection1'!$G$26*HLOOKUP($K$6,'SA 10%'!$A$6:$IV$366,$A56+1,0))/1000</f>
        <v>1807552.4918746485</v>
      </c>
      <c r="L56" s="470">
        <f>('ป้อนข้อมูล Mortgage Protection1'!$G$26*HLOOKUP($L$6,'SA 10%'!$A$6:$IV$366,$A56+1,0))/1000</f>
        <v>1914713.7445796549</v>
      </c>
      <c r="M56" s="470">
        <f>('ป้อนข้อมูล Mortgage Protection1'!$G$26*HLOOKUP($M$6,'SA 10%'!$A$6:$IV$366,$A56+1,0))/1000</f>
        <v>2002437.0623287589</v>
      </c>
      <c r="N56" s="470">
        <f>('ป้อนข้อมูล Mortgage Protection1'!$G$26*HLOOKUP($N$6,'SA 10%'!$A$6:$IV$366,$A56+1,0))/1000</f>
        <v>2075240.1662231025</v>
      </c>
      <c r="O56" s="470">
        <f>('ป้อนข้อมูล Mortgage Protection1'!$G$26*HLOOKUP($O$6,'SA 10%'!$A$6:$IV$366,$A56+1,0))/1000</f>
        <v>2136351.7101751836</v>
      </c>
      <c r="P56" s="470">
        <f>('ป้อนข้อมูล Mortgage Protection1'!$G$26*HLOOKUP($P$6,'SA 10%'!$A$6:$IV$366,$A56+1,0))/1000</f>
        <v>2188140.7968756026</v>
      </c>
      <c r="Q56" s="470">
        <f>('ป้อนข้อมูล Mortgage Protection1'!$G$26*HLOOKUP($Q$6,'SA 10%'!$A$6:$IV$366,$A56+1,0))/1000</f>
        <v>2232385.4226698224</v>
      </c>
      <c r="R56" s="470">
        <f>('ป้อนข้อมูล Mortgage Protection1'!$G$26*HLOOKUP($R$6,'SA 10%'!$A$6:$IV$366,$A56+1,0))/1000</f>
        <v>2270446.176335183</v>
      </c>
      <c r="S56" s="470">
        <f>('ป้อนข้อมูล Mortgage Protection1'!$G$26*HLOOKUP($S$6,'SA 10%'!$A$6:$IV$366,$A56+1,0))/1000</f>
        <v>2303382.0389052699</v>
      </c>
      <c r="T56" s="470">
        <f>('ป้อนข้อมูล Mortgage Protection1'!$G$26*HLOOKUP($T$6,'SA 10%'!$A$6:$IV$366,$A56+1,0))/1000</f>
        <v>2332029.6170158391</v>
      </c>
      <c r="U56" s="470">
        <f>('ป้อนข้อมูล Mortgage Protection1'!$G$26*HLOOKUP($U$6,'SA 10%'!$A$6:$IV$366,$A56+1,0))/1000</f>
        <v>2357058.6091617169</v>
      </c>
      <c r="V56" s="470">
        <f>('ป้อนข้อมูล Mortgage Protection1'!$G$26*HLOOKUP($V$6,'SA 10%'!$A$6:$IV$366,$A56+1,0))/1000</f>
        <v>2379011.4281944488</v>
      </c>
      <c r="W56" s="470">
        <f>('ป้อนข้อมูล Mortgage Protection1'!$G$26*HLOOKUP($W$6,'SA 10%'!$A$6:$IV$366,$A56+1,0))/1000</f>
        <v>2398332.0220746123</v>
      </c>
      <c r="X56" s="470">
        <f>('ป้อนข้อมูล Mortgage Protection1'!$G$26*HLOOKUP($X$6,'SA 10%'!$A$6:$IV$366,$A56+1,0))/1000</f>
        <v>2415387.1810433199</v>
      </c>
      <c r="Y56" s="470">
        <f>('ป้อนข้อมูล Mortgage Protection1'!$G$26*HLOOKUP($Y$6,'SA 10%'!$A$6:$IV$366,$A56+1,0))/1000</f>
        <v>2430482.5232192511</v>
      </c>
      <c r="Z56" s="470">
        <f>('ป้อนข้อมูล Mortgage Protection1'!$G$26*HLOOKUP($Z$6,'SA 10%'!$A$6:$IV$366,$A56+1,0))/1000</f>
        <v>2443874.6490861466</v>
      </c>
      <c r="AA56" s="470">
        <f>('ป้อนข้อมูล Mortgage Protection1'!$G$26*HLOOKUP($AA$6,'SA 10%'!$A$6:$IV$366,$A56+1,0))/1000</f>
        <v>2455780.4966373281</v>
      </c>
      <c r="AB56" s="470">
        <f>('ป้อนข้อมูล Mortgage Protection1'!$G$26*HLOOKUP($AB$6,'SA 10%'!$A$6:$IV$366,$A56+1,0))/1000</f>
        <v>2466384.6231481177</v>
      </c>
      <c r="AC56" s="470">
        <f>('ป้อนข้อมูล Mortgage Protection1'!$G$26*HLOOKUP($AC$6,'SA 10%'!$A$6:$IV$366,$A56+1,0))/1000</f>
        <v>2475844.9320472246</v>
      </c>
      <c r="AD56" s="470">
        <f>('ป้อนข้อมูล Mortgage Protection1'!$G$26*HLOOKUP($AD$6,'SA 10%'!$A$6:$IV$366,$A56+1,0))/1000</f>
        <v>2484297.220260113</v>
      </c>
      <c r="AE56" s="470">
        <f>('ป้อนข้อมูล Mortgage Protection1'!$G$26*HLOOKUP($AE$6,'SA 10%'!$A$6:$IV$366,$A56+1,0))/1000</f>
        <v>2491858.8212345764</v>
      </c>
    </row>
    <row r="57" spans="1:31" ht="11.1" customHeight="1">
      <c r="A57" s="469">
        <v>51</v>
      </c>
      <c r="B57" s="470">
        <f>('ป้อนข้อมูล Mortgage Protection1'!$G$26*HLOOKUP($B$6,'SA 10%'!$A$6:$IV$366,$A57+1,0))/1000</f>
        <v>0</v>
      </c>
      <c r="C57" s="470">
        <f>('ป้อนข้อมูล Mortgage Protection1'!$G$26*HLOOKUP($C$6,'SA 10%'!$A$6:$IV$366,$A57+1,0))/1000</f>
        <v>0</v>
      </c>
      <c r="D57" s="470">
        <f>('ป้อนข้อมูล Mortgage Protection1'!$G$26*HLOOKUP($D$6,'SA 10%'!$A$6:$IV$366,$A57+1,0))/1000</f>
        <v>0</v>
      </c>
      <c r="E57" s="470">
        <f>('ป้อนข้อมูล Mortgage Protection1'!$G$26*HLOOKUP($E$6,'SA 10%'!$A$6:$IV$366,$A57+1,0))/1000</f>
        <v>0</v>
      </c>
      <c r="F57" s="470">
        <f>('ป้อนข้อมูล Mortgage Protection1'!$G$26*HLOOKUP($F$6,'SA 10%'!$A$6:$IV$366,$A57+1,0))/1000</f>
        <v>519813.63503061369</v>
      </c>
      <c r="G57" s="470">
        <f>('ป้อนข้อมูล Mortgage Protection1'!$G$26*HLOOKUP($G$6,'SA 10%'!$A$6:$IV$366,$A57+1,0))/1000</f>
        <v>949736.93004058208</v>
      </c>
      <c r="H57" s="470">
        <f>('ป้อนข้อมูล Mortgage Protection1'!$G$26*HLOOKUP($H$6,'SA 10%'!$A$6:$IV$366,$A57+1,0))/1000</f>
        <v>1253812.8423424792</v>
      </c>
      <c r="I57" s="470">
        <f>('ป้อนข้อมูล Mortgage Protection1'!$G$26*HLOOKUP($I$6,'SA 10%'!$A$6:$IV$366,$A57+1,0))/1000</f>
        <v>1479267.6219670991</v>
      </c>
      <c r="J57" s="470">
        <f>('ป้อนข้อมูล Mortgage Protection1'!$G$26*HLOOKUP($J$6,'SA 10%'!$A$6:$IV$366,$A57+1,0))/1000</f>
        <v>1652342.096319848</v>
      </c>
      <c r="K57" s="470">
        <f>('ป้อนข้อมูล Mortgage Protection1'!$G$26*HLOOKUP($K$6,'SA 10%'!$A$6:$IV$366,$A57+1,0))/1000</f>
        <v>1788784.179911522</v>
      </c>
      <c r="L57" s="470">
        <f>('ป้อนข้อมูล Mortgage Protection1'!$G$26*HLOOKUP($L$6,'SA 10%'!$A$6:$IV$366,$A57+1,0))/1000</f>
        <v>1898618.1800999553</v>
      </c>
      <c r="M57" s="470">
        <f>('ป้อนข้อมูล Mortgage Protection1'!$G$26*HLOOKUP($M$6,'SA 10%'!$A$6:$IV$366,$A57+1,0))/1000</f>
        <v>1988529.4367806532</v>
      </c>
      <c r="N57" s="470">
        <f>('ป้อนข้อมูล Mortgage Protection1'!$G$26*HLOOKUP($N$6,'SA 10%'!$A$6:$IV$366,$A57+1,0))/1000</f>
        <v>2063148.3491674103</v>
      </c>
      <c r="O57" s="470">
        <f>('ป้อนข้อมูล Mortgage Protection1'!$G$26*HLOOKUP($O$6,'SA 10%'!$A$6:$IV$366,$A57+1,0))/1000</f>
        <v>2125784.0981953298</v>
      </c>
      <c r="P57" s="470">
        <f>('ป้อนข้อมูล Mortgage Protection1'!$G$26*HLOOKUP($P$6,'SA 10%'!$A$6:$IV$366,$A57+1,0))/1000</f>
        <v>2178864.8752003461</v>
      </c>
      <c r="Q57" s="470">
        <f>('ป้อนข้อมูล Mortgage Protection1'!$G$26*HLOOKUP($Q$6,'SA 10%'!$A$6:$IV$366,$A57+1,0))/1000</f>
        <v>2224213.0221765386</v>
      </c>
      <c r="R57" s="470">
        <f>('ป้อนข้อมูล Mortgage Protection1'!$G$26*HLOOKUP($R$6,'SA 10%'!$A$6:$IV$366,$A57+1,0))/1000</f>
        <v>2263223.0628370447</v>
      </c>
      <c r="S57" s="470">
        <f>('ป้อนข้อมูล Mortgage Protection1'!$G$26*HLOOKUP($S$6,'SA 10%'!$A$6:$IV$366,$A57+1,0))/1000</f>
        <v>2296980.3906436479</v>
      </c>
      <c r="T57" s="470">
        <f>('ป้อนข้อมูล Mortgage Protection1'!$G$26*HLOOKUP($T$6,'SA 10%'!$A$6:$IV$366,$A57+1,0))/1000</f>
        <v>2326342.4783401783</v>
      </c>
      <c r="U57" s="470">
        <f>('ป้อนข้อมูล Mortgage Protection1'!$G$26*HLOOKUP($U$6,'SA 10%'!$A$6:$IV$366,$A57+1,0))/1000</f>
        <v>2351995.7276133476</v>
      </c>
      <c r="V57" s="470">
        <f>('ป้อนข้อมูล Mortgage Protection1'!$G$26*HLOOKUP($V$6,'SA 10%'!$A$6:$IV$366,$A57+1,0))/1000</f>
        <v>2374496.0798294158</v>
      </c>
      <c r="W57" s="470">
        <f>('ป้อนข้อมูล Mortgage Protection1'!$G$26*HLOOKUP($W$6,'SA 10%'!$A$6:$IV$366,$A57+1,0))/1000</f>
        <v>2394298.5556152868</v>
      </c>
      <c r="X57" s="470">
        <f>('ป้อนข้อมูล Mortgage Protection1'!$G$26*HLOOKUP($X$6,'SA 10%'!$A$6:$IV$366,$A57+1,0))/1000</f>
        <v>2411779.0934598697</v>
      </c>
      <c r="Y57" s="470">
        <f>('ป้อนข้อมูล Mortgage Protection1'!$G$26*HLOOKUP($Y$6,'SA 10%'!$A$6:$IV$366,$A57+1,0))/1000</f>
        <v>2427250.934013654</v>
      </c>
      <c r="Z57" s="470">
        <f>('ป้อนข้อมูล Mortgage Protection1'!$G$26*HLOOKUP($Z$6,'SA 10%'!$A$6:$IV$366,$A57+1,0))/1000</f>
        <v>2440977.0777256666</v>
      </c>
      <c r="AA57" s="470">
        <f>('ป้อนข้อมูล Mortgage Protection1'!$G$26*HLOOKUP($AA$6,'SA 10%'!$A$6:$IV$366,$A57+1,0))/1000</f>
        <v>2453179.8733180217</v>
      </c>
      <c r="AB57" s="470">
        <f>('ป้อนข้อมูล Mortgage Protection1'!$G$26*HLOOKUP($AB$6,'SA 10%'!$A$6:$IV$366,$A57+1,0))/1000</f>
        <v>2464048.481175662</v>
      </c>
      <c r="AC57" s="470">
        <f>('ป้อนข้อมูล Mortgage Protection1'!$G$26*HLOOKUP($AC$6,'SA 10%'!$A$6:$IV$366,$A57+1,0))/1000</f>
        <v>2473744.7430537073</v>
      </c>
      <c r="AD57" s="470">
        <f>('ป้อนข้อมูล Mortgage Protection1'!$G$26*HLOOKUP($AD$6,'SA 10%'!$A$6:$IV$366,$A57+1,0))/1000</f>
        <v>2482407.8428377556</v>
      </c>
      <c r="AE57" s="470">
        <f>('ป้อนข้อมูล Mortgage Protection1'!$G$26*HLOOKUP($AE$6,'SA 10%'!$A$6:$IV$366,$A57+1,0))/1000</f>
        <v>2490158.0404314729</v>
      </c>
    </row>
    <row r="58" spans="1:31" ht="11.1" customHeight="1">
      <c r="A58" s="469">
        <v>52</v>
      </c>
      <c r="B58" s="470">
        <f>('ป้อนข้อมูล Mortgage Protection1'!$G$26*HLOOKUP($B$6,'SA 10%'!$A$6:$IV$366,$A58+1,0))/1000</f>
        <v>0</v>
      </c>
      <c r="C58" s="470">
        <f>('ป้อนข้อมูล Mortgage Protection1'!$G$26*HLOOKUP($C$6,'SA 10%'!$A$6:$IV$366,$A58+1,0))/1000</f>
        <v>0</v>
      </c>
      <c r="D58" s="470">
        <f>('ป้อนข้อมูล Mortgage Protection1'!$G$26*HLOOKUP($D$6,'SA 10%'!$A$6:$IV$366,$A58+1,0))/1000</f>
        <v>0</v>
      </c>
      <c r="E58" s="470">
        <f>('ป้อนข้อมูล Mortgage Protection1'!$G$26*HLOOKUP($E$6,'SA 10%'!$A$6:$IV$366,$A58+1,0))/1000</f>
        <v>0</v>
      </c>
      <c r="F58" s="470">
        <f>('ป้อนข้อมูล Mortgage Protection1'!$G$26*HLOOKUP($F$6,'SA 10%'!$A$6:$IV$366,$A58+1,0))/1000</f>
        <v>469751.9185094526</v>
      </c>
      <c r="G58" s="470">
        <f>('ป้อนข้อมูล Mortgage Protection1'!$G$26*HLOOKUP($G$6,'SA 10%'!$A$6:$IV$366,$A58+1,0))/1000</f>
        <v>910224.33345972537</v>
      </c>
      <c r="H58" s="470">
        <f>('ป้อนข้อมูล Mortgage Protection1'!$G$26*HLOOKUP($H$6,'SA 10%'!$A$6:$IV$366,$A58+1,0))/1000</f>
        <v>1221761.4215273042</v>
      </c>
      <c r="I58" s="470">
        <f>('ป้อนข้อมูล Mortgage Protection1'!$G$26*HLOOKUP($I$6,'SA 10%'!$A$6:$IV$366,$A58+1,0))/1000</f>
        <v>1452748.233351574</v>
      </c>
      <c r="J58" s="470">
        <f>('ป้อนข้อมูล Mortgage Protection1'!$G$26*HLOOKUP($J$6,'SA 10%'!$A$6:$IV$366,$A58+1,0))/1000</f>
        <v>1630069.4731383992</v>
      </c>
      <c r="K58" s="470">
        <f>('ป้อนข้อมูล Mortgage Protection1'!$G$26*HLOOKUP($K$6,'SA 10%'!$A$6:$IV$366,$A58+1,0))/1000</f>
        <v>1769859.4653487026</v>
      </c>
      <c r="L58" s="470">
        <f>('ป้อนข้อมูล Mortgage Protection1'!$G$26*HLOOKUP($L$6,'SA 10%'!$A$6:$IV$366,$A58+1,0))/1000</f>
        <v>1882388.4859162585</v>
      </c>
      <c r="M58" s="470">
        <f>('ป้อนข้อมูล Mortgage Protection1'!$G$26*HLOOKUP($M$6,'SA 10%'!$A$6:$IV$366,$A58+1,0))/1000</f>
        <v>1974505.9143529809</v>
      </c>
      <c r="N58" s="470">
        <f>('ป้อนข้อมูล Mortgage Protection1'!$G$26*HLOOKUP($N$6,'SA 10%'!$A$6:$IV$366,$A58+1,0))/1000</f>
        <v>2050955.7669695863</v>
      </c>
      <c r="O58" s="470">
        <f>('ป้อนข้อมูล Mortgage Protection1'!$G$26*HLOOKUP($O$6,'SA 10%'!$A$6:$IV$366,$A58+1,0))/1000</f>
        <v>2115128.4227823112</v>
      </c>
      <c r="P58" s="470">
        <f>('ป้อนข้อมูล Mortgage Protection1'!$G$26*HLOOKUP($P$6,'SA 10%'!$A$6:$IV$366,$A58+1,0))/1000</f>
        <v>2169511.6541777956</v>
      </c>
      <c r="Q58" s="470">
        <f>('ป้อนข้อมูล Mortgage Protection1'!$G$26*HLOOKUP($Q$6,'SA 10%'!$A$6:$IV$366,$A58+1,0))/1000</f>
        <v>2215972.5183458095</v>
      </c>
      <c r="R58" s="470">
        <f>('ป้อนข้อมูล Mortgage Protection1'!$G$26*HLOOKUP($R$6,'SA 10%'!$A$6:$IV$366,$A58+1,0))/1000</f>
        <v>2255939.7567264219</v>
      </c>
      <c r="S58" s="470">
        <f>('ป้อนข้อมูล Mortgage Protection1'!$G$26*HLOOKUP($S$6,'SA 10%'!$A$6:$IV$366,$A58+1,0))/1000</f>
        <v>2290525.3953131791</v>
      </c>
      <c r="T58" s="470">
        <f>('ป้อนข้อมูล Mortgage Protection1'!$G$26*HLOOKUP($T$6,'SA 10%'!$A$6:$IV$366,$A58+1,0))/1000</f>
        <v>2320607.9468422192</v>
      </c>
      <c r="U58" s="470">
        <f>('ป้อนข้อมูล Mortgage Protection1'!$G$26*HLOOKUP($U$6,'SA 10%'!$A$6:$IV$366,$A58+1,0))/1000</f>
        <v>2346890.6553854081</v>
      </c>
      <c r="V58" s="470">
        <f>('ป้อนข้อมูล Mortgage Protection1'!$G$26*HLOOKUP($V$6,'SA 10%'!$A$6:$IV$366,$A58+1,0))/1000</f>
        <v>2369943.1035613404</v>
      </c>
      <c r="W58" s="470">
        <f>('ป้อนข้อมูล Mortgage Protection1'!$G$26*HLOOKUP($W$6,'SA 10%'!$A$6:$IV$366,$A58+1,0))/1000</f>
        <v>2390231.4769354663</v>
      </c>
      <c r="X58" s="470">
        <f>('ป้อนข้อมูล Mortgage Protection1'!$G$26*HLOOKUP($X$6,'SA 10%'!$A$6:$IV$366,$A58+1,0))/1000</f>
        <v>2408140.938479891</v>
      </c>
      <c r="Y58" s="470">
        <f>('ป้อนข้อมูล Mortgage Protection1'!$G$26*HLOOKUP($Y$6,'SA 10%'!$A$6:$IV$366,$A58+1,0))/1000</f>
        <v>2423992.4148980109</v>
      </c>
      <c r="Z58" s="470">
        <f>('ป้อนข้อมูล Mortgage Protection1'!$G$26*HLOOKUP($Z$6,'SA 10%'!$A$6:$IV$366,$A58+1,0))/1000</f>
        <v>2438055.3599371822</v>
      </c>
      <c r="AA58" s="470">
        <f>('ป้อนข้อมูล Mortgage Protection1'!$G$26*HLOOKUP($AA$6,'SA 10%'!$A$6:$IV$366,$A58+1,0))/1000</f>
        <v>2450557.5781377209</v>
      </c>
      <c r="AB58" s="470">
        <f>('ป้อนข้อมูล Mortgage Protection1'!$G$26*HLOOKUP($AB$6,'SA 10%'!$A$6:$IV$366,$A58+1,0))/1000</f>
        <v>2461692.8713534353</v>
      </c>
      <c r="AC58" s="470">
        <f>('ป้อนข้อมูล Mortgage Protection1'!$G$26*HLOOKUP($AC$6,'SA 10%'!$A$6:$IV$366,$A58+1,0))/1000</f>
        <v>2471627.0524852434</v>
      </c>
      <c r="AD58" s="470">
        <f>('ป้อนข้อมูล Mortgage Protection1'!$G$26*HLOOKUP($AD$6,'SA 10%'!$A$6:$IV$366,$A58+1,0))/1000</f>
        <v>2480502.7206035457</v>
      </c>
      <c r="AE58" s="470">
        <f>('ป้อนข้อมูล Mortgage Protection1'!$G$26*HLOOKUP($AE$6,'SA 10%'!$A$6:$IV$366,$A58+1,0))/1000</f>
        <v>2488443.0864550099</v>
      </c>
    </row>
    <row r="59" spans="1:31" ht="11.1" customHeight="1">
      <c r="A59" s="469">
        <v>53</v>
      </c>
      <c r="B59" s="470">
        <f>('ป้อนข้อมูล Mortgage Protection1'!$G$26*HLOOKUP($B$6,'SA 10%'!$A$6:$IV$366,$A59+1,0))/1000</f>
        <v>0</v>
      </c>
      <c r="C59" s="470">
        <f>('ป้อนข้อมูล Mortgage Protection1'!$G$26*HLOOKUP($C$6,'SA 10%'!$A$6:$IV$366,$A59+1,0))/1000</f>
        <v>0</v>
      </c>
      <c r="D59" s="470">
        <f>('ป้อนข้อมูล Mortgage Protection1'!$G$26*HLOOKUP($D$6,'SA 10%'!$A$6:$IV$366,$A59+1,0))/1000</f>
        <v>0</v>
      </c>
      <c r="E59" s="470">
        <f>('ป้อนข้อมูล Mortgage Protection1'!$G$26*HLOOKUP($E$6,'SA 10%'!$A$6:$IV$366,$A59+1,0))/1000</f>
        <v>0</v>
      </c>
      <c r="F59" s="470">
        <f>('ป้อนข้อมูล Mortgage Protection1'!$G$26*HLOOKUP($F$6,'SA 10%'!$A$6:$IV$366,$A59+1,0))/1000</f>
        <v>419273.02101728274</v>
      </c>
      <c r="G59" s="470">
        <f>('ป้อนข้อมูล Mortgage Protection1'!$G$26*HLOOKUP($G$6,'SA 10%'!$A$6:$IV$366,$A59+1,0))/1000</f>
        <v>870382.46524069563</v>
      </c>
      <c r="H59" s="470">
        <f>('ป้อนข้อมูล Mortgage Protection1'!$G$26*HLOOKUP($H$6,'SA 10%'!$A$6:$IV$366,$A59+1,0))/1000</f>
        <v>1189442.9055386689</v>
      </c>
      <c r="I59" s="470">
        <f>('ป้อนข้อมูล Mortgage Protection1'!$G$26*HLOOKUP($I$6,'SA 10%'!$A$6:$IV$366,$A59+1,0))/1000</f>
        <v>1426007.8498309196</v>
      </c>
      <c r="J59" s="470">
        <f>('ป้อนข้อมูล Mortgage Protection1'!$G$26*HLOOKUP($J$6,'SA 10%'!$A$6:$IV$366,$A59+1,0))/1000</f>
        <v>1607611.2447637711</v>
      </c>
      <c r="K59" s="470">
        <f>('ป้อนข้อมูล Mortgage Protection1'!$G$26*HLOOKUP($K$6,'SA 10%'!$A$6:$IV$366,$A59+1,0))/1000</f>
        <v>1750777.0448311933</v>
      </c>
      <c r="L59" s="470">
        <f>('ป้อนข้อมูล Mortgage Protection1'!$G$26*HLOOKUP($L$6,'SA 10%'!$A$6:$IV$366,$A59+1,0))/1000</f>
        <v>1866023.5442810298</v>
      </c>
      <c r="M59" s="470">
        <f>('ป้อนข้อมูล Mortgage Protection1'!$G$26*HLOOKUP($M$6,'SA 10%'!$A$6:$IV$366,$A59+1,0))/1000</f>
        <v>1960365.5292384115</v>
      </c>
      <c r="N59" s="470">
        <f>('ป้อนข้อมูล Mortgage Protection1'!$G$26*HLOOKUP($N$6,'SA 10%'!$A$6:$IV$366,$A59+1,0))/1000</f>
        <v>2038661.5799201145</v>
      </c>
      <c r="O59" s="470">
        <f>('ป้อนข้อมูล Mortgage Protection1'!$G$26*HLOOKUP($O$6,'SA 10%'!$A$6:$IV$366,$A59+1,0))/1000</f>
        <v>2104383.9500741838</v>
      </c>
      <c r="P59" s="470">
        <f>('ป้อนข้อมูล Mortgage Protection1'!$G$26*HLOOKUP($P$6,'SA 10%'!$A$6:$IV$366,$A59+1,0))/1000</f>
        <v>2160080.489646724</v>
      </c>
      <c r="Q59" s="470">
        <f>('ป้อนข้อมูล Mortgage Protection1'!$G$26*HLOOKUP($Q$6,'SA 10%'!$A$6:$IV$366,$A59+1,0))/1000</f>
        <v>2207663.3436498251</v>
      </c>
      <c r="R59" s="470">
        <f>('ป้อนข้อมูล Mortgage Protection1'!$G$26*HLOOKUP($R$6,'SA 10%'!$A$6:$IV$366,$A59+1,0))/1000</f>
        <v>2248595.7563982103</v>
      </c>
      <c r="S59" s="470">
        <f>('ป้อนข้อมูล Mortgage Protection1'!$G$26*HLOOKUP($S$6,'SA 10%'!$A$6:$IV$366,$A59+1,0))/1000</f>
        <v>2284016.6083549564</v>
      </c>
      <c r="T59" s="470">
        <f>('ป้อนข้อมูล Mortgage Protection1'!$G$26*HLOOKUP($T$6,'SA 10%'!$A$6:$IV$366,$A59+1,0))/1000</f>
        <v>2314825.627581778</v>
      </c>
      <c r="U59" s="470">
        <f>('ป้อนข้อมูล Mortgage Protection1'!$G$26*HLOOKUP($U$6,'SA 10%'!$A$6:$IV$366,$A59+1,0))/1000</f>
        <v>2341743.0408889027</v>
      </c>
      <c r="V59" s="470">
        <f>('ป้อนข้อมูล Mortgage Protection1'!$G$26*HLOOKUP($V$6,'SA 10%'!$A$6:$IV$366,$A59+1,0))/1000</f>
        <v>2365352.1858243649</v>
      </c>
      <c r="W59" s="470">
        <f>('ป้อนข้อมูล Mortgage Protection1'!$G$26*HLOOKUP($W$6,'SA 10%'!$A$6:$IV$366,$A59+1,0))/1000</f>
        <v>2386130.505933315</v>
      </c>
      <c r="X59" s="470">
        <f>('ป้อนข้อมูล Mortgage Protection1'!$G$26*HLOOKUP($X$6,'SA 10%'!$A$6:$IV$366,$A59+1,0))/1000</f>
        <v>2404472.4655417451</v>
      </c>
      <c r="Y59" s="470">
        <f>('ป้อนข้อมูล Mortgage Protection1'!$G$26*HLOOKUP($Y$6,'SA 10%'!$A$6:$IV$366,$A59+1,0))/1000</f>
        <v>2420706.7414564043</v>
      </c>
      <c r="Z59" s="470">
        <f>('ป้อนข้อมูล Mortgage Protection1'!$G$26*HLOOKUP($Z$6,'SA 10%'!$A$6:$IV$366,$A59+1,0))/1000</f>
        <v>2435109.2945004599</v>
      </c>
      <c r="AA59" s="470">
        <f>('ป้อนข้อมูล Mortgage Protection1'!$G$26*HLOOKUP($AA$6,'SA 10%'!$A$6:$IV$366,$A59+1,0))/1000</f>
        <v>2447913.4304975844</v>
      </c>
      <c r="AB59" s="470">
        <f>('ป้อนข้อมูล Mortgage Protection1'!$G$26*HLOOKUP($AB$6,'SA 10%'!$A$6:$IV$366,$A59+1,0))/1000</f>
        <v>2459317.6314493576</v>
      </c>
      <c r="AC59" s="470">
        <f>('ป้อนข้อมูล Mortgage Protection1'!$G$26*HLOOKUP($AC$6,'SA 10%'!$A$6:$IV$366,$A59+1,0))/1000</f>
        <v>2469491.7144953771</v>
      </c>
      <c r="AD59" s="470">
        <f>('ป้อนข้อมูล Mortgage Protection1'!$G$26*HLOOKUP($AD$6,'SA 10%'!$A$6:$IV$366,$A59+1,0))/1000</f>
        <v>2478581.7223507166</v>
      </c>
      <c r="AE59" s="470">
        <f>('ป้อนข้อมูล Mortgage Protection1'!$G$26*HLOOKUP($AE$6,'SA 10%'!$A$6:$IV$366,$A59+1,0))/1000</f>
        <v>2486713.8411954101</v>
      </c>
    </row>
    <row r="60" spans="1:31" ht="11.1" customHeight="1">
      <c r="A60" s="469">
        <v>54</v>
      </c>
      <c r="B60" s="470">
        <f>('ป้อนข้อมูล Mortgage Protection1'!$G$26*HLOOKUP($B$6,'SA 10%'!$A$6:$IV$366,$A60+1,0))/1000</f>
        <v>0</v>
      </c>
      <c r="C60" s="470">
        <f>('ป้อนข้อมูล Mortgage Protection1'!$G$26*HLOOKUP($C$6,'SA 10%'!$A$6:$IV$366,$A60+1,0))/1000</f>
        <v>0</v>
      </c>
      <c r="D60" s="470">
        <f>('ป้อนข้อมูล Mortgage Protection1'!$G$26*HLOOKUP($D$6,'SA 10%'!$A$6:$IV$366,$A60+1,0))/1000</f>
        <v>0</v>
      </c>
      <c r="E60" s="470">
        <f>('ป้อนข้อมูล Mortgage Protection1'!$G$26*HLOOKUP($E$6,'SA 10%'!$A$6:$IV$366,$A60+1,0))/1000</f>
        <v>0</v>
      </c>
      <c r="F60" s="470">
        <f>('ป้อนข้อมูล Mortgage Protection1'!$G$26*HLOOKUP($F$6,'SA 10%'!$A$6:$IV$366,$A60+1,0))/1000</f>
        <v>368373.46604601142</v>
      </c>
      <c r="G60" s="470">
        <f>('ป้อนข้อมูล Mortgage Protection1'!$G$26*HLOOKUP($G$6,'SA 10%'!$A$6:$IV$366,$A60+1,0))/1000</f>
        <v>830208.58145317319</v>
      </c>
      <c r="H60" s="470">
        <f>('ป้อนข้อมูล Mortgage Protection1'!$G$26*HLOOKUP($H$6,'SA 10%'!$A$6:$IV$366,$A60+1,0))/1000</f>
        <v>1156855.0685834629</v>
      </c>
      <c r="I60" s="470">
        <f>('ป้อนข้อมูล Mortgage Protection1'!$G$26*HLOOKUP($I$6,'SA 10%'!$A$6:$IV$366,$A60+1,0))/1000</f>
        <v>1399044.629780927</v>
      </c>
      <c r="J60" s="470">
        <f>('ป้อนข้อมูล Mortgage Protection1'!$G$26*HLOOKUP($J$6,'SA 10%'!$A$6:$IV$366,$A60+1,0))/1000</f>
        <v>1584965.8644860215</v>
      </c>
      <c r="K60" s="470">
        <f>('ป้อนข้อมูล Mortgage Protection1'!$G$26*HLOOKUP($K$6,'SA 10%'!$A$6:$IV$366,$A60+1,0))/1000</f>
        <v>1731535.6041427043</v>
      </c>
      <c r="L60" s="470">
        <f>('ป้อนข้อมูล Mortgage Protection1'!$G$26*HLOOKUP($L$6,'SA 10%'!$A$6:$IV$366,$A60+1,0))/1000</f>
        <v>1849522.2281321753</v>
      </c>
      <c r="M60" s="470">
        <f>('ป้อนข้อมูล Mortgage Protection1'!$G$26*HLOOKUP($M$6,'SA 10%'!$A$6:$IV$366,$A60+1,0))/1000</f>
        <v>1946107.3075812203</v>
      </c>
      <c r="N60" s="470">
        <f>('ป้อนข้อมูล Mortgage Protection1'!$G$26*HLOOKUP($N$6,'SA 10%'!$A$6:$IV$366,$A60+1,0))/1000</f>
        <v>2026264.9413118972</v>
      </c>
      <c r="O60" s="470">
        <f>('ป้อนข้อมูล Mortgage Protection1'!$G$26*HLOOKUP($O$6,'SA 10%'!$A$6:$IV$366,$A60+1,0))/1000</f>
        <v>2093549.9400934884</v>
      </c>
      <c r="P60" s="470">
        <f>('ป้อนข้อมูล Mortgage Protection1'!$G$26*HLOOKUP($P$6,'SA 10%'!$A$6:$IV$366,$A60+1,0))/1000</f>
        <v>2150570.7320778933</v>
      </c>
      <c r="Q60" s="470">
        <f>('ป้อนข้อมูล Mortgage Protection1'!$G$26*HLOOKUP($Q$6,'SA 10%'!$A$6:$IV$366,$A60+1,0))/1000</f>
        <v>2199284.9258313742</v>
      </c>
      <c r="R60" s="470">
        <f>('ป้อนข้อมูล Mortgage Protection1'!$G$26*HLOOKUP($R$6,'SA 10%'!$A$6:$IV$366,$A60+1,0))/1000</f>
        <v>2241190.5560672642</v>
      </c>
      <c r="S60" s="470">
        <f>('ป้อนข้อมูล Mortgage Protection1'!$G$26*HLOOKUP($S$6,'SA 10%'!$A$6:$IV$366,$A60+1,0))/1000</f>
        <v>2277453.581505415</v>
      </c>
      <c r="T60" s="470">
        <f>('ป้อนข้อมูล Mortgage Protection1'!$G$26*HLOOKUP($T$6,'SA 10%'!$A$6:$IV$366,$A60+1,0))/1000</f>
        <v>2308995.1223275005</v>
      </c>
      <c r="U60" s="470">
        <f>('ป้อนข้อมูล Mortgage Protection1'!$G$26*HLOOKUP($U$6,'SA 10%'!$A$6:$IV$366,$A60+1,0))/1000</f>
        <v>2336552.5296049267</v>
      </c>
      <c r="V60" s="470">
        <f>('ป้อนข้อมูล Mortgage Protection1'!$G$26*HLOOKUP($V$6,'SA 10%'!$A$6:$IV$366,$A60+1,0))/1000</f>
        <v>2360723.0104395803</v>
      </c>
      <c r="W60" s="470">
        <f>('ป้อนข้อมูล Mortgage Protection1'!$G$26*HLOOKUP($W$6,'SA 10%'!$A$6:$IV$366,$A60+1,0))/1000</f>
        <v>2381995.3601728114</v>
      </c>
      <c r="X60" s="470">
        <f>('ป้อนข้อมูล Mortgage Protection1'!$G$26*HLOOKUP($X$6,'SA 10%'!$A$6:$IV$366,$A60+1,0))/1000</f>
        <v>2400773.4219957814</v>
      </c>
      <c r="Y60" s="470">
        <f>('ป้อนข้อมูล Mortgage Protection1'!$G$26*HLOOKUP($Y$6,'SA 10%'!$A$6:$IV$366,$A60+1,0))/1000</f>
        <v>2417393.6874027839</v>
      </c>
      <c r="Z60" s="470">
        <f>('ป้อนข้อมูล Mortgage Protection1'!$G$26*HLOOKUP($Z$6,'SA 10%'!$A$6:$IV$366,$A60+1,0))/1000</f>
        <v>2432138.6785184327</v>
      </c>
      <c r="AA60" s="470">
        <f>('ป้อนข้อมูล Mortgage Protection1'!$G$26*HLOOKUP($AA$6,'SA 10%'!$A$6:$IV$366,$A60+1,0))/1000</f>
        <v>2445247.2482937798</v>
      </c>
      <c r="AB60" s="470">
        <f>('ป้อนข้อมูล Mortgage Protection1'!$G$26*HLOOKUP($AB$6,'SA 10%'!$A$6:$IV$366,$A60+1,0))/1000</f>
        <v>2456922.5978794126</v>
      </c>
      <c r="AC60" s="470">
        <f>('ป้อนข้อมูล Mortgage Protection1'!$G$26*HLOOKUP($AC$6,'SA 10%'!$A$6:$IV$366,$A60+1,0))/1000</f>
        <v>2467338.5820222609</v>
      </c>
      <c r="AD60" s="470">
        <f>('ป้อนข้อมูล Mortgage Protection1'!$G$26*HLOOKUP($AD$6,'SA 10%'!$A$6:$IV$366,$A60+1,0))/1000</f>
        <v>2476644.715779114</v>
      </c>
      <c r="AE60" s="470">
        <f>('ป้อนข้อมูล Mortgage Protection1'!$G$26*HLOOKUP($AE$6,'SA 10%'!$A$6:$IV$366,$A60+1,0))/1000</f>
        <v>2484970.1855586465</v>
      </c>
    </row>
    <row r="61" spans="1:31" ht="11.1" customHeight="1">
      <c r="A61" s="469">
        <v>55</v>
      </c>
      <c r="B61" s="470">
        <f>('ป้อนข้อมูล Mortgage Protection1'!$G$26*HLOOKUP($B$6,'SA 10%'!$A$6:$IV$366,$A61+1,0))/1000</f>
        <v>0</v>
      </c>
      <c r="C61" s="470">
        <f>('ป้อนข้อมูล Mortgage Protection1'!$G$26*HLOOKUP($C$6,'SA 10%'!$A$6:$IV$366,$A61+1,0))/1000</f>
        <v>0</v>
      </c>
      <c r="D61" s="470">
        <f>('ป้อนข้อมูล Mortgage Protection1'!$G$26*HLOOKUP($D$6,'SA 10%'!$A$6:$IV$366,$A61+1,0))/1000</f>
        <v>0</v>
      </c>
      <c r="E61" s="470">
        <f>('ป้อนข้อมูล Mortgage Protection1'!$G$26*HLOOKUP($E$6,'SA 10%'!$A$6:$IV$366,$A61+1,0))/1000</f>
        <v>0</v>
      </c>
      <c r="F61" s="470">
        <f>('ป้อนข้อมูล Mortgage Protection1'!$G$26*HLOOKUP($F$6,'SA 10%'!$A$6:$IV$366,$A61+1,0))/1000</f>
        <v>317049.74811664544</v>
      </c>
      <c r="G61" s="470">
        <f>('ป้อนข้อมูล Mortgage Protection1'!$G$26*HLOOKUP($G$6,'SA 10%'!$A$6:$IV$366,$A61+1,0))/1000</f>
        <v>789699.91530075483</v>
      </c>
      <c r="H61" s="470">
        <f>('ป้อนข้อมูล Mortgage Protection1'!$G$26*HLOOKUP($H$6,'SA 10%'!$A$6:$IV$366,$A61+1,0))/1000</f>
        <v>1123995.6663202948</v>
      </c>
      <c r="I61" s="470">
        <f>('ป้อนข้อมูล Mortgage Protection1'!$G$26*HLOOKUP($I$6,'SA 10%'!$A$6:$IV$366,$A61+1,0))/1000</f>
        <v>1371856.7162305173</v>
      </c>
      <c r="J61" s="470">
        <f>('ป้อนข้อมูล Mortgage Protection1'!$G$26*HLOOKUP($J$6,'SA 10%'!$A$6:$IV$366,$A61+1,0))/1000</f>
        <v>1562131.7727059571</v>
      </c>
      <c r="K61" s="470">
        <f>('ป้อนข้อมูล Mortgage Protection1'!$G$26*HLOOKUP($K$6,'SA 10%'!$A$6:$IV$366,$A61+1,0))/1000</f>
        <v>1712133.8181151447</v>
      </c>
      <c r="L61" s="470">
        <f>('ป้อนข้อมูล Mortgage Protection1'!$G$26*HLOOKUP($L$6,'SA 10%'!$A$6:$IV$366,$A61+1,0))/1000</f>
        <v>1832883.401015413</v>
      </c>
      <c r="M61" s="470">
        <f>('ป้อนข้อมูล Mortgage Protection1'!$G$26*HLOOKUP($M$6,'SA 10%'!$A$6:$IV$366,$A61+1,0))/1000</f>
        <v>1931730.2674102189</v>
      </c>
      <c r="N61" s="470">
        <f>('ป้อนข้อมูล Mortgage Protection1'!$G$26*HLOOKUP($N$6,'SA 10%'!$A$6:$IV$366,$A61+1,0))/1000</f>
        <v>2013764.9973819449</v>
      </c>
      <c r="O61" s="470">
        <f>('ป้อนข้อมูล Mortgage Protection1'!$G$26*HLOOKUP($O$6,'SA 10%'!$A$6:$IV$366,$A61+1,0))/1000</f>
        <v>2082625.6466962872</v>
      </c>
      <c r="P61" s="470">
        <f>('ป้อนข้อมูล Mortgage Protection1'!$G$26*HLOOKUP($P$6,'SA 10%'!$A$6:$IV$366,$A61+1,0))/1000</f>
        <v>2140981.7265293226</v>
      </c>
      <c r="Q61" s="470">
        <f>('ป้อนข้อมูล Mortgage Protection1'!$G$26*HLOOKUP($Q$6,'SA 10%'!$A$6:$IV$366,$A61+1,0))/1000</f>
        <v>2190836.6878644368</v>
      </c>
      <c r="R61" s="470">
        <f>('ป้อนข้อมูล Mortgage Protection1'!$G$26*HLOOKUP($R$6,'SA 10%'!$A$6:$IV$366,$A61+1,0))/1000</f>
        <v>2233723.64573356</v>
      </c>
      <c r="S61" s="470">
        <f>('ป้อนข้อมูล Mortgage Protection1'!$G$26*HLOOKUP($S$6,'SA 10%'!$A$6:$IV$366,$A61+1,0))/1000</f>
        <v>2270835.8627654603</v>
      </c>
      <c r="T61" s="470">
        <f>('ป้อนข้อมูล Mortgage Protection1'!$G$26*HLOOKUP($T$6,'SA 10%'!$A$6:$IV$366,$A61+1,0))/1000</f>
        <v>2303116.029529436</v>
      </c>
      <c r="U61" s="470">
        <f>('ป้อนข้อมูล Mortgage Protection1'!$G$26*HLOOKUP($U$6,'SA 10%'!$A$6:$IV$366,$A61+1,0))/1000</f>
        <v>2331318.76406025</v>
      </c>
      <c r="V61" s="470">
        <f>('ป้อนข้อมูล Mortgage Protection1'!$G$26*HLOOKUP($V$6,'SA 10%'!$A$6:$IV$366,$A61+1,0))/1000</f>
        <v>2356055.2585932566</v>
      </c>
      <c r="W61" s="470">
        <f>('ป้อนข้อมูล Mortgage Protection1'!$G$26*HLOOKUP($W$6,'SA 10%'!$A$6:$IV$366,$A61+1,0))/1000</f>
        <v>2377825.7548643043</v>
      </c>
      <c r="X61" s="470">
        <f>('ป้อนข้อมูล Mortgage Protection1'!$G$26*HLOOKUP($X$6,'SA 10%'!$A$6:$IV$366,$A61+1,0))/1000</f>
        <v>2397043.5530869355</v>
      </c>
      <c r="Y61" s="470">
        <f>('ป้อนข้อมูล Mortgage Protection1'!$G$26*HLOOKUP($Y$6,'SA 10%'!$A$6:$IV$366,$A61+1,0))/1000</f>
        <v>2414053.0245653829</v>
      </c>
      <c r="Z61" s="470">
        <f>('ป้อนข้อมูล Mortgage Protection1'!$G$26*HLOOKUP($Z$6,'SA 10%'!$A$6:$IV$366,$A61+1,0))/1000</f>
        <v>2429143.3074032208</v>
      </c>
      <c r="AA61" s="470">
        <f>('ป้อนข้อมูล Mortgage Protection1'!$G$26*HLOOKUP($AA$6,'SA 10%'!$A$6:$IV$366,$A61+1,0))/1000</f>
        <v>2442558.8479049434</v>
      </c>
      <c r="AB61" s="470">
        <f>('ป้อนข้อมูล Mortgage Protection1'!$G$26*HLOOKUP($AB$6,'SA 10%'!$A$6:$IV$366,$A61+1,0))/1000</f>
        <v>2454507.6056963839</v>
      </c>
      <c r="AC61" s="470">
        <f>('ป้อนข้อมูล Mortgage Protection1'!$G$26*HLOOKUP($AC$6,'SA 10%'!$A$6:$IV$366,$A61+1,0))/1000</f>
        <v>2465167.5067785354</v>
      </c>
      <c r="AD61" s="470">
        <f>('ป้อนข้อมูล Mortgage Protection1'!$G$26*HLOOKUP($AD$6,'SA 10%'!$A$6:$IV$366,$A61+1,0))/1000</f>
        <v>2474691.5674860822</v>
      </c>
      <c r="AE61" s="470">
        <f>('ป้อนข้อมูล Mortgage Protection1'!$G$26*HLOOKUP($AE$6,'SA 10%'!$A$6:$IV$366,$A61+1,0))/1000</f>
        <v>2483211.9994582441</v>
      </c>
    </row>
    <row r="62" spans="1:31" ht="11.1" customHeight="1">
      <c r="A62" s="469">
        <v>56</v>
      </c>
      <c r="B62" s="470">
        <f>('ป้อนข้อมูล Mortgage Protection1'!$G$26*HLOOKUP($B$6,'SA 10%'!$A$6:$IV$366,$A62+1,0))/1000</f>
        <v>0</v>
      </c>
      <c r="C62" s="470">
        <f>('ป้อนข้อมูล Mortgage Protection1'!$G$26*HLOOKUP($C$6,'SA 10%'!$A$6:$IV$366,$A62+1,0))/1000</f>
        <v>0</v>
      </c>
      <c r="D62" s="470">
        <f>('ป้อนข้อมูล Mortgage Protection1'!$G$26*HLOOKUP($D$6,'SA 10%'!$A$6:$IV$366,$A62+1,0))/1000</f>
        <v>0</v>
      </c>
      <c r="E62" s="470">
        <f>('ป้อนข้อมูล Mortgage Protection1'!$G$26*HLOOKUP($E$6,'SA 10%'!$A$6:$IV$366,$A62+1,0))/1000</f>
        <v>0</v>
      </c>
      <c r="F62" s="470">
        <f>('ป้อนข้อมูล Mortgage Protection1'!$G$26*HLOOKUP($F$6,'SA 10%'!$A$6:$IV$366,$A62+1,0))/1000</f>
        <v>265298.33253786829</v>
      </c>
      <c r="G62" s="470">
        <f>('ป้อนข้อมูล Mortgage Protection1'!$G$26*HLOOKUP($G$6,'SA 10%'!$A$6:$IV$366,$A62+1,0))/1000</f>
        <v>748853.67693040008</v>
      </c>
      <c r="H62" s="470">
        <f>('ป้อนข้อมูล Mortgage Protection1'!$G$26*HLOOKUP($H$6,'SA 10%'!$A$6:$IV$366,$A62+1,0))/1000</f>
        <v>1090862.4357049344</v>
      </c>
      <c r="I62" s="470">
        <f>('ป้อนข้อมูล Mortgage Protection1'!$G$26*HLOOKUP($I$6,'SA 10%'!$A$6:$IV$366,$A62+1,0))/1000</f>
        <v>1344442.2367338543</v>
      </c>
      <c r="J62" s="470">
        <f>('ป้อนข้อมูล Mortgage Protection1'!$G$26*HLOOKUP($J$6,'SA 10%'!$A$6:$IV$366,$A62+1,0))/1000</f>
        <v>1539107.3968277257</v>
      </c>
      <c r="K62" s="470">
        <f>('ป้อนข้อมูล Mortgage Protection1'!$G$26*HLOOKUP($K$6,'SA 10%'!$A$6:$IV$366,$A62+1,0))/1000</f>
        <v>1692570.3505373553</v>
      </c>
      <c r="L62" s="470">
        <f>('ป้อนข้อมูล Mortgage Protection1'!$G$26*HLOOKUP($L$6,'SA 10%'!$A$6:$IV$366,$A62+1,0))/1000</f>
        <v>1816105.9170060114</v>
      </c>
      <c r="M62" s="470">
        <f>('ป้อนข้อมูล Mortgage Protection1'!$G$26*HLOOKUP($M$6,'SA 10%'!$A$6:$IV$366,$A62+1,0))/1000</f>
        <v>1917233.4185711271</v>
      </c>
      <c r="N62" s="470">
        <f>('ป้อนข้อมูล Mortgage Protection1'!$G$26*HLOOKUP($N$6,'SA 10%'!$A$6:$IV$366,$A62+1,0))/1000</f>
        <v>2001160.887252575</v>
      </c>
      <c r="O62" s="470">
        <f>('ป้อนข้อมูล Mortgage Protection1'!$G$26*HLOOKUP($O$6,'SA 10%'!$A$6:$IV$366,$A62+1,0))/1000</f>
        <v>2071610.3175207758</v>
      </c>
      <c r="P62" s="470">
        <f>('ป้อนข้อมูล Mortgage Protection1'!$G$26*HLOOKUP($P$6,'SA 10%'!$A$6:$IV$366,$A62+1,0))/1000</f>
        <v>2131312.8126011807</v>
      </c>
      <c r="Q62" s="470">
        <f>('ป้อนข้อมูล Mortgage Protection1'!$G$26*HLOOKUP($Q$6,'SA 10%'!$A$6:$IV$366,$A62+1,0))/1000</f>
        <v>2182318.0479144403</v>
      </c>
      <c r="R62" s="470">
        <f>('ป้อนข้อมูล Mortgage Protection1'!$G$26*HLOOKUP($R$6,'SA 10%'!$A$6:$IV$366,$A62+1,0))/1000</f>
        <v>2226194.5111470749</v>
      </c>
      <c r="S62" s="470">
        <f>('ป้อนข้อมูล Mortgage Protection1'!$G$26*HLOOKUP($S$6,'SA 10%'!$A$6:$IV$366,$A62+1,0))/1000</f>
        <v>2264162.9963693405</v>
      </c>
      <c r="T62" s="470">
        <f>('ป้อนข้อมูล Mortgage Protection1'!$G$26*HLOOKUP($T$6,'SA 10%'!$A$6:$IV$366,$A62+1,0))/1000</f>
        <v>2297187.9442913882</v>
      </c>
      <c r="U62" s="470">
        <f>('ป้อนข้อมูล Mortgage Protection1'!$G$26*HLOOKUP($U$6,'SA 10%'!$A$6:$IV$366,$A62+1,0))/1000</f>
        <v>2326041.3838027013</v>
      </c>
      <c r="V62" s="470">
        <f>('ป้อนข้อมูล Mortgage Protection1'!$G$26*HLOOKUP($V$6,'SA 10%'!$A$6:$IV$366,$A62+1,0))/1000</f>
        <v>2351348.6088148803</v>
      </c>
      <c r="W62" s="470">
        <f>('ป้อนข้อมูล Mortgage Protection1'!$G$26*HLOOKUP($W$6,'SA 10%'!$A$6:$IV$366,$A62+1,0))/1000</f>
        <v>2373621.4028448928</v>
      </c>
      <c r="X62" s="470">
        <f>('ป้อนข้อมูล Mortgage Protection1'!$G$26*HLOOKUP($X$6,'SA 10%'!$A$6:$IV$366,$A62+1,0))/1000</f>
        <v>2393282.6019371818</v>
      </c>
      <c r="Y62" s="470">
        <f>('ป้อนข้อมูล Mortgage Protection1'!$G$26*HLOOKUP($Y$6,'SA 10%'!$A$6:$IV$366,$A62+1,0))/1000</f>
        <v>2410684.522871004</v>
      </c>
      <c r="Z62" s="470">
        <f>('ป้อนข้อมูล Mortgage Protection1'!$G$26*HLOOKUP($Z$6,'SA 10%'!$A$6:$IV$366,$A62+1,0))/1000</f>
        <v>2426122.9748620498</v>
      </c>
      <c r="AA62" s="470">
        <f>('ป้อนข้อมูล Mortgage Protection1'!$G$26*HLOOKUP($AA$6,'SA 10%'!$A$6:$IV$366,$A62+1,0))/1000</f>
        <v>2439848.0441795341</v>
      </c>
      <c r="AB62" s="470">
        <f>('ป้อนข้อมูล Mortgage Protection1'!$G$26*HLOOKUP($AB$6,'SA 10%'!$A$6:$IV$366,$A62+1,0))/1000</f>
        <v>2452072.4885784974</v>
      </c>
      <c r="AC62" s="470">
        <f>('ป้อนข้อมูล Mortgage Protection1'!$G$26*HLOOKUP($AC$6,'SA 10%'!$A$6:$IV$366,$A62+1,0))/1000</f>
        <v>2462978.3392411121</v>
      </c>
      <c r="AD62" s="470">
        <f>('ป้อนข้อมูล Mortgage Protection1'!$G$26*HLOOKUP($AD$6,'SA 10%'!$A$6:$IV$366,$A62+1,0))/1000</f>
        <v>2472722.1429572739</v>
      </c>
      <c r="AE62" s="470">
        <f>('ป้อนข้อมูล Mortgage Protection1'!$G$26*HLOOKUP($AE$6,'SA 10%'!$A$6:$IV$366,$A62+1,0))/1000</f>
        <v>2481439.1618070044</v>
      </c>
    </row>
    <row r="63" spans="1:31" ht="11.1" customHeight="1">
      <c r="A63" s="469">
        <v>57</v>
      </c>
      <c r="B63" s="470">
        <f>('ป้อนข้อมูล Mortgage Protection1'!$G$26*HLOOKUP($B$6,'SA 10%'!$A$6:$IV$366,$A63+1,0))/1000</f>
        <v>0</v>
      </c>
      <c r="C63" s="470">
        <f>('ป้อนข้อมูล Mortgage Protection1'!$G$26*HLOOKUP($C$6,'SA 10%'!$A$6:$IV$366,$A63+1,0))/1000</f>
        <v>0</v>
      </c>
      <c r="D63" s="470">
        <f>('ป้อนข้อมูล Mortgage Protection1'!$G$26*HLOOKUP($D$6,'SA 10%'!$A$6:$IV$366,$A63+1,0))/1000</f>
        <v>0</v>
      </c>
      <c r="E63" s="470">
        <f>('ป้อนข้อมูล Mortgage Protection1'!$G$26*HLOOKUP($E$6,'SA 10%'!$A$6:$IV$366,$A63+1,0))/1000</f>
        <v>0</v>
      </c>
      <c r="F63" s="470">
        <f>('ป้อนข้อมูล Mortgage Protection1'!$G$26*HLOOKUP($F$6,'SA 10%'!$A$6:$IV$366,$A63+1,0))/1000</f>
        <v>213115.65516260159</v>
      </c>
      <c r="G63" s="470">
        <f>('ป้อนข้อมูล Mortgage Protection1'!$G$26*HLOOKUP($G$6,'SA 10%'!$A$6:$IV$366,$A63+1,0))/1000</f>
        <v>707667.05324029201</v>
      </c>
      <c r="H63" s="470">
        <f>('ป้อนข้อมูล Mortgage Protection1'!$G$26*HLOOKUP($H$6,'SA 10%'!$A$6:$IV$366,$A63+1,0))/1000</f>
        <v>1057453.0948344464</v>
      </c>
      <c r="I63" s="470">
        <f>('ป้อนข้อมูล Mortgage Protection1'!$G$26*HLOOKUP($I$6,'SA 10%'!$A$6:$IV$366,$A63+1,0))/1000</f>
        <v>1316799.3032413854</v>
      </c>
      <c r="J63" s="470">
        <f>('ป้อนข้อมูล Mortgage Protection1'!$G$26*HLOOKUP($J$6,'SA 10%'!$A$6:$IV$366,$A63+1,0))/1000</f>
        <v>1515891.151150509</v>
      </c>
      <c r="K63" s="470">
        <f>('ป้อนข้อมูล Mortgage Protection1'!$G$26*HLOOKUP($K$6,'SA 10%'!$A$6:$IV$366,$A63+1,0))/1000</f>
        <v>1672843.8540630843</v>
      </c>
      <c r="L63" s="470">
        <f>('ป้อนข้อมูล Mortgage Protection1'!$G$26*HLOOKUP($L$6,'SA 10%'!$A$6:$IV$366,$A63+1,0))/1000</f>
        <v>1799188.620629864</v>
      </c>
      <c r="M63" s="470">
        <f>('ป้อนข้อมูล Mortgage Protection1'!$G$26*HLOOKUP($M$6,'SA 10%'!$A$6:$IV$366,$A63+1,0))/1000</f>
        <v>1902615.7626583753</v>
      </c>
      <c r="N63" s="470">
        <f>('ป้อนข้อมูล Mortgage Protection1'!$G$26*HLOOKUP($N$6,'SA 10%'!$A$6:$IV$366,$A63+1,0))/1000</f>
        <v>1988451.7428721285</v>
      </c>
      <c r="O63" s="470">
        <f>('ป้อนข้อมูล Mortgage Protection1'!$G$26*HLOOKUP($O$6,'SA 10%'!$A$6:$IV$366,$A63+1,0))/1000</f>
        <v>2060503.1939354693</v>
      </c>
      <c r="P63" s="470">
        <f>('ป้อนข้อมูล Mortgage Protection1'!$G$26*HLOOKUP($P$6,'SA 10%'!$A$6:$IV$366,$A63+1,0))/1000</f>
        <v>2121563.3243903033</v>
      </c>
      <c r="Q63" s="470">
        <f>('ป้อนข้อมูล Mortgage Protection1'!$G$26*HLOOKUP($Q$6,'SA 10%'!$A$6:$IV$366,$A63+1,0))/1000</f>
        <v>2173728.4192981948</v>
      </c>
      <c r="R63" s="470">
        <f>('ป้อนข้อมูล Mortgage Protection1'!$G$26*HLOOKUP($R$6,'SA 10%'!$A$6:$IV$366,$A63+1,0))/1000</f>
        <v>2218602.6337723695</v>
      </c>
      <c r="S63" s="470">
        <f>('ป้อนข้อมูล Mortgage Protection1'!$G$26*HLOOKUP($S$6,'SA 10%'!$A$6:$IV$366,$A63+1,0))/1000</f>
        <v>2257434.5227532526</v>
      </c>
      <c r="T63" s="470">
        <f>('ป้อนข้อมูล Mortgage Protection1'!$G$26*HLOOKUP($T$6,'SA 10%'!$A$6:$IV$366,$A63+1,0))/1000</f>
        <v>2291210.458343023</v>
      </c>
      <c r="U63" s="470">
        <f>('ป้อนข้อมูล Mortgage Protection1'!$G$26*HLOOKUP($U$6,'SA 10%'!$A$6:$IV$366,$A63+1,0))/1000</f>
        <v>2320720.0253763404</v>
      </c>
      <c r="V63" s="470">
        <f>('ป้อนข้อมูล Mortgage Protection1'!$G$26*HLOOKUP($V$6,'SA 10%'!$A$6:$IV$366,$A63+1,0))/1000</f>
        <v>2346602.7369550164</v>
      </c>
      <c r="W63" s="470">
        <f>('ป้อนข้อมูล Mortgage Protection1'!$G$26*HLOOKUP($W$6,'SA 10%'!$A$6:$IV$366,$A63+1,0))/1000</f>
        <v>2369382.0145586529</v>
      </c>
      <c r="X63" s="470">
        <f>('ป้อนข้อมูล Mortgage Protection1'!$G$26*HLOOKUP($X$6,'SA 10%'!$A$6:$IV$366,$A63+1,0))/1000</f>
        <v>2389490.3095278475</v>
      </c>
      <c r="Y63" s="470">
        <f>('ป้อนข้อมูล Mortgage Protection1'!$G$26*HLOOKUP($Y$6,'SA 10%'!$A$6:$IV$366,$A63+1,0))/1000</f>
        <v>2407287.950329172</v>
      </c>
      <c r="Z63" s="470">
        <f>('ป้อนข้อมูล Mortgage Protection1'!$G$26*HLOOKUP($Z$6,'SA 10%'!$A$6:$IV$366,$A63+1,0))/1000</f>
        <v>2423077.472883035</v>
      </c>
      <c r="AA63" s="470">
        <f>('ป้อนข้อมูล Mortgage Protection1'!$G$26*HLOOKUP($AA$6,'SA 10%'!$A$6:$IV$366,$A63+1,0))/1000</f>
        <v>2437114.6504230788</v>
      </c>
      <c r="AB63" s="470">
        <f>('ป้อนข้อมูล Mortgage Protection1'!$G$26*HLOOKUP($AB$6,'SA 10%'!$A$6:$IV$366,$A63+1,0))/1000</f>
        <v>2449617.0788179617</v>
      </c>
      <c r="AC63" s="470">
        <f>('ป้อนข้อมูล Mortgage Protection1'!$G$26*HLOOKUP($AC$6,'SA 10%'!$A$6:$IV$366,$A63+1,0))/1000</f>
        <v>2460770.9286408778</v>
      </c>
      <c r="AD63" s="470">
        <f>('ป้อนข้อมูล Mortgage Protection1'!$G$26*HLOOKUP($AD$6,'SA 10%'!$A$6:$IV$366,$A63+1,0))/1000</f>
        <v>2470736.3065573932</v>
      </c>
      <c r="AE63" s="470">
        <f>('ป้อนข้อมูล Mortgage Protection1'!$G$26*HLOOKUP($AE$6,'SA 10%'!$A$6:$IV$366,$A63+1,0))/1000</f>
        <v>2479651.5505086714</v>
      </c>
    </row>
    <row r="64" spans="1:31" ht="11.1" customHeight="1">
      <c r="A64" s="469">
        <v>58</v>
      </c>
      <c r="B64" s="470">
        <f>('ป้อนข้อมูล Mortgage Protection1'!$G$26*HLOOKUP($B$6,'SA 10%'!$A$6:$IV$366,$A64+1,0))/1000</f>
        <v>0</v>
      </c>
      <c r="C64" s="470">
        <f>('ป้อนข้อมูล Mortgage Protection1'!$G$26*HLOOKUP($C$6,'SA 10%'!$A$6:$IV$366,$A64+1,0))/1000</f>
        <v>0</v>
      </c>
      <c r="D64" s="470">
        <f>('ป้อนข้อมูล Mortgage Protection1'!$G$26*HLOOKUP($D$6,'SA 10%'!$A$6:$IV$366,$A64+1,0))/1000</f>
        <v>0</v>
      </c>
      <c r="E64" s="470">
        <f>('ป้อนข้อมูล Mortgage Protection1'!$G$26*HLOOKUP($E$6,'SA 10%'!$A$6:$IV$366,$A64+1,0))/1000</f>
        <v>0</v>
      </c>
      <c r="F64" s="470">
        <f>('ป้อนข้อมูล Mortgage Protection1'!$G$26*HLOOKUP($F$6,'SA 10%'!$A$6:$IV$366,$A64+1,0))/1000</f>
        <v>160498.12214254119</v>
      </c>
      <c r="G64" s="470">
        <f>('ป้อนข้อมูล Mortgage Protection1'!$G$26*HLOOKUP($G$6,'SA 10%'!$A$6:$IV$366,$A64+1,0))/1000</f>
        <v>666137.20768610074</v>
      </c>
      <c r="H64" s="470">
        <f>('ป้อนข้อมูล Mortgage Protection1'!$G$26*HLOOKUP($H$6,'SA 10%'!$A$6:$IV$366,$A64+1,0))/1000</f>
        <v>1023765.3427900377</v>
      </c>
      <c r="I64" s="470">
        <f>('ป้อนข้อมูล Mortgage Protection1'!$G$26*HLOOKUP($I$6,'SA 10%'!$A$6:$IV$366,$A64+1,0))/1000</f>
        <v>1288926.0119698136</v>
      </c>
      <c r="J64" s="470">
        <f>('ป้อนข้อมูล Mortgage Protection1'!$G$26*HLOOKUP($J$6,'SA 10%'!$A$6:$IV$366,$A64+1,0))/1000</f>
        <v>1492481.4367593152</v>
      </c>
      <c r="K64" s="470">
        <f>('ป้อนข้อมูล Mortgage Protection1'!$G$26*HLOOKUP($K$6,'SA 10%'!$A$6:$IV$366,$A64+1,0))/1000</f>
        <v>1652952.9701181955</v>
      </c>
      <c r="L64" s="470">
        <f>('ป้อนข้อมูล Mortgage Protection1'!$G$26*HLOOKUP($L$6,'SA 10%'!$A$6:$IV$366,$A64+1,0))/1000</f>
        <v>1782130.346783916</v>
      </c>
      <c r="M64" s="470">
        <f>('ป้อนข้อมูล Mortgage Protection1'!$G$26*HLOOKUP($M$6,'SA 10%'!$A$6:$IV$366,$A64+1,0))/1000</f>
        <v>1887876.2929463503</v>
      </c>
      <c r="N64" s="470">
        <f>('ป้อนข้อมูล Mortgage Protection1'!$G$26*HLOOKUP($N$6,'SA 10%'!$A$6:$IV$366,$A64+1,0))/1000</f>
        <v>1975636.6889551773</v>
      </c>
      <c r="O64" s="470">
        <f>('ป้อนข้อมูล Mortgage Protection1'!$G$26*HLOOKUP($O$6,'SA 10%'!$A$6:$IV$366,$A64+1,0))/1000</f>
        <v>2049303.5109869514</v>
      </c>
      <c r="P64" s="470">
        <f>('ป้อนข้อมูล Mortgage Protection1'!$G$26*HLOOKUP($P$6,'SA 10%'!$A$6:$IV$366,$A64+1,0))/1000</f>
        <v>2111732.5904443357</v>
      </c>
      <c r="Q64" s="470">
        <f>('ป้อนข้อมูล Mortgage Protection1'!$G$26*HLOOKUP($Q$6,'SA 10%'!$A$6:$IV$366,$A64+1,0))/1000</f>
        <v>2165067.2104434804</v>
      </c>
      <c r="R64" s="470">
        <f>('ป้อนข้อมูล Mortgage Protection1'!$G$26*HLOOKUP($R$6,'SA 10%'!$A$6:$IV$366,$A64+1,0))/1000</f>
        <v>2210947.4907528739</v>
      </c>
      <c r="S64" s="470">
        <f>('ป้อนข้อมูล Mortgage Protection1'!$G$26*HLOOKUP($S$6,'SA 10%'!$A$6:$IV$366,$A64+1,0))/1000</f>
        <v>2250649.9785236968</v>
      </c>
      <c r="T64" s="470">
        <f>('ป้อนข้อมูล Mortgage Protection1'!$G$26*HLOOKUP($T$6,'SA 10%'!$A$6:$IV$366,$A64+1,0))/1000</f>
        <v>2285183.1600117548</v>
      </c>
      <c r="U64" s="470">
        <f>('ป้อนข้อมูล Mortgage Protection1'!$G$26*HLOOKUP($U$6,'SA 10%'!$A$6:$IV$366,$A64+1,0))/1000</f>
        <v>2315354.3222964262</v>
      </c>
      <c r="V64" s="470">
        <f>('ป้อนข้อมูล Mortgage Protection1'!$G$26*HLOOKUP($V$6,'SA 10%'!$A$6:$IV$366,$A64+1,0))/1000</f>
        <v>2341817.3161629881</v>
      </c>
      <c r="W64" s="470">
        <f>('ป้อนข้อมูล Mortgage Protection1'!$G$26*HLOOKUP($W$6,'SA 10%'!$A$6:$IV$366,$A64+1,0))/1000</f>
        <v>2365107.2980366945</v>
      </c>
      <c r="X64" s="470">
        <f>('ป้อนข้อมูล Mortgage Protection1'!$G$26*HLOOKUP($X$6,'SA 10%'!$A$6:$IV$366,$A64+1,0))/1000</f>
        <v>2385666.414681768</v>
      </c>
      <c r="Y64" s="470">
        <f>('ป้อนข้อมูล Mortgage Protection1'!$G$26*HLOOKUP($Y$6,'SA 10%'!$A$6:$IV$366,$A64+1,0))/1000</f>
        <v>2403863.0730161583</v>
      </c>
      <c r="Z64" s="470">
        <f>('ป้อนข้อมูล Mortgage Protection1'!$G$26*HLOOKUP($Z$6,'SA 10%'!$A$6:$IV$366,$A64+1,0))/1000</f>
        <v>2420006.5917208618</v>
      </c>
      <c r="AA64" s="470">
        <f>('ป้อนข้อมูล Mortgage Protection1'!$G$26*HLOOKUP($AA$6,'SA 10%'!$A$6:$IV$366,$A64+1,0))/1000</f>
        <v>2434358.4783853204</v>
      </c>
      <c r="AB64" s="470">
        <f>('ป้อนข้อมูล Mortgage Protection1'!$G$26*HLOOKUP($AB$6,'SA 10%'!$A$6:$IV$366,$A64+1,0))/1000</f>
        <v>2447141.2073094212</v>
      </c>
      <c r="AC64" s="470">
        <f>('ป้อนข้อมูล Mortgage Protection1'!$G$26*HLOOKUP($AC$6,'SA 10%'!$A$6:$IV$366,$A64+1,0))/1000</f>
        <v>2458545.1229523076</v>
      </c>
      <c r="AD64" s="470">
        <f>('ป้อนข้อมูล Mortgage Protection1'!$G$26*HLOOKUP($AD$6,'SA 10%'!$A$6:$IV$366,$A64+1,0))/1000</f>
        <v>2468733.9215208464</v>
      </c>
      <c r="AE64" s="470">
        <f>('ป้อนข้อมูล Mortgage Protection1'!$G$26*HLOOKUP($AE$6,'SA 10%'!$A$6:$IV$366,$A64+1,0))/1000</f>
        <v>2477849.0424495186</v>
      </c>
    </row>
    <row r="65" spans="1:31" ht="11.1" customHeight="1">
      <c r="A65" s="469">
        <v>59</v>
      </c>
      <c r="B65" s="470">
        <f>('ป้อนข้อมูล Mortgage Protection1'!$G$26*HLOOKUP($B$6,'SA 10%'!$A$6:$IV$366,$A65+1,0))/1000</f>
        <v>0</v>
      </c>
      <c r="C65" s="470">
        <f>('ป้อนข้อมูล Mortgage Protection1'!$G$26*HLOOKUP($C$6,'SA 10%'!$A$6:$IV$366,$A65+1,0))/1000</f>
        <v>0</v>
      </c>
      <c r="D65" s="470">
        <f>('ป้อนข้อมูล Mortgage Protection1'!$G$26*HLOOKUP($D$6,'SA 10%'!$A$6:$IV$366,$A65+1,0))/1000</f>
        <v>0</v>
      </c>
      <c r="E65" s="470">
        <f>('ป้อนข้อมูล Mortgage Protection1'!$G$26*HLOOKUP($E$6,'SA 10%'!$A$6:$IV$366,$A65+1,0))/1000</f>
        <v>0</v>
      </c>
      <c r="F65" s="470">
        <f>('ป้อนข้อมูล Mortgage Protection1'!$G$26*HLOOKUP($F$6,'SA 10%'!$A$6:$IV$366,$A65+1,0))/1000</f>
        <v>107442.10968064642</v>
      </c>
      <c r="G65" s="470">
        <f>('ป้อนข้อมูล Mortgage Protection1'!$G$26*HLOOKUP($G$6,'SA 10%'!$A$6:$IV$366,$A65+1,0))/1000</f>
        <v>624261.28008562292</v>
      </c>
      <c r="H65" s="470">
        <f>('ป้อนข้อมูล Mortgage Protection1'!$G$26*HLOOKUP($H$6,'SA 10%'!$A$6:$IV$366,$A65+1,0))/1000</f>
        <v>989796.85947859217</v>
      </c>
      <c r="I65" s="470">
        <f>('ป้อนข้อมูล Mortgage Protection1'!$G$26*HLOOKUP($I$6,'SA 10%'!$A$6:$IV$366,$A65+1,0))/1000</f>
        <v>1260820.4432709781</v>
      </c>
      <c r="J65" s="470">
        <f>('ป้อนข้อมูล Mortgage Protection1'!$G$26*HLOOKUP($J$6,'SA 10%'!$A$6:$IV$366,$A65+1,0))/1000</f>
        <v>1468876.6414148614</v>
      </c>
      <c r="K65" s="470">
        <f>('ป้อนข้อมูล Mortgage Protection1'!$G$26*HLOOKUP($K$6,'SA 10%'!$A$6:$IV$366,$A65+1,0))/1000</f>
        <v>1632896.3288070979</v>
      </c>
      <c r="L65" s="470">
        <f>('ป้อนข้อมูล Mortgage Protection1'!$G$26*HLOOKUP($L$6,'SA 10%'!$A$6:$IV$366,$A65+1,0))/1000</f>
        <v>1764929.9206559183</v>
      </c>
      <c r="M65" s="470">
        <f>('ป้อนข้อมูล Mortgage Protection1'!$G$26*HLOOKUP($M$6,'SA 10%'!$A$6:$IV$366,$A65+1,0))/1000</f>
        <v>1873013.9943200587</v>
      </c>
      <c r="N65" s="470">
        <f>('ป้อนข้อมูล Mortgage Protection1'!$G$26*HLOOKUP($N$6,'SA 10%'!$A$6:$IV$366,$A65+1,0))/1000</f>
        <v>1962714.8429222519</v>
      </c>
      <c r="O65" s="470">
        <f>('ป้อนข้อมูล Mortgage Protection1'!$G$26*HLOOKUP($O$6,'SA 10%'!$A$6:$IV$366,$A65+1,0))/1000</f>
        <v>2038010.4973471956</v>
      </c>
      <c r="P65" s="470">
        <f>('ป้อนข้อมูล Mortgage Protection1'!$G$26*HLOOKUP($P$6,'SA 10%'!$A$6:$IV$366,$A65+1,0))/1000</f>
        <v>2101819.9337154855</v>
      </c>
      <c r="Q65" s="470">
        <f>('ป้อนข้อมูล Mortgage Protection1'!$G$26*HLOOKUP($Q$6,'SA 10%'!$A$6:$IV$366,$A65+1,0))/1000</f>
        <v>2156333.8248483096</v>
      </c>
      <c r="R65" s="470">
        <f>('ป้อนข้อมูล Mortgage Protection1'!$G$26*HLOOKUP($R$6,'SA 10%'!$A$6:$IV$366,$A65+1,0))/1000</f>
        <v>2203228.5548748835</v>
      </c>
      <c r="S65" s="470">
        <f>('ป้อนข้อมูล Mortgage Protection1'!$G$26*HLOOKUP($S$6,'SA 10%'!$A$6:$IV$366,$A65+1,0))/1000</f>
        <v>2243808.896425562</v>
      </c>
      <c r="T65" s="470">
        <f>('ป้อนข้อมูล Mortgage Protection1'!$G$26*HLOOKUP($T$6,'SA 10%'!$A$6:$IV$366,$A65+1,0))/1000</f>
        <v>2279105.6341943932</v>
      </c>
      <c r="U65" s="470">
        <f>('ป้อนข้อมูล Mortgage Protection1'!$G$26*HLOOKUP($U$6,'SA 10%'!$A$6:$IV$366,$A65+1,0))/1000</f>
        <v>2309943.9050241793</v>
      </c>
      <c r="V65" s="470">
        <f>('ป้อนข้อมูล Mortgage Protection1'!$G$26*HLOOKUP($V$6,'SA 10%'!$A$6:$IV$366,$A65+1,0))/1000</f>
        <v>2336992.0168643589</v>
      </c>
      <c r="W65" s="470">
        <f>('ป้อนข้อมูล Mortgage Protection1'!$G$26*HLOOKUP($W$6,'SA 10%'!$A$6:$IV$366,$A65+1,0))/1000</f>
        <v>2360796.9588770526</v>
      </c>
      <c r="X65" s="470">
        <f>('ป้อนข้อมูล Mortgage Protection1'!$G$26*HLOOKUP($X$6,'SA 10%'!$A$6:$IV$366,$A65+1,0))/1000</f>
        <v>2381810.6540453052</v>
      </c>
      <c r="Y65" s="470">
        <f>('ป้อนข้อมูล Mortgage Protection1'!$G$26*HLOOKUP($Y$6,'SA 10%'!$A$6:$IV$366,$A65+1,0))/1000</f>
        <v>2400409.6550588692</v>
      </c>
      <c r="Z65" s="470">
        <f>('ป้อนข้อมูล Mortgage Protection1'!$G$26*HLOOKUP($Z$6,'SA 10%'!$A$6:$IV$366,$A65+1,0))/1000</f>
        <v>2416910.1198823373</v>
      </c>
      <c r="AA65" s="470">
        <f>('ป้อนข้อมูล Mortgage Protection1'!$G$26*HLOOKUP($AA$6,'SA 10%'!$A$6:$IV$366,$A65+1,0))/1000</f>
        <v>2431579.3382472466</v>
      </c>
      <c r="AB65" s="470">
        <f>('ป้อนข้อมูล Mortgage Protection1'!$G$26*HLOOKUP($AB$6,'SA 10%'!$A$6:$IV$366,$A65+1,0))/1000</f>
        <v>2444644.7035383102</v>
      </c>
      <c r="AC65" s="470">
        <f>('ป้อนข้อมูล Mortgage Protection1'!$G$26*HLOOKUP($AC$6,'SA 10%'!$A$6:$IV$366,$A65+1,0))/1000</f>
        <v>2456300.7688829992</v>
      </c>
      <c r="AD65" s="470">
        <f>('ป้อนข้อมูล Mortgage Protection1'!$G$26*HLOOKUP($AD$6,'SA 10%'!$A$6:$IV$366,$A65+1,0))/1000</f>
        <v>2466714.8499423284</v>
      </c>
      <c r="AE65" s="470">
        <f>('ป้อนข้อมูล Mortgage Protection1'!$G$26*HLOOKUP($AE$6,'SA 10%'!$A$6:$IV$366,$A65+1,0))/1000</f>
        <v>2476031.5134898731</v>
      </c>
    </row>
    <row r="66" spans="1:31" ht="11.1" customHeight="1">
      <c r="A66" s="469">
        <v>60</v>
      </c>
      <c r="B66" s="470">
        <f>('ป้อนข้อมูล Mortgage Protection1'!$G$26*HLOOKUP($B$6,'SA 10%'!$A$6:$IV$366,$A66+1,0))/1000</f>
        <v>0</v>
      </c>
      <c r="C66" s="470">
        <f>('ป้อนข้อมูล Mortgage Protection1'!$G$26*HLOOKUP($C$6,'SA 10%'!$A$6:$IV$366,$A66+1,0))/1000</f>
        <v>0</v>
      </c>
      <c r="D66" s="470">
        <f>('ป้อนข้อมูล Mortgage Protection1'!$G$26*HLOOKUP($D$6,'SA 10%'!$A$6:$IV$366,$A66+1,0))/1000</f>
        <v>0</v>
      </c>
      <c r="E66" s="470">
        <f>('ป้อนข้อมูล Mortgage Protection1'!$G$26*HLOOKUP($E$6,'SA 10%'!$A$6:$IV$366,$A66+1,0))/1000</f>
        <v>0</v>
      </c>
      <c r="F66" s="470">
        <f>('ป้อนข้อมูล Mortgage Protection1'!$G$26*HLOOKUP($F$6,'SA 10%'!$A$6:$IV$366,$A66+1,0))/1000</f>
        <v>53943.963781569277</v>
      </c>
      <c r="G66" s="470">
        <f>('ป้อนข้อมูล Mortgage Protection1'!$G$26*HLOOKUP($G$6,'SA 10%'!$A$6:$IV$366,$A66+1,0))/1000</f>
        <v>582036.38642180839</v>
      </c>
      <c r="H66" s="470">
        <f>('ป้อนข้อมูล Mortgage Protection1'!$G$26*HLOOKUP($H$6,'SA 10%'!$A$6:$IV$366,$A66+1,0))/1000</f>
        <v>955545.30547288409</v>
      </c>
      <c r="I66" s="470">
        <f>('ป้อนข้อมูล Mortgage Protection1'!$G$26*HLOOKUP($I$6,'SA 10%'!$A$6:$IV$366,$A66+1,0))/1000</f>
        <v>1232480.6614996518</v>
      </c>
      <c r="J66" s="470">
        <f>('ป้อนข้อมูล Mortgage Protection1'!$G$26*HLOOKUP($J$6,'SA 10%'!$A$6:$IV$366,$A66+1,0))/1000</f>
        <v>1445075.1394425372</v>
      </c>
      <c r="K66" s="470">
        <f>('ป้อนข้อมูล Mortgage Protection1'!$G$26*HLOOKUP($K$6,'SA 10%'!$A$6:$IV$366,$A66+1,0))/1000</f>
        <v>1612672.5488184085</v>
      </c>
      <c r="L66" s="470">
        <f>('ป้อนข้อมูล Mortgage Protection1'!$G$26*HLOOKUP($L$6,'SA 10%'!$A$6:$IV$366,$A66+1,0))/1000</f>
        <v>1747586.1576435205</v>
      </c>
      <c r="M66" s="470">
        <f>('ป้อนข้อมูล Mortgage Protection1'!$G$26*HLOOKUP($M$6,'SA 10%'!$A$6:$IV$366,$A66+1,0))/1000</f>
        <v>1858027.8432052147</v>
      </c>
      <c r="N66" s="470">
        <f>('ป้อนข้อมูล Mortgage Protection1'!$G$26*HLOOKUP($N$6,'SA 10%'!$A$6:$IV$366,$A66+1,0))/1000</f>
        <v>1949685.314839052</v>
      </c>
      <c r="O66" s="470">
        <f>('ป้อนข้อมูล Mortgage Protection1'!$G$26*HLOOKUP($O$6,'SA 10%'!$A$6:$IV$366,$A66+1,0))/1000</f>
        <v>2026623.3752604418</v>
      </c>
      <c r="P66" s="470">
        <f>('ป้อนข้อมูล Mortgage Protection1'!$G$26*HLOOKUP($P$6,'SA 10%'!$A$6:$IV$366,$A66+1,0))/1000</f>
        <v>2091824.6715138941</v>
      </c>
      <c r="Q66" s="470">
        <f>('ป้อนข้อมูล Mortgage Protection1'!$G$26*HLOOKUP($Q$6,'SA 10%'!$A$6:$IV$366,$A66+1,0))/1000</f>
        <v>2147527.661039846</v>
      </c>
      <c r="R66" s="470">
        <f>('ป้อนข้อมูล Mortgage Protection1'!$G$26*HLOOKUP($R$6,'SA 10%'!$A$6:$IV$366,$A66+1,0))/1000</f>
        <v>2195445.2945312425</v>
      </c>
      <c r="S66" s="470">
        <f>('ป้อนข้อมูล Mortgage Protection1'!$G$26*HLOOKUP($S$6,'SA 10%'!$A$6:$IV$366,$A66+1,0))/1000</f>
        <v>2236910.805309942</v>
      </c>
      <c r="T66" s="470">
        <f>('ป้อนข้อมูล Mortgage Protection1'!$G$26*HLOOKUP($T$6,'SA 10%'!$A$6:$IV$366,$A66+1,0))/1000</f>
        <v>2272977.4623285532</v>
      </c>
      <c r="U66" s="470">
        <f>('ป้อนข้อมูล Mortgage Protection1'!$G$26*HLOOKUP($U$6,'SA 10%'!$A$6:$IV$366,$A66+1,0))/1000</f>
        <v>2304488.4009413305</v>
      </c>
      <c r="V66" s="470">
        <f>('ป้อนข้อมูล Mortgage Protection1'!$G$26*HLOOKUP($V$6,'SA 10%'!$A$6:$IV$366,$A66+1,0))/1000</f>
        <v>2332126.5067382418</v>
      </c>
      <c r="W66" s="470">
        <f>('ป้อนข้อมูล Mortgage Protection1'!$G$26*HLOOKUP($W$6,'SA 10%'!$A$6:$IV$366,$A66+1,0))/1000</f>
        <v>2356450.700224414</v>
      </c>
      <c r="X66" s="470">
        <f>('ป้อนข้อมูล Mortgage Protection1'!$G$26*HLOOKUP($X$6,'SA 10%'!$A$6:$IV$366,$A66+1,0))/1000</f>
        <v>2377922.7620702046</v>
      </c>
      <c r="Y66" s="470">
        <f>('ป้อนข้อมูล Mortgage Protection1'!$G$26*HLOOKUP($Y$6,'SA 10%'!$A$6:$IV$366,$A66+1,0))/1000</f>
        <v>2396927.4586186022</v>
      </c>
      <c r="Z66" s="470">
        <f>('ป้อนข้อมูล Mortgage Protection1'!$G$26*HLOOKUP($Z$6,'SA 10%'!$A$6:$IV$366,$A66+1,0))/1000</f>
        <v>2413787.8441118249</v>
      </c>
      <c r="AA66" s="470">
        <f>('ป้อนข้อมูล Mortgage Protection1'!$G$26*HLOOKUP($AA$6,'SA 10%'!$A$6:$IV$366,$A66+1,0))/1000</f>
        <v>2428777.038608023</v>
      </c>
      <c r="AB66" s="470">
        <f>('ป้อนข้อมูล Mortgage Protection1'!$G$26*HLOOKUP($AB$6,'SA 10%'!$A$6:$IV$366,$A66+1,0))/1000</f>
        <v>2442127.3955691056</v>
      </c>
      <c r="AC66" s="470">
        <f>('ป้อนข้อมูล Mortgage Protection1'!$G$26*HLOOKUP($AC$6,'SA 10%'!$A$6:$IV$366,$A66+1,0))/1000</f>
        <v>2454037.711863114</v>
      </c>
      <c r="AD66" s="470">
        <f>('ป้อนข้อมูล Mortgage Protection1'!$G$26*HLOOKUP($AD$6,'SA 10%'!$A$6:$IV$366,$A66+1,0))/1000</f>
        <v>2464678.9527673232</v>
      </c>
      <c r="AE66" s="470">
        <f>('ป้อนข้อมูล Mortgage Protection1'!$G$26*HLOOKUP($AE$6,'SA 10%'!$A$6:$IV$366,$A66+1,0))/1000</f>
        <v>2474198.8384555634</v>
      </c>
    </row>
    <row r="67" spans="1:31" ht="11.1" customHeight="1">
      <c r="A67" s="469">
        <v>61</v>
      </c>
      <c r="B67" s="470">
        <f>('ป้อนข้อมูล Mortgage Protection1'!$G$26*HLOOKUP($B$6,'SA 10%'!$A$6:$IV$366,$A67+1,0))/1000</f>
        <v>0</v>
      </c>
      <c r="C67" s="470">
        <f>('ป้อนข้อมูล Mortgage Protection1'!$G$26*HLOOKUP($C$6,'SA 10%'!$A$6:$IV$366,$A67+1,0))/1000</f>
        <v>0</v>
      </c>
      <c r="D67" s="470">
        <f>('ป้อนข้อมูล Mortgage Protection1'!$G$26*HLOOKUP($D$6,'SA 10%'!$A$6:$IV$366,$A67+1,0))/1000</f>
        <v>0</v>
      </c>
      <c r="E67" s="470">
        <f>('ป้อนข้อมูล Mortgage Protection1'!$G$26*HLOOKUP($E$6,'SA 10%'!$A$6:$IV$366,$A67+1,0))/1000</f>
        <v>0</v>
      </c>
      <c r="F67" s="470">
        <f>('ป้อนข้อมูล Mortgage Protection1'!$G$26*HLOOKUP($F$6,'SA 10%'!$A$6:$IV$366,$A67+1,0))/1000</f>
        <v>0</v>
      </c>
      <c r="G67" s="470">
        <f>('ป้อนข้อมูล Mortgage Protection1'!$G$26*HLOOKUP($G$6,'SA 10%'!$A$6:$IV$366,$A67+1,0))/1000</f>
        <v>539459.6186441289</v>
      </c>
      <c r="H67" s="470">
        <f>('ป้อนข้อมูล Mortgage Protection1'!$G$26*HLOOKUP($H$6,'SA 10%'!$A$6:$IV$366,$A67+1,0))/1000</f>
        <v>921008.32185046223</v>
      </c>
      <c r="I67" s="470">
        <f>('ป้อนข้อมูล Mortgage Protection1'!$G$26*HLOOKUP($I$6,'SA 10%'!$A$6:$IV$366,$A67+1,0))/1000</f>
        <v>1203904.7148802318</v>
      </c>
      <c r="J67" s="470">
        <f>('ป้อนข้อมูล Mortgage Protection1'!$G$26*HLOOKUP($J$6,'SA 10%'!$A$6:$IV$366,$A67+1,0))/1000</f>
        <v>1421075.2916204436</v>
      </c>
      <c r="K67" s="470">
        <f>('ป้อนข้อมูล Mortgage Protection1'!$G$26*HLOOKUP($K$6,'SA 10%'!$A$6:$IV$366,$A67+1,0))/1000</f>
        <v>1592280.2373298134</v>
      </c>
      <c r="L67" s="470">
        <f>('ป้อนข้อมูล Mortgage Protection1'!$G$26*HLOOKUP($L$6,'SA 10%'!$A$6:$IV$366,$A67+1,0))/1000</f>
        <v>1730097.8632726865</v>
      </c>
      <c r="M67" s="470">
        <f>('ป้อนข้อมูล Mortgage Protection1'!$G$26*HLOOKUP($M$6,'SA 10%'!$A$6:$IV$366,$A67+1,0))/1000</f>
        <v>1842916.807497747</v>
      </c>
      <c r="N67" s="470">
        <f>('ป้อนข้อมูล Mortgage Protection1'!$G$26*HLOOKUP($N$6,'SA 10%'!$A$6:$IV$366,$A67+1,0))/1000</f>
        <v>1936547.2073551586</v>
      </c>
      <c r="O67" s="470">
        <f>('ป้อนข้อมูล Mortgage Protection1'!$G$26*HLOOKUP($O$6,'SA 10%'!$A$6:$IV$366,$A67+1,0))/1000</f>
        <v>2015141.3604896322</v>
      </c>
      <c r="P67" s="470">
        <f>('ป้อนข้อมูล Mortgage Protection1'!$G$26*HLOOKUP($P$6,'SA 10%'!$A$6:$IV$366,$A67+1,0))/1000</f>
        <v>2081746.1154606238</v>
      </c>
      <c r="Q67" s="470">
        <f>('ป้อนข้อมูล Mortgage Protection1'!$G$26*HLOOKUP($Q$6,'SA 10%'!$A$6:$IV$366,$A67+1,0))/1000</f>
        <v>2138648.1125329784</v>
      </c>
      <c r="R67" s="470">
        <f>('ป้อนข้อมูล Mortgage Protection1'!$G$26*HLOOKUP($R$6,'SA 10%'!$A$6:$IV$366,$A67+1,0))/1000</f>
        <v>2187597.1736847381</v>
      </c>
      <c r="S67" s="470">
        <f>('ป้อนข้อมูล Mortgage Protection1'!$G$26*HLOOKUP($S$6,'SA 10%'!$A$6:$IV$366,$A67+1,0))/1000</f>
        <v>2229955.230101692</v>
      </c>
      <c r="T67" s="470">
        <f>('ป้อนข้อมูล Mortgage Protection1'!$G$26*HLOOKUP($T$6,'SA 10%'!$A$6:$IV$366,$A67+1,0))/1000</f>
        <v>2266798.222363831</v>
      </c>
      <c r="U67" s="470">
        <f>('ป้อนข้อมูล Mortgage Protection1'!$G$26*HLOOKUP($U$6,'SA 10%'!$A$6:$IV$366,$A67+1,0))/1000</f>
        <v>2298987.4343244578</v>
      </c>
      <c r="V67" s="470">
        <f>('ป้อนข้อมูล Mortgage Protection1'!$G$26*HLOOKUP($V$6,'SA 10%'!$A$6:$IV$366,$A67+1,0))/1000</f>
        <v>2327220.4506944064</v>
      </c>
      <c r="W67" s="470">
        <f>('ป้อนข้อมูล Mortgage Protection1'!$G$26*HLOOKUP($W$6,'SA 10%'!$A$6:$IV$366,$A67+1,0))/1000</f>
        <v>2352068.22274967</v>
      </c>
      <c r="X67" s="470">
        <f>('ป้อนข้อมูล Mortgage Protection1'!$G$26*HLOOKUP($X$6,'SA 10%'!$A$6:$IV$366,$A67+1,0))/1000</f>
        <v>2374002.4709953116</v>
      </c>
      <c r="Y67" s="470">
        <f>('ป้อนข้อมูล Mortgage Protection1'!$G$26*HLOOKUP($Y$6,'SA 10%'!$A$6:$IV$366,$A67+1,0))/1000</f>
        <v>2393416.2438746672</v>
      </c>
      <c r="Z67" s="470">
        <f>('ป้อนข้อมูล Mortgage Protection1'!$G$26*HLOOKUP($Z$6,'SA 10%'!$A$6:$IV$366,$A67+1,0))/1000</f>
        <v>2410639.549376559</v>
      </c>
      <c r="AA67" s="470">
        <f>('ป้อนข้อมูล Mortgage Protection1'!$G$26*HLOOKUP($AA$6,'SA 10%'!$A$6:$IV$366,$A67+1,0))/1000</f>
        <v>2425951.3864718052</v>
      </c>
      <c r="AB67" s="470">
        <f>('ป้อนข้อมูล Mortgage Protection1'!$G$26*HLOOKUP($AB$6,'SA 10%'!$A$6:$IV$366,$A67+1,0))/1000</f>
        <v>2439589.1100334916</v>
      </c>
      <c r="AC67" s="470">
        <f>('ป้อนข้อมูล Mortgage Protection1'!$G$26*HLOOKUP($AC$6,'SA 10%'!$A$6:$IV$366,$A67+1,0))/1000</f>
        <v>2451755.7960347291</v>
      </c>
      <c r="AD67" s="470">
        <f>('ป้อนข้อมูล Mortgage Protection1'!$G$26*HLOOKUP($AD$6,'SA 10%'!$A$6:$IV$366,$A67+1,0))/1000</f>
        <v>2462626.0897825253</v>
      </c>
      <c r="AE67" s="470">
        <f>('ป้อนข้อมูล Mortgage Protection1'!$G$26*HLOOKUP($AE$6,'SA 10%'!$A$6:$IV$366,$A67+1,0))/1000</f>
        <v>2472350.8911293014</v>
      </c>
    </row>
    <row r="68" spans="1:31" ht="11.1" customHeight="1">
      <c r="A68" s="469">
        <v>62</v>
      </c>
      <c r="B68" s="470">
        <f>('ป้อนข้อมูล Mortgage Protection1'!$G$26*HLOOKUP($B$6,'SA 10%'!$A$6:$IV$366,$A68+1,0))/1000</f>
        <v>0</v>
      </c>
      <c r="C68" s="470">
        <f>('ป้อนข้อมูล Mortgage Protection1'!$G$26*HLOOKUP($C$6,'SA 10%'!$A$6:$IV$366,$A68+1,0))/1000</f>
        <v>0</v>
      </c>
      <c r="D68" s="470">
        <f>('ป้อนข้อมูล Mortgage Protection1'!$G$26*HLOOKUP($D$6,'SA 10%'!$A$6:$IV$366,$A68+1,0))/1000</f>
        <v>0</v>
      </c>
      <c r="E68" s="470">
        <f>('ป้อนข้อมูล Mortgage Protection1'!$G$26*HLOOKUP($E$6,'SA 10%'!$A$6:$IV$366,$A68+1,0))/1000</f>
        <v>0</v>
      </c>
      <c r="F68" s="470">
        <f>('ป้อนข้อมูล Mortgage Protection1'!$G$26*HLOOKUP($F$6,'SA 10%'!$A$6:$IV$366,$A68+1,0))/1000</f>
        <v>0</v>
      </c>
      <c r="G68" s="470">
        <f>('ป้อนข้อมูล Mortgage Protection1'!$G$26*HLOOKUP($G$6,'SA 10%'!$A$6:$IV$366,$A68+1,0))/1000</f>
        <v>496528.04446830234</v>
      </c>
      <c r="H68" s="470">
        <f>('ป้อนข้อมูล Mortgage Protection1'!$G$26*HLOOKUP($H$6,'SA 10%'!$A$6:$IV$366,$A68+1,0))/1000</f>
        <v>886183.53003118746</v>
      </c>
      <c r="I68" s="470">
        <f>('ป้อนข้อมูล Mortgage Protection1'!$G$26*HLOOKUP($I$6,'SA 10%'!$A$6:$IV$366,$A68+1,0))/1000</f>
        <v>1175090.6353723162</v>
      </c>
      <c r="J68" s="470">
        <f>('ป้อนข้อมูล Mortgage Protection1'!$G$26*HLOOKUP($J$6,'SA 10%'!$A$6:$IV$366,$A68+1,0))/1000</f>
        <v>1396875.4450665002</v>
      </c>
      <c r="K68" s="470">
        <f>('ป้อนข้อมูล Mortgage Protection1'!$G$26*HLOOKUP($K$6,'SA 10%'!$A$6:$IV$366,$A68+1,0))/1000</f>
        <v>1571717.9899121462</v>
      </c>
      <c r="L68" s="470">
        <f>('ป้อนข้อมูล Mortgage Protection1'!$G$26*HLOOKUP($L$6,'SA 10%'!$A$6:$IV$366,$A68+1,0))/1000</f>
        <v>1712463.8331154287</v>
      </c>
      <c r="M68" s="470">
        <f>('ป้อนข้อมูล Mortgage Protection1'!$G$26*HLOOKUP($M$6,'SA 10%'!$A$6:$IV$366,$A68+1,0))/1000</f>
        <v>1827679.8464927168</v>
      </c>
      <c r="N68" s="470">
        <f>('ป้อนข้อมูล Mortgage Protection1'!$G$26*HLOOKUP($N$6,'SA 10%'!$A$6:$IV$366,$A68+1,0))/1000</f>
        <v>1923299.6156422338</v>
      </c>
      <c r="O68" s="470">
        <f>('ป้อนข้อมูล Mortgage Protection1'!$G$26*HLOOKUP($O$6,'SA 10%'!$A$6:$IV$366,$A68+1,0))/1000</f>
        <v>2003563.662262399</v>
      </c>
      <c r="P68" s="470">
        <f>('ป้อนข้อมูล Mortgage Protection1'!$G$26*HLOOKUP($P$6,'SA 10%'!$A$6:$IV$366,$A68+1,0))/1000</f>
        <v>2071583.5714402422</v>
      </c>
      <c r="Q68" s="470">
        <f>('ป้อนข้อมูล Mortgage Protection1'!$G$26*HLOOKUP($Q$6,'SA 10%'!$A$6:$IV$366,$A68+1,0))/1000</f>
        <v>2129694.5677885539</v>
      </c>
      <c r="R68" s="470">
        <f>('ป้อนข้อมูล Mortgage Protection1'!$G$26*HLOOKUP($R$6,'SA 10%'!$A$6:$IV$366,$A68+1,0))/1000</f>
        <v>2179683.6518311794</v>
      </c>
      <c r="S68" s="470">
        <f>('ป้อนข้อมูล Mortgage Protection1'!$G$26*HLOOKUP($S$6,'SA 10%'!$A$6:$IV$366,$A68+1,0))/1000</f>
        <v>2222941.6917667068</v>
      </c>
      <c r="T68" s="470">
        <f>('ป้อนข้อมูล Mortgage Protection1'!$G$26*HLOOKUP($T$6,'SA 10%'!$A$6:$IV$366,$A68+1,0))/1000</f>
        <v>2260567.4887327366</v>
      </c>
      <c r="U68" s="470">
        <f>('ป้อนข้อมูล Mortgage Protection1'!$G$26*HLOOKUP($U$6,'SA 10%'!$A$6:$IV$366,$A68+1,0))/1000</f>
        <v>2293440.6263191109</v>
      </c>
      <c r="V68" s="470">
        <f>('ป้อนข้อมูล Mortgage Protection1'!$G$26*HLOOKUP($V$6,'SA 10%'!$A$6:$IV$366,$A68+1,0))/1000</f>
        <v>2322273.5108502065</v>
      </c>
      <c r="W68" s="470">
        <f>('ป้อนข้อมูล Mortgage Protection1'!$G$26*HLOOKUP($W$6,'SA 10%'!$A$6:$IV$366,$A68+1,0))/1000</f>
        <v>2347649.224629303</v>
      </c>
      <c r="X68" s="470">
        <f>('ป้อนข้อมูล Mortgage Protection1'!$G$26*HLOOKUP($X$6,'SA 10%'!$A$6:$IV$366,$A68+1,0))/1000</f>
        <v>2370049.5108281286</v>
      </c>
      <c r="Y68" s="470">
        <f>('ป้อนข้อมูล Mortgage Protection1'!$G$26*HLOOKUP($Y$6,'SA 10%'!$A$6:$IV$366,$A68+1,0))/1000</f>
        <v>2389875.7690078653</v>
      </c>
      <c r="Z68" s="470">
        <f>('ป้อนข้อมูล Mortgage Protection1'!$G$26*HLOOKUP($Z$6,'SA 10%'!$A$6:$IV$366,$A68+1,0))/1000</f>
        <v>2407465.018851832</v>
      </c>
      <c r="AA68" s="470">
        <f>('ป้อนข้อมูล Mortgage Protection1'!$G$26*HLOOKUP($AA$6,'SA 10%'!$A$6:$IV$366,$A68+1,0))/1000</f>
        <v>2423102.1872344529</v>
      </c>
      <c r="AB68" s="470">
        <f>('ป้อนข้อมูล Mortgage Protection1'!$G$26*HLOOKUP($AB$6,'SA 10%'!$A$6:$IV$366,$A68+1,0))/1000</f>
        <v>2437029.6721184137</v>
      </c>
      <c r="AC68" s="470">
        <f>('ป้อนข้อมูล Mortgage Protection1'!$G$26*HLOOKUP($AC$6,'SA 10%'!$A$6:$IV$366,$A68+1,0))/1000</f>
        <v>2449454.8642411074</v>
      </c>
      <c r="AD68" s="470">
        <f>('ป้อนข้อมูล Mortgage Protection1'!$G$26*HLOOKUP($AD$6,'SA 10%'!$A$6:$IV$366,$A68+1,0))/1000</f>
        <v>2460556.1196061885</v>
      </c>
      <c r="AE68" s="470">
        <f>('ป้อนข้อมูล Mortgage Protection1'!$G$26*HLOOKUP($AE$6,'SA 10%'!$A$6:$IV$366,$A68+1,0))/1000</f>
        <v>2470487.5442419876</v>
      </c>
    </row>
    <row r="69" spans="1:31" ht="11.1" customHeight="1">
      <c r="A69" s="469">
        <v>63</v>
      </c>
      <c r="B69" s="470">
        <f>('ป้อนข้อมูล Mortgage Protection1'!$G$26*HLOOKUP($B$6,'SA 10%'!$A$6:$IV$366,$A69+1,0))/1000</f>
        <v>0</v>
      </c>
      <c r="C69" s="470">
        <f>('ป้อนข้อมูล Mortgage Protection1'!$G$26*HLOOKUP($C$6,'SA 10%'!$A$6:$IV$366,$A69+1,0))/1000</f>
        <v>0</v>
      </c>
      <c r="D69" s="470">
        <f>('ป้อนข้อมูล Mortgage Protection1'!$G$26*HLOOKUP($D$6,'SA 10%'!$A$6:$IV$366,$A69+1,0))/1000</f>
        <v>0</v>
      </c>
      <c r="E69" s="470">
        <f>('ป้อนข้อมูล Mortgage Protection1'!$G$26*HLOOKUP($E$6,'SA 10%'!$A$6:$IV$366,$A69+1,0))/1000</f>
        <v>0</v>
      </c>
      <c r="F69" s="470">
        <f>('ป้อนข้อมูล Mortgage Protection1'!$G$26*HLOOKUP($F$6,'SA 10%'!$A$6:$IV$366,$A69+1,0))/1000</f>
        <v>0</v>
      </c>
      <c r="G69" s="470">
        <f>('ป้อนข้อมูล Mortgage Protection1'!$G$26*HLOOKUP($G$6,'SA 10%'!$A$6:$IV$366,$A69+1,0))/1000</f>
        <v>453238.7071743437</v>
      </c>
      <c r="H69" s="470">
        <f>('ป้อนข้อมูล Mortgage Protection1'!$G$26*HLOOKUP($H$6,'SA 10%'!$A$6:$IV$366,$A69+1,0))/1000</f>
        <v>851068.53161341778</v>
      </c>
      <c r="I69" s="470">
        <f>('ป้อนข้อมูล Mortgage Protection1'!$G$26*HLOOKUP($I$6,'SA 10%'!$A$6:$IV$366,$A69+1,0))/1000</f>
        <v>1146036.4385351681</v>
      </c>
      <c r="J69" s="470">
        <f>('ป้อนข้อมูล Mortgage Protection1'!$G$26*HLOOKUP($J$6,'SA 10%'!$A$6:$IV$366,$A69+1,0))/1000</f>
        <v>1372473.9331246058</v>
      </c>
      <c r="K69" s="470">
        <f>('ป้อนข้อมูล Mortgage Protection1'!$G$26*HLOOKUP($K$6,'SA 10%'!$A$6:$IV$366,$A69+1,0))/1000</f>
        <v>1550984.3904326649</v>
      </c>
      <c r="L69" s="470">
        <f>('ป้อนข้อมูล Mortgage Protection1'!$G$26*HLOOKUP($L$6,'SA 10%'!$A$6:$IV$366,$A69+1,0))/1000</f>
        <v>1694682.8527068603</v>
      </c>
      <c r="M69" s="470">
        <f>('ป้อนข้อมูล Mortgage Protection1'!$G$26*HLOOKUP($M$6,'SA 10%'!$A$6:$IV$366,$A69+1,0))/1000</f>
        <v>1812315.9108126448</v>
      </c>
      <c r="N69" s="470">
        <f>('ป้อนข้อมูล Mortgage Protection1'!$G$26*HLOOKUP($N$6,'SA 10%'!$A$6:$IV$366,$A69+1,0))/1000</f>
        <v>1909941.6273316999</v>
      </c>
      <c r="O69" s="470">
        <f>('ป้อนข้อมูล Mortgage Protection1'!$G$26*HLOOKUP($O$6,'SA 10%'!$A$6:$IV$366,$A69+1,0))/1000</f>
        <v>1991889.4832166058</v>
      </c>
      <c r="P69" s="470">
        <f>('ป้อนข้อมูล Mortgage Protection1'!$G$26*HLOOKUP($P$6,'SA 10%'!$A$6:$IV$366,$A69+1,0))/1000</f>
        <v>2061336.3395530242</v>
      </c>
      <c r="Q69" s="470">
        <f>('ป้อนข้อมูล Mortgage Protection1'!$G$26*HLOOKUP($Q$6,'SA 10%'!$A$6:$IV$366,$A69+1,0))/1000</f>
        <v>2120666.4101712587</v>
      </c>
      <c r="R69" s="470">
        <f>('ป้อนข้อมูล Mortgage Protection1'!$G$26*HLOOKUP($R$6,'SA 10%'!$A$6:$IV$366,$A69+1,0))/1000</f>
        <v>2171704.1839621742</v>
      </c>
      <c r="S69" s="470">
        <f>('ป้อนข้อมูล Mortgage Protection1'!$G$26*HLOOKUP($S$6,'SA 10%'!$A$6:$IV$366,$A69+1,0))/1000</f>
        <v>2215869.7072789301</v>
      </c>
      <c r="T69" s="470">
        <f>('ป้อนข้อมูล Mortgage Protection1'!$G$26*HLOOKUP($T$6,'SA 10%'!$A$6:$IV$366,$A69+1,0))/1000</f>
        <v>2254284.8323213826</v>
      </c>
      <c r="U69" s="470">
        <f>('ป้อนข้อมูล Mortgage Protection1'!$G$26*HLOOKUP($U$6,'SA 10%'!$A$6:$IV$366,$A69+1,0))/1000</f>
        <v>2287847.5949137197</v>
      </c>
      <c r="V69" s="470">
        <f>('ป้อนข้อมูล Mortgage Protection1'!$G$26*HLOOKUP($V$6,'SA 10%'!$A$6:$IV$366,$A69+1,0))/1000</f>
        <v>2317285.3465073048</v>
      </c>
      <c r="W69" s="470">
        <f>('ป้อนข้อมูล Mortgage Protection1'!$G$26*HLOOKUP($W$6,'SA 10%'!$A$6:$IV$366,$A69+1,0))/1000</f>
        <v>2343193.4015246001</v>
      </c>
      <c r="X69" s="470">
        <f>('ป้อนข้อมูล Mortgage Protection1'!$G$26*HLOOKUP($X$6,'SA 10%'!$A$6:$IV$366,$A69+1,0))/1000</f>
        <v>2366063.6093262183</v>
      </c>
      <c r="Y69" s="470">
        <f>('ป้อนข้อมูล Mortgage Protection1'!$G$26*HLOOKUP($Y$6,'SA 10%'!$A$6:$IV$366,$A69+1,0))/1000</f>
        <v>2386305.7901838413</v>
      </c>
      <c r="Z69" s="470">
        <f>('ป้อนข้อมูล Mortgage Protection1'!$G$26*HLOOKUP($Z$6,'SA 10%'!$A$6:$IV$366,$A69+1,0))/1000</f>
        <v>2404264.0339060649</v>
      </c>
      <c r="AA69" s="470">
        <f>('ป้อนข้อมูล Mortgage Protection1'!$G$26*HLOOKUP($AA$6,'SA 10%'!$A$6:$IV$366,$A69+1,0))/1000</f>
        <v>2420229.2446701219</v>
      </c>
      <c r="AB69" s="470">
        <f>('ป้อนข้อมูล Mortgage Protection1'!$G$26*HLOOKUP($AB$6,'SA 10%'!$A$6:$IV$366,$A69+1,0))/1000</f>
        <v>2434448.9055540441</v>
      </c>
      <c r="AC69" s="470">
        <f>('ป้อนข้อมูล Mortgage Protection1'!$G$26*HLOOKUP($AC$6,'SA 10%'!$A$6:$IV$366,$A69+1,0))/1000</f>
        <v>2447134.7580158729</v>
      </c>
      <c r="AD69" s="470">
        <f>('ป้อนข้อมูล Mortgage Protection1'!$G$26*HLOOKUP($AD$6,'SA 10%'!$A$6:$IV$366,$A69+1,0))/1000</f>
        <v>2458468.8996783816</v>
      </c>
      <c r="AE69" s="470">
        <f>('ป้อนข้อมูล Mortgage Protection1'!$G$26*HLOOKUP($AE$6,'SA 10%'!$A$6:$IV$366,$A69+1,0))/1000</f>
        <v>2468608.669463946</v>
      </c>
    </row>
    <row r="70" spans="1:31" ht="11.1" customHeight="1">
      <c r="A70" s="469">
        <v>64</v>
      </c>
      <c r="B70" s="470">
        <f>('ป้อนข้อมูล Mortgage Protection1'!$G$26*HLOOKUP($B$6,'SA 10%'!$A$6:$IV$366,$A70+1,0))/1000</f>
        <v>0</v>
      </c>
      <c r="C70" s="470">
        <f>('ป้อนข้อมูล Mortgage Protection1'!$G$26*HLOOKUP($C$6,'SA 10%'!$A$6:$IV$366,$A70+1,0))/1000</f>
        <v>0</v>
      </c>
      <c r="D70" s="470">
        <f>('ป้อนข้อมูล Mortgage Protection1'!$G$26*HLOOKUP($D$6,'SA 10%'!$A$6:$IV$366,$A70+1,0))/1000</f>
        <v>0</v>
      </c>
      <c r="E70" s="470">
        <f>('ป้อนข้อมูล Mortgage Protection1'!$G$26*HLOOKUP($E$6,'SA 10%'!$A$6:$IV$366,$A70+1,0))/1000</f>
        <v>0</v>
      </c>
      <c r="F70" s="470">
        <f>('ป้อนข้อมูล Mortgage Protection1'!$G$26*HLOOKUP($F$6,'SA 10%'!$A$6:$IV$366,$A70+1,0))/1000</f>
        <v>0</v>
      </c>
      <c r="G70" s="470">
        <f>('ป้อนข้อมูล Mortgage Protection1'!$G$26*HLOOKUP($G$6,'SA 10%'!$A$6:$IV$366,$A70+1,0))/1000</f>
        <v>409588.62540293485</v>
      </c>
      <c r="H70" s="470">
        <f>('ป้อนข้อมูล Mortgage Protection1'!$G$26*HLOOKUP($H$6,'SA 10%'!$A$6:$IV$366,$A70+1,0))/1000</f>
        <v>815660.90820883343</v>
      </c>
      <c r="I70" s="470">
        <f>('ป้อนข้อมูล Mortgage Protection1'!$G$26*HLOOKUP($I$6,'SA 10%'!$A$6:$IV$366,$A70+1,0))/1000</f>
        <v>1116740.1233910441</v>
      </c>
      <c r="J70" s="470">
        <f>('ป้อนข้อมูล Mortgage Protection1'!$G$26*HLOOKUP($J$6,'SA 10%'!$A$6:$IV$366,$A70+1,0))/1000</f>
        <v>1347869.0752498629</v>
      </c>
      <c r="K70" s="470">
        <f>('ป้อนข้อมูล Mortgage Protection1'!$G$26*HLOOKUP($K$6,'SA 10%'!$A$6:$IV$366,$A70+1,0))/1000</f>
        <v>1530078.0109575219</v>
      </c>
      <c r="L70" s="470">
        <f>('ป้อนข้อมูล Mortgage Protection1'!$G$26*HLOOKUP($L$6,'SA 10%'!$A$6:$IV$366,$A70+1,0))/1000</f>
        <v>1676753.6974615538</v>
      </c>
      <c r="M70" s="470">
        <f>('ป้อนข้อมูล Mortgage Protection1'!$G$26*HLOOKUP($M$6,'SA 10%'!$A$6:$IV$366,$A70+1,0))/1000</f>
        <v>1796823.9423352396</v>
      </c>
      <c r="N70" s="470">
        <f>('ป้อนข้อมูล Mortgage Protection1'!$G$26*HLOOKUP($N$6,'SA 10%'!$A$6:$IV$366,$A70+1,0))/1000</f>
        <v>1896472.3224519119</v>
      </c>
      <c r="O70" s="470">
        <f>('ป้อนข้อมูล Mortgage Protection1'!$G$26*HLOOKUP($O$6,'SA 10%'!$A$6:$IV$366,$A70+1,0))/1000</f>
        <v>1980118.0193454307</v>
      </c>
      <c r="P70" s="470">
        <f>('ป้อนข้อมูล Mortgage Protection1'!$G$26*HLOOKUP($P$6,'SA 10%'!$A$6:$IV$366,$A70+1,0))/1000</f>
        <v>2051003.7140667459</v>
      </c>
      <c r="Q70" s="470">
        <f>('ป้อนข้อมูล Mortgage Protection1'!$G$26*HLOOKUP($Q$6,'SA 10%'!$A$6:$IV$366,$A70+1,0))/1000</f>
        <v>2111563.0179071533</v>
      </c>
      <c r="R70" s="470">
        <f>('ป้อนข้อมูล Mortgage Protection1'!$G$26*HLOOKUP($R$6,'SA 10%'!$A$6:$IV$366,$A70+1,0))/1000</f>
        <v>2163658.2205275944</v>
      </c>
      <c r="S70" s="470">
        <f>('ป้อนข้อมูล Mortgage Protection1'!$G$26*HLOOKUP($S$6,'SA 10%'!$A$6:$IV$366,$A70+1,0))/1000</f>
        <v>2208738.7895870884</v>
      </c>
      <c r="T70" s="470">
        <f>('ป้อนข้อมูล Mortgage Protection1'!$G$26*HLOOKUP($T$6,'SA 10%'!$A$6:$IV$366,$A70+1,0))/1000</f>
        <v>2247949.8204399343</v>
      </c>
      <c r="U70" s="470">
        <f>('ป้อนข้อมูล Mortgage Protection1'!$G$26*HLOOKUP($U$6,'SA 10%'!$A$6:$IV$366,$A70+1,0))/1000</f>
        <v>2282207.9549132832</v>
      </c>
      <c r="V70" s="470">
        <f>('ป้อนข้อมูล Mortgage Protection1'!$G$26*HLOOKUP($V$6,'SA 10%'!$A$6:$IV$366,$A70+1,0))/1000</f>
        <v>2312255.614128211</v>
      </c>
      <c r="W70" s="470">
        <f>('ป้อนข้อมูล Mortgage Protection1'!$G$26*HLOOKUP($W$6,'SA 10%'!$A$6:$IV$366,$A70+1,0))/1000</f>
        <v>2338700.4465606911</v>
      </c>
      <c r="X70" s="470">
        <f>('ป้อนข้อมูล Mortgage Protection1'!$G$26*HLOOKUP($X$6,'SA 10%'!$A$6:$IV$366,$A70+1,0))/1000</f>
        <v>2362044.4919784586</v>
      </c>
      <c r="Y70" s="470">
        <f>('ป้อนข้อมูล Mortgage Protection1'!$G$26*HLOOKUP($Y$6,'SA 10%'!$A$6:$IV$366,$A70+1,0))/1000</f>
        <v>2382706.0615362828</v>
      </c>
      <c r="Z70" s="470">
        <f>('ป้อนข้อมูล Mortgage Protection1'!$G$26*HLOOKUP($Z$6,'SA 10%'!$A$6:$IV$366,$A70+1,0))/1000</f>
        <v>2401036.3740857504</v>
      </c>
      <c r="AA70" s="470">
        <f>('ป้อนข้อมูล Mortgage Protection1'!$G$26*HLOOKUP($AA$6,'SA 10%'!$A$6:$IV$366,$A70+1,0))/1000</f>
        <v>2417332.3609177549</v>
      </c>
      <c r="AB70" s="470">
        <f>('ป้อนข้อมูล Mortgage Protection1'!$G$26*HLOOKUP($AB$6,'SA 10%'!$A$6:$IV$366,$A70+1,0))/1000</f>
        <v>2431846.6326016379</v>
      </c>
      <c r="AC70" s="470">
        <f>('ป้อนข้อมูล Mortgage Protection1'!$G$26*HLOOKUP($AC$6,'SA 10%'!$A$6:$IV$366,$A70+1,0))/1000</f>
        <v>2444795.3175720945</v>
      </c>
      <c r="AD70" s="470">
        <f>('ป้อนข้อมูล Mortgage Protection1'!$G$26*HLOOKUP($AD$6,'SA 10%'!$A$6:$IV$366,$A70+1,0))/1000</f>
        <v>2456364.2862511761</v>
      </c>
      <c r="AE70" s="470">
        <f>('ป้อนข้อมูล Mortgage Protection1'!$G$26*HLOOKUP($AE$6,'SA 10%'!$A$6:$IV$366,$A70+1,0))/1000</f>
        <v>2466714.1373960865</v>
      </c>
    </row>
    <row r="71" spans="1:31" ht="11.1" customHeight="1">
      <c r="A71" s="469">
        <v>65</v>
      </c>
      <c r="B71" s="470">
        <f>('ป้อนข้อมูล Mortgage Protection1'!$G$26*HLOOKUP($B$6,'SA 10%'!$A$6:$IV$366,$A71+1,0))/1000</f>
        <v>0</v>
      </c>
      <c r="C71" s="470">
        <f>('ป้อนข้อมูล Mortgage Protection1'!$G$26*HLOOKUP($C$6,'SA 10%'!$A$6:$IV$366,$A71+1,0))/1000</f>
        <v>0</v>
      </c>
      <c r="D71" s="470">
        <f>('ป้อนข้อมูล Mortgage Protection1'!$G$26*HLOOKUP($D$6,'SA 10%'!$A$6:$IV$366,$A71+1,0))/1000</f>
        <v>0</v>
      </c>
      <c r="E71" s="470">
        <f>('ป้อนข้อมูล Mortgage Protection1'!$G$26*HLOOKUP($E$6,'SA 10%'!$A$6:$IV$366,$A71+1,0))/1000</f>
        <v>0</v>
      </c>
      <c r="F71" s="470">
        <f>('ป้อนข้อมูล Mortgage Protection1'!$G$26*HLOOKUP($F$6,'SA 10%'!$A$6:$IV$366,$A71+1,0))/1000</f>
        <v>0</v>
      </c>
      <c r="G71" s="470">
        <f>('ป้อนข้อมูล Mortgage Protection1'!$G$26*HLOOKUP($G$6,'SA 10%'!$A$6:$IV$366,$A71+1,0))/1000</f>
        <v>365574.79295009846</v>
      </c>
      <c r="H71" s="470">
        <f>('ป้อนข้อมูล Mortgage Protection1'!$G$26*HLOOKUP($H$6,'SA 10%'!$A$6:$IV$366,$A71+1,0))/1000</f>
        <v>779958.22127587791</v>
      </c>
      <c r="I71" s="470">
        <f>('ป้อนข้อมูล Mortgage Protection1'!$G$26*HLOOKUP($I$6,'SA 10%'!$A$6:$IV$366,$A71+1,0))/1000</f>
        <v>1087199.6722873852</v>
      </c>
      <c r="J71" s="470">
        <f>('ป้อนข้อมูล Mortgage Protection1'!$G$26*HLOOKUP($J$6,'SA 10%'!$A$6:$IV$366,$A71+1,0))/1000</f>
        <v>1323059.1768928305</v>
      </c>
      <c r="K71" s="470">
        <f>('ป้อนข้อมูล Mortgage Protection1'!$G$26*HLOOKUP($K$6,'SA 10%'!$A$6:$IV$366,$A71+1,0))/1000</f>
        <v>1508997.411653419</v>
      </c>
      <c r="L71" s="470">
        <f>('ป้อนข้อมูล Mortgage Protection1'!$G$26*HLOOKUP($L$6,'SA 10%'!$A$6:$IV$366,$A71+1,0))/1000</f>
        <v>1658675.1325892031</v>
      </c>
      <c r="M71" s="470">
        <f>('ป้อนข้อมูล Mortgage Protection1'!$G$26*HLOOKUP($M$6,'SA 10%'!$A$6:$IV$366,$A71+1,0))/1000</f>
        <v>1781202.8741205216</v>
      </c>
      <c r="N71" s="470">
        <f>('ป้อนข้อมูล Mortgage Protection1'!$G$26*HLOOKUP($N$6,'SA 10%'!$A$6:$IV$366,$A71+1,0))/1000</f>
        <v>1882890.7733647928</v>
      </c>
      <c r="O71" s="470">
        <f>('ป้อนข้อมูล Mortgage Protection1'!$G$26*HLOOKUP($O$6,'SA 10%'!$A$6:$IV$366,$A71+1,0))/1000</f>
        <v>1968248.4599419958</v>
      </c>
      <c r="P71" s="470">
        <f>('ป้อนข้อมูล Mortgage Protection1'!$G$26*HLOOKUP($P$6,'SA 10%'!$A$6:$IV$366,$A71+1,0))/1000</f>
        <v>2040584.9833680824</v>
      </c>
      <c r="Q71" s="470">
        <f>('ป้อนข้อมูล Mortgage Protection1'!$G$26*HLOOKUP($Q$6,'SA 10%'!$A$6:$IV$366,$A71+1,0))/1000</f>
        <v>2102383.7640408468</v>
      </c>
      <c r="R71" s="470">
        <f>('ป้อนข้อมูล Mortgage Protection1'!$G$26*HLOOKUP($R$6,'SA 10%'!$A$6:$IV$366,$A71+1,0))/1000</f>
        <v>2155545.2073977259</v>
      </c>
      <c r="S71" s="470">
        <f>('ป้อนข้อมูล Mortgage Protection1'!$G$26*HLOOKUP($S$6,'SA 10%'!$A$6:$IV$366,$A71+1,0))/1000</f>
        <v>2201548.4475811482</v>
      </c>
      <c r="T71" s="470">
        <f>('ป้อนข้อมูล Mortgage Protection1'!$G$26*HLOOKUP($T$6,'SA 10%'!$A$6:$IV$366,$A71+1,0))/1000</f>
        <v>2241562.0167928077</v>
      </c>
      <c r="U71" s="470">
        <f>('ป้อนข้อมูล Mortgage Protection1'!$G$26*HLOOKUP($U$6,'SA 10%'!$A$6:$IV$366,$A71+1,0))/1000</f>
        <v>2276521.3179128431</v>
      </c>
      <c r="V71" s="470">
        <f>('ป้อนข้อมูล Mortgage Protection1'!$G$26*HLOOKUP($V$6,'SA 10%'!$A$6:$IV$366,$A71+1,0))/1000</f>
        <v>2307183.9673126265</v>
      </c>
      <c r="W71" s="470">
        <f>('ป้อนข้อมูล Mortgage Protection1'!$G$26*HLOOKUP($W$6,'SA 10%'!$A$6:$IV$366,$A71+1,0))/1000</f>
        <v>2334170.0503054159</v>
      </c>
      <c r="X71" s="470">
        <f>('ป้อนข้อมูล Mortgage Protection1'!$G$26*HLOOKUP($X$6,'SA 10%'!$A$6:$IV$366,$A71+1,0))/1000</f>
        <v>2357991.8819861347</v>
      </c>
      <c r="Y71" s="470">
        <f>('ป้อนข้อมูล Mortgage Protection1'!$G$26*HLOOKUP($Y$6,'SA 10%'!$A$6:$IV$366,$A71+1,0))/1000</f>
        <v>2379076.3351499946</v>
      </c>
      <c r="Z71" s="470">
        <f>('ป้อนข้อมูล Mortgage Protection1'!$G$26*HLOOKUP($Z$6,'SA 10%'!$A$6:$IV$366,$A71+1,0))/1000</f>
        <v>2397781.8171002674</v>
      </c>
      <c r="AA71" s="470">
        <f>('ป้อนข้อมูล Mortgage Protection1'!$G$26*HLOOKUP($AA$6,'SA 10%'!$A$6:$IV$366,$A71+1,0))/1000</f>
        <v>2414411.3364674519</v>
      </c>
      <c r="AB71" s="470">
        <f>('ป้อนข้อมูล Mortgage Protection1'!$G$26*HLOOKUP($AB$6,'SA 10%'!$A$6:$IV$366,$A71+1,0))/1000</f>
        <v>2429222.6740412945</v>
      </c>
      <c r="AC71" s="470">
        <f>('ป้อนข้อมูล Mortgage Protection1'!$G$26*HLOOKUP($AC$6,'SA 10%'!$A$6:$IV$366,$A71+1,0))/1000</f>
        <v>2442436.3817912843</v>
      </c>
      <c r="AD71" s="470">
        <f>('ป้อนข้อมูล Mortgage Protection1'!$G$26*HLOOKUP($AD$6,'SA 10%'!$A$6:$IV$366,$A71+1,0))/1000</f>
        <v>2454242.1343787448</v>
      </c>
      <c r="AE71" s="470">
        <f>('ป้อนข้อมูล Mortgage Protection1'!$G$26*HLOOKUP($AE$6,'SA 10%'!$A$6:$IV$366,$A71+1,0))/1000</f>
        <v>2464803.8175609959</v>
      </c>
    </row>
    <row r="72" spans="1:31" ht="11.1" customHeight="1">
      <c r="A72" s="469">
        <v>66</v>
      </c>
      <c r="B72" s="470">
        <f>('ป้อนข้อมูล Mortgage Protection1'!$G$26*HLOOKUP($B$6,'SA 10%'!$A$6:$IV$366,$A72+1,0))/1000</f>
        <v>0</v>
      </c>
      <c r="C72" s="470">
        <f>('ป้อนข้อมูล Mortgage Protection1'!$G$26*HLOOKUP($C$6,'SA 10%'!$A$6:$IV$366,$A72+1,0))/1000</f>
        <v>0</v>
      </c>
      <c r="D72" s="470">
        <f>('ป้อนข้อมูล Mortgage Protection1'!$G$26*HLOOKUP($D$6,'SA 10%'!$A$6:$IV$366,$A72+1,0))/1000</f>
        <v>0</v>
      </c>
      <c r="E72" s="470">
        <f>('ป้อนข้อมูล Mortgage Protection1'!$G$26*HLOOKUP($E$6,'SA 10%'!$A$6:$IV$366,$A72+1,0))/1000</f>
        <v>0</v>
      </c>
      <c r="F72" s="470">
        <f>('ป้อนข้อมูล Mortgage Protection1'!$G$26*HLOOKUP($F$6,'SA 10%'!$A$6:$IV$366,$A72+1,0))/1000</f>
        <v>0</v>
      </c>
      <c r="G72" s="470">
        <f>('ป้อนข้อมูล Mortgage Protection1'!$G$26*HLOOKUP($G$6,'SA 10%'!$A$6:$IV$366,$A72+1,0))/1000</f>
        <v>321194.17856015515</v>
      </c>
      <c r="H72" s="470">
        <f>('ป้อนข้อมูล Mortgage Protection1'!$G$26*HLOOKUP($H$6,'SA 10%'!$A$6:$IV$366,$A72+1,0))/1000</f>
        <v>743958.01195181417</v>
      </c>
      <c r="I72" s="470">
        <f>('ป้อนข้อมูล Mortgage Protection1'!$G$26*HLOOKUP($I$6,'SA 10%'!$A$6:$IV$366,$A72+1,0))/1000</f>
        <v>1057413.0507578638</v>
      </c>
      <c r="J72" s="470">
        <f>('ป้อนข้อมูล Mortgage Protection1'!$G$26*HLOOKUP($J$6,'SA 10%'!$A$6:$IV$366,$A72+1,0))/1000</f>
        <v>1298042.5293828233</v>
      </c>
      <c r="K72" s="470">
        <f>('ป้อนข้อมูล Mortgage Protection1'!$G$26*HLOOKUP($K$6,'SA 10%'!$A$6:$IV$366,$A72+1,0))/1000</f>
        <v>1487741.1406884494</v>
      </c>
      <c r="L72" s="470">
        <f>('ป้อนข้อมูล Mortgage Protection1'!$G$26*HLOOKUP($L$6,'SA 10%'!$A$6:$IV$366,$A72+1,0))/1000</f>
        <v>1640445.913009583</v>
      </c>
      <c r="M72" s="470">
        <f>('ป้อนข้อมูล Mortgage Protection1'!$G$26*HLOOKUP($M$6,'SA 10%'!$A$6:$IV$366,$A72+1,0))/1000</f>
        <v>1765451.6303373484</v>
      </c>
      <c r="N72" s="470">
        <f>('ป้อนข้อมูล Mortgage Protection1'!$G$26*HLOOKUP($N$6,'SA 10%'!$A$6:$IV$366,$A72+1,0))/1000</f>
        <v>1869196.0447019476</v>
      </c>
      <c r="O72" s="470">
        <f>('ป้อนข้อมูล Mortgage Protection1'!$G$26*HLOOKUP($O$6,'SA 10%'!$A$6:$IV$366,$A72+1,0))/1000</f>
        <v>1956279.9875435326</v>
      </c>
      <c r="P72" s="470">
        <f>('ป้อนข้อมูล Mortgage Protection1'!$G$26*HLOOKUP($P$6,'SA 10%'!$A$6:$IV$366,$A72+1,0))/1000</f>
        <v>2030079.4299135967</v>
      </c>
      <c r="Q72" s="470">
        <f>('ป้อนข้อมูล Mortgage Protection1'!$G$26*HLOOKUP($Q$6,'SA 10%'!$A$6:$IV$366,$A72+1,0))/1000</f>
        <v>2093128.0163923213</v>
      </c>
      <c r="R72" s="470">
        <f>('ป้อนข้อมูล Mortgage Protection1'!$G$26*HLOOKUP($R$6,'SA 10%'!$A$6:$IV$366,$A72+1,0))/1000</f>
        <v>2147364.5858251094</v>
      </c>
      <c r="S72" s="470">
        <f>('ป้อนข้อมูล Mortgage Protection1'!$G$26*HLOOKUP($S$6,'SA 10%'!$A$6:$IV$366,$A72+1,0))/1000</f>
        <v>2194298.1860584924</v>
      </c>
      <c r="T72" s="470">
        <f>('ป้อนข้อมูล Mortgage Protection1'!$G$26*HLOOKUP($T$6,'SA 10%'!$A$6:$IV$366,$A72+1,0))/1000</f>
        <v>2235120.981448621</v>
      </c>
      <c r="U72" s="470">
        <f>('ป้อนข้อมูล Mortgage Protection1'!$G$26*HLOOKUP($U$6,'SA 10%'!$A$6:$IV$366,$A72+1,0))/1000</f>
        <v>2270787.292270734</v>
      </c>
      <c r="V72" s="470">
        <f>('ป้อนข้อมูล Mortgage Protection1'!$G$26*HLOOKUP($V$6,'SA 10%'!$A$6:$IV$366,$A72+1,0))/1000</f>
        <v>2302070.0567735778</v>
      </c>
      <c r="W72" s="470">
        <f>('ป้อนข้อมูล Mortgage Protection1'!$G$26*HLOOKUP($W$6,'SA 10%'!$A$6:$IV$366,$A72+1,0))/1000</f>
        <v>2329601.9007480135</v>
      </c>
      <c r="X72" s="470">
        <f>('ป้อนข้อมูล Mortgage Protection1'!$G$26*HLOOKUP($X$6,'SA 10%'!$A$6:$IV$366,$A72+1,0))/1000</f>
        <v>2353905.5002438747</v>
      </c>
      <c r="Y72" s="470">
        <f>('ป้อนข้อมูล Mortgage Protection1'!$G$26*HLOOKUP($Y$6,'SA 10%'!$A$6:$IV$366,$A72+1,0))/1000</f>
        <v>2375416.3610438202</v>
      </c>
      <c r="Z72" s="470">
        <f>('ป้อนข้อมูล Mortgage Protection1'!$G$26*HLOOKUP($Z$6,'SA 10%'!$A$6:$IV$366,$A72+1,0))/1000</f>
        <v>2394500.1388065713</v>
      </c>
      <c r="AA72" s="470">
        <f>('ป้อนข้อมูล Mortgage Protection1'!$G$26*HLOOKUP($AA$6,'SA 10%'!$A$6:$IV$366,$A72+1,0))/1000</f>
        <v>2411465.9701467305</v>
      </c>
      <c r="AB72" s="470">
        <f>('ป้อนข้อมูล Mortgage Protection1'!$G$26*HLOOKUP($AB$6,'SA 10%'!$A$6:$IV$366,$A72+1,0))/1000</f>
        <v>2426576.8491596156</v>
      </c>
      <c r="AC72" s="470">
        <f>('ป้อนข้อมูล Mortgage Protection1'!$G$26*HLOOKUP($AC$6,'SA 10%'!$A$6:$IV$366,$A72+1,0))/1000</f>
        <v>2440057.7882123012</v>
      </c>
      <c r="AD72" s="470">
        <f>('ป้อนข้อมูล Mortgage Protection1'!$G$26*HLOOKUP($AD$6,'SA 10%'!$A$6:$IV$366,$A72+1,0))/1000</f>
        <v>2452102.2979073762</v>
      </c>
      <c r="AE72" s="470">
        <f>('ป้อนข้อมูล Mortgage Protection1'!$G$26*HLOOKUP($AE$6,'SA 10%'!$A$6:$IV$366,$A72+1,0))/1000</f>
        <v>2462877.5783939464</v>
      </c>
    </row>
    <row r="73" spans="1:31" ht="11.1" customHeight="1">
      <c r="A73" s="469">
        <v>67</v>
      </c>
      <c r="B73" s="470">
        <f>('ป้อนข้อมูล Mortgage Protection1'!$G$26*HLOOKUP($B$6,'SA 10%'!$A$6:$IV$366,$A73+1,0))/1000</f>
        <v>0</v>
      </c>
      <c r="C73" s="470">
        <f>('ป้อนข้อมูล Mortgage Protection1'!$G$26*HLOOKUP($C$6,'SA 10%'!$A$6:$IV$366,$A73+1,0))/1000</f>
        <v>0</v>
      </c>
      <c r="D73" s="470">
        <f>('ป้อนข้อมูล Mortgage Protection1'!$G$26*HLOOKUP($D$6,'SA 10%'!$A$6:$IV$366,$A73+1,0))/1000</f>
        <v>0</v>
      </c>
      <c r="E73" s="470">
        <f>('ป้อนข้อมูล Mortgage Protection1'!$G$26*HLOOKUP($E$6,'SA 10%'!$A$6:$IV$366,$A73+1,0))/1000</f>
        <v>0</v>
      </c>
      <c r="F73" s="470">
        <f>('ป้อนข้อมูล Mortgage Protection1'!$G$26*HLOOKUP($F$6,'SA 10%'!$A$6:$IV$366,$A73+1,0))/1000</f>
        <v>0</v>
      </c>
      <c r="G73" s="470">
        <f>('ป้อนข้อมูล Mortgage Protection1'!$G$26*HLOOKUP($G$6,'SA 10%'!$A$6:$IV$366,$A73+1,0))/1000</f>
        <v>276443.72571696149</v>
      </c>
      <c r="H73" s="470">
        <f>('ป้อนข้อมูล Mortgage Protection1'!$G$26*HLOOKUP($H$6,'SA 10%'!$A$6:$IV$366,$A73+1,0))/1000</f>
        <v>707657.80088338314</v>
      </c>
      <c r="I73" s="470">
        <f>('ป้อนข้อมูล Mortgage Protection1'!$G$26*HLOOKUP($I$6,'SA 10%'!$A$6:$IV$366,$A73+1,0))/1000</f>
        <v>1027378.2073822612</v>
      </c>
      <c r="J73" s="470">
        <f>('ป้อนข้อมูล Mortgage Protection1'!$G$26*HLOOKUP($J$6,'SA 10%'!$A$6:$IV$366,$A73+1,0))/1000</f>
        <v>1272817.4098102322</v>
      </c>
      <c r="K73" s="470">
        <f>('ป้อนข้อมูล Mortgage Protection1'!$G$26*HLOOKUP($K$6,'SA 10%'!$A$6:$IV$366,$A73+1,0))/1000</f>
        <v>1466307.7341321043</v>
      </c>
      <c r="L73" s="470">
        <f>('ป้อนข้อมูล Mortgage Protection1'!$G$26*HLOOKUP($L$6,'SA 10%'!$A$6:$IV$366,$A73+1,0))/1000</f>
        <v>1622064.7832667995</v>
      </c>
      <c r="M73" s="470">
        <f>('ป้อนข้อมูล Mortgage Protection1'!$G$26*HLOOKUP($M$6,'SA 10%'!$A$6:$IV$366,$A73+1,0))/1000</f>
        <v>1749569.1261893148</v>
      </c>
      <c r="N73" s="470">
        <f>('ป้อนข้อมูล Mortgage Protection1'!$G$26*HLOOKUP($N$6,'SA 10%'!$A$6:$IV$366,$A73+1,0))/1000</f>
        <v>1855387.1933002451</v>
      </c>
      <c r="O73" s="470">
        <f>('ป้อนข้อมูล Mortgage Protection1'!$G$26*HLOOKUP($O$6,'SA 10%'!$A$6:$IV$366,$A73+1,0))/1000</f>
        <v>1944211.7778750823</v>
      </c>
      <c r="P73" s="470">
        <f>('ป้อนข้อมูล Mortgage Protection1'!$G$26*HLOOKUP($P$6,'SA 10%'!$A$6:$IV$366,$A73+1,0))/1000</f>
        <v>2019486.330180323</v>
      </c>
      <c r="Q73" s="470">
        <f>('ป้อนข้อมูล Mortgage Protection1'!$G$26*HLOOKUP($Q$6,'SA 10%'!$A$6:$IV$366,$A73+1,0))/1000</f>
        <v>2083795.137513391</v>
      </c>
      <c r="R73" s="470">
        <f>('ป้อนข้อมูล Mortgage Protection1'!$G$26*HLOOKUP($R$6,'SA 10%'!$A$6:$IV$366,$A73+1,0))/1000</f>
        <v>2139115.7924060542</v>
      </c>
      <c r="S73" s="470">
        <f>('ป้อนข้อมูล Mortgage Protection1'!$G$26*HLOOKUP($S$6,'SA 10%'!$A$6:$IV$366,$A73+1,0))/1000</f>
        <v>2186987.5056898138</v>
      </c>
      <c r="T73" s="470">
        <f>('ป้อนข้อมูล Mortgage Protection1'!$G$26*HLOOKUP($T$6,'SA 10%'!$A$6:$IV$366,$A73+1,0))/1000</f>
        <v>2228626.2708098995</v>
      </c>
      <c r="U73" s="470">
        <f>('ป้อนข้อมูล Mortgage Protection1'!$G$26*HLOOKUP($U$6,'SA 10%'!$A$6:$IV$366,$A73+1,0))/1000</f>
        <v>2265005.4830816058</v>
      </c>
      <c r="V73" s="470">
        <f>('ป้อนข้อมูล Mortgage Protection1'!$G$26*HLOOKUP($V$6,'SA 10%'!$A$6:$IV$366,$A73+1,0))/1000</f>
        <v>2296913.5303133698</v>
      </c>
      <c r="W73" s="470">
        <f>('ป้อนข้อมูล Mortgage Protection1'!$G$26*HLOOKUP($W$6,'SA 10%'!$A$6:$IV$366,$A73+1,0))/1000</f>
        <v>2324995.683277633</v>
      </c>
      <c r="X73" s="470">
        <f>('ป้อนข้อมูล Mortgage Protection1'!$G$26*HLOOKUP($X$6,'SA 10%'!$A$6:$IV$366,$A73+1,0))/1000</f>
        <v>2349785.0653204289</v>
      </c>
      <c r="Y73" s="470">
        <f>('ป้อนข้อมูล Mortgage Protection1'!$G$26*HLOOKUP($Y$6,'SA 10%'!$A$6:$IV$366,$A73+1,0))/1000</f>
        <v>2371725.8871534285</v>
      </c>
      <c r="Z73" s="470">
        <f>('ป้อนข้อมูล Mortgage Protection1'!$G$26*HLOOKUP($Z$6,'SA 10%'!$A$6:$IV$366,$A73+1,0))/1000</f>
        <v>2391191.1131937606</v>
      </c>
      <c r="AA73" s="470">
        <f>('ป้อนข้อมูล Mortgage Protection1'!$G$26*HLOOKUP($AA$6,'SA 10%'!$A$6:$IV$366,$A73+1,0))/1000</f>
        <v>2408496.0591066685</v>
      </c>
      <c r="AB73" s="470">
        <f>('ป้อนข้อมูล Mortgage Protection1'!$G$26*HLOOKUP($AB$6,'SA 10%'!$A$6:$IV$366,$A73+1,0))/1000</f>
        <v>2423908.9757372555</v>
      </c>
      <c r="AC73" s="470">
        <f>('ป้อนข้อมูล Mortgage Protection1'!$G$26*HLOOKUP($AC$6,'SA 10%'!$A$6:$IV$366,$A73+1,0))/1000</f>
        <v>2437659.3730201591</v>
      </c>
      <c r="AD73" s="470">
        <f>('ป้อนข้อมูล Mortgage Protection1'!$G$26*HLOOKUP($AD$6,'SA 10%'!$A$6:$IV$366,$A73+1,0))/1000</f>
        <v>2449944.6294654123</v>
      </c>
      <c r="AE73" s="470">
        <f>('ป้อนข้อมูล Mortgage Protection1'!$G$26*HLOOKUP($AE$6,'SA 10%'!$A$6:$IV$366,$A73+1,0))/1000</f>
        <v>2460935.2872338369</v>
      </c>
    </row>
    <row r="74" spans="1:31" ht="11.1" customHeight="1">
      <c r="A74" s="469">
        <v>68</v>
      </c>
      <c r="B74" s="470">
        <f>('ป้อนข้อมูล Mortgage Protection1'!$G$26*HLOOKUP($B$6,'SA 10%'!$A$6:$IV$366,$A74+1,0))/1000</f>
        <v>0</v>
      </c>
      <c r="C74" s="470">
        <f>('ป้อนข้อมูล Mortgage Protection1'!$G$26*HLOOKUP($C$6,'SA 10%'!$A$6:$IV$366,$A74+1,0))/1000</f>
        <v>0</v>
      </c>
      <c r="D74" s="470">
        <f>('ป้อนข้อมูล Mortgage Protection1'!$G$26*HLOOKUP($D$6,'SA 10%'!$A$6:$IV$366,$A74+1,0))/1000</f>
        <v>0</v>
      </c>
      <c r="E74" s="470">
        <f>('ป้อนข้อมูล Mortgage Protection1'!$G$26*HLOOKUP($E$6,'SA 10%'!$A$6:$IV$366,$A74+1,0))/1000</f>
        <v>0</v>
      </c>
      <c r="F74" s="470">
        <f>('ป้อนข้อมูล Mortgage Protection1'!$G$26*HLOOKUP($F$6,'SA 10%'!$A$6:$IV$366,$A74+1,0))/1000</f>
        <v>0</v>
      </c>
      <c r="G74" s="470">
        <f>('ป้อนข้อมูล Mortgage Protection1'!$G$26*HLOOKUP($G$6,'SA 10%'!$A$6:$IV$366,$A74+1,0))/1000</f>
        <v>231320.35243340814</v>
      </c>
      <c r="H74" s="470">
        <f>('ป้อนข้อมูล Mortgage Protection1'!$G$26*HLOOKUP($H$6,'SA 10%'!$A$6:$IV$366,$A74+1,0))/1000</f>
        <v>671055.08805604908</v>
      </c>
      <c r="I74" s="470">
        <f>('ป้อนข้อมูล Mortgage Protection1'!$G$26*HLOOKUP($I$6,'SA 10%'!$A$6:$IV$366,$A74+1,0))/1000</f>
        <v>997093.07364519569</v>
      </c>
      <c r="J74" s="470">
        <f>('ป้อนข้อมูล Mortgage Protection1'!$G$26*HLOOKUP($J$6,'SA 10%'!$A$6:$IV$366,$A74+1,0))/1000</f>
        <v>1247382.0809078694</v>
      </c>
      <c r="K74" s="470">
        <f>('ป้อนข้อมูล Mortgage Protection1'!$G$26*HLOOKUP($K$6,'SA 10%'!$A$6:$IV$366,$A74+1,0))/1000</f>
        <v>1444695.7158544564</v>
      </c>
      <c r="L74" s="470">
        <f>('ป้อนข้อมูล Mortgage Protection1'!$G$26*HLOOKUP($L$6,'SA 10%'!$A$6:$IV$366,$A74+1,0))/1000</f>
        <v>1603530.4774428252</v>
      </c>
      <c r="M74" s="470">
        <f>('ป้อนข้อมูล Mortgage Protection1'!$G$26*HLOOKUP($M$6,'SA 10%'!$A$6:$IV$366,$A74+1,0))/1000</f>
        <v>1733554.2678400481</v>
      </c>
      <c r="N74" s="470">
        <f>('ป้อนข้อมูล Mortgage Protection1'!$G$26*HLOOKUP($N$6,'SA 10%'!$A$6:$IV$366,$A74+1,0))/1000</f>
        <v>1841463.2681368624</v>
      </c>
      <c r="O74" s="470">
        <f>('ป้อนข้อมูล Mortgage Protection1'!$G$26*HLOOKUP($O$6,'SA 10%'!$A$6:$IV$366,$A74+1,0))/1000</f>
        <v>1932042.9997927272</v>
      </c>
      <c r="P74" s="470">
        <f>('ป้อนข้อมูล Mortgage Protection1'!$G$26*HLOOKUP($P$6,'SA 10%'!$A$6:$IV$366,$A74+1,0))/1000</f>
        <v>2008804.9546159389</v>
      </c>
      <c r="Q74" s="470">
        <f>('ป้อนข้อมูล Mortgage Protection1'!$G$26*HLOOKUP($Q$6,'SA 10%'!$A$6:$IV$366,$A74+1,0))/1000</f>
        <v>2074384.4846438034</v>
      </c>
      <c r="R74" s="470">
        <f>('ป้อนข้อมูล Mortgage Protection1'!$G$26*HLOOKUP($R$6,'SA 10%'!$A$6:$IV$366,$A74+1,0))/1000</f>
        <v>2130798.2590418393</v>
      </c>
      <c r="S74" s="470">
        <f>('ป้อนข้อมูล Mortgage Protection1'!$G$26*HLOOKUP($S$6,'SA 10%'!$A$6:$IV$366,$A74+1,0))/1000</f>
        <v>2179615.9029847295</v>
      </c>
      <c r="T74" s="470">
        <f>('ป้อนข้อมูล Mortgage Protection1'!$G$26*HLOOKUP($T$6,'SA 10%'!$A$6:$IV$366,$A74+1,0))/1000</f>
        <v>2222077.4375825222</v>
      </c>
      <c r="U74" s="470">
        <f>('ป้อนข้อมูล Mortgage Protection1'!$G$26*HLOOKUP($U$6,'SA 10%'!$A$6:$IV$366,$A74+1,0))/1000</f>
        <v>2259175.4921492357</v>
      </c>
      <c r="V74" s="470">
        <f>('ป้อนข้อมูล Mortgage Protection1'!$G$26*HLOOKUP($V$6,'SA 10%'!$A$6:$IV$366,$A74+1,0))/1000</f>
        <v>2291714.0327993277</v>
      </c>
      <c r="W74" s="470">
        <f>('ป้อนข้อมูล Mortgage Protection1'!$G$26*HLOOKUP($W$6,'SA 10%'!$A$6:$IV$366,$A74+1,0))/1000</f>
        <v>2320351.0806616661</v>
      </c>
      <c r="X74" s="470">
        <f>('ป้อนข้อมูล Mortgage Protection1'!$G$26*HLOOKUP($X$6,'SA 10%'!$A$6:$IV$366,$A74+1,0))/1000</f>
        <v>2345630.2934392882</v>
      </c>
      <c r="Y74" s="470">
        <f>('ป้อนข้อมูล Mortgage Protection1'!$G$26*HLOOKUP($Y$6,'SA 10%'!$A$6:$IV$366,$A74+1,0))/1000</f>
        <v>2368004.6593139498</v>
      </c>
      <c r="Z74" s="470">
        <f>('ป้อนข้อมูล Mortgage Protection1'!$G$26*HLOOKUP($Z$6,'SA 10%'!$A$6:$IV$366,$A74+1,0))/1000</f>
        <v>2387854.5123675102</v>
      </c>
      <c r="AA74" s="470">
        <f>('ป้อนข้อมูล Mortgage Protection1'!$G$26*HLOOKUP($AA$6,'SA 10%'!$A$6:$IV$366,$A74+1,0))/1000</f>
        <v>2405501.3988079396</v>
      </c>
      <c r="AB74" s="470">
        <f>('ป้อนข้อมูล Mortgage Protection1'!$G$26*HLOOKUP($AB$6,'SA 10%'!$A$6:$IV$366,$A74+1,0))/1000</f>
        <v>2421218.8700363766</v>
      </c>
      <c r="AC74" s="470">
        <f>('ป้อนข้อมูล Mortgage Protection1'!$G$26*HLOOKUP($AC$6,'SA 10%'!$A$6:$IV$366,$A74+1,0))/1000</f>
        <v>2435240.9710347499</v>
      </c>
      <c r="AD74" s="470">
        <f>('ป้อนข้อมูล Mortgage Protection1'!$G$26*HLOOKUP($AD$6,'SA 10%'!$A$6:$IV$366,$A74+1,0))/1000</f>
        <v>2447768.9804530991</v>
      </c>
      <c r="AE74" s="470">
        <f>('ป้อนข้อมูล Mortgage Protection1'!$G$26*HLOOKUP($AE$6,'SA 10%'!$A$6:$IV$366,$A74+1,0))/1000</f>
        <v>2458976.8103140607</v>
      </c>
    </row>
    <row r="75" spans="1:31" ht="11.1" customHeight="1">
      <c r="A75" s="469">
        <v>69</v>
      </c>
      <c r="B75" s="470">
        <f>('ป้อนข้อมูล Mortgage Protection1'!$G$26*HLOOKUP($B$6,'SA 10%'!$A$6:$IV$366,$A75+1,0))/1000</f>
        <v>0</v>
      </c>
      <c r="C75" s="470">
        <f>('ป้อนข้อมูล Mortgage Protection1'!$G$26*HLOOKUP($C$6,'SA 10%'!$A$6:$IV$366,$A75+1,0))/1000</f>
        <v>0</v>
      </c>
      <c r="D75" s="470">
        <f>('ป้อนข้อมูล Mortgage Protection1'!$G$26*HLOOKUP($D$6,'SA 10%'!$A$6:$IV$366,$A75+1,0))/1000</f>
        <v>0</v>
      </c>
      <c r="E75" s="470">
        <f>('ป้อนข้อมูล Mortgage Protection1'!$G$26*HLOOKUP($E$6,'SA 10%'!$A$6:$IV$366,$A75+1,0))/1000</f>
        <v>0</v>
      </c>
      <c r="F75" s="470">
        <f>('ป้อนข้อมูล Mortgage Protection1'!$G$26*HLOOKUP($F$6,'SA 10%'!$A$6:$IV$366,$A75+1,0))/1000</f>
        <v>0</v>
      </c>
      <c r="G75" s="470">
        <f>('ป้อนข้อมูล Mortgage Protection1'!$G$26*HLOOKUP($G$6,'SA 10%'!$A$6:$IV$366,$A75+1,0))/1000</f>
        <v>185820.95103915874</v>
      </c>
      <c r="H75" s="470">
        <f>('ป้อนข้อมูล Mortgage Protection1'!$G$26*HLOOKUP($H$6,'SA 10%'!$A$6:$IV$366,$A75+1,0))/1000</f>
        <v>634147.35262181994</v>
      </c>
      <c r="I75" s="470">
        <f>('ป้อนข้อมูล Mortgage Protection1'!$G$26*HLOOKUP($I$6,'SA 10%'!$A$6:$IV$366,$A75+1,0))/1000</f>
        <v>966555.56379365537</v>
      </c>
      <c r="J75" s="470">
        <f>('ป้อนข้อมูล Mortgage Protection1'!$G$26*HLOOKUP($J$6,'SA 10%'!$A$6:$IV$366,$A75+1,0))/1000</f>
        <v>1221734.7909313205</v>
      </c>
      <c r="K75" s="470">
        <f>('ป้อนข้อมูล Mortgage Protection1'!$G$26*HLOOKUP($K$6,'SA 10%'!$A$6:$IV$366,$A75+1,0))/1000</f>
        <v>1422903.5974244948</v>
      </c>
      <c r="L75" s="470">
        <f>('ป้อนข้อมูล Mortgage Protection1'!$G$26*HLOOKUP($L$6,'SA 10%'!$A$6:$IV$366,$A75+1,0))/1000</f>
        <v>1584841.7190703186</v>
      </c>
      <c r="M75" s="470">
        <f>('ป้อนข้อมูล Mortgage Protection1'!$G$26*HLOOKUP($M$6,'SA 10%'!$A$6:$IV$366,$A75+1,0))/1000</f>
        <v>1717405.9523378706</v>
      </c>
      <c r="N75" s="470">
        <f>('ป้อนข้อมูล Mortgage Protection1'!$G$26*HLOOKUP($N$6,'SA 10%'!$A$6:$IV$366,$A75+1,0))/1000</f>
        <v>1827423.3102637841</v>
      </c>
      <c r="O75" s="470">
        <f>('ป้อนข้อมูล Mortgage Protection1'!$G$26*HLOOKUP($O$6,'SA 10%'!$A$6:$IV$366,$A75+1,0))/1000</f>
        <v>1919772.8152263537</v>
      </c>
      <c r="P75" s="470">
        <f>('ป้อนข้อมูล Mortgage Protection1'!$G$26*HLOOKUP($P$6,'SA 10%'!$A$6:$IV$366,$A75+1,0))/1000</f>
        <v>1998034.5675885186</v>
      </c>
      <c r="Q75" s="470">
        <f>('ป้อนข้อมูล Mortgage Protection1'!$G$26*HLOOKUP($Q$6,'SA 10%'!$A$6:$IV$366,$A75+1,0))/1000</f>
        <v>2064895.4096669685</v>
      </c>
      <c r="R75" s="470">
        <f>('ป้อนข้อมูล Mortgage Protection1'!$G$26*HLOOKUP($R$6,'SA 10%'!$A$6:$IV$366,$A75+1,0))/1000</f>
        <v>2122411.4128995906</v>
      </c>
      <c r="S75" s="470">
        <f>('ป้อนข้อมูล Mortgage Protection1'!$G$26*HLOOKUP($S$6,'SA 10%'!$A$6:$IV$366,$A75+1,0))/1000</f>
        <v>2172182.8702571029</v>
      </c>
      <c r="T75" s="470">
        <f>('ป้อนข้อมูล Mortgage Protection1'!$G$26*HLOOKUP($T$6,'SA 10%'!$A$6:$IV$366,$A75+1,0))/1000</f>
        <v>2215474.0307449168</v>
      </c>
      <c r="U75" s="470">
        <f>('ป้อนข้อมูล Mortgage Protection1'!$G$26*HLOOKUP($U$6,'SA 10%'!$A$6:$IV$366,$A75+1,0))/1000</f>
        <v>2253296.917959095</v>
      </c>
      <c r="V75" s="470">
        <f>('ป้อนข้อมูล Mortgage Protection1'!$G$26*HLOOKUP($V$6,'SA 10%'!$A$6:$IV$366,$A75+1,0))/1000</f>
        <v>2286471.2061393349</v>
      </c>
      <c r="W75" s="470">
        <f>('ป้อนข้อมูล Mortgage Protection1'!$G$26*HLOOKUP($W$6,'SA 10%'!$A$6:$IV$366,$A75+1,0))/1000</f>
        <v>2315667.7730238996</v>
      </c>
      <c r="X75" s="470">
        <f>('ป้อนข้อมูล Mortgage Protection1'!$G$26*HLOOKUP($X$6,'SA 10%'!$A$6:$IV$366,$A75+1,0))/1000</f>
        <v>2341440.8984591374</v>
      </c>
      <c r="Y75" s="470">
        <f>('ป้อนข้อมูล Mortgage Protection1'!$G$26*HLOOKUP($Y$6,'SA 10%'!$A$6:$IV$366,$A75+1,0))/1000</f>
        <v>2364252.421242476</v>
      </c>
      <c r="Z75" s="470">
        <f>('ป้อนข้อมูล Mortgage Protection1'!$G$26*HLOOKUP($Z$6,'SA 10%'!$A$6:$IV$366,$A75+1,0))/1000</f>
        <v>2384490.1065343749</v>
      </c>
      <c r="AA75" s="470">
        <f>('ป้อนข้อมูล Mortgage Protection1'!$G$26*HLOOKUP($AA$6,'SA 10%'!$A$6:$IV$366,$A75+1,0))/1000</f>
        <v>2402481.7830067221</v>
      </c>
      <c r="AB75" s="470">
        <f>('ป้อนข้อมูล Mortgage Protection1'!$G$26*HLOOKUP($AB$6,'SA 10%'!$A$6:$IV$366,$A75+1,0))/1000</f>
        <v>2418506.3467879891</v>
      </c>
      <c r="AC75" s="470">
        <f>('ป้อนข้อมูล Mortgage Protection1'!$G$26*HLOOKUP($AC$6,'SA 10%'!$A$6:$IV$366,$A75+1,0))/1000</f>
        <v>2432802.4156994619</v>
      </c>
      <c r="AD75" s="470">
        <f>('ป้อนข้อมูล Mortgage Protection1'!$G$26*HLOOKUP($AD$6,'SA 10%'!$A$6:$IV$366,$A75+1,0))/1000</f>
        <v>2445575.2010323494</v>
      </c>
      <c r="AE75" s="470">
        <f>('ป้อนข้อมูล Mortgage Protection1'!$G$26*HLOOKUP($AE$6,'SA 10%'!$A$6:$IV$366,$A75+1,0))/1000</f>
        <v>2457002.0127532864</v>
      </c>
    </row>
    <row r="76" spans="1:31" ht="11.1" customHeight="1">
      <c r="A76" s="469">
        <v>70</v>
      </c>
      <c r="B76" s="470">
        <f>('ป้อนข้อมูล Mortgage Protection1'!$G$26*HLOOKUP($B$6,'SA 10%'!$A$6:$IV$366,$A76+1,0))/1000</f>
        <v>0</v>
      </c>
      <c r="C76" s="470">
        <f>('ป้อนข้อมูล Mortgage Protection1'!$G$26*HLOOKUP($C$6,'SA 10%'!$A$6:$IV$366,$A76+1,0))/1000</f>
        <v>0</v>
      </c>
      <c r="D76" s="470">
        <f>('ป้อนข้อมูล Mortgage Protection1'!$G$26*HLOOKUP($D$6,'SA 10%'!$A$6:$IV$366,$A76+1,0))/1000</f>
        <v>0</v>
      </c>
      <c r="E76" s="470">
        <f>('ป้อนข้อมูล Mortgage Protection1'!$G$26*HLOOKUP($E$6,'SA 10%'!$A$6:$IV$366,$A76+1,0))/1000</f>
        <v>0</v>
      </c>
      <c r="F76" s="470">
        <f>('ป้อนข้อมูล Mortgage Protection1'!$G$26*HLOOKUP($F$6,'SA 10%'!$A$6:$IV$366,$A76+1,0))/1000</f>
        <v>0</v>
      </c>
      <c r="G76" s="470">
        <f>('ป้อนข้อมูล Mortgage Protection1'!$G$26*HLOOKUP($G$6,'SA 10%'!$A$6:$IV$366,$A76+1,0))/1000</f>
        <v>139942.38796662408</v>
      </c>
      <c r="H76" s="470">
        <f>('ป้อนข้อมูล Mortgage Protection1'!$G$26*HLOOKUP($H$6,'SA 10%'!$A$6:$IV$366,$A76+1,0))/1000</f>
        <v>596932.05272563989</v>
      </c>
      <c r="I76" s="470">
        <f>('ป้อนข้อมูล Mortgage Protection1'!$G$26*HLOOKUP($I$6,'SA 10%'!$A$6:$IV$366,$A76+1,0))/1000</f>
        <v>935763.57469335187</v>
      </c>
      <c r="J76" s="470">
        <f>('ป้อนข้อมูล Mortgage Protection1'!$G$26*HLOOKUP($J$6,'SA 10%'!$A$6:$IV$366,$A76+1,0))/1000</f>
        <v>1195873.7735383005</v>
      </c>
      <c r="K76" s="470">
        <f>('ป้อนข้อมูล Mortgage Protection1'!$G$26*HLOOKUP($K$6,'SA 10%'!$A$6:$IV$366,$A76+1,0))/1000</f>
        <v>1400929.8780076168</v>
      </c>
      <c r="L76" s="470">
        <f>('ป้อนข้อมูล Mortgage Protection1'!$G$26*HLOOKUP($L$6,'SA 10%'!$A$6:$IV$366,$A76+1,0))/1000</f>
        <v>1565997.2210447085</v>
      </c>
      <c r="M76" s="470">
        <f>('ป้อนข้อมูล Mortgage Protection1'!$G$26*HLOOKUP($M$6,'SA 10%'!$A$6:$IV$366,$A76+1,0))/1000</f>
        <v>1701123.0675398416</v>
      </c>
      <c r="N76" s="470">
        <f>('ป้อนข้อมูล Mortgage Protection1'!$G$26*HLOOKUP($N$6,'SA 10%'!$A$6:$IV$366,$A76+1,0))/1000</f>
        <v>1813266.3527417637</v>
      </c>
      <c r="O76" s="470">
        <f>('ป้อนข้อมูล Mortgage Protection1'!$G$26*HLOOKUP($O$6,'SA 10%'!$A$6:$IV$366,$A76+1,0))/1000</f>
        <v>1907400.3791219261</v>
      </c>
      <c r="P76" s="470">
        <f>('ป้อนข้อมูล Mortgage Protection1'!$G$26*HLOOKUP($P$6,'SA 10%'!$A$6:$IV$366,$A76+1,0))/1000</f>
        <v>1987174.4273358698</v>
      </c>
      <c r="Q76" s="470">
        <f>('ป้อนข้อมูล Mortgage Protection1'!$G$26*HLOOKUP($Q$6,'SA 10%'!$A$6:$IV$366,$A76+1,0))/1000</f>
        <v>2055327.2590653272</v>
      </c>
      <c r="R76" s="470">
        <f>('ป้อนข้อมูล Mortgage Protection1'!$G$26*HLOOKUP($R$6,'SA 10%'!$A$6:$IV$366,$A76+1,0))/1000</f>
        <v>2113954.6763728224</v>
      </c>
      <c r="S76" s="470">
        <f>('ป้อนข้อมูล Mortgage Protection1'!$G$26*HLOOKUP($S$6,'SA 10%'!$A$6:$IV$366,$A76+1,0))/1000</f>
        <v>2164687.8955900795</v>
      </c>
      <c r="T76" s="470">
        <f>('ป้อนข้อมูล Mortgage Protection1'!$G$26*HLOOKUP($T$6,'SA 10%'!$A$6:$IV$366,$A76+1,0))/1000</f>
        <v>2208815.5955169983</v>
      </c>
      <c r="U76" s="470">
        <f>('ป้อนข้อมูล Mortgage Protection1'!$G$26*HLOOKUP($U$6,'SA 10%'!$A$6:$IV$366,$A76+1,0))/1000</f>
        <v>2247369.3556507039</v>
      </c>
      <c r="V76" s="470">
        <f>('ป้อนข้อมูล Mortgage Protection1'!$G$26*HLOOKUP($V$6,'SA 10%'!$A$6:$IV$366,$A76+1,0))/1000</f>
        <v>2281184.6892571757</v>
      </c>
      <c r="W76" s="470">
        <f>('ป้อนข้อมูล Mortgage Protection1'!$G$26*HLOOKUP($W$6,'SA 10%'!$A$6:$IV$366,$A76+1,0))/1000</f>
        <v>2310945.4378224839</v>
      </c>
      <c r="X76" s="470">
        <f>('ป้อนข้อมูล Mortgage Protection1'!$G$26*HLOOKUP($X$6,'SA 10%'!$A$6:$IV$366,$A76+1,0))/1000</f>
        <v>2337216.5918541527</v>
      </c>
      <c r="Y76" s="470">
        <f>('ป้อนข้อมูล Mortgage Protection1'!$G$26*HLOOKUP($Y$6,'SA 10%'!$A$6:$IV$366,$A76+1,0))/1000</f>
        <v>2360468.9145204057</v>
      </c>
      <c r="Z76" s="470">
        <f>('ป้อนข้อมูล Mortgage Protection1'!$G$26*HLOOKUP($Z$6,'SA 10%'!$A$6:$IV$366,$A76+1,0))/1000</f>
        <v>2381097.663985963</v>
      </c>
      <c r="AA76" s="470">
        <f>('ป้อนข้อมูล Mortgage Protection1'!$G$26*HLOOKUP($AA$6,'SA 10%'!$A$6:$IV$366,$A76+1,0))/1000</f>
        <v>2399437.0037404932</v>
      </c>
      <c r="AB76" s="470">
        <f>('ป้อนข้อมูล Mortgage Protection1'!$G$26*HLOOKUP($AB$6,'SA 10%'!$A$6:$IV$366,$A76+1,0))/1000</f>
        <v>2415771.2191791991</v>
      </c>
      <c r="AC76" s="470">
        <f>('ป้อนข้อมูล Mortgage Protection1'!$G$26*HLOOKUP($AC$6,'SA 10%'!$A$6:$IV$366,$A76+1,0))/1000</f>
        <v>2430343.5390697136</v>
      </c>
      <c r="AD76" s="470">
        <f>('ป้อนข้อมูล Mortgage Protection1'!$G$26*HLOOKUP($AD$6,'SA 10%'!$A$6:$IV$366,$A76+1,0))/1000</f>
        <v>2443363.140116428</v>
      </c>
      <c r="AE76" s="470">
        <f>('ป้อนข้อมูล Mortgage Protection1'!$G$26*HLOOKUP($AE$6,'SA 10%'!$A$6:$IV$366,$A76+1,0))/1000</f>
        <v>2455010.7585461722</v>
      </c>
    </row>
    <row r="77" spans="1:31" ht="11.1" customHeight="1">
      <c r="A77" s="469">
        <v>71</v>
      </c>
      <c r="B77" s="470">
        <f>('ป้อนข้อมูล Mortgage Protection1'!$G$26*HLOOKUP($B$6,'SA 10%'!$A$6:$IV$366,$A77+1,0))/1000</f>
        <v>0</v>
      </c>
      <c r="C77" s="470">
        <f>('ป้อนข้อมูล Mortgage Protection1'!$G$26*HLOOKUP($C$6,'SA 10%'!$A$6:$IV$366,$A77+1,0))/1000</f>
        <v>0</v>
      </c>
      <c r="D77" s="470">
        <f>('ป้อนข้อมูล Mortgage Protection1'!$G$26*HLOOKUP($D$6,'SA 10%'!$A$6:$IV$366,$A77+1,0))/1000</f>
        <v>0</v>
      </c>
      <c r="E77" s="470">
        <f>('ป้อนข้อมูล Mortgage Protection1'!$G$26*HLOOKUP($E$6,'SA 10%'!$A$6:$IV$366,$A77+1,0))/1000</f>
        <v>0</v>
      </c>
      <c r="F77" s="470">
        <f>('ป้อนข้อมูล Mortgage Protection1'!$G$26*HLOOKUP($F$6,'SA 10%'!$A$6:$IV$366,$A77+1,0))/1000</f>
        <v>0</v>
      </c>
      <c r="G77" s="470">
        <f>('ป้อนข้อมูล Mortgage Protection1'!$G$26*HLOOKUP($G$6,'SA 10%'!$A$6:$IV$366,$A77+1,0))/1000</f>
        <v>93681.503535151191</v>
      </c>
      <c r="H77" s="470">
        <f>('ป้อนข้อมูล Mortgage Protection1'!$G$26*HLOOKUP($H$6,'SA 10%'!$A$6:$IV$366,$A77+1,0))/1000</f>
        <v>559406.62533032359</v>
      </c>
      <c r="I77" s="470">
        <f>('ป้อนข้อมูล Mortgage Protection1'!$G$26*HLOOKUP($I$6,'SA 10%'!$A$6:$IV$366,$A77+1,0))/1000</f>
        <v>904714.98568387923</v>
      </c>
      <c r="J77" s="470">
        <f>('ป้อนข้อมูล Mortgage Protection1'!$G$26*HLOOKUP($J$6,'SA 10%'!$A$6:$IV$366,$A77+1,0))/1000</f>
        <v>1169797.2476670053</v>
      </c>
      <c r="K77" s="470">
        <f>('ป้อนข้อมูล Mortgage Protection1'!$G$26*HLOOKUP($K$6,'SA 10%'!$A$6:$IV$366,$A77+1,0))/1000</f>
        <v>1378773.0442622646</v>
      </c>
      <c r="L77" s="470">
        <f>('ป้อนข้อมูล Mortgage Protection1'!$G$26*HLOOKUP($L$6,'SA 10%'!$A$6:$IV$366,$A77+1,0))/1000</f>
        <v>1546995.6855355504</v>
      </c>
      <c r="M77" s="470">
        <f>('ป้อนข้อมูล Mortgage Protection1'!$G$26*HLOOKUP($M$6,'SA 10%'!$A$6:$IV$366,$A77+1,0))/1000</f>
        <v>1684704.4920351622</v>
      </c>
      <c r="N77" s="470">
        <f>('ป้อนข้อมูล Mortgage Protection1'!$G$26*HLOOKUP($N$6,'SA 10%'!$A$6:$IV$366,$A77+1,0))/1000</f>
        <v>1798991.4205737265</v>
      </c>
      <c r="O77" s="470">
        <f>('ป้อนข้อมูล Mortgage Protection1'!$G$26*HLOOKUP($O$6,'SA 10%'!$A$6:$IV$366,$A77+1,0))/1000</f>
        <v>1894924.8393832953</v>
      </c>
      <c r="P77" s="470">
        <f>('ป้อนข้อมูล Mortgage Protection1'!$G$26*HLOOKUP($P$6,'SA 10%'!$A$6:$IV$366,$A77+1,0))/1000</f>
        <v>1976223.7859144486</v>
      </c>
      <c r="Q77" s="470">
        <f>('ป้อนข้อมูล Mortgage Protection1'!$G$26*HLOOKUP($Q$6,'SA 10%'!$A$6:$IV$366,$A77+1,0))/1000</f>
        <v>2045679.3738753388</v>
      </c>
      <c r="R77" s="470">
        <f>('ป้อนข้อมูล Mortgage Protection1'!$G$26*HLOOKUP($R$6,'SA 10%'!$A$6:$IV$366,$A77+1,0))/1000</f>
        <v>2105427.4670416638</v>
      </c>
      <c r="S77" s="470">
        <f>('ป้อนข้อมูล Mortgage Protection1'!$G$26*HLOOKUP($S$6,'SA 10%'!$A$6:$IV$366,$A77+1,0))/1000</f>
        <v>2157130.4628008315</v>
      </c>
      <c r="T77" s="470">
        <f>('ป้อนข้อมูล Mortgage Protection1'!$G$26*HLOOKUP($T$6,'SA 10%'!$A$6:$IV$366,$A77+1,0))/1000</f>
        <v>2202101.6733288462</v>
      </c>
      <c r="U77" s="470">
        <f>('ป้อนข้อมูล Mortgage Protection1'!$G$26*HLOOKUP($U$6,'SA 10%'!$A$6:$IV$366,$A77+1,0))/1000</f>
        <v>2241392.3969897428</v>
      </c>
      <c r="V77" s="470">
        <f>('ป้อนข้อมูล Mortgage Protection1'!$G$26*HLOOKUP($V$6,'SA 10%'!$A$6:$IV$366,$A77+1,0))/1000</f>
        <v>2275854.118067665</v>
      </c>
      <c r="W77" s="470">
        <f>('ป้อนข้อมูล Mortgage Protection1'!$G$26*HLOOKUP($W$6,'SA 10%'!$A$6:$IV$366,$A77+1,0))/1000</f>
        <v>2306183.749827724</v>
      </c>
      <c r="X77" s="470">
        <f>('ป้อนข้อมูล Mortgage Protection1'!$G$26*HLOOKUP($X$6,'SA 10%'!$A$6:$IV$366,$A77+1,0))/1000</f>
        <v>2332957.0826941258</v>
      </c>
      <c r="Y77" s="470">
        <f>('ป้อนข้อมูล Mortgage Protection1'!$G$26*HLOOKUP($Y$6,'SA 10%'!$A$6:$IV$366,$A77+1,0))/1000</f>
        <v>2356653.8785756519</v>
      </c>
      <c r="Z77" s="470">
        <f>('ป้อนข้อมูล Mortgage Protection1'!$G$26*HLOOKUP($Z$6,'SA 10%'!$A$6:$IV$366,$A77+1,0))/1000</f>
        <v>2377676.9510829807</v>
      </c>
      <c r="AA77" s="470">
        <f>('ป้อนข้อมูล Mortgage Protection1'!$G$26*HLOOKUP($AA$6,'SA 10%'!$A$6:$IV$366,$A77+1,0))/1000</f>
        <v>2396366.851313713</v>
      </c>
      <c r="AB77" s="470">
        <f>('ป้อนข้อมูล Mortgage Protection1'!$G$26*HLOOKUP($AB$6,'SA 10%'!$A$6:$IV$366,$A77+1,0))/1000</f>
        <v>2413013.298840336</v>
      </c>
      <c r="AC77" s="470">
        <f>('ป้อนข้อมูล Mortgage Protection1'!$G$26*HLOOKUP($AC$6,'SA 10%'!$A$6:$IV$366,$A77+1,0))/1000</f>
        <v>2427864.1718013841</v>
      </c>
      <c r="AD77" s="470">
        <f>('ป้อนข้อมูล Mortgage Protection1'!$G$26*HLOOKUP($AD$6,'SA 10%'!$A$6:$IV$366,$A77+1,0))/1000</f>
        <v>2441132.6453595399</v>
      </c>
      <c r="AE77" s="470">
        <f>('ป้อนข้อมูล Mortgage Protection1'!$G$26*HLOOKUP($AE$6,'SA 10%'!$A$6:$IV$366,$A77+1,0))/1000</f>
        <v>2453002.9105539988</v>
      </c>
    </row>
    <row r="78" spans="1:31" ht="11.1" customHeight="1">
      <c r="A78" s="469">
        <v>72</v>
      </c>
      <c r="B78" s="470">
        <f>('ป้อนข้อมูล Mortgage Protection1'!$G$26*HLOOKUP($B$6,'SA 10%'!$A$6:$IV$366,$A78+1,0))/1000</f>
        <v>0</v>
      </c>
      <c r="C78" s="470">
        <f>('ป้อนข้อมูล Mortgage Protection1'!$G$26*HLOOKUP($C$6,'SA 10%'!$A$6:$IV$366,$A78+1,0))/1000</f>
        <v>0</v>
      </c>
      <c r="D78" s="470">
        <f>('ป้อนข้อมูล Mortgage Protection1'!$G$26*HLOOKUP($D$6,'SA 10%'!$A$6:$IV$366,$A78+1,0))/1000</f>
        <v>0</v>
      </c>
      <c r="E78" s="470">
        <f>('ป้อนข้อมูล Mortgage Protection1'!$G$26*HLOOKUP($E$6,'SA 10%'!$A$6:$IV$366,$A78+1,0))/1000</f>
        <v>0</v>
      </c>
      <c r="F78" s="470">
        <f>('ป้อนข้อมูล Mortgage Protection1'!$G$26*HLOOKUP($F$6,'SA 10%'!$A$6:$IV$366,$A78+1,0))/1000</f>
        <v>0</v>
      </c>
      <c r="G78" s="470">
        <f>('ป้อนข้อมูล Mortgage Protection1'!$G$26*HLOOKUP($G$6,'SA 10%'!$A$6:$IV$366,$A78+1,0))/1000</f>
        <v>47035.111733416074</v>
      </c>
      <c r="H78" s="470">
        <f>('ป้อนข้อมูล Mortgage Protection1'!$G$26*HLOOKUP($H$6,'SA 10%'!$A$6:$IV$366,$A78+1,0))/1000</f>
        <v>521568.48604004679</v>
      </c>
      <c r="I78" s="470">
        <f>('ป้อนข้อมูล Mortgage Protection1'!$G$26*HLOOKUP($I$6,'SA 10%'!$A$6:$IV$366,$A78+1,0))/1000</f>
        <v>873407.65843266051</v>
      </c>
      <c r="J78" s="470">
        <f>('ป้อนข้อมูล Mortgage Protection1'!$G$26*HLOOKUP($J$6,'SA 10%'!$A$6:$IV$366,$A78+1,0))/1000</f>
        <v>1143503.4174134487</v>
      </c>
      <c r="K78" s="470">
        <f>('ป้อนข้อมูล Mortgage Protection1'!$G$26*HLOOKUP($K$6,'SA 10%'!$A$6:$IV$366,$A78+1,0))/1000</f>
        <v>1356431.5702357015</v>
      </c>
      <c r="L78" s="470">
        <f>('ป้อนข้อมูล Mortgage Protection1'!$G$26*HLOOKUP($L$6,'SA 10%'!$A$6:$IV$366,$A78+1,0))/1000</f>
        <v>1527835.8038971496</v>
      </c>
      <c r="M78" s="470">
        <f>('ป้อนข้อมูล Mortgage Protection1'!$G$26*HLOOKUP($M$6,'SA 10%'!$A$6:$IV$366,$A78+1,0))/1000</f>
        <v>1668149.0950679441</v>
      </c>
      <c r="N78" s="470">
        <f>('ป้อนข้อมูล Mortgage Protection1'!$G$26*HLOOKUP($N$6,'SA 10%'!$A$6:$IV$366,$A78+1,0))/1000</f>
        <v>1784597.5306376226</v>
      </c>
      <c r="O78" s="470">
        <f>('ป้อนข้อมูล Mortgage Protection1'!$G$26*HLOOKUP($O$6,'SA 10%'!$A$6:$IV$366,$A78+1,0))/1000</f>
        <v>1882345.3368135095</v>
      </c>
      <c r="P78" s="470">
        <f>('ป้อนข้อมูล Mortgage Protection1'!$G$26*HLOOKUP($P$6,'SA 10%'!$A$6:$IV$366,$A78+1,0))/1000</f>
        <v>1965181.8891478488</v>
      </c>
      <c r="Q78" s="470">
        <f>('ป้อนข้อมูล Mortgage Protection1'!$G$26*HLOOKUP($Q$6,'SA 10%'!$A$6:$IV$366,$A78+1,0))/1000</f>
        <v>2035951.0896421</v>
      </c>
      <c r="R78" s="470">
        <f>('ป้อนข้อมูล Mortgage Protection1'!$G$26*HLOOKUP($R$6,'SA 10%'!$A$6:$IV$366,$A78+1,0))/1000</f>
        <v>2096829.1976327463</v>
      </c>
      <c r="S78" s="470">
        <f>('ป้อนข้อมูล Mortgage Protection1'!$G$26*HLOOKUP($S$6,'SA 10%'!$A$6:$IV$366,$A78+1,0))/1000</f>
        <v>2149510.0514050052</v>
      </c>
      <c r="T78" s="470">
        <f>('ป้อนข้อมูล Mortgage Protection1'!$G$26*HLOOKUP($T$6,'SA 10%'!$A$6:$IV$366,$A78+1,0))/1000</f>
        <v>2195331.8017891268</v>
      </c>
      <c r="U78" s="470">
        <f>('ป้อนข้อมูล Mortgage Protection1'!$G$26*HLOOKUP($U$6,'SA 10%'!$A$6:$IV$366,$A78+1,0))/1000</f>
        <v>2235365.6303399396</v>
      </c>
      <c r="V78" s="470">
        <f>('ป้อนข้อมูล Mortgage Protection1'!$G$26*HLOOKUP($V$6,'SA 10%'!$A$6:$IV$366,$A78+1,0))/1000</f>
        <v>2270479.1254515755</v>
      </c>
      <c r="W78" s="470">
        <f>('ป้อนข้อมูล Mortgage Protection1'!$G$26*HLOOKUP($W$6,'SA 10%'!$A$6:$IV$366,$A78+1,0))/1000</f>
        <v>2301382.3810996744</v>
      </c>
      <c r="X78" s="470">
        <f>('ป้อนข้อมูล Mortgage Protection1'!$G$26*HLOOKUP($X$6,'SA 10%'!$A$6:$IV$366,$A78+1,0))/1000</f>
        <v>2328662.0776244323</v>
      </c>
      <c r="Y78" s="470">
        <f>('ป้อนข้อมูล Mortgage Protection1'!$G$26*HLOOKUP($Y$6,'SA 10%'!$A$6:$IV$366,$A78+1,0))/1000</f>
        <v>2352807.0506646922</v>
      </c>
      <c r="Z78" s="470">
        <f>('ป้อนข้อมูล Mortgage Protection1'!$G$26*HLOOKUP($Z$6,'SA 10%'!$A$6:$IV$366,$A78+1,0))/1000</f>
        <v>2374227.7322391407</v>
      </c>
      <c r="AA78" s="470">
        <f>('ป้อนข้อมูล Mortgage Protection1'!$G$26*HLOOKUP($AA$6,'SA 10%'!$A$6:$IV$366,$A78+1,0))/1000</f>
        <v>2393271.1142833759</v>
      </c>
      <c r="AB78" s="470">
        <f>('ป้อนข้อมูล Mortgage Protection1'!$G$26*HLOOKUP($AB$6,'SA 10%'!$A$6:$IV$366,$A78+1,0))/1000</f>
        <v>2410232.3958319821</v>
      </c>
      <c r="AC78" s="470">
        <f>('ป้อนข้อมูล Mortgage Protection1'!$G$26*HLOOKUP($AC$6,'SA 10%'!$A$6:$IV$366,$A78+1,0))/1000</f>
        <v>2425364.1431391509</v>
      </c>
      <c r="AD78" s="470">
        <f>('ป้อนข้อมูล Mortgage Protection1'!$G$26*HLOOKUP($AD$6,'SA 10%'!$A$6:$IV$366,$A78+1,0))/1000</f>
        <v>2438883.5631463444</v>
      </c>
      <c r="AE78" s="470">
        <f>('ป้อนข้อมูล Mortgage Protection1'!$G$26*HLOOKUP($AE$6,'SA 10%'!$A$6:$IV$366,$A78+1,0))/1000</f>
        <v>2450978.3304952234</v>
      </c>
    </row>
    <row r="79" spans="1:31" ht="11.1" customHeight="1">
      <c r="A79" s="469">
        <v>73</v>
      </c>
      <c r="B79" s="470">
        <f>('ป้อนข้อมูล Mortgage Protection1'!$G$26*HLOOKUP($B$6,'SA 10%'!$A$6:$IV$366,$A79+1,0))/1000</f>
        <v>0</v>
      </c>
      <c r="C79" s="470">
        <f>('ป้อนข้อมูล Mortgage Protection1'!$G$26*HLOOKUP($C$6,'SA 10%'!$A$6:$IV$366,$A79+1,0))/1000</f>
        <v>0</v>
      </c>
      <c r="D79" s="470">
        <f>('ป้อนข้อมูล Mortgage Protection1'!$G$26*HLOOKUP($D$6,'SA 10%'!$A$6:$IV$366,$A79+1,0))/1000</f>
        <v>0</v>
      </c>
      <c r="E79" s="470">
        <f>('ป้อนข้อมูล Mortgage Protection1'!$G$26*HLOOKUP($E$6,'SA 10%'!$A$6:$IV$366,$A79+1,0))/1000</f>
        <v>0</v>
      </c>
      <c r="F79" s="470">
        <f>('ป้อนข้อมูล Mortgage Protection1'!$G$26*HLOOKUP($F$6,'SA 10%'!$A$6:$IV$366,$A79+1,0))/1000</f>
        <v>0</v>
      </c>
      <c r="G79" s="470">
        <f>('ป้อนข้อมูล Mortgage Protection1'!$G$26*HLOOKUP($G$6,'SA 10%'!$A$6:$IV$366,$A79+1,0))/1000</f>
        <v>0</v>
      </c>
      <c r="H79" s="470">
        <f>('ป้อนข้อมูล Mortgage Protection1'!$G$26*HLOOKUP($H$6,'SA 10%'!$A$6:$IV$366,$A79+1,0))/1000</f>
        <v>483415.02892235137</v>
      </c>
      <c r="I79" s="470">
        <f>('ป้อนข้อมูล Mortgage Protection1'!$G$26*HLOOKUP($I$6,'SA 10%'!$A$6:$IV$366,$A79+1,0))/1000</f>
        <v>841839.43678768212</v>
      </c>
      <c r="J79" s="470">
        <f>('ป้อนข้อมูล Mortgage Protection1'!$G$26*HLOOKUP($J$6,'SA 10%'!$A$6:$IV$366,$A79+1,0))/1000</f>
        <v>1116990.47190778</v>
      </c>
      <c r="K79" s="470">
        <f>('ป้อนข้อมูล Mortgage Protection1'!$G$26*HLOOKUP($K$6,'SA 10%'!$A$6:$IV$366,$A79+1,0))/1000</f>
        <v>1333903.9172589164</v>
      </c>
      <c r="L79" s="470">
        <f>('ป้อนข้อมูล Mortgage Protection1'!$G$26*HLOOKUP($L$6,'SA 10%'!$A$6:$IV$366,$A79+1,0))/1000</f>
        <v>1508516.2565784291</v>
      </c>
      <c r="M79" s="470">
        <f>('ป้อนข้อมูล Mortgage Protection1'!$G$26*HLOOKUP($M$6,'SA 10%'!$A$6:$IV$366,$A79+1,0))/1000</f>
        <v>1651455.7364593325</v>
      </c>
      <c r="N79" s="470">
        <f>('ป้อนข้อมูล Mortgage Protection1'!$G$26*HLOOKUP($N$6,'SA 10%'!$A$6:$IV$366,$A79+1,0))/1000</f>
        <v>1770083.6916187175</v>
      </c>
      <c r="O79" s="470">
        <f>('ป้อนข้อมูล Mortgage Protection1'!$G$26*HLOOKUP($O$6,'SA 10%'!$A$6:$IV$366,$A79+1,0))/1000</f>
        <v>1869661.0050556418</v>
      </c>
      <c r="P79" s="470">
        <f>('ป้อนข้อมูล Mortgage Protection1'!$G$26*HLOOKUP($P$6,'SA 10%'!$A$6:$IV$366,$A79+1,0))/1000</f>
        <v>1954047.9765748603</v>
      </c>
      <c r="Q79" s="470">
        <f>('ป้อนข้อมูล Mortgage Protection1'!$G$26*HLOOKUP($Q$6,'SA 10%'!$A$6:$IV$366,$A79+1,0))/1000</f>
        <v>2026141.7363735854</v>
      </c>
      <c r="R79" s="470">
        <f>('ป้อนข้อมูล Mortgage Protection1'!$G$26*HLOOKUP($R$6,'SA 10%'!$A$6:$IV$366,$A79+1,0))/1000</f>
        <v>2088159.2759787543</v>
      </c>
      <c r="S79" s="470">
        <f>('ป้อนข้อมูล Mortgage Protection1'!$G$26*HLOOKUP($S$6,'SA 10%'!$A$6:$IV$366,$A79+1,0))/1000</f>
        <v>2141826.1365808807</v>
      </c>
      <c r="T79" s="470">
        <f>('ป้อนข้อมูล Mortgage Protection1'!$G$26*HLOOKUP($T$6,'SA 10%'!$A$6:$IV$366,$A79+1,0))/1000</f>
        <v>2188505.5146532431</v>
      </c>
      <c r="U79" s="470">
        <f>('ป้อนข้อมูล Mortgage Protection1'!$G$26*HLOOKUP($U$6,'SA 10%'!$A$6:$IV$366,$A79+1,0))/1000</f>
        <v>2229288.6406347221</v>
      </c>
      <c r="V79" s="470">
        <f>('ป้อนข้อมูล Mortgage Protection1'!$G$26*HLOOKUP($V$6,'SA 10%'!$A$6:$IV$366,$A79+1,0))/1000</f>
        <v>2265059.3412303515</v>
      </c>
      <c r="W79" s="470">
        <f>('ป้อนข้อมูล Mortgage Protection1'!$G$26*HLOOKUP($W$6,'SA 10%'!$A$6:$IV$366,$A79+1,0))/1000</f>
        <v>2296541.0009655575</v>
      </c>
      <c r="X79" s="470">
        <f>('ป้อนข้อมูล Mortgage Protection1'!$G$26*HLOOKUP($X$6,'SA 10%'!$A$6:$IV$366,$A79+1,0))/1000</f>
        <v>2324331.2808458246</v>
      </c>
      <c r="Y79" s="470">
        <f>('ป้อนข้อมูล Mortgage Protection1'!$G$26*HLOOKUP($Y$6,'SA 10%'!$A$6:$IV$366,$A79+1,0))/1000</f>
        <v>2348928.1658544745</v>
      </c>
      <c r="Z79" s="470">
        <f>('ป้อนข้อมูล Mortgage Protection1'!$G$26*HLOOKUP($Z$6,'SA 10%'!$A$6:$IV$366,$A79+1,0))/1000</f>
        <v>2370749.7699049353</v>
      </c>
      <c r="AA79" s="470">
        <f>('ป้อนข้อมูล Mortgage Protection1'!$G$26*HLOOKUP($AA$6,'SA 10%'!$A$6:$IV$366,$A79+1,0))/1000</f>
        <v>2390149.5794444531</v>
      </c>
      <c r="AB79" s="470">
        <f>('ป้อนข้อมูล Mortgage Protection1'!$G$26*HLOOKUP($AB$6,'SA 10%'!$A$6:$IV$366,$A79+1,0))/1000</f>
        <v>2407428.3186318912</v>
      </c>
      <c r="AC79" s="470">
        <f>('ป้อนข้อมูล Mortgage Protection1'!$G$26*HLOOKUP($AC$6,'SA 10%'!$A$6:$IV$366,$A79+1,0))/1000</f>
        <v>2422843.2809047336</v>
      </c>
      <c r="AD79" s="470">
        <f>('ป้อนข้อมูล Mortgage Protection1'!$G$26*HLOOKUP($AD$6,'SA 10%'!$A$6:$IV$366,$A79+1,0))/1000</f>
        <v>2436615.7385813724</v>
      </c>
      <c r="AE79" s="470">
        <f>('ป้อนข้อมูล Mortgage Protection1'!$G$26*HLOOKUP($AE$6,'SA 10%'!$A$6:$IV$366,$A79+1,0))/1000</f>
        <v>2448936.8789359587</v>
      </c>
    </row>
    <row r="80" spans="1:31" ht="11.1" customHeight="1">
      <c r="A80" s="469">
        <v>74</v>
      </c>
      <c r="B80" s="470">
        <f>('ป้อนข้อมูล Mortgage Protection1'!$G$26*HLOOKUP($B$6,'SA 10%'!$A$6:$IV$366,$A80+1,0))/1000</f>
        <v>0</v>
      </c>
      <c r="C80" s="470">
        <f>('ป้อนข้อมูล Mortgage Protection1'!$G$26*HLOOKUP($C$6,'SA 10%'!$A$6:$IV$366,$A80+1,0))/1000</f>
        <v>0</v>
      </c>
      <c r="D80" s="470">
        <f>('ป้อนข้อมูล Mortgage Protection1'!$G$26*HLOOKUP($D$6,'SA 10%'!$A$6:$IV$366,$A80+1,0))/1000</f>
        <v>0</v>
      </c>
      <c r="E80" s="470">
        <f>('ป้อนข้อมูล Mortgage Protection1'!$G$26*HLOOKUP($E$6,'SA 10%'!$A$6:$IV$366,$A80+1,0))/1000</f>
        <v>0</v>
      </c>
      <c r="F80" s="470">
        <f>('ป้อนข้อมูล Mortgage Protection1'!$G$26*HLOOKUP($F$6,'SA 10%'!$A$6:$IV$366,$A80+1,0))/1000</f>
        <v>0</v>
      </c>
      <c r="G80" s="470">
        <f>('ป้อนข้อมูล Mortgage Protection1'!$G$26*HLOOKUP($G$6,'SA 10%'!$A$6:$IV$366,$A80+1,0))/1000</f>
        <v>0</v>
      </c>
      <c r="H80" s="470">
        <f>('ป้อนข้อมูล Mortgage Protection1'!$G$26*HLOOKUP($H$6,'SA 10%'!$A$6:$IV$366,$A80+1,0))/1000</f>
        <v>444943.62632867519</v>
      </c>
      <c r="I80" s="470">
        <f>('ป้อนข้อมูล Mortgage Protection1'!$G$26*HLOOKUP($I$6,'SA 10%'!$A$6:$IV$366,$A80+1,0))/1000</f>
        <v>810008.14662899612</v>
      </c>
      <c r="J80" s="470">
        <f>('ป้อนข้อมูล Mortgage Protection1'!$G$26*HLOOKUP($J$6,'SA 10%'!$A$6:$IV$366,$A80+1,0))/1000</f>
        <v>1090256.5851895632</v>
      </c>
      <c r="K80" s="470">
        <f>('ป้อนข้อมูล Mortgage Protection1'!$G$26*HLOOKUP($K$6,'SA 10%'!$A$6:$IV$366,$A80+1,0))/1000</f>
        <v>1311188.5338406593</v>
      </c>
      <c r="L80" s="470">
        <f>('ป้อนข้อมูล Mortgage Protection1'!$G$26*HLOOKUP($L$6,'SA 10%'!$A$6:$IV$366,$A80+1,0))/1000</f>
        <v>1489035.7130320526</v>
      </c>
      <c r="M80" s="470">
        <f>('ป้อนข้อมูล Mortgage Protection1'!$G$26*HLOOKUP($M$6,'SA 10%'!$A$6:$IV$366,$A80+1,0))/1000</f>
        <v>1634623.2665289827</v>
      </c>
      <c r="N80" s="470">
        <f>('ป้อนข้อมูล Mortgage Protection1'!$G$26*HLOOKUP($N$6,'SA 10%'!$A$6:$IV$366,$A80+1,0))/1000</f>
        <v>1755448.9039413212</v>
      </c>
      <c r="O80" s="470">
        <f>('ป้อนข้อมูล Mortgage Protection1'!$G$26*HLOOKUP($O$6,'SA 10%'!$A$6:$IV$366,$A80+1,0))/1000</f>
        <v>1856870.9705331258</v>
      </c>
      <c r="P80" s="470">
        <f>('ป้อนข้อมูล Mortgage Protection1'!$G$26*HLOOKUP($P$6,'SA 10%'!$A$6:$IV$366,$A80+1,0))/1000</f>
        <v>1942821.2813970977</v>
      </c>
      <c r="Q80" s="470">
        <f>('ป้อนข้อมูล Mortgage Protection1'!$G$26*HLOOKUP($Q$6,'SA 10%'!$A$6:$IV$366,$A80+1,0))/1000</f>
        <v>2016250.6384944993</v>
      </c>
      <c r="R80" s="470">
        <f>('ป้อนข้อมูล Mortgage Protection1'!$G$26*HLOOKUP($R$6,'SA 10%'!$A$6:$IV$366,$A80+1,0))/1000</f>
        <v>2079417.1049776461</v>
      </c>
      <c r="S80" s="470">
        <f>('ป้อนข้อมูล Mortgage Protection1'!$G$26*HLOOKUP($S$6,'SA 10%'!$A$6:$IV$366,$A80+1,0))/1000</f>
        <v>2134078.1891332227</v>
      </c>
      <c r="T80" s="470">
        <f>('ป้อนข้อมูล Mortgage Protection1'!$G$26*HLOOKUP($T$6,'SA 10%'!$A$6:$IV$366,$A80+1,0))/1000</f>
        <v>2181622.341791227</v>
      </c>
      <c r="U80" s="470">
        <f>('ป้อนข้อมูล Mortgage Protection1'!$G$26*HLOOKUP($U$6,'SA 10%'!$A$6:$IV$366,$A80+1,0))/1000</f>
        <v>2223161.0093486281</v>
      </c>
      <c r="V80" s="470">
        <f>('ป้อนข้อมูล Mortgage Protection1'!$G$26*HLOOKUP($V$6,'SA 10%'!$A$6:$IV$366,$A80+1,0))/1000</f>
        <v>2259594.3921406167</v>
      </c>
      <c r="W80" s="470">
        <f>('ป้อนข้อมูล Mortgage Protection1'!$G$26*HLOOKUP($W$6,'SA 10%'!$A$6:$IV$366,$A80+1,0))/1000</f>
        <v>2291659.27599699</v>
      </c>
      <c r="X80" s="470">
        <f>('ป้อนข้อมูล Mortgage Protection1'!$G$26*HLOOKUP($X$6,'SA 10%'!$A$6:$IV$366,$A80+1,0))/1000</f>
        <v>2319964.394094062</v>
      </c>
      <c r="Y80" s="470">
        <f>('ป้อนข้อมูล Mortgage Protection1'!$G$26*HLOOKUP($Y$6,'SA 10%'!$A$6:$IV$366,$A80+1,0))/1000</f>
        <v>2345016.9570041713</v>
      </c>
      <c r="Z80" s="470">
        <f>('ป้อนข้อมูล Mortgage Protection1'!$G$26*HLOOKUP($Z$6,'SA 10%'!$A$6:$IV$366,$A80+1,0))/1000</f>
        <v>2367242.8245512783</v>
      </c>
      <c r="AA80" s="470">
        <f>('ป้อนข้อมูล Mortgage Protection1'!$G$26*HLOOKUP($AA$6,'SA 10%'!$A$6:$IV$366,$A80+1,0))/1000</f>
        <v>2387002.0318152062</v>
      </c>
      <c r="AB80" s="470">
        <f>('ป้อนข้อมูล Mortgage Protection1'!$G$26*HLOOKUP($AB$6,'SA 10%'!$A$6:$IV$366,$A80+1,0))/1000</f>
        <v>2404600.874121801</v>
      </c>
      <c r="AC80" s="470">
        <f>('ป้อนข้อมูล Mortgage Protection1'!$G$26*HLOOKUP($AC$6,'SA 10%'!$A$6:$IV$366,$A80+1,0))/1000</f>
        <v>2420301.4114850289</v>
      </c>
      <c r="AD80" s="470">
        <f>('ป้อนข้อมูล Mortgage Protection1'!$G$26*HLOOKUP($AD$6,'SA 10%'!$A$6:$IV$366,$A80+1,0))/1000</f>
        <v>2434329.0154783586</v>
      </c>
      <c r="AE80" s="470">
        <f>('ป้อนข้อมูล Mortgage Protection1'!$G$26*HLOOKUP($AE$6,'SA 10%'!$A$6:$IV$366,$A80+1,0))/1000</f>
        <v>2446878.4152803668</v>
      </c>
    </row>
    <row r="81" spans="1:31" ht="11.1" customHeight="1">
      <c r="A81" s="469">
        <v>75</v>
      </c>
      <c r="B81" s="470">
        <f>('ป้อนข้อมูล Mortgage Protection1'!$G$26*HLOOKUP($B$6,'SA 10%'!$A$6:$IV$366,$A81+1,0))/1000</f>
        <v>0</v>
      </c>
      <c r="C81" s="470">
        <f>('ป้อนข้อมูล Mortgage Protection1'!$G$26*HLOOKUP($C$6,'SA 10%'!$A$6:$IV$366,$A81+1,0))/1000</f>
        <v>0</v>
      </c>
      <c r="D81" s="470">
        <f>('ป้อนข้อมูล Mortgage Protection1'!$G$26*HLOOKUP($D$6,'SA 10%'!$A$6:$IV$366,$A81+1,0))/1000</f>
        <v>0</v>
      </c>
      <c r="E81" s="470">
        <f>('ป้อนข้อมูล Mortgage Protection1'!$G$26*HLOOKUP($E$6,'SA 10%'!$A$6:$IV$366,$A81+1,0))/1000</f>
        <v>0</v>
      </c>
      <c r="F81" s="470">
        <f>('ป้อนข้อมูล Mortgage Protection1'!$G$26*HLOOKUP($F$6,'SA 10%'!$A$6:$IV$366,$A81+1,0))/1000</f>
        <v>0</v>
      </c>
      <c r="G81" s="470">
        <f>('ป้อนข้อมูล Mortgage Protection1'!$G$26*HLOOKUP($G$6,'SA 10%'!$A$6:$IV$366,$A81+1,0))/1000</f>
        <v>0</v>
      </c>
      <c r="H81" s="470">
        <f>('ป้อนข้อมูล Mortgage Protection1'!$G$26*HLOOKUP($H$6,'SA 10%'!$A$6:$IV$366,$A81+1,0))/1000</f>
        <v>406151.62871338491</v>
      </c>
      <c r="I81" s="470">
        <f>('ป้อนข้อมูล Mortgage Protection1'!$G$26*HLOOKUP($I$6,'SA 10%'!$A$6:$IV$366,$A81+1,0))/1000</f>
        <v>777911.59571898682</v>
      </c>
      <c r="J81" s="470">
        <f>('ป้อนข้อมูล Mortgage Protection1'!$G$26*HLOOKUP($J$6,'SA 10%'!$A$6:$IV$366,$A81+1,0))/1000</f>
        <v>1063299.9160820285</v>
      </c>
      <c r="K81" s="470">
        <f>('ป้อนข้อมูล Mortgage Protection1'!$G$26*HLOOKUP($K$6,'SA 10%'!$A$6:$IV$366,$A81+1,0))/1000</f>
        <v>1288283.8555605826</v>
      </c>
      <c r="L81" s="470">
        <f>('ป้อนข้อมูล Mortgage Protection1'!$G$26*HLOOKUP($L$6,'SA 10%'!$A$6:$IV$366,$A81+1,0))/1000</f>
        <v>1469392.8316227889</v>
      </c>
      <c r="M81" s="470">
        <f>('ป้อนข้อมูล Mortgage Protection1'!$G$26*HLOOKUP($M$6,'SA 10%'!$A$6:$IV$366,$A81+1,0))/1000</f>
        <v>1617650.5260158794</v>
      </c>
      <c r="N81" s="470">
        <f>('ป้อนข้อมูล Mortgage Protection1'!$G$26*HLOOKUP($N$6,'SA 10%'!$A$6:$IV$366,$A81+1,0))/1000</f>
        <v>1740692.1596999469</v>
      </c>
      <c r="O81" s="470">
        <f>('ป้อนข้อมูล Mortgage Protection1'!$G$26*HLOOKUP($O$6,'SA 10%'!$A$6:$IV$366,$A81+1,0))/1000</f>
        <v>1843974.352389588</v>
      </c>
      <c r="P81" s="470">
        <f>('ป้อนข้อมูล Mortgage Protection1'!$G$26*HLOOKUP($P$6,'SA 10%'!$A$6:$IV$366,$A81+1,0))/1000</f>
        <v>1931501.0304261874</v>
      </c>
      <c r="Q81" s="470">
        <f>('ป้อนข้อมูล Mortgage Protection1'!$G$26*HLOOKUP($Q$6,'SA 10%'!$A$6:$IV$366,$A81+1,0))/1000</f>
        <v>2006277.1147997535</v>
      </c>
      <c r="R81" s="470">
        <f>('ป้อนข้อมูล Mortgage Protection1'!$G$26*HLOOKUP($R$6,'SA 10%'!$A$6:$IV$366,$A81+1,0))/1000</f>
        <v>2070602.0825515282</v>
      </c>
      <c r="S81" s="470">
        <f>('ป้อนข้อมูล Mortgage Protection1'!$G$26*HLOOKUP($S$6,'SA 10%'!$A$6:$IV$366,$A81+1,0))/1000</f>
        <v>2126265.6754568336</v>
      </c>
      <c r="T81" s="470">
        <f>('ป้อนข้อมูล Mortgage Protection1'!$G$26*HLOOKUP($T$6,'SA 10%'!$A$6:$IV$366,$A81+1,0))/1000</f>
        <v>2174681.8091553608</v>
      </c>
      <c r="U81" s="470">
        <f>('ป้อนข้อมูล Mortgage Protection1'!$G$26*HLOOKUP($U$6,'SA 10%'!$A$6:$IV$366,$A81+1,0))/1000</f>
        <v>2216982.3144684825</v>
      </c>
      <c r="V81" s="470">
        <f>('ป้อนข้อมูล Mortgage Protection1'!$G$26*HLOOKUP($V$6,'SA 10%'!$A$6:$IV$366,$A81+1,0))/1000</f>
        <v>2254083.9018084682</v>
      </c>
      <c r="W81" s="470">
        <f>('ป้อนข้อมูล Mortgage Protection1'!$G$26*HLOOKUP($W$6,'SA 10%'!$A$6:$IV$366,$A81+1,0))/1000</f>
        <v>2286736.8699870175</v>
      </c>
      <c r="X81" s="470">
        <f>('ป้อนข้อมูล Mortgage Protection1'!$G$26*HLOOKUP($X$6,'SA 10%'!$A$6:$IV$366,$A81+1,0))/1000</f>
        <v>2315561.1166193681</v>
      </c>
      <c r="Y81" s="470">
        <f>('ป้อนข้อมูล Mortgage Protection1'!$G$26*HLOOKUP($Y$6,'SA 10%'!$A$6:$IV$366,$A81+1,0))/1000</f>
        <v>2341073.1547467825</v>
      </c>
      <c r="Z81" s="470">
        <f>('ป้อนข้อมูล Mortgage Protection1'!$G$26*HLOOKUP($Z$6,'SA 10%'!$A$6:$IV$366,$A81+1,0))/1000</f>
        <v>2363706.6546530072</v>
      </c>
      <c r="AA81" s="470">
        <f>('ป้อนข้อมูล Mortgage Protection1'!$G$26*HLOOKUP($AA$6,'SA 10%'!$A$6:$IV$366,$A81+1,0))/1000</f>
        <v>2383828.2546223816</v>
      </c>
      <c r="AB81" s="470">
        <f>('ป้อนข้อมูล Mortgage Protection1'!$G$26*HLOOKUP($AB$6,'SA 10%'!$A$6:$IV$366,$A81+1,0))/1000</f>
        <v>2401749.867574126</v>
      </c>
      <c r="AC81" s="470">
        <f>('ป้อนข้อมูล Mortgage Protection1'!$G$26*HLOOKUP($AC$6,'SA 10%'!$A$6:$IV$366,$A81+1,0))/1000</f>
        <v>2417738.3598201605</v>
      </c>
      <c r="AD81" s="470">
        <f>('ป้อนข้อมูล Mortgage Protection1'!$G$26*HLOOKUP($AD$6,'SA 10%'!$A$6:$IV$366,$A81+1,0))/1000</f>
        <v>2432023.2363494867</v>
      </c>
      <c r="AE81" s="470">
        <f>('ป้อนข้อมูล Mortgage Protection1'!$G$26*HLOOKUP($AE$6,'SA 10%'!$A$6:$IV$366,$A81+1,0))/1000</f>
        <v>2444802.7977609783</v>
      </c>
    </row>
    <row r="82" spans="1:31" ht="11.1" customHeight="1">
      <c r="A82" s="469">
        <v>76</v>
      </c>
      <c r="B82" s="470">
        <f>('ป้อนข้อมูล Mortgage Protection1'!$G$26*HLOOKUP($B$6,'SA 10%'!$A$6:$IV$366,$A82+1,0))/1000</f>
        <v>0</v>
      </c>
      <c r="C82" s="470">
        <f>('ป้อนข้อมูล Mortgage Protection1'!$G$26*HLOOKUP($C$6,'SA 10%'!$A$6:$IV$366,$A82+1,0))/1000</f>
        <v>0</v>
      </c>
      <c r="D82" s="470">
        <f>('ป้อนข้อมูล Mortgage Protection1'!$G$26*HLOOKUP($D$6,'SA 10%'!$A$6:$IV$366,$A82+1,0))/1000</f>
        <v>0</v>
      </c>
      <c r="E82" s="470">
        <f>('ป้อนข้อมูล Mortgage Protection1'!$G$26*HLOOKUP($E$6,'SA 10%'!$A$6:$IV$366,$A82+1,0))/1000</f>
        <v>0</v>
      </c>
      <c r="F82" s="470">
        <f>('ป้อนข้อมูล Mortgage Protection1'!$G$26*HLOOKUP($F$6,'SA 10%'!$A$6:$IV$366,$A82+1,0))/1000</f>
        <v>0</v>
      </c>
      <c r="G82" s="470">
        <f>('ป้อนข้อมูล Mortgage Protection1'!$G$26*HLOOKUP($G$6,'SA 10%'!$A$6:$IV$366,$A82+1,0))/1000</f>
        <v>0</v>
      </c>
      <c r="H82" s="470">
        <f>('ป้อนข้อมูล Mortgage Protection1'!$G$26*HLOOKUP($H$6,'SA 10%'!$A$6:$IV$366,$A82+1,0))/1000</f>
        <v>367036.36445130018</v>
      </c>
      <c r="I82" s="470">
        <f>('ป้อนข้อมูล Mortgage Protection1'!$G$26*HLOOKUP($I$6,'SA 10%'!$A$6:$IV$366,$A82+1,0))/1000</f>
        <v>745547.57355139416</v>
      </c>
      <c r="J82" s="470">
        <f>('ป้อนข้อมูล Mortgage Protection1'!$G$26*HLOOKUP($J$6,'SA 10%'!$A$6:$IV$366,$A82+1,0))/1000</f>
        <v>1036118.6080652642</v>
      </c>
      <c r="K82" s="470">
        <f>('ป้อนข้อมูล Mortgage Protection1'!$G$26*HLOOKUP($K$6,'SA 10%'!$A$6:$IV$366,$A82+1,0))/1000</f>
        <v>1265188.3049615051</v>
      </c>
      <c r="L82" s="470">
        <f>('ป้อนข้อมูล Mortgage Protection1'!$G$26*HLOOKUP($L$6,'SA 10%'!$A$6:$IV$366,$A82+1,0))/1000</f>
        <v>1449586.2595351152</v>
      </c>
      <c r="M82" s="470">
        <f>('ป้อนข้อมูล Mortgage Protection1'!$G$26*HLOOKUP($M$6,'SA 10%'!$A$6:$IV$366,$A82+1,0))/1000</f>
        <v>1600536.3459985005</v>
      </c>
      <c r="N82" s="470">
        <f>('ป้อนข้อมูล Mortgage Protection1'!$G$26*HLOOKUP($N$6,'SA 10%'!$A$6:$IV$366,$A82+1,0))/1000</f>
        <v>1725812.4425898949</v>
      </c>
      <c r="O82" s="470">
        <f>('ป้อนข้อมูล Mortgage Protection1'!$G$26*HLOOKUP($O$6,'SA 10%'!$A$6:$IV$366,$A82+1,0))/1000</f>
        <v>1830970.2624281875</v>
      </c>
      <c r="P82" s="470">
        <f>('ป้อนข้อมูล Mortgage Protection1'!$G$26*HLOOKUP($P$6,'SA 10%'!$A$6:$IV$366,$A82+1,0))/1000</f>
        <v>1920086.4440305189</v>
      </c>
      <c r="Q82" s="470">
        <f>('ป้อนข้อมูล Mortgage Protection1'!$G$26*HLOOKUP($Q$6,'SA 10%'!$A$6:$IV$366,$A82+1,0))/1000</f>
        <v>1996220.4784075522</v>
      </c>
      <c r="R82" s="470">
        <f>('ป้อนข้อมูล Mortgage Protection1'!$G$26*HLOOKUP($R$6,'SA 10%'!$A$6:$IV$366,$A82+1,0))/1000</f>
        <v>2061713.6016051928</v>
      </c>
      <c r="S82" s="470">
        <f>('ป้อนข้อมูล Mortgage Protection1'!$G$26*HLOOKUP($S$6,'SA 10%'!$A$6:$IV$366,$A82+1,0))/1000</f>
        <v>2118388.0574998078</v>
      </c>
      <c r="T82" s="470">
        <f>('ป้อนข้อมูล Mortgage Protection1'!$G$26*HLOOKUP($T$6,'SA 10%'!$A$6:$IV$366,$A82+1,0))/1000</f>
        <v>2167683.438747528</v>
      </c>
      <c r="U82" s="470">
        <f>('ป้อนข้อมูล Mortgage Protection1'!$G$26*HLOOKUP($U$6,'SA 10%'!$A$6:$IV$366,$A82+1,0))/1000</f>
        <v>2210752.1304643359</v>
      </c>
      <c r="V82" s="470">
        <f>('ป้อนข้อมูล Mortgage Protection1'!$G$26*HLOOKUP($V$6,'SA 10%'!$A$6:$IV$366,$A82+1,0))/1000</f>
        <v>2248527.4907235517</v>
      </c>
      <c r="W82" s="470">
        <f>('ป้อนข้อมูล Mortgage Protection1'!$G$26*HLOOKUP($W$6,'SA 10%'!$A$6:$IV$366,$A82+1,0))/1000</f>
        <v>2281773.4439269621</v>
      </c>
      <c r="X82" s="470">
        <f>('ป้อนข้อมูล Mortgage Protection1'!$G$26*HLOOKUP($X$6,'SA 10%'!$A$6:$IV$366,$A82+1,0))/1000</f>
        <v>2311121.1451657182</v>
      </c>
      <c r="Y82" s="470">
        <f>('ป้อนข้อมูล Mortgage Protection1'!$G$26*HLOOKUP($Y$6,'SA 10%'!$A$6:$IV$366,$A82+1,0))/1000</f>
        <v>2337096.4874705817</v>
      </c>
      <c r="Z82" s="470">
        <f>('ป้อนข้อมูล Mortgage Protection1'!$G$26*HLOOKUP($Z$6,'SA 10%'!$A$6:$IV$366,$A82+1,0))/1000</f>
        <v>2360141.0166722503</v>
      </c>
      <c r="AA82" s="470">
        <f>('ป้อนข้อมูล Mortgage Protection1'!$G$26*HLOOKUP($AA$6,'SA 10%'!$A$6:$IV$366,$A82+1,0))/1000</f>
        <v>2380628.029286284</v>
      </c>
      <c r="AB82" s="470">
        <f>('ป้อนข้อมูล Mortgage Protection1'!$G$26*HLOOKUP($AB$6,'SA 10%'!$A$6:$IV$366,$A82+1,0))/1000</f>
        <v>2398875.1026385534</v>
      </c>
      <c r="AC82" s="470">
        <f>('ป้อนข้อมูล Mortgage Protection1'!$G$26*HLOOKUP($AC$6,'SA 10%'!$A$6:$IV$366,$A82+1,0))/1000</f>
        <v>2415153.9493914177</v>
      </c>
      <c r="AD82" s="470">
        <f>('ป้อนข้อมูล Mortgage Protection1'!$G$26*HLOOKUP($AD$6,'SA 10%'!$A$6:$IV$366,$A82+1,0))/1000</f>
        <v>2429698.2423945409</v>
      </c>
      <c r="AE82" s="470">
        <f>('ป้อนข้อมูล Mortgage Protection1'!$G$26*HLOOKUP($AE$6,'SA 10%'!$A$6:$IV$366,$A82+1,0))/1000</f>
        <v>2442709.883428928</v>
      </c>
    </row>
    <row r="83" spans="1:31" ht="11.1" customHeight="1">
      <c r="A83" s="469">
        <v>77</v>
      </c>
      <c r="B83" s="470">
        <f>('ป้อนข้อมูล Mortgage Protection1'!$G$26*HLOOKUP($B$6,'SA 10%'!$A$6:$IV$366,$A83+1,0))/1000</f>
        <v>0</v>
      </c>
      <c r="C83" s="470">
        <f>('ป้อนข้อมูล Mortgage Protection1'!$G$26*HLOOKUP($C$6,'SA 10%'!$A$6:$IV$366,$A83+1,0))/1000</f>
        <v>0</v>
      </c>
      <c r="D83" s="470">
        <f>('ป้อนข้อมูล Mortgage Protection1'!$G$26*HLOOKUP($D$6,'SA 10%'!$A$6:$IV$366,$A83+1,0))/1000</f>
        <v>0</v>
      </c>
      <c r="E83" s="470">
        <f>('ป้อนข้อมูล Mortgage Protection1'!$G$26*HLOOKUP($E$6,'SA 10%'!$A$6:$IV$366,$A83+1,0))/1000</f>
        <v>0</v>
      </c>
      <c r="F83" s="470">
        <f>('ป้อนข้อมูล Mortgage Protection1'!$G$26*HLOOKUP($F$6,'SA 10%'!$A$6:$IV$366,$A83+1,0))/1000</f>
        <v>0</v>
      </c>
      <c r="G83" s="470">
        <f>('ป้อนข้อมูล Mortgage Protection1'!$G$26*HLOOKUP($G$6,'SA 10%'!$A$6:$IV$366,$A83+1,0))/1000</f>
        <v>0</v>
      </c>
      <c r="H83" s="470">
        <f>('ป้อนข้อมูล Mortgage Protection1'!$G$26*HLOOKUP($H$6,'SA 10%'!$A$6:$IV$366,$A83+1,0))/1000</f>
        <v>327595.13965369866</v>
      </c>
      <c r="I83" s="470">
        <f>('ป้อนข้อมูล Mortgage Protection1'!$G$26*HLOOKUP($I$6,'SA 10%'!$A$6:$IV$366,$A83+1,0))/1000</f>
        <v>712913.85119907209</v>
      </c>
      <c r="J83" s="470">
        <f>('ป้อนข้อมูล Mortgage Protection1'!$G$26*HLOOKUP($J$6,'SA 10%'!$A$6:$IV$366,$A83+1,0))/1000</f>
        <v>1008710.7891483601</v>
      </c>
      <c r="K83" s="470">
        <f>('ป้อนข้อมูล Mortgage Protection1'!$G$26*HLOOKUP($K$6,'SA 10%'!$A$6:$IV$366,$A83+1,0))/1000</f>
        <v>1241900.2914407689</v>
      </c>
      <c r="L83" s="470">
        <f>('ป้อนข้อมูล Mortgage Protection1'!$G$26*HLOOKUP($L$6,'SA 10%'!$A$6:$IV$366,$A83+1,0))/1000</f>
        <v>1429614.6326800445</v>
      </c>
      <c r="M83" s="470">
        <f>('ป้อนข้อมูล Mortgage Protection1'!$G$26*HLOOKUP($M$6,'SA 10%'!$A$6:$IV$366,$A83+1,0))/1000</f>
        <v>1583279.5478143103</v>
      </c>
      <c r="N83" s="470">
        <f>('ป้อนข้อมูล Mortgage Protection1'!$G$26*HLOOKUP($N$6,'SA 10%'!$A$6:$IV$366,$A83+1,0))/1000</f>
        <v>1710808.7278372585</v>
      </c>
      <c r="O83" s="470">
        <f>('ป้อนข้อมูล Mortgage Protection1'!$G$26*HLOOKUP($O$6,'SA 10%'!$A$6:$IV$366,$A83+1,0))/1000</f>
        <v>1817857.8050504425</v>
      </c>
      <c r="P83" s="470">
        <f>('ป้อนข้อมูล Mortgage Protection1'!$G$26*HLOOKUP($P$6,'SA 10%'!$A$6:$IV$366,$A83+1,0))/1000</f>
        <v>1908576.7360815529</v>
      </c>
      <c r="Q83" s="470">
        <f>('ป้อนข้อมูล Mortgage Protection1'!$G$26*HLOOKUP($Q$6,'SA 10%'!$A$6:$IV$366,$A83+1,0))/1000</f>
        <v>1986080.0367120823</v>
      </c>
      <c r="R83" s="470">
        <f>('ป้อนข้อมูล Mortgage Protection1'!$G$26*HLOOKUP($R$6,'SA 10%'!$A$6:$IV$366,$A83+1,0))/1000</f>
        <v>2052751.0499843047</v>
      </c>
      <c r="S83" s="470">
        <f>('ป้อนข้อมูล Mortgage Protection1'!$G$26*HLOOKUP($S$6,'SA 10%'!$A$6:$IV$366,$A83+1,0))/1000</f>
        <v>2110444.7927264734</v>
      </c>
      <c r="T83" s="470">
        <f>('ป้อนข้อมูล Mortgage Protection1'!$G$26*HLOOKUP($T$6,'SA 10%'!$A$6:$IV$366,$A83+1,0))/1000</f>
        <v>2160626.748586298</v>
      </c>
      <c r="U83" s="470">
        <f>('ป้อนข้อมูล Mortgage Protection1'!$G$26*HLOOKUP($U$6,'SA 10%'!$A$6:$IV$366,$A83+1,0))/1000</f>
        <v>2204470.0282601551</v>
      </c>
      <c r="V83" s="470">
        <f>('ป้อนข้อมูล Mortgage Protection1'!$G$26*HLOOKUP($V$6,'SA 10%'!$A$6:$IV$366,$A83+1,0))/1000</f>
        <v>2242924.7762129279</v>
      </c>
      <c r="W83" s="470">
        <f>('ป้อนข้อมูล Mortgage Protection1'!$G$26*HLOOKUP($W$6,'SA 10%'!$A$6:$IV$366,$A83+1,0))/1000</f>
        <v>2276768.6559830727</v>
      </c>
      <c r="X83" s="470">
        <f>('ป้อนข้อมูล Mortgage Protection1'!$G$26*HLOOKUP($X$6,'SA 10%'!$A$6:$IV$366,$A83+1,0))/1000</f>
        <v>2306644.1739499546</v>
      </c>
      <c r="Y83" s="470">
        <f>('ป้อนข้อมูล Mortgage Protection1'!$G$26*HLOOKUP($Y$6,'SA 10%'!$A$6:$IV$366,$A83+1,0))/1000</f>
        <v>2333086.6813004129</v>
      </c>
      <c r="Z83" s="470">
        <f>('ป้อนข้อมูล Mortgage Protection1'!$G$26*HLOOKUP($Z$6,'SA 10%'!$A$6:$IV$366,$A83+1,0))/1000</f>
        <v>2356545.6650416539</v>
      </c>
      <c r="AA83" s="470">
        <f>('ป้อนข้อมูล Mortgage Protection1'!$G$26*HLOOKUP($AA$6,'SA 10%'!$A$6:$IV$366,$A83+1,0))/1000</f>
        <v>2377401.1354057183</v>
      </c>
      <c r="AB83" s="470">
        <f>('ป้อนข้อมูล Mortgage Protection1'!$G$26*HLOOKUP($AB$6,'SA 10%'!$A$6:$IV$366,$A83+1,0))/1000</f>
        <v>2395976.381328518</v>
      </c>
      <c r="AC83" s="470">
        <f>('ป้อนข้อมูล Mortgage Protection1'!$G$26*HLOOKUP($AC$6,'SA 10%'!$A$6:$IV$366,$A83+1,0))/1000</f>
        <v>2412548.0022091018</v>
      </c>
      <c r="AD83" s="470">
        <f>('ป้อนข้อมูล Mortgage Protection1'!$G$26*HLOOKUP($AD$6,'SA 10%'!$A$6:$IV$366,$A83+1,0))/1000</f>
        <v>2427353.8734899703</v>
      </c>
      <c r="AE83" s="470">
        <f>('ป้อนข้อมูล Mortgage Protection1'!$G$26*HLOOKUP($AE$6,'SA 10%'!$A$6:$IV$366,$A83+1,0))/1000</f>
        <v>2440599.5281441109</v>
      </c>
    </row>
    <row r="84" spans="1:31" ht="11.1" customHeight="1">
      <c r="A84" s="469">
        <v>78</v>
      </c>
      <c r="B84" s="470">
        <f>('ป้อนข้อมูล Mortgage Protection1'!$G$26*HLOOKUP($B$6,'SA 10%'!$A$6:$IV$366,$A84+1,0))/1000</f>
        <v>0</v>
      </c>
      <c r="C84" s="470">
        <f>('ป้อนข้อมูล Mortgage Protection1'!$G$26*HLOOKUP($C$6,'SA 10%'!$A$6:$IV$366,$A84+1,0))/1000</f>
        <v>0</v>
      </c>
      <c r="D84" s="470">
        <f>('ป้อนข้อมูล Mortgage Protection1'!$G$26*HLOOKUP($D$6,'SA 10%'!$A$6:$IV$366,$A84+1,0))/1000</f>
        <v>0</v>
      </c>
      <c r="E84" s="470">
        <f>('ป้อนข้อมูล Mortgage Protection1'!$G$26*HLOOKUP($E$6,'SA 10%'!$A$6:$IV$366,$A84+1,0))/1000</f>
        <v>0</v>
      </c>
      <c r="F84" s="470">
        <f>('ป้อนข้อมูล Mortgage Protection1'!$G$26*HLOOKUP($F$6,'SA 10%'!$A$6:$IV$366,$A84+1,0))/1000</f>
        <v>0</v>
      </c>
      <c r="G84" s="470">
        <f>('ป้อนข้อมูล Mortgage Protection1'!$G$26*HLOOKUP($G$6,'SA 10%'!$A$6:$IV$366,$A84+1,0))/1000</f>
        <v>0</v>
      </c>
      <c r="H84" s="470">
        <f>('ป้อนข้อมูล Mortgage Protection1'!$G$26*HLOOKUP($H$6,'SA 10%'!$A$6:$IV$366,$A84+1,0))/1000</f>
        <v>287825.23798278399</v>
      </c>
      <c r="I84" s="470">
        <f>('ป้อนข้อมูล Mortgage Protection1'!$G$26*HLOOKUP($I$6,'SA 10%'!$A$6:$IV$366,$A84+1,0))/1000</f>
        <v>680008.18116048013</v>
      </c>
      <c r="J84" s="470">
        <f>('ป้อนข้อมูล Mortgage Protection1'!$G$26*HLOOKUP($J$6,'SA 10%'!$A$6:$IV$366,$A84+1,0))/1000</f>
        <v>981074.5717404827</v>
      </c>
      <c r="K84" s="470">
        <f>('ป้อนข้อมูล Mortgage Protection1'!$G$26*HLOOKUP($K$6,'SA 10%'!$A$6:$IV$366,$A84+1,0))/1000</f>
        <v>1218418.2111406934</v>
      </c>
      <c r="L84" s="470">
        <f>('ป้อนข้อมูล Mortgage Protection1'!$G$26*HLOOKUP($L$6,'SA 10%'!$A$6:$IV$366,$A84+1,0))/1000</f>
        <v>1409476.5756011815</v>
      </c>
      <c r="M84" s="470">
        <f>('ป้อนข้อมูล Mortgage Protection1'!$G$26*HLOOKUP($M$6,'SA 10%'!$A$6:$IV$366,$A84+1,0))/1000</f>
        <v>1565878.9429785851</v>
      </c>
      <c r="N84" s="470">
        <f>('ป้อนข้อมูล Mortgage Protection1'!$G$26*HLOOKUP($N$6,'SA 10%'!$A$6:$IV$366,$A84+1,0))/1000</f>
        <v>1695679.9821283508</v>
      </c>
      <c r="O84" s="470">
        <f>('ป้อนข้อมูล Mortgage Protection1'!$G$26*HLOOKUP($O$6,'SA 10%'!$A$6:$IV$366,$A84+1,0))/1000</f>
        <v>1804636.0771945498</v>
      </c>
      <c r="P84" s="470">
        <f>('ป้อนข้อมูล Mortgage Protection1'!$G$26*HLOOKUP($P$6,'SA 10%'!$A$6:$IV$366,$A84+1,0))/1000</f>
        <v>1896971.1138996796</v>
      </c>
      <c r="Q84" s="470">
        <f>('ป้อนข้อมูล Mortgage Protection1'!$G$26*HLOOKUP($Q$6,'SA 10%'!$A$6:$IV$366,$A84+1,0))/1000</f>
        <v>1975855.091335817</v>
      </c>
      <c r="R84" s="470">
        <f>('ป้อนข้อมูล Mortgage Protection1'!$G$26*HLOOKUP($R$6,'SA 10%'!$A$6:$IV$366,$A84+1,0))/1000</f>
        <v>2043713.8104332427</v>
      </c>
      <c r="S84" s="470">
        <f>('ป้อนข้อมูล Mortgage Protection1'!$G$26*HLOOKUP($S$6,'SA 10%'!$A$6:$IV$366,$A84+1,0))/1000</f>
        <v>2102435.3340800279</v>
      </c>
      <c r="T84" s="470">
        <f>('ป้อนข้อมูล Mortgage Protection1'!$G$26*HLOOKUP($T$6,'SA 10%'!$A$6:$IV$366,$A84+1,0))/1000</f>
        <v>2153511.2526737242</v>
      </c>
      <c r="U84" s="470">
        <f>('ป้อนข้อมูล Mortgage Protection1'!$G$26*HLOOKUP($U$6,'SA 10%'!$A$6:$IV$366,$A84+1,0))/1000</f>
        <v>2198135.5752042723</v>
      </c>
      <c r="V84" s="470">
        <f>('ป้อนข้อมูล Mortgage Protection1'!$G$26*HLOOKUP($V$6,'SA 10%'!$A$6:$IV$366,$A84+1,0))/1000</f>
        <v>2237275.3724147151</v>
      </c>
      <c r="W84" s="470">
        <f>('ป้อนข้อมูล Mortgage Protection1'!$G$26*HLOOKUP($W$6,'SA 10%'!$A$6:$IV$366,$A84+1,0))/1000</f>
        <v>2271722.1614729841</v>
      </c>
      <c r="X84" s="470">
        <f>('ป้อนข้อมูล Mortgage Protection1'!$G$26*HLOOKUP($X$6,'SA 10%'!$A$6:$IV$366,$A84+1,0))/1000</f>
        <v>2302129.894640726</v>
      </c>
      <c r="Y84" s="470">
        <f>('ป้อนข้อมูล Mortgage Protection1'!$G$26*HLOOKUP($Y$6,'SA 10%'!$A$6:$IV$366,$A84+1,0))/1000</f>
        <v>2329043.4600788252</v>
      </c>
      <c r="Z84" s="470">
        <f>('ป้อนข้อมูล Mortgage Protection1'!$G$26*HLOOKUP($Z$6,'SA 10%'!$A$6:$IV$366,$A84+1,0))/1000</f>
        <v>2352920.3521474693</v>
      </c>
      <c r="AA84" s="470">
        <f>('ป้อนข้อมูล Mortgage Protection1'!$G$26*HLOOKUP($AA$6,'SA 10%'!$A$6:$IV$366,$A84+1,0))/1000</f>
        <v>2374147.3507428155</v>
      </c>
      <c r="AB84" s="470">
        <f>('ป้อนข้อมูล Mortgage Protection1'!$G$26*HLOOKUP($AB$6,'SA 10%'!$A$6:$IV$366,$A84+1,0))/1000</f>
        <v>2393053.5040075658</v>
      </c>
      <c r="AC84" s="470">
        <f>('ป้อนข้อมูล Mortgage Protection1'!$G$26*HLOOKUP($AC$6,'SA 10%'!$A$6:$IV$366,$A84+1,0))/1000</f>
        <v>2409920.3388002673</v>
      </c>
      <c r="AD84" s="470">
        <f>('ป้อนข้อมูล Mortgage Protection1'!$G$26*HLOOKUP($AD$6,'SA 10%'!$A$6:$IV$366,$A84+1,0))/1000</f>
        <v>2424989.9681778615</v>
      </c>
      <c r="AE84" s="470">
        <f>('ป้อนข้อมูล Mortgage Protection1'!$G$26*HLOOKUP($AE$6,'SA 10%'!$A$6:$IV$366,$A84+1,0))/1000</f>
        <v>2438471.5865652538</v>
      </c>
    </row>
    <row r="85" spans="1:31" ht="11.1" customHeight="1">
      <c r="A85" s="469">
        <v>79</v>
      </c>
      <c r="B85" s="470">
        <f>('ป้อนข้อมูล Mortgage Protection1'!$G$26*HLOOKUP($B$6,'SA 10%'!$A$6:$IV$366,$A85+1,0))/1000</f>
        <v>0</v>
      </c>
      <c r="C85" s="470">
        <f>('ป้อนข้อมูล Mortgage Protection1'!$G$26*HLOOKUP($C$6,'SA 10%'!$A$6:$IV$366,$A85+1,0))/1000</f>
        <v>0</v>
      </c>
      <c r="D85" s="470">
        <f>('ป้อนข้อมูล Mortgage Protection1'!$G$26*HLOOKUP($D$6,'SA 10%'!$A$6:$IV$366,$A85+1,0))/1000</f>
        <v>0</v>
      </c>
      <c r="E85" s="470">
        <f>('ป้อนข้อมูล Mortgage Protection1'!$G$26*HLOOKUP($E$6,'SA 10%'!$A$6:$IV$366,$A85+1,0))/1000</f>
        <v>0</v>
      </c>
      <c r="F85" s="470">
        <f>('ป้อนข้อมูล Mortgage Protection1'!$G$26*HLOOKUP($F$6,'SA 10%'!$A$6:$IV$366,$A85+1,0))/1000</f>
        <v>0</v>
      </c>
      <c r="G85" s="470">
        <f>('ป้อนข้อมูล Mortgage Protection1'!$G$26*HLOOKUP($G$6,'SA 10%'!$A$6:$IV$366,$A85+1,0))/1000</f>
        <v>0</v>
      </c>
      <c r="H85" s="470">
        <f>('ป้อนข้อมูล Mortgage Protection1'!$G$26*HLOOKUP($H$6,'SA 10%'!$A$6:$IV$366,$A85+1,0))/1000</f>
        <v>247723.92046461088</v>
      </c>
      <c r="I85" s="470">
        <f>('ป้อนข้อมูล Mortgage Protection1'!$G$26*HLOOKUP($I$6,'SA 10%'!$A$6:$IV$366,$A85+1,0))/1000</f>
        <v>646828.29720490007</v>
      </c>
      <c r="J85" s="470">
        <f>('ป้อนข้อมูล Mortgage Protection1'!$G$26*HLOOKUP($J$6,'SA 10%'!$A$6:$IV$366,$A85+1,0))/1000</f>
        <v>953208.0525208714</v>
      </c>
      <c r="K85" s="470">
        <f>('ป้อนข้อมูล Mortgage Protection1'!$G$26*HLOOKUP($K$6,'SA 10%'!$A$6:$IV$366,$A85+1,0))/1000</f>
        <v>1194740.4468381172</v>
      </c>
      <c r="L85" s="470">
        <f>('ป้อนข้อมูล Mortgage Protection1'!$G$26*HLOOKUP($L$6,'SA 10%'!$A$6:$IV$366,$A85+1,0))/1000</f>
        <v>1389170.7013799942</v>
      </c>
      <c r="M85" s="470">
        <f>('ป้อนข้อมูล Mortgage Protection1'!$G$26*HLOOKUP($M$6,'SA 10%'!$A$6:$IV$366,$A85+1,0))/1000</f>
        <v>1548333.3331025625</v>
      </c>
      <c r="N85" s="470">
        <f>('ป้อนข้อมูล Mortgage Protection1'!$G$26*HLOOKUP($N$6,'SA 10%'!$A$6:$IV$366,$A85+1,0))/1000</f>
        <v>1680425.1635385349</v>
      </c>
      <c r="O85" s="470">
        <f>('ป้อนข้อมูล Mortgage Protection1'!$G$26*HLOOKUP($O$6,'SA 10%'!$A$6:$IV$366,$A85+1,0))/1000</f>
        <v>1791304.1682731905</v>
      </c>
      <c r="P85" s="470">
        <f>('ป้อนข้อมูล Mortgage Protection1'!$G$26*HLOOKUP($P$6,'SA 10%'!$A$6:$IV$366,$A85+1,0))/1000</f>
        <v>1885268.778199624</v>
      </c>
      <c r="Q85" s="470">
        <f>('ป้อนข้อมูล Mortgage Protection1'!$G$26*HLOOKUP($Q$6,'SA 10%'!$A$6:$IV$366,$A85+1,0))/1000</f>
        <v>1965544.9380814156</v>
      </c>
      <c r="R85" s="470">
        <f>('ป้อนข้อมูล Mortgage Protection1'!$G$26*HLOOKUP($R$6,'SA 10%'!$A$6:$IV$366,$A85+1,0))/1000</f>
        <v>2034601.2605525882</v>
      </c>
      <c r="S85" s="470">
        <f>('ป้อนข้อมูล Mortgage Protection1'!$G$26*HLOOKUP($S$6,'SA 10%'!$A$6:$IV$366,$A85+1,0))/1000</f>
        <v>2094359.1299448623</v>
      </c>
      <c r="T85" s="470">
        <f>('ป้อนข้อมูล Mortgage Protection1'!$G$26*HLOOKUP($T$6,'SA 10%'!$A$6:$IV$366,$A85+1,0))/1000</f>
        <v>2146336.4609618788</v>
      </c>
      <c r="U85" s="470">
        <f>('ป้อนข้อมูล Mortgage Protection1'!$G$26*HLOOKUP($U$6,'SA 10%'!$A$6:$IV$366,$A85+1,0))/1000</f>
        <v>2191748.335039591</v>
      </c>
      <c r="V85" s="470">
        <f>('ป้อนข้อมูล Mortgage Protection1'!$G$26*HLOOKUP($V$6,'SA 10%'!$A$6:$IV$366,$A85+1,0))/1000</f>
        <v>2231578.8902515173</v>
      </c>
      <c r="W85" s="470">
        <f>('ป้อนข้อมูล Mortgage Protection1'!$G$26*HLOOKUP($W$6,'SA 10%'!$A$6:$IV$366,$A85+1,0))/1000</f>
        <v>2266633.6128419782</v>
      </c>
      <c r="X85" s="470">
        <f>('ป้อนข้อมูล Mortgage Protection1'!$G$26*HLOOKUP($X$6,'SA 10%'!$A$6:$IV$366,$A85+1,0))/1000</f>
        <v>2297577.9963372545</v>
      </c>
      <c r="Y85" s="470">
        <f>('ป้อนข้อมูล Mortgage Protection1'!$G$26*HLOOKUP($Y$6,'SA 10%'!$A$6:$IV$366,$A85+1,0))/1000</f>
        <v>2324966.5453470587</v>
      </c>
      <c r="Z85" s="470">
        <f>('ป้อนข้อมูล Mortgage Protection1'!$G$26*HLOOKUP($Z$6,'SA 10%'!$A$6:$IV$366,$A85+1,0))/1000</f>
        <v>2349264.8283125004</v>
      </c>
      <c r="AA85" s="470">
        <f>('ป้อนข้อมูล Mortgage Protection1'!$G$26*HLOOKUP($AA$6,'SA 10%'!$A$6:$IV$366,$A85+1,0))/1000</f>
        <v>2370866.4512077207</v>
      </c>
      <c r="AB85" s="470">
        <f>('ป้อนข้อมูล Mortgage Protection1'!$G$26*HLOOKUP($AB$6,'SA 10%'!$A$6:$IV$366,$A85+1,0))/1000</f>
        <v>2390106.2693756055</v>
      </c>
      <c r="AC85" s="470">
        <f>('ป้อนข้อมูล Mortgage Protection1'!$G$26*HLOOKUP($AC$6,'SA 10%'!$A$6:$IV$366,$A85+1,0))/1000</f>
        <v>2407270.7781963581</v>
      </c>
      <c r="AD85" s="470">
        <f>('ป้อนข้อมูล Mortgage Protection1'!$G$26*HLOOKUP($AD$6,'SA 10%'!$A$6:$IV$366,$A85+1,0))/1000</f>
        <v>2422606.3636548184</v>
      </c>
      <c r="AE85" s="470">
        <f>('ป้อนข้อมูล Mortgage Protection1'!$G$26*HLOOKUP($AE$6,'SA 10%'!$A$6:$IV$366,$A85+1,0))/1000</f>
        <v>2436325.9121399056</v>
      </c>
    </row>
    <row r="86" spans="1:31" ht="11.1" customHeight="1">
      <c r="A86" s="469">
        <v>80</v>
      </c>
      <c r="B86" s="470">
        <f>('ป้อนข้อมูล Mortgage Protection1'!$G$26*HLOOKUP($B$6,'SA 10%'!$A$6:$IV$366,$A86+1,0))/1000</f>
        <v>0</v>
      </c>
      <c r="C86" s="470">
        <f>('ป้อนข้อมูล Mortgage Protection1'!$G$26*HLOOKUP($C$6,'SA 10%'!$A$6:$IV$366,$A86+1,0))/1000</f>
        <v>0</v>
      </c>
      <c r="D86" s="470">
        <f>('ป้อนข้อมูล Mortgage Protection1'!$G$26*HLOOKUP($D$6,'SA 10%'!$A$6:$IV$366,$A86+1,0))/1000</f>
        <v>0</v>
      </c>
      <c r="E86" s="470">
        <f>('ป้อนข้อมูล Mortgage Protection1'!$G$26*HLOOKUP($E$6,'SA 10%'!$A$6:$IV$366,$A86+1,0))/1000</f>
        <v>0</v>
      </c>
      <c r="F86" s="470">
        <f>('ป้อนข้อมูล Mortgage Protection1'!$G$26*HLOOKUP($F$6,'SA 10%'!$A$6:$IV$366,$A86+1,0))/1000</f>
        <v>0</v>
      </c>
      <c r="G86" s="470">
        <f>('ป้อนข้อมูล Mortgage Protection1'!$G$26*HLOOKUP($G$6,'SA 10%'!$A$6:$IV$366,$A86+1,0))/1000</f>
        <v>0</v>
      </c>
      <c r="H86" s="470">
        <f>('ป้อนข้อมูล Mortgage Protection1'!$G$26*HLOOKUP($H$6,'SA 10%'!$A$6:$IV$366,$A86+1,0))/1000</f>
        <v>207288.42530045324</v>
      </c>
      <c r="I86" s="470">
        <f>('ป้อนข้อมูล Mortgage Protection1'!$G$26*HLOOKUP($I$6,'SA 10%'!$A$6:$IV$366,$A86+1,0))/1000</f>
        <v>613371.91421635717</v>
      </c>
      <c r="J86" s="470">
        <f>('ป้อนข้อมูล Mortgage Protection1'!$G$26*HLOOKUP($J$6,'SA 10%'!$A$6:$IV$366,$A86+1,0))/1000</f>
        <v>925109.31230776396</v>
      </c>
      <c r="K86" s="470">
        <f>('ป้อนข้อมูล Mortgage Protection1'!$G$26*HLOOKUP($K$6,'SA 10%'!$A$6:$IV$366,$A86+1,0))/1000</f>
        <v>1170865.3678330192</v>
      </c>
      <c r="L86" s="470">
        <f>('ป้อนข้อมูล Mortgage Protection1'!$G$26*HLOOKUP($L$6,'SA 10%'!$A$6:$IV$366,$A86+1,0))/1000</f>
        <v>1368695.6115402973</v>
      </c>
      <c r="M86" s="470">
        <f>('ป้อนข้อมูล Mortgage Protection1'!$G$26*HLOOKUP($M$6,'SA 10%'!$A$6:$IV$366,$A86+1,0))/1000</f>
        <v>1530641.5098109054</v>
      </c>
      <c r="N86" s="470">
        <f>('ป้อนข้อมูล Mortgage Protection1'!$G$26*HLOOKUP($N$6,'SA 10%'!$A$6:$IV$366,$A86+1,0))/1000</f>
        <v>1665043.2214604709</v>
      </c>
      <c r="O86" s="470">
        <f>('ป้อนข้อมูล Mortgage Protection1'!$G$26*HLOOKUP($O$6,'SA 10%'!$A$6:$IV$366,$A86+1,0))/1000</f>
        <v>1777861.160110821</v>
      </c>
      <c r="P86" s="470">
        <f>('ป้อนข้อมูล Mortgage Protection1'!$G$26*HLOOKUP($P$6,'SA 10%'!$A$6:$IV$366,$A86+1,0))/1000</f>
        <v>1873468.9230354002</v>
      </c>
      <c r="Q86" s="470">
        <f>('ป้อนข้อมูล Mortgage Protection1'!$G$26*HLOOKUP($Q$6,'SA 10%'!$A$6:$IV$366,$A86+1,0))/1000</f>
        <v>1955148.8668832278</v>
      </c>
      <c r="R86" s="470">
        <f>('ป้อนข้อมูล Mortgage Protection1'!$G$26*HLOOKUP($R$6,'SA 10%'!$A$6:$IV$366,$A86+1,0))/1000</f>
        <v>2025412.7727562618</v>
      </c>
      <c r="S86" s="470">
        <f>('ป้อนข้อมูล Mortgage Protection1'!$G$26*HLOOKUP($S$6,'SA 10%'!$A$6:$IV$366,$A86+1,0))/1000</f>
        <v>2086215.6241085702</v>
      </c>
      <c r="T86" s="470">
        <f>('ป้อนข้อมูล Mortgage Protection1'!$G$26*HLOOKUP($T$6,'SA 10%'!$A$6:$IV$366,$A86+1,0))/1000</f>
        <v>2139101.8793191011</v>
      </c>
      <c r="U86" s="470">
        <f>('ป้อนข้อมูล Mortgage Protection1'!$G$26*HLOOKUP($U$6,'SA 10%'!$A$6:$IV$366,$A86+1,0))/1000</f>
        <v>2185307.8678735374</v>
      </c>
      <c r="V86" s="470">
        <f>('ป้อนข้อมูล Mortgage Protection1'!$G$26*HLOOKUP($V$6,'SA 10%'!$A$6:$IV$366,$A86+1,0))/1000</f>
        <v>2225834.9374036258</v>
      </c>
      <c r="W86" s="470">
        <f>('ป้อนข้อมูล Mortgage Protection1'!$G$26*HLOOKUP($W$6,'SA 10%'!$A$6:$IV$366,$A86+1,0))/1000</f>
        <v>2261502.659639047</v>
      </c>
      <c r="X86" s="470">
        <f>('ป้อนข้อมูล Mortgage Protection1'!$G$26*HLOOKUP($X$6,'SA 10%'!$A$6:$IV$366,$A86+1,0))/1000</f>
        <v>2292988.1655479209</v>
      </c>
      <c r="Y86" s="470">
        <f>('ป้อนข้อมูล Mortgage Protection1'!$G$26*HLOOKUP($Y$6,'SA 10%'!$A$6:$IV$366,$A86+1,0))/1000</f>
        <v>2320855.6563258604</v>
      </c>
      <c r="Z86" s="470">
        <f>('ป้อนข้อมูล Mortgage Protection1'!$G$26*HLOOKUP($Z$6,'SA 10%'!$A$6:$IV$366,$A86+1,0))/1000</f>
        <v>2345578.8417789061</v>
      </c>
      <c r="AA86" s="470">
        <f>('ป้อนข้อมูล Mortgage Protection1'!$G$26*HLOOKUP($AA$6,'SA 10%'!$A$6:$IV$366,$A86+1,0))/1000</f>
        <v>2367558.2108431673</v>
      </c>
      <c r="AB86" s="470">
        <f>('ป้อนข้อมูล Mortgage Protection1'!$G$26*HLOOKUP($AB$6,'SA 10%'!$A$6:$IV$366,$A86+1,0))/1000</f>
        <v>2387134.4744550451</v>
      </c>
      <c r="AC86" s="470">
        <f>('ป้อนข้อมูล Mortgage Protection1'!$G$26*HLOOKUP($AC$6,'SA 10%'!$A$6:$IV$366,$A86+1,0))/1000</f>
        <v>2404599.1379207508</v>
      </c>
      <c r="AD86" s="470">
        <f>('ป้อนข้อมูล Mortgage Protection1'!$G$26*HLOOKUP($AD$6,'SA 10%'!$A$6:$IV$366,$A86+1,0))/1000</f>
        <v>2420202.8957607509</v>
      </c>
      <c r="AE86" s="470">
        <f>('ป้อนข้อมูล Mortgage Protection1'!$G$26*HLOOKUP($AE$6,'SA 10%'!$A$6:$IV$366,$A86+1,0))/1000</f>
        <v>2434162.3570943465</v>
      </c>
    </row>
    <row r="87" spans="1:31" ht="11.1" customHeight="1">
      <c r="A87" s="469">
        <v>81</v>
      </c>
      <c r="B87" s="470">
        <f>('ป้อนข้อมูล Mortgage Protection1'!$G$26*HLOOKUP($B$6,'SA 10%'!$A$6:$IV$366,$A87+1,0))/1000</f>
        <v>0</v>
      </c>
      <c r="C87" s="470">
        <f>('ป้อนข้อมูล Mortgage Protection1'!$G$26*HLOOKUP($C$6,'SA 10%'!$A$6:$IV$366,$A87+1,0))/1000</f>
        <v>0</v>
      </c>
      <c r="D87" s="470">
        <f>('ป้อนข้อมูล Mortgage Protection1'!$G$26*HLOOKUP($D$6,'SA 10%'!$A$6:$IV$366,$A87+1,0))/1000</f>
        <v>0</v>
      </c>
      <c r="E87" s="470">
        <f>('ป้อนข้อมูล Mortgage Protection1'!$G$26*HLOOKUP($E$6,'SA 10%'!$A$6:$IV$366,$A87+1,0))/1000</f>
        <v>0</v>
      </c>
      <c r="F87" s="470">
        <f>('ป้อนข้อมูล Mortgage Protection1'!$G$26*HLOOKUP($F$6,'SA 10%'!$A$6:$IV$366,$A87+1,0))/1000</f>
        <v>0</v>
      </c>
      <c r="G87" s="470">
        <f>('ป้อนข้อมูล Mortgage Protection1'!$G$26*HLOOKUP($G$6,'SA 10%'!$A$6:$IV$366,$A87+1,0))/1000</f>
        <v>0</v>
      </c>
      <c r="H87" s="470">
        <f>('ป้อนข้อมูล Mortgage Protection1'!$G$26*HLOOKUP($H$6,'SA 10%'!$A$6:$IV$366,$A87+1,0))/1000</f>
        <v>166515.96767659448</v>
      </c>
      <c r="I87" s="470">
        <f>('ป้อนข้อมูล Mortgage Protection1'!$G$26*HLOOKUP($I$6,'SA 10%'!$A$6:$IV$366,$A87+1,0))/1000</f>
        <v>579636.72803624265</v>
      </c>
      <c r="J87" s="470">
        <f>('ป้อนข้อมูล Mortgage Protection1'!$G$26*HLOOKUP($J$6,'SA 10%'!$A$6:$IV$366,$A87+1,0))/1000</f>
        <v>896776.41592621431</v>
      </c>
      <c r="K87" s="470">
        <f>('ป้อนข้อมูล Mortgage Protection1'!$G$26*HLOOKUP($K$6,'SA 10%'!$A$6:$IV$366,$A87+1,0))/1000</f>
        <v>1146791.3298362123</v>
      </c>
      <c r="L87" s="470">
        <f>('ป้อนข้อมูล Mortgage Protection1'!$G$26*HLOOKUP($L$6,'SA 10%'!$A$6:$IV$366,$A87+1,0))/1000</f>
        <v>1348049.8959519363</v>
      </c>
      <c r="M87" s="470">
        <f>('ป้อนข้อมูล Mortgage Protection1'!$G$26*HLOOKUP($M$6,'SA 10%'!$A$6:$IV$366,$A87+1,0))/1000</f>
        <v>1512802.2546584851</v>
      </c>
      <c r="N87" s="470">
        <f>('ป้อนข้อมูล Mortgage Protection1'!$G$26*HLOOKUP($N$6,'SA 10%'!$A$6:$IV$366,$A87+1,0))/1000</f>
        <v>1649533.0965317562</v>
      </c>
      <c r="O87" s="470">
        <f>('ป้อนข้อมูล Mortgage Protection1'!$G$26*HLOOKUP($O$6,'SA 10%'!$A$6:$IV$366,$A87+1,0))/1000</f>
        <v>1764306.1268804308</v>
      </c>
      <c r="P87" s="470">
        <f>('ป้อนข้อมูล Mortgage Protection1'!$G$26*HLOOKUP($P$6,'SA 10%'!$A$6:$IV$366,$A87+1,0))/1000</f>
        <v>1861570.7357448088</v>
      </c>
      <c r="Q87" s="470">
        <f>('ป้อนข้อมูล Mortgage Protection1'!$G$26*HLOOKUP($Q$6,'SA 10%'!$A$6:$IV$366,$A87+1,0))/1000</f>
        <v>1944666.1617583886</v>
      </c>
      <c r="R87" s="470">
        <f>('ป้อนข้อมูล Mortgage Protection1'!$G$26*HLOOKUP($R$6,'SA 10%'!$A$6:$IV$366,$A87+1,0))/1000</f>
        <v>2016147.714228299</v>
      </c>
      <c r="S87" s="470">
        <f>('ป้อนข้อมูล Mortgage Protection1'!$G$26*HLOOKUP($S$6,'SA 10%'!$A$6:$IV$366,$A87+1,0))/1000</f>
        <v>2078004.2557236429</v>
      </c>
      <c r="T87" s="470">
        <f>('ป้อนข้อมูล Mortgage Protection1'!$G$26*HLOOKUP($T$6,'SA 10%'!$A$6:$IV$366,$A87+1,0))/1000</f>
        <v>2131807.0094959675</v>
      </c>
      <c r="U87" s="470">
        <f>('ป้อนข้อมูล Mortgage Protection1'!$G$26*HLOOKUP($U$6,'SA 10%'!$A$6:$IV$366,$A87+1,0))/1000</f>
        <v>2178813.7301477664</v>
      </c>
      <c r="V87" s="470">
        <f>('ป้อนข้อมูล Mortgage Protection1'!$G$26*HLOOKUP($V$6,'SA 10%'!$A$6:$IV$366,$A87+1,0))/1000</f>
        <v>2220043.1182820024</v>
      </c>
      <c r="W87" s="470">
        <f>('ป้อนข้อมูล Mortgage Protection1'!$G$26*HLOOKUP($W$6,'SA 10%'!$A$6:$IV$366,$A87+1,0))/1000</f>
        <v>2256328.9484927589</v>
      </c>
      <c r="X87" s="470">
        <f>('ป้อนข้อมูล Mortgage Protection1'!$G$26*HLOOKUP($X$6,'SA 10%'!$A$6:$IV$366,$A87+1,0))/1000</f>
        <v>2288360.0861686752</v>
      </c>
      <c r="Y87" s="470">
        <f>('ป้อนข้อมูล Mortgage Protection1'!$G$26*HLOOKUP($Y$6,'SA 10%'!$A$6:$IV$366,$A87+1,0))/1000</f>
        <v>2316710.5098961522</v>
      </c>
      <c r="Z87" s="470">
        <f>('ป้อนข้อมูล Mortgage Protection1'!$G$26*HLOOKUP($Z$6,'SA 10%'!$A$6:$IV$366,$A87+1,0))/1000</f>
        <v>2341862.1386908651</v>
      </c>
      <c r="AA87" s="470">
        <f>('ป้อนข้อมูล Mortgage Protection1'!$G$26*HLOOKUP($AA$6,'SA 10%'!$A$6:$IV$366,$A87+1,0))/1000</f>
        <v>2364222.4018089101</v>
      </c>
      <c r="AB87" s="470">
        <f>('ป้อนข้อมูล Mortgage Protection1'!$G$26*HLOOKUP($AB$6,'SA 10%'!$A$6:$IV$366,$A87+1,0))/1000</f>
        <v>2384137.914576814</v>
      </c>
      <c r="AC87" s="470">
        <f>('ป้อนข้อมูล Mortgage Protection1'!$G$26*HLOOKUP($AC$6,'SA 10%'!$A$6:$IV$366,$A87+1,0))/1000</f>
        <v>2401905.2339761797</v>
      </c>
      <c r="AD87" s="470">
        <f>('ป้อนข้อมูล Mortgage Protection1'!$G$26*HLOOKUP($AD$6,'SA 10%'!$A$6:$IV$366,$A87+1,0))/1000</f>
        <v>2417779.398967565</v>
      </c>
      <c r="AE87" s="470">
        <f>('ป้อนข้อมูล Mortgage Protection1'!$G$26*HLOOKUP($AE$6,'SA 10%'!$A$6:$IV$366,$A87+1,0))/1000</f>
        <v>2431980.7724234075</v>
      </c>
    </row>
    <row r="88" spans="1:31" ht="11.1" customHeight="1">
      <c r="A88" s="469">
        <v>82</v>
      </c>
      <c r="B88" s="470">
        <f>('ป้อนข้อมูล Mortgage Protection1'!$G$26*HLOOKUP($B$6,'SA 10%'!$A$6:$IV$366,$A88+1,0))/1000</f>
        <v>0</v>
      </c>
      <c r="C88" s="470">
        <f>('ป้อนข้อมูล Mortgage Protection1'!$G$26*HLOOKUP($C$6,'SA 10%'!$A$6:$IV$366,$A88+1,0))/1000</f>
        <v>0</v>
      </c>
      <c r="D88" s="470">
        <f>('ป้อนข้อมูล Mortgage Protection1'!$G$26*HLOOKUP($D$6,'SA 10%'!$A$6:$IV$366,$A88+1,0))/1000</f>
        <v>0</v>
      </c>
      <c r="E88" s="470">
        <f>('ป้อนข้อมูล Mortgage Protection1'!$G$26*HLOOKUP($E$6,'SA 10%'!$A$6:$IV$366,$A88+1,0))/1000</f>
        <v>0</v>
      </c>
      <c r="F88" s="470">
        <f>('ป้อนข้อมูล Mortgage Protection1'!$G$26*HLOOKUP($F$6,'SA 10%'!$A$6:$IV$366,$A88+1,0))/1000</f>
        <v>0</v>
      </c>
      <c r="G88" s="470">
        <f>('ป้อนข้อมูล Mortgage Protection1'!$G$26*HLOOKUP($G$6,'SA 10%'!$A$6:$IV$366,$A88+1,0))/1000</f>
        <v>0</v>
      </c>
      <c r="H88" s="470">
        <f>('ป้อนข้อมูล Mortgage Protection1'!$G$26*HLOOKUP($H$6,'SA 10%'!$A$6:$IV$366,$A88+1,0))/1000</f>
        <v>125403.73957253706</v>
      </c>
      <c r="I88" s="470">
        <f>('ป้อนข้อมูล Mortgage Protection1'!$G$26*HLOOKUP($I$6,'SA 10%'!$A$6:$IV$366,$A88+1,0))/1000</f>
        <v>545620.41530462785</v>
      </c>
      <c r="J88" s="470">
        <f>('ป้อนข้อมูล Mortgage Protection1'!$G$26*HLOOKUP($J$6,'SA 10%'!$A$6:$IV$366,$A88+1,0))/1000</f>
        <v>868207.41207481828</v>
      </c>
      <c r="K88" s="470">
        <f>('ป้อนข้อมูล Mortgage Protection1'!$G$26*HLOOKUP($K$6,'SA 10%'!$A$6:$IV$366,$A88+1,0))/1000</f>
        <v>1122516.6748560991</v>
      </c>
      <c r="L88" s="470">
        <f>('ป้อนข้อมูล Mortgage Protection1'!$G$26*HLOOKUP($L$6,'SA 10%'!$A$6:$IV$366,$A88+1,0))/1000</f>
        <v>1327232.1327336722</v>
      </c>
      <c r="M88" s="470">
        <f>('ป้อนข้อมูล Mortgage Protection1'!$G$26*HLOOKUP($M$6,'SA 10%'!$A$6:$IV$366,$A88+1,0))/1000</f>
        <v>1494814.339046462</v>
      </c>
      <c r="N88" s="470">
        <f>('ป้อนข้อมูล Mortgage Protection1'!$G$26*HLOOKUP($N$6,'SA 10%'!$A$6:$IV$366,$A88+1,0))/1000</f>
        <v>1633893.7205619689</v>
      </c>
      <c r="O88" s="470">
        <f>('ป้อนข้อมูล Mortgage Protection1'!$G$26*HLOOKUP($O$6,'SA 10%'!$A$6:$IV$366,$A88+1,0))/1000</f>
        <v>1750638.1350397877</v>
      </c>
      <c r="P88" s="470">
        <f>('ป้อนข้อมูล Mortgage Protection1'!$G$26*HLOOKUP($P$6,'SA 10%'!$A$6:$IV$366,$A88+1,0))/1000</f>
        <v>1849573.3968934622</v>
      </c>
      <c r="Q88" s="470">
        <f>('ป้อนข้อมูล Mortgage Protection1'!$G$26*HLOOKUP($Q$6,'SA 10%'!$A$6:$IV$366,$A88+1,0))/1000</f>
        <v>1934096.1007575092</v>
      </c>
      <c r="R88" s="470">
        <f>('ป้อนข้อมูล Mortgage Protection1'!$G$26*HLOOKUP($R$6,'SA 10%'!$A$6:$IV$366,$A88+1,0))/1000</f>
        <v>2006805.44687927</v>
      </c>
      <c r="S88" s="470">
        <f>('ป้อนข้อมูล Mortgage Protection1'!$G$26*HLOOKUP($S$6,'SA 10%'!$A$6:$IV$366,$A88+1,0))/1000</f>
        <v>2069724.4592688405</v>
      </c>
      <c r="T88" s="470">
        <f>('ป้อนข้อมูล Mortgage Protection1'!$G$26*HLOOKUP($T$6,'SA 10%'!$A$6:$IV$366,$A88+1,0))/1000</f>
        <v>2124451.3490909734</v>
      </c>
      <c r="U88" s="470">
        <f>('ป้อนข้อมูล Mortgage Protection1'!$G$26*HLOOKUP($U$6,'SA 10%'!$A$6:$IV$366,$A88+1,0))/1000</f>
        <v>2172265.4746076139</v>
      </c>
      <c r="V88" s="470">
        <f>('ป้อนข้อมูล Mortgage Protection1'!$G$26*HLOOKUP($V$6,'SA 10%'!$A$6:$IV$366,$A88+1,0))/1000</f>
        <v>2214203.0340010319</v>
      </c>
      <c r="W88" s="470">
        <f>('ป้อนข้อมูล Mortgage Protection1'!$G$26*HLOOKUP($W$6,'SA 10%'!$A$6:$IV$366,$A88+1,0))/1000</f>
        <v>2251112.1230869172</v>
      </c>
      <c r="X88" s="470">
        <f>('ป้อนข้อมูล Mortgage Protection1'!$G$26*HLOOKUP($X$6,'SA 10%'!$A$6:$IV$366,$A88+1,0))/1000</f>
        <v>2283693.4394612699</v>
      </c>
      <c r="Y88" s="470">
        <f>('ป้อนข้อมูล Mortgage Protection1'!$G$26*HLOOKUP($Y$6,'SA 10%'!$A$6:$IV$366,$A88+1,0))/1000</f>
        <v>2312530.8205795302</v>
      </c>
      <c r="Z88" s="470">
        <f>('ป้อนข้อมูล Mortgage Protection1'!$G$26*HLOOKUP($Z$6,'SA 10%'!$A$6:$IV$366,$A88+1,0))/1000</f>
        <v>2338114.4630770907</v>
      </c>
      <c r="AA88" s="470">
        <f>('ป้อนข้อมูล Mortgage Protection1'!$G$26*HLOOKUP($AA$6,'SA 10%'!$A$6:$IV$366,$A88+1,0))/1000</f>
        <v>2360858.7943660328</v>
      </c>
      <c r="AB88" s="470">
        <f>('ป้อนข้อมูล Mortgage Protection1'!$G$26*HLOOKUP($AB$6,'SA 10%'!$A$6:$IV$366,$A88+1,0))/1000</f>
        <v>2381116.3833662644</v>
      </c>
      <c r="AC88" s="470">
        <f>('ป้อนข้อมูล Mortgage Protection1'!$G$26*HLOOKUP($AC$6,'SA 10%'!$A$6:$IV$366,$A88+1,0))/1000</f>
        <v>2399188.880832071</v>
      </c>
      <c r="AD88" s="470">
        <f>('ป้อนข้อมูล Mortgage Protection1'!$G$26*HLOOKUP($AD$6,'SA 10%'!$A$6:$IV$366,$A88+1,0))/1000</f>
        <v>2415335.7063677702</v>
      </c>
      <c r="AE88" s="470">
        <f>('ป้อนข้อมูล Mortgage Protection1'!$G$26*HLOOKUP($AE$6,'SA 10%'!$A$6:$IV$366,$A88+1,0))/1000</f>
        <v>2429781.0078802113</v>
      </c>
    </row>
    <row r="89" spans="1:31" ht="11.1" customHeight="1">
      <c r="A89" s="469">
        <v>83</v>
      </c>
      <c r="B89" s="470">
        <f>('ป้อนข้อมูล Mortgage Protection1'!$G$26*HLOOKUP($B$6,'SA 10%'!$A$6:$IV$366,$A89+1,0))/1000</f>
        <v>0</v>
      </c>
      <c r="C89" s="470">
        <f>('ป้อนข้อมูล Mortgage Protection1'!$G$26*HLOOKUP($C$6,'SA 10%'!$A$6:$IV$366,$A89+1,0))/1000</f>
        <v>0</v>
      </c>
      <c r="D89" s="470">
        <f>('ป้อนข้อมูล Mortgage Protection1'!$G$26*HLOOKUP($D$6,'SA 10%'!$A$6:$IV$366,$A89+1,0))/1000</f>
        <v>0</v>
      </c>
      <c r="E89" s="470">
        <f>('ป้อนข้อมูล Mortgage Protection1'!$G$26*HLOOKUP($E$6,'SA 10%'!$A$6:$IV$366,$A89+1,0))/1000</f>
        <v>0</v>
      </c>
      <c r="F89" s="470">
        <f>('ป้อนข้อมูล Mortgage Protection1'!$G$26*HLOOKUP($F$6,'SA 10%'!$A$6:$IV$366,$A89+1,0))/1000</f>
        <v>0</v>
      </c>
      <c r="G89" s="470">
        <f>('ป้อนข้อมูล Mortgage Protection1'!$G$26*HLOOKUP($G$6,'SA 10%'!$A$6:$IV$366,$A89+1,0))/1000</f>
        <v>0</v>
      </c>
      <c r="H89" s="470">
        <f>('ป้อนข้อมูล Mortgage Protection1'!$G$26*HLOOKUP($H$6,'SA 10%'!$A$6:$IV$366,$A89+1,0))/1000</f>
        <v>83948.909567612063</v>
      </c>
      <c r="I89" s="470">
        <f>('ป้อนข้อมูล Mortgage Protection1'!$G$26*HLOOKUP($I$6,'SA 10%'!$A$6:$IV$366,$A89+1,0))/1000</f>
        <v>511320.63330024859</v>
      </c>
      <c r="J89" s="470">
        <f>('ป้อนข้อมูล Mortgage Protection1'!$G$26*HLOOKUP($J$6,'SA 10%'!$A$6:$IV$366,$A89+1,0))/1000</f>
        <v>839400.33319132729</v>
      </c>
      <c r="K89" s="470">
        <f>('ป้อนข้อมูล Mortgage Protection1'!$G$26*HLOOKUP($K$6,'SA 10%'!$A$6:$IV$366,$A89+1,0))/1000</f>
        <v>1098039.7310844846</v>
      </c>
      <c r="L89" s="470">
        <f>('ป้อนข้อมูล Mortgage Protection1'!$G$26*HLOOKUP($L$6,'SA 10%'!$A$6:$IV$366,$A89+1,0))/1000</f>
        <v>1306240.8881552555</v>
      </c>
      <c r="M89" s="470">
        <f>('ป้อนข้อมูล Mortgage Protection1'!$G$26*HLOOKUP($M$6,'SA 10%'!$A$6:$IV$366,$A89+1,0))/1000</f>
        <v>1476676.5241376713</v>
      </c>
      <c r="N89" s="470">
        <f>('ป้อนข้อมูล Mortgage Protection1'!$G$26*HLOOKUP($N$6,'SA 10%'!$A$6:$IV$366,$A89+1,0))/1000</f>
        <v>1618124.0164590997</v>
      </c>
      <c r="O89" s="470">
        <f>('ป้อนข้อมูล Mortgage Protection1'!$G$26*HLOOKUP($O$6,'SA 10%'!$A$6:$IV$366,$A89+1,0))/1000</f>
        <v>1736856.2432671392</v>
      </c>
      <c r="P89" s="470">
        <f>('ป้อนข้อมูล Mortgage Protection1'!$G$26*HLOOKUP($P$6,'SA 10%'!$A$6:$IV$366,$A89+1,0))/1000</f>
        <v>1837476.0802183545</v>
      </c>
      <c r="Q89" s="470">
        <f>('ป้อนข้อมูล Mortgage Protection1'!$G$26*HLOOKUP($Q$6,'SA 10%'!$A$6:$IV$366,$A89+1,0))/1000</f>
        <v>1923437.9559149556</v>
      </c>
      <c r="R89" s="470">
        <f>('ป้อนข้อมูล Mortgage Protection1'!$G$26*HLOOKUP($R$6,'SA 10%'!$A$6:$IV$366,$A89+1,0))/1000</f>
        <v>1997385.3273023327</v>
      </c>
      <c r="S89" s="470">
        <f>('ป้อนข้อมูล Mortgage Protection1'!$G$26*HLOOKUP($S$6,'SA 10%'!$A$6:$IV$366,$A89+1,0))/1000</f>
        <v>2061375.664510248</v>
      </c>
      <c r="T89" s="470">
        <f>('ป้อนข้อมูล Mortgage Protection1'!$G$26*HLOOKUP($T$6,'SA 10%'!$A$6:$IV$366,$A89+1,0))/1000</f>
        <v>2117034.3915159386</v>
      </c>
      <c r="U89" s="470">
        <f>('ป้อนข้อมูล Mortgage Protection1'!$G$26*HLOOKUP($U$6,'SA 10%'!$A$6:$IV$366,$A89+1,0))/1000</f>
        <v>2165662.6502712937</v>
      </c>
      <c r="V89" s="470">
        <f>('ป้อนข้อมูล Mortgage Protection1'!$G$26*HLOOKUP($V$6,'SA 10%'!$A$6:$IV$366,$A89+1,0))/1000</f>
        <v>2208314.2823510538</v>
      </c>
      <c r="W89" s="470">
        <f>('ป้อนข้อมูล Mortgage Protection1'!$G$26*HLOOKUP($W$6,'SA 10%'!$A$6:$IV$366,$A89+1,0))/1000</f>
        <v>2245851.8241360276</v>
      </c>
      <c r="X89" s="470">
        <f>('ป้อนข้อมูล Mortgage Protection1'!$G$26*HLOOKUP($X$6,'SA 10%'!$A$6:$IV$366,$A89+1,0))/1000</f>
        <v>2278987.9040313018</v>
      </c>
      <c r="Y89" s="470">
        <f>('ป้อนข้อมูล Mortgage Protection1'!$G$26*HLOOKUP($Y$6,'SA 10%'!$A$6:$IV$366,$A89+1,0))/1000</f>
        <v>2308316.3005186026</v>
      </c>
      <c r="Z89" s="470">
        <f>('ป้อนข้อมูล Mortgage Protection1'!$G$26*HLOOKUP($Z$6,'SA 10%'!$A$6:$IV$366,$A89+1,0))/1000</f>
        <v>2334335.556833202</v>
      </c>
      <c r="AA89" s="470">
        <f>('ป้อนข้อมูล Mortgage Protection1'!$G$26*HLOOKUP($AA$6,'SA 10%'!$A$6:$IV$366,$A89+1,0))/1000</f>
        <v>2357467.156861132</v>
      </c>
      <c r="AB89" s="470">
        <f>('ป้อนข้อมูล Mortgage Protection1'!$G$26*HLOOKUP($AB$6,'SA 10%'!$A$6:$IV$366,$A89+1,0))/1000</f>
        <v>2378069.6727289595</v>
      </c>
      <c r="AC89" s="470">
        <f>('ป้อนข้อมูล Mortgage Protection1'!$G$26*HLOOKUP($AC$6,'SA 10%'!$A$6:$IV$366,$A89+1,0))/1000</f>
        <v>2396449.8914117599</v>
      </c>
      <c r="AD89" s="470">
        <f>('ป้อนข้อมูล Mortgage Protection1'!$G$26*HLOOKUP($AD$6,'SA 10%'!$A$6:$IV$366,$A89+1,0))/1000</f>
        <v>2412871.6496629766</v>
      </c>
      <c r="AE89" s="470">
        <f>('ป้อนข้อมูล Mortgage Protection1'!$G$26*HLOOKUP($AE$6,'SA 10%'!$A$6:$IV$366,$A89+1,0))/1000</f>
        <v>2427562.9119658214</v>
      </c>
    </row>
    <row r="90" spans="1:31" ht="11.1" customHeight="1">
      <c r="A90" s="469">
        <v>84</v>
      </c>
      <c r="B90" s="470">
        <f>('ป้อนข้อมูล Mortgage Protection1'!$G$26*HLOOKUP($B$6,'SA 10%'!$A$6:$IV$366,$A90+1,0))/1000</f>
        <v>0</v>
      </c>
      <c r="C90" s="470">
        <f>('ป้อนข้อมูล Mortgage Protection1'!$G$26*HLOOKUP($C$6,'SA 10%'!$A$6:$IV$366,$A90+1,0))/1000</f>
        <v>0</v>
      </c>
      <c r="D90" s="470">
        <f>('ป้อนข้อมูล Mortgage Protection1'!$G$26*HLOOKUP($D$6,'SA 10%'!$A$6:$IV$366,$A90+1,0))/1000</f>
        <v>0</v>
      </c>
      <c r="E90" s="470">
        <f>('ป้อนข้อมูล Mortgage Protection1'!$G$26*HLOOKUP($E$6,'SA 10%'!$A$6:$IV$366,$A90+1,0))/1000</f>
        <v>0</v>
      </c>
      <c r="F90" s="470">
        <f>('ป้อนข้อมูล Mortgage Protection1'!$G$26*HLOOKUP($F$6,'SA 10%'!$A$6:$IV$366,$A90+1,0))/1000</f>
        <v>0</v>
      </c>
      <c r="G90" s="470">
        <f>('ป้อนข้อมูล Mortgage Protection1'!$G$26*HLOOKUP($G$6,'SA 10%'!$A$6:$IV$366,$A90+1,0))/1000</f>
        <v>0</v>
      </c>
      <c r="H90" s="470">
        <f>('ป้อนข้อมูล Mortgage Protection1'!$G$26*HLOOKUP($H$6,'SA 10%'!$A$6:$IV$366,$A90+1,0))/1000</f>
        <v>42148.622645979434</v>
      </c>
      <c r="I90" s="470">
        <f>('ป้อนข้อมูล Mortgage Protection1'!$G$26*HLOOKUP($I$6,'SA 10%'!$A$6:$IV$366,$A90+1,0))/1000</f>
        <v>476735.0197791665</v>
      </c>
      <c r="J90" s="470">
        <f>('ป้อนข้อมูล Mortgage Protection1'!$G$26*HLOOKUP($J$6,'SA 10%'!$A$6:$IV$366,$A90+1,0))/1000</f>
        <v>810353.1953171402</v>
      </c>
      <c r="K90" s="470">
        <f>('ป้อนข้อมูล Mortgage Protection1'!$G$26*HLOOKUP($K$6,'SA 10%'!$A$6:$IV$366,$A90+1,0))/1000</f>
        <v>1073358.8127814396</v>
      </c>
      <c r="L90" s="470">
        <f>('ป้อนข้อมูล Mortgage Protection1'!$G$26*HLOOKUP($L$6,'SA 10%'!$A$6:$IV$366,$A90+1,0))/1000</f>
        <v>1285074.7165386858</v>
      </c>
      <c r="M90" s="470">
        <f>('ป้อนข้อมูล Mortgage Protection1'!$G$26*HLOOKUP($M$6,'SA 10%'!$A$6:$IV$366,$A90+1,0))/1000</f>
        <v>1458387.5607713072</v>
      </c>
      <c r="N90" s="470">
        <f>('ป้อนข้อมูล Mortgage Protection1'!$G$26*HLOOKUP($N$6,'SA 10%'!$A$6:$IV$366,$A90+1,0))/1000</f>
        <v>1602222.8981553738</v>
      </c>
      <c r="O90" s="470">
        <f>('ป้อนข้อมูล Mortgage Protection1'!$G$26*HLOOKUP($O$6,'SA 10%'!$A$6:$IV$366,$A90+1,0))/1000</f>
        <v>1722959.5023963852</v>
      </c>
      <c r="P90" s="470">
        <f>('ป้อนข้อมูล Mortgage Protection1'!$G$26*HLOOKUP($P$6,'SA 10%'!$A$6:$IV$366,$A90+1,0))/1000</f>
        <v>1825277.9525709541</v>
      </c>
      <c r="Q90" s="470">
        <f>('ป้อนข้อมูล Mortgage Protection1'!$G$26*HLOOKUP($Q$6,'SA 10%'!$A$6:$IV$366,$A90+1,0))/1000</f>
        <v>1912690.9931987138</v>
      </c>
      <c r="R90" s="470">
        <f>('ป้อนข้อมูล Mortgage Protection1'!$G$26*HLOOKUP($R$6,'SA 10%'!$A$6:$IV$366,$A90+1,0))/1000</f>
        <v>1987886.7067289206</v>
      </c>
      <c r="S90" s="470">
        <f>('ป้อนข้อมูล Mortgage Protection1'!$G$26*HLOOKUP($S$6,'SA 10%'!$A$6:$IV$366,$A90+1,0))/1000</f>
        <v>2052957.2964620006</v>
      </c>
      <c r="T90" s="470">
        <f>('ป้อนข้อมูล Mortgage Protection1'!$G$26*HLOOKUP($T$6,'SA 10%'!$A$6:$IV$366,$A90+1,0))/1000</f>
        <v>2109555.6259611114</v>
      </c>
      <c r="U90" s="470">
        <f>('ป้อนข้อมูล Mortgage Protection1'!$G$26*HLOOKUP($U$6,'SA 10%'!$A$6:$IV$366,$A90+1,0))/1000</f>
        <v>2159004.8023988372</v>
      </c>
      <c r="V90" s="470">
        <f>('ป้อนข้อมูล Mortgage Protection1'!$G$26*HLOOKUP($V$6,'SA 10%'!$A$6:$IV$366,$A90+1,0))/1000</f>
        <v>2202376.4577706587</v>
      </c>
      <c r="W90" s="470">
        <f>('ป้อนข้อมูล Mortgage Protection1'!$G$26*HLOOKUP($W$6,'SA 10%'!$A$6:$IV$366,$A90+1,0))/1000</f>
        <v>2240547.6893605473</v>
      </c>
      <c r="X90" s="470">
        <f>('ป้อนข้อมูล Mortgage Protection1'!$G$26*HLOOKUP($X$6,'SA 10%'!$A$6:$IV$366,$A90+1,0))/1000</f>
        <v>2274243.1558060856</v>
      </c>
      <c r="Y90" s="470">
        <f>('ป้อนข้อมูล Mortgage Protection1'!$G$26*HLOOKUP($Y$6,'SA 10%'!$A$6:$IV$366,$A90+1,0))/1000</f>
        <v>2304066.6594571667</v>
      </c>
      <c r="Z90" s="470">
        <f>('ป้อนข้อมูล Mortgage Protection1'!$G$26*HLOOKUP($Z$6,'SA 10%'!$A$6:$IV$366,$A90+1,0))/1000</f>
        <v>2330525.1597039467</v>
      </c>
      <c r="AA90" s="470">
        <f>('ป้อนข้อมูล Mortgage Protection1'!$G$26*HLOOKUP($AA$6,'SA 10%'!$A$6:$IV$366,$A90+1,0))/1000</f>
        <v>2354047.2557103573</v>
      </c>
      <c r="AB90" s="470">
        <f>('ป้อนข้อมูล Mortgage Protection1'!$G$26*HLOOKUP($AB$6,'SA 10%'!$A$6:$IV$366,$A90+1,0))/1000</f>
        <v>2374997.5728363441</v>
      </c>
      <c r="AC90" s="470">
        <f>('ป้อนข้อมูล Mortgage Protection1'!$G$26*HLOOKUP($AC$6,'SA 10%'!$A$6:$IV$366,$A90+1,0))/1000</f>
        <v>2393688.0770796142</v>
      </c>
      <c r="AD90" s="470">
        <f>('ป้อนข้อมูล Mortgage Protection1'!$G$26*HLOOKUP($AD$6,'SA 10%'!$A$6:$IV$366,$A90+1,0))/1000</f>
        <v>2410387.0591523093</v>
      </c>
      <c r="AE90" s="470">
        <f>('ป้อนข้อมูล Mortgage Protection1'!$G$26*HLOOKUP($AE$6,'SA 10%'!$A$6:$IV$366,$A90+1,0))/1000</f>
        <v>2425326.3319188119</v>
      </c>
    </row>
    <row r="91" spans="1:31" ht="11.1" customHeight="1">
      <c r="A91" s="469">
        <v>85</v>
      </c>
      <c r="B91" s="470">
        <f>('ป้อนข้อมูล Mortgage Protection1'!$G$26*HLOOKUP($B$6,'SA 10%'!$A$6:$IV$366,$A91+1,0))/1000</f>
        <v>0</v>
      </c>
      <c r="C91" s="470">
        <f>('ป้อนข้อมูล Mortgage Protection1'!$G$26*HLOOKUP($C$6,'SA 10%'!$A$6:$IV$366,$A91+1,0))/1000</f>
        <v>0</v>
      </c>
      <c r="D91" s="470">
        <f>('ป้อนข้อมูล Mortgage Protection1'!$G$26*HLOOKUP($D$6,'SA 10%'!$A$6:$IV$366,$A91+1,0))/1000</f>
        <v>0</v>
      </c>
      <c r="E91" s="470">
        <f>('ป้อนข้อมูล Mortgage Protection1'!$G$26*HLOOKUP($E$6,'SA 10%'!$A$6:$IV$366,$A91+1,0))/1000</f>
        <v>0</v>
      </c>
      <c r="F91" s="470">
        <f>('ป้อนข้อมูล Mortgage Protection1'!$G$26*HLOOKUP($F$6,'SA 10%'!$A$6:$IV$366,$A91+1,0))/1000</f>
        <v>0</v>
      </c>
      <c r="G91" s="470">
        <f>('ป้อนข้อมูล Mortgage Protection1'!$G$26*HLOOKUP($G$6,'SA 10%'!$A$6:$IV$366,$A91+1,0))/1000</f>
        <v>0</v>
      </c>
      <c r="H91" s="470">
        <f>('ป้อนข้อมูล Mortgage Protection1'!$G$26*HLOOKUP($H$6,'SA 10%'!$A$6:$IV$366,$A91+1,0))/1000</f>
        <v>0</v>
      </c>
      <c r="I91" s="470">
        <f>('ป้อนข้อมูล Mortgage Protection1'!$G$26*HLOOKUP($I$6,'SA 10%'!$A$6:$IV$366,$A91+1,0))/1000</f>
        <v>441861.19281207566</v>
      </c>
      <c r="J91" s="470">
        <f>('ป้อนข้อมูล Mortgage Protection1'!$G$26*HLOOKUP($J$6,'SA 10%'!$A$6:$IV$366,$A91+1,0))/1000</f>
        <v>781063.99796066852</v>
      </c>
      <c r="K91" s="470">
        <f>('ป้อนข้อมูล Mortgage Protection1'!$G$26*HLOOKUP($K$6,'SA 10%'!$A$6:$IV$366,$A91+1,0))/1000</f>
        <v>1048472.2201592029</v>
      </c>
      <c r="L91" s="470">
        <f>('ป้อนข้อมูล Mortgage Protection1'!$G$26*HLOOKUP($L$6,'SA 10%'!$A$6:$IV$366,$A91+1,0))/1000</f>
        <v>1263732.1601586442</v>
      </c>
      <c r="M91" s="470">
        <f>('ป้อนข้อมูล Mortgage Protection1'!$G$26*HLOOKUP($M$6,'SA 10%'!$A$6:$IV$366,$A91+1,0))/1000</f>
        <v>1439946.1893768904</v>
      </c>
      <c r="N91" s="470">
        <f>('ป้อนข้อมูล Mortgage Protection1'!$G$26*HLOOKUP($N$6,'SA 10%'!$A$6:$IV$366,$A91+1,0))/1000</f>
        <v>1586189.2705324502</v>
      </c>
      <c r="O91" s="470">
        <f>('ป้อนข้อมูล Mortgage Protection1'!$G$26*HLOOKUP($O$6,'SA 10%'!$A$6:$IV$366,$A91+1,0))/1000</f>
        <v>1708946.9553517085</v>
      </c>
      <c r="P91" s="470">
        <f>('ป้อนข้อมูล Mortgage Protection1'!$G$26*HLOOKUP($P$6,'SA 10%'!$A$6:$IV$366,$A91+1,0))/1000</f>
        <v>1812978.1738598251</v>
      </c>
      <c r="Q91" s="470">
        <f>('ป้อนข้อมูล Mortgage Protection1'!$G$26*HLOOKUP($Q$6,'SA 10%'!$A$6:$IV$366,$A91+1,0))/1000</f>
        <v>1901854.4724598366</v>
      </c>
      <c r="R91" s="470">
        <f>('ป้อนข้อมูล Mortgage Protection1'!$G$26*HLOOKUP($R$6,'SA 10%'!$A$6:$IV$366,$A91+1,0))/1000</f>
        <v>1978308.9309840638</v>
      </c>
      <c r="S91" s="470">
        <f>('ป้อนข้อมูล Mortgage Protection1'!$G$26*HLOOKUP($S$6,'SA 10%'!$A$6:$IV$366,$A91+1,0))/1000</f>
        <v>2044468.7753466847</v>
      </c>
      <c r="T91" s="470">
        <f>('ป้อนข้อมูล Mortgage Protection1'!$G$26*HLOOKUP($T$6,'SA 10%'!$A$6:$IV$366,$A91+1,0))/1000</f>
        <v>2102014.5373599944</v>
      </c>
      <c r="U91" s="470">
        <f>('ป้อนข้อมูล Mortgage Protection1'!$G$26*HLOOKUP($U$6,'SA 10%'!$A$6:$IV$366,$A91+1,0))/1000</f>
        <v>2152291.472460777</v>
      </c>
      <c r="V91" s="470">
        <f>('ป้อนข้อมูล Mortgage Protection1'!$G$26*HLOOKUP($V$6,'SA 10%'!$A$6:$IV$366,$A91+1,0))/1000</f>
        <v>2196389.1513187601</v>
      </c>
      <c r="W91" s="470">
        <f>('ป้อนข้อมูล Mortgage Protection1'!$G$26*HLOOKUP($W$6,'SA 10%'!$A$6:$IV$366,$A91+1,0))/1000</f>
        <v>2235199.3534619384</v>
      </c>
      <c r="X91" s="470">
        <f>('ป้อนข้อมูล Mortgage Protection1'!$G$26*HLOOKUP($X$6,'SA 10%'!$A$6:$IV$366,$A91+1,0))/1000</f>
        <v>2269458.8680123249</v>
      </c>
      <c r="Y91" s="470">
        <f>('ป้อนข้อมูล Mortgage Protection1'!$G$26*HLOOKUP($Y$6,'SA 10%'!$A$6:$IV$366,$A91+1,0))/1000</f>
        <v>2299781.604720219</v>
      </c>
      <c r="Z91" s="470">
        <f>('ป้อนข้อมูล Mortgage Protection1'!$G$26*HLOOKUP($Z$6,'SA 10%'!$A$6:$IV$366,$A91+1,0))/1000</f>
        <v>2326683.0092652813</v>
      </c>
      <c r="AA91" s="470">
        <f>('ป้อนข้อมูล Mortgage Protection1'!$G$26*HLOOKUP($AA$6,'SA 10%'!$A$6:$IV$366,$A91+1,0))/1000</f>
        <v>2350598.8553833258</v>
      </c>
      <c r="AB91" s="470">
        <f>('ป้อนข้อมูล Mortgage Protection1'!$G$26*HLOOKUP($AB$6,'SA 10%'!$A$6:$IV$366,$A91+1,0))/1000</f>
        <v>2371899.8721112902</v>
      </c>
      <c r="AC91" s="470">
        <f>('ป้อนข้อมูล Mortgage Protection1'!$G$26*HLOOKUP($AC$6,'SA 10%'!$A$6:$IV$366,$A91+1,0))/1000</f>
        <v>2390903.2476280332</v>
      </c>
      <c r="AD91" s="470">
        <f>('ป้อนข้อมูล Mortgage Protection1'!$G$26*HLOOKUP($AD$6,'SA 10%'!$A$6:$IV$366,$A91+1,0))/1000</f>
        <v>2407881.7637207201</v>
      </c>
      <c r="AE91" s="470">
        <f>('ป้อนข้อมูล Mortgage Protection1'!$G$26*HLOOKUP($AE$6,'SA 10%'!$A$6:$IV$366,$A91+1,0))/1000</f>
        <v>2423071.1137047433</v>
      </c>
    </row>
    <row r="92" spans="1:31" ht="11.1" customHeight="1">
      <c r="A92" s="469">
        <v>86</v>
      </c>
      <c r="B92" s="470">
        <f>('ป้อนข้อมูล Mortgage Protection1'!$G$26*HLOOKUP($B$6,'SA 10%'!$A$6:$IV$366,$A92+1,0))/1000</f>
        <v>0</v>
      </c>
      <c r="C92" s="470">
        <f>('ป้อนข้อมูล Mortgage Protection1'!$G$26*HLOOKUP($C$6,'SA 10%'!$A$6:$IV$366,$A92+1,0))/1000</f>
        <v>0</v>
      </c>
      <c r="D92" s="470">
        <f>('ป้อนข้อมูล Mortgage Protection1'!$G$26*HLOOKUP($D$6,'SA 10%'!$A$6:$IV$366,$A92+1,0))/1000</f>
        <v>0</v>
      </c>
      <c r="E92" s="470">
        <f>('ป้อนข้อมูล Mortgage Protection1'!$G$26*HLOOKUP($E$6,'SA 10%'!$A$6:$IV$366,$A92+1,0))/1000</f>
        <v>0</v>
      </c>
      <c r="F92" s="470">
        <f>('ป้อนข้อมูล Mortgage Protection1'!$G$26*HLOOKUP($F$6,'SA 10%'!$A$6:$IV$366,$A92+1,0))/1000</f>
        <v>0</v>
      </c>
      <c r="G92" s="470">
        <f>('ป้อนข้อมูล Mortgage Protection1'!$G$26*HLOOKUP($G$6,'SA 10%'!$A$6:$IV$366,$A92+1,0))/1000</f>
        <v>0</v>
      </c>
      <c r="H92" s="470">
        <f>('ป้อนข้อมูล Mortgage Protection1'!$G$26*HLOOKUP($H$6,'SA 10%'!$A$6:$IV$366,$A92+1,0))/1000</f>
        <v>0</v>
      </c>
      <c r="I92" s="470">
        <f>('ป้อนข้อมูล Mortgage Protection1'!$G$26*HLOOKUP($I$6,'SA 10%'!$A$6:$IV$366,$A92+1,0))/1000</f>
        <v>406696.75062025915</v>
      </c>
      <c r="J92" s="470">
        <f>('ป้อนข้อมูล Mortgage Protection1'!$G$26*HLOOKUP($J$6,'SA 10%'!$A$6:$IV$366,$A92+1,0))/1000</f>
        <v>751530.72395956016</v>
      </c>
      <c r="K92" s="470">
        <f>('ป้อนข้อมูล Mortgage Protection1'!$G$26*HLOOKUP($K$6,'SA 10%'!$A$6:$IV$366,$A92+1,0))/1000</f>
        <v>1023378.2392651142</v>
      </c>
      <c r="L92" s="470">
        <f>('ป้อนข้อมูล Mortgage Protection1'!$G$26*HLOOKUP($L$6,'SA 10%'!$A$6:$IV$366,$A92+1,0))/1000</f>
        <v>1242211.7491421031</v>
      </c>
      <c r="M92" s="470">
        <f>('ป้อนข้อมูล Mortgage Protection1'!$G$26*HLOOKUP($M$6,'SA 10%'!$A$6:$IV$366,$A92+1,0))/1000</f>
        <v>1421351.1398875201</v>
      </c>
      <c r="N92" s="470">
        <f>('ป้อนข้อมูล Mortgage Protection1'!$G$26*HLOOKUP($N$6,'SA 10%'!$A$6:$IV$366,$A92+1,0))/1000</f>
        <v>1570022.0293460018</v>
      </c>
      <c r="O92" s="470">
        <f>('ป้อนข้อมูล Mortgage Protection1'!$G$26*HLOOKUP($O$6,'SA 10%'!$A$6:$IV$366,$A92+1,0))/1000</f>
        <v>1694817.6370816587</v>
      </c>
      <c r="P92" s="470">
        <f>('ป้อนข้อมูล Mortgage Protection1'!$G$26*HLOOKUP($P$6,'SA 10%'!$A$6:$IV$366,$A92+1,0))/1000</f>
        <v>1800575.8969927712</v>
      </c>
      <c r="Q92" s="470">
        <f>('ป้อนข้อมูล Mortgage Protection1'!$G$26*HLOOKUP($Q$6,'SA 10%'!$A$6:$IV$366,$A92+1,0))/1000</f>
        <v>1890927.6473814691</v>
      </c>
      <c r="R92" s="470">
        <f>('ป้อนข้อมูล Mortgage Protection1'!$G$26*HLOOKUP($R$6,'SA 10%'!$A$6:$IV$366,$A92+1,0))/1000</f>
        <v>1968651.3404413331</v>
      </c>
      <c r="S92" s="470">
        <f>('ป้อนข้อมูล Mortgage Protection1'!$G$26*HLOOKUP($S$6,'SA 10%'!$A$6:$IV$366,$A92+1,0))/1000</f>
        <v>2035909.5165554078</v>
      </c>
      <c r="T92" s="470">
        <f>('ป้อนข้อมูล Mortgage Protection1'!$G$26*HLOOKUP($T$6,'SA 10%'!$A$6:$IV$366,$A92+1,0))/1000</f>
        <v>2094410.6063538678</v>
      </c>
      <c r="U92" s="470">
        <f>('ป้อนข้อมูล Mortgage Protection1'!$G$26*HLOOKUP($U$6,'SA 10%'!$A$6:$IV$366,$A92+1,0))/1000</f>
        <v>2145522.198106566</v>
      </c>
      <c r="V92" s="470">
        <f>('ป้อนข้อมูล Mortgage Protection1'!$G$26*HLOOKUP($V$6,'SA 10%'!$A$6:$IV$366,$A92+1,0))/1000</f>
        <v>2190351.9506464293</v>
      </c>
      <c r="W92" s="470">
        <f>('ป้อนข้อมูล Mortgage Protection1'!$G$26*HLOOKUP($W$6,'SA 10%'!$A$6:$IV$366,$A92+1,0))/1000</f>
        <v>2229806.4480975065</v>
      </c>
      <c r="X92" s="470">
        <f>('ป้อนข้อมูล Mortgage Protection1'!$G$26*HLOOKUP($X$6,'SA 10%'!$A$6:$IV$366,$A92+1,0))/1000</f>
        <v>2264634.7111536162</v>
      </c>
      <c r="Y92" s="470">
        <f>('ป้อนข้อมูล Mortgage Protection1'!$G$26*HLOOKUP($Y$6,'SA 10%'!$A$6:$IV$366,$A92+1,0))/1000</f>
        <v>2295460.8411937971</v>
      </c>
      <c r="Z92" s="470">
        <f>('ป้อนข้อมูล Mortgage Protection1'!$G$26*HLOOKUP($Z$6,'SA 10%'!$A$6:$IV$366,$A92+1,0))/1000</f>
        <v>2322808.8409062936</v>
      </c>
      <c r="AA92" s="470">
        <f>('ป้อนข้อมูล Mortgage Protection1'!$G$26*HLOOKUP($AA$6,'SA 10%'!$A$6:$IV$366,$A92+1,0))/1000</f>
        <v>2347121.7183869025</v>
      </c>
      <c r="AB92" s="470">
        <f>('ป้อนข้อมูล Mortgage Protection1'!$G$26*HLOOKUP($AB$6,'SA 10%'!$A$6:$IV$366,$A92+1,0))/1000</f>
        <v>2368776.3572135284</v>
      </c>
      <c r="AC92" s="470">
        <f>('ป้อนข้อมูล Mortgage Protection1'!$G$26*HLOOKUP($AC$6,'SA 10%'!$A$6:$IV$366,$A92+1,0))/1000</f>
        <v>2388095.211264356</v>
      </c>
      <c r="AD92" s="470">
        <f>('ป้อนข้อมูล Mortgage Protection1'!$G$26*HLOOKUP($AD$6,'SA 10%'!$A$6:$IV$366,$A92+1,0))/1000</f>
        <v>2405355.5908272015</v>
      </c>
      <c r="AE92" s="470">
        <f>('ป้อนข้อมูล Mortgage Protection1'!$G$26*HLOOKUP($AE$6,'SA 10%'!$A$6:$IV$366,$A92+1,0))/1000</f>
        <v>2420797.1020055581</v>
      </c>
    </row>
    <row r="93" spans="1:31" ht="11.1" customHeight="1">
      <c r="A93" s="469">
        <v>87</v>
      </c>
      <c r="B93" s="470">
        <f>('ป้อนข้อมูล Mortgage Protection1'!$G$26*HLOOKUP($B$6,'SA 10%'!$A$6:$IV$366,$A93+1,0))/1000</f>
        <v>0</v>
      </c>
      <c r="C93" s="470">
        <f>('ป้อนข้อมูล Mortgage Protection1'!$G$26*HLOOKUP($C$6,'SA 10%'!$A$6:$IV$366,$A93+1,0))/1000</f>
        <v>0</v>
      </c>
      <c r="D93" s="470">
        <f>('ป้อนข้อมูล Mortgage Protection1'!$G$26*HLOOKUP($D$6,'SA 10%'!$A$6:$IV$366,$A93+1,0))/1000</f>
        <v>0</v>
      </c>
      <c r="E93" s="470">
        <f>('ป้อนข้อมูล Mortgage Protection1'!$G$26*HLOOKUP($E$6,'SA 10%'!$A$6:$IV$366,$A93+1,0))/1000</f>
        <v>0</v>
      </c>
      <c r="F93" s="470">
        <f>('ป้อนข้อมูล Mortgage Protection1'!$G$26*HLOOKUP($F$6,'SA 10%'!$A$6:$IV$366,$A93+1,0))/1000</f>
        <v>0</v>
      </c>
      <c r="G93" s="470">
        <f>('ป้อนข้อมูล Mortgage Protection1'!$G$26*HLOOKUP($G$6,'SA 10%'!$A$6:$IV$366,$A93+1,0))/1000</f>
        <v>0</v>
      </c>
      <c r="H93" s="470">
        <f>('ป้อนข้อมูล Mortgage Protection1'!$G$26*HLOOKUP($H$6,'SA 10%'!$A$6:$IV$366,$A93+1,0))/1000</f>
        <v>0</v>
      </c>
      <c r="I93" s="470">
        <f>('ป้อนข้อมูล Mortgage Protection1'!$G$26*HLOOKUP($I$6,'SA 10%'!$A$6:$IV$366,$A93+1,0))/1000</f>
        <v>371239.2714101774</v>
      </c>
      <c r="J93" s="470">
        <f>('ป้อนข้อมูล Mortgage Protection1'!$G$26*HLOOKUP($J$6,'SA 10%'!$A$6:$IV$366,$A93+1,0))/1000</f>
        <v>721751.33934177505</v>
      </c>
      <c r="K93" s="470">
        <f>('ป้อนข้อมูล Mortgage Protection1'!$G$26*HLOOKUP($K$6,'SA 10%'!$A$6:$IV$366,$A93+1,0))/1000</f>
        <v>998075.14186357474</v>
      </c>
      <c r="L93" s="470">
        <f>('ป้อนข้อมูล Mortgage Protection1'!$G$26*HLOOKUP($L$6,'SA 10%'!$A$6:$IV$366,$A93+1,0))/1000</f>
        <v>1220512.0013670903</v>
      </c>
      <c r="M93" s="470">
        <f>('ป้อนข้อมูล Mortgage Protection1'!$G$26*HLOOKUP($M$6,'SA 10%'!$A$6:$IV$366,$A93+1,0))/1000</f>
        <v>1402601.1316524043</v>
      </c>
      <c r="N93" s="470">
        <f>('ป้อนข้อมูล Mortgage Protection1'!$G$26*HLOOKUP($N$6,'SA 10%'!$A$6:$IV$366,$A93+1,0))/1000</f>
        <v>1553720.0611496666</v>
      </c>
      <c r="O93" s="470">
        <f>('ป้อนข้อมูล Mortgage Protection1'!$G$26*HLOOKUP($O$6,'SA 10%'!$A$6:$IV$366,$A93+1,0))/1000</f>
        <v>1680570.5744926925</v>
      </c>
      <c r="P93" s="470">
        <f>('ป้อนข้อมูล Mortgage Protection1'!$G$26*HLOOKUP($P$6,'SA 10%'!$A$6:$IV$366,$A93+1,0))/1000</f>
        <v>1788070.2678184903</v>
      </c>
      <c r="Q93" s="470">
        <f>('ป้อนข้อมูล Mortgage Protection1'!$G$26*HLOOKUP($Q$6,'SA 10%'!$A$6:$IV$366,$A93+1,0))/1000</f>
        <v>1879909.765427449</v>
      </c>
      <c r="R93" s="470">
        <f>('ป้อนข้อมูล Mortgage Protection1'!$G$26*HLOOKUP($R$6,'SA 10%'!$A$6:$IV$366,$A93+1,0))/1000</f>
        <v>1958913.2699774122</v>
      </c>
      <c r="S93" s="470">
        <f>('ป้อนข้อมูล Mortgage Protection1'!$G$26*HLOOKUP($S$6,'SA 10%'!$A$6:$IV$366,$A93+1,0))/1000</f>
        <v>2027278.9306075368</v>
      </c>
      <c r="T93" s="470">
        <f>('ป้อนข้อมูล Mortgage Protection1'!$G$26*HLOOKUP($T$6,'SA 10%'!$A$6:$IV$366,$A93+1,0))/1000</f>
        <v>2086743.3092560235</v>
      </c>
      <c r="U93" s="470">
        <f>('ป้อนข้อมูล Mortgage Protection1'!$G$26*HLOOKUP($U$6,'SA 10%'!$A$6:$IV$366,$A93+1,0))/1000</f>
        <v>2138696.513132737</v>
      </c>
      <c r="V93" s="470">
        <f>('ป้อนข้อมูล Mortgage Protection1'!$G$26*HLOOKUP($V$6,'SA 10%'!$A$6:$IV$366,$A93+1,0))/1000</f>
        <v>2184264.4399684956</v>
      </c>
      <c r="W93" s="470">
        <f>('ป้อนข้อมูล Mortgage Protection1'!$G$26*HLOOKUP($W$6,'SA 10%'!$A$6:$IV$366,$A93+1,0))/1000</f>
        <v>2224368.6018550387</v>
      </c>
      <c r="X93" s="470">
        <f>('ป้อนข้อมูล Mortgage Protection1'!$G$26*HLOOKUP($X$6,'SA 10%'!$A$6:$IV$366,$A93+1,0))/1000</f>
        <v>2259770.3529877523</v>
      </c>
      <c r="Y93" s="470">
        <f>('ป้อนข้อมูล Mortgage Protection1'!$G$26*HLOOKUP($Y$6,'SA 10%'!$A$6:$IV$366,$A93+1,0))/1000</f>
        <v>2291104.0713046556</v>
      </c>
      <c r="Z93" s="470">
        <f>('ป้อนข้อมูล Mortgage Protection1'!$G$26*HLOOKUP($Z$6,'SA 10%'!$A$6:$IV$366,$A93+1,0))/1000</f>
        <v>2318902.3878109809</v>
      </c>
      <c r="AA93" s="470">
        <f>('ป้อนข้อมูล Mortgage Protection1'!$G$26*HLOOKUP($AA$6,'SA 10%'!$A$6:$IV$366,$A93+1,0))/1000</f>
        <v>2343615.6052488429</v>
      </c>
      <c r="AB93" s="470">
        <f>('ป้อนข้อมูล Mortgage Protection1'!$G$26*HLOOKUP($AB$6,'SA 10%'!$A$6:$IV$366,$A93+1,0))/1000</f>
        <v>2365626.8130249511</v>
      </c>
      <c r="AC93" s="470">
        <f>('ป้อนข้อมูล Mortgage Protection1'!$G$26*HLOOKUP($AC$6,'SA 10%'!$A$6:$IV$366,$A93+1,0))/1000</f>
        <v>2385263.7745976485</v>
      </c>
      <c r="AD93" s="470">
        <f>('ป้อนข้อมูล Mortgage Protection1'!$G$26*HLOOKUP($AD$6,'SA 10%'!$A$6:$IV$366,$A93+1,0))/1000</f>
        <v>2402808.3664929038</v>
      </c>
      <c r="AE93" s="470">
        <f>('ป้อนข้อมูล Mortgage Protection1'!$G$26*HLOOKUP($AE$6,'SA 10%'!$A$6:$IV$366,$A93+1,0))/1000</f>
        <v>2418504.140208879</v>
      </c>
    </row>
    <row r="94" spans="1:31" ht="11.1" customHeight="1">
      <c r="A94" s="469">
        <v>88</v>
      </c>
      <c r="B94" s="470">
        <f>('ป้อนข้อมูล Mortgage Protection1'!$G$26*HLOOKUP($B$6,'SA 10%'!$A$6:$IV$366,$A94+1,0))/1000</f>
        <v>0</v>
      </c>
      <c r="C94" s="470">
        <f>('ป้อนข้อมูล Mortgage Protection1'!$G$26*HLOOKUP($C$6,'SA 10%'!$A$6:$IV$366,$A94+1,0))/1000</f>
        <v>0</v>
      </c>
      <c r="D94" s="470">
        <f>('ป้อนข้อมูล Mortgage Protection1'!$G$26*HLOOKUP($D$6,'SA 10%'!$A$6:$IV$366,$A94+1,0))/1000</f>
        <v>0</v>
      </c>
      <c r="E94" s="470">
        <f>('ป้อนข้อมูล Mortgage Protection1'!$G$26*HLOOKUP($E$6,'SA 10%'!$A$6:$IV$366,$A94+1,0))/1000</f>
        <v>0</v>
      </c>
      <c r="F94" s="470">
        <f>('ป้อนข้อมูล Mortgage Protection1'!$G$26*HLOOKUP($F$6,'SA 10%'!$A$6:$IV$366,$A94+1,0))/1000</f>
        <v>0</v>
      </c>
      <c r="G94" s="470">
        <f>('ป้อนข้อมูล Mortgage Protection1'!$G$26*HLOOKUP($G$6,'SA 10%'!$A$6:$IV$366,$A94+1,0))/1000</f>
        <v>0</v>
      </c>
      <c r="H94" s="470">
        <f>('ป้อนข้อมูล Mortgage Protection1'!$G$26*HLOOKUP($H$6,'SA 10%'!$A$6:$IV$366,$A94+1,0))/1000</f>
        <v>0</v>
      </c>
      <c r="I94" s="470">
        <f>('ป้อนข้อมูล Mortgage Protection1'!$G$26*HLOOKUP($I$6,'SA 10%'!$A$6:$IV$366,$A94+1,0))/1000</f>
        <v>335486.31320667791</v>
      </c>
      <c r="J94" s="470">
        <f>('ป้อนข้อมูล Mortgage Protection1'!$G$26*HLOOKUP($J$6,'SA 10%'!$A$6:$IV$366,$A94+1,0))/1000</f>
        <v>691723.79318550834</v>
      </c>
      <c r="K94" s="470">
        <f>('ป้อนข้อมูล Mortgage Protection1'!$G$26*HLOOKUP($K$6,'SA 10%'!$A$6:$IV$366,$A94+1,0))/1000</f>
        <v>972561.18531702249</v>
      </c>
      <c r="L94" s="470">
        <f>('ป้อนข้อมูล Mortgage Protection1'!$G$26*HLOOKUP($L$6,'SA 10%'!$A$6:$IV$366,$A94+1,0))/1000</f>
        <v>1198631.4223606188</v>
      </c>
      <c r="M94" s="470">
        <f>('ป้อนข้อมูล Mortgage Protection1'!$G$26*HLOOKUP($M$6,'SA 10%'!$A$6:$IV$366,$A94+1,0))/1000</f>
        <v>1383694.8733486633</v>
      </c>
      <c r="N94" s="470">
        <f>('ป้อนข้อมูล Mortgage Protection1'!$G$26*HLOOKUP($N$6,'SA 10%'!$A$6:$IV$366,$A94+1,0))/1000</f>
        <v>1537282.2432183621</v>
      </c>
      <c r="O94" s="470">
        <f>('ป้อนข้อมูล Mortgage Protection1'!$G$26*HLOOKUP($O$6,'SA 10%'!$A$6:$IV$366,$A94+1,0))/1000</f>
        <v>1666204.786382152</v>
      </c>
      <c r="P94" s="470">
        <f>('ป้อนข้อมูล Mortgage Protection1'!$G$26*HLOOKUP($P$6,'SA 10%'!$A$6:$IV$366,$A94+1,0))/1000</f>
        <v>1775460.4250677577</v>
      </c>
      <c r="Q94" s="470">
        <f>('ป้อนข้อมูล Mortgage Protection1'!$G$26*HLOOKUP($Q$6,'SA 10%'!$A$6:$IV$366,$A94+1,0))/1000</f>
        <v>1868800.067790478</v>
      </c>
      <c r="R94" s="470">
        <f>('ป้อนข้อมูล Mortgage Protection1'!$G$26*HLOOKUP($R$6,'SA 10%'!$A$6:$IV$366,$A94+1,0))/1000</f>
        <v>1949094.0489262927</v>
      </c>
      <c r="S94" s="470">
        <f>('ป้อนข้อมูล Mortgage Protection1'!$G$26*HLOOKUP($S$6,'SA 10%'!$A$6:$IV$366,$A94+1,0))/1000</f>
        <v>2018576.4231101004</v>
      </c>
      <c r="T94" s="470">
        <f>('ป้อนข้อมูล Mortgage Protection1'!$G$26*HLOOKUP($T$6,'SA 10%'!$A$6:$IV$366,$A94+1,0))/1000</f>
        <v>2079012.118015697</v>
      </c>
      <c r="U94" s="470">
        <f>('ป้อนข้อมูล Mortgage Protection1'!$G$26*HLOOKUP($U$6,'SA 10%'!$A$6:$IV$366,$A94+1,0))/1000</f>
        <v>2131813.9474507924</v>
      </c>
      <c r="V94" s="470">
        <f>('ป้อนข้อมูล Mortgage Protection1'!$G$26*HLOOKUP($V$6,'SA 10%'!$A$6:$IV$366,$A94+1,0))/1000</f>
        <v>2178126.2000349127</v>
      </c>
      <c r="W94" s="470">
        <f>('ป้อนข้อมูล Mortgage Protection1'!$G$26*HLOOKUP($W$6,'SA 10%'!$A$6:$IV$366,$A94+1,0))/1000</f>
        <v>2218885.4402272161</v>
      </c>
      <c r="X94" s="470">
        <f>('ป้อนข้อมูล Mortgage Protection1'!$G$26*HLOOKUP($X$6,'SA 10%'!$A$6:$IV$366,$A94+1,0))/1000</f>
        <v>2254865.4585038391</v>
      </c>
      <c r="Y94" s="470">
        <f>('ป้อนข้อมูล Mortgage Protection1'!$G$26*HLOOKUP($Y$6,'SA 10%'!$A$6:$IV$366,$A94+1,0))/1000</f>
        <v>2286710.9949997701</v>
      </c>
      <c r="Z94" s="470">
        <f>('ป้อนข้อมูล Mortgage Protection1'!$G$26*HLOOKUP($Z$6,'SA 10%'!$A$6:$IV$366,$A94+1,0))/1000</f>
        <v>2314963.3809398743</v>
      </c>
      <c r="AA94" s="470">
        <f>('ป้อนข้อมูล Mortgage Protection1'!$G$26*HLOOKUP($AA$6,'SA 10%'!$A$6:$IV$366,$A94+1,0))/1000</f>
        <v>2340080.2745012986</v>
      </c>
      <c r="AB94" s="470">
        <f>('ป้อนข้อมูล Mortgage Protection1'!$G$26*HLOOKUP($AB$6,'SA 10%'!$A$6:$IV$366,$A94+1,0))/1000</f>
        <v>2362451.0226348019</v>
      </c>
      <c r="AC94" s="470">
        <f>('ป้อนข้อมูล Mortgage Protection1'!$G$26*HLOOKUP($AC$6,'SA 10%'!$A$6:$IV$366,$A94+1,0))/1000</f>
        <v>2382408.7426253846</v>
      </c>
      <c r="AD94" s="470">
        <f>('ป้อนข้อมูล Mortgage Protection1'!$G$26*HLOOKUP($AD$6,'SA 10%'!$A$6:$IV$366,$A94+1,0))/1000</f>
        <v>2400239.9152891524</v>
      </c>
      <c r="AE94" s="470">
        <f>('ป้อนข้อมูล Mortgage Protection1'!$G$26*HLOOKUP($AE$6,'SA 10%'!$A$6:$IV$366,$A94+1,0))/1000</f>
        <v>2416192.0703972285</v>
      </c>
    </row>
    <row r="95" spans="1:31" ht="11.1" customHeight="1">
      <c r="A95" s="469">
        <v>89</v>
      </c>
      <c r="B95" s="470">
        <f>('ป้อนข้อมูล Mortgage Protection1'!$G$26*HLOOKUP($B$6,'SA 10%'!$A$6:$IV$366,$A95+1,0))/1000</f>
        <v>0</v>
      </c>
      <c r="C95" s="470">
        <f>('ป้อนข้อมูล Mortgage Protection1'!$G$26*HLOOKUP($C$6,'SA 10%'!$A$6:$IV$366,$A95+1,0))/1000</f>
        <v>0</v>
      </c>
      <c r="D95" s="470">
        <f>('ป้อนข้อมูล Mortgage Protection1'!$G$26*HLOOKUP($D$6,'SA 10%'!$A$6:$IV$366,$A95+1,0))/1000</f>
        <v>0</v>
      </c>
      <c r="E95" s="470">
        <f>('ป้อนข้อมูล Mortgage Protection1'!$G$26*HLOOKUP($E$6,'SA 10%'!$A$6:$IV$366,$A95+1,0))/1000</f>
        <v>0</v>
      </c>
      <c r="F95" s="470">
        <f>('ป้อนข้อมูล Mortgage Protection1'!$G$26*HLOOKUP($F$6,'SA 10%'!$A$6:$IV$366,$A95+1,0))/1000</f>
        <v>0</v>
      </c>
      <c r="G95" s="470">
        <f>('ป้อนข้อมูล Mortgage Protection1'!$G$26*HLOOKUP($G$6,'SA 10%'!$A$6:$IV$366,$A95+1,0))/1000</f>
        <v>0</v>
      </c>
      <c r="H95" s="470">
        <f>('ป้อนข้อมูล Mortgage Protection1'!$G$26*HLOOKUP($H$6,'SA 10%'!$A$6:$IV$366,$A95+1,0))/1000</f>
        <v>0</v>
      </c>
      <c r="I95" s="470">
        <f>('ป้อนข้อมูล Mortgage Protection1'!$G$26*HLOOKUP($I$6,'SA 10%'!$A$6:$IV$366,$A95+1,0))/1000</f>
        <v>299435.41368481651</v>
      </c>
      <c r="J95" s="470">
        <f>('ป้อนข้อมูล Mortgage Protection1'!$G$26*HLOOKUP($J$6,'SA 10%'!$A$6:$IV$366,$A95+1,0))/1000</f>
        <v>661446.01747794007</v>
      </c>
      <c r="K95" s="470">
        <f>('ป้อนข้อมูล Mortgage Protection1'!$G$26*HLOOKUP($K$6,'SA 10%'!$A$6:$IV$366,$A95+1,0))/1000</f>
        <v>946834.61246591539</v>
      </c>
      <c r="L95" s="470">
        <f>('ป้อนข้อมูล Mortgage Protection1'!$G$26*HLOOKUP($L$6,'SA 10%'!$A$6:$IV$366,$A95+1,0))/1000</f>
        <v>1176568.5051957604</v>
      </c>
      <c r="M95" s="470">
        <f>('ป้อนข้อมูล Mortgage Protection1'!$G$26*HLOOKUP($M$6,'SA 10%'!$A$6:$IV$366,$A95+1,0))/1000</f>
        <v>1364631.0628923911</v>
      </c>
      <c r="N95" s="470">
        <f>('ป้อนข้อมูล Mortgage Protection1'!$G$26*HLOOKUP($N$6,'SA 10%'!$A$6:$IV$366,$A95+1,0))/1000</f>
        <v>1520707.4434709633</v>
      </c>
      <c r="O95" s="470">
        <f>('ป้อนข้อมูล Mortgage Protection1'!$G$26*HLOOKUP($O$6,'SA 10%'!$A$6:$IV$366,$A95+1,0))/1000</f>
        <v>1651719.2833706895</v>
      </c>
      <c r="P95" s="470">
        <f>('ป้อนข้อมูล Mortgage Protection1'!$G$26*HLOOKUP($P$6,'SA 10%'!$A$6:$IV$366,$A95+1,0))/1000</f>
        <v>1762745.5002941026</v>
      </c>
      <c r="Q95" s="470">
        <f>('ป้อนข้อมูล Mortgage Protection1'!$G$26*HLOOKUP($Q$6,'SA 10%'!$A$6:$IV$366,$A95+1,0))/1000</f>
        <v>1857597.789339866</v>
      </c>
      <c r="R95" s="470">
        <f>('ป้อนข้อมูล Mortgage Protection1'!$G$26*HLOOKUP($R$6,'SA 10%'!$A$6:$IV$366,$A95+1,0))/1000</f>
        <v>1939193.0010330803</v>
      </c>
      <c r="S95" s="470">
        <f>('ป้อนข้อมูล Mortgage Protection1'!$G$26*HLOOKUP($S$6,'SA 10%'!$A$6:$IV$366,$A95+1,0))/1000</f>
        <v>2009801.3947168516</v>
      </c>
      <c r="T95" s="470">
        <f>('ป้อนข้อมูล Mortgage Protection1'!$G$26*HLOOKUP($T$6,'SA 10%'!$A$6:$IV$366,$A95+1,0))/1000</f>
        <v>2071216.5001817015</v>
      </c>
      <c r="U95" s="470">
        <f>('ป้อนข้อมูล Mortgage Protection1'!$G$26*HLOOKUP($U$6,'SA 10%'!$A$6:$IV$366,$A95+1,0))/1000</f>
        <v>2124874.0270548319</v>
      </c>
      <c r="V95" s="470">
        <f>('ป้อนข้อมูล Mortgage Protection1'!$G$26*HLOOKUP($V$6,'SA 10%'!$A$6:$IV$366,$A95+1,0))/1000</f>
        <v>2171936.8081018836</v>
      </c>
      <c r="W95" s="470">
        <f>('ป้อนข้อมูล Mortgage Protection1'!$G$26*HLOOKUP($W$6,'SA 10%'!$A$6:$IV$366,$A95+1,0))/1000</f>
        <v>2213356.5855858289</v>
      </c>
      <c r="X95" s="470">
        <f>('ป้อนข้อมูล Mortgage Protection1'!$G$26*HLOOKUP($X$6,'SA 10%'!$A$6:$IV$366,$A95+1,0))/1000</f>
        <v>2249919.6898992267</v>
      </c>
      <c r="Y95" s="470">
        <f>('ป้อนข้อมูล Mortgage Protection1'!$G$26*HLOOKUP($Y$6,'SA 10%'!$A$6:$IV$366,$A95+1,0))/1000</f>
        <v>2282281.3097256781</v>
      </c>
      <c r="Z95" s="470">
        <f>('ป้อนข้อมูล Mortgage Protection1'!$G$26*HLOOKUP($Z$6,'SA 10%'!$A$6:$IV$366,$A95+1,0))/1000</f>
        <v>2310991.549011508</v>
      </c>
      <c r="AA95" s="470">
        <f>('ป้อนข้อมูล Mortgage Protection1'!$G$26*HLOOKUP($AA$6,'SA 10%'!$A$6:$IV$366,$A95+1,0))/1000</f>
        <v>2336515.4826641912</v>
      </c>
      <c r="AB95" s="470">
        <f>('ป้อนข้อมูล Mortgage Protection1'!$G$26*HLOOKUP($AB$6,'SA 10%'!$A$6:$IV$366,$A95+1,0))/1000</f>
        <v>2359248.7673247349</v>
      </c>
      <c r="AC95" s="470">
        <f>('ป้อนข้อมูล Mortgage Protection1'!$G$26*HLOOKUP($AC$6,'SA 10%'!$A$6:$IV$366,$A95+1,0))/1000</f>
        <v>2379529.918720019</v>
      </c>
      <c r="AD95" s="470">
        <f>('ป้อนข้อมูล Mortgage Protection1'!$G$26*HLOOKUP($AD$6,'SA 10%'!$A$6:$IV$366,$A95+1,0))/1000</f>
        <v>2397650.0603253702</v>
      </c>
      <c r="AE95" s="470">
        <f>('ป้อนข้อมูล Mortgage Protection1'!$G$26*HLOOKUP($AE$6,'SA 10%'!$A$6:$IV$366,$A95+1,0))/1000</f>
        <v>2413860.7333371467</v>
      </c>
    </row>
    <row r="96" spans="1:31" ht="11.1" customHeight="1">
      <c r="A96" s="469">
        <v>90</v>
      </c>
      <c r="B96" s="470">
        <f>('ป้อนข้อมูล Mortgage Protection1'!$G$26*HLOOKUP($B$6,'SA 10%'!$A$6:$IV$366,$A96+1,0))/1000</f>
        <v>0</v>
      </c>
      <c r="C96" s="470">
        <f>('ป้อนข้อมูล Mortgage Protection1'!$G$26*HLOOKUP($C$6,'SA 10%'!$A$6:$IV$366,$A96+1,0))/1000</f>
        <v>0</v>
      </c>
      <c r="D96" s="470">
        <f>('ป้อนข้อมูล Mortgage Protection1'!$G$26*HLOOKUP($D$6,'SA 10%'!$A$6:$IV$366,$A96+1,0))/1000</f>
        <v>0</v>
      </c>
      <c r="E96" s="470">
        <f>('ป้อนข้อมูล Mortgage Protection1'!$G$26*HLOOKUP($E$6,'SA 10%'!$A$6:$IV$366,$A96+1,0))/1000</f>
        <v>0</v>
      </c>
      <c r="F96" s="470">
        <f>('ป้อนข้อมูล Mortgage Protection1'!$G$26*HLOOKUP($F$6,'SA 10%'!$A$6:$IV$366,$A96+1,0))/1000</f>
        <v>0</v>
      </c>
      <c r="G96" s="470">
        <f>('ป้อนข้อมูล Mortgage Protection1'!$G$26*HLOOKUP($G$6,'SA 10%'!$A$6:$IV$366,$A96+1,0))/1000</f>
        <v>0</v>
      </c>
      <c r="H96" s="470">
        <f>('ป้อนข้อมูล Mortgage Protection1'!$G$26*HLOOKUP($H$6,'SA 10%'!$A$6:$IV$366,$A96+1,0))/1000</f>
        <v>0</v>
      </c>
      <c r="I96" s="470">
        <f>('ป้อนข้อมูล Mortgage Protection1'!$G$26*HLOOKUP($I$6,'SA 10%'!$A$6:$IV$366,$A96+1,0))/1000</f>
        <v>263084.09000027302</v>
      </c>
      <c r="J96" s="470">
        <f>('ป้อนข้อมูล Mortgage Protection1'!$G$26*HLOOKUP($J$6,'SA 10%'!$A$6:$IV$366,$A96+1,0))/1000</f>
        <v>630915.9269728082</v>
      </c>
      <c r="K96" s="470">
        <f>('ป้อนข้อมูล Mortgage Protection1'!$G$26*HLOOKUP($K$6,'SA 10%'!$A$6:$IV$366,$A96+1,0))/1000</f>
        <v>920893.65150771698</v>
      </c>
      <c r="L96" s="470">
        <f>('ป้อนข้อมูล Mortgage Protection1'!$G$26*HLOOKUP($L$6,'SA 10%'!$A$6:$IV$366,$A96+1,0))/1000</f>
        <v>1154321.7303878618</v>
      </c>
      <c r="M96" s="470">
        <f>('ป้อนข้อมูล Mortgage Protection1'!$G$26*HLOOKUP($M$6,'SA 10%'!$A$6:$IV$366,$A96+1,0))/1000</f>
        <v>1345408.3873489834</v>
      </c>
      <c r="N96" s="470">
        <f>('ป้อนข้อมูล Mortgage Protection1'!$G$26*HLOOKUP($N$6,'SA 10%'!$A$6:$IV$366,$A96+1,0))/1000</f>
        <v>1503994.520392336</v>
      </c>
      <c r="O96" s="470">
        <f>('ป้อนข้อมูล Mortgage Protection1'!$G$26*HLOOKUP($O$6,'SA 10%'!$A$6:$IV$366,$A96+1,0))/1000</f>
        <v>1637113.0678341319</v>
      </c>
      <c r="P96" s="470">
        <f>('ป้อนข้อมูล Mortgage Protection1'!$G$26*HLOOKUP($P$6,'SA 10%'!$A$6:$IV$366,$A96+1,0))/1000</f>
        <v>1749924.6178140002</v>
      </c>
      <c r="Q96" s="470">
        <f>('ป้อนข้อมูล Mortgage Protection1'!$G$26*HLOOKUP($Q$6,'SA 10%'!$A$6:$IV$366,$A96+1,0))/1000</f>
        <v>1846302.1585688321</v>
      </c>
      <c r="R96" s="470">
        <f>('ป้อนข้อมูล Mortgage Protection1'!$G$26*HLOOKUP($R$6,'SA 10%'!$A$6:$IV$366,$A96+1,0))/1000</f>
        <v>1929209.4444074249</v>
      </c>
      <c r="S96" s="470">
        <f>('ป้อนข้อมูล Mortgage Protection1'!$G$26*HLOOKUP($S$6,'SA 10%'!$A$6:$IV$366,$A96+1,0))/1000</f>
        <v>2000953.2410869934</v>
      </c>
      <c r="T96" s="470">
        <f>('ป้อนข้อมูล Mortgage Protection1'!$G$26*HLOOKUP($T$6,'SA 10%'!$A$6:$IV$366,$A96+1,0))/1000</f>
        <v>2063355.9188657557</v>
      </c>
      <c r="U96" s="470">
        <f>('ป้อนข้อมูล Mortgage Protection1'!$G$26*HLOOKUP($U$6,'SA 10%'!$A$6:$IV$366,$A96+1,0))/1000</f>
        <v>2117876.2739889054</v>
      </c>
      <c r="V96" s="470">
        <f>('ป้อนข้อมูล Mortgage Protection1'!$G$26*HLOOKUP($V$6,'SA 10%'!$A$6:$IV$366,$A96+1,0))/1000</f>
        <v>2165695.8379027452</v>
      </c>
      <c r="W96" s="470">
        <f>('ป้อนข้อมูล Mortgage Protection1'!$G$26*HLOOKUP($W$6,'SA 10%'!$A$6:$IV$366,$A96+1,0))/1000</f>
        <v>2207781.6571557643</v>
      </c>
      <c r="X96" s="470">
        <f>('ป้อนข้อมูล Mortgage Protection1'!$G$26*HLOOKUP($X$6,'SA 10%'!$A$6:$IV$366,$A96+1,0))/1000</f>
        <v>2244932.706556242</v>
      </c>
      <c r="Y96" s="470">
        <f>('ป้อนข้อมูล Mortgage Protection1'!$G$26*HLOOKUP($Y$6,'SA 10%'!$A$6:$IV$366,$A96+1,0))/1000</f>
        <v>2277814.7104076347</v>
      </c>
      <c r="Z96" s="470">
        <f>('ป้อนข้อมูล Mortgage Protection1'!$G$26*HLOOKUP($Z$6,'SA 10%'!$A$6:$IV$366,$A96+1,0))/1000</f>
        <v>2306986.618483739</v>
      </c>
      <c r="AA96" s="470">
        <f>('ป้อนข้อมูล Mortgage Protection1'!$G$26*HLOOKUP($AA$6,'SA 10%'!$A$6:$IV$366,$A96+1,0))/1000</f>
        <v>2332920.9842284424</v>
      </c>
      <c r="AB96" s="470">
        <f>('ป้อนข้อมูล Mortgage Protection1'!$G$26*HLOOKUP($AB$6,'SA 10%'!$A$6:$IV$366,$A96+1,0))/1000</f>
        <v>2356019.8265537512</v>
      </c>
      <c r="AC96" s="470">
        <f>('ป้อนข้อมูล Mortgage Protection1'!$G$26*HLOOKUP($AC$6,'SA 10%'!$A$6:$IV$366,$A96+1,0))/1000</f>
        <v>2376627.1046154425</v>
      </c>
      <c r="AD96" s="470">
        <f>('ป้อนข้อมูล Mortgage Protection1'!$G$26*HLOOKUP($AD$6,'SA 10%'!$A$6:$IV$366,$A96+1,0))/1000</f>
        <v>2395038.6232368904</v>
      </c>
      <c r="AE96" s="470">
        <f>('ป้อนข้อมูล Mortgage Protection1'!$G$26*HLOOKUP($AE$6,'SA 10%'!$A$6:$IV$366,$A96+1,0))/1000</f>
        <v>2411509.9684682316</v>
      </c>
    </row>
    <row r="97" spans="1:31" ht="11.1" customHeight="1">
      <c r="A97" s="469">
        <v>91</v>
      </c>
      <c r="B97" s="470">
        <f>('ป้อนข้อมูล Mortgage Protection1'!$G$26*HLOOKUP($B$6,'SA 10%'!$A$6:$IV$366,$A97+1,0))/1000</f>
        <v>0</v>
      </c>
      <c r="C97" s="470">
        <f>('ป้อนข้อมูล Mortgage Protection1'!$G$26*HLOOKUP($C$6,'SA 10%'!$A$6:$IV$366,$A97+1,0))/1000</f>
        <v>0</v>
      </c>
      <c r="D97" s="470">
        <f>('ป้อนข้อมูล Mortgage Protection1'!$G$26*HLOOKUP($D$6,'SA 10%'!$A$6:$IV$366,$A97+1,0))/1000</f>
        <v>0</v>
      </c>
      <c r="E97" s="470">
        <f>('ป้อนข้อมูล Mortgage Protection1'!$G$26*HLOOKUP($E$6,'SA 10%'!$A$6:$IV$366,$A97+1,0))/1000</f>
        <v>0</v>
      </c>
      <c r="F97" s="470">
        <f>('ป้อนข้อมูล Mortgage Protection1'!$G$26*HLOOKUP($F$6,'SA 10%'!$A$6:$IV$366,$A97+1,0))/1000</f>
        <v>0</v>
      </c>
      <c r="G97" s="470">
        <f>('ป้อนข้อมูล Mortgage Protection1'!$G$26*HLOOKUP($G$6,'SA 10%'!$A$6:$IV$366,$A97+1,0))/1000</f>
        <v>0</v>
      </c>
      <c r="H97" s="470">
        <f>('ป้อนข้อมูล Mortgage Protection1'!$G$26*HLOOKUP($H$6,'SA 10%'!$A$6:$IV$366,$A97+1,0))/1000</f>
        <v>0</v>
      </c>
      <c r="I97" s="470">
        <f>('ป้อนข้อมูล Mortgage Protection1'!$G$26*HLOOKUP($I$6,'SA 10%'!$A$6:$IV$366,$A97+1,0))/1000</f>
        <v>226429.83861835767</v>
      </c>
      <c r="J97" s="470">
        <f>('ป้อนข้อมูล Mortgage Protection1'!$G$26*HLOOKUP($J$6,'SA 10%'!$A$6:$IV$366,$A97+1,0))/1000</f>
        <v>600131.41904680023</v>
      </c>
      <c r="K97" s="470">
        <f>('ป้อนข้อมูล Mortgage Protection1'!$G$26*HLOOKUP($K$6,'SA 10%'!$A$6:$IV$366,$A97+1,0))/1000</f>
        <v>894736.515874865</v>
      </c>
      <c r="L97" s="470">
        <f>('ป้อนข้อมูล Mortgage Protection1'!$G$26*HLOOKUP($L$6,'SA 10%'!$A$6:$IV$366,$A97+1,0))/1000</f>
        <v>1131889.5657898968</v>
      </c>
      <c r="M97" s="470">
        <f>('ป้อนข้อมูล Mortgage Protection1'!$G$26*HLOOKUP($M$6,'SA 10%'!$A$6:$IV$366,$A97+1,0))/1000</f>
        <v>1326025.5228427136</v>
      </c>
      <c r="N97" s="470">
        <f>('ป้อนข้อมูล Mortgage Protection1'!$G$26*HLOOKUP($N$6,'SA 10%'!$A$6:$IV$366,$A97+1,0))/1000</f>
        <v>1487142.3229547206</v>
      </c>
      <c r="O97" s="470">
        <f>('ป้อนข้อมูล Mortgage Protection1'!$G$26*HLOOKUP($O$6,'SA 10%'!$A$6:$IV$366,$A97+1,0))/1000</f>
        <v>1622385.1338347695</v>
      </c>
      <c r="P97" s="470">
        <f>('ป้อนข้อมูล Mortgage Protection1'!$G$26*HLOOKUP($P$6,'SA 10%'!$A$6:$IV$366,$A97+1,0))/1000</f>
        <v>1736996.8946465633</v>
      </c>
      <c r="Q97" s="470">
        <f>('ป้อนข้อมูล Mortgage Protection1'!$G$26*HLOOKUP($Q$6,'SA 10%'!$A$6:$IV$366,$A97+1,0))/1000</f>
        <v>1834912.3975413735</v>
      </c>
      <c r="R97" s="470">
        <f>('ป้อนข้อมูล Mortgage Protection1'!$G$26*HLOOKUP($R$6,'SA 10%'!$A$6:$IV$366,$A97+1,0))/1000</f>
        <v>1919142.6914765551</v>
      </c>
      <c r="S97" s="470">
        <f>('ป้อนข้อมูล Mortgage Protection1'!$G$26*HLOOKUP($S$6,'SA 10%'!$A$6:$IV$366,$A97+1,0))/1000</f>
        <v>1992031.3528435524</v>
      </c>
      <c r="T97" s="470">
        <f>('ป้อนข้อมูล Mortgage Protection1'!$G$26*HLOOKUP($T$6,'SA 10%'!$A$6:$IV$366,$A97+1,0))/1000</f>
        <v>2055429.8327055105</v>
      </c>
      <c r="U97" s="470">
        <f>('ป้อนข้อมูล Mortgage Protection1'!$G$26*HLOOKUP($U$6,'SA 10%'!$A$6:$IV$366,$A97+1,0))/1000</f>
        <v>2110820.2063140958</v>
      </c>
      <c r="V97" s="470">
        <f>('ป้อนข้อมูล Mortgage Protection1'!$G$26*HLOOKUP($V$6,'SA 10%'!$A$6:$IV$366,$A97+1,0))/1000</f>
        <v>2159402.8596186144</v>
      </c>
      <c r="W97" s="470">
        <f>('ป้อนข้อมูล Mortgage Protection1'!$G$26*HLOOKUP($W$6,'SA 10%'!$A$6:$IV$366,$A97+1,0))/1000</f>
        <v>2202160.2709887815</v>
      </c>
      <c r="X97" s="470">
        <f>('ป้อนข้อมูล Mortgage Protection1'!$G$26*HLOOKUP($X$6,'SA 10%'!$A$6:$IV$366,$A97+1,0))/1000</f>
        <v>2239904.1650187327</v>
      </c>
      <c r="Y97" s="470">
        <f>('ป้อนข้อมูล Mortgage Protection1'!$G$26*HLOOKUP($Y$6,'SA 10%'!$A$6:$IV$366,$A97+1,0))/1000</f>
        <v>2273310.8894286086</v>
      </c>
      <c r="Z97" s="470">
        <f>('ป้อนข้อมูล Mortgage Protection1'!$G$26*HLOOKUP($Z$6,'SA 10%'!$A$6:$IV$366,$A97+1,0))/1000</f>
        <v>2302948.3135349047</v>
      </c>
      <c r="AA97" s="470">
        <f>('ป้อนข้อมูล Mortgage Protection1'!$G$26*HLOOKUP($AA$6,'SA 10%'!$A$6:$IV$366,$A97+1,0))/1000</f>
        <v>2329296.5316390614</v>
      </c>
      <c r="AB97" s="470">
        <f>('ป้อนข้อมูล Mortgage Protection1'!$G$26*HLOOKUP($AB$6,'SA 10%'!$A$6:$IV$366,$A97+1,0))/1000</f>
        <v>2352763.9779430092</v>
      </c>
      <c r="AC97" s="470">
        <f>('ป้อนข้อมูล Mortgage Protection1'!$G$26*HLOOKUP($AC$6,'SA 10%'!$A$6:$IV$366,$A97+1,0))/1000</f>
        <v>2373700.1003933265</v>
      </c>
      <c r="AD97" s="470">
        <f>('ป้อนข้อมูล Mortgage Protection1'!$G$26*HLOOKUP($AD$6,'SA 10%'!$A$6:$IV$366,$A97+1,0))/1000</f>
        <v>2392405.4241726729</v>
      </c>
      <c r="AE97" s="470">
        <f>('ป้อนข้อมูล Mortgage Protection1'!$G$26*HLOOKUP($AE$6,'SA 10%'!$A$6:$IV$366,$A97+1,0))/1000</f>
        <v>2409139.6138920751</v>
      </c>
    </row>
    <row r="98" spans="1:31" ht="11.1" customHeight="1">
      <c r="A98" s="469">
        <v>92</v>
      </c>
      <c r="B98" s="470">
        <f>('ป้อนข้อมูล Mortgage Protection1'!$G$26*HLOOKUP($B$6,'SA 10%'!$A$6:$IV$366,$A98+1,0))/1000</f>
        <v>0</v>
      </c>
      <c r="C98" s="470">
        <f>('ป้อนข้อมูล Mortgage Protection1'!$G$26*HLOOKUP($C$6,'SA 10%'!$A$6:$IV$366,$A98+1,0))/1000</f>
        <v>0</v>
      </c>
      <c r="D98" s="470">
        <f>('ป้อนข้อมูล Mortgage Protection1'!$G$26*HLOOKUP($D$6,'SA 10%'!$A$6:$IV$366,$A98+1,0))/1000</f>
        <v>0</v>
      </c>
      <c r="E98" s="470">
        <f>('ป้อนข้อมูล Mortgage Protection1'!$G$26*HLOOKUP($E$6,'SA 10%'!$A$6:$IV$366,$A98+1,0))/1000</f>
        <v>0</v>
      </c>
      <c r="F98" s="470">
        <f>('ป้อนข้อมูล Mortgage Protection1'!$G$26*HLOOKUP($F$6,'SA 10%'!$A$6:$IV$366,$A98+1,0))/1000</f>
        <v>0</v>
      </c>
      <c r="G98" s="470">
        <f>('ป้อนข้อมูล Mortgage Protection1'!$G$26*HLOOKUP($G$6,'SA 10%'!$A$6:$IV$366,$A98+1,0))/1000</f>
        <v>0</v>
      </c>
      <c r="H98" s="470">
        <f>('ป้อนข้อมูล Mortgage Protection1'!$G$26*HLOOKUP($H$6,'SA 10%'!$A$6:$IV$366,$A98+1,0))/1000</f>
        <v>0</v>
      </c>
      <c r="I98" s="470">
        <f>('ป้อนข้อมูล Mortgage Protection1'!$G$26*HLOOKUP($I$6,'SA 10%'!$A$6:$IV$366,$A98+1,0))/1000</f>
        <v>189470.13514159323</v>
      </c>
      <c r="J98" s="470">
        <f>('ป้อนข้อมูล Mortgage Protection1'!$G$26*HLOOKUP($J$6,'SA 10%'!$A$6:$IV$366,$A98+1,0))/1000</f>
        <v>569090.37355474255</v>
      </c>
      <c r="K98" s="470">
        <f>('ป้อนข้อมูล Mortgage Protection1'!$G$26*HLOOKUP($K$6,'SA 10%'!$A$6:$IV$366,$A98+1,0))/1000</f>
        <v>868361.40411173995</v>
      </c>
      <c r="L98" s="470">
        <f>('ป้อนข้อมูล Mortgage Protection1'!$G$26*HLOOKUP($L$6,'SA 10%'!$A$6:$IV$366,$A98+1,0))/1000</f>
        <v>1109270.466486949</v>
      </c>
      <c r="M98" s="470">
        <f>('ป้อนข้อมูล Mortgage Protection1'!$G$26*HLOOKUP($M$6,'SA 10%'!$A$6:$IV$366,$A98+1,0))/1000</f>
        <v>1306481.1344655585</v>
      </c>
      <c r="N98" s="470">
        <f>('ป้อนข้อมูล Mortgage Protection1'!$G$26*HLOOKUP($N$6,'SA 10%'!$A$6:$IV$366,$A98+1,0))/1000</f>
        <v>1470149.6905384574</v>
      </c>
      <c r="O98" s="470">
        <f>('ป้อนข้อมูล Mortgage Protection1'!$G$26*HLOOKUP($O$6,'SA 10%'!$A$6:$IV$366,$A98+1,0))/1000</f>
        <v>1607534.4670520795</v>
      </c>
      <c r="P98" s="470">
        <f>('ป้อนข้อมูล Mortgage Protection1'!$G$26*HLOOKUP($P$6,'SA 10%'!$A$6:$IV$366,$A98+1,0))/1000</f>
        <v>1723961.4404527319</v>
      </c>
      <c r="Q98" s="470">
        <f>('ป้อนข้อมูล Mortgage Protection1'!$G$26*HLOOKUP($Q$6,'SA 10%'!$A$6:$IV$366,$A98+1,0))/1000</f>
        <v>1823427.7218386845</v>
      </c>
      <c r="R98" s="470">
        <f>('ป้อนข้อมูล Mortgage Protection1'!$G$26*HLOOKUP($R$6,'SA 10%'!$A$6:$IV$366,$A98+1,0))/1000</f>
        <v>1908992.0489379279</v>
      </c>
      <c r="S98" s="470">
        <f>('ป้อนข้อมูล Mortgage Protection1'!$G$26*HLOOKUP($S$6,'SA 10%'!$A$6:$IV$366,$A98+1,0))/1000</f>
        <v>1983035.1155314164</v>
      </c>
      <c r="T98" s="470">
        <f>('ป้อนข้อมูล Mortgage Protection1'!$G$26*HLOOKUP($T$6,'SA 10%'!$A$6:$IV$366,$A98+1,0))/1000</f>
        <v>2047437.6958272629</v>
      </c>
      <c r="U98" s="470">
        <f>('ป้อนข้อมูล Mortgage Protection1'!$G$26*HLOOKUP($U$6,'SA 10%'!$A$6:$IV$366,$A98+1,0))/1000</f>
        <v>2103705.3380753291</v>
      </c>
      <c r="V98" s="470">
        <f>('ป้อนข้อมูล Mortgage Protection1'!$G$26*HLOOKUP($V$6,'SA 10%'!$A$6:$IV$366,$A98+1,0))/1000</f>
        <v>2153057.4398487825</v>
      </c>
      <c r="W98" s="470">
        <f>('ป้อนข้อมูล Mortgage Protection1'!$G$26*HLOOKUP($W$6,'SA 10%'!$A$6:$IV$366,$A98+1,0))/1000</f>
        <v>2196492.0399370738</v>
      </c>
      <c r="X98" s="470">
        <f>('ป้อนข้อมูล Mortgage Protection1'!$G$26*HLOOKUP($X$6,'SA 10%'!$A$6:$IV$366,$A98+1,0))/1000</f>
        <v>2234833.718968411</v>
      </c>
      <c r="Y98" s="470">
        <f>('ป้อนข้อมูล Mortgage Protection1'!$G$26*HLOOKUP($Y$6,'SA 10%'!$A$6:$IV$366,$A98+1,0))/1000</f>
        <v>2268769.5366080897</v>
      </c>
      <c r="Z98" s="470">
        <f>('ป้อนข้อมูล Mortgage Protection1'!$G$26*HLOOKUP($Z$6,'SA 10%'!$A$6:$IV$366,$A98+1,0))/1000</f>
        <v>2298876.3560448308</v>
      </c>
      <c r="AA98" s="470">
        <f>('ป้อนข้อมูล Mortgage Protection1'!$G$26*HLOOKUP($AA$6,'SA 10%'!$A$6:$IV$366,$A98+1,0))/1000</f>
        <v>2325641.8752781022</v>
      </c>
      <c r="AB98" s="470">
        <f>('ป้อนข้อมูล Mortgage Protection1'!$G$26*HLOOKUP($AB$6,'SA 10%'!$A$6:$IV$366,$A98+1,0))/1000</f>
        <v>2349480.9972605109</v>
      </c>
      <c r="AC98" s="470">
        <f>('ป้อนข้อมูล Mortgage Protection1'!$G$26*HLOOKUP($AC$6,'SA 10%'!$A$6:$IV$366,$A98+1,0))/1000</f>
        <v>2370748.7044693599</v>
      </c>
      <c r="AD98" s="470">
        <f>('ป้อนข้อมูล Mortgage Protection1'!$G$26*HLOOKUP($AD$6,'SA 10%'!$A$6:$IV$366,$A98+1,0))/1000</f>
        <v>2389750.28178292</v>
      </c>
      <c r="AE98" s="470">
        <f>('ป้อนข้อมูล Mortgage Protection1'!$G$26*HLOOKUP($AE$6,'SA 10%'!$A$6:$IV$366,$A98+1,0))/1000</f>
        <v>2406749.5063611181</v>
      </c>
    </row>
    <row r="99" spans="1:31" ht="11.1" customHeight="1">
      <c r="A99" s="469">
        <v>93</v>
      </c>
      <c r="B99" s="470">
        <f>('ป้อนข้อมูล Mortgage Protection1'!$G$26*HLOOKUP($B$6,'SA 10%'!$A$6:$IV$366,$A99+1,0))/1000</f>
        <v>0</v>
      </c>
      <c r="C99" s="470">
        <f>('ป้อนข้อมูล Mortgage Protection1'!$G$26*HLOOKUP($C$6,'SA 10%'!$A$6:$IV$366,$A99+1,0))/1000</f>
        <v>0</v>
      </c>
      <c r="D99" s="470">
        <f>('ป้อนข้อมูล Mortgage Protection1'!$G$26*HLOOKUP($D$6,'SA 10%'!$A$6:$IV$366,$A99+1,0))/1000</f>
        <v>0</v>
      </c>
      <c r="E99" s="470">
        <f>('ป้อนข้อมูล Mortgage Protection1'!$G$26*HLOOKUP($E$6,'SA 10%'!$A$6:$IV$366,$A99+1,0))/1000</f>
        <v>0</v>
      </c>
      <c r="F99" s="470">
        <f>('ป้อนข้อมูล Mortgage Protection1'!$G$26*HLOOKUP($F$6,'SA 10%'!$A$6:$IV$366,$A99+1,0))/1000</f>
        <v>0</v>
      </c>
      <c r="G99" s="470">
        <f>('ป้อนข้อมูล Mortgage Protection1'!$G$26*HLOOKUP($G$6,'SA 10%'!$A$6:$IV$366,$A99+1,0))/1000</f>
        <v>0</v>
      </c>
      <c r="H99" s="470">
        <f>('ป้อนข้อมูล Mortgage Protection1'!$G$26*HLOOKUP($H$6,'SA 10%'!$A$6:$IV$366,$A99+1,0))/1000</f>
        <v>0</v>
      </c>
      <c r="I99" s="470">
        <f>('ป้อนข้อมูล Mortgage Protection1'!$G$26*HLOOKUP($I$6,'SA 10%'!$A$6:$IV$366,$A99+1,0))/1000</f>
        <v>152202.43413585593</v>
      </c>
      <c r="J99" s="470">
        <f>('ป้อนข้อมูล Mortgage Protection1'!$G$26*HLOOKUP($J$6,'SA 10%'!$A$6:$IV$366,$A99+1,0))/1000</f>
        <v>537790.65268358414</v>
      </c>
      <c r="K99" s="470">
        <f>('ป้อนข้อมูล Mortgage Protection1'!$G$26*HLOOKUP($K$6,'SA 10%'!$A$6:$IV$366,$A99+1,0))/1000</f>
        <v>841766.49975058937</v>
      </c>
      <c r="L99" s="470">
        <f>('ป้อนข้อมูล Mortgage Protection1'!$G$26*HLOOKUP($L$6,'SA 10%'!$A$6:$IV$366,$A99+1,0))/1000</f>
        <v>1086462.87468981</v>
      </c>
      <c r="M99" s="470">
        <f>('ป้อนข้อมูล Mortgage Protection1'!$G$26*HLOOKUP($M$6,'SA 10%'!$A$6:$IV$366,$A99+1,0))/1000</f>
        <v>1286773.8761852602</v>
      </c>
      <c r="N99" s="470">
        <f>('ป้อนข้อมูล Mortgage Protection1'!$G$26*HLOOKUP($N$6,'SA 10%'!$A$6:$IV$366,$A99+1,0))/1000</f>
        <v>1453015.4528520594</v>
      </c>
      <c r="O99" s="470">
        <f>('ป้อนข้อมูล Mortgage Protection1'!$G$26*HLOOKUP($O$6,'SA 10%'!$A$6:$IV$366,$A99+1,0))/1000</f>
        <v>1592560.0447128662</v>
      </c>
      <c r="P99" s="470">
        <f>('ป้อนข้อมูล Mortgage Protection1'!$G$26*HLOOKUP($P$6,'SA 10%'!$A$6:$IV$366,$A99+1,0))/1000</f>
        <v>1710817.3574739513</v>
      </c>
      <c r="Q99" s="470">
        <f>('ป้อนข้อมูล Mortgage Protection1'!$G$26*HLOOKUP($Q$6,'SA 10%'!$A$6:$IV$366,$A99+1,0))/1000</f>
        <v>1811847.3405051413</v>
      </c>
      <c r="R99" s="470">
        <f>('ป้อนข้อมูล Mortgage Protection1'!$G$26*HLOOKUP($R$6,'SA 10%'!$A$6:$IV$366,$A99+1,0))/1000</f>
        <v>1898756.8177114795</v>
      </c>
      <c r="S99" s="470">
        <f>('ป้อนข้อมูล Mortgage Protection1'!$G$26*HLOOKUP($S$6,'SA 10%'!$A$6:$IV$366,$A99+1,0))/1000</f>
        <v>1973963.9095750118</v>
      </c>
      <c r="T99" s="470">
        <f>('ป้อนข้อมูล Mortgage Protection1'!$G$26*HLOOKUP($T$6,'SA 10%'!$A$6:$IV$366,$A99+1,0))/1000</f>
        <v>2039378.9578083642</v>
      </c>
      <c r="U99" s="470">
        <f>('ป้อนข้อมูล Mortgage Protection1'!$G$26*HLOOKUP($U$6,'SA 10%'!$A$6:$IV$366,$A99+1,0))/1000</f>
        <v>2096531.1792679066</v>
      </c>
      <c r="V99" s="470">
        <f>('ป้อนข้อมูล Mortgage Protection1'!$G$26*HLOOKUP($V$6,'SA 10%'!$A$6:$IV$366,$A99+1,0))/1000</f>
        <v>2146659.1415808685</v>
      </c>
      <c r="W99" s="470">
        <f>('ป้อนข้อมูล Mortgage Protection1'!$G$26*HLOOKUP($W$6,'SA 10%'!$A$6:$IV$366,$A99+1,0))/1000</f>
        <v>2190776.5736266016</v>
      </c>
      <c r="X99" s="470">
        <f>('ป้อนข้อมูล Mortgage Protection1'!$G$26*HLOOKUP($X$6,'SA 10%'!$A$6:$IV$366,$A99+1,0))/1000</f>
        <v>2229721.019201003</v>
      </c>
      <c r="Y99" s="470">
        <f>('ป้อนข้อมูล Mortgage Protection1'!$G$26*HLOOKUP($Y$6,'SA 10%'!$A$6:$IV$366,$A99+1,0))/1000</f>
        <v>2264190.3391807331</v>
      </c>
      <c r="Z99" s="470">
        <f>('ป้อนข้อมูล Mortgage Protection1'!$G$26*HLOOKUP($Z$6,'SA 10%'!$A$6:$IV$366,$A99+1,0))/1000</f>
        <v>2294770.4655756727</v>
      </c>
      <c r="AA99" s="470">
        <f>('ป้อนข้อมูล Mortgage Protection1'!$G$26*HLOOKUP($AA$6,'SA 10%'!$A$6:$IV$366,$A99+1,0))/1000</f>
        <v>2321956.7634474686</v>
      </c>
      <c r="AB99" s="470">
        <f>('ป้อนข้อมูล Mortgage Protection1'!$G$26*HLOOKUP($AB$6,'SA 10%'!$A$6:$IV$366,$A99+1,0))/1000</f>
        <v>2346170.6584056588</v>
      </c>
      <c r="AC99" s="470">
        <f>('ป้อนข้อมูล Mortgage Protection1'!$G$26*HLOOKUP($AC$6,'SA 10%'!$A$6:$IV$366,$A99+1,0))/1000</f>
        <v>2367772.7135793609</v>
      </c>
      <c r="AD99" s="470">
        <f>('ป้อนข้อมูล Mortgage Protection1'!$G$26*HLOOKUP($AD$6,'SA 10%'!$A$6:$IV$366,$A99+1,0))/1000</f>
        <v>2387073.0132065858</v>
      </c>
      <c r="AE99" s="470">
        <f>('ป้อนข้อมูล Mortgage Protection1'!$G$26*HLOOKUP($AE$6,'SA 10%'!$A$6:$IV$366,$A99+1,0))/1000</f>
        <v>2404339.4812674015</v>
      </c>
    </row>
    <row r="100" spans="1:31" ht="11.1" customHeight="1">
      <c r="A100" s="469">
        <v>94</v>
      </c>
      <c r="B100" s="470">
        <f>('ป้อนข้อมูล Mortgage Protection1'!$G$26*HLOOKUP($B$6,'SA 10%'!$A$6:$IV$366,$A100+1,0))/1000</f>
        <v>0</v>
      </c>
      <c r="C100" s="470">
        <f>('ป้อนข้อมูล Mortgage Protection1'!$G$26*HLOOKUP($C$6,'SA 10%'!$A$6:$IV$366,$A100+1,0))/1000</f>
        <v>0</v>
      </c>
      <c r="D100" s="470">
        <f>('ป้อนข้อมูล Mortgage Protection1'!$G$26*HLOOKUP($D$6,'SA 10%'!$A$6:$IV$366,$A100+1,0))/1000</f>
        <v>0</v>
      </c>
      <c r="E100" s="470">
        <f>('ป้อนข้อมูล Mortgage Protection1'!$G$26*HLOOKUP($E$6,'SA 10%'!$A$6:$IV$366,$A100+1,0))/1000</f>
        <v>0</v>
      </c>
      <c r="F100" s="470">
        <f>('ป้อนข้อมูล Mortgage Protection1'!$G$26*HLOOKUP($F$6,'SA 10%'!$A$6:$IV$366,$A100+1,0))/1000</f>
        <v>0</v>
      </c>
      <c r="G100" s="470">
        <f>('ป้อนข้อมูล Mortgage Protection1'!$G$26*HLOOKUP($G$6,'SA 10%'!$A$6:$IV$366,$A100+1,0))/1000</f>
        <v>0</v>
      </c>
      <c r="H100" s="470">
        <f>('ป้อนข้อมูล Mortgage Protection1'!$G$26*HLOOKUP($H$6,'SA 10%'!$A$6:$IV$366,$A100+1,0))/1000</f>
        <v>0</v>
      </c>
      <c r="I100" s="470">
        <f>('ป้อนข้อมูล Mortgage Protection1'!$G$26*HLOOKUP($I$6,'SA 10%'!$A$6:$IV$366,$A100+1,0))/1000</f>
        <v>114624.16895507097</v>
      </c>
      <c r="J100" s="470">
        <f>('ป้อนข้อมูล Mortgage Protection1'!$G$26*HLOOKUP($J$6,'SA 10%'!$A$6:$IV$366,$A100+1,0))/1000</f>
        <v>506230.10080516664</v>
      </c>
      <c r="K100" s="470">
        <f>('ป้อนข้อมูล Mortgage Protection1'!$G$26*HLOOKUP($K$6,'SA 10%'!$A$6:$IV$366,$A100+1,0))/1000</f>
        <v>814949.97118642903</v>
      </c>
      <c r="L100" s="470">
        <f>('ป้อนข้อมูล Mortgage Protection1'!$G$26*HLOOKUP($L$6,'SA 10%'!$A$6:$IV$366,$A100+1,0))/1000</f>
        <v>1063465.2196276952</v>
      </c>
      <c r="M100" s="470">
        <f>('ป้อนข้อมูล Mortgage Protection1'!$G$26*HLOOKUP($M$6,'SA 10%'!$A$6:$IV$366,$A100+1,0))/1000</f>
        <v>1266902.3907526264</v>
      </c>
      <c r="N100" s="470">
        <f>('ป้อนข้อมูล Mortgage Protection1'!$G$26*HLOOKUP($N$6,'SA 10%'!$A$6:$IV$366,$A100+1,0))/1000</f>
        <v>1435738.4298516086</v>
      </c>
      <c r="O100" s="470">
        <f>('ป้อนข้อมูล Mortgage Protection1'!$G$26*HLOOKUP($O$6,'SA 10%'!$A$6:$IV$366,$A100+1,0))/1000</f>
        <v>1577460.8355208267</v>
      </c>
      <c r="P100" s="470">
        <f>('ป้อนข้อมูล Mortgage Protection1'!$G$26*HLOOKUP($P$6,'SA 10%'!$A$6:$IV$366,$A100+1,0))/1000</f>
        <v>1697563.7404703475</v>
      </c>
      <c r="Q100" s="470">
        <f>('ป้อนข้อมูล Mortgage Protection1'!$G$26*HLOOKUP($Q$6,'SA 10%'!$A$6:$IV$366,$A100+1,0))/1000</f>
        <v>1800170.4559938179</v>
      </c>
      <c r="R100" s="470">
        <f>('ป้อนข้อมูล Mortgage Protection1'!$G$26*HLOOKUP($R$6,'SA 10%'!$A$6:$IV$366,$A100+1,0))/1000</f>
        <v>1888436.292891477</v>
      </c>
      <c r="S100" s="470">
        <f>('ป้อนข้อมูล Mortgage Protection1'!$G$26*HLOOKUP($S$6,'SA 10%'!$A$6:$IV$366,$A100+1,0))/1000</f>
        <v>1964817.1102356378</v>
      </c>
      <c r="T100" s="470">
        <f>('ป้อนข้อมูล Mortgage Protection1'!$G$26*HLOOKUP($T$6,'SA 10%'!$A$6:$IV$366,$A100+1,0))/1000</f>
        <v>2031253.0636393072</v>
      </c>
      <c r="U100" s="470">
        <f>('ป้อนข้อมูล Mortgage Protection1'!$G$26*HLOOKUP($U$6,'SA 10%'!$A$6:$IV$366,$A100+1,0))/1000</f>
        <v>2089297.2358037548</v>
      </c>
      <c r="V100" s="470">
        <f>('ป้อนข้อมูล Mortgage Protection1'!$G$26*HLOOKUP($V$6,'SA 10%'!$A$6:$IV$366,$A100+1,0))/1000</f>
        <v>2140207.5241607223</v>
      </c>
      <c r="W100" s="470">
        <f>('ป้อนข้อมูล Mortgage Protection1'!$G$26*HLOOKUP($W$6,'SA 10%'!$A$6:$IV$366,$A100+1,0))/1000</f>
        <v>2185013.4784302092</v>
      </c>
      <c r="X100" s="470">
        <f>('ป้อนข้อมูล Mortgage Protection1'!$G$26*HLOOKUP($X$6,'SA 10%'!$A$6:$IV$366,$A100+1,0))/1000</f>
        <v>2224565.7136022006</v>
      </c>
      <c r="Y100" s="470">
        <f>('ป้อนข้อมูล Mortgage Protection1'!$G$26*HLOOKUP($Y$6,'SA 10%'!$A$6:$IV$366,$A100+1,0))/1000</f>
        <v>2259572.9817748154</v>
      </c>
      <c r="Z100" s="470">
        <f>('ป้อนข้อมูล Mortgage Protection1'!$G$26*HLOOKUP($Z$6,'SA 10%'!$A$6:$IV$366,$A100+1,0))/1000</f>
        <v>2290630.3593526054</v>
      </c>
      <c r="AA100" s="470">
        <f>('ป้อนข้อมูล Mortgage Protection1'!$G$26*HLOOKUP($AA$6,'SA 10%'!$A$6:$IV$366,$A100+1,0))/1000</f>
        <v>2318240.9423515801</v>
      </c>
      <c r="AB100" s="470">
        <f>('ป้อนข้อมูล Mortgage Protection1'!$G$26*HLOOKUP($AB$6,'SA 10%'!$A$6:$IV$366,$A100+1,0))/1000</f>
        <v>2342832.7333936826</v>
      </c>
      <c r="AC100" s="470">
        <f>('ป้อนข้อมูล Mortgage Protection1'!$G$26*HLOOKUP($AC$6,'SA 10%'!$A$6:$IV$366,$A100+1,0))/1000</f>
        <v>2364771.9227652778</v>
      </c>
      <c r="AD100" s="470">
        <f>('ป้อนข้อมูล Mortgage Protection1'!$G$26*HLOOKUP($AD$6,'SA 10%'!$A$6:$IV$366,$A100+1,0))/1000</f>
        <v>2384373.4340587826</v>
      </c>
      <c r="AE100" s="470">
        <f>('ป้อนข้อมูล Mortgage Protection1'!$G$26*HLOOKUP($AE$6,'SA 10%'!$A$6:$IV$366,$A100+1,0))/1000</f>
        <v>2401909.3726312383</v>
      </c>
    </row>
    <row r="101" spans="1:31" ht="11.1" customHeight="1">
      <c r="A101" s="469">
        <v>95</v>
      </c>
      <c r="B101" s="470">
        <f>('ป้อนข้อมูล Mortgage Protection1'!$G$26*HLOOKUP($B$6,'SA 10%'!$A$6:$IV$366,$A101+1,0))/1000</f>
        <v>0</v>
      </c>
      <c r="C101" s="470">
        <f>('ป้อนข้อมูล Mortgage Protection1'!$G$26*HLOOKUP($C$6,'SA 10%'!$A$6:$IV$366,$A101+1,0))/1000</f>
        <v>0</v>
      </c>
      <c r="D101" s="470">
        <f>('ป้อนข้อมูล Mortgage Protection1'!$G$26*HLOOKUP($D$6,'SA 10%'!$A$6:$IV$366,$A101+1,0))/1000</f>
        <v>0</v>
      </c>
      <c r="E101" s="470">
        <f>('ป้อนข้อมูล Mortgage Protection1'!$G$26*HLOOKUP($E$6,'SA 10%'!$A$6:$IV$366,$A101+1,0))/1000</f>
        <v>0</v>
      </c>
      <c r="F101" s="470">
        <f>('ป้อนข้อมูล Mortgage Protection1'!$G$26*HLOOKUP($F$6,'SA 10%'!$A$6:$IV$366,$A101+1,0))/1000</f>
        <v>0</v>
      </c>
      <c r="G101" s="470">
        <f>('ป้อนข้อมูล Mortgage Protection1'!$G$26*HLOOKUP($G$6,'SA 10%'!$A$6:$IV$366,$A101+1,0))/1000</f>
        <v>0</v>
      </c>
      <c r="H101" s="470">
        <f>('ป้อนข้อมูล Mortgage Protection1'!$G$26*HLOOKUP($H$6,'SA 10%'!$A$6:$IV$366,$A101+1,0))/1000</f>
        <v>0</v>
      </c>
      <c r="I101" s="470">
        <f>('ป้อนข้อมูล Mortgage Protection1'!$G$26*HLOOKUP($I$6,'SA 10%'!$A$6:$IV$366,$A101+1,0))/1000</f>
        <v>76732.751564445731</v>
      </c>
      <c r="J101" s="470">
        <f>('ป้อนข้อมูล Mortgage Protection1'!$G$26*HLOOKUP($J$6,'SA 10%'!$A$6:$IV$366,$A101+1,0))/1000</f>
        <v>474406.54432776128</v>
      </c>
      <c r="K101" s="470">
        <f>('ป้อนข้อมูล Mortgage Protection1'!$G$26*HLOOKUP($K$6,'SA 10%'!$A$6:$IV$366,$A101+1,0))/1000</f>
        <v>787909.97155090049</v>
      </c>
      <c r="L101" s="470">
        <f>('ป้อนข้อมูล Mortgage Protection1'!$G$26*HLOOKUP($L$6,'SA 10%'!$A$6:$IV$366,$A101+1,0))/1000</f>
        <v>1040275.9174400624</v>
      </c>
      <c r="M101" s="470">
        <f>('ป้อนข้อมูล Mortgage Protection1'!$G$26*HLOOKUP($M$6,'SA 10%'!$A$6:$IV$366,$A101+1,0))/1000</f>
        <v>1246865.3096080536</v>
      </c>
      <c r="N101" s="470">
        <f>('ป้อนข้อมูล Mortgage Protection1'!$G$26*HLOOKUP($N$6,'SA 10%'!$A$6:$IV$366,$A101+1,0))/1000</f>
        <v>1418317.4316594868</v>
      </c>
      <c r="O101" s="470">
        <f>('ป้อนข้อมูล Mortgage Protection1'!$G$26*HLOOKUP($O$6,'SA 10%'!$A$6:$IV$366,$A101+1,0))/1000</f>
        <v>1562235.7995855203</v>
      </c>
      <c r="P101" s="470">
        <f>('ป้อนข้อมูล Mortgage Protection1'!$G$26*HLOOKUP($P$6,'SA 10%'!$A$6:$IV$366,$A101+1,0))/1000</f>
        <v>1684199.6766583803</v>
      </c>
      <c r="Q101" s="470">
        <f>('ป้อนข้อมูล Mortgage Protection1'!$G$26*HLOOKUP($Q$6,'SA 10%'!$A$6:$IV$366,$A101+1,0))/1000</f>
        <v>1788396.2641115668</v>
      </c>
      <c r="R101" s="470">
        <f>('ป้อนข้อมูล Mortgage Protection1'!$G$26*HLOOKUP($R$6,'SA 10%'!$A$6:$IV$366,$A101+1,0))/1000</f>
        <v>1878029.7636979744</v>
      </c>
      <c r="S101" s="470">
        <f>('ป้อนข้อมูล Mortgage Protection1'!$G$26*HLOOKUP($S$6,'SA 10%'!$A$6:$IV$366,$A101+1,0))/1000</f>
        <v>1955594.0875684354</v>
      </c>
      <c r="T101" s="470">
        <f>('ป้อนข้อมูล Mortgage Protection1'!$G$26*HLOOKUP($T$6,'SA 10%'!$A$6:$IV$366,$A101+1,0))/1000</f>
        <v>2023059.4536855081</v>
      </c>
      <c r="U101" s="470">
        <f>('ป้อนข้อมูล Mortgage Protection1'!$G$26*HLOOKUP($U$6,'SA 10%'!$A$6:$IV$366,$A101+1,0))/1000</f>
        <v>2082003.009477403</v>
      </c>
      <c r="V101" s="470">
        <f>('ป้อนข้อมูล Mortgage Protection1'!$G$26*HLOOKUP($V$6,'SA 10%'!$A$6:$IV$366,$A101+1,0))/1000</f>
        <v>2133702.1432620743</v>
      </c>
      <c r="W101" s="470">
        <f>('ป้อนข้อมูล Mortgage Protection1'!$G$26*HLOOKUP($W$6,'SA 10%'!$A$6:$IV$366,$A101+1,0))/1000</f>
        <v>2179202.357440514</v>
      </c>
      <c r="X101" s="470">
        <f>('ป้อนข้อมูล Mortgage Protection1'!$G$26*HLOOKUP($X$6,'SA 10%'!$A$6:$IV$366,$A101+1,0))/1000</f>
        <v>2219367.4471234079</v>
      </c>
      <c r="Y101" s="470">
        <f>('ป้อนข้อมูล Mortgage Protection1'!$G$26*HLOOKUP($Y$6,'SA 10%'!$A$6:$IV$366,$A101+1,0))/1000</f>
        <v>2254917.1463905149</v>
      </c>
      <c r="Z101" s="470">
        <f>('ป้อนข้อมูล Mortgage Protection1'!$G$26*HLOOKUP($Z$6,'SA 10%'!$A$6:$IV$366,$A101+1,0))/1000</f>
        <v>2286455.7522443454</v>
      </c>
      <c r="AA101" s="470">
        <f>('ป้อนข้อมูล Mortgage Protection1'!$G$26*HLOOKUP($AA$6,'SA 10%'!$A$6:$IV$366,$A101+1,0))/1000</f>
        <v>2314494.1560798921</v>
      </c>
      <c r="AB101" s="470">
        <f>('ป้อนข้อมูล Mortgage Protection1'!$G$26*HLOOKUP($AB$6,'SA 10%'!$A$6:$IV$366,$A101+1,0))/1000</f>
        <v>2339466.9923399398</v>
      </c>
      <c r="AC101" s="470">
        <f>('ป้อนข้อมูล Mortgage Protection1'!$G$26*HLOOKUP($AC$6,'SA 10%'!$A$6:$IV$366,$A101+1,0))/1000</f>
        <v>2361746.125361078</v>
      </c>
      <c r="AD101" s="470">
        <f>('ป้อนข้อมูล Mortgage Protection1'!$G$26*HLOOKUP($AD$6,'SA 10%'!$A$6:$IV$366,$A101+1,0))/1000</f>
        <v>2381651.358418081</v>
      </c>
      <c r="AE101" s="470">
        <f>('ป้อนข้อมูล Mortgage Protection1'!$G$26*HLOOKUP($AE$6,'SA 10%'!$A$6:$IV$366,$A101+1,0))/1000</f>
        <v>2399459.0130897742</v>
      </c>
    </row>
    <row r="102" spans="1:31" ht="11.1" customHeight="1">
      <c r="A102" s="469">
        <v>96</v>
      </c>
      <c r="B102" s="470">
        <f>('ป้อนข้อมูล Mortgage Protection1'!$G$26*HLOOKUP($B$6,'SA 10%'!$A$6:$IV$366,$A102+1,0))/1000</f>
        <v>0</v>
      </c>
      <c r="C102" s="470">
        <f>('ป้อนข้อมูล Mortgage Protection1'!$G$26*HLOOKUP($C$6,'SA 10%'!$A$6:$IV$366,$A102+1,0))/1000</f>
        <v>0</v>
      </c>
      <c r="D102" s="470">
        <f>('ป้อนข้อมูล Mortgage Protection1'!$G$26*HLOOKUP($D$6,'SA 10%'!$A$6:$IV$366,$A102+1,0))/1000</f>
        <v>0</v>
      </c>
      <c r="E102" s="470">
        <f>('ป้อนข้อมูล Mortgage Protection1'!$G$26*HLOOKUP($E$6,'SA 10%'!$A$6:$IV$366,$A102+1,0))/1000</f>
        <v>0</v>
      </c>
      <c r="F102" s="470">
        <f>('ป้อนข้อมูล Mortgage Protection1'!$G$26*HLOOKUP($F$6,'SA 10%'!$A$6:$IV$366,$A102+1,0))/1000</f>
        <v>0</v>
      </c>
      <c r="G102" s="470">
        <f>('ป้อนข้อมูล Mortgage Protection1'!$G$26*HLOOKUP($G$6,'SA 10%'!$A$6:$IV$366,$A102+1,0))/1000</f>
        <v>0</v>
      </c>
      <c r="H102" s="470">
        <f>('ป้อนข้อมูล Mortgage Protection1'!$G$26*HLOOKUP($H$6,'SA 10%'!$A$6:$IV$366,$A102+1,0))/1000</f>
        <v>0</v>
      </c>
      <c r="I102" s="470">
        <f>('ป้อนข้อมูล Mortgage Protection1'!$G$26*HLOOKUP($I$6,'SA 10%'!$A$6:$IV$366,$A102+1,0))/1000</f>
        <v>38525.572362232022</v>
      </c>
      <c r="J102" s="470">
        <f>('ป้อนข้อมูล Mortgage Protection1'!$G$26*HLOOKUP($J$6,'SA 10%'!$A$6:$IV$366,$A102+1,0))/1000</f>
        <v>442317.79154637794</v>
      </c>
      <c r="K102" s="470">
        <f>('ป้อนข้อมูล Mortgage Protection1'!$G$26*HLOOKUP($K$6,'SA 10%'!$A$6:$IV$366,$A102+1,0))/1000</f>
        <v>760644.63858507562</v>
      </c>
      <c r="L102" s="470">
        <f>('ป้อนข้อมูล Mortgage Protection1'!$G$26*HLOOKUP($L$6,'SA 10%'!$A$6:$IV$366,$A102+1,0))/1000</f>
        <v>1016893.3710675323</v>
      </c>
      <c r="M102" s="470">
        <f>('ป้อนข้อมูล Mortgage Protection1'!$G$26*HLOOKUP($M$6,'SA 10%'!$A$6:$IV$366,$A102+1,0))/1000</f>
        <v>1226661.2527872759</v>
      </c>
      <c r="N102" s="470">
        <f>('ป้อนข้อมูล Mortgage Protection1'!$G$26*HLOOKUP($N$6,'SA 10%'!$A$6:$IV$366,$A102+1,0))/1000</f>
        <v>1400751.2584824301</v>
      </c>
      <c r="O102" s="470">
        <f>('ป้อนข้อมูล Mortgage Protection1'!$G$26*HLOOKUP($O$6,'SA 10%'!$A$6:$IV$366,$A102+1,0))/1000</f>
        <v>1546883.8883507529</v>
      </c>
      <c r="P102" s="470">
        <f>('ป้อนข้อมูล Mortgage Protection1'!$G$26*HLOOKUP($P$6,'SA 10%'!$A$6:$IV$366,$A102+1,0))/1000</f>
        <v>1670724.2456479804</v>
      </c>
      <c r="Q102" s="470">
        <f>('ป้อนข้อมูล Mortgage Protection1'!$G$26*HLOOKUP($Q$6,'SA 10%'!$A$6:$IV$366,$A102+1,0))/1000</f>
        <v>1776523.9539636306</v>
      </c>
      <c r="R102" s="470">
        <f>('ป้อนข้อมูล Mortgage Protection1'!$G$26*HLOOKUP($R$6,'SA 10%'!$A$6:$IV$366,$A102+1,0))/1000</f>
        <v>1867536.5134278596</v>
      </c>
      <c r="S102" s="470">
        <f>('ป้อนข้อมูล Mortgage Protection1'!$G$26*HLOOKUP($S$6,'SA 10%'!$A$6:$IV$366,$A102+1,0))/1000</f>
        <v>1946294.2063790062</v>
      </c>
      <c r="T102" s="470">
        <f>('ป้อนข้อมูล Mortgage Protection1'!$G$26*HLOOKUP($T$6,'SA 10%'!$A$6:$IV$366,$A102+1,0))/1000</f>
        <v>2014797.563648761</v>
      </c>
      <c r="U102" s="470">
        <f>('ป้อนข้อมูล Mortgage Protection1'!$G$26*HLOOKUP($U$6,'SA 10%'!$A$6:$IV$366,$A102+1,0))/1000</f>
        <v>2074647.9979316636</v>
      </c>
      <c r="V102" s="470">
        <f>('ป้อนข้อมูล Mortgage Protection1'!$G$26*HLOOKUP($V$6,'SA 10%'!$A$6:$IV$366,$A102+1,0))/1000</f>
        <v>2127142.5508559379</v>
      </c>
      <c r="W102" s="470">
        <f>('ป้อนข้อมูล Mortgage Protection1'!$G$26*HLOOKUP($W$6,'SA 10%'!$A$6:$IV$366,$A102+1,0))/1000</f>
        <v>2173342.8104425706</v>
      </c>
      <c r="X102" s="470">
        <f>('ป้อนข้อมูล Mortgage Protection1'!$G$26*HLOOKUP($X$6,'SA 10%'!$A$6:$IV$366,$A102+1,0))/1000</f>
        <v>2214125.8617572915</v>
      </c>
      <c r="Y102" s="470">
        <f>('ป้อนข้อมูล Mortgage Protection1'!$G$26*HLOOKUP($Y$6,'SA 10%'!$A$6:$IV$366,$A102+1,0))/1000</f>
        <v>2250222.5123780128</v>
      </c>
      <c r="Z102" s="470">
        <f>('ป้อนข้อมูล Mortgage Protection1'!$G$26*HLOOKUP($Z$6,'SA 10%'!$A$6:$IV$366,$A102+1,0))/1000</f>
        <v>2282246.3567435164</v>
      </c>
      <c r="AA102" s="470">
        <f>('ป้อนข้อมูล Mortgage Protection1'!$G$26*HLOOKUP($AA$6,'SA 10%'!$A$6:$IV$366,$A102+1,0))/1000</f>
        <v>2310716.1465892741</v>
      </c>
      <c r="AB102" s="470">
        <f>('ป้อนข้อมูล Mortgage Protection1'!$G$26*HLOOKUP($AB$6,'SA 10%'!$A$6:$IV$366,$A102+1,0))/1000</f>
        <v>2336073.2034440823</v>
      </c>
      <c r="AC102" s="470">
        <f>('ป้อนข้อมูล Mortgage Protection1'!$G$26*HLOOKUP($AC$6,'SA 10%'!$A$6:$IV$366,$A102+1,0))/1000</f>
        <v>2358695.1129785096</v>
      </c>
      <c r="AD102" s="470">
        <f>('ป้อนข้อมูล Mortgage Protection1'!$G$26*HLOOKUP($AD$6,'SA 10%'!$A$6:$IV$366,$A102+1,0))/1000</f>
        <v>2378906.598813707</v>
      </c>
      <c r="AE102" s="470">
        <f>('ป้อนข้อมูล Mortgage Protection1'!$G$26*HLOOKUP($AE$6,'SA 10%'!$A$6:$IV$366,$A102+1,0))/1000</f>
        <v>2396988.2338854638</v>
      </c>
    </row>
    <row r="103" spans="1:31" ht="11.1" customHeight="1">
      <c r="A103" s="469">
        <v>97</v>
      </c>
      <c r="B103" s="470">
        <f>('ป้อนข้อมูล Mortgage Protection1'!$G$26*HLOOKUP($B$6,'SA 10%'!$A$6:$IV$366,$A103+1,0))/1000</f>
        <v>0</v>
      </c>
      <c r="C103" s="470">
        <f>('ป้อนข้อมูล Mortgage Protection1'!$G$26*HLOOKUP($C$6,'SA 10%'!$A$6:$IV$366,$A103+1,0))/1000</f>
        <v>0</v>
      </c>
      <c r="D103" s="470">
        <f>('ป้อนข้อมูล Mortgage Protection1'!$G$26*HLOOKUP($D$6,'SA 10%'!$A$6:$IV$366,$A103+1,0))/1000</f>
        <v>0</v>
      </c>
      <c r="E103" s="470">
        <f>('ป้อนข้อมูล Mortgage Protection1'!$G$26*HLOOKUP($E$6,'SA 10%'!$A$6:$IV$366,$A103+1,0))/1000</f>
        <v>0</v>
      </c>
      <c r="F103" s="470">
        <f>('ป้อนข้อมูล Mortgage Protection1'!$G$26*HLOOKUP($F$6,'SA 10%'!$A$6:$IV$366,$A103+1,0))/1000</f>
        <v>0</v>
      </c>
      <c r="G103" s="470">
        <f>('ป้อนข้อมูล Mortgage Protection1'!$G$26*HLOOKUP($G$6,'SA 10%'!$A$6:$IV$366,$A103+1,0))/1000</f>
        <v>0</v>
      </c>
      <c r="H103" s="470">
        <f>('ป้อนข้อมูล Mortgage Protection1'!$G$26*HLOOKUP($H$6,'SA 10%'!$A$6:$IV$366,$A103+1,0))/1000</f>
        <v>0</v>
      </c>
      <c r="I103" s="470">
        <f>('ป้อนข้อมูล Mortgage Protection1'!$G$26*HLOOKUP($I$6,'SA 10%'!$A$6:$IV$366,$A103+1,0))/1000</f>
        <v>0</v>
      </c>
      <c r="J103" s="470">
        <f>('ป้อนข้อมูล Mortgage Protection1'!$G$26*HLOOKUP($J$6,'SA 10%'!$A$6:$IV$366,$A103+1,0))/1000</f>
        <v>409961.63249181665</v>
      </c>
      <c r="K103" s="470">
        <f>('ป้อนข้อมูล Mortgage Protection1'!$G$26*HLOOKUP($K$6,'SA 10%'!$A$6:$IV$366,$A103+1,0))/1000</f>
        <v>733152.09451120254</v>
      </c>
      <c r="L103" s="470">
        <f>('ป้อนข้อมูล Mortgage Protection1'!$G$26*HLOOKUP($L$6,'SA 10%'!$A$6:$IV$366,$A103+1,0))/1000</f>
        <v>993315.97014189826</v>
      </c>
      <c r="M103" s="470">
        <f>('ป้อนข้อมูล Mortgage Protection1'!$G$26*HLOOKUP($M$6,'SA 10%'!$A$6:$IV$366,$A103+1,0))/1000</f>
        <v>1206288.8288263255</v>
      </c>
      <c r="N103" s="470">
        <f>('ป้อนข้อมูล Mortgage Protection1'!$G$26*HLOOKUP($N$6,'SA 10%'!$A$6:$IV$366,$A103+1,0))/1000</f>
        <v>1383038.700528899</v>
      </c>
      <c r="O103" s="470">
        <f>('ป้อนข้อมูล Mortgage Protection1'!$G$26*HLOOKUP($O$6,'SA 10%'!$A$6:$IV$366,$A103+1,0))/1000</f>
        <v>1531404.0445223623</v>
      </c>
      <c r="P103" s="470">
        <f>('ป้อนข้อมูล Mortgage Protection1'!$G$26*HLOOKUP($P$6,'SA 10%'!$A$6:$IV$366,$A103+1,0))/1000</f>
        <v>1657136.5193791599</v>
      </c>
      <c r="Q103" s="470">
        <f>('ป้อนข้อมูล Mortgage Protection1'!$G$26*HLOOKUP($Q$6,'SA 10%'!$A$6:$IV$366,$A103+1,0))/1000</f>
        <v>1764552.7078977942</v>
      </c>
      <c r="R103" s="470">
        <f>('ป้อนข้อมูล Mortgage Protection1'!$G$26*HLOOKUP($R$6,'SA 10%'!$A$6:$IV$366,$A103+1,0))/1000</f>
        <v>1856955.8194054933</v>
      </c>
      <c r="S103" s="470">
        <f>('ป้อนข้อมูล Mortgage Protection1'!$G$26*HLOOKUP($S$6,'SA 10%'!$A$6:$IV$366,$A103+1,0))/1000</f>
        <v>1936916.8261796657</v>
      </c>
      <c r="T103" s="470">
        <f>('ป้อนข้อมูล Mortgage Protection1'!$G$26*HLOOKUP($T$6,'SA 10%'!$A$6:$IV$366,$A103+1,0))/1000</f>
        <v>2006466.8245283738</v>
      </c>
      <c r="U103" s="470">
        <f>('ป้อนข้อมูล Mortgage Protection1'!$G$26*HLOOKUP($U$6,'SA 10%'!$A$6:$IV$366,$A103+1,0))/1000</f>
        <v>2067231.6946230438</v>
      </c>
      <c r="V103" s="470">
        <f>('ป้อนข้อมูล Mortgage Protection1'!$G$26*HLOOKUP($V$6,'SA 10%'!$A$6:$IV$366,$A103+1,0))/1000</f>
        <v>2120528.2951797498</v>
      </c>
      <c r="W103" s="470">
        <f>('ป้อนข้อมูล Mortgage Protection1'!$G$26*HLOOKUP($W$6,'SA 10%'!$A$6:$IV$366,$A103+1,0))/1000</f>
        <v>2167434.433886311</v>
      </c>
      <c r="X103" s="470">
        <f>('ป้อนข้อมูล Mortgage Protection1'!$G$26*HLOOKUP($X$6,'SA 10%'!$A$6:$IV$366,$A103+1,0))/1000</f>
        <v>2208840.5965131246</v>
      </c>
      <c r="Y103" s="470">
        <f>('ป้อนข้อมูล Mortgage Protection1'!$G$26*HLOOKUP($Y$6,'SA 10%'!$A$6:$IV$366,$A103+1,0))/1000</f>
        <v>2245488.7564154053</v>
      </c>
      <c r="Z103" s="470">
        <f>('ป้อนข้อมูล Mortgage Protection1'!$G$26*HLOOKUP($Z$6,'SA 10%'!$A$6:$IV$366,$A103+1,0))/1000</f>
        <v>2278001.8829468475</v>
      </c>
      <c r="AA103" s="470">
        <f>('ป้อนข้อมูล Mortgage Protection1'!$G$26*HLOOKUP($AA$6,'SA 10%'!$A$6:$IV$366,$A103+1,0))/1000</f>
        <v>2306906.6536862333</v>
      </c>
      <c r="AB103" s="470">
        <f>('ป้อนข้อมูล Mortgage Protection1'!$G$26*HLOOKUP($AB$6,'SA 10%'!$A$6:$IV$366,$A103+1,0))/1000</f>
        <v>2332651.1329740933</v>
      </c>
      <c r="AC103" s="470">
        <f>('ป้อนข้อมูล Mortgage Protection1'!$G$26*HLOOKUP($AC$6,'SA 10%'!$A$6:$IV$366,$A103+1,0))/1000</f>
        <v>2355618.6754927528</v>
      </c>
      <c r="AD103" s="470">
        <f>('ป้อนข้อมูล Mortgage Protection1'!$G$26*HLOOKUP($AD$6,'SA 10%'!$A$6:$IV$366,$A103+1,0))/1000</f>
        <v>2376138.9662126289</v>
      </c>
      <c r="AE103" s="470">
        <f>('ป้อนข้อมูล Mortgage Protection1'!$G$26*HLOOKUP($AE$6,'SA 10%'!$A$6:$IV$366,$A103+1,0))/1000</f>
        <v>2394496.8648544508</v>
      </c>
    </row>
    <row r="104" spans="1:31" ht="11.1" customHeight="1">
      <c r="A104" s="469">
        <v>98</v>
      </c>
      <c r="B104" s="470">
        <f>('ป้อนข้อมูล Mortgage Protection1'!$G$26*HLOOKUP($B$6,'SA 10%'!$A$6:$IV$366,$A104+1,0))/1000</f>
        <v>0</v>
      </c>
      <c r="C104" s="470">
        <f>('ป้อนข้อมูล Mortgage Protection1'!$G$26*HLOOKUP($C$6,'SA 10%'!$A$6:$IV$366,$A104+1,0))/1000</f>
        <v>0</v>
      </c>
      <c r="D104" s="470">
        <f>('ป้อนข้อมูล Mortgage Protection1'!$G$26*HLOOKUP($D$6,'SA 10%'!$A$6:$IV$366,$A104+1,0))/1000</f>
        <v>0</v>
      </c>
      <c r="E104" s="470">
        <f>('ป้อนข้อมูล Mortgage Protection1'!$G$26*HLOOKUP($E$6,'SA 10%'!$A$6:$IV$366,$A104+1,0))/1000</f>
        <v>0</v>
      </c>
      <c r="F104" s="470">
        <f>('ป้อนข้อมูล Mortgage Protection1'!$G$26*HLOOKUP($F$6,'SA 10%'!$A$6:$IV$366,$A104+1,0))/1000</f>
        <v>0</v>
      </c>
      <c r="G104" s="470">
        <f>('ป้อนข้อมูล Mortgage Protection1'!$G$26*HLOOKUP($G$6,'SA 10%'!$A$6:$IV$366,$A104+1,0))/1000</f>
        <v>0</v>
      </c>
      <c r="H104" s="470">
        <f>('ป้อนข้อมูล Mortgage Protection1'!$G$26*HLOOKUP($H$6,'SA 10%'!$A$6:$IV$366,$A104+1,0))/1000</f>
        <v>0</v>
      </c>
      <c r="I104" s="470">
        <f>('ป้อนข้อมูล Mortgage Protection1'!$G$26*HLOOKUP($I$6,'SA 10%'!$A$6:$IV$366,$A104+1,0))/1000</f>
        <v>0</v>
      </c>
      <c r="J104" s="470">
        <f>('ป้อนข้อมูล Mortgage Protection1'!$G$26*HLOOKUP($J$6,'SA 10%'!$A$6:$IV$366,$A104+1,0))/1000</f>
        <v>377335.83877846744</v>
      </c>
      <c r="K104" s="470">
        <f>('ป้อนข้อมูล Mortgage Protection1'!$G$26*HLOOKUP($K$6,'SA 10%'!$A$6:$IV$366,$A104+1,0))/1000</f>
        <v>705430.44590338098</v>
      </c>
      <c r="L104" s="470">
        <f>('ป้อนข้อมูล Mortgage Protection1'!$G$26*HLOOKUP($L$6,'SA 10%'!$A$6:$IV$366,$A104+1,0))/1000</f>
        <v>969542.09087521711</v>
      </c>
      <c r="M104" s="470">
        <f>('ป้อนข้อมูล Mortgage Protection1'!$G$26*HLOOKUP($M$6,'SA 10%'!$A$6:$IV$366,$A104+1,0))/1000</f>
        <v>1185746.6346657006</v>
      </c>
      <c r="N104" s="470">
        <f>('ป้อนข้อมูล Mortgage Protection1'!$G$26*HLOOKUP($N$6,'SA 10%'!$A$6:$IV$366,$A104+1,0))/1000</f>
        <v>1365178.5379257544</v>
      </c>
      <c r="O104" s="470">
        <f>('ป้อนข้อมูล Mortgage Protection1'!$G$26*HLOOKUP($O$6,'SA 10%'!$A$6:$IV$366,$A104+1,0))/1000</f>
        <v>1515795.2019954019</v>
      </c>
      <c r="P104" s="470">
        <f>('ป้อนข้อมูล Mortgage Protection1'!$G$26*HLOOKUP($P$6,'SA 10%'!$A$6:$IV$366,$A104+1,0))/1000</f>
        <v>1643435.5620580993</v>
      </c>
      <c r="Q104" s="470">
        <f>('ป้อนข้อมูล Mortgage Protection1'!$G$26*HLOOKUP($Q$6,'SA 10%'!$A$6:$IV$366,$A104+1,0))/1000</f>
        <v>1752481.7014480769</v>
      </c>
      <c r="R104" s="470">
        <f>('ป้อนข้อมูล Mortgage Protection1'!$G$26*HLOOKUP($R$6,'SA 10%'!$A$6:$IV$366,$A104+1,0))/1000</f>
        <v>1846286.952932941</v>
      </c>
      <c r="S104" s="470">
        <f>('ป้อนข้อมูล Mortgage Protection1'!$G$26*HLOOKUP($S$6,'SA 10%'!$A$6:$IV$366,$A104+1,0))/1000</f>
        <v>1927461.3011453305</v>
      </c>
      <c r="T104" s="470">
        <f>('ป้อนข้อมูล Mortgage Protection1'!$G$26*HLOOKUP($T$6,'SA 10%'!$A$6:$IV$366,$A104+1,0))/1000</f>
        <v>1998066.662581984</v>
      </c>
      <c r="U104" s="470">
        <f>('ป้อนข้อมูล Mortgage Protection1'!$G$26*HLOOKUP($U$6,'SA 10%'!$A$6:$IV$366,$A104+1,0))/1000</f>
        <v>2059753.5887868521</v>
      </c>
      <c r="V104" s="470">
        <f>('ป้อนข้อมูล Mortgage Protection1'!$G$26*HLOOKUP($V$6,'SA 10%'!$A$6:$IV$366,$A104+1,0))/1000</f>
        <v>2113858.9207062609</v>
      </c>
      <c r="W104" s="470">
        <f>('ป้อนข้อมูล Mortgage Protection1'!$G$26*HLOOKUP($W$6,'SA 10%'!$A$6:$IV$366,$A104+1,0))/1000</f>
        <v>2161476.82085875</v>
      </c>
      <c r="X104" s="470">
        <f>('ป้อนข้อมูล Mortgage Protection1'!$G$26*HLOOKUP($X$6,'SA 10%'!$A$6:$IV$366,$A104+1,0))/1000</f>
        <v>2203511.2873919224</v>
      </c>
      <c r="Y104" s="470">
        <f>('ป้อนข้อมูล Mortgage Protection1'!$G$26*HLOOKUP($Y$6,'SA 10%'!$A$6:$IV$366,$A104+1,0))/1000</f>
        <v>2240715.552486443</v>
      </c>
      <c r="Z104" s="470">
        <f>('ป้อนข้อมูล Mortgage Protection1'!$G$26*HLOOKUP($Z$6,'SA 10%'!$A$6:$IV$366,$A104+1,0))/1000</f>
        <v>2273722.0385352056</v>
      </c>
      <c r="AA104" s="470">
        <f>('ป้อนข้อมูล Mortgage Protection1'!$G$26*HLOOKUP($AA$6,'SA 10%'!$A$6:$IV$366,$A104+1,0))/1000</f>
        <v>2303065.4150090008</v>
      </c>
      <c r="AB104" s="470">
        <f>('ป้อนข้อมูล Mortgage Protection1'!$G$26*HLOOKUP($AB$6,'SA 10%'!$A$6:$IV$366,$A104+1,0))/1000</f>
        <v>2329200.5452501876</v>
      </c>
      <c r="AC104" s="470">
        <f>('ป้อนข้อมูล Mortgage Protection1'!$G$26*HLOOKUP($AC$6,'SA 10%'!$A$6:$IV$366,$A104+1,0))/1000</f>
        <v>2352516.6010279488</v>
      </c>
      <c r="AD104" s="470">
        <f>('ป้อนข้อมูล Mortgage Protection1'!$G$26*HLOOKUP($AD$6,'SA 10%'!$A$6:$IV$366,$A104+1,0))/1000</f>
        <v>2373348.2700065426</v>
      </c>
      <c r="AE104" s="470">
        <f>('ป้อนข้อมูล Mortgage Protection1'!$G$26*HLOOKUP($AE$6,'SA 10%'!$A$6:$IV$366,$A104+1,0))/1000</f>
        <v>2391984.7344148462</v>
      </c>
    </row>
    <row r="105" spans="1:31" ht="11.1" customHeight="1">
      <c r="A105" s="469">
        <v>99</v>
      </c>
      <c r="B105" s="470">
        <f>('ป้อนข้อมูล Mortgage Protection1'!$G$26*HLOOKUP($B$6,'SA 10%'!$A$6:$IV$366,$A105+1,0))/1000</f>
        <v>0</v>
      </c>
      <c r="C105" s="470">
        <f>('ป้อนข้อมูล Mortgage Protection1'!$G$26*HLOOKUP($C$6,'SA 10%'!$A$6:$IV$366,$A105+1,0))/1000</f>
        <v>0</v>
      </c>
      <c r="D105" s="470">
        <f>('ป้อนข้อมูล Mortgage Protection1'!$G$26*HLOOKUP($D$6,'SA 10%'!$A$6:$IV$366,$A105+1,0))/1000</f>
        <v>0</v>
      </c>
      <c r="E105" s="470">
        <f>('ป้อนข้อมูล Mortgage Protection1'!$G$26*HLOOKUP($E$6,'SA 10%'!$A$6:$IV$366,$A105+1,0))/1000</f>
        <v>0</v>
      </c>
      <c r="F105" s="470">
        <f>('ป้อนข้อมูล Mortgage Protection1'!$G$26*HLOOKUP($F$6,'SA 10%'!$A$6:$IV$366,$A105+1,0))/1000</f>
        <v>0</v>
      </c>
      <c r="G105" s="470">
        <f>('ป้อนข้อมูล Mortgage Protection1'!$G$26*HLOOKUP($G$6,'SA 10%'!$A$6:$IV$366,$A105+1,0))/1000</f>
        <v>0</v>
      </c>
      <c r="H105" s="470">
        <f>('ป้อนข้อมูล Mortgage Protection1'!$G$26*HLOOKUP($H$6,'SA 10%'!$A$6:$IV$366,$A105+1,0))/1000</f>
        <v>0</v>
      </c>
      <c r="I105" s="470">
        <f>('ป้อนข้อมูล Mortgage Protection1'!$G$26*HLOOKUP($I$6,'SA 10%'!$A$6:$IV$366,$A105+1,0))/1000</f>
        <v>0</v>
      </c>
      <c r="J105" s="470">
        <f>('ป้อนข้อมูล Mortgage Protection1'!$G$26*HLOOKUP($J$6,'SA 10%'!$A$6:$IV$366,$A105+1,0))/1000</f>
        <v>344438.16345084016</v>
      </c>
      <c r="K105" s="470">
        <f>('ป้อนข้อมูล Mortgage Protection1'!$G$26*HLOOKUP($K$6,'SA 10%'!$A$6:$IV$366,$A105+1,0))/1000</f>
        <v>677477.78355716029</v>
      </c>
      <c r="L105" s="470">
        <f>('ป้อนข้อมูล Mortgage Protection1'!$G$26*HLOOKUP($L$6,'SA 10%'!$A$6:$IV$366,$A105+1,0))/1000</f>
        <v>945570.0959479803</v>
      </c>
      <c r="M105" s="470">
        <f>('ป้อนข้อมูล Mortgage Protection1'!$G$26*HLOOKUP($M$6,'SA 10%'!$A$6:$IV$366,$A105+1,0))/1000</f>
        <v>1165033.2555537368</v>
      </c>
      <c r="N105" s="470">
        <f>('ป้อนข้อมูล Mortgage Protection1'!$G$26*HLOOKUP($N$6,'SA 10%'!$A$6:$IV$366,$A105+1,0))/1000</f>
        <v>1347169.5406342503</v>
      </c>
      <c r="O105" s="470">
        <f>('ป้อนข้อมูล Mortgage Protection1'!$G$26*HLOOKUP($O$6,'SA 10%'!$A$6:$IV$366,$A105+1,0))/1000</f>
        <v>1500056.2857807167</v>
      </c>
      <c r="P105" s="470">
        <f>('ป้อนข้อมูล Mortgage Protection1'!$G$26*HLOOKUP($P$6,'SA 10%'!$A$6:$IV$366,$A105+1,0))/1000</f>
        <v>1629620.4300926968</v>
      </c>
      <c r="Q105" s="470">
        <f>('ป้อนข้อมูล Mortgage Protection1'!$G$26*HLOOKUP($Q$6,'SA 10%'!$A$6:$IV$366,$A105+1,0))/1000</f>
        <v>1740310.1032779443</v>
      </c>
      <c r="R105" s="470">
        <f>('ป้อนข้อมูล Mortgage Protection1'!$G$26*HLOOKUP($R$6,'SA 10%'!$A$6:$IV$366,$A105+1,0))/1000</f>
        <v>1835529.1792397848</v>
      </c>
      <c r="S105" s="470">
        <f>('ป้อนข้อมูล Mortgage Protection1'!$G$26*HLOOKUP($S$6,'SA 10%'!$A$6:$IV$366,$A105+1,0))/1000</f>
        <v>1917926.980069042</v>
      </c>
      <c r="T105" s="470">
        <f>('ป้อนข้อมูล Mortgage Protection1'!$G$26*HLOOKUP($T$6,'SA 10%'!$A$6:$IV$366,$A105+1,0))/1000</f>
        <v>1989596.4992860404</v>
      </c>
      <c r="U105" s="470">
        <f>('ป้อนข้อมูล Mortgage Protection1'!$G$26*HLOOKUP($U$6,'SA 10%'!$A$6:$IV$366,$A105+1,0))/1000</f>
        <v>2052213.1654020255</v>
      </c>
      <c r="V105" s="470">
        <f>('ป้อนข้อมูล Mortgage Protection1'!$G$26*HLOOKUP($V$6,'SA 10%'!$A$6:$IV$366,$A105+1,0))/1000</f>
        <v>2107133.9681121595</v>
      </c>
      <c r="W105" s="470">
        <f>('ป้อนข้อมูล Mortgage Protection1'!$G$26*HLOOKUP($W$6,'SA 10%'!$A$6:$IV$366,$A105+1,0))/1000</f>
        <v>2155469.5610559583</v>
      </c>
      <c r="X105" s="470">
        <f>('ป้อนข้อมูล Mortgage Protection1'!$G$26*HLOOKUP($X$6,'SA 10%'!$A$6:$IV$366,$A105+1,0))/1000</f>
        <v>2198137.5673613776</v>
      </c>
      <c r="Y105" s="470">
        <f>('ป้อนข้อมูล Mortgage Protection1'!$G$26*HLOOKUP($Y$6,'SA 10%'!$A$6:$IV$366,$A105+1,0))/1000</f>
        <v>2235902.5718580731</v>
      </c>
      <c r="Z105" s="470">
        <f>('ป้อนข้อมูล Mortgage Protection1'!$G$26*HLOOKUP($Z$6,'SA 10%'!$A$6:$IV$366,$A105+1,0))/1000</f>
        <v>2269406.5287534678</v>
      </c>
      <c r="AA105" s="470">
        <f>('ป้อนข้อมูล Mortgage Protection1'!$G$26*HLOOKUP($AA$6,'SA 10%'!$A$6:$IV$366,$A105+1,0))/1000</f>
        <v>2299192.1660094582</v>
      </c>
      <c r="AB105" s="470">
        <f>('ป้อนข้อมูล Mortgage Protection1'!$G$26*HLOOKUP($AB$6,'SA 10%'!$A$6:$IV$366,$A105+1,0))/1000</f>
        <v>2325721.2026285823</v>
      </c>
      <c r="AC105" s="470">
        <f>('ป้อนข้อมูล Mortgage Protection1'!$G$26*HLOOKUP($AC$6,'SA 10%'!$A$6:$IV$366,$A105+1,0))/1000</f>
        <v>2349388.675942604</v>
      </c>
      <c r="AD105" s="470">
        <f>('ป้อนข้อมูล Mortgage Protection1'!$G$26*HLOOKUP($AD$6,'SA 10%'!$A$6:$IV$366,$A105+1,0))/1000</f>
        <v>2370534.317998739</v>
      </c>
      <c r="AE105" s="470">
        <f>('ป้อนข้อมูล Mortgage Protection1'!$G$26*HLOOKUP($AE$6,'SA 10%'!$A$6:$IV$366,$A105+1,0))/1000</f>
        <v>2389451.669554912</v>
      </c>
    </row>
    <row r="106" spans="1:31" ht="11.1" customHeight="1">
      <c r="A106" s="469">
        <v>100</v>
      </c>
      <c r="B106" s="470">
        <f>('ป้อนข้อมูล Mortgage Protection1'!$G$26*HLOOKUP($B$6,'SA 10%'!$A$6:$IV$366,$A106+1,0))/1000</f>
        <v>0</v>
      </c>
      <c r="C106" s="470">
        <f>('ป้อนข้อมูล Mortgage Protection1'!$G$26*HLOOKUP($C$6,'SA 10%'!$A$6:$IV$366,$A106+1,0))/1000</f>
        <v>0</v>
      </c>
      <c r="D106" s="470">
        <f>('ป้อนข้อมูล Mortgage Protection1'!$G$26*HLOOKUP($D$6,'SA 10%'!$A$6:$IV$366,$A106+1,0))/1000</f>
        <v>0</v>
      </c>
      <c r="E106" s="470">
        <f>('ป้อนข้อมูล Mortgage Protection1'!$G$26*HLOOKUP($E$6,'SA 10%'!$A$6:$IV$366,$A106+1,0))/1000</f>
        <v>0</v>
      </c>
      <c r="F106" s="470">
        <f>('ป้อนข้อมูล Mortgage Protection1'!$G$26*HLOOKUP($F$6,'SA 10%'!$A$6:$IV$366,$A106+1,0))/1000</f>
        <v>0</v>
      </c>
      <c r="G106" s="470">
        <f>('ป้อนข้อมูล Mortgage Protection1'!$G$26*HLOOKUP($G$6,'SA 10%'!$A$6:$IV$366,$A106+1,0))/1000</f>
        <v>0</v>
      </c>
      <c r="H106" s="470">
        <f>('ป้อนข้อมูล Mortgage Protection1'!$G$26*HLOOKUP($H$6,'SA 10%'!$A$6:$IV$366,$A106+1,0))/1000</f>
        <v>0</v>
      </c>
      <c r="I106" s="470">
        <f>('ป้อนข้อมูล Mortgage Protection1'!$G$26*HLOOKUP($I$6,'SA 10%'!$A$6:$IV$366,$A106+1,0))/1000</f>
        <v>0</v>
      </c>
      <c r="J106" s="470">
        <f>('ป้อนข้อมูล Mortgage Protection1'!$G$26*HLOOKUP($J$6,'SA 10%'!$A$6:$IV$366,$A106+1,0))/1000</f>
        <v>311266.34082881565</v>
      </c>
      <c r="K106" s="470">
        <f>('ป้อนข้อมูล Mortgage Protection1'!$G$26*HLOOKUP($K$6,'SA 10%'!$A$6:$IV$366,$A106+1,0))/1000</f>
        <v>649292.18235805444</v>
      </c>
      <c r="L106" s="470">
        <f>('ป้อนข้อมูล Mortgage Protection1'!$G$26*HLOOKUP($L$6,'SA 10%'!$A$6:$IV$366,$A106+1,0))/1000</f>
        <v>921398.33439634996</v>
      </c>
      <c r="M106" s="470">
        <f>('ป้อนข้อมูล Mortgage Protection1'!$G$26*HLOOKUP($M$6,'SA 10%'!$A$6:$IV$366,$A106+1,0))/1000</f>
        <v>1144147.2649491732</v>
      </c>
      <c r="N106" s="470">
        <f>('ป้อนข้อมูล Mortgage Protection1'!$G$26*HLOOKUP($N$6,'SA 10%'!$A$6:$IV$366,$A106+1,0))/1000</f>
        <v>1329010.4683653172</v>
      </c>
      <c r="O106" s="470">
        <f>('ป้อนข้อมูล Mortgage Protection1'!$G$26*HLOOKUP($O$6,'SA 10%'!$A$6:$IV$366,$A106+1,0))/1000</f>
        <v>1484186.2119309094</v>
      </c>
      <c r="P106" s="470">
        <f>('ป้อนข้อมูล Mortgage Protection1'!$G$26*HLOOKUP($P$6,'SA 10%'!$A$6:$IV$366,$A106+1,0))/1000</f>
        <v>1615690.1720275832</v>
      </c>
      <c r="Q106" s="470">
        <f>('ป้อนข้อมูล Mortgage Protection1'!$G$26*HLOOKUP($Q$6,'SA 10%'!$A$6:$IV$366,$A106+1,0))/1000</f>
        <v>1728037.075123061</v>
      </c>
      <c r="R106" s="470">
        <f>('ป้อนข้อมูล Mortgage Protection1'!$G$26*HLOOKUP($R$6,'SA 10%'!$A$6:$IV$366,$A106+1,0))/1000</f>
        <v>1824681.7574325178</v>
      </c>
      <c r="S106" s="470">
        <f>('ป้อนข้อมูล Mortgage Protection1'!$G$26*HLOOKUP($S$6,'SA 10%'!$A$6:$IV$366,$A106+1,0))/1000</f>
        <v>1908313.2063171181</v>
      </c>
      <c r="T106" s="470">
        <f>('ป้อนข้อมูล Mortgage Protection1'!$G$26*HLOOKUP($T$6,'SA 10%'!$A$6:$IV$366,$A106+1,0))/1000</f>
        <v>1981055.7512959645</v>
      </c>
      <c r="U106" s="470">
        <f>('ป้อนข้อมูล Mortgage Protection1'!$G$26*HLOOKUP($U$6,'SA 10%'!$A$6:$IV$366,$A106+1,0))/1000</f>
        <v>2044609.9051556583</v>
      </c>
      <c r="V106" s="470">
        <f>('ป้อนข้อมูล Mortgage Protection1'!$G$26*HLOOKUP($V$6,'SA 10%'!$A$6:$IV$366,$A106+1,0))/1000</f>
        <v>2100352.97424644</v>
      </c>
      <c r="W106" s="470">
        <f>('ป้อนข้อมูล Mortgage Protection1'!$G$26*HLOOKUP($W$6,'SA 10%'!$A$6:$IV$366,$A106+1,0))/1000</f>
        <v>2149412.2407548106</v>
      </c>
      <c r="X106" s="470">
        <f>('ป้อนข้อมูล Mortgage Protection1'!$G$26*HLOOKUP($X$6,'SA 10%'!$A$6:$IV$366,$A106+1,0))/1000</f>
        <v>2192719.0663305777</v>
      </c>
      <c r="Y106" s="470">
        <f>('ป้อนข้อมูล Mortgage Protection1'!$G$26*HLOOKUP($Y$6,'SA 10%'!$A$6:$IV$366,$A106+1,0))/1000</f>
        <v>2231049.4830577997</v>
      </c>
      <c r="Z106" s="470">
        <f>('ป้อนข้อมูล Mortgage Protection1'!$G$26*HLOOKUP($Z$6,'SA 10%'!$A$6:$IV$366,$A106+1,0))/1000</f>
        <v>2265055.0563902147</v>
      </c>
      <c r="AA106" s="470">
        <f>('ป้อนข้อมูล Mortgage Protection1'!$G$26*HLOOKUP($AA$6,'SA 10%'!$A$6:$IV$366,$A106+1,0))/1000</f>
        <v>2295286.6399349193</v>
      </c>
      <c r="AB106" s="470">
        <f>('ป้อนข้อมูล Mortgage Protection1'!$G$26*HLOOKUP($AB$6,'SA 10%'!$A$6:$IV$366,$A106+1,0))/1000</f>
        <v>2322212.8654851308</v>
      </c>
      <c r="AC106" s="470">
        <f>('ป้อนข้อมูล Mortgage Protection1'!$G$26*HLOOKUP($AC$6,'SA 10%'!$A$6:$IV$366,$A106+1,0))/1000</f>
        <v>2346234.6848148815</v>
      </c>
      <c r="AD106" s="470">
        <f>('ป้อนข้อมูล Mortgage Protection1'!$G$26*HLOOKUP($AD$6,'SA 10%'!$A$6:$IV$366,$A106+1,0))/1000</f>
        <v>2367696.9163908702</v>
      </c>
      <c r="AE106" s="470">
        <f>('ป้อนข้อมูล Mortgage Protection1'!$G$26*HLOOKUP($AE$6,'SA 10%'!$A$6:$IV$366,$A106+1,0))/1000</f>
        <v>2386897.4958211444</v>
      </c>
    </row>
    <row r="107" spans="1:31" ht="11.1" customHeight="1">
      <c r="A107" s="469">
        <v>101</v>
      </c>
      <c r="B107" s="470">
        <f>('ป้อนข้อมูล Mortgage Protection1'!$G$26*HLOOKUP($B$6,'SA 10%'!$A$6:$IV$366,$A107+1,0))/1000</f>
        <v>0</v>
      </c>
      <c r="C107" s="470">
        <f>('ป้อนข้อมูล Mortgage Protection1'!$G$26*HLOOKUP($C$6,'SA 10%'!$A$6:$IV$366,$A107+1,0))/1000</f>
        <v>0</v>
      </c>
      <c r="D107" s="470">
        <f>('ป้อนข้อมูล Mortgage Protection1'!$G$26*HLOOKUP($D$6,'SA 10%'!$A$6:$IV$366,$A107+1,0))/1000</f>
        <v>0</v>
      </c>
      <c r="E107" s="470">
        <f>('ป้อนข้อมูล Mortgage Protection1'!$G$26*HLOOKUP($E$6,'SA 10%'!$A$6:$IV$366,$A107+1,0))/1000</f>
        <v>0</v>
      </c>
      <c r="F107" s="470">
        <f>('ป้อนข้อมูล Mortgage Protection1'!$G$26*HLOOKUP($F$6,'SA 10%'!$A$6:$IV$366,$A107+1,0))/1000</f>
        <v>0</v>
      </c>
      <c r="G107" s="470">
        <f>('ป้อนข้อมูล Mortgage Protection1'!$G$26*HLOOKUP($G$6,'SA 10%'!$A$6:$IV$366,$A107+1,0))/1000</f>
        <v>0</v>
      </c>
      <c r="H107" s="470">
        <f>('ป้อนข้อมูล Mortgage Protection1'!$G$26*HLOOKUP($H$6,'SA 10%'!$A$6:$IV$366,$A107+1,0))/1000</f>
        <v>0</v>
      </c>
      <c r="I107" s="470">
        <f>('ป้อนข้อมูล Mortgage Protection1'!$G$26*HLOOKUP($I$6,'SA 10%'!$A$6:$IV$366,$A107+1,0))/1000</f>
        <v>0</v>
      </c>
      <c r="J107" s="470">
        <f>('ป้อนข้อมูล Mortgage Protection1'!$G$26*HLOOKUP($J$6,'SA 10%'!$A$6:$IV$366,$A107+1,0))/1000</f>
        <v>277818.08635160816</v>
      </c>
      <c r="K107" s="470">
        <f>('ป้อนข้อมูล Mortgage Protection1'!$G$26*HLOOKUP($K$6,'SA 10%'!$A$6:$IV$366,$A107+1,0))/1000</f>
        <v>620871.70114895632</v>
      </c>
      <c r="L107" s="470">
        <f>('ป้อนข้อมูล Mortgage Protection1'!$G$26*HLOOKUP($L$6,'SA 10%'!$A$6:$IV$366,$A107+1,0))/1000</f>
        <v>897025.14149845578</v>
      </c>
      <c r="M107" s="470">
        <f>('ป้อนข้อมูล Mortgage Protection1'!$G$26*HLOOKUP($M$6,'SA 10%'!$A$6:$IV$366,$A107+1,0))/1000</f>
        <v>1123087.2244229051</v>
      </c>
      <c r="N107" s="470">
        <f>('ป้อนข้อมูล Mortgage Protection1'!$G$26*HLOOKUP($N$6,'SA 10%'!$A$6:$IV$366,$A107+1,0))/1000</f>
        <v>1310700.0704941431</v>
      </c>
      <c r="O107" s="470">
        <f>('ป้อนข้อมูล Mortgage Protection1'!$G$26*HLOOKUP($O$6,'SA 10%'!$A$6:$IV$366,$A107+1,0))/1000</f>
        <v>1468183.8874656868</v>
      </c>
      <c r="P107" s="470">
        <f>('ป้อนข้อมูล Mortgage Protection1'!$G$26*HLOOKUP($P$6,'SA 10%'!$A$6:$IV$366,$A107+1,0))/1000</f>
        <v>1601643.8284785927</v>
      </c>
      <c r="Q107" s="470">
        <f>('ป้อนข้อมูล Mortgage Protection1'!$G$26*HLOOKUP($Q$6,'SA 10%'!$A$6:$IV$366,$A107+1,0))/1000</f>
        <v>1715661.7717335538</v>
      </c>
      <c r="R107" s="470">
        <f>('ป้อนข้อมูล Mortgage Protection1'!$G$26*HLOOKUP($R$6,'SA 10%'!$A$6:$IV$366,$A107+1,0))/1000</f>
        <v>1813743.9404435237</v>
      </c>
      <c r="S107" s="470">
        <f>('ป้อนข้อมูล Mortgage Protection1'!$G$26*HLOOKUP($S$6,'SA 10%'!$A$6:$IV$366,$A107+1,0))/1000</f>
        <v>1898619.3177839285</v>
      </c>
      <c r="T107" s="470">
        <f>('ป้อนข้อมูล Mortgage Protection1'!$G$26*HLOOKUP($T$6,'SA 10%'!$A$6:$IV$366,$A107+1,0))/1000</f>
        <v>1972443.8304059708</v>
      </c>
      <c r="U107" s="470">
        <f>('ป้อนข้อมูล Mortgage Protection1'!$G$26*HLOOKUP($U$6,'SA 10%'!$A$6:$IV$366,$A107+1,0))/1000</f>
        <v>2036943.2844072385</v>
      </c>
      <c r="V107" s="470">
        <f>('ป้อนข้อมูล Mortgage Protection1'!$G$26*HLOOKUP($V$6,'SA 10%'!$A$6:$IV$366,$A107+1,0))/1000</f>
        <v>2093515.4720985065</v>
      </c>
      <c r="W107" s="470">
        <f>('ป้อนข้อมูล Mortgage Protection1'!$G$26*HLOOKUP($W$6,'SA 10%'!$A$6:$IV$366,$A107+1,0))/1000</f>
        <v>2143304.4427844868</v>
      </c>
      <c r="X107" s="470">
        <f>('ป้อนข้อมูล Mortgage Protection1'!$G$26*HLOOKUP($X$6,'SA 10%'!$A$6:$IV$366,$A107+1,0))/1000</f>
        <v>2187255.4111245214</v>
      </c>
      <c r="Y107" s="470">
        <f>('ป้อนข้อมูล Mortgage Protection1'!$G$26*HLOOKUP($Y$6,'SA 10%'!$A$6:$IV$366,$A107+1,0))/1000</f>
        <v>2226155.9518508581</v>
      </c>
      <c r="Z107" s="470">
        <f>('ป้อนข้อมูล Mortgage Protection1'!$G$26*HLOOKUP($Z$6,'SA 10%'!$A$6:$IV$366,$A107+1,0))/1000</f>
        <v>2260667.3217572686</v>
      </c>
      <c r="AA107" s="470">
        <f>('ป้อนข้อมูล Mortgage Protection1'!$G$26*HLOOKUP($AA$6,'SA 10%'!$A$6:$IV$366,$A107+1,0))/1000</f>
        <v>2291348.5678097596</v>
      </c>
      <c r="AB107" s="470">
        <f>('ป้อนข้อมูล Mortgage Protection1'!$G$26*HLOOKUP($AB$6,'SA 10%'!$A$6:$IV$366,$A107+1,0))/1000</f>
        <v>2318675.2921988163</v>
      </c>
      <c r="AC107" s="470">
        <f>('ป้อนข้อมูล Mortgage Protection1'!$G$26*HLOOKUP($AC$6,'SA 10%'!$A$6:$IV$366,$A107+1,0))/1000</f>
        <v>2343054.4104277617</v>
      </c>
      <c r="AD107" s="470">
        <f>('ป้อนข้อมูล Mortgage Protection1'!$G$26*HLOOKUP($AD$6,'SA 10%'!$A$6:$IV$366,$A107+1,0))/1000</f>
        <v>2364835.8697696016</v>
      </c>
      <c r="AE107" s="470">
        <f>('ป้อนข้อมูล Mortgage Protection1'!$G$26*HLOOKUP($AE$6,'SA 10%'!$A$6:$IV$366,$A107+1,0))/1000</f>
        <v>2384322.0373062626</v>
      </c>
    </row>
    <row r="108" spans="1:31" ht="11.1" customHeight="1">
      <c r="A108" s="469">
        <v>102</v>
      </c>
      <c r="B108" s="470">
        <f>('ป้อนข้อมูล Mortgage Protection1'!$G$26*HLOOKUP($B$6,'SA 10%'!$A$6:$IV$366,$A108+1,0))/1000</f>
        <v>0</v>
      </c>
      <c r="C108" s="470">
        <f>('ป้อนข้อมูล Mortgage Protection1'!$G$26*HLOOKUP($C$6,'SA 10%'!$A$6:$IV$366,$A108+1,0))/1000</f>
        <v>0</v>
      </c>
      <c r="D108" s="470">
        <f>('ป้อนข้อมูล Mortgage Protection1'!$G$26*HLOOKUP($D$6,'SA 10%'!$A$6:$IV$366,$A108+1,0))/1000</f>
        <v>0</v>
      </c>
      <c r="E108" s="470">
        <f>('ป้อนข้อมูล Mortgage Protection1'!$G$26*HLOOKUP($E$6,'SA 10%'!$A$6:$IV$366,$A108+1,0))/1000</f>
        <v>0</v>
      </c>
      <c r="F108" s="470">
        <f>('ป้อนข้อมูล Mortgage Protection1'!$G$26*HLOOKUP($F$6,'SA 10%'!$A$6:$IV$366,$A108+1,0))/1000</f>
        <v>0</v>
      </c>
      <c r="G108" s="470">
        <f>('ป้อนข้อมูล Mortgage Protection1'!$G$26*HLOOKUP($G$6,'SA 10%'!$A$6:$IV$366,$A108+1,0))/1000</f>
        <v>0</v>
      </c>
      <c r="H108" s="470">
        <f>('ป้อนข้อมูล Mortgage Protection1'!$G$26*HLOOKUP($H$6,'SA 10%'!$A$6:$IV$366,$A108+1,0))/1000</f>
        <v>0</v>
      </c>
      <c r="I108" s="470">
        <f>('ป้อนข้อมูล Mortgage Protection1'!$G$26*HLOOKUP($I$6,'SA 10%'!$A$6:$IV$366,$A108+1,0))/1000</f>
        <v>0</v>
      </c>
      <c r="J108" s="470">
        <f>('ป้อนข้อมูล Mortgage Protection1'!$G$26*HLOOKUP($J$6,'SA 10%'!$A$6:$IV$366,$A108+1,0))/1000</f>
        <v>244091.096420424</v>
      </c>
      <c r="K108" s="470">
        <f>('ป้อนข้อมูล Mortgage Protection1'!$G$26*HLOOKUP($K$6,'SA 10%'!$A$6:$IV$366,$A108+1,0))/1000</f>
        <v>592214.38259644876</v>
      </c>
      <c r="L108" s="470">
        <f>('ป้อนข้อมูล Mortgage Protection1'!$G$26*HLOOKUP($L$6,'SA 10%'!$A$6:$IV$366,$A108+1,0))/1000</f>
        <v>872448.83865974681</v>
      </c>
      <c r="M108" s="470">
        <f>('ป้อนข้อมูล Mortgage Protection1'!$G$26*HLOOKUP($M$6,'SA 10%'!$A$6:$IV$366,$A108+1,0))/1000</f>
        <v>1101851.6835589185</v>
      </c>
      <c r="N108" s="470">
        <f>('ป้อนข้อมูล Mortgage Protection1'!$G$26*HLOOKUP($N$6,'SA 10%'!$A$6:$IV$366,$A108+1,0))/1000</f>
        <v>1292237.0859740423</v>
      </c>
      <c r="O108" s="470">
        <f>('ป้อนข้อมูล Mortgage Protection1'!$G$26*HLOOKUP($O$6,'SA 10%'!$A$6:$IV$366,$A108+1,0))/1000</f>
        <v>1452048.2102965878</v>
      </c>
      <c r="P108" s="470">
        <f>('ป้อนข้อมูล Mortgage Protection1'!$G$26*HLOOKUP($P$6,'SA 10%'!$A$6:$IV$366,$A108+1,0))/1000</f>
        <v>1587480.4320666948</v>
      </c>
      <c r="Q108" s="470">
        <f>('ป้อนข้อมูล Mortgage Protection1'!$G$26*HLOOKUP($Q$6,'SA 10%'!$A$6:$IV$366,$A108+1,0))/1000</f>
        <v>1703183.3408158007</v>
      </c>
      <c r="R108" s="470">
        <f>('ป้อนข้อมูล Mortgage Protection1'!$G$26*HLOOKUP($R$6,'SA 10%'!$A$6:$IV$366,$A108+1,0))/1000</f>
        <v>1802714.9749796221</v>
      </c>
      <c r="S108" s="470">
        <f>('ป้อนข้อมูล Mortgage Protection1'!$G$26*HLOOKUP($S$6,'SA 10%'!$A$6:$IV$366,$A108+1,0))/1000</f>
        <v>1888844.6468462953</v>
      </c>
      <c r="T108" s="470">
        <f>('ป้อนข้อมูล Mortgage Protection1'!$G$26*HLOOKUP($T$6,'SA 10%'!$A$6:$IV$366,$A108+1,0))/1000</f>
        <v>1963760.1435085614</v>
      </c>
      <c r="U108" s="470">
        <f>('ป้อนข้อมูล Mortgage Protection1'!$G$26*HLOOKUP($U$6,'SA 10%'!$A$6:$IV$366,$A108+1,0))/1000</f>
        <v>2029212.7751525817</v>
      </c>
      <c r="V108" s="470">
        <f>('ป้อนข้อมูล Mortgage Protection1'!$G$26*HLOOKUP($V$6,'SA 10%'!$A$6:$IV$366,$A108+1,0))/1000</f>
        <v>2086620.9907660072</v>
      </c>
      <c r="W108" s="470">
        <f>('ป้อนข้อมูล Mortgage Protection1'!$G$26*HLOOKUP($W$6,'SA 10%'!$A$6:$IV$366,$A108+1,0))/1000</f>
        <v>2137145.7464977438</v>
      </c>
      <c r="X108" s="470">
        <f>('ป้อนข้อมูล Mortgage Protection1'!$G$26*HLOOKUP($X$6,'SA 10%'!$A$6:$IV$366,$A108+1,0))/1000</f>
        <v>2181746.2254584148</v>
      </c>
      <c r="Y108" s="470">
        <f>('ป้อนข้อมูล Mortgage Protection1'!$G$26*HLOOKUP($Y$6,'SA 10%'!$A$6:$IV$366,$A108+1,0))/1000</f>
        <v>2221221.6412171917</v>
      </c>
      <c r="Z108" s="470">
        <f>('ป้อนข้อมูล Mortgage Protection1'!$G$26*HLOOKUP($Z$6,'SA 10%'!$A$6:$IV$366,$A108+1,0))/1000</f>
        <v>2256243.0226690476</v>
      </c>
      <c r="AA108" s="470">
        <f>('ป้อนข้อมูล Mortgage Protection1'!$G$26*HLOOKUP($AA$6,'SA 10%'!$A$6:$IV$366,$A108+1,0))/1000</f>
        <v>2287377.6784168896</v>
      </c>
      <c r="AB108" s="470">
        <f>('ป้อนข้อมูล Mortgage Protection1'!$G$26*HLOOKUP($AB$6,'SA 10%'!$A$6:$IV$366,$A108+1,0))/1000</f>
        <v>2315108.2391351168</v>
      </c>
      <c r="AC108" s="470">
        <f>('ป้อนข้อมูล Mortgage Protection1'!$G$26*HLOOKUP($AC$6,'SA 10%'!$A$6:$IV$366,$A108+1,0))/1000</f>
        <v>2339847.633754082</v>
      </c>
      <c r="AD108" s="470">
        <f>('ป้อนข้อมูล Mortgage Protection1'!$G$26*HLOOKUP($AD$6,'SA 10%'!$A$6:$IV$366,$A108+1,0))/1000</f>
        <v>2361950.9810931575</v>
      </c>
      <c r="AE108" s="470">
        <f>('ป้อนข้อมูล Mortgage Protection1'!$G$26*HLOOKUP($AE$6,'SA 10%'!$A$6:$IV$366,$A108+1,0))/1000</f>
        <v>2381725.1166370898</v>
      </c>
    </row>
    <row r="109" spans="1:31" ht="11.1" customHeight="1">
      <c r="A109" s="469">
        <v>103</v>
      </c>
      <c r="B109" s="470">
        <f>('ป้อนข้อมูล Mortgage Protection1'!$G$26*HLOOKUP($B$6,'SA 10%'!$A$6:$IV$366,$A109+1,0))/1000</f>
        <v>0</v>
      </c>
      <c r="C109" s="470">
        <f>('ป้อนข้อมูล Mortgage Protection1'!$G$26*HLOOKUP($C$6,'SA 10%'!$A$6:$IV$366,$A109+1,0))/1000</f>
        <v>0</v>
      </c>
      <c r="D109" s="470">
        <f>('ป้อนข้อมูล Mortgage Protection1'!$G$26*HLOOKUP($D$6,'SA 10%'!$A$6:$IV$366,$A109+1,0))/1000</f>
        <v>0</v>
      </c>
      <c r="E109" s="470">
        <f>('ป้อนข้อมูล Mortgage Protection1'!$G$26*HLOOKUP($E$6,'SA 10%'!$A$6:$IV$366,$A109+1,0))/1000</f>
        <v>0</v>
      </c>
      <c r="F109" s="470">
        <f>('ป้อนข้อมูล Mortgage Protection1'!$G$26*HLOOKUP($F$6,'SA 10%'!$A$6:$IV$366,$A109+1,0))/1000</f>
        <v>0</v>
      </c>
      <c r="G109" s="470">
        <f>('ป้อนข้อมูล Mortgage Protection1'!$G$26*HLOOKUP($G$6,'SA 10%'!$A$6:$IV$366,$A109+1,0))/1000</f>
        <v>0</v>
      </c>
      <c r="H109" s="470">
        <f>('ป้อนข้อมูล Mortgage Protection1'!$G$26*HLOOKUP($H$6,'SA 10%'!$A$6:$IV$366,$A109+1,0))/1000</f>
        <v>0</v>
      </c>
      <c r="I109" s="470">
        <f>('ป้อนข้อมูล Mortgage Protection1'!$G$26*HLOOKUP($I$6,'SA 10%'!$A$6:$IV$366,$A109+1,0))/1000</f>
        <v>0</v>
      </c>
      <c r="J109" s="470">
        <f>('ป้อนข้อมูล Mortgage Protection1'!$G$26*HLOOKUP($J$6,'SA 10%'!$A$6:$IV$366,$A109+1,0))/1000</f>
        <v>210083.04823981272</v>
      </c>
      <c r="K109" s="470">
        <f>('ป้อนข้อมูล Mortgage Protection1'!$G$26*HLOOKUP($K$6,'SA 10%'!$A$6:$IV$366,$A109+1,0))/1000</f>
        <v>563318.25305600371</v>
      </c>
      <c r="L109" s="470">
        <f>('ป้อนข้อมูล Mortgage Protection1'!$G$26*HLOOKUP($L$6,'SA 10%'!$A$6:$IV$366,$A109+1,0))/1000</f>
        <v>847667.73329738039</v>
      </c>
      <c r="M109" s="470">
        <f>('ป้อนข้อมูล Mortgage Protection1'!$G$26*HLOOKUP($M$6,'SA 10%'!$A$6:$IV$366,$A109+1,0))/1000</f>
        <v>1080439.1798543984</v>
      </c>
      <c r="N109" s="470">
        <f>('ป้อนข้อมูล Mortgage Protection1'!$G$26*HLOOKUP($N$6,'SA 10%'!$A$6:$IV$366,$A109+1,0))/1000</f>
        <v>1273620.2432496073</v>
      </c>
      <c r="O109" s="470">
        <f>('ป้อนข้อมูล Mortgage Protection1'!$G$26*HLOOKUP($O$6,'SA 10%'!$A$6:$IV$366,$A109+1,0))/1000</f>
        <v>1435778.0691510793</v>
      </c>
      <c r="P109" s="470">
        <f>('ป้อนข้อมูล Mortgage Protection1'!$G$26*HLOOKUP($P$6,'SA 10%'!$A$6:$IV$366,$A109+1,0))/1000</f>
        <v>1573199.0073513635</v>
      </c>
      <c r="Q109" s="470">
        <f>('ป้อนข้อมูล Mortgage Protection1'!$G$26*HLOOKUP($Q$6,'SA 10%'!$A$6:$IV$366,$A109+1,0))/1000</f>
        <v>1690600.9229737327</v>
      </c>
      <c r="R109" s="470">
        <f>('ป้อนข้อมูล Mortgage Protection1'!$G$26*HLOOKUP($R$6,'SA 10%'!$A$6:$IV$366,$A109+1,0))/1000</f>
        <v>1791594.1014701878</v>
      </c>
      <c r="S109" s="470">
        <f>('ป้อนข้อมูล Mortgage Protection1'!$G$26*HLOOKUP($S$6,'SA 10%'!$A$6:$IV$366,$A109+1,0))/1000</f>
        <v>1878988.5203175147</v>
      </c>
      <c r="T109" s="470">
        <f>('ป้อนข้อมูล Mortgage Protection1'!$G$26*HLOOKUP($T$6,'SA 10%'!$A$6:$IV$366,$A109+1,0))/1000</f>
        <v>1955004.0925536724</v>
      </c>
      <c r="U109" s="470">
        <f>('ป้อนข้อมูล Mortgage Protection1'!$G$26*HLOOKUP($U$6,'SA 10%'!$A$6:$IV$366,$A109+1,0))/1000</f>
        <v>2021417.8449874695</v>
      </c>
      <c r="V109" s="470">
        <f>('ป้อนข้อมูล Mortgage Protection1'!$G$26*HLOOKUP($V$6,'SA 10%'!$A$6:$IV$366,$A109+1,0))/1000</f>
        <v>2079669.0554224036</v>
      </c>
      <c r="W109" s="470">
        <f>('ป้อนข้อมูล Mortgage Protection1'!$G$26*HLOOKUP($W$6,'SA 10%'!$A$6:$IV$366,$A109+1,0))/1000</f>
        <v>2130935.7277419437</v>
      </c>
      <c r="X109" s="470">
        <f>('ป้อนข้อมูล Mortgage Protection1'!$G$26*HLOOKUP($X$6,'SA 10%'!$A$6:$IV$366,$A109+1,0))/1000</f>
        <v>2176191.1299117571</v>
      </c>
      <c r="Y109" s="470">
        <f>('ป้อนข้อมูล Mortgage Protection1'!$G$26*HLOOKUP($Y$6,'SA 10%'!$A$6:$IV$366,$A109+1,0))/1000</f>
        <v>2216246.2113282438</v>
      </c>
      <c r="Z109" s="470">
        <f>('ป้อนข้อมูล Mortgage Protection1'!$G$26*HLOOKUP($Z$6,'SA 10%'!$A$6:$IV$366,$A109+1,0))/1000</f>
        <v>2251781.8544217576</v>
      </c>
      <c r="AA109" s="470">
        <f>('ป้อนข้อมูล Mortgage Protection1'!$G$26*HLOOKUP($AA$6,'SA 10%'!$A$6:$IV$366,$A109+1,0))/1000</f>
        <v>2283373.6982790795</v>
      </c>
      <c r="AB109" s="470">
        <f>('ป้อนข้อมูล Mortgage Protection1'!$G$26*HLOOKUP($AB$6,'SA 10%'!$A$6:$IV$366,$A109+1,0))/1000</f>
        <v>2311511.4606292197</v>
      </c>
      <c r="AC109" s="470">
        <f>('ป้อนข้อมูล Mortgage Protection1'!$G$26*HLOOKUP($AC$6,'SA 10%'!$A$6:$IV$366,$A109+1,0))/1000</f>
        <v>2336614.1339414553</v>
      </c>
      <c r="AD109" s="470">
        <f>('ป้อนข้อมูล Mortgage Protection1'!$G$26*HLOOKUP($AD$6,'SA 10%'!$A$6:$IV$366,$A109+1,0))/1000</f>
        <v>2359042.0516777416</v>
      </c>
      <c r="AE109" s="470">
        <f>('ป้อนข้อมูล Mortgage Protection1'!$G$26*HLOOKUP($AE$6,'SA 10%'!$A$6:$IV$366,$A109+1,0))/1000</f>
        <v>2379106.5549623403</v>
      </c>
    </row>
    <row r="110" spans="1:31" ht="11.1" customHeight="1">
      <c r="A110" s="469">
        <v>104</v>
      </c>
      <c r="B110" s="470">
        <f>('ป้อนข้อมูล Mortgage Protection1'!$G$26*HLOOKUP($B$6,'SA 10%'!$A$6:$IV$366,$A110+1,0))/1000</f>
        <v>0</v>
      </c>
      <c r="C110" s="470">
        <f>('ป้อนข้อมูล Mortgage Protection1'!$G$26*HLOOKUP($C$6,'SA 10%'!$A$6:$IV$366,$A110+1,0))/1000</f>
        <v>0</v>
      </c>
      <c r="D110" s="470">
        <f>('ป้อนข้อมูล Mortgage Protection1'!$G$26*HLOOKUP($D$6,'SA 10%'!$A$6:$IV$366,$A110+1,0))/1000</f>
        <v>0</v>
      </c>
      <c r="E110" s="470">
        <f>('ป้อนข้อมูล Mortgage Protection1'!$G$26*HLOOKUP($E$6,'SA 10%'!$A$6:$IV$366,$A110+1,0))/1000</f>
        <v>0</v>
      </c>
      <c r="F110" s="470">
        <f>('ป้อนข้อมูล Mortgage Protection1'!$G$26*HLOOKUP($F$6,'SA 10%'!$A$6:$IV$366,$A110+1,0))/1000</f>
        <v>0</v>
      </c>
      <c r="G110" s="470">
        <f>('ป้อนข้อมูล Mortgage Protection1'!$G$26*HLOOKUP($G$6,'SA 10%'!$A$6:$IV$366,$A110+1,0))/1000</f>
        <v>0</v>
      </c>
      <c r="H110" s="470">
        <f>('ป้อนข้อมูล Mortgage Protection1'!$G$26*HLOOKUP($H$6,'SA 10%'!$A$6:$IV$366,$A110+1,0))/1000</f>
        <v>0</v>
      </c>
      <c r="I110" s="470">
        <f>('ป้อนข้อมูล Mortgage Protection1'!$G$26*HLOOKUP($I$6,'SA 10%'!$A$6:$IV$366,$A110+1,0))/1000</f>
        <v>0</v>
      </c>
      <c r="J110" s="470">
        <f>('ป้อนข้อมูล Mortgage Protection1'!$G$26*HLOOKUP($J$6,'SA 10%'!$A$6:$IV$366,$A110+1,0))/1000</f>
        <v>175791.59965769656</v>
      </c>
      <c r="K110" s="470">
        <f>('ป้อนข้อมูล Mortgage Protection1'!$G$26*HLOOKUP($K$6,'SA 10%'!$A$6:$IV$366,$A110+1,0))/1000</f>
        <v>534181.32243605517</v>
      </c>
      <c r="L110" s="470">
        <f>('ป้อนข้อมูล Mortgage Protection1'!$G$26*HLOOKUP($L$6,'SA 10%'!$A$6:$IV$366,$A110+1,0))/1000</f>
        <v>822680.11872366152</v>
      </c>
      <c r="M110" s="470">
        <f>('ป้อนข้อมูล Mortgage Protection1'!$G$26*HLOOKUP($M$6,'SA 10%'!$A$6:$IV$366,$A110+1,0))/1000</f>
        <v>1058848.2386190072</v>
      </c>
      <c r="N110" s="470">
        <f>('ป้อนข้อมูล Mortgage Protection1'!$G$26*HLOOKUP($N$6,'SA 10%'!$A$6:$IV$366,$A110+1,0))/1000</f>
        <v>1254848.2601691356</v>
      </c>
      <c r="O110" s="470">
        <f>('ป้อนข้อมูล Mortgage Protection1'!$G$26*HLOOKUP($O$6,'SA 10%'!$A$6:$IV$366,$A110+1,0))/1000</f>
        <v>1419372.3434960244</v>
      </c>
      <c r="P110" s="470">
        <f>('ป้อนข้อมูล Mortgage Protection1'!$G$26*HLOOKUP($P$6,'SA 10%'!$A$6:$IV$366,$A110+1,0))/1000</f>
        <v>1558798.5707634052</v>
      </c>
      <c r="Q110" s="470">
        <f>('ป้อนข้อมูล Mortgage Protection1'!$G$26*HLOOKUP($Q$6,'SA 10%'!$A$6:$IV$366,$A110+1,0))/1000</f>
        <v>1677913.6516496481</v>
      </c>
      <c r="R110" s="470">
        <f>('ป้อนข้อมูล Mortgage Protection1'!$G$26*HLOOKUP($R$6,'SA 10%'!$A$6:$IV$366,$A110+1,0))/1000</f>
        <v>1780380.5540148406</v>
      </c>
      <c r="S110" s="470">
        <f>('ป้อนข้อมูล Mortgage Protection1'!$G$26*HLOOKUP($S$6,'SA 10%'!$A$6:$IV$366,$A110+1,0))/1000</f>
        <v>1869050.2594009945</v>
      </c>
      <c r="T110" s="470">
        <f>('ป้อนข้อมูล Mortgage Protection1'!$G$26*HLOOKUP($T$6,'SA 10%'!$A$6:$IV$366,$A110+1,0))/1000</f>
        <v>1946175.0745074935</v>
      </c>
      <c r="U110" s="470">
        <f>('ป้อนข้อมูล Mortgage Protection1'!$G$26*HLOOKUP($U$6,'SA 10%'!$A$6:$IV$366,$A110+1,0))/1000</f>
        <v>2013557.9570709809</v>
      </c>
      <c r="V110" s="470">
        <f>('ป้อนข้อมูล Mortgage Protection1'!$G$26*HLOOKUP($V$6,'SA 10%'!$A$6:$IV$366,$A110+1,0))/1000</f>
        <v>2072659.1872842698</v>
      </c>
      <c r="W110" s="470">
        <f>('ป้อนข้อมูล Mortgage Protection1'!$G$26*HLOOKUP($W$6,'SA 10%'!$A$6:$IV$366,$A110+1,0))/1000</f>
        <v>2124673.9588298462</v>
      </c>
      <c r="X110" s="470">
        <f>('ป้อนข้อมูล Mortgage Protection1'!$G$26*HLOOKUP($X$6,'SA 10%'!$A$6:$IV$366,$A110+1,0))/1000</f>
        <v>2170589.7419022103</v>
      </c>
      <c r="Y110" s="470">
        <f>('ป้อนข้อมูล Mortgage Protection1'!$G$26*HLOOKUP($Y$6,'SA 10%'!$A$6:$IV$366,$A110+1,0))/1000</f>
        <v>2211229.3195235557</v>
      </c>
      <c r="Z110" s="470">
        <f>('ป้อนข้อมูล Mortgage Protection1'!$G$26*HLOOKUP($Z$6,'SA 10%'!$A$6:$IV$366,$A110+1,0))/1000</f>
        <v>2247283.5097724074</v>
      </c>
      <c r="AA110" s="470">
        <f>('ป้อนข้อมูล Mortgage Protection1'!$G$26*HLOOKUP($AA$6,'SA 10%'!$A$6:$IV$366,$A110+1,0))/1000</f>
        <v>2279336.3516401206</v>
      </c>
      <c r="AB110" s="470">
        <f>('ป้อนข้อมูล Mortgage Protection1'!$G$26*HLOOKUP($AB$6,'SA 10%'!$A$6:$IV$366,$A110+1,0))/1000</f>
        <v>2307884.7089691055</v>
      </c>
      <c r="AC110" s="470">
        <f>('ป้อนข้อมูล Mortgage Protection1'!$G$26*HLOOKUP($AC$6,'SA 10%'!$A$6:$IV$366,$A110+1,0))/1000</f>
        <v>2333353.6882970566</v>
      </c>
      <c r="AD110" s="470">
        <f>('ป้อนข้อมูล Mortgage Protection1'!$G$26*HLOOKUP($AD$6,'SA 10%'!$A$6:$IV$366,$A110+1,0))/1000</f>
        <v>2356108.881183865</v>
      </c>
      <c r="AE110" s="470">
        <f>('ป้อนข้อมูล Mortgage Protection1'!$G$26*HLOOKUP($AE$6,'SA 10%'!$A$6:$IV$366,$A110+1,0))/1000</f>
        <v>2376466.171940302</v>
      </c>
    </row>
    <row r="111" spans="1:31" ht="11.1" customHeight="1">
      <c r="A111" s="469">
        <v>105</v>
      </c>
      <c r="B111" s="470">
        <f>('ป้อนข้อมูล Mortgage Protection1'!$G$26*HLOOKUP($B$6,'SA 10%'!$A$6:$IV$366,$A111+1,0))/1000</f>
        <v>0</v>
      </c>
      <c r="C111" s="470">
        <f>('ป้อนข้อมูล Mortgage Protection1'!$G$26*HLOOKUP($C$6,'SA 10%'!$A$6:$IV$366,$A111+1,0))/1000</f>
        <v>0</v>
      </c>
      <c r="D111" s="470">
        <f>('ป้อนข้อมูล Mortgage Protection1'!$G$26*HLOOKUP($D$6,'SA 10%'!$A$6:$IV$366,$A111+1,0))/1000</f>
        <v>0</v>
      </c>
      <c r="E111" s="470">
        <f>('ป้อนข้อมูล Mortgage Protection1'!$G$26*HLOOKUP($E$6,'SA 10%'!$A$6:$IV$366,$A111+1,0))/1000</f>
        <v>0</v>
      </c>
      <c r="F111" s="470">
        <f>('ป้อนข้อมูล Mortgage Protection1'!$G$26*HLOOKUP($F$6,'SA 10%'!$A$6:$IV$366,$A111+1,0))/1000</f>
        <v>0</v>
      </c>
      <c r="G111" s="470">
        <f>('ป้อนข้อมูล Mortgage Protection1'!$G$26*HLOOKUP($G$6,'SA 10%'!$A$6:$IV$366,$A111+1,0))/1000</f>
        <v>0</v>
      </c>
      <c r="H111" s="470">
        <f>('ป้อนข้อมูล Mortgage Protection1'!$G$26*HLOOKUP($H$6,'SA 10%'!$A$6:$IV$366,$A111+1,0))/1000</f>
        <v>0</v>
      </c>
      <c r="I111" s="470">
        <f>('ป้อนข้อมูล Mortgage Protection1'!$G$26*HLOOKUP($I$6,'SA 10%'!$A$6:$IV$366,$A111+1,0))/1000</f>
        <v>0</v>
      </c>
      <c r="J111" s="470">
        <f>('ป้อนข้อมูล Mortgage Protection1'!$G$26*HLOOKUP($J$6,'SA 10%'!$A$6:$IV$366,$A111+1,0))/1000</f>
        <v>141214.38900406289</v>
      </c>
      <c r="K111" s="470">
        <f>('ป้อนข้อมูล Mortgage Protection1'!$G$26*HLOOKUP($K$6,'SA 10%'!$A$6:$IV$366,$A111+1,0))/1000</f>
        <v>504801.58406094002</v>
      </c>
      <c r="L111" s="470">
        <f>('ป้อนข้อมูล Mortgage Protection1'!$G$26*HLOOKUP($L$6,'SA 10%'!$A$6:$IV$366,$A111+1,0))/1000</f>
        <v>797484.2740284953</v>
      </c>
      <c r="M111" s="470">
        <f>('ป้อนข้อมูล Mortgage Protection1'!$G$26*HLOOKUP($M$6,'SA 10%'!$A$6:$IV$366,$A111+1,0))/1000</f>
        <v>1037077.3728733209</v>
      </c>
      <c r="N111" s="470">
        <f>('ป้อนข้อมูล Mortgage Protection1'!$G$26*HLOOKUP($N$6,'SA 10%'!$A$6:$IV$366,$A111+1,0))/1000</f>
        <v>1235919.8438963268</v>
      </c>
      <c r="O111" s="470">
        <f>('ป้อนข้อมูล Mortgage Protection1'!$G$26*HLOOKUP($O$6,'SA 10%'!$A$6:$IV$366,$A111+1,0))/1000</f>
        <v>1402829.9034605112</v>
      </c>
      <c r="P111" s="470">
        <f>('ป้อนข้อมูล Mortgage Protection1'!$G$26*HLOOKUP($P$6,'SA 10%'!$A$6:$IV$366,$A111+1,0))/1000</f>
        <v>1544278.1305372135</v>
      </c>
      <c r="Q111" s="470">
        <f>('ป้อนข้อมูล Mortgage Protection1'!$G$26*HLOOKUP($Q$6,'SA 10%'!$A$6:$IV$366,$A111+1,0))/1000</f>
        <v>1665120.6530645292</v>
      </c>
      <c r="R111" s="470">
        <f>('ป้อนข้อมูล Mortgage Protection1'!$G$26*HLOOKUP($R$6,'SA 10%'!$A$6:$IV$366,$A111+1,0))/1000</f>
        <v>1769073.5603306999</v>
      </c>
      <c r="S111" s="470">
        <f>('ป้อนข้อมูล Mortgage Protection1'!$G$26*HLOOKUP($S$6,'SA 10%'!$A$6:$IV$366,$A111+1,0))/1000</f>
        <v>1859029.1796435036</v>
      </c>
      <c r="T111" s="470">
        <f>('ป้อนข้อมูล Mortgage Protection1'!$G$26*HLOOKUP($T$6,'SA 10%'!$A$6:$IV$366,$A111+1,0))/1000</f>
        <v>1937272.4813109292</v>
      </c>
      <c r="U111" s="470">
        <f>('ป้อนข้อมูล Mortgage Protection1'!$G$26*HLOOKUP($U$6,'SA 10%'!$A$6:$IV$366,$A111+1,0))/1000</f>
        <v>2005632.5700885225</v>
      </c>
      <c r="V111" s="470">
        <f>('ป้อนข้อมูล Mortgage Protection1'!$G$26*HLOOKUP($V$6,'SA 10%'!$A$6:$IV$366,$A111+1,0))/1000</f>
        <v>2065590.9035783184</v>
      </c>
      <c r="W111" s="470">
        <f>('ป้อนข้อมูล Mortgage Protection1'!$G$26*HLOOKUP($W$6,'SA 10%'!$A$6:$IV$366,$A111+1,0))/1000</f>
        <v>2118360.0085101477</v>
      </c>
      <c r="X111" s="470">
        <f>('ป้อนข้อมูล Mortgage Protection1'!$G$26*HLOOKUP($X$6,'SA 10%'!$A$6:$IV$366,$A111+1,0))/1000</f>
        <v>2164941.6756592509</v>
      </c>
      <c r="Y111" s="470">
        <f>('ป้อนข้อมูล Mortgage Protection1'!$G$26*HLOOKUP($Y$6,'SA 10%'!$A$6:$IV$366,$A111+1,0))/1000</f>
        <v>2206170.6202871618</v>
      </c>
      <c r="Z111" s="470">
        <f>('ป้อนข้อมูล Mortgage Protection1'!$G$26*HLOOKUP($Z$6,'SA 10%'!$A$6:$IV$366,$A111+1,0))/1000</f>
        <v>2242747.6789176459</v>
      </c>
      <c r="AA111" s="470">
        <f>('ป้อนข้อมูล Mortgage Protection1'!$G$26*HLOOKUP($AA$6,'SA 10%'!$A$6:$IV$366,$A111+1,0))/1000</f>
        <v>2275265.3604458375</v>
      </c>
      <c r="AB111" s="470">
        <f>('ป้อนข้อมูล Mortgage Protection1'!$G$26*HLOOKUP($AB$6,'SA 10%'!$A$6:$IV$366,$A111+1,0))/1000</f>
        <v>2304227.734378492</v>
      </c>
      <c r="AC111" s="470">
        <f>('ป้อนข้อมูล Mortgage Protection1'!$G$26*HLOOKUP($AC$6,'SA 10%'!$A$6:$IV$366,$A111+1,0))/1000</f>
        <v>2330066.0722722881</v>
      </c>
      <c r="AD111" s="470">
        <f>('ป้อนข้อมูล Mortgage Protection1'!$G$26*HLOOKUP($AD$6,'SA 10%'!$A$6:$IV$366,$A111+1,0))/1000</f>
        <v>2353151.2676025387</v>
      </c>
      <c r="AE111" s="470">
        <f>('ป้อนข้อมูล Mortgage Protection1'!$G$26*HLOOKUP($AE$6,'SA 10%'!$A$6:$IV$366,$A111+1,0))/1000</f>
        <v>2373803.7857264122</v>
      </c>
    </row>
    <row r="112" spans="1:31" ht="11.1" customHeight="1">
      <c r="A112" s="469">
        <v>106</v>
      </c>
      <c r="B112" s="470">
        <f>('ป้อนข้อมูล Mortgage Protection1'!$G$26*HLOOKUP($B$6,'SA 10%'!$A$6:$IV$366,$A112+1,0))/1000</f>
        <v>0</v>
      </c>
      <c r="C112" s="470">
        <f>('ป้อนข้อมูล Mortgage Protection1'!$G$26*HLOOKUP($C$6,'SA 10%'!$A$6:$IV$366,$A112+1,0))/1000</f>
        <v>0</v>
      </c>
      <c r="D112" s="470">
        <f>('ป้อนข้อมูล Mortgage Protection1'!$G$26*HLOOKUP($D$6,'SA 10%'!$A$6:$IV$366,$A112+1,0))/1000</f>
        <v>0</v>
      </c>
      <c r="E112" s="470">
        <f>('ป้อนข้อมูล Mortgage Protection1'!$G$26*HLOOKUP($E$6,'SA 10%'!$A$6:$IV$366,$A112+1,0))/1000</f>
        <v>0</v>
      </c>
      <c r="F112" s="470">
        <f>('ป้อนข้อมูล Mortgage Protection1'!$G$26*HLOOKUP($F$6,'SA 10%'!$A$6:$IV$366,$A112+1,0))/1000</f>
        <v>0</v>
      </c>
      <c r="G112" s="470">
        <f>('ป้อนข้อมูล Mortgage Protection1'!$G$26*HLOOKUP($G$6,'SA 10%'!$A$6:$IV$366,$A112+1,0))/1000</f>
        <v>0</v>
      </c>
      <c r="H112" s="470">
        <f>('ป้อนข้อมูล Mortgage Protection1'!$G$26*HLOOKUP($H$6,'SA 10%'!$A$6:$IV$366,$A112+1,0))/1000</f>
        <v>0</v>
      </c>
      <c r="I112" s="470">
        <f>('ป้อนข้อมูล Mortgage Protection1'!$G$26*HLOOKUP($I$6,'SA 10%'!$A$6:$IV$366,$A112+1,0))/1000</f>
        <v>0</v>
      </c>
      <c r="J112" s="470">
        <f>('ป้อนข้อมูล Mortgage Protection1'!$G$26*HLOOKUP($J$6,'SA 10%'!$A$6:$IV$366,$A112+1,0))/1000</f>
        <v>106349.03492831576</v>
      </c>
      <c r="K112" s="470">
        <f>('ป้อนข้อมูล Mortgage Protection1'!$G$26*HLOOKUP($K$6,'SA 10%'!$A$6:$IV$366,$A112+1,0))/1000</f>
        <v>475177.01453269972</v>
      </c>
      <c r="L112" s="470">
        <f>('ป้อนข้อมูล Mortgage Protection1'!$G$26*HLOOKUP($L$6,'SA 10%'!$A$6:$IV$366,$A112+1,0))/1000</f>
        <v>772078.46396086924</v>
      </c>
      <c r="M112" s="470">
        <f>('ป้อนข้อมูล Mortgage Protection1'!$G$26*HLOOKUP($M$6,'SA 10%'!$A$6:$IV$366,$A112+1,0))/1000</f>
        <v>1015125.0832464211</v>
      </c>
      <c r="N112" s="470">
        <f>('ป้อนข้อมูล Mortgage Protection1'!$G$26*HLOOKUP($N$6,'SA 10%'!$A$6:$IV$366,$A112+1,0))/1000</f>
        <v>1216833.6908212439</v>
      </c>
      <c r="O112" s="470">
        <f>('ป้อนข้อมูล Mortgage Protection1'!$G$26*HLOOKUP($O$6,'SA 10%'!$A$6:$IV$366,$A112+1,0))/1000</f>
        <v>1386149.609758036</v>
      </c>
      <c r="P112" s="470">
        <f>('ป้อนข้อมูล Mortgage Protection1'!$G$26*HLOOKUP($P$6,'SA 10%'!$A$6:$IV$366,$A112+1,0))/1000</f>
        <v>1529636.6866424703</v>
      </c>
      <c r="Q112" s="470">
        <f>('ป้อนข้อมูล Mortgage Protection1'!$G$26*HLOOKUP($Q$6,'SA 10%'!$A$6:$IV$366,$A112+1,0))/1000</f>
        <v>1652221.0461578672</v>
      </c>
      <c r="R112" s="470">
        <f>('ป้อนข้อมูล Mortgage Protection1'!$G$26*HLOOKUP($R$6,'SA 10%'!$A$6:$IV$366,$A112+1,0))/1000</f>
        <v>1757672.3416991909</v>
      </c>
      <c r="S112" s="470">
        <f>('ป้อนข้อมูล Mortgage Protection1'!$G$26*HLOOKUP($S$6,'SA 10%'!$A$6:$IV$366,$A112+1,0))/1000</f>
        <v>1848924.5908880339</v>
      </c>
      <c r="T112" s="470">
        <f>('ป้อนข้อมูล Mortgage Protection1'!$G$26*HLOOKUP($T$6,'SA 10%'!$A$6:$IV$366,$A112+1,0))/1000</f>
        <v>1928295.699837727</v>
      </c>
      <c r="U112" s="470">
        <f>('ป้อนข้อมูล Mortgage Protection1'!$G$26*HLOOKUP($U$6,'SA 10%'!$A$6:$IV$366,$A112+1,0))/1000</f>
        <v>1997641.1382145428</v>
      </c>
      <c r="V112" s="470">
        <f>('ป้อนข้อมูล Mortgage Protection1'!$G$26*HLOOKUP($V$6,'SA 10%'!$A$6:$IV$366,$A112+1,0))/1000</f>
        <v>2058463.7175081503</v>
      </c>
      <c r="W112" s="470">
        <f>('ป้อนข้อมูล Mortgage Protection1'!$G$26*HLOOKUP($W$6,'SA 10%'!$A$6:$IV$366,$A112+1,0))/1000</f>
        <v>2111993.4419377851</v>
      </c>
      <c r="X112" s="470">
        <f>('ป้อนข้อมูล Mortgage Protection1'!$G$26*HLOOKUP($X$6,'SA 10%'!$A$6:$IV$366,$A112+1,0))/1000</f>
        <v>2159246.5421976</v>
      </c>
      <c r="Y112" s="470">
        <f>('ป้อนข้อมูล Mortgage Protection1'!$G$26*HLOOKUP($Y$6,'SA 10%'!$A$6:$IV$366,$A112+1,0))/1000</f>
        <v>2201069.7652237979</v>
      </c>
      <c r="Z112" s="470">
        <f>('ป้อนข้อมูล Mortgage Protection1'!$G$26*HLOOKUP($Z$6,'SA 10%'!$A$6:$IV$366,$A112+1,0))/1000</f>
        <v>2238174.0494724279</v>
      </c>
      <c r="AA112" s="470">
        <f>('ป้อนข้อมูล Mortgage Protection1'!$G$26*HLOOKUP($AA$6,'SA 10%'!$A$6:$IV$366,$A112+1,0))/1000</f>
        <v>2271160.4443249353</v>
      </c>
      <c r="AB112" s="470">
        <f>('ป้อนข้อมูล Mortgage Protection1'!$G$26*HLOOKUP($AB$6,'SA 10%'!$A$6:$IV$366,$A112+1,0))/1000</f>
        <v>2300540.284999623</v>
      </c>
      <c r="AC112" s="470">
        <f>('ป้อนข้อมูล Mortgage Protection1'!$G$26*HLOOKUP($AC$6,'SA 10%'!$A$6:$IV$366,$A112+1,0))/1000</f>
        <v>2326751.0594473132</v>
      </c>
      <c r="AD112" s="470">
        <f>('ป้อนข้อมูล Mortgage Protection1'!$G$26*HLOOKUP($AD$6,'SA 10%'!$A$6:$IV$366,$A112+1,0))/1000</f>
        <v>2350169.0072413683</v>
      </c>
      <c r="AE112" s="470">
        <f>('ป้อนข้อมูล Mortgage Protection1'!$G$26*HLOOKUP($AE$6,'SA 10%'!$A$6:$IV$366,$A112+1,0))/1000</f>
        <v>2371119.212960741</v>
      </c>
    </row>
    <row r="113" spans="1:31" ht="11.1" customHeight="1">
      <c r="A113" s="469">
        <v>107</v>
      </c>
      <c r="B113" s="470">
        <f>('ป้อนข้อมูล Mortgage Protection1'!$G$26*HLOOKUP($B$6,'SA 10%'!$A$6:$IV$366,$A113+1,0))/1000</f>
        <v>0</v>
      </c>
      <c r="C113" s="470">
        <f>('ป้อนข้อมูล Mortgage Protection1'!$G$26*HLOOKUP($C$6,'SA 10%'!$A$6:$IV$366,$A113+1,0))/1000</f>
        <v>0</v>
      </c>
      <c r="D113" s="470">
        <f>('ป้อนข้อมูล Mortgage Protection1'!$G$26*HLOOKUP($D$6,'SA 10%'!$A$6:$IV$366,$A113+1,0))/1000</f>
        <v>0</v>
      </c>
      <c r="E113" s="470">
        <f>('ป้อนข้อมูล Mortgage Protection1'!$G$26*HLOOKUP($E$6,'SA 10%'!$A$6:$IV$366,$A113+1,0))/1000</f>
        <v>0</v>
      </c>
      <c r="F113" s="470">
        <f>('ป้อนข้อมูล Mortgage Protection1'!$G$26*HLOOKUP($F$6,'SA 10%'!$A$6:$IV$366,$A113+1,0))/1000</f>
        <v>0</v>
      </c>
      <c r="G113" s="470">
        <f>('ป้อนข้อมูล Mortgage Protection1'!$G$26*HLOOKUP($G$6,'SA 10%'!$A$6:$IV$366,$A113+1,0))/1000</f>
        <v>0</v>
      </c>
      <c r="H113" s="470">
        <f>('ป้อนข้อมูล Mortgage Protection1'!$G$26*HLOOKUP($H$6,'SA 10%'!$A$6:$IV$366,$A113+1,0))/1000</f>
        <v>0</v>
      </c>
      <c r="I113" s="470">
        <f>('ป้อนข้อมูล Mortgage Protection1'!$G$26*HLOOKUP($I$6,'SA 10%'!$A$6:$IV$366,$A113+1,0))/1000</f>
        <v>0</v>
      </c>
      <c r="J113" s="470">
        <f>('ป้อนข้อมูล Mortgage Protection1'!$G$26*HLOOKUP($J$6,'SA 10%'!$A$6:$IV$366,$A113+1,0))/1000</f>
        <v>71193.136235270373</v>
      </c>
      <c r="K113" s="470">
        <f>('ป้อนข้อมูล Mortgage Protection1'!$G$26*HLOOKUP($K$6,'SA 10%'!$A$6:$IV$366,$A113+1,0))/1000</f>
        <v>445305.57359172305</v>
      </c>
      <c r="L113" s="470">
        <f>('ป้อนข้อมูล Mortgage Protection1'!$G$26*HLOOKUP($L$6,'SA 10%'!$A$6:$IV$366,$A113+1,0))/1000</f>
        <v>746460.93880934617</v>
      </c>
      <c r="M113" s="470">
        <f>('ป้อนข้อมูล Mortgage Protection1'!$G$26*HLOOKUP($M$6,'SA 10%'!$A$6:$IV$366,$A113+1,0))/1000</f>
        <v>992989.85787263012</v>
      </c>
      <c r="N113" s="470">
        <f>('ป้อนข้อมูล Mortgage Protection1'!$G$26*HLOOKUP($N$6,'SA 10%'!$A$6:$IV$366,$A113+1,0))/1000</f>
        <v>1197588.4864705359</v>
      </c>
      <c r="O113" s="470">
        <f>('ป้อนข้อมูล Mortgage Protection1'!$G$26*HLOOKUP($O$6,'SA 10%'!$A$6:$IV$366,$A113+1,0))/1000</f>
        <v>1369330.3136080394</v>
      </c>
      <c r="P113" s="470">
        <f>('ป้อนข้อมูล Mortgage Protection1'!$G$26*HLOOKUP($P$6,'SA 10%'!$A$6:$IV$366,$A113+1,0))/1000</f>
        <v>1514873.2307152709</v>
      </c>
      <c r="Q113" s="470">
        <f>('ป้อนข้อมูล Mortgage Protection1'!$G$26*HLOOKUP($Q$6,'SA 10%'!$A$6:$IV$366,$A113+1,0))/1000</f>
        <v>1639213.9425269833</v>
      </c>
      <c r="R113" s="470">
        <f>('ป้อนข้อมูล Mortgage Protection1'!$G$26*HLOOKUP($R$6,'SA 10%'!$A$6:$IV$366,$A113+1,0))/1000</f>
        <v>1746176.1129124193</v>
      </c>
      <c r="S113" s="470">
        <f>('ป้อนข้อมูล Mortgage Protection1'!$G$26*HLOOKUP($S$6,'SA 10%'!$A$6:$IV$366,$A113+1,0))/1000</f>
        <v>1838735.7972262681</v>
      </c>
      <c r="T113" s="470">
        <f>('ป้อนข้อมูล Mortgage Protection1'!$G$26*HLOOKUP($T$6,'SA 10%'!$A$6:$IV$366,$A113+1,0))/1000</f>
        <v>1919244.1118522482</v>
      </c>
      <c r="U113" s="470">
        <f>('ป้อนข้อมูล Mortgage Protection1'!$G$26*HLOOKUP($U$6,'SA 10%'!$A$6:$IV$366,$A113+1,0))/1000</f>
        <v>1989583.1110749466</v>
      </c>
      <c r="V113" s="470">
        <f>('ป้อนข้อมูล Mortgage Protection1'!$G$26*HLOOKUP($V$6,'SA 10%'!$A$6:$IV$366,$A113+1,0))/1000</f>
        <v>2051277.1382207314</v>
      </c>
      <c r="W113" s="470">
        <f>('ป้อนข้อมูล Mortgage Protection1'!$G$26*HLOOKUP($W$6,'SA 10%'!$A$6:$IV$366,$A113+1,0))/1000</f>
        <v>2105573.8206439856</v>
      </c>
      <c r="X113" s="470">
        <f>('ป้อนข้อมูล Mortgage Protection1'!$G$26*HLOOKUP($X$6,'SA 10%'!$A$6:$IV$366,$A113+1,0))/1000</f>
        <v>2153503.9492904358</v>
      </c>
      <c r="Y113" s="470">
        <f>('ป้อนข้อมูล Mortgage Protection1'!$G$26*HLOOKUP($Y$6,'SA 10%'!$A$6:$IV$366,$A113+1,0))/1000</f>
        <v>2195926.4030349054</v>
      </c>
      <c r="Z113" s="470">
        <f>('ป้อนข้อมูล Mortgage Protection1'!$G$26*HLOOKUP($Z$6,'SA 10%'!$A$6:$IV$366,$A113+1,0))/1000</f>
        <v>2233562.3064484997</v>
      </c>
      <c r="AA113" s="470">
        <f>('ป้อนข้อมูล Mortgage Protection1'!$G$26*HLOOKUP($AA$6,'SA 10%'!$A$6:$IV$366,$A113+1,0))/1000</f>
        <v>2267021.3205696917</v>
      </c>
      <c r="AB113" s="470">
        <f>('ป้อนข้อมูล Mortgage Protection1'!$G$26*HLOOKUP($AB$6,'SA 10%'!$A$6:$IV$366,$A113+1,0))/1000</f>
        <v>2296822.10687593</v>
      </c>
      <c r="AC113" s="470">
        <f>('ป้อนข้อมูล Mortgage Protection1'!$G$26*HLOOKUP($AC$6,'SA 10%'!$A$6:$IV$366,$A113+1,0))/1000</f>
        <v>2323408.4215154634</v>
      </c>
      <c r="AD113" s="470">
        <f>('ป้อนข้อมูล Mortgage Protection1'!$G$26*HLOOKUP($AD$6,'SA 10%'!$A$6:$IV$366,$A113+1,0))/1000</f>
        <v>2347161.8947105212</v>
      </c>
      <c r="AE113" s="470">
        <f>('ป้อนข้อมูล Mortgage Protection1'!$G$26*HLOOKUP($AE$6,'SA 10%'!$A$6:$IV$366,$A113+1,0))/1000</f>
        <v>2368412.2687553554</v>
      </c>
    </row>
    <row r="114" spans="1:31" ht="11.1" customHeight="1">
      <c r="A114" s="469">
        <v>108</v>
      </c>
      <c r="B114" s="470">
        <f>('ป้อนข้อมูล Mortgage Protection1'!$G$26*HLOOKUP($B$6,'SA 10%'!$A$6:$IV$366,$A114+1,0))/1000</f>
        <v>0</v>
      </c>
      <c r="C114" s="470">
        <f>('ป้อนข้อมูล Mortgage Protection1'!$G$26*HLOOKUP($C$6,'SA 10%'!$A$6:$IV$366,$A114+1,0))/1000</f>
        <v>0</v>
      </c>
      <c r="D114" s="470">
        <f>('ป้อนข้อมูล Mortgage Protection1'!$G$26*HLOOKUP($D$6,'SA 10%'!$A$6:$IV$366,$A114+1,0))/1000</f>
        <v>0</v>
      </c>
      <c r="E114" s="470">
        <f>('ป้อนข้อมูล Mortgage Protection1'!$G$26*HLOOKUP($E$6,'SA 10%'!$A$6:$IV$366,$A114+1,0))/1000</f>
        <v>0</v>
      </c>
      <c r="F114" s="470">
        <f>('ป้อนข้อมูล Mortgage Protection1'!$G$26*HLOOKUP($F$6,'SA 10%'!$A$6:$IV$366,$A114+1,0))/1000</f>
        <v>0</v>
      </c>
      <c r="G114" s="470">
        <f>('ป้อนข้อมูล Mortgage Protection1'!$G$26*HLOOKUP($G$6,'SA 10%'!$A$6:$IV$366,$A114+1,0))/1000</f>
        <v>0</v>
      </c>
      <c r="H114" s="470">
        <f>('ป้อนข้อมูล Mortgage Protection1'!$G$26*HLOOKUP($H$6,'SA 10%'!$A$6:$IV$366,$A114+1,0))/1000</f>
        <v>0</v>
      </c>
      <c r="I114" s="470">
        <f>('ป้อนข้อมูล Mortgage Protection1'!$G$26*HLOOKUP($I$6,'SA 10%'!$A$6:$IV$366,$A114+1,0))/1000</f>
        <v>0</v>
      </c>
      <c r="J114" s="470">
        <f>('ป้อนข้อมูล Mortgage Protection1'!$G$26*HLOOKUP($J$6,'SA 10%'!$A$6:$IV$366,$A114+1,0))/1000</f>
        <v>35744.271719782984</v>
      </c>
      <c r="K114" s="470">
        <f>('ป้อนข้อมูล Mortgage Protection1'!$G$26*HLOOKUP($K$6,'SA 10%'!$A$6:$IV$366,$A114+1,0))/1000</f>
        <v>415185.2039762385</v>
      </c>
      <c r="L114" s="470">
        <f>('ป้อนข้อมูล Mortgage Protection1'!$G$26*HLOOKUP($L$6,'SA 10%'!$A$6:$IV$366,$A114+1,0))/1000</f>
        <v>720629.93428156036</v>
      </c>
      <c r="M114" s="470">
        <f>('ป้อนข้อมูล Mortgage Protection1'!$G$26*HLOOKUP($M$6,'SA 10%'!$A$6:$IV$366,$A114+1,0))/1000</f>
        <v>970670.17228739057</v>
      </c>
      <c r="N114" s="470">
        <f>('ป้อนข้อมูล Mortgage Protection1'!$G$26*HLOOKUP($N$6,'SA 10%'!$A$6:$IV$366,$A114+1,0))/1000</f>
        <v>1178182.9054169049</v>
      </c>
      <c r="O114" s="470">
        <f>('ป้อนข้อมูล Mortgage Protection1'!$G$26*HLOOKUP($O$6,'SA 10%'!$A$6:$IV$366,$A114+1,0))/1000</f>
        <v>1352370.8566567926</v>
      </c>
      <c r="P114" s="470">
        <f>('ป้อนข้อมูล Mortgage Protection1'!$G$26*HLOOKUP($P$6,'SA 10%'!$A$6:$IV$366,$A114+1,0))/1000</f>
        <v>1499986.745988678</v>
      </c>
      <c r="Q114" s="470">
        <f>('ป้อนข้อมูล Mortgage Protection1'!$G$26*HLOOKUP($Q$6,'SA 10%'!$A$6:$IV$366,$A114+1,0))/1000</f>
        <v>1626098.4463658421</v>
      </c>
      <c r="R114" s="470">
        <f>('ป้อนข้อมูล Mortgage Protection1'!$G$26*HLOOKUP($R$6,'SA 10%'!$A$6:$IV$366,$A114+1,0))/1000</f>
        <v>1734584.0822190915</v>
      </c>
      <c r="S114" s="470">
        <f>('ป้อนข้อมูล Mortgage Protection1'!$G$26*HLOOKUP($S$6,'SA 10%'!$A$6:$IV$366,$A114+1,0))/1000</f>
        <v>1828462.0969506539</v>
      </c>
      <c r="T114" s="470">
        <f>('ป้อนข้อมูล Mortgage Protection1'!$G$26*HLOOKUP($T$6,'SA 10%'!$A$6:$IV$366,$A114+1,0))/1000</f>
        <v>1910117.0939668904</v>
      </c>
      <c r="U114" s="470">
        <f>('ป้อนข้อมูล Mortgage Protection1'!$G$26*HLOOKUP($U$6,'SA 10%'!$A$6:$IV$366,$A114+1,0))/1000</f>
        <v>1981457.9337091874</v>
      </c>
      <c r="V114" s="470">
        <f>('ป้อนข้อมูล Mortgage Protection1'!$G$26*HLOOKUP($V$6,'SA 10%'!$A$6:$IV$366,$A114+1,0))/1000</f>
        <v>2044030.6707725835</v>
      </c>
      <c r="W114" s="470">
        <f>('ป้อนข้อมูล Mortgage Protection1'!$G$26*HLOOKUP($W$6,'SA 10%'!$A$6:$IV$366,$A114+1,0))/1000</f>
        <v>2099100.7025060714</v>
      </c>
      <c r="X114" s="470">
        <f>('ป้อนข้อมูล Mortgage Protection1'!$G$26*HLOOKUP($X$6,'SA 10%'!$A$6:$IV$366,$A114+1,0))/1000</f>
        <v>2147713.5014423775</v>
      </c>
      <c r="Y114" s="470">
        <f>('ป้อนข้อมูล Mortgage Protection1'!$G$26*HLOOKUP($Y$6,'SA 10%'!$A$6:$IV$366,$A114+1,0))/1000</f>
        <v>2190740.1794944396</v>
      </c>
      <c r="Z114" s="470">
        <f>('ป้อนข้อมูล Mortgage Protection1'!$G$26*HLOOKUP($Z$6,'SA 10%'!$A$6:$IV$366,$A114+1,0))/1000</f>
        <v>2228912.1322327061</v>
      </c>
      <c r="AA114" s="470">
        <f>('ป้อนข้อมูล Mortgage Protection1'!$G$26*HLOOKUP($AA$6,'SA 10%'!$A$6:$IV$366,$A114+1,0))/1000</f>
        <v>2262847.7041164879</v>
      </c>
      <c r="AB114" s="470">
        <f>('ป้อนข้อมูล Mortgage Protection1'!$G$26*HLOOKUP($AB$6,'SA 10%'!$A$6:$IV$366,$A114+1,0))/1000</f>
        <v>2293072.9439345393</v>
      </c>
      <c r="AC114" s="470">
        <f>('ป้อนข้อมูล Mortgage Protection1'!$G$26*HLOOKUP($AC$6,'SA 10%'!$A$6:$IV$366,$A114+1,0))/1000</f>
        <v>2320037.9282675148</v>
      </c>
      <c r="AD114" s="470">
        <f>('ป้อนข้อมูล Mortgage Protection1'!$G$26*HLOOKUP($AD$6,'SA 10%'!$A$6:$IV$366,$A114+1,0))/1000</f>
        <v>2344129.7229085839</v>
      </c>
      <c r="AE114" s="470">
        <f>('ป้อนข้อมูล Mortgage Protection1'!$G$26*HLOOKUP($AE$6,'SA 10%'!$A$6:$IV$366,$A114+1,0))/1000</f>
        <v>2365682.766681592</v>
      </c>
    </row>
    <row r="115" spans="1:31" ht="11.1" customHeight="1">
      <c r="A115" s="469">
        <v>109</v>
      </c>
      <c r="B115" s="470">
        <f>('ป้อนข้อมูล Mortgage Protection1'!$G$26*HLOOKUP($B$6,'SA 10%'!$A$6:$IV$366,$A115+1,0))/1000</f>
        <v>0</v>
      </c>
      <c r="C115" s="470">
        <f>('ป้อนข้อมูล Mortgage Protection1'!$G$26*HLOOKUP($C$6,'SA 10%'!$A$6:$IV$366,$A115+1,0))/1000</f>
        <v>0</v>
      </c>
      <c r="D115" s="470">
        <f>('ป้อนข้อมูล Mortgage Protection1'!$G$26*HLOOKUP($D$6,'SA 10%'!$A$6:$IV$366,$A115+1,0))/1000</f>
        <v>0</v>
      </c>
      <c r="E115" s="470">
        <f>('ป้อนข้อมูล Mortgage Protection1'!$G$26*HLOOKUP($E$6,'SA 10%'!$A$6:$IV$366,$A115+1,0))/1000</f>
        <v>0</v>
      </c>
      <c r="F115" s="470">
        <f>('ป้อนข้อมูล Mortgage Protection1'!$G$26*HLOOKUP($F$6,'SA 10%'!$A$6:$IV$366,$A115+1,0))/1000</f>
        <v>0</v>
      </c>
      <c r="G115" s="470">
        <f>('ป้อนข้อมูล Mortgage Protection1'!$G$26*HLOOKUP($G$6,'SA 10%'!$A$6:$IV$366,$A115+1,0))/1000</f>
        <v>0</v>
      </c>
      <c r="H115" s="470">
        <f>('ป้อนข้อมูล Mortgage Protection1'!$G$26*HLOOKUP($H$6,'SA 10%'!$A$6:$IV$366,$A115+1,0))/1000</f>
        <v>0</v>
      </c>
      <c r="I115" s="470">
        <f>('ป้อนข้อมูล Mortgage Protection1'!$G$26*HLOOKUP($I$6,'SA 10%'!$A$6:$IV$366,$A115+1,0))/1000</f>
        <v>0</v>
      </c>
      <c r="J115" s="470">
        <f>('ป้อนข้อมูล Mortgage Protection1'!$G$26*HLOOKUP($J$6,'SA 10%'!$A$6:$IV$366,$A115+1,0))/1000</f>
        <v>0</v>
      </c>
      <c r="K115" s="470">
        <f>('ป้อนข้อมูล Mortgage Protection1'!$G$26*HLOOKUP($K$6,'SA 10%'!$A$6:$IV$366,$A115+1,0))/1000</f>
        <v>384813.83128062508</v>
      </c>
      <c r="L115" s="470">
        <f>('ป้อนข้อมูล Mortgage Protection1'!$G$26*HLOOKUP($L$6,'SA 10%'!$A$6:$IV$366,$A115+1,0))/1000</f>
        <v>694583.67138270976</v>
      </c>
      <c r="M115" s="470">
        <f>('ป้อนข้อมูล Mortgage Protection1'!$G$26*HLOOKUP($M$6,'SA 10%'!$A$6:$IV$366,$A115+1,0))/1000</f>
        <v>948164.48932227457</v>
      </c>
      <c r="N115" s="470">
        <f>('ป้อนข้อมูล Mortgage Protection1'!$G$26*HLOOKUP($N$6,'SA 10%'!$A$6:$IV$366,$A115+1,0))/1000</f>
        <v>1158615.6111878271</v>
      </c>
      <c r="O115" s="470">
        <f>('ป้อนข้อมูล Mortgage Protection1'!$G$26*HLOOKUP($O$6,'SA 10%'!$A$6:$IV$366,$A115+1,0))/1000</f>
        <v>1335270.0708976197</v>
      </c>
      <c r="P115" s="470">
        <f>('ป้อนข้อมูล Mortgage Protection1'!$G$26*HLOOKUP($P$6,'SA 10%'!$A$6:$IV$366,$A115+1,0))/1000</f>
        <v>1484976.2072226973</v>
      </c>
      <c r="Q115" s="470">
        <f>('ป้อนข้อมูล Mortgage Protection1'!$G$26*HLOOKUP($Q$6,'SA 10%'!$A$6:$IV$366,$A115+1,0))/1000</f>
        <v>1612873.654403358</v>
      </c>
      <c r="R115" s="470">
        <f>('ป้อนข้อมูล Mortgage Protection1'!$G$26*HLOOKUP($R$6,'SA 10%'!$A$6:$IV$366,$A115+1,0))/1000</f>
        <v>1722895.4512699856</v>
      </c>
      <c r="S115" s="470">
        <f>('ป้อนข้อมูล Mortgage Protection1'!$G$26*HLOOKUP($S$6,'SA 10%'!$A$6:$IV$366,$A115+1,0))/1000</f>
        <v>1818102.7825060771</v>
      </c>
      <c r="T115" s="470">
        <f>('ป้อนข้อมูล Mortgage Protection1'!$G$26*HLOOKUP($T$6,'SA 10%'!$A$6:$IV$366,$A115+1,0))/1000</f>
        <v>1900914.017599155</v>
      </c>
      <c r="U115" s="470">
        <f>('ป้อนข้อมูล Mortgage Protection1'!$G$26*HLOOKUP($U$6,'SA 10%'!$A$6:$IV$366,$A115+1,0))/1000</f>
        <v>1973265.046532047</v>
      </c>
      <c r="V115" s="470">
        <f>('ป้อนข้อมูล Mortgage Protection1'!$G$26*HLOOKUP($V$6,'SA 10%'!$A$6:$IV$366,$A115+1,0))/1000</f>
        <v>2036723.8160957012</v>
      </c>
      <c r="W115" s="470">
        <f>('ป้อนข้อมูล Mortgage Protection1'!$G$26*HLOOKUP($W$6,'SA 10%'!$A$6:$IV$366,$A115+1,0))/1000</f>
        <v>2092573.6417170078</v>
      </c>
      <c r="X115" s="470">
        <f>('ป้อนข้อมูล Mortgage Protection1'!$G$26*HLOOKUP($X$6,'SA 10%'!$A$6:$IV$366,$A115+1,0))/1000</f>
        <v>2141874.799862253</v>
      </c>
      <c r="Y115" s="470">
        <f>('ป้อนข้อมูล Mortgage Protection1'!$G$26*HLOOKUP($Y$6,'SA 10%'!$A$6:$IV$366,$A115+1,0))/1000</f>
        <v>2185510.7374244696</v>
      </c>
      <c r="Z115" s="470">
        <f>('ป้อนข้อมูล Mortgage Protection1'!$G$26*HLOOKUP($Z$6,'SA 10%'!$A$6:$IV$366,$A115+1,0))/1000</f>
        <v>2224223.2065651133</v>
      </c>
      <c r="AA115" s="470">
        <f>('ป้อนข้อมูล Mortgage Protection1'!$G$26*HLOOKUP($AA$6,'SA 10%'!$A$6:$IV$366,$A115+1,0))/1000</f>
        <v>2258639.3075261745</v>
      </c>
      <c r="AB115" s="470">
        <f>('ป้อนข้อมูล Mortgage Protection1'!$G$26*HLOOKUP($AB$6,'SA 10%'!$A$6:$IV$366,$A115+1,0))/1000</f>
        <v>2289292.537968637</v>
      </c>
      <c r="AC115" s="470">
        <f>('ป้อนข้อมูล Mortgage Protection1'!$G$26*HLOOKUP($AC$6,'SA 10%'!$A$6:$IV$366,$A115+1,0))/1000</f>
        <v>2316639.347575834</v>
      </c>
      <c r="AD115" s="470">
        <f>('ป้อนข้อมูล Mortgage Protection1'!$G$26*HLOOKUP($AD$6,'SA 10%'!$A$6:$IV$366,$A115+1,0))/1000</f>
        <v>2341072.283008297</v>
      </c>
      <c r="AE115" s="470">
        <f>('ป้อนข้อมูล Mortgage Protection1'!$G$26*HLOOKUP($AE$6,'SA 10%'!$A$6:$IV$366,$A115+1,0))/1000</f>
        <v>2362930.5187572134</v>
      </c>
    </row>
    <row r="116" spans="1:31" ht="11.1" customHeight="1">
      <c r="A116" s="469">
        <v>110</v>
      </c>
      <c r="B116" s="470">
        <f>('ป้อนข้อมูล Mortgage Protection1'!$G$26*HLOOKUP($B$6,'SA 10%'!$A$6:$IV$366,$A116+1,0))/1000</f>
        <v>0</v>
      </c>
      <c r="C116" s="470">
        <f>('ป้อนข้อมูล Mortgage Protection1'!$G$26*HLOOKUP($C$6,'SA 10%'!$A$6:$IV$366,$A116+1,0))/1000</f>
        <v>0</v>
      </c>
      <c r="D116" s="470">
        <f>('ป้อนข้อมูล Mortgage Protection1'!$G$26*HLOOKUP($D$6,'SA 10%'!$A$6:$IV$366,$A116+1,0))/1000</f>
        <v>0</v>
      </c>
      <c r="E116" s="470">
        <f>('ป้อนข้อมูล Mortgage Protection1'!$G$26*HLOOKUP($E$6,'SA 10%'!$A$6:$IV$366,$A116+1,0))/1000</f>
        <v>0</v>
      </c>
      <c r="F116" s="470">
        <f>('ป้อนข้อมูล Mortgage Protection1'!$G$26*HLOOKUP($F$6,'SA 10%'!$A$6:$IV$366,$A116+1,0))/1000</f>
        <v>0</v>
      </c>
      <c r="G116" s="470">
        <f>('ป้อนข้อมูล Mortgage Protection1'!$G$26*HLOOKUP($G$6,'SA 10%'!$A$6:$IV$366,$A116+1,0))/1000</f>
        <v>0</v>
      </c>
      <c r="H116" s="470">
        <f>('ป้อนข้อมูล Mortgage Protection1'!$G$26*HLOOKUP($H$6,'SA 10%'!$A$6:$IV$366,$A116+1,0))/1000</f>
        <v>0</v>
      </c>
      <c r="I116" s="470">
        <f>('ป้อนข้อมูล Mortgage Protection1'!$G$26*HLOOKUP($I$6,'SA 10%'!$A$6:$IV$366,$A116+1,0))/1000</f>
        <v>0</v>
      </c>
      <c r="J116" s="470">
        <f>('ป้อนข้อมูล Mortgage Protection1'!$G$26*HLOOKUP($J$6,'SA 10%'!$A$6:$IV$366,$A116+1,0))/1000</f>
        <v>0</v>
      </c>
      <c r="K116" s="470">
        <f>('ป้อนข้อมูล Mortgage Protection1'!$G$26*HLOOKUP($K$6,'SA 10%'!$A$6:$IV$366,$A116+1,0))/1000</f>
        <v>354189.3638125484</v>
      </c>
      <c r="L116" s="470">
        <f>('ป้อนข้อมูล Mortgage Protection1'!$G$26*HLOOKUP($L$6,'SA 10%'!$A$6:$IV$366,$A116+1,0))/1000</f>
        <v>668320.3562930359</v>
      </c>
      <c r="M116" s="470">
        <f>('ป้อนข้อมูล Mortgage Protection1'!$G$26*HLOOKUP($M$6,'SA 10%'!$A$6:$IV$366,$A116+1,0))/1000</f>
        <v>925471.25899911532</v>
      </c>
      <c r="N116" s="470">
        <f>('ป้อนข้อมูล Mortgage Protection1'!$G$26*HLOOKUP($N$6,'SA 10%'!$A$6:$IV$366,$A116+1,0))/1000</f>
        <v>1138885.2561735075</v>
      </c>
      <c r="O116" s="470">
        <f>('ป้อนข้อมูล Mortgage Protection1'!$G$26*HLOOKUP($O$6,'SA 10%'!$A$6:$IV$366,$A116+1,0))/1000</f>
        <v>1318026.7785904529</v>
      </c>
      <c r="P116" s="470">
        <f>('ป้อนข้อมูล Mortgage Protection1'!$G$26*HLOOKUP($P$6,'SA 10%'!$A$6:$IV$366,$A116+1,0))/1000</f>
        <v>1469840.5806336666</v>
      </c>
      <c r="Q116" s="470">
        <f>('ป้อนข้อมูล Mortgage Protection1'!$G$26*HLOOKUP($Q$6,'SA 10%'!$A$6:$IV$366,$A116+1,0))/1000</f>
        <v>1599538.6558411862</v>
      </c>
      <c r="R116" s="470">
        <f>('ป้อนข้อมูล Mortgage Protection1'!$G$26*HLOOKUP($R$6,'SA 10%'!$A$6:$IV$366,$A116+1,0))/1000</f>
        <v>1711109.4150629714</v>
      </c>
      <c r="S116" s="470">
        <f>('ป้อนข้อมูล Mortgage Protection1'!$G$26*HLOOKUP($S$6,'SA 10%'!$A$6:$IV$366,$A116+1,0))/1000</f>
        <v>1807657.1404411285</v>
      </c>
      <c r="T116" s="470">
        <f>('ป้อนข้อมูล Mortgage Protection1'!$G$26*HLOOKUP($T$6,'SA 10%'!$A$6:$IV$366,$A116+1,0))/1000</f>
        <v>1891634.2489283546</v>
      </c>
      <c r="U116" s="470">
        <f>('ป้อนข้อมูล Mortgage Protection1'!$G$26*HLOOKUP($U$6,'SA 10%'!$A$6:$IV$366,$A116+1,0))/1000</f>
        <v>1965003.8852950968</v>
      </c>
      <c r="V116" s="470">
        <f>('ป้อนข้อมูล Mortgage Protection1'!$G$26*HLOOKUP($V$6,'SA 10%'!$A$6:$IV$366,$A116+1,0))/1000</f>
        <v>2029356.0709631783</v>
      </c>
      <c r="W116" s="470">
        <f>('ป้อนข้อมูล Mortgage Protection1'!$G$26*HLOOKUP($W$6,'SA 10%'!$A$6:$IV$366,$A116+1,0))/1000</f>
        <v>2085992.188754702</v>
      </c>
      <c r="X116" s="470">
        <f>('ป้อนข้อมูล Mortgage Protection1'!$G$26*HLOOKUP($X$6,'SA 10%'!$A$6:$IV$366,$A116+1,0))/1000</f>
        <v>2135987.4424356273</v>
      </c>
      <c r="Y116" s="470">
        <f>('ป้อนข้อมูล Mortgage Protection1'!$G$26*HLOOKUP($Y$6,'SA 10%'!$A$6:$IV$366,$A116+1,0))/1000</f>
        <v>2180237.716670583</v>
      </c>
      <c r="Z116" s="470">
        <f>('ป้อนข้อมูล Mortgage Protection1'!$G$26*HLOOKUP($Z$6,'SA 10%'!$A$6:$IV$366,$A116+1,0))/1000</f>
        <v>2219495.2065169574</v>
      </c>
      <c r="AA116" s="470">
        <f>('ป้อนข้อมูล Mortgage Protection1'!$G$26*HLOOKUP($AA$6,'SA 10%'!$A$6:$IV$366,$A116+1,0))/1000</f>
        <v>2254395.8409642749</v>
      </c>
      <c r="AB116" s="470">
        <f>('ป้อนข้อมูล Mortgage Protection1'!$G$26*HLOOKUP($AB$6,'SA 10%'!$A$6:$IV$366,$A116+1,0))/1000</f>
        <v>2285480.6286196853</v>
      </c>
      <c r="AC116" s="470">
        <f>('ป้อนข้อมูล Mortgage Protection1'!$G$26*HLOOKUP($AC$6,'SA 10%'!$A$6:$IV$366,$A116+1,0))/1000</f>
        <v>2313212.4453783878</v>
      </c>
      <c r="AD116" s="470">
        <f>('ป้อนข้อมูล Mortgage Protection1'!$G$26*HLOOKUP($AD$6,'SA 10%'!$A$6:$IV$366,$A116+1,0))/1000</f>
        <v>2337989.3644421748</v>
      </c>
      <c r="AE116" s="470">
        <f>('ป้อนข้อมูล Mortgage Protection1'!$G$26*HLOOKUP($AE$6,'SA 10%'!$A$6:$IV$366,$A116+1,0))/1000</f>
        <v>2360155.335433465</v>
      </c>
    </row>
    <row r="117" spans="1:31" ht="11.1" customHeight="1">
      <c r="A117" s="469">
        <v>111</v>
      </c>
      <c r="B117" s="470">
        <f>('ป้อนข้อมูล Mortgage Protection1'!$G$26*HLOOKUP($B$6,'SA 10%'!$A$6:$IV$366,$A117+1,0))/1000</f>
        <v>0</v>
      </c>
      <c r="C117" s="470">
        <f>('ป้อนข้อมูล Mortgage Protection1'!$G$26*HLOOKUP($C$6,'SA 10%'!$A$6:$IV$366,$A117+1,0))/1000</f>
        <v>0</v>
      </c>
      <c r="D117" s="470">
        <f>('ป้อนข้อมูล Mortgage Protection1'!$G$26*HLOOKUP($D$6,'SA 10%'!$A$6:$IV$366,$A117+1,0))/1000</f>
        <v>0</v>
      </c>
      <c r="E117" s="470">
        <f>('ป้อนข้อมูล Mortgage Protection1'!$G$26*HLOOKUP($E$6,'SA 10%'!$A$6:$IV$366,$A117+1,0))/1000</f>
        <v>0</v>
      </c>
      <c r="F117" s="470">
        <f>('ป้อนข้อมูล Mortgage Protection1'!$G$26*HLOOKUP($F$6,'SA 10%'!$A$6:$IV$366,$A117+1,0))/1000</f>
        <v>0</v>
      </c>
      <c r="G117" s="470">
        <f>('ป้อนข้อมูล Mortgage Protection1'!$G$26*HLOOKUP($G$6,'SA 10%'!$A$6:$IV$366,$A117+1,0))/1000</f>
        <v>0</v>
      </c>
      <c r="H117" s="470">
        <f>('ป้อนข้อมูล Mortgage Protection1'!$G$26*HLOOKUP($H$6,'SA 10%'!$A$6:$IV$366,$A117+1,0))/1000</f>
        <v>0</v>
      </c>
      <c r="I117" s="470">
        <f>('ป้อนข้อมูล Mortgage Protection1'!$G$26*HLOOKUP($I$6,'SA 10%'!$A$6:$IV$366,$A117+1,0))/1000</f>
        <v>0</v>
      </c>
      <c r="J117" s="470">
        <f>('ป้อนข้อมูล Mortgage Protection1'!$G$26*HLOOKUP($J$6,'SA 10%'!$A$6:$IV$366,$A117+1,0))/1000</f>
        <v>0</v>
      </c>
      <c r="K117" s="470">
        <f>('ป้อนข้อมูล Mortgage Protection1'!$G$26*HLOOKUP($K$6,'SA 10%'!$A$6:$IV$366,$A117+1,0))/1000</f>
        <v>323309.69244890433</v>
      </c>
      <c r="L117" s="470">
        <f>('ป้อนข้อมูล Mortgage Protection1'!$G$26*HLOOKUP($L$6,'SA 10%'!$A$6:$IV$366,$A117+1,0))/1000</f>
        <v>641838.18024428072</v>
      </c>
      <c r="M117" s="470">
        <f>('ป้อนข้อมูล Mortgage Protection1'!$G$26*HLOOKUP($M$6,'SA 10%'!$A$6:$IV$366,$A117+1,0))/1000</f>
        <v>902588.91842326359</v>
      </c>
      <c r="N117" s="470">
        <f>('ป้อนข้อมูล Mortgage Protection1'!$G$26*HLOOKUP($N$6,'SA 10%'!$A$6:$IV$366,$A117+1,0))/1000</f>
        <v>1118990.4815340678</v>
      </c>
      <c r="O117" s="470">
        <f>('ป้อนข้อมูล Mortgage Protection1'!$G$26*HLOOKUP($O$6,'SA 10%'!$A$6:$IV$366,$A117+1,0))/1000</f>
        <v>1300639.7921807263</v>
      </c>
      <c r="P117" s="470">
        <f>('ป้อนข้อมูล Mortgage Protection1'!$G$26*HLOOKUP($P$6,'SA 10%'!$A$6:$IV$366,$A117+1,0))/1000</f>
        <v>1454578.8238230604</v>
      </c>
      <c r="Q117" s="470">
        <f>('ป้อนข้อมูล Mortgage Protection1'!$G$26*HLOOKUP($Q$6,'SA 10%'!$A$6:$IV$366,$A117+1,0))/1000</f>
        <v>1586092.5322909965</v>
      </c>
      <c r="R117" s="470">
        <f>('ป้อนข้อมูล Mortgage Protection1'!$G$26*HLOOKUP($R$6,'SA 10%'!$A$6:$IV$366,$A117+1,0))/1000</f>
        <v>1699225.161887564</v>
      </c>
      <c r="S117" s="470">
        <f>('ป้อนข้อมูล Mortgage Protection1'!$G$26*HLOOKUP($S$6,'SA 10%'!$A$6:$IV$366,$A117+1,0))/1000</f>
        <v>1797124.4513589721</v>
      </c>
      <c r="T117" s="470">
        <f>('ป้อนข้อมูล Mortgage Protection1'!$G$26*HLOOKUP($T$6,'SA 10%'!$A$6:$IV$366,$A117+1,0))/1000</f>
        <v>1882277.1488519639</v>
      </c>
      <c r="U117" s="470">
        <f>('ป้อนข้อมูล Mortgage Protection1'!$G$26*HLOOKUP($U$6,'SA 10%'!$A$6:$IV$366,$A117+1,0))/1000</f>
        <v>1956673.8810478386</v>
      </c>
      <c r="V117" s="470">
        <f>('ป้อนข้อมูล Mortgage Protection1'!$G$26*HLOOKUP($V$6,'SA 10%'!$A$6:$IV$366,$A117+1,0))/1000</f>
        <v>2021926.9279545513</v>
      </c>
      <c r="W117" s="470">
        <f>('ป้อนข้อมูล Mortgage Protection1'!$G$26*HLOOKUP($W$6,'SA 10%'!$A$6:$IV$366,$A117+1,0))/1000</f>
        <v>2079355.8903510442</v>
      </c>
      <c r="X117" s="470">
        <f>('ป้อนข้อมูล Mortgage Protection1'!$G$26*HLOOKUP($X$6,'SA 10%'!$A$6:$IV$366,$A117+1,0))/1000</f>
        <v>2130051.0236971127</v>
      </c>
      <c r="Y117" s="470">
        <f>('ป้อนข้อมูล Mortgage Protection1'!$G$26*HLOOKUP($Y$6,'SA 10%'!$A$6:$IV$366,$A117+1,0))/1000</f>
        <v>2174920.7540770806</v>
      </c>
      <c r="Z117" s="470">
        <f>('ป้อนข้อมูล Mortgage Protection1'!$G$26*HLOOKUP($Z$6,'SA 10%'!$A$6:$IV$366,$A117+1,0))/1000</f>
        <v>2214727.8064684011</v>
      </c>
      <c r="AA117" s="470">
        <f>('ป้อนข้อมูล Mortgage Protection1'!$G$26*HLOOKUP($AA$6,'SA 10%'!$A$6:$IV$366,$A117+1,0))/1000</f>
        <v>2250117.0121810259</v>
      </c>
      <c r="AB117" s="470">
        <f>('ป้อนข้อมูล Mortgage Protection1'!$G$26*HLOOKUP($AB$6,'SA 10%'!$A$6:$IV$366,$A117+1,0))/1000</f>
        <v>2281636.9533594926</v>
      </c>
      <c r="AC117" s="470">
        <f>('ป้อนข้อมูล Mortgage Protection1'!$G$26*HLOOKUP($AC$6,'SA 10%'!$A$6:$IV$366,$A117+1,0))/1000</f>
        <v>2309756.9856626312</v>
      </c>
      <c r="AD117" s="470">
        <f>('ป้อนข้อมูล Mortgage Protection1'!$G$26*HLOOKUP($AD$6,'SA 10%'!$A$6:$IV$366,$A117+1,0))/1000</f>
        <v>2334880.7548880014</v>
      </c>
      <c r="AE117" s="470">
        <f>('ป้อนข้อมูล Mortgage Protection1'!$G$26*HLOOKUP($AE$6,'SA 10%'!$A$6:$IV$366,$A117+1,0))/1000</f>
        <v>2357357.0255820192</v>
      </c>
    </row>
    <row r="118" spans="1:31" ht="11.1" customHeight="1">
      <c r="A118" s="469">
        <v>112</v>
      </c>
      <c r="B118" s="470">
        <f>('ป้อนข้อมูล Mortgage Protection1'!$G$26*HLOOKUP($B$6,'SA 10%'!$A$6:$IV$366,$A118+1,0))/1000</f>
        <v>0</v>
      </c>
      <c r="C118" s="470">
        <f>('ป้อนข้อมูล Mortgage Protection1'!$G$26*HLOOKUP($C$6,'SA 10%'!$A$6:$IV$366,$A118+1,0))/1000</f>
        <v>0</v>
      </c>
      <c r="D118" s="470">
        <f>('ป้อนข้อมูล Mortgage Protection1'!$G$26*HLOOKUP($D$6,'SA 10%'!$A$6:$IV$366,$A118+1,0))/1000</f>
        <v>0</v>
      </c>
      <c r="E118" s="470">
        <f>('ป้อนข้อมูล Mortgage Protection1'!$G$26*HLOOKUP($E$6,'SA 10%'!$A$6:$IV$366,$A118+1,0))/1000</f>
        <v>0</v>
      </c>
      <c r="F118" s="470">
        <f>('ป้อนข้อมูล Mortgage Protection1'!$G$26*HLOOKUP($F$6,'SA 10%'!$A$6:$IV$366,$A118+1,0))/1000</f>
        <v>0</v>
      </c>
      <c r="G118" s="470">
        <f>('ป้อนข้อมูล Mortgage Protection1'!$G$26*HLOOKUP($G$6,'SA 10%'!$A$6:$IV$366,$A118+1,0))/1000</f>
        <v>0</v>
      </c>
      <c r="H118" s="470">
        <f>('ป้อนข้อมูล Mortgage Protection1'!$G$26*HLOOKUP($H$6,'SA 10%'!$A$6:$IV$366,$A118+1,0))/1000</f>
        <v>0</v>
      </c>
      <c r="I118" s="470">
        <f>('ป้อนข้อมูล Mortgage Protection1'!$G$26*HLOOKUP($I$6,'SA 10%'!$A$6:$IV$366,$A118+1,0))/1000</f>
        <v>0</v>
      </c>
      <c r="J118" s="470">
        <f>('ป้อนข้อมูล Mortgage Protection1'!$G$26*HLOOKUP($J$6,'SA 10%'!$A$6:$IV$366,$A118+1,0))/1000</f>
        <v>0</v>
      </c>
      <c r="K118" s="470">
        <f>('ป้อนข้อมูล Mortgage Protection1'!$G$26*HLOOKUP($K$6,'SA 10%'!$A$6:$IV$366,$A118+1,0))/1000</f>
        <v>292172.69049056288</v>
      </c>
      <c r="L118" s="470">
        <f>('ป้อนข้อมูล Mortgage Protection1'!$G$26*HLOOKUP($L$6,'SA 10%'!$A$6:$IV$366,$A118+1,0))/1000</f>
        <v>615135.31939511932</v>
      </c>
      <c r="M118" s="470">
        <f>('ป้อนข้อมูล Mortgage Protection1'!$G$26*HLOOKUP($M$6,'SA 10%'!$A$6:$IV$366,$A118+1,0))/1000</f>
        <v>879515.8916759463</v>
      </c>
      <c r="N118" s="470">
        <f>('ป้อนข้อมูล Mortgage Protection1'!$G$26*HLOOKUP($N$6,'SA 10%'!$A$6:$IV$366,$A118+1,0))/1000</f>
        <v>1098929.9171059662</v>
      </c>
      <c r="O118" s="470">
        <f>('ป้อนข้อมูล Mortgage Protection1'!$G$26*HLOOKUP($O$6,'SA 10%'!$A$6:$IV$366,$A118+1,0))/1000</f>
        <v>1283107.9142175855</v>
      </c>
      <c r="P118" s="470">
        <f>('ป้อนข้อมูล Mortgage Protection1'!$G$26*HLOOKUP($P$6,'SA 10%'!$A$6:$IV$366,$A118+1,0))/1000</f>
        <v>1439189.8857056992</v>
      </c>
      <c r="Q118" s="470">
        <f>('ป้อนข้อมูล Mortgage Protection1'!$G$26*HLOOKUP($Q$6,'SA 10%'!$A$6:$IV$366,$A118+1,0))/1000</f>
        <v>1572534.3577112227</v>
      </c>
      <c r="R118" s="470">
        <f>('ป้อนข้อมูล Mortgage Protection1'!$G$26*HLOOKUP($R$6,'SA 10%'!$A$6:$IV$366,$A118+1,0))/1000</f>
        <v>1687241.873269029</v>
      </c>
      <c r="S118" s="470">
        <f>('ป้อนข้อมูล Mortgage Protection1'!$G$26*HLOOKUP($S$6,'SA 10%'!$A$6:$IV$366,$A118+1,0))/1000</f>
        <v>1786503.9898677974</v>
      </c>
      <c r="T118" s="470">
        <f>('ป้อนข้อมูล Mortgage Protection1'!$G$26*HLOOKUP($T$6,'SA 10%'!$A$6:$IV$366,$A118+1,0))/1000</f>
        <v>1872842.0729416041</v>
      </c>
      <c r="U118" s="470">
        <f>('ป้อนข้อมูล Mortgage Protection1'!$G$26*HLOOKUP($U$6,'SA 10%'!$A$6:$IV$366,$A118+1,0))/1000</f>
        <v>1948274.4600985206</v>
      </c>
      <c r="V118" s="470">
        <f>('ป้อนข้อมูล Mortgage Protection1'!$G$26*HLOOKUP($V$6,'SA 10%'!$A$6:$IV$366,$A118+1,0))/1000</f>
        <v>2014435.8754208516</v>
      </c>
      <c r="W118" s="470">
        <f>('ป้อนข้อมูล Mortgage Protection1'!$G$26*HLOOKUP($W$6,'SA 10%'!$A$6:$IV$366,$A118+1,0))/1000</f>
        <v>2072664.2894606886</v>
      </c>
      <c r="X118" s="470">
        <f>('ป้อนข้อมูล Mortgage Protection1'!$G$26*HLOOKUP($X$6,'SA 10%'!$A$6:$IV$366,$A118+1,0))/1000</f>
        <v>2124065.1348024444</v>
      </c>
      <c r="Y118" s="470">
        <f>('ป้อนข้อมูล Mortgage Protection1'!$G$26*HLOOKUP($Y$6,'SA 10%'!$A$6:$IV$366,$A118+1,0))/1000</f>
        <v>2169559.4834619658</v>
      </c>
      <c r="Z118" s="470">
        <f>('ป้อนข้อมูล Mortgage Protection1'!$G$26*HLOOKUP($Z$6,'SA 10%'!$A$6:$IV$366,$A118+1,0))/1000</f>
        <v>2209920.6780861053</v>
      </c>
      <c r="AA118" s="470">
        <f>('ป้อนข้อมูล Mortgage Protection1'!$G$26*HLOOKUP($AA$6,'SA 10%'!$A$6:$IV$366,$A118+1,0))/1000</f>
        <v>2245802.5264912504</v>
      </c>
      <c r="AB118" s="470">
        <f>('ป้อนข้อมูล Mortgage Protection1'!$G$26*HLOOKUP($AB$6,'SA 10%'!$A$6:$IV$366,$A118+1,0))/1000</f>
        <v>2277761.2474721316</v>
      </c>
      <c r="AC118" s="470">
        <f>('ป้อนข้อมูล Mortgage Protection1'!$G$26*HLOOKUP($AC$6,'SA 10%'!$A$6:$IV$366,$A118+1,0))/1000</f>
        <v>2306272.7304492421</v>
      </c>
      <c r="AD118" s="470">
        <f>('ป้อนข้อมูล Mortgage Protection1'!$G$26*HLOOKUP($AD$6,'SA 10%'!$A$6:$IV$366,$A118+1,0))/1000</f>
        <v>2331746.2402542089</v>
      </c>
      <c r="AE118" s="470">
        <f>('ป้อนข้อมูล Mortgage Protection1'!$G$26*HLOOKUP($AE$6,'SA 10%'!$A$6:$IV$366,$A118+1,0))/1000</f>
        <v>2354535.3964818111</v>
      </c>
    </row>
    <row r="119" spans="1:31" ht="11.1" customHeight="1">
      <c r="A119" s="469">
        <v>113</v>
      </c>
      <c r="B119" s="470">
        <f>('ป้อนข้อมูล Mortgage Protection1'!$G$26*HLOOKUP($B$6,'SA 10%'!$A$6:$IV$366,$A119+1,0))/1000</f>
        <v>0</v>
      </c>
      <c r="C119" s="470">
        <f>('ป้อนข้อมูล Mortgage Protection1'!$G$26*HLOOKUP($C$6,'SA 10%'!$A$6:$IV$366,$A119+1,0))/1000</f>
        <v>0</v>
      </c>
      <c r="D119" s="470">
        <f>('ป้อนข้อมูล Mortgage Protection1'!$G$26*HLOOKUP($D$6,'SA 10%'!$A$6:$IV$366,$A119+1,0))/1000</f>
        <v>0</v>
      </c>
      <c r="E119" s="470">
        <f>('ป้อนข้อมูล Mortgage Protection1'!$G$26*HLOOKUP($E$6,'SA 10%'!$A$6:$IV$366,$A119+1,0))/1000</f>
        <v>0</v>
      </c>
      <c r="F119" s="470">
        <f>('ป้อนข้อมูล Mortgage Protection1'!$G$26*HLOOKUP($F$6,'SA 10%'!$A$6:$IV$366,$A119+1,0))/1000</f>
        <v>0</v>
      </c>
      <c r="G119" s="470">
        <f>('ป้อนข้อมูล Mortgage Protection1'!$G$26*HLOOKUP($G$6,'SA 10%'!$A$6:$IV$366,$A119+1,0))/1000</f>
        <v>0</v>
      </c>
      <c r="H119" s="470">
        <f>('ป้อนข้อมูล Mortgage Protection1'!$G$26*HLOOKUP($H$6,'SA 10%'!$A$6:$IV$366,$A119+1,0))/1000</f>
        <v>0</v>
      </c>
      <c r="I119" s="470">
        <f>('ป้อนข้อมูล Mortgage Protection1'!$G$26*HLOOKUP($I$6,'SA 10%'!$A$6:$IV$366,$A119+1,0))/1000</f>
        <v>0</v>
      </c>
      <c r="J119" s="470">
        <f>('ป้อนข้อมูล Mortgage Protection1'!$G$26*HLOOKUP($J$6,'SA 10%'!$A$6:$IV$366,$A119+1,0))/1000</f>
        <v>0</v>
      </c>
      <c r="K119" s="470">
        <f>('ป้อนข้อมูล Mortgage Protection1'!$G$26*HLOOKUP($K$6,'SA 10%'!$A$6:$IV$366,$A119+1,0))/1000</f>
        <v>260776.2135159024</v>
      </c>
      <c r="L119" s="470">
        <f>('ป้อนข้อมูล Mortgage Protection1'!$G$26*HLOOKUP($L$6,'SA 10%'!$A$6:$IV$366,$A119+1,0))/1000</f>
        <v>588209.93470554857</v>
      </c>
      <c r="M119" s="470">
        <f>('ป้อนข้อมูล Mortgage Protection1'!$G$26*HLOOKUP($M$6,'SA 10%'!$A$6:$IV$366,$A119+1,0))/1000</f>
        <v>856250.58970573463</v>
      </c>
      <c r="N119" s="470">
        <f>('ป้อนข้อมูล Mortgage Protection1'!$G$26*HLOOKUP($N$6,'SA 10%'!$A$6:$IV$366,$A119+1,0))/1000</f>
        <v>1078702.1813076311</v>
      </c>
      <c r="O119" s="470">
        <f>('ป้อนข้อมูล Mortgage Protection1'!$G$26*HLOOKUP($O$6,'SA 10%'!$A$6:$IV$366,$A119+1,0))/1000</f>
        <v>1265429.9372714187</v>
      </c>
      <c r="P119" s="470">
        <f>('ป้อนข้อมูล Mortgage Protection1'!$G$26*HLOOKUP($P$6,'SA 10%'!$A$6:$IV$366,$A119+1,0))/1000</f>
        <v>1423672.70643736</v>
      </c>
      <c r="Q119" s="470">
        <f>('ป้อนข้อมูล Mortgage Protection1'!$G$26*HLOOKUP($Q$6,'SA 10%'!$A$6:$IV$366,$A119+1,0))/1000</f>
        <v>1558863.198343283</v>
      </c>
      <c r="R119" s="470">
        <f>('ป้อนข้อมูล Mortgage Protection1'!$G$26*HLOOKUP($R$6,'SA 10%'!$A$6:$IV$366,$A119+1,0))/1000</f>
        <v>1675158.7239120065</v>
      </c>
      <c r="S119" s="470">
        <f>('ป้อนข้อมูล Mortgage Protection1'!$G$26*HLOOKUP($S$6,'SA 10%'!$A$6:$IV$366,$A119+1,0))/1000</f>
        <v>1775795.0245308632</v>
      </c>
      <c r="T119" s="470">
        <f>('ป้อนข้อมูล Mortgage Protection1'!$G$26*HLOOKUP($T$6,'SA 10%'!$A$6:$IV$366,$A119+1,0))/1000</f>
        <v>1863328.3713986578</v>
      </c>
      <c r="U119" s="470">
        <f>('ป้อนข้อมูล Mortgage Protection1'!$G$26*HLOOKUP($U$6,'SA 10%'!$A$6:$IV$366,$A119+1,0))/1000</f>
        <v>1939805.0439746242</v>
      </c>
      <c r="V119" s="470">
        <f>('ป้อนข้อมูล Mortgage Protection1'!$G$26*HLOOKUP($V$6,'SA 10%'!$A$6:$IV$366,$A119+1,0))/1000</f>
        <v>2006882.3974493719</v>
      </c>
      <c r="W119" s="470">
        <f>('ป้อนข้อมูล Mortgage Protection1'!$G$26*HLOOKUP($W$6,'SA 10%'!$A$6:$IV$366,$A119+1,0))/1000</f>
        <v>2065916.9252295799</v>
      </c>
      <c r="X119" s="470">
        <f>('ป้อนข้อมูล Mortgage Protection1'!$G$26*HLOOKUP($X$6,'SA 10%'!$A$6:$IV$366,$A119+1,0))/1000</f>
        <v>2118029.3635003204</v>
      </c>
      <c r="Y119" s="470">
        <f>('ป้อนข้อมูล Mortgage Protection1'!$G$26*HLOOKUP($Y$6,'SA 10%'!$A$6:$IV$366,$A119+1,0))/1000</f>
        <v>2164153.5355917248</v>
      </c>
      <c r="Z119" s="470">
        <f>('ป้อนข้อมูล Mortgage Protection1'!$G$26*HLOOKUP($Z$6,'SA 10%'!$A$6:$IV$366,$A119+1,0))/1000</f>
        <v>2205073.4903006246</v>
      </c>
      <c r="AA119" s="470">
        <f>('ป้อนข้อมูล Mortgage Protection1'!$G$26*HLOOKUP($AA$6,'SA 10%'!$A$6:$IV$366,$A119+1,0))/1000</f>
        <v>2241452.0867540599</v>
      </c>
      <c r="AB119" s="470">
        <f>('ป้อนข้อมูล Mortgage Protection1'!$G$26*HLOOKUP($AB$6,'SA 10%'!$A$6:$IV$366,$A119+1,0))/1000</f>
        <v>2273853.2440357096</v>
      </c>
      <c r="AC119" s="470">
        <f>('ป้อนข้อมูล Mortgage Protection1'!$G$26*HLOOKUP($AC$6,'SA 10%'!$A$6:$IV$366,$A119+1,0))/1000</f>
        <v>2302759.4397757417</v>
      </c>
      <c r="AD119" s="470">
        <f>('ป้อนข้อมูล Mortgage Protection1'!$G$26*HLOOKUP($AD$6,'SA 10%'!$A$6:$IV$366,$A119+1,0))/1000</f>
        <v>2328585.6046651364</v>
      </c>
      <c r="AE119" s="470">
        <f>('ป้อนข้อมูล Mortgage Protection1'!$G$26*HLOOKUP($AE$6,'SA 10%'!$A$6:$IV$366,$A119+1,0))/1000</f>
        <v>2351690.2538057677</v>
      </c>
    </row>
    <row r="120" spans="1:31" ht="11.1" customHeight="1">
      <c r="A120" s="469">
        <v>114</v>
      </c>
      <c r="B120" s="470">
        <f>('ป้อนข้อมูล Mortgage Protection1'!$G$26*HLOOKUP($B$6,'SA 10%'!$A$6:$IV$366,$A120+1,0))/1000</f>
        <v>0</v>
      </c>
      <c r="C120" s="470">
        <f>('ป้อนข้อมูล Mortgage Protection1'!$G$26*HLOOKUP($C$6,'SA 10%'!$A$6:$IV$366,$A120+1,0))/1000</f>
        <v>0</v>
      </c>
      <c r="D120" s="470">
        <f>('ป้อนข้อมูล Mortgage Protection1'!$G$26*HLOOKUP($D$6,'SA 10%'!$A$6:$IV$366,$A120+1,0))/1000</f>
        <v>0</v>
      </c>
      <c r="E120" s="470">
        <f>('ป้อนข้อมูล Mortgage Protection1'!$G$26*HLOOKUP($E$6,'SA 10%'!$A$6:$IV$366,$A120+1,0))/1000</f>
        <v>0</v>
      </c>
      <c r="F120" s="470">
        <f>('ป้อนข้อมูล Mortgage Protection1'!$G$26*HLOOKUP($F$6,'SA 10%'!$A$6:$IV$366,$A120+1,0))/1000</f>
        <v>0</v>
      </c>
      <c r="G120" s="470">
        <f>('ป้อนข้อมูล Mortgage Protection1'!$G$26*HLOOKUP($G$6,'SA 10%'!$A$6:$IV$366,$A120+1,0))/1000</f>
        <v>0</v>
      </c>
      <c r="H120" s="470">
        <f>('ป้อนข้อมูล Mortgage Protection1'!$G$26*HLOOKUP($H$6,'SA 10%'!$A$6:$IV$366,$A120+1,0))/1000</f>
        <v>0</v>
      </c>
      <c r="I120" s="470">
        <f>('ป้อนข้อมูล Mortgage Protection1'!$G$26*HLOOKUP($I$6,'SA 10%'!$A$6:$IV$366,$A120+1,0))/1000</f>
        <v>0</v>
      </c>
      <c r="J120" s="470">
        <f>('ป้อนข้อมูล Mortgage Protection1'!$G$26*HLOOKUP($J$6,'SA 10%'!$A$6:$IV$366,$A120+1,0))/1000</f>
        <v>0</v>
      </c>
      <c r="K120" s="470">
        <f>('ป้อนข้อมูล Mortgage Protection1'!$G$26*HLOOKUP($K$6,'SA 10%'!$A$6:$IV$366,$A120+1,0))/1000</f>
        <v>229118.09923311984</v>
      </c>
      <c r="L120" s="470">
        <f>('ป้อนข้อมูล Mortgage Protection1'!$G$26*HLOOKUP($L$6,'SA 10%'!$A$6:$IV$366,$A120+1,0))/1000</f>
        <v>561060.17181023106</v>
      </c>
      <c r="M120" s="470">
        <f>('ป้อนข้อมูล Mortgage Protection1'!$G$26*HLOOKUP($M$6,'SA 10%'!$A$6:$IV$366,$A120+1,0))/1000</f>
        <v>832791.41021910531</v>
      </c>
      <c r="N120" s="470">
        <f>('ป้อนข้อมูล Mortgage Protection1'!$G$26*HLOOKUP($N$6,'SA 10%'!$A$6:$IV$366,$A120+1,0))/1000</f>
        <v>1058305.8810443096</v>
      </c>
      <c r="O120" s="470">
        <f>('ป้อนข้อมูล Mortgage Protection1'!$G$26*HLOOKUP($O$6,'SA 10%'!$A$6:$IV$366,$A120+1,0))/1000</f>
        <v>1247604.6438507009</v>
      </c>
      <c r="P120" s="470">
        <f>('ป้อนข้อมูล Mortgage Protection1'!$G$26*HLOOKUP($P$6,'SA 10%'!$A$6:$IV$366,$A120+1,0))/1000</f>
        <v>1408026.2173417846</v>
      </c>
      <c r="Q120" s="470">
        <f>('ป้อนข้อมูล Mortgage Protection1'!$G$26*HLOOKUP($Q$6,'SA 10%'!$A$6:$IV$366,$A120+1,0))/1000</f>
        <v>1545078.1126472778</v>
      </c>
      <c r="R120" s="470">
        <f>('ป้อนข้อมูล Mortgage Protection1'!$G$26*HLOOKUP($R$6,'SA 10%'!$A$6:$IV$366,$A120+1,0))/1000</f>
        <v>1662974.8816436748</v>
      </c>
      <c r="S120" s="470">
        <f>('ป้อนข้อมูล Mortgage Protection1'!$G$26*HLOOKUP($S$6,'SA 10%'!$A$6:$IV$366,$A120+1,0))/1000</f>
        <v>1764996.8178161213</v>
      </c>
      <c r="T120" s="470">
        <f>('ป้อนข้อมูล Mortgage Protection1'!$G$26*HLOOKUP($T$6,'SA 10%'!$A$6:$IV$366,$A120+1,0))/1000</f>
        <v>1853735.3890095199</v>
      </c>
      <c r="U120" s="470">
        <f>('ป้อนข้อมูล Mortgage Protection1'!$G$26*HLOOKUP($U$6,'SA 10%'!$A$6:$IV$366,$A120+1,0))/1000</f>
        <v>1931265.0493830291</v>
      </c>
      <c r="V120" s="470">
        <f>('ป้อนข้อมูล Mortgage Protection1'!$G$26*HLOOKUP($V$6,'SA 10%'!$A$6:$IV$366,$A120+1,0))/1000</f>
        <v>1999265.9738281295</v>
      </c>
      <c r="W120" s="470">
        <f>('ป้อนข้อมูล Mortgage Protection1'!$G$26*HLOOKUP($W$6,'SA 10%'!$A$6:$IV$366,$A120+1,0))/1000</f>
        <v>2059113.3329632126</v>
      </c>
      <c r="X120" s="470">
        <f>('ป้อนข้อมูล Mortgage Protection1'!$G$26*HLOOKUP($X$6,'SA 10%'!$A$6:$IV$366,$A120+1,0))/1000</f>
        <v>2111943.2941040117</v>
      </c>
      <c r="Y120" s="470">
        <f>('ป้อนข้อมูล Mortgage Protection1'!$G$26*HLOOKUP($Y$6,'SA 10%'!$A$6:$IV$366,$A120+1,0))/1000</f>
        <v>2158702.5381558994</v>
      </c>
      <c r="Z120" s="470">
        <f>('ป้อนข้อมูล Mortgage Protection1'!$G$26*HLOOKUP($Z$6,'SA 10%'!$A$6:$IV$366,$A120+1,0))/1000</f>
        <v>2200185.9092835984</v>
      </c>
      <c r="AA120" s="470">
        <f>('ป้อนข้อมูล Mortgage Protection1'!$G$26*HLOOKUP($AA$6,'SA 10%'!$A$6:$IV$366,$A120+1,0))/1000</f>
        <v>2237065.3933523926</v>
      </c>
      <c r="AB120" s="470">
        <f>('ป้อนข้อมูล Mortgage Protection1'!$G$26*HLOOKUP($AB$6,'SA 10%'!$A$6:$IV$366,$A120+1,0))/1000</f>
        <v>2269912.673903984</v>
      </c>
      <c r="AC120" s="470">
        <f>('ป้อนข้อมูล Mortgage Protection1'!$G$26*HLOOKUP($AC$6,'SA 10%'!$A$6:$IV$366,$A120+1,0))/1000</f>
        <v>2299216.8716799621</v>
      </c>
      <c r="AD120" s="470">
        <f>('ป้อนข้อมูล Mortgage Protection1'!$G$26*HLOOKUP($AD$6,'SA 10%'!$A$6:$IV$366,$A120+1,0))/1000</f>
        <v>2325398.6304461546</v>
      </c>
      <c r="AE120" s="470">
        <f>('ป้อนข้อมูล Mortgage Protection1'!$G$26*HLOOKUP($AE$6,'SA 10%'!$A$6:$IV$366,$A120+1,0))/1000</f>
        <v>2348821.4016074245</v>
      </c>
    </row>
    <row r="121" spans="1:31" ht="11.1" customHeight="1">
      <c r="A121" s="469">
        <v>115</v>
      </c>
      <c r="B121" s="470">
        <f>('ป้อนข้อมูล Mortgage Protection1'!$G$26*HLOOKUP($B$6,'SA 10%'!$A$6:$IV$366,$A121+1,0))/1000</f>
        <v>0</v>
      </c>
      <c r="C121" s="470">
        <f>('ป้อนข้อมูล Mortgage Protection1'!$G$26*HLOOKUP($C$6,'SA 10%'!$A$6:$IV$366,$A121+1,0))/1000</f>
        <v>0</v>
      </c>
      <c r="D121" s="470">
        <f>('ป้อนข้อมูล Mortgage Protection1'!$G$26*HLOOKUP($D$6,'SA 10%'!$A$6:$IV$366,$A121+1,0))/1000</f>
        <v>0</v>
      </c>
      <c r="E121" s="470">
        <f>('ป้อนข้อมูล Mortgage Protection1'!$G$26*HLOOKUP($E$6,'SA 10%'!$A$6:$IV$366,$A121+1,0))/1000</f>
        <v>0</v>
      </c>
      <c r="F121" s="470">
        <f>('ป้อนข้อมูล Mortgage Protection1'!$G$26*HLOOKUP($F$6,'SA 10%'!$A$6:$IV$366,$A121+1,0))/1000</f>
        <v>0</v>
      </c>
      <c r="G121" s="470">
        <f>('ป้อนข้อมูล Mortgage Protection1'!$G$26*HLOOKUP($G$6,'SA 10%'!$A$6:$IV$366,$A121+1,0))/1000</f>
        <v>0</v>
      </c>
      <c r="H121" s="470">
        <f>('ป้อนข้อมูล Mortgage Protection1'!$G$26*HLOOKUP($H$6,'SA 10%'!$A$6:$IV$366,$A121+1,0))/1000</f>
        <v>0</v>
      </c>
      <c r="I121" s="470">
        <f>('ป้อนข้อมูล Mortgage Protection1'!$G$26*HLOOKUP($I$6,'SA 10%'!$A$6:$IV$366,$A121+1,0))/1000</f>
        <v>0</v>
      </c>
      <c r="J121" s="470">
        <f>('ป้อนข้อมูล Mortgage Protection1'!$G$26*HLOOKUP($J$6,'SA 10%'!$A$6:$IV$366,$A121+1,0))/1000</f>
        <v>0</v>
      </c>
      <c r="K121" s="470">
        <f>('ป้อนข้อมูล Mortgage Protection1'!$G$26*HLOOKUP($K$6,'SA 10%'!$A$6:$IV$366,$A121+1,0))/1000</f>
        <v>197196.16733131354</v>
      </c>
      <c r="L121" s="470">
        <f>('ป้อนข้อมูล Mortgage Protection1'!$G$26*HLOOKUP($L$6,'SA 10%'!$A$6:$IV$366,$A121+1,0))/1000</f>
        <v>533684.16089078598</v>
      </c>
      <c r="M121" s="470">
        <f>('ป้อนข้อมูล Mortgage Protection1'!$G$26*HLOOKUP($M$6,'SA 10%'!$A$6:$IV$366,$A121+1,0))/1000</f>
        <v>809136.73757008614</v>
      </c>
      <c r="N121" s="470">
        <f>('ป้อนข้อมูล Mortgage Protection1'!$G$26*HLOOKUP($N$6,'SA 10%'!$A$6:$IV$366,$A121+1,0))/1000</f>
        <v>1037739.6116121268</v>
      </c>
      <c r="O121" s="470">
        <f>('ป้อนข้อมูล Mortgage Protection1'!$G$26*HLOOKUP($O$6,'SA 10%'!$A$6:$IV$366,$A121+1,0))/1000</f>
        <v>1229630.8063181431</v>
      </c>
      <c r="P121" s="470">
        <f>('ป้อนข้อมูล Mortgage Protection1'!$G$26*HLOOKUP($P$6,'SA 10%'!$A$6:$IV$366,$A121+1,0))/1000</f>
        <v>1392249.3408370798</v>
      </c>
      <c r="Q121" s="470">
        <f>('ป้อนข้อมูล Mortgage Protection1'!$G$26*HLOOKUP($Q$6,'SA 10%'!$A$6:$IV$366,$A121+1,0))/1000</f>
        <v>1531178.1512371385</v>
      </c>
      <c r="R121" s="470">
        <f>('ป้อนข้อมูล Mortgage Protection1'!$G$26*HLOOKUP($R$6,'SA 10%'!$A$6:$IV$366,$A121+1,0))/1000</f>
        <v>1650689.5073564406</v>
      </c>
      <c r="S121" s="470">
        <f>('ป้อนข้อมูล Mortgage Protection1'!$G$26*HLOOKUP($S$6,'SA 10%'!$A$6:$IV$366,$A121+1,0))/1000</f>
        <v>1754108.6260454236</v>
      </c>
      <c r="T121" s="470">
        <f>('ป้อนข้อมูล Mortgage Protection1'!$G$26*HLOOKUP($T$6,'SA 10%'!$A$6:$IV$366,$A121+1,0))/1000</f>
        <v>1844062.4651004728</v>
      </c>
      <c r="U121" s="470">
        <f>('ป้อนข้อมูล Mortgage Protection1'!$G$26*HLOOKUP($U$6,'SA 10%'!$A$6:$IV$366,$A121+1,0))/1000</f>
        <v>1922653.8881698372</v>
      </c>
      <c r="V121" s="470">
        <f>('ป้อนข้อมูล Mortgage Protection1'!$G$26*HLOOKUP($V$6,'SA 10%'!$A$6:$IV$366,$A121+1,0))/1000</f>
        <v>1991586.0800100439</v>
      </c>
      <c r="W121" s="470">
        <f>('ป้อนข้อมูล Mortgage Protection1'!$G$26*HLOOKUP($W$6,'SA 10%'!$A$6:$IV$366,$A121+1,0))/1000</f>
        <v>2052253.0440946254</v>
      </c>
      <c r="X121" s="470">
        <f>('ป้อนข้อมูล Mortgage Protection1'!$G$26*HLOOKUP($X$6,'SA 10%'!$A$6:$IV$366,$A121+1,0))/1000</f>
        <v>2105806.5074627339</v>
      </c>
      <c r="Y121" s="470">
        <f>('ป้อนข้อมูล Mortgage Protection1'!$G$26*HLOOKUP($Y$6,'SA 10%'!$A$6:$IV$366,$A121+1,0))/1000</f>
        <v>2153206.115741441</v>
      </c>
      <c r="Z121" s="470">
        <f>('ป้อนข้อมูล Mortgage Protection1'!$G$26*HLOOKUP($Z$6,'SA 10%'!$A$6:$IV$366,$A121+1,0))/1000</f>
        <v>2195257.5984247634</v>
      </c>
      <c r="AA121" s="470">
        <f>('ป้อนข้อมูล Mortgage Protection1'!$G$26*HLOOKUP($AA$6,'SA 10%'!$A$6:$IV$366,$A121+1,0))/1000</f>
        <v>2232642.1441723779</v>
      </c>
      <c r="AB121" s="470">
        <f>('ป้อนข้อมูล Mortgage Protection1'!$G$26*HLOOKUP($AB$6,'SA 10%'!$A$6:$IV$366,$A121+1,0))/1000</f>
        <v>2265939.265687827</v>
      </c>
      <c r="AC121" s="470">
        <f>('ป้อนข้อมูล Mortgage Protection1'!$G$26*HLOOKUP($AC$6,'SA 10%'!$A$6:$IV$366,$A121+1,0))/1000</f>
        <v>2295644.7821833845</v>
      </c>
      <c r="AD121" s="470">
        <f>('ป้อนข้อมูล Mortgage Protection1'!$G$26*HLOOKUP($AD$6,'SA 10%'!$A$6:$IV$366,$A121+1,0))/1000</f>
        <v>2322185.0981086805</v>
      </c>
      <c r="AE121" s="470">
        <f>('ป้อนข้อมูล Mortgage Protection1'!$G$26*HLOOKUP($AE$6,'SA 10%'!$A$6:$IV$366,$A121+1,0))/1000</f>
        <v>2345928.6423074277</v>
      </c>
    </row>
    <row r="122" spans="1:31" ht="11.1" customHeight="1">
      <c r="A122" s="469">
        <v>116</v>
      </c>
      <c r="B122" s="470">
        <f>('ป้อนข้อมูล Mortgage Protection1'!$G$26*HLOOKUP($B$6,'SA 10%'!$A$6:$IV$366,$A122+1,0))/1000</f>
        <v>0</v>
      </c>
      <c r="C122" s="470">
        <f>('ป้อนข้อมูล Mortgage Protection1'!$G$26*HLOOKUP($C$6,'SA 10%'!$A$6:$IV$366,$A122+1,0))/1000</f>
        <v>0</v>
      </c>
      <c r="D122" s="470">
        <f>('ป้อนข้อมูล Mortgage Protection1'!$G$26*HLOOKUP($D$6,'SA 10%'!$A$6:$IV$366,$A122+1,0))/1000</f>
        <v>0</v>
      </c>
      <c r="E122" s="470">
        <f>('ป้อนข้อมูล Mortgage Protection1'!$G$26*HLOOKUP($E$6,'SA 10%'!$A$6:$IV$366,$A122+1,0))/1000</f>
        <v>0</v>
      </c>
      <c r="F122" s="470">
        <f>('ป้อนข้อมูล Mortgage Protection1'!$G$26*HLOOKUP($F$6,'SA 10%'!$A$6:$IV$366,$A122+1,0))/1000</f>
        <v>0</v>
      </c>
      <c r="G122" s="470">
        <f>('ป้อนข้อมูล Mortgage Protection1'!$G$26*HLOOKUP($G$6,'SA 10%'!$A$6:$IV$366,$A122+1,0))/1000</f>
        <v>0</v>
      </c>
      <c r="H122" s="470">
        <f>('ป้อนข้อมูล Mortgage Protection1'!$G$26*HLOOKUP($H$6,'SA 10%'!$A$6:$IV$366,$A122+1,0))/1000</f>
        <v>0</v>
      </c>
      <c r="I122" s="470">
        <f>('ป้อนข้อมูล Mortgage Protection1'!$G$26*HLOOKUP($I$6,'SA 10%'!$A$6:$IV$366,$A122+1,0))/1000</f>
        <v>0</v>
      </c>
      <c r="J122" s="470">
        <f>('ป้อนข้อมูล Mortgage Protection1'!$G$26*HLOOKUP($J$6,'SA 10%'!$A$6:$IV$366,$A122+1,0))/1000</f>
        <v>0</v>
      </c>
      <c r="K122" s="470">
        <f>('ป้อนข้อมูล Mortgage Protection1'!$G$26*HLOOKUP($K$6,'SA 10%'!$A$6:$IV$366,$A122+1,0))/1000</f>
        <v>165008.21933032569</v>
      </c>
      <c r="L122" s="470">
        <f>('ป้อนข้อมูล Mortgage Protection1'!$G$26*HLOOKUP($L$6,'SA 10%'!$A$6:$IV$366,$A122+1,0))/1000</f>
        <v>506080.01654701243</v>
      </c>
      <c r="M122" s="470">
        <f>('ป้อนข้อมูล Mortgage Protection1'!$G$26*HLOOKUP($M$6,'SA 10%'!$A$6:$IV$366,$A122+1,0))/1000</f>
        <v>785284.94264899206</v>
      </c>
      <c r="N122" s="470">
        <f>('ป้อนข้อมูล Mortgage Protection1'!$G$26*HLOOKUP($N$6,'SA 10%'!$A$6:$IV$366,$A122+1,0))/1000</f>
        <v>1017001.9566013425</v>
      </c>
      <c r="O122" s="470">
        <f>('ป้อนข้อมูล Mortgage Protection1'!$G$26*HLOOKUP($O$6,'SA 10%'!$A$6:$IV$366,$A122+1,0))/1000</f>
        <v>1211507.1868061477</v>
      </c>
      <c r="P122" s="470">
        <f>('ป้อนข้อมูล Mortgage Protection1'!$G$26*HLOOKUP($P$6,'SA 10%'!$A$6:$IV$366,$A122+1,0))/1000</f>
        <v>1376340.9903615019</v>
      </c>
      <c r="Q122" s="470">
        <f>('ป้อนข้อมูล Mortgage Protection1'!$G$26*HLOOKUP($Q$6,'SA 10%'!$A$6:$IV$366,$A122+1,0))/1000</f>
        <v>1517162.356815249</v>
      </c>
      <c r="R122" s="470">
        <f>('ป้อนข้อมูล Mortgage Protection1'!$G$26*HLOOKUP($R$6,'SA 10%'!$A$6:$IV$366,$A122+1,0))/1000</f>
        <v>1638301.7549501467</v>
      </c>
      <c r="S122" s="470">
        <f>('ป้อนข้อมูล Mortgage Protection1'!$G$26*HLOOKUP($S$6,'SA 10%'!$A$6:$IV$366,$A122+1,0))/1000</f>
        <v>1743129.6993433018</v>
      </c>
      <c r="T122" s="470">
        <f>('ป้อนข้อมูล Mortgage Protection1'!$G$26*HLOOKUP($T$6,'SA 10%'!$A$6:$IV$366,$A122+1,0))/1000</f>
        <v>1834308.9334921835</v>
      </c>
      <c r="U122" s="470">
        <f>('ป้อนข้อมูล Mortgage Protection1'!$G$26*HLOOKUP($U$6,'SA 10%'!$A$6:$IV$366,$A122+1,0))/1000</f>
        <v>1913970.9672798691</v>
      </c>
      <c r="V122" s="470">
        <f>('ป้อนข้อมูล Mortgage Protection1'!$G$26*HLOOKUP($V$6,'SA 10%'!$A$6:$IV$366,$A122+1,0))/1000</f>
        <v>1983842.1870768066</v>
      </c>
      <c r="W122" s="470">
        <f>('ป้อนข้อมูล Mortgage Protection1'!$G$26*HLOOKUP($W$6,'SA 10%'!$A$6:$IV$366,$A122+1,0))/1000</f>
        <v>2045335.5861521333</v>
      </c>
      <c r="X122" s="470">
        <f>('ป้อนข้อมูล Mortgage Protection1'!$G$26*HLOOKUP($X$6,'SA 10%'!$A$6:$IV$366,$A122+1,0))/1000</f>
        <v>2099618.5809327792</v>
      </c>
      <c r="Y122" s="470">
        <f>('ป้อนข้อมูล Mortgage Protection1'!$G$26*HLOOKUP($Y$6,'SA 10%'!$A$6:$IV$366,$A122+1,0))/1000</f>
        <v>2147663.8898068629</v>
      </c>
      <c r="Z122" s="470">
        <f>('ป้อนข้อมูล Mortgage Protection1'!$G$26*HLOOKUP($Z$6,'SA 10%'!$A$6:$IV$366,$A122+1,0))/1000</f>
        <v>2190288.218308771</v>
      </c>
      <c r="AA122" s="470">
        <f>('ป้อนข้อมูล Mortgage Protection1'!$G$26*HLOOKUP($AA$6,'SA 10%'!$A$6:$IV$366,$A122+1,0))/1000</f>
        <v>2228182.0345825306</v>
      </c>
      <c r="AB122" s="470">
        <f>('ป้อนข้อมูล Mortgage Protection1'!$G$26*HLOOKUP($AB$6,'SA 10%'!$A$6:$IV$366,$A122+1,0))/1000</f>
        <v>2261932.7457365356</v>
      </c>
      <c r="AC122" s="470">
        <f>('ป้อนข้อมูล Mortgage Protection1'!$G$26*HLOOKUP($AC$6,'SA 10%'!$A$6:$IV$366,$A122+1,0))/1000</f>
        <v>2292042.9252743348</v>
      </c>
      <c r="AD122" s="470">
        <f>('ป้อนข้อมูล Mortgage Protection1'!$G$26*HLOOKUP($AD$6,'SA 10%'!$A$6:$IV$366,$A122+1,0))/1000</f>
        <v>2318944.7863350613</v>
      </c>
      <c r="AE122" s="470">
        <f>('ป้อนข้อมูล Mortgage Protection1'!$G$26*HLOOKUP($AE$6,'SA 10%'!$A$6:$IV$366,$A122+1,0))/1000</f>
        <v>2343011.7766799317</v>
      </c>
    </row>
    <row r="123" spans="1:31" ht="11.1" customHeight="1">
      <c r="A123" s="469">
        <v>117</v>
      </c>
      <c r="B123" s="470">
        <f>('ป้อนข้อมูล Mortgage Protection1'!$G$26*HLOOKUP($B$6,'SA 10%'!$A$6:$IV$366,$A123+1,0))/1000</f>
        <v>0</v>
      </c>
      <c r="C123" s="470">
        <f>('ป้อนข้อมูล Mortgage Protection1'!$G$26*HLOOKUP($C$6,'SA 10%'!$A$6:$IV$366,$A123+1,0))/1000</f>
        <v>0</v>
      </c>
      <c r="D123" s="470">
        <f>('ป้อนข้อมูล Mortgage Protection1'!$G$26*HLOOKUP($D$6,'SA 10%'!$A$6:$IV$366,$A123+1,0))/1000</f>
        <v>0</v>
      </c>
      <c r="E123" s="470">
        <f>('ป้อนข้อมูล Mortgage Protection1'!$G$26*HLOOKUP($E$6,'SA 10%'!$A$6:$IV$366,$A123+1,0))/1000</f>
        <v>0</v>
      </c>
      <c r="F123" s="470">
        <f>('ป้อนข้อมูล Mortgage Protection1'!$G$26*HLOOKUP($F$6,'SA 10%'!$A$6:$IV$366,$A123+1,0))/1000</f>
        <v>0</v>
      </c>
      <c r="G123" s="470">
        <f>('ป้อนข้อมูล Mortgage Protection1'!$G$26*HLOOKUP($G$6,'SA 10%'!$A$6:$IV$366,$A123+1,0))/1000</f>
        <v>0</v>
      </c>
      <c r="H123" s="470">
        <f>('ป้อนข้อมูล Mortgage Protection1'!$G$26*HLOOKUP($H$6,'SA 10%'!$A$6:$IV$366,$A123+1,0))/1000</f>
        <v>0</v>
      </c>
      <c r="I123" s="470">
        <f>('ป้อนข้อมูล Mortgage Protection1'!$G$26*HLOOKUP($I$6,'SA 10%'!$A$6:$IV$366,$A123+1,0))/1000</f>
        <v>0</v>
      </c>
      <c r="J123" s="470">
        <f>('ป้อนข้อมูล Mortgage Protection1'!$G$26*HLOOKUP($J$6,'SA 10%'!$A$6:$IV$366,$A123+1,0))/1000</f>
        <v>0</v>
      </c>
      <c r="K123" s="470">
        <f>('ป้อนข้อมูล Mortgage Protection1'!$G$26*HLOOKUP($K$6,'SA 10%'!$A$6:$IV$366,$A123+1,0))/1000</f>
        <v>132552.03842932972</v>
      </c>
      <c r="L123" s="470">
        <f>('ป้อนข้อมูล Mortgage Protection1'!$G$26*HLOOKUP($L$6,'SA 10%'!$A$6:$IV$366,$A123+1,0))/1000</f>
        <v>478245.83766704047</v>
      </c>
      <c r="M123" s="470">
        <f>('ป้อนข้อมูล Mortgage Protection1'!$G$26*HLOOKUP($M$6,'SA 10%'!$A$6:$IV$366,$A123+1,0))/1000</f>
        <v>761234.38277022273</v>
      </c>
      <c r="N123" s="470">
        <f>('ป้อนข้อมูล Mortgage Protection1'!$G$26*HLOOKUP($N$6,'SA 10%'!$A$6:$IV$366,$A123+1,0))/1000</f>
        <v>996091.48779880186</v>
      </c>
      <c r="O123" s="470">
        <f>('ป้อนข้อมูล Mortgage Protection1'!$G$26*HLOOKUP($O$6,'SA 10%'!$A$6:$IV$366,$A123+1,0))/1000</f>
        <v>1193232.5371315519</v>
      </c>
      <c r="P123" s="470">
        <f>('ป้อนข้อมูล Mortgage Protection1'!$G$26*HLOOKUP($P$6,'SA 10%'!$A$6:$IV$366,$A123+1,0))/1000</f>
        <v>1360300.070298628</v>
      </c>
      <c r="Q123" s="470">
        <f>('ป้อนข้อมูล Mortgage Protection1'!$G$26*HLOOKUP($Q$6,'SA 10%'!$A$6:$IV$366,$A123+1,0))/1000</f>
        <v>1503029.7641065097</v>
      </c>
      <c r="R123" s="470">
        <f>('ป้อนข้อมูล Mortgage Protection1'!$G$26*HLOOKUP($R$6,'SA 10%'!$A$6:$IV$366,$A123+1,0))/1000</f>
        <v>1625810.7712737999</v>
      </c>
      <c r="S123" s="470">
        <f>('ป้อนข้อมูล Mortgage Protection1'!$G$26*HLOOKUP($S$6,'SA 10%'!$A$6:$IV$366,$A123+1,0))/1000</f>
        <v>1732059.2815853306</v>
      </c>
      <c r="T123" s="470">
        <f>('ป้อนข้อมูล Mortgage Protection1'!$G$26*HLOOKUP($T$6,'SA 10%'!$A$6:$IV$366,$A123+1,0))/1000</f>
        <v>1824474.1224538251</v>
      </c>
      <c r="U123" s="470">
        <f>('ป้อนข้อมูล Mortgage Protection1'!$G$26*HLOOKUP($U$6,'SA 10%'!$A$6:$IV$366,$A123+1,0))/1000</f>
        <v>1905215.6887158169</v>
      </c>
      <c r="V123" s="470">
        <f>('ป้อนข้อมูล Mortgage Protection1'!$G$26*HLOOKUP($V$6,'SA 10%'!$A$6:$IV$366,$A123+1,0))/1000</f>
        <v>1976033.7617024598</v>
      </c>
      <c r="W123" s="470">
        <f>('ป้อนข้อมูล Mortgage Protection1'!$G$26*HLOOKUP($W$6,'SA 10%'!$A$6:$IV$366,$A123+1,0))/1000</f>
        <v>2038360.4827267872</v>
      </c>
      <c r="X123" s="470">
        <f>('ป้อนข้อมูล Mortgage Protection1'!$G$26*HLOOKUP($X$6,'SA 10%'!$A$6:$IV$366,$A123+1,0))/1000</f>
        <v>2093379.088348408</v>
      </c>
      <c r="Y123" s="470">
        <f>('ป้อนข้อมูล Mortgage Protection1'!$G$26*HLOOKUP($Y$6,'SA 10%'!$A$6:$IV$366,$A123+1,0))/1000</f>
        <v>2142075.478656163</v>
      </c>
      <c r="Z123" s="470">
        <f>('ป้อนข้อมูล Mortgage Protection1'!$G$26*HLOOKUP($Z$6,'SA 10%'!$A$6:$IV$366,$A123+1,0))/1000</f>
        <v>2185277.4266918129</v>
      </c>
      <c r="AA123" s="470">
        <f>('ป้อนข้อมูล Mortgage Protection1'!$G$26*HLOOKUP($AA$6,'SA 10%'!$A$6:$IV$366,$A123+1,0))/1000</f>
        <v>2223684.7574127675</v>
      </c>
      <c r="AB123" s="470">
        <f>('ป้อนข้อมูล Mortgage Protection1'!$G$26*HLOOKUP($AB$6,'SA 10%'!$A$6:$IV$366,$A123+1,0))/1000</f>
        <v>2257892.8381189834</v>
      </c>
      <c r="AC123" s="470">
        <f>('ป้อนข้อมูล Mortgage Protection1'!$G$26*HLOOKUP($AC$6,'SA 10%'!$A$6:$IV$366,$A123+1,0))/1000</f>
        <v>2288411.0528910435</v>
      </c>
      <c r="AD123" s="470">
        <f>('ป้อนข้อมูล Mortgage Protection1'!$G$26*HLOOKUP($AD$6,'SA 10%'!$A$6:$IV$366,$A123+1,0))/1000</f>
        <v>2315677.4719633283</v>
      </c>
      <c r="AE123" s="470">
        <f>('ป้อนข้อมูล Mortgage Protection1'!$G$26*HLOOKUP($AE$6,'SA 10%'!$A$6:$IV$366,$A123+1,0))/1000</f>
        <v>2340070.6038388726</v>
      </c>
    </row>
    <row r="124" spans="1:31" ht="11.1" customHeight="1">
      <c r="A124" s="469">
        <v>118</v>
      </c>
      <c r="B124" s="470">
        <f>('ป้อนข้อมูล Mortgage Protection1'!$G$26*HLOOKUP($B$6,'SA 10%'!$A$6:$IV$366,$A124+1,0))/1000</f>
        <v>0</v>
      </c>
      <c r="C124" s="470">
        <f>('ป้อนข้อมูล Mortgage Protection1'!$G$26*HLOOKUP($C$6,'SA 10%'!$A$6:$IV$366,$A124+1,0))/1000</f>
        <v>0</v>
      </c>
      <c r="D124" s="470">
        <f>('ป้อนข้อมูล Mortgage Protection1'!$G$26*HLOOKUP($D$6,'SA 10%'!$A$6:$IV$366,$A124+1,0))/1000</f>
        <v>0</v>
      </c>
      <c r="E124" s="470">
        <f>('ป้อนข้อมูล Mortgage Protection1'!$G$26*HLOOKUP($E$6,'SA 10%'!$A$6:$IV$366,$A124+1,0))/1000</f>
        <v>0</v>
      </c>
      <c r="F124" s="470">
        <f>('ป้อนข้อมูล Mortgage Protection1'!$G$26*HLOOKUP($F$6,'SA 10%'!$A$6:$IV$366,$A124+1,0))/1000</f>
        <v>0</v>
      </c>
      <c r="G124" s="470">
        <f>('ป้อนข้อมูล Mortgage Protection1'!$G$26*HLOOKUP($G$6,'SA 10%'!$A$6:$IV$366,$A124+1,0))/1000</f>
        <v>0</v>
      </c>
      <c r="H124" s="470">
        <f>('ป้อนข้อมูล Mortgage Protection1'!$G$26*HLOOKUP($H$6,'SA 10%'!$A$6:$IV$366,$A124+1,0))/1000</f>
        <v>0</v>
      </c>
      <c r="I124" s="470">
        <f>('ป้อนข้อมูล Mortgage Protection1'!$G$26*HLOOKUP($I$6,'SA 10%'!$A$6:$IV$366,$A124+1,0))/1000</f>
        <v>0</v>
      </c>
      <c r="J124" s="470">
        <f>('ป้อนข้อมูล Mortgage Protection1'!$G$26*HLOOKUP($J$6,'SA 10%'!$A$6:$IV$366,$A124+1,0))/1000</f>
        <v>0</v>
      </c>
      <c r="K124" s="470">
        <f>('ป้อนข้อมูล Mortgage Protection1'!$G$26*HLOOKUP($K$6,'SA 10%'!$A$6:$IV$366,$A124+1,0))/1000</f>
        <v>99825.389354158935</v>
      </c>
      <c r="L124" s="470">
        <f>('ป้อนข้อมูล Mortgage Protection1'!$G$26*HLOOKUP($L$6,'SA 10%'!$A$6:$IV$366,$A124+1,0))/1000</f>
        <v>450179.70729640278</v>
      </c>
      <c r="M124" s="470">
        <f>('ป้อนข้อมูล Mortgage Protection1'!$G$26*HLOOKUP($M$6,'SA 10%'!$A$6:$IV$366,$A124+1,0))/1000</f>
        <v>736983.40155913017</v>
      </c>
      <c r="N124" s="470">
        <f>('ป้อนข้อมูล Mortgage Protection1'!$G$26*HLOOKUP($N$6,'SA 10%'!$A$6:$IV$366,$A124+1,0))/1000</f>
        <v>975006.76508957357</v>
      </c>
      <c r="O124" s="470">
        <f>('ป้อนข้อมูล Mortgage Protection1'!$G$26*HLOOKUP($O$6,'SA 10%'!$A$6:$IV$366,$A124+1,0))/1000</f>
        <v>1174805.5987096685</v>
      </c>
      <c r="P124" s="470">
        <f>('ป้อนข้อมูล Mortgage Protection1'!$G$26*HLOOKUP($P$6,'SA 10%'!$A$6:$IV$366,$A124+1,0))/1000</f>
        <v>1344125.4759018971</v>
      </c>
      <c r="Q124" s="470">
        <f>('ป้อนข้อมูล Mortgage Protection1'!$G$26*HLOOKUP($Q$6,'SA 10%'!$A$6:$IV$366,$A124+1,0))/1000</f>
        <v>1488779.3997918642</v>
      </c>
      <c r="R124" s="470">
        <f>('ป้อนข้อมูล Mortgage Protection1'!$G$26*HLOOKUP($R$6,'SA 10%'!$A$6:$IV$366,$A124+1,0))/1000</f>
        <v>1613215.6960668166</v>
      </c>
      <c r="S124" s="470">
        <f>('ป้อนข้อมูล Mortgage Protection1'!$G$26*HLOOKUP($S$6,'SA 10%'!$A$6:$IV$366,$A124+1,0))/1000</f>
        <v>1720896.6103460421</v>
      </c>
      <c r="T124" s="470">
        <f>('ป้อนข้อมูล Mortgage Protection1'!$G$26*HLOOKUP($T$6,'SA 10%'!$A$6:$IV$366,$A124+1,0))/1000</f>
        <v>1814557.3546568141</v>
      </c>
      <c r="U124" s="470">
        <f>('ป้อนข้อมูล Mortgage Protection1'!$G$26*HLOOKUP($U$6,'SA 10%'!$A$6:$IV$366,$A124+1,0))/1000</f>
        <v>1896387.449497065</v>
      </c>
      <c r="V124" s="470">
        <f>('ป้อนข้อมูล Mortgage Protection1'!$G$26*HLOOKUP($V$6,'SA 10%'!$A$6:$IV$366,$A124+1,0))/1000</f>
        <v>1968160.2661166601</v>
      </c>
      <c r="W124" s="470">
        <f>('ป้อนข้อมูล Mortgage Protection1'!$G$26*HLOOKUP($W$6,'SA 10%'!$A$6:$IV$366,$A124+1,0))/1000</f>
        <v>2031327.2534395629</v>
      </c>
      <c r="X124" s="470">
        <f>('ป้อนข้อมูล Mortgage Protection1'!$G$26*HLOOKUP($X$6,'SA 10%'!$A$6:$IV$366,$A124+1,0))/1000</f>
        <v>2087087.5999925002</v>
      </c>
      <c r="Y124" s="470">
        <f>('ป้อนข้อมูล Mortgage Protection1'!$G$26*HLOOKUP($Y$6,'SA 10%'!$A$6:$IV$366,$A124+1,0))/1000</f>
        <v>2136440.4974125405</v>
      </c>
      <c r="Z124" s="470">
        <f>('ป้อนข้อมูล Mortgage Protection1'!$G$26*HLOOKUP($Z$6,'SA 10%'!$A$6:$IV$366,$A124+1,0))/1000</f>
        <v>2180224.8784780465</v>
      </c>
      <c r="AA124" s="470">
        <f>('ป้อนข้อมูล Mortgage Protection1'!$G$26*HLOOKUP($AA$6,'SA 10%'!$A$6:$IV$366,$A124+1,0))/1000</f>
        <v>2219150.0029332559</v>
      </c>
      <c r="AB124" s="470">
        <f>('ป้อนข้อมูล Mortgage Protection1'!$G$26*HLOOKUP($AB$6,'SA 10%'!$A$6:$IV$366,$A124+1,0))/1000</f>
        <v>2253819.2646046188</v>
      </c>
      <c r="AC124" s="470">
        <f>('ป้อนข้อมูล Mortgage Protection1'!$G$26*HLOOKUP($AC$6,'SA 10%'!$A$6:$IV$366,$A124+1,0))/1000</f>
        <v>2284748.9149045581</v>
      </c>
      <c r="AD124" s="470">
        <f>('ป้อนข้อมูล Mortgage Protection1'!$G$26*HLOOKUP($AD$6,'SA 10%'!$A$6:$IV$366,$A124+1,0))/1000</f>
        <v>2312382.9299718309</v>
      </c>
      <c r="AE124" s="470">
        <f>('ป้อนข้อมูล Mortgage Protection1'!$G$26*HLOOKUP($AE$6,'SA 10%'!$A$6:$IV$366,$A124+1,0))/1000</f>
        <v>2337104.9212241382</v>
      </c>
    </row>
    <row r="125" spans="1:31" ht="11.1" customHeight="1">
      <c r="A125" s="469">
        <v>119</v>
      </c>
      <c r="B125" s="470">
        <f>('ป้อนข้อมูล Mortgage Protection1'!$G$26*HLOOKUP($B$6,'SA 10%'!$A$6:$IV$366,$A125+1,0))/1000</f>
        <v>0</v>
      </c>
      <c r="C125" s="470">
        <f>('ป้อนข้อมูล Mortgage Protection1'!$G$26*HLOOKUP($C$6,'SA 10%'!$A$6:$IV$366,$A125+1,0))/1000</f>
        <v>0</v>
      </c>
      <c r="D125" s="470">
        <f>('ป้อนข้อมูล Mortgage Protection1'!$G$26*HLOOKUP($D$6,'SA 10%'!$A$6:$IV$366,$A125+1,0))/1000</f>
        <v>0</v>
      </c>
      <c r="E125" s="470">
        <f>('ป้อนข้อมูล Mortgage Protection1'!$G$26*HLOOKUP($E$6,'SA 10%'!$A$6:$IV$366,$A125+1,0))/1000</f>
        <v>0</v>
      </c>
      <c r="F125" s="470">
        <f>('ป้อนข้อมูล Mortgage Protection1'!$G$26*HLOOKUP($F$6,'SA 10%'!$A$6:$IV$366,$A125+1,0))/1000</f>
        <v>0</v>
      </c>
      <c r="G125" s="470">
        <f>('ป้อนข้อมูล Mortgage Protection1'!$G$26*HLOOKUP($G$6,'SA 10%'!$A$6:$IV$366,$A125+1,0))/1000</f>
        <v>0</v>
      </c>
      <c r="H125" s="470">
        <f>('ป้อนข้อมูล Mortgage Protection1'!$G$26*HLOOKUP($H$6,'SA 10%'!$A$6:$IV$366,$A125+1,0))/1000</f>
        <v>0</v>
      </c>
      <c r="I125" s="470">
        <f>('ป้อนข้อมูล Mortgage Protection1'!$G$26*HLOOKUP($I$6,'SA 10%'!$A$6:$IV$366,$A125+1,0))/1000</f>
        <v>0</v>
      </c>
      <c r="J125" s="470">
        <f>('ป้อนข้อมูล Mortgage Protection1'!$G$26*HLOOKUP($J$6,'SA 10%'!$A$6:$IV$366,$A125+1,0))/1000</f>
        <v>0</v>
      </c>
      <c r="K125" s="470">
        <f>('ป้อนข้อมูล Mortgage Protection1'!$G$26*HLOOKUP($K$6,'SA 10%'!$A$6:$IV$366,$A125+1,0))/1000</f>
        <v>66826.018203361396</v>
      </c>
      <c r="L125" s="470">
        <f>('ป้อนข้อมูล Mortgage Protection1'!$G$26*HLOOKUP($L$6,'SA 10%'!$A$6:$IV$366,$A125+1,0))/1000</f>
        <v>421879.69250600867</v>
      </c>
      <c r="M125" s="470">
        <f>('ป้อนข้อมูล Mortgage Protection1'!$G$26*HLOOKUP($M$6,'SA 10%'!$A$6:$IV$366,$A125+1,0))/1000</f>
        <v>712530.32883794524</v>
      </c>
      <c r="N125" s="470">
        <f>('ป้อนข้อมูล Mortgage Protection1'!$G$26*HLOOKUP($N$6,'SA 10%'!$A$6:$IV$366,$A125+1,0))/1000</f>
        <v>953746.33635776816</v>
      </c>
      <c r="O125" s="470">
        <f>('ป้อนข้อมูล Mortgage Protection1'!$G$26*HLOOKUP($O$6,'SA 10%'!$A$6:$IV$366,$A125+1,0))/1000</f>
        <v>1156225.1024676019</v>
      </c>
      <c r="P125" s="470">
        <f>('ป้อนข้อมูล Mortgage Protection1'!$G$26*HLOOKUP($P$6,'SA 10%'!$A$6:$IV$366,$A125+1,0))/1000</f>
        <v>1327816.0932185259</v>
      </c>
      <c r="Q125" s="470">
        <f>('ป้อนข้อมูล Mortgage Protection1'!$G$26*HLOOKUP($Q$6,'SA 10%'!$A$6:$IV$366,$A125+1,0))/1000</f>
        <v>1474410.2824412638</v>
      </c>
      <c r="R125" s="470">
        <f>('ป้อนข้อมูล Mortgage Protection1'!$G$26*HLOOKUP($R$6,'SA 10%'!$A$6:$IV$366,$A125+1,0))/1000</f>
        <v>1600515.6618997753</v>
      </c>
      <c r="S125" s="470">
        <f>('ป้อนข้อมูล Mortgage Protection1'!$G$26*HLOOKUP($S$6,'SA 10%'!$A$6:$IV$366,$A125+1,0))/1000</f>
        <v>1709640.9168464267</v>
      </c>
      <c r="T125" s="470">
        <f>('ป้อนข้อมูล Mortgage Protection1'!$G$26*HLOOKUP($T$6,'SA 10%'!$A$6:$IV$366,$A125+1,0))/1000</f>
        <v>1804557.9471281606</v>
      </c>
      <c r="U125" s="470">
        <f>('ป้อนข้อมูล Mortgage Protection1'!$G$26*HLOOKUP($U$6,'SA 10%'!$A$6:$IV$366,$A125+1,0))/1000</f>
        <v>1887485.6416181568</v>
      </c>
      <c r="V125" s="470">
        <f>('ป้อนข้อมูล Mortgage Protection1'!$G$26*HLOOKUP($V$6,'SA 10%'!$A$6:$IV$366,$A125+1,0))/1000</f>
        <v>1960221.1580676448</v>
      </c>
      <c r="W125" s="470">
        <f>('ป้อนข้อมูล Mortgage Protection1'!$G$26*HLOOKUP($W$6,'SA 10%'!$A$6:$IV$366,$A125+1,0))/1000</f>
        <v>2024235.413908279</v>
      </c>
      <c r="X125" s="470">
        <f>('ป้อนข้อมูล Mortgage Protection1'!$G$26*HLOOKUP($X$6,'SA 10%'!$A$6:$IV$366,$A125+1,0))/1000</f>
        <v>2080743.6825669599</v>
      </c>
      <c r="Y125" s="470">
        <f>('ป้อนข้อมูล Mortgage Protection1'!$G$26*HLOOKUP($Y$6,'SA 10%'!$A$6:$IV$366,$A125+1,0))/1000</f>
        <v>2130758.5579918879</v>
      </c>
      <c r="Z125" s="470">
        <f>('ป้อนข้อมูล Mortgage Protection1'!$G$26*HLOOKUP($Z$6,'SA 10%'!$A$6:$IV$366,$A125+1,0))/1000</f>
        <v>2175130.2256958317</v>
      </c>
      <c r="AA125" s="470">
        <f>('ป้อนข้อมูล Mortgage Protection1'!$G$26*HLOOKUP($AA$6,'SA 10%'!$A$6:$IV$366,$A125+1,0))/1000</f>
        <v>2214577.4588330816</v>
      </c>
      <c r="AB125" s="470">
        <f>('ป้อนข้อมูล Mortgage Protection1'!$G$26*HLOOKUP($AB$6,'SA 10%'!$A$6:$IV$366,$A125+1,0))/1000</f>
        <v>2249711.7446443001</v>
      </c>
      <c r="AC125" s="470">
        <f>('ป้อนข้อมูล Mortgage Protection1'!$G$26*HLOOKUP($AC$6,'SA 10%'!$A$6:$IV$366,$A125+1,0))/1000</f>
        <v>2281056.2591015189</v>
      </c>
      <c r="AD125" s="470">
        <f>('ป้อนข้อมูล Mortgage Protection1'!$G$26*HLOOKUP($AD$6,'SA 10%'!$A$6:$IV$366,$A125+1,0))/1000</f>
        <v>2309060.9334637378</v>
      </c>
      <c r="AE125" s="470">
        <f>('ป้อนข้อมูล Mortgage Protection1'!$G$26*HLOOKUP($AE$6,'SA 10%'!$A$6:$IV$366,$A125+1,0))/1000</f>
        <v>2334114.5245876145</v>
      </c>
    </row>
    <row r="126" spans="1:31" ht="11.1" customHeight="1">
      <c r="A126" s="469">
        <v>120</v>
      </c>
      <c r="B126" s="470">
        <f>('ป้อนข้อมูล Mortgage Protection1'!$G$26*HLOOKUP($B$6,'SA 10%'!$A$6:$IV$366,$A126+1,0))/1000</f>
        <v>0</v>
      </c>
      <c r="C126" s="470">
        <f>('ป้อนข้อมูล Mortgage Protection1'!$G$26*HLOOKUP($C$6,'SA 10%'!$A$6:$IV$366,$A126+1,0))/1000</f>
        <v>0</v>
      </c>
      <c r="D126" s="470">
        <f>('ป้อนข้อมูล Mortgage Protection1'!$G$26*HLOOKUP($D$6,'SA 10%'!$A$6:$IV$366,$A126+1,0))/1000</f>
        <v>0</v>
      </c>
      <c r="E126" s="470">
        <f>('ป้อนข้อมูล Mortgage Protection1'!$G$26*HLOOKUP($E$6,'SA 10%'!$A$6:$IV$366,$A126+1,0))/1000</f>
        <v>0</v>
      </c>
      <c r="F126" s="470">
        <f>('ป้อนข้อมูล Mortgage Protection1'!$G$26*HLOOKUP($F$6,'SA 10%'!$A$6:$IV$366,$A126+1,0))/1000</f>
        <v>0</v>
      </c>
      <c r="G126" s="470">
        <f>('ป้อนข้อมูล Mortgage Protection1'!$G$26*HLOOKUP($G$6,'SA 10%'!$A$6:$IV$366,$A126+1,0))/1000</f>
        <v>0</v>
      </c>
      <c r="H126" s="470">
        <f>('ป้อนข้อมูล Mortgage Protection1'!$G$26*HLOOKUP($H$6,'SA 10%'!$A$6:$IV$366,$A126+1,0))/1000</f>
        <v>0</v>
      </c>
      <c r="I126" s="470">
        <f>('ป้อนข้อมูล Mortgage Protection1'!$G$26*HLOOKUP($I$6,'SA 10%'!$A$6:$IV$366,$A126+1,0))/1000</f>
        <v>0</v>
      </c>
      <c r="J126" s="470">
        <f>('ป้อนข้อมูล Mortgage Protection1'!$G$26*HLOOKUP($J$6,'SA 10%'!$A$6:$IV$366,$A126+1,0))/1000</f>
        <v>0</v>
      </c>
      <c r="K126" s="470">
        <f>('ป้อนข้อมูล Mortgage Protection1'!$G$26*HLOOKUP($K$6,'SA 10%'!$A$6:$IV$366,$A126+1,0))/1000</f>
        <v>33551.652292973922</v>
      </c>
      <c r="L126" s="470">
        <f>('ป้อนข้อมูล Mortgage Protection1'!$G$26*HLOOKUP($L$6,'SA 10%'!$A$6:$IV$366,$A126+1,0))/1000</f>
        <v>393343.84425902844</v>
      </c>
      <c r="M126" s="470">
        <f>('ป้อนข้อมูล Mortgage Protection1'!$G$26*HLOOKUP($M$6,'SA 10%'!$A$6:$IV$366,$A126+1,0))/1000</f>
        <v>687873.48051074997</v>
      </c>
      <c r="N126" s="470">
        <f>('ป้อนข้อมูล Mortgage Protection1'!$G$26*HLOOKUP($N$6,'SA 10%'!$A$6:$IV$366,$A126+1,0))/1000</f>
        <v>932308.73738653061</v>
      </c>
      <c r="O126" s="470">
        <f>('ป้อนข้อมูล Mortgage Protection1'!$G$26*HLOOKUP($O$6,'SA 10%'!$A$6:$IV$366,$A126+1,0))/1000</f>
        <v>1137489.768756852</v>
      </c>
      <c r="P126" s="470">
        <f>('ป้อนข้อมูล Mortgage Protection1'!$G$26*HLOOKUP($P$6,'SA 10%'!$A$6:$IV$366,$A126+1,0))/1000</f>
        <v>1311370.7990127935</v>
      </c>
      <c r="Q126" s="470">
        <f>('ป้อนข้อมูล Mortgage Protection1'!$G$26*HLOOKUP($Q$6,'SA 10%'!$A$6:$IV$366,$A126+1,0))/1000</f>
        <v>1459921.4224460747</v>
      </c>
      <c r="R126" s="470">
        <f>('ป้อนข้อมูล Mortgage Protection1'!$G$26*HLOOKUP($R$6,'SA 10%'!$A$6:$IV$366,$A126+1,0))/1000</f>
        <v>1587709.7941146756</v>
      </c>
      <c r="S126" s="470">
        <f>('ป้อนข้อมูล Mortgage Protection1'!$G$26*HLOOKUP($S$6,'SA 10%'!$A$6:$IV$366,$A126+1,0))/1000</f>
        <v>1698291.4259009813</v>
      </c>
      <c r="T126" s="470">
        <f>('ป้อนข้อมูล Mortgage Protection1'!$G$26*HLOOKUP($T$6,'SA 10%'!$A$6:$IV$366,$A126+1,0))/1000</f>
        <v>1794475.2112034354</v>
      </c>
      <c r="U126" s="470">
        <f>('ป้อนข้อมูล Mortgage Protection1'!$G$26*HLOOKUP($U$6,'SA 10%'!$A$6:$IV$366,$A126+1,0))/1000</f>
        <v>1878509.6520069242</v>
      </c>
      <c r="V126" s="470">
        <f>('ป้อนข้อมูล Mortgage Protection1'!$G$26*HLOOKUP($V$6,'SA 10%'!$A$6:$IV$366,$A126+1,0))/1000</f>
        <v>1952215.8907848881</v>
      </c>
      <c r="W126" s="470">
        <f>('ป้อนข้อมูล Mortgage Protection1'!$G$26*HLOOKUP($W$6,'SA 10%'!$A$6:$IV$366,$A126+1,0))/1000</f>
        <v>2017084.4757142335</v>
      </c>
      <c r="X126" s="470">
        <f>('ป้อนข้อมูล Mortgage Protection1'!$G$26*HLOOKUP($X$6,'SA 10%'!$A$6:$IV$366,$A126+1,0))/1000</f>
        <v>2074346.8991628729</v>
      </c>
      <c r="Y126" s="470">
        <f>('ป้อนข้อมูล Mortgage Protection1'!$G$26*HLOOKUP($Y$6,'SA 10%'!$A$6:$IV$366,$A126+1,0))/1000</f>
        <v>2125029.2690760633</v>
      </c>
      <c r="Z126" s="470">
        <f>('ป้อนข้อมูล Mortgage Protection1'!$G$26*HLOOKUP($Z$6,'SA 10%'!$A$6:$IV$366,$A126+1,0))/1000</f>
        <v>2169993.1174737653</v>
      </c>
      <c r="AA126" s="470">
        <f>('ป้อนข้อมูล Mortgage Protection1'!$G$26*HLOOKUP($AA$6,'SA 10%'!$A$6:$IV$366,$A126+1,0))/1000</f>
        <v>2209966.8101987401</v>
      </c>
      <c r="AB126" s="470">
        <f>('ป้อนข้อมูล Mortgage Protection1'!$G$26*HLOOKUP($AB$6,'SA 10%'!$A$6:$IV$366,$A126+1,0))/1000</f>
        <v>2245569.9953509788</v>
      </c>
      <c r="AC126" s="470">
        <f>('ป้อนข้อมูล Mortgage Protection1'!$G$26*HLOOKUP($AC$6,'SA 10%'!$A$6:$IV$366,$A126+1,0))/1000</f>
        <v>2277332.8311667875</v>
      </c>
      <c r="AD126" s="470">
        <f>('ป้อนข้อมูล Mortgage Protection1'!$G$26*HLOOKUP($AD$6,'SA 10%'!$A$6:$IV$366,$A126+1,0))/1000</f>
        <v>2305711.2536514108</v>
      </c>
      <c r="AE126" s="470">
        <f>('ป้อนข้อมูล Mortgage Protection1'!$G$26*HLOOKUP($AE$6,'SA 10%'!$A$6:$IV$366,$A126+1,0))/1000</f>
        <v>2331099.2079791194</v>
      </c>
    </row>
    <row r="127" spans="1:31" ht="11.1" customHeight="1">
      <c r="A127" s="469">
        <v>121</v>
      </c>
      <c r="B127" s="470">
        <f>('ป้อนข้อมูล Mortgage Protection1'!$G$26*HLOOKUP($B$6,'SA 10%'!$A$6:$IV$366,$A127+1,0))/1000</f>
        <v>0</v>
      </c>
      <c r="C127" s="470">
        <f>('ป้อนข้อมูล Mortgage Protection1'!$G$26*HLOOKUP($C$6,'SA 10%'!$A$6:$IV$366,$A127+1,0))/1000</f>
        <v>0</v>
      </c>
      <c r="D127" s="470">
        <f>('ป้อนข้อมูล Mortgage Protection1'!$G$26*HLOOKUP($D$6,'SA 10%'!$A$6:$IV$366,$A127+1,0))/1000</f>
        <v>0</v>
      </c>
      <c r="E127" s="470">
        <f>('ป้อนข้อมูล Mortgage Protection1'!$G$26*HLOOKUP($E$6,'SA 10%'!$A$6:$IV$366,$A127+1,0))/1000</f>
        <v>0</v>
      </c>
      <c r="F127" s="470">
        <f>('ป้อนข้อมูล Mortgage Protection1'!$G$26*HLOOKUP($F$6,'SA 10%'!$A$6:$IV$366,$A127+1,0))/1000</f>
        <v>0</v>
      </c>
      <c r="G127" s="470">
        <f>('ป้อนข้อมูล Mortgage Protection1'!$G$26*HLOOKUP($G$6,'SA 10%'!$A$6:$IV$366,$A127+1,0))/1000</f>
        <v>0</v>
      </c>
      <c r="H127" s="470">
        <f>('ป้อนข้อมูล Mortgage Protection1'!$G$26*HLOOKUP($H$6,'SA 10%'!$A$6:$IV$366,$A127+1,0))/1000</f>
        <v>0</v>
      </c>
      <c r="I127" s="470">
        <f>('ป้อนข้อมูล Mortgage Protection1'!$G$26*HLOOKUP($I$6,'SA 10%'!$A$6:$IV$366,$A127+1,0))/1000</f>
        <v>0</v>
      </c>
      <c r="J127" s="470">
        <f>('ป้อนข้อมูล Mortgage Protection1'!$G$26*HLOOKUP($J$6,'SA 10%'!$A$6:$IV$366,$A127+1,0))/1000</f>
        <v>0</v>
      </c>
      <c r="K127" s="470">
        <f>('ป้อนข้อมูล Mortgage Protection1'!$G$26*HLOOKUP($K$6,'SA 10%'!$A$6:$IV$366,$A127+1,0))/1000</f>
        <v>0</v>
      </c>
      <c r="L127" s="470">
        <f>('ป้อนข้อมูล Mortgage Protection1'!$G$26*HLOOKUP($L$6,'SA 10%'!$A$6:$IV$366,$A127+1,0))/1000</f>
        <v>364570.19727665681</v>
      </c>
      <c r="M127" s="470">
        <f>('ป้อนข้อมูล Mortgage Protection1'!$G$26*HLOOKUP($M$6,'SA 10%'!$A$6:$IV$366,$A127+1,0))/1000</f>
        <v>663011.1584474952</v>
      </c>
      <c r="N127" s="470">
        <f>('ป้อนข้อมูล Mortgage Protection1'!$G$26*HLOOKUP($N$6,'SA 10%'!$A$6:$IV$366,$A127+1,0))/1000</f>
        <v>910692.4917572001</v>
      </c>
      <c r="O127" s="470">
        <f>('ป้อนข้อมูล Mortgage Protection1'!$G$26*HLOOKUP($O$6,'SA 10%'!$A$6:$IV$366,$A127+1,0))/1000</f>
        <v>1118598.3072651785</v>
      </c>
      <c r="P127" s="470">
        <f>('ป้อนข้อมูล Mortgage Protection1'!$G$26*HLOOKUP($P$6,'SA 10%'!$A$6:$IV$366,$A127+1,0))/1000</f>
        <v>1294788.4606886806</v>
      </c>
      <c r="Q127" s="470">
        <f>('ป้อนข้อมูล Mortgage Protection1'!$G$26*HLOOKUP($Q$6,'SA 10%'!$A$6:$IV$366,$A127+1,0))/1000</f>
        <v>1445311.821950926</v>
      </c>
      <c r="R127" s="470">
        <f>('ป้อนข้อมูล Mortgage Protection1'!$G$26*HLOOKUP($R$6,'SA 10%'!$A$6:$IV$366,$A127+1,0))/1000</f>
        <v>1574797.2107646994</v>
      </c>
      <c r="S127" s="470">
        <f>('ป้อนข้อมูล Mortgage Protection1'!$G$26*HLOOKUP($S$6,'SA 10%'!$A$6:$IV$366,$A127+1,0))/1000</f>
        <v>1686847.3558643232</v>
      </c>
      <c r="T127" s="470">
        <f>('ป้อนข้อมูล Mortgage Protection1'!$G$26*HLOOKUP($T$6,'SA 10%'!$A$6:$IV$366,$A127+1,0))/1000</f>
        <v>1784308.4524793373</v>
      </c>
      <c r="U127" s="470">
        <f>('ป้อนข้อมูล Mortgage Protection1'!$G$26*HLOOKUP($U$6,'SA 10%'!$A$6:$IV$366,$A127+1,0))/1000</f>
        <v>1869458.8624822651</v>
      </c>
      <c r="V127" s="470">
        <f>('ป้อนข้อมูล Mortgage Protection1'!$G$26*HLOOKUP($V$6,'SA 10%'!$A$6:$IV$366,$A127+1,0))/1000</f>
        <v>1944143.9129414419</v>
      </c>
      <c r="W127" s="470">
        <f>('ป้อนข้อมูล Mortgage Protection1'!$G$26*HLOOKUP($W$6,'SA 10%'!$A$6:$IV$366,$A127+1,0))/1000</f>
        <v>2009873.9463685714</v>
      </c>
      <c r="X127" s="470">
        <f>('ป้อนข้อมูล Mortgage Protection1'!$G$26*HLOOKUP($X$6,'SA 10%'!$A$6:$IV$366,$A127+1,0))/1000</f>
        <v>2067896.8092304189</v>
      </c>
      <c r="Y127" s="470">
        <f>('ป้อนข้อมูล Mortgage Protection1'!$G$26*HLOOKUP($Y$6,'SA 10%'!$A$6:$IV$366,$A127+1,0))/1000</f>
        <v>2119252.2360859402</v>
      </c>
      <c r="Z127" s="470">
        <f>('ป้อนข้อมูล Mortgage Protection1'!$G$26*HLOOKUP($Z$6,'SA 10%'!$A$6:$IV$366,$A127+1,0))/1000</f>
        <v>2164813.2000165153</v>
      </c>
      <c r="AA127" s="470">
        <f>('ป้อนข้อมูล Mortgage Protection1'!$G$26*HLOOKUP($AA$6,'SA 10%'!$A$6:$IV$366,$A127+1,0))/1000</f>
        <v>2205317.7394924448</v>
      </c>
      <c r="AB127" s="470">
        <f>('ป้อนข้อมูล Mortgage Protection1'!$G$26*HLOOKUP($AB$6,'SA 10%'!$A$6:$IV$366,$A127+1,0))/1000</f>
        <v>2241393.7314802143</v>
      </c>
      <c r="AC127" s="470">
        <f>('ป้อนข้อมูล Mortgage Protection1'!$G$26*HLOOKUP($AC$6,'SA 10%'!$A$6:$IV$366,$A127+1,0))/1000</f>
        <v>2273578.3746659332</v>
      </c>
      <c r="AD127" s="470">
        <f>('ป้อนข้อมูล Mortgage Protection1'!$G$26*HLOOKUP($AD$6,'SA 10%'!$A$6:$IV$366,$A127+1,0))/1000</f>
        <v>2302333.6598406476</v>
      </c>
      <c r="AE127" s="470">
        <f>('ป้อนข้อมูล Mortgage Protection1'!$G$26*HLOOKUP($AE$6,'SA 10%'!$A$6:$IV$366,$A127+1,0))/1000</f>
        <v>2328058.7637322205</v>
      </c>
    </row>
    <row r="128" spans="1:31" ht="11.1" customHeight="1">
      <c r="A128" s="469">
        <v>122</v>
      </c>
      <c r="B128" s="470">
        <f>('ป้อนข้อมูล Mortgage Protection1'!$G$26*HLOOKUP($B$6,'SA 10%'!$A$6:$IV$366,$A128+1,0))/1000</f>
        <v>0</v>
      </c>
      <c r="C128" s="470">
        <f>('ป้อนข้อมูล Mortgage Protection1'!$G$26*HLOOKUP($C$6,'SA 10%'!$A$6:$IV$366,$A128+1,0))/1000</f>
        <v>0</v>
      </c>
      <c r="D128" s="470">
        <f>('ป้อนข้อมูล Mortgage Protection1'!$G$26*HLOOKUP($D$6,'SA 10%'!$A$6:$IV$366,$A128+1,0))/1000</f>
        <v>0</v>
      </c>
      <c r="E128" s="470">
        <f>('ป้อนข้อมูล Mortgage Protection1'!$G$26*HLOOKUP($E$6,'SA 10%'!$A$6:$IV$366,$A128+1,0))/1000</f>
        <v>0</v>
      </c>
      <c r="F128" s="470">
        <f>('ป้อนข้อมูล Mortgage Protection1'!$G$26*HLOOKUP($F$6,'SA 10%'!$A$6:$IV$366,$A128+1,0))/1000</f>
        <v>0</v>
      </c>
      <c r="G128" s="470">
        <f>('ป้อนข้อมูล Mortgage Protection1'!$G$26*HLOOKUP($G$6,'SA 10%'!$A$6:$IV$366,$A128+1,0))/1000</f>
        <v>0</v>
      </c>
      <c r="H128" s="470">
        <f>('ป้อนข้อมูล Mortgage Protection1'!$G$26*HLOOKUP($H$6,'SA 10%'!$A$6:$IV$366,$A128+1,0))/1000</f>
        <v>0</v>
      </c>
      <c r="I128" s="470">
        <f>('ป้อนข้อมูล Mortgage Protection1'!$G$26*HLOOKUP($I$6,'SA 10%'!$A$6:$IV$366,$A128+1,0))/1000</f>
        <v>0</v>
      </c>
      <c r="J128" s="470">
        <f>('ป้อนข้อมูล Mortgage Protection1'!$G$26*HLOOKUP($J$6,'SA 10%'!$A$6:$IV$366,$A128+1,0))/1000</f>
        <v>0</v>
      </c>
      <c r="K128" s="470">
        <f>('ป้อนข้อมูล Mortgage Protection1'!$G$26*HLOOKUP($K$6,'SA 10%'!$A$6:$IV$366,$A128+1,0))/1000</f>
        <v>0</v>
      </c>
      <c r="L128" s="470">
        <f>('ป้อนข้อมูล Mortgage Protection1'!$G$26*HLOOKUP($L$6,'SA 10%'!$A$6:$IV$366,$A128+1,0))/1000</f>
        <v>335556.76990276546</v>
      </c>
      <c r="M128" s="470">
        <f>('ป้อนข้อมูล Mortgage Protection1'!$G$26*HLOOKUP($M$6,'SA 10%'!$A$6:$IV$366,$A128+1,0))/1000</f>
        <v>637941.65036704682</v>
      </c>
      <c r="N128" s="470">
        <f>('ป้อนข้อมูล Mortgage Protection1'!$G$26*HLOOKUP($N$6,'SA 10%'!$A$6:$IV$366,$A128+1,0))/1000</f>
        <v>888896.11074762477</v>
      </c>
      <c r="O128" s="470">
        <f>('ป้อนข้อมูล Mortgage Protection1'!$G$26*HLOOKUP($O$6,'SA 10%'!$A$6:$IV$366,$A128+1,0))/1000</f>
        <v>1099549.4169277423</v>
      </c>
      <c r="P128" s="470">
        <f>('ป้อนข้อมูล Mortgage Protection1'!$G$26*HLOOKUP($P$6,'SA 10%'!$A$6:$IV$366,$A128+1,0))/1000</f>
        <v>1278067.9362118661</v>
      </c>
      <c r="Q128" s="470">
        <f>('ป้อนข้อมูล Mortgage Protection1'!$G$26*HLOOKUP($Q$6,'SA 10%'!$A$6:$IV$366,$A128+1,0))/1000</f>
        <v>1430580.474784984</v>
      </c>
      <c r="R128" s="470">
        <f>('ป้อนข้อมูล Mortgage Protection1'!$G$26*HLOOKUP($R$6,'SA 10%'!$A$6:$IV$366,$A128+1,0))/1000</f>
        <v>1561777.0225534735</v>
      </c>
      <c r="S128" s="470">
        <f>('ป้อนข้อมูล Mortgage Protection1'!$G$26*HLOOKUP($S$6,'SA 10%'!$A$6:$IV$366,$A128+1,0))/1000</f>
        <v>1675307.9185773602</v>
      </c>
      <c r="T128" s="470">
        <f>('ป้อนข้อมูล Mortgage Protection1'!$G$26*HLOOKUP($T$6,'SA 10%'!$A$6:$IV$366,$A128+1,0))/1000</f>
        <v>1774056.9707658719</v>
      </c>
      <c r="U128" s="470">
        <f>('ป้อนข้อมูล Mortgage Protection1'!$G$26*HLOOKUP($U$6,'SA 10%'!$A$6:$IV$366,$A128+1,0))/1000</f>
        <v>1860332.649711567</v>
      </c>
      <c r="V128" s="470">
        <f>('ป้อนข้อมูล Mortgage Protection1'!$G$26*HLOOKUP($V$6,'SA 10%'!$A$6:$IV$366,$A128+1,0))/1000</f>
        <v>1936004.6686159668</v>
      </c>
      <c r="W128" s="470">
        <f>('ป้อนข้อมูล Mortgage Protection1'!$G$26*HLOOKUP($W$6,'SA 10%'!$A$6:$IV$366,$A128+1,0))/1000</f>
        <v>2002603.329278362</v>
      </c>
      <c r="X128" s="470">
        <f>('ป้อนข้อมูล Mortgage Protection1'!$G$26*HLOOKUP($X$6,'SA 10%'!$A$6:$IV$366,$A128+1,0))/1000</f>
        <v>2061392.9685485277</v>
      </c>
      <c r="Y128" s="470">
        <f>('ป้อนข้อมูล Mortgage Protection1'!$G$26*HLOOKUP($Y$6,'SA 10%'!$A$6:$IV$366,$A128+1,0))/1000</f>
        <v>2113427.0611542328</v>
      </c>
      <c r="Z128" s="470">
        <f>('ป้อนข้อมูล Mortgage Protection1'!$G$26*HLOOKUP($Z$6,'SA 10%'!$A$6:$IV$366,$A128+1,0))/1000</f>
        <v>2159590.1165804542</v>
      </c>
      <c r="AA128" s="470">
        <f>('ป้อนข้อมูล Mortgage Protection1'!$G$26*HLOOKUP($AA$6,'SA 10%'!$A$6:$IV$366,$A128+1,0))/1000</f>
        <v>2200629.9265302643</v>
      </c>
      <c r="AB128" s="470">
        <f>('ป้อนข้อมูล Mortgage Protection1'!$G$26*HLOOKUP($AB$6,'SA 10%'!$A$6:$IV$366,$A128+1,0))/1000</f>
        <v>2237182.6654105256</v>
      </c>
      <c r="AC128" s="470">
        <f>('ป้อนข้อมูล Mortgage Protection1'!$G$26*HLOOKUP($AC$6,'SA 10%'!$A$6:$IV$366,$A128+1,0))/1000</f>
        <v>2269792.6310275723</v>
      </c>
      <c r="AD128" s="470">
        <f>('ป้อนข้อมูล Mortgage Protection1'!$G$26*HLOOKUP($AD$6,'SA 10%'!$A$6:$IV$366,$A128+1,0))/1000</f>
        <v>2298927.919414795</v>
      </c>
      <c r="AE128" s="470">
        <f>('ป้อนข้อมูล Mortgage Protection1'!$G$26*HLOOKUP($AE$6,'SA 10%'!$A$6:$IV$366,$A128+1,0))/1000</f>
        <v>2324992.9824499306</v>
      </c>
    </row>
    <row r="129" spans="1:31" ht="11.1" customHeight="1">
      <c r="A129" s="469">
        <v>123</v>
      </c>
      <c r="B129" s="470">
        <f>('ป้อนข้อมูล Mortgage Protection1'!$G$26*HLOOKUP($B$6,'SA 10%'!$A$6:$IV$366,$A129+1,0))/1000</f>
        <v>0</v>
      </c>
      <c r="C129" s="470">
        <f>('ป้อนข้อมูล Mortgage Protection1'!$G$26*HLOOKUP($C$6,'SA 10%'!$A$6:$IV$366,$A129+1,0))/1000</f>
        <v>0</v>
      </c>
      <c r="D129" s="470">
        <f>('ป้อนข้อมูล Mortgage Protection1'!$G$26*HLOOKUP($D$6,'SA 10%'!$A$6:$IV$366,$A129+1,0))/1000</f>
        <v>0</v>
      </c>
      <c r="E129" s="470">
        <f>('ป้อนข้อมูล Mortgage Protection1'!$G$26*HLOOKUP($E$6,'SA 10%'!$A$6:$IV$366,$A129+1,0))/1000</f>
        <v>0</v>
      </c>
      <c r="F129" s="470">
        <f>('ป้อนข้อมูล Mortgage Protection1'!$G$26*HLOOKUP($F$6,'SA 10%'!$A$6:$IV$366,$A129+1,0))/1000</f>
        <v>0</v>
      </c>
      <c r="G129" s="470">
        <f>('ป้อนข้อมูล Mortgage Protection1'!$G$26*HLOOKUP($G$6,'SA 10%'!$A$6:$IV$366,$A129+1,0))/1000</f>
        <v>0</v>
      </c>
      <c r="H129" s="470">
        <f>('ป้อนข้อมูล Mortgage Protection1'!$G$26*HLOOKUP($H$6,'SA 10%'!$A$6:$IV$366,$A129+1,0))/1000</f>
        <v>0</v>
      </c>
      <c r="I129" s="470">
        <f>('ป้อนข้อมูล Mortgage Protection1'!$G$26*HLOOKUP($I$6,'SA 10%'!$A$6:$IV$366,$A129+1,0))/1000</f>
        <v>0</v>
      </c>
      <c r="J129" s="470">
        <f>('ป้อนข้อมูล Mortgage Protection1'!$G$26*HLOOKUP($J$6,'SA 10%'!$A$6:$IV$366,$A129+1,0))/1000</f>
        <v>0</v>
      </c>
      <c r="K129" s="470">
        <f>('ป้อนข้อมูล Mortgage Protection1'!$G$26*HLOOKUP($K$6,'SA 10%'!$A$6:$IV$366,$A129+1,0))/1000</f>
        <v>0</v>
      </c>
      <c r="L129" s="470">
        <f>('ป้อนข้อมูล Mortgage Protection1'!$G$26*HLOOKUP($L$6,'SA 10%'!$A$6:$IV$366,$A129+1,0))/1000</f>
        <v>306301.56396742497</v>
      </c>
      <c r="M129" s="470">
        <f>('ป้อนข้อมูล Mortgage Protection1'!$G$26*HLOOKUP($M$6,'SA 10%'!$A$6:$IV$366,$A129+1,0))/1000</f>
        <v>612663.22971926094</v>
      </c>
      <c r="N129" s="470">
        <f>('ป้อนข้อมูล Mortgage Protection1'!$G$26*HLOOKUP($N$6,'SA 10%'!$A$6:$IV$366,$A129+1,0))/1000</f>
        <v>866918.09322963643</v>
      </c>
      <c r="O129" s="470">
        <f>('ป้อนข้อมูล Mortgage Protection1'!$G$26*HLOOKUP($O$6,'SA 10%'!$A$6:$IV$366,$A129+1,0))/1000</f>
        <v>1080341.7858374929</v>
      </c>
      <c r="P129" s="470">
        <f>('ป้อนข้อมูล Mortgage Protection1'!$G$26*HLOOKUP($P$6,'SA 10%'!$A$6:$IV$366,$A129+1,0))/1000</f>
        <v>1261208.074031078</v>
      </c>
      <c r="Q129" s="470">
        <f>('ป้อนข้อมูล Mortgage Protection1'!$G$26*HLOOKUP($Q$6,'SA 10%'!$A$6:$IV$366,$A129+1,0))/1000</f>
        <v>1415726.3663926595</v>
      </c>
      <c r="R129" s="470">
        <f>('ป้อนข้อมูล Mortgage Protection1'!$G$26*HLOOKUP($R$6,'SA 10%'!$A$6:$IV$366,$A129+1,0))/1000</f>
        <v>1548648.3327738212</v>
      </c>
      <c r="S129" s="470">
        <f>('ป้อนข้อมูล Mortgage Protection1'!$G$26*HLOOKUP($S$6,'SA 10%'!$A$6:$IV$366,$A129+1,0))/1000</f>
        <v>1663672.3193130053</v>
      </c>
      <c r="T129" s="470">
        <f>('ป้อนข้อมูล Mortgage Protection1'!$G$26*HLOOKUP($T$6,'SA 10%'!$A$6:$IV$366,$A129+1,0))/1000</f>
        <v>1763720.0600381284</v>
      </c>
      <c r="U129" s="470">
        <f>('ป้อนข้อมูล Mortgage Protection1'!$G$26*HLOOKUP($U$6,'SA 10%'!$A$6:$IV$366,$A129+1,0))/1000</f>
        <v>1851130.3851677792</v>
      </c>
      <c r="V129" s="470">
        <f>('ป้อนข้อมูล Mortgage Protection1'!$G$26*HLOOKUP($V$6,'SA 10%'!$A$6:$IV$366,$A129+1,0))/1000</f>
        <v>1927797.5972544458</v>
      </c>
      <c r="W129" s="470">
        <f>('ป้อนข้อมูล Mortgage Protection1'!$G$26*HLOOKUP($W$6,'SA 10%'!$A$6:$IV$366,$A129+1,0))/1000</f>
        <v>1995272.1237124011</v>
      </c>
      <c r="X129" s="470">
        <f>('ป้อนข้อมูล Mortgage Protection1'!$G$26*HLOOKUP($X$6,'SA 10%'!$A$6:$IV$366,$A129+1,0))/1000</f>
        <v>2054834.9291942879</v>
      </c>
      <c r="Y129" s="470">
        <f>('ป้อนข้อมูล Mortgage Protection1'!$G$26*HLOOKUP($Y$6,'SA 10%'!$A$6:$IV$366,$A129+1,0))/1000</f>
        <v>2107553.3430980938</v>
      </c>
      <c r="Z129" s="470">
        <f>('ป้อนข้อมูล Mortgage Protection1'!$G$26*HLOOKUP($Z$6,'SA 10%'!$A$6:$IV$366,$A129+1,0))/1000</f>
        <v>2154323.5074490933</v>
      </c>
      <c r="AA129" s="470">
        <f>('ป้อนข้อมูล Mortgage Protection1'!$G$26*HLOOKUP($AA$6,'SA 10%'!$A$6:$IV$366,$A129+1,0))/1000</f>
        <v>2195903.0484600659</v>
      </c>
      <c r="AB129" s="470">
        <f>('ป้อนข้อมูล Mortgage Protection1'!$G$26*HLOOKUP($AB$6,'SA 10%'!$A$6:$IV$366,$A129+1,0))/1000</f>
        <v>2232936.50712359</v>
      </c>
      <c r="AC129" s="470">
        <f>('ป้อนข้อมูล Mortgage Protection1'!$G$26*HLOOKUP($AC$6,'SA 10%'!$A$6:$IV$366,$A129+1,0))/1000</f>
        <v>2265975.3395255581</v>
      </c>
      <c r="AD129" s="470">
        <f>('ป้อนข้อมูล Mortgage Protection1'!$G$26*HLOOKUP($AD$6,'SA 10%'!$A$6:$IV$366,$A129+1,0))/1000</f>
        <v>2295493.7978187264</v>
      </c>
      <c r="AE129" s="470">
        <f>('ป้อนข้อมูล Mortgage Protection1'!$G$26*HLOOKUP($AE$6,'SA 10%'!$A$6:$IV$366,$A129+1,0))/1000</f>
        <v>2321901.6529902881</v>
      </c>
    </row>
    <row r="130" spans="1:31" ht="11.1" customHeight="1">
      <c r="A130" s="469">
        <v>124</v>
      </c>
      <c r="B130" s="470">
        <f>('ป้อนข้อมูล Mortgage Protection1'!$G$26*HLOOKUP($B$6,'SA 10%'!$A$6:$IV$366,$A130+1,0))/1000</f>
        <v>0</v>
      </c>
      <c r="C130" s="470">
        <f>('ป้อนข้อมูล Mortgage Protection1'!$G$26*HLOOKUP($C$6,'SA 10%'!$A$6:$IV$366,$A130+1,0))/1000</f>
        <v>0</v>
      </c>
      <c r="D130" s="470">
        <f>('ป้อนข้อมูล Mortgage Protection1'!$G$26*HLOOKUP($D$6,'SA 10%'!$A$6:$IV$366,$A130+1,0))/1000</f>
        <v>0</v>
      </c>
      <c r="E130" s="470">
        <f>('ป้อนข้อมูล Mortgage Protection1'!$G$26*HLOOKUP($E$6,'SA 10%'!$A$6:$IV$366,$A130+1,0))/1000</f>
        <v>0</v>
      </c>
      <c r="F130" s="470">
        <f>('ป้อนข้อมูล Mortgage Protection1'!$G$26*HLOOKUP($F$6,'SA 10%'!$A$6:$IV$366,$A130+1,0))/1000</f>
        <v>0</v>
      </c>
      <c r="G130" s="470">
        <f>('ป้อนข้อมูล Mortgage Protection1'!$G$26*HLOOKUP($G$6,'SA 10%'!$A$6:$IV$366,$A130+1,0))/1000</f>
        <v>0</v>
      </c>
      <c r="H130" s="470">
        <f>('ป้อนข้อมูล Mortgage Protection1'!$G$26*HLOOKUP($H$6,'SA 10%'!$A$6:$IV$366,$A130+1,0))/1000</f>
        <v>0</v>
      </c>
      <c r="I130" s="470">
        <f>('ป้อนข้อมูล Mortgage Protection1'!$G$26*HLOOKUP($I$6,'SA 10%'!$A$6:$IV$366,$A130+1,0))/1000</f>
        <v>0</v>
      </c>
      <c r="J130" s="470">
        <f>('ป้อนข้อมูล Mortgage Protection1'!$G$26*HLOOKUP($J$6,'SA 10%'!$A$6:$IV$366,$A130+1,0))/1000</f>
        <v>0</v>
      </c>
      <c r="K130" s="470">
        <f>('ป้อนข้อมูล Mortgage Protection1'!$G$26*HLOOKUP($K$6,'SA 10%'!$A$6:$IV$366,$A130+1,0))/1000</f>
        <v>0</v>
      </c>
      <c r="L130" s="470">
        <f>('ป้อนข้อมูล Mortgage Protection1'!$G$26*HLOOKUP($L$6,'SA 10%'!$A$6:$IV$366,$A130+1,0))/1000</f>
        <v>276802.56464928965</v>
      </c>
      <c r="M130" s="470">
        <f>('ป้อนข้อมูล Mortgage Protection1'!$G$26*HLOOKUP($M$6,'SA 10%'!$A$6:$IV$366,$A130+1,0))/1000</f>
        <v>587174.15556607675</v>
      </c>
      <c r="N130" s="470">
        <f>('ป้อนข้อมูล Mortgage Protection1'!$G$26*HLOOKUP($N$6,'SA 10%'!$A$6:$IV$366,$A130+1,0))/1000</f>
        <v>844756.92556566489</v>
      </c>
      <c r="O130" s="470">
        <f>('ป้อนข้อมูล Mortgage Protection1'!$G$26*HLOOKUP($O$6,'SA 10%'!$A$6:$IV$366,$A130+1,0))/1000</f>
        <v>1060974.0911548252</v>
      </c>
      <c r="P130" s="470">
        <f>('ป้อนข้อมูล Mortgage Protection1'!$G$26*HLOOKUP($P$6,'SA 10%'!$A$6:$IV$366,$A130+1,0))/1000</f>
        <v>1244207.7129987839</v>
      </c>
      <c r="Q130" s="470">
        <f>('ป้อนข้อมูล Mortgage Protection1'!$G$26*HLOOKUP($Q$6,'SA 10%'!$A$6:$IV$366,$A130+1,0))/1000</f>
        <v>1400748.4737637325</v>
      </c>
      <c r="R130" s="470">
        <f>('ป้อนข้อมูล Mortgage Protection1'!$G$26*HLOOKUP($R$6,'SA 10%'!$A$6:$IV$366,$A130+1,0))/1000</f>
        <v>1535410.2372460053</v>
      </c>
      <c r="S130" s="470">
        <f>('ป้อนข้อมูล Mortgage Protection1'!$G$26*HLOOKUP($S$6,'SA 10%'!$A$6:$IV$366,$A130+1,0))/1000</f>
        <v>1651939.7567214475</v>
      </c>
      <c r="T130" s="470">
        <f>('ป้อนข้อมูล Mortgage Protection1'!$G$26*HLOOKUP($T$6,'SA 10%'!$A$6:$IV$366,$A130+1,0))/1000</f>
        <v>1753297.0083876525</v>
      </c>
      <c r="U130" s="470">
        <f>('ป้อนข้อมูล Mortgage Protection1'!$G$26*HLOOKUP($U$6,'SA 10%'!$A$6:$IV$366,$A130+1,0))/1000</f>
        <v>1841851.4350861271</v>
      </c>
      <c r="V130" s="470">
        <f>('ป้อนข้อมูล Mortgage Protection1'!$G$26*HLOOKUP($V$6,'SA 10%'!$A$6:$IV$366,$A130+1,0))/1000</f>
        <v>1919522.1336315793</v>
      </c>
      <c r="W130" s="470">
        <f>('ป้อนข้อมูล Mortgage Protection1'!$G$26*HLOOKUP($W$6,'SA 10%'!$A$6:$IV$366,$A130+1,0))/1000</f>
        <v>1987879.8247667237</v>
      </c>
      <c r="X130" s="470">
        <f>('ป้อนข้อมูล Mortgage Protection1'!$G$26*HLOOKUP($X$6,'SA 10%'!$A$6:$IV$366,$A130+1,0))/1000</f>
        <v>2048222.2395120955</v>
      </c>
      <c r="Y130" s="470">
        <f>('ป้อนข้อมูล Mortgage Protection1'!$G$26*HLOOKUP($Y$6,'SA 10%'!$A$6:$IV$366,$A130+1,0))/1000</f>
        <v>2101630.6773914872</v>
      </c>
      <c r="Z130" s="470">
        <f>('ป้อนข้อมูล Mortgage Protection1'!$G$26*HLOOKUP($Z$6,'SA 10%'!$A$6:$IV$366,$A130+1,0))/1000</f>
        <v>2149013.0099083036</v>
      </c>
      <c r="AA130" s="470">
        <f>('ป้อนข้อมูล Mortgage Protection1'!$G$26*HLOOKUP($AA$6,'SA 10%'!$A$6:$IV$366,$A130+1,0))/1000</f>
        <v>2191136.7797392816</v>
      </c>
      <c r="AB130" s="470">
        <f>('ป้อนข้อมูล Mortgage Protection1'!$G$26*HLOOKUP($AB$6,'SA 10%'!$A$6:$IV$366,$A130+1,0))/1000</f>
        <v>2228654.9641842633</v>
      </c>
      <c r="AC130" s="470">
        <f>('ป้อนข้อมูล Mortgage Protection1'!$G$26*HLOOKUP($AC$6,'SA 10%'!$A$6:$IV$366,$A130+1,0))/1000</f>
        <v>2262126.2372610262</v>
      </c>
      <c r="AD130" s="470">
        <f>('ป้อนข้อมูล Mortgage Protection1'!$G$26*HLOOKUP($AD$6,'SA 10%'!$A$6:$IV$366,$A130+1,0))/1000</f>
        <v>2292031.0585426907</v>
      </c>
      <c r="AE130" s="470">
        <f>('ป้อนข้อมูล Mortgage Protection1'!$G$26*HLOOKUP($AE$6,'SA 10%'!$A$6:$IV$366,$A130+1,0))/1000</f>
        <v>2318784.5624518162</v>
      </c>
    </row>
    <row r="131" spans="1:31" ht="11.1" customHeight="1">
      <c r="A131" s="469">
        <v>125</v>
      </c>
      <c r="B131" s="470">
        <f>('ป้อนข้อมูล Mortgage Protection1'!$G$26*HLOOKUP($B$6,'SA 10%'!$A$6:$IV$366,$A131+1,0))/1000</f>
        <v>0</v>
      </c>
      <c r="C131" s="470">
        <f>('ป้อนข้อมูล Mortgage Protection1'!$G$26*HLOOKUP($C$6,'SA 10%'!$A$6:$IV$366,$A131+1,0))/1000</f>
        <v>0</v>
      </c>
      <c r="D131" s="470">
        <f>('ป้อนข้อมูล Mortgage Protection1'!$G$26*HLOOKUP($D$6,'SA 10%'!$A$6:$IV$366,$A131+1,0))/1000</f>
        <v>0</v>
      </c>
      <c r="E131" s="470">
        <f>('ป้อนข้อมูล Mortgage Protection1'!$G$26*HLOOKUP($E$6,'SA 10%'!$A$6:$IV$366,$A131+1,0))/1000</f>
        <v>0</v>
      </c>
      <c r="F131" s="470">
        <f>('ป้อนข้อมูล Mortgage Protection1'!$G$26*HLOOKUP($F$6,'SA 10%'!$A$6:$IV$366,$A131+1,0))/1000</f>
        <v>0</v>
      </c>
      <c r="G131" s="470">
        <f>('ป้อนข้อมูล Mortgage Protection1'!$G$26*HLOOKUP($G$6,'SA 10%'!$A$6:$IV$366,$A131+1,0))/1000</f>
        <v>0</v>
      </c>
      <c r="H131" s="470">
        <f>('ป้อนข้อมูล Mortgage Protection1'!$G$26*HLOOKUP($H$6,'SA 10%'!$A$6:$IV$366,$A131+1,0))/1000</f>
        <v>0</v>
      </c>
      <c r="I131" s="470">
        <f>('ป้อนข้อมูล Mortgage Protection1'!$G$26*HLOOKUP($I$6,'SA 10%'!$A$6:$IV$366,$A131+1,0))/1000</f>
        <v>0</v>
      </c>
      <c r="J131" s="470">
        <f>('ป้อนข้อมูล Mortgage Protection1'!$G$26*HLOOKUP($J$6,'SA 10%'!$A$6:$IV$366,$A131+1,0))/1000</f>
        <v>0</v>
      </c>
      <c r="K131" s="470">
        <f>('ป้อนข้อมูล Mortgage Protection1'!$G$26*HLOOKUP($K$6,'SA 10%'!$A$6:$IV$366,$A131+1,0))/1000</f>
        <v>0</v>
      </c>
      <c r="L131" s="470">
        <f>('ป้อนข้อมูล Mortgage Protection1'!$G$26*HLOOKUP($L$6,'SA 10%'!$A$6:$IV$366,$A131+1,0))/1000</f>
        <v>247057.74033683707</v>
      </c>
      <c r="M131" s="470">
        <f>('ป้อนข้อมูล Mortgage Protection1'!$G$26*HLOOKUP($M$6,'SA 10%'!$A$6:$IV$366,$A131+1,0))/1000</f>
        <v>561472.67246161657</v>
      </c>
      <c r="N131" s="470">
        <f>('ป้อนข้อมูล Mortgage Protection1'!$G$26*HLOOKUP($N$6,'SA 10%'!$A$6:$IV$366,$A131+1,0))/1000</f>
        <v>822411.08150449337</v>
      </c>
      <c r="O131" s="470">
        <f>('ป้อนข้อมูล Mortgage Protection1'!$G$26*HLOOKUP($O$6,'SA 10%'!$A$6:$IV$366,$A131+1,0))/1000</f>
        <v>1041444.9990164686</v>
      </c>
      <c r="P131" s="470">
        <f>('ป้อนข้อมูล Mortgage Protection1'!$G$26*HLOOKUP($P$6,'SA 10%'!$A$6:$IV$366,$A131+1,0))/1000</f>
        <v>1227065.6822912204</v>
      </c>
      <c r="Q131" s="470">
        <f>('ป้อนข้อมูล Mortgage Protection1'!$G$26*HLOOKUP($Q$6,'SA 10%'!$A$6:$IV$366,$A131+1,0))/1000</f>
        <v>1385645.7653628974</v>
      </c>
      <c r="R131" s="470">
        <f>('ป้อนข้อมูล Mortgage Protection1'!$G$26*HLOOKUP($R$6,'SA 10%'!$A$6:$IV$366,$A131+1,0))/1000</f>
        <v>1522061.8242554569</v>
      </c>
      <c r="S131" s="470">
        <f>('ป้อนข้อมูล Mortgage Protection1'!$G$26*HLOOKUP($S$6,'SA 10%'!$A$6:$IV$366,$A131+1,0))/1000</f>
        <v>1640109.4227749608</v>
      </c>
      <c r="T131" s="470">
        <f>('ป้อนข้อมูล Mortgage Protection1'!$G$26*HLOOKUP($T$6,'SA 10%'!$A$6:$IV$366,$A131+1,0))/1000</f>
        <v>1742787.0979734231</v>
      </c>
      <c r="U131" s="470">
        <f>('ป้อนข้อมูล Mortgage Protection1'!$G$26*HLOOKUP($U$6,'SA 10%'!$A$6:$IV$366,$A131+1,0))/1000</f>
        <v>1832495.1604204611</v>
      </c>
      <c r="V131" s="470">
        <f>('ป้อนข้อมูล Mortgage Protection1'!$G$26*HLOOKUP($V$6,'SA 10%'!$A$6:$IV$366,$A131+1,0))/1000</f>
        <v>1911177.7078118552</v>
      </c>
      <c r="W131" s="470">
        <f>('ป้อนข้อมูล Mortgage Protection1'!$G$26*HLOOKUP($W$6,'SA 10%'!$A$6:$IV$366,$A131+1,0))/1000</f>
        <v>1980425.9233298323</v>
      </c>
      <c r="X131" s="470">
        <f>('ป้อนข้อมูล Mortgage Protection1'!$G$26*HLOOKUP($X$6,'SA 10%'!$A$6:$IV$366,$A131+1,0))/1000</f>
        <v>2041554.4440825514</v>
      </c>
      <c r="Y131" s="470">
        <f>('ป้อนข้อมูล Mortgage Protection1'!$G$26*HLOOKUP($Y$6,'SA 10%'!$A$6:$IV$366,$A131+1,0))/1000</f>
        <v>2095658.6561373263</v>
      </c>
      <c r="Z131" s="470">
        <f>('ป้อนข้อมูล Mortgage Protection1'!$G$26*HLOOKUP($Z$6,'SA 10%'!$A$6:$IV$366,$A131+1,0))/1000</f>
        <v>2143658.2582213413</v>
      </c>
      <c r="AA131" s="470">
        <f>('ป้อนข้อมูล Mortgage Protection1'!$G$26*HLOOKUP($AA$6,'SA 10%'!$A$6:$IV$366,$A131+1,0))/1000</f>
        <v>2186330.7921124916</v>
      </c>
      <c r="AB131" s="470">
        <f>('ป้อนข้อมูล Mortgage Protection1'!$G$26*HLOOKUP($AB$6,'SA 10%'!$A$6:$IV$366,$A131+1,0))/1000</f>
        <v>2224337.7417204422</v>
      </c>
      <c r="AC131" s="470">
        <f>('ป้อนข้อมูล Mortgage Protection1'!$G$26*HLOOKUP($AC$6,'SA 10%'!$A$6:$IV$366,$A131+1,0))/1000</f>
        <v>2258245.0591442911</v>
      </c>
      <c r="AD131" s="470">
        <f>('ป้อนข้อมูล Mortgage Protection1'!$G$26*HLOOKUP($AD$6,'SA 10%'!$A$6:$IV$366,$A131+1,0))/1000</f>
        <v>2288539.4631060213</v>
      </c>
      <c r="AE131" s="470">
        <f>('ป้อนข้อมูล Mortgage Protection1'!$G$26*HLOOKUP($AE$6,'SA 10%'!$A$6:$IV$366,$A131+1,0))/1000</f>
        <v>2315641.4961588564</v>
      </c>
    </row>
    <row r="132" spans="1:31" ht="11.1" customHeight="1">
      <c r="A132" s="469">
        <v>126</v>
      </c>
      <c r="B132" s="470">
        <f>('ป้อนข้อมูล Mortgage Protection1'!$G$26*HLOOKUP($B$6,'SA 10%'!$A$6:$IV$366,$A132+1,0))/1000</f>
        <v>0</v>
      </c>
      <c r="C132" s="470">
        <f>('ป้อนข้อมูล Mortgage Protection1'!$G$26*HLOOKUP($C$6,'SA 10%'!$A$6:$IV$366,$A132+1,0))/1000</f>
        <v>0</v>
      </c>
      <c r="D132" s="470">
        <f>('ป้อนข้อมูล Mortgage Protection1'!$G$26*HLOOKUP($D$6,'SA 10%'!$A$6:$IV$366,$A132+1,0))/1000</f>
        <v>0</v>
      </c>
      <c r="E132" s="470">
        <f>('ป้อนข้อมูล Mortgage Protection1'!$G$26*HLOOKUP($E$6,'SA 10%'!$A$6:$IV$366,$A132+1,0))/1000</f>
        <v>0</v>
      </c>
      <c r="F132" s="470">
        <f>('ป้อนข้อมูล Mortgage Protection1'!$G$26*HLOOKUP($F$6,'SA 10%'!$A$6:$IV$366,$A132+1,0))/1000</f>
        <v>0</v>
      </c>
      <c r="G132" s="470">
        <f>('ป้อนข้อมูล Mortgage Protection1'!$G$26*HLOOKUP($G$6,'SA 10%'!$A$6:$IV$366,$A132+1,0))/1000</f>
        <v>0</v>
      </c>
      <c r="H132" s="470">
        <f>('ป้อนข้อมูล Mortgage Protection1'!$G$26*HLOOKUP($H$6,'SA 10%'!$A$6:$IV$366,$A132+1,0))/1000</f>
        <v>0</v>
      </c>
      <c r="I132" s="470">
        <f>('ป้อนข้อมูล Mortgage Protection1'!$G$26*HLOOKUP($I$6,'SA 10%'!$A$6:$IV$366,$A132+1,0))/1000</f>
        <v>0</v>
      </c>
      <c r="J132" s="470">
        <f>('ป้อนข้อมูล Mortgage Protection1'!$G$26*HLOOKUP($J$6,'SA 10%'!$A$6:$IV$366,$A132+1,0))/1000</f>
        <v>0</v>
      </c>
      <c r="K132" s="470">
        <f>('ป้อนข้อมูล Mortgage Protection1'!$G$26*HLOOKUP($K$6,'SA 10%'!$A$6:$IV$366,$A132+1,0))/1000</f>
        <v>0</v>
      </c>
      <c r="L132" s="470">
        <f>('ป้อนข้อมูล Mortgage Protection1'!$G$26*HLOOKUP($L$6,'SA 10%'!$A$6:$IV$366,$A132+1,0))/1000</f>
        <v>217065.04248844739</v>
      </c>
      <c r="M132" s="470">
        <f>('ป้อนข้อมูล Mortgage Protection1'!$G$26*HLOOKUP($M$6,'SA 10%'!$A$6:$IV$366,$A132+1,0))/1000</f>
        <v>535557.0103312853</v>
      </c>
      <c r="N132" s="470">
        <f>('ป้อนข้อมูล Mortgage Protection1'!$G$26*HLOOKUP($N$6,'SA 10%'!$A$6:$IV$366,$A132+1,0))/1000</f>
        <v>799879.02207614644</v>
      </c>
      <c r="O132" s="470">
        <f>('ป้อนข้อมูล Mortgage Protection1'!$G$26*HLOOKUP($O$6,'SA 10%'!$A$6:$IV$366,$A132+1,0))/1000</f>
        <v>1021753.1644436261</v>
      </c>
      <c r="P132" s="470">
        <f>('ป้อนข้อมูล Mortgage Protection1'!$G$26*HLOOKUP($P$6,'SA 10%'!$A$6:$IV$366,$A132+1,0))/1000</f>
        <v>1209780.801327761</v>
      </c>
      <c r="Q132" s="470">
        <f>('ป้อนข้อมูล Mortgage Protection1'!$G$26*HLOOKUP($Q$6,'SA 10%'!$A$6:$IV$366,$A132+1,0))/1000</f>
        <v>1370417.2010587221</v>
      </c>
      <c r="R132" s="470">
        <f>('ป้อนข้อมูล Mortgage Protection1'!$G$26*HLOOKUP($R$6,'SA 10%'!$A$6:$IV$366,$A132+1,0))/1000</f>
        <v>1508602.1744899878</v>
      </c>
      <c r="S132" s="470">
        <f>('ป้อนข้อมูล Mortgage Protection1'!$G$26*HLOOKUP($S$6,'SA 10%'!$A$6:$IV$366,$A132+1,0))/1000</f>
        <v>1628180.5027122528</v>
      </c>
      <c r="T132" s="470">
        <f>('ป้อนข้อมูล Mortgage Protection1'!$G$26*HLOOKUP($T$6,'SA 10%'!$A$6:$IV$366,$A132+1,0))/1000</f>
        <v>1732189.6049724086</v>
      </c>
      <c r="U132" s="470">
        <f>('ป้อนข้อมูล Mortgage Protection1'!$G$26*HLOOKUP($U$6,'SA 10%'!$A$6:$IV$366,$A132+1,0))/1000</f>
        <v>1823060.916799248</v>
      </c>
      <c r="V132" s="470">
        <f>('ป้อนข้อมูล Mortgage Protection1'!$G$26*HLOOKUP($V$6,'SA 10%'!$A$6:$IV$366,$A132+1,0))/1000</f>
        <v>1902763.7451103006</v>
      </c>
      <c r="W132" s="470">
        <f>('ป้อนข้อมูล Mortgage Protection1'!$G$26*HLOOKUP($W$6,'SA 10%'!$A$6:$IV$366,$A132+1,0))/1000</f>
        <v>1972909.9060476334</v>
      </c>
      <c r="X132" s="470">
        <f>('ป้อนข้อมูล Mortgage Protection1'!$G$26*HLOOKUP($X$6,'SA 10%'!$A$6:$IV$366,$A132+1,0))/1000</f>
        <v>2034831.0836910955</v>
      </c>
      <c r="Y132" s="470">
        <f>('ป้อนข้อมูล Mortgage Protection1'!$G$26*HLOOKUP($Y$6,'SA 10%'!$A$6:$IV$366,$A132+1,0))/1000</f>
        <v>2089636.8680393801</v>
      </c>
      <c r="Z132" s="470">
        <f>('ป้อนข้อมูล Mortgage Protection1'!$G$26*HLOOKUP($Z$6,'SA 10%'!$A$6:$IV$366,$A132+1,0))/1000</f>
        <v>2138258.8836036548</v>
      </c>
      <c r="AA132" s="470">
        <f>('ป้อนข้อมูล Mortgage Protection1'!$G$26*HLOOKUP($AA$6,'SA 10%'!$A$6:$IV$366,$A132+1,0))/1000</f>
        <v>2181484.7545888112</v>
      </c>
      <c r="AB132" s="470">
        <f>('ป้อนข้อมูล Mortgage Protection1'!$G$26*HLOOKUP($AB$6,'SA 10%'!$A$6:$IV$366,$A132+1,0))/1000</f>
        <v>2219984.5424027564</v>
      </c>
      <c r="AC132" s="470">
        <f>('ป้อนข้อมูล Mortgage Protection1'!$G$26*HLOOKUP($AC$6,'SA 10%'!$A$6:$IV$366,$A132+1,0))/1000</f>
        <v>2254331.5378765827</v>
      </c>
      <c r="AD132" s="470">
        <f>('ป้อนข้อมูล Mortgage Protection1'!$G$26*HLOOKUP($AD$6,'SA 10%'!$A$6:$IV$366,$A132+1,0))/1000</f>
        <v>2285018.7710407134</v>
      </c>
      <c r="AE132" s="470">
        <f>('ป้อนข้อมูล Mortgage Protection1'!$G$26*HLOOKUP($AE$6,'SA 10%'!$A$6:$IV$366,$A132+1,0))/1000</f>
        <v>2312472.2376467888</v>
      </c>
    </row>
    <row r="133" spans="1:31" ht="11.1" customHeight="1">
      <c r="A133" s="469">
        <v>127</v>
      </c>
      <c r="B133" s="470">
        <f>('ป้อนข้อมูล Mortgage Protection1'!$G$26*HLOOKUP($B$6,'SA 10%'!$A$6:$IV$366,$A133+1,0))/1000</f>
        <v>0</v>
      </c>
      <c r="C133" s="470">
        <f>('ป้อนข้อมูล Mortgage Protection1'!$G$26*HLOOKUP($C$6,'SA 10%'!$A$6:$IV$366,$A133+1,0))/1000</f>
        <v>0</v>
      </c>
      <c r="D133" s="470">
        <f>('ป้อนข้อมูล Mortgage Protection1'!$G$26*HLOOKUP($D$6,'SA 10%'!$A$6:$IV$366,$A133+1,0))/1000</f>
        <v>0</v>
      </c>
      <c r="E133" s="470">
        <f>('ป้อนข้อมูล Mortgage Protection1'!$G$26*HLOOKUP($E$6,'SA 10%'!$A$6:$IV$366,$A133+1,0))/1000</f>
        <v>0</v>
      </c>
      <c r="F133" s="470">
        <f>('ป้อนข้อมูล Mortgage Protection1'!$G$26*HLOOKUP($F$6,'SA 10%'!$A$6:$IV$366,$A133+1,0))/1000</f>
        <v>0</v>
      </c>
      <c r="G133" s="470">
        <f>('ป้อนข้อมูล Mortgage Protection1'!$G$26*HLOOKUP($G$6,'SA 10%'!$A$6:$IV$366,$A133+1,0))/1000</f>
        <v>0</v>
      </c>
      <c r="H133" s="470">
        <f>('ป้อนข้อมูล Mortgage Protection1'!$G$26*HLOOKUP($H$6,'SA 10%'!$A$6:$IV$366,$A133+1,0))/1000</f>
        <v>0</v>
      </c>
      <c r="I133" s="470">
        <f>('ป้อนข้อมูล Mortgage Protection1'!$G$26*HLOOKUP($I$6,'SA 10%'!$A$6:$IV$366,$A133+1,0))/1000</f>
        <v>0</v>
      </c>
      <c r="J133" s="470">
        <f>('ป้อนข้อมูล Mortgage Protection1'!$G$26*HLOOKUP($J$6,'SA 10%'!$A$6:$IV$366,$A133+1,0))/1000</f>
        <v>0</v>
      </c>
      <c r="K133" s="470">
        <f>('ป้อนข้อมูล Mortgage Protection1'!$G$26*HLOOKUP($K$6,'SA 10%'!$A$6:$IV$366,$A133+1,0))/1000</f>
        <v>0</v>
      </c>
      <c r="L133" s="470">
        <f>('ป้อนข้อมูล Mortgage Protection1'!$G$26*HLOOKUP($L$6,'SA 10%'!$A$6:$IV$366,$A133+1,0))/1000</f>
        <v>186822.40549132062</v>
      </c>
      <c r="M133" s="470">
        <f>('ป้อนข้อมูล Mortgage Protection1'!$G$26*HLOOKUP($M$6,'SA 10%'!$A$6:$IV$366,$A133+1,0))/1000</f>
        <v>509425.38434986805</v>
      </c>
      <c r="N133" s="470">
        <f>('ป้อนข้อมูล Mortgage Protection1'!$G$26*HLOOKUP($N$6,'SA 10%'!$A$6:$IV$366,$A133+1,0))/1000</f>
        <v>777159.19548589515</v>
      </c>
      <c r="O133" s="470">
        <f>('ป้อนข้อมูล Mortgage Protection1'!$G$26*HLOOKUP($O$6,'SA 10%'!$A$6:$IV$366,$A133+1,0))/1000</f>
        <v>1001897.2312493427</v>
      </c>
      <c r="P133" s="470">
        <f>('ป้อนข้อมูล Mortgage Protection1'!$G$26*HLOOKUP($P$6,'SA 10%'!$A$6:$IV$366,$A133+1,0))/1000</f>
        <v>1192351.8796896054</v>
      </c>
      <c r="Q133" s="470">
        <f>('ป้อนข้อมูล Mortgage Protection1'!$G$26*HLOOKUP($Q$6,'SA 10%'!$A$6:$IV$366,$A133+1,0))/1000</f>
        <v>1355061.7320520119</v>
      </c>
      <c r="R133" s="470">
        <f>('ป้อนข้อมูล Mortgage Protection1'!$G$26*HLOOKUP($R$6,'SA 10%'!$A$6:$IV$366,$A133+1,0))/1000</f>
        <v>1495030.360976473</v>
      </c>
      <c r="S133" s="470">
        <f>('ป้อนข้อมูล Mortgage Protection1'!$G$26*HLOOKUP($S$6,'SA 10%'!$A$6:$IV$366,$A133+1,0))/1000</f>
        <v>1616152.1749823554</v>
      </c>
      <c r="T133" s="470">
        <f>('ป้อนข้อมูล Mortgage Protection1'!$G$26*HLOOKUP($T$6,'SA 10%'!$A$6:$IV$366,$A133+1,0))/1000</f>
        <v>1721503.7995297194</v>
      </c>
      <c r="U133" s="470">
        <f>('ป้อนข้อมูล Mortgage Protection1'!$G$26*HLOOKUP($U$6,'SA 10%'!$A$6:$IV$366,$A133+1,0))/1000</f>
        <v>1813548.0544811906</v>
      </c>
      <c r="V133" s="470">
        <f>('ป้อนข้อมูล Mortgage Protection1'!$G$26*HLOOKUP($V$6,'SA 10%'!$A$6:$IV$366,$A133+1,0))/1000</f>
        <v>1894279.6660528991</v>
      </c>
      <c r="W133" s="470">
        <f>('ป้อนข้อมูล Mortgage Protection1'!$G$26*HLOOKUP($W$6,'SA 10%'!$A$6:$IV$366,$A133+1,0))/1000</f>
        <v>1965331.2552880831</v>
      </c>
      <c r="X133" s="470">
        <f>('ป้อนข้อมูล Mortgage Protection1'!$G$26*HLOOKUP($X$6,'SA 10%'!$A$6:$IV$366,$A133+1,0))/1000</f>
        <v>2028051.6952963767</v>
      </c>
      <c r="Y133" s="470">
        <f>('ป้อนข้อมูล Mortgage Protection1'!$G$26*HLOOKUP($Y$6,'SA 10%'!$A$6:$IV$366,$A133+1,0))/1000</f>
        <v>2083564.8983739512</v>
      </c>
      <c r="Z133" s="470">
        <f>('ป้อนข้อมูล Mortgage Protection1'!$G$26*HLOOKUP($Z$6,'SA 10%'!$A$6:$IV$366,$A133+1,0))/1000</f>
        <v>2132814.5141974865</v>
      </c>
      <c r="AA133" s="470">
        <f>('ป้อนข้อมูล Mortgage Protection1'!$G$26*HLOOKUP($AA$6,'SA 10%'!$A$6:$IV$366,$A133+1,0))/1000</f>
        <v>2176598.3334190999</v>
      </c>
      <c r="AB133" s="470">
        <f>('ป้อนข้อมูล Mortgage Protection1'!$G$26*HLOOKUP($AB$6,'SA 10%'!$A$6:$IV$366,$A133+1,0))/1000</f>
        <v>2215595.066424089</v>
      </c>
      <c r="AC133" s="470">
        <f>('ป้อนข้อมูล Mortgage Protection1'!$G$26*HLOOKUP($AC$6,'SA 10%'!$A$6:$IV$366,$A133+1,0))/1000</f>
        <v>2250385.4039316433</v>
      </c>
      <c r="AD133" s="470">
        <f>('ป้อนข้อมูล Mortgage Protection1'!$G$26*HLOOKUP($AD$6,'SA 10%'!$A$6:$IV$366,$A133+1,0))/1000</f>
        <v>2281468.7398748612</v>
      </c>
      <c r="AE133" s="470">
        <f>('ป้อนข้อมูล Mortgage Protection1'!$G$26*HLOOKUP($AE$6,'SA 10%'!$A$6:$IV$366,$A133+1,0))/1000</f>
        <v>2309276.5686471201</v>
      </c>
    </row>
    <row r="134" spans="1:31" ht="11.1" customHeight="1">
      <c r="A134" s="469">
        <v>128</v>
      </c>
      <c r="B134" s="470">
        <f>('ป้อนข้อมูล Mortgage Protection1'!$G$26*HLOOKUP($B$6,'SA 10%'!$A$6:$IV$366,$A134+1,0))/1000</f>
        <v>0</v>
      </c>
      <c r="C134" s="470">
        <f>('ป้อนข้อมูล Mortgage Protection1'!$G$26*HLOOKUP($C$6,'SA 10%'!$A$6:$IV$366,$A134+1,0))/1000</f>
        <v>0</v>
      </c>
      <c r="D134" s="470">
        <f>('ป้อนข้อมูล Mortgage Protection1'!$G$26*HLOOKUP($D$6,'SA 10%'!$A$6:$IV$366,$A134+1,0))/1000</f>
        <v>0</v>
      </c>
      <c r="E134" s="470">
        <f>('ป้อนข้อมูล Mortgage Protection1'!$G$26*HLOOKUP($E$6,'SA 10%'!$A$6:$IV$366,$A134+1,0))/1000</f>
        <v>0</v>
      </c>
      <c r="F134" s="470">
        <f>('ป้อนข้อมูล Mortgage Protection1'!$G$26*HLOOKUP($F$6,'SA 10%'!$A$6:$IV$366,$A134+1,0))/1000</f>
        <v>0</v>
      </c>
      <c r="G134" s="470">
        <f>('ป้อนข้อมูล Mortgage Protection1'!$G$26*HLOOKUP($G$6,'SA 10%'!$A$6:$IV$366,$A134+1,0))/1000</f>
        <v>0</v>
      </c>
      <c r="H134" s="470">
        <f>('ป้อนข้อมูล Mortgage Protection1'!$G$26*HLOOKUP($H$6,'SA 10%'!$A$6:$IV$366,$A134+1,0))/1000</f>
        <v>0</v>
      </c>
      <c r="I134" s="470">
        <f>('ป้อนข้อมูล Mortgage Protection1'!$G$26*HLOOKUP($I$6,'SA 10%'!$A$6:$IV$366,$A134+1,0))/1000</f>
        <v>0</v>
      </c>
      <c r="J134" s="470">
        <f>('ป้อนข้อมูล Mortgage Protection1'!$G$26*HLOOKUP($J$6,'SA 10%'!$A$6:$IV$366,$A134+1,0))/1000</f>
        <v>0</v>
      </c>
      <c r="K134" s="470">
        <f>('ป้อนข้อมูล Mortgage Protection1'!$G$26*HLOOKUP($K$6,'SA 10%'!$A$6:$IV$366,$A134+1,0))/1000</f>
        <v>0</v>
      </c>
      <c r="L134" s="470">
        <f>('ป้อนข้อมูล Mortgage Protection1'!$G$26*HLOOKUP($L$6,'SA 10%'!$A$6:$IV$366,$A134+1,0))/1000</f>
        <v>156327.74651921797</v>
      </c>
      <c r="M134" s="470">
        <f>('ป้อนข้อมูล Mortgage Protection1'!$G$26*HLOOKUP($M$6,'SA 10%'!$A$6:$IV$366,$A134+1,0))/1000</f>
        <v>483075.99481860601</v>
      </c>
      <c r="N134" s="470">
        <f>('ป้อนข้อมูล Mortgage Protection1'!$G$26*HLOOKUP($N$6,'SA 10%'!$A$6:$IV$366,$A134+1,0))/1000</f>
        <v>754250.03700739215</v>
      </c>
      <c r="O134" s="470">
        <f>('ป้อนข้อมูล Mortgage Protection1'!$G$26*HLOOKUP($O$6,'SA 10%'!$A$6:$IV$366,$A134+1,0))/1000</f>
        <v>981875.83194510709</v>
      </c>
      <c r="P134" s="470">
        <f>('ป้อนข้อมูล Mortgage Protection1'!$G$26*HLOOKUP($P$6,'SA 10%'!$A$6:$IV$366,$A134+1,0))/1000</f>
        <v>1174777.7170377988</v>
      </c>
      <c r="Q134" s="470">
        <f>('ป้อนข้อมูล Mortgage Protection1'!$G$26*HLOOKUP($Q$6,'SA 10%'!$A$6:$IV$366,$A134+1,0))/1000</f>
        <v>1339578.3008035789</v>
      </c>
      <c r="R134" s="470">
        <f>('ป้อนข้อมูล Mortgage Protection1'!$G$26*HLOOKUP($R$6,'SA 10%'!$A$6:$IV$366,$A134+1,0))/1000</f>
        <v>1481345.449017012</v>
      </c>
      <c r="S134" s="470">
        <f>('ป้อนข้อมูล Mortgage Protection1'!$G$26*HLOOKUP($S$6,'SA 10%'!$A$6:$IV$366,$A134+1,0))/1000</f>
        <v>1604023.6111880429</v>
      </c>
      <c r="T134" s="470">
        <f>('ป้อนข้อมูล Mortgage Protection1'!$G$26*HLOOKUP($T$6,'SA 10%'!$A$6:$IV$366,$A134+1,0))/1000</f>
        <v>1710728.9457083398</v>
      </c>
      <c r="U134" s="470">
        <f>('ป้อนข้อมูล Mortgage Protection1'!$G$26*HLOOKUP($U$6,'SA 10%'!$A$6:$IV$366,$A134+1,0))/1000</f>
        <v>1803955.9183104835</v>
      </c>
      <c r="V134" s="470">
        <f>('ป้อนข้อมูล Mortgage Protection1'!$G$26*HLOOKUP($V$6,'SA 10%'!$A$6:$IV$366,$A134+1,0))/1000</f>
        <v>1885724.8863366863</v>
      </c>
      <c r="W134" s="470">
        <f>('ป้อนข้อมูล Mortgage Protection1'!$G$26*HLOOKUP($W$6,'SA 10%'!$A$6:$IV$366,$A134+1,0))/1000</f>
        <v>1957689.4491055363</v>
      </c>
      <c r="X134" s="470">
        <f>('ป้อนข้อมูล Mortgage Protection1'!$G$26*HLOOKUP($X$6,'SA 10%'!$A$6:$IV$366,$A134+1,0))/1000</f>
        <v>2021215.8119983685</v>
      </c>
      <c r="Y134" s="470">
        <f>('ป้อนข้อมูล Mortgage Protection1'!$G$26*HLOOKUP($Y$6,'SA 10%'!$A$6:$IV$366,$A134+1,0))/1000</f>
        <v>2077442.3289613107</v>
      </c>
      <c r="Z134" s="470">
        <f>('ป้อนข้อมูล Mortgage Protection1'!$G$26*HLOOKUP($Z$6,'SA 10%'!$A$6:$IV$366,$A134+1,0))/1000</f>
        <v>2127324.7750462671</v>
      </c>
      <c r="AA134" s="470">
        <f>('ป้อนข้อมูล Mortgage Protection1'!$G$26*HLOOKUP($AA$6,'SA 10%'!$A$6:$IV$366,$A134+1,0))/1000</f>
        <v>2171671.1920729745</v>
      </c>
      <c r="AB134" s="470">
        <f>('ป้อนข้อมูล Mortgage Protection1'!$G$26*HLOOKUP($AB$6,'SA 10%'!$A$6:$IV$366,$A134+1,0))/1000</f>
        <v>2211169.0114789335</v>
      </c>
      <c r="AC134" s="470">
        <f>('ป้อนข้อมูล Mortgage Protection1'!$G$26*HLOOKUP($AC$6,'SA 10%'!$A$6:$IV$366,$A134+1,0))/1000</f>
        <v>2246406.3855371634</v>
      </c>
      <c r="AD134" s="470">
        <f>('ป้อนข้อมูล Mortgage Protection1'!$G$26*HLOOKUP($AD$6,'SA 10%'!$A$6:$IV$366,$A134+1,0))/1000</f>
        <v>2277889.1251159599</v>
      </c>
      <c r="AE134" s="470">
        <f>('ป้อนข้อมูล Mortgage Protection1'!$G$26*HLOOKUP($AE$6,'SA 10%'!$A$6:$IV$366,$A134+1,0))/1000</f>
        <v>2306054.2690724544</v>
      </c>
    </row>
    <row r="135" spans="1:31" ht="11.1" customHeight="1">
      <c r="A135" s="469">
        <v>129</v>
      </c>
      <c r="B135" s="470">
        <f>('ป้อนข้อมูล Mortgage Protection1'!$G$26*HLOOKUP($B$6,'SA 10%'!$A$6:$IV$366,$A135+1,0))/1000</f>
        <v>0</v>
      </c>
      <c r="C135" s="470">
        <f>('ป้อนข้อมูล Mortgage Protection1'!$G$26*HLOOKUP($C$6,'SA 10%'!$A$6:$IV$366,$A135+1,0))/1000</f>
        <v>0</v>
      </c>
      <c r="D135" s="470">
        <f>('ป้อนข้อมูล Mortgage Protection1'!$G$26*HLOOKUP($D$6,'SA 10%'!$A$6:$IV$366,$A135+1,0))/1000</f>
        <v>0</v>
      </c>
      <c r="E135" s="470">
        <f>('ป้อนข้อมูล Mortgage Protection1'!$G$26*HLOOKUP($E$6,'SA 10%'!$A$6:$IV$366,$A135+1,0))/1000</f>
        <v>0</v>
      </c>
      <c r="F135" s="470">
        <f>('ป้อนข้อมูล Mortgage Protection1'!$G$26*HLOOKUP($F$6,'SA 10%'!$A$6:$IV$366,$A135+1,0))/1000</f>
        <v>0</v>
      </c>
      <c r="G135" s="470">
        <f>('ป้อนข้อมูล Mortgage Protection1'!$G$26*HLOOKUP($G$6,'SA 10%'!$A$6:$IV$366,$A135+1,0))/1000</f>
        <v>0</v>
      </c>
      <c r="H135" s="470">
        <f>('ป้อนข้อมูล Mortgage Protection1'!$G$26*HLOOKUP($H$6,'SA 10%'!$A$6:$IV$366,$A135+1,0))/1000</f>
        <v>0</v>
      </c>
      <c r="I135" s="470">
        <f>('ป้อนข้อมูล Mortgage Protection1'!$G$26*HLOOKUP($I$6,'SA 10%'!$A$6:$IV$366,$A135+1,0))/1000</f>
        <v>0</v>
      </c>
      <c r="J135" s="470">
        <f>('ป้อนข้อมูล Mortgage Protection1'!$G$26*HLOOKUP($J$6,'SA 10%'!$A$6:$IV$366,$A135+1,0))/1000</f>
        <v>0</v>
      </c>
      <c r="K135" s="470">
        <f>('ป้อนข้อมูล Mortgage Protection1'!$G$26*HLOOKUP($K$6,'SA 10%'!$A$6:$IV$366,$A135+1,0))/1000</f>
        <v>0</v>
      </c>
      <c r="L135" s="470">
        <f>('ป้อนข้อมูล Mortgage Protection1'!$G$26*HLOOKUP($L$6,'SA 10%'!$A$6:$IV$366,$A135+1,0))/1000</f>
        <v>125578.9653890146</v>
      </c>
      <c r="M135" s="470">
        <f>('ป้อนข้อมูล Mortgage Protection1'!$G$26*HLOOKUP($M$6,'SA 10%'!$A$6:$IV$366,$A135+1,0))/1000</f>
        <v>456507.02704124973</v>
      </c>
      <c r="N135" s="470">
        <f>('ป้อนข้อมูล Mortgage Protection1'!$G$26*HLOOKUP($N$6,'SA 10%'!$A$6:$IV$366,$A135+1,0))/1000</f>
        <v>731149.96887490212</v>
      </c>
      <c r="O135" s="470">
        <f>('ป้อนข้อมูล Mortgage Protection1'!$G$26*HLOOKUP($O$6,'SA 10%'!$A$6:$IV$366,$A135+1,0))/1000</f>
        <v>961687.58764666959</v>
      </c>
      <c r="P135" s="470">
        <f>('ป้อนข้อมูล Mortgage Protection1'!$G$26*HLOOKUP($P$6,'SA 10%'!$A$6:$IV$366,$A135+1,0))/1000</f>
        <v>1157057.1030305608</v>
      </c>
      <c r="Q135" s="470">
        <f>('ป้อนข้อมูล Mortgage Protection1'!$G$26*HLOOKUP($Q$6,'SA 10%'!$A$6:$IV$366,$A135+1,0))/1000</f>
        <v>1323965.8409614093</v>
      </c>
      <c r="R135" s="470">
        <f>('ป้อนข้อมูล Mortgage Protection1'!$G$26*HLOOKUP($R$6,'SA 10%'!$A$6:$IV$366,$A135+1,0))/1000</f>
        <v>1467546.4961245558</v>
      </c>
      <c r="S135" s="470">
        <f>('ป้อนข้อมูล Mortgage Protection1'!$G$26*HLOOKUP($S$6,'SA 10%'!$A$6:$IV$366,$A135+1,0))/1000</f>
        <v>1591793.9760287772</v>
      </c>
      <c r="T135" s="470">
        <f>('ป้อนข้อมูล Mortgage Protection1'!$G$26*HLOOKUP($T$6,'SA 10%'!$A$6:$IV$366,$A135+1,0))/1000</f>
        <v>1699864.3014384499</v>
      </c>
      <c r="U135" s="470">
        <f>('ป้อนข้อมูล Mortgage Protection1'!$G$26*HLOOKUP($U$6,'SA 10%'!$A$6:$IV$366,$A135+1,0))/1000</f>
        <v>1794283.8476716869</v>
      </c>
      <c r="V135" s="470">
        <f>('ป้อนข้อมูล Mortgage Protection1'!$G$26*HLOOKUP($V$6,'SA 10%'!$A$6:$IV$366,$A135+1,0))/1000</f>
        <v>1877098.8167895048</v>
      </c>
      <c r="W135" s="470">
        <f>('ป้อนข้อมูล Mortgage Protection1'!$G$26*HLOOKUP($W$6,'SA 10%'!$A$6:$IV$366,$A135+1,0))/1000</f>
        <v>1949983.9612048024</v>
      </c>
      <c r="X135" s="470">
        <f>('ป้อนข้อมูล Mortgage Protection1'!$G$26*HLOOKUP($X$6,'SA 10%'!$A$6:$IV$366,$A135+1,0))/1000</f>
        <v>2014322.9630062105</v>
      </c>
      <c r="Y135" s="470">
        <f>('ป้อนข้อมูล Mortgage Protection1'!$G$26*HLOOKUP($Y$6,'SA 10%'!$A$6:$IV$366,$A135+1,0))/1000</f>
        <v>2071268.738136898</v>
      </c>
      <c r="Z135" s="470">
        <f>('ป้อนข้อมูล Mortgage Protection1'!$G$26*HLOOKUP($Z$6,'SA 10%'!$A$6:$IV$366,$A135+1,0))/1000</f>
        <v>2121789.2880687877</v>
      </c>
      <c r="AA135" s="470">
        <f>('ป้อนข้อมูล Mortgage Protection1'!$G$26*HLOOKUP($AA$6,'SA 10%'!$A$6:$IV$366,$A135+1,0))/1000</f>
        <v>2166702.9912156318</v>
      </c>
      <c r="AB135" s="470">
        <f>('ป้อนข้อมูล Mortgage Protection1'!$G$26*HLOOKUP($AB$6,'SA 10%'!$A$6:$IV$366,$A135+1,0))/1000</f>
        <v>2206706.0727425674</v>
      </c>
      <c r="AC135" s="470">
        <f>('ป้อนข้อมูล Mortgage Protection1'!$G$26*HLOOKUP($AC$6,'SA 10%'!$A$6:$IV$366,$A135+1,0))/1000</f>
        <v>2242394.2086560614</v>
      </c>
      <c r="AD135" s="470">
        <f>('ป้อนข้อมูล Mortgage Protection1'!$G$26*HLOOKUP($AD$6,'SA 10%'!$A$6:$IV$366,$A135+1,0))/1000</f>
        <v>2274279.6802340681</v>
      </c>
      <c r="AE135" s="470">
        <f>('ป้อนข้อมูล Mortgage Protection1'!$G$26*HLOOKUP($AE$6,'SA 10%'!$A$6:$IV$366,$A135+1,0))/1000</f>
        <v>2302805.1170013333</v>
      </c>
    </row>
    <row r="136" spans="1:31" ht="11.1" customHeight="1">
      <c r="A136" s="469">
        <v>130</v>
      </c>
      <c r="B136" s="470">
        <f>('ป้อนข้อมูล Mortgage Protection1'!$G$26*HLOOKUP($B$6,'SA 10%'!$A$6:$IV$366,$A136+1,0))/1000</f>
        <v>0</v>
      </c>
      <c r="C136" s="470">
        <f>('ป้อนข้อมูล Mortgage Protection1'!$G$26*HLOOKUP($C$6,'SA 10%'!$A$6:$IV$366,$A136+1,0))/1000</f>
        <v>0</v>
      </c>
      <c r="D136" s="470">
        <f>('ป้อนข้อมูล Mortgage Protection1'!$G$26*HLOOKUP($D$6,'SA 10%'!$A$6:$IV$366,$A136+1,0))/1000</f>
        <v>0</v>
      </c>
      <c r="E136" s="470">
        <f>('ป้อนข้อมูล Mortgage Protection1'!$G$26*HLOOKUP($E$6,'SA 10%'!$A$6:$IV$366,$A136+1,0))/1000</f>
        <v>0</v>
      </c>
      <c r="F136" s="470">
        <f>('ป้อนข้อมูล Mortgage Protection1'!$G$26*HLOOKUP($F$6,'SA 10%'!$A$6:$IV$366,$A136+1,0))/1000</f>
        <v>0</v>
      </c>
      <c r="G136" s="470">
        <f>('ป้อนข้อมูล Mortgage Protection1'!$G$26*HLOOKUP($G$6,'SA 10%'!$A$6:$IV$366,$A136+1,0))/1000</f>
        <v>0</v>
      </c>
      <c r="H136" s="470">
        <f>('ป้อนข้อมูล Mortgage Protection1'!$G$26*HLOOKUP($H$6,'SA 10%'!$A$6:$IV$366,$A136+1,0))/1000</f>
        <v>0</v>
      </c>
      <c r="I136" s="470">
        <f>('ป้อนข้อมูล Mortgage Protection1'!$G$26*HLOOKUP($I$6,'SA 10%'!$A$6:$IV$366,$A136+1,0))/1000</f>
        <v>0</v>
      </c>
      <c r="J136" s="470">
        <f>('ป้อนข้อมูล Mortgage Protection1'!$G$26*HLOOKUP($J$6,'SA 10%'!$A$6:$IV$366,$A136+1,0))/1000</f>
        <v>0</v>
      </c>
      <c r="K136" s="470">
        <f>('ป้อนข้อมูล Mortgage Protection1'!$G$26*HLOOKUP($K$6,'SA 10%'!$A$6:$IV$366,$A136+1,0))/1000</f>
        <v>0</v>
      </c>
      <c r="L136" s="470">
        <f>('ป้อนข้อมูล Mortgage Protection1'!$G$26*HLOOKUP($L$6,'SA 10%'!$A$6:$IV$366,$A136+1,0))/1000</f>
        <v>94573.944416059647</v>
      </c>
      <c r="M136" s="470">
        <f>('ป้อนข้อมูล Mortgage Protection1'!$G$26*HLOOKUP($M$6,'SA 10%'!$A$6:$IV$366,$A136+1,0))/1000</f>
        <v>429716.6511990829</v>
      </c>
      <c r="N136" s="470">
        <f>('ป้อนข้อมูล Mortgage Protection1'!$G$26*HLOOKUP($N$6,'SA 10%'!$A$6:$IV$366,$A136+1,0))/1000</f>
        <v>707857.40017464117</v>
      </c>
      <c r="O136" s="470">
        <f>('ป้อนข้อมูล Mortgage Protection1'!$G$26*HLOOKUP($O$6,'SA 10%'!$A$6:$IV$366,$A136+1,0))/1000</f>
        <v>941331.10797907878</v>
      </c>
      <c r="P136" s="470">
        <f>('ป้อนข้อมูล Mortgage Protection1'!$G$26*HLOOKUP($P$6,'SA 10%'!$A$6:$IV$366,$A136+1,0))/1000</f>
        <v>1139188.8172399288</v>
      </c>
      <c r="Q136" s="470">
        <f>('ป้อนข้อมูล Mortgage Protection1'!$G$26*HLOOKUP($Q$6,'SA 10%'!$A$6:$IV$366,$A136+1,0))/1000</f>
        <v>1308223.2772872222</v>
      </c>
      <c r="R136" s="470">
        <f>('ป้อนข้อมูล Mortgage Protection1'!$G$26*HLOOKUP($R$6,'SA 10%'!$A$6:$IV$366,$A136+1,0))/1000</f>
        <v>1453632.5519579956</v>
      </c>
      <c r="S136" s="470">
        <f>('ป้อนข้อมูล Mortgage Protection1'!$G$26*HLOOKUP($S$6,'SA 10%'!$A$6:$IV$366,$A136+1,0))/1000</f>
        <v>1579462.4272431841</v>
      </c>
      <c r="T136" s="470">
        <f>('ป้อนข้อมูล Mortgage Protection1'!$G$26*HLOOKUP($T$6,'SA 10%'!$A$6:$IV$366,$A136+1,0))/1000</f>
        <v>1688909.11846631</v>
      </c>
      <c r="U136" s="470">
        <f>('ป้อนข้อมูล Mortgage Protection1'!$G$26*HLOOKUP($U$6,'SA 10%'!$A$6:$IV$366,$A136+1,0))/1000</f>
        <v>1784531.1764442341</v>
      </c>
      <c r="V136" s="470">
        <f>('ป้อนข้อมูล Mortgage Protection1'!$G$26*HLOOKUP($V$6,'SA 10%'!$A$6:$IV$366,$A136+1,0))/1000</f>
        <v>1868400.8633294303</v>
      </c>
      <c r="W136" s="470">
        <f>('ป้อนข้อมูล Mortgage Protection1'!$G$26*HLOOKUP($W$6,'SA 10%'!$A$6:$IV$366,$A136+1,0))/1000</f>
        <v>1942214.2609048949</v>
      </c>
      <c r="X136" s="470">
        <f>('ป้อนข้อมูล Mortgage Protection1'!$G$26*HLOOKUP($X$6,'SA 10%'!$A$6:$IV$366,$A136+1,0))/1000</f>
        <v>2007372.6736057841</v>
      </c>
      <c r="Y136" s="470">
        <f>('ป้อนข้อมูล Mortgage Protection1'!$G$26*HLOOKUP($Y$6,'SA 10%'!$A$6:$IV$366,$A136+1,0))/1000</f>
        <v>2065043.7007222818</v>
      </c>
      <c r="Z136" s="470">
        <f>('ป้อนข้อมูล Mortgage Protection1'!$G$26*HLOOKUP($Z$6,'SA 10%'!$A$6:$IV$366,$A136+1,0))/1000</f>
        <v>2116207.6720331628</v>
      </c>
      <c r="AA136" s="470">
        <f>('ป้อนข้อมูล Mortgage Protection1'!$G$26*HLOOKUP($AA$6,'SA 10%'!$A$6:$IV$366,$A136+1,0))/1000</f>
        <v>2161693.3886844777</v>
      </c>
      <c r="AB136" s="470">
        <f>('ป้อนข้อมูล Mortgage Protection1'!$G$26*HLOOKUP($AB$6,'SA 10%'!$A$6:$IV$366,$A136+1,0))/1000</f>
        <v>2202205.9428500654</v>
      </c>
      <c r="AC136" s="470">
        <f>('ป้อนข้อมูล Mortgage Protection1'!$G$26*HLOOKUP($AC$6,'SA 10%'!$A$6:$IV$366,$A136+1,0))/1000</f>
        <v>2238348.5969676189</v>
      </c>
      <c r="AD136" s="470">
        <f>('ป้อนข้อมูล Mortgage Protection1'!$G$26*HLOOKUP($AD$6,'SA 10%'!$A$6:$IV$366,$A136+1,0))/1000</f>
        <v>2270640.1566448268</v>
      </c>
      <c r="AE136" s="470">
        <f>('ป้อนข้อมูล Mortgage Protection1'!$G$26*HLOOKUP($AE$6,'SA 10%'!$A$6:$IV$366,$A136+1,0))/1000</f>
        <v>2299528.8886629525</v>
      </c>
    </row>
    <row r="137" spans="1:31" ht="11.1" customHeight="1">
      <c r="A137" s="469">
        <v>131</v>
      </c>
      <c r="B137" s="470">
        <f>('ป้อนข้อมูล Mortgage Protection1'!$G$26*HLOOKUP($B$6,'SA 10%'!$A$6:$IV$366,$A137+1,0))/1000</f>
        <v>0</v>
      </c>
      <c r="C137" s="470">
        <f>('ป้อนข้อมูล Mortgage Protection1'!$G$26*HLOOKUP($C$6,'SA 10%'!$A$6:$IV$366,$A137+1,0))/1000</f>
        <v>0</v>
      </c>
      <c r="D137" s="470">
        <f>('ป้อนข้อมูล Mortgage Protection1'!$G$26*HLOOKUP($D$6,'SA 10%'!$A$6:$IV$366,$A137+1,0))/1000</f>
        <v>0</v>
      </c>
      <c r="E137" s="470">
        <f>('ป้อนข้อมูล Mortgage Protection1'!$G$26*HLOOKUP($E$6,'SA 10%'!$A$6:$IV$366,$A137+1,0))/1000</f>
        <v>0</v>
      </c>
      <c r="F137" s="470">
        <f>('ป้อนข้อมูล Mortgage Protection1'!$G$26*HLOOKUP($F$6,'SA 10%'!$A$6:$IV$366,$A137+1,0))/1000</f>
        <v>0</v>
      </c>
      <c r="G137" s="470">
        <f>('ป้อนข้อมูล Mortgage Protection1'!$G$26*HLOOKUP($G$6,'SA 10%'!$A$6:$IV$366,$A137+1,0))/1000</f>
        <v>0</v>
      </c>
      <c r="H137" s="470">
        <f>('ป้อนข้อมูล Mortgage Protection1'!$G$26*HLOOKUP($H$6,'SA 10%'!$A$6:$IV$366,$A137+1,0))/1000</f>
        <v>0</v>
      </c>
      <c r="I137" s="470">
        <f>('ป้อนข้อมูล Mortgage Protection1'!$G$26*HLOOKUP($I$6,'SA 10%'!$A$6:$IV$366,$A137+1,0))/1000</f>
        <v>0</v>
      </c>
      <c r="J137" s="470">
        <f>('ป้อนข้อมูล Mortgage Protection1'!$G$26*HLOOKUP($J$6,'SA 10%'!$A$6:$IV$366,$A137+1,0))/1000</f>
        <v>0</v>
      </c>
      <c r="K137" s="470">
        <f>('ป้อนข้อมูล Mortgage Protection1'!$G$26*HLOOKUP($K$6,'SA 10%'!$A$6:$IV$366,$A137+1,0))/1000</f>
        <v>0</v>
      </c>
      <c r="L137" s="470">
        <f>('ป้อนข้อมูล Mortgage Protection1'!$G$26*HLOOKUP($L$6,'SA 10%'!$A$6:$IV$366,$A137+1,0))/1000</f>
        <v>63310.548268329745</v>
      </c>
      <c r="M137" s="470">
        <f>('ป้อนข้อมูล Mortgage Protection1'!$G$26*HLOOKUP($M$6,'SA 10%'!$A$6:$IV$366,$A137+1,0))/1000</f>
        <v>402703.02222489694</v>
      </c>
      <c r="N137" s="470">
        <f>('ป้อนข้อมูล Mortgage Protection1'!$G$26*HLOOKUP($N$6,'SA 10%'!$A$6:$IV$366,$A137+1,0))/1000</f>
        <v>684370.72673521133</v>
      </c>
      <c r="O137" s="470">
        <f>('ป้อนข้อมูล Mortgage Protection1'!$G$26*HLOOKUP($O$6,'SA 10%'!$A$6:$IV$366,$A137+1,0))/1000</f>
        <v>920804.99098092422</v>
      </c>
      <c r="P137" s="470">
        <f>('ป้อนข้อมูล Mortgage Protection1'!$G$26*HLOOKUP($P$6,'SA 10%'!$A$6:$IV$366,$A137+1,0))/1000</f>
        <v>1121171.629067708</v>
      </c>
      <c r="Q137" s="470">
        <f>('ป้อนข้อมูล Mortgage Protection1'!$G$26*HLOOKUP($Q$6,'SA 10%'!$A$6:$IV$366,$A137+1,0))/1000</f>
        <v>1292349.525582416</v>
      </c>
      <c r="R137" s="470">
        <f>('ป้อนข้อมูล Mortgage Protection1'!$G$26*HLOOKUP($R$6,'SA 10%'!$A$6:$IV$366,$A137+1,0))/1000</f>
        <v>1439602.658256714</v>
      </c>
      <c r="S137" s="470">
        <f>('ป้อนข้อมูล Mortgage Protection1'!$G$26*HLOOKUP($S$6,'SA 10%'!$A$6:$IV$366,$A137+1,0))/1000</f>
        <v>1567028.1155510449</v>
      </c>
      <c r="T137" s="470">
        <f>('ป้อนข้อมูล Mortgage Protection1'!$G$26*HLOOKUP($T$6,'SA 10%'!$A$6:$IV$366,$A137+1,0))/1000</f>
        <v>1677862.6423027362</v>
      </c>
      <c r="U137" s="470">
        <f>('ป้อนข้อมูล Mortgage Protection1'!$G$26*HLOOKUP($U$6,'SA 10%'!$A$6:$IV$366,$A137+1,0))/1000</f>
        <v>1774697.2329565522</v>
      </c>
      <c r="V137" s="470">
        <f>('ป้อนข้อมูล Mortgage Protection1'!$G$26*HLOOKUP($V$6,'SA 10%'!$A$6:$IV$366,$A137+1,0))/1000</f>
        <v>1859630.426923855</v>
      </c>
      <c r="W137" s="470">
        <f>('ป้อนข้อมูล Mortgage Protection1'!$G$26*HLOOKUP($W$6,'SA 10%'!$A$6:$IV$366,$A137+1,0))/1000</f>
        <v>1934379.8131024877</v>
      </c>
      <c r="X137" s="470">
        <f>('ป้อนข้อมูล Mortgage Protection1'!$G$26*HLOOKUP($X$6,'SA 10%'!$A$6:$IV$366,$A137+1,0))/1000</f>
        <v>2000364.4651270215</v>
      </c>
      <c r="Y137" s="470">
        <f>('ป้อนข้อมูล Mortgage Protection1'!$G$26*HLOOKUP($Y$6,'SA 10%'!$A$6:$IV$366,$A137+1,0))/1000</f>
        <v>2058766.7879958767</v>
      </c>
      <c r="Z137" s="470">
        <f>('ป้อนข้อมูล Mortgage Protection1'!$G$26*HLOOKUP($Z$6,'SA 10%'!$A$6:$IV$366,$A137+1,0))/1000</f>
        <v>2110579.5425305744</v>
      </c>
      <c r="AA137" s="470">
        <f>('ป้อนข้อมูล Mortgage Protection1'!$G$26*HLOOKUP($AA$6,'SA 10%'!$A$6:$IV$366,$A137+1,0))/1000</f>
        <v>2156642.0394655643</v>
      </c>
      <c r="AB137" s="470">
        <f>('ป้อนข้อมูล Mortgage Protection1'!$G$26*HLOOKUP($AB$6,'SA 10%'!$A$6:$IV$366,$A137+1,0))/1000</f>
        <v>2197668.3118751259</v>
      </c>
      <c r="AC137" s="470">
        <f>('ป้อนข้อมูล Mortgage Protection1'!$G$26*HLOOKUP($AC$6,'SA 10%'!$A$6:$IV$366,$A137+1,0))/1000</f>
        <v>2234269.2718484378</v>
      </c>
      <c r="AD137" s="470">
        <f>('ป้อนข้อมูล Mortgage Protection1'!$G$26*HLOOKUP($AD$6,'SA 10%'!$A$6:$IV$366,$A137+1,0))/1000</f>
        <v>2266970.3036923422</v>
      </c>
      <c r="AE137" s="470">
        <f>('ป้อนข้อมูล Mortgage Protection1'!$G$26*HLOOKUP($AE$6,'SA 10%'!$A$6:$IV$366,$A137+1,0))/1000</f>
        <v>2296225.3584217518</v>
      </c>
    </row>
    <row r="138" spans="1:31" ht="11.1" customHeight="1">
      <c r="A138" s="469">
        <v>132</v>
      </c>
      <c r="B138" s="470">
        <f>('ป้อนข้อมูล Mortgage Protection1'!$G$26*HLOOKUP($B$6,'SA 10%'!$A$6:$IV$366,$A138+1,0))/1000</f>
        <v>0</v>
      </c>
      <c r="C138" s="470">
        <f>('ป้อนข้อมูล Mortgage Protection1'!$G$26*HLOOKUP($C$6,'SA 10%'!$A$6:$IV$366,$A138+1,0))/1000</f>
        <v>0</v>
      </c>
      <c r="D138" s="470">
        <f>('ป้อนข้อมูล Mortgage Protection1'!$G$26*HLOOKUP($D$6,'SA 10%'!$A$6:$IV$366,$A138+1,0))/1000</f>
        <v>0</v>
      </c>
      <c r="E138" s="470">
        <f>('ป้อนข้อมูล Mortgage Protection1'!$G$26*HLOOKUP($E$6,'SA 10%'!$A$6:$IV$366,$A138+1,0))/1000</f>
        <v>0</v>
      </c>
      <c r="F138" s="470">
        <f>('ป้อนข้อมูล Mortgage Protection1'!$G$26*HLOOKUP($F$6,'SA 10%'!$A$6:$IV$366,$A138+1,0))/1000</f>
        <v>0</v>
      </c>
      <c r="G138" s="470">
        <f>('ป้อนข้อมูล Mortgage Protection1'!$G$26*HLOOKUP($G$6,'SA 10%'!$A$6:$IV$366,$A138+1,0))/1000</f>
        <v>0</v>
      </c>
      <c r="H138" s="470">
        <f>('ป้อนข้อมูล Mortgage Protection1'!$G$26*HLOOKUP($H$6,'SA 10%'!$A$6:$IV$366,$A138+1,0))/1000</f>
        <v>0</v>
      </c>
      <c r="I138" s="470">
        <f>('ป้อนข้อมูล Mortgage Protection1'!$G$26*HLOOKUP($I$6,'SA 10%'!$A$6:$IV$366,$A138+1,0))/1000</f>
        <v>0</v>
      </c>
      <c r="J138" s="470">
        <f>('ป้อนข้อมูล Mortgage Protection1'!$G$26*HLOOKUP($J$6,'SA 10%'!$A$6:$IV$366,$A138+1,0))/1000</f>
        <v>0</v>
      </c>
      <c r="K138" s="470">
        <f>('ป้อนข้อมูล Mortgage Protection1'!$G$26*HLOOKUP($K$6,'SA 10%'!$A$6:$IV$366,$A138+1,0))/1000</f>
        <v>0</v>
      </c>
      <c r="L138" s="470">
        <f>('ป้อนข้อมูล Mortgage Protection1'!$G$26*HLOOKUP($L$6,'SA 10%'!$A$6:$IV$366,$A138+1,0))/1000</f>
        <v>31786.623819368826</v>
      </c>
      <c r="M138" s="470">
        <f>('ป้อนข้อมูล Mortgage Protection1'!$G$26*HLOOKUP($M$6,'SA 10%'!$A$6:$IV$366,$A138+1,0))/1000</f>
        <v>375464.27967592643</v>
      </c>
      <c r="N138" s="470">
        <f>('ป้อนข้อมูล Mortgage Protection1'!$G$26*HLOOKUP($N$6,'SA 10%'!$A$6:$IV$366,$A138+1,0))/1000</f>
        <v>660688.33101711934</v>
      </c>
      <c r="O138" s="470">
        <f>('ป้อนข้อมูล Mortgage Protection1'!$G$26*HLOOKUP($O$6,'SA 10%'!$A$6:$IV$366,$A138+1,0))/1000</f>
        <v>900107.82300778502</v>
      </c>
      <c r="P138" s="470">
        <f>('ป้อนข้อมูล Mortgage Protection1'!$G$26*HLOOKUP($P$6,'SA 10%'!$A$6:$IV$366,$A138+1,0))/1000</f>
        <v>1103004.2976607189</v>
      </c>
      <c r="Q138" s="470">
        <f>('ป้อนข้อมูล Mortgage Protection1'!$G$26*HLOOKUP($Q$6,'SA 10%'!$A$6:$IV$366,$A138+1,0))/1000</f>
        <v>1276343.4926134034</v>
      </c>
      <c r="R138" s="470">
        <f>('ป้อนข้อมูล Mortgage Protection1'!$G$26*HLOOKUP($R$6,'SA 10%'!$A$6:$IV$366,$A138+1,0))/1000</f>
        <v>1425455.8487745887</v>
      </c>
      <c r="S138" s="470">
        <f>('ป้อนข้อมูล Mortgage Protection1'!$G$26*HLOOKUP($S$6,'SA 10%'!$A$6:$IV$366,$A138+1,0))/1000</f>
        <v>1554490.1845948044</v>
      </c>
      <c r="T138" s="470">
        <f>('ป้อนข้อมูล Mortgage Protection1'!$G$26*HLOOKUP($T$6,'SA 10%'!$A$6:$IV$366,$A138+1,0))/1000</f>
        <v>1666724.1121711326</v>
      </c>
      <c r="U138" s="470">
        <f>('ป้อนข้อมูล Mortgage Protection1'!$G$26*HLOOKUP($U$6,'SA 10%'!$A$6:$IV$366,$A138+1,0))/1000</f>
        <v>1764781.3399398061</v>
      </c>
      <c r="V138" s="470">
        <f>('ป้อนข้อมูล Mortgage Protection1'!$G$26*HLOOKUP($V$6,'SA 10%'!$A$6:$IV$366,$A138+1,0))/1000</f>
        <v>1850786.9035482334</v>
      </c>
      <c r="W138" s="470">
        <f>('ป้อนข้อมูล Mortgage Protection1'!$G$26*HLOOKUP($W$6,'SA 10%'!$A$6:$IV$366,$A138+1,0))/1000</f>
        <v>1926480.0782350611</v>
      </c>
      <c r="X138" s="470">
        <f>('ป้อนข้อมูล Mortgage Protection1'!$G$26*HLOOKUP($X$6,'SA 10%'!$A$6:$IV$366,$A138+1,0))/1000</f>
        <v>1993297.8549109353</v>
      </c>
      <c r="Y138" s="470">
        <f>('ป้อนข้อมูล Mortgage Protection1'!$G$26*HLOOKUP($Y$6,'SA 10%'!$A$6:$IV$366,$A138+1,0))/1000</f>
        <v>2052437.5676634188</v>
      </c>
      <c r="Z138" s="470">
        <f>('ป้อนข้อมูล Mortgage Protection1'!$G$26*HLOOKUP($Z$6,'SA 10%'!$A$6:$IV$366,$A138+1,0))/1000</f>
        <v>2104904.5119487969</v>
      </c>
      <c r="AA138" s="470">
        <f>('ป้อนข้อมูล Mortgage Protection1'!$G$26*HLOOKUP($AA$6,'SA 10%'!$A$6:$IV$366,$A138+1,0))/1000</f>
        <v>2151548.5956698265</v>
      </c>
      <c r="AB138" s="470">
        <f>('ป้อนข้อมูล Mortgage Protection1'!$G$26*HLOOKUP($AB$6,'SA 10%'!$A$6:$IV$366,$A138+1,0))/1000</f>
        <v>2193092.8673087289</v>
      </c>
      <c r="AC138" s="470">
        <f>('ป้อนข้อมูล Mortgage Protection1'!$G$26*HLOOKUP($AC$6,'SA 10%'!$A$6:$IV$366,$A138+1,0))/1000</f>
        <v>2230155.9523532642</v>
      </c>
      <c r="AD138" s="470">
        <f>('ป้อนข้อมูล Mortgage Protection1'!$G$26*HLOOKUP($AD$6,'SA 10%'!$A$6:$IV$366,$A138+1,0))/1000</f>
        <v>2263269.8686319198</v>
      </c>
      <c r="AE138" s="470">
        <f>('ป้อนข้อมูล Mortgage Protection1'!$G$26*HLOOKUP($AE$6,'SA 10%'!$A$6:$IV$366,$A138+1,0))/1000</f>
        <v>2292894.2987618754</v>
      </c>
    </row>
    <row r="139" spans="1:31" ht="11.1" customHeight="1">
      <c r="A139" s="469">
        <v>133</v>
      </c>
      <c r="B139" s="470">
        <f>('ป้อนข้อมูล Mortgage Protection1'!$G$26*HLOOKUP($B$6,'SA 10%'!$A$6:$IV$366,$A139+1,0))/1000</f>
        <v>0</v>
      </c>
      <c r="C139" s="470">
        <f>('ป้อนข้อมูล Mortgage Protection1'!$G$26*HLOOKUP($C$6,'SA 10%'!$A$6:$IV$366,$A139+1,0))/1000</f>
        <v>0</v>
      </c>
      <c r="D139" s="470">
        <f>('ป้อนข้อมูล Mortgage Protection1'!$G$26*HLOOKUP($D$6,'SA 10%'!$A$6:$IV$366,$A139+1,0))/1000</f>
        <v>0</v>
      </c>
      <c r="E139" s="470">
        <f>('ป้อนข้อมูล Mortgage Protection1'!$G$26*HLOOKUP($E$6,'SA 10%'!$A$6:$IV$366,$A139+1,0))/1000</f>
        <v>0</v>
      </c>
      <c r="F139" s="470">
        <f>('ป้อนข้อมูล Mortgage Protection1'!$G$26*HLOOKUP($F$6,'SA 10%'!$A$6:$IV$366,$A139+1,0))/1000</f>
        <v>0</v>
      </c>
      <c r="G139" s="470">
        <f>('ป้อนข้อมูล Mortgage Protection1'!$G$26*HLOOKUP($G$6,'SA 10%'!$A$6:$IV$366,$A139+1,0))/1000</f>
        <v>0</v>
      </c>
      <c r="H139" s="470">
        <f>('ป้อนข้อมูล Mortgage Protection1'!$G$26*HLOOKUP($H$6,'SA 10%'!$A$6:$IV$366,$A139+1,0))/1000</f>
        <v>0</v>
      </c>
      <c r="I139" s="470">
        <f>('ป้อนข้อมูล Mortgage Protection1'!$G$26*HLOOKUP($I$6,'SA 10%'!$A$6:$IV$366,$A139+1,0))/1000</f>
        <v>0</v>
      </c>
      <c r="J139" s="470">
        <f>('ป้อนข้อมูล Mortgage Protection1'!$G$26*HLOOKUP($J$6,'SA 10%'!$A$6:$IV$366,$A139+1,0))/1000</f>
        <v>0</v>
      </c>
      <c r="K139" s="470">
        <f>('ป้อนข้อมูล Mortgage Protection1'!$G$26*HLOOKUP($K$6,'SA 10%'!$A$6:$IV$366,$A139+1,0))/1000</f>
        <v>0</v>
      </c>
      <c r="L139" s="470">
        <f>('ป้อนข้อมูล Mortgage Protection1'!$G$26*HLOOKUP($L$6,'SA 10%'!$A$6:$IV$366,$A139+1,0))/1000</f>
        <v>0</v>
      </c>
      <c r="M139" s="470">
        <f>('ป้อนข้อมูล Mortgage Protection1'!$G$26*HLOOKUP($M$6,'SA 10%'!$A$6:$IV$366,$A139+1,0))/1000</f>
        <v>347998.54760571476</v>
      </c>
      <c r="N139" s="470">
        <f>('ป้อนข้อมูล Mortgage Protection1'!$G$26*HLOOKUP($N$6,'SA 10%'!$A$6:$IV$366,$A139+1,0))/1000</f>
        <v>636808.5820013769</v>
      </c>
      <c r="O139" s="470">
        <f>('ป้อนข้อมูล Mortgage Protection1'!$G$26*HLOOKUP($O$6,'SA 10%'!$A$6:$IV$366,$A139+1,0))/1000</f>
        <v>879238.1786348701</v>
      </c>
      <c r="P139" s="470">
        <f>('ป้อนข้อมูล Mortgage Protection1'!$G$26*HLOOKUP($P$6,'SA 10%'!$A$6:$IV$366,$A139+1,0))/1000</f>
        <v>1084685.5718253381</v>
      </c>
      <c r="Q139" s="470">
        <f>('ป้อนข้อมูล Mortgage Protection1'!$G$26*HLOOKUP($Q$6,'SA 10%'!$A$6:$IV$366,$A139+1,0))/1000</f>
        <v>1260204.0760363159</v>
      </c>
      <c r="R139" s="470">
        <f>('ป้อนข้อมูล Mortgage Protection1'!$G$26*HLOOKUP($R$6,'SA 10%'!$A$6:$IV$366,$A139+1,0))/1000</f>
        <v>1411191.1492134454</v>
      </c>
      <c r="S139" s="470">
        <f>('ป้อนข้อมูล Mortgage Protection1'!$G$26*HLOOKUP($S$6,'SA 10%'!$A$6:$IV$366,$A139+1,0))/1000</f>
        <v>1541847.7708805955</v>
      </c>
      <c r="T139" s="470">
        <f>('ป้อนข้อมูล Mortgage Protection1'!$G$26*HLOOKUP($T$6,'SA 10%'!$A$6:$IV$366,$A139+1,0))/1000</f>
        <v>1655492.7609550983</v>
      </c>
      <c r="U139" s="470">
        <f>('ป้อนข้อมูล Mortgage Protection1'!$G$26*HLOOKUP($U$6,'SA 10%'!$A$6:$IV$366,$A139+1,0))/1000</f>
        <v>1754782.814481254</v>
      </c>
      <c r="V139" s="470">
        <f>('ป้อนข้อมูล Mortgage Protection1'!$G$26*HLOOKUP($V$6,'SA 10%'!$A$6:$IV$366,$A139+1,0))/1000</f>
        <v>1841869.6841444818</v>
      </c>
      <c r="W139" s="470">
        <f>('ป้อนข้อมูล Mortgage Protection1'!$G$26*HLOOKUP($W$6,'SA 10%'!$A$6:$IV$366,$A139+1,0))/1000</f>
        <v>1918514.5122437391</v>
      </c>
      <c r="X139" s="470">
        <f>('ป้อนข้อมูล Mortgage Protection1'!$G$26*HLOOKUP($X$6,'SA 10%'!$A$6:$IV$366,$A139+1,0))/1000</f>
        <v>1986172.3562763818</v>
      </c>
      <c r="Y139" s="470">
        <f>('ป้อนข้อมูล Mortgage Protection1'!$G$26*HLOOKUP($Y$6,'SA 10%'!$A$6:$IV$366,$A139+1,0))/1000</f>
        <v>2046055.6038281901</v>
      </c>
      <c r="Z139" s="470">
        <f>('ป้อนข้อมูล Mortgage Protection1'!$G$26*HLOOKUP($Z$6,'SA 10%'!$A$6:$IV$366,$A139+1,0))/1000</f>
        <v>2099182.1894455059</v>
      </c>
      <c r="AA139" s="470">
        <f>('ป้อนข้อมูล Mortgage Protection1'!$G$26*HLOOKUP($AA$6,'SA 10%'!$A$6:$IV$366,$A139+1,0))/1000</f>
        <v>2146412.7065091245</v>
      </c>
      <c r="AB139" s="470">
        <f>('ป้อนข้อมูล Mortgage Protection1'!$G$26*HLOOKUP($AB$6,'SA 10%'!$A$6:$IV$366,$A139+1,0))/1000</f>
        <v>2188479.2940376117</v>
      </c>
      <c r="AC139" s="470">
        <f>('ป้อนข้อมูล Mortgage Protection1'!$G$26*HLOOKUP($AC$6,'SA 10%'!$A$6:$IV$366,$A139+1,0))/1000</f>
        <v>2226008.3551956303</v>
      </c>
      <c r="AD139" s="470">
        <f>('ป้อนข้อมูล Mortgage Protection1'!$G$26*HLOOKUP($AD$6,'SA 10%'!$A$6:$IV$366,$A139+1,0))/1000</f>
        <v>2259538.5966126607</v>
      </c>
      <c r="AE139" s="470">
        <f>('ป้อนข้อมูล Mortgage Protection1'!$G$26*HLOOKUP($AE$6,'SA 10%'!$A$6:$IV$366,$A139+1,0))/1000</f>
        <v>2289535.4802714991</v>
      </c>
    </row>
    <row r="140" spans="1:31" ht="11.1" customHeight="1">
      <c r="A140" s="469">
        <v>134</v>
      </c>
      <c r="B140" s="470">
        <f>('ป้อนข้อมูล Mortgage Protection1'!$G$26*HLOOKUP($B$6,'SA 10%'!$A$6:$IV$366,$A140+1,0))/1000</f>
        <v>0</v>
      </c>
      <c r="C140" s="470">
        <f>('ป้อนข้อมูล Mortgage Protection1'!$G$26*HLOOKUP($C$6,'SA 10%'!$A$6:$IV$366,$A140+1,0))/1000</f>
        <v>0</v>
      </c>
      <c r="D140" s="470">
        <f>('ป้อนข้อมูล Mortgage Protection1'!$G$26*HLOOKUP($D$6,'SA 10%'!$A$6:$IV$366,$A140+1,0))/1000</f>
        <v>0</v>
      </c>
      <c r="E140" s="470">
        <f>('ป้อนข้อมูล Mortgage Protection1'!$G$26*HLOOKUP($E$6,'SA 10%'!$A$6:$IV$366,$A140+1,0))/1000</f>
        <v>0</v>
      </c>
      <c r="F140" s="470">
        <f>('ป้อนข้อมูล Mortgage Protection1'!$G$26*HLOOKUP($F$6,'SA 10%'!$A$6:$IV$366,$A140+1,0))/1000</f>
        <v>0</v>
      </c>
      <c r="G140" s="470">
        <f>('ป้อนข้อมูล Mortgage Protection1'!$G$26*HLOOKUP($G$6,'SA 10%'!$A$6:$IV$366,$A140+1,0))/1000</f>
        <v>0</v>
      </c>
      <c r="H140" s="470">
        <f>('ป้อนข้อมูล Mortgage Protection1'!$G$26*HLOOKUP($H$6,'SA 10%'!$A$6:$IV$366,$A140+1,0))/1000</f>
        <v>0</v>
      </c>
      <c r="I140" s="470">
        <f>('ป้อนข้อมูล Mortgage Protection1'!$G$26*HLOOKUP($I$6,'SA 10%'!$A$6:$IV$366,$A140+1,0))/1000</f>
        <v>0</v>
      </c>
      <c r="J140" s="470">
        <f>('ป้อนข้อมูล Mortgage Protection1'!$G$26*HLOOKUP($J$6,'SA 10%'!$A$6:$IV$366,$A140+1,0))/1000</f>
        <v>0</v>
      </c>
      <c r="K140" s="470">
        <f>('ป้อนข้อมูล Mortgage Protection1'!$G$26*HLOOKUP($K$6,'SA 10%'!$A$6:$IV$366,$A140+1,0))/1000</f>
        <v>0</v>
      </c>
      <c r="L140" s="470">
        <f>('ป้อนข้อมูล Mortgage Protection1'!$G$26*HLOOKUP($L$6,'SA 10%'!$A$6:$IV$366,$A140+1,0))/1000</f>
        <v>0</v>
      </c>
      <c r="M140" s="470">
        <f>('ป้อนข้อมูล Mortgage Protection1'!$G$26*HLOOKUP($M$6,'SA 10%'!$A$6:$IV$366,$A140+1,0))/1000</f>
        <v>320303.93443491805</v>
      </c>
      <c r="N140" s="470">
        <f>('ป้อนข้อมูล Mortgage Protection1'!$G$26*HLOOKUP($N$6,'SA 10%'!$A$6:$IV$366,$A140+1,0))/1000</f>
        <v>612729.83507717017</v>
      </c>
      <c r="O140" s="470">
        <f>('ป้อนข้อมูล Mortgage Protection1'!$G$26*HLOOKUP($O$6,'SA 10%'!$A$6:$IV$366,$A140+1,0))/1000</f>
        <v>858194.62055884709</v>
      </c>
      <c r="P140" s="470">
        <f>('ป้อนข้อมูล Mortgage Protection1'!$G$26*HLOOKUP($P$6,'SA 10%'!$A$6:$IV$366,$A140+1,0))/1000</f>
        <v>1066214.1899413296</v>
      </c>
      <c r="Q140" s="470">
        <f>('ป้อนข้อมูล Mortgage Protection1'!$G$26*HLOOKUP($Q$6,'SA 10%'!$A$6:$IV$366,$A140+1,0))/1000</f>
        <v>1243930.1643210857</v>
      </c>
      <c r="R140" s="470">
        <f>('ป้อนข้อมูล Mortgage Protection1'!$G$26*HLOOKUP($R$6,'SA 10%'!$A$6:$IV$366,$A140+1,0))/1000</f>
        <v>1396807.5771559593</v>
      </c>
      <c r="S140" s="470">
        <f>('ป้อนข้อมูล Mortgage Protection1'!$G$26*HLOOKUP($S$6,'SA 10%'!$A$6:$IV$366,$A140+1,0))/1000</f>
        <v>1529100.0037187673</v>
      </c>
      <c r="T140" s="470">
        <f>('ป้อนข้อมูล Mortgage Protection1'!$G$26*HLOOKUP($T$6,'SA 10%'!$A$6:$IV$366,$A140+1,0))/1000</f>
        <v>1644167.8151455985</v>
      </c>
      <c r="U140" s="470">
        <f>('ป้อนข้อมูล Mortgage Protection1'!$G$26*HLOOKUP($U$6,'SA 10%'!$A$6:$IV$366,$A140+1,0))/1000</f>
        <v>1744700.9679772141</v>
      </c>
      <c r="V140" s="470">
        <f>('ป้อนข้อมูล Mortgage Protection1'!$G$26*HLOOKUP($V$6,'SA 10%'!$A$6:$IV$366,$A140+1,0))/1000</f>
        <v>1832878.154579032</v>
      </c>
      <c r="W140" s="470">
        <f>('ป้อนข้อมูล Mortgage Protection1'!$G$26*HLOOKUP($W$6,'SA 10%'!$A$6:$IV$366,$A140+1,0))/1000</f>
        <v>1910482.566535823</v>
      </c>
      <c r="X140" s="470">
        <f>('ป้อนข้อมูล Mortgage Protection1'!$G$26*HLOOKUP($X$6,'SA 10%'!$A$6:$IV$366,$A140+1,0))/1000</f>
        <v>1978987.4784865407</v>
      </c>
      <c r="Y140" s="470">
        <f>('ป้อนข้อมูล Mortgage Protection1'!$G$26*HLOOKUP($Y$6,'SA 10%'!$A$6:$IV$366,$A140+1,0))/1000</f>
        <v>2039620.4569610013</v>
      </c>
      <c r="Z140" s="470">
        <f>('ป้อนข้อมูล Mortgage Protection1'!$G$26*HLOOKUP($Z$6,'SA 10%'!$A$6:$IV$366,$A140+1,0))/1000</f>
        <v>2093412.1809213532</v>
      </c>
      <c r="AA140" s="470">
        <f>('ป้อนข้อมูล Mortgage Protection1'!$G$26*HLOOKUP($AA$6,'SA 10%'!$A$6:$IV$366,$A140+1,0))/1000</f>
        <v>2141234.0182720823</v>
      </c>
      <c r="AB140" s="470">
        <f>('ป้อนข้อมูล Mortgage Protection1'!$G$26*HLOOKUP($AB$6,'SA 10%'!$A$6:$IV$366,$A140+1,0))/1000</f>
        <v>2183827.2743225684</v>
      </c>
      <c r="AC140" s="470">
        <f>('ป้อนข้อมูล Mortgage Protection1'!$G$26*HLOOKUP($AC$6,'SA 10%'!$A$6:$IV$366,$A140+1,0))/1000</f>
        <v>2221826.1947283503</v>
      </c>
      <c r="AD140" s="470">
        <f>('ป้อนข้อมูล Mortgage Protection1'!$G$26*HLOOKUP($AD$6,'SA 10%'!$A$6:$IV$366,$A140+1,0))/1000</f>
        <v>2255776.2306599081</v>
      </c>
      <c r="AE140" s="470">
        <f>('ป้อนข้อมูล Mortgage Protection1'!$G$26*HLOOKUP($AE$6,'SA 10%'!$A$6:$IV$366,$A140+1,0))/1000</f>
        <v>2286148.6716270368</v>
      </c>
    </row>
    <row r="141" spans="1:31" ht="11.1" customHeight="1">
      <c r="A141" s="469">
        <v>135</v>
      </c>
      <c r="B141" s="470">
        <f>('ป้อนข้อมูล Mortgage Protection1'!$G$26*HLOOKUP($B$6,'SA 10%'!$A$6:$IV$366,$A141+1,0))/1000</f>
        <v>0</v>
      </c>
      <c r="C141" s="470">
        <f>('ป้อนข้อมูล Mortgage Protection1'!$G$26*HLOOKUP($C$6,'SA 10%'!$A$6:$IV$366,$A141+1,0))/1000</f>
        <v>0</v>
      </c>
      <c r="D141" s="470">
        <f>('ป้อนข้อมูล Mortgage Protection1'!$G$26*HLOOKUP($D$6,'SA 10%'!$A$6:$IV$366,$A141+1,0))/1000</f>
        <v>0</v>
      </c>
      <c r="E141" s="470">
        <f>('ป้อนข้อมูล Mortgage Protection1'!$G$26*HLOOKUP($E$6,'SA 10%'!$A$6:$IV$366,$A141+1,0))/1000</f>
        <v>0</v>
      </c>
      <c r="F141" s="470">
        <f>('ป้อนข้อมูล Mortgage Protection1'!$G$26*HLOOKUP($F$6,'SA 10%'!$A$6:$IV$366,$A141+1,0))/1000</f>
        <v>0</v>
      </c>
      <c r="G141" s="470">
        <f>('ป้อนข้อมูล Mortgage Protection1'!$G$26*HLOOKUP($G$6,'SA 10%'!$A$6:$IV$366,$A141+1,0))/1000</f>
        <v>0</v>
      </c>
      <c r="H141" s="470">
        <f>('ป้อนข้อมูล Mortgage Protection1'!$G$26*HLOOKUP($H$6,'SA 10%'!$A$6:$IV$366,$A141+1,0))/1000</f>
        <v>0</v>
      </c>
      <c r="I141" s="470">
        <f>('ป้อนข้อมูล Mortgage Protection1'!$G$26*HLOOKUP($I$6,'SA 10%'!$A$6:$IV$366,$A141+1,0))/1000</f>
        <v>0</v>
      </c>
      <c r="J141" s="470">
        <f>('ป้อนข้อมูล Mortgage Protection1'!$G$26*HLOOKUP($J$6,'SA 10%'!$A$6:$IV$366,$A141+1,0))/1000</f>
        <v>0</v>
      </c>
      <c r="K141" s="470">
        <f>('ป้อนข้อมูล Mortgage Protection1'!$G$26*HLOOKUP($K$6,'SA 10%'!$A$6:$IV$366,$A141+1,0))/1000</f>
        <v>0</v>
      </c>
      <c r="L141" s="470">
        <f>('ป้อนข้อมูล Mortgage Protection1'!$G$26*HLOOKUP($L$6,'SA 10%'!$A$6:$IV$366,$A141+1,0))/1000</f>
        <v>0</v>
      </c>
      <c r="M141" s="470">
        <f>('ป้อนข้อมูล Mortgage Protection1'!$G$26*HLOOKUP($M$6,'SA 10%'!$A$6:$IV$366,$A141+1,0))/1000</f>
        <v>292378.53282103129</v>
      </c>
      <c r="N141" s="470">
        <f>('ป้อนข้อมูล Mortgage Protection1'!$G$26*HLOOKUP($N$6,'SA 10%'!$A$6:$IV$366,$A141+1,0))/1000</f>
        <v>588450.43192859448</v>
      </c>
      <c r="O141" s="470">
        <f>('ป้อนข้อมูล Mortgage Protection1'!$G$26*HLOOKUP($O$6,'SA 10%'!$A$6:$IV$366,$A141+1,0))/1000</f>
        <v>836975.69949885726</v>
      </c>
      <c r="P141" s="470">
        <f>('ป้อนข้อมูล Mortgage Protection1'!$G$26*HLOOKUP($P$6,'SA 10%'!$A$6:$IV$366,$A141+1,0))/1000</f>
        <v>1047588.879874954</v>
      </c>
      <c r="Q141" s="470">
        <f>('ป้อนข้อมูล Mortgage Protection1'!$G$26*HLOOKUP($Q$6,'SA 10%'!$A$6:$IV$366,$A141+1,0))/1000</f>
        <v>1227520.6366748947</v>
      </c>
      <c r="R141" s="470">
        <f>('ป้อนข้อมูล Mortgage Protection1'!$G$26*HLOOKUP($R$6,'SA 10%'!$A$6:$IV$366,$A141+1,0))/1000</f>
        <v>1382304.1419979944</v>
      </c>
      <c r="S141" s="470">
        <f>('ป้อนข้อมูล Mortgage Protection1'!$G$26*HLOOKUP($S$6,'SA 10%'!$A$6:$IV$366,$A141+1,0))/1000</f>
        <v>1516246.0051639245</v>
      </c>
      <c r="T141" s="470">
        <f>('ป้อนข้อมูล Mortgage Protection1'!$G$26*HLOOKUP($T$6,'SA 10%'!$A$6:$IV$366,$A141+1,0))/1000</f>
        <v>1632748.4947876846</v>
      </c>
      <c r="U141" s="470">
        <f>('ป้อนข้อมูล Mortgage Protection1'!$G$26*HLOOKUP($U$6,'SA 10%'!$A$6:$IV$366,$A141+1,0))/1000</f>
        <v>1734535.1060856406</v>
      </c>
      <c r="V141" s="470">
        <f>('ป้อนข้อมูล Mortgage Protection1'!$G$26*HLOOKUP($V$6,'SA 10%'!$A$6:$IV$366,$A141+1,0))/1000</f>
        <v>1823811.6956005369</v>
      </c>
      <c r="W141" s="470">
        <f>('ป้อนข้อมูล Mortgage Protection1'!$G$26*HLOOKUP($W$6,'SA 10%'!$A$6:$IV$366,$A141+1,0))/1000</f>
        <v>1902383.6879470076</v>
      </c>
      <c r="X141" s="470">
        <f>('ป้อนข้อมูล Mortgage Protection1'!$G$26*HLOOKUP($X$6,'SA 10%'!$A$6:$IV$366,$A141+1,0))/1000</f>
        <v>1971742.7267151175</v>
      </c>
      <c r="Y141" s="470">
        <f>('ป้อนข้อมูล Mortgage Protection1'!$G$26*HLOOKUP($Y$6,'SA 10%'!$A$6:$IV$366,$A141+1,0))/1000</f>
        <v>2033131.683869919</v>
      </c>
      <c r="Z141" s="470">
        <f>('ป้อนข้อมูล Mortgage Protection1'!$G$26*HLOOKUP($Z$6,'SA 10%'!$A$6:$IV$366,$A141+1,0))/1000</f>
        <v>2087594.0889928327</v>
      </c>
      <c r="AA141" s="470">
        <f>('ป้อนข้อมูล Mortgage Protection1'!$G$26*HLOOKUP($AA$6,'SA 10%'!$A$6:$IV$366,$A141+1,0))/1000</f>
        <v>2136012.1742997323</v>
      </c>
      <c r="AB141" s="470">
        <f>('ป้อนข้อมูล Mortgage Protection1'!$G$26*HLOOKUP($AB$6,'SA 10%'!$A$6:$IV$366,$A141+1,0))/1000</f>
        <v>2179136.4877765663</v>
      </c>
      <c r="AC141" s="470">
        <f>('ป้อนข้อมูล Mortgage Protection1'!$G$26*HLOOKUP($AC$6,'SA 10%'!$A$6:$IV$366,$A141+1,0))/1000</f>
        <v>2217609.1829238422</v>
      </c>
      <c r="AD141" s="470">
        <f>('ป้อนข้อมูล Mortgage Protection1'!$G$26*HLOOKUP($AD$6,'SA 10%'!$A$6:$IV$366,$A141+1,0))/1000</f>
        <v>2251982.5116575491</v>
      </c>
      <c r="AE141" s="470">
        <f>('ป้อนข้อมูล Mortgage Protection1'!$G$26*HLOOKUP($AE$6,'SA 10%'!$A$6:$IV$366,$A141+1,0))/1000</f>
        <v>2282733.6395772044</v>
      </c>
    </row>
    <row r="142" spans="1:31" ht="11.1" customHeight="1">
      <c r="A142" s="469">
        <v>136</v>
      </c>
      <c r="B142" s="470">
        <f>('ป้อนข้อมูล Mortgage Protection1'!$G$26*HLOOKUP($B$6,'SA 10%'!$A$6:$IV$366,$A142+1,0))/1000</f>
        <v>0</v>
      </c>
      <c r="C142" s="470">
        <f>('ป้อนข้อมูล Mortgage Protection1'!$G$26*HLOOKUP($C$6,'SA 10%'!$A$6:$IV$366,$A142+1,0))/1000</f>
        <v>0</v>
      </c>
      <c r="D142" s="470">
        <f>('ป้อนข้อมูล Mortgage Protection1'!$G$26*HLOOKUP($D$6,'SA 10%'!$A$6:$IV$366,$A142+1,0))/1000</f>
        <v>0</v>
      </c>
      <c r="E142" s="470">
        <f>('ป้อนข้อมูล Mortgage Protection1'!$G$26*HLOOKUP($E$6,'SA 10%'!$A$6:$IV$366,$A142+1,0))/1000</f>
        <v>0</v>
      </c>
      <c r="F142" s="470">
        <f>('ป้อนข้อมูล Mortgage Protection1'!$G$26*HLOOKUP($F$6,'SA 10%'!$A$6:$IV$366,$A142+1,0))/1000</f>
        <v>0</v>
      </c>
      <c r="G142" s="470">
        <f>('ป้อนข้อมูล Mortgage Protection1'!$G$26*HLOOKUP($G$6,'SA 10%'!$A$6:$IV$366,$A142+1,0))/1000</f>
        <v>0</v>
      </c>
      <c r="H142" s="470">
        <f>('ป้อนข้อมูล Mortgage Protection1'!$G$26*HLOOKUP($H$6,'SA 10%'!$A$6:$IV$366,$A142+1,0))/1000</f>
        <v>0</v>
      </c>
      <c r="I142" s="470">
        <f>('ป้อนข้อมูล Mortgage Protection1'!$G$26*HLOOKUP($I$6,'SA 10%'!$A$6:$IV$366,$A142+1,0))/1000</f>
        <v>0</v>
      </c>
      <c r="J142" s="470">
        <f>('ป้อนข้อมูล Mortgage Protection1'!$G$26*HLOOKUP($J$6,'SA 10%'!$A$6:$IV$366,$A142+1,0))/1000</f>
        <v>0</v>
      </c>
      <c r="K142" s="470">
        <f>('ป้อนข้อมูล Mortgage Protection1'!$G$26*HLOOKUP($K$6,'SA 10%'!$A$6:$IV$366,$A142+1,0))/1000</f>
        <v>0</v>
      </c>
      <c r="L142" s="470">
        <f>('ป้อนข้อมูล Mortgage Protection1'!$G$26*HLOOKUP($L$6,'SA 10%'!$A$6:$IV$366,$A142+1,0))/1000</f>
        <v>0</v>
      </c>
      <c r="M142" s="470">
        <f>('ป้อนข้อมูล Mortgage Protection1'!$G$26*HLOOKUP($M$6,'SA 10%'!$A$6:$IV$366,$A142+1,0))/1000</f>
        <v>264220.4195270284</v>
      </c>
      <c r="N142" s="470">
        <f>('ป้อนข้อมูล Mortgage Protection1'!$G$26*HLOOKUP($N$6,'SA 10%'!$A$6:$IV$366,$A142+1,0))/1000</f>
        <v>563968.70042044739</v>
      </c>
      <c r="O142" s="470">
        <f>('ป้อนข้อมูล Mortgage Protection1'!$G$26*HLOOKUP($O$6,'SA 10%'!$A$6:$IV$366,$A142+1,0))/1000</f>
        <v>815579.95409670111</v>
      </c>
      <c r="P142" s="470">
        <f>('ป้อนข้อมูล Mortgage Protection1'!$G$26*HLOOKUP($P$6,'SA 10%'!$A$6:$IV$366,$A142+1,0))/1000</f>
        <v>1028808.3588913584</v>
      </c>
      <c r="Q142" s="470">
        <f>('ป้อนข้อมูล Mortgage Protection1'!$G$26*HLOOKUP($Q$6,'SA 10%'!$A$6:$IV$366,$A142+1,0))/1000</f>
        <v>1210974.3629649861</v>
      </c>
      <c r="R142" s="470">
        <f>('ป้อนข้อมูล Mortgage Protection1'!$G$26*HLOOKUP($R$6,'SA 10%'!$A$6:$IV$366,$A142+1,0))/1000</f>
        <v>1367679.8448803795</v>
      </c>
      <c r="S142" s="470">
        <f>('ป้อนข้อมูล Mortgage Protection1'!$G$26*HLOOKUP($S$6,'SA 10%'!$A$6:$IV$366,$A142+1,0))/1000</f>
        <v>1503284.889954458</v>
      </c>
      <c r="T142" s="470">
        <f>('ป้อนข้อมูล Mortgage Protection1'!$G$26*HLOOKUP($T$6,'SA 10%'!$A$6:$IV$366,$A142+1,0))/1000</f>
        <v>1621234.0134267888</v>
      </c>
      <c r="U142" s="470">
        <f>('ป้อนข้อมูล Mortgage Protection1'!$G$26*HLOOKUP($U$6,'SA 10%'!$A$6:$IV$366,$A142+1,0))/1000</f>
        <v>1724284.5286783036</v>
      </c>
      <c r="V142" s="470">
        <f>('ป้อนข้อมูล Mortgage Protection1'!$G$26*HLOOKUP($V$6,'SA 10%'!$A$6:$IV$366,$A142+1,0))/1000</f>
        <v>1814669.682797221</v>
      </c>
      <c r="W142" s="470">
        <f>('ป้อนข้อมูล Mortgage Protection1'!$G$26*HLOOKUP($W$6,'SA 10%'!$A$6:$IV$366,$A142+1,0))/1000</f>
        <v>1894217.3187032852</v>
      </c>
      <c r="X142" s="470">
        <f>('ป้อนข้อมูล Mortgage Protection1'!$G$26*HLOOKUP($X$6,'SA 10%'!$A$6:$IV$366,$A142+1,0))/1000</f>
        <v>1964437.602012265</v>
      </c>
      <c r="Y142" s="470">
        <f>('ป้อนข้อมูล Mortgage Protection1'!$G$26*HLOOKUP($Y$6,'SA 10%'!$A$6:$IV$366,$A142+1,0))/1000</f>
        <v>2026588.8376697442</v>
      </c>
      <c r="Z142" s="470">
        <f>('ป้อนข้อมูล Mortgage Protection1'!$G$26*HLOOKUP($Z$6,'SA 10%'!$A$6:$IV$366,$A142+1,0))/1000</f>
        <v>2081727.5129649078</v>
      </c>
      <c r="AA142" s="470">
        <f>('ป้อนข้อมูล Mortgage Protection1'!$G$26*HLOOKUP($AA$6,'SA 10%'!$A$6:$IV$366,$A142+1,0))/1000</f>
        <v>2130746.8149609454</v>
      </c>
      <c r="AB142" s="470">
        <f>('ป้อนข้อมูล Mortgage Protection1'!$G$26*HLOOKUP($AB$6,'SA 10%'!$A$6:$IV$366,$A142+1,0))/1000</f>
        <v>2174406.6113426811</v>
      </c>
      <c r="AC142" s="470">
        <f>('ป้อนข้อมูล Mortgage Protection1'!$G$26*HLOOKUP($AC$6,'SA 10%'!$A$6:$IV$366,$A142+1,0))/1000</f>
        <v>2213357.0293542971</v>
      </c>
      <c r="AD142" s="470">
        <f>('ป้อนข้อมูล Mortgage Protection1'!$G$26*HLOOKUP($AD$6,'SA 10%'!$A$6:$IV$366,$A142+1,0))/1000</f>
        <v>2248157.17833017</v>
      </c>
      <c r="AE142" s="470">
        <f>('ป้อนข้อมูล Mortgage Protection1'!$G$26*HLOOKUP($AE$6,'SA 10%'!$A$6:$IV$366,$A142+1,0))/1000</f>
        <v>2279290.1489269556</v>
      </c>
    </row>
    <row r="143" spans="1:31" ht="11.1" customHeight="1">
      <c r="A143" s="469">
        <v>137</v>
      </c>
      <c r="B143" s="470">
        <f>('ป้อนข้อมูล Mortgage Protection1'!$G$26*HLOOKUP($B$6,'SA 10%'!$A$6:$IV$366,$A143+1,0))/1000</f>
        <v>0</v>
      </c>
      <c r="C143" s="470">
        <f>('ป้อนข้อมูล Mortgage Protection1'!$G$26*HLOOKUP($C$6,'SA 10%'!$A$6:$IV$366,$A143+1,0))/1000</f>
        <v>0</v>
      </c>
      <c r="D143" s="470">
        <f>('ป้อนข้อมูล Mortgage Protection1'!$G$26*HLOOKUP($D$6,'SA 10%'!$A$6:$IV$366,$A143+1,0))/1000</f>
        <v>0</v>
      </c>
      <c r="E143" s="470">
        <f>('ป้อนข้อมูล Mortgage Protection1'!$G$26*HLOOKUP($E$6,'SA 10%'!$A$6:$IV$366,$A143+1,0))/1000</f>
        <v>0</v>
      </c>
      <c r="F143" s="470">
        <f>('ป้อนข้อมูล Mortgage Protection1'!$G$26*HLOOKUP($F$6,'SA 10%'!$A$6:$IV$366,$A143+1,0))/1000</f>
        <v>0</v>
      </c>
      <c r="G143" s="470">
        <f>('ป้อนข้อมูล Mortgage Protection1'!$G$26*HLOOKUP($G$6,'SA 10%'!$A$6:$IV$366,$A143+1,0))/1000</f>
        <v>0</v>
      </c>
      <c r="H143" s="470">
        <f>('ป้อนข้อมูล Mortgage Protection1'!$G$26*HLOOKUP($H$6,'SA 10%'!$A$6:$IV$366,$A143+1,0))/1000</f>
        <v>0</v>
      </c>
      <c r="I143" s="470">
        <f>('ป้อนข้อมูล Mortgage Protection1'!$G$26*HLOOKUP($I$6,'SA 10%'!$A$6:$IV$366,$A143+1,0))/1000</f>
        <v>0</v>
      </c>
      <c r="J143" s="470">
        <f>('ป้อนข้อมูล Mortgage Protection1'!$G$26*HLOOKUP($J$6,'SA 10%'!$A$6:$IV$366,$A143+1,0))/1000</f>
        <v>0</v>
      </c>
      <c r="K143" s="470">
        <f>('ป้อนข้อมูล Mortgage Protection1'!$G$26*HLOOKUP($K$6,'SA 10%'!$A$6:$IV$366,$A143+1,0))/1000</f>
        <v>0</v>
      </c>
      <c r="L143" s="470">
        <f>('ป้อนข้อมูล Mortgage Protection1'!$G$26*HLOOKUP($L$6,'SA 10%'!$A$6:$IV$366,$A143+1,0))/1000</f>
        <v>0</v>
      </c>
      <c r="M143" s="470">
        <f>('ป้อนข้อมูล Mortgage Protection1'!$G$26*HLOOKUP($M$6,'SA 10%'!$A$6:$IV$366,$A143+1,0))/1000</f>
        <v>235827.65528890942</v>
      </c>
      <c r="N143" s="470">
        <f>('ป้อนข้อมูล Mortgage Protection1'!$G$26*HLOOKUP($N$6,'SA 10%'!$A$6:$IV$366,$A143+1,0))/1000</f>
        <v>539282.9544830661</v>
      </c>
      <c r="O143" s="470">
        <f>('ป้อนข้อมูล Mortgage Protection1'!$G$26*HLOOKUP($O$6,'SA 10%'!$A$6:$IV$366,$A143+1,0))/1000</f>
        <v>794005.91081619333</v>
      </c>
      <c r="P143" s="470">
        <f>('ป้อนข้อมูล Mortgage Protection1'!$G$26*HLOOKUP($P$6,'SA 10%'!$A$6:$IV$366,$A143+1,0))/1000</f>
        <v>1009871.3335662332</v>
      </c>
      <c r="Q143" s="470">
        <f>('ป้อนข้อมูล Mortgage Protection1'!$G$26*HLOOKUP($Q$6,'SA 10%'!$A$6:$IV$366,$A143+1,0))/1000</f>
        <v>1194290.2036408284</v>
      </c>
      <c r="R143" s="470">
        <f>('ป้อนข้อมูล Mortgage Protection1'!$G$26*HLOOKUP($R$6,'SA 10%'!$A$6:$IV$366,$A143+1,0))/1000</f>
        <v>1352933.6786201179</v>
      </c>
      <c r="S143" s="470">
        <f>('ป้อนข้อมูล Mortgage Protection1'!$G$26*HLOOKUP($S$6,'SA 10%'!$A$6:$IV$366,$A143+1,0))/1000</f>
        <v>1490215.7654515791</v>
      </c>
      <c r="T143" s="470">
        <f>('ป้อนข้อมูล Mortgage Protection1'!$G$26*HLOOKUP($T$6,'SA 10%'!$A$6:$IV$366,$A143+1,0))/1000</f>
        <v>1609623.5780545524</v>
      </c>
      <c r="U143" s="470">
        <f>('ป้อนข้อมูล Mortgage Protection1'!$G$26*HLOOKUP($U$6,'SA 10%'!$A$6:$IV$366,$A143+1,0))/1000</f>
        <v>1713948.5297925719</v>
      </c>
      <c r="V143" s="470">
        <f>('ป้อนข้อมูล Mortgage Protection1'!$G$26*HLOOKUP($V$6,'SA 10%'!$A$6:$IV$366,$A143+1,0))/1000</f>
        <v>1805451.4865538774</v>
      </c>
      <c r="W143" s="470">
        <f>('ป้อนข้อมูล Mortgage Protection1'!$G$26*HLOOKUP($W$6,'SA 10%'!$A$6:$IV$366,$A143+1,0))/1000</f>
        <v>1885982.8963825316</v>
      </c>
      <c r="X143" s="470">
        <f>('ป้อนข้อมูล Mortgage Protection1'!$G$26*HLOOKUP($X$6,'SA 10%'!$A$6:$IV$366,$A143+1,0))/1000</f>
        <v>1957071.6012702226</v>
      </c>
      <c r="Y143" s="470">
        <f>('ป้อนข้อมูล Mortgage Protection1'!$G$26*HLOOKUP($Y$6,'SA 10%'!$A$6:$IV$366,$A143+1,0))/1000</f>
        <v>2019991.4677512352</v>
      </c>
      <c r="Z143" s="470">
        <f>('ป้อนข้อมูล Mortgage Protection1'!$G$26*HLOOKUP($Z$6,'SA 10%'!$A$6:$IV$366,$A143+1,0))/1000</f>
        <v>2075812.0488034172</v>
      </c>
      <c r="AA143" s="470">
        <f>('ป้อนข้อมูล Mortgage Protection1'!$G$26*HLOOKUP($AA$6,'SA 10%'!$A$6:$IV$366,$A143+1,0))/1000</f>
        <v>2125437.5776276691</v>
      </c>
      <c r="AB143" s="470">
        <f>('ป้อนข้อมูล Mortgage Protection1'!$G$26*HLOOKUP($AB$6,'SA 10%'!$A$6:$IV$366,$A143+1,0))/1000</f>
        <v>2169637.3192718471</v>
      </c>
      <c r="AC143" s="470">
        <f>('ป้อนข้อมูล Mortgage Protection1'!$G$26*HLOOKUP($AC$6,'SA 10%'!$A$6:$IV$366,$A143+1,0))/1000</f>
        <v>2209069.4411716722</v>
      </c>
      <c r="AD143" s="470">
        <f>('ป้อนข้อมูล Mortgage Protection1'!$G$26*HLOOKUP($AD$6,'SA 10%'!$A$6:$IV$366,$A143+1,0))/1000</f>
        <v>2244299.9672250631</v>
      </c>
      <c r="AE143" s="470">
        <f>('ป้อนข้อมูล Mortgage Protection1'!$G$26*HLOOKUP($AE$6,'SA 10%'!$A$6:$IV$366,$A143+1,0))/1000</f>
        <v>2275817.9625212885</v>
      </c>
    </row>
    <row r="144" spans="1:31" ht="11.1" customHeight="1">
      <c r="A144" s="469">
        <v>138</v>
      </c>
      <c r="B144" s="470">
        <f>('ป้อนข้อมูล Mortgage Protection1'!$G$26*HLOOKUP($B$6,'SA 10%'!$A$6:$IV$366,$A144+1,0))/1000</f>
        <v>0</v>
      </c>
      <c r="C144" s="470">
        <f>('ป้อนข้อมูล Mortgage Protection1'!$G$26*HLOOKUP($C$6,'SA 10%'!$A$6:$IV$366,$A144+1,0))/1000</f>
        <v>0</v>
      </c>
      <c r="D144" s="470">
        <f>('ป้อนข้อมูล Mortgage Protection1'!$G$26*HLOOKUP($D$6,'SA 10%'!$A$6:$IV$366,$A144+1,0))/1000</f>
        <v>0</v>
      </c>
      <c r="E144" s="470">
        <f>('ป้อนข้อมูล Mortgage Protection1'!$G$26*HLOOKUP($E$6,'SA 10%'!$A$6:$IV$366,$A144+1,0))/1000</f>
        <v>0</v>
      </c>
      <c r="F144" s="470">
        <f>('ป้อนข้อมูล Mortgage Protection1'!$G$26*HLOOKUP($F$6,'SA 10%'!$A$6:$IV$366,$A144+1,0))/1000</f>
        <v>0</v>
      </c>
      <c r="G144" s="470">
        <f>('ป้อนข้อมูล Mortgage Protection1'!$G$26*HLOOKUP($G$6,'SA 10%'!$A$6:$IV$366,$A144+1,0))/1000</f>
        <v>0</v>
      </c>
      <c r="H144" s="470">
        <f>('ป้อนข้อมูล Mortgage Protection1'!$G$26*HLOOKUP($H$6,'SA 10%'!$A$6:$IV$366,$A144+1,0))/1000</f>
        <v>0</v>
      </c>
      <c r="I144" s="470">
        <f>('ป้อนข้อมูล Mortgage Protection1'!$G$26*HLOOKUP($I$6,'SA 10%'!$A$6:$IV$366,$A144+1,0))/1000</f>
        <v>0</v>
      </c>
      <c r="J144" s="470">
        <f>('ป้อนข้อมูล Mortgage Protection1'!$G$26*HLOOKUP($J$6,'SA 10%'!$A$6:$IV$366,$A144+1,0))/1000</f>
        <v>0</v>
      </c>
      <c r="K144" s="470">
        <f>('ป้อนข้อมูล Mortgage Protection1'!$G$26*HLOOKUP($K$6,'SA 10%'!$A$6:$IV$366,$A144+1,0))/1000</f>
        <v>0</v>
      </c>
      <c r="L144" s="470">
        <f>('ป้อนข้อมูล Mortgage Protection1'!$G$26*HLOOKUP($L$6,'SA 10%'!$A$6:$IV$366,$A144+1,0))/1000</f>
        <v>0</v>
      </c>
      <c r="M144" s="470">
        <f>('ป้อนข้อมูล Mortgage Protection1'!$G$26*HLOOKUP($M$6,'SA 10%'!$A$6:$IV$366,$A144+1,0))/1000</f>
        <v>207198.28468213943</v>
      </c>
      <c r="N144" s="470">
        <f>('ป้อนข้อมูล Mortgage Protection1'!$G$26*HLOOKUP($N$6,'SA 10%'!$A$6:$IV$366,$A144+1,0))/1000</f>
        <v>514391.49399620632</v>
      </c>
      <c r="O144" s="470">
        <f>('ป้อนข้อมูล Mortgage Protection1'!$G$26*HLOOKUP($O$6,'SA 10%'!$A$6:$IV$366,$A144+1,0))/1000</f>
        <v>772252.08384168241</v>
      </c>
      <c r="P144" s="470">
        <f>('ป้อนข้อมูล Mortgage Protection1'!$G$26*HLOOKUP($P$6,'SA 10%'!$A$6:$IV$366,$A144+1,0))/1000</f>
        <v>990776.49969673203</v>
      </c>
      <c r="Q144" s="470">
        <f>('ป้อนข้อมูล Mortgage Protection1'!$G$26*HLOOKUP($Q$6,'SA 10%'!$A$6:$IV$366,$A144+1,0))/1000</f>
        <v>1177467.0096556358</v>
      </c>
      <c r="R144" s="470">
        <f>('ป้อนข้อมูล Mortgage Protection1'!$G$26*HLOOKUP($R$6,'SA 10%'!$A$6:$IV$366,$A144+1,0))/1000</f>
        <v>1338064.6276410208</v>
      </c>
      <c r="S144" s="470">
        <f>('ป้อนข้อมูล Mortgage Protection1'!$G$26*HLOOKUP($S$6,'SA 10%'!$A$6:$IV$366,$A144+1,0))/1000</f>
        <v>1477037.7315778434</v>
      </c>
      <c r="T144" s="470">
        <f>('ป้อนข้อมูล Mortgage Protection1'!$G$26*HLOOKUP($T$6,'SA 10%'!$A$6:$IV$366,$A144+1,0))/1000</f>
        <v>1597916.3890542141</v>
      </c>
      <c r="U144" s="470">
        <f>('ป้อนข้อมูล Mortgage Protection1'!$G$26*HLOOKUP($U$6,'SA 10%'!$A$6:$IV$366,$A144+1,0))/1000</f>
        <v>1703526.3975827934</v>
      </c>
      <c r="V144" s="470">
        <f>('ป้อนข้อมูล Mortgage Protection1'!$G$26*HLOOKUP($V$6,'SA 10%'!$A$6:$IV$366,$A144+1,0))/1000</f>
        <v>1796156.4720085061</v>
      </c>
      <c r="W144" s="470">
        <f>('ป้อนข้อมูล Mortgage Protection1'!$G$26*HLOOKUP($W$6,'SA 10%'!$A$6:$IV$366,$A144+1,0))/1000</f>
        <v>1877679.8538757728</v>
      </c>
      <c r="X144" s="470">
        <f>('ป้อนข้อมูล Mortgage Protection1'!$G$26*HLOOKUP($X$6,'SA 10%'!$A$6:$IV$366,$A144+1,0))/1000</f>
        <v>1949644.2171886635</v>
      </c>
      <c r="Y144" s="470">
        <f>('ป้อนข้อมูล Mortgage Protection1'!$G$26*HLOOKUP($Y$6,'SA 10%'!$A$6:$IV$366,$A144+1,0))/1000</f>
        <v>2013339.119750072</v>
      </c>
      <c r="Z144" s="470">
        <f>('ป้อนข้อมูล Mortgage Protection1'!$G$26*HLOOKUP($Z$6,'SA 10%'!$A$6:$IV$366,$A144+1,0))/1000</f>
        <v>2069847.2891072473</v>
      </c>
      <c r="AA144" s="470">
        <f>('ป้อนข้อมูล Mortgage Protection1'!$G$26*HLOOKUP($AA$6,'SA 10%'!$A$6:$IV$366,$A144+1,0))/1000</f>
        <v>2120084.0966499485</v>
      </c>
      <c r="AB144" s="470">
        <f>('ป้อนข้อมูล Mortgage Protection1'!$G$26*HLOOKUP($AB$6,'SA 10%'!$A$6:$IV$366,$A144+1,0))/1000</f>
        <v>2164828.2831004225</v>
      </c>
      <c r="AC144" s="470">
        <f>('ป้อนข้อมูล Mortgage Protection1'!$G$26*HLOOKUP($AC$6,'SA 10%'!$A$6:$IV$366,$A144+1,0))/1000</f>
        <v>2204746.1230875254</v>
      </c>
      <c r="AD144" s="470">
        <f>('ป้อนข้อมูล Mortgage Protection1'!$G$26*HLOOKUP($AD$6,'SA 10%'!$A$6:$IV$366,$A144+1,0))/1000</f>
        <v>2240410.6126940805</v>
      </c>
      <c r="AE144" s="470">
        <f>('ป้อนข้อมูล Mortgage Protection1'!$G$26*HLOOKUP($AE$6,'SA 10%'!$A$6:$IV$366,$A144+1,0))/1000</f>
        <v>2272316.8412289075</v>
      </c>
    </row>
    <row r="145" spans="1:31" ht="11.1" customHeight="1">
      <c r="A145" s="469">
        <v>139</v>
      </c>
      <c r="B145" s="470">
        <f>('ป้อนข้อมูล Mortgage Protection1'!$G$26*HLOOKUP($B$6,'SA 10%'!$A$6:$IV$366,$A145+1,0))/1000</f>
        <v>0</v>
      </c>
      <c r="C145" s="470">
        <f>('ป้อนข้อมูล Mortgage Protection1'!$G$26*HLOOKUP($C$6,'SA 10%'!$A$6:$IV$366,$A145+1,0))/1000</f>
        <v>0</v>
      </c>
      <c r="D145" s="470">
        <f>('ป้อนข้อมูล Mortgage Protection1'!$G$26*HLOOKUP($D$6,'SA 10%'!$A$6:$IV$366,$A145+1,0))/1000</f>
        <v>0</v>
      </c>
      <c r="E145" s="470">
        <f>('ป้อนข้อมูล Mortgage Protection1'!$G$26*HLOOKUP($E$6,'SA 10%'!$A$6:$IV$366,$A145+1,0))/1000</f>
        <v>0</v>
      </c>
      <c r="F145" s="470">
        <f>('ป้อนข้อมูล Mortgage Protection1'!$G$26*HLOOKUP($F$6,'SA 10%'!$A$6:$IV$366,$A145+1,0))/1000</f>
        <v>0</v>
      </c>
      <c r="G145" s="470">
        <f>('ป้อนข้อมูล Mortgage Protection1'!$G$26*HLOOKUP($G$6,'SA 10%'!$A$6:$IV$366,$A145+1,0))/1000</f>
        <v>0</v>
      </c>
      <c r="H145" s="470">
        <f>('ป้อนข้อมูล Mortgage Protection1'!$G$26*HLOOKUP($H$6,'SA 10%'!$A$6:$IV$366,$A145+1,0))/1000</f>
        <v>0</v>
      </c>
      <c r="I145" s="470">
        <f>('ป้อนข้อมูล Mortgage Protection1'!$G$26*HLOOKUP($I$6,'SA 10%'!$A$6:$IV$366,$A145+1,0))/1000</f>
        <v>0</v>
      </c>
      <c r="J145" s="470">
        <f>('ป้อนข้อมูล Mortgage Protection1'!$G$26*HLOOKUP($J$6,'SA 10%'!$A$6:$IV$366,$A145+1,0))/1000</f>
        <v>0</v>
      </c>
      <c r="K145" s="470">
        <f>('ป้อนข้อมูล Mortgage Protection1'!$G$26*HLOOKUP($K$6,'SA 10%'!$A$6:$IV$366,$A145+1,0))/1000</f>
        <v>0</v>
      </c>
      <c r="L145" s="470">
        <f>('ป้อนข้อมูล Mortgage Protection1'!$G$26*HLOOKUP($L$6,'SA 10%'!$A$6:$IV$366,$A145+1,0))/1000</f>
        <v>0</v>
      </c>
      <c r="M145" s="470">
        <f>('ป้อนข้อมูล Mortgage Protection1'!$G$26*HLOOKUP($M$6,'SA 10%'!$A$6:$IV$366,$A145+1,0))/1000</f>
        <v>178330.33598697919</v>
      </c>
      <c r="N145" s="470">
        <f>('ป้อนข้อมูล Mortgage Protection1'!$G$26*HLOOKUP($N$6,'SA 10%'!$A$6:$IV$366,$A145+1,0))/1000</f>
        <v>489292.60467195598</v>
      </c>
      <c r="O145" s="470">
        <f>('ป้อนข้อมูล Mortgage Protection1'!$G$26*HLOOKUP($O$6,'SA 10%'!$A$6:$IV$366,$A145+1,0))/1000</f>
        <v>750316.97497571562</v>
      </c>
      <c r="P145" s="470">
        <f>('ป้อนข้อมูล Mortgage Protection1'!$G$26*HLOOKUP($P$6,'SA 10%'!$A$6:$IV$366,$A145+1,0))/1000</f>
        <v>971522.54221165134</v>
      </c>
      <c r="Q145" s="470">
        <f>('ป้อนข้อมูล Mortgage Protection1'!$G$26*HLOOKUP($Q$6,'SA 10%'!$A$6:$IV$366,$A145+1,0))/1000</f>
        <v>1160503.6223872334</v>
      </c>
      <c r="R145" s="470">
        <f>('ป้อนข้อมูล Mortgage Protection1'!$G$26*HLOOKUP($R$6,'SA 10%'!$A$6:$IV$366,$A145+1,0))/1000</f>
        <v>1323071.6679037646</v>
      </c>
      <c r="S145" s="470">
        <f>('ป้อนข้อมูล Mortgage Protection1'!$G$26*HLOOKUP($S$6,'SA 10%'!$A$6:$IV$366,$A145+1,0))/1000</f>
        <v>1463749.8807551591</v>
      </c>
      <c r="T145" s="470">
        <f>('ป้อนข้อมูล Mortgage Protection1'!$G$26*HLOOKUP($T$6,'SA 10%'!$A$6:$IV$366,$A145+1,0))/1000</f>
        <v>1586111.6401455388</v>
      </c>
      <c r="U145" s="470">
        <f>('ป้อนข้อมูล Mortgage Protection1'!$G$26*HLOOKUP($U$6,'SA 10%'!$A$6:$IV$366,$A145+1,0))/1000</f>
        <v>1693017.4142712667</v>
      </c>
      <c r="V145" s="470">
        <f>('ป้อนข้อมูล Mortgage Protection1'!$G$26*HLOOKUP($V$6,'SA 10%'!$A$6:$IV$366,$A145+1,0))/1000</f>
        <v>1786783.9990085894</v>
      </c>
      <c r="W145" s="470">
        <f>('ป้อนข้อมูล Mortgage Protection1'!$G$26*HLOOKUP($W$6,'SA 10%'!$A$6:$IV$366,$A145+1,0))/1000</f>
        <v>1869307.6193481232</v>
      </c>
      <c r="X145" s="470">
        <f>('ป้อนข้อมูล Mortgage Protection1'!$G$26*HLOOKUP($X$6,'SA 10%'!$A$6:$IV$366,$A145+1,0))/1000</f>
        <v>1942154.9382397579</v>
      </c>
      <c r="Y145" s="470">
        <f>('ป้อนข้อมูล Mortgage Protection1'!$G$26*HLOOKUP($Y$6,'SA 10%'!$A$6:$IV$366,$A145+1,0))/1000</f>
        <v>2006631.3355155657</v>
      </c>
      <c r="Z145" s="470">
        <f>('ป้อนข้อมูล Mortgage Protection1'!$G$26*HLOOKUP($Z$6,'SA 10%'!$A$6:$IV$366,$A145+1,0))/1000</f>
        <v>2063832.8230802757</v>
      </c>
      <c r="AA145" s="470">
        <f>('ป้อนข้อมูล Mortgage Protection1'!$G$26*HLOOKUP($AA$6,'SA 10%'!$A$6:$IV$366,$A145+1,0))/1000</f>
        <v>2114686.0033307471</v>
      </c>
      <c r="AB145" s="470">
        <f>('ป้อนข้อมูล Mortgage Protection1'!$G$26*HLOOKUP($AB$6,'SA 10%'!$A$6:$IV$366,$A145+1,0))/1000</f>
        <v>2159979.1716275685</v>
      </c>
      <c r="AC145" s="470">
        <f>('ป้อนข้อมูล Mortgage Protection1'!$G$26*HLOOKUP($AC$6,'SA 10%'!$A$6:$IV$366,$A145+1,0))/1000</f>
        <v>2200386.7773526772</v>
      </c>
      <c r="AD145" s="470">
        <f>('ป้อนข้อมูล Mortgage Protection1'!$G$26*HLOOKUP($AD$6,'SA 10%'!$A$6:$IV$366,$A145+1,0))/1000</f>
        <v>2236488.8468753393</v>
      </c>
      <c r="AE145" s="470">
        <f>('ป้อนข้อมูล Mortgage Protection1'!$G$26*HLOOKUP($AE$6,'SA 10%'!$A$6:$IV$366,$A145+1,0))/1000</f>
        <v>2268786.5439257571</v>
      </c>
    </row>
    <row r="146" spans="1:31" ht="11.1" customHeight="1">
      <c r="A146" s="469">
        <v>140</v>
      </c>
      <c r="B146" s="470">
        <f>('ป้อนข้อมูล Mortgage Protection1'!$G$26*HLOOKUP($B$6,'SA 10%'!$A$6:$IV$366,$A146+1,0))/1000</f>
        <v>0</v>
      </c>
      <c r="C146" s="470">
        <f>('ป้อนข้อมูล Mortgage Protection1'!$G$26*HLOOKUP($C$6,'SA 10%'!$A$6:$IV$366,$A146+1,0))/1000</f>
        <v>0</v>
      </c>
      <c r="D146" s="470">
        <f>('ป้อนข้อมูล Mortgage Protection1'!$G$26*HLOOKUP($D$6,'SA 10%'!$A$6:$IV$366,$A146+1,0))/1000</f>
        <v>0</v>
      </c>
      <c r="E146" s="470">
        <f>('ป้อนข้อมูล Mortgage Protection1'!$G$26*HLOOKUP($E$6,'SA 10%'!$A$6:$IV$366,$A146+1,0))/1000</f>
        <v>0</v>
      </c>
      <c r="F146" s="470">
        <f>('ป้อนข้อมูล Mortgage Protection1'!$G$26*HLOOKUP($F$6,'SA 10%'!$A$6:$IV$366,$A146+1,0))/1000</f>
        <v>0</v>
      </c>
      <c r="G146" s="470">
        <f>('ป้อนข้อมูล Mortgage Protection1'!$G$26*HLOOKUP($G$6,'SA 10%'!$A$6:$IV$366,$A146+1,0))/1000</f>
        <v>0</v>
      </c>
      <c r="H146" s="470">
        <f>('ป้อนข้อมูล Mortgage Protection1'!$G$26*HLOOKUP($H$6,'SA 10%'!$A$6:$IV$366,$A146+1,0))/1000</f>
        <v>0</v>
      </c>
      <c r="I146" s="470">
        <f>('ป้อนข้อมูล Mortgage Protection1'!$G$26*HLOOKUP($I$6,'SA 10%'!$A$6:$IV$366,$A146+1,0))/1000</f>
        <v>0</v>
      </c>
      <c r="J146" s="470">
        <f>('ป้อนข้อมูล Mortgage Protection1'!$G$26*HLOOKUP($J$6,'SA 10%'!$A$6:$IV$366,$A146+1,0))/1000</f>
        <v>0</v>
      </c>
      <c r="K146" s="470">
        <f>('ป้อนข้อมูล Mortgage Protection1'!$G$26*HLOOKUP($K$6,'SA 10%'!$A$6:$IV$366,$A146+1,0))/1000</f>
        <v>0</v>
      </c>
      <c r="L146" s="470">
        <f>('ป้อนข้อมูล Mortgage Protection1'!$G$26*HLOOKUP($L$6,'SA 10%'!$A$6:$IV$366,$A146+1,0))/1000</f>
        <v>0</v>
      </c>
      <c r="M146" s="470">
        <f>('ป้อนข้อมูล Mortgage Protection1'!$G$26*HLOOKUP($M$6,'SA 10%'!$A$6:$IV$366,$A146+1,0))/1000</f>
        <v>149221.82105269277</v>
      </c>
      <c r="N146" s="470">
        <f>('ป้อนข้อมูล Mortgage Protection1'!$G$26*HLOOKUP($N$6,'SA 10%'!$A$6:$IV$366,$A146+1,0))/1000</f>
        <v>463984.55793667067</v>
      </c>
      <c r="O146" s="470">
        <f>('ป้อนข้อมูล Mortgage Protection1'!$G$26*HLOOKUP($O$6,'SA 10%'!$A$6:$IV$366,$A146+1,0))/1000</f>
        <v>728199.07353586622</v>
      </c>
      <c r="P146" s="470">
        <f>('ป้อนข้อมูล Mortgage Protection1'!$G$26*HLOOKUP($P$6,'SA 10%'!$A$6:$IV$366,$A146+1,0))/1000</f>
        <v>952108.13508086198</v>
      </c>
      <c r="Q146" s="470">
        <f>('ป้อนข้อมูล Mortgage Protection1'!$G$26*HLOOKUP($Q$6,'SA 10%'!$A$6:$IV$366,$A146+1,0))/1000</f>
        <v>1143398.873558261</v>
      </c>
      <c r="R146" s="470">
        <f>('ป้อนข้อมูล Mortgage Protection1'!$G$26*HLOOKUP($R$6,'SA 10%'!$A$6:$IV$366,$A146+1,0))/1000</f>
        <v>1307953.7668353643</v>
      </c>
      <c r="S146" s="470">
        <f>('ป้อนข้อมูล Mortgage Protection1'!$G$26*HLOOKUP($S$6,'SA 10%'!$A$6:$IV$366,$A146+1,0))/1000</f>
        <v>1450351.2978422865</v>
      </c>
      <c r="T146" s="470">
        <f>('ป้อนข้อมูล Mortgage Protection1'!$G$26*HLOOKUP($T$6,'SA 10%'!$A$6:$IV$366,$A146+1,0))/1000</f>
        <v>1574208.5183292923</v>
      </c>
      <c r="U146" s="470">
        <f>('ป้อนข้อมูล Mortgage Protection1'!$G$26*HLOOKUP($U$6,'SA 10%'!$A$6:$IV$366,$A146+1,0))/1000</f>
        <v>1682420.8560988095</v>
      </c>
      <c r="V146" s="470">
        <f>('ป้อนข้อมูล Mortgage Protection1'!$G$26*HLOOKUP($V$6,'SA 10%'!$A$6:$IV$366,$A146+1,0))/1000</f>
        <v>1777333.422067007</v>
      </c>
      <c r="W146" s="470">
        <f>('ป้อนข้อมูล Mortgage Protection1'!$G$26*HLOOKUP($W$6,'SA 10%'!$A$6:$IV$366,$A146+1,0))/1000</f>
        <v>1860865.6161994105</v>
      </c>
      <c r="X146" s="470">
        <f>('ป้อนข้อมูล Mortgage Protection1'!$G$26*HLOOKUP($X$6,'SA 10%'!$A$6:$IV$366,$A146+1,0))/1000</f>
        <v>1934603.2486329447</v>
      </c>
      <c r="Y146" s="470">
        <f>('ป้อนข้อมูล Mortgage Protection1'!$G$26*HLOOKUP($Y$6,'SA 10%'!$A$6:$IV$366,$A146+1,0))/1000</f>
        <v>1999867.6530791048</v>
      </c>
      <c r="Z146" s="470">
        <f>('ป้อนข้อมูล Mortgage Protection1'!$G$26*HLOOKUP($Z$6,'SA 10%'!$A$6:$IV$366,$A146+1,0))/1000</f>
        <v>2057768.2365030805</v>
      </c>
      <c r="AA146" s="470">
        <f>('ป้อนข้อมูล Mortgage Protection1'!$G$26*HLOOKUP($AA$6,'SA 10%'!$A$6:$IV$366,$A146+1,0))/1000</f>
        <v>2109242.9259005524</v>
      </c>
      <c r="AB146" s="470">
        <f>('ป้อนข้อมูล Mortgage Protection1'!$G$26*HLOOKUP($AB$6,'SA 10%'!$A$6:$IV$366,$A146+1,0))/1000</f>
        <v>2155089.6508924416</v>
      </c>
      <c r="AC146" s="470">
        <f>('ป้อนข้อมูล Mortgage Protection1'!$G$26*HLOOKUP($AC$6,'SA 10%'!$A$6:$IV$366,$A146+1,0))/1000</f>
        <v>2195991.1037367056</v>
      </c>
      <c r="AD146" s="470">
        <f>('ป้อนข้อมูล Mortgage Protection1'!$G$26*HLOOKUP($AD$6,'SA 10%'!$A$6:$IV$366,$A146+1,0))/1000</f>
        <v>2232534.3996747755</v>
      </c>
      <c r="AE146" s="470">
        <f>('ป้อนข้อมูล Mortgage Protection1'!$G$26*HLOOKUP($AE$6,'SA 10%'!$A$6:$IV$366,$A146+1,0))/1000</f>
        <v>2265226.827478413</v>
      </c>
    </row>
    <row r="147" spans="1:31" ht="11.1" customHeight="1">
      <c r="A147" s="469">
        <v>141</v>
      </c>
      <c r="B147" s="470">
        <f>('ป้อนข้อมูล Mortgage Protection1'!$G$26*HLOOKUP($B$6,'SA 10%'!$A$6:$IV$366,$A147+1,0))/1000</f>
        <v>0</v>
      </c>
      <c r="C147" s="470">
        <f>('ป้อนข้อมูล Mortgage Protection1'!$G$26*HLOOKUP($C$6,'SA 10%'!$A$6:$IV$366,$A147+1,0))/1000</f>
        <v>0</v>
      </c>
      <c r="D147" s="470">
        <f>('ป้อนข้อมูล Mortgage Protection1'!$G$26*HLOOKUP($D$6,'SA 10%'!$A$6:$IV$366,$A147+1,0))/1000</f>
        <v>0</v>
      </c>
      <c r="E147" s="470">
        <f>('ป้อนข้อมูล Mortgage Protection1'!$G$26*HLOOKUP($E$6,'SA 10%'!$A$6:$IV$366,$A147+1,0))/1000</f>
        <v>0</v>
      </c>
      <c r="F147" s="470">
        <f>('ป้อนข้อมูล Mortgage Protection1'!$G$26*HLOOKUP($F$6,'SA 10%'!$A$6:$IV$366,$A147+1,0))/1000</f>
        <v>0</v>
      </c>
      <c r="G147" s="470">
        <f>('ป้อนข้อมูล Mortgage Protection1'!$G$26*HLOOKUP($G$6,'SA 10%'!$A$6:$IV$366,$A147+1,0))/1000</f>
        <v>0</v>
      </c>
      <c r="H147" s="470">
        <f>('ป้อนข้อมูล Mortgage Protection1'!$G$26*HLOOKUP($H$6,'SA 10%'!$A$6:$IV$366,$A147+1,0))/1000</f>
        <v>0</v>
      </c>
      <c r="I147" s="470">
        <f>('ป้อนข้อมูล Mortgage Protection1'!$G$26*HLOOKUP($I$6,'SA 10%'!$A$6:$IV$366,$A147+1,0))/1000</f>
        <v>0</v>
      </c>
      <c r="J147" s="470">
        <f>('ป้อนข้อมูล Mortgage Protection1'!$G$26*HLOOKUP($J$6,'SA 10%'!$A$6:$IV$366,$A147+1,0))/1000</f>
        <v>0</v>
      </c>
      <c r="K147" s="470">
        <f>('ป้อนข้อมูล Mortgage Protection1'!$G$26*HLOOKUP($K$6,'SA 10%'!$A$6:$IV$366,$A147+1,0))/1000</f>
        <v>0</v>
      </c>
      <c r="L147" s="470">
        <f>('ป้อนข้อมูล Mortgage Protection1'!$G$26*HLOOKUP($L$6,'SA 10%'!$A$6:$IV$366,$A147+1,0))/1000</f>
        <v>0</v>
      </c>
      <c r="M147" s="470">
        <f>('ป้อนข้อมูล Mortgage Protection1'!$G$26*HLOOKUP($M$6,'SA 10%'!$A$6:$IV$366,$A147+1,0))/1000</f>
        <v>119870.7351606208</v>
      </c>
      <c r="N147" s="470">
        <f>('ป้อนข้อมูล Mortgage Protection1'!$G$26*HLOOKUP($N$6,'SA 10%'!$A$6:$IV$366,$A147+1,0))/1000</f>
        <v>438465.61081192421</v>
      </c>
      <c r="O147" s="470">
        <f>('ป้อนข้อมูล Mortgage Protection1'!$G$26*HLOOKUP($O$6,'SA 10%'!$A$6:$IV$366,$A147+1,0))/1000</f>
        <v>705896.85625068541</v>
      </c>
      <c r="P147" s="470">
        <f>('ป้อนข้อมูล Mortgage Protection1'!$G$26*HLOOKUP($P$6,'SA 10%'!$A$6:$IV$366,$A147+1,0))/1000</f>
        <v>932531.94122398237</v>
      </c>
      <c r="Q147" s="470">
        <f>('ป้อนข้อมูล Mortgage Protection1'!$G$26*HLOOKUP($Q$6,'SA 10%'!$A$6:$IV$366,$A147+1,0))/1000</f>
        <v>1126151.5851557138</v>
      </c>
      <c r="R147" s="470">
        <f>('ป้อนข้อมูล Mortgage Protection1'!$G$26*HLOOKUP($R$6,'SA 10%'!$A$6:$IV$366,$A147+1,0))/1000</f>
        <v>1292709.883258061</v>
      </c>
      <c r="S147" s="470">
        <f>('ป้อนข้อมูล Mortgage Protection1'!$G$26*HLOOKUP($S$6,'SA 10%'!$A$6:$IV$366,$A147+1,0))/1000</f>
        <v>1436841.060071806</v>
      </c>
      <c r="T147" s="470">
        <f>('ป้อนข้อมูล Mortgage Protection1'!$G$26*HLOOKUP($T$6,'SA 10%'!$A$6:$IV$366,$A147+1,0))/1000</f>
        <v>1562206.2038312433</v>
      </c>
      <c r="U147" s="470">
        <f>('ป้อนข้อมูล Mortgage Protection1'!$G$26*HLOOKUP($U$6,'SA 10%'!$A$6:$IV$366,$A147+1,0))/1000</f>
        <v>1671735.9932749162</v>
      </c>
      <c r="V147" s="470">
        <f>('ป้อนข้อมูล Mortgage Protection1'!$G$26*HLOOKUP($V$6,'SA 10%'!$A$6:$IV$366,$A147+1,0))/1000</f>
        <v>1767804.0903175785</v>
      </c>
      <c r="W147" s="470">
        <f>('ป้อนข้อมูล Mortgage Protection1'!$G$26*HLOOKUP($W$6,'SA 10%'!$A$6:$IV$366,$A147+1,0))/1000</f>
        <v>1852353.2630244577</v>
      </c>
      <c r="X147" s="470">
        <f>('ป้อนข้อมูล Mortgage Protection1'!$G$26*HLOOKUP($X$6,'SA 10%'!$A$6:$IV$366,$A147+1,0))/1000</f>
        <v>1926988.6282794082</v>
      </c>
      <c r="Y147" s="470">
        <f>('ป้อนข้อมูล Mortgage Protection1'!$G$26*HLOOKUP($Y$6,'SA 10%'!$A$6:$IV$366,$A147+1,0))/1000</f>
        <v>1993047.6066223404</v>
      </c>
      <c r="Z147" s="470">
        <f>('ป้อนข้อมูล Mortgage Protection1'!$G$26*HLOOKUP($Z$6,'SA 10%'!$A$6:$IV$366,$A147+1,0))/1000</f>
        <v>2051653.1117044077</v>
      </c>
      <c r="AA147" s="470">
        <f>('ป้อนข้อมูล Mortgage Protection1'!$G$26*HLOOKUP($AA$6,'SA 10%'!$A$6:$IV$366,$A147+1,0))/1000</f>
        <v>2103754.4894917728</v>
      </c>
      <c r="AB147" s="470">
        <f>('ป้อนข้อมูล Mortgage Protection1'!$G$26*HLOOKUP($AB$6,'SA 10%'!$A$6:$IV$366,$A147+1,0))/1000</f>
        <v>2150159.3841511891</v>
      </c>
      <c r="AC147" s="470">
        <f>('ป้อนข้อมูล Mortgage Protection1'!$G$26*HLOOKUP($AC$6,'SA 10%'!$A$6:$IV$366,$A147+1,0))/1000</f>
        <v>2191558.7995072673</v>
      </c>
      <c r="AD147" s="470">
        <f>('ป้อนข้อมูล Mortgage Protection1'!$G$26*HLOOKUP($AD$6,'SA 10%'!$A$6:$IV$366,$A147+1,0))/1000</f>
        <v>2228546.9987475406</v>
      </c>
      <c r="AE147" s="470">
        <f>('ป้อนข้อมูล Mortgage Protection1'!$G$26*HLOOKUP($AE$6,'SA 10%'!$A$6:$IV$366,$A147+1,0))/1000</f>
        <v>2261637.4467273415</v>
      </c>
    </row>
    <row r="148" spans="1:31" ht="11.1" customHeight="1">
      <c r="A148" s="469">
        <v>142</v>
      </c>
      <c r="B148" s="470">
        <f>('ป้อนข้อมูล Mortgage Protection1'!$G$26*HLOOKUP($B$6,'SA 10%'!$A$6:$IV$366,$A148+1,0))/1000</f>
        <v>0</v>
      </c>
      <c r="C148" s="470">
        <f>('ป้อนข้อมูล Mortgage Protection1'!$G$26*HLOOKUP($C$6,'SA 10%'!$A$6:$IV$366,$A148+1,0))/1000</f>
        <v>0</v>
      </c>
      <c r="D148" s="470">
        <f>('ป้อนข้อมูล Mortgage Protection1'!$G$26*HLOOKUP($D$6,'SA 10%'!$A$6:$IV$366,$A148+1,0))/1000</f>
        <v>0</v>
      </c>
      <c r="E148" s="470">
        <f>('ป้อนข้อมูล Mortgage Protection1'!$G$26*HLOOKUP($E$6,'SA 10%'!$A$6:$IV$366,$A148+1,0))/1000</f>
        <v>0</v>
      </c>
      <c r="F148" s="470">
        <f>('ป้อนข้อมูล Mortgage Protection1'!$G$26*HLOOKUP($F$6,'SA 10%'!$A$6:$IV$366,$A148+1,0))/1000</f>
        <v>0</v>
      </c>
      <c r="G148" s="470">
        <f>('ป้อนข้อมูล Mortgage Protection1'!$G$26*HLOOKUP($G$6,'SA 10%'!$A$6:$IV$366,$A148+1,0))/1000</f>
        <v>0</v>
      </c>
      <c r="H148" s="470">
        <f>('ป้อนข้อมูล Mortgage Protection1'!$G$26*HLOOKUP($H$6,'SA 10%'!$A$6:$IV$366,$A148+1,0))/1000</f>
        <v>0</v>
      </c>
      <c r="I148" s="470">
        <f>('ป้อนข้อมูล Mortgage Protection1'!$G$26*HLOOKUP($I$6,'SA 10%'!$A$6:$IV$366,$A148+1,0))/1000</f>
        <v>0</v>
      </c>
      <c r="J148" s="470">
        <f>('ป้อนข้อมูล Mortgage Protection1'!$G$26*HLOOKUP($J$6,'SA 10%'!$A$6:$IV$366,$A148+1,0))/1000</f>
        <v>0</v>
      </c>
      <c r="K148" s="470">
        <f>('ป้อนข้อมูล Mortgage Protection1'!$G$26*HLOOKUP($K$6,'SA 10%'!$A$6:$IV$366,$A148+1,0))/1000</f>
        <v>0</v>
      </c>
      <c r="L148" s="470">
        <f>('ป้อนข้อมูล Mortgage Protection1'!$G$26*HLOOKUP($L$6,'SA 10%'!$A$6:$IV$366,$A148+1,0))/1000</f>
        <v>0</v>
      </c>
      <c r="M148" s="470">
        <f>('ป้อนข้อมูล Mortgage Protection1'!$G$26*HLOOKUP($M$6,'SA 10%'!$A$6:$IV$366,$A148+1,0))/1000</f>
        <v>90275.05688611498</v>
      </c>
      <c r="N148" s="470">
        <f>('ป้อนข้อมูล Mortgage Protection1'!$G$26*HLOOKUP($N$6,'SA 10%'!$A$6:$IV$366,$A148+1,0))/1000</f>
        <v>412734.00579447224</v>
      </c>
      <c r="O148" s="470">
        <f>('ป้อนข้อมูล Mortgage Protection1'!$G$26*HLOOKUP($O$6,'SA 10%'!$A$6:$IV$366,$A148+1,0))/1000</f>
        <v>683408.78715479444</v>
      </c>
      <c r="P148" s="470">
        <f>('ป้อนข้อมูล Mortgage Protection1'!$G$26*HLOOKUP($P$6,'SA 10%'!$A$6:$IV$366,$A148+1,0))/1000</f>
        <v>912792.61241829593</v>
      </c>
      <c r="Q148" s="470">
        <f>('ป้อนข้อมูล Mortgage Protection1'!$G$26*HLOOKUP($Q$6,'SA 10%'!$A$6:$IV$366,$A148+1,0))/1000</f>
        <v>1108760.5693498119</v>
      </c>
      <c r="R148" s="470">
        <f>('ป้อนข้อมูล Mortgage Protection1'!$G$26*HLOOKUP($R$6,'SA 10%'!$A$6:$IV$366,$A148+1,0))/1000</f>
        <v>1277338.967317614</v>
      </c>
      <c r="S148" s="470">
        <f>('ป้อนข้อมูล Mortgage Protection1'!$G$26*HLOOKUP($S$6,'SA 10%'!$A$6:$IV$366,$A148+1,0))/1000</f>
        <v>1423218.2369865717</v>
      </c>
      <c r="T148" s="470">
        <f>('ป้อนข้อมูล Mortgage Protection1'!$G$26*HLOOKUP($T$6,'SA 10%'!$A$6:$IV$366,$A148+1,0))/1000</f>
        <v>1550103.8700457106</v>
      </c>
      <c r="U148" s="470">
        <f>('ป้อนข้อมูล Mortgage Protection1'!$G$26*HLOOKUP($U$6,'SA 10%'!$A$6:$IV$366,$A148+1,0))/1000</f>
        <v>1660962.0899274899</v>
      </c>
      <c r="V148" s="470">
        <f>('ป้อนข้อมูล Mortgage Protection1'!$G$26*HLOOKUP($V$6,'SA 10%'!$A$6:$IV$366,$A148+1,0))/1000</f>
        <v>1758195.3474702379</v>
      </c>
      <c r="W148" s="470">
        <f>('ป้อนข้อมูล Mortgage Protection1'!$G$26*HLOOKUP($W$6,'SA 10%'!$A$6:$IV$366,$A148+1,0))/1000</f>
        <v>1843769.9735730477</v>
      </c>
      <c r="X148" s="470">
        <f>('ป้อนข้อมูล Mortgage Protection1'!$G$26*HLOOKUP($X$6,'SA 10%'!$A$6:$IV$366,$A148+1,0))/1000</f>
        <v>1919310.552756259</v>
      </c>
      <c r="Y148" s="470">
        <f>('ป้อนข้อมูล Mortgage Protection1'!$G$26*HLOOKUP($Y$6,'SA 10%'!$A$6:$IV$366,$A148+1,0))/1000</f>
        <v>1986170.7264451024</v>
      </c>
      <c r="Z148" s="470">
        <f>('ป้อนข้อมูล Mortgage Protection1'!$G$26*HLOOKUP($Z$6,'SA 10%'!$A$6:$IV$366,$A148+1,0))/1000</f>
        <v>2045487.0275324129</v>
      </c>
      <c r="AA148" s="470">
        <f>('ป้อนข้อมูล Mortgage Protection1'!$G$26*HLOOKUP($AA$6,'SA 10%'!$A$6:$IV$366,$A148+1,0))/1000</f>
        <v>2098220.3161129197</v>
      </c>
      <c r="AB148" s="470">
        <f>('ป้อนข้อมูล Mortgage Protection1'!$G$26*HLOOKUP($AB$6,'SA 10%'!$A$6:$IV$366,$A148+1,0))/1000</f>
        <v>2145188.0318537587</v>
      </c>
      <c r="AC148" s="470">
        <f>('ป้อนข้อมูล Mortgage Protection1'!$G$26*HLOOKUP($AC$6,'SA 10%'!$A$6:$IV$366,$A148+1,0))/1000</f>
        <v>2187089.5594092505</v>
      </c>
      <c r="AD148" s="470">
        <f>('ป้อนข้อมูล Mortgage Protection1'!$G$26*HLOOKUP($AD$6,'SA 10%'!$A$6:$IV$366,$A148+1,0))/1000</f>
        <v>2224526.3694792455</v>
      </c>
      <c r="AE148" s="470">
        <f>('ป้อนข้อมูล Mortgage Protection1'!$G$26*HLOOKUP($AE$6,'SA 10%'!$A$6:$IV$366,$A148+1,0))/1000</f>
        <v>2258018.1544700111</v>
      </c>
    </row>
    <row r="149" spans="1:31" ht="11.1" customHeight="1">
      <c r="A149" s="469">
        <v>143</v>
      </c>
      <c r="B149" s="470">
        <f>('ป้อนข้อมูล Mortgage Protection1'!$G$26*HLOOKUP($B$6,'SA 10%'!$A$6:$IV$366,$A149+1,0))/1000</f>
        <v>0</v>
      </c>
      <c r="C149" s="470">
        <f>('ป้อนข้อมูล Mortgage Protection1'!$G$26*HLOOKUP($C$6,'SA 10%'!$A$6:$IV$366,$A149+1,0))/1000</f>
        <v>0</v>
      </c>
      <c r="D149" s="470">
        <f>('ป้อนข้อมูล Mortgage Protection1'!$G$26*HLOOKUP($D$6,'SA 10%'!$A$6:$IV$366,$A149+1,0))/1000</f>
        <v>0</v>
      </c>
      <c r="E149" s="470">
        <f>('ป้อนข้อมูล Mortgage Protection1'!$G$26*HLOOKUP($E$6,'SA 10%'!$A$6:$IV$366,$A149+1,0))/1000</f>
        <v>0</v>
      </c>
      <c r="F149" s="470">
        <f>('ป้อนข้อมูล Mortgage Protection1'!$G$26*HLOOKUP($F$6,'SA 10%'!$A$6:$IV$366,$A149+1,0))/1000</f>
        <v>0</v>
      </c>
      <c r="G149" s="470">
        <f>('ป้อนข้อมูล Mortgage Protection1'!$G$26*HLOOKUP($G$6,'SA 10%'!$A$6:$IV$366,$A149+1,0))/1000</f>
        <v>0</v>
      </c>
      <c r="H149" s="470">
        <f>('ป้อนข้อมูล Mortgage Protection1'!$G$26*HLOOKUP($H$6,'SA 10%'!$A$6:$IV$366,$A149+1,0))/1000</f>
        <v>0</v>
      </c>
      <c r="I149" s="470">
        <f>('ป้อนข้อมูล Mortgage Protection1'!$G$26*HLOOKUP($I$6,'SA 10%'!$A$6:$IV$366,$A149+1,0))/1000</f>
        <v>0</v>
      </c>
      <c r="J149" s="470">
        <f>('ป้อนข้อมูล Mortgage Protection1'!$G$26*HLOOKUP($J$6,'SA 10%'!$A$6:$IV$366,$A149+1,0))/1000</f>
        <v>0</v>
      </c>
      <c r="K149" s="470">
        <f>('ป้อนข้อมูล Mortgage Protection1'!$G$26*HLOOKUP($K$6,'SA 10%'!$A$6:$IV$366,$A149+1,0))/1000</f>
        <v>0</v>
      </c>
      <c r="L149" s="470">
        <f>('ป้อนข้อมูล Mortgage Protection1'!$G$26*HLOOKUP($L$6,'SA 10%'!$A$6:$IV$366,$A149+1,0))/1000</f>
        <v>0</v>
      </c>
      <c r="M149" s="470">
        <f>('ป้อนข้อมูล Mortgage Protection1'!$G$26*HLOOKUP($M$6,'SA 10%'!$A$6:$IV$366,$A149+1,0))/1000</f>
        <v>60432.747959321321</v>
      </c>
      <c r="N149" s="470">
        <f>('ป้อนข้อมูล Mortgage Protection1'!$G$26*HLOOKUP($N$6,'SA 10%'!$A$6:$IV$366,$A149+1,0))/1000</f>
        <v>386787.97073520714</v>
      </c>
      <c r="O149" s="470">
        <f>('ป้อนข้อมูล Mortgage Protection1'!$G$26*HLOOKUP($O$6,'SA 10%'!$A$6:$IV$366,$A149+1,0))/1000</f>
        <v>660733.31748310442</v>
      </c>
      <c r="P149" s="470">
        <f>('ป้อนข้อมูล Mortgage Protection1'!$G$26*HLOOKUP($P$6,'SA 10%'!$A$6:$IV$366,$A149+1,0))/1000</f>
        <v>892888.78920589515</v>
      </c>
      <c r="Q149" s="470">
        <f>('ป้อนข้อมูล Mortgage Protection1'!$G$26*HLOOKUP($Q$6,'SA 10%'!$A$6:$IV$366,$A149+1,0))/1000</f>
        <v>1091224.6284121941</v>
      </c>
      <c r="R149" s="470">
        <f>('ป้อนข้อมูล Mortgage Protection1'!$G$26*HLOOKUP($R$6,'SA 10%'!$A$6:$IV$366,$A149+1,0))/1000</f>
        <v>1261839.9604109956</v>
      </c>
      <c r="S149" s="470">
        <f>('ป้อนข้อมูล Mortgage Protection1'!$G$26*HLOOKUP($S$6,'SA 10%'!$A$6:$IV$366,$A149+1,0))/1000</f>
        <v>1409481.8903756272</v>
      </c>
      <c r="T149" s="470">
        <f>('ป้อนข้อมูล Mortgage Protection1'!$G$26*HLOOKUP($T$6,'SA 10%'!$A$6:$IV$366,$A149+1,0))/1000</f>
        <v>1537900.6834786313</v>
      </c>
      <c r="U149" s="470">
        <f>('ป้อนข้อมูล Mortgage Protection1'!$G$26*HLOOKUP($U$6,'SA 10%'!$A$6:$IV$366,$A149+1,0))/1000</f>
        <v>1650098.4040521684</v>
      </c>
      <c r="V149" s="470">
        <f>('ป้อนข้อมูล Mortgage Protection1'!$G$26*HLOOKUP($V$6,'SA 10%'!$A$6:$IV$366,$A149+1,0))/1000</f>
        <v>1748506.5317658363</v>
      </c>
      <c r="W149" s="470">
        <f>('ป้อนข้อมูล Mortgage Protection1'!$G$26*HLOOKUP($W$6,'SA 10%'!$A$6:$IV$366,$A149+1,0))/1000</f>
        <v>1835115.156709542</v>
      </c>
      <c r="X149" s="470">
        <f>('ป้อนข้อมูล Mortgage Protection1'!$G$26*HLOOKUP($X$6,'SA 10%'!$A$6:$IV$366,$A149+1,0))/1000</f>
        <v>1911568.493270416</v>
      </c>
      <c r="Y149" s="470">
        <f>('ป้อนข้อมูล Mortgage Protection1'!$G$26*HLOOKUP($Y$6,'SA 10%'!$A$6:$IV$366,$A149+1,0))/1000</f>
        <v>1979236.5389330552</v>
      </c>
      <c r="Z149" s="470">
        <f>('ป้อนข้อมูล Mortgage Protection1'!$G$26*HLOOKUP($Z$6,'SA 10%'!$A$6:$IV$366,$A149+1,0))/1000</f>
        <v>2039269.5593256513</v>
      </c>
      <c r="AA149" s="470">
        <f>('ป้อนข้อมูล Mortgage Protection1'!$G$26*HLOOKUP($AA$6,'SA 10%'!$A$6:$IV$366,$A149+1,0))/1000</f>
        <v>2092640.0246225765</v>
      </c>
      <c r="AB149" s="470">
        <f>('ป้อนข้อมูล Mortgage Protection1'!$G$26*HLOOKUP($AB$6,'SA 10%'!$A$6:$IV$366,$A149+1,0))/1000</f>
        <v>2140175.2516205166</v>
      </c>
      <c r="AC149" s="470">
        <f>('ป้อนข้อมูล Mortgage Protection1'!$G$26*HLOOKUP($AC$6,'SA 10%'!$A$6:$IV$366,$A149+1,0))/1000</f>
        <v>2182583.0756437504</v>
      </c>
      <c r="AD149" s="470">
        <f>('ป้อนข้อมูล Mortgage Protection1'!$G$26*HLOOKUP($AD$6,'SA 10%'!$A$6:$IV$366,$A149+1,0))/1000</f>
        <v>2220472.2349670473</v>
      </c>
      <c r="AE149" s="470">
        <f>('ป้อนข้อมูล Mortgage Protection1'!$G$26*HLOOKUP($AE$6,'SA 10%'!$A$6:$IV$366,$A149+1,0))/1000</f>
        <v>2254368.7014438696</v>
      </c>
    </row>
    <row r="150" spans="1:31" ht="11.1" customHeight="1">
      <c r="A150" s="469">
        <v>144</v>
      </c>
      <c r="B150" s="470">
        <f>('ป้อนข้อมูล Mortgage Protection1'!$G$26*HLOOKUP($B$6,'SA 10%'!$A$6:$IV$366,$A150+1,0))/1000</f>
        <v>0</v>
      </c>
      <c r="C150" s="470">
        <f>('ป้อนข้อมูล Mortgage Protection1'!$G$26*HLOOKUP($C$6,'SA 10%'!$A$6:$IV$366,$A150+1,0))/1000</f>
        <v>0</v>
      </c>
      <c r="D150" s="470">
        <f>('ป้อนข้อมูล Mortgage Protection1'!$G$26*HLOOKUP($D$6,'SA 10%'!$A$6:$IV$366,$A150+1,0))/1000</f>
        <v>0</v>
      </c>
      <c r="E150" s="470">
        <f>('ป้อนข้อมูล Mortgage Protection1'!$G$26*HLOOKUP($E$6,'SA 10%'!$A$6:$IV$366,$A150+1,0))/1000</f>
        <v>0</v>
      </c>
      <c r="F150" s="470">
        <f>('ป้อนข้อมูล Mortgage Protection1'!$G$26*HLOOKUP($F$6,'SA 10%'!$A$6:$IV$366,$A150+1,0))/1000</f>
        <v>0</v>
      </c>
      <c r="G150" s="470">
        <f>('ป้อนข้อมูล Mortgage Protection1'!$G$26*HLOOKUP($G$6,'SA 10%'!$A$6:$IV$366,$A150+1,0))/1000</f>
        <v>0</v>
      </c>
      <c r="H150" s="470">
        <f>('ป้อนข้อมูล Mortgage Protection1'!$G$26*HLOOKUP($H$6,'SA 10%'!$A$6:$IV$366,$A150+1,0))/1000</f>
        <v>0</v>
      </c>
      <c r="I150" s="470">
        <f>('ป้อนข้อมูล Mortgage Protection1'!$G$26*HLOOKUP($I$6,'SA 10%'!$A$6:$IV$366,$A150+1,0))/1000</f>
        <v>0</v>
      </c>
      <c r="J150" s="470">
        <f>('ป้อนข้อมูล Mortgage Protection1'!$G$26*HLOOKUP($J$6,'SA 10%'!$A$6:$IV$366,$A150+1,0))/1000</f>
        <v>0</v>
      </c>
      <c r="K150" s="470">
        <f>('ป้อนข้อมูล Mortgage Protection1'!$G$26*HLOOKUP($K$6,'SA 10%'!$A$6:$IV$366,$A150+1,0))/1000</f>
        <v>0</v>
      </c>
      <c r="L150" s="470">
        <f>('ป้อนข้อมูล Mortgage Protection1'!$G$26*HLOOKUP($L$6,'SA 10%'!$A$6:$IV$366,$A150+1,0))/1000</f>
        <v>0</v>
      </c>
      <c r="M150" s="470">
        <f>('ป้อนข้อมูล Mortgage Protection1'!$G$26*HLOOKUP($M$6,'SA 10%'!$A$6:$IV$366,$A150+1,0))/1000</f>
        <v>30341.753124804432</v>
      </c>
      <c r="N150" s="470">
        <f>('ป้อนข้อมูล Mortgage Protection1'!$G$26*HLOOKUP($N$6,'SA 10%'!$A$6:$IV$366,$A150+1,0))/1000</f>
        <v>360625.71871711523</v>
      </c>
      <c r="O150" s="470">
        <f>('ป้อนข้อมูล Mortgage Protection1'!$G$26*HLOOKUP($O$6,'SA 10%'!$A$6:$IV$366,$A150+1,0))/1000</f>
        <v>637868.88556414982</v>
      </c>
      <c r="P150" s="470">
        <f>('ป้อนข้อมูล Mortgage Protection1'!$G$26*HLOOKUP($P$6,'SA 10%'!$A$6:$IV$366,$A150+1,0))/1000</f>
        <v>872819.10080005741</v>
      </c>
      <c r="Q150" s="470">
        <f>('ป้อนข้อมูล Mortgage Protection1'!$G$26*HLOOKUP($Q$6,'SA 10%'!$A$6:$IV$366,$A150+1,0))/1000</f>
        <v>1073542.5546334295</v>
      </c>
      <c r="R150" s="470">
        <f>('ป้อนข้อมูล Mortgage Protection1'!$G$26*HLOOKUP($R$6,'SA 10%'!$A$6:$IV$366,$A150+1,0))/1000</f>
        <v>1246211.7951134893</v>
      </c>
      <c r="S150" s="470">
        <f>('ป้อนข้อมูล Mortgage Protection1'!$G$26*HLOOKUP($S$6,'SA 10%'!$A$6:$IV$366,$A150+1,0))/1000</f>
        <v>1395631.0742095916</v>
      </c>
      <c r="T150" s="470">
        <f>('ป้อนข้อมูล Mortgage Protection1'!$G$26*HLOOKUP($T$6,'SA 10%'!$A$6:$IV$366,$A150+1,0))/1000</f>
        <v>1525595.8036901602</v>
      </c>
      <c r="U150" s="470">
        <f>('ป้อนข้อมูล Mortgage Protection1'!$G$26*HLOOKUP($U$6,'SA 10%'!$A$6:$IV$366,$A150+1,0))/1000</f>
        <v>1639144.1874612195</v>
      </c>
      <c r="V150" s="470">
        <f>('ป้อนข้อมูล Mortgage Protection1'!$G$26*HLOOKUP($V$6,'SA 10%'!$A$6:$IV$366,$A150+1,0))/1000</f>
        <v>1738736.9759305641</v>
      </c>
      <c r="W150" s="470">
        <f>('ป้อนข้อมูล Mortgage Protection1'!$G$26*HLOOKUP($W$6,'SA 10%'!$A$6:$IV$366,$A150+1,0))/1000</f>
        <v>1826388.2163721742</v>
      </c>
      <c r="X150" s="470">
        <f>('ป้อนข้อมูล Mortgage Protection1'!$G$26*HLOOKUP($X$6,'SA 10%'!$A$6:$IV$366,$A150+1,0))/1000</f>
        <v>1903761.9166221921</v>
      </c>
      <c r="Y150" s="470">
        <f>('ป้อนข้อมูล Mortgage Protection1'!$G$26*HLOOKUP($Y$6,'SA 10%'!$A$6:$IV$366,$A150+1,0))/1000</f>
        <v>1972244.566525073</v>
      </c>
      <c r="Z150" s="470">
        <f>('ป้อนข้อมูล Mortgage Protection1'!$G$26*HLOOKUP($Z$6,'SA 10%'!$A$6:$IV$366,$A150+1,0))/1000</f>
        <v>2033000.2788838332</v>
      </c>
      <c r="AA150" s="470">
        <f>('ป้อนข้อมูล Mortgage Protection1'!$G$26*HLOOKUP($AA$6,'SA 10%'!$A$6:$IV$366,$A150+1,0))/1000</f>
        <v>2087013.2307031467</v>
      </c>
      <c r="AB150" s="470">
        <f>('ป้อนข้อมูล Mortgage Protection1'!$G$26*HLOOKUP($AB$6,'SA 10%'!$A$6:$IV$366,$A150+1,0))/1000</f>
        <v>2135120.6982186646</v>
      </c>
      <c r="AC150" s="470">
        <f>('ป้อนข้อมูล Mortgage Protection1'!$G$26*HLOOKUP($AC$6,'SA 10%'!$A$6:$IV$366,$A150+1,0))/1000</f>
        <v>2178039.0378468707</v>
      </c>
      <c r="AD150" s="470">
        <f>('ป้อนข้อมูล Mortgage Protection1'!$G$26*HLOOKUP($AD$6,'SA 10%'!$A$6:$IV$366,$A150+1,0))/1000</f>
        <v>2216384.3160005808</v>
      </c>
      <c r="AE150" s="470">
        <f>('ป้อนข้อมูล Mortgage Protection1'!$G$26*HLOOKUP($AE$6,'SA 10%'!$A$6:$IV$366,$A150+1,0))/1000</f>
        <v>2250688.8363091769</v>
      </c>
    </row>
    <row r="151" spans="1:31" ht="11.1" customHeight="1">
      <c r="A151" s="469">
        <v>145</v>
      </c>
      <c r="B151" s="470">
        <f>('ป้อนข้อมูล Mortgage Protection1'!$G$26*HLOOKUP($B$6,'SA 10%'!$A$6:$IV$366,$A151+1,0))/1000</f>
        <v>0</v>
      </c>
      <c r="C151" s="470">
        <f>('ป้อนข้อมูล Mortgage Protection1'!$G$26*HLOOKUP($C$6,'SA 10%'!$A$6:$IV$366,$A151+1,0))/1000</f>
        <v>0</v>
      </c>
      <c r="D151" s="470">
        <f>('ป้อนข้อมูล Mortgage Protection1'!$G$26*HLOOKUP($D$6,'SA 10%'!$A$6:$IV$366,$A151+1,0))/1000</f>
        <v>0</v>
      </c>
      <c r="E151" s="470">
        <f>('ป้อนข้อมูล Mortgage Protection1'!$G$26*HLOOKUP($E$6,'SA 10%'!$A$6:$IV$366,$A151+1,0))/1000</f>
        <v>0</v>
      </c>
      <c r="F151" s="470">
        <f>('ป้อนข้อมูล Mortgage Protection1'!$G$26*HLOOKUP($F$6,'SA 10%'!$A$6:$IV$366,$A151+1,0))/1000</f>
        <v>0</v>
      </c>
      <c r="G151" s="470">
        <f>('ป้อนข้อมูล Mortgage Protection1'!$G$26*HLOOKUP($G$6,'SA 10%'!$A$6:$IV$366,$A151+1,0))/1000</f>
        <v>0</v>
      </c>
      <c r="H151" s="470">
        <f>('ป้อนข้อมูล Mortgage Protection1'!$G$26*HLOOKUP($H$6,'SA 10%'!$A$6:$IV$366,$A151+1,0))/1000</f>
        <v>0</v>
      </c>
      <c r="I151" s="470">
        <f>('ป้อนข้อมูล Mortgage Protection1'!$G$26*HLOOKUP($I$6,'SA 10%'!$A$6:$IV$366,$A151+1,0))/1000</f>
        <v>0</v>
      </c>
      <c r="J151" s="470">
        <f>('ป้อนข้อมูล Mortgage Protection1'!$G$26*HLOOKUP($J$6,'SA 10%'!$A$6:$IV$366,$A151+1,0))/1000</f>
        <v>0</v>
      </c>
      <c r="K151" s="470">
        <f>('ป้อนข้อมูล Mortgage Protection1'!$G$26*HLOOKUP($K$6,'SA 10%'!$A$6:$IV$366,$A151+1,0))/1000</f>
        <v>0</v>
      </c>
      <c r="L151" s="470">
        <f>('ป้อนข้อมูล Mortgage Protection1'!$G$26*HLOOKUP($L$6,'SA 10%'!$A$6:$IV$366,$A151+1,0))/1000</f>
        <v>0</v>
      </c>
      <c r="M151" s="470">
        <f>('ป้อนข้อมูล Mortgage Protection1'!$G$26*HLOOKUP($M$6,'SA 10%'!$A$6:$IV$366,$A151+1,0))/1000</f>
        <v>0</v>
      </c>
      <c r="N151" s="470">
        <f>('ป้อนข้อมูล Mortgage Protection1'!$G$26*HLOOKUP($N$6,'SA 10%'!$A$6:$IV$366,$A151+1,0))/1000</f>
        <v>334245.44793220604</v>
      </c>
      <c r="O151" s="470">
        <f>('ป้อนข้อมูล Mortgage Protection1'!$G$26*HLOOKUP($O$6,'SA 10%'!$A$6:$IV$366,$A151+1,0))/1000</f>
        <v>614813.91671253776</v>
      </c>
      <c r="P151" s="470">
        <f>('ป้อนข้อมูล Mortgage Protection1'!$G$26*HLOOKUP($P$6,'SA 10%'!$A$6:$IV$366,$A151+1,0))/1000</f>
        <v>852582.16499083804</v>
      </c>
      <c r="Q151" s="470">
        <f>('ป้อนข้อมูล Mortgage Protection1'!$G$26*HLOOKUP($Q$6,'SA 10%'!$A$6:$IV$366,$A151+1,0))/1000</f>
        <v>1055713.1302398415</v>
      </c>
      <c r="R151" s="470">
        <f>('ป้อนข้อมูล Mortgage Protection1'!$G$26*HLOOKUP($R$6,'SA 10%'!$A$6:$IV$366,$A151+1,0))/1000</f>
        <v>1230453.3951051708</v>
      </c>
      <c r="S151" s="470">
        <f>('ป้อนข้อมูล Mortgage Protection1'!$G$26*HLOOKUP($S$6,'SA 10%'!$A$6:$IV$366,$A151+1,0))/1000</f>
        <v>1381664.8345755057</v>
      </c>
      <c r="T151" s="470">
        <f>('ป้อนข้อมูล Mortgage Protection1'!$G$26*HLOOKUP($T$6,'SA 10%'!$A$6:$IV$366,$A151+1,0))/1000</f>
        <v>1513188.3832367852</v>
      </c>
      <c r="U151" s="470">
        <f>('ป้อนข้อมูล Mortgage Protection1'!$G$26*HLOOKUP($U$6,'SA 10%'!$A$6:$IV$366,$A151+1,0))/1000</f>
        <v>1628098.6857320121</v>
      </c>
      <c r="V151" s="470">
        <f>('ป้อนข้อมูล Mortgage Protection1'!$G$26*HLOOKUP($V$6,'SA 10%'!$A$6:$IV$366,$A151+1,0))/1000</f>
        <v>1728886.0071299984</v>
      </c>
      <c r="W151" s="470">
        <f>('ป้อนข้อมูล Mortgage Protection1'!$G$26*HLOOKUP($W$6,'SA 10%'!$A$6:$IV$366,$A151+1,0))/1000</f>
        <v>1817588.5515319952</v>
      </c>
      <c r="X151" s="470">
        <f>('ป้อนข้อมูล Mortgage Protection1'!$G$26*HLOOKUP($X$6,'SA 10%'!$A$6:$IV$366,$A151+1,0))/1000</f>
        <v>1895890.2851685656</v>
      </c>
      <c r="Y151" s="470">
        <f>('ป้อนข้อมูล Mortgage Protection1'!$G$26*HLOOKUP($Y$6,'SA 10%'!$A$6:$IV$366,$A151+1,0))/1000</f>
        <v>1965194.3276803582</v>
      </c>
      <c r="Z151" s="470">
        <f>('ป้อนข้อมูล Mortgage Protection1'!$G$26*HLOOKUP($Z$6,'SA 10%'!$A$6:$IV$366,$A151+1,0))/1000</f>
        <v>2026678.7544383334</v>
      </c>
      <c r="AA151" s="470">
        <f>('ป้อนข้อมูล Mortgage Protection1'!$G$26*HLOOKUP($AA$6,'SA 10%'!$A$6:$IV$366,$A151+1,0))/1000</f>
        <v>2081339.5468343885</v>
      </c>
      <c r="AB151" s="470">
        <f>('ป้อนข้อมูล Mortgage Protection1'!$G$26*HLOOKUP($AB$6,'SA 10%'!$A$6:$IV$366,$A151+1,0))/1000</f>
        <v>2130024.0235384633</v>
      </c>
      <c r="AC151" s="470">
        <f>('ป้อนข้อมูล Mortgage Protection1'!$G$26*HLOOKUP($AC$6,'SA 10%'!$A$6:$IV$366,$A151+1,0))/1000</f>
        <v>2173457.1330683506</v>
      </c>
      <c r="AD151" s="470">
        <f>('ป้อนข้อมูล Mortgage Protection1'!$G$26*HLOOKUP($AD$6,'SA 10%'!$A$6:$IV$366,$A151+1,0))/1000</f>
        <v>2212262.3310427275</v>
      </c>
      <c r="AE151" s="470">
        <f>('ป้อนข้อมูล Mortgage Protection1'!$G$26*HLOOKUP($AE$6,'SA 10%'!$A$6:$IV$366,$A151+1,0))/1000</f>
        <v>2246978.3056316953</v>
      </c>
    </row>
    <row r="152" spans="1:31" ht="11.1" customHeight="1">
      <c r="A152" s="469">
        <v>146</v>
      </c>
      <c r="B152" s="470">
        <f>('ป้อนข้อมูล Mortgage Protection1'!$G$26*HLOOKUP($B$6,'SA 10%'!$A$6:$IV$366,$A152+1,0))/1000</f>
        <v>0</v>
      </c>
      <c r="C152" s="470">
        <f>('ป้อนข้อมูล Mortgage Protection1'!$G$26*HLOOKUP($C$6,'SA 10%'!$A$6:$IV$366,$A152+1,0))/1000</f>
        <v>0</v>
      </c>
      <c r="D152" s="470">
        <f>('ป้อนข้อมูล Mortgage Protection1'!$G$26*HLOOKUP($D$6,'SA 10%'!$A$6:$IV$366,$A152+1,0))/1000</f>
        <v>0</v>
      </c>
      <c r="E152" s="470">
        <f>('ป้อนข้อมูล Mortgage Protection1'!$G$26*HLOOKUP($E$6,'SA 10%'!$A$6:$IV$366,$A152+1,0))/1000</f>
        <v>0</v>
      </c>
      <c r="F152" s="470">
        <f>('ป้อนข้อมูล Mortgage Protection1'!$G$26*HLOOKUP($F$6,'SA 10%'!$A$6:$IV$366,$A152+1,0))/1000</f>
        <v>0</v>
      </c>
      <c r="G152" s="470">
        <f>('ป้อนข้อมูล Mortgage Protection1'!$G$26*HLOOKUP($G$6,'SA 10%'!$A$6:$IV$366,$A152+1,0))/1000</f>
        <v>0</v>
      </c>
      <c r="H152" s="470">
        <f>('ป้อนข้อมูล Mortgage Protection1'!$G$26*HLOOKUP($H$6,'SA 10%'!$A$6:$IV$366,$A152+1,0))/1000</f>
        <v>0</v>
      </c>
      <c r="I152" s="470">
        <f>('ป้อนข้อมูล Mortgage Protection1'!$G$26*HLOOKUP($I$6,'SA 10%'!$A$6:$IV$366,$A152+1,0))/1000</f>
        <v>0</v>
      </c>
      <c r="J152" s="470">
        <f>('ป้อนข้อมูล Mortgage Protection1'!$G$26*HLOOKUP($J$6,'SA 10%'!$A$6:$IV$366,$A152+1,0))/1000</f>
        <v>0</v>
      </c>
      <c r="K152" s="470">
        <f>('ป้อนข้อมูล Mortgage Protection1'!$G$26*HLOOKUP($K$6,'SA 10%'!$A$6:$IV$366,$A152+1,0))/1000</f>
        <v>0</v>
      </c>
      <c r="L152" s="470">
        <f>('ป้อนข้อมูล Mortgage Protection1'!$G$26*HLOOKUP($L$6,'SA 10%'!$A$6:$IV$366,$A152+1,0))/1000</f>
        <v>0</v>
      </c>
      <c r="M152" s="470">
        <f>('ป้อนข้อมูล Mortgage Protection1'!$G$26*HLOOKUP($M$6,'SA 10%'!$A$6:$IV$366,$A152+1,0))/1000</f>
        <v>0</v>
      </c>
      <c r="N152" s="470">
        <f>('ป้อนข้อมูล Mortgage Protection1'!$G$26*HLOOKUP($N$6,'SA 10%'!$A$6:$IV$366,$A152+1,0))/1000</f>
        <v>307645.34155742265</v>
      </c>
      <c r="O152" s="470">
        <f>('ป้อนข้อมูล Mortgage Protection1'!$G$26*HLOOKUP($O$6,'SA 10%'!$A$6:$IV$366,$A152+1,0))/1000</f>
        <v>591566.82312049589</v>
      </c>
      <c r="P152" s="470">
        <f>('ป้อนข้อมูล Mortgage Protection1'!$G$26*HLOOKUP($P$6,'SA 10%'!$A$6:$IV$366,$A152+1,0))/1000</f>
        <v>832176.58804987487</v>
      </c>
      <c r="Q152" s="470">
        <f>('ป้อนข้อมูล Mortgage Protection1'!$G$26*HLOOKUP($Q$6,'SA 10%'!$A$6:$IV$366,$A152+1,0))/1000</f>
        <v>1037735.1273096412</v>
      </c>
      <c r="R152" s="470">
        <f>('ป้อนข้อมูล Mortgage Protection1'!$G$26*HLOOKUP($R$6,'SA 10%'!$A$6:$IV$366,$A152+1,0))/1000</f>
        <v>1214563.6750967822</v>
      </c>
      <c r="S152" s="470">
        <f>('ป้อนข้อมูล Mortgage Protection1'!$G$26*HLOOKUP($S$6,'SA 10%'!$A$6:$IV$366,$A152+1,0))/1000</f>
        <v>1367582.2096111355</v>
      </c>
      <c r="T152" s="470">
        <f>('ป้อนข้อมูล Mortgage Protection1'!$G$26*HLOOKUP($T$6,'SA 10%'!$A$6:$IV$366,$A152+1,0))/1000</f>
        <v>1500677.5676129649</v>
      </c>
      <c r="U152" s="470">
        <f>('ป้อนข้อมูล Mortgage Protection1'!$G$26*HLOOKUP($U$6,'SA 10%'!$A$6:$IV$366,$A152+1,0))/1000</f>
        <v>1616961.1381550622</v>
      </c>
      <c r="V152" s="470">
        <f>('ป้อนข้อมูล Mortgage Protection1'!$G$26*HLOOKUP($V$6,'SA 10%'!$A$6:$IV$366,$A152+1,0))/1000</f>
        <v>1718952.9469227614</v>
      </c>
      <c r="W152" s="470">
        <f>('ป้อนข้อมูล Mortgage Protection1'!$G$26*HLOOKUP($W$6,'SA 10%'!$A$6:$IV$366,$A152+1,0))/1000</f>
        <v>1808715.5561514813</v>
      </c>
      <c r="X152" s="470">
        <f>('ป้อนข้อมูล Mortgage Protection1'!$G$26*HLOOKUP($X$6,'SA 10%'!$A$6:$IV$366,$A152+1,0))/1000</f>
        <v>1887953.0567861593</v>
      </c>
      <c r="Y152" s="470">
        <f>('ป้อนข้อมูล Mortgage Protection1'!$G$26*HLOOKUP($Y$6,'SA 10%'!$A$6:$IV$366,$A152+1,0))/1000</f>
        <v>1958085.3368452711</v>
      </c>
      <c r="Z152" s="470">
        <f>('ป้อนข้อมูล Mortgage Protection1'!$G$26*HLOOKUP($Z$6,'SA 10%'!$A$6:$IV$366,$A152+1,0))/1000</f>
        <v>2020304.5506224544</v>
      </c>
      <c r="AA152" s="470">
        <f>('ป้อนข้อมูล Mortgage Protection1'!$G$26*HLOOKUP($AA$6,'SA 10%'!$A$6:$IV$366,$A152+1,0))/1000</f>
        <v>2075618.5822667244</v>
      </c>
      <c r="AB152" s="470">
        <f>('ป้อนข้อมูล Mortgage Protection1'!$G$26*HLOOKUP($AB$6,'SA 10%'!$A$6:$IV$366,$A152+1,0))/1000</f>
        <v>2124884.8765692604</v>
      </c>
      <c r="AC152" s="470">
        <f>('ป้อนข้อมูล Mortgage Protection1'!$G$26*HLOOKUP($AC$6,'SA 10%'!$A$6:$IV$366,$A152+1,0))/1000</f>
        <v>2168837.0457500094</v>
      </c>
      <c r="AD152" s="470">
        <f>('ป้อนข้อมูล Mortgage Protection1'!$G$26*HLOOKUP($AD$6,'SA 10%'!$A$6:$IV$366,$A152+1,0))/1000</f>
        <v>2208105.9962102249</v>
      </c>
      <c r="AE152" s="470">
        <f>('ป้อนข้อมูล Mortgage Protection1'!$G$26*HLOOKUP($AE$6,'SA 10%'!$A$6:$IV$366,$A152+1,0))/1000</f>
        <v>2243236.8538652342</v>
      </c>
    </row>
    <row r="153" spans="1:31" ht="11.1" customHeight="1">
      <c r="A153" s="469">
        <v>147</v>
      </c>
      <c r="B153" s="470">
        <f>('ป้อนข้อมูล Mortgage Protection1'!$G$26*HLOOKUP($B$6,'SA 10%'!$A$6:$IV$366,$A153+1,0))/1000</f>
        <v>0</v>
      </c>
      <c r="C153" s="470">
        <f>('ป้อนข้อมูล Mortgage Protection1'!$G$26*HLOOKUP($C$6,'SA 10%'!$A$6:$IV$366,$A153+1,0))/1000</f>
        <v>0</v>
      </c>
      <c r="D153" s="470">
        <f>('ป้อนข้อมูล Mortgage Protection1'!$G$26*HLOOKUP($D$6,'SA 10%'!$A$6:$IV$366,$A153+1,0))/1000</f>
        <v>0</v>
      </c>
      <c r="E153" s="470">
        <f>('ป้อนข้อมูล Mortgage Protection1'!$G$26*HLOOKUP($E$6,'SA 10%'!$A$6:$IV$366,$A153+1,0))/1000</f>
        <v>0</v>
      </c>
      <c r="F153" s="470">
        <f>('ป้อนข้อมูล Mortgage Protection1'!$G$26*HLOOKUP($F$6,'SA 10%'!$A$6:$IV$366,$A153+1,0))/1000</f>
        <v>0</v>
      </c>
      <c r="G153" s="470">
        <f>('ป้อนข้อมูล Mortgage Protection1'!$G$26*HLOOKUP($G$6,'SA 10%'!$A$6:$IV$366,$A153+1,0))/1000</f>
        <v>0</v>
      </c>
      <c r="H153" s="470">
        <f>('ป้อนข้อมูล Mortgage Protection1'!$G$26*HLOOKUP($H$6,'SA 10%'!$A$6:$IV$366,$A153+1,0))/1000</f>
        <v>0</v>
      </c>
      <c r="I153" s="470">
        <f>('ป้อนข้อมูล Mortgage Protection1'!$G$26*HLOOKUP($I$6,'SA 10%'!$A$6:$IV$366,$A153+1,0))/1000</f>
        <v>0</v>
      </c>
      <c r="J153" s="470">
        <f>('ป้อนข้อมูล Mortgage Protection1'!$G$26*HLOOKUP($J$6,'SA 10%'!$A$6:$IV$366,$A153+1,0))/1000</f>
        <v>0</v>
      </c>
      <c r="K153" s="470">
        <f>('ป้อนข้อมูล Mortgage Protection1'!$G$26*HLOOKUP($K$6,'SA 10%'!$A$6:$IV$366,$A153+1,0))/1000</f>
        <v>0</v>
      </c>
      <c r="L153" s="470">
        <f>('ป้อนข้อมูล Mortgage Protection1'!$G$26*HLOOKUP($L$6,'SA 10%'!$A$6:$IV$366,$A153+1,0))/1000</f>
        <v>0</v>
      </c>
      <c r="M153" s="470">
        <f>('ป้อนข้อมูล Mortgage Protection1'!$G$26*HLOOKUP($M$6,'SA 10%'!$A$6:$IV$366,$A153+1,0))/1000</f>
        <v>0</v>
      </c>
      <c r="N153" s="470">
        <f>('ป้อนข้อมูล Mortgage Protection1'!$G$26*HLOOKUP($N$6,'SA 10%'!$A$6:$IV$366,$A153+1,0))/1000</f>
        <v>280823.56762951601</v>
      </c>
      <c r="O153" s="470">
        <f>('ป้อนข้อมูล Mortgage Protection1'!$G$26*HLOOKUP($O$6,'SA 10%'!$A$6:$IV$366,$A153+1,0))/1000</f>
        <v>568126.00374851981</v>
      </c>
      <c r="P153" s="470">
        <f>('ป้อนข้อมูล Mortgage Protection1'!$G$26*HLOOKUP($P$6,'SA 10%'!$A$6:$IV$366,$A153+1,0))/1000</f>
        <v>811600.96463440394</v>
      </c>
      <c r="Q153" s="470">
        <f>('ป้อนข้อมูล Mortgage Protection1'!$G$26*HLOOKUP($Q$6,'SA 10%'!$A$6:$IV$366,$A153+1,0))/1000</f>
        <v>1019607.3076883553</v>
      </c>
      <c r="R153" s="470">
        <f>('ป้อนข้อมูล Mortgage Protection1'!$G$26*HLOOKUP($R$6,'SA 10%'!$A$6:$IV$366,$A153+1,0))/1000</f>
        <v>1198541.5407549904</v>
      </c>
      <c r="S153" s="470">
        <f>('ป้อนข้อมูล Mortgage Protection1'!$G$26*HLOOKUP($S$6,'SA 10%'!$A$6:$IV$366,$A153+1,0))/1000</f>
        <v>1353382.2294387291</v>
      </c>
      <c r="T153" s="470">
        <f>('ป้อนข้อมูล Mortgage Protection1'!$G$26*HLOOKUP($T$6,'SA 10%'!$A$6:$IV$366,$A153+1,0))/1000</f>
        <v>1488062.4951922798</v>
      </c>
      <c r="U153" s="470">
        <f>('ป้อนข้อมูล Mortgage Protection1'!$G$26*HLOOKUP($U$6,'SA 10%'!$A$6:$IV$366,$A153+1,0))/1000</f>
        <v>1605730.7776816369</v>
      </c>
      <c r="V153" s="470">
        <f>('ป้อนข้อมูล Mortgage Protection1'!$G$26*HLOOKUP($V$6,'SA 10%'!$A$6:$IV$366,$A153+1,0))/1000</f>
        <v>1708937.1112137975</v>
      </c>
      <c r="W153" s="470">
        <f>('ป้อนข้อมูล Mortgage Protection1'!$G$26*HLOOKUP($W$6,'SA 10%'!$A$6:$IV$366,$A153+1,0))/1000</f>
        <v>1799768.6191427961</v>
      </c>
      <c r="X153" s="470">
        <f>('ป้อนข้อมูล Mortgage Protection1'!$G$26*HLOOKUP($X$6,'SA 10%'!$A$6:$IV$366,$A153+1,0))/1000</f>
        <v>1879949.6848338994</v>
      </c>
      <c r="Y153" s="470">
        <f>('ป้อนข้อมูล Mortgage Protection1'!$G$26*HLOOKUP($Y$6,'SA 10%'!$A$6:$IV$366,$A153+1,0))/1000</f>
        <v>1950917.104419891</v>
      </c>
      <c r="Z153" s="470">
        <f>('ป้อนข้อมูล Mortgage Protection1'!$G$26*HLOOKUP($Z$6,'SA 10%'!$A$6:$IV$366,$A153+1,0))/1000</f>
        <v>2013877.2284414433</v>
      </c>
      <c r="AA153" s="470">
        <f>('ป้อนข้อมูล Mortgage Protection1'!$G$26*HLOOKUP($AA$6,'SA 10%'!$A$6:$IV$366,$A153+1,0))/1000</f>
        <v>2069849.9429943289</v>
      </c>
      <c r="AB153" s="470">
        <f>('ป้อนข้อมูล Mortgage Protection1'!$G$26*HLOOKUP($AB$6,'SA 10%'!$A$6:$IV$366,$A153+1,0))/1000</f>
        <v>2119702.9033753145</v>
      </c>
      <c r="AC153" s="470">
        <f>('ป้อนข้อมูล Mortgage Protection1'!$G$26*HLOOKUP($AC$6,'SA 10%'!$A$6:$IV$366,$A153+1,0))/1000</f>
        <v>2164178.4577040155</v>
      </c>
      <c r="AD153" s="470">
        <f>('ป้อนข้อมูล Mortgage Protection1'!$G$26*HLOOKUP($AD$6,'SA 10%'!$A$6:$IV$366,$A153+1,0))/1000</f>
        <v>2203915.0252541187</v>
      </c>
      <c r="AE153" s="470">
        <f>('ป้อนข้อมูล Mortgage Protection1'!$G$26*HLOOKUP($AE$6,'SA 10%'!$A$6:$IV$366,$A153+1,0))/1000</f>
        <v>2239464.2233340531</v>
      </c>
    </row>
    <row r="154" spans="1:31" ht="11.1" customHeight="1">
      <c r="A154" s="469">
        <v>148</v>
      </c>
      <c r="B154" s="470">
        <f>('ป้อนข้อมูล Mortgage Protection1'!$G$26*HLOOKUP($B$6,'SA 10%'!$A$6:$IV$366,$A154+1,0))/1000</f>
        <v>0</v>
      </c>
      <c r="C154" s="470">
        <f>('ป้อนข้อมูล Mortgage Protection1'!$G$26*HLOOKUP($C$6,'SA 10%'!$A$6:$IV$366,$A154+1,0))/1000</f>
        <v>0</v>
      </c>
      <c r="D154" s="470">
        <f>('ป้อนข้อมูล Mortgage Protection1'!$G$26*HLOOKUP($D$6,'SA 10%'!$A$6:$IV$366,$A154+1,0))/1000</f>
        <v>0</v>
      </c>
      <c r="E154" s="470">
        <f>('ป้อนข้อมูล Mortgage Protection1'!$G$26*HLOOKUP($E$6,'SA 10%'!$A$6:$IV$366,$A154+1,0))/1000</f>
        <v>0</v>
      </c>
      <c r="F154" s="470">
        <f>('ป้อนข้อมูล Mortgage Protection1'!$G$26*HLOOKUP($F$6,'SA 10%'!$A$6:$IV$366,$A154+1,0))/1000</f>
        <v>0</v>
      </c>
      <c r="G154" s="470">
        <f>('ป้อนข้อมูล Mortgage Protection1'!$G$26*HLOOKUP($G$6,'SA 10%'!$A$6:$IV$366,$A154+1,0))/1000</f>
        <v>0</v>
      </c>
      <c r="H154" s="470">
        <f>('ป้อนข้อมูล Mortgage Protection1'!$G$26*HLOOKUP($H$6,'SA 10%'!$A$6:$IV$366,$A154+1,0))/1000</f>
        <v>0</v>
      </c>
      <c r="I154" s="470">
        <f>('ป้อนข้อมูล Mortgage Protection1'!$G$26*HLOOKUP($I$6,'SA 10%'!$A$6:$IV$366,$A154+1,0))/1000</f>
        <v>0</v>
      </c>
      <c r="J154" s="470">
        <f>('ป้อนข้อมูล Mortgage Protection1'!$G$26*HLOOKUP($J$6,'SA 10%'!$A$6:$IV$366,$A154+1,0))/1000</f>
        <v>0</v>
      </c>
      <c r="K154" s="470">
        <f>('ป้อนข้อมูล Mortgage Protection1'!$G$26*HLOOKUP($K$6,'SA 10%'!$A$6:$IV$366,$A154+1,0))/1000</f>
        <v>0</v>
      </c>
      <c r="L154" s="470">
        <f>('ป้อนข้อมูล Mortgage Protection1'!$G$26*HLOOKUP($L$6,'SA 10%'!$A$6:$IV$366,$A154+1,0))/1000</f>
        <v>0</v>
      </c>
      <c r="M154" s="470">
        <f>('ป้อนข้อมูล Mortgage Protection1'!$G$26*HLOOKUP($M$6,'SA 10%'!$A$6:$IV$366,$A154+1,0))/1000</f>
        <v>0</v>
      </c>
      <c r="N154" s="470">
        <f>('ป้อนข้อมูล Mortgage Protection1'!$G$26*HLOOKUP($N$6,'SA 10%'!$A$6:$IV$366,$A154+1,0))/1000</f>
        <v>253778.27891887652</v>
      </c>
      <c r="O154" s="470">
        <f>('ป้อนข้อมูล Mortgage Protection1'!$G$26*HLOOKUP($O$6,'SA 10%'!$A$6:$IV$366,$A154+1,0))/1000</f>
        <v>544489.84421511053</v>
      </c>
      <c r="P154" s="470">
        <f>('ป้อนข้อมูล Mortgage Protection1'!$G$26*HLOOKUP($P$6,'SA 10%'!$A$6:$IV$366,$A154+1,0))/1000</f>
        <v>790853.87769047078</v>
      </c>
      <c r="Q154" s="470">
        <f>('ป้อนข้อมูล Mortgage Protection1'!$G$26*HLOOKUP($Q$6,'SA 10%'!$A$6:$IV$366,$A154+1,0))/1000</f>
        <v>1001328.4229035586</v>
      </c>
      <c r="R154" s="470">
        <f>('ป้อนข้อมูล Mortgage Protection1'!$G$26*HLOOKUP($R$6,'SA 10%'!$A$6:$IV$366,$A154+1,0))/1000</f>
        <v>1182385.8886270171</v>
      </c>
      <c r="S154" s="470">
        <f>('ป้อนข้อมูล Mortgage Protection1'!$G$26*HLOOKUP($S$6,'SA 10%'!$A$6:$IV$366,$A154+1,0))/1000</f>
        <v>1339063.9160982193</v>
      </c>
      <c r="T154" s="470">
        <f>('ป้อนข้อมูล Mortgage Protection1'!$G$26*HLOOKUP($T$6,'SA 10%'!$A$6:$IV$366,$A154+1,0))/1000</f>
        <v>1475342.2971680891</v>
      </c>
      <c r="U154" s="470">
        <f>('ป้อนข้อมูล Mortgage Protection1'!$G$26*HLOOKUP($U$6,'SA 10%'!$A$6:$IV$366,$A154+1,0))/1000</f>
        <v>1594406.8308709334</v>
      </c>
      <c r="V154" s="470">
        <f>('ป้อนข้อมูล Mortgage Protection1'!$G$26*HLOOKUP($V$6,'SA 10%'!$A$6:$IV$366,$A154+1,0))/1000</f>
        <v>1698837.8102072584</v>
      </c>
      <c r="W154" s="470">
        <f>('ป้อนข้อมูล Mortgage Protection1'!$G$26*HLOOKUP($W$6,'SA 10%'!$A$6:$IV$366,$A154+1,0))/1000</f>
        <v>1790747.1243257052</v>
      </c>
      <c r="X154" s="470">
        <f>('ป้อนข้อมูล Mortgage Protection1'!$G$26*HLOOKUP($X$6,'SA 10%'!$A$6:$IV$366,$A154+1,0))/1000</f>
        <v>1871879.6181153706</v>
      </c>
      <c r="Y154" s="470">
        <f>('ป้อนข้อมูล Mortgage Protection1'!$G$26*HLOOKUP($Y$6,'SA 10%'!$A$6:$IV$366,$A154+1,0))/1000</f>
        <v>1943689.1367242995</v>
      </c>
      <c r="Z154" s="470">
        <f>('ป้อนข้อมูล Mortgage Protection1'!$G$26*HLOOKUP($Z$6,'SA 10%'!$A$6:$IV$366,$A154+1,0))/1000</f>
        <v>2007396.3452422565</v>
      </c>
      <c r="AA154" s="470">
        <f>('ป้อนข้อมูล Mortgage Protection1'!$G$26*HLOOKUP($AA$6,'SA 10%'!$A$6:$IV$366,$A154+1,0))/1000</f>
        <v>2064033.2317279973</v>
      </c>
      <c r="AB154" s="470">
        <f>('ป้อนข้อมูล Mortgage Protection1'!$G$26*HLOOKUP($AB$6,'SA 10%'!$A$6:$IV$366,$A154+1,0))/1000</f>
        <v>2114477.7470714184</v>
      </c>
      <c r="AC154" s="470">
        <f>('ป้อนข้อมูล Mortgage Protection1'!$G$26*HLOOKUP($AC$6,'SA 10%'!$A$6:$IV$366,$A154+1,0))/1000</f>
        <v>2159481.0480909715</v>
      </c>
      <c r="AD154" s="470">
        <f>('ป้อนข้อมูล Mortgage Protection1'!$G$26*HLOOKUP($AD$6,'SA 10%'!$A$6:$IV$366,$A154+1,0))/1000</f>
        <v>2199689.1295400448</v>
      </c>
      <c r="AE154" s="470">
        <f>('ป้อนข้อมูล Mortgage Protection1'!$G$26*HLOOKUP($AE$6,'SA 10%'!$A$6:$IV$366,$A154+1,0))/1000</f>
        <v>2235660.1542151119</v>
      </c>
    </row>
    <row r="155" spans="1:31" ht="11.1" customHeight="1">
      <c r="A155" s="469">
        <v>149</v>
      </c>
      <c r="B155" s="470">
        <f>('ป้อนข้อมูล Mortgage Protection1'!$G$26*HLOOKUP($B$6,'SA 10%'!$A$6:$IV$366,$A155+1,0))/1000</f>
        <v>0</v>
      </c>
      <c r="C155" s="470">
        <f>('ป้อนข้อมูล Mortgage Protection1'!$G$26*HLOOKUP($C$6,'SA 10%'!$A$6:$IV$366,$A155+1,0))/1000</f>
        <v>0</v>
      </c>
      <c r="D155" s="470">
        <f>('ป้อนข้อมูล Mortgage Protection1'!$G$26*HLOOKUP($D$6,'SA 10%'!$A$6:$IV$366,$A155+1,0))/1000</f>
        <v>0</v>
      </c>
      <c r="E155" s="470">
        <f>('ป้อนข้อมูล Mortgage Protection1'!$G$26*HLOOKUP($E$6,'SA 10%'!$A$6:$IV$366,$A155+1,0))/1000</f>
        <v>0</v>
      </c>
      <c r="F155" s="470">
        <f>('ป้อนข้อมูล Mortgage Protection1'!$G$26*HLOOKUP($F$6,'SA 10%'!$A$6:$IV$366,$A155+1,0))/1000</f>
        <v>0</v>
      </c>
      <c r="G155" s="470">
        <f>('ป้อนข้อมูล Mortgage Protection1'!$G$26*HLOOKUP($G$6,'SA 10%'!$A$6:$IV$366,$A155+1,0))/1000</f>
        <v>0</v>
      </c>
      <c r="H155" s="470">
        <f>('ป้อนข้อมูล Mortgage Protection1'!$G$26*HLOOKUP($H$6,'SA 10%'!$A$6:$IV$366,$A155+1,0))/1000</f>
        <v>0</v>
      </c>
      <c r="I155" s="470">
        <f>('ป้อนข้อมูล Mortgage Protection1'!$G$26*HLOOKUP($I$6,'SA 10%'!$A$6:$IV$366,$A155+1,0))/1000</f>
        <v>0</v>
      </c>
      <c r="J155" s="470">
        <f>('ป้อนข้อมูล Mortgage Protection1'!$G$26*HLOOKUP($J$6,'SA 10%'!$A$6:$IV$366,$A155+1,0))/1000</f>
        <v>0</v>
      </c>
      <c r="K155" s="470">
        <f>('ป้อนข้อมูล Mortgage Protection1'!$G$26*HLOOKUP($K$6,'SA 10%'!$A$6:$IV$366,$A155+1,0))/1000</f>
        <v>0</v>
      </c>
      <c r="L155" s="470">
        <f>('ป้อนข้อมูล Mortgage Protection1'!$G$26*HLOOKUP($L$6,'SA 10%'!$A$6:$IV$366,$A155+1,0))/1000</f>
        <v>0</v>
      </c>
      <c r="M155" s="470">
        <f>('ป้อนข้อมูล Mortgage Protection1'!$G$26*HLOOKUP($M$6,'SA 10%'!$A$6:$IV$366,$A155+1,0))/1000</f>
        <v>0</v>
      </c>
      <c r="N155" s="470">
        <f>('ป้อนข้อมูล Mortgage Protection1'!$G$26*HLOOKUP($N$6,'SA 10%'!$A$6:$IV$366,$A155+1,0))/1000</f>
        <v>226507.6128023155</v>
      </c>
      <c r="O155" s="470">
        <f>('ป้อนข้อมูล Mortgage Protection1'!$G$26*HLOOKUP($O$6,'SA 10%'!$A$6:$IV$366,$A155+1,0))/1000</f>
        <v>520656.71668558998</v>
      </c>
      <c r="P155" s="470">
        <f>('ป้อนข้อมูล Mortgage Protection1'!$G$26*HLOOKUP($P$6,'SA 10%'!$A$6:$IV$366,$A155+1,0))/1000</f>
        <v>769933.89835533814</v>
      </c>
      <c r="Q155" s="470">
        <f>('ป้อนข้อมูล Mortgage Protection1'!$G$26*HLOOKUP($Q$6,'SA 10%'!$A$6:$IV$366,$A155+1,0))/1000</f>
        <v>982897.21407888888</v>
      </c>
      <c r="R155" s="470">
        <f>('ป้อนข้อมูล Mortgage Protection1'!$G$26*HLOOKUP($R$6,'SA 10%'!$A$6:$IV$366,$A155+1,0))/1000</f>
        <v>1166095.6060646444</v>
      </c>
      <c r="S155" s="470">
        <f>('ป้อนข้อมูล Mortgage Protection1'!$G$26*HLOOKUP($S$6,'SA 10%'!$A$6:$IV$366,$A155+1,0))/1000</f>
        <v>1324626.2834798717</v>
      </c>
      <c r="T155" s="470">
        <f>('ป้อนข้อมูล Mortgage Protection1'!$G$26*HLOOKUP($T$6,'SA 10%'!$A$6:$IV$366,$A155+1,0))/1000</f>
        <v>1462516.0974936965</v>
      </c>
      <c r="U155" s="470">
        <f>('ป้อนข้อมูล Mortgage Protection1'!$G$26*HLOOKUP($U$6,'SA 10%'!$A$6:$IV$366,$A155+1,0))/1000</f>
        <v>1582988.5178368075</v>
      </c>
      <c r="V155" s="470">
        <f>('ป้อนข้อมูล Mortgage Protection1'!$G$26*HLOOKUP($V$6,'SA 10%'!$A$6:$IV$366,$A155+1,0))/1000</f>
        <v>1688654.3483589985</v>
      </c>
      <c r="W155" s="470">
        <f>('ป้อนข้อมูล Mortgage Protection1'!$G$26*HLOOKUP($W$6,'SA 10%'!$A$6:$IV$366,$A155+1,0))/1000</f>
        <v>1781650.4503851391</v>
      </c>
      <c r="X155" s="470">
        <f>('ป้อนข้อมูล Mortgage Protection1'!$G$26*HLOOKUP($X$6,'SA 10%'!$A$6:$IV$366,$A155+1,0))/1000</f>
        <v>1863742.3008408542</v>
      </c>
      <c r="Y155" s="470">
        <f>('ป้อนข้อมูล Mortgage Protection1'!$G$26*HLOOKUP($Y$6,'SA 10%'!$A$6:$IV$366,$A155+1,0))/1000</f>
        <v>1936400.9359645783</v>
      </c>
      <c r="Z155" s="470">
        <f>('ป้อนข้อมูล Mortgage Protection1'!$G$26*HLOOKUP($Z$6,'SA 10%'!$A$6:$IV$366,$A155+1,0))/1000</f>
        <v>2000861.4546830773</v>
      </c>
      <c r="AA155" s="470">
        <f>('ป้อนข้อมูล Mortgage Protection1'!$G$26*HLOOKUP($AA$6,'SA 10%'!$A$6:$IV$366,$A155+1,0))/1000</f>
        <v>2058168.0478677801</v>
      </c>
      <c r="AB155" s="470">
        <f>('ป้อนข้อมูล Mortgage Protection1'!$G$26*HLOOKUP($AB$6,'SA 10%'!$A$6:$IV$366,$A155+1,0))/1000</f>
        <v>2109209.0477983234</v>
      </c>
      <c r="AC155" s="470">
        <f>('ป้อนข้อมูล Mortgage Protection1'!$G$26*HLOOKUP($AC$6,'SA 10%'!$A$6:$IV$366,$A155+1,0))/1000</f>
        <v>2154744.4933978193</v>
      </c>
      <c r="AD155" s="470">
        <f>('ป้อนข้อมูล Mortgage Protection1'!$G$26*HLOOKUP($AD$6,'SA 10%'!$A$6:$IV$366,$A155+1,0))/1000</f>
        <v>2195428.0180283538</v>
      </c>
      <c r="AE155" s="470">
        <f>('ป้อนข้อมูล Mortgage Protection1'!$G$26*HLOOKUP($AE$6,'SA 10%'!$A$6:$IV$366,$A155+1,0))/1000</f>
        <v>2231824.3845201791</v>
      </c>
    </row>
    <row r="156" spans="1:31" ht="11.1" customHeight="1">
      <c r="A156" s="469">
        <v>150</v>
      </c>
      <c r="B156" s="470">
        <f>('ป้อนข้อมูล Mortgage Protection1'!$G$26*HLOOKUP($B$6,'SA 10%'!$A$6:$IV$366,$A156+1,0))/1000</f>
        <v>0</v>
      </c>
      <c r="C156" s="470">
        <f>('ป้อนข้อมูล Mortgage Protection1'!$G$26*HLOOKUP($C$6,'SA 10%'!$A$6:$IV$366,$A156+1,0))/1000</f>
        <v>0</v>
      </c>
      <c r="D156" s="470">
        <f>('ป้อนข้อมูล Mortgage Protection1'!$G$26*HLOOKUP($D$6,'SA 10%'!$A$6:$IV$366,$A156+1,0))/1000</f>
        <v>0</v>
      </c>
      <c r="E156" s="470">
        <f>('ป้อนข้อมูล Mortgage Protection1'!$G$26*HLOOKUP($E$6,'SA 10%'!$A$6:$IV$366,$A156+1,0))/1000</f>
        <v>0</v>
      </c>
      <c r="F156" s="470">
        <f>('ป้อนข้อมูล Mortgage Protection1'!$G$26*HLOOKUP($F$6,'SA 10%'!$A$6:$IV$366,$A156+1,0))/1000</f>
        <v>0</v>
      </c>
      <c r="G156" s="470">
        <f>('ป้อนข้อมูล Mortgage Protection1'!$G$26*HLOOKUP($G$6,'SA 10%'!$A$6:$IV$366,$A156+1,0))/1000</f>
        <v>0</v>
      </c>
      <c r="H156" s="470">
        <f>('ป้อนข้อมูล Mortgage Protection1'!$G$26*HLOOKUP($H$6,'SA 10%'!$A$6:$IV$366,$A156+1,0))/1000</f>
        <v>0</v>
      </c>
      <c r="I156" s="470">
        <f>('ป้อนข้อมูล Mortgage Protection1'!$G$26*HLOOKUP($I$6,'SA 10%'!$A$6:$IV$366,$A156+1,0))/1000</f>
        <v>0</v>
      </c>
      <c r="J156" s="470">
        <f>('ป้อนข้อมูล Mortgage Protection1'!$G$26*HLOOKUP($J$6,'SA 10%'!$A$6:$IV$366,$A156+1,0))/1000</f>
        <v>0</v>
      </c>
      <c r="K156" s="470">
        <f>('ป้อนข้อมูล Mortgage Protection1'!$G$26*HLOOKUP($K$6,'SA 10%'!$A$6:$IV$366,$A156+1,0))/1000</f>
        <v>0</v>
      </c>
      <c r="L156" s="470">
        <f>('ป้อนข้อมูล Mortgage Protection1'!$G$26*HLOOKUP($L$6,'SA 10%'!$A$6:$IV$366,$A156+1,0))/1000</f>
        <v>0</v>
      </c>
      <c r="M156" s="470">
        <f>('ป้อนข้อมูล Mortgage Protection1'!$G$26*HLOOKUP($M$6,'SA 10%'!$A$6:$IV$366,$A156+1,0))/1000</f>
        <v>0</v>
      </c>
      <c r="N156" s="470">
        <f>('ป้อนข้อมูล Mortgage Protection1'!$G$26*HLOOKUP($N$6,'SA 10%'!$A$6:$IV$366,$A156+1,0))/1000</f>
        <v>199009.69113478315</v>
      </c>
      <c r="O156" s="470">
        <f>('ป้อนข้อมูล Mortgage Protection1'!$G$26*HLOOKUP($O$6,'SA 10%'!$A$6:$IV$366,$A156+1,0))/1000</f>
        <v>496624.97975998966</v>
      </c>
      <c r="P156" s="470">
        <f>('ป้อนข้อมูล Mortgage Protection1'!$G$26*HLOOKUP($P$6,'SA 10%'!$A$6:$IV$366,$A156+1,0))/1000</f>
        <v>748839.58585907996</v>
      </c>
      <c r="Q156" s="470">
        <f>('ป้อนข้อมูล Mortgage Protection1'!$G$26*HLOOKUP($Q$6,'SA 10%'!$A$6:$IV$366,$A156+1,0))/1000</f>
        <v>964312.41184734693</v>
      </c>
      <c r="R156" s="470">
        <f>('ป้อนข้อมูล Mortgage Protection1'!$G$26*HLOOKUP($R$6,'SA 10%'!$A$6:$IV$366,$A156+1,0))/1000</f>
        <v>1149669.5711475851</v>
      </c>
      <c r="S156" s="470">
        <f>('ป้อนข้อมูล Mortgage Protection1'!$G$26*HLOOKUP($S$6,'SA 10%'!$A$6:$IV$366,$A156+1,0))/1000</f>
        <v>1310068.3372563717</v>
      </c>
      <c r="T156" s="470">
        <f>('ป้อนข้อมูล Mortgage Protection1'!$G$26*HLOOKUP($T$6,'SA 10%'!$A$6:$IV$366,$A156+1,0))/1000</f>
        <v>1449583.0128220178</v>
      </c>
      <c r="U156" s="470">
        <f>('ป้อนข้อมูล Mortgage Protection1'!$G$26*HLOOKUP($U$6,'SA 10%'!$A$6:$IV$366,$A156+1,0))/1000</f>
        <v>1571475.0521940636</v>
      </c>
      <c r="V156" s="470">
        <f>('ป้อนข้อมูล Mortgage Protection1'!$G$26*HLOOKUP($V$6,'SA 10%'!$A$6:$IV$366,$A156+1,0))/1000</f>
        <v>1678386.0243286698</v>
      </c>
      <c r="W156" s="470">
        <f>('ป้อนข้อมูล Mortgage Protection1'!$G$26*HLOOKUP($W$6,'SA 10%'!$A$6:$IV$366,$A156+1,0))/1000</f>
        <v>1772477.9708284014</v>
      </c>
      <c r="X156" s="470">
        <f>('ป้อนข้อมูล Mortgage Protection1'!$G$26*HLOOKUP($X$6,'SA 10%'!$A$6:$IV$366,$A156+1,0))/1000</f>
        <v>1855537.1725890504</v>
      </c>
      <c r="Y156" s="470">
        <f>('ป้อนข้อมูล Mortgage Protection1'!$G$26*HLOOKUP($Y$6,'SA 10%'!$A$6:$IV$366,$A156+1,0))/1000</f>
        <v>1929052.0001985261</v>
      </c>
      <c r="Z156" s="470">
        <f>('ป้อนข้อมูล Mortgage Protection1'!$G$26*HLOOKUP($Z$6,'SA 10%'!$A$6:$IV$366,$A156+1,0))/1000</f>
        <v>1994272.1067025715</v>
      </c>
      <c r="AA156" s="470">
        <f>('ป้อนข้อมูล Mortgage Protection1'!$G$26*HLOOKUP($AA$6,'SA 10%'!$A$6:$IV$366,$A156+1,0))/1000</f>
        <v>2052253.9874753936</v>
      </c>
      <c r="AB156" s="470">
        <f>('ป้อนข้อมูล Mortgage Protection1'!$G$26*HLOOKUP($AB$6,'SA 10%'!$A$6:$IV$366,$A156+1,0))/1000</f>
        <v>2103896.4426979534</v>
      </c>
      <c r="AC156" s="470">
        <f>('ป้อนข้อมูล Mortgage Protection1'!$G$26*HLOOKUP($AC$6,'SA 10%'!$A$6:$IV$366,$A156+1,0))/1000</f>
        <v>2149968.4674155568</v>
      </c>
      <c r="AD156" s="470">
        <f>('ป้อนข้อมูล Mortgage Protection1'!$G$26*HLOOKUP($AD$6,'SA 10%'!$A$6:$IV$366,$A156+1,0))/1000</f>
        <v>2191131.3972540647</v>
      </c>
      <c r="AE156" s="470">
        <f>('ป้อนข้อมูล Mortgage Protection1'!$G$26*HLOOKUP($AE$6,'SA 10%'!$A$6:$IV$366,$A156+1,0))/1000</f>
        <v>2227956.6500777891</v>
      </c>
    </row>
    <row r="157" spans="1:31" ht="11.1" customHeight="1">
      <c r="A157" s="469">
        <v>151</v>
      </c>
      <c r="B157" s="470">
        <f>('ป้อนข้อมูล Mortgage Protection1'!$G$26*HLOOKUP($B$6,'SA 10%'!$A$6:$IV$366,$A157+1,0))/1000</f>
        <v>0</v>
      </c>
      <c r="C157" s="470">
        <f>('ป้อนข้อมูล Mortgage Protection1'!$G$26*HLOOKUP($C$6,'SA 10%'!$A$6:$IV$366,$A157+1,0))/1000</f>
        <v>0</v>
      </c>
      <c r="D157" s="470">
        <f>('ป้อนข้อมูล Mortgage Protection1'!$G$26*HLOOKUP($D$6,'SA 10%'!$A$6:$IV$366,$A157+1,0))/1000</f>
        <v>0</v>
      </c>
      <c r="E157" s="470">
        <f>('ป้อนข้อมูล Mortgage Protection1'!$G$26*HLOOKUP($E$6,'SA 10%'!$A$6:$IV$366,$A157+1,0))/1000</f>
        <v>0</v>
      </c>
      <c r="F157" s="470">
        <f>('ป้อนข้อมูล Mortgage Protection1'!$G$26*HLOOKUP($F$6,'SA 10%'!$A$6:$IV$366,$A157+1,0))/1000</f>
        <v>0</v>
      </c>
      <c r="G157" s="470">
        <f>('ป้อนข้อมูล Mortgage Protection1'!$G$26*HLOOKUP($G$6,'SA 10%'!$A$6:$IV$366,$A157+1,0))/1000</f>
        <v>0</v>
      </c>
      <c r="H157" s="470">
        <f>('ป้อนข้อมูล Mortgage Protection1'!$G$26*HLOOKUP($H$6,'SA 10%'!$A$6:$IV$366,$A157+1,0))/1000</f>
        <v>0</v>
      </c>
      <c r="I157" s="470">
        <f>('ป้อนข้อมูล Mortgage Protection1'!$G$26*HLOOKUP($I$6,'SA 10%'!$A$6:$IV$366,$A157+1,0))/1000</f>
        <v>0</v>
      </c>
      <c r="J157" s="470">
        <f>('ป้อนข้อมูล Mortgage Protection1'!$G$26*HLOOKUP($J$6,'SA 10%'!$A$6:$IV$366,$A157+1,0))/1000</f>
        <v>0</v>
      </c>
      <c r="K157" s="470">
        <f>('ป้อนข้อมูล Mortgage Protection1'!$G$26*HLOOKUP($K$6,'SA 10%'!$A$6:$IV$366,$A157+1,0))/1000</f>
        <v>0</v>
      </c>
      <c r="L157" s="470">
        <f>('ป้อนข้อมูล Mortgage Protection1'!$G$26*HLOOKUP($L$6,'SA 10%'!$A$6:$IV$366,$A157+1,0))/1000</f>
        <v>0</v>
      </c>
      <c r="M157" s="470">
        <f>('ป้อนข้อมูล Mortgage Protection1'!$G$26*HLOOKUP($M$6,'SA 10%'!$A$6:$IV$366,$A157+1,0))/1000</f>
        <v>0</v>
      </c>
      <c r="N157" s="470">
        <f>('ป้อนข้อมูล Mortgage Protection1'!$G$26*HLOOKUP($N$6,'SA 10%'!$A$6:$IV$366,$A157+1,0))/1000</f>
        <v>171282.62012002093</v>
      </c>
      <c r="O157" s="470">
        <f>('ป้อนข้อมูล Mortgage Protection1'!$G$26*HLOOKUP($O$6,'SA 10%'!$A$6:$IV$366,$A157+1,0))/1000</f>
        <v>472392.97836000944</v>
      </c>
      <c r="P157" s="470">
        <f>('ป้อนข้อมูล Mortgage Protection1'!$G$26*HLOOKUP($P$6,'SA 10%'!$A$6:$IV$366,$A157+1,0))/1000</f>
        <v>727569.48742535163</v>
      </c>
      <c r="Q157" s="470">
        <f>('ป้อนข้อมูล Mortgage Protection1'!$G$26*HLOOKUP($Q$6,'SA 10%'!$A$6:$IV$366,$A157+1,0))/1000</f>
        <v>945572.73626387538</v>
      </c>
      <c r="R157" s="470">
        <f>('ป้อนข้อมูล Mortgage Protection1'!$G$26*HLOOKUP($R$6,'SA 10%'!$A$6:$IV$366,$A157+1,0))/1000</f>
        <v>1133106.652606217</v>
      </c>
      <c r="S157" s="470">
        <f>('ป้อนข้อมูล Mortgage Protection1'!$G$26*HLOOKUP($S$6,'SA 10%'!$A$6:$IV$366,$A157+1,0))/1000</f>
        <v>1295389.0748143422</v>
      </c>
      <c r="T157" s="470">
        <f>('ป้อนข้อมูล Mortgage Protection1'!$G$26*HLOOKUP($T$6,'SA 10%'!$A$6:$IV$366,$A157+1,0))/1000</f>
        <v>1436542.1524447412</v>
      </c>
      <c r="U157" s="470">
        <f>('ป้อนข้อมูล Mortgage Protection1'!$G$26*HLOOKUP($U$6,'SA 10%'!$A$6:$IV$366,$A157+1,0))/1000</f>
        <v>1559865.6410042967</v>
      </c>
      <c r="V157" s="470">
        <f>('ป้อนข้อมูล Mortgage Protection1'!$G$26*HLOOKUP($V$6,'SA 10%'!$A$6:$IV$366,$A157+1,0))/1000</f>
        <v>1668032.1309314223</v>
      </c>
      <c r="W157" s="470">
        <f>('ป้อนข้อมูล Mortgage Protection1'!$G$26*HLOOKUP($W$6,'SA 10%'!$A$6:$IV$366,$A157+1,0))/1000</f>
        <v>1763229.0539420235</v>
      </c>
      <c r="X157" s="470">
        <f>('ป้อนข้อมูล Mortgage Protection1'!$G$26*HLOOKUP($X$6,'SA 10%'!$A$6:$IV$366,$A157+1,0))/1000</f>
        <v>1847263.6682684813</v>
      </c>
      <c r="Y157" s="470">
        <f>('ป้อนข้อมูล Mortgage Protection1'!$G$26*HLOOKUP($Y$6,'SA 10%'!$A$6:$IV$366,$A157+1,0))/1000</f>
        <v>1921641.8233010904</v>
      </c>
      <c r="Z157" s="470">
        <f>('ป้อนข้อมูล Mortgage Protection1'!$G$26*HLOOKUP($Z$6,'SA 10%'!$A$6:$IV$366,$A157+1,0))/1000</f>
        <v>1987627.8474888944</v>
      </c>
      <c r="AA157" s="470">
        <f>('ป้อนข้อมูล Mortgage Protection1'!$G$26*HLOOKUP($AA$6,'SA 10%'!$A$6:$IV$366,$A157+1,0))/1000</f>
        <v>2046290.6432464041</v>
      </c>
      <c r="AB157" s="470">
        <f>('ป้อนข้อมูล Mortgage Protection1'!$G$26*HLOOKUP($AB$6,'SA 10%'!$A$6:$IV$366,$A157+1,0))/1000</f>
        <v>2098539.5658884128</v>
      </c>
      <c r="AC157" s="470">
        <f>('ป้อนข้อมูล Mortgage Protection1'!$G$26*HLOOKUP($AC$6,'SA 10%'!$A$6:$IV$366,$A157+1,0))/1000</f>
        <v>2145152.6412167759</v>
      </c>
      <c r="AD157" s="470">
        <f>('ป้อนข้อมูล Mortgage Protection1'!$G$26*HLOOKUP($AD$6,'SA 10%'!$A$6:$IV$366,$A157+1,0))/1000</f>
        <v>2186798.971306657</v>
      </c>
      <c r="AE157" s="470">
        <f>('ป้อนข้อมูล Mortgage Protection1'!$G$26*HLOOKUP($AE$6,'SA 10%'!$A$6:$IV$366,$A157+1,0))/1000</f>
        <v>2224056.6845150455</v>
      </c>
    </row>
    <row r="158" spans="1:31" ht="11.1" customHeight="1">
      <c r="A158" s="469">
        <v>152</v>
      </c>
      <c r="B158" s="470">
        <f>('ป้อนข้อมูล Mortgage Protection1'!$G$26*HLOOKUP($B$6,'SA 10%'!$A$6:$IV$366,$A158+1,0))/1000</f>
        <v>0</v>
      </c>
      <c r="C158" s="470">
        <f>('ป้อนข้อมูล Mortgage Protection1'!$G$26*HLOOKUP($C$6,'SA 10%'!$A$6:$IV$366,$A158+1,0))/1000</f>
        <v>0</v>
      </c>
      <c r="D158" s="470">
        <f>('ป้อนข้อมูล Mortgage Protection1'!$G$26*HLOOKUP($D$6,'SA 10%'!$A$6:$IV$366,$A158+1,0))/1000</f>
        <v>0</v>
      </c>
      <c r="E158" s="470">
        <f>('ป้อนข้อมูล Mortgage Protection1'!$G$26*HLOOKUP($E$6,'SA 10%'!$A$6:$IV$366,$A158+1,0))/1000</f>
        <v>0</v>
      </c>
      <c r="F158" s="470">
        <f>('ป้อนข้อมูล Mortgage Protection1'!$G$26*HLOOKUP($F$6,'SA 10%'!$A$6:$IV$366,$A158+1,0))/1000</f>
        <v>0</v>
      </c>
      <c r="G158" s="470">
        <f>('ป้อนข้อมูล Mortgage Protection1'!$G$26*HLOOKUP($G$6,'SA 10%'!$A$6:$IV$366,$A158+1,0))/1000</f>
        <v>0</v>
      </c>
      <c r="H158" s="470">
        <f>('ป้อนข้อมูล Mortgage Protection1'!$G$26*HLOOKUP($H$6,'SA 10%'!$A$6:$IV$366,$A158+1,0))/1000</f>
        <v>0</v>
      </c>
      <c r="I158" s="470">
        <f>('ป้อนข้อมูล Mortgage Protection1'!$G$26*HLOOKUP($I$6,'SA 10%'!$A$6:$IV$366,$A158+1,0))/1000</f>
        <v>0</v>
      </c>
      <c r="J158" s="470">
        <f>('ป้อนข้อมูล Mortgage Protection1'!$G$26*HLOOKUP($J$6,'SA 10%'!$A$6:$IV$366,$A158+1,0))/1000</f>
        <v>0</v>
      </c>
      <c r="K158" s="470">
        <f>('ป้อนข้อมูล Mortgage Protection1'!$G$26*HLOOKUP($K$6,'SA 10%'!$A$6:$IV$366,$A158+1,0))/1000</f>
        <v>0</v>
      </c>
      <c r="L158" s="470">
        <f>('ป้อนข้อมูล Mortgage Protection1'!$G$26*HLOOKUP($L$6,'SA 10%'!$A$6:$IV$366,$A158+1,0))/1000</f>
        <v>0</v>
      </c>
      <c r="M158" s="470">
        <f>('ป้อนข้อมูล Mortgage Protection1'!$G$26*HLOOKUP($M$6,'SA 10%'!$A$6:$IV$366,$A158+1,0))/1000</f>
        <v>0</v>
      </c>
      <c r="N158" s="470">
        <f>('ป้อนข้อมูล Mortgage Protection1'!$G$26*HLOOKUP($N$6,'SA 10%'!$A$6:$IV$366,$A158+1,0))/1000</f>
        <v>143324.49018013582</v>
      </c>
      <c r="O158" s="470">
        <f>('ป้อนข้อมูล Mortgage Protection1'!$G$26*HLOOKUP($O$6,'SA 10%'!$A$6:$IV$366,$A158+1,0))/1000</f>
        <v>447959.04361502966</v>
      </c>
      <c r="P158" s="470">
        <f>('ป้อนข้อมูล Mortgage Protection1'!$G$26*HLOOKUP($P$6,'SA 10%'!$A$6:$IV$366,$A158+1,0))/1000</f>
        <v>706122.1381713429</v>
      </c>
      <c r="Q158" s="470">
        <f>('ป้อนข้อมูล Mortgage Protection1'!$G$26*HLOOKUP($Q$6,'SA 10%'!$A$6:$IV$366,$A158+1,0))/1000</f>
        <v>926676.8967172082</v>
      </c>
      <c r="R158" s="470">
        <f>('ป้อนข้อมูล Mortgage Protection1'!$G$26*HLOOKUP($R$6,'SA 10%'!$A$6:$IV$366,$A158+1,0))/1000</f>
        <v>1116405.7097436704</v>
      </c>
      <c r="S158" s="470">
        <f>('ป้อนข้อมูล Mortgage Protection1'!$G$26*HLOOKUP($S$6,'SA 10%'!$A$6:$IV$366,$A158+1,0))/1000</f>
        <v>1280587.4851852956</v>
      </c>
      <c r="T158" s="470">
        <f>('ป้อนข้อมูล Mortgage Protection1'!$G$26*HLOOKUP($T$6,'SA 10%'!$A$6:$IV$366,$A158+1,0))/1000</f>
        <v>1423392.6182309876</v>
      </c>
      <c r="U158" s="470">
        <f>('ป้อนข้อมูล Mortgage Protection1'!$G$26*HLOOKUP($U$6,'SA 10%'!$A$6:$IV$366,$A158+1,0))/1000</f>
        <v>1548159.4847212827</v>
      </c>
      <c r="V158" s="470">
        <f>('ป้อนข้อมูล Mortgage Protection1'!$G$26*HLOOKUP($V$6,'SA 10%'!$A$6:$IV$366,$A158+1,0))/1000</f>
        <v>1657591.9550891961</v>
      </c>
      <c r="W158" s="470">
        <f>('ป้อนข้อมูล Mortgage Protection1'!$G$26*HLOOKUP($W$6,'SA 10%'!$A$6:$IV$366,$A158+1,0))/1000</f>
        <v>1753903.0627482596</v>
      </c>
      <c r="X158" s="470">
        <f>('ป้อนข้อมูล Mortgage Protection1'!$G$26*HLOOKUP($X$6,'SA 10%'!$A$6:$IV$366,$A158+1,0))/1000</f>
        <v>1838921.2180785742</v>
      </c>
      <c r="Y158" s="470">
        <f>('ป้อนข้อมูล Mortgage Protection1'!$G$26*HLOOKUP($Y$6,'SA 10%'!$A$6:$IV$366,$A158+1,0))/1000</f>
        <v>1914169.8949295087</v>
      </c>
      <c r="Z158" s="470">
        <f>('ป้อนข้อมูล Mortgage Protection1'!$G$26*HLOOKUP($Z$6,'SA 10%'!$A$6:$IV$366,$A158+1,0))/1000</f>
        <v>1980928.219448437</v>
      </c>
      <c r="AA158" s="470">
        <f>('ป้อนข้อมูล Mortgage Protection1'!$G$26*HLOOKUP($AA$6,'SA 10%'!$A$6:$IV$366,$A158+1,0))/1000</f>
        <v>2040277.6044821737</v>
      </c>
      <c r="AB158" s="470">
        <f>('ป้อนข้อมูล Mortgage Protection1'!$G$26*HLOOKUP($AB$6,'SA 10%'!$A$6:$IV$366,$A158+1,0))/1000</f>
        <v>2093138.048438793</v>
      </c>
      <c r="AC158" s="470">
        <f>('ป้อนข้อมูล Mortgage Protection1'!$G$26*HLOOKUP($AC$6,'SA 10%'!$A$6:$IV$366,$A158+1,0))/1000</f>
        <v>2140296.6831330047</v>
      </c>
      <c r="AD158" s="470">
        <f>('ป้อนข้อมูล Mortgage Protection1'!$G$26*HLOOKUP($AD$6,'SA 10%'!$A$6:$IV$366,$A158+1,0))/1000</f>
        <v>2182430.4418096878</v>
      </c>
      <c r="AE158" s="470">
        <f>('ป้อนข้อมูล Mortgage Protection1'!$G$26*HLOOKUP($AE$6,'SA 10%'!$A$6:$IV$366,$A158+1,0))/1000</f>
        <v>2220124.2192392796</v>
      </c>
    </row>
    <row r="159" spans="1:31" ht="11.1" customHeight="1">
      <c r="A159" s="469">
        <v>153</v>
      </c>
      <c r="B159" s="470">
        <f>('ป้อนข้อมูล Mortgage Protection1'!$G$26*HLOOKUP($B$6,'SA 10%'!$A$6:$IV$366,$A159+1,0))/1000</f>
        <v>0</v>
      </c>
      <c r="C159" s="470">
        <f>('ป้อนข้อมูล Mortgage Protection1'!$G$26*HLOOKUP($C$6,'SA 10%'!$A$6:$IV$366,$A159+1,0))/1000</f>
        <v>0</v>
      </c>
      <c r="D159" s="470">
        <f>('ป้อนข้อมูล Mortgage Protection1'!$G$26*HLOOKUP($D$6,'SA 10%'!$A$6:$IV$366,$A159+1,0))/1000</f>
        <v>0</v>
      </c>
      <c r="E159" s="470">
        <f>('ป้อนข้อมูล Mortgage Protection1'!$G$26*HLOOKUP($E$6,'SA 10%'!$A$6:$IV$366,$A159+1,0))/1000</f>
        <v>0</v>
      </c>
      <c r="F159" s="470">
        <f>('ป้อนข้อมูล Mortgage Protection1'!$G$26*HLOOKUP($F$6,'SA 10%'!$A$6:$IV$366,$A159+1,0))/1000</f>
        <v>0</v>
      </c>
      <c r="G159" s="470">
        <f>('ป้อนข้อมูล Mortgage Protection1'!$G$26*HLOOKUP($G$6,'SA 10%'!$A$6:$IV$366,$A159+1,0))/1000</f>
        <v>0</v>
      </c>
      <c r="H159" s="470">
        <f>('ป้อนข้อมูล Mortgage Protection1'!$G$26*HLOOKUP($H$6,'SA 10%'!$A$6:$IV$366,$A159+1,0))/1000</f>
        <v>0</v>
      </c>
      <c r="I159" s="470">
        <f>('ป้อนข้อมูล Mortgage Protection1'!$G$26*HLOOKUP($I$6,'SA 10%'!$A$6:$IV$366,$A159+1,0))/1000</f>
        <v>0</v>
      </c>
      <c r="J159" s="470">
        <f>('ป้อนข้อมูล Mortgage Protection1'!$G$26*HLOOKUP($J$6,'SA 10%'!$A$6:$IV$366,$A159+1,0))/1000</f>
        <v>0</v>
      </c>
      <c r="K159" s="470">
        <f>('ป้อนข้อมูล Mortgage Protection1'!$G$26*HLOOKUP($K$6,'SA 10%'!$A$6:$IV$366,$A159+1,0))/1000</f>
        <v>0</v>
      </c>
      <c r="L159" s="470">
        <f>('ป้อนข้อมูล Mortgage Protection1'!$G$26*HLOOKUP($L$6,'SA 10%'!$A$6:$IV$366,$A159+1,0))/1000</f>
        <v>0</v>
      </c>
      <c r="M159" s="470">
        <f>('ป้อนข้อมูล Mortgage Protection1'!$G$26*HLOOKUP($M$6,'SA 10%'!$A$6:$IV$366,$A159+1,0))/1000</f>
        <v>0</v>
      </c>
      <c r="N159" s="470">
        <f>('ป้อนข้อมูล Mortgage Protection1'!$G$26*HLOOKUP($N$6,'SA 10%'!$A$6:$IV$366,$A159+1,0))/1000</f>
        <v>115133.37582408512</v>
      </c>
      <c r="O159" s="470">
        <f>('ป้อนข้อมูล Mortgage Protection1'!$G$26*HLOOKUP($O$6,'SA 10%'!$A$6:$IV$366,$A159+1,0))/1000</f>
        <v>423321.49274717463</v>
      </c>
      <c r="P159" s="470">
        <f>('ป้อนข้อมูล Mortgage Protection1'!$G$26*HLOOKUP($P$6,'SA 10%'!$A$6:$IV$366,$A159+1,0))/1000</f>
        <v>684496.06100688421</v>
      </c>
      <c r="Q159" s="470">
        <f>('ป้อนข้อมูล Mortgage Protection1'!$G$26*HLOOKUP($Q$6,'SA 10%'!$A$6:$IV$366,$A159+1,0))/1000</f>
        <v>907623.59184098546</v>
      </c>
      <c r="R159" s="470">
        <f>('ป้อนข้อมูล Mortgage Protection1'!$G$26*HLOOKUP($R$6,'SA 10%'!$A$6:$IV$366,$A159+1,0))/1000</f>
        <v>1099565.59235727</v>
      </c>
      <c r="S159" s="470">
        <f>('ป้อนข้อมูล Mortgage Protection1'!$G$26*HLOOKUP($S$6,'SA 10%'!$A$6:$IV$366,$A159+1,0))/1000</f>
        <v>1265662.5489760072</v>
      </c>
      <c r="T159" s="470">
        <f>('ป้อนข้อมูล Mortgage Protection1'!$G$26*HLOOKUP($T$6,'SA 10%'!$A$6:$IV$366,$A159+1,0))/1000</f>
        <v>1410133.5045654522</v>
      </c>
      <c r="U159" s="470">
        <f>('ป้อนข้อมูล Mortgage Protection1'!$G$26*HLOOKUP($U$6,'SA 10%'!$A$6:$IV$366,$A159+1,0))/1000</f>
        <v>1536355.7771359095</v>
      </c>
      <c r="V159" s="470">
        <f>('ป้อนข้อมูล Mortgage Protection1'!$G$26*HLOOKUP($V$6,'SA 10%'!$A$6:$IV$366,$A159+1,0))/1000</f>
        <v>1647064.7777816195</v>
      </c>
      <c r="W159" s="470">
        <f>('ป้อนข้อมูล Mortgage Protection1'!$G$26*HLOOKUP($W$6,'SA 10%'!$A$6:$IV$366,$A159+1,0))/1000</f>
        <v>1744499.3549612144</v>
      </c>
      <c r="X159" s="470">
        <f>('ป้อนข้อมูล Mortgage Protection1'!$G$26*HLOOKUP($X$6,'SA 10%'!$A$6:$IV$366,$A159+1,0))/1000</f>
        <v>1830509.2474704175</v>
      </c>
      <c r="Y159" s="470">
        <f>('ป้อนข้อมูล Mortgage Protection1'!$G$26*HLOOKUP($Y$6,'SA 10%'!$A$6:$IV$366,$A159+1,0))/1000</f>
        <v>1906635.7004881646</v>
      </c>
      <c r="Z159" s="470">
        <f>('ป้อนข้อมูล Mortgage Protection1'!$G$26*HLOOKUP($Z$6,'SA 10%'!$A$6:$IV$366,$A159+1,0))/1000</f>
        <v>1974172.7611743091</v>
      </c>
      <c r="AA159" s="470">
        <f>('ป้อนข้อมูล Mortgage Protection1'!$G$26*HLOOKUP($AA$6,'SA 10%'!$A$6:$IV$366,$A159+1,0))/1000</f>
        <v>2034214.4570615741</v>
      </c>
      <c r="AB159" s="470">
        <f>('ป้อนข้อมูล Mortgage Protection1'!$G$26*HLOOKUP($AB$6,'SA 10%'!$A$6:$IV$366,$A159+1,0))/1000</f>
        <v>2087691.5183437595</v>
      </c>
      <c r="AC159" s="470">
        <f>('ป้อนข้อมูล Mortgage Protection1'!$G$26*HLOOKUP($AC$6,'SA 10%'!$A$6:$IV$366,$A159+1,0))/1000</f>
        <v>2135400.258731869</v>
      </c>
      <c r="AD159" s="470">
        <f>('ป้อนข้อมูล Mortgage Protection1'!$G$26*HLOOKUP($AD$6,'SA 10%'!$A$6:$IV$366,$A159+1,0))/1000</f>
        <v>2178025.5079002432</v>
      </c>
      <c r="AE159" s="470">
        <f>('ป้อนข้อมูล Mortgage Protection1'!$G$26*HLOOKUP($AE$6,'SA 10%'!$A$6:$IV$366,$A159+1,0))/1000</f>
        <v>2216158.9834195487</v>
      </c>
    </row>
    <row r="160" spans="1:31" ht="11.1" customHeight="1">
      <c r="A160" s="469">
        <v>154</v>
      </c>
      <c r="B160" s="470">
        <f>('ป้อนข้อมูล Mortgage Protection1'!$G$26*HLOOKUP($B$6,'SA 10%'!$A$6:$IV$366,$A160+1,0))/1000</f>
        <v>0</v>
      </c>
      <c r="C160" s="470">
        <f>('ป้อนข้อมูล Mortgage Protection1'!$G$26*HLOOKUP($C$6,'SA 10%'!$A$6:$IV$366,$A160+1,0))/1000</f>
        <v>0</v>
      </c>
      <c r="D160" s="470">
        <f>('ป้อนข้อมูล Mortgage Protection1'!$G$26*HLOOKUP($D$6,'SA 10%'!$A$6:$IV$366,$A160+1,0))/1000</f>
        <v>0</v>
      </c>
      <c r="E160" s="470">
        <f>('ป้อนข้อมูล Mortgage Protection1'!$G$26*HLOOKUP($E$6,'SA 10%'!$A$6:$IV$366,$A160+1,0))/1000</f>
        <v>0</v>
      </c>
      <c r="F160" s="470">
        <f>('ป้อนข้อมูล Mortgage Protection1'!$G$26*HLOOKUP($F$6,'SA 10%'!$A$6:$IV$366,$A160+1,0))/1000</f>
        <v>0</v>
      </c>
      <c r="G160" s="470">
        <f>('ป้อนข้อมูล Mortgage Protection1'!$G$26*HLOOKUP($G$6,'SA 10%'!$A$6:$IV$366,$A160+1,0))/1000</f>
        <v>0</v>
      </c>
      <c r="H160" s="470">
        <f>('ป้อนข้อมูล Mortgage Protection1'!$G$26*HLOOKUP($H$6,'SA 10%'!$A$6:$IV$366,$A160+1,0))/1000</f>
        <v>0</v>
      </c>
      <c r="I160" s="470">
        <f>('ป้อนข้อมูล Mortgage Protection1'!$G$26*HLOOKUP($I$6,'SA 10%'!$A$6:$IV$366,$A160+1,0))/1000</f>
        <v>0</v>
      </c>
      <c r="J160" s="470">
        <f>('ป้อนข้อมูล Mortgage Protection1'!$G$26*HLOOKUP($J$6,'SA 10%'!$A$6:$IV$366,$A160+1,0))/1000</f>
        <v>0</v>
      </c>
      <c r="K160" s="470">
        <f>('ป้อนข้อมูล Mortgage Protection1'!$G$26*HLOOKUP($K$6,'SA 10%'!$A$6:$IV$366,$A160+1,0))/1000</f>
        <v>0</v>
      </c>
      <c r="L160" s="470">
        <f>('ป้อนข้อมูล Mortgage Protection1'!$G$26*HLOOKUP($L$6,'SA 10%'!$A$6:$IV$366,$A160+1,0))/1000</f>
        <v>0</v>
      </c>
      <c r="M160" s="470">
        <f>('ป้อนข้อมูล Mortgage Protection1'!$G$26*HLOOKUP($M$6,'SA 10%'!$A$6:$IV$366,$A160+1,0))/1000</f>
        <v>0</v>
      </c>
      <c r="N160" s="470">
        <f>('ป้อนข้อมูล Mortgage Protection1'!$G$26*HLOOKUP($N$6,'SA 10%'!$A$6:$IV$366,$A160+1,0))/1000</f>
        <v>86707.335515067447</v>
      </c>
      <c r="O160" s="470">
        <f>('ป้อนข้อมูล Mortgage Protection1'!$G$26*HLOOKUP($O$6,'SA 10%'!$A$6:$IV$366,$A160+1,0))/1000</f>
        <v>398478.6289554215</v>
      </c>
      <c r="P160" s="470">
        <f>('ป้อนข้อมูล Mortgage Protection1'!$G$26*HLOOKUP($P$6,'SA 10%'!$A$6:$IV$366,$A160+1,0))/1000</f>
        <v>662689.76653272181</v>
      </c>
      <c r="Q160" s="470">
        <f>('ป้อนข้อมูล Mortgage Protection1'!$G$26*HLOOKUP($Q$6,'SA 10%'!$A$6:$IV$366,$A160+1,0))/1000</f>
        <v>888411.50942412775</v>
      </c>
      <c r="R160" s="470">
        <f>('ป้อนข้อมูล Mortgage Protection1'!$G$26*HLOOKUP($R$6,'SA 10%'!$A$6:$IV$366,$A160+1,0))/1000</f>
        <v>1082585.1406593155</v>
      </c>
      <c r="S160" s="470">
        <f>('ป้อนข้อมูล Mortgage Protection1'!$G$26*HLOOKUP($S$6,'SA 10%'!$A$6:$IV$366,$A160+1,0))/1000</f>
        <v>1250613.2382983086</v>
      </c>
      <c r="T160" s="470">
        <f>('ป้อนข้อมูล Mortgage Protection1'!$G$26*HLOOKUP($T$6,'SA 10%'!$A$6:$IV$366,$A160+1,0))/1000</f>
        <v>1396763.8982860381</v>
      </c>
      <c r="U160" s="470">
        <f>('ป้อนข้อมูล Mortgage Protection1'!$G$26*HLOOKUP($U$6,'SA 10%'!$A$6:$IV$366,$A160+1,0))/1000</f>
        <v>1524453.7053206582</v>
      </c>
      <c r="V160" s="470">
        <f>('ป้อนข้อมูล Mortgage Protection1'!$G$26*HLOOKUP($V$6,'SA 10%'!$A$6:$IV$366,$A160+1,0))/1000</f>
        <v>1636449.8739964792</v>
      </c>
      <c r="W160" s="470">
        <f>('ป้อนข้อมูล Mortgage Protection1'!$G$26*HLOOKUP($W$6,'SA 10%'!$A$6:$IV$366,$A160+1,0))/1000</f>
        <v>1735017.2829426108</v>
      </c>
      <c r="X160" s="470">
        <f>('ป้อนข้อมูล Mortgage Protection1'!$G$26*HLOOKUP($X$6,'SA 10%'!$A$6:$IV$366,$A160+1,0))/1000</f>
        <v>1822027.177107193</v>
      </c>
      <c r="Y160" s="470">
        <f>('ป้อนข้อมูล Mortgage Protection1'!$G$26*HLOOKUP($Y$6,'SA 10%'!$A$6:$IV$366,$A160+1,0))/1000</f>
        <v>1899038.7210931422</v>
      </c>
      <c r="Z160" s="470">
        <f>('ป้อนข้อมูล Mortgage Protection1'!$G$26*HLOOKUP($Z$6,'SA 10%'!$A$6:$IV$366,$A160+1,0))/1000</f>
        <v>1967361.0074145629</v>
      </c>
      <c r="AA160" s="470">
        <f>('ป้อนข้อมูล Mortgage Protection1'!$G$26*HLOOKUP($AA$6,'SA 10%'!$A$6:$IV$366,$A160+1,0))/1000</f>
        <v>2028100.7834124696</v>
      </c>
      <c r="AB160" s="470">
        <f>('ป้อนข้อมูล Mortgage Protection1'!$G$26*HLOOKUP($AB$6,'SA 10%'!$A$6:$IV$366,$A160+1,0))/1000</f>
        <v>2082199.6004979343</v>
      </c>
      <c r="AC160" s="470">
        <f>('ป้อนข้อมูล Mortgage Protection1'!$G$26*HLOOKUP($AC$6,'SA 10%'!$A$6:$IV$366,$A160+1,0))/1000</f>
        <v>2130463.0307940575</v>
      </c>
      <c r="AD160" s="470">
        <f>('ป้อนข้อมูล Mortgage Protection1'!$G$26*HLOOKUP($AD$6,'SA 10%'!$A$6:$IV$366,$A160+1,0))/1000</f>
        <v>2173583.8662082204</v>
      </c>
      <c r="AE160" s="470">
        <f>('ป้อนข้อมูล Mortgage Protection1'!$G$26*HLOOKUP($AE$6,'SA 10%'!$A$6:$IV$366,$A160+1,0))/1000</f>
        <v>2212160.7039679871</v>
      </c>
    </row>
    <row r="161" spans="1:31" ht="11.1" customHeight="1">
      <c r="A161" s="469">
        <v>155</v>
      </c>
      <c r="B161" s="470">
        <f>('ป้อนข้อมูล Mortgage Protection1'!$G$26*HLOOKUP($B$6,'SA 10%'!$A$6:$IV$366,$A161+1,0))/1000</f>
        <v>0</v>
      </c>
      <c r="C161" s="470">
        <f>('ป้อนข้อมูล Mortgage Protection1'!$G$26*HLOOKUP($C$6,'SA 10%'!$A$6:$IV$366,$A161+1,0))/1000</f>
        <v>0</v>
      </c>
      <c r="D161" s="470">
        <f>('ป้อนข้อมูล Mortgage Protection1'!$G$26*HLOOKUP($D$6,'SA 10%'!$A$6:$IV$366,$A161+1,0))/1000</f>
        <v>0</v>
      </c>
      <c r="E161" s="470">
        <f>('ป้อนข้อมูล Mortgage Protection1'!$G$26*HLOOKUP($E$6,'SA 10%'!$A$6:$IV$366,$A161+1,0))/1000</f>
        <v>0</v>
      </c>
      <c r="F161" s="470">
        <f>('ป้อนข้อมูล Mortgage Protection1'!$G$26*HLOOKUP($F$6,'SA 10%'!$A$6:$IV$366,$A161+1,0))/1000</f>
        <v>0</v>
      </c>
      <c r="G161" s="470">
        <f>('ป้อนข้อมูล Mortgage Protection1'!$G$26*HLOOKUP($G$6,'SA 10%'!$A$6:$IV$366,$A161+1,0))/1000</f>
        <v>0</v>
      </c>
      <c r="H161" s="470">
        <f>('ป้อนข้อมูล Mortgage Protection1'!$G$26*HLOOKUP($H$6,'SA 10%'!$A$6:$IV$366,$A161+1,0))/1000</f>
        <v>0</v>
      </c>
      <c r="I161" s="470">
        <f>('ป้อนข้อมูล Mortgage Protection1'!$G$26*HLOOKUP($I$6,'SA 10%'!$A$6:$IV$366,$A161+1,0))/1000</f>
        <v>0</v>
      </c>
      <c r="J161" s="470">
        <f>('ป้อนข้อมูล Mortgage Protection1'!$G$26*HLOOKUP($J$6,'SA 10%'!$A$6:$IV$366,$A161+1,0))/1000</f>
        <v>0</v>
      </c>
      <c r="K161" s="470">
        <f>('ป้อนข้อมูล Mortgage Protection1'!$G$26*HLOOKUP($K$6,'SA 10%'!$A$6:$IV$366,$A161+1,0))/1000</f>
        <v>0</v>
      </c>
      <c r="L161" s="470">
        <f>('ป้อนข้อมูล Mortgage Protection1'!$G$26*HLOOKUP($L$6,'SA 10%'!$A$6:$IV$366,$A161+1,0))/1000</f>
        <v>0</v>
      </c>
      <c r="M161" s="470">
        <f>('ป้อนข้อมูล Mortgage Protection1'!$G$26*HLOOKUP($M$6,'SA 10%'!$A$6:$IV$366,$A161+1,0))/1000</f>
        <v>0</v>
      </c>
      <c r="N161" s="470">
        <f>('ป้อนข้อมูล Mortgage Protection1'!$G$26*HLOOKUP($N$6,'SA 10%'!$A$6:$IV$366,$A161+1,0))/1000</f>
        <v>58044.411536807682</v>
      </c>
      <c r="O161" s="470">
        <f>('ป้อนข้อมูล Mortgage Protection1'!$G$26*HLOOKUP($O$6,'SA 10%'!$A$6:$IV$366,$A161+1,0))/1000</f>
        <v>373428.74129873613</v>
      </c>
      <c r="P161" s="470">
        <f>('ป้อนข้อมูล Mortgage Protection1'!$G$26*HLOOKUP($P$6,'SA 10%'!$A$6:$IV$366,$A161+1,0))/1000</f>
        <v>640701.75293794123</v>
      </c>
      <c r="Q161" s="470">
        <f>('ป้อนข้อมูล Mortgage Protection1'!$G$26*HLOOKUP($Q$6,'SA 10%'!$A$6:$IV$366,$A161+1,0))/1000</f>
        <v>869039.32632046286</v>
      </c>
      <c r="R161" s="470">
        <f>('ป้อนข้อมูล Mortgage Protection1'!$G$26*HLOOKUP($R$6,'SA 10%'!$A$6:$IV$366,$A161+1,0))/1000</f>
        <v>1065463.1851972118</v>
      </c>
      <c r="S161" s="470">
        <f>('ป้อนข้อมูล Mortgage Protection1'!$G$26*HLOOKUP($S$6,'SA 10%'!$A$6:$IV$366,$A161+1,0))/1000</f>
        <v>1235438.5166982948</v>
      </c>
      <c r="T161" s="470">
        <f>('ป้อนข้อมูล Mortgage Protection1'!$G$26*HLOOKUP($T$6,'SA 10%'!$A$6:$IV$366,$A161+1,0))/1000</f>
        <v>1383282.8786209619</v>
      </c>
      <c r="U161" s="470">
        <f>('ป้อนข้อมูล Mortgage Protection1'!$G$26*HLOOKUP($U$6,'SA 10%'!$A$6:$IV$366,$A161+1,0))/1000</f>
        <v>1512452.4495736135</v>
      </c>
      <c r="V161" s="470">
        <f>('ป้อนข้อมูล Mortgage Protection1'!$G$26*HLOOKUP($V$6,'SA 10%'!$A$6:$IV$366,$A161+1,0))/1000</f>
        <v>1625746.5126797962</v>
      </c>
      <c r="W161" s="470">
        <f>('ป้อนข้อมูล Mortgage Protection1'!$G$26*HLOOKUP($W$6,'SA 10%'!$A$6:$IV$366,$A161+1,0))/1000</f>
        <v>1725456.193657185</v>
      </c>
      <c r="X161" s="470">
        <f>('ป้อนข้อมูล Mortgage Protection1'!$G$26*HLOOKUP($X$6,'SA 10%'!$A$6:$IV$366,$A161+1,0))/1000</f>
        <v>1813474.422824275</v>
      </c>
      <c r="Y161" s="470">
        <f>('ป้อนข้อมูล Mortgage Protection1'!$G$26*HLOOKUP($Y$6,'SA 10%'!$A$6:$IV$366,$A161+1,0))/1000</f>
        <v>1891378.4335364944</v>
      </c>
      <c r="Z161" s="470">
        <f>('ป้อนข้อมูล Mortgage Protection1'!$G$26*HLOOKUP($Z$6,'SA 10%'!$A$6:$IV$366,$A161+1,0))/1000</f>
        <v>1960492.4890401533</v>
      </c>
      <c r="AA161" s="470">
        <f>('ป้อนข้อมูล Mortgage Protection1'!$G$26*HLOOKUP($AA$6,'SA 10%'!$A$6:$IV$366,$A161+1,0))/1000</f>
        <v>2021936.1624829557</v>
      </c>
      <c r="AB161" s="470">
        <f>('ป้อนข้อมูล Mortgage Protection1'!$G$26*HLOOKUP($AB$6,'SA 10%'!$A$6:$IV$366,$A161+1,0))/1000</f>
        <v>2076661.9166700605</v>
      </c>
      <c r="AC161" s="470">
        <f>('ป้อนข้อมูล Mortgage Protection1'!$G$26*HLOOKUP($AC$6,'SA 10%'!$A$6:$IV$366,$A161+1,0))/1000</f>
        <v>2125484.6592900972</v>
      </c>
      <c r="AD161" s="470">
        <f>('ป้อนข้อมูล Mortgage Protection1'!$G$26*HLOOKUP($AD$6,'SA 10%'!$A$6:$IV$366,$A161+1,0))/1000</f>
        <v>2169105.2108354303</v>
      </c>
      <c r="AE161" s="470">
        <f>('ป้อนข้อมูล Mortgage Protection1'!$G$26*HLOOKUP($AE$6,'SA 10%'!$A$6:$IV$366,$A161+1,0))/1000</f>
        <v>2208129.1055209949</v>
      </c>
    </row>
    <row r="162" spans="1:31" ht="11.1" customHeight="1">
      <c r="A162" s="469">
        <v>156</v>
      </c>
      <c r="B162" s="470">
        <f>('ป้อนข้อมูล Mortgage Protection1'!$G$26*HLOOKUP($B$6,'SA 10%'!$A$6:$IV$366,$A162+1,0))/1000</f>
        <v>0</v>
      </c>
      <c r="C162" s="470">
        <f>('ป้อนข้อมูล Mortgage Protection1'!$G$26*HLOOKUP($C$6,'SA 10%'!$A$6:$IV$366,$A162+1,0))/1000</f>
        <v>0</v>
      </c>
      <c r="D162" s="470">
        <f>('ป้อนข้อมูล Mortgage Protection1'!$G$26*HLOOKUP($D$6,'SA 10%'!$A$6:$IV$366,$A162+1,0))/1000</f>
        <v>0</v>
      </c>
      <c r="E162" s="470">
        <f>('ป้อนข้อมูล Mortgage Protection1'!$G$26*HLOOKUP($E$6,'SA 10%'!$A$6:$IV$366,$A162+1,0))/1000</f>
        <v>0</v>
      </c>
      <c r="F162" s="470">
        <f>('ป้อนข้อมูล Mortgage Protection1'!$G$26*HLOOKUP($F$6,'SA 10%'!$A$6:$IV$366,$A162+1,0))/1000</f>
        <v>0</v>
      </c>
      <c r="G162" s="470">
        <f>('ป้อนข้อมูล Mortgage Protection1'!$G$26*HLOOKUP($G$6,'SA 10%'!$A$6:$IV$366,$A162+1,0))/1000</f>
        <v>0</v>
      </c>
      <c r="H162" s="470">
        <f>('ป้อนข้อมูล Mortgage Protection1'!$G$26*HLOOKUP($H$6,'SA 10%'!$A$6:$IV$366,$A162+1,0))/1000</f>
        <v>0</v>
      </c>
      <c r="I162" s="470">
        <f>('ป้อนข้อมูล Mortgage Protection1'!$G$26*HLOOKUP($I$6,'SA 10%'!$A$6:$IV$366,$A162+1,0))/1000</f>
        <v>0</v>
      </c>
      <c r="J162" s="470">
        <f>('ป้อนข้อมูล Mortgage Protection1'!$G$26*HLOOKUP($J$6,'SA 10%'!$A$6:$IV$366,$A162+1,0))/1000</f>
        <v>0</v>
      </c>
      <c r="K162" s="470">
        <f>('ป้อนข้อมูล Mortgage Protection1'!$G$26*HLOOKUP($K$6,'SA 10%'!$A$6:$IV$366,$A162+1,0))/1000</f>
        <v>0</v>
      </c>
      <c r="L162" s="470">
        <f>('ป้อนข้อมูล Mortgage Protection1'!$G$26*HLOOKUP($L$6,'SA 10%'!$A$6:$IV$366,$A162+1,0))/1000</f>
        <v>0</v>
      </c>
      <c r="M162" s="470">
        <f>('ป้อนข้อมูล Mortgage Protection1'!$G$26*HLOOKUP($M$6,'SA 10%'!$A$6:$IV$366,$A162+1,0))/1000</f>
        <v>0</v>
      </c>
      <c r="N162" s="470">
        <f>('ป้อนข้อมูล Mortgage Protection1'!$G$26*HLOOKUP($N$6,'SA 10%'!$A$6:$IV$366,$A162+1,0))/1000</f>
        <v>29142.629858729117</v>
      </c>
      <c r="O162" s="470">
        <f>('ป้อนข้อมูล Mortgage Protection1'!$G$26*HLOOKUP($O$6,'SA 10%'!$A$6:$IV$366,$A162+1,0))/1000</f>
        <v>348170.10457824549</v>
      </c>
      <c r="P162" s="470">
        <f>('ป้อนข้อมูล Mortgage Protection1'!$G$26*HLOOKUP($P$6,'SA 10%'!$A$6:$IV$366,$A162+1,0))/1000</f>
        <v>618530.50589653722</v>
      </c>
      <c r="Q162" s="470">
        <f>('ป้อนข้อมูล Mortgage Protection1'!$G$26*HLOOKUP($Q$6,'SA 10%'!$A$6:$IV$366,$A162+1,0))/1000</f>
        <v>849505.70835760015</v>
      </c>
      <c r="R162" s="470">
        <f>('ป้อนข้อมูล Mortgage Protection1'!$G$26*HLOOKUP($R$6,'SA 10%'!$A$6:$IV$366,$A162+1,0))/1000</f>
        <v>1048198.5467729237</v>
      </c>
      <c r="S162" s="470">
        <f>('ป้อนข้อมูล Mortgage Protection1'!$G$26*HLOOKUP($S$6,'SA 10%'!$A$6:$IV$366,$A162+1,0))/1000</f>
        <v>1220137.3390849479</v>
      </c>
      <c r="T162" s="470">
        <f>('ป้อนข้อมูล Mortgage Protection1'!$G$26*HLOOKUP($T$6,'SA 10%'!$A$6:$IV$366,$A162+1,0))/1000</f>
        <v>1369689.5171253434</v>
      </c>
      <c r="U162" s="470">
        <f>('ป้อนข้อมูล Mortgage Protection1'!$G$26*HLOOKUP($U$6,'SA 10%'!$A$6:$IV$366,$A162+1,0))/1000</f>
        <v>1500351.1833620095</v>
      </c>
      <c r="V162" s="470">
        <f>('ป้อนข้อมูล Mortgage Protection1'!$G$26*HLOOKUP($V$6,'SA 10%'!$A$6:$IV$366,$A162+1,0))/1000</f>
        <v>1614953.9566854741</v>
      </c>
      <c r="W162" s="470">
        <f>('ป้อนข้อมูล Mortgage Protection1'!$G$26*HLOOKUP($W$6,'SA 10%'!$A$6:$IV$366,$A162+1,0))/1000</f>
        <v>1715815.4286277136</v>
      </c>
      <c r="X162" s="470">
        <f>('ป้อนข้อมูล Mortgage Protection1'!$G$26*HLOOKUP($X$6,'SA 10%'!$A$6:$IV$366,$A162+1,0))/1000</f>
        <v>1804850.3955889996</v>
      </c>
      <c r="Y162" s="470">
        <f>('ป้อนข้อมูล Mortgage Protection1'!$G$26*HLOOKUP($Y$6,'SA 10%'!$A$6:$IV$366,$A162+1,0))/1000</f>
        <v>1883654.3102502082</v>
      </c>
      <c r="Z162" s="470">
        <f>('ป้อนข้อมูล Mortgage Protection1'!$G$26*HLOOKUP($Z$6,'SA 10%'!$A$6:$IV$366,$A162+1,0))/1000</f>
        <v>1953566.7330126227</v>
      </c>
      <c r="AA162" s="470">
        <f>('ป้อนข้อมูล Mortgage Protection1'!$G$26*HLOOKUP($AA$6,'SA 10%'!$A$6:$IV$366,$A162+1,0))/1000</f>
        <v>2015720.1697123626</v>
      </c>
      <c r="AB162" s="470">
        <f>('ป้อนข้อมูล Mortgage Protection1'!$G$26*HLOOKUP($AB$6,'SA 10%'!$A$6:$IV$366,$A162+1,0))/1000</f>
        <v>2071078.085476954</v>
      </c>
      <c r="AC162" s="470">
        <f>('ป้อนข้อมูล Mortgage Protection1'!$G$26*HLOOKUP($AC$6,'SA 10%'!$A$6:$IV$366,$A162+1,0))/1000</f>
        <v>2120464.8013569373</v>
      </c>
      <c r="AD162" s="470">
        <f>('ป้อนข้อมูล Mortgage Protection1'!$G$26*HLOOKUP($AD$6,'SA 10%'!$A$6:$IV$366,$A162+1,0))/1000</f>
        <v>2164589.2333345343</v>
      </c>
      <c r="AE162" s="470">
        <f>('ป้อนข้อมูล Mortgage Protection1'!$G$26*HLOOKUP($AE$6,'SA 10%'!$A$6:$IV$366,$A162+1,0))/1000</f>
        <v>2204063.9104202781</v>
      </c>
    </row>
    <row r="163" spans="1:31" ht="11.1" customHeight="1">
      <c r="A163" s="469">
        <v>157</v>
      </c>
      <c r="B163" s="470">
        <f>('ป้อนข้อมูล Mortgage Protection1'!$G$26*HLOOKUP($B$6,'SA 10%'!$A$6:$IV$366,$A163+1,0))/1000</f>
        <v>0</v>
      </c>
      <c r="C163" s="470">
        <f>('ป้อนข้อมูล Mortgage Protection1'!$G$26*HLOOKUP($C$6,'SA 10%'!$A$6:$IV$366,$A163+1,0))/1000</f>
        <v>0</v>
      </c>
      <c r="D163" s="470">
        <f>('ป้อนข้อมูล Mortgage Protection1'!$G$26*HLOOKUP($D$6,'SA 10%'!$A$6:$IV$366,$A163+1,0))/1000</f>
        <v>0</v>
      </c>
      <c r="E163" s="470">
        <f>('ป้อนข้อมูล Mortgage Protection1'!$G$26*HLOOKUP($E$6,'SA 10%'!$A$6:$IV$366,$A163+1,0))/1000</f>
        <v>0</v>
      </c>
      <c r="F163" s="470">
        <f>('ป้อนข้อมูล Mortgage Protection1'!$G$26*HLOOKUP($F$6,'SA 10%'!$A$6:$IV$366,$A163+1,0))/1000</f>
        <v>0</v>
      </c>
      <c r="G163" s="470">
        <f>('ป้อนข้อมูล Mortgage Protection1'!$G$26*HLOOKUP($G$6,'SA 10%'!$A$6:$IV$366,$A163+1,0))/1000</f>
        <v>0</v>
      </c>
      <c r="H163" s="470">
        <f>('ป้อนข้อมูล Mortgage Protection1'!$G$26*HLOOKUP($H$6,'SA 10%'!$A$6:$IV$366,$A163+1,0))/1000</f>
        <v>0</v>
      </c>
      <c r="I163" s="470">
        <f>('ป้อนข้อมูล Mortgage Protection1'!$G$26*HLOOKUP($I$6,'SA 10%'!$A$6:$IV$366,$A163+1,0))/1000</f>
        <v>0</v>
      </c>
      <c r="J163" s="470">
        <f>('ป้อนข้อมูล Mortgage Protection1'!$G$26*HLOOKUP($J$6,'SA 10%'!$A$6:$IV$366,$A163+1,0))/1000</f>
        <v>0</v>
      </c>
      <c r="K163" s="470">
        <f>('ป้อนข้อมูล Mortgage Protection1'!$G$26*HLOOKUP($K$6,'SA 10%'!$A$6:$IV$366,$A163+1,0))/1000</f>
        <v>0</v>
      </c>
      <c r="L163" s="470">
        <f>('ป้อนข้อมูล Mortgage Protection1'!$G$26*HLOOKUP($L$6,'SA 10%'!$A$6:$IV$366,$A163+1,0))/1000</f>
        <v>0</v>
      </c>
      <c r="M163" s="470">
        <f>('ป้อนข้อมูล Mortgage Protection1'!$G$26*HLOOKUP($M$6,'SA 10%'!$A$6:$IV$366,$A163+1,0))/1000</f>
        <v>0</v>
      </c>
      <c r="N163" s="470">
        <f>('ป้อนข้อมูล Mortgage Protection1'!$G$26*HLOOKUP($N$6,'SA 10%'!$A$6:$IV$366,$A163+1,0))/1000</f>
        <v>0</v>
      </c>
      <c r="O163" s="470">
        <f>('ป้อนข้อมูล Mortgage Protection1'!$G$26*HLOOKUP($O$6,'SA 10%'!$A$6:$IV$366,$A163+1,0))/1000</f>
        <v>322700.97921841749</v>
      </c>
      <c r="P163" s="470">
        <f>('ป้อนข้อมูล Mortgage Protection1'!$G$26*HLOOKUP($P$6,'SA 10%'!$A$6:$IV$366,$A163+1,0))/1000</f>
        <v>596174.49846312182</v>
      </c>
      <c r="Q163" s="470">
        <f>('ป้อนข้อมูล Mortgage Protection1'!$G$26*HLOOKUP($Q$6,'SA 10%'!$A$6:$IV$366,$A163+1,0))/1000</f>
        <v>829809.31024504756</v>
      </c>
      <c r="R163" s="470">
        <f>('ป้อนข้อมูล Mortgage Protection1'!$G$26*HLOOKUP($R$6,'SA 10%'!$A$6:$IV$366,$A163+1,0))/1000</f>
        <v>1030790.0363617665</v>
      </c>
      <c r="S163" s="470">
        <f>('ป้อนข้อมูล Mortgage Protection1'!$G$26*HLOOKUP($S$6,'SA 10%'!$A$6:$IV$366,$A163+1,0))/1000</f>
        <v>1204708.6516581571</v>
      </c>
      <c r="T163" s="470">
        <f>('ป้อนข้อมูล Mortgage Protection1'!$G$26*HLOOKUP($T$6,'SA 10%'!$A$6:$IV$366,$A163+1,0))/1000</f>
        <v>1355982.8776172614</v>
      </c>
      <c r="U163" s="470">
        <f>('ป้อนข้อมูล Mortgage Protection1'!$G$26*HLOOKUP($U$6,'SA 10%'!$A$6:$IV$366,$A163+1,0))/1000</f>
        <v>1488149.0732653094</v>
      </c>
      <c r="V163" s="470">
        <f>('ป้อนข้อมูล Mortgage Protection1'!$G$26*HLOOKUP($V$6,'SA 10%'!$A$6:$IV$366,$A163+1,0))/1000</f>
        <v>1604071.4627245322</v>
      </c>
      <c r="W163" s="470">
        <f>('ป้อนข้อมูล Mortgage Protection1'!$G$26*HLOOKUP($W$6,'SA 10%'!$A$6:$IV$366,$A163+1,0))/1000</f>
        <v>1706094.3238896639</v>
      </c>
      <c r="X163" s="470">
        <f>('ป้อนข้อมูล Mortgage Protection1'!$G$26*HLOOKUP($X$6,'SA 10%'!$A$6:$IV$366,$A163+1,0))/1000</f>
        <v>1796154.501460097</v>
      </c>
      <c r="Y163" s="470">
        <f>('ป้อนข้อมูล Mortgage Protection1'!$G$26*HLOOKUP($Y$6,'SA 10%'!$A$6:$IV$366,$A163+1,0))/1000</f>
        <v>1875865.8192698695</v>
      </c>
      <c r="Z163" s="470">
        <f>('ป้อนข้อมูล Mortgage Protection1'!$G$26*HLOOKUP($Z$6,'SA 10%'!$A$6:$IV$366,$A163+1,0))/1000</f>
        <v>1946583.2623515294</v>
      </c>
      <c r="AA163" s="470">
        <f>('ป้อนข้อมูล Mortgage Protection1'!$G$26*HLOOKUP($AA$6,'SA 10%'!$A$6:$IV$366,$A163+1,0))/1000</f>
        <v>2009452.3770020143</v>
      </c>
      <c r="AB163" s="470">
        <f>('ป้อนข้อมูล Mortgage Protection1'!$G$26*HLOOKUP($AB$6,'SA 10%'!$A$6:$IV$366,$A163+1,0))/1000</f>
        <v>2065447.7223572389</v>
      </c>
      <c r="AC163" s="470">
        <f>('ป้อนข้อมูล Mortgage Protection1'!$G$26*HLOOKUP($AC$6,'SA 10%'!$A$6:$IV$366,$A163+1,0))/1000</f>
        <v>2115403.1112743341</v>
      </c>
      <c r="AD163" s="470">
        <f>('ป้อนข้อมูล Mortgage Protection1'!$G$26*HLOOKUP($AD$6,'SA 10%'!$A$6:$IV$366,$A163+1,0))/1000</f>
        <v>2160035.6226877971</v>
      </c>
      <c r="AE163" s="470">
        <f>('ป้อนข้อมูล Mortgage Protection1'!$G$26*HLOOKUP($AE$6,'SA 10%'!$A$6:$IV$366,$A163+1,0))/1000</f>
        <v>2199964.8386937222</v>
      </c>
    </row>
    <row r="164" spans="1:31" ht="11.1" customHeight="1">
      <c r="A164" s="469">
        <v>158</v>
      </c>
      <c r="B164" s="470">
        <f>('ป้อนข้อมูล Mortgage Protection1'!$G$26*HLOOKUP($B$6,'SA 10%'!$A$6:$IV$366,$A164+1,0))/1000</f>
        <v>0</v>
      </c>
      <c r="C164" s="470">
        <f>('ป้อนข้อมูล Mortgage Protection1'!$G$26*HLOOKUP($C$6,'SA 10%'!$A$6:$IV$366,$A164+1,0))/1000</f>
        <v>0</v>
      </c>
      <c r="D164" s="470">
        <f>('ป้อนข้อมูล Mortgage Protection1'!$G$26*HLOOKUP($D$6,'SA 10%'!$A$6:$IV$366,$A164+1,0))/1000</f>
        <v>0</v>
      </c>
      <c r="E164" s="470">
        <f>('ป้อนข้อมูล Mortgage Protection1'!$G$26*HLOOKUP($E$6,'SA 10%'!$A$6:$IV$366,$A164+1,0))/1000</f>
        <v>0</v>
      </c>
      <c r="F164" s="470">
        <f>('ป้อนข้อมูล Mortgage Protection1'!$G$26*HLOOKUP($F$6,'SA 10%'!$A$6:$IV$366,$A164+1,0))/1000</f>
        <v>0</v>
      </c>
      <c r="G164" s="470">
        <f>('ป้อนข้อมูล Mortgage Protection1'!$G$26*HLOOKUP($G$6,'SA 10%'!$A$6:$IV$366,$A164+1,0))/1000</f>
        <v>0</v>
      </c>
      <c r="H164" s="470">
        <f>('ป้อนข้อมูล Mortgage Protection1'!$G$26*HLOOKUP($H$6,'SA 10%'!$A$6:$IV$366,$A164+1,0))/1000</f>
        <v>0</v>
      </c>
      <c r="I164" s="470">
        <f>('ป้อนข้อมูล Mortgage Protection1'!$G$26*HLOOKUP($I$6,'SA 10%'!$A$6:$IV$366,$A164+1,0))/1000</f>
        <v>0</v>
      </c>
      <c r="J164" s="470">
        <f>('ป้อนข้อมูล Mortgage Protection1'!$G$26*HLOOKUP($J$6,'SA 10%'!$A$6:$IV$366,$A164+1,0))/1000</f>
        <v>0</v>
      </c>
      <c r="K164" s="470">
        <f>('ป้อนข้อมูล Mortgage Protection1'!$G$26*HLOOKUP($K$6,'SA 10%'!$A$6:$IV$366,$A164+1,0))/1000</f>
        <v>0</v>
      </c>
      <c r="L164" s="470">
        <f>('ป้อนข้อมูล Mortgage Protection1'!$G$26*HLOOKUP($L$6,'SA 10%'!$A$6:$IV$366,$A164+1,0))/1000</f>
        <v>0</v>
      </c>
      <c r="M164" s="470">
        <f>('ป้อนข้อมูล Mortgage Protection1'!$G$26*HLOOKUP($M$6,'SA 10%'!$A$6:$IV$366,$A164+1,0))/1000</f>
        <v>0</v>
      </c>
      <c r="N164" s="470">
        <f>('ป้อนข้อมูล Mortgage Protection1'!$G$26*HLOOKUP($N$6,'SA 10%'!$A$6:$IV$366,$A164+1,0))/1000</f>
        <v>0</v>
      </c>
      <c r="O164" s="470">
        <f>('ป้อนข้อมูล Mortgage Protection1'!$G$26*HLOOKUP($O$6,'SA 10%'!$A$6:$IV$366,$A164+1,0))/1000</f>
        <v>297019.61114725767</v>
      </c>
      <c r="P164" s="470">
        <f>('ป้อนข้อมูล Mortgage Protection1'!$G$26*HLOOKUP($P$6,'SA 10%'!$A$6:$IV$366,$A164+1,0))/1000</f>
        <v>573632.19096776168</v>
      </c>
      <c r="Q164" s="470">
        <f>('ป้อนข้อมูล Mortgage Protection1'!$G$26*HLOOKUP($Q$6,'SA 10%'!$A$6:$IV$366,$A164+1,0))/1000</f>
        <v>809948.77548155666</v>
      </c>
      <c r="R164" s="470">
        <f>('ป้อนข้อมูล Mortgage Protection1'!$G$26*HLOOKUP($R$6,'SA 10%'!$A$6:$IV$366,$A164+1,0))/1000</f>
        <v>1013236.455030517</v>
      </c>
      <c r="S164" s="470">
        <f>('ป้อนข้อมูล Mortgage Protection1'!$G$26*HLOOKUP($S$6,'SA 10%'!$A$6:$IV$366,$A164+1,0))/1000</f>
        <v>1189151.3918361424</v>
      </c>
      <c r="T164" s="470">
        <f>('ป้อนข้อมูล Mortgage Protection1'!$G$26*HLOOKUP($T$6,'SA 10%'!$A$6:$IV$366,$A164+1,0))/1000</f>
        <v>1342162.0161132789</v>
      </c>
      <c r="U164" s="470">
        <f>('ป้อนข้อมูล Mortgage Protection1'!$G$26*HLOOKUP($U$6,'SA 10%'!$A$6:$IV$366,$A164+1,0))/1000</f>
        <v>1475845.2789178027</v>
      </c>
      <c r="V164" s="470">
        <f>('ป้อนข้อมูล Mortgage Protection1'!$G$26*HLOOKUP($V$6,'SA 10%'!$A$6:$IV$366,$A164+1,0))/1000</f>
        <v>1593098.2813139167</v>
      </c>
      <c r="W164" s="470">
        <f>('ป้อนข้อมูล Mortgage Protection1'!$G$26*HLOOKUP($W$6,'SA 10%'!$A$6:$IV$366,$A164+1,0))/1000</f>
        <v>1696292.2099454638</v>
      </c>
      <c r="X164" s="470">
        <f>('ป้อนข้อมูล Mortgage Protection1'!$G$26*HLOOKUP($X$6,'SA 10%'!$A$6:$IV$366,$A164+1,0))/1000</f>
        <v>1787386.1415467868</v>
      </c>
      <c r="Y164" s="470">
        <f>('ป้อนข้อมูล Mortgage Protection1'!$G$26*HLOOKUP($Y$6,'SA 10%'!$A$6:$IV$366,$A164+1,0))/1000</f>
        <v>1868012.4241980282</v>
      </c>
      <c r="Z164" s="470">
        <f>('ป้อนข้อมูล Mortgage Protection1'!$G$26*HLOOKUP($Z$6,'SA 10%'!$A$6:$IV$366,$A164+1,0))/1000</f>
        <v>1939541.5961015939</v>
      </c>
      <c r="AA164" s="470">
        <f>('ป้อนข้อมูล Mortgage Protection1'!$G$26*HLOOKUP($AA$6,'SA 10%'!$A$6:$IV$366,$A164+1,0))/1000</f>
        <v>2003132.3526857467</v>
      </c>
      <c r="AB164" s="470">
        <f>('ป้อนข้อมูล Mortgage Protection1'!$G$26*HLOOKUP($AB$6,'SA 10%'!$A$6:$IV$366,$A164+1,0))/1000</f>
        <v>2059770.4395448591</v>
      </c>
      <c r="AC164" s="470">
        <f>('ป้อนข้อมูล Mortgage Protection1'!$G$26*HLOOKUP($AC$6,'SA 10%'!$A$6:$IV$366,$A164+1,0))/1000</f>
        <v>2110299.2404410429</v>
      </c>
      <c r="AD164" s="470">
        <f>('ป้อนข้อมูล Mortgage Protection1'!$G$26*HLOOKUP($AD$6,'SA 10%'!$A$6:$IV$366,$A164+1,0))/1000</f>
        <v>2155444.0652856701</v>
      </c>
      <c r="AE164" s="470">
        <f>('ป้อนข้อมูล Mortgage Protection1'!$G$26*HLOOKUP($AE$6,'SA 10%'!$A$6:$IV$366,$A164+1,0))/1000</f>
        <v>2195831.6080361116</v>
      </c>
    </row>
    <row r="165" spans="1:31" ht="11.1" customHeight="1">
      <c r="A165" s="469">
        <v>159</v>
      </c>
      <c r="B165" s="470">
        <f>('ป้อนข้อมูล Mortgage Protection1'!$G$26*HLOOKUP($B$6,'SA 10%'!$A$6:$IV$366,$A165+1,0))/1000</f>
        <v>0</v>
      </c>
      <c r="C165" s="470">
        <f>('ป้อนข้อมูล Mortgage Protection1'!$G$26*HLOOKUP($C$6,'SA 10%'!$A$6:$IV$366,$A165+1,0))/1000</f>
        <v>0</v>
      </c>
      <c r="D165" s="470">
        <f>('ป้อนข้อมูล Mortgage Protection1'!$G$26*HLOOKUP($D$6,'SA 10%'!$A$6:$IV$366,$A165+1,0))/1000</f>
        <v>0</v>
      </c>
      <c r="E165" s="470">
        <f>('ป้อนข้อมูล Mortgage Protection1'!$G$26*HLOOKUP($E$6,'SA 10%'!$A$6:$IV$366,$A165+1,0))/1000</f>
        <v>0</v>
      </c>
      <c r="F165" s="470">
        <f>('ป้อนข้อมูล Mortgage Protection1'!$G$26*HLOOKUP($F$6,'SA 10%'!$A$6:$IV$366,$A165+1,0))/1000</f>
        <v>0</v>
      </c>
      <c r="G165" s="470">
        <f>('ป้อนข้อมูล Mortgage Protection1'!$G$26*HLOOKUP($G$6,'SA 10%'!$A$6:$IV$366,$A165+1,0))/1000</f>
        <v>0</v>
      </c>
      <c r="H165" s="470">
        <f>('ป้อนข้อมูล Mortgage Protection1'!$G$26*HLOOKUP($H$6,'SA 10%'!$A$6:$IV$366,$A165+1,0))/1000</f>
        <v>0</v>
      </c>
      <c r="I165" s="470">
        <f>('ป้อนข้อมูล Mortgage Protection1'!$G$26*HLOOKUP($I$6,'SA 10%'!$A$6:$IV$366,$A165+1,0))/1000</f>
        <v>0</v>
      </c>
      <c r="J165" s="470">
        <f>('ป้อนข้อมูล Mortgage Protection1'!$G$26*HLOOKUP($J$6,'SA 10%'!$A$6:$IV$366,$A165+1,0))/1000</f>
        <v>0</v>
      </c>
      <c r="K165" s="470">
        <f>('ป้อนข้อมูล Mortgage Protection1'!$G$26*HLOOKUP($K$6,'SA 10%'!$A$6:$IV$366,$A165+1,0))/1000</f>
        <v>0</v>
      </c>
      <c r="L165" s="470">
        <f>('ป้อนข้อมูล Mortgage Protection1'!$G$26*HLOOKUP($L$6,'SA 10%'!$A$6:$IV$366,$A165+1,0))/1000</f>
        <v>0</v>
      </c>
      <c r="M165" s="470">
        <f>('ป้อนข้อมูล Mortgage Protection1'!$G$26*HLOOKUP($M$6,'SA 10%'!$A$6:$IV$366,$A165+1,0))/1000</f>
        <v>0</v>
      </c>
      <c r="N165" s="470">
        <f>('ป้อนข้อมูล Mortgage Protection1'!$G$26*HLOOKUP($N$6,'SA 10%'!$A$6:$IV$366,$A165+1,0))/1000</f>
        <v>0</v>
      </c>
      <c r="O165" s="470">
        <f>('ป้อนข้อมูล Mortgage Protection1'!$G$26*HLOOKUP($O$6,'SA 10%'!$A$6:$IV$366,$A165+1,0))/1000</f>
        <v>271124.23167550482</v>
      </c>
      <c r="P165" s="470">
        <f>('ป้อนข้อมูล Mortgage Protection1'!$G$26*HLOOKUP($P$6,'SA 10%'!$A$6:$IV$366,$A165+1,0))/1000</f>
        <v>550902.03090993955</v>
      </c>
      <c r="Q165" s="470">
        <f>('ป้อนข้อมูล Mortgage Protection1'!$G$26*HLOOKUP($Q$6,'SA 10%'!$A$6:$IV$366,$A165+1,0))/1000</f>
        <v>789922.73626170354</v>
      </c>
      <c r="R165" s="470">
        <f>('ป้อนข้อมูล Mortgage Protection1'!$G$26*HLOOKUP($R$6,'SA 10%'!$A$6:$IV$366,$A165+1,0))/1000</f>
        <v>995536.59385483956</v>
      </c>
      <c r="S165" s="470">
        <f>('ป้อนข้อมูล Mortgage Protection1'!$G$26*HLOOKUP($S$6,'SA 10%'!$A$6:$IV$366,$A165+1,0))/1000</f>
        <v>1173464.4881822772</v>
      </c>
      <c r="T165" s="470">
        <f>('ป้อนข้อมูล Mortgage Protection1'!$G$26*HLOOKUP($T$6,'SA 10%'!$A$6:$IV$366,$A165+1,0))/1000</f>
        <v>1328225.9807634295</v>
      </c>
      <c r="U165" s="470">
        <f>('ป้อนข้อมูล Mortgage Protection1'!$G$26*HLOOKUP($U$6,'SA 10%'!$A$6:$IV$366,$A165+1,0))/1000</f>
        <v>1463438.9529507339</v>
      </c>
      <c r="V165" s="470">
        <f>('ป้อนข้อมูล Mortgage Protection1'!$G$26*HLOOKUP($V$6,'SA 10%'!$A$6:$IV$366,$A165+1,0))/1000</f>
        <v>1582033.6567248786</v>
      </c>
      <c r="W165" s="470">
        <f>('ป้อนข้อมูล Mortgage Protection1'!$G$26*HLOOKUP($W$6,'SA 10%'!$A$6:$IV$366,$A165+1,0))/1000</f>
        <v>1686408.4117183958</v>
      </c>
      <c r="X165" s="470">
        <f>('ป้อนข้อมูล Mortgage Protection1'!$G$26*HLOOKUP($X$6,'SA 10%'!$A$6:$IV$366,$A165+1,0))/1000</f>
        <v>1778544.7119675316</v>
      </c>
      <c r="Y165" s="470">
        <f>('ป้อนข้อมูล Mortgage Protection1'!$G$26*HLOOKUP($Y$6,'SA 10%'!$A$6:$IV$366,$A165+1,0))/1000</f>
        <v>1860093.5841672544</v>
      </c>
      <c r="Z165" s="470">
        <f>('ป้อนข้อมูล Mortgage Protection1'!$G$26*HLOOKUP($Z$6,'SA 10%'!$A$6:$IV$366,$A165+1,0))/1000</f>
        <v>1932441.2492995756</v>
      </c>
      <c r="AA165" s="470">
        <f>('ป้อนข้อมูล Mortgage Protection1'!$G$26*HLOOKUP($AA$6,'SA 10%'!$A$6:$IV$366,$A165+1,0))/1000</f>
        <v>1996759.6615001771</v>
      </c>
      <c r="AB165" s="470">
        <f>('ป้อนข้อมูล Mortgage Protection1'!$G$26*HLOOKUP($AB$6,'SA 10%'!$A$6:$IV$366,$A165+1,0))/1000</f>
        <v>2054045.8460423762</v>
      </c>
      <c r="AC165" s="470">
        <f>('ป้อนข้อมูล Mortgage Protection1'!$G$26*HLOOKUP($AC$6,'SA 10%'!$A$6:$IV$366,$A165+1,0))/1000</f>
        <v>2105152.8373508076</v>
      </c>
      <c r="AD165" s="470">
        <f>('ป้อนข้อมูล Mortgage Protection1'!$G$26*HLOOKUP($AD$6,'SA 10%'!$A$6:$IV$366,$A165+1,0))/1000</f>
        <v>2150814.2449051929</v>
      </c>
      <c r="AE165" s="470">
        <f>('ป้อนข้อมูล Mortgage Protection1'!$G$26*HLOOKUP($AE$6,'SA 10%'!$A$6:$IV$366,$A165+1,0))/1000</f>
        <v>2191663.9337896877</v>
      </c>
    </row>
    <row r="166" spans="1:31" ht="11.1" customHeight="1">
      <c r="A166" s="469">
        <v>160</v>
      </c>
      <c r="B166" s="470">
        <f>('ป้อนข้อมูล Mortgage Protection1'!$G$26*HLOOKUP($B$6,'SA 10%'!$A$6:$IV$366,$A166+1,0))/1000</f>
        <v>0</v>
      </c>
      <c r="C166" s="470">
        <f>('ป้อนข้อมูล Mortgage Protection1'!$G$26*HLOOKUP($C$6,'SA 10%'!$A$6:$IV$366,$A166+1,0))/1000</f>
        <v>0</v>
      </c>
      <c r="D166" s="470">
        <f>('ป้อนข้อมูล Mortgage Protection1'!$G$26*HLOOKUP($D$6,'SA 10%'!$A$6:$IV$366,$A166+1,0))/1000</f>
        <v>0</v>
      </c>
      <c r="E166" s="470">
        <f>('ป้อนข้อมูล Mortgage Protection1'!$G$26*HLOOKUP($E$6,'SA 10%'!$A$6:$IV$366,$A166+1,0))/1000</f>
        <v>0</v>
      </c>
      <c r="F166" s="470">
        <f>('ป้อนข้อมูล Mortgage Protection1'!$G$26*HLOOKUP($F$6,'SA 10%'!$A$6:$IV$366,$A166+1,0))/1000</f>
        <v>0</v>
      </c>
      <c r="G166" s="470">
        <f>('ป้อนข้อมูล Mortgage Protection1'!$G$26*HLOOKUP($G$6,'SA 10%'!$A$6:$IV$366,$A166+1,0))/1000</f>
        <v>0</v>
      </c>
      <c r="H166" s="470">
        <f>('ป้อนข้อมูล Mortgage Protection1'!$G$26*HLOOKUP($H$6,'SA 10%'!$A$6:$IV$366,$A166+1,0))/1000</f>
        <v>0</v>
      </c>
      <c r="I166" s="470">
        <f>('ป้อนข้อมูล Mortgage Protection1'!$G$26*HLOOKUP($I$6,'SA 10%'!$A$6:$IV$366,$A166+1,0))/1000</f>
        <v>0</v>
      </c>
      <c r="J166" s="470">
        <f>('ป้อนข้อมูล Mortgage Protection1'!$G$26*HLOOKUP($J$6,'SA 10%'!$A$6:$IV$366,$A166+1,0))/1000</f>
        <v>0</v>
      </c>
      <c r="K166" s="470">
        <f>('ป้อนข้อมูล Mortgage Protection1'!$G$26*HLOOKUP($K$6,'SA 10%'!$A$6:$IV$366,$A166+1,0))/1000</f>
        <v>0</v>
      </c>
      <c r="L166" s="470">
        <f>('ป้อนข้อมูล Mortgage Protection1'!$G$26*HLOOKUP($L$6,'SA 10%'!$A$6:$IV$366,$A166+1,0))/1000</f>
        <v>0</v>
      </c>
      <c r="M166" s="470">
        <f>('ป้อนข้อมูล Mortgage Protection1'!$G$26*HLOOKUP($M$6,'SA 10%'!$A$6:$IV$366,$A166+1,0))/1000</f>
        <v>0</v>
      </c>
      <c r="N166" s="470">
        <f>('ป้อนข้อมูล Mortgage Protection1'!$G$26*HLOOKUP($N$6,'SA 10%'!$A$6:$IV$366,$A166+1,0))/1000</f>
        <v>0</v>
      </c>
      <c r="O166" s="470">
        <f>('ป้อนข้อมูล Mortgage Protection1'!$G$26*HLOOKUP($O$6,'SA 10%'!$A$6:$IV$366,$A166+1,0))/1000</f>
        <v>245013.05737482035</v>
      </c>
      <c r="P166" s="470">
        <f>('ป้อนข้อมูล Mortgage Protection1'!$G$26*HLOOKUP($P$6,'SA 10%'!$A$6:$IV$366,$A166+1,0))/1000</f>
        <v>527982.45285163552</v>
      </c>
      <c r="Q166" s="470">
        <f>('ป้อนข้อมูล Mortgage Protection1'!$G$26*HLOOKUP($Q$6,'SA 10%'!$A$6:$IV$366,$A166+1,0))/1000</f>
        <v>769729.81338168506</v>
      </c>
      <c r="R166" s="470">
        <f>('ป้อนข้อมูล Mortgage Protection1'!$G$26*HLOOKUP($R$6,'SA 10%'!$A$6:$IV$366,$A166+1,0))/1000</f>
        <v>977689.23383603164</v>
      </c>
      <c r="S166" s="470">
        <f>('ป้อนข้อมูล Mortgage Protection1'!$G$26*HLOOKUP($S$6,'SA 10%'!$A$6:$IV$366,$A166+1,0))/1000</f>
        <v>1157646.8603312969</v>
      </c>
      <c r="T166" s="470">
        <f>('ป้อนข้อมูล Mortgage Protection1'!$G$26*HLOOKUP($T$6,'SA 10%'!$A$6:$IV$366,$A166+1,0))/1000</f>
        <v>1314173.8117856651</v>
      </c>
      <c r="U166" s="470">
        <f>('ป้อนข้อมูล Mortgage Protection1'!$G$26*HLOOKUP($U$6,'SA 10%'!$A$6:$IV$366,$A166+1,0))/1000</f>
        <v>1450929.2409339403</v>
      </c>
      <c r="V166" s="470">
        <f>('ป้อนข้อมูล Mortgage Protection1'!$G$26*HLOOKUP($V$6,'SA 10%'!$A$6:$IV$366,$A166+1,0))/1000</f>
        <v>1570876.826930932</v>
      </c>
      <c r="W166" s="470">
        <f>('ป้อนข้อมูล Mortgage Protection1'!$G$26*HLOOKUP($W$6,'SA 10%'!$A$6:$IV$366,$A166+1,0))/1000</f>
        <v>1676442.2485061011</v>
      </c>
      <c r="X166" s="470">
        <f>('ป้อนข้อมูล Mortgage Protection1'!$G$26*HLOOKUP($X$6,'SA 10%'!$A$6:$IV$366,$A166+1,0))/1000</f>
        <v>1769629.6038084503</v>
      </c>
      <c r="Y166" s="470">
        <f>('ป้อนข้อมูล Mortgage Protection1'!$G$26*HLOOKUP($Y$6,'SA 10%'!$A$6:$IV$366,$A166+1,0))/1000</f>
        <v>1852108.7538028914</v>
      </c>
      <c r="Z166" s="470">
        <f>('ป้อนข้อมูล Mortgage Protection1'!$G$26*HLOOKUP($Z$6,'SA 10%'!$A$6:$IV$366,$A166+1,0))/1000</f>
        <v>1925281.7329408734</v>
      </c>
      <c r="AA166" s="470">
        <f>('ป้อนข้อมูล Mortgage Protection1'!$G$26*HLOOKUP($AA$6,'SA 10%'!$A$6:$IV$366,$A166+1,0))/1000</f>
        <v>1990333.8645547272</v>
      </c>
      <c r="AB166" s="470">
        <f>('ป้อนข้อมูล Mortgage Protection1'!$G$26*HLOOKUP($AB$6,'SA 10%'!$A$6:$IV$366,$A166+1,0))/1000</f>
        <v>2048273.5475940392</v>
      </c>
      <c r="AC166" s="470">
        <f>('ป้อนข้อมูล Mortgage Protection1'!$G$26*HLOOKUP($AC$6,'SA 10%'!$A$6:$IV$366,$A166+1,0))/1000</f>
        <v>2099963.5475681536</v>
      </c>
      <c r="AD166" s="470">
        <f>('ป้อนข้อมูล Mortgage Protection1'!$G$26*HLOOKUP($AD$6,'SA 10%'!$A$6:$IV$366,$A166+1,0))/1000</f>
        <v>2146145.8426882108</v>
      </c>
      <c r="AE166" s="470">
        <f>('ป้อนข้อมูล Mortgage Protection1'!$G$26*HLOOKUP($AE$6,'SA 10%'!$A$6:$IV$366,$A166+1,0))/1000</f>
        <v>2187461.5289245434</v>
      </c>
    </row>
    <row r="167" spans="1:31" ht="11.1" customHeight="1">
      <c r="A167" s="469">
        <v>161</v>
      </c>
      <c r="B167" s="470">
        <f>('ป้อนข้อมูล Mortgage Protection1'!$G$26*HLOOKUP($B$6,'SA 10%'!$A$6:$IV$366,$A167+1,0))/1000</f>
        <v>0</v>
      </c>
      <c r="C167" s="470">
        <f>('ป้อนข้อมูล Mortgage Protection1'!$G$26*HLOOKUP($C$6,'SA 10%'!$A$6:$IV$366,$A167+1,0))/1000</f>
        <v>0</v>
      </c>
      <c r="D167" s="470">
        <f>('ป้อนข้อมูล Mortgage Protection1'!$G$26*HLOOKUP($D$6,'SA 10%'!$A$6:$IV$366,$A167+1,0))/1000</f>
        <v>0</v>
      </c>
      <c r="E167" s="470">
        <f>('ป้อนข้อมูล Mortgage Protection1'!$G$26*HLOOKUP($E$6,'SA 10%'!$A$6:$IV$366,$A167+1,0))/1000</f>
        <v>0</v>
      </c>
      <c r="F167" s="470">
        <f>('ป้อนข้อมูล Mortgage Protection1'!$G$26*HLOOKUP($F$6,'SA 10%'!$A$6:$IV$366,$A167+1,0))/1000</f>
        <v>0</v>
      </c>
      <c r="G167" s="470">
        <f>('ป้อนข้อมูล Mortgage Protection1'!$G$26*HLOOKUP($G$6,'SA 10%'!$A$6:$IV$366,$A167+1,0))/1000</f>
        <v>0</v>
      </c>
      <c r="H167" s="470">
        <f>('ป้อนข้อมูล Mortgage Protection1'!$G$26*HLOOKUP($H$6,'SA 10%'!$A$6:$IV$366,$A167+1,0))/1000</f>
        <v>0</v>
      </c>
      <c r="I167" s="470">
        <f>('ป้อนข้อมูล Mortgage Protection1'!$G$26*HLOOKUP($I$6,'SA 10%'!$A$6:$IV$366,$A167+1,0))/1000</f>
        <v>0</v>
      </c>
      <c r="J167" s="470">
        <f>('ป้อนข้อมูล Mortgage Protection1'!$G$26*HLOOKUP($J$6,'SA 10%'!$A$6:$IV$366,$A167+1,0))/1000</f>
        <v>0</v>
      </c>
      <c r="K167" s="470">
        <f>('ป้อนข้อมูล Mortgage Protection1'!$G$26*HLOOKUP($K$6,'SA 10%'!$A$6:$IV$366,$A167+1,0))/1000</f>
        <v>0</v>
      </c>
      <c r="L167" s="470">
        <f>('ป้อนข้อมูล Mortgage Protection1'!$G$26*HLOOKUP($L$6,'SA 10%'!$A$6:$IV$366,$A167+1,0))/1000</f>
        <v>0</v>
      </c>
      <c r="M167" s="470">
        <f>('ป้อนข้อมูล Mortgage Protection1'!$G$26*HLOOKUP($M$6,'SA 10%'!$A$6:$IV$366,$A167+1,0))/1000</f>
        <v>0</v>
      </c>
      <c r="N167" s="470">
        <f>('ป้อนข้อมูล Mortgage Protection1'!$G$26*HLOOKUP($N$6,'SA 10%'!$A$6:$IV$366,$A167+1,0))/1000</f>
        <v>0</v>
      </c>
      <c r="O167" s="470">
        <f>('ป้อนข้อมูล Mortgage Protection1'!$G$26*HLOOKUP($O$6,'SA 10%'!$A$6:$IV$366,$A167+1,0))/1000</f>
        <v>218684.28995496401</v>
      </c>
      <c r="P167" s="470">
        <f>('ป้อนข้อมูล Mortgage Protection1'!$G$26*HLOOKUP($P$6,'SA 10%'!$A$6:$IV$366,$A167+1,0))/1000</f>
        <v>504871.8783095128</v>
      </c>
      <c r="Q167" s="470">
        <f>('ป้อนข้อมูล Mortgage Protection1'!$G$26*HLOOKUP($Q$6,'SA 10%'!$A$6:$IV$366,$A167+1,0))/1000</f>
        <v>749368.6161443328</v>
      </c>
      <c r="R167" s="470">
        <f>('ป้อนข้อมูล Mortgage Protection1'!$G$26*HLOOKUP($R$6,'SA 10%'!$A$6:$IV$366,$A167+1,0))/1000</f>
        <v>959693.14581706724</v>
      </c>
      <c r="S167" s="470">
        <f>('ป้อนข้อมูล Mortgage Protection1'!$G$26*HLOOKUP($S$6,'SA 10%'!$A$6:$IV$366,$A167+1,0))/1000</f>
        <v>1141697.418914892</v>
      </c>
      <c r="T167" s="470">
        <f>('ป้อนข้อมูล Mortgage Protection1'!$G$26*HLOOKUP($T$6,'SA 10%'!$A$6:$IV$366,$A167+1,0))/1000</f>
        <v>1300004.5413997525</v>
      </c>
      <c r="U167" s="470">
        <f>('ป้อนข้อมูล Mortgage Protection1'!$G$26*HLOOKUP($U$6,'SA 10%'!$A$6:$IV$366,$A167+1,0))/1000</f>
        <v>1438315.2813170054</v>
      </c>
      <c r="V167" s="470">
        <f>('ป้อนข้อมูล Mortgage Protection1'!$G$26*HLOOKUP($V$6,'SA 10%'!$A$6:$IV$366,$A167+1,0))/1000</f>
        <v>1559627.0235553696</v>
      </c>
      <c r="W167" s="470">
        <f>('ป้อนข้อมูล Mortgage Protection1'!$G$26*HLOOKUP($W$6,'SA 10%'!$A$6:$IV$366,$A167+1,0))/1000</f>
        <v>1666393.0339337047</v>
      </c>
      <c r="X167" s="470">
        <f>('ป้อนข้อมูล Mortgage Protection1'!$G$26*HLOOKUP($X$6,'SA 10%'!$A$6:$IV$366,$A167+1,0))/1000</f>
        <v>1760640.2030813762</v>
      </c>
      <c r="Y167" s="470">
        <f>('ป้อนข้อมูล Mortgage Protection1'!$G$26*HLOOKUP($Y$6,'SA 10%'!$A$6:$IV$366,$A167+1,0))/1000</f>
        <v>1844057.3831854914</v>
      </c>
      <c r="Z167" s="470">
        <f>('ป้อนข้อมูล Mortgage Protection1'!$G$26*HLOOKUP($Z$6,'SA 10%'!$A$6:$IV$366,$A167+1,0))/1000</f>
        <v>1918062.5539458492</v>
      </c>
      <c r="AA167" s="470">
        <f>('ป้อนข้อมูล Mortgage Protection1'!$G$26*HLOOKUP($AA$6,'SA 10%'!$A$6:$IV$366,$A167+1,0))/1000</f>
        <v>1983854.5193013989</v>
      </c>
      <c r="AB167" s="470">
        <f>('ป้อนข้อมูล Mortgage Protection1'!$G$26*HLOOKUP($AB$6,'SA 10%'!$A$6:$IV$366,$A167+1,0))/1000</f>
        <v>2042453.1466586329</v>
      </c>
      <c r="AC167" s="470">
        <f>('ป้อนข้อมูล Mortgage Protection1'!$G$26*HLOOKUP($AC$6,'SA 10%'!$A$6:$IV$366,$A167+1,0))/1000</f>
        <v>2094731.0137039775</v>
      </c>
      <c r="AD167" s="470">
        <f>('ป้อนข้อมูล Mortgage Protection1'!$G$26*HLOOKUP($AD$6,'SA 10%'!$A$6:$IV$366,$A167+1,0))/1000</f>
        <v>2141438.5371194212</v>
      </c>
      <c r="AE167" s="470">
        <f>('ป้อนข้อมูล Mortgage Protection1'!$G$26*HLOOKUP($AE$6,'SA 10%'!$A$6:$IV$366,$A167+1,0))/1000</f>
        <v>2183224.1040188563</v>
      </c>
    </row>
    <row r="168" spans="1:31" ht="11.1" customHeight="1">
      <c r="A168" s="469">
        <v>162</v>
      </c>
      <c r="B168" s="470">
        <f>('ป้อนข้อมูล Mortgage Protection1'!$G$26*HLOOKUP($B$6,'SA 10%'!$A$6:$IV$366,$A168+1,0))/1000</f>
        <v>0</v>
      </c>
      <c r="C168" s="470">
        <f>('ป้อนข้อมูล Mortgage Protection1'!$G$26*HLOOKUP($C$6,'SA 10%'!$A$6:$IV$366,$A168+1,0))/1000</f>
        <v>0</v>
      </c>
      <c r="D168" s="470">
        <f>('ป้อนข้อมูล Mortgage Protection1'!$G$26*HLOOKUP($D$6,'SA 10%'!$A$6:$IV$366,$A168+1,0))/1000</f>
        <v>0</v>
      </c>
      <c r="E168" s="470">
        <f>('ป้อนข้อมูล Mortgage Protection1'!$G$26*HLOOKUP($E$6,'SA 10%'!$A$6:$IV$366,$A168+1,0))/1000</f>
        <v>0</v>
      </c>
      <c r="F168" s="470">
        <f>('ป้อนข้อมูล Mortgage Protection1'!$G$26*HLOOKUP($F$6,'SA 10%'!$A$6:$IV$366,$A168+1,0))/1000</f>
        <v>0</v>
      </c>
      <c r="G168" s="470">
        <f>('ป้อนข้อมูล Mortgage Protection1'!$G$26*HLOOKUP($G$6,'SA 10%'!$A$6:$IV$366,$A168+1,0))/1000</f>
        <v>0</v>
      </c>
      <c r="H168" s="470">
        <f>('ป้อนข้อมูล Mortgage Protection1'!$G$26*HLOOKUP($H$6,'SA 10%'!$A$6:$IV$366,$A168+1,0))/1000</f>
        <v>0</v>
      </c>
      <c r="I168" s="470">
        <f>('ป้อนข้อมูล Mortgage Protection1'!$G$26*HLOOKUP($I$6,'SA 10%'!$A$6:$IV$366,$A168+1,0))/1000</f>
        <v>0</v>
      </c>
      <c r="J168" s="470">
        <f>('ป้อนข้อมูล Mortgage Protection1'!$G$26*HLOOKUP($J$6,'SA 10%'!$A$6:$IV$366,$A168+1,0))/1000</f>
        <v>0</v>
      </c>
      <c r="K168" s="470">
        <f>('ป้อนข้อมูล Mortgage Protection1'!$G$26*HLOOKUP($K$6,'SA 10%'!$A$6:$IV$366,$A168+1,0))/1000</f>
        <v>0</v>
      </c>
      <c r="L168" s="470">
        <f>('ป้อนข้อมูล Mortgage Protection1'!$G$26*HLOOKUP($L$6,'SA 10%'!$A$6:$IV$366,$A168+1,0))/1000</f>
        <v>0</v>
      </c>
      <c r="M168" s="470">
        <f>('ป้อนข้อมูล Mortgage Protection1'!$G$26*HLOOKUP($M$6,'SA 10%'!$A$6:$IV$366,$A168+1,0))/1000</f>
        <v>0</v>
      </c>
      <c r="N168" s="470">
        <f>('ป้อนข้อมูล Mortgage Protection1'!$G$26*HLOOKUP($N$6,'SA 10%'!$A$6:$IV$366,$A168+1,0))/1000</f>
        <v>0</v>
      </c>
      <c r="O168" s="470">
        <f>('ป้อนข้อมูล Mortgage Protection1'!$G$26*HLOOKUP($O$6,'SA 10%'!$A$6:$IV$366,$A168+1,0))/1000</f>
        <v>192136.11613994223</v>
      </c>
      <c r="P168" s="470">
        <f>('ป้อนข้อมูล Mortgage Protection1'!$G$26*HLOOKUP($P$6,'SA 10%'!$A$6:$IV$366,$A168+1,0))/1000</f>
        <v>481568.7156462053</v>
      </c>
      <c r="Q168" s="470">
        <f>('ป้อนข้อมูล Mortgage Protection1'!$G$26*HLOOKUP($Q$6,'SA 10%'!$A$6:$IV$366,$A168+1,0))/1000</f>
        <v>728837.7422633369</v>
      </c>
      <c r="R168" s="470">
        <f>('ป้อนข้อมูล Mortgage Protection1'!$G$26*HLOOKUP($R$6,'SA 10%'!$A$6:$IV$366,$A168+1,0))/1000</f>
        <v>941547.09039794491</v>
      </c>
      <c r="S168" s="470">
        <f>('ป้อนข้อมูล Mortgage Protection1'!$G$26*HLOOKUP($S$6,'SA 10%'!$A$6:$IV$366,$A168+1,0))/1000</f>
        <v>1125615.0654866835</v>
      </c>
      <c r="T168" s="470">
        <f>('ป้อนข้อมูล Mortgage Protection1'!$G$26*HLOOKUP($T$6,'SA 10%'!$A$6:$IV$366,$A168+1,0))/1000</f>
        <v>1285717.1937606239</v>
      </c>
      <c r="U168" s="470">
        <f>('ป้อนข้อมูล Mortgage Protection1'!$G$26*HLOOKUP($U$6,'SA 10%'!$A$6:$IV$366,$A168+1,0))/1000</f>
        <v>1425596.2053699302</v>
      </c>
      <c r="V168" s="470">
        <f>('ป้อนข้อมูล Mortgage Protection1'!$G$26*HLOOKUP($V$6,'SA 10%'!$A$6:$IV$366,$A168+1,0))/1000</f>
        <v>1548283.4718183442</v>
      </c>
      <c r="W168" s="470">
        <f>('ป้อนข้อมูล Mortgage Protection1'!$G$26*HLOOKUP($W$6,'SA 10%'!$A$6:$IV$366,$A168+1,0))/1000</f>
        <v>1656260.0759065382</v>
      </c>
      <c r="X168" s="470">
        <f>('ป้อนข้อมูล Mortgage Protection1'!$G$26*HLOOKUP($X$6,'SA 10%'!$A$6:$IV$366,$A168+1,0))/1000</f>
        <v>1751575.8906815764</v>
      </c>
      <c r="Y168" s="470">
        <f>('ป้อนข้อมูล Mortgage Protection1'!$G$26*HLOOKUP($Y$6,'SA 10%'!$A$6:$IV$366,$A168+1,0))/1000</f>
        <v>1835938.9178129472</v>
      </c>
      <c r="Z168" s="470">
        <f>('ป้อนข้อมูล Mortgage Protection1'!$G$26*HLOOKUP($Z$6,'SA 10%'!$A$6:$IV$366,$A168+1,0))/1000</f>
        <v>1910783.2151258662</v>
      </c>
      <c r="AA168" s="470">
        <f>('ป้อนข้อมูล Mortgage Protection1'!$G$26*HLOOKUP($AA$6,'SA 10%'!$A$6:$IV$366,$A168+1,0))/1000</f>
        <v>1977321.1795042932</v>
      </c>
      <c r="AB168" s="470">
        <f>('ป้อนข้อมูล Mortgage Protection1'!$G$26*HLOOKUP($AB$6,'SA 10%'!$A$6:$IV$366,$A168+1,0))/1000</f>
        <v>2036584.2423820982</v>
      </c>
      <c r="AC168" s="470">
        <f>('ป้อนข้อมูล Mortgage Protection1'!$G$26*HLOOKUP($AC$6,'SA 10%'!$A$6:$IV$366,$A168+1,0))/1000</f>
        <v>2089454.8753909334</v>
      </c>
      <c r="AD168" s="470">
        <f>('ป้อนข้อมูล Mortgage Protection1'!$G$26*HLOOKUP($AD$6,'SA 10%'!$A$6:$IV$366,$A168+1,0))/1000</f>
        <v>2136692.0040042247</v>
      </c>
      <c r="AE168" s="470">
        <f>('ป้อนข้อมูล Mortgage Protection1'!$G$26*HLOOKUP($AE$6,'SA 10%'!$A$6:$IV$366,$A168+1,0))/1000</f>
        <v>2178951.3672389551</v>
      </c>
    </row>
    <row r="169" spans="1:31" ht="11.1" customHeight="1">
      <c r="A169" s="469">
        <v>163</v>
      </c>
      <c r="B169" s="470">
        <f>('ป้อนข้อมูล Mortgage Protection1'!$G$26*HLOOKUP($B$6,'SA 10%'!$A$6:$IV$366,$A169+1,0))/1000</f>
        <v>0</v>
      </c>
      <c r="C169" s="470">
        <f>('ป้อนข้อมูล Mortgage Protection1'!$G$26*HLOOKUP($C$6,'SA 10%'!$A$6:$IV$366,$A169+1,0))/1000</f>
        <v>0</v>
      </c>
      <c r="D169" s="470">
        <f>('ป้อนข้อมูล Mortgage Protection1'!$G$26*HLOOKUP($D$6,'SA 10%'!$A$6:$IV$366,$A169+1,0))/1000</f>
        <v>0</v>
      </c>
      <c r="E169" s="470">
        <f>('ป้อนข้อมูล Mortgage Protection1'!$G$26*HLOOKUP($E$6,'SA 10%'!$A$6:$IV$366,$A169+1,0))/1000</f>
        <v>0</v>
      </c>
      <c r="F169" s="470">
        <f>('ป้อนข้อมูล Mortgage Protection1'!$G$26*HLOOKUP($F$6,'SA 10%'!$A$6:$IV$366,$A169+1,0))/1000</f>
        <v>0</v>
      </c>
      <c r="G169" s="470">
        <f>('ป้อนข้อมูล Mortgage Protection1'!$G$26*HLOOKUP($G$6,'SA 10%'!$A$6:$IV$366,$A169+1,0))/1000</f>
        <v>0</v>
      </c>
      <c r="H169" s="470">
        <f>('ป้อนข้อมูล Mortgage Protection1'!$G$26*HLOOKUP($H$6,'SA 10%'!$A$6:$IV$366,$A169+1,0))/1000</f>
        <v>0</v>
      </c>
      <c r="I169" s="470">
        <f>('ป้อนข้อมูล Mortgage Protection1'!$G$26*HLOOKUP($I$6,'SA 10%'!$A$6:$IV$366,$A169+1,0))/1000</f>
        <v>0</v>
      </c>
      <c r="J169" s="470">
        <f>('ป้อนข้อมูล Mortgage Protection1'!$G$26*HLOOKUP($J$6,'SA 10%'!$A$6:$IV$366,$A169+1,0))/1000</f>
        <v>0</v>
      </c>
      <c r="K169" s="470">
        <f>('ป้อนข้อมูล Mortgage Protection1'!$G$26*HLOOKUP($K$6,'SA 10%'!$A$6:$IV$366,$A169+1,0))/1000</f>
        <v>0</v>
      </c>
      <c r="L169" s="470">
        <f>('ป้อนข้อมูล Mortgage Protection1'!$G$26*HLOOKUP($L$6,'SA 10%'!$A$6:$IV$366,$A169+1,0))/1000</f>
        <v>0</v>
      </c>
      <c r="M169" s="470">
        <f>('ป้อนข้อมูล Mortgage Protection1'!$G$26*HLOOKUP($M$6,'SA 10%'!$A$6:$IV$366,$A169+1,0))/1000</f>
        <v>0</v>
      </c>
      <c r="N169" s="470">
        <f>('ป้อนข้อมูล Mortgage Protection1'!$G$26*HLOOKUP($N$6,'SA 10%'!$A$6:$IV$366,$A169+1,0))/1000</f>
        <v>0</v>
      </c>
      <c r="O169" s="470">
        <f>('ป้อนข้อมูล Mortgage Protection1'!$G$26*HLOOKUP($O$6,'SA 10%'!$A$6:$IV$366,$A169+1,0))/1000</f>
        <v>165366.70754312814</v>
      </c>
      <c r="P169" s="470">
        <f>('ป้อนข้อมูล Mortgage Protection1'!$G$26*HLOOKUP($P$6,'SA 10%'!$A$6:$IV$366,$A169+1,0))/1000</f>
        <v>458071.35996070353</v>
      </c>
      <c r="Q169" s="470">
        <f>('ป้อนข้อมูล Mortgage Protection1'!$G$26*HLOOKUP($Q$6,'SA 10%'!$A$6:$IV$366,$A169+1,0))/1000</f>
        <v>708135.77776666451</v>
      </c>
      <c r="R169" s="470">
        <f>('ป้อนข้อมูล Mortgage Protection1'!$G$26*HLOOKUP($R$6,'SA 10%'!$A$6:$IV$366,$A169+1,0))/1000</f>
        <v>923249.81785032956</v>
      </c>
      <c r="S169" s="470">
        <f>('ป้อนข้อมูล Mortgage Protection1'!$G$26*HLOOKUP($S$6,'SA 10%'!$A$6:$IV$366,$A169+1,0))/1000</f>
        <v>1109398.6924465734</v>
      </c>
      <c r="T169" s="470">
        <f>('ป้อนข้อมูล Mortgage Protection1'!$G$26*HLOOKUP($T$6,'SA 10%'!$A$6:$IV$366,$A169+1,0))/1000</f>
        <v>1271310.7848911695</v>
      </c>
      <c r="U169" s="470">
        <f>('ป้อนข้อมูล Mortgage Protection1'!$G$26*HLOOKUP($U$6,'SA 10%'!$A$6:$IV$366,$A169+1,0))/1000</f>
        <v>1412771.1371232956</v>
      </c>
      <c r="V169" s="470">
        <f>('ป้อนข้อมูล Mortgage Protection1'!$G$26*HLOOKUP($V$6,'SA 10%'!$A$6:$IV$366,$A169+1,0))/1000</f>
        <v>1536845.3904835093</v>
      </c>
      <c r="W169" s="470">
        <f>('ป้อนข้อมูล Mortgage Protection1'!$G$26*HLOOKUP($W$6,'SA 10%'!$A$6:$IV$366,$A169+1,0))/1000</f>
        <v>1646042.6765624795</v>
      </c>
      <c r="X169" s="470">
        <f>('ป้อนข้อมูล Mortgage Protection1'!$G$26*HLOOKUP($X$6,'SA 10%'!$A$6:$IV$366,$A169+1,0))/1000</f>
        <v>1742436.0423451117</v>
      </c>
      <c r="Y169" s="470">
        <f>('ป้อนข้อมูล Mortgage Protection1'!$G$26*HLOOKUP($Y$6,'SA 10%'!$A$6:$IV$366,$A169+1,0))/1000</f>
        <v>1827752.7985622978</v>
      </c>
      <c r="Z169" s="470">
        <f>('ป้อนข้อมูล Mortgage Protection1'!$G$26*HLOOKUP($Z$6,'SA 10%'!$A$6:$IV$366,$A169+1,0))/1000</f>
        <v>1903443.2151490506</v>
      </c>
      <c r="AA169" s="470">
        <f>('ป้อนข้อมูล Mortgage Protection1'!$G$26*HLOOKUP($AA$6,'SA 10%'!$A$6:$IV$366,$A169+1,0))/1000</f>
        <v>1970733.395208878</v>
      </c>
      <c r="AB169" s="470">
        <f>('ป้อนข้อมูล Mortgage Protection1'!$G$26*HLOOKUP($AB$6,'SA 10%'!$A$6:$IV$366,$A169+1,0))/1000</f>
        <v>2030666.4305699258</v>
      </c>
      <c r="AC169" s="470">
        <f>('ป้อนข้อมูล Mortgage Protection1'!$G$26*HLOOKUP($AC$6,'SA 10%'!$A$6:$IV$366,$A169+1,0))/1000</f>
        <v>2084134.7692586139</v>
      </c>
      <c r="AD169" s="470">
        <f>('ป้อนข้อมูล Mortgage Protection1'!$G$26*HLOOKUP($AD$6,'SA 10%'!$A$6:$IV$366,$A169+1,0))/1000</f>
        <v>2131905.9164464013</v>
      </c>
      <c r="AE169" s="470">
        <f>('ป้อนข้อมูล Mortgage Protection1'!$G$26*HLOOKUP($AE$6,'SA 10%'!$A$6:$IV$366,$A169+1,0))/1000</f>
        <v>2174643.0243192213</v>
      </c>
    </row>
    <row r="170" spans="1:31" ht="11.1" customHeight="1">
      <c r="A170" s="469">
        <v>164</v>
      </c>
      <c r="B170" s="470">
        <f>('ป้อนข้อมูล Mortgage Protection1'!$G$26*HLOOKUP($B$6,'SA 10%'!$A$6:$IV$366,$A170+1,0))/1000</f>
        <v>0</v>
      </c>
      <c r="C170" s="470">
        <f>('ป้อนข้อมูล Mortgage Protection1'!$G$26*HLOOKUP($C$6,'SA 10%'!$A$6:$IV$366,$A170+1,0))/1000</f>
        <v>0</v>
      </c>
      <c r="D170" s="470">
        <f>('ป้อนข้อมูล Mortgage Protection1'!$G$26*HLOOKUP($D$6,'SA 10%'!$A$6:$IV$366,$A170+1,0))/1000</f>
        <v>0</v>
      </c>
      <c r="E170" s="470">
        <f>('ป้อนข้อมูล Mortgage Protection1'!$G$26*HLOOKUP($E$6,'SA 10%'!$A$6:$IV$366,$A170+1,0))/1000</f>
        <v>0</v>
      </c>
      <c r="F170" s="470">
        <f>('ป้อนข้อมูล Mortgage Protection1'!$G$26*HLOOKUP($F$6,'SA 10%'!$A$6:$IV$366,$A170+1,0))/1000</f>
        <v>0</v>
      </c>
      <c r="G170" s="470">
        <f>('ป้อนข้อมูล Mortgage Protection1'!$G$26*HLOOKUP($G$6,'SA 10%'!$A$6:$IV$366,$A170+1,0))/1000</f>
        <v>0</v>
      </c>
      <c r="H170" s="470">
        <f>('ป้อนข้อมูล Mortgage Protection1'!$G$26*HLOOKUP($H$6,'SA 10%'!$A$6:$IV$366,$A170+1,0))/1000</f>
        <v>0</v>
      </c>
      <c r="I170" s="470">
        <f>('ป้อนข้อมูล Mortgage Protection1'!$G$26*HLOOKUP($I$6,'SA 10%'!$A$6:$IV$366,$A170+1,0))/1000</f>
        <v>0</v>
      </c>
      <c r="J170" s="470">
        <f>('ป้อนข้อมูล Mortgage Protection1'!$G$26*HLOOKUP($J$6,'SA 10%'!$A$6:$IV$366,$A170+1,0))/1000</f>
        <v>0</v>
      </c>
      <c r="K170" s="470">
        <f>('ป้อนข้อมูล Mortgage Protection1'!$G$26*HLOOKUP($K$6,'SA 10%'!$A$6:$IV$366,$A170+1,0))/1000</f>
        <v>0</v>
      </c>
      <c r="L170" s="470">
        <f>('ป้อนข้อมูล Mortgage Protection1'!$G$26*HLOOKUP($L$6,'SA 10%'!$A$6:$IV$366,$A170+1,0))/1000</f>
        <v>0</v>
      </c>
      <c r="M170" s="470">
        <f>('ป้อนข้อมูล Mortgage Protection1'!$G$26*HLOOKUP($M$6,'SA 10%'!$A$6:$IV$366,$A170+1,0))/1000</f>
        <v>0</v>
      </c>
      <c r="N170" s="470">
        <f>('ป้อนข้อมูล Mortgage Protection1'!$G$26*HLOOKUP($N$6,'SA 10%'!$A$6:$IV$366,$A170+1,0))/1000</f>
        <v>0</v>
      </c>
      <c r="O170" s="470">
        <f>('ป้อนข้อมูล Mortgage Protection1'!$G$26*HLOOKUP($O$6,'SA 10%'!$A$6:$IV$366,$A170+1,0))/1000</f>
        <v>138374.22054134071</v>
      </c>
      <c r="P170" s="470">
        <f>('ป้อนข้อมูล Mortgage Protection1'!$G$26*HLOOKUP($P$6,'SA 10%'!$A$6:$IV$366,$A170+1,0))/1000</f>
        <v>434378.19297782308</v>
      </c>
      <c r="Q170" s="470">
        <f>('ป้อนข้อมูล Mortgage Protection1'!$G$26*HLOOKUP($Q$6,'SA 10%'!$A$6:$IV$366,$A170+1,0))/1000</f>
        <v>687261.29689918726</v>
      </c>
      <c r="R170" s="470">
        <f>('ป้อนข้อมูล Mortgage Protection1'!$G$26*HLOOKUP($R$6,'SA 10%'!$A$6:$IV$366,$A170+1,0))/1000</f>
        <v>904800.06803148426</v>
      </c>
      <c r="S170" s="470">
        <f>('ป้อนข้อมูล Mortgage Protection1'!$G$26*HLOOKUP($S$6,'SA 10%'!$A$6:$IV$366,$A170+1,0))/1000</f>
        <v>1093047.1829644623</v>
      </c>
      <c r="T170" s="470">
        <f>('ป้อนข้อมูล Mortgage Protection1'!$G$26*HLOOKUP($T$6,'SA 10%'!$A$6:$IV$366,$A170+1,0))/1000</f>
        <v>1256784.3226144691</v>
      </c>
      <c r="U170" s="470">
        <f>('ป้อนข้อมูล Mortgage Protection1'!$G$26*HLOOKUP($U$6,'SA 10%'!$A$6:$IV$366,$A170+1,0))/1000</f>
        <v>1399839.1933079392</v>
      </c>
      <c r="V170" s="470">
        <f>('ป้อนข้อมูล Mortgage Protection1'!$G$26*HLOOKUP($V$6,'SA 10%'!$A$6:$IV$366,$A170+1,0))/1000</f>
        <v>1525311.9918042189</v>
      </c>
      <c r="W170" s="470">
        <f>('ป้อนข้อมูล Mortgage Protection1'!$G$26*HLOOKUP($W$6,'SA 10%'!$A$6:$IV$366,$A170+1,0))/1000</f>
        <v>1635740.1322238853</v>
      </c>
      <c r="X170" s="470">
        <f>('ป้อนข้อมูล Mortgage Protection1'!$G$26*HLOOKUP($X$6,'SA 10%'!$A$6:$IV$366,$A170+1,0))/1000</f>
        <v>1733220.0286058425</v>
      </c>
      <c r="Y170" s="470">
        <f>('ป้อนข้อมูล Mortgage Protection1'!$G$26*HLOOKUP($Y$6,'SA 10%'!$A$6:$IV$366,$A170+1,0))/1000</f>
        <v>1819498.461651227</v>
      </c>
      <c r="Z170" s="470">
        <f>('ป้อนข้อมูล Mortgage Protection1'!$G$26*HLOOKUP($Z$6,'SA 10%'!$A$6:$IV$366,$A170+1,0))/1000</f>
        <v>1896042.0485057605</v>
      </c>
      <c r="AA170" s="470">
        <f>('ป้อนข้อมูล Mortgage Protection1'!$G$26*HLOOKUP($AA$6,'SA 10%'!$A$6:$IV$366,$A170+1,0))/1000</f>
        <v>1964090.7127110008</v>
      </c>
      <c r="AB170" s="470">
        <f>('ป้อนข้อมูล Mortgage Protection1'!$G$26*HLOOKUP($AB$6,'SA 10%'!$A$6:$IV$366,$A170+1,0))/1000</f>
        <v>2024699.3036593187</v>
      </c>
      <c r="AC170" s="470">
        <f>('ป้อนข้อมูล Mortgage Protection1'!$G$26*HLOOKUP($AC$6,'SA 10%'!$A$6:$IV$366,$A170+1,0))/1000</f>
        <v>2078770.3289085245</v>
      </c>
      <c r="AD170" s="470">
        <f>('ป้อนข้อมูล Mortgage Protection1'!$G$26*HLOOKUP($AD$6,'SA 10%'!$A$6:$IV$366,$A170+1,0))/1000</f>
        <v>2127079.9448255962</v>
      </c>
      <c r="AE170" s="470">
        <f>('ป้อนข้อมูล Mortgage Protection1'!$G$26*HLOOKUP($AE$6,'SA 10%'!$A$6:$IV$366,$A170+1,0))/1000</f>
        <v>2170298.7785418234</v>
      </c>
    </row>
    <row r="171" spans="1:31" ht="11.1" customHeight="1">
      <c r="A171" s="469">
        <v>165</v>
      </c>
      <c r="B171" s="470">
        <f>('ป้อนข้อมูล Mortgage Protection1'!$G$26*HLOOKUP($B$6,'SA 10%'!$A$6:$IV$366,$A171+1,0))/1000</f>
        <v>0</v>
      </c>
      <c r="C171" s="470">
        <f>('ป้อนข้อมูล Mortgage Protection1'!$G$26*HLOOKUP($C$6,'SA 10%'!$A$6:$IV$366,$A171+1,0))/1000</f>
        <v>0</v>
      </c>
      <c r="D171" s="470">
        <f>('ป้อนข้อมูล Mortgage Protection1'!$G$26*HLOOKUP($D$6,'SA 10%'!$A$6:$IV$366,$A171+1,0))/1000</f>
        <v>0</v>
      </c>
      <c r="E171" s="470">
        <f>('ป้อนข้อมูล Mortgage Protection1'!$G$26*HLOOKUP($E$6,'SA 10%'!$A$6:$IV$366,$A171+1,0))/1000</f>
        <v>0</v>
      </c>
      <c r="F171" s="470">
        <f>('ป้อนข้อมูล Mortgage Protection1'!$G$26*HLOOKUP($F$6,'SA 10%'!$A$6:$IV$366,$A171+1,0))/1000</f>
        <v>0</v>
      </c>
      <c r="G171" s="470">
        <f>('ป้อนข้อมูล Mortgage Protection1'!$G$26*HLOOKUP($G$6,'SA 10%'!$A$6:$IV$366,$A171+1,0))/1000</f>
        <v>0</v>
      </c>
      <c r="H171" s="470">
        <f>('ป้อนข้อมูล Mortgage Protection1'!$G$26*HLOOKUP($H$6,'SA 10%'!$A$6:$IV$366,$A171+1,0))/1000</f>
        <v>0</v>
      </c>
      <c r="I171" s="470">
        <f>('ป้อนข้อมูล Mortgage Protection1'!$G$26*HLOOKUP($I$6,'SA 10%'!$A$6:$IV$366,$A171+1,0))/1000</f>
        <v>0</v>
      </c>
      <c r="J171" s="470">
        <f>('ป้อนข้อมูล Mortgage Protection1'!$G$26*HLOOKUP($J$6,'SA 10%'!$A$6:$IV$366,$A171+1,0))/1000</f>
        <v>0</v>
      </c>
      <c r="K171" s="470">
        <f>('ป้อนข้อมูล Mortgage Protection1'!$G$26*HLOOKUP($K$6,'SA 10%'!$A$6:$IV$366,$A171+1,0))/1000</f>
        <v>0</v>
      </c>
      <c r="L171" s="470">
        <f>('ป้อนข้อมูล Mortgage Protection1'!$G$26*HLOOKUP($L$6,'SA 10%'!$A$6:$IV$366,$A171+1,0))/1000</f>
        <v>0</v>
      </c>
      <c r="M171" s="470">
        <f>('ป้อนข้อมูล Mortgage Protection1'!$G$26*HLOOKUP($M$6,'SA 10%'!$A$6:$IV$366,$A171+1,0))/1000</f>
        <v>0</v>
      </c>
      <c r="N171" s="470">
        <f>('ป้อนข้อมูล Mortgage Protection1'!$G$26*HLOOKUP($N$6,'SA 10%'!$A$6:$IV$366,$A171+1,0))/1000</f>
        <v>0</v>
      </c>
      <c r="O171" s="470">
        <f>('ป้อนข้อมูล Mortgage Protection1'!$G$26*HLOOKUP($O$6,'SA 10%'!$A$6:$IV$366,$A171+1,0))/1000</f>
        <v>111156.79614787186</v>
      </c>
      <c r="P171" s="470">
        <f>('ป้อนข้อมูล Mortgage Protection1'!$G$26*HLOOKUP($P$6,'SA 10%'!$A$6:$IV$366,$A171+1,0))/1000</f>
        <v>410487.58293675148</v>
      </c>
      <c r="Q171" s="470">
        <f>('ป้อนข้อมูล Mortgage Protection1'!$G$26*HLOOKUP($Q$6,'SA 10%'!$A$6:$IV$366,$A171+1,0))/1000</f>
        <v>666212.86202448118</v>
      </c>
      <c r="R171" s="470">
        <f>('ป้อนข้อมูล Mortgage Protection1'!$G$26*HLOOKUP($R$6,'SA 10%'!$A$6:$IV$366,$A171+1,0))/1000</f>
        <v>886196.57029748172</v>
      </c>
      <c r="S171" s="470">
        <f>('ป้อนข้อมูล Mortgage Protection1'!$G$26*HLOOKUP($S$6,'SA 10%'!$A$6:$IV$366,$A171+1,0))/1000</f>
        <v>1076559.4109033337</v>
      </c>
      <c r="T171" s="470">
        <f>('ป้อนข้อมูล Mortgage Protection1'!$G$26*HLOOKUP($T$6,'SA 10%'!$A$6:$IV$366,$A171+1,0))/1000</f>
        <v>1242136.8064854632</v>
      </c>
      <c r="U171" s="470">
        <f>('ป้อนข้อมูล Mortgage Protection1'!$G$26*HLOOKUP($U$6,'SA 10%'!$A$6:$IV$366,$A171+1,0))/1000</f>
        <v>1386799.4832941215</v>
      </c>
      <c r="V171" s="470">
        <f>('ป้อนข้อมูล Mortgage Protection1'!$G$26*HLOOKUP($V$6,'SA 10%'!$A$6:$IV$366,$A171+1,0))/1000</f>
        <v>1513682.4814692666</v>
      </c>
      <c r="W171" s="470">
        <f>('ป้อนข้อมูล Mortgage Protection1'!$G$26*HLOOKUP($W$6,'SA 10%'!$A$6:$IV$366,$A171+1,0))/1000</f>
        <v>1625351.7333491372</v>
      </c>
      <c r="X171" s="470">
        <f>('ป้อนข้อมูล Mortgage Protection1'!$G$26*HLOOKUP($X$6,'SA 10%'!$A$6:$IV$366,$A171+1,0))/1000</f>
        <v>1723927.2147520802</v>
      </c>
      <c r="Y171" s="470">
        <f>('ป้อนข้อมูล Mortgage Protection1'!$G$26*HLOOKUP($Y$6,'SA 10%'!$A$6:$IV$366,$A171+1,0))/1000</f>
        <v>1811175.3385992295</v>
      </c>
      <c r="Z171" s="470">
        <f>('ป้อนข้อมูล Mortgage Protection1'!$G$26*HLOOKUP($Z$6,'SA 10%'!$A$6:$IV$366,$A171+1,0))/1000</f>
        <v>1888579.2054737774</v>
      </c>
      <c r="AA171" s="470">
        <f>('ป้อนข้อมูล Mortgage Protection1'!$G$26*HLOOKUP($AA$6,'SA 10%'!$A$6:$IV$366,$A171+1,0))/1000</f>
        <v>1957392.6745256416</v>
      </c>
      <c r="AB171" s="470">
        <f>('ป้อนข้อมูล Mortgage Protection1'!$G$26*HLOOKUP($AB$6,'SA 10%'!$A$6:$IV$366,$A171+1,0))/1000</f>
        <v>2018682.450691123</v>
      </c>
      <c r="AC171" s="470">
        <f>('ป้อนข้อมูล Mortgage Protection1'!$G$26*HLOOKUP($AC$6,'SA 10%'!$A$6:$IV$366,$A171+1,0))/1000</f>
        <v>2073361.1848888516</v>
      </c>
      <c r="AD171" s="470">
        <f>('ป้อนข้อมูล Mortgage Protection1'!$G$26*HLOOKUP($AD$6,'SA 10%'!$A$6:$IV$366,$A171+1,0))/1000</f>
        <v>2122213.7567746183</v>
      </c>
      <c r="AE171" s="470">
        <f>('ป้อนข้อมูล Mortgage Protection1'!$G$26*HLOOKUP($AE$6,'SA 10%'!$A$6:$IV$366,$A171+1,0))/1000</f>
        <v>2165918.3307162803</v>
      </c>
    </row>
    <row r="172" spans="1:31" ht="11.1" customHeight="1">
      <c r="A172" s="469">
        <v>166</v>
      </c>
      <c r="B172" s="470">
        <f>('ป้อนข้อมูล Mortgage Protection1'!$G$26*HLOOKUP($B$6,'SA 10%'!$A$6:$IV$366,$A172+1,0))/1000</f>
        <v>0</v>
      </c>
      <c r="C172" s="470">
        <f>('ป้อนข้อมูล Mortgage Protection1'!$G$26*HLOOKUP($C$6,'SA 10%'!$A$6:$IV$366,$A172+1,0))/1000</f>
        <v>0</v>
      </c>
      <c r="D172" s="470">
        <f>('ป้อนข้อมูล Mortgage Protection1'!$G$26*HLOOKUP($D$6,'SA 10%'!$A$6:$IV$366,$A172+1,0))/1000</f>
        <v>0</v>
      </c>
      <c r="E172" s="470">
        <f>('ป้อนข้อมูล Mortgage Protection1'!$G$26*HLOOKUP($E$6,'SA 10%'!$A$6:$IV$366,$A172+1,0))/1000</f>
        <v>0</v>
      </c>
      <c r="F172" s="470">
        <f>('ป้อนข้อมูล Mortgage Protection1'!$G$26*HLOOKUP($F$6,'SA 10%'!$A$6:$IV$366,$A172+1,0))/1000</f>
        <v>0</v>
      </c>
      <c r="G172" s="470">
        <f>('ป้อนข้อมูล Mortgage Protection1'!$G$26*HLOOKUP($G$6,'SA 10%'!$A$6:$IV$366,$A172+1,0))/1000</f>
        <v>0</v>
      </c>
      <c r="H172" s="470">
        <f>('ป้อนข้อมูล Mortgage Protection1'!$G$26*HLOOKUP($H$6,'SA 10%'!$A$6:$IV$366,$A172+1,0))/1000</f>
        <v>0</v>
      </c>
      <c r="I172" s="470">
        <f>('ป้อนข้อมูล Mortgage Protection1'!$G$26*HLOOKUP($I$6,'SA 10%'!$A$6:$IV$366,$A172+1,0))/1000</f>
        <v>0</v>
      </c>
      <c r="J172" s="470">
        <f>('ป้อนข้อมูล Mortgage Protection1'!$G$26*HLOOKUP($J$6,'SA 10%'!$A$6:$IV$366,$A172+1,0))/1000</f>
        <v>0</v>
      </c>
      <c r="K172" s="470">
        <f>('ป้อนข้อมูล Mortgage Protection1'!$G$26*HLOOKUP($K$6,'SA 10%'!$A$6:$IV$366,$A172+1,0))/1000</f>
        <v>0</v>
      </c>
      <c r="L172" s="470">
        <f>('ป้อนข้อมูล Mortgage Protection1'!$G$26*HLOOKUP($L$6,'SA 10%'!$A$6:$IV$366,$A172+1,0))/1000</f>
        <v>0</v>
      </c>
      <c r="M172" s="470">
        <f>('ป้อนข้อมูล Mortgage Protection1'!$G$26*HLOOKUP($M$6,'SA 10%'!$A$6:$IV$366,$A172+1,0))/1000</f>
        <v>0</v>
      </c>
      <c r="N172" s="470">
        <f>('ป้อนข้อมูล Mortgage Protection1'!$G$26*HLOOKUP($N$6,'SA 10%'!$A$6:$IV$366,$A172+1,0))/1000</f>
        <v>0</v>
      </c>
      <c r="O172" s="470">
        <f>('ป้อนข้อมูล Mortgage Protection1'!$G$26*HLOOKUP($O$6,'SA 10%'!$A$6:$IV$366,$A172+1,0))/1000</f>
        <v>83712.559884457543</v>
      </c>
      <c r="P172" s="470">
        <f>('ป้อนข้อมูล Mortgage Protection1'!$G$26*HLOOKUP($P$6,'SA 10%'!$A$6:$IV$366,$A172+1,0))/1000</f>
        <v>386397.88447867165</v>
      </c>
      <c r="Q172" s="470">
        <f>('ป้อนข้อมูล Mortgage Protection1'!$G$26*HLOOKUP($Q$6,'SA 10%'!$A$6:$IV$366,$A172+1,0))/1000</f>
        <v>644989.02352581907</v>
      </c>
      <c r="R172" s="470">
        <f>('ป้อนข้อมูล Mortgage Protection1'!$G$26*HLOOKUP($R$6,'SA 10%'!$A$6:$IV$366,$A172+1,0))/1000</f>
        <v>867438.04341569636</v>
      </c>
      <c r="S172" s="470">
        <f>('ป้อนข้อมูล Mortgage Protection1'!$G$26*HLOOKUP($S$6,'SA 10%'!$A$6:$IV$366,$A172+1,0))/1000</f>
        <v>1059934.2407416955</v>
      </c>
      <c r="T172" s="470">
        <f>('ป้อนข้อมูล Mortgage Protection1'!$G$26*HLOOKUP($T$6,'SA 10%'!$A$6:$IV$366,$A172+1,0))/1000</f>
        <v>1227367.2277220492</v>
      </c>
      <c r="U172" s="470">
        <f>('ป้อนข้อมูล Mortgage Protection1'!$G$26*HLOOKUP($U$6,'SA 10%'!$A$6:$IV$366,$A172+1,0))/1000</f>
        <v>1373651.109030189</v>
      </c>
      <c r="V172" s="470">
        <f>('ป้อนข้อมูล Mortgage Protection1'!$G$26*HLOOKUP($V$6,'SA 10%'!$A$6:$IV$366,$A172+1,0))/1000</f>
        <v>1501956.0585481899</v>
      </c>
      <c r="W172" s="470">
        <f>('ป้อนข้อมูล Mortgage Protection1'!$G$26*HLOOKUP($W$6,'SA 10%'!$A$6:$IV$366,$A172+1,0))/1000</f>
        <v>1614876.7644837659</v>
      </c>
      <c r="X172" s="470">
        <f>('ป้อนข้อมูล Mortgage Protection1'!$G$26*HLOOKUP($X$6,'SA 10%'!$A$6:$IV$366,$A172+1,0))/1000</f>
        <v>1714556.96078287</v>
      </c>
      <c r="Y172" s="470">
        <f>('ป้อนข้อมูล Mortgage Protection1'!$G$26*HLOOKUP($Y$6,'SA 10%'!$A$6:$IV$366,$A172+1,0))/1000</f>
        <v>1802782.8561884663</v>
      </c>
      <c r="Z172" s="470">
        <f>('ป้อนข้อมูล Mortgage Protection1'!$G$26*HLOOKUP($Z$6,'SA 10%'!$A$6:$IV$366,$A172+1,0))/1000</f>
        <v>1881054.1720831937</v>
      </c>
      <c r="AA172" s="470">
        <f>('ป้อนข้อมูล Mortgage Protection1'!$G$26*HLOOKUP($AA$6,'SA 10%'!$A$6:$IV$366,$A172+1,0))/1000</f>
        <v>1950638.8193554042</v>
      </c>
      <c r="AB172" s="470">
        <f>('ป้อนข้อมูล Mortgage Protection1'!$G$26*HLOOKUP($AB$6,'SA 10%'!$A$6:$IV$366,$A172+1,0))/1000</f>
        <v>2012615.4572815259</v>
      </c>
      <c r="AC172" s="470">
        <f>('ป้อนข้อมูล Mortgage Protection1'!$G$26*HLOOKUP($AC$6,'SA 10%'!$A$6:$IV$366,$A172+1,0))/1000</f>
        <v>2067906.9646690148</v>
      </c>
      <c r="AD172" s="470">
        <f>('ป้อนข้อมูล Mortgage Protection1'!$G$26*HLOOKUP($AD$6,'SA 10%'!$A$6:$IV$366,$A172+1,0))/1000</f>
        <v>2117307.0171565483</v>
      </c>
      <c r="AE172" s="470">
        <f>('ป้อนข้อมูล Mortgage Protection1'!$G$26*HLOOKUP($AE$6,'SA 10%'!$A$6:$IV$366,$A172+1,0))/1000</f>
        <v>2161501.3791588573</v>
      </c>
    </row>
    <row r="173" spans="1:31" ht="11.1" customHeight="1">
      <c r="A173" s="469">
        <v>167</v>
      </c>
      <c r="B173" s="470">
        <f>('ป้อนข้อมูล Mortgage Protection1'!$G$26*HLOOKUP($B$6,'SA 10%'!$A$6:$IV$366,$A173+1,0))/1000</f>
        <v>0</v>
      </c>
      <c r="C173" s="470">
        <f>('ป้อนข้อมูล Mortgage Protection1'!$G$26*HLOOKUP($C$6,'SA 10%'!$A$6:$IV$366,$A173+1,0))/1000</f>
        <v>0</v>
      </c>
      <c r="D173" s="470">
        <f>('ป้อนข้อมูล Mortgage Protection1'!$G$26*HLOOKUP($D$6,'SA 10%'!$A$6:$IV$366,$A173+1,0))/1000</f>
        <v>0</v>
      </c>
      <c r="E173" s="470">
        <f>('ป้อนข้อมูล Mortgage Protection1'!$G$26*HLOOKUP($E$6,'SA 10%'!$A$6:$IV$366,$A173+1,0))/1000</f>
        <v>0</v>
      </c>
      <c r="F173" s="470">
        <f>('ป้อนข้อมูล Mortgage Protection1'!$G$26*HLOOKUP($F$6,'SA 10%'!$A$6:$IV$366,$A173+1,0))/1000</f>
        <v>0</v>
      </c>
      <c r="G173" s="470">
        <f>('ป้อนข้อมูล Mortgage Protection1'!$G$26*HLOOKUP($G$6,'SA 10%'!$A$6:$IV$366,$A173+1,0))/1000</f>
        <v>0</v>
      </c>
      <c r="H173" s="470">
        <f>('ป้อนข้อมูล Mortgage Protection1'!$G$26*HLOOKUP($H$6,'SA 10%'!$A$6:$IV$366,$A173+1,0))/1000</f>
        <v>0</v>
      </c>
      <c r="I173" s="470">
        <f>('ป้อนข้อมูล Mortgage Protection1'!$G$26*HLOOKUP($I$6,'SA 10%'!$A$6:$IV$366,$A173+1,0))/1000</f>
        <v>0</v>
      </c>
      <c r="J173" s="470">
        <f>('ป้อนข้อมูล Mortgage Protection1'!$G$26*HLOOKUP($J$6,'SA 10%'!$A$6:$IV$366,$A173+1,0))/1000</f>
        <v>0</v>
      </c>
      <c r="K173" s="470">
        <f>('ป้อนข้อมูล Mortgage Protection1'!$G$26*HLOOKUP($K$6,'SA 10%'!$A$6:$IV$366,$A173+1,0))/1000</f>
        <v>0</v>
      </c>
      <c r="L173" s="470">
        <f>('ป้อนข้อมูล Mortgage Protection1'!$G$26*HLOOKUP($L$6,'SA 10%'!$A$6:$IV$366,$A173+1,0))/1000</f>
        <v>0</v>
      </c>
      <c r="M173" s="470">
        <f>('ป้อนข้อมูล Mortgage Protection1'!$G$26*HLOOKUP($M$6,'SA 10%'!$A$6:$IV$366,$A173+1,0))/1000</f>
        <v>0</v>
      </c>
      <c r="N173" s="470">
        <f>('ป้อนข้อมูล Mortgage Protection1'!$G$26*HLOOKUP($N$6,'SA 10%'!$A$6:$IV$366,$A173+1,0))/1000</f>
        <v>0</v>
      </c>
      <c r="O173" s="470">
        <f>('ป้อนข้อมูล Mortgage Protection1'!$G$26*HLOOKUP($O$6,'SA 10%'!$A$6:$IV$366,$A173+1,0))/1000</f>
        <v>56039.621652181173</v>
      </c>
      <c r="P173" s="470">
        <f>('ป้อนข้อมูล Mortgage Protection1'!$G$26*HLOOKUP($P$6,'SA 10%'!$A$6:$IV$366,$A173+1,0))/1000</f>
        <v>362107.43853344023</v>
      </c>
      <c r="Q173" s="470">
        <f>('ป้อนข้อมูล Mortgage Protection1'!$G$26*HLOOKUP($Q$6,'SA 10%'!$A$6:$IV$366,$A173+1,0))/1000</f>
        <v>623588.31970633485</v>
      </c>
      <c r="R173" s="470">
        <f>('ป้อนข้อมูล Mortgage Protection1'!$G$26*HLOOKUP($R$6,'SA 10%'!$A$6:$IV$366,$A173+1,0))/1000</f>
        <v>848523.19547656248</v>
      </c>
      <c r="S173" s="470">
        <f>('ป้อนข้อมูล Mortgage Protection1'!$G$26*HLOOKUP($S$6,'SA 10%'!$A$6:$IV$366,$A173+1,0))/1000</f>
        <v>1043170.5274953769</v>
      </c>
      <c r="T173" s="470">
        <f>('ป้อนข้อมูล Mortgage Protection1'!$G$26*HLOOKUP($T$6,'SA 10%'!$A$6:$IV$366,$A173+1,0))/1000</f>
        <v>1212474.5691356063</v>
      </c>
      <c r="U173" s="470">
        <f>('ป้อนข้อมูล Mortgage Protection1'!$G$26*HLOOKUP($U$6,'SA 10%'!$A$6:$IV$366,$A173+1,0))/1000</f>
        <v>1360393.1649807231</v>
      </c>
      <c r="V173" s="470">
        <f>('ป้อนข้อมูล Mortgage Protection1'!$G$26*HLOOKUP($V$6,'SA 10%'!$A$6:$IV$366,$A173+1,0))/1000</f>
        <v>1490131.9154361046</v>
      </c>
      <c r="W173" s="470">
        <f>('ป้อนข้อมูล Mortgage Protection1'!$G$26*HLOOKUP($W$6,'SA 10%'!$A$6:$IV$366,$A173+1,0))/1000</f>
        <v>1604314.5042111834</v>
      </c>
      <c r="X173" s="470">
        <f>('ป้อนข้อมูล Mortgage Protection1'!$G$26*HLOOKUP($X$6,'SA 10%'!$A$6:$IV$366,$A173+1,0))/1000</f>
        <v>1705108.621363916</v>
      </c>
      <c r="Y173" s="470">
        <f>('ป้อนข้อมูล Mortgage Protection1'!$G$26*HLOOKUP($Y$6,'SA 10%'!$A$6:$IV$366,$A173+1,0))/1000</f>
        <v>1794320.4364242796</v>
      </c>
      <c r="Z173" s="470">
        <f>('ป้อนข้อมูล Mortgage Protection1'!$G$26*HLOOKUP($Z$6,'SA 10%'!$A$6:$IV$366,$A173+1,0))/1000</f>
        <v>1873466.4300810215</v>
      </c>
      <c r="AA173" s="470">
        <f>('ป้อนข้อมูล Mortgage Protection1'!$G$26*HLOOKUP($AA$6,'SA 10%'!$A$6:$IV$366,$A173+1,0))/1000</f>
        <v>1943828.6820587486</v>
      </c>
      <c r="AB173" s="470">
        <f>('ป้อนข้อมูล Mortgage Protection1'!$G$26*HLOOKUP($AB$6,'SA 10%'!$A$6:$IV$366,$A173+1,0))/1000</f>
        <v>2006497.9055935151</v>
      </c>
      <c r="AC173" s="470">
        <f>('ป้อนข้อมูล Mortgage Protection1'!$G$26*HLOOKUP($AC$6,'SA 10%'!$A$6:$IV$366,$A173+1,0))/1000</f>
        <v>2062407.2926140125</v>
      </c>
      <c r="AD173" s="470">
        <f>('ป้อนข้อมูล Mortgage Protection1'!$G$26*HLOOKUP($AD$6,'SA 10%'!$A$6:$IV$366,$A173+1,0))/1000</f>
        <v>2112359.3880416611</v>
      </c>
      <c r="AE173" s="470">
        <f>('ป้อนข้อมูล Mortgage Protection1'!$G$26*HLOOKUP($AE$6,'SA 10%'!$A$6:$IV$366,$A173+1,0))/1000</f>
        <v>2157047.6196717895</v>
      </c>
    </row>
    <row r="174" spans="1:31" ht="11.1" customHeight="1">
      <c r="A174" s="469">
        <v>168</v>
      </c>
      <c r="B174" s="470">
        <f>('ป้อนข้อมูล Mortgage Protection1'!$G$26*HLOOKUP($B$6,'SA 10%'!$A$6:$IV$366,$A174+1,0))/1000</f>
        <v>0</v>
      </c>
      <c r="C174" s="470">
        <f>('ป้อนข้อมูล Mortgage Protection1'!$G$26*HLOOKUP($C$6,'SA 10%'!$A$6:$IV$366,$A174+1,0))/1000</f>
        <v>0</v>
      </c>
      <c r="D174" s="470">
        <f>('ป้อนข้อมูล Mortgage Protection1'!$G$26*HLOOKUP($D$6,'SA 10%'!$A$6:$IV$366,$A174+1,0))/1000</f>
        <v>0</v>
      </c>
      <c r="E174" s="470">
        <f>('ป้อนข้อมูล Mortgage Protection1'!$G$26*HLOOKUP($E$6,'SA 10%'!$A$6:$IV$366,$A174+1,0))/1000</f>
        <v>0</v>
      </c>
      <c r="F174" s="470">
        <f>('ป้อนข้อมูล Mortgage Protection1'!$G$26*HLOOKUP($F$6,'SA 10%'!$A$6:$IV$366,$A174+1,0))/1000</f>
        <v>0</v>
      </c>
      <c r="G174" s="470">
        <f>('ป้อนข้อมูล Mortgage Protection1'!$G$26*HLOOKUP($G$6,'SA 10%'!$A$6:$IV$366,$A174+1,0))/1000</f>
        <v>0</v>
      </c>
      <c r="H174" s="470">
        <f>('ป้อนข้อมูล Mortgage Protection1'!$G$26*HLOOKUP($H$6,'SA 10%'!$A$6:$IV$366,$A174+1,0))/1000</f>
        <v>0</v>
      </c>
      <c r="I174" s="470">
        <f>('ป้อนข้อมูล Mortgage Protection1'!$G$26*HLOOKUP($I$6,'SA 10%'!$A$6:$IV$366,$A174+1,0))/1000</f>
        <v>0</v>
      </c>
      <c r="J174" s="470">
        <f>('ป้อนข้อมูล Mortgage Protection1'!$G$26*HLOOKUP($J$6,'SA 10%'!$A$6:$IV$366,$A174+1,0))/1000</f>
        <v>0</v>
      </c>
      <c r="K174" s="470">
        <f>('ป้อนข้อมูล Mortgage Protection1'!$G$26*HLOOKUP($K$6,'SA 10%'!$A$6:$IV$366,$A174+1,0))/1000</f>
        <v>0</v>
      </c>
      <c r="L174" s="470">
        <f>('ป้อนข้อมูล Mortgage Protection1'!$G$26*HLOOKUP($L$6,'SA 10%'!$A$6:$IV$366,$A174+1,0))/1000</f>
        <v>0</v>
      </c>
      <c r="M174" s="470">
        <f>('ป้อนข้อมูล Mortgage Protection1'!$G$26*HLOOKUP($M$6,'SA 10%'!$A$6:$IV$366,$A174+1,0))/1000</f>
        <v>0</v>
      </c>
      <c r="N174" s="470">
        <f>('ป้อนข้อมูล Mortgage Protection1'!$G$26*HLOOKUP($N$6,'SA 10%'!$A$6:$IV$366,$A174+1,0))/1000</f>
        <v>0</v>
      </c>
      <c r="O174" s="470">
        <f>('ป้อนข้อมูล Mortgage Protection1'!$G$26*HLOOKUP($O$6,'SA 10%'!$A$6:$IV$366,$A174+1,0))/1000</f>
        <v>28136.075601302535</v>
      </c>
      <c r="P174" s="470">
        <f>('ป้อนข้อมูล Mortgage Protection1'!$G$26*HLOOKUP($P$6,'SA 10%'!$A$6:$IV$366,$A174+1,0))/1000</f>
        <v>337614.57220533217</v>
      </c>
      <c r="Q174" s="470">
        <f>('ป้อนข้อมูล Mortgage Protection1'!$G$26*HLOOKUP($Q$6,'SA 10%'!$A$6:$IV$366,$A174+1,0))/1000</f>
        <v>602009.27668835456</v>
      </c>
      <c r="R174" s="470">
        <f>('ป้อนข้อมูล Mortgage Protection1'!$G$26*HLOOKUP($R$6,'SA 10%'!$A$6:$IV$366,$A174+1,0))/1000</f>
        <v>829450.72380460217</v>
      </c>
      <c r="S174" s="470">
        <f>('ป้อนข้อมูล Mortgage Protection1'!$G$26*HLOOKUP($S$6,'SA 10%'!$A$6:$IV$366,$A174+1,0))/1000</f>
        <v>1026267.1166386723</v>
      </c>
      <c r="T174" s="470">
        <f>('ป้อนข้อมูล Mortgage Protection1'!$G$26*HLOOKUP($T$6,'SA 10%'!$A$6:$IV$366,$A174+1,0))/1000</f>
        <v>1197457.8050609431</v>
      </c>
      <c r="U174" s="470">
        <f>('ป้อนข้อมูล Mortgage Protection1'!$G$26*HLOOKUP($U$6,'SA 10%'!$A$6:$IV$366,$A174+1,0))/1000</f>
        <v>1347024.738064179</v>
      </c>
      <c r="V174" s="470">
        <f>('ป้อนข้อมูล Mortgage Protection1'!$G$26*HLOOKUP($V$6,'SA 10%'!$A$6:$IV$366,$A174+1,0))/1000</f>
        <v>1478209.237798085</v>
      </c>
      <c r="W174" s="470">
        <f>('ป้อนข้อมูล Mortgage Protection1'!$G$26*HLOOKUP($W$6,'SA 10%'!$A$6:$IV$366,$A174+1,0))/1000</f>
        <v>1593664.225102996</v>
      </c>
      <c r="X174" s="470">
        <f>('ป้อนข้อมูล Mortgage Protection1'!$G$26*HLOOKUP($X$6,'SA 10%'!$A$6:$IV$366,$A174+1,0))/1000</f>
        <v>1695581.545783137</v>
      </c>
      <c r="Y174" s="470">
        <f>('ป้อนข้อมูล Mortgage Protection1'!$G$26*HLOOKUP($Y$6,'SA 10%'!$A$6:$IV$366,$A174+1,0))/1000</f>
        <v>1785787.4964953915</v>
      </c>
      <c r="Z174" s="470">
        <f>('ป้อนข้อมูล Mortgage Protection1'!$G$26*HLOOKUP($Z$6,'SA 10%'!$A$6:$IV$366,$A174+1,0))/1000</f>
        <v>1865815.4568954988</v>
      </c>
      <c r="AA174" s="470">
        <f>('ป้อนข้อมูล Mortgage Protection1'!$G$26*HLOOKUP($AA$6,'SA 10%'!$A$6:$IV$366,$A174+1,0))/1000</f>
        <v>1936961.7936179533</v>
      </c>
      <c r="AB174" s="470">
        <f>('ป้อนข้อมูล Mortgage Protection1'!$G$26*HLOOKUP($AB$6,'SA 10%'!$A$6:$IV$366,$A174+1,0))/1000</f>
        <v>2000329.3743081042</v>
      </c>
      <c r="AC174" s="470">
        <f>('ป้อนข้อมูล Mortgage Protection1'!$G$26*HLOOKUP($AC$6,'SA 10%'!$A$6:$IV$366,$A174+1,0))/1000</f>
        <v>2056861.789958552</v>
      </c>
      <c r="AD174" s="470">
        <f>('ป้อนข้อมูล Mortgage Protection1'!$G$26*HLOOKUP($AD$6,'SA 10%'!$A$6:$IV$366,$A174+1,0))/1000</f>
        <v>2107370.5286841504</v>
      </c>
      <c r="AE174" s="470">
        <f>('ป้อนข้อมูล Mortgage Protection1'!$G$26*HLOOKUP($AE$6,'SA 10%'!$A$6:$IV$366,$A174+1,0))/1000</f>
        <v>2152556.7455223296</v>
      </c>
    </row>
    <row r="175" spans="1:31" ht="11.1" customHeight="1">
      <c r="A175" s="469">
        <v>169</v>
      </c>
      <c r="B175" s="470">
        <f>('ป้อนข้อมูล Mortgage Protection1'!$G$26*HLOOKUP($B$6,'SA 10%'!$A$6:$IV$366,$A175+1,0))/1000</f>
        <v>0</v>
      </c>
      <c r="C175" s="470">
        <f>('ป้อนข้อมูล Mortgage Protection1'!$G$26*HLOOKUP($C$6,'SA 10%'!$A$6:$IV$366,$A175+1,0))/1000</f>
        <v>0</v>
      </c>
      <c r="D175" s="470">
        <f>('ป้อนข้อมูล Mortgage Protection1'!$G$26*HLOOKUP($D$6,'SA 10%'!$A$6:$IV$366,$A175+1,0))/1000</f>
        <v>0</v>
      </c>
      <c r="E175" s="470">
        <f>('ป้อนข้อมูล Mortgage Protection1'!$G$26*HLOOKUP($E$6,'SA 10%'!$A$6:$IV$366,$A175+1,0))/1000</f>
        <v>0</v>
      </c>
      <c r="F175" s="470">
        <f>('ป้อนข้อมูล Mortgage Protection1'!$G$26*HLOOKUP($F$6,'SA 10%'!$A$6:$IV$366,$A175+1,0))/1000</f>
        <v>0</v>
      </c>
      <c r="G175" s="470">
        <f>('ป้อนข้อมูล Mortgage Protection1'!$G$26*HLOOKUP($G$6,'SA 10%'!$A$6:$IV$366,$A175+1,0))/1000</f>
        <v>0</v>
      </c>
      <c r="H175" s="470">
        <f>('ป้อนข้อมูล Mortgage Protection1'!$G$26*HLOOKUP($H$6,'SA 10%'!$A$6:$IV$366,$A175+1,0))/1000</f>
        <v>0</v>
      </c>
      <c r="I175" s="470">
        <f>('ป้อนข้อมูล Mortgage Protection1'!$G$26*HLOOKUP($I$6,'SA 10%'!$A$6:$IV$366,$A175+1,0))/1000</f>
        <v>0</v>
      </c>
      <c r="J175" s="470">
        <f>('ป้อนข้อมูล Mortgage Protection1'!$G$26*HLOOKUP($J$6,'SA 10%'!$A$6:$IV$366,$A175+1,0))/1000</f>
        <v>0</v>
      </c>
      <c r="K175" s="470">
        <f>('ป้อนข้อมูล Mortgage Protection1'!$G$26*HLOOKUP($K$6,'SA 10%'!$A$6:$IV$366,$A175+1,0))/1000</f>
        <v>0</v>
      </c>
      <c r="L175" s="470">
        <f>('ป้อนข้อมูล Mortgage Protection1'!$G$26*HLOOKUP($L$6,'SA 10%'!$A$6:$IV$366,$A175+1,0))/1000</f>
        <v>0</v>
      </c>
      <c r="M175" s="470">
        <f>('ป้อนข้อมูล Mortgage Protection1'!$G$26*HLOOKUP($M$6,'SA 10%'!$A$6:$IV$366,$A175+1,0))/1000</f>
        <v>0</v>
      </c>
      <c r="N175" s="470">
        <f>('ป้อนข้อมูล Mortgage Protection1'!$G$26*HLOOKUP($N$6,'SA 10%'!$A$6:$IV$366,$A175+1,0))/1000</f>
        <v>0</v>
      </c>
      <c r="O175" s="470">
        <f>('ป้อนข้อมูล Mortgage Protection1'!$G$26*HLOOKUP($O$6,'SA 10%'!$A$6:$IV$366,$A175+1,0))/1000</f>
        <v>0</v>
      </c>
      <c r="P175" s="470">
        <f>('ป้อนข้อมูล Mortgage Protection1'!$G$26*HLOOKUP($P$6,'SA 10%'!$A$6:$IV$366,$A175+1,0))/1000</f>
        <v>312917.59865782334</v>
      </c>
      <c r="Q175" s="470">
        <f>('ป้อนข้อมูล Mortgage Protection1'!$G$26*HLOOKUP($Q$6,'SA 10%'!$A$6:$IV$366,$A175+1,0))/1000</f>
        <v>580250.4083118916</v>
      </c>
      <c r="R175" s="470">
        <f>('ป้อนข้อมูล Mortgage Protection1'!$G$26*HLOOKUP($R$6,'SA 10%'!$A$6:$IV$366,$A175+1,0))/1000</f>
        <v>810219.31486870931</v>
      </c>
      <c r="S175" s="470">
        <f>('ป้อนข้อมูล Mortgage Protection1'!$G$26*HLOOKUP($S$6,'SA 10%'!$A$6:$IV$366,$A175+1,0))/1000</f>
        <v>1009222.8440248285</v>
      </c>
      <c r="T175" s="470">
        <f>('ป้อนข้อมูล Mortgage Protection1'!$G$26*HLOOKUP($T$6,'SA 10%'!$A$6:$IV$366,$A175+1,0))/1000</f>
        <v>1182315.9012856581</v>
      </c>
      <c r="U175" s="470">
        <f>('ป้อนข้อมูล Mortgage Protection1'!$G$26*HLOOKUP($U$6,'SA 10%'!$A$6:$IV$366,$A175+1,0))/1000</f>
        <v>1333544.9075899962</v>
      </c>
      <c r="V175" s="470">
        <f>('ป้อนข้อมูล Mortgage Protection1'!$G$26*HLOOKUP($V$6,'SA 10%'!$A$6:$IV$366,$A175+1,0))/1000</f>
        <v>1466187.204513082</v>
      </c>
      <c r="W175" s="470">
        <f>('ป้อนข้อมูล Mortgage Protection1'!$G$26*HLOOKUP($W$6,'SA 10%'!$A$6:$IV$366,$A175+1,0))/1000</f>
        <v>1582925.1936689063</v>
      </c>
      <c r="X175" s="470">
        <f>('ป้อนข้อมูล Mortgage Protection1'!$G$26*HLOOKUP($X$6,'SA 10%'!$A$6:$IV$366,$A175+1,0))/1000</f>
        <v>1685975.0779058521</v>
      </c>
      <c r="Y175" s="470">
        <f>('ป้อนข้อมูล Mortgage Protection1'!$G$26*HLOOKUP($Y$6,'SA 10%'!$A$6:$IV$366,$A175+1,0))/1000</f>
        <v>1777183.4487337631</v>
      </c>
      <c r="Z175" s="470">
        <f>('ป้อนข้อมูล Mortgage Protection1'!$G$26*HLOOKUP($Z$6,'SA 10%'!$A$6:$IV$366,$A175+1,0))/1000</f>
        <v>1858100.7256000962</v>
      </c>
      <c r="AA175" s="470">
        <f>('ป้อนข้อมูล Mortgage Protection1'!$G$26*HLOOKUP($AA$6,'SA 10%'!$A$6:$IV$366,$A175+1,0))/1000</f>
        <v>1930037.6811068186</v>
      </c>
      <c r="AB175" s="470">
        <f>('ป้อนข้อมูล Mortgage Protection1'!$G$26*HLOOKUP($AB$6,'SA 10%'!$A$6:$IV$366,$A175+1,0))/1000</f>
        <v>1994109.438595315</v>
      </c>
      <c r="AC175" s="470">
        <f>('ป้อนข้อมูล Mortgage Protection1'!$G$26*HLOOKUP($AC$6,'SA 10%'!$A$6:$IV$366,$A175+1,0))/1000</f>
        <v>2051270.0747809622</v>
      </c>
      <c r="AD175" s="470">
        <f>('ป้อนข้อมูล Mortgage Protection1'!$G$26*HLOOKUP($AD$6,'SA 10%'!$A$6:$IV$366,$A175+1,0))/1000</f>
        <v>2102340.0954986596</v>
      </c>
      <c r="AE175" s="470">
        <f>('ป้อนข้อมูล Mortgage Protection1'!$G$26*HLOOKUP($AE$6,'SA 10%'!$A$6:$IV$366,$A175+1,0))/1000</f>
        <v>2148028.4474216243</v>
      </c>
    </row>
    <row r="176" spans="1:31" ht="11.1" customHeight="1">
      <c r="A176" s="469">
        <v>170</v>
      </c>
      <c r="B176" s="470">
        <f>('ป้อนข้อมูล Mortgage Protection1'!$G$26*HLOOKUP($B$6,'SA 10%'!$A$6:$IV$366,$A176+1,0))/1000</f>
        <v>0</v>
      </c>
      <c r="C176" s="470">
        <f>('ป้อนข้อมูล Mortgage Protection1'!$G$26*HLOOKUP($C$6,'SA 10%'!$A$6:$IV$366,$A176+1,0))/1000</f>
        <v>0</v>
      </c>
      <c r="D176" s="470">
        <f>('ป้อนข้อมูล Mortgage Protection1'!$G$26*HLOOKUP($D$6,'SA 10%'!$A$6:$IV$366,$A176+1,0))/1000</f>
        <v>0</v>
      </c>
      <c r="E176" s="470">
        <f>('ป้อนข้อมูล Mortgage Protection1'!$G$26*HLOOKUP($E$6,'SA 10%'!$A$6:$IV$366,$A176+1,0))/1000</f>
        <v>0</v>
      </c>
      <c r="F176" s="470">
        <f>('ป้อนข้อมูล Mortgage Protection1'!$G$26*HLOOKUP($F$6,'SA 10%'!$A$6:$IV$366,$A176+1,0))/1000</f>
        <v>0</v>
      </c>
      <c r="G176" s="470">
        <f>('ป้อนข้อมูล Mortgage Protection1'!$G$26*HLOOKUP($G$6,'SA 10%'!$A$6:$IV$366,$A176+1,0))/1000</f>
        <v>0</v>
      </c>
      <c r="H176" s="470">
        <f>('ป้อนข้อมูล Mortgage Protection1'!$G$26*HLOOKUP($H$6,'SA 10%'!$A$6:$IV$366,$A176+1,0))/1000</f>
        <v>0</v>
      </c>
      <c r="I176" s="470">
        <f>('ป้อนข้อมูล Mortgage Protection1'!$G$26*HLOOKUP($I$6,'SA 10%'!$A$6:$IV$366,$A176+1,0))/1000</f>
        <v>0</v>
      </c>
      <c r="J176" s="470">
        <f>('ป้อนข้อมูล Mortgage Protection1'!$G$26*HLOOKUP($J$6,'SA 10%'!$A$6:$IV$366,$A176+1,0))/1000</f>
        <v>0</v>
      </c>
      <c r="K176" s="470">
        <f>('ป้อนข้อมูล Mortgage Protection1'!$G$26*HLOOKUP($K$6,'SA 10%'!$A$6:$IV$366,$A176+1,0))/1000</f>
        <v>0</v>
      </c>
      <c r="L176" s="470">
        <f>('ป้อนข้อมูล Mortgage Protection1'!$G$26*HLOOKUP($L$6,'SA 10%'!$A$6:$IV$366,$A176+1,0))/1000</f>
        <v>0</v>
      </c>
      <c r="M176" s="470">
        <f>('ป้อนข้อมูล Mortgage Protection1'!$G$26*HLOOKUP($M$6,'SA 10%'!$A$6:$IV$366,$A176+1,0))/1000</f>
        <v>0</v>
      </c>
      <c r="N176" s="470">
        <f>('ป้อนข้อมูล Mortgage Protection1'!$G$26*HLOOKUP($N$6,'SA 10%'!$A$6:$IV$366,$A176+1,0))/1000</f>
        <v>0</v>
      </c>
      <c r="O176" s="470">
        <f>('ป้อนข้อมูล Mortgage Protection1'!$G$26*HLOOKUP($O$6,'SA 10%'!$A$6:$IV$366,$A176+1,0))/1000</f>
        <v>0</v>
      </c>
      <c r="P176" s="470">
        <f>('ป้อนข้อมูล Mortgage Protection1'!$G$26*HLOOKUP($P$6,'SA 10%'!$A$6:$IV$366,$A176+1,0))/1000</f>
        <v>288014.8169974187</v>
      </c>
      <c r="Q176" s="470">
        <f>('ป้อนข้อมูล Mortgage Protection1'!$G$26*HLOOKUP($Q$6,'SA 10%'!$A$6:$IV$366,$A176+1,0))/1000</f>
        <v>558310.21603229153</v>
      </c>
      <c r="R176" s="470">
        <f>('ป้อนข้อมูล Mortgage Protection1'!$G$26*HLOOKUP($R$6,'SA 10%'!$A$6:$IV$366,$A176+1,0))/1000</f>
        <v>790827.64419168362</v>
      </c>
      <c r="S176" s="470">
        <f>('ป้อนข้อมูล Mortgage Protection1'!$G$26*HLOOKUP($S$6,'SA 10%'!$A$6:$IV$366,$A176+1,0))/1000</f>
        <v>992036.53580586996</v>
      </c>
      <c r="T176" s="470">
        <f>('ป้อนข้อมูล Mortgage Protection1'!$G$26*HLOOKUP($T$6,'SA 10%'!$A$6:$IV$366,$A176+1,0))/1000</f>
        <v>1167047.814978912</v>
      </c>
      <c r="U176" s="470">
        <f>('ป้อนข้อมูล Mortgage Protection1'!$G$26*HLOOKUP($U$6,'SA 10%'!$A$6:$IV$366,$A176+1,0))/1000</f>
        <v>1319952.7451951962</v>
      </c>
      <c r="V176" s="470">
        <f>('ป้อนข้อมูล Mortgage Protection1'!$G$26*HLOOKUP($V$6,'SA 10%'!$A$6:$IV$366,$A176+1,0))/1000</f>
        <v>1454064.9876173704</v>
      </c>
      <c r="W176" s="470">
        <f>('ป้อนข้อมูล Mortgage Protection1'!$G$26*HLOOKUP($W$6,'SA 10%'!$A$6:$IV$366,$A176+1,0))/1000</f>
        <v>1572096.6703062004</v>
      </c>
      <c r="X176" s="470">
        <f>('ป้อนข้อมูล Mortgage Protection1'!$G$26*HLOOKUP($X$6,'SA 10%'!$A$6:$IV$366,$A176+1,0))/1000</f>
        <v>1676288.5561295899</v>
      </c>
      <c r="Y176" s="470">
        <f>('ป้อนข้อมูล Mortgage Protection1'!$G$26*HLOOKUP($Y$6,'SA 10%'!$A$6:$IV$366,$A176+1,0))/1000</f>
        <v>1768507.7005741205</v>
      </c>
      <c r="Z176" s="470">
        <f>('ป้อนข้อมูล Mortgage Protection1'!$G$26*HLOOKUP($Z$6,'SA 10%'!$A$6:$IV$366,$A176+1,0))/1000</f>
        <v>1850321.704877232</v>
      </c>
      <c r="AA176" s="470">
        <f>('ป้อนข้อมูล Mortgage Protection1'!$G$26*HLOOKUP($AA$6,'SA 10%'!$A$6:$IV$366,$A176+1,0))/1000</f>
        <v>1923055.8676580915</v>
      </c>
      <c r="AB176" s="470">
        <f>('ป้อนข้อมูล Mortgage Protection1'!$G$26*HLOOKUP($AB$6,'SA 10%'!$A$6:$IV$366,$A176+1,0))/1000</f>
        <v>1987837.6700849195</v>
      </c>
      <c r="AC176" s="470">
        <f>('ป้อนข้อมูล Mortgage Protection1'!$G$26*HLOOKUP($AC$6,'SA 10%'!$A$6:$IV$366,$A176+1,0))/1000</f>
        <v>2045631.7619768931</v>
      </c>
      <c r="AD176" s="470">
        <f>('ป้อนข้อมูล Mortgage Protection1'!$G$26*HLOOKUP($AD$6,'SA 10%'!$A$6:$IV$366,$A176+1,0))/1000</f>
        <v>2097267.7420366234</v>
      </c>
      <c r="AE176" s="470">
        <f>('ป้อนข้อมูล Mortgage Protection1'!$G$26*HLOOKUP($AE$6,'SA 10%'!$A$6:$IV$366,$A176+1,0))/1000</f>
        <v>2143462.4135034131</v>
      </c>
    </row>
    <row r="177" spans="1:31" ht="11.1" customHeight="1">
      <c r="A177" s="469">
        <v>171</v>
      </c>
      <c r="B177" s="470">
        <f>('ป้อนข้อมูล Mortgage Protection1'!$G$26*HLOOKUP($B$6,'SA 10%'!$A$6:$IV$366,$A177+1,0))/1000</f>
        <v>0</v>
      </c>
      <c r="C177" s="470">
        <f>('ป้อนข้อมูล Mortgage Protection1'!$G$26*HLOOKUP($C$6,'SA 10%'!$A$6:$IV$366,$A177+1,0))/1000</f>
        <v>0</v>
      </c>
      <c r="D177" s="470">
        <f>('ป้อนข้อมูล Mortgage Protection1'!$G$26*HLOOKUP($D$6,'SA 10%'!$A$6:$IV$366,$A177+1,0))/1000</f>
        <v>0</v>
      </c>
      <c r="E177" s="470">
        <f>('ป้อนข้อมูล Mortgage Protection1'!$G$26*HLOOKUP($E$6,'SA 10%'!$A$6:$IV$366,$A177+1,0))/1000</f>
        <v>0</v>
      </c>
      <c r="F177" s="470">
        <f>('ป้อนข้อมูล Mortgage Protection1'!$G$26*HLOOKUP($F$6,'SA 10%'!$A$6:$IV$366,$A177+1,0))/1000</f>
        <v>0</v>
      </c>
      <c r="G177" s="470">
        <f>('ป้อนข้อมูล Mortgage Protection1'!$G$26*HLOOKUP($G$6,'SA 10%'!$A$6:$IV$366,$A177+1,0))/1000</f>
        <v>0</v>
      </c>
      <c r="H177" s="470">
        <f>('ป้อนข้อมูล Mortgage Protection1'!$G$26*HLOOKUP($H$6,'SA 10%'!$A$6:$IV$366,$A177+1,0))/1000</f>
        <v>0</v>
      </c>
      <c r="I177" s="470">
        <f>('ป้อนข้อมูล Mortgage Protection1'!$G$26*HLOOKUP($I$6,'SA 10%'!$A$6:$IV$366,$A177+1,0))/1000</f>
        <v>0</v>
      </c>
      <c r="J177" s="470">
        <f>('ป้อนข้อมูล Mortgage Protection1'!$G$26*HLOOKUP($J$6,'SA 10%'!$A$6:$IV$366,$A177+1,0))/1000</f>
        <v>0</v>
      </c>
      <c r="K177" s="470">
        <f>('ป้อนข้อมูล Mortgage Protection1'!$G$26*HLOOKUP($K$6,'SA 10%'!$A$6:$IV$366,$A177+1,0))/1000</f>
        <v>0</v>
      </c>
      <c r="L177" s="470">
        <f>('ป้อนข้อมูล Mortgage Protection1'!$G$26*HLOOKUP($L$6,'SA 10%'!$A$6:$IV$366,$A177+1,0))/1000</f>
        <v>0</v>
      </c>
      <c r="M177" s="470">
        <f>('ป้อนข้อมูล Mortgage Protection1'!$G$26*HLOOKUP($M$6,'SA 10%'!$A$6:$IV$366,$A177+1,0))/1000</f>
        <v>0</v>
      </c>
      <c r="N177" s="470">
        <f>('ป้อนข้อมูล Mortgage Protection1'!$G$26*HLOOKUP($N$6,'SA 10%'!$A$6:$IV$366,$A177+1,0))/1000</f>
        <v>0</v>
      </c>
      <c r="O177" s="470">
        <f>('ป้อนข้อมูล Mortgage Protection1'!$G$26*HLOOKUP($O$6,'SA 10%'!$A$6:$IV$366,$A177+1,0))/1000</f>
        <v>0</v>
      </c>
      <c r="P177" s="470">
        <f>('ป้อนข้อมูล Mortgage Protection1'!$G$26*HLOOKUP($P$6,'SA 10%'!$A$6:$IV$366,$A177+1,0))/1000</f>
        <v>262904.51215651061</v>
      </c>
      <c r="Q177" s="470">
        <f>('ป้อนข้อมูล Mortgage Protection1'!$G$26*HLOOKUP($Q$6,'SA 10%'!$A$6:$IV$366,$A177+1,0))/1000</f>
        <v>536187.18881702761</v>
      </c>
      <c r="R177" s="470">
        <f>('ป้อนข้อมูล Mortgage Protection1'!$G$26*HLOOKUP($R$6,'SA 10%'!$A$6:$IV$366,$A177+1,0))/1000</f>
        <v>771274.37625901622</v>
      </c>
      <c r="S177" s="470">
        <f>('ป้อนข้อมูล Mortgage Protection1'!$G$26*HLOOKUP($S$6,'SA 10%'!$A$6:$IV$366,$A177+1,0))/1000</f>
        <v>974707.00835175265</v>
      </c>
      <c r="T177" s="470">
        <f>('ป้อนข้อมูล Mortgage Protection1'!$G$26*HLOOKUP($T$6,'SA 10%'!$A$6:$IV$366,$A177+1,0))/1000</f>
        <v>1151652.4946196093</v>
      </c>
      <c r="U177" s="470">
        <f>('ป้อนข้อมูล Mortgage Protection1'!$G$26*HLOOKUP($U$6,'SA 10%'!$A$6:$IV$366,$A177+1,0))/1000</f>
        <v>1306247.3147804388</v>
      </c>
      <c r="V177" s="470">
        <f>('ป้อนข้อมูล Mortgage Protection1'!$G$26*HLOOKUP($V$6,'SA 10%'!$A$6:$IV$366,$A177+1,0))/1000</f>
        <v>1441841.7522475282</v>
      </c>
      <c r="W177" s="470">
        <f>('ป้อนข้อมูล Mortgage Protection1'!$G$26*HLOOKUP($W$6,'SA 10%'!$A$6:$IV$366,$A177+1,0))/1000</f>
        <v>1561177.9092488044</v>
      </c>
      <c r="X177" s="470">
        <f>('ป้อนข้อมูล Mortgage Protection1'!$G$26*HLOOKUP($X$6,'SA 10%'!$A$6:$IV$366,$A177+1,0))/1000</f>
        <v>1666521.3133385256</v>
      </c>
      <c r="Y177" s="470">
        <f>('ป้อนข้อมูล Mortgage Protection1'!$G$26*HLOOKUP($Y$6,'SA 10%'!$A$6:$IV$366,$A177+1,0))/1000</f>
        <v>1759759.6545131477</v>
      </c>
      <c r="Z177" s="470">
        <f>('ป้อนข้อมูล Mortgage Protection1'!$G$26*HLOOKUP($Z$6,'SA 10%'!$A$6:$IV$366,$A177+1,0))/1000</f>
        <v>1842477.8589816773</v>
      </c>
      <c r="AA177" s="470">
        <f>('ป้อนข้อมูล Mortgage Protection1'!$G$26*HLOOKUP($AA$6,'SA 10%'!$A$6:$IV$366,$A177+1,0))/1000</f>
        <v>1916015.8724306244</v>
      </c>
      <c r="AB177" s="470">
        <f>('ป้อนข้อมูล Mortgage Protection1'!$G$26*HLOOKUP($AB$6,'SA 10%'!$A$6:$IV$366,$A177+1,0))/1000</f>
        <v>1981513.6368369369</v>
      </c>
      <c r="AC177" s="470">
        <f>('ป้อนข้อมูล Mortgage Protection1'!$G$26*HLOOKUP($AC$6,'SA 10%'!$A$6:$IV$366,$A177+1,0))/1000</f>
        <v>2039946.4632327894</v>
      </c>
      <c r="AD177" s="470">
        <f>('ป้อนข้อมูล Mortgage Protection1'!$G$26*HLOOKUP($AD$6,'SA 10%'!$A$6:$IV$366,$A177+1,0))/1000</f>
        <v>2092153.1189624041</v>
      </c>
      <c r="AE177" s="470">
        <f>('ป้อนข้อมูล Mortgage Protection1'!$G$26*HLOOKUP($AE$6,'SA 10%'!$A$6:$IV$366,$A177+1,0))/1000</f>
        <v>2138858.3293025498</v>
      </c>
    </row>
    <row r="178" spans="1:31" ht="11.1" customHeight="1">
      <c r="A178" s="469">
        <v>172</v>
      </c>
      <c r="B178" s="470">
        <f>('ป้อนข้อมูล Mortgage Protection1'!$G$26*HLOOKUP($B$6,'SA 10%'!$A$6:$IV$366,$A178+1,0))/1000</f>
        <v>0</v>
      </c>
      <c r="C178" s="470">
        <f>('ป้อนข้อมูล Mortgage Protection1'!$G$26*HLOOKUP($C$6,'SA 10%'!$A$6:$IV$366,$A178+1,0))/1000</f>
        <v>0</v>
      </c>
      <c r="D178" s="470">
        <f>('ป้อนข้อมูล Mortgage Protection1'!$G$26*HLOOKUP($D$6,'SA 10%'!$A$6:$IV$366,$A178+1,0))/1000</f>
        <v>0</v>
      </c>
      <c r="E178" s="470">
        <f>('ป้อนข้อมูล Mortgage Protection1'!$G$26*HLOOKUP($E$6,'SA 10%'!$A$6:$IV$366,$A178+1,0))/1000</f>
        <v>0</v>
      </c>
      <c r="F178" s="470">
        <f>('ป้อนข้อมูล Mortgage Protection1'!$G$26*HLOOKUP($F$6,'SA 10%'!$A$6:$IV$366,$A178+1,0))/1000</f>
        <v>0</v>
      </c>
      <c r="G178" s="470">
        <f>('ป้อนข้อมูล Mortgage Protection1'!$G$26*HLOOKUP($G$6,'SA 10%'!$A$6:$IV$366,$A178+1,0))/1000</f>
        <v>0</v>
      </c>
      <c r="H178" s="470">
        <f>('ป้อนข้อมูล Mortgage Protection1'!$G$26*HLOOKUP($H$6,'SA 10%'!$A$6:$IV$366,$A178+1,0))/1000</f>
        <v>0</v>
      </c>
      <c r="I178" s="470">
        <f>('ป้อนข้อมูล Mortgage Protection1'!$G$26*HLOOKUP($I$6,'SA 10%'!$A$6:$IV$366,$A178+1,0))/1000</f>
        <v>0</v>
      </c>
      <c r="J178" s="470">
        <f>('ป้อนข้อมูล Mortgage Protection1'!$G$26*HLOOKUP($J$6,'SA 10%'!$A$6:$IV$366,$A178+1,0))/1000</f>
        <v>0</v>
      </c>
      <c r="K178" s="470">
        <f>('ป้อนข้อมูล Mortgage Protection1'!$G$26*HLOOKUP($K$6,'SA 10%'!$A$6:$IV$366,$A178+1,0))/1000</f>
        <v>0</v>
      </c>
      <c r="L178" s="470">
        <f>('ป้อนข้อมูล Mortgage Protection1'!$G$26*HLOOKUP($L$6,'SA 10%'!$A$6:$IV$366,$A178+1,0))/1000</f>
        <v>0</v>
      </c>
      <c r="M178" s="470">
        <f>('ป้อนข้อมูล Mortgage Protection1'!$G$26*HLOOKUP($M$6,'SA 10%'!$A$6:$IV$366,$A178+1,0))/1000</f>
        <v>0</v>
      </c>
      <c r="N178" s="470">
        <f>('ป้อนข้อมูล Mortgage Protection1'!$G$26*HLOOKUP($N$6,'SA 10%'!$A$6:$IV$366,$A178+1,0))/1000</f>
        <v>0</v>
      </c>
      <c r="O178" s="470">
        <f>('ป้อนข้อมูล Mortgage Protection1'!$G$26*HLOOKUP($O$6,'SA 10%'!$A$6:$IV$366,$A178+1,0))/1000</f>
        <v>0</v>
      </c>
      <c r="P178" s="470">
        <f>('ป้อนข้อมูล Mortgage Protection1'!$G$26*HLOOKUP($P$6,'SA 10%'!$A$6:$IV$366,$A178+1,0))/1000</f>
        <v>237584.95477526137</v>
      </c>
      <c r="Q178" s="470">
        <f>('ป้อนข้อมูล Mortgage Protection1'!$G$26*HLOOKUP($Q$6,'SA 10%'!$A$6:$IV$366,$A178+1,0))/1000</f>
        <v>513879.80304163665</v>
      </c>
      <c r="R178" s="470">
        <f>('ป้อนข้อมูล Mortgage Protection1'!$G$26*HLOOKUP($R$6,'SA 10%'!$A$6:$IV$366,$A178+1,0))/1000</f>
        <v>751558.16442690999</v>
      </c>
      <c r="S178" s="470">
        <f>('ป้อนข้อมูล Mortgage Protection1'!$G$26*HLOOKUP($S$6,'SA 10%'!$A$6:$IV$366,$A178+1,0))/1000</f>
        <v>957233.06816885108</v>
      </c>
      <c r="T178" s="470">
        <f>('ป้อนข้อมูล Mortgage Protection1'!$G$26*HLOOKUP($T$6,'SA 10%'!$A$6:$IV$366,$A178+1,0))/1000</f>
        <v>1136128.8799239798</v>
      </c>
      <c r="U178" s="470">
        <f>('ป้อนข้อมูล Mortgage Protection1'!$G$26*HLOOKUP($U$6,'SA 10%'!$A$6:$IV$366,$A178+1,0))/1000</f>
        <v>1292427.6724455587</v>
      </c>
      <c r="V178" s="470">
        <f>('ป้อนข้อมูล Mortgage Protection1'!$G$26*HLOOKUP($V$6,'SA 10%'!$A$6:$IV$366,$A178+1,0))/1000</f>
        <v>1429516.6565829373</v>
      </c>
      <c r="W178" s="470">
        <f>('ป้อนข้อมูล Mortgage Protection1'!$G$26*HLOOKUP($W$6,'SA 10%'!$A$6:$IV$366,$A178+1,0))/1000</f>
        <v>1550168.1585159302</v>
      </c>
      <c r="X178" s="470">
        <f>('ป้อนข้อมูล Mortgage Protection1'!$G$26*HLOOKUP($X$6,'SA 10%'!$A$6:$IV$366,$A178+1,0))/1000</f>
        <v>1656672.676857535</v>
      </c>
      <c r="Y178" s="470">
        <f>('ป้อนข้อมูล Mortgage Protection1'!$G$26*HLOOKUP($Y$6,'SA 10%'!$A$6:$IV$366,$A178+1,0))/1000</f>
        <v>1750938.7080683336</v>
      </c>
      <c r="Z178" s="470">
        <f>('ป้อนข้อมูล Mortgage Protection1'!$G$26*HLOOKUP($Z$6,'SA 10%'!$A$6:$IV$366,$A178+1,0))/1000</f>
        <v>1834568.6477036595</v>
      </c>
      <c r="AA178" s="470">
        <f>('ป้อนข้อมูล Mortgage Protection1'!$G$26*HLOOKUP($AA$6,'SA 10%'!$A$6:$IV$366,$A178+1,0))/1000</f>
        <v>1908917.2105762619</v>
      </c>
      <c r="AB178" s="470">
        <f>('ป้อนข้อมูล Mortgage Protection1'!$G$26*HLOOKUP($AB$6,'SA 10%'!$A$6:$IV$366,$A178+1,0))/1000</f>
        <v>1975136.9033118878</v>
      </c>
      <c r="AC178" s="470">
        <f>('ป้อนข้อมูล Mortgage Protection1'!$G$26*HLOOKUP($AC$6,'SA 10%'!$A$6:$IV$366,$A178+1,0))/1000</f>
        <v>2034213.786999152</v>
      </c>
      <c r="AD178" s="470">
        <f>('ป้อนข้อมูล Mortgage Protection1'!$G$26*HLOOKUP($AD$6,'SA 10%'!$A$6:$IV$366,$A178+1,0))/1000</f>
        <v>2086995.874029232</v>
      </c>
      <c r="AE178" s="470">
        <f>('ป้อนข้อมูล Mortgage Protection1'!$G$26*HLOOKUP($AE$6,'SA 10%'!$A$6:$IV$366,$A178+1,0))/1000</f>
        <v>2134215.8777333456</v>
      </c>
    </row>
    <row r="179" spans="1:31" ht="11.1" customHeight="1">
      <c r="A179" s="469">
        <v>173</v>
      </c>
      <c r="B179" s="470">
        <f>('ป้อนข้อมูล Mortgage Protection1'!$G$26*HLOOKUP($B$6,'SA 10%'!$A$6:$IV$366,$A179+1,0))/1000</f>
        <v>0</v>
      </c>
      <c r="C179" s="470">
        <f>('ป้อนข้อมูล Mortgage Protection1'!$G$26*HLOOKUP($C$6,'SA 10%'!$A$6:$IV$366,$A179+1,0))/1000</f>
        <v>0</v>
      </c>
      <c r="D179" s="470">
        <f>('ป้อนข้อมูล Mortgage Protection1'!$G$26*HLOOKUP($D$6,'SA 10%'!$A$6:$IV$366,$A179+1,0))/1000</f>
        <v>0</v>
      </c>
      <c r="E179" s="470">
        <f>('ป้อนข้อมูล Mortgage Protection1'!$G$26*HLOOKUP($E$6,'SA 10%'!$A$6:$IV$366,$A179+1,0))/1000</f>
        <v>0</v>
      </c>
      <c r="F179" s="470">
        <f>('ป้อนข้อมูล Mortgage Protection1'!$G$26*HLOOKUP($F$6,'SA 10%'!$A$6:$IV$366,$A179+1,0))/1000</f>
        <v>0</v>
      </c>
      <c r="G179" s="470">
        <f>('ป้อนข้อมูล Mortgage Protection1'!$G$26*HLOOKUP($G$6,'SA 10%'!$A$6:$IV$366,$A179+1,0))/1000</f>
        <v>0</v>
      </c>
      <c r="H179" s="470">
        <f>('ป้อนข้อมูล Mortgage Protection1'!$G$26*HLOOKUP($H$6,'SA 10%'!$A$6:$IV$366,$A179+1,0))/1000</f>
        <v>0</v>
      </c>
      <c r="I179" s="470">
        <f>('ป้อนข้อมูล Mortgage Protection1'!$G$26*HLOOKUP($I$6,'SA 10%'!$A$6:$IV$366,$A179+1,0))/1000</f>
        <v>0</v>
      </c>
      <c r="J179" s="470">
        <f>('ป้อนข้อมูล Mortgage Protection1'!$G$26*HLOOKUP($J$6,'SA 10%'!$A$6:$IV$366,$A179+1,0))/1000</f>
        <v>0</v>
      </c>
      <c r="K179" s="470">
        <f>('ป้อนข้อมูล Mortgage Protection1'!$G$26*HLOOKUP($K$6,'SA 10%'!$A$6:$IV$366,$A179+1,0))/1000</f>
        <v>0</v>
      </c>
      <c r="L179" s="470">
        <f>('ป้อนข้อมูล Mortgage Protection1'!$G$26*HLOOKUP($L$6,'SA 10%'!$A$6:$IV$366,$A179+1,0))/1000</f>
        <v>0</v>
      </c>
      <c r="M179" s="470">
        <f>('ป้อนข้อมูล Mortgage Protection1'!$G$26*HLOOKUP($M$6,'SA 10%'!$A$6:$IV$366,$A179+1,0))/1000</f>
        <v>0</v>
      </c>
      <c r="N179" s="470">
        <f>('ป้อนข้อมูล Mortgage Protection1'!$G$26*HLOOKUP($N$6,'SA 10%'!$A$6:$IV$366,$A179+1,0))/1000</f>
        <v>0</v>
      </c>
      <c r="O179" s="470">
        <f>('ป้อนข้อมูล Mortgage Protection1'!$G$26*HLOOKUP($O$6,'SA 10%'!$A$6:$IV$366,$A179+1,0))/1000</f>
        <v>0</v>
      </c>
      <c r="P179" s="470">
        <f>('ป้อนข้อมูล Mortgage Protection1'!$G$26*HLOOKUP($P$6,'SA 10%'!$A$6:$IV$366,$A179+1,0))/1000</f>
        <v>212054.40108250218</v>
      </c>
      <c r="Q179" s="470">
        <f>('ป้อนข้อมูล Mortgage Protection1'!$G$26*HLOOKUP($Q$6,'SA 10%'!$A$6:$IV$366,$A179+1,0))/1000</f>
        <v>491386.52238478436</v>
      </c>
      <c r="R179" s="470">
        <f>('ป้อนข้อมูล Mortgage Protection1'!$G$26*HLOOKUP($R$6,'SA 10%'!$A$6:$IV$366,$A179+1,0))/1000</f>
        <v>731677.65082953614</v>
      </c>
      <c r="S179" s="470">
        <f>('ป้อนข้อมูล Mortgage Protection1'!$G$26*HLOOKUP($S$6,'SA 10%'!$A$6:$IV$366,$A179+1,0))/1000</f>
        <v>939613.51181775914</v>
      </c>
      <c r="T179" s="470">
        <f>('ป้อนข้อมูล Mortgage Protection1'!$G$26*HLOOKUP($T$6,'SA 10%'!$A$6:$IV$366,$A179+1,0))/1000</f>
        <v>1120475.9017725531</v>
      </c>
      <c r="U179" s="470">
        <f>('ป้อนข้อมูล Mortgage Protection1'!$G$26*HLOOKUP($U$6,'SA 10%'!$A$6:$IV$366,$A179+1,0))/1000</f>
        <v>1278492.8664245545</v>
      </c>
      <c r="V179" s="470">
        <f>('ป้อนข้อมูล Mortgage Protection1'!$G$26*HLOOKUP($V$6,'SA 10%'!$A$6:$IV$366,$A179+1,0))/1000</f>
        <v>1417088.8517878077</v>
      </c>
      <c r="W179" s="470">
        <f>('ป้อนข้อมูล Mortgage Protection1'!$G$26*HLOOKUP($W$6,'SA 10%'!$A$6:$IV$366,$A179+1,0))/1000</f>
        <v>1539066.6598602824</v>
      </c>
      <c r="X179" s="470">
        <f>('ป้อนข้อมูล Mortgage Protection1'!$G$26*HLOOKUP($X$6,'SA 10%'!$A$6:$IV$366,$A179+1,0))/1000</f>
        <v>1646741.96840587</v>
      </c>
      <c r="Y179" s="470">
        <f>('ป้อนข้อมูล Mortgage Protection1'!$G$26*HLOOKUP($Y$6,'SA 10%'!$A$6:$IV$366,$A179+1,0))/1000</f>
        <v>1742044.2537364794</v>
      </c>
      <c r="Z179" s="470">
        <f>('ป้อนข้อมูล Mortgage Protection1'!$G$26*HLOOKUP($Z$6,'SA 10%'!$A$6:$IV$366,$A179+1,0))/1000</f>
        <v>1826593.5263316585</v>
      </c>
      <c r="AA179" s="470">
        <f>('ป้อนข้อมูล Mortgage Protection1'!$G$26*HLOOKUP($AA$6,'SA 10%'!$A$6:$IV$366,$A179+1,0))/1000</f>
        <v>1901759.3932064462</v>
      </c>
      <c r="AB179" s="470">
        <f>('ป้อนข้อมูล Mortgage Protection1'!$G$26*HLOOKUP($AB$6,'SA 10%'!$A$6:$IV$366,$A179+1,0))/1000</f>
        <v>1968707.030340797</v>
      </c>
      <c r="AC179" s="470">
        <f>('ป้อนข้อมูล Mortgage Protection1'!$G$26*HLOOKUP($AC$6,'SA 10%'!$A$6:$IV$366,$A179+1,0))/1000</f>
        <v>2028433.3384635679</v>
      </c>
      <c r="AD179" s="470">
        <f>('ป้อนข้อมูล Mortgage Protection1'!$G$26*HLOOKUP($AD$6,'SA 10%'!$A$6:$IV$366,$A179+1,0))/1000</f>
        <v>2081795.6520549508</v>
      </c>
      <c r="AE179" s="470">
        <f>('ป้อนข้อมูล Mortgage Protection1'!$G$26*HLOOKUP($AE$6,'SA 10%'!$A$6:$IV$366,$A179+1,0))/1000</f>
        <v>2129534.7390677324</v>
      </c>
    </row>
    <row r="180" spans="1:31" ht="11.1" customHeight="1">
      <c r="A180" s="469">
        <v>174</v>
      </c>
      <c r="B180" s="470">
        <f>('ป้อนข้อมูล Mortgage Protection1'!$G$26*HLOOKUP($B$6,'SA 10%'!$A$6:$IV$366,$A180+1,0))/1000</f>
        <v>0</v>
      </c>
      <c r="C180" s="470">
        <f>('ป้อนข้อมูล Mortgage Protection1'!$G$26*HLOOKUP($C$6,'SA 10%'!$A$6:$IV$366,$A180+1,0))/1000</f>
        <v>0</v>
      </c>
      <c r="D180" s="470">
        <f>('ป้อนข้อมูล Mortgage Protection1'!$G$26*HLOOKUP($D$6,'SA 10%'!$A$6:$IV$366,$A180+1,0))/1000</f>
        <v>0</v>
      </c>
      <c r="E180" s="470">
        <f>('ป้อนข้อมูล Mortgage Protection1'!$G$26*HLOOKUP($E$6,'SA 10%'!$A$6:$IV$366,$A180+1,0))/1000</f>
        <v>0</v>
      </c>
      <c r="F180" s="470">
        <f>('ป้อนข้อมูล Mortgage Protection1'!$G$26*HLOOKUP($F$6,'SA 10%'!$A$6:$IV$366,$A180+1,0))/1000</f>
        <v>0</v>
      </c>
      <c r="G180" s="470">
        <f>('ป้อนข้อมูล Mortgage Protection1'!$G$26*HLOOKUP($G$6,'SA 10%'!$A$6:$IV$366,$A180+1,0))/1000</f>
        <v>0</v>
      </c>
      <c r="H180" s="470">
        <f>('ป้อนข้อมูล Mortgage Protection1'!$G$26*HLOOKUP($H$6,'SA 10%'!$A$6:$IV$366,$A180+1,0))/1000</f>
        <v>0</v>
      </c>
      <c r="I180" s="470">
        <f>('ป้อนข้อมูล Mortgage Protection1'!$G$26*HLOOKUP($I$6,'SA 10%'!$A$6:$IV$366,$A180+1,0))/1000</f>
        <v>0</v>
      </c>
      <c r="J180" s="470">
        <f>('ป้อนข้อมูล Mortgage Protection1'!$G$26*HLOOKUP($J$6,'SA 10%'!$A$6:$IV$366,$A180+1,0))/1000</f>
        <v>0</v>
      </c>
      <c r="K180" s="470">
        <f>('ป้อนข้อมูล Mortgage Protection1'!$G$26*HLOOKUP($K$6,'SA 10%'!$A$6:$IV$366,$A180+1,0))/1000</f>
        <v>0</v>
      </c>
      <c r="L180" s="470">
        <f>('ป้อนข้อมูล Mortgage Protection1'!$G$26*HLOOKUP($L$6,'SA 10%'!$A$6:$IV$366,$A180+1,0))/1000</f>
        <v>0</v>
      </c>
      <c r="M180" s="470">
        <f>('ป้อนข้อมูล Mortgage Protection1'!$G$26*HLOOKUP($M$6,'SA 10%'!$A$6:$IV$366,$A180+1,0))/1000</f>
        <v>0</v>
      </c>
      <c r="N180" s="470">
        <f>('ป้อนข้อมูล Mortgage Protection1'!$G$26*HLOOKUP($N$6,'SA 10%'!$A$6:$IV$366,$A180+1,0))/1000</f>
        <v>0</v>
      </c>
      <c r="O180" s="470">
        <f>('ป้อนข้อมูล Mortgage Protection1'!$G$26*HLOOKUP($O$6,'SA 10%'!$A$6:$IV$366,$A180+1,0))/1000</f>
        <v>0</v>
      </c>
      <c r="P180" s="470">
        <f>('ป้อนข้อมูล Mortgage Protection1'!$G$26*HLOOKUP($P$6,'SA 10%'!$A$6:$IV$366,$A180+1,0))/1000</f>
        <v>186311.09277563664</v>
      </c>
      <c r="Q180" s="470">
        <f>('ป้อนข้อมูล Mortgage Protection1'!$G$26*HLOOKUP($Q$6,'SA 10%'!$A$6:$IV$366,$A180+1,0))/1000</f>
        <v>468705.79772245797</v>
      </c>
      <c r="R180" s="470">
        <f>('ป้อนข้อมูล Mortgage Protection1'!$G$26*HLOOKUP($R$6,'SA 10%'!$A$6:$IV$366,$A180+1,0))/1000</f>
        <v>711631.46628551814</v>
      </c>
      <c r="S180" s="470">
        <f>('ป้อนข้อมูล Mortgage Protection1'!$G$26*HLOOKUP($S$6,'SA 10%'!$A$6:$IV$366,$A180+1,0))/1000</f>
        <v>921847.12583040795</v>
      </c>
      <c r="T180" s="470">
        <f>('ป้อนข้อมูล Mortgage Protection1'!$G$26*HLOOKUP($T$6,'SA 10%'!$A$6:$IV$366,$A180+1,0))/1000</f>
        <v>1104692.4821365315</v>
      </c>
      <c r="U180" s="470">
        <f>('ป้อนข้อมูล Mortgage Protection1'!$G$26*HLOOKUP($U$6,'SA 10%'!$A$6:$IV$366,$A180+1,0))/1000</f>
        <v>1264441.9370200422</v>
      </c>
      <c r="V180" s="470">
        <f>('ป้อนข้อมูล Mortgage Protection1'!$G$26*HLOOKUP($V$6,'SA 10%'!$A$6:$IV$366,$A180+1,0))/1000</f>
        <v>1404557.4819527194</v>
      </c>
      <c r="W180" s="470">
        <f>('ป้อนข้อมูล Mortgage Protection1'!$G$26*HLOOKUP($W$6,'SA 10%'!$A$6:$IV$366,$A180+1,0))/1000</f>
        <v>1527872.6487158374</v>
      </c>
      <c r="X180" s="470">
        <f>('ป้อนข้อมูล Mortgage Protection1'!$G$26*HLOOKUP($X$6,'SA 10%'!$A$6:$IV$366,$A180+1,0))/1000</f>
        <v>1636728.5040504413</v>
      </c>
      <c r="Y180" s="470">
        <f>('ป้อนข้อมูล Mortgage Protection1'!$G$26*HLOOKUP($Y$6,'SA 10%'!$A$6:$IV$366,$A180+1,0))/1000</f>
        <v>1733075.6789518599</v>
      </c>
      <c r="Z180" s="470">
        <f>('ป้อนข้อมูล Mortgage Protection1'!$G$26*HLOOKUP($Z$6,'SA 10%'!$A$6:$IV$366,$A180+1,0))/1000</f>
        <v>1818551.9456148911</v>
      </c>
      <c r="AA180" s="470">
        <f>('ป้อนข้อมูล Mortgage Protection1'!$G$26*HLOOKUP($AA$6,'SA 10%'!$A$6:$IV$366,$A180+1,0))/1000</f>
        <v>1894541.9273585491</v>
      </c>
      <c r="AB180" s="470">
        <f>('ป้อนข้อมูล Mortgage Protection1'!$G$26*HLOOKUP($AB$6,'SA 10%'!$A$6:$IV$366,$A180+1,0))/1000</f>
        <v>1962223.5750949471</v>
      </c>
      <c r="AC180" s="470">
        <f>('ป้อนข้อมูล Mortgage Protection1'!$G$26*HLOOKUP($AC$6,'SA 10%'!$A$6:$IV$366,$A180+1,0))/1000</f>
        <v>2022604.71952352</v>
      </c>
      <c r="AD180" s="470">
        <f>('ป้อนข้อมูล Mortgage Protection1'!$G$26*HLOOKUP($AD$6,'SA 10%'!$A$6:$IV$366,$A180+1,0))/1000</f>
        <v>2076552.0948975505</v>
      </c>
      <c r="AE180" s="470">
        <f>('ป้อนข้อมูล Mortgage Protection1'!$G$26*HLOOKUP($AE$6,'SA 10%'!$A$6:$IV$366,$A180+1,0))/1000</f>
        <v>2124814.5909132385</v>
      </c>
    </row>
    <row r="181" spans="1:31" ht="11.1" customHeight="1">
      <c r="A181" s="469">
        <v>175</v>
      </c>
      <c r="B181" s="470">
        <f>('ป้อนข้อมูล Mortgage Protection1'!$G$26*HLOOKUP($B$6,'SA 10%'!$A$6:$IV$366,$A181+1,0))/1000</f>
        <v>0</v>
      </c>
      <c r="C181" s="470">
        <f>('ป้อนข้อมูล Mortgage Protection1'!$G$26*HLOOKUP($C$6,'SA 10%'!$A$6:$IV$366,$A181+1,0))/1000</f>
        <v>0</v>
      </c>
      <c r="D181" s="470">
        <f>('ป้อนข้อมูล Mortgage Protection1'!$G$26*HLOOKUP($D$6,'SA 10%'!$A$6:$IV$366,$A181+1,0))/1000</f>
        <v>0</v>
      </c>
      <c r="E181" s="470">
        <f>('ป้อนข้อมูล Mortgage Protection1'!$G$26*HLOOKUP($E$6,'SA 10%'!$A$6:$IV$366,$A181+1,0))/1000</f>
        <v>0</v>
      </c>
      <c r="F181" s="470">
        <f>('ป้อนข้อมูล Mortgage Protection1'!$G$26*HLOOKUP($F$6,'SA 10%'!$A$6:$IV$366,$A181+1,0))/1000</f>
        <v>0</v>
      </c>
      <c r="G181" s="470">
        <f>('ป้อนข้อมูล Mortgage Protection1'!$G$26*HLOOKUP($G$6,'SA 10%'!$A$6:$IV$366,$A181+1,0))/1000</f>
        <v>0</v>
      </c>
      <c r="H181" s="470">
        <f>('ป้อนข้อมูล Mortgage Protection1'!$G$26*HLOOKUP($H$6,'SA 10%'!$A$6:$IV$366,$A181+1,0))/1000</f>
        <v>0</v>
      </c>
      <c r="I181" s="470">
        <f>('ป้อนข้อมูล Mortgage Protection1'!$G$26*HLOOKUP($I$6,'SA 10%'!$A$6:$IV$366,$A181+1,0))/1000</f>
        <v>0</v>
      </c>
      <c r="J181" s="470">
        <f>('ป้อนข้อมูล Mortgage Protection1'!$G$26*HLOOKUP($J$6,'SA 10%'!$A$6:$IV$366,$A181+1,0))/1000</f>
        <v>0</v>
      </c>
      <c r="K181" s="470">
        <f>('ป้อนข้อมูล Mortgage Protection1'!$G$26*HLOOKUP($K$6,'SA 10%'!$A$6:$IV$366,$A181+1,0))/1000</f>
        <v>0</v>
      </c>
      <c r="L181" s="470">
        <f>('ป้อนข้อมูล Mortgage Protection1'!$G$26*HLOOKUP($L$6,'SA 10%'!$A$6:$IV$366,$A181+1,0))/1000</f>
        <v>0</v>
      </c>
      <c r="M181" s="470">
        <f>('ป้อนข้อมูล Mortgage Protection1'!$G$26*HLOOKUP($M$6,'SA 10%'!$A$6:$IV$366,$A181+1,0))/1000</f>
        <v>0</v>
      </c>
      <c r="N181" s="470">
        <f>('ป้อนข้อมูล Mortgage Protection1'!$G$26*HLOOKUP($N$6,'SA 10%'!$A$6:$IV$366,$A181+1,0))/1000</f>
        <v>0</v>
      </c>
      <c r="O181" s="470">
        <f>('ป้อนข้อมูล Mortgage Protection1'!$G$26*HLOOKUP($O$6,'SA 10%'!$A$6:$IV$366,$A181+1,0))/1000</f>
        <v>0</v>
      </c>
      <c r="P181" s="470">
        <f>('ป้อนข้อมูล Mortgage Protection1'!$G$26*HLOOKUP($P$6,'SA 10%'!$A$6:$IV$366,$A181+1,0))/1000</f>
        <v>160353.2568995468</v>
      </c>
      <c r="Q181" s="470">
        <f>('ป้อนข้อมูล Mortgage Protection1'!$G$26*HLOOKUP($Q$6,'SA 10%'!$A$6:$IV$366,$A181+1,0))/1000</f>
        <v>445836.0670212789</v>
      </c>
      <c r="R181" s="470">
        <f>('ป้อนข้อมูล Mortgage Protection1'!$G$26*HLOOKUP($R$6,'SA 10%'!$A$6:$IV$366,$A181+1,0))/1000</f>
        <v>691418.23020363227</v>
      </c>
      <c r="S181" s="470">
        <f>('ป้อนข้อมูล Mortgage Protection1'!$G$26*HLOOKUP($S$6,'SA 10%'!$A$6:$IV$366,$A181+1,0))/1000</f>
        <v>903932.68662649533</v>
      </c>
      <c r="T181" s="470">
        <f>('ป้อนข้อมูล Mortgage Protection1'!$G$26*HLOOKUP($T$6,'SA 10%'!$A$6:$IV$366,$A181+1,0))/1000</f>
        <v>1088777.5340035427</v>
      </c>
      <c r="U181" s="470">
        <f>('ป้อนข้อมูล Mortgage Protection1'!$G$26*HLOOKUP($U$6,'SA 10%'!$A$6:$IV$366,$A181+1,0))/1000</f>
        <v>1250273.9165371589</v>
      </c>
      <c r="V181" s="470">
        <f>('ป้อนข้อมูล Mortgage Protection1'!$G$26*HLOOKUP($V$6,'SA 10%'!$A$6:$IV$366,$A181+1,0))/1000</f>
        <v>1391921.6840356712</v>
      </c>
      <c r="W181" s="470">
        <f>('ป้อนข้อมูล Mortgage Protection1'!$G$26*HLOOKUP($W$6,'SA 10%'!$A$6:$IV$366,$A181+1,0))/1000</f>
        <v>1516585.3541451884</v>
      </c>
      <c r="X181" s="470">
        <f>('ป้อนข้อมูล Mortgage Protection1'!$G$26*HLOOKUP($X$6,'SA 10%'!$A$6:$IV$366,$A181+1,0))/1000</f>
        <v>1626631.5941587174</v>
      </c>
      <c r="Y181" s="470">
        <f>('ป้อนข้อมูล Mortgage Protection1'!$G$26*HLOOKUP($Y$6,'SA 10%'!$A$6:$IV$366,$A181+1,0))/1000</f>
        <v>1724032.3660440347</v>
      </c>
      <c r="Z181" s="470">
        <f>('ป้อนข้อมูล Mortgage Protection1'!$G$26*HLOOKUP($Z$6,'SA 10%'!$A$6:$IV$366,$A181+1,0))/1000</f>
        <v>1810443.3517254831</v>
      </c>
      <c r="AA181" s="470">
        <f>('ป้อนข้อมูล Mortgage Protection1'!$G$26*HLOOKUP($AA$6,'SA 10%'!$A$6:$IV$366,$A181+1,0))/1000</f>
        <v>1887264.3159619195</v>
      </c>
      <c r="AB181" s="470">
        <f>('ป้อนข้อมูล Mortgage Protection1'!$G$26*HLOOKUP($AB$6,'SA 10%'!$A$6:$IV$366,$A181+1,0))/1000</f>
        <v>1955686.0910553818</v>
      </c>
      <c r="AC181" s="470">
        <f>('ป้อนข้อมูล Mortgage Protection1'!$G$26*HLOOKUP($AC$6,'SA 10%'!$A$6:$IV$366,$A181+1,0))/1000</f>
        <v>2016727.528758972</v>
      </c>
      <c r="AD181" s="470">
        <f>('ป้อนข้อมูล Mortgage Protection1'!$G$26*HLOOKUP($AD$6,'SA 10%'!$A$6:$IV$366,$A181+1,0))/1000</f>
        <v>2071264.841430505</v>
      </c>
      <c r="AE181" s="470">
        <f>('ป้อนข้อมูล Mortgage Protection1'!$G$26*HLOOKUP($AE$6,'SA 10%'!$A$6:$IV$366,$A181+1,0))/1000</f>
        <v>2120055.1081907898</v>
      </c>
    </row>
    <row r="182" spans="1:31" ht="11.1" customHeight="1">
      <c r="A182" s="469">
        <v>176</v>
      </c>
      <c r="B182" s="470">
        <f>('ป้อนข้อมูล Mortgage Protection1'!$G$26*HLOOKUP($B$6,'SA 10%'!$A$6:$IV$366,$A182+1,0))/1000</f>
        <v>0</v>
      </c>
      <c r="C182" s="470">
        <f>('ป้อนข้อมูล Mortgage Protection1'!$G$26*HLOOKUP($C$6,'SA 10%'!$A$6:$IV$366,$A182+1,0))/1000</f>
        <v>0</v>
      </c>
      <c r="D182" s="470">
        <f>('ป้อนข้อมูล Mortgage Protection1'!$G$26*HLOOKUP($D$6,'SA 10%'!$A$6:$IV$366,$A182+1,0))/1000</f>
        <v>0</v>
      </c>
      <c r="E182" s="470">
        <f>('ป้อนข้อมูล Mortgage Protection1'!$G$26*HLOOKUP($E$6,'SA 10%'!$A$6:$IV$366,$A182+1,0))/1000</f>
        <v>0</v>
      </c>
      <c r="F182" s="470">
        <f>('ป้อนข้อมูล Mortgage Protection1'!$G$26*HLOOKUP($F$6,'SA 10%'!$A$6:$IV$366,$A182+1,0))/1000</f>
        <v>0</v>
      </c>
      <c r="G182" s="470">
        <f>('ป้อนข้อมูล Mortgage Protection1'!$G$26*HLOOKUP($G$6,'SA 10%'!$A$6:$IV$366,$A182+1,0))/1000</f>
        <v>0</v>
      </c>
      <c r="H182" s="470">
        <f>('ป้อนข้อมูล Mortgage Protection1'!$G$26*HLOOKUP($H$6,'SA 10%'!$A$6:$IV$366,$A182+1,0))/1000</f>
        <v>0</v>
      </c>
      <c r="I182" s="470">
        <f>('ป้อนข้อมูล Mortgage Protection1'!$G$26*HLOOKUP($I$6,'SA 10%'!$A$6:$IV$366,$A182+1,0))/1000</f>
        <v>0</v>
      </c>
      <c r="J182" s="470">
        <f>('ป้อนข้อมูล Mortgage Protection1'!$G$26*HLOOKUP($J$6,'SA 10%'!$A$6:$IV$366,$A182+1,0))/1000</f>
        <v>0</v>
      </c>
      <c r="K182" s="470">
        <f>('ป้อนข้อมูล Mortgage Protection1'!$G$26*HLOOKUP($K$6,'SA 10%'!$A$6:$IV$366,$A182+1,0))/1000</f>
        <v>0</v>
      </c>
      <c r="L182" s="470">
        <f>('ป้อนข้อมูล Mortgage Protection1'!$G$26*HLOOKUP($L$6,'SA 10%'!$A$6:$IV$366,$A182+1,0))/1000</f>
        <v>0</v>
      </c>
      <c r="M182" s="470">
        <f>('ป้อนข้อมูล Mortgage Protection1'!$G$26*HLOOKUP($M$6,'SA 10%'!$A$6:$IV$366,$A182+1,0))/1000</f>
        <v>0</v>
      </c>
      <c r="N182" s="470">
        <f>('ป้อนข้อมูล Mortgage Protection1'!$G$26*HLOOKUP($N$6,'SA 10%'!$A$6:$IV$366,$A182+1,0))/1000</f>
        <v>0</v>
      </c>
      <c r="O182" s="470">
        <f>('ป้อนข้อมูล Mortgage Protection1'!$G$26*HLOOKUP($O$6,'SA 10%'!$A$6:$IV$366,$A182+1,0))/1000</f>
        <v>0</v>
      </c>
      <c r="P182" s="470">
        <f>('ป้อนข้อมูล Mortgage Protection1'!$G$26*HLOOKUP($P$6,'SA 10%'!$A$6:$IV$366,$A182+1,0))/1000</f>
        <v>134179.10572448967</v>
      </c>
      <c r="Q182" s="470">
        <f>('ป้อนข้อมูล Mortgage Protection1'!$G$26*HLOOKUP($Q$6,'SA 10%'!$A$6:$IV$366,$A182+1,0))/1000</f>
        <v>422775.75523092359</v>
      </c>
      <c r="R182" s="470">
        <f>('ป้อนข้อมูล Mortgage Protection1'!$G$26*HLOOKUP($R$6,'SA 10%'!$A$6:$IV$366,$A182+1,0))/1000</f>
        <v>671036.550487731</v>
      </c>
      <c r="S182" s="470">
        <f>('ป้อนข้อมูล Mortgage Protection1'!$G$26*HLOOKUP($S$6,'SA 10%'!$A$6:$IV$366,$A182+1,0))/1000</f>
        <v>885868.96042921708</v>
      </c>
      <c r="T182" s="470">
        <f>('ป้อนข้อมูล Mortgage Protection1'!$G$26*HLOOKUP($T$6,'SA 10%'!$A$6:$IV$366,$A182+1,0))/1000</f>
        <v>1072729.9613027789</v>
      </c>
      <c r="U182" s="470">
        <f>('ป้อนข้อมูล Mortgage Protection1'!$G$26*HLOOKUP($U$6,'SA 10%'!$A$6:$IV$366,$A182+1,0))/1000</f>
        <v>1235987.8292169177</v>
      </c>
      <c r="V182" s="470">
        <f>('ป้อนข้อมูล Mortgage Protection1'!$G$26*HLOOKUP($V$6,'SA 10%'!$A$6:$IV$366,$A182+1,0))/1000</f>
        <v>1379180.5878026483</v>
      </c>
      <c r="W182" s="470">
        <f>('ป้อนข้อมูล Mortgage Protection1'!$G$26*HLOOKUP($W$6,'SA 10%'!$A$6:$IV$366,$A182+1,0))/1000</f>
        <v>1505203.9987864515</v>
      </c>
      <c r="X182" s="470">
        <f>('ป้อนข้อมูล Mortgage Protection1'!$G$26*HLOOKUP($X$6,'SA 10%'!$A$6:$IV$366,$A182+1,0))/1000</f>
        <v>1616450.5433512283</v>
      </c>
      <c r="Y182" s="470">
        <f>('ป้อนข้อมูล Mortgage Protection1'!$G$26*HLOOKUP($Y$6,'SA 10%'!$A$6:$IV$366,$A182+1,0))/1000</f>
        <v>1714913.6921953107</v>
      </c>
      <c r="Z182" s="470">
        <f>('ป้อนข้อมูล Mortgage Protection1'!$G$26*HLOOKUP($Z$6,'SA 10%'!$A$6:$IV$366,$A182+1,0))/1000</f>
        <v>1802267.1862203307</v>
      </c>
      <c r="AA182" s="470">
        <f>('ป้อนข้อมูล Mortgage Protection1'!$G$26*HLOOKUP($AA$6,'SA 10%'!$A$6:$IV$366,$A182+1,0))/1000</f>
        <v>1879926.0578036509</v>
      </c>
      <c r="AB182" s="470">
        <f>('ป้อนข้อมูล Mortgage Protection1'!$G$26*HLOOKUP($AB$6,'SA 10%'!$A$6:$IV$366,$A182+1,0))/1000</f>
        <v>1949094.1279821531</v>
      </c>
      <c r="AC182" s="470">
        <f>('ป้อนข้อมูล Mortgage Protection1'!$G$26*HLOOKUP($AC$6,'SA 10%'!$A$6:$IV$366,$A182+1,0))/1000</f>
        <v>2010801.3614047195</v>
      </c>
      <c r="AD182" s="470">
        <f>('ป้อนข้อมูล Mortgage Protection1'!$G$26*HLOOKUP($AD$6,'SA 10%'!$A$6:$IV$366,$A182+1,0))/1000</f>
        <v>2065933.527517901</v>
      </c>
      <c r="AE182" s="470">
        <f>('ป้อนข้อมูล Mortgage Protection1'!$G$26*HLOOKUP($AE$6,'SA 10%'!$A$6:$IV$366,$A182+1,0))/1000</f>
        <v>2115255.9631123217</v>
      </c>
    </row>
    <row r="183" spans="1:31" ht="11.1" customHeight="1">
      <c r="A183" s="469">
        <v>177</v>
      </c>
      <c r="B183" s="470">
        <f>('ป้อนข้อมูล Mortgage Protection1'!$G$26*HLOOKUP($B$6,'SA 10%'!$A$6:$IV$366,$A183+1,0))/1000</f>
        <v>0</v>
      </c>
      <c r="C183" s="470">
        <f>('ป้อนข้อมูล Mortgage Protection1'!$G$26*HLOOKUP($C$6,'SA 10%'!$A$6:$IV$366,$A183+1,0))/1000</f>
        <v>0</v>
      </c>
      <c r="D183" s="470">
        <f>('ป้อนข้อมูล Mortgage Protection1'!$G$26*HLOOKUP($D$6,'SA 10%'!$A$6:$IV$366,$A183+1,0))/1000</f>
        <v>0</v>
      </c>
      <c r="E183" s="470">
        <f>('ป้อนข้อมูล Mortgage Protection1'!$G$26*HLOOKUP($E$6,'SA 10%'!$A$6:$IV$366,$A183+1,0))/1000</f>
        <v>0</v>
      </c>
      <c r="F183" s="470">
        <f>('ป้อนข้อมูล Mortgage Protection1'!$G$26*HLOOKUP($F$6,'SA 10%'!$A$6:$IV$366,$A183+1,0))/1000</f>
        <v>0</v>
      </c>
      <c r="G183" s="470">
        <f>('ป้อนข้อมูล Mortgage Protection1'!$G$26*HLOOKUP($G$6,'SA 10%'!$A$6:$IV$366,$A183+1,0))/1000</f>
        <v>0</v>
      </c>
      <c r="H183" s="470">
        <f>('ป้อนข้อมูล Mortgage Protection1'!$G$26*HLOOKUP($H$6,'SA 10%'!$A$6:$IV$366,$A183+1,0))/1000</f>
        <v>0</v>
      </c>
      <c r="I183" s="470">
        <f>('ป้อนข้อมูล Mortgage Protection1'!$G$26*HLOOKUP($I$6,'SA 10%'!$A$6:$IV$366,$A183+1,0))/1000</f>
        <v>0</v>
      </c>
      <c r="J183" s="470">
        <f>('ป้อนข้อมูล Mortgage Protection1'!$G$26*HLOOKUP($J$6,'SA 10%'!$A$6:$IV$366,$A183+1,0))/1000</f>
        <v>0</v>
      </c>
      <c r="K183" s="470">
        <f>('ป้อนข้อมูล Mortgage Protection1'!$G$26*HLOOKUP($K$6,'SA 10%'!$A$6:$IV$366,$A183+1,0))/1000</f>
        <v>0</v>
      </c>
      <c r="L183" s="470">
        <f>('ป้อนข้อมูล Mortgage Protection1'!$G$26*HLOOKUP($L$6,'SA 10%'!$A$6:$IV$366,$A183+1,0))/1000</f>
        <v>0</v>
      </c>
      <c r="M183" s="470">
        <f>('ป้อนข้อมูล Mortgage Protection1'!$G$26*HLOOKUP($M$6,'SA 10%'!$A$6:$IV$366,$A183+1,0))/1000</f>
        <v>0</v>
      </c>
      <c r="N183" s="470">
        <f>('ป้อนข้อมูล Mortgage Protection1'!$G$26*HLOOKUP($N$6,'SA 10%'!$A$6:$IV$366,$A183+1,0))/1000</f>
        <v>0</v>
      </c>
      <c r="O183" s="470">
        <f>('ป้อนข้อมูล Mortgage Protection1'!$G$26*HLOOKUP($O$6,'SA 10%'!$A$6:$IV$366,$A183+1,0))/1000</f>
        <v>0</v>
      </c>
      <c r="P183" s="470">
        <f>('ป้อนข้อมูล Mortgage Protection1'!$G$26*HLOOKUP($P$6,'SA 10%'!$A$6:$IV$366,$A183+1,0))/1000</f>
        <v>107786.83662297387</v>
      </c>
      <c r="Q183" s="470">
        <f>('ป้อนข้อมูล Mortgage Protection1'!$G$26*HLOOKUP($Q$6,'SA 10%'!$A$6:$IV$366,$A183+1,0))/1000</f>
        <v>399523.27417564846</v>
      </c>
      <c r="R183" s="470">
        <f>('ป้อนข้อมูล Mortgage Protection1'!$G$26*HLOOKUP($R$6,'SA 10%'!$A$6:$IV$366,$A183+1,0))/1000</f>
        <v>650485.02344086417</v>
      </c>
      <c r="S183" s="470">
        <f>('ป้อนข้อมูล Mortgage Protection1'!$G$26*HLOOKUP($S$6,'SA 10%'!$A$6:$IV$366,$A183+1,0))/1000</f>
        <v>867654.7031802946</v>
      </c>
      <c r="T183" s="470">
        <f>('ป้อนข้อมูล Mortgage Protection1'!$G$26*HLOOKUP($T$6,'SA 10%'!$A$6:$IV$366,$A183+1,0))/1000</f>
        <v>1056548.658829509</v>
      </c>
      <c r="U183" s="470">
        <f>('ป้อนข้อมูล Mortgage Protection1'!$G$26*HLOOKUP($U$6,'SA 10%'!$A$6:$IV$366,$A183+1,0))/1000</f>
        <v>1221582.6911690084</v>
      </c>
      <c r="V183" s="470">
        <f>('ป้อนข้อมูล Mortgage Protection1'!$G$26*HLOOKUP($V$6,'SA 10%'!$A$6:$IV$366,$A183+1,0))/1000</f>
        <v>1366333.3157676831</v>
      </c>
      <c r="W183" s="470">
        <f>('ป้อนข้อมูล Mortgage Protection1'!$G$26*HLOOKUP($W$6,'SA 10%'!$A$6:$IV$366,$A183+1,0))/1000</f>
        <v>1493727.7987997246</v>
      </c>
      <c r="X183" s="470">
        <f>('ป้อนข้อมูล Mortgage Protection1'!$G$26*HLOOKUP($X$6,'SA 10%'!$A$6:$IV$366,$A183+1,0))/1000</f>
        <v>1606184.6504536776</v>
      </c>
      <c r="Y183" s="470">
        <f>('ป้อนข้อมูล Mortgage Protection1'!$G$26*HLOOKUP($Y$6,'SA 10%'!$A$6:$IV$366,$A183+1,0))/1000</f>
        <v>1705719.0293978483</v>
      </c>
      <c r="Z183" s="470">
        <f>('ป้อนข้อมูล Mortgage Protection1'!$G$26*HLOOKUP($Z$6,'SA 10%'!$A$6:$IV$366,$A183+1,0))/1000</f>
        <v>1794022.8860026351</v>
      </c>
      <c r="AA183" s="470">
        <f>('ป้อนข้อมูล Mortgage Protection1'!$G$26*HLOOKUP($AA$6,'SA 10%'!$A$6:$IV$366,$A183+1,0))/1000</f>
        <v>1872526.6474940639</v>
      </c>
      <c r="AB183" s="470">
        <f>('ป้อนข้อมูล Mortgage Protection1'!$G$26*HLOOKUP($AB$6,'SA 10%'!$A$6:$IV$366,$A183+1,0))/1000</f>
        <v>1942447.2318833147</v>
      </c>
      <c r="AC183" s="470">
        <f>('ป้อนข้อมูล Mortgage Protection1'!$G$26*HLOOKUP($AC$6,'SA 10%'!$A$6:$IV$366,$A183+1,0))/1000</f>
        <v>2004825.8093225148</v>
      </c>
      <c r="AD183" s="470">
        <f>('ป้อนข้อมูล Mortgage Protection1'!$G$26*HLOOKUP($AD$6,'SA 10%'!$A$6:$IV$366,$A183+1,0))/1000</f>
        <v>2060557.7859893583</v>
      </c>
      <c r="AE183" s="470">
        <f>('ป้อนข้อมูล Mortgage Protection1'!$G$26*HLOOKUP($AE$6,'SA 10%'!$A$6:$IV$366,$A183+1,0))/1000</f>
        <v>2110416.8251581998</v>
      </c>
    </row>
    <row r="184" spans="1:31" ht="11.1" customHeight="1">
      <c r="A184" s="469">
        <v>178</v>
      </c>
      <c r="B184" s="470">
        <f>('ป้อนข้อมูล Mortgage Protection1'!$G$26*HLOOKUP($B$6,'SA 10%'!$A$6:$IV$366,$A184+1,0))/1000</f>
        <v>0</v>
      </c>
      <c r="C184" s="470">
        <f>('ป้อนข้อมูล Mortgage Protection1'!$G$26*HLOOKUP($C$6,'SA 10%'!$A$6:$IV$366,$A184+1,0))/1000</f>
        <v>0</v>
      </c>
      <c r="D184" s="470">
        <f>('ป้อนข้อมูล Mortgage Protection1'!$G$26*HLOOKUP($D$6,'SA 10%'!$A$6:$IV$366,$A184+1,0))/1000</f>
        <v>0</v>
      </c>
      <c r="E184" s="470">
        <f>('ป้อนข้อมูล Mortgage Protection1'!$G$26*HLOOKUP($E$6,'SA 10%'!$A$6:$IV$366,$A184+1,0))/1000</f>
        <v>0</v>
      </c>
      <c r="F184" s="470">
        <f>('ป้อนข้อมูล Mortgage Protection1'!$G$26*HLOOKUP($F$6,'SA 10%'!$A$6:$IV$366,$A184+1,0))/1000</f>
        <v>0</v>
      </c>
      <c r="G184" s="470">
        <f>('ป้อนข้อมูล Mortgage Protection1'!$G$26*HLOOKUP($G$6,'SA 10%'!$A$6:$IV$366,$A184+1,0))/1000</f>
        <v>0</v>
      </c>
      <c r="H184" s="470">
        <f>('ป้อนข้อมูล Mortgage Protection1'!$G$26*HLOOKUP($H$6,'SA 10%'!$A$6:$IV$366,$A184+1,0))/1000</f>
        <v>0</v>
      </c>
      <c r="I184" s="470">
        <f>('ป้อนข้อมูล Mortgage Protection1'!$G$26*HLOOKUP($I$6,'SA 10%'!$A$6:$IV$366,$A184+1,0))/1000</f>
        <v>0</v>
      </c>
      <c r="J184" s="470">
        <f>('ป้อนข้อมูล Mortgage Protection1'!$G$26*HLOOKUP($J$6,'SA 10%'!$A$6:$IV$366,$A184+1,0))/1000</f>
        <v>0</v>
      </c>
      <c r="K184" s="470">
        <f>('ป้อนข้อมูล Mortgage Protection1'!$G$26*HLOOKUP($K$6,'SA 10%'!$A$6:$IV$366,$A184+1,0))/1000</f>
        <v>0</v>
      </c>
      <c r="L184" s="470">
        <f>('ป้อนข้อมูล Mortgage Protection1'!$G$26*HLOOKUP($L$6,'SA 10%'!$A$6:$IV$366,$A184+1,0))/1000</f>
        <v>0</v>
      </c>
      <c r="M184" s="470">
        <f>('ป้อนข้อมูล Mortgage Protection1'!$G$26*HLOOKUP($M$6,'SA 10%'!$A$6:$IV$366,$A184+1,0))/1000</f>
        <v>0</v>
      </c>
      <c r="N184" s="470">
        <f>('ป้อนข้อมูล Mortgage Protection1'!$G$26*HLOOKUP($N$6,'SA 10%'!$A$6:$IV$366,$A184+1,0))/1000</f>
        <v>0</v>
      </c>
      <c r="O184" s="470">
        <f>('ป้อนข้อมูล Mortgage Protection1'!$G$26*HLOOKUP($O$6,'SA 10%'!$A$6:$IV$366,$A184+1,0))/1000</f>
        <v>0</v>
      </c>
      <c r="P184" s="470">
        <f>('ป้อนข้อมูล Mortgage Protection1'!$G$26*HLOOKUP($P$6,'SA 10%'!$A$6:$IV$366,$A184+1,0))/1000</f>
        <v>81174.6319456122</v>
      </c>
      <c r="Q184" s="470">
        <f>('ป้อนข้อมูล Mortgage Protection1'!$G$26*HLOOKUP($Q$6,'SA 10%'!$A$6:$IV$366,$A184+1,0))/1000</f>
        <v>376077.02244491316</v>
      </c>
      <c r="R184" s="470">
        <f>('ป้อนข้อมูล Mortgage Protection1'!$G$26*HLOOKUP($R$6,'SA 10%'!$A$6:$IV$366,$A184+1,0))/1000</f>
        <v>629762.23366860661</v>
      </c>
      <c r="S184" s="470">
        <f>('ป้อนข้อมูล Mortgage Protection1'!$G$26*HLOOKUP($S$6,'SA 10%'!$A$6:$IV$366,$A184+1,0))/1000</f>
        <v>849288.66045429802</v>
      </c>
      <c r="T184" s="470">
        <f>('ป้อนข้อมูล Mortgage Protection1'!$G$26*HLOOKUP($T$6,'SA 10%'!$A$6:$IV$366,$A184+1,0))/1000</f>
        <v>1040232.5121689619</v>
      </c>
      <c r="U184" s="470">
        <f>('ป้อนข้อมูล Mortgage Protection1'!$G$26*HLOOKUP($U$6,'SA 10%'!$A$6:$IV$366,$A184+1,0))/1000</f>
        <v>1207057.5103040335</v>
      </c>
      <c r="V184" s="470">
        <f>('ป้อนข้อมูล Mortgage Protection1'!$G$26*HLOOKUP($V$6,'SA 10%'!$A$6:$IV$366,$A184+1,0))/1000</f>
        <v>1353378.9831324264</v>
      </c>
      <c r="W184" s="470">
        <f>('ป้อนข้อมูล Mortgage Protection1'!$G$26*HLOOKUP($W$6,'SA 10%'!$A$6:$IV$366,$A184+1,0))/1000</f>
        <v>1482155.9638131079</v>
      </c>
      <c r="X184" s="470">
        <f>('ป้อนข้อมูล Mortgage Protection1'!$G$26*HLOOKUP($X$6,'SA 10%'!$A$6:$IV$366,$A184+1,0))/1000</f>
        <v>1595833.2084486471</v>
      </c>
      <c r="Y184" s="470">
        <f>('ป้อนข้อมูล Mortgage Protection1'!$G$26*HLOOKUP($Y$6,'SA 10%'!$A$6:$IV$366,$A184+1,0))/1000</f>
        <v>1696447.7444104068</v>
      </c>
      <c r="Z184" s="470">
        <f>('ป้อนข้อมูล Mortgage Protection1'!$G$26*HLOOKUP($Z$6,'SA 10%'!$A$6:$IV$366,$A184+1,0))/1000</f>
        <v>1785709.8832831255</v>
      </c>
      <c r="AA184" s="470">
        <f>('ป้อนข้อมูล Mortgage Protection1'!$G$26*HLOOKUP($AA$6,'SA 10%'!$A$6:$IV$366,$A184+1,0))/1000</f>
        <v>1865065.5754318968</v>
      </c>
      <c r="AB184" s="470">
        <f>('ป้อนข้อมูล Mortgage Protection1'!$G$26*HLOOKUP($AB$6,'SA 10%'!$A$6:$IV$366,$A184+1,0))/1000</f>
        <v>1935744.9449836519</v>
      </c>
      <c r="AC184" s="470">
        <f>('ป้อนข้อมูล Mortgage Protection1'!$G$26*HLOOKUP($AC$6,'SA 10%'!$A$6:$IV$366,$A184+1,0))/1000</f>
        <v>1998800.4609729585</v>
      </c>
      <c r="AD184" s="470">
        <f>('ป้อนข้อมูล Mortgage Protection1'!$G$26*HLOOKUP($AD$6,'SA 10%'!$A$6:$IV$366,$A184+1,0))/1000</f>
        <v>2055137.2466147449</v>
      </c>
      <c r="AE184" s="470">
        <f>('ป้อนข้อมูล Mortgage Protection1'!$G$26*HLOOKUP($AE$6,'SA 10%'!$A$6:$IV$366,$A184+1,0))/1000</f>
        <v>2105537.3610544596</v>
      </c>
    </row>
    <row r="185" spans="1:31" ht="11.1" customHeight="1">
      <c r="A185" s="469">
        <v>179</v>
      </c>
      <c r="B185" s="470">
        <f>('ป้อนข้อมูล Mortgage Protection1'!$G$26*HLOOKUP($B$6,'SA 10%'!$A$6:$IV$366,$A185+1,0))/1000</f>
        <v>0</v>
      </c>
      <c r="C185" s="470">
        <f>('ป้อนข้อมูล Mortgage Protection1'!$G$26*HLOOKUP($C$6,'SA 10%'!$A$6:$IV$366,$A185+1,0))/1000</f>
        <v>0</v>
      </c>
      <c r="D185" s="470">
        <f>('ป้อนข้อมูล Mortgage Protection1'!$G$26*HLOOKUP($D$6,'SA 10%'!$A$6:$IV$366,$A185+1,0))/1000</f>
        <v>0</v>
      </c>
      <c r="E185" s="470">
        <f>('ป้อนข้อมูล Mortgage Protection1'!$G$26*HLOOKUP($E$6,'SA 10%'!$A$6:$IV$366,$A185+1,0))/1000</f>
        <v>0</v>
      </c>
      <c r="F185" s="470">
        <f>('ป้อนข้อมูล Mortgage Protection1'!$G$26*HLOOKUP($F$6,'SA 10%'!$A$6:$IV$366,$A185+1,0))/1000</f>
        <v>0</v>
      </c>
      <c r="G185" s="470">
        <f>('ป้อนข้อมูล Mortgage Protection1'!$G$26*HLOOKUP($G$6,'SA 10%'!$A$6:$IV$366,$A185+1,0))/1000</f>
        <v>0</v>
      </c>
      <c r="H185" s="470">
        <f>('ป้อนข้อมูล Mortgage Protection1'!$G$26*HLOOKUP($H$6,'SA 10%'!$A$6:$IV$366,$A185+1,0))/1000</f>
        <v>0</v>
      </c>
      <c r="I185" s="470">
        <f>('ป้อนข้อมูล Mortgage Protection1'!$G$26*HLOOKUP($I$6,'SA 10%'!$A$6:$IV$366,$A185+1,0))/1000</f>
        <v>0</v>
      </c>
      <c r="J185" s="470">
        <f>('ป้อนข้อมูล Mortgage Protection1'!$G$26*HLOOKUP($J$6,'SA 10%'!$A$6:$IV$366,$A185+1,0))/1000</f>
        <v>0</v>
      </c>
      <c r="K185" s="470">
        <f>('ป้อนข้อมูล Mortgage Protection1'!$G$26*HLOOKUP($K$6,'SA 10%'!$A$6:$IV$366,$A185+1,0))/1000</f>
        <v>0</v>
      </c>
      <c r="L185" s="470">
        <f>('ป้อนข้อมูล Mortgage Protection1'!$G$26*HLOOKUP($L$6,'SA 10%'!$A$6:$IV$366,$A185+1,0))/1000</f>
        <v>0</v>
      </c>
      <c r="M185" s="470">
        <f>('ป้อนข้อมูล Mortgage Protection1'!$G$26*HLOOKUP($M$6,'SA 10%'!$A$6:$IV$366,$A185+1,0))/1000</f>
        <v>0</v>
      </c>
      <c r="N185" s="470">
        <f>('ป้อนข้อมูล Mortgage Protection1'!$G$26*HLOOKUP($N$6,'SA 10%'!$A$6:$IV$366,$A185+1,0))/1000</f>
        <v>0</v>
      </c>
      <c r="O185" s="470">
        <f>('ป้อนข้อมูล Mortgage Protection1'!$G$26*HLOOKUP($O$6,'SA 10%'!$A$6:$IV$366,$A185+1,0))/1000</f>
        <v>0</v>
      </c>
      <c r="P185" s="470">
        <f>('ป้อนข้อมูล Mortgage Protection1'!$G$26*HLOOKUP($P$6,'SA 10%'!$A$6:$IV$366,$A185+1,0))/1000</f>
        <v>54340.658895938912</v>
      </c>
      <c r="Q185" s="470">
        <f>('ป้อนข้อมูล Mortgage Protection1'!$G$26*HLOOKUP($Q$6,'SA 10%'!$A$6:$IV$366,$A185+1,0))/1000</f>
        <v>352435.38528308755</v>
      </c>
      <c r="R185" s="470">
        <f>('ป้อนข้อมูล Mortgage Protection1'!$G$26*HLOOKUP($R$6,'SA 10%'!$A$6:$IV$366,$A185+1,0))/1000</f>
        <v>608866.75398158038</v>
      </c>
      <c r="S185" s="470">
        <f>('ป้อนข้อมูล Mortgage Protection1'!$G$26*HLOOKUP($S$6,'SA 10%'!$A$6:$IV$366,$A185+1,0))/1000</f>
        <v>830769.5673722513</v>
      </c>
      <c r="T185" s="470">
        <f>('ป้อนข้อมูล Mortgage Protection1'!$G$26*HLOOKUP($T$6,'SA 10%'!$A$6:$IV$366,$A185+1,0))/1000</f>
        <v>1023780.3976195765</v>
      </c>
      <c r="U185" s="470">
        <f>('ป้อนข้อมูล Mortgage Protection1'!$G$26*HLOOKUP($U$6,'SA 10%'!$A$6:$IV$366,$A185+1,0))/1000</f>
        <v>1192411.286265183</v>
      </c>
      <c r="V185" s="470">
        <f>('ป้อนข้อมูล Mortgage Protection1'!$G$26*HLOOKUP($V$6,'SA 10%'!$A$6:$IV$366,$A185+1,0))/1000</f>
        <v>1340316.6977252096</v>
      </c>
      <c r="W185" s="470">
        <f>('ป้อนข้อมูล Mortgage Protection1'!$G$26*HLOOKUP($W$6,'SA 10%'!$A$6:$IV$366,$A185+1,0))/1000</f>
        <v>1470487.6968682699</v>
      </c>
      <c r="X185" s="470">
        <f>('ป้อนข้อมูล Mortgage Protection1'!$G$26*HLOOKUP($X$6,'SA 10%'!$A$6:$IV$366,$A185+1,0))/1000</f>
        <v>1585395.5044269077</v>
      </c>
      <c r="Y185" s="470">
        <f>('ป้อนข้อมูล Mortgage Protection1'!$G$26*HLOOKUP($Y$6,'SA 10%'!$A$6:$IV$366,$A185+1,0))/1000</f>
        <v>1687099.1987147364</v>
      </c>
      <c r="Z185" s="470">
        <f>('ป้อนข้อมูล Mortgage Protection1'!$G$26*HLOOKUP($Z$6,'SA 10%'!$A$6:$IV$366,$A185+1,0))/1000</f>
        <v>1777327.6055409529</v>
      </c>
      <c r="AA185" s="470">
        <f>('ป้อนข้อมูล Mortgage Protection1'!$G$26*HLOOKUP($AA$6,'SA 10%'!$A$6:$IV$366,$A185+1,0))/1000</f>
        <v>1857542.3277692113</v>
      </c>
      <c r="AB185" s="470">
        <f>('ป้อนข้อมูล Mortgage Protection1'!$G$26*HLOOKUP($AB$6,'SA 10%'!$A$6:$IV$366,$A185+1,0))/1000</f>
        <v>1928986.8056931593</v>
      </c>
      <c r="AC185" s="470">
        <f>('ป้อนข้อมูล Mortgage Protection1'!$G$26*HLOOKUP($AC$6,'SA 10%'!$A$6:$IV$366,$A185+1,0))/1000</f>
        <v>1992724.9013871558</v>
      </c>
      <c r="AD185" s="470">
        <f>('ป้อนข้อมูล Mortgage Protection1'!$G$26*HLOOKUP($AD$6,'SA 10%'!$A$6:$IV$366,$A185+1,0))/1000</f>
        <v>2049671.5360786761</v>
      </c>
      <c r="AE185" s="470">
        <f>('ป้อนข้อมูล Mortgage Protection1'!$G$26*HLOOKUP($AE$6,'SA 10%'!$A$6:$IV$366,$A185+1,0))/1000</f>
        <v>2100617.2347498555</v>
      </c>
    </row>
    <row r="186" spans="1:31" ht="11.1" customHeight="1">
      <c r="A186" s="469">
        <v>180</v>
      </c>
      <c r="B186" s="470">
        <f>('ป้อนข้อมูล Mortgage Protection1'!$G$26*HLOOKUP($B$6,'SA 10%'!$A$6:$IV$366,$A186+1,0))/1000</f>
        <v>0</v>
      </c>
      <c r="C186" s="470">
        <f>('ป้อนข้อมูล Mortgage Protection1'!$G$26*HLOOKUP($C$6,'SA 10%'!$A$6:$IV$366,$A186+1,0))/1000</f>
        <v>0</v>
      </c>
      <c r="D186" s="470">
        <f>('ป้อนข้อมูล Mortgage Protection1'!$G$26*HLOOKUP($D$6,'SA 10%'!$A$6:$IV$366,$A186+1,0))/1000</f>
        <v>0</v>
      </c>
      <c r="E186" s="470">
        <f>('ป้อนข้อมูล Mortgage Protection1'!$G$26*HLOOKUP($E$6,'SA 10%'!$A$6:$IV$366,$A186+1,0))/1000</f>
        <v>0</v>
      </c>
      <c r="F186" s="470">
        <f>('ป้อนข้อมูล Mortgage Protection1'!$G$26*HLOOKUP($F$6,'SA 10%'!$A$6:$IV$366,$A186+1,0))/1000</f>
        <v>0</v>
      </c>
      <c r="G186" s="470">
        <f>('ป้อนข้อมูล Mortgage Protection1'!$G$26*HLOOKUP($G$6,'SA 10%'!$A$6:$IV$366,$A186+1,0))/1000</f>
        <v>0</v>
      </c>
      <c r="H186" s="470">
        <f>('ป้อนข้อมูล Mortgage Protection1'!$G$26*HLOOKUP($H$6,'SA 10%'!$A$6:$IV$366,$A186+1,0))/1000</f>
        <v>0</v>
      </c>
      <c r="I186" s="470">
        <f>('ป้อนข้อมูล Mortgage Protection1'!$G$26*HLOOKUP($I$6,'SA 10%'!$A$6:$IV$366,$A186+1,0))/1000</f>
        <v>0</v>
      </c>
      <c r="J186" s="470">
        <f>('ป้อนข้อมูล Mortgage Protection1'!$G$26*HLOOKUP($J$6,'SA 10%'!$A$6:$IV$366,$A186+1,0))/1000</f>
        <v>0</v>
      </c>
      <c r="K186" s="470">
        <f>('ป้อนข้อมูล Mortgage Protection1'!$G$26*HLOOKUP($K$6,'SA 10%'!$A$6:$IV$366,$A186+1,0))/1000</f>
        <v>0</v>
      </c>
      <c r="L186" s="470">
        <f>('ป้อนข้อมูล Mortgage Protection1'!$G$26*HLOOKUP($L$6,'SA 10%'!$A$6:$IV$366,$A186+1,0))/1000</f>
        <v>0</v>
      </c>
      <c r="M186" s="470">
        <f>('ป้อนข้อมูล Mortgage Protection1'!$G$26*HLOOKUP($M$6,'SA 10%'!$A$6:$IV$366,$A186+1,0))/1000</f>
        <v>0</v>
      </c>
      <c r="N186" s="470">
        <f>('ป้อนข้อมูล Mortgage Protection1'!$G$26*HLOOKUP($N$6,'SA 10%'!$A$6:$IV$366,$A186+1,0))/1000</f>
        <v>0</v>
      </c>
      <c r="O186" s="470">
        <f>('ป้อนข้อมูล Mortgage Protection1'!$G$26*HLOOKUP($O$6,'SA 10%'!$A$6:$IV$366,$A186+1,0))/1000</f>
        <v>0</v>
      </c>
      <c r="P186" s="470">
        <f>('ป้อนข้อมูล Mortgage Protection1'!$G$26*HLOOKUP($P$6,'SA 10%'!$A$6:$IV$366,$A186+1,0))/1000</f>
        <v>27283.069404185047</v>
      </c>
      <c r="Q186" s="470">
        <f>('ป้อนข้อมูล Mortgage Protection1'!$G$26*HLOOKUP($Q$6,'SA 10%'!$A$6:$IV$366,$A186+1,0))/1000</f>
        <v>328596.73447824712</v>
      </c>
      <c r="R186" s="470">
        <f>('ป้อนข้อมูล Mortgage Protection1'!$G$26*HLOOKUP($R$6,'SA 10%'!$A$6:$IV$366,$A186+1,0))/1000</f>
        <v>587797.14529716189</v>
      </c>
      <c r="S186" s="470">
        <f>('ป้อนข้อมูล Mortgage Protection1'!$G$26*HLOOKUP($S$6,'SA 10%'!$A$6:$IV$366,$A186+1,0))/1000</f>
        <v>812096.14851452049</v>
      </c>
      <c r="T186" s="470">
        <f>('ป้อนข้อมูล Mortgage Protection1'!$G$26*HLOOKUP($T$6,'SA 10%'!$A$6:$IV$366,$A186+1,0))/1000</f>
        <v>1007191.1821156131</v>
      </c>
      <c r="U186" s="470">
        <f>('ป้อนข้อมูล Mortgage Protection1'!$G$26*HLOOKUP($U$6,'SA 10%'!$A$6:$IV$366,$A186+1,0))/1000</f>
        <v>1177643.0103593424</v>
      </c>
      <c r="V186" s="470">
        <f>('ป้อนข้อมูล Mortgage Protection1'!$G$26*HLOOKUP($V$6,'SA 10%'!$A$6:$IV$366,$A186+1,0))/1000</f>
        <v>1327145.5599395996</v>
      </c>
      <c r="W186" s="470">
        <f>('ป้อนข้อมูล Mortgage Protection1'!$G$26*HLOOKUP($W$6,'SA 10%'!$A$6:$IV$366,$A186+1,0))/1000</f>
        <v>1458722.1943655582</v>
      </c>
      <c r="X186" s="470">
        <f>('ป้อนข้อมูล Mortgage Protection1'!$G$26*HLOOKUP($X$6,'SA 10%'!$A$6:$IV$366,$A186+1,0))/1000</f>
        <v>1574870.8195383211</v>
      </c>
      <c r="Y186" s="470">
        <f>('ป้อนข้อมูล Mortgage Protection1'!$G$26*HLOOKUP($Y$6,'SA 10%'!$A$6:$IV$366,$A186+1,0))/1000</f>
        <v>1677672.7484716019</v>
      </c>
      <c r="Z186" s="470">
        <f>('ป้อนข้อมูล Mortgage Protection1'!$G$26*HLOOKUP($Z$6,'SA 10%'!$A$6:$IV$366,$A186+1,0))/1000</f>
        <v>1768875.4754842625</v>
      </c>
      <c r="AA186" s="470">
        <f>('ป้อนข้อมูล Mortgage Protection1'!$G$26*HLOOKUP($AA$6,'SA 10%'!$A$6:$IV$366,$A186+1,0))/1000</f>
        <v>1849956.3863760037</v>
      </c>
      <c r="AB186" s="470">
        <f>('ป้อนข้อมูล Mortgage Protection1'!$G$26*HLOOKUP($AB$6,'SA 10%'!$A$6:$IV$366,$A186+1,0))/1000</f>
        <v>1922172.3485752454</v>
      </c>
      <c r="AC186" s="470">
        <f>('ป้อนข้อมูล Mortgage Protection1'!$G$26*HLOOKUP($AC$6,'SA 10%'!$A$6:$IV$366,$A186+1,0))/1000</f>
        <v>1986598.712138138</v>
      </c>
      <c r="AD186" s="470">
        <f>('ป้อนข้อมูล Mortgage Protection1'!$G$26*HLOOKUP($AD$6,'SA 10%'!$A$6:$IV$366,$A186+1,0))/1000</f>
        <v>2044160.2779548068</v>
      </c>
      <c r="AE186" s="470">
        <f>('ป้อนข้อมูล Mortgage Protection1'!$G$26*HLOOKUP($AE$6,'SA 10%'!$A$6:$IV$366,$A186+1,0))/1000</f>
        <v>2095656.1073927123</v>
      </c>
    </row>
    <row r="187" spans="1:31" ht="11.1" customHeight="1">
      <c r="A187" s="469">
        <v>181</v>
      </c>
      <c r="B187" s="470">
        <f>('ป้อนข้อมูล Mortgage Protection1'!$G$26*HLOOKUP($B$6,'SA 10%'!$A$6:$IV$366,$A187+1,0))/1000</f>
        <v>0</v>
      </c>
      <c r="C187" s="470">
        <f>('ป้อนข้อมูล Mortgage Protection1'!$G$26*HLOOKUP($C$6,'SA 10%'!$A$6:$IV$366,$A187+1,0))/1000</f>
        <v>0</v>
      </c>
      <c r="D187" s="470">
        <f>('ป้อนข้อมูล Mortgage Protection1'!$G$26*HLOOKUP($D$6,'SA 10%'!$A$6:$IV$366,$A187+1,0))/1000</f>
        <v>0</v>
      </c>
      <c r="E187" s="470">
        <f>('ป้อนข้อมูล Mortgage Protection1'!$G$26*HLOOKUP($E$6,'SA 10%'!$A$6:$IV$366,$A187+1,0))/1000</f>
        <v>0</v>
      </c>
      <c r="F187" s="470">
        <f>('ป้อนข้อมูล Mortgage Protection1'!$G$26*HLOOKUP($F$6,'SA 10%'!$A$6:$IV$366,$A187+1,0))/1000</f>
        <v>0</v>
      </c>
      <c r="G187" s="470">
        <f>('ป้อนข้อมูล Mortgage Protection1'!$G$26*HLOOKUP($G$6,'SA 10%'!$A$6:$IV$366,$A187+1,0))/1000</f>
        <v>0</v>
      </c>
      <c r="H187" s="470">
        <f>('ป้อนข้อมูล Mortgage Protection1'!$G$26*HLOOKUP($H$6,'SA 10%'!$A$6:$IV$366,$A187+1,0))/1000</f>
        <v>0</v>
      </c>
      <c r="I187" s="470">
        <f>('ป้อนข้อมูล Mortgage Protection1'!$G$26*HLOOKUP($I$6,'SA 10%'!$A$6:$IV$366,$A187+1,0))/1000</f>
        <v>0</v>
      </c>
      <c r="J187" s="470">
        <f>('ป้อนข้อมูล Mortgage Protection1'!$G$26*HLOOKUP($J$6,'SA 10%'!$A$6:$IV$366,$A187+1,0))/1000</f>
        <v>0</v>
      </c>
      <c r="K187" s="470">
        <f>('ป้อนข้อมูล Mortgage Protection1'!$G$26*HLOOKUP($K$6,'SA 10%'!$A$6:$IV$366,$A187+1,0))/1000</f>
        <v>0</v>
      </c>
      <c r="L187" s="470">
        <f>('ป้อนข้อมูล Mortgage Protection1'!$G$26*HLOOKUP($L$6,'SA 10%'!$A$6:$IV$366,$A187+1,0))/1000</f>
        <v>0</v>
      </c>
      <c r="M187" s="470">
        <f>('ป้อนข้อมูล Mortgage Protection1'!$G$26*HLOOKUP($M$6,'SA 10%'!$A$6:$IV$366,$A187+1,0))/1000</f>
        <v>0</v>
      </c>
      <c r="N187" s="470">
        <f>('ป้อนข้อมูล Mortgage Protection1'!$G$26*HLOOKUP($N$6,'SA 10%'!$A$6:$IV$366,$A187+1,0))/1000</f>
        <v>0</v>
      </c>
      <c r="O187" s="470">
        <f>('ป้อนข้อมูล Mortgage Protection1'!$G$26*HLOOKUP($O$6,'SA 10%'!$A$6:$IV$366,$A187+1,0))/1000</f>
        <v>0</v>
      </c>
      <c r="P187" s="470">
        <f>('ป้อนข้อมูล Mortgage Protection1'!$G$26*HLOOKUP($P$6,'SA 10%'!$A$6:$IV$366,$A187+1,0))/1000</f>
        <v>0</v>
      </c>
      <c r="Q187" s="470">
        <f>('ป้อนข้อมูล Mortgage Protection1'!$G$26*HLOOKUP($Q$6,'SA 10%'!$A$6:$IV$366,$A187+1,0))/1000</f>
        <v>304559.42825003306</v>
      </c>
      <c r="R187" s="470">
        <f>('ป้อนข้อมูล Mortgage Protection1'!$G$26*HLOOKUP($R$6,'SA 10%'!$A$6:$IV$366,$A187+1,0))/1000</f>
        <v>566551.95654037362</v>
      </c>
      <c r="S187" s="470">
        <f>('ป้อนข้อมูล Mortgage Protection1'!$G$26*HLOOKUP($S$6,'SA 10%'!$A$6:$IV$366,$A187+1,0))/1000</f>
        <v>793267.11783297569</v>
      </c>
      <c r="T187" s="470">
        <f>('ป้อนข้อมูล Mortgage Protection1'!$G$26*HLOOKUP($T$6,'SA 10%'!$A$6:$IV$366,$A187+1,0))/1000</f>
        <v>990463.7231491165</v>
      </c>
      <c r="U187" s="470">
        <f>('ป้อนข้อมูล Mortgage Protection1'!$G$26*HLOOKUP($U$6,'SA 10%'!$A$6:$IV$366,$A187+1,0))/1000</f>
        <v>1162751.66548762</v>
      </c>
      <c r="V187" s="470">
        <f>('ป้อนข้อมูล Mortgage Protection1'!$G$26*HLOOKUP($V$6,'SA 10%'!$A$6:$IV$366,$A187+1,0))/1000</f>
        <v>1313864.6626724424</v>
      </c>
      <c r="W187" s="470">
        <f>('ป้อนข้อมูล Mortgage Protection1'!$G$26*HLOOKUP($W$6,'SA 10%'!$A$6:$IV$366,$A187+1,0))/1000</f>
        <v>1446858.6460086573</v>
      </c>
      <c r="X187" s="470">
        <f>('ป้อนข้อมูล Mortgage Protection1'!$G$26*HLOOKUP($X$6,'SA 10%'!$A$6:$IV$366,$A187+1,0))/1000</f>
        <v>1564258.428942329</v>
      </c>
      <c r="Y187" s="470">
        <f>('ป้อนข้อมูล Mortgage Protection1'!$G$26*HLOOKUP($Y$6,'SA 10%'!$A$6:$IV$366,$A187+1,0))/1000</f>
        <v>1668167.7444764413</v>
      </c>
      <c r="Z187" s="470">
        <f>('ป้อนข้อมูล Mortgage Protection1'!$G$26*HLOOKUP($Z$6,'SA 10%'!$A$6:$IV$366,$A187+1,0))/1000</f>
        <v>1760352.9110104335</v>
      </c>
      <c r="AA187" s="470">
        <f>('ป้อนข้อมูล Mortgage Protection1'!$G$26*HLOOKUP($AA$6,'SA 10%'!$A$6:$IV$366,$A187+1,0))/1000</f>
        <v>1842307.2288045194</v>
      </c>
      <c r="AB187" s="470">
        <f>('ป้อนข้อมูล Mortgage Protection1'!$G$26*HLOOKUP($AB$6,'SA 10%'!$A$6:$IV$366,$A187+1,0))/1000</f>
        <v>1915301.1043146828</v>
      </c>
      <c r="AC187" s="470">
        <f>('ป้อนข้อมูล Mortgage Protection1'!$G$26*HLOOKUP($AC$6,'SA 10%'!$A$6:$IV$366,$A187+1,0))/1000</f>
        <v>1980421.4713120449</v>
      </c>
      <c r="AD187" s="470">
        <f>('ป้อนข้อมูล Mortgage Protection1'!$G$26*HLOOKUP($AD$6,'SA 10%'!$A$6:$IV$366,$A187+1,0))/1000</f>
        <v>2038603.0926799052</v>
      </c>
      <c r="AE187" s="470">
        <f>('ป้อนข้อมูล Mortgage Protection1'!$G$26*HLOOKUP($AE$6,'SA 10%'!$A$6:$IV$366,$A187+1,0))/1000</f>
        <v>2090653.6373075936</v>
      </c>
    </row>
    <row r="188" spans="1:31" ht="11.1" customHeight="1">
      <c r="A188" s="469">
        <v>182</v>
      </c>
      <c r="B188" s="470">
        <f>('ป้อนข้อมูล Mortgage Protection1'!$G$26*HLOOKUP($B$6,'SA 10%'!$A$6:$IV$366,$A188+1,0))/1000</f>
        <v>0</v>
      </c>
      <c r="C188" s="470">
        <f>('ป้อนข้อมูล Mortgage Protection1'!$G$26*HLOOKUP($C$6,'SA 10%'!$A$6:$IV$366,$A188+1,0))/1000</f>
        <v>0</v>
      </c>
      <c r="D188" s="470">
        <f>('ป้อนข้อมูล Mortgage Protection1'!$G$26*HLOOKUP($D$6,'SA 10%'!$A$6:$IV$366,$A188+1,0))/1000</f>
        <v>0</v>
      </c>
      <c r="E188" s="470">
        <f>('ป้อนข้อมูล Mortgage Protection1'!$G$26*HLOOKUP($E$6,'SA 10%'!$A$6:$IV$366,$A188+1,0))/1000</f>
        <v>0</v>
      </c>
      <c r="F188" s="470">
        <f>('ป้อนข้อมูล Mortgage Protection1'!$G$26*HLOOKUP($F$6,'SA 10%'!$A$6:$IV$366,$A188+1,0))/1000</f>
        <v>0</v>
      </c>
      <c r="G188" s="470">
        <f>('ป้อนข้อมูล Mortgage Protection1'!$G$26*HLOOKUP($G$6,'SA 10%'!$A$6:$IV$366,$A188+1,0))/1000</f>
        <v>0</v>
      </c>
      <c r="H188" s="470">
        <f>('ป้อนข้อมูล Mortgage Protection1'!$G$26*HLOOKUP($H$6,'SA 10%'!$A$6:$IV$366,$A188+1,0))/1000</f>
        <v>0</v>
      </c>
      <c r="I188" s="470">
        <f>('ป้อนข้อมูล Mortgage Protection1'!$G$26*HLOOKUP($I$6,'SA 10%'!$A$6:$IV$366,$A188+1,0))/1000</f>
        <v>0</v>
      </c>
      <c r="J188" s="470">
        <f>('ป้อนข้อมูล Mortgage Protection1'!$G$26*HLOOKUP($J$6,'SA 10%'!$A$6:$IV$366,$A188+1,0))/1000</f>
        <v>0</v>
      </c>
      <c r="K188" s="470">
        <f>('ป้อนข้อมูล Mortgage Protection1'!$G$26*HLOOKUP($K$6,'SA 10%'!$A$6:$IV$366,$A188+1,0))/1000</f>
        <v>0</v>
      </c>
      <c r="L188" s="470">
        <f>('ป้อนข้อมูล Mortgage Protection1'!$G$26*HLOOKUP($L$6,'SA 10%'!$A$6:$IV$366,$A188+1,0))/1000</f>
        <v>0</v>
      </c>
      <c r="M188" s="470">
        <f>('ป้อนข้อมูล Mortgage Protection1'!$G$26*HLOOKUP($M$6,'SA 10%'!$A$6:$IV$366,$A188+1,0))/1000</f>
        <v>0</v>
      </c>
      <c r="N188" s="470">
        <f>('ป้อนข้อมูล Mortgage Protection1'!$G$26*HLOOKUP($N$6,'SA 10%'!$A$6:$IV$366,$A188+1,0))/1000</f>
        <v>0</v>
      </c>
      <c r="O188" s="470">
        <f>('ป้อนข้อมูล Mortgage Protection1'!$G$26*HLOOKUP($O$6,'SA 10%'!$A$6:$IV$366,$A188+1,0))/1000</f>
        <v>0</v>
      </c>
      <c r="P188" s="470">
        <f>('ป้อนข้อมูล Mortgage Protection1'!$G$26*HLOOKUP($P$6,'SA 10%'!$A$6:$IV$366,$A188+1,0))/1000</f>
        <v>0</v>
      </c>
      <c r="Q188" s="470">
        <f>('ป้อนข้อมูล Mortgage Protection1'!$G$26*HLOOKUP($Q$6,'SA 10%'!$A$6:$IV$366,$A188+1,0))/1000</f>
        <v>280321.81113658403</v>
      </c>
      <c r="R188" s="470">
        <f>('ป้อนข้อมูล Mortgage Protection1'!$G$26*HLOOKUP($R$6,'SA 10%'!$A$6:$IV$366,$A188+1,0))/1000</f>
        <v>545129.72454394563</v>
      </c>
      <c r="S188" s="470">
        <f>('ป้อนข้อมูล Mortgage Protection1'!$G$26*HLOOKUP($S$6,'SA 10%'!$A$6:$IV$366,$A188+1,0))/1000</f>
        <v>774281.17856241786</v>
      </c>
      <c r="T188" s="470">
        <f>('ป้อนข้อมูล Mortgage Protection1'!$G$26*HLOOKUP($T$6,'SA 10%'!$A$6:$IV$366,$A188+1,0))/1000</f>
        <v>973596.8686912331</v>
      </c>
      <c r="U188" s="470">
        <f>('ป้อนข้อมูล Mortgage Protection1'!$G$26*HLOOKUP($U$6,'SA 10%'!$A$6:$IV$366,$A188+1,0))/1000</f>
        <v>1147736.2260752998</v>
      </c>
      <c r="V188" s="470">
        <f>('ป้อนข้อมูล Mortgage Protection1'!$G$26*HLOOKUP($V$6,'SA 10%'!$A$6:$IV$366,$A188+1,0))/1000</f>
        <v>1300473.0912613925</v>
      </c>
      <c r="W188" s="470">
        <f>('ป้อนข้อมูล Mortgage Protection1'!$G$26*HLOOKUP($W$6,'SA 10%'!$A$6:$IV$366,$A188+1,0))/1000</f>
        <v>1434896.2347487814</v>
      </c>
      <c r="X188" s="470">
        <f>('ป้อนข้อมูล Mortgage Protection1'!$G$26*HLOOKUP($X$6,'SA 10%'!$A$6:$IV$366,$A188+1,0))/1000</f>
        <v>1553557.6017580377</v>
      </c>
      <c r="Y188" s="470">
        <f>('ป้อนข้อมูล Mortgage Protection1'!$G$26*HLOOKUP($Y$6,'SA 10%'!$A$6:$IV$366,$A188+1,0))/1000</f>
        <v>1658583.5321146548</v>
      </c>
      <c r="Z188" s="470">
        <f>('ป้อนข้อมูล Mortgage Protection1'!$G$26*HLOOKUP($Z$6,'SA 10%'!$A$6:$IV$366,$A188+1,0))/1000</f>
        <v>1751759.3251659886</v>
      </c>
      <c r="AA188" s="470">
        <f>('ป้อนข้อมูล Mortgage Protection1'!$G$26*HLOOKUP($AA$6,'SA 10%'!$A$6:$IV$366,$A188+1,0))/1000</f>
        <v>1834594.3282532727</v>
      </c>
      <c r="AB188" s="470">
        <f>('ป้อนข้อมูล Mortgage Protection1'!$G$26*HLOOKUP($AB$6,'SA 10%'!$A$6:$IV$366,$A188+1,0))/1000</f>
        <v>1908372.5996852815</v>
      </c>
      <c r="AC188" s="470">
        <f>('ป้อนข้อมูล Mortgage Protection1'!$G$26*HLOOKUP($AC$6,'SA 10%'!$A$6:$IV$366,$A188+1,0))/1000</f>
        <v>1974192.7534790679</v>
      </c>
      <c r="AD188" s="470">
        <f>('ป้อนข้อมูล Mortgage Protection1'!$G$26*HLOOKUP($AD$6,'SA 10%'!$A$6:$IV$366,$A188+1,0))/1000</f>
        <v>2032999.5975277128</v>
      </c>
      <c r="AE188" s="470">
        <f>('ป้อนข้อมูล Mortgage Protection1'!$G$26*HLOOKUP($AE$6,'SA 10%'!$A$6:$IV$366,$A188+1,0))/1000</f>
        <v>2085609.4799717653</v>
      </c>
    </row>
    <row r="189" spans="1:31" ht="11.1" customHeight="1">
      <c r="A189" s="469">
        <v>183</v>
      </c>
      <c r="B189" s="470">
        <f>('ป้อนข้อมูล Mortgage Protection1'!$G$26*HLOOKUP($B$6,'SA 10%'!$A$6:$IV$366,$A189+1,0))/1000</f>
        <v>0</v>
      </c>
      <c r="C189" s="470">
        <f>('ป้อนข้อมูล Mortgage Protection1'!$G$26*HLOOKUP($C$6,'SA 10%'!$A$6:$IV$366,$A189+1,0))/1000</f>
        <v>0</v>
      </c>
      <c r="D189" s="470">
        <f>('ป้อนข้อมูล Mortgage Protection1'!$G$26*HLOOKUP($D$6,'SA 10%'!$A$6:$IV$366,$A189+1,0))/1000</f>
        <v>0</v>
      </c>
      <c r="E189" s="470">
        <f>('ป้อนข้อมูล Mortgage Protection1'!$G$26*HLOOKUP($E$6,'SA 10%'!$A$6:$IV$366,$A189+1,0))/1000</f>
        <v>0</v>
      </c>
      <c r="F189" s="470">
        <f>('ป้อนข้อมูล Mortgage Protection1'!$G$26*HLOOKUP($F$6,'SA 10%'!$A$6:$IV$366,$A189+1,0))/1000</f>
        <v>0</v>
      </c>
      <c r="G189" s="470">
        <f>('ป้อนข้อมูล Mortgage Protection1'!$G$26*HLOOKUP($G$6,'SA 10%'!$A$6:$IV$366,$A189+1,0))/1000</f>
        <v>0</v>
      </c>
      <c r="H189" s="470">
        <f>('ป้อนข้อมูล Mortgage Protection1'!$G$26*HLOOKUP($H$6,'SA 10%'!$A$6:$IV$366,$A189+1,0))/1000</f>
        <v>0</v>
      </c>
      <c r="I189" s="470">
        <f>('ป้อนข้อมูล Mortgage Protection1'!$G$26*HLOOKUP($I$6,'SA 10%'!$A$6:$IV$366,$A189+1,0))/1000</f>
        <v>0</v>
      </c>
      <c r="J189" s="470">
        <f>('ป้อนข้อมูล Mortgage Protection1'!$G$26*HLOOKUP($J$6,'SA 10%'!$A$6:$IV$366,$A189+1,0))/1000</f>
        <v>0</v>
      </c>
      <c r="K189" s="470">
        <f>('ป้อนข้อมูล Mortgage Protection1'!$G$26*HLOOKUP($K$6,'SA 10%'!$A$6:$IV$366,$A189+1,0))/1000</f>
        <v>0</v>
      </c>
      <c r="L189" s="470">
        <f>('ป้อนข้อมูล Mortgage Protection1'!$G$26*HLOOKUP($L$6,'SA 10%'!$A$6:$IV$366,$A189+1,0))/1000</f>
        <v>0</v>
      </c>
      <c r="M189" s="470">
        <f>('ป้อนข้อมูล Mortgage Protection1'!$G$26*HLOOKUP($M$6,'SA 10%'!$A$6:$IV$366,$A189+1,0))/1000</f>
        <v>0</v>
      </c>
      <c r="N189" s="470">
        <f>('ป้อนข้อมูล Mortgage Protection1'!$G$26*HLOOKUP($N$6,'SA 10%'!$A$6:$IV$366,$A189+1,0))/1000</f>
        <v>0</v>
      </c>
      <c r="O189" s="470">
        <f>('ป้อนข้อมูล Mortgage Protection1'!$G$26*HLOOKUP($O$6,'SA 10%'!$A$6:$IV$366,$A189+1,0))/1000</f>
        <v>0</v>
      </c>
      <c r="P189" s="470">
        <f>('ป้อนข้อมูล Mortgage Protection1'!$G$26*HLOOKUP($P$6,'SA 10%'!$A$6:$IV$366,$A189+1,0))/1000</f>
        <v>0</v>
      </c>
      <c r="Q189" s="470">
        <f>('ป้อนข้อมูล Mortgage Protection1'!$G$26*HLOOKUP($Q$6,'SA 10%'!$A$6:$IV$366,$A189+1,0))/1000</f>
        <v>255882.21388052282</v>
      </c>
      <c r="R189" s="470">
        <f>('ป้อนข้อมูล Mortgage Protection1'!$G$26*HLOOKUP($R$6,'SA 10%'!$A$6:$IV$366,$A189+1,0))/1000</f>
        <v>523528.97394754697</v>
      </c>
      <c r="S189" s="470">
        <f>('ป้อนข้อมูล Mortgage Protection1'!$G$26*HLOOKUP($S$6,'SA 10%'!$A$6:$IV$366,$A189+1,0))/1000</f>
        <v>755137.02313127206</v>
      </c>
      <c r="T189" s="470">
        <f>('ป้อนข้อมูล Mortgage Protection1'!$G$26*HLOOKUP($T$6,'SA 10%'!$A$6:$IV$366,$A189+1,0))/1000</f>
        <v>956589.4571128668</v>
      </c>
      <c r="U189" s="470">
        <f>('ป้อนข้อมูล Mortgage Protection1'!$G$26*HLOOKUP($U$6,'SA 10%'!$A$6:$IV$366,$A189+1,0))/1000</f>
        <v>1132595.6580012098</v>
      </c>
      <c r="V189" s="470">
        <f>('ป้อนข้อมูล Mortgage Protection1'!$G$26*HLOOKUP($V$6,'SA 10%'!$A$6:$IV$366,$A189+1,0))/1000</f>
        <v>1286969.9234219168</v>
      </c>
      <c r="W189" s="470">
        <f>('ป้อนข้อมูล Mortgage Protection1'!$G$26*HLOOKUP($W$6,'SA 10%'!$A$6:$IV$366,$A189+1,0))/1000</f>
        <v>1422834.1367284076</v>
      </c>
      <c r="X189" s="470">
        <f>('ป้อนข้อมูล Mortgage Protection1'!$G$26*HLOOKUP($X$6,'SA 10%'!$A$6:$IV$366,$A189+1,0))/1000</f>
        <v>1542767.6010138765</v>
      </c>
      <c r="Y189" s="470">
        <f>('ป้อนข้อมูล Mortgage Protection1'!$G$26*HLOOKUP($Y$6,'SA 10%'!$A$6:$IV$366,$A189+1,0))/1000</f>
        <v>1648919.4513165199</v>
      </c>
      <c r="Z189" s="470">
        <f>('ป้อนข้อมูล Mortgage Protection1'!$G$26*HLOOKUP($Z$6,'SA 10%'!$A$6:$IV$366,$A189+1,0))/1000</f>
        <v>1743094.1261061733</v>
      </c>
      <c r="AA189" s="470">
        <f>('ป้อนข้อมูล Mortgage Protection1'!$G$26*HLOOKUP($AA$6,'SA 10%'!$A$6:$IV$366,$A189+1,0))/1000</f>
        <v>1826817.1535307656</v>
      </c>
      <c r="AB189" s="470">
        <f>('ป้อนข้อมูล Mortgage Protection1'!$G$26*HLOOKUP($AB$6,'SA 10%'!$A$6:$IV$366,$A189+1,0))/1000</f>
        <v>1901386.3575173023</v>
      </c>
      <c r="AC189" s="470">
        <f>('ป้อนข้อมูล Mortgage Protection1'!$G$26*HLOOKUP($AC$6,'SA 10%'!$A$6:$IV$366,$A189+1,0))/1000</f>
        <v>1967912.1296641494</v>
      </c>
      <c r="AD189" s="470">
        <f>('ป้อนข้อมูล Mortgage Protection1'!$G$26*HLOOKUP($AD$6,'SA 10%'!$A$6:$IV$366,$A189+1,0))/1000</f>
        <v>2027349.4065825851</v>
      </c>
      <c r="AE189" s="470">
        <f>('ป้อนข้อมูล Mortgage Protection1'!$G$26*HLOOKUP($AE$6,'SA 10%'!$A$6:$IV$366,$A189+1,0))/1000</f>
        <v>2080523.2879914718</v>
      </c>
    </row>
    <row r="190" spans="1:31" ht="11.1" customHeight="1">
      <c r="A190" s="469">
        <v>184</v>
      </c>
      <c r="B190" s="470">
        <f>('ป้อนข้อมูล Mortgage Protection1'!$G$26*HLOOKUP($B$6,'SA 10%'!$A$6:$IV$366,$A190+1,0))/1000</f>
        <v>0</v>
      </c>
      <c r="C190" s="470">
        <f>('ป้อนข้อมูล Mortgage Protection1'!$G$26*HLOOKUP($C$6,'SA 10%'!$A$6:$IV$366,$A190+1,0))/1000</f>
        <v>0</v>
      </c>
      <c r="D190" s="470">
        <f>('ป้อนข้อมูล Mortgage Protection1'!$G$26*HLOOKUP($D$6,'SA 10%'!$A$6:$IV$366,$A190+1,0))/1000</f>
        <v>0</v>
      </c>
      <c r="E190" s="470">
        <f>('ป้อนข้อมูล Mortgage Protection1'!$G$26*HLOOKUP($E$6,'SA 10%'!$A$6:$IV$366,$A190+1,0))/1000</f>
        <v>0</v>
      </c>
      <c r="F190" s="470">
        <f>('ป้อนข้อมูล Mortgage Protection1'!$G$26*HLOOKUP($F$6,'SA 10%'!$A$6:$IV$366,$A190+1,0))/1000</f>
        <v>0</v>
      </c>
      <c r="G190" s="470">
        <f>('ป้อนข้อมูล Mortgage Protection1'!$G$26*HLOOKUP($G$6,'SA 10%'!$A$6:$IV$366,$A190+1,0))/1000</f>
        <v>0</v>
      </c>
      <c r="H190" s="470">
        <f>('ป้อนข้อมูล Mortgage Protection1'!$G$26*HLOOKUP($H$6,'SA 10%'!$A$6:$IV$366,$A190+1,0))/1000</f>
        <v>0</v>
      </c>
      <c r="I190" s="470">
        <f>('ป้อนข้อมูล Mortgage Protection1'!$G$26*HLOOKUP($I$6,'SA 10%'!$A$6:$IV$366,$A190+1,0))/1000</f>
        <v>0</v>
      </c>
      <c r="J190" s="470">
        <f>('ป้อนข้อมูล Mortgage Protection1'!$G$26*HLOOKUP($J$6,'SA 10%'!$A$6:$IV$366,$A190+1,0))/1000</f>
        <v>0</v>
      </c>
      <c r="K190" s="470">
        <f>('ป้อนข้อมูล Mortgage Protection1'!$G$26*HLOOKUP($K$6,'SA 10%'!$A$6:$IV$366,$A190+1,0))/1000</f>
        <v>0</v>
      </c>
      <c r="L190" s="470">
        <f>('ป้อนข้อมูล Mortgage Protection1'!$G$26*HLOOKUP($L$6,'SA 10%'!$A$6:$IV$366,$A190+1,0))/1000</f>
        <v>0</v>
      </c>
      <c r="M190" s="470">
        <f>('ป้อนข้อมูล Mortgage Protection1'!$G$26*HLOOKUP($M$6,'SA 10%'!$A$6:$IV$366,$A190+1,0))/1000</f>
        <v>0</v>
      </c>
      <c r="N190" s="470">
        <f>('ป้อนข้อมูล Mortgage Protection1'!$G$26*HLOOKUP($N$6,'SA 10%'!$A$6:$IV$366,$A190+1,0))/1000</f>
        <v>0</v>
      </c>
      <c r="O190" s="470">
        <f>('ป้อนข้อมูล Mortgage Protection1'!$G$26*HLOOKUP($O$6,'SA 10%'!$A$6:$IV$366,$A190+1,0))/1000</f>
        <v>0</v>
      </c>
      <c r="P190" s="470">
        <f>('ป้อนข้อมูล Mortgage Protection1'!$G$26*HLOOKUP($P$6,'SA 10%'!$A$6:$IV$366,$A190+1,0))/1000</f>
        <v>0</v>
      </c>
      <c r="Q190" s="470">
        <f>('ป้อนข้อมูล Mortgage Protection1'!$G$26*HLOOKUP($Q$6,'SA 10%'!$A$6:$IV$366,$A190+1,0))/1000</f>
        <v>231238.95331399416</v>
      </c>
      <c r="R190" s="470">
        <f>('ป้อนข้อมูล Mortgage Protection1'!$G$26*HLOOKUP($R$6,'SA 10%'!$A$6:$IV$366,$A190+1,0))/1000</f>
        <v>501748.21709617833</v>
      </c>
      <c r="S190" s="470">
        <f>('ป้อนข้อมูล Mortgage Protection1'!$G$26*HLOOKUP($S$6,'SA 10%'!$A$6:$IV$366,$A190+1,0))/1000</f>
        <v>735833.33307153359</v>
      </c>
      <c r="T190" s="470">
        <f>('ป้อนข้อมูล Mortgage Protection1'!$G$26*HLOOKUP($T$6,'SA 10%'!$A$6:$IV$366,$A190+1,0))/1000</f>
        <v>939440.31710468058</v>
      </c>
      <c r="U190" s="470">
        <f>('ป้อนข้อมูล Mortgage Protection1'!$G$26*HLOOKUP($U$6,'SA 10%'!$A$6:$IV$366,$A190+1,0))/1000</f>
        <v>1117328.9185265028</v>
      </c>
      <c r="V190" s="470">
        <f>('ป้อนข้อมูล Mortgage Protection1'!$G$26*HLOOKUP($V$6,'SA 10%'!$A$6:$IV$366,$A190+1,0))/1000</f>
        <v>1273354.2291837791</v>
      </c>
      <c r="W190" s="470">
        <f>('ป้อนข้อมูล Mortgage Protection1'!$G$26*HLOOKUP($W$6,'SA 10%'!$A$6:$IV$366,$A190+1,0))/1000</f>
        <v>1410671.5212245304</v>
      </c>
      <c r="X190" s="470">
        <f>('ป้อนข้อมูล Mortgage Protection1'!$G$26*HLOOKUP($X$6,'SA 10%'!$A$6:$IV$366,$A190+1,0))/1000</f>
        <v>1531887.6835968473</v>
      </c>
      <c r="Y190" s="470">
        <f>('ป้อนข้อมูล Mortgage Protection1'!$G$26*HLOOKUP($Y$6,'SA 10%'!$A$6:$IV$366,$A190+1,0))/1000</f>
        <v>1639174.8365117337</v>
      </c>
      <c r="Z190" s="470">
        <f>('ป้อนข้อมูล Mortgage Protection1'!$G$26*HLOOKUP($Z$6,'SA 10%'!$A$6:$IV$366,$A190+1,0))/1000</f>
        <v>1734356.7170541934</v>
      </c>
      <c r="AA190" s="470">
        <f>('ป้อนข้อมูล Mortgage Protection1'!$G$26*HLOOKUP($AA$6,'SA 10%'!$A$6:$IV$366,$A190+1,0))/1000</f>
        <v>1818975.1690189044</v>
      </c>
      <c r="AB190" s="470">
        <f>('ป้อนข้อมูล Mortgage Protection1'!$G$26*HLOOKUP($AB$6,'SA 10%'!$A$6:$IV$366,$A190+1,0))/1000</f>
        <v>1894341.8966645896</v>
      </c>
      <c r="AC190" s="470">
        <f>('ป้อนข้อมูล Mortgage Protection1'!$G$26*HLOOKUP($AC$6,'SA 10%'!$A$6:$IV$366,$A190+1,0))/1000</f>
        <v>1961579.1673174396</v>
      </c>
      <c r="AD190" s="470">
        <f>('ป้อนข้อมูล Mortgage Protection1'!$G$26*HLOOKUP($AD$6,'SA 10%'!$A$6:$IV$366,$A190+1,0))/1000</f>
        <v>2021652.1307129152</v>
      </c>
      <c r="AE190" s="470">
        <f>('ป้อนข้อมูล Mortgage Protection1'!$G$26*HLOOKUP($AE$6,'SA 10%'!$A$6:$IV$366,$A190+1,0))/1000</f>
        <v>2075394.7110780086</v>
      </c>
    </row>
    <row r="191" spans="1:31" ht="11.1" customHeight="1">
      <c r="A191" s="469">
        <v>185</v>
      </c>
      <c r="B191" s="470">
        <f>('ป้อนข้อมูล Mortgage Protection1'!$G$26*HLOOKUP($B$6,'SA 10%'!$A$6:$IV$366,$A191+1,0))/1000</f>
        <v>0</v>
      </c>
      <c r="C191" s="470">
        <f>('ป้อนข้อมูล Mortgage Protection1'!$G$26*HLOOKUP($C$6,'SA 10%'!$A$6:$IV$366,$A191+1,0))/1000</f>
        <v>0</v>
      </c>
      <c r="D191" s="470">
        <f>('ป้อนข้อมูล Mortgage Protection1'!$G$26*HLOOKUP($D$6,'SA 10%'!$A$6:$IV$366,$A191+1,0))/1000</f>
        <v>0</v>
      </c>
      <c r="E191" s="470">
        <f>('ป้อนข้อมูล Mortgage Protection1'!$G$26*HLOOKUP($E$6,'SA 10%'!$A$6:$IV$366,$A191+1,0))/1000</f>
        <v>0</v>
      </c>
      <c r="F191" s="470">
        <f>('ป้อนข้อมูล Mortgage Protection1'!$G$26*HLOOKUP($F$6,'SA 10%'!$A$6:$IV$366,$A191+1,0))/1000</f>
        <v>0</v>
      </c>
      <c r="G191" s="470">
        <f>('ป้อนข้อมูล Mortgage Protection1'!$G$26*HLOOKUP($G$6,'SA 10%'!$A$6:$IV$366,$A191+1,0))/1000</f>
        <v>0</v>
      </c>
      <c r="H191" s="470">
        <f>('ป้อนข้อมูล Mortgage Protection1'!$G$26*HLOOKUP($H$6,'SA 10%'!$A$6:$IV$366,$A191+1,0))/1000</f>
        <v>0</v>
      </c>
      <c r="I191" s="470">
        <f>('ป้อนข้อมูล Mortgage Protection1'!$G$26*HLOOKUP($I$6,'SA 10%'!$A$6:$IV$366,$A191+1,0))/1000</f>
        <v>0</v>
      </c>
      <c r="J191" s="470">
        <f>('ป้อนข้อมูล Mortgage Protection1'!$G$26*HLOOKUP($J$6,'SA 10%'!$A$6:$IV$366,$A191+1,0))/1000</f>
        <v>0</v>
      </c>
      <c r="K191" s="470">
        <f>('ป้อนข้อมูล Mortgage Protection1'!$G$26*HLOOKUP($K$6,'SA 10%'!$A$6:$IV$366,$A191+1,0))/1000</f>
        <v>0</v>
      </c>
      <c r="L191" s="470">
        <f>('ป้อนข้อมูล Mortgage Protection1'!$G$26*HLOOKUP($L$6,'SA 10%'!$A$6:$IV$366,$A191+1,0))/1000</f>
        <v>0</v>
      </c>
      <c r="M191" s="470">
        <f>('ป้อนข้อมูล Mortgage Protection1'!$G$26*HLOOKUP($M$6,'SA 10%'!$A$6:$IV$366,$A191+1,0))/1000</f>
        <v>0</v>
      </c>
      <c r="N191" s="470">
        <f>('ป้อนข้อมูล Mortgage Protection1'!$G$26*HLOOKUP($N$6,'SA 10%'!$A$6:$IV$366,$A191+1,0))/1000</f>
        <v>0</v>
      </c>
      <c r="O191" s="470">
        <f>('ป้อนข้อมูล Mortgage Protection1'!$G$26*HLOOKUP($O$6,'SA 10%'!$A$6:$IV$366,$A191+1,0))/1000</f>
        <v>0</v>
      </c>
      <c r="P191" s="470">
        <f>('ป้อนข้อมูล Mortgage Protection1'!$G$26*HLOOKUP($P$6,'SA 10%'!$A$6:$IV$366,$A191+1,0))/1000</f>
        <v>0</v>
      </c>
      <c r="Q191" s="470">
        <f>('ป้อนข้อมูล Mortgage Protection1'!$G$26*HLOOKUP($Q$6,'SA 10%'!$A$6:$IV$366,$A191+1,0))/1000</f>
        <v>206390.33224274483</v>
      </c>
      <c r="R191" s="470">
        <f>('ป้อนข้อมูล Mortgage Protection1'!$G$26*HLOOKUP($R$6,'SA 10%'!$A$6:$IV$366,$A191+1,0))/1000</f>
        <v>479785.95393771527</v>
      </c>
      <c r="S191" s="470">
        <f>('ป้อนข้อมูล Mortgage Protection1'!$G$26*HLOOKUP($S$6,'SA 10%'!$A$6:$IV$366,$A191+1,0))/1000</f>
        <v>716368.77892796369</v>
      </c>
      <c r="T191" s="470">
        <f>('ป้อนข้อมูล Mortgage Protection1'!$G$26*HLOOKUP($T$6,'SA 10%'!$A$6:$IV$366,$A191+1,0))/1000</f>
        <v>922148.26759642642</v>
      </c>
      <c r="U191" s="470">
        <f>('ป้อนข้อมูล Mortgage Protection1'!$G$26*HLOOKUP($U$6,'SA 10%'!$A$6:$IV$366,$A191+1,0))/1000</f>
        <v>1101934.9562228399</v>
      </c>
      <c r="V191" s="470">
        <f>('ป้อนข้อมูล Mortgage Protection1'!$G$26*HLOOKUP($V$6,'SA 10%'!$A$6:$IV$366,$A191+1,0))/1000</f>
        <v>1259625.0708269901</v>
      </c>
      <c r="W191" s="470">
        <f>('ป้อนข้อมูล Mortgage Protection1'!$G$26*HLOOKUP($W$6,'SA 10%'!$A$6:$IV$366,$A191+1,0))/1000</f>
        <v>1398407.5505914541</v>
      </c>
      <c r="X191" s="470">
        <f>('ป้อนข้อมูล Mortgage Protection1'!$G$26*HLOOKUP($X$6,'SA 10%'!$A$6:$IV$366,$A191+1,0))/1000</f>
        <v>1520917.1002013437</v>
      </c>
      <c r="Y191" s="470">
        <f>('ป้อนข้อมูล Mortgage Protection1'!$G$26*HLOOKUP($Y$6,'SA 10%'!$A$6:$IV$366,$A191+1,0))/1000</f>
        <v>1629349.0165835742</v>
      </c>
      <c r="Z191" s="470">
        <f>('ป้อนข้อมูล Mortgage Protection1'!$G$26*HLOOKUP($Z$6,'SA 10%'!$A$6:$IV$366,$A191+1,0))/1000</f>
        <v>1725546.4962601135</v>
      </c>
      <c r="AA191" s="470">
        <f>('ป้อนข้อมูล Mortgage Protection1'!$G$26*HLOOKUP($AA$6,'SA 10%'!$A$6:$IV$366,$A191+1,0))/1000</f>
        <v>1811067.8346361108</v>
      </c>
      <c r="AB191" s="470">
        <f>('ป้อนข้อมูล Mortgage Protection1'!$G$26*HLOOKUP($AB$6,'SA 10%'!$A$6:$IV$366,$A191+1,0))/1000</f>
        <v>1887238.731971438</v>
      </c>
      <c r="AC191" s="470">
        <f>('ป้อนข้อมูล Mortgage Protection1'!$G$26*HLOOKUP($AC$6,'SA 10%'!$A$6:$IV$366,$A191+1,0))/1000</f>
        <v>1955193.4302845076</v>
      </c>
      <c r="AD191" s="470">
        <f>('ป้อนข้อมูล Mortgage Protection1'!$G$26*HLOOKUP($AD$6,'SA 10%'!$A$6:$IV$366,$A191+1,0))/1000</f>
        <v>2015907.3775443316</v>
      </c>
      <c r="AE191" s="470">
        <f>('ป้อนข้อมูล Mortgage Protection1'!$G$26*HLOOKUP($AE$6,'SA 10%'!$A$6:$IV$366,$A191+1,0))/1000</f>
        <v>2070223.3960236004</v>
      </c>
    </row>
    <row r="192" spans="1:31" ht="11.1" customHeight="1">
      <c r="A192" s="469">
        <v>186</v>
      </c>
      <c r="B192" s="470">
        <f>('ป้อนข้อมูล Mortgage Protection1'!$G$26*HLOOKUP($B$6,'SA 10%'!$A$6:$IV$366,$A192+1,0))/1000</f>
        <v>0</v>
      </c>
      <c r="C192" s="470">
        <f>('ป้อนข้อมูล Mortgage Protection1'!$G$26*HLOOKUP($C$6,'SA 10%'!$A$6:$IV$366,$A192+1,0))/1000</f>
        <v>0</v>
      </c>
      <c r="D192" s="470">
        <f>('ป้อนข้อมูล Mortgage Protection1'!$G$26*HLOOKUP($D$6,'SA 10%'!$A$6:$IV$366,$A192+1,0))/1000</f>
        <v>0</v>
      </c>
      <c r="E192" s="470">
        <f>('ป้อนข้อมูล Mortgage Protection1'!$G$26*HLOOKUP($E$6,'SA 10%'!$A$6:$IV$366,$A192+1,0))/1000</f>
        <v>0</v>
      </c>
      <c r="F192" s="470">
        <f>('ป้อนข้อมูล Mortgage Protection1'!$G$26*HLOOKUP($F$6,'SA 10%'!$A$6:$IV$366,$A192+1,0))/1000</f>
        <v>0</v>
      </c>
      <c r="G192" s="470">
        <f>('ป้อนข้อมูล Mortgage Protection1'!$G$26*HLOOKUP($G$6,'SA 10%'!$A$6:$IV$366,$A192+1,0))/1000</f>
        <v>0</v>
      </c>
      <c r="H192" s="470">
        <f>('ป้อนข้อมูล Mortgage Protection1'!$G$26*HLOOKUP($H$6,'SA 10%'!$A$6:$IV$366,$A192+1,0))/1000</f>
        <v>0</v>
      </c>
      <c r="I192" s="470">
        <f>('ป้อนข้อมูล Mortgage Protection1'!$G$26*HLOOKUP($I$6,'SA 10%'!$A$6:$IV$366,$A192+1,0))/1000</f>
        <v>0</v>
      </c>
      <c r="J192" s="470">
        <f>('ป้อนข้อมูล Mortgage Protection1'!$G$26*HLOOKUP($J$6,'SA 10%'!$A$6:$IV$366,$A192+1,0))/1000</f>
        <v>0</v>
      </c>
      <c r="K192" s="470">
        <f>('ป้อนข้อมูล Mortgage Protection1'!$G$26*HLOOKUP($K$6,'SA 10%'!$A$6:$IV$366,$A192+1,0))/1000</f>
        <v>0</v>
      </c>
      <c r="L192" s="470">
        <f>('ป้อนข้อมูล Mortgage Protection1'!$G$26*HLOOKUP($L$6,'SA 10%'!$A$6:$IV$366,$A192+1,0))/1000</f>
        <v>0</v>
      </c>
      <c r="M192" s="470">
        <f>('ป้อนข้อมูล Mortgage Protection1'!$G$26*HLOOKUP($M$6,'SA 10%'!$A$6:$IV$366,$A192+1,0))/1000</f>
        <v>0</v>
      </c>
      <c r="N192" s="470">
        <f>('ป้อนข้อมูล Mortgage Protection1'!$G$26*HLOOKUP($N$6,'SA 10%'!$A$6:$IV$366,$A192+1,0))/1000</f>
        <v>0</v>
      </c>
      <c r="O192" s="470">
        <f>('ป้อนข้อมูล Mortgage Protection1'!$G$26*HLOOKUP($O$6,'SA 10%'!$A$6:$IV$366,$A192+1,0))/1000</f>
        <v>0</v>
      </c>
      <c r="P192" s="470">
        <f>('ป้อนข้อมูล Mortgage Protection1'!$G$26*HLOOKUP($P$6,'SA 10%'!$A$6:$IV$366,$A192+1,0))/1000</f>
        <v>0</v>
      </c>
      <c r="Q192" s="470">
        <f>('ป้อนข้อมูล Mortgage Protection1'!$G$26*HLOOKUP($Q$6,'SA 10%'!$A$6:$IV$366,$A192+1,0))/1000</f>
        <v>181334.63932923516</v>
      </c>
      <c r="R192" s="470">
        <f>('ป้อนข้อมูล Mortgage Protection1'!$G$26*HLOOKUP($R$6,'SA 10%'!$A$6:$IV$366,$A192+1,0))/1000</f>
        <v>457640.67191959807</v>
      </c>
      <c r="S192" s="470">
        <f>('ป้อนข้อมูล Mortgage Protection1'!$G$26*HLOOKUP($S$6,'SA 10%'!$A$6:$IV$366,$A192+1,0))/1000</f>
        <v>696742.02016653144</v>
      </c>
      <c r="T192" s="470">
        <f>('ป้อนข้อมูล Mortgage Protection1'!$G$26*HLOOKUP($T$6,'SA 10%'!$A$6:$IV$366,$A192+1,0))/1000</f>
        <v>904712.11767560372</v>
      </c>
      <c r="U192" s="470">
        <f>('ป้อนข้อมูล Mortgage Protection1'!$G$26*HLOOKUP($U$6,'SA 10%'!$A$6:$IV$366,$A192+1,0))/1000</f>
        <v>1086412.71089998</v>
      </c>
      <c r="V192" s="470">
        <f>('ป้อนข้อมูล Mortgage Protection1'!$G$26*HLOOKUP($V$6,'SA 10%'!$A$6:$IV$366,$A192+1,0))/1000</f>
        <v>1245781.502817228</v>
      </c>
      <c r="W192" s="470">
        <f>('ป้อนข้อมูล Mortgage Protection1'!$G$26*HLOOKUP($W$6,'SA 10%'!$A$6:$IV$366,$A192+1,0))/1000</f>
        <v>1386041.3802031022</v>
      </c>
      <c r="X192" s="470">
        <f>('ป้อนข้อมูล Mortgage Protection1'!$G$26*HLOOKUP($X$6,'SA 10%'!$A$6:$IV$366,$A192+1,0))/1000</f>
        <v>1509855.0952775436</v>
      </c>
      <c r="Y192" s="470">
        <f>('ป้อนข้อมูล Mortgage Protection1'!$G$26*HLOOKUP($Y$6,'SA 10%'!$A$6:$IV$366,$A192+1,0))/1000</f>
        <v>1619441.3148226808</v>
      </c>
      <c r="Z192" s="470">
        <f>('ป้อนข้อมูล Mortgage Protection1'!$G$26*HLOOKUP($Z$6,'SA 10%'!$A$6:$IV$366,$A192+1,0))/1000</f>
        <v>1716662.8569594163</v>
      </c>
      <c r="AA192" s="470">
        <f>('ป้อนข้อมูล Mortgage Protection1'!$G$26*HLOOKUP($AA$6,'SA 10%'!$A$6:$IV$366,$A192+1,0))/1000</f>
        <v>1803094.6058001278</v>
      </c>
      <c r="AB192" s="470">
        <f>('ป้อนข้อมูล Mortgage Protection1'!$G$26*HLOOKUP($AB$6,'SA 10%'!$A$6:$IV$366,$A192+1,0))/1000</f>
        <v>1880076.3742391765</v>
      </c>
      <c r="AC192" s="470">
        <f>('ป้อนข้อมูล Mortgage Protection1'!$G$26*HLOOKUP($AC$6,'SA 10%'!$A$6:$IV$366,$A192+1,0))/1000</f>
        <v>1948754.4787763013</v>
      </c>
      <c r="AD192" s="470">
        <f>('ป้อนข้อมูล Mortgage Protection1'!$G$26*HLOOKUP($AD$6,'SA 10%'!$A$6:$IV$366,$A192+1,0))/1000</f>
        <v>2010114.7514326759</v>
      </c>
      <c r="AE192" s="470">
        <f>('ป้อนข้อมูล Mortgage Protection1'!$G$26*HLOOKUP($AE$6,'SA 10%'!$A$6:$IV$366,$A192+1,0))/1000</f>
        <v>2065008.9866770725</v>
      </c>
    </row>
    <row r="193" spans="1:31" ht="11.1" customHeight="1">
      <c r="A193" s="469">
        <v>187</v>
      </c>
      <c r="B193" s="470">
        <f>('ป้อนข้อมูล Mortgage Protection1'!$G$26*HLOOKUP($B$6,'SA 10%'!$A$6:$IV$366,$A193+1,0))/1000</f>
        <v>0</v>
      </c>
      <c r="C193" s="470">
        <f>('ป้อนข้อมูล Mortgage Protection1'!$G$26*HLOOKUP($C$6,'SA 10%'!$A$6:$IV$366,$A193+1,0))/1000</f>
        <v>0</v>
      </c>
      <c r="D193" s="470">
        <f>('ป้อนข้อมูล Mortgage Protection1'!$G$26*HLOOKUP($D$6,'SA 10%'!$A$6:$IV$366,$A193+1,0))/1000</f>
        <v>0</v>
      </c>
      <c r="E193" s="470">
        <f>('ป้อนข้อมูล Mortgage Protection1'!$G$26*HLOOKUP($E$6,'SA 10%'!$A$6:$IV$366,$A193+1,0))/1000</f>
        <v>0</v>
      </c>
      <c r="F193" s="470">
        <f>('ป้อนข้อมูล Mortgage Protection1'!$G$26*HLOOKUP($F$6,'SA 10%'!$A$6:$IV$366,$A193+1,0))/1000</f>
        <v>0</v>
      </c>
      <c r="G193" s="470">
        <f>('ป้อนข้อมูล Mortgage Protection1'!$G$26*HLOOKUP($G$6,'SA 10%'!$A$6:$IV$366,$A193+1,0))/1000</f>
        <v>0</v>
      </c>
      <c r="H193" s="470">
        <f>('ป้อนข้อมูล Mortgage Protection1'!$G$26*HLOOKUP($H$6,'SA 10%'!$A$6:$IV$366,$A193+1,0))/1000</f>
        <v>0</v>
      </c>
      <c r="I193" s="470">
        <f>('ป้อนข้อมูล Mortgage Protection1'!$G$26*HLOOKUP($I$6,'SA 10%'!$A$6:$IV$366,$A193+1,0))/1000</f>
        <v>0</v>
      </c>
      <c r="J193" s="470">
        <f>('ป้อนข้อมูล Mortgage Protection1'!$G$26*HLOOKUP($J$6,'SA 10%'!$A$6:$IV$366,$A193+1,0))/1000</f>
        <v>0</v>
      </c>
      <c r="K193" s="470">
        <f>('ป้อนข้อมูล Mortgage Protection1'!$G$26*HLOOKUP($K$6,'SA 10%'!$A$6:$IV$366,$A193+1,0))/1000</f>
        <v>0</v>
      </c>
      <c r="L193" s="470">
        <f>('ป้อนข้อมูล Mortgage Protection1'!$G$26*HLOOKUP($L$6,'SA 10%'!$A$6:$IV$366,$A193+1,0))/1000</f>
        <v>0</v>
      </c>
      <c r="M193" s="470">
        <f>('ป้อนข้อมูล Mortgage Protection1'!$G$26*HLOOKUP($M$6,'SA 10%'!$A$6:$IV$366,$A193+1,0))/1000</f>
        <v>0</v>
      </c>
      <c r="N193" s="470">
        <f>('ป้อนข้อมูล Mortgage Protection1'!$G$26*HLOOKUP($N$6,'SA 10%'!$A$6:$IV$366,$A193+1,0))/1000</f>
        <v>0</v>
      </c>
      <c r="O193" s="470">
        <f>('ป้อนข้อมูล Mortgage Protection1'!$G$26*HLOOKUP($O$6,'SA 10%'!$A$6:$IV$366,$A193+1,0))/1000</f>
        <v>0</v>
      </c>
      <c r="P193" s="470">
        <f>('ป้อนข้อมูล Mortgage Protection1'!$G$26*HLOOKUP($P$6,'SA 10%'!$A$6:$IV$366,$A193+1,0))/1000</f>
        <v>0</v>
      </c>
      <c r="Q193" s="470">
        <f>('ป้อนข้อมูล Mortgage Protection1'!$G$26*HLOOKUP($Q$6,'SA 10%'!$A$6:$IV$366,$A193+1,0))/1000</f>
        <v>156070.14897477915</v>
      </c>
      <c r="R193" s="470">
        <f>('ป้อนข้อมูล Mortgage Protection1'!$G$26*HLOOKUP($R$6,'SA 10%'!$A$6:$IV$366,$A193+1,0))/1000</f>
        <v>435310.84588466323</v>
      </c>
      <c r="S193" s="470">
        <f>('ป้อนข้อมูล Mortgage Protection1'!$G$26*HLOOKUP($S$6,'SA 10%'!$A$6:$IV$366,$A193+1,0))/1000</f>
        <v>676951.70508208591</v>
      </c>
      <c r="T193" s="470">
        <f>('ป้อนข้อมูล Mortgage Protection1'!$G$26*HLOOKUP($T$6,'SA 10%'!$A$6:$IV$366,$A193+1,0))/1000</f>
        <v>887130.66650544049</v>
      </c>
      <c r="U193" s="470">
        <f>('ป้อนข้อมูล Mortgage Protection1'!$G$26*HLOOKUP($U$6,'SA 10%'!$A$6:$IV$366,$A193+1,0))/1000</f>
        <v>1070761.1135327627</v>
      </c>
      <c r="V193" s="470">
        <f>('ป้อนข้อมูล Mortgage Protection1'!$G$26*HLOOKUP($V$6,'SA 10%'!$A$6:$IV$366,$A193+1,0))/1000</f>
        <v>1231822.5717407181</v>
      </c>
      <c r="W193" s="470">
        <f>('ป้อนข้อมูล Mortgage Protection1'!$G$26*HLOOKUP($W$6,'SA 10%'!$A$6:$IV$366,$A193+1,0))/1000</f>
        <v>1373572.1583948471</v>
      </c>
      <c r="X193" s="470">
        <f>('ป้อนข้อมูล Mortgage Protection1'!$G$26*HLOOKUP($X$6,'SA 10%'!$A$6:$IV$366,$A193+1,0))/1000</f>
        <v>1498700.9069793783</v>
      </c>
      <c r="Y193" s="470">
        <f>('ป้อนข้อมูล Mortgage Protection1'!$G$26*HLOOKUP($Y$6,'SA 10%'!$A$6:$IV$366,$A193+1,0))/1000</f>
        <v>1609451.0488804465</v>
      </c>
      <c r="Z193" s="470">
        <f>('ป้อนข้อมูล Mortgage Protection1'!$G$26*HLOOKUP($Z$6,'SA 10%'!$A$6:$IV$366,$A193+1,0))/1000</f>
        <v>1707705.1873312127</v>
      </c>
      <c r="AA193" s="470">
        <f>('ป้อนข้อมูล Mortgage Protection1'!$G$26*HLOOKUP($AA$6,'SA 10%'!$A$6:$IV$366,$A193+1,0))/1000</f>
        <v>1795054.933390511</v>
      </c>
      <c r="AB193" s="470">
        <f>('ป้อนข้อมูล Mortgage Protection1'!$G$26*HLOOKUP($AB$6,'SA 10%'!$A$6:$IV$366,$A193+1,0))/1000</f>
        <v>1872854.3301924798</v>
      </c>
      <c r="AC193" s="470">
        <f>('ป้อนข้อมูล Mortgage Protection1'!$G$26*HLOOKUP($AC$6,'SA 10%'!$A$6:$IV$366,$A193+1,0))/1000</f>
        <v>1942261.8693388598</v>
      </c>
      <c r="AD193" s="470">
        <f>('ป้อนข้อมูล Mortgage Protection1'!$G$26*HLOOKUP($AD$6,'SA 10%'!$A$6:$IV$366,$A193+1,0))/1000</f>
        <v>2004273.8534367562</v>
      </c>
      <c r="AE193" s="470">
        <f>('ป้อนข้อมูล Mortgage Protection1'!$G$26*HLOOKUP($AE$6,'SA 10%'!$A$6:$IV$366,$A193+1,0))/1000</f>
        <v>2059751.1239193229</v>
      </c>
    </row>
    <row r="194" spans="1:31" ht="11.1" customHeight="1">
      <c r="A194" s="469">
        <v>188</v>
      </c>
      <c r="B194" s="470">
        <f>('ป้อนข้อมูล Mortgage Protection1'!$G$26*HLOOKUP($B$6,'SA 10%'!$A$6:$IV$366,$A194+1,0))/1000</f>
        <v>0</v>
      </c>
      <c r="C194" s="470">
        <f>('ป้อนข้อมูล Mortgage Protection1'!$G$26*HLOOKUP($C$6,'SA 10%'!$A$6:$IV$366,$A194+1,0))/1000</f>
        <v>0</v>
      </c>
      <c r="D194" s="470">
        <f>('ป้อนข้อมูล Mortgage Protection1'!$G$26*HLOOKUP($D$6,'SA 10%'!$A$6:$IV$366,$A194+1,0))/1000</f>
        <v>0</v>
      </c>
      <c r="E194" s="470">
        <f>('ป้อนข้อมูล Mortgage Protection1'!$G$26*HLOOKUP($E$6,'SA 10%'!$A$6:$IV$366,$A194+1,0))/1000</f>
        <v>0</v>
      </c>
      <c r="F194" s="470">
        <f>('ป้อนข้อมูล Mortgage Protection1'!$G$26*HLOOKUP($F$6,'SA 10%'!$A$6:$IV$366,$A194+1,0))/1000</f>
        <v>0</v>
      </c>
      <c r="G194" s="470">
        <f>('ป้อนข้อมูล Mortgage Protection1'!$G$26*HLOOKUP($G$6,'SA 10%'!$A$6:$IV$366,$A194+1,0))/1000</f>
        <v>0</v>
      </c>
      <c r="H194" s="470">
        <f>('ป้อนข้อมูล Mortgage Protection1'!$G$26*HLOOKUP($H$6,'SA 10%'!$A$6:$IV$366,$A194+1,0))/1000</f>
        <v>0</v>
      </c>
      <c r="I194" s="470">
        <f>('ป้อนข้อมูล Mortgage Protection1'!$G$26*HLOOKUP($I$6,'SA 10%'!$A$6:$IV$366,$A194+1,0))/1000</f>
        <v>0</v>
      </c>
      <c r="J194" s="470">
        <f>('ป้อนข้อมูล Mortgage Protection1'!$G$26*HLOOKUP($J$6,'SA 10%'!$A$6:$IV$366,$A194+1,0))/1000</f>
        <v>0</v>
      </c>
      <c r="K194" s="470">
        <f>('ป้อนข้อมูล Mortgage Protection1'!$G$26*HLOOKUP($K$6,'SA 10%'!$A$6:$IV$366,$A194+1,0))/1000</f>
        <v>0</v>
      </c>
      <c r="L194" s="470">
        <f>('ป้อนข้อมูล Mortgage Protection1'!$G$26*HLOOKUP($L$6,'SA 10%'!$A$6:$IV$366,$A194+1,0))/1000</f>
        <v>0</v>
      </c>
      <c r="M194" s="470">
        <f>('ป้อนข้อมูล Mortgage Protection1'!$G$26*HLOOKUP($M$6,'SA 10%'!$A$6:$IV$366,$A194+1,0))/1000</f>
        <v>0</v>
      </c>
      <c r="N194" s="470">
        <f>('ป้อนข้อมูล Mortgage Protection1'!$G$26*HLOOKUP($N$6,'SA 10%'!$A$6:$IV$366,$A194+1,0))/1000</f>
        <v>0</v>
      </c>
      <c r="O194" s="470">
        <f>('ป้อนข้อมูล Mortgage Protection1'!$G$26*HLOOKUP($O$6,'SA 10%'!$A$6:$IV$366,$A194+1,0))/1000</f>
        <v>0</v>
      </c>
      <c r="P194" s="470">
        <f>('ป้อนข้อมูล Mortgage Protection1'!$G$26*HLOOKUP($P$6,'SA 10%'!$A$6:$IV$366,$A194+1,0))/1000</f>
        <v>0</v>
      </c>
      <c r="Q194" s="470">
        <f>('ป้อนข้อมูล Mortgage Protection1'!$G$26*HLOOKUP($Q$6,'SA 10%'!$A$6:$IV$366,$A194+1,0))/1000</f>
        <v>130595.12120070281</v>
      </c>
      <c r="R194" s="470">
        <f>('ป้อนข้อมูล Mortgage Protection1'!$G$26*HLOOKUP($R$6,'SA 10%'!$A$6:$IV$366,$A194+1,0))/1000</f>
        <v>412794.93796610413</v>
      </c>
      <c r="S194" s="470">
        <f>('ป้อนข้อมูล Mortgage Protection1'!$G$26*HLOOKUP($S$6,'SA 10%'!$A$6:$IV$366,$A194+1,0))/1000</f>
        <v>656996.47070527077</v>
      </c>
      <c r="T194" s="470">
        <f>('ป้อนข้อมูล Mortgage Protection1'!$G$26*HLOOKUP($T$6,'SA 10%'!$A$6:$IV$366,$A194+1,0))/1000</f>
        <v>869402.70324219263</v>
      </c>
      <c r="U194" s="470">
        <f>('ป้อนข้อมูล Mortgage Protection1'!$G$26*HLOOKUP($U$6,'SA 10%'!$A$6:$IV$366,$A194+1,0))/1000</f>
        <v>1054979.0861874851</v>
      </c>
      <c r="V194" s="470">
        <f>('ป้อนข้อมูล Mortgage Protection1'!$G$26*HLOOKUP($V$6,'SA 10%'!$A$6:$IV$366,$A194+1,0))/1000</f>
        <v>1217747.3162385698</v>
      </c>
      <c r="W194" s="470">
        <f>('ป้อนข้อมูล Mortgage Protection1'!$G$26*HLOOKUP($W$6,'SA 10%'!$A$6:$IV$366,$A194+1,0))/1000</f>
        <v>1360999.0264048572</v>
      </c>
      <c r="X194" s="470">
        <f>('ป้อนข้อมูล Mortgage Protection1'!$G$26*HLOOKUP($X$6,'SA 10%'!$A$6:$IV$366,$A194+1,0))/1000</f>
        <v>1487453.7671120625</v>
      </c>
      <c r="Y194" s="470">
        <f>('ป้อนข้อมูล Mortgage Protection1'!$G$26*HLOOKUP($Y$6,'SA 10%'!$A$6:$IV$366,$A194+1,0))/1000</f>
        <v>1599377.5307220253</v>
      </c>
      <c r="Z194" s="470">
        <f>('ป้อนข้อมูล Mortgage Protection1'!$G$26*HLOOKUP($Z$6,'SA 10%'!$A$6:$IV$366,$A194+1,0))/1000</f>
        <v>1698672.8704561079</v>
      </c>
      <c r="AA194" s="470">
        <f>('ป้อนข้อมูล Mortgage Protection1'!$G$26*HLOOKUP($AA$6,'SA 10%'!$A$6:$IV$366,$A194+1,0))/1000</f>
        <v>1786948.2637108148</v>
      </c>
      <c r="AB194" s="470">
        <f>('ป้อนข้อมูล Mortgage Protection1'!$G$26*HLOOKUP($AB$6,'SA 10%'!$A$6:$IV$366,$A194+1,0))/1000</f>
        <v>1865572.1024453936</v>
      </c>
      <c r="AC194" s="470">
        <f>('ป้อนข้อมูล Mortgage Protection1'!$G$26*HLOOKUP($AC$6,'SA 10%'!$A$6:$IV$366,$A194+1,0))/1000</f>
        <v>1935715.1548227728</v>
      </c>
      <c r="AD194" s="470">
        <f>('ป้อนข้อมูล Mortgage Protection1'!$G$26*HLOOKUP($AD$6,'SA 10%'!$A$6:$IV$366,$A194+1,0))/1000</f>
        <v>1998384.2812908711</v>
      </c>
      <c r="AE194" s="470">
        <f>('ป้อนข้อมูล Mortgage Protection1'!$G$26*HLOOKUP($AE$6,'SA 10%'!$A$6:$IV$366,$A194+1,0))/1000</f>
        <v>2054449.4456385924</v>
      </c>
    </row>
    <row r="195" spans="1:31" ht="11.1" customHeight="1">
      <c r="A195" s="469">
        <v>189</v>
      </c>
      <c r="B195" s="470">
        <f>('ป้อนข้อมูล Mortgage Protection1'!$G$26*HLOOKUP($B$6,'SA 10%'!$A$6:$IV$366,$A195+1,0))/1000</f>
        <v>0</v>
      </c>
      <c r="C195" s="470">
        <f>('ป้อนข้อมูล Mortgage Protection1'!$G$26*HLOOKUP($C$6,'SA 10%'!$A$6:$IV$366,$A195+1,0))/1000</f>
        <v>0</v>
      </c>
      <c r="D195" s="470">
        <f>('ป้อนข้อมูล Mortgage Protection1'!$G$26*HLOOKUP($D$6,'SA 10%'!$A$6:$IV$366,$A195+1,0))/1000</f>
        <v>0</v>
      </c>
      <c r="E195" s="470">
        <f>('ป้อนข้อมูล Mortgage Protection1'!$G$26*HLOOKUP($E$6,'SA 10%'!$A$6:$IV$366,$A195+1,0))/1000</f>
        <v>0</v>
      </c>
      <c r="F195" s="470">
        <f>('ป้อนข้อมูล Mortgage Protection1'!$G$26*HLOOKUP($F$6,'SA 10%'!$A$6:$IV$366,$A195+1,0))/1000</f>
        <v>0</v>
      </c>
      <c r="G195" s="470">
        <f>('ป้อนข้อมูล Mortgage Protection1'!$G$26*HLOOKUP($G$6,'SA 10%'!$A$6:$IV$366,$A195+1,0))/1000</f>
        <v>0</v>
      </c>
      <c r="H195" s="470">
        <f>('ป้อนข้อมูล Mortgage Protection1'!$G$26*HLOOKUP($H$6,'SA 10%'!$A$6:$IV$366,$A195+1,0))/1000</f>
        <v>0</v>
      </c>
      <c r="I195" s="470">
        <f>('ป้อนข้อมูล Mortgage Protection1'!$G$26*HLOOKUP($I$6,'SA 10%'!$A$6:$IV$366,$A195+1,0))/1000</f>
        <v>0</v>
      </c>
      <c r="J195" s="470">
        <f>('ป้อนข้อมูล Mortgage Protection1'!$G$26*HLOOKUP($J$6,'SA 10%'!$A$6:$IV$366,$A195+1,0))/1000</f>
        <v>0</v>
      </c>
      <c r="K195" s="470">
        <f>('ป้อนข้อมูล Mortgage Protection1'!$G$26*HLOOKUP($K$6,'SA 10%'!$A$6:$IV$366,$A195+1,0))/1000</f>
        <v>0</v>
      </c>
      <c r="L195" s="470">
        <f>('ป้อนข้อมูล Mortgage Protection1'!$G$26*HLOOKUP($L$6,'SA 10%'!$A$6:$IV$366,$A195+1,0))/1000</f>
        <v>0</v>
      </c>
      <c r="M195" s="470">
        <f>('ป้อนข้อมูล Mortgage Protection1'!$G$26*HLOOKUP($M$6,'SA 10%'!$A$6:$IV$366,$A195+1,0))/1000</f>
        <v>0</v>
      </c>
      <c r="N195" s="470">
        <f>('ป้อนข้อมูล Mortgage Protection1'!$G$26*HLOOKUP($N$6,'SA 10%'!$A$6:$IV$366,$A195+1,0))/1000</f>
        <v>0</v>
      </c>
      <c r="O195" s="470">
        <f>('ป้อนข้อมูล Mortgage Protection1'!$G$26*HLOOKUP($O$6,'SA 10%'!$A$6:$IV$366,$A195+1,0))/1000</f>
        <v>0</v>
      </c>
      <c r="P195" s="470">
        <f>('ป้อนข้อมูล Mortgage Protection1'!$G$26*HLOOKUP($P$6,'SA 10%'!$A$6:$IV$366,$A195+1,0))/1000</f>
        <v>0</v>
      </c>
      <c r="Q195" s="470">
        <f>('ป้อนข้อมูล Mortgage Protection1'!$G$26*HLOOKUP($Q$6,'SA 10%'!$A$6:$IV$366,$A195+1,0))/1000</f>
        <v>104907.80152850926</v>
      </c>
      <c r="R195" s="470">
        <f>('ป้อนข้อมูล Mortgage Protection1'!$G$26*HLOOKUP($R$6,'SA 10%'!$A$6:$IV$366,$A195+1,0))/1000</f>
        <v>390091.39748155675</v>
      </c>
      <c r="S195" s="470">
        <f>('ป้อนข้อมูล Mortgage Protection1'!$G$26*HLOOKUP($S$6,'SA 10%'!$A$6:$IV$366,$A195+1,0))/1000</f>
        <v>636874.94270864909</v>
      </c>
      <c r="T195" s="470">
        <f>('ป้อนข้อมูล Mortgage Protection1'!$G$26*HLOOKUP($T$6,'SA 10%'!$A$6:$IV$366,$A195+1,0))/1000</f>
        <v>851527.00695175107</v>
      </c>
      <c r="U195" s="470">
        <f>('ป้อนข้อมูล Mortgage Protection1'!$G$26*HLOOKUP($U$6,'SA 10%'!$A$6:$IV$366,$A195+1,0))/1000</f>
        <v>1039065.5419476639</v>
      </c>
      <c r="V195" s="470">
        <f>('ป้อนข้อมูล Mortgage Protection1'!$G$26*HLOOKUP($V$6,'SA 10%'!$A$6:$IV$366,$A195+1,0))/1000</f>
        <v>1203554.7669405709</v>
      </c>
      <c r="W195" s="470">
        <f>('ป้อนข้อมูล Mortgage Protection1'!$G$26*HLOOKUP($W$6,'SA 10%'!$A$6:$IV$366,$A195+1,0))/1000</f>
        <v>1348321.11831495</v>
      </c>
      <c r="X195" s="470">
        <f>('ป้อนข้อมูล Mortgage Protection1'!$G$26*HLOOKUP($X$6,'SA 10%'!$A$6:$IV$366,$A195+1,0))/1000</f>
        <v>1476112.9010791851</v>
      </c>
      <c r="Y195" s="470">
        <f>('ป้อนข้อมูล Mortgage Protection1'!$G$26*HLOOKUP($Y$6,'SA 10%'!$A$6:$IV$366,$A195+1,0))/1000</f>
        <v>1589220.0665789526</v>
      </c>
      <c r="Z195" s="470">
        <f>('ป้อนข้อมูล Mortgage Protection1'!$G$26*HLOOKUP($Z$6,'SA 10%'!$A$6:$IV$366,$A195+1,0))/1000</f>
        <v>1689565.2842737106</v>
      </c>
      <c r="AA195" s="470">
        <f>('ป้อนข้อมูล Mortgage Protection1'!$G$26*HLOOKUP($AA$6,'SA 10%'!$A$6:$IV$366,$A195+1,0))/1000</f>
        <v>1778774.0384504532</v>
      </c>
      <c r="AB195" s="470">
        <f>('ป้อนข้อมูล Mortgage Protection1'!$G$26*HLOOKUP($AB$6,'SA 10%'!$A$6:$IV$366,$A195+1,0))/1000</f>
        <v>1858229.1894670823</v>
      </c>
      <c r="AC195" s="470">
        <f>('ป้อนข้อมูล Mortgage Protection1'!$G$26*HLOOKUP($AC$6,'SA 10%'!$A$6:$IV$366,$A195+1,0))/1000</f>
        <v>1929113.8843523853</v>
      </c>
      <c r="AD195" s="470">
        <f>('ป้อนข้อมูล Mortgage Protection1'!$G$26*HLOOKUP($AD$6,'SA 10%'!$A$6:$IV$366,$A195+1,0))/1000</f>
        <v>1992445.6293771036</v>
      </c>
      <c r="AE195" s="470">
        <f>('ป้อนข้อมูล Mortgage Protection1'!$G$26*HLOOKUP($AE$6,'SA 10%'!$A$6:$IV$366,$A195+1,0))/1000</f>
        <v>2049103.5867055224</v>
      </c>
    </row>
    <row r="196" spans="1:31" ht="11.1" customHeight="1">
      <c r="A196" s="469">
        <v>190</v>
      </c>
      <c r="B196" s="470">
        <f>('ป้อนข้อมูล Mortgage Protection1'!$G$26*HLOOKUP($B$6,'SA 10%'!$A$6:$IV$366,$A196+1,0))/1000</f>
        <v>0</v>
      </c>
      <c r="C196" s="470">
        <f>('ป้อนข้อมูล Mortgage Protection1'!$G$26*HLOOKUP($C$6,'SA 10%'!$A$6:$IV$366,$A196+1,0))/1000</f>
        <v>0</v>
      </c>
      <c r="D196" s="470">
        <f>('ป้อนข้อมูล Mortgage Protection1'!$G$26*HLOOKUP($D$6,'SA 10%'!$A$6:$IV$366,$A196+1,0))/1000</f>
        <v>0</v>
      </c>
      <c r="E196" s="470">
        <f>('ป้อนข้อมูล Mortgage Protection1'!$G$26*HLOOKUP($E$6,'SA 10%'!$A$6:$IV$366,$A196+1,0))/1000</f>
        <v>0</v>
      </c>
      <c r="F196" s="470">
        <f>('ป้อนข้อมูล Mortgage Protection1'!$G$26*HLOOKUP($F$6,'SA 10%'!$A$6:$IV$366,$A196+1,0))/1000</f>
        <v>0</v>
      </c>
      <c r="G196" s="470">
        <f>('ป้อนข้อมูล Mortgage Protection1'!$G$26*HLOOKUP($G$6,'SA 10%'!$A$6:$IV$366,$A196+1,0))/1000</f>
        <v>0</v>
      </c>
      <c r="H196" s="470">
        <f>('ป้อนข้อมูล Mortgage Protection1'!$G$26*HLOOKUP($H$6,'SA 10%'!$A$6:$IV$366,$A196+1,0))/1000</f>
        <v>0</v>
      </c>
      <c r="I196" s="470">
        <f>('ป้อนข้อมูล Mortgage Protection1'!$G$26*HLOOKUP($I$6,'SA 10%'!$A$6:$IV$366,$A196+1,0))/1000</f>
        <v>0</v>
      </c>
      <c r="J196" s="470">
        <f>('ป้อนข้อมูล Mortgage Protection1'!$G$26*HLOOKUP($J$6,'SA 10%'!$A$6:$IV$366,$A196+1,0))/1000</f>
        <v>0</v>
      </c>
      <c r="K196" s="470">
        <f>('ป้อนข้อมูล Mortgage Protection1'!$G$26*HLOOKUP($K$6,'SA 10%'!$A$6:$IV$366,$A196+1,0))/1000</f>
        <v>0</v>
      </c>
      <c r="L196" s="470">
        <f>('ป้อนข้อมูล Mortgage Protection1'!$G$26*HLOOKUP($L$6,'SA 10%'!$A$6:$IV$366,$A196+1,0))/1000</f>
        <v>0</v>
      </c>
      <c r="M196" s="470">
        <f>('ป้อนข้อมูล Mortgage Protection1'!$G$26*HLOOKUP($M$6,'SA 10%'!$A$6:$IV$366,$A196+1,0))/1000</f>
        <v>0</v>
      </c>
      <c r="N196" s="470">
        <f>('ป้อนข้อมูล Mortgage Protection1'!$G$26*HLOOKUP($N$6,'SA 10%'!$A$6:$IV$366,$A196+1,0))/1000</f>
        <v>0</v>
      </c>
      <c r="O196" s="470">
        <f>('ป้อนข้อมูล Mortgage Protection1'!$G$26*HLOOKUP($O$6,'SA 10%'!$A$6:$IV$366,$A196+1,0))/1000</f>
        <v>0</v>
      </c>
      <c r="P196" s="470">
        <f>('ป้อนข้อมูล Mortgage Protection1'!$G$26*HLOOKUP($P$6,'SA 10%'!$A$6:$IV$366,$A196+1,0))/1000</f>
        <v>0</v>
      </c>
      <c r="Q196" s="470">
        <f>('ป้อนข้อมูล Mortgage Protection1'!$G$26*HLOOKUP($Q$6,'SA 10%'!$A$6:$IV$366,$A196+1,0))/1000</f>
        <v>79006.420859047546</v>
      </c>
      <c r="R196" s="470">
        <f>('ป้อนข้อมูล Mortgage Protection1'!$G$26*HLOOKUP($R$6,'SA 10%'!$A$6:$IV$366,$A196+1,0))/1000</f>
        <v>367198.66082630551</v>
      </c>
      <c r="S196" s="470">
        <f>('ป้อนข้อมูล Mortgage Protection1'!$G$26*HLOOKUP($S$6,'SA 10%'!$A$6:$IV$366,$A196+1,0))/1000</f>
        <v>616585.7353120551</v>
      </c>
      <c r="T196" s="470">
        <f>('ป้อนข้อมูล Mortgage Protection1'!$G$26*HLOOKUP($T$6,'SA 10%'!$A$6:$IV$366,$A196+1,0))/1000</f>
        <v>833502.34652555618</v>
      </c>
      <c r="U196" s="470">
        <f>('ป้อนข้อมูล Mortgage Protection1'!$G$26*HLOOKUP($U$6,'SA 10%'!$A$6:$IV$366,$A196+1,0))/1000</f>
        <v>1023019.3848391772</v>
      </c>
      <c r="V196" s="470">
        <f>('ป้อนข้อมูล Mortgage Protection1'!$G$26*HLOOKUP($V$6,'SA 10%'!$A$6:$IV$366,$A196+1,0))/1000</f>
        <v>1189243.9463984226</v>
      </c>
      <c r="W196" s="470">
        <f>('ป้อนข้อมูล Mortgage Protection1'!$G$26*HLOOKUP($W$6,'SA 10%'!$A$6:$IV$366,$A196+1,0))/1000</f>
        <v>1335537.5609909606</v>
      </c>
      <c r="X196" s="470">
        <f>('ป้อนข้อมูล Mortgage Protection1'!$G$26*HLOOKUP($X$6,'SA 10%'!$A$6:$IV$366,$A196+1,0))/1000</f>
        <v>1464677.527829367</v>
      </c>
      <c r="Y196" s="470">
        <f>('ป้อนข้อมูล Mortgage Protection1'!$G$26*HLOOKUP($Y$6,'SA 10%'!$A$6:$IV$366,$A196+1,0))/1000</f>
        <v>1578977.9569013531</v>
      </c>
      <c r="Z196" s="470">
        <f>('ป้อนข้อมูล Mortgage Protection1'!$G$26*HLOOKUP($Z$6,'SA 10%'!$A$6:$IV$366,$A196+1,0))/1000</f>
        <v>1680381.8015397931</v>
      </c>
      <c r="AA196" s="470">
        <f>('ป้อนข้อมูล Mortgage Protection1'!$G$26*HLOOKUP($AA$6,'SA 10%'!$A$6:$IV$366,$A196+1,0))/1000</f>
        <v>1770531.6946462563</v>
      </c>
      <c r="AB196" s="470">
        <f>('ป้อนข้อมูล Mortgage Protection1'!$G$26*HLOOKUP($AB$6,'SA 10%'!$A$6:$IV$366,$A196+1,0))/1000</f>
        <v>1850825.0855472847</v>
      </c>
      <c r="AC196" s="470">
        <f>('ป้อนข้อมูล Mortgage Protection1'!$G$26*HLOOKUP($AC$6,'SA 10%'!$A$6:$IV$366,$A196+1,0))/1000</f>
        <v>1922457.6032947439</v>
      </c>
      <c r="AD196" s="470">
        <f>('ป้อนข้อมูล Mortgage Protection1'!$G$26*HLOOKUP($AD$6,'SA 10%'!$A$6:$IV$366,$A196+1,0))/1000</f>
        <v>1986457.4886973877</v>
      </c>
      <c r="AE196" s="470">
        <f>('ป้อนข้อมูล Mortgage Protection1'!$G$26*HLOOKUP($AE$6,'SA 10%'!$A$6:$IV$366,$A196+1,0))/1000</f>
        <v>2043713.1789480099</v>
      </c>
    </row>
    <row r="197" spans="1:31" ht="11.1" customHeight="1">
      <c r="A197" s="469">
        <v>191</v>
      </c>
      <c r="B197" s="470">
        <f>('ป้อนข้อมูล Mortgage Protection1'!$G$26*HLOOKUP($B$6,'SA 10%'!$A$6:$IV$366,$A197+1,0))/1000</f>
        <v>0</v>
      </c>
      <c r="C197" s="470">
        <f>('ป้อนข้อมูล Mortgage Protection1'!$G$26*HLOOKUP($C$6,'SA 10%'!$A$6:$IV$366,$A197+1,0))/1000</f>
        <v>0</v>
      </c>
      <c r="D197" s="470">
        <f>('ป้อนข้อมูล Mortgage Protection1'!$G$26*HLOOKUP($D$6,'SA 10%'!$A$6:$IV$366,$A197+1,0))/1000</f>
        <v>0</v>
      </c>
      <c r="E197" s="470">
        <f>('ป้อนข้อมูล Mortgage Protection1'!$G$26*HLOOKUP($E$6,'SA 10%'!$A$6:$IV$366,$A197+1,0))/1000</f>
        <v>0</v>
      </c>
      <c r="F197" s="470">
        <f>('ป้อนข้อมูล Mortgage Protection1'!$G$26*HLOOKUP($F$6,'SA 10%'!$A$6:$IV$366,$A197+1,0))/1000</f>
        <v>0</v>
      </c>
      <c r="G197" s="470">
        <f>('ป้อนข้อมูล Mortgage Protection1'!$G$26*HLOOKUP($G$6,'SA 10%'!$A$6:$IV$366,$A197+1,0))/1000</f>
        <v>0</v>
      </c>
      <c r="H197" s="470">
        <f>('ป้อนข้อมูล Mortgage Protection1'!$G$26*HLOOKUP($H$6,'SA 10%'!$A$6:$IV$366,$A197+1,0))/1000</f>
        <v>0</v>
      </c>
      <c r="I197" s="470">
        <f>('ป้อนข้อมูล Mortgage Protection1'!$G$26*HLOOKUP($I$6,'SA 10%'!$A$6:$IV$366,$A197+1,0))/1000</f>
        <v>0</v>
      </c>
      <c r="J197" s="470">
        <f>('ป้อนข้อมูล Mortgage Protection1'!$G$26*HLOOKUP($J$6,'SA 10%'!$A$6:$IV$366,$A197+1,0))/1000</f>
        <v>0</v>
      </c>
      <c r="K197" s="470">
        <f>('ป้อนข้อมูล Mortgage Protection1'!$G$26*HLOOKUP($K$6,'SA 10%'!$A$6:$IV$366,$A197+1,0))/1000</f>
        <v>0</v>
      </c>
      <c r="L197" s="470">
        <f>('ป้อนข้อมูล Mortgage Protection1'!$G$26*HLOOKUP($L$6,'SA 10%'!$A$6:$IV$366,$A197+1,0))/1000</f>
        <v>0</v>
      </c>
      <c r="M197" s="470">
        <f>('ป้อนข้อมูล Mortgage Protection1'!$G$26*HLOOKUP($M$6,'SA 10%'!$A$6:$IV$366,$A197+1,0))/1000</f>
        <v>0</v>
      </c>
      <c r="N197" s="470">
        <f>('ป้อนข้อมูล Mortgage Protection1'!$G$26*HLOOKUP($N$6,'SA 10%'!$A$6:$IV$366,$A197+1,0))/1000</f>
        <v>0</v>
      </c>
      <c r="O197" s="470">
        <f>('ป้อนข้อมูล Mortgage Protection1'!$G$26*HLOOKUP($O$6,'SA 10%'!$A$6:$IV$366,$A197+1,0))/1000</f>
        <v>0</v>
      </c>
      <c r="P197" s="470">
        <f>('ป้อนข้อมูล Mortgage Protection1'!$G$26*HLOOKUP($P$6,'SA 10%'!$A$6:$IV$366,$A197+1,0))/1000</f>
        <v>0</v>
      </c>
      <c r="Q197" s="470">
        <f>('ป้อนข้อมูล Mortgage Protection1'!$G$26*HLOOKUP($Q$6,'SA 10%'!$A$6:$IV$366,$A197+1,0))/1000</f>
        <v>52889.19535067337</v>
      </c>
      <c r="R197" s="470">
        <f>('ป้อนข้อมูล Mortgage Protection1'!$G$26*HLOOKUP($R$6,'SA 10%'!$A$6:$IV$366,$A197+1,0))/1000</f>
        <v>344115.1513655929</v>
      </c>
      <c r="S197" s="470">
        <f>('ป้อนข้อมูล Mortgage Protection1'!$G$26*HLOOKUP($S$6,'SA 10%'!$A$6:$IV$366,$A197+1,0))/1000</f>
        <v>596127.45118715649</v>
      </c>
      <c r="T197" s="470">
        <f>('ป้อนข้อมูล Mortgage Protection1'!$G$26*HLOOKUP($T$6,'SA 10%'!$A$6:$IV$366,$A197+1,0))/1000</f>
        <v>815327.48059580929</v>
      </c>
      <c r="U197" s="470">
        <f>('ป้อนข้อมูล Mortgage Protection1'!$G$26*HLOOKUP($U$6,'SA 10%'!$A$6:$IV$366,$A197+1,0))/1000</f>
        <v>1006839.5097547864</v>
      </c>
      <c r="V197" s="470">
        <f>('ป้อนข้อมูล Mortgage Protection1'!$G$26*HLOOKUP($V$6,'SA 10%'!$A$6:$IV$366,$A197+1,0))/1000</f>
        <v>1174813.8690184222</v>
      </c>
      <c r="W197" s="470">
        <f>('ป้อนข้อมูล Mortgage Protection1'!$G$26*HLOOKUP($W$6,'SA 10%'!$A$6:$IV$366,$A197+1,0))/1000</f>
        <v>1322647.4740226045</v>
      </c>
      <c r="X197" s="470">
        <f>('ป้อนข้อมูล Mortgage Protection1'!$G$26*HLOOKUP($X$6,'SA 10%'!$A$6:$IV$366,$A197+1,0))/1000</f>
        <v>1453146.8598024673</v>
      </c>
      <c r="Y197" s="470">
        <f>('ป้อนข้อมูล Mortgage Protection1'!$G$26*HLOOKUP($Y$6,'SA 10%'!$A$6:$IV$366,$A197+1,0))/1000</f>
        <v>1568650.4963097742</v>
      </c>
      <c r="Z197" s="470">
        <f>('ป้อนข้อมูล Mortgage Protection1'!$G$26*HLOOKUP($Z$6,'SA 10%'!$A$6:$IV$366,$A197+1,0))/1000</f>
        <v>1671121.7897830929</v>
      </c>
      <c r="AA197" s="470">
        <f>('ป้อนข้อมูล Mortgage Protection1'!$G$26*HLOOKUP($AA$6,'SA 10%'!$A$6:$IV$366,$A197+1,0))/1000</f>
        <v>1762220.6646436907</v>
      </c>
      <c r="AB197" s="470">
        <f>('ป้อนข้อมูล Mortgage Protection1'!$G$26*HLOOKUP($AB$6,'SA 10%'!$A$6:$IV$366,$A197+1,0))/1000</f>
        <v>1843359.2807614885</v>
      </c>
      <c r="AC197" s="470">
        <f>('ป้อนข้อมูล Mortgage Protection1'!$G$26*HLOOKUP($AC$6,'SA 10%'!$A$6:$IV$366,$A197+1,0))/1000</f>
        <v>1915745.8532282901</v>
      </c>
      <c r="AD197" s="470">
        <f>('ป้อนข้อมูล Mortgage Protection1'!$G$26*HLOOKUP($AD$6,'SA 10%'!$A$6:$IV$366,$A197+1,0))/1000</f>
        <v>1980419.446845341</v>
      </c>
      <c r="AE197" s="470">
        <f>('ป้อนข้อมูล Mortgage Protection1'!$G$26*HLOOKUP($AE$6,'SA 10%'!$A$6:$IV$366,$A197+1,0))/1000</f>
        <v>2038277.8511258522</v>
      </c>
    </row>
    <row r="198" spans="1:31" ht="11.1" customHeight="1">
      <c r="A198" s="469">
        <v>192</v>
      </c>
      <c r="B198" s="470">
        <f>('ป้อนข้อมูล Mortgage Protection1'!$G$26*HLOOKUP($B$6,'SA 10%'!$A$6:$IV$366,$A198+1,0))/1000</f>
        <v>0</v>
      </c>
      <c r="C198" s="470">
        <f>('ป้อนข้อมูล Mortgage Protection1'!$G$26*HLOOKUP($C$6,'SA 10%'!$A$6:$IV$366,$A198+1,0))/1000</f>
        <v>0</v>
      </c>
      <c r="D198" s="470">
        <f>('ป้อนข้อมูล Mortgage Protection1'!$G$26*HLOOKUP($D$6,'SA 10%'!$A$6:$IV$366,$A198+1,0))/1000</f>
        <v>0</v>
      </c>
      <c r="E198" s="470">
        <f>('ป้อนข้อมูล Mortgage Protection1'!$G$26*HLOOKUP($E$6,'SA 10%'!$A$6:$IV$366,$A198+1,0))/1000</f>
        <v>0</v>
      </c>
      <c r="F198" s="470">
        <f>('ป้อนข้อมูล Mortgage Protection1'!$G$26*HLOOKUP($F$6,'SA 10%'!$A$6:$IV$366,$A198+1,0))/1000</f>
        <v>0</v>
      </c>
      <c r="G198" s="470">
        <f>('ป้อนข้อมูล Mortgage Protection1'!$G$26*HLOOKUP($G$6,'SA 10%'!$A$6:$IV$366,$A198+1,0))/1000</f>
        <v>0</v>
      </c>
      <c r="H198" s="470">
        <f>('ป้อนข้อมูล Mortgage Protection1'!$G$26*HLOOKUP($H$6,'SA 10%'!$A$6:$IV$366,$A198+1,0))/1000</f>
        <v>0</v>
      </c>
      <c r="I198" s="470">
        <f>('ป้อนข้อมูล Mortgage Protection1'!$G$26*HLOOKUP($I$6,'SA 10%'!$A$6:$IV$366,$A198+1,0))/1000</f>
        <v>0</v>
      </c>
      <c r="J198" s="470">
        <f>('ป้อนข้อมูล Mortgage Protection1'!$G$26*HLOOKUP($J$6,'SA 10%'!$A$6:$IV$366,$A198+1,0))/1000</f>
        <v>0</v>
      </c>
      <c r="K198" s="470">
        <f>('ป้อนข้อมูล Mortgage Protection1'!$G$26*HLOOKUP($K$6,'SA 10%'!$A$6:$IV$366,$A198+1,0))/1000</f>
        <v>0</v>
      </c>
      <c r="L198" s="470">
        <f>('ป้อนข้อมูล Mortgage Protection1'!$G$26*HLOOKUP($L$6,'SA 10%'!$A$6:$IV$366,$A198+1,0))/1000</f>
        <v>0</v>
      </c>
      <c r="M198" s="470">
        <f>('ป้อนข้อมูล Mortgage Protection1'!$G$26*HLOOKUP($M$6,'SA 10%'!$A$6:$IV$366,$A198+1,0))/1000</f>
        <v>0</v>
      </c>
      <c r="N198" s="470">
        <f>('ป้อนข้อมูล Mortgage Protection1'!$G$26*HLOOKUP($N$6,'SA 10%'!$A$6:$IV$366,$A198+1,0))/1000</f>
        <v>0</v>
      </c>
      <c r="O198" s="470">
        <f>('ป้อนข้อมูล Mortgage Protection1'!$G$26*HLOOKUP($O$6,'SA 10%'!$A$6:$IV$366,$A198+1,0))/1000</f>
        <v>0</v>
      </c>
      <c r="P198" s="470">
        <f>('ป้อนข้อมูล Mortgage Protection1'!$G$26*HLOOKUP($P$6,'SA 10%'!$A$6:$IV$366,$A198+1,0))/1000</f>
        <v>0</v>
      </c>
      <c r="Q198" s="470">
        <f>('ป้อนข้อมูล Mortgage Protection1'!$G$26*HLOOKUP($Q$6,'SA 10%'!$A$6:$IV$366,$A198+1,0))/1000</f>
        <v>26554.326296396132</v>
      </c>
      <c r="R198" s="470">
        <f>('ป้อนข้อมูล Mortgage Protection1'!$G$26*HLOOKUP($R$6,'SA 10%'!$A$6:$IV$366,$A198+1,0))/1000</f>
        <v>320839.27932604135</v>
      </c>
      <c r="S198" s="470">
        <f>('ป้อนข้อมูล Mortgage Protection1'!$G$26*HLOOKUP($S$6,'SA 10%'!$A$6:$IV$366,$A198+1,0))/1000</f>
        <v>575498.68136121659</v>
      </c>
      <c r="T198" s="470">
        <f>('ป้อนข้อมูล Mortgage Protection1'!$G$26*HLOOKUP($T$6,'SA 10%'!$A$6:$IV$366,$A198+1,0))/1000</f>
        <v>797001.15744998085</v>
      </c>
      <c r="U198" s="470">
        <f>('ป้อนข้อมูล Mortgage Protection1'!$G$26*HLOOKUP($U$6,'SA 10%'!$A$6:$IV$366,$A198+1,0))/1000</f>
        <v>990524.80237802572</v>
      </c>
      <c r="V198" s="470">
        <f>('ป้อนข้อมูล Mortgage Protection1'!$G$26*HLOOKUP($V$6,'SA 10%'!$A$6:$IV$366,$A198+1,0))/1000</f>
        <v>1160263.5409935885</v>
      </c>
      <c r="W198" s="470">
        <f>('ป้อนข้อมูล Mortgage Protection1'!$G$26*HLOOKUP($W$6,'SA 10%'!$A$6:$IV$366,$A198+1,0))/1000</f>
        <v>1309649.9696628454</v>
      </c>
      <c r="X198" s="470">
        <f>('ป้อนข้อมูล Mortgage Protection1'!$G$26*HLOOKUP($X$6,'SA 10%'!$A$6:$IV$366,$A198+1,0))/1000</f>
        <v>1441520.1028753433</v>
      </c>
      <c r="Y198" s="470">
        <f>('ป้อนข้อมูล Mortgage Protection1'!$G$26*HLOOKUP($Y$6,'SA 10%'!$A$6:$IV$366,$A198+1,0))/1000</f>
        <v>1558236.9735465983</v>
      </c>
      <c r="Z198" s="470">
        <f>('ป้อนข้อมูล Mortgage Protection1'!$G$26*HLOOKUP($Z$6,'SA 10%'!$A$6:$IV$366,$A198+1,0))/1000</f>
        <v>1661784.6112617536</v>
      </c>
      <c r="AA198" s="470">
        <f>('ป้อนข้อมูล Mortgage Protection1'!$G$26*HLOOKUP($AA$6,'SA 10%'!$A$6:$IV$366,$A198+1,0))/1000</f>
        <v>1753840.3760577703</v>
      </c>
      <c r="AB198" s="470">
        <f>('ป้อนข้อมูล Mortgage Protection1'!$G$26*HLOOKUP($AB$6,'SA 10%'!$A$6:$IV$366,$A198+1,0))/1000</f>
        <v>1835831.2609358111</v>
      </c>
      <c r="AC198" s="470">
        <f>('ป้อนข้อมูล Mortgage Protection1'!$G$26*HLOOKUP($AC$6,'SA 10%'!$A$6:$IV$366,$A198+1,0))/1000</f>
        <v>1908978.1719112813</v>
      </c>
      <c r="AD198" s="470">
        <f>('ป้อนข้อมูล Mortgage Protection1'!$G$26*HLOOKUP($AD$6,'SA 10%'!$A$6:$IV$366,$A198+1,0))/1000</f>
        <v>1974331.0879778604</v>
      </c>
      <c r="AE198" s="470">
        <f>('ป้อนข้อมูล Mortgage Protection1'!$G$26*HLOOKUP($AE$6,'SA 10%'!$A$6:$IV$366,$A198+1,0))/1000</f>
        <v>2032797.2289051756</v>
      </c>
    </row>
    <row r="199" spans="1:31" ht="11.1" customHeight="1">
      <c r="A199" s="469">
        <v>193</v>
      </c>
      <c r="B199" s="470">
        <f>('ป้อนข้อมูล Mortgage Protection1'!$G$26*HLOOKUP($B$6,'SA 10%'!$A$6:$IV$366,$A199+1,0))/1000</f>
        <v>0</v>
      </c>
      <c r="C199" s="470">
        <f>('ป้อนข้อมูล Mortgage Protection1'!$G$26*HLOOKUP($C$6,'SA 10%'!$A$6:$IV$366,$A199+1,0))/1000</f>
        <v>0</v>
      </c>
      <c r="D199" s="470">
        <f>('ป้อนข้อมูล Mortgage Protection1'!$G$26*HLOOKUP($D$6,'SA 10%'!$A$6:$IV$366,$A199+1,0))/1000</f>
        <v>0</v>
      </c>
      <c r="E199" s="470">
        <f>('ป้อนข้อมูล Mortgage Protection1'!$G$26*HLOOKUP($E$6,'SA 10%'!$A$6:$IV$366,$A199+1,0))/1000</f>
        <v>0</v>
      </c>
      <c r="F199" s="470">
        <f>('ป้อนข้อมูล Mortgage Protection1'!$G$26*HLOOKUP($F$6,'SA 10%'!$A$6:$IV$366,$A199+1,0))/1000</f>
        <v>0</v>
      </c>
      <c r="G199" s="470">
        <f>('ป้อนข้อมูล Mortgage Protection1'!$G$26*HLOOKUP($G$6,'SA 10%'!$A$6:$IV$366,$A199+1,0))/1000</f>
        <v>0</v>
      </c>
      <c r="H199" s="470">
        <f>('ป้อนข้อมูล Mortgage Protection1'!$G$26*HLOOKUP($H$6,'SA 10%'!$A$6:$IV$366,$A199+1,0))/1000</f>
        <v>0</v>
      </c>
      <c r="I199" s="470">
        <f>('ป้อนข้อมูล Mortgage Protection1'!$G$26*HLOOKUP($I$6,'SA 10%'!$A$6:$IV$366,$A199+1,0))/1000</f>
        <v>0</v>
      </c>
      <c r="J199" s="470">
        <f>('ป้อนข้อมูล Mortgage Protection1'!$G$26*HLOOKUP($J$6,'SA 10%'!$A$6:$IV$366,$A199+1,0))/1000</f>
        <v>0</v>
      </c>
      <c r="K199" s="470">
        <f>('ป้อนข้อมูล Mortgage Protection1'!$G$26*HLOOKUP($K$6,'SA 10%'!$A$6:$IV$366,$A199+1,0))/1000</f>
        <v>0</v>
      </c>
      <c r="L199" s="470">
        <f>('ป้อนข้อมูล Mortgage Protection1'!$G$26*HLOOKUP($L$6,'SA 10%'!$A$6:$IV$366,$A199+1,0))/1000</f>
        <v>0</v>
      </c>
      <c r="M199" s="470">
        <f>('ป้อนข้อมูล Mortgage Protection1'!$G$26*HLOOKUP($M$6,'SA 10%'!$A$6:$IV$366,$A199+1,0))/1000</f>
        <v>0</v>
      </c>
      <c r="N199" s="470">
        <f>('ป้อนข้อมูล Mortgage Protection1'!$G$26*HLOOKUP($N$6,'SA 10%'!$A$6:$IV$366,$A199+1,0))/1000</f>
        <v>0</v>
      </c>
      <c r="O199" s="470">
        <f>('ป้อนข้อมูล Mortgage Protection1'!$G$26*HLOOKUP($O$6,'SA 10%'!$A$6:$IV$366,$A199+1,0))/1000</f>
        <v>0</v>
      </c>
      <c r="P199" s="470">
        <f>('ป้อนข้อมูล Mortgage Protection1'!$G$26*HLOOKUP($P$6,'SA 10%'!$A$6:$IV$366,$A199+1,0))/1000</f>
        <v>0</v>
      </c>
      <c r="Q199" s="470">
        <f>('ป้อนข้อมูล Mortgage Protection1'!$G$26*HLOOKUP($Q$6,'SA 10%'!$A$6:$IV$366,$A199+1,0))/1000</f>
        <v>0</v>
      </c>
      <c r="R199" s="470">
        <f>('ป้อนข้อมูล Mortgage Protection1'!$G$26*HLOOKUP($R$6,'SA 10%'!$A$6:$IV$366,$A199+1,0))/1000</f>
        <v>297369.4416861604</v>
      </c>
      <c r="S199" s="470">
        <f>('ป้อนข้อมูล Mortgage Protection1'!$G$26*HLOOKUP($S$6,'SA 10%'!$A$6:$IV$366,$A199+1,0))/1000</f>
        <v>554698.00512006087</v>
      </c>
      <c r="T199" s="470">
        <f>('ป้อนข้อมูล Mortgage Protection1'!$G$26*HLOOKUP($T$6,'SA 10%'!$A$6:$IV$366,$A199+1,0))/1000</f>
        <v>778522.11494460446</v>
      </c>
      <c r="U199" s="470">
        <f>('ป้อนข้อมูล Mortgage Protection1'!$G$26*HLOOKUP($U$6,'SA 10%'!$A$6:$IV$366,$A199+1,0))/1000</f>
        <v>974074.13910645875</v>
      </c>
      <c r="V199" s="470">
        <f>('ป้อนข้อมูล Mortgage Protection1'!$G$26*HLOOKUP($V$6,'SA 10%'!$A$6:$IV$366,$A199+1,0))/1000</f>
        <v>1145591.9602352148</v>
      </c>
      <c r="W199" s="470">
        <f>('ป้อนข้อมูล Mortgage Protection1'!$G$26*HLOOKUP($W$6,'SA 10%'!$A$6:$IV$366,$A199+1,0))/1000</f>
        <v>1296544.1527667553</v>
      </c>
      <c r="X199" s="470">
        <f>('ป้อนข้อมูล Mortgage Protection1'!$G$26*HLOOKUP($X$6,'SA 10%'!$A$6:$IV$366,$A199+1,0))/1000</f>
        <v>1429796.45630716</v>
      </c>
      <c r="Y199" s="470">
        <f>('ป้อนข้อมูล Mortgage Protection1'!$G$26*HLOOKUP($Y$6,'SA 10%'!$A$6:$IV$366,$A199+1,0))/1000</f>
        <v>1547736.6714270627</v>
      </c>
      <c r="Z199" s="470">
        <f>('ป้อนข้อมูล Mortgage Protection1'!$G$26*HLOOKUP($Z$6,'SA 10%'!$A$6:$IV$366,$A199+1,0))/1000</f>
        <v>1652369.622919403</v>
      </c>
      <c r="AA199" s="470">
        <f>('ป้อนข้อมูล Mortgage Protection1'!$G$26*HLOOKUP($AA$6,'SA 10%'!$A$6:$IV$366,$A199+1,0))/1000</f>
        <v>1745390.2517336342</v>
      </c>
      <c r="AB199" s="470">
        <f>('ป้อนข้อมูล Mortgage Protection1'!$G$26*HLOOKUP($AB$6,'SA 10%'!$A$6:$IV$366,$A199+1,0))/1000</f>
        <v>1828240.507611586</v>
      </c>
      <c r="AC199" s="470">
        <f>('ป้อนข้อมูล Mortgage Protection1'!$G$26*HLOOKUP($AC$6,'SA 10%'!$A$6:$IV$366,$A199+1,0))/1000</f>
        <v>1902154.0932499648</v>
      </c>
      <c r="AD199" s="470">
        <f>('ป้อนข้อมูล Mortgage Protection1'!$G$26*HLOOKUP($AD$6,'SA 10%'!$A$6:$IV$366,$A199+1,0))/1000</f>
        <v>1968191.9927864841</v>
      </c>
      <c r="AE199" s="470">
        <f>('ป้อนข้อมูล Mortgage Protection1'!$G$26*HLOOKUP($AE$6,'SA 10%'!$A$6:$IV$366,$A199+1,0))/1000</f>
        <v>2027270.9348326605</v>
      </c>
    </row>
    <row r="200" spans="1:31" ht="11.1" customHeight="1">
      <c r="A200" s="469">
        <v>194</v>
      </c>
      <c r="B200" s="470">
        <f>('ป้อนข้อมูล Mortgage Protection1'!$G$26*HLOOKUP($B$6,'SA 10%'!$A$6:$IV$366,$A200+1,0))/1000</f>
        <v>0</v>
      </c>
      <c r="C200" s="470">
        <f>('ป้อนข้อมูล Mortgage Protection1'!$G$26*HLOOKUP($C$6,'SA 10%'!$A$6:$IV$366,$A200+1,0))/1000</f>
        <v>0</v>
      </c>
      <c r="D200" s="470">
        <f>('ป้อนข้อมูล Mortgage Protection1'!$G$26*HLOOKUP($D$6,'SA 10%'!$A$6:$IV$366,$A200+1,0))/1000</f>
        <v>0</v>
      </c>
      <c r="E200" s="470">
        <f>('ป้อนข้อมูล Mortgage Protection1'!$G$26*HLOOKUP($E$6,'SA 10%'!$A$6:$IV$366,$A200+1,0))/1000</f>
        <v>0</v>
      </c>
      <c r="F200" s="470">
        <f>('ป้อนข้อมูล Mortgage Protection1'!$G$26*HLOOKUP($F$6,'SA 10%'!$A$6:$IV$366,$A200+1,0))/1000</f>
        <v>0</v>
      </c>
      <c r="G200" s="470">
        <f>('ป้อนข้อมูล Mortgage Protection1'!$G$26*HLOOKUP($G$6,'SA 10%'!$A$6:$IV$366,$A200+1,0))/1000</f>
        <v>0</v>
      </c>
      <c r="H200" s="470">
        <f>('ป้อนข้อมูล Mortgage Protection1'!$G$26*HLOOKUP($H$6,'SA 10%'!$A$6:$IV$366,$A200+1,0))/1000</f>
        <v>0</v>
      </c>
      <c r="I200" s="470">
        <f>('ป้อนข้อมูล Mortgage Protection1'!$G$26*HLOOKUP($I$6,'SA 10%'!$A$6:$IV$366,$A200+1,0))/1000</f>
        <v>0</v>
      </c>
      <c r="J200" s="470">
        <f>('ป้อนข้อมูล Mortgage Protection1'!$G$26*HLOOKUP($J$6,'SA 10%'!$A$6:$IV$366,$A200+1,0))/1000</f>
        <v>0</v>
      </c>
      <c r="K200" s="470">
        <f>('ป้อนข้อมูล Mortgage Protection1'!$G$26*HLOOKUP($K$6,'SA 10%'!$A$6:$IV$366,$A200+1,0))/1000</f>
        <v>0</v>
      </c>
      <c r="L200" s="470">
        <f>('ป้อนข้อมูล Mortgage Protection1'!$G$26*HLOOKUP($L$6,'SA 10%'!$A$6:$IV$366,$A200+1,0))/1000</f>
        <v>0</v>
      </c>
      <c r="M200" s="470">
        <f>('ป้อนข้อมูล Mortgage Protection1'!$G$26*HLOOKUP($M$6,'SA 10%'!$A$6:$IV$366,$A200+1,0))/1000</f>
        <v>0</v>
      </c>
      <c r="N200" s="470">
        <f>('ป้อนข้อมูล Mortgage Protection1'!$G$26*HLOOKUP($N$6,'SA 10%'!$A$6:$IV$366,$A200+1,0))/1000</f>
        <v>0</v>
      </c>
      <c r="O200" s="470">
        <f>('ป้อนข้อมูล Mortgage Protection1'!$G$26*HLOOKUP($O$6,'SA 10%'!$A$6:$IV$366,$A200+1,0))/1000</f>
        <v>0</v>
      </c>
      <c r="P200" s="470">
        <f>('ป้อนข้อมูล Mortgage Protection1'!$G$26*HLOOKUP($P$6,'SA 10%'!$A$6:$IV$366,$A200+1,0))/1000</f>
        <v>0</v>
      </c>
      <c r="Q200" s="470">
        <f>('ป้อนข้อมูล Mortgage Protection1'!$G$26*HLOOKUP($Q$6,'SA 10%'!$A$6:$IV$366,$A200+1,0))/1000</f>
        <v>0</v>
      </c>
      <c r="R200" s="470">
        <f>('ป้อนข้อมูล Mortgage Protection1'!$G$26*HLOOKUP($R$6,'SA 10%'!$A$6:$IV$366,$A200+1,0))/1000</f>
        <v>273704.02206594707</v>
      </c>
      <c r="S200" s="470">
        <f>('ป้อนข้อมูล Mortgage Protection1'!$G$26*HLOOKUP($S$6,'SA 10%'!$A$6:$IV$366,$A200+1,0))/1000</f>
        <v>533723.98991022911</v>
      </c>
      <c r="T200" s="470">
        <f>('ป้อนข้อมูล Mortgage Protection1'!$G$26*HLOOKUP($T$6,'SA 10%'!$A$6:$IV$366,$A200+1,0))/1000</f>
        <v>759889.08041834948</v>
      </c>
      <c r="U200" s="470">
        <f>('ป้อนข้อมูล Mortgage Protection1'!$G$26*HLOOKUP($U$6,'SA 10%'!$A$6:$IV$366,$A200+1,0))/1000</f>
        <v>957486.38697429595</v>
      </c>
      <c r="V200" s="470">
        <f>('ป้อนข้อมูล Mortgage Protection1'!$G$26*HLOOKUP($V$6,'SA 10%'!$A$6:$IV$366,$A200+1,0))/1000</f>
        <v>1130798.1163038544</v>
      </c>
      <c r="W200" s="470">
        <f>('ป้อนข้อมูล Mortgage Protection1'!$G$26*HLOOKUP($W$6,'SA 10%'!$A$6:$IV$366,$A200+1,0))/1000</f>
        <v>1283329.1207298641</v>
      </c>
      <c r="X200" s="470">
        <f>('ป้อนข้อมูล Mortgage Protection1'!$G$26*HLOOKUP($X$6,'SA 10%'!$A$6:$IV$366,$A200+1,0))/1000</f>
        <v>1417975.1126842415</v>
      </c>
      <c r="Y200" s="470">
        <f>('ป้อนข้อมูล Mortgage Protection1'!$G$26*HLOOKUP($Y$6,'SA 10%'!$A$6:$IV$366,$A200+1,0))/1000</f>
        <v>1537148.8667898651</v>
      </c>
      <c r="Z200" s="470">
        <f>('ป้อนข้อมูล Mortgage Protection1'!$G$26*HLOOKUP($Z$6,'SA 10%'!$A$6:$IV$366,$A200+1,0))/1000</f>
        <v>1642876.1763408668</v>
      </c>
      <c r="AA200" s="470">
        <f>('ป้อนข้อมูล Mortgage Protection1'!$G$26*HLOOKUP($AA$6,'SA 10%'!$A$6:$IV$366,$A200+1,0))/1000</f>
        <v>1736869.7097067968</v>
      </c>
      <c r="AB200" s="470">
        <f>('ป้อนข้อมูล Mortgage Protection1'!$G$26*HLOOKUP($AB$6,'SA 10%'!$A$6:$IV$366,$A200+1,0))/1000</f>
        <v>1820586.4980096593</v>
      </c>
      <c r="AC200" s="470">
        <f>('ป้อนข้อมูล Mortgage Protection1'!$G$26*HLOOKUP($AC$6,'SA 10%'!$A$6:$IV$366,$A200+1,0))/1000</f>
        <v>1895273.1472664706</v>
      </c>
      <c r="AD200" s="470">
        <f>('ป้อนข้อมูล Mortgage Protection1'!$G$26*HLOOKUP($AD$6,'SA 10%'!$A$6:$IV$366,$A200+1,0))/1000</f>
        <v>1962001.7384685131</v>
      </c>
      <c r="AE200" s="470">
        <f>('ป้อนข้อมูล Mortgage Protection1'!$G$26*HLOOKUP($AE$6,'SA 10%'!$A$6:$IV$366,$A200+1,0))/1000</f>
        <v>2021698.5883095411</v>
      </c>
    </row>
    <row r="201" spans="1:31" ht="11.1" customHeight="1">
      <c r="A201" s="469">
        <v>195</v>
      </c>
      <c r="B201" s="470">
        <f>('ป้อนข้อมูล Mortgage Protection1'!$G$26*HLOOKUP($B$6,'SA 10%'!$A$6:$IV$366,$A201+1,0))/1000</f>
        <v>0</v>
      </c>
      <c r="C201" s="470">
        <f>('ป้อนข้อมูล Mortgage Protection1'!$G$26*HLOOKUP($C$6,'SA 10%'!$A$6:$IV$366,$A201+1,0))/1000</f>
        <v>0</v>
      </c>
      <c r="D201" s="470">
        <f>('ป้อนข้อมูล Mortgage Protection1'!$G$26*HLOOKUP($D$6,'SA 10%'!$A$6:$IV$366,$A201+1,0))/1000</f>
        <v>0</v>
      </c>
      <c r="E201" s="470">
        <f>('ป้อนข้อมูล Mortgage Protection1'!$G$26*HLOOKUP($E$6,'SA 10%'!$A$6:$IV$366,$A201+1,0))/1000</f>
        <v>0</v>
      </c>
      <c r="F201" s="470">
        <f>('ป้อนข้อมูล Mortgage Protection1'!$G$26*HLOOKUP($F$6,'SA 10%'!$A$6:$IV$366,$A201+1,0))/1000</f>
        <v>0</v>
      </c>
      <c r="G201" s="470">
        <f>('ป้อนข้อมูล Mortgage Protection1'!$G$26*HLOOKUP($G$6,'SA 10%'!$A$6:$IV$366,$A201+1,0))/1000</f>
        <v>0</v>
      </c>
      <c r="H201" s="470">
        <f>('ป้อนข้อมูล Mortgage Protection1'!$G$26*HLOOKUP($H$6,'SA 10%'!$A$6:$IV$366,$A201+1,0))/1000</f>
        <v>0</v>
      </c>
      <c r="I201" s="470">
        <f>('ป้อนข้อมูล Mortgage Protection1'!$G$26*HLOOKUP($I$6,'SA 10%'!$A$6:$IV$366,$A201+1,0))/1000</f>
        <v>0</v>
      </c>
      <c r="J201" s="470">
        <f>('ป้อนข้อมูล Mortgage Protection1'!$G$26*HLOOKUP($J$6,'SA 10%'!$A$6:$IV$366,$A201+1,0))/1000</f>
        <v>0</v>
      </c>
      <c r="K201" s="470">
        <f>('ป้อนข้อมูล Mortgage Protection1'!$G$26*HLOOKUP($K$6,'SA 10%'!$A$6:$IV$366,$A201+1,0))/1000</f>
        <v>0</v>
      </c>
      <c r="L201" s="470">
        <f>('ป้อนข้อมูล Mortgage Protection1'!$G$26*HLOOKUP($L$6,'SA 10%'!$A$6:$IV$366,$A201+1,0))/1000</f>
        <v>0</v>
      </c>
      <c r="M201" s="470">
        <f>('ป้อนข้อมูล Mortgage Protection1'!$G$26*HLOOKUP($M$6,'SA 10%'!$A$6:$IV$366,$A201+1,0))/1000</f>
        <v>0</v>
      </c>
      <c r="N201" s="470">
        <f>('ป้อนข้อมูล Mortgage Protection1'!$G$26*HLOOKUP($N$6,'SA 10%'!$A$6:$IV$366,$A201+1,0))/1000</f>
        <v>0</v>
      </c>
      <c r="O201" s="470">
        <f>('ป้อนข้อมูล Mortgage Protection1'!$G$26*HLOOKUP($O$6,'SA 10%'!$A$6:$IV$366,$A201+1,0))/1000</f>
        <v>0</v>
      </c>
      <c r="P201" s="470">
        <f>('ป้อนข้อมูล Mortgage Protection1'!$G$26*HLOOKUP($P$6,'SA 10%'!$A$6:$IV$366,$A201+1,0))/1000</f>
        <v>0</v>
      </c>
      <c r="Q201" s="470">
        <f>('ป้อนข้อมูล Mortgage Protection1'!$G$26*HLOOKUP($Q$6,'SA 10%'!$A$6:$IV$366,$A201+1,0))/1000</f>
        <v>0</v>
      </c>
      <c r="R201" s="470">
        <f>('ป้อนข้อมูล Mortgage Protection1'!$G$26*HLOOKUP($R$6,'SA 10%'!$A$6:$IV$366,$A201+1,0))/1000</f>
        <v>249841.39061556527</v>
      </c>
      <c r="S201" s="470">
        <f>('ป้อนข้อมูล Mortgage Protection1'!$G$26*HLOOKUP($S$6,'SA 10%'!$A$6:$IV$366,$A201+1,0))/1000</f>
        <v>512575.19124031498</v>
      </c>
      <c r="T201" s="470">
        <f>('ป้อนข้อมูล Mortgage Protection1'!$G$26*HLOOKUP($T$6,'SA 10%'!$A$6:$IV$366,$A201+1,0))/1000</f>
        <v>741100.77060437598</v>
      </c>
      <c r="U201" s="470">
        <f>('ป้อนข้อมูล Mortgage Protection1'!$G$26*HLOOKUP($U$6,'SA 10%'!$A$6:$IV$366,$A201+1,0))/1000</f>
        <v>940760.40357436438</v>
      </c>
      <c r="V201" s="470">
        <f>('ป้อนข้อมูล Mortgage Protection1'!$G$26*HLOOKUP($V$6,'SA 10%'!$A$6:$IV$366,$A201+1,0))/1000</f>
        <v>1115880.9903397325</v>
      </c>
      <c r="W201" s="470">
        <f>('ป้อนข้อมูล Mortgage Protection1'!$G$26*HLOOKUP($W$6,'SA 10%'!$A$6:$IV$366,$A201+1,0))/1000</f>
        <v>1270003.963425999</v>
      </c>
      <c r="X201" s="470">
        <f>('ป้อนข้อมูล Mortgage Protection1'!$G$26*HLOOKUP($X$6,'SA 10%'!$A$6:$IV$366,$A201+1,0))/1000</f>
        <v>1406055.2578644657</v>
      </c>
      <c r="Y201" s="470">
        <f>('ป้อนข้อมูล Mortgage Protection1'!$G$26*HLOOKUP($Y$6,'SA 10%'!$A$6:$IV$366,$A201+1,0))/1000</f>
        <v>1526472.8304473562</v>
      </c>
      <c r="Z201" s="470">
        <f>('ป้อนข้อมูล Mortgage Protection1'!$G$26*HLOOKUP($Z$6,'SA 10%'!$A$6:$IV$366,$A201+1,0))/1000</f>
        <v>1633303.6177075091</v>
      </c>
      <c r="AA201" s="470">
        <f>('ป้อนข้อมูล Mortgage Protection1'!$G$26*HLOOKUP($AA$6,'SA 10%'!$A$6:$IV$366,$A201+1,0))/1000</f>
        <v>1728278.1631630689</v>
      </c>
      <c r="AB201" s="470">
        <f>('ป้อนข้อมูล Mortgage Protection1'!$G$26*HLOOKUP($AB$6,'SA 10%'!$A$6:$IV$366,$A201+1,0))/1000</f>
        <v>1812868.704994383</v>
      </c>
      <c r="AC201" s="470">
        <f>('ป้อนข้อมูล Mortgage Protection1'!$G$26*HLOOKUP($AC$6,'SA 10%'!$A$6:$IV$366,$A201+1,0))/1000</f>
        <v>1888334.8600664472</v>
      </c>
      <c r="AD201" s="470">
        <f>('ป้อนข้อมูล Mortgage Protection1'!$G$26*HLOOKUP($AD$6,'SA 10%'!$A$6:$IV$366,$A201+1,0))/1000</f>
        <v>1955759.8986978924</v>
      </c>
      <c r="AE201" s="470">
        <f>('ป้อนข้อมูล Mortgage Protection1'!$G$26*HLOOKUP($AE$6,'SA 10%'!$A$6:$IV$366,$A201+1,0))/1000</f>
        <v>2016079.8055653956</v>
      </c>
    </row>
    <row r="202" spans="1:31" ht="11.1" customHeight="1">
      <c r="A202" s="469">
        <v>196</v>
      </c>
      <c r="B202" s="470">
        <f>('ป้อนข้อมูล Mortgage Protection1'!$G$26*HLOOKUP($B$6,'SA 10%'!$A$6:$IV$366,$A202+1,0))/1000</f>
        <v>0</v>
      </c>
      <c r="C202" s="470">
        <f>('ป้อนข้อมูล Mortgage Protection1'!$G$26*HLOOKUP($C$6,'SA 10%'!$A$6:$IV$366,$A202+1,0))/1000</f>
        <v>0</v>
      </c>
      <c r="D202" s="470">
        <f>('ป้อนข้อมูล Mortgage Protection1'!$G$26*HLOOKUP($D$6,'SA 10%'!$A$6:$IV$366,$A202+1,0))/1000</f>
        <v>0</v>
      </c>
      <c r="E202" s="470">
        <f>('ป้อนข้อมูล Mortgage Protection1'!$G$26*HLOOKUP($E$6,'SA 10%'!$A$6:$IV$366,$A202+1,0))/1000</f>
        <v>0</v>
      </c>
      <c r="F202" s="470">
        <f>('ป้อนข้อมูล Mortgage Protection1'!$G$26*HLOOKUP($F$6,'SA 10%'!$A$6:$IV$366,$A202+1,0))/1000</f>
        <v>0</v>
      </c>
      <c r="G202" s="470">
        <f>('ป้อนข้อมูล Mortgage Protection1'!$G$26*HLOOKUP($G$6,'SA 10%'!$A$6:$IV$366,$A202+1,0))/1000</f>
        <v>0</v>
      </c>
      <c r="H202" s="470">
        <f>('ป้อนข้อมูล Mortgage Protection1'!$G$26*HLOOKUP($H$6,'SA 10%'!$A$6:$IV$366,$A202+1,0))/1000</f>
        <v>0</v>
      </c>
      <c r="I202" s="470">
        <f>('ป้อนข้อมูล Mortgage Protection1'!$G$26*HLOOKUP($I$6,'SA 10%'!$A$6:$IV$366,$A202+1,0))/1000</f>
        <v>0</v>
      </c>
      <c r="J202" s="470">
        <f>('ป้อนข้อมูล Mortgage Protection1'!$G$26*HLOOKUP($J$6,'SA 10%'!$A$6:$IV$366,$A202+1,0))/1000</f>
        <v>0</v>
      </c>
      <c r="K202" s="470">
        <f>('ป้อนข้อมูล Mortgage Protection1'!$G$26*HLOOKUP($K$6,'SA 10%'!$A$6:$IV$366,$A202+1,0))/1000</f>
        <v>0</v>
      </c>
      <c r="L202" s="470">
        <f>('ป้อนข้อมูล Mortgage Protection1'!$G$26*HLOOKUP($L$6,'SA 10%'!$A$6:$IV$366,$A202+1,0))/1000</f>
        <v>0</v>
      </c>
      <c r="M202" s="470">
        <f>('ป้อนข้อมูล Mortgage Protection1'!$G$26*HLOOKUP($M$6,'SA 10%'!$A$6:$IV$366,$A202+1,0))/1000</f>
        <v>0</v>
      </c>
      <c r="N202" s="470">
        <f>('ป้อนข้อมูล Mortgage Protection1'!$G$26*HLOOKUP($N$6,'SA 10%'!$A$6:$IV$366,$A202+1,0))/1000</f>
        <v>0</v>
      </c>
      <c r="O202" s="470">
        <f>('ป้อนข้อมูล Mortgage Protection1'!$G$26*HLOOKUP($O$6,'SA 10%'!$A$6:$IV$366,$A202+1,0))/1000</f>
        <v>0</v>
      </c>
      <c r="P202" s="470">
        <f>('ป้อนข้อมูล Mortgage Protection1'!$G$26*HLOOKUP($P$6,'SA 10%'!$A$6:$IV$366,$A202+1,0))/1000</f>
        <v>0</v>
      </c>
      <c r="Q202" s="470">
        <f>('ป้อนข้อมูล Mortgage Protection1'!$G$26*HLOOKUP($Q$6,'SA 10%'!$A$6:$IV$366,$A202+1,0))/1000</f>
        <v>0</v>
      </c>
      <c r="R202" s="470">
        <f>('ป้อนข้อมูล Mortgage Protection1'!$G$26*HLOOKUP($R$6,'SA 10%'!$A$6:$IV$366,$A202+1,0))/1000</f>
        <v>225779.90390309671</v>
      </c>
      <c r="S202" s="470">
        <f>('ป้อนข้อมูล Mortgage Protection1'!$G$26*HLOOKUP($S$6,'SA 10%'!$A$6:$IV$366,$A202+1,0))/1000</f>
        <v>491250.15258148493</v>
      </c>
      <c r="T202" s="470">
        <f>('ป้อนข้อมูล Mortgage Protection1'!$G$26*HLOOKUP($T$6,'SA 10%'!$A$6:$IV$366,$A202+1,0))/1000</f>
        <v>722155.89154195262</v>
      </c>
      <c r="U202" s="470">
        <f>('ป้อนข้อมูล Mortgage Protection1'!$G$26*HLOOKUP($U$6,'SA 10%'!$A$6:$IV$366,$A202+1,0))/1000</f>
        <v>923895.03697943338</v>
      </c>
      <c r="V202" s="470">
        <f>('ป้อนข้อมูล Mortgage Protection1'!$G$26*HLOOKUP($V$6,'SA 10%'!$A$6:$IV$366,$A202+1,0))/1000</f>
        <v>1100839.5549925766</v>
      </c>
      <c r="W202" s="470">
        <f>('ป้อนข้อมูล Mortgage Protection1'!$G$26*HLOOKUP($W$6,'SA 10%'!$A$6:$IV$366,$A202+1,0))/1000</f>
        <v>1256567.7631446016</v>
      </c>
      <c r="X202" s="470">
        <f>('ป้อนข้อมูล Mortgage Protection1'!$G$26*HLOOKUP($X$6,'SA 10%'!$A$6:$IV$366,$A202+1,0))/1000</f>
        <v>1394036.0709211922</v>
      </c>
      <c r="Y202" s="470">
        <f>('ป้อนข้อมูล Mortgage Protection1'!$G$26*HLOOKUP($Y$6,'SA 10%'!$A$6:$IV$366,$A202+1,0))/1000</f>
        <v>1515707.8271353273</v>
      </c>
      <c r="Z202" s="470">
        <f>('ป้อนข้อมูล Mortgage Protection1'!$G$26*HLOOKUP($Z$6,'SA 10%'!$A$6:$IV$366,$A202+1,0))/1000</f>
        <v>1623651.2877522064</v>
      </c>
      <c r="AA202" s="470">
        <f>('ป้อนข้อมูล Mortgage Protection1'!$G$26*HLOOKUP($AA$6,'SA 10%'!$A$6:$IV$366,$A202+1,0))/1000</f>
        <v>1719615.0203981437</v>
      </c>
      <c r="AB202" s="470">
        <f>('ป้อนข้อมูล Mortgage Protection1'!$G$26*HLOOKUP($AB$6,'SA 10%'!$A$6:$IV$366,$A202+1,0))/1000</f>
        <v>1805086.5970373128</v>
      </c>
      <c r="AC202" s="470">
        <f>('ป้อนข้อมูล Mortgage Protection1'!$G$26*HLOOKUP($AC$6,'SA 10%'!$A$6:$IV$366,$A202+1,0))/1000</f>
        <v>1881338.7538064234</v>
      </c>
      <c r="AD202" s="470">
        <f>('ป้อนข้อมูล Mortgage Protection1'!$G$26*HLOOKUP($AD$6,'SA 10%'!$A$6:$IV$366,$A202+1,0))/1000</f>
        <v>1949466.0435958498</v>
      </c>
      <c r="AE202" s="470">
        <f>('ป้อนข้อมูล Mortgage Protection1'!$G$26*HLOOKUP($AE$6,'SA 10%'!$A$6:$IV$366,$A202+1,0))/1000</f>
        <v>2010414.1996317152</v>
      </c>
    </row>
    <row r="203" spans="1:31" ht="11.1" customHeight="1">
      <c r="A203" s="469">
        <v>197</v>
      </c>
      <c r="B203" s="470">
        <f>('ป้อนข้อมูล Mortgage Protection1'!$G$26*HLOOKUP($B$6,'SA 10%'!$A$6:$IV$366,$A203+1,0))/1000</f>
        <v>0</v>
      </c>
      <c r="C203" s="470">
        <f>('ป้อนข้อมูล Mortgage Protection1'!$G$26*HLOOKUP($C$6,'SA 10%'!$A$6:$IV$366,$A203+1,0))/1000</f>
        <v>0</v>
      </c>
      <c r="D203" s="470">
        <f>('ป้อนข้อมูล Mortgage Protection1'!$G$26*HLOOKUP($D$6,'SA 10%'!$A$6:$IV$366,$A203+1,0))/1000</f>
        <v>0</v>
      </c>
      <c r="E203" s="470">
        <f>('ป้อนข้อมูล Mortgage Protection1'!$G$26*HLOOKUP($E$6,'SA 10%'!$A$6:$IV$366,$A203+1,0))/1000</f>
        <v>0</v>
      </c>
      <c r="F203" s="470">
        <f>('ป้อนข้อมูล Mortgage Protection1'!$G$26*HLOOKUP($F$6,'SA 10%'!$A$6:$IV$366,$A203+1,0))/1000</f>
        <v>0</v>
      </c>
      <c r="G203" s="470">
        <f>('ป้อนข้อมูล Mortgage Protection1'!$G$26*HLOOKUP($G$6,'SA 10%'!$A$6:$IV$366,$A203+1,0))/1000</f>
        <v>0</v>
      </c>
      <c r="H203" s="470">
        <f>('ป้อนข้อมูล Mortgage Protection1'!$G$26*HLOOKUP($H$6,'SA 10%'!$A$6:$IV$366,$A203+1,0))/1000</f>
        <v>0</v>
      </c>
      <c r="I203" s="470">
        <f>('ป้อนข้อมูล Mortgage Protection1'!$G$26*HLOOKUP($I$6,'SA 10%'!$A$6:$IV$366,$A203+1,0))/1000</f>
        <v>0</v>
      </c>
      <c r="J203" s="470">
        <f>('ป้อนข้อมูล Mortgage Protection1'!$G$26*HLOOKUP($J$6,'SA 10%'!$A$6:$IV$366,$A203+1,0))/1000</f>
        <v>0</v>
      </c>
      <c r="K203" s="470">
        <f>('ป้อนข้อมูล Mortgage Protection1'!$G$26*HLOOKUP($K$6,'SA 10%'!$A$6:$IV$366,$A203+1,0))/1000</f>
        <v>0</v>
      </c>
      <c r="L203" s="470">
        <f>('ป้อนข้อมูล Mortgage Protection1'!$G$26*HLOOKUP($L$6,'SA 10%'!$A$6:$IV$366,$A203+1,0))/1000</f>
        <v>0</v>
      </c>
      <c r="M203" s="470">
        <f>('ป้อนข้อมูล Mortgage Protection1'!$G$26*HLOOKUP($M$6,'SA 10%'!$A$6:$IV$366,$A203+1,0))/1000</f>
        <v>0</v>
      </c>
      <c r="N203" s="470">
        <f>('ป้อนข้อมูล Mortgage Protection1'!$G$26*HLOOKUP($N$6,'SA 10%'!$A$6:$IV$366,$A203+1,0))/1000</f>
        <v>0</v>
      </c>
      <c r="O203" s="470">
        <f>('ป้อนข้อมูล Mortgage Protection1'!$G$26*HLOOKUP($O$6,'SA 10%'!$A$6:$IV$366,$A203+1,0))/1000</f>
        <v>0</v>
      </c>
      <c r="P203" s="470">
        <f>('ป้อนข้อมูล Mortgage Protection1'!$G$26*HLOOKUP($P$6,'SA 10%'!$A$6:$IV$366,$A203+1,0))/1000</f>
        <v>0</v>
      </c>
      <c r="Q203" s="470">
        <f>('ป้อนข้อมูล Mortgage Protection1'!$G$26*HLOOKUP($Q$6,'SA 10%'!$A$6:$IV$366,$A203+1,0))/1000</f>
        <v>0</v>
      </c>
      <c r="R203" s="470">
        <f>('ป้อนข้อมูล Mortgage Protection1'!$G$26*HLOOKUP($R$6,'SA 10%'!$A$6:$IV$366,$A203+1,0))/1000</f>
        <v>201517.90480135797</v>
      </c>
      <c r="S203" s="470">
        <f>('ป้อนข้อมูล Mortgage Protection1'!$G$26*HLOOKUP($S$6,'SA 10%'!$A$6:$IV$366,$A203+1,0))/1000</f>
        <v>469747.40526716487</v>
      </c>
      <c r="T203" s="470">
        <f>('ป้อนข้อมูล Mortgage Protection1'!$G$26*HLOOKUP($T$6,'SA 10%'!$A$6:$IV$366,$A203+1,0))/1000</f>
        <v>703053.13848734251</v>
      </c>
      <c r="U203" s="470">
        <f>('ป้อนข้อมูล Mortgage Protection1'!$G$26*HLOOKUP($U$6,'SA 10%'!$A$6:$IV$366,$A203+1,0))/1000</f>
        <v>906889.12566287827</v>
      </c>
      <c r="V203" s="470">
        <f>('ป้อนข้อมูล Mortgage Protection1'!$G$26*HLOOKUP($V$6,'SA 10%'!$A$6:$IV$366,$A203+1,0))/1000</f>
        <v>1085672.7743508611</v>
      </c>
      <c r="W203" s="470">
        <f>('ป้อนข้อมูล Mortgage Protection1'!$G$26*HLOOKUP($W$6,'SA 10%'!$A$6:$IV$366,$A203+1,0))/1000</f>
        <v>1243019.5945275258</v>
      </c>
      <c r="X203" s="470">
        <f>('ป้อนข้อมูล Mortgage Protection1'!$G$26*HLOOKUP($X$6,'SA 10%'!$A$6:$IV$366,$A203+1,0))/1000</f>
        <v>1381916.7240867238</v>
      </c>
      <c r="Y203" s="470">
        <f>('ป้อนข้อมูล Mortgage Protection1'!$G$26*HLOOKUP($Y$6,'SA 10%'!$A$6:$IV$366,$A203+1,0))/1000</f>
        <v>1504853.1154623649</v>
      </c>
      <c r="Z203" s="470">
        <f>('ป้อนข้อมูล Mortgage Protection1'!$G$26*HLOOKUP($Z$6,'SA 10%'!$A$6:$IV$366,$A203+1,0))/1000</f>
        <v>1613918.5217139432</v>
      </c>
      <c r="AA203" s="470">
        <f>('ป้อนข้อมูล Mortgage Protection1'!$G$26*HLOOKUP($AA$6,'SA 10%'!$A$6:$IV$366,$A203+1,0))/1000</f>
        <v>1710879.684776844</v>
      </c>
      <c r="AB203" s="470">
        <f>('ป้อนข้อมูล Mortgage Protection1'!$G$26*HLOOKUP($AB$6,'SA 10%'!$A$6:$IV$366,$A203+1,0))/1000</f>
        <v>1797239.6381806005</v>
      </c>
      <c r="AC203" s="470">
        <f>('ป้อนข้อมูล Mortgage Protection1'!$G$26*HLOOKUP($AC$6,'SA 10%'!$A$6:$IV$366,$A203+1,0))/1000</f>
        <v>1874284.3466608997</v>
      </c>
      <c r="AD203" s="470">
        <f>('ป้อนข้อมูล Mortgage Protection1'!$G$26*HLOOKUP($AD$6,'SA 10%'!$A$6:$IV$366,$A203+1,0))/1000</f>
        <v>1943119.7397012901</v>
      </c>
      <c r="AE203" s="470">
        <f>('ป้อนข้อมูล Mortgage Protection1'!$G$26*HLOOKUP($AE$6,'SA 10%'!$A$6:$IV$366,$A203+1,0))/1000</f>
        <v>2004701.3803152551</v>
      </c>
    </row>
    <row r="204" spans="1:31" ht="11.1" customHeight="1">
      <c r="A204" s="469">
        <v>198</v>
      </c>
      <c r="B204" s="470">
        <f>('ป้อนข้อมูล Mortgage Protection1'!$G$26*HLOOKUP($B$6,'SA 10%'!$A$6:$IV$366,$A204+1,0))/1000</f>
        <v>0</v>
      </c>
      <c r="C204" s="470">
        <f>('ป้อนข้อมูล Mortgage Protection1'!$G$26*HLOOKUP($C$6,'SA 10%'!$A$6:$IV$366,$A204+1,0))/1000</f>
        <v>0</v>
      </c>
      <c r="D204" s="470">
        <f>('ป้อนข้อมูล Mortgage Protection1'!$G$26*HLOOKUP($D$6,'SA 10%'!$A$6:$IV$366,$A204+1,0))/1000</f>
        <v>0</v>
      </c>
      <c r="E204" s="470">
        <f>('ป้อนข้อมูล Mortgage Protection1'!$G$26*HLOOKUP($E$6,'SA 10%'!$A$6:$IV$366,$A204+1,0))/1000</f>
        <v>0</v>
      </c>
      <c r="F204" s="470">
        <f>('ป้อนข้อมูล Mortgage Protection1'!$G$26*HLOOKUP($F$6,'SA 10%'!$A$6:$IV$366,$A204+1,0))/1000</f>
        <v>0</v>
      </c>
      <c r="G204" s="470">
        <f>('ป้อนข้อมูล Mortgage Protection1'!$G$26*HLOOKUP($G$6,'SA 10%'!$A$6:$IV$366,$A204+1,0))/1000</f>
        <v>0</v>
      </c>
      <c r="H204" s="470">
        <f>('ป้อนข้อมูล Mortgage Protection1'!$G$26*HLOOKUP($H$6,'SA 10%'!$A$6:$IV$366,$A204+1,0))/1000</f>
        <v>0</v>
      </c>
      <c r="I204" s="470">
        <f>('ป้อนข้อมูล Mortgage Protection1'!$G$26*HLOOKUP($I$6,'SA 10%'!$A$6:$IV$366,$A204+1,0))/1000</f>
        <v>0</v>
      </c>
      <c r="J204" s="470">
        <f>('ป้อนข้อมูล Mortgage Protection1'!$G$26*HLOOKUP($J$6,'SA 10%'!$A$6:$IV$366,$A204+1,0))/1000</f>
        <v>0</v>
      </c>
      <c r="K204" s="470">
        <f>('ป้อนข้อมูล Mortgage Protection1'!$G$26*HLOOKUP($K$6,'SA 10%'!$A$6:$IV$366,$A204+1,0))/1000</f>
        <v>0</v>
      </c>
      <c r="L204" s="470">
        <f>('ป้อนข้อมูล Mortgage Protection1'!$G$26*HLOOKUP($L$6,'SA 10%'!$A$6:$IV$366,$A204+1,0))/1000</f>
        <v>0</v>
      </c>
      <c r="M204" s="470">
        <f>('ป้อนข้อมูล Mortgage Protection1'!$G$26*HLOOKUP($M$6,'SA 10%'!$A$6:$IV$366,$A204+1,0))/1000</f>
        <v>0</v>
      </c>
      <c r="N204" s="470">
        <f>('ป้อนข้อมูล Mortgage Protection1'!$G$26*HLOOKUP($N$6,'SA 10%'!$A$6:$IV$366,$A204+1,0))/1000</f>
        <v>0</v>
      </c>
      <c r="O204" s="470">
        <f>('ป้อนข้อมูล Mortgage Protection1'!$G$26*HLOOKUP($O$6,'SA 10%'!$A$6:$IV$366,$A204+1,0))/1000</f>
        <v>0</v>
      </c>
      <c r="P204" s="470">
        <f>('ป้อนข้อมูล Mortgage Protection1'!$G$26*HLOOKUP($P$6,'SA 10%'!$A$6:$IV$366,$A204+1,0))/1000</f>
        <v>0</v>
      </c>
      <c r="Q204" s="470">
        <f>('ป้อนข้อมูล Mortgage Protection1'!$G$26*HLOOKUP($Q$6,'SA 10%'!$A$6:$IV$366,$A204+1,0))/1000</f>
        <v>0</v>
      </c>
      <c r="R204" s="470">
        <f>('ป้อนข้อมูล Mortgage Protection1'!$G$26*HLOOKUP($R$6,'SA 10%'!$A$6:$IV$366,$A204+1,0))/1000</f>
        <v>177053.72237377145</v>
      </c>
      <c r="S204" s="470">
        <f>('ป้อนข้อมูล Mortgage Protection1'!$G$26*HLOOKUP($S$6,'SA 10%'!$A$6:$IV$366,$A204+1,0))/1000</f>
        <v>448065.46839189192</v>
      </c>
      <c r="T204" s="470">
        <f>('ป้อนข้อมูล Mortgage Protection1'!$G$26*HLOOKUP($T$6,'SA 10%'!$A$6:$IV$366,$A204+1,0))/1000</f>
        <v>683791.19582394429</v>
      </c>
      <c r="U204" s="470">
        <f>('ป้อนข้อมูล Mortgage Protection1'!$G$26*HLOOKUP($U$6,'SA 10%'!$A$6:$IV$366,$A204+1,0))/1000</f>
        <v>889741.49841868528</v>
      </c>
      <c r="V204" s="470">
        <f>('ป้อนข้อมูล Mortgage Protection1'!$G$26*HLOOKUP($V$6,'SA 10%'!$A$6:$IV$366,$A204+1,0))/1000</f>
        <v>1070379.6038704647</v>
      </c>
      <c r="W204" s="470">
        <f>('ป้อนข้อมูล Mortgage Protection1'!$G$26*HLOOKUP($W$6,'SA 10%'!$A$6:$IV$366,$A204+1,0))/1000</f>
        <v>1229358.5245053079</v>
      </c>
      <c r="X204" s="470">
        <f>('ป้อนข้อมูล Mortgage Protection1'!$G$26*HLOOKUP($X$6,'SA 10%'!$A$6:$IV$366,$A204+1,0))/1000</f>
        <v>1369696.3826953026</v>
      </c>
      <c r="Y204" s="470">
        <f>('ป้อนข้อมูล Mortgage Protection1'!$G$26*HLOOKUP($Y$6,'SA 10%'!$A$6:$IV$366,$A204+1,0))/1000</f>
        <v>1493907.9478587941</v>
      </c>
      <c r="Z204" s="470">
        <f>('ป้อนข้อมูล Mortgage Protection1'!$G$26*HLOOKUP($Z$6,'SA 10%'!$A$6:$IV$366,$A204+1,0))/1000</f>
        <v>1604104.6492920283</v>
      </c>
      <c r="AA204" s="470">
        <f>('ป้อนข้อมูล Mortgage Protection1'!$G$26*HLOOKUP($AA$6,'SA 10%'!$A$6:$IV$366,$A204+1,0))/1000</f>
        <v>1702071.5546920334</v>
      </c>
      <c r="AB204" s="470">
        <f>('ป้อนข้อมูล Mortgage Protection1'!$G$26*HLOOKUP($AB$6,'SA 10%'!$A$6:$IV$366,$A204+1,0))/1000</f>
        <v>1789327.2880000824</v>
      </c>
      <c r="AC204" s="470">
        <f>('ป้อนข้อมูล Mortgage Protection1'!$G$26*HLOOKUP($AC$6,'SA 10%'!$A$6:$IV$366,$A204+1,0))/1000</f>
        <v>1867171.1527891627</v>
      </c>
      <c r="AD204" s="470">
        <f>('ป้อนข้อมูล Mortgage Protection1'!$G$26*HLOOKUP($AD$6,'SA 10%'!$A$6:$IV$366,$A204+1,0))/1000</f>
        <v>1936720.5499409428</v>
      </c>
      <c r="AE204" s="470">
        <f>('ป้อนข้อมูล Mortgage Protection1'!$G$26*HLOOKUP($AE$6,'SA 10%'!$A$6:$IV$366,$A204+1,0))/1000</f>
        <v>1998940.9541711572</v>
      </c>
    </row>
    <row r="205" spans="1:31" ht="11.1" customHeight="1">
      <c r="A205" s="469">
        <v>199</v>
      </c>
      <c r="B205" s="470">
        <f>('ป้อนข้อมูล Mortgage Protection1'!$G$26*HLOOKUP($B$6,'SA 10%'!$A$6:$IV$366,$A205+1,0))/1000</f>
        <v>0</v>
      </c>
      <c r="C205" s="470">
        <f>('ป้อนข้อมูล Mortgage Protection1'!$G$26*HLOOKUP($C$6,'SA 10%'!$A$6:$IV$366,$A205+1,0))/1000</f>
        <v>0</v>
      </c>
      <c r="D205" s="470">
        <f>('ป้อนข้อมูล Mortgage Protection1'!$G$26*HLOOKUP($D$6,'SA 10%'!$A$6:$IV$366,$A205+1,0))/1000</f>
        <v>0</v>
      </c>
      <c r="E205" s="470">
        <f>('ป้อนข้อมูล Mortgage Protection1'!$G$26*HLOOKUP($E$6,'SA 10%'!$A$6:$IV$366,$A205+1,0))/1000</f>
        <v>0</v>
      </c>
      <c r="F205" s="470">
        <f>('ป้อนข้อมูล Mortgage Protection1'!$G$26*HLOOKUP($F$6,'SA 10%'!$A$6:$IV$366,$A205+1,0))/1000</f>
        <v>0</v>
      </c>
      <c r="G205" s="470">
        <f>('ป้อนข้อมูล Mortgage Protection1'!$G$26*HLOOKUP($G$6,'SA 10%'!$A$6:$IV$366,$A205+1,0))/1000</f>
        <v>0</v>
      </c>
      <c r="H205" s="470">
        <f>('ป้อนข้อมูล Mortgage Protection1'!$G$26*HLOOKUP($H$6,'SA 10%'!$A$6:$IV$366,$A205+1,0))/1000</f>
        <v>0</v>
      </c>
      <c r="I205" s="470">
        <f>('ป้อนข้อมูล Mortgage Protection1'!$G$26*HLOOKUP($I$6,'SA 10%'!$A$6:$IV$366,$A205+1,0))/1000</f>
        <v>0</v>
      </c>
      <c r="J205" s="470">
        <f>('ป้อนข้อมูล Mortgage Protection1'!$G$26*HLOOKUP($J$6,'SA 10%'!$A$6:$IV$366,$A205+1,0))/1000</f>
        <v>0</v>
      </c>
      <c r="K205" s="470">
        <f>('ป้อนข้อมูล Mortgage Protection1'!$G$26*HLOOKUP($K$6,'SA 10%'!$A$6:$IV$366,$A205+1,0))/1000</f>
        <v>0</v>
      </c>
      <c r="L205" s="470">
        <f>('ป้อนข้อมูล Mortgage Protection1'!$G$26*HLOOKUP($L$6,'SA 10%'!$A$6:$IV$366,$A205+1,0))/1000</f>
        <v>0</v>
      </c>
      <c r="M205" s="470">
        <f>('ป้อนข้อมูล Mortgage Protection1'!$G$26*HLOOKUP($M$6,'SA 10%'!$A$6:$IV$366,$A205+1,0))/1000</f>
        <v>0</v>
      </c>
      <c r="N205" s="470">
        <f>('ป้อนข้อมูล Mortgage Protection1'!$G$26*HLOOKUP($N$6,'SA 10%'!$A$6:$IV$366,$A205+1,0))/1000</f>
        <v>0</v>
      </c>
      <c r="O205" s="470">
        <f>('ป้อนข้อมูล Mortgage Protection1'!$G$26*HLOOKUP($O$6,'SA 10%'!$A$6:$IV$366,$A205+1,0))/1000</f>
        <v>0</v>
      </c>
      <c r="P205" s="470">
        <f>('ป้อนข้อมูล Mortgage Protection1'!$G$26*HLOOKUP($P$6,'SA 10%'!$A$6:$IV$366,$A205+1,0))/1000</f>
        <v>0</v>
      </c>
      <c r="Q205" s="470">
        <f>('ป้อนข้อมูล Mortgage Protection1'!$G$26*HLOOKUP($Q$6,'SA 10%'!$A$6:$IV$366,$A205+1,0))/1000</f>
        <v>0</v>
      </c>
      <c r="R205" s="470">
        <f>('ป้อนข้อมูล Mortgage Protection1'!$G$26*HLOOKUP($R$6,'SA 10%'!$A$6:$IV$366,$A205+1,0))/1000</f>
        <v>152385.67175928794</v>
      </c>
      <c r="S205" s="470">
        <f>('ป้อนข้อมูล Mortgage Protection1'!$G$26*HLOOKUP($S$6,'SA 10%'!$A$6:$IV$366,$A205+1,0))/1000</f>
        <v>426202.84870932507</v>
      </c>
      <c r="T205" s="470">
        <f>('ป้อนข้อมูล Mortgage Protection1'!$G$26*HLOOKUP($T$6,'SA 10%'!$A$6:$IV$366,$A205+1,0))/1000</f>
        <v>664368.73697168345</v>
      </c>
      <c r="U205" s="470">
        <f>('ป้อนข้อมูล Mortgage Protection1'!$G$26*HLOOKUP($U$6,'SA 10%'!$A$6:$IV$366,$A205+1,0))/1000</f>
        <v>872450.97428079054</v>
      </c>
      <c r="V205" s="470">
        <f>('ป้อนข้อมูล Mortgage Protection1'!$G$26*HLOOKUP($V$6,'SA 10%'!$A$6:$IV$366,$A205+1,0))/1000</f>
        <v>1054958.9903027313</v>
      </c>
      <c r="W205" s="470">
        <f>('ป้อนข้อมูล Mortgage Protection1'!$G$26*HLOOKUP($W$6,'SA 10%'!$A$6:$IV$366,$A205+1,0))/1000</f>
        <v>1215583.6122329051</v>
      </c>
      <c r="X205" s="470">
        <f>('ป้อนข้อมูล Mortgage Protection1'!$G$26*HLOOKUP($X$6,'SA 10%'!$A$6:$IV$366,$A205+1,0))/1000</f>
        <v>1357374.2051256185</v>
      </c>
      <c r="Y205" s="470">
        <f>('ป้อนข้อมูล Mortgage Protection1'!$G$26*HLOOKUP($Y$6,'SA 10%'!$A$6:$IV$366,$A205+1,0))/1000</f>
        <v>1482871.5705251934</v>
      </c>
      <c r="Z205" s="470">
        <f>('ป้อนข้อมูล Mortgage Protection1'!$G$26*HLOOKUP($Z$6,'SA 10%'!$A$6:$IV$366,$A205+1,0))/1000</f>
        <v>1594208.9945999305</v>
      </c>
      <c r="AA205" s="470">
        <f>('ป้อนข้อมูล Mortgage Protection1'!$G$26*HLOOKUP($AA$6,'SA 10%'!$A$6:$IV$366,$A205+1,0))/1000</f>
        <v>1693190.0235231824</v>
      </c>
      <c r="AB205" s="470">
        <f>('ป้อนข้อมูล Mortgage Protection1'!$G$26*HLOOKUP($AB$6,'SA 10%'!$A$6:$IV$366,$A205+1,0))/1000</f>
        <v>1781349.0015680594</v>
      </c>
      <c r="AC205" s="470">
        <f>('ป้อนข้อมูล Mortgage Protection1'!$G$26*HLOOKUP($AC$6,'SA 10%'!$A$6:$IV$366,$A205+1,0))/1000</f>
        <v>1859998.6823018289</v>
      </c>
      <c r="AD205" s="470">
        <f>('ป้อนข้อมูล Mortgage Protection1'!$G$26*HLOOKUP($AD$6,'SA 10%'!$A$6:$IV$366,$A205+1,0))/1000</f>
        <v>1930268.0335992591</v>
      </c>
      <c r="AE205" s="470">
        <f>('ป้อนข้อมูล Mortgage Protection1'!$G$26*HLOOKUP($AE$6,'SA 10%'!$A$6:$IV$366,$A205+1,0))/1000</f>
        <v>1993132.5244758583</v>
      </c>
    </row>
    <row r="206" spans="1:31" ht="11.1" customHeight="1">
      <c r="A206" s="469">
        <v>200</v>
      </c>
      <c r="B206" s="470">
        <f>('ป้อนข้อมูล Mortgage Protection1'!$G$26*HLOOKUP($B$6,'SA 10%'!$A$6:$IV$366,$A206+1,0))/1000</f>
        <v>0</v>
      </c>
      <c r="C206" s="470">
        <f>('ป้อนข้อมูล Mortgage Protection1'!$G$26*HLOOKUP($C$6,'SA 10%'!$A$6:$IV$366,$A206+1,0))/1000</f>
        <v>0</v>
      </c>
      <c r="D206" s="470">
        <f>('ป้อนข้อมูล Mortgage Protection1'!$G$26*HLOOKUP($D$6,'SA 10%'!$A$6:$IV$366,$A206+1,0))/1000</f>
        <v>0</v>
      </c>
      <c r="E206" s="470">
        <f>('ป้อนข้อมูล Mortgage Protection1'!$G$26*HLOOKUP($E$6,'SA 10%'!$A$6:$IV$366,$A206+1,0))/1000</f>
        <v>0</v>
      </c>
      <c r="F206" s="470">
        <f>('ป้อนข้อมูล Mortgage Protection1'!$G$26*HLOOKUP($F$6,'SA 10%'!$A$6:$IV$366,$A206+1,0))/1000</f>
        <v>0</v>
      </c>
      <c r="G206" s="470">
        <f>('ป้อนข้อมูล Mortgage Protection1'!$G$26*HLOOKUP($G$6,'SA 10%'!$A$6:$IV$366,$A206+1,0))/1000</f>
        <v>0</v>
      </c>
      <c r="H206" s="470">
        <f>('ป้อนข้อมูล Mortgage Protection1'!$G$26*HLOOKUP($H$6,'SA 10%'!$A$6:$IV$366,$A206+1,0))/1000</f>
        <v>0</v>
      </c>
      <c r="I206" s="470">
        <f>('ป้อนข้อมูล Mortgage Protection1'!$G$26*HLOOKUP($I$6,'SA 10%'!$A$6:$IV$366,$A206+1,0))/1000</f>
        <v>0</v>
      </c>
      <c r="J206" s="470">
        <f>('ป้อนข้อมูล Mortgage Protection1'!$G$26*HLOOKUP($J$6,'SA 10%'!$A$6:$IV$366,$A206+1,0))/1000</f>
        <v>0</v>
      </c>
      <c r="K206" s="470">
        <f>('ป้อนข้อมูล Mortgage Protection1'!$G$26*HLOOKUP($K$6,'SA 10%'!$A$6:$IV$366,$A206+1,0))/1000</f>
        <v>0</v>
      </c>
      <c r="L206" s="470">
        <f>('ป้อนข้อมูล Mortgage Protection1'!$G$26*HLOOKUP($L$6,'SA 10%'!$A$6:$IV$366,$A206+1,0))/1000</f>
        <v>0</v>
      </c>
      <c r="M206" s="470">
        <f>('ป้อนข้อมูล Mortgage Protection1'!$G$26*HLOOKUP($M$6,'SA 10%'!$A$6:$IV$366,$A206+1,0))/1000</f>
        <v>0</v>
      </c>
      <c r="N206" s="470">
        <f>('ป้อนข้อมูล Mortgage Protection1'!$G$26*HLOOKUP($N$6,'SA 10%'!$A$6:$IV$366,$A206+1,0))/1000</f>
        <v>0</v>
      </c>
      <c r="O206" s="470">
        <f>('ป้อนข้อมูล Mortgage Protection1'!$G$26*HLOOKUP($O$6,'SA 10%'!$A$6:$IV$366,$A206+1,0))/1000</f>
        <v>0</v>
      </c>
      <c r="P206" s="470">
        <f>('ป้อนข้อมูล Mortgage Protection1'!$G$26*HLOOKUP($P$6,'SA 10%'!$A$6:$IV$366,$A206+1,0))/1000</f>
        <v>0</v>
      </c>
      <c r="Q206" s="470">
        <f>('ป้อนข้อมูล Mortgage Protection1'!$G$26*HLOOKUP($Q$6,'SA 10%'!$A$6:$IV$366,$A206+1,0))/1000</f>
        <v>0</v>
      </c>
      <c r="R206" s="470">
        <f>('ป้อนข้อมูล Mortgage Protection1'!$G$26*HLOOKUP($R$6,'SA 10%'!$A$6:$IV$366,$A206+1,0))/1000</f>
        <v>127512.05405635056</v>
      </c>
      <c r="S206" s="470">
        <f>('ป้อนข้อมูล Mortgage Protection1'!$G$26*HLOOKUP($S$6,'SA 10%'!$A$6:$IV$366,$A206+1,0))/1000</f>
        <v>404158.0405294036</v>
      </c>
      <c r="T206" s="470">
        <f>('ป้อนข้อมูล Mortgage Protection1'!$G$26*HLOOKUP($T$6,'SA 10%'!$A$6:$IV$366,$A206+1,0))/1000</f>
        <v>644784.42429565429</v>
      </c>
      <c r="U206" s="470">
        <f>('ป้อนข้อมูล Mortgage Protection1'!$G$26*HLOOKUP($U$6,'SA 10%'!$A$6:$IV$366,$A206+1,0))/1000</f>
        <v>855016.36244174675</v>
      </c>
      <c r="V206" s="470">
        <f>('ป้อนข้อมูล Mortgage Protection1'!$G$26*HLOOKUP($V$6,'SA 10%'!$A$6:$IV$366,$A206+1,0))/1000</f>
        <v>1039409.8716219338</v>
      </c>
      <c r="W206" s="470">
        <f>('ป้อนข้อมูล Mortgage Protection1'!$G$26*HLOOKUP($W$6,'SA 10%'!$A$6:$IV$366,$A206+1,0))/1000</f>
        <v>1201693.909024898</v>
      </c>
      <c r="X206" s="470">
        <f>('ป้อนข้อมูล Mortgage Protection1'!$G$26*HLOOKUP($X$6,'SA 10%'!$A$6:$IV$366,$A206+1,0))/1000</f>
        <v>1344949.3427428543</v>
      </c>
      <c r="Y206" s="470">
        <f>('ป้อนข้อมูล Mortgage Protection1'!$G$26*HLOOKUP($Y$6,'SA 10%'!$A$6:$IV$366,$A206+1,0))/1000</f>
        <v>1471743.2233804802</v>
      </c>
      <c r="Z206" s="470">
        <f>('ป้อนข้อมูล Mortgage Protection1'!$G$26*HLOOKUP($Z$6,'SA 10%'!$A$6:$IV$366,$A206+1,0))/1000</f>
        <v>1584230.8761187308</v>
      </c>
      <c r="AA206" s="470">
        <f>('ป้อนข้อมูล Mortgage Protection1'!$G$26*HLOOKUP($AA$6,'SA 10%'!$A$6:$IV$366,$A206+1,0))/1000</f>
        <v>1684234.4795945911</v>
      </c>
      <c r="AB206" s="470">
        <f>('ป้อนข้อมูล Mortgage Protection1'!$G$26*HLOOKUP($AB$6,'SA 10%'!$A$6:$IV$366,$A206+1,0))/1000</f>
        <v>1773304.2294157706</v>
      </c>
      <c r="AC206" s="470">
        <f>('ป้อนข้อมูล Mortgage Protection1'!$G$26*HLOOKUP($AC$6,'SA 10%'!$A$6:$IV$366,$A206+1,0))/1000</f>
        <v>1852766.4412270994</v>
      </c>
      <c r="AD206" s="470">
        <f>('ป้อนข้อมูล Mortgage Protection1'!$G$26*HLOOKUP($AD$6,'SA 10%'!$A$6:$IV$366,$A206+1,0))/1000</f>
        <v>1923761.7462880611</v>
      </c>
      <c r="AE206" s="470">
        <f>('ป้อนข้อมูล Mortgage Protection1'!$G$26*HLOOKUP($AE$6,'SA 10%'!$A$6:$IV$366,$A206+1,0))/1000</f>
        <v>1987275.6911997658</v>
      </c>
    </row>
    <row r="207" spans="1:31" ht="11.1" customHeight="1">
      <c r="A207" s="469">
        <v>201</v>
      </c>
      <c r="B207" s="470">
        <f>('ป้อนข้อมูล Mortgage Protection1'!$G$26*HLOOKUP($B$6,'SA 10%'!$A$6:$IV$366,$A207+1,0))/1000</f>
        <v>0</v>
      </c>
      <c r="C207" s="470">
        <f>('ป้อนข้อมูล Mortgage Protection1'!$G$26*HLOOKUP($C$6,'SA 10%'!$A$6:$IV$366,$A207+1,0))/1000</f>
        <v>0</v>
      </c>
      <c r="D207" s="470">
        <f>('ป้อนข้อมูล Mortgage Protection1'!$G$26*HLOOKUP($D$6,'SA 10%'!$A$6:$IV$366,$A207+1,0))/1000</f>
        <v>0</v>
      </c>
      <c r="E207" s="470">
        <f>('ป้อนข้อมูล Mortgage Protection1'!$G$26*HLOOKUP($E$6,'SA 10%'!$A$6:$IV$366,$A207+1,0))/1000</f>
        <v>0</v>
      </c>
      <c r="F207" s="470">
        <f>('ป้อนข้อมูล Mortgage Protection1'!$G$26*HLOOKUP($F$6,'SA 10%'!$A$6:$IV$366,$A207+1,0))/1000</f>
        <v>0</v>
      </c>
      <c r="G207" s="470">
        <f>('ป้อนข้อมูล Mortgage Protection1'!$G$26*HLOOKUP($G$6,'SA 10%'!$A$6:$IV$366,$A207+1,0))/1000</f>
        <v>0</v>
      </c>
      <c r="H207" s="470">
        <f>('ป้อนข้อมูล Mortgage Protection1'!$G$26*HLOOKUP($H$6,'SA 10%'!$A$6:$IV$366,$A207+1,0))/1000</f>
        <v>0</v>
      </c>
      <c r="I207" s="470">
        <f>('ป้อนข้อมูล Mortgage Protection1'!$G$26*HLOOKUP($I$6,'SA 10%'!$A$6:$IV$366,$A207+1,0))/1000</f>
        <v>0</v>
      </c>
      <c r="J207" s="470">
        <f>('ป้อนข้อมูล Mortgage Protection1'!$G$26*HLOOKUP($J$6,'SA 10%'!$A$6:$IV$366,$A207+1,0))/1000</f>
        <v>0</v>
      </c>
      <c r="K207" s="470">
        <f>('ป้อนข้อมูล Mortgage Protection1'!$G$26*HLOOKUP($K$6,'SA 10%'!$A$6:$IV$366,$A207+1,0))/1000</f>
        <v>0</v>
      </c>
      <c r="L207" s="470">
        <f>('ป้อนข้อมูล Mortgage Protection1'!$G$26*HLOOKUP($L$6,'SA 10%'!$A$6:$IV$366,$A207+1,0))/1000</f>
        <v>0</v>
      </c>
      <c r="M207" s="470">
        <f>('ป้อนข้อมูล Mortgage Protection1'!$G$26*HLOOKUP($M$6,'SA 10%'!$A$6:$IV$366,$A207+1,0))/1000</f>
        <v>0</v>
      </c>
      <c r="N207" s="470">
        <f>('ป้อนข้อมูล Mortgage Protection1'!$G$26*HLOOKUP($N$6,'SA 10%'!$A$6:$IV$366,$A207+1,0))/1000</f>
        <v>0</v>
      </c>
      <c r="O207" s="470">
        <f>('ป้อนข้อมูล Mortgage Protection1'!$G$26*HLOOKUP($O$6,'SA 10%'!$A$6:$IV$366,$A207+1,0))/1000</f>
        <v>0</v>
      </c>
      <c r="P207" s="470">
        <f>('ป้อนข้อมูล Mortgage Protection1'!$G$26*HLOOKUP($P$6,'SA 10%'!$A$6:$IV$366,$A207+1,0))/1000</f>
        <v>0</v>
      </c>
      <c r="Q207" s="470">
        <f>('ป้อนข้อมูล Mortgage Protection1'!$G$26*HLOOKUP($Q$6,'SA 10%'!$A$6:$IV$366,$A207+1,0))/1000</f>
        <v>0</v>
      </c>
      <c r="R207" s="470">
        <f>('ป้อนข้อมูล Mortgage Protection1'!$G$26*HLOOKUP($R$6,'SA 10%'!$A$6:$IV$366,$A207+1,0))/1000</f>
        <v>102431.15620588879</v>
      </c>
      <c r="S207" s="470">
        <f>('ป้อนข้อมูล Mortgage Protection1'!$G$26*HLOOKUP($S$6,'SA 10%'!$A$6:$IV$366,$A207+1,0))/1000</f>
        <v>381929.52561464929</v>
      </c>
      <c r="T207" s="470">
        <f>('ป้อนข้อมูล Mortgage Protection1'!$G$26*HLOOKUP($T$6,'SA 10%'!$A$6:$IV$366,$A207+1,0))/1000</f>
        <v>625036.90901399183</v>
      </c>
      <c r="U207" s="470">
        <f>('ป้อนข้อมูล Mortgage Protection1'!$G$26*HLOOKUP($U$6,'SA 10%'!$A$6:$IV$366,$A207+1,0))/1000</f>
        <v>837436.46217071079</v>
      </c>
      <c r="V207" s="470">
        <f>('ป้อนข้อมูล Mortgage Protection1'!$G$26*HLOOKUP($V$6,'SA 10%'!$A$6:$IV$366,$A207+1,0))/1000</f>
        <v>1023731.1769521296</v>
      </c>
      <c r="W207" s="470">
        <f>('ป้อนข้อมูล Mortgage Protection1'!$G$26*HLOOKUP($W$6,'SA 10%'!$A$6:$IV$366,$A207+1,0))/1000</f>
        <v>1187688.4582901583</v>
      </c>
      <c r="X207" s="470">
        <f>('ป้อนข้อมูล Mortgage Protection1'!$G$26*HLOOKUP($X$6,'SA 10%'!$A$6:$IV$366,$A207+1,0))/1000</f>
        <v>1332420.9398402334</v>
      </c>
      <c r="Y207" s="470">
        <f>('ป้อนข้อมูล Mortgage Protection1'!$G$26*HLOOKUP($Y$6,'SA 10%'!$A$6:$IV$366,$A207+1,0))/1000</f>
        <v>1460522.1400095604</v>
      </c>
      <c r="Z207" s="470">
        <f>('ป้อนข้อมูล Mortgage Protection1'!$G$26*HLOOKUP($Z$6,'SA 10%'!$A$6:$IV$366,$A207+1,0))/1000</f>
        <v>1574169.606650189</v>
      </c>
      <c r="AA207" s="470">
        <f>('ป้อนข้อมูล Mortgage Protection1'!$G$26*HLOOKUP($AA$6,'SA 10%'!$A$6:$IV$366,$A207+1,0))/1000</f>
        <v>1675204.3061332619</v>
      </c>
      <c r="AB207" s="470">
        <f>('ป้อนข้อมูล Mortgage Protection1'!$G$26*HLOOKUP($AB$6,'SA 10%'!$A$6:$IV$366,$A207+1,0))/1000</f>
        <v>1765192.417495545</v>
      </c>
      <c r="AC207" s="470">
        <f>('ป้อนข้อมูล Mortgage Protection1'!$G$26*HLOOKUP($AC$6,'SA 10%'!$A$6:$IV$366,$A207+1,0))/1000</f>
        <v>1845473.9314767485</v>
      </c>
      <c r="AD207" s="470">
        <f>('ป้อนข้อมูล Mortgage Protection1'!$G$26*HLOOKUP($AD$6,'SA 10%'!$A$6:$IV$366,$A207+1,0))/1000</f>
        <v>1917201.239915937</v>
      </c>
      <c r="AE207" s="470">
        <f>('ป้อนข้อมูล Mortgage Protection1'!$G$26*HLOOKUP($AE$6,'SA 10%'!$A$6:$IV$366,$A207+1,0))/1000</f>
        <v>1981370.0509797055</v>
      </c>
    </row>
    <row r="208" spans="1:31" ht="11.1" customHeight="1">
      <c r="A208" s="469">
        <v>202</v>
      </c>
      <c r="B208" s="470">
        <f>('ป้อนข้อมูล Mortgage Protection1'!$G$26*HLOOKUP($B$6,'SA 10%'!$A$6:$IV$366,$A208+1,0))/1000</f>
        <v>0</v>
      </c>
      <c r="C208" s="470">
        <f>('ป้อนข้อมูล Mortgage Protection1'!$G$26*HLOOKUP($C$6,'SA 10%'!$A$6:$IV$366,$A208+1,0))/1000</f>
        <v>0</v>
      </c>
      <c r="D208" s="470">
        <f>('ป้อนข้อมูล Mortgage Protection1'!$G$26*HLOOKUP($D$6,'SA 10%'!$A$6:$IV$366,$A208+1,0))/1000</f>
        <v>0</v>
      </c>
      <c r="E208" s="470">
        <f>('ป้อนข้อมูล Mortgage Protection1'!$G$26*HLOOKUP($E$6,'SA 10%'!$A$6:$IV$366,$A208+1,0))/1000</f>
        <v>0</v>
      </c>
      <c r="F208" s="470">
        <f>('ป้อนข้อมูล Mortgage Protection1'!$G$26*HLOOKUP($F$6,'SA 10%'!$A$6:$IV$366,$A208+1,0))/1000</f>
        <v>0</v>
      </c>
      <c r="G208" s="470">
        <f>('ป้อนข้อมูล Mortgage Protection1'!$G$26*HLOOKUP($G$6,'SA 10%'!$A$6:$IV$366,$A208+1,0))/1000</f>
        <v>0</v>
      </c>
      <c r="H208" s="470">
        <f>('ป้อนข้อมูล Mortgage Protection1'!$G$26*HLOOKUP($H$6,'SA 10%'!$A$6:$IV$366,$A208+1,0))/1000</f>
        <v>0</v>
      </c>
      <c r="I208" s="470">
        <f>('ป้อนข้อมูล Mortgage Protection1'!$G$26*HLOOKUP($I$6,'SA 10%'!$A$6:$IV$366,$A208+1,0))/1000</f>
        <v>0</v>
      </c>
      <c r="J208" s="470">
        <f>('ป้อนข้อมูล Mortgage Protection1'!$G$26*HLOOKUP($J$6,'SA 10%'!$A$6:$IV$366,$A208+1,0))/1000</f>
        <v>0</v>
      </c>
      <c r="K208" s="470">
        <f>('ป้อนข้อมูล Mortgage Protection1'!$G$26*HLOOKUP($K$6,'SA 10%'!$A$6:$IV$366,$A208+1,0))/1000</f>
        <v>0</v>
      </c>
      <c r="L208" s="470">
        <f>('ป้อนข้อมูล Mortgage Protection1'!$G$26*HLOOKUP($L$6,'SA 10%'!$A$6:$IV$366,$A208+1,0))/1000</f>
        <v>0</v>
      </c>
      <c r="M208" s="470">
        <f>('ป้อนข้อมูล Mortgage Protection1'!$G$26*HLOOKUP($M$6,'SA 10%'!$A$6:$IV$366,$A208+1,0))/1000</f>
        <v>0</v>
      </c>
      <c r="N208" s="470">
        <f>('ป้อนข้อมูล Mortgage Protection1'!$G$26*HLOOKUP($N$6,'SA 10%'!$A$6:$IV$366,$A208+1,0))/1000</f>
        <v>0</v>
      </c>
      <c r="O208" s="470">
        <f>('ป้อนข้อมูล Mortgage Protection1'!$G$26*HLOOKUP($O$6,'SA 10%'!$A$6:$IV$366,$A208+1,0))/1000</f>
        <v>0</v>
      </c>
      <c r="P208" s="470">
        <f>('ป้อนข้อมูล Mortgage Protection1'!$G$26*HLOOKUP($P$6,'SA 10%'!$A$6:$IV$366,$A208+1,0))/1000</f>
        <v>0</v>
      </c>
      <c r="Q208" s="470">
        <f>('ป้อนข้อมูล Mortgage Protection1'!$G$26*HLOOKUP($Q$6,'SA 10%'!$A$6:$IV$366,$A208+1,0))/1000</f>
        <v>0</v>
      </c>
      <c r="R208" s="470">
        <f>('ป้อนข้อมูล Mortgage Protection1'!$G$26*HLOOKUP($R$6,'SA 10%'!$A$6:$IV$366,$A208+1,0))/1000</f>
        <v>77141.250873339945</v>
      </c>
      <c r="S208" s="470">
        <f>('ป้อนข้อมูล Mortgage Protection1'!$G$26*HLOOKUP($S$6,'SA 10%'!$A$6:$IV$366,$A208+1,0))/1000</f>
        <v>359515.77307560592</v>
      </c>
      <c r="T208" s="470">
        <f>('ป้อนข้อมูล Mortgage Protection1'!$G$26*HLOOKUP($T$6,'SA 10%'!$A$6:$IV$366,$A208+1,0))/1000</f>
        <v>605124.83110498195</v>
      </c>
      <c r="U208" s="470">
        <f>('ป้อนข้อมูล Mortgage Protection1'!$G$26*HLOOKUP($U$6,'SA 10%'!$A$6:$IV$366,$A208+1,0))/1000</f>
        <v>819710.06273074984</v>
      </c>
      <c r="V208" s="470">
        <f>('ป้อนข้อมูล Mortgage Protection1'!$G$26*HLOOKUP($V$6,'SA 10%'!$A$6:$IV$366,$A208+1,0))/1000</f>
        <v>1007921.8264934102</v>
      </c>
      <c r="W208" s="470">
        <f>('ป้อนข้อมูล Mortgage Protection1'!$G$26*HLOOKUP($W$6,'SA 10%'!$A$6:$IV$366,$A208+1,0))/1000</f>
        <v>1173566.295465963</v>
      </c>
      <c r="X208" s="470">
        <f>('ป้อนข้อมูล Mortgage Protection1'!$G$26*HLOOKUP($X$6,'SA 10%'!$A$6:$IV$366,$A208+1,0))/1000</f>
        <v>1319788.1335800907</v>
      </c>
      <c r="Y208" s="470">
        <f>('ป้อนข้อมูล Mortgage Protection1'!$G$26*HLOOKUP($Y$6,'SA 10%'!$A$6:$IV$366,$A208+1,0))/1000</f>
        <v>1449207.5476105497</v>
      </c>
      <c r="Z208" s="470">
        <f>('ป้อนข้อมูล Mortgage Protection1'!$G$26*HLOOKUP($Z$6,'SA 10%'!$A$6:$IV$366,$A208+1,0))/1000</f>
        <v>1564024.4932694086</v>
      </c>
      <c r="AA208" s="470">
        <f>('ป้อนข้อมูล Mortgage Protection1'!$G$26*HLOOKUP($AA$6,'SA 10%'!$A$6:$IV$366,$A208+1,0))/1000</f>
        <v>1666098.8812264216</v>
      </c>
      <c r="AB208" s="470">
        <f>('ป้อนข้อมูล Mortgage Protection1'!$G$26*HLOOKUP($AB$6,'SA 10%'!$A$6:$IV$366,$A208+1,0))/1000</f>
        <v>1757013.0071426511</v>
      </c>
      <c r="AC208" s="470">
        <f>('ป้อนข้อมูล Mortgage Protection1'!$G$26*HLOOKUP($AC$6,'SA 10%'!$A$6:$IV$366,$A208+1,0))/1000</f>
        <v>1838120.6508118107</v>
      </c>
      <c r="AD208" s="470">
        <f>('ป้อนข้อมูล Mortgage Protection1'!$G$26*HLOOKUP($AD$6,'SA 10%'!$A$6:$IV$366,$A208+1,0))/1000</f>
        <v>1910586.0626573777</v>
      </c>
      <c r="AE208" s="470">
        <f>('ป้อนข้อมูล Mortgage Protection1'!$G$26*HLOOKUP($AE$6,'SA 10%'!$A$6:$IV$366,$A208+1,0))/1000</f>
        <v>1975415.197091145</v>
      </c>
    </row>
    <row r="209" spans="1:31" ht="11.1" customHeight="1">
      <c r="A209" s="469">
        <v>203</v>
      </c>
      <c r="B209" s="470">
        <f>('ป้อนข้อมูล Mortgage Protection1'!$G$26*HLOOKUP($B$6,'SA 10%'!$A$6:$IV$366,$A209+1,0))/1000</f>
        <v>0</v>
      </c>
      <c r="C209" s="470">
        <f>('ป้อนข้อมูล Mortgage Protection1'!$G$26*HLOOKUP($C$6,'SA 10%'!$A$6:$IV$366,$A209+1,0))/1000</f>
        <v>0</v>
      </c>
      <c r="D209" s="470">
        <f>('ป้อนข้อมูล Mortgage Protection1'!$G$26*HLOOKUP($D$6,'SA 10%'!$A$6:$IV$366,$A209+1,0))/1000</f>
        <v>0</v>
      </c>
      <c r="E209" s="470">
        <f>('ป้อนข้อมูล Mortgage Protection1'!$G$26*HLOOKUP($E$6,'SA 10%'!$A$6:$IV$366,$A209+1,0))/1000</f>
        <v>0</v>
      </c>
      <c r="F209" s="470">
        <f>('ป้อนข้อมูล Mortgage Protection1'!$G$26*HLOOKUP($F$6,'SA 10%'!$A$6:$IV$366,$A209+1,0))/1000</f>
        <v>0</v>
      </c>
      <c r="G209" s="470">
        <f>('ป้อนข้อมูล Mortgage Protection1'!$G$26*HLOOKUP($G$6,'SA 10%'!$A$6:$IV$366,$A209+1,0))/1000</f>
        <v>0</v>
      </c>
      <c r="H209" s="470">
        <f>('ป้อนข้อมูล Mortgage Protection1'!$G$26*HLOOKUP($H$6,'SA 10%'!$A$6:$IV$366,$A209+1,0))/1000</f>
        <v>0</v>
      </c>
      <c r="I209" s="470">
        <f>('ป้อนข้อมูล Mortgage Protection1'!$G$26*HLOOKUP($I$6,'SA 10%'!$A$6:$IV$366,$A209+1,0))/1000</f>
        <v>0</v>
      </c>
      <c r="J209" s="470">
        <f>('ป้อนข้อมูล Mortgage Protection1'!$G$26*HLOOKUP($J$6,'SA 10%'!$A$6:$IV$366,$A209+1,0))/1000</f>
        <v>0</v>
      </c>
      <c r="K209" s="470">
        <f>('ป้อนข้อมูล Mortgage Protection1'!$G$26*HLOOKUP($K$6,'SA 10%'!$A$6:$IV$366,$A209+1,0))/1000</f>
        <v>0</v>
      </c>
      <c r="L209" s="470">
        <f>('ป้อนข้อมูล Mortgage Protection1'!$G$26*HLOOKUP($L$6,'SA 10%'!$A$6:$IV$366,$A209+1,0))/1000</f>
        <v>0</v>
      </c>
      <c r="M209" s="470">
        <f>('ป้อนข้อมูล Mortgage Protection1'!$G$26*HLOOKUP($M$6,'SA 10%'!$A$6:$IV$366,$A209+1,0))/1000</f>
        <v>0</v>
      </c>
      <c r="N209" s="470">
        <f>('ป้อนข้อมูล Mortgage Protection1'!$G$26*HLOOKUP($N$6,'SA 10%'!$A$6:$IV$366,$A209+1,0))/1000</f>
        <v>0</v>
      </c>
      <c r="O209" s="470">
        <f>('ป้อนข้อมูล Mortgage Protection1'!$G$26*HLOOKUP($O$6,'SA 10%'!$A$6:$IV$366,$A209+1,0))/1000</f>
        <v>0</v>
      </c>
      <c r="P209" s="470">
        <f>('ป้อนข้อมูล Mortgage Protection1'!$G$26*HLOOKUP($P$6,'SA 10%'!$A$6:$IV$366,$A209+1,0))/1000</f>
        <v>0</v>
      </c>
      <c r="Q209" s="470">
        <f>('ป้อนข้อมูล Mortgage Protection1'!$G$26*HLOOKUP($Q$6,'SA 10%'!$A$6:$IV$366,$A209+1,0))/1000</f>
        <v>0</v>
      </c>
      <c r="R209" s="470">
        <f>('ป้อนข้อมูล Mortgage Protection1'!$G$26*HLOOKUP($R$6,'SA 10%'!$A$6:$IV$366,$A209+1,0))/1000</f>
        <v>51640.596329686276</v>
      </c>
      <c r="S209" s="470">
        <f>('ป้อนข้อมูล Mortgage Protection1'!$G$26*HLOOKUP($S$6,'SA 10%'!$A$6:$IV$366,$A209+1,0))/1000</f>
        <v>336915.23926540301</v>
      </c>
      <c r="T209" s="470">
        <f>('ป้อนข้อมูล Mortgage Protection1'!$G$26*HLOOKUP($T$6,'SA 10%'!$A$6:$IV$366,$A209+1,0))/1000</f>
        <v>585046.81921339699</v>
      </c>
      <c r="U209" s="470">
        <f>('ป้อนข้อมูล Mortgage Protection1'!$G$26*HLOOKUP($U$6,'SA 10%'!$A$6:$IV$366,$A209+1,0))/1000</f>
        <v>801835.94329545565</v>
      </c>
      <c r="V209" s="470">
        <f>('ป้อนข้อมูล Mortgage Protection1'!$G$26*HLOOKUP($V$6,'SA 10%'!$A$6:$IV$366,$A209+1,0))/1000</f>
        <v>991980.73144753464</v>
      </c>
      <c r="W209" s="470">
        <f>('ป้อนข้อมูล Mortgage Protection1'!$G$26*HLOOKUP($W$6,'SA 10%'!$A$6:$IV$366,$A209+1,0))/1000</f>
        <v>1159326.447951565</v>
      </c>
      <c r="X209" s="470">
        <f>('ป้อนข้อมูล Mortgage Protection1'!$G$26*HLOOKUP($X$6,'SA 10%'!$A$6:$IV$366,$A209+1,0))/1000</f>
        <v>1307050.0539344468</v>
      </c>
      <c r="Y209" s="470">
        <f>('ป้อนข้อมูล Mortgage Protection1'!$G$26*HLOOKUP($Y$6,'SA 10%'!$A$6:$IV$366,$A209+1,0))/1000</f>
        <v>1437798.6669415468</v>
      </c>
      <c r="Z209" s="470">
        <f>('ป้อนข้อมูล Mortgage Protection1'!$G$26*HLOOKUP($Z$6,'SA 10%'!$A$6:$IV$366,$A209+1,0))/1000</f>
        <v>1553794.8372771223</v>
      </c>
      <c r="AA209" s="470">
        <f>('ป้อนข้อมูล Mortgage Protection1'!$G$26*HLOOKUP($AA$6,'SA 10%'!$A$6:$IV$366,$A209+1,0))/1000</f>
        <v>1656917.5777786905</v>
      </c>
      <c r="AB209" s="470">
        <f>('ป้อนข้อมูล Mortgage Protection1'!$G$26*HLOOKUP($AB$6,'SA 10%'!$A$6:$IV$366,$A209+1,0))/1000</f>
        <v>1748765.4350368166</v>
      </c>
      <c r="AC209" s="470">
        <f>('ป้อนข้อมูล Mortgage Protection1'!$G$26*HLOOKUP($AC$6,'SA 10%'!$A$6:$IV$366,$A209+1,0))/1000</f>
        <v>1830706.0928079982</v>
      </c>
      <c r="AD209" s="470">
        <f>('ป้อนข้อมูล Mortgage Protection1'!$G$26*HLOOKUP($AD$6,'SA 10%'!$A$6:$IV$366,$A209+1,0))/1000</f>
        <v>1903915.7589216647</v>
      </c>
      <c r="AE209" s="470">
        <f>('ป้อนข้อมูล Mortgage Protection1'!$G$26*HLOOKUP($AE$6,'SA 10%'!$A$6:$IV$366,$A209+1,0))/1000</f>
        <v>1969410.7194201793</v>
      </c>
    </row>
    <row r="210" spans="1:31" ht="11.1" customHeight="1">
      <c r="A210" s="469">
        <v>204</v>
      </c>
      <c r="B210" s="470">
        <f>('ป้อนข้อมูล Mortgage Protection1'!$G$26*HLOOKUP($B$6,'SA 10%'!$A$6:$IV$366,$A210+1,0))/1000</f>
        <v>0</v>
      </c>
      <c r="C210" s="470">
        <f>('ป้อนข้อมูล Mortgage Protection1'!$G$26*HLOOKUP($C$6,'SA 10%'!$A$6:$IV$366,$A210+1,0))/1000</f>
        <v>0</v>
      </c>
      <c r="D210" s="470">
        <f>('ป้อนข้อมูล Mortgage Protection1'!$G$26*HLOOKUP($D$6,'SA 10%'!$A$6:$IV$366,$A210+1,0))/1000</f>
        <v>0</v>
      </c>
      <c r="E210" s="470">
        <f>('ป้อนข้อมูล Mortgage Protection1'!$G$26*HLOOKUP($E$6,'SA 10%'!$A$6:$IV$366,$A210+1,0))/1000</f>
        <v>0</v>
      </c>
      <c r="F210" s="470">
        <f>('ป้อนข้อมูล Mortgage Protection1'!$G$26*HLOOKUP($F$6,'SA 10%'!$A$6:$IV$366,$A210+1,0))/1000</f>
        <v>0</v>
      </c>
      <c r="G210" s="470">
        <f>('ป้อนข้อมูล Mortgage Protection1'!$G$26*HLOOKUP($G$6,'SA 10%'!$A$6:$IV$366,$A210+1,0))/1000</f>
        <v>0</v>
      </c>
      <c r="H210" s="470">
        <f>('ป้อนข้อมูล Mortgage Protection1'!$G$26*HLOOKUP($H$6,'SA 10%'!$A$6:$IV$366,$A210+1,0))/1000</f>
        <v>0</v>
      </c>
      <c r="I210" s="470">
        <f>('ป้อนข้อมูล Mortgage Protection1'!$G$26*HLOOKUP($I$6,'SA 10%'!$A$6:$IV$366,$A210+1,0))/1000</f>
        <v>0</v>
      </c>
      <c r="J210" s="470">
        <f>('ป้อนข้อมูล Mortgage Protection1'!$G$26*HLOOKUP($J$6,'SA 10%'!$A$6:$IV$366,$A210+1,0))/1000</f>
        <v>0</v>
      </c>
      <c r="K210" s="470">
        <f>('ป้อนข้อมูล Mortgage Protection1'!$G$26*HLOOKUP($K$6,'SA 10%'!$A$6:$IV$366,$A210+1,0))/1000</f>
        <v>0</v>
      </c>
      <c r="L210" s="470">
        <f>('ป้อนข้อมูล Mortgage Protection1'!$G$26*HLOOKUP($L$6,'SA 10%'!$A$6:$IV$366,$A210+1,0))/1000</f>
        <v>0</v>
      </c>
      <c r="M210" s="470">
        <f>('ป้อนข้อมูล Mortgage Protection1'!$G$26*HLOOKUP($M$6,'SA 10%'!$A$6:$IV$366,$A210+1,0))/1000</f>
        <v>0</v>
      </c>
      <c r="N210" s="470">
        <f>('ป้อนข้อมูล Mortgage Protection1'!$G$26*HLOOKUP($N$6,'SA 10%'!$A$6:$IV$366,$A210+1,0))/1000</f>
        <v>0</v>
      </c>
      <c r="O210" s="470">
        <f>('ป้อนข้อมูล Mortgage Protection1'!$G$26*HLOOKUP($O$6,'SA 10%'!$A$6:$IV$366,$A210+1,0))/1000</f>
        <v>0</v>
      </c>
      <c r="P210" s="470">
        <f>('ป้อนข้อมูล Mortgage Protection1'!$G$26*HLOOKUP($P$6,'SA 10%'!$A$6:$IV$366,$A210+1,0))/1000</f>
        <v>0</v>
      </c>
      <c r="Q210" s="470">
        <f>('ป้อนข้อมูล Mortgage Protection1'!$G$26*HLOOKUP($Q$6,'SA 10%'!$A$6:$IV$366,$A210+1,0))/1000</f>
        <v>0</v>
      </c>
      <c r="R210" s="470">
        <f>('ป้อนข้อมูล Mortgage Protection1'!$G$26*HLOOKUP($R$6,'SA 10%'!$A$6:$IV$366,$A210+1,0))/1000</f>
        <v>25927.436331502195</v>
      </c>
      <c r="S210" s="470">
        <f>('ป้อนข้อมูล Mortgage Protection1'!$G$26*HLOOKUP($S$6,'SA 10%'!$A$6:$IV$366,$A210+1,0))/1000</f>
        <v>314126.36767344875</v>
      </c>
      <c r="T210" s="470">
        <f>('ป้อนข้อมูล Mortgage Protection1'!$G$26*HLOOKUP($T$6,'SA 10%'!$A$6:$IV$366,$A210+1,0))/1000</f>
        <v>564801.49055604846</v>
      </c>
      <c r="U210" s="470">
        <f>('ป้อนข้อมูล Mortgage Protection1'!$G$26*HLOOKUP($U$6,'SA 10%'!$A$6:$IV$366,$A210+1,0))/1000</f>
        <v>783812.87286486709</v>
      </c>
      <c r="V210" s="470">
        <f>('ป้อนข้อมูล Mortgage Protection1'!$G$26*HLOOKUP($V$6,'SA 10%'!$A$6:$IV$366,$A210+1,0))/1000</f>
        <v>975906.79394294368</v>
      </c>
      <c r="W210" s="470">
        <f>('ป้อนข้อมูล Mortgage Protection1'!$G$26*HLOOKUP($W$6,'SA 10%'!$A$6:$IV$366,$A210+1,0))/1000</f>
        <v>1144967.9350412139</v>
      </c>
      <c r="X210" s="470">
        <f>('ป้อนข้อมูล Mortgage Protection1'!$G$26*HLOOKUP($X$6,'SA 10%'!$A$6:$IV$366,$A210+1,0))/1000</f>
        <v>1294205.8236250894</v>
      </c>
      <c r="Y210" s="470">
        <f>('ป้อนข้อมูล Mortgage Protection1'!$G$26*HLOOKUP($Y$6,'SA 10%'!$A$6:$IV$366,$A210+1,0))/1000</f>
        <v>1426294.7122669697</v>
      </c>
      <c r="Z210" s="470">
        <f>('ป้อนข้อมูล Mortgage Protection1'!$G$26*HLOOKUP($Z$6,'SA 10%'!$A$6:$IV$366,$A210+1,0))/1000</f>
        <v>1543479.9341515666</v>
      </c>
      <c r="AA210" s="470">
        <f>('ป้อนข้อมูล Mortgage Protection1'!$G$26*HLOOKUP($AA$6,'SA 10%'!$A$6:$IV$366,$A210+1,0))/1000</f>
        <v>1647659.7634688951</v>
      </c>
      <c r="AB210" s="470">
        <f>('ป้อนข้อมูล Mortgage Protection1'!$G$26*HLOOKUP($AB$6,'SA 10%'!$A$6:$IV$366,$A210+1,0))/1000</f>
        <v>1740449.1331634331</v>
      </c>
      <c r="AC210" s="470">
        <f>('ป้อนข้อมูล Mortgage Protection1'!$G$26*HLOOKUP($AC$6,'SA 10%'!$A$6:$IV$366,$A210+1,0))/1000</f>
        <v>1823229.7468208207</v>
      </c>
      <c r="AD210" s="470">
        <f>('ป้อนข้อมูล Mortgage Protection1'!$G$26*HLOOKUP($AD$6,'SA 10%'!$A$6:$IV$366,$A210+1,0))/1000</f>
        <v>1897189.8693214864</v>
      </c>
      <c r="AE210" s="470">
        <f>('ป้อนข้อมูล Mortgage Protection1'!$G$26*HLOOKUP($AE$6,'SA 10%'!$A$6:$IV$366,$A210+1,0))/1000</f>
        <v>1963356.2044352891</v>
      </c>
    </row>
    <row r="211" spans="1:31" ht="11.1" customHeight="1">
      <c r="A211" s="469">
        <v>205</v>
      </c>
      <c r="B211" s="470">
        <f>('ป้อนข้อมูล Mortgage Protection1'!$G$26*HLOOKUP($B$6,'SA 10%'!$A$6:$IV$366,$A211+1,0))/1000</f>
        <v>0</v>
      </c>
      <c r="C211" s="470">
        <f>('ป้อนข้อมูล Mortgage Protection1'!$G$26*HLOOKUP($C$6,'SA 10%'!$A$6:$IV$366,$A211+1,0))/1000</f>
        <v>0</v>
      </c>
      <c r="D211" s="470">
        <f>('ป้อนข้อมูล Mortgage Protection1'!$G$26*HLOOKUP($D$6,'SA 10%'!$A$6:$IV$366,$A211+1,0))/1000</f>
        <v>0</v>
      </c>
      <c r="E211" s="470">
        <f>('ป้อนข้อมูล Mortgage Protection1'!$G$26*HLOOKUP($E$6,'SA 10%'!$A$6:$IV$366,$A211+1,0))/1000</f>
        <v>0</v>
      </c>
      <c r="F211" s="470">
        <f>('ป้อนข้อมูล Mortgage Protection1'!$G$26*HLOOKUP($F$6,'SA 10%'!$A$6:$IV$366,$A211+1,0))/1000</f>
        <v>0</v>
      </c>
      <c r="G211" s="470">
        <f>('ป้อนข้อมูล Mortgage Protection1'!$G$26*HLOOKUP($G$6,'SA 10%'!$A$6:$IV$366,$A211+1,0))/1000</f>
        <v>0</v>
      </c>
      <c r="H211" s="470">
        <f>('ป้อนข้อมูล Mortgage Protection1'!$G$26*HLOOKUP($H$6,'SA 10%'!$A$6:$IV$366,$A211+1,0))/1000</f>
        <v>0</v>
      </c>
      <c r="I211" s="470">
        <f>('ป้อนข้อมูล Mortgage Protection1'!$G$26*HLOOKUP($I$6,'SA 10%'!$A$6:$IV$366,$A211+1,0))/1000</f>
        <v>0</v>
      </c>
      <c r="J211" s="470">
        <f>('ป้อนข้อมูล Mortgage Protection1'!$G$26*HLOOKUP($J$6,'SA 10%'!$A$6:$IV$366,$A211+1,0))/1000</f>
        <v>0</v>
      </c>
      <c r="K211" s="470">
        <f>('ป้อนข้อมูล Mortgage Protection1'!$G$26*HLOOKUP($K$6,'SA 10%'!$A$6:$IV$366,$A211+1,0))/1000</f>
        <v>0</v>
      </c>
      <c r="L211" s="470">
        <f>('ป้อนข้อมูล Mortgage Protection1'!$G$26*HLOOKUP($L$6,'SA 10%'!$A$6:$IV$366,$A211+1,0))/1000</f>
        <v>0</v>
      </c>
      <c r="M211" s="470">
        <f>('ป้อนข้อมูล Mortgage Protection1'!$G$26*HLOOKUP($M$6,'SA 10%'!$A$6:$IV$366,$A211+1,0))/1000</f>
        <v>0</v>
      </c>
      <c r="N211" s="470">
        <f>('ป้อนข้อมูล Mortgage Protection1'!$G$26*HLOOKUP($N$6,'SA 10%'!$A$6:$IV$366,$A211+1,0))/1000</f>
        <v>0</v>
      </c>
      <c r="O211" s="470">
        <f>('ป้อนข้อมูล Mortgage Protection1'!$G$26*HLOOKUP($O$6,'SA 10%'!$A$6:$IV$366,$A211+1,0))/1000</f>
        <v>0</v>
      </c>
      <c r="P211" s="470">
        <f>('ป้อนข้อมูล Mortgage Protection1'!$G$26*HLOOKUP($P$6,'SA 10%'!$A$6:$IV$366,$A211+1,0))/1000</f>
        <v>0</v>
      </c>
      <c r="Q211" s="470">
        <f>('ป้อนข้อมูล Mortgage Protection1'!$G$26*HLOOKUP($Q$6,'SA 10%'!$A$6:$IV$366,$A211+1,0))/1000</f>
        <v>0</v>
      </c>
      <c r="R211" s="470">
        <f>('ป้อนข้อมูล Mortgage Protection1'!$G$26*HLOOKUP($R$6,'SA 10%'!$A$6:$IV$366,$A211+1,0))/1000</f>
        <v>0</v>
      </c>
      <c r="S211" s="470">
        <f>('ป้อนข้อมูล Mortgage Protection1'!$G$26*HLOOKUP($S$6,'SA 10%'!$A$6:$IV$366,$A211+1,0))/1000</f>
        <v>291147.58881822822</v>
      </c>
      <c r="T211" s="470">
        <f>('ป้อนข้อมูล Mortgage Protection1'!$G$26*HLOOKUP($T$6,'SA 10%'!$A$6:$IV$366,$A211+1,0))/1000</f>
        <v>544387.45082655584</v>
      </c>
      <c r="U211" s="470">
        <f>('ป้อนข้อมูล Mortgage Protection1'!$G$26*HLOOKUP($U$6,'SA 10%'!$A$6:$IV$366,$A211+1,0))/1000</f>
        <v>765639.61018069065</v>
      </c>
      <c r="V211" s="470">
        <f>('ป้อนข้อมูล Mortgage Protection1'!$G$26*HLOOKUP($V$6,'SA 10%'!$A$6:$IV$366,$A211+1,0))/1000</f>
        <v>959698.90695914754</v>
      </c>
      <c r="W211" s="470">
        <f>('ป้อนข้อมูล Mortgage Protection1'!$G$26*HLOOKUP($W$6,'SA 10%'!$A$6:$IV$366,$A211+1,0))/1000</f>
        <v>1130489.7678566102</v>
      </c>
      <c r="X211" s="470">
        <f>('ป้อนข้อมูล Mortgage Protection1'!$G$26*HLOOKUP($X$6,'SA 10%'!$A$6:$IV$366,$A211+1,0))/1000</f>
        <v>1281254.5580631541</v>
      </c>
      <c r="Y211" s="470">
        <f>('ป้อนข้อมูล Mortgage Protection1'!$G$26*HLOOKUP($Y$6,'SA 10%'!$A$6:$IV$366,$A211+1,0))/1000</f>
        <v>1414694.8913034373</v>
      </c>
      <c r="Z211" s="470">
        <f>('ป้อนข้อมูล Mortgage Protection1'!$G$26*HLOOKUP($Z$6,'SA 10%'!$A$6:$IV$366,$A211+1,0))/1000</f>
        <v>1533079.0734999643</v>
      </c>
      <c r="AA211" s="470">
        <f>('ป้อนข้อมูล Mortgage Protection1'!$G$26*HLOOKUP($AA$6,'SA 10%'!$A$6:$IV$366,$A211+1,0))/1000</f>
        <v>1638324.8007065181</v>
      </c>
      <c r="AB211" s="470">
        <f>('ป้อนข้อมูล Mortgage Protection1'!$G$26*HLOOKUP($AB$6,'SA 10%'!$A$6:$IV$366,$A211+1,0))/1000</f>
        <v>1732063.5287744389</v>
      </c>
      <c r="AC211" s="470">
        <f>('ป้อนข้อมูล Mortgage Protection1'!$G$26*HLOOKUP($AC$6,'SA 10%'!$A$6:$IV$366,$A211+1,0))/1000</f>
        <v>1815691.0979504168</v>
      </c>
      <c r="AD211" s="470">
        <f>('ป้อนข้อมูล Mortgage Protection1'!$G$26*HLOOKUP($AD$6,'SA 10%'!$A$6:$IV$366,$A211+1,0))/1000</f>
        <v>1890407.9306413073</v>
      </c>
      <c r="AE211" s="470">
        <f>('ป้อนข้อมูล Mortgage Protection1'!$G$26*HLOOKUP($AE$6,'SA 10%'!$A$6:$IV$366,$A211+1,0))/1000</f>
        <v>1957251.2351588581</v>
      </c>
    </row>
    <row r="212" spans="1:31" ht="11.1" customHeight="1">
      <c r="A212" s="469">
        <v>206</v>
      </c>
      <c r="B212" s="470">
        <f>('ป้อนข้อมูล Mortgage Protection1'!$G$26*HLOOKUP($B$6,'SA 10%'!$A$6:$IV$366,$A212+1,0))/1000</f>
        <v>0</v>
      </c>
      <c r="C212" s="470">
        <f>('ป้อนข้อมูล Mortgage Protection1'!$G$26*HLOOKUP($C$6,'SA 10%'!$A$6:$IV$366,$A212+1,0))/1000</f>
        <v>0</v>
      </c>
      <c r="D212" s="470">
        <f>('ป้อนข้อมูล Mortgage Protection1'!$G$26*HLOOKUP($D$6,'SA 10%'!$A$6:$IV$366,$A212+1,0))/1000</f>
        <v>0</v>
      </c>
      <c r="E212" s="470">
        <f>('ป้อนข้อมูล Mortgage Protection1'!$G$26*HLOOKUP($E$6,'SA 10%'!$A$6:$IV$366,$A212+1,0))/1000</f>
        <v>0</v>
      </c>
      <c r="F212" s="470">
        <f>('ป้อนข้อมูล Mortgage Protection1'!$G$26*HLOOKUP($F$6,'SA 10%'!$A$6:$IV$366,$A212+1,0))/1000</f>
        <v>0</v>
      </c>
      <c r="G212" s="470">
        <f>('ป้อนข้อมูล Mortgage Protection1'!$G$26*HLOOKUP($G$6,'SA 10%'!$A$6:$IV$366,$A212+1,0))/1000</f>
        <v>0</v>
      </c>
      <c r="H212" s="470">
        <f>('ป้อนข้อมูล Mortgage Protection1'!$G$26*HLOOKUP($H$6,'SA 10%'!$A$6:$IV$366,$A212+1,0))/1000</f>
        <v>0</v>
      </c>
      <c r="I212" s="470">
        <f>('ป้อนข้อมูล Mortgage Protection1'!$G$26*HLOOKUP($I$6,'SA 10%'!$A$6:$IV$366,$A212+1,0))/1000</f>
        <v>0</v>
      </c>
      <c r="J212" s="470">
        <f>('ป้อนข้อมูล Mortgage Protection1'!$G$26*HLOOKUP($J$6,'SA 10%'!$A$6:$IV$366,$A212+1,0))/1000</f>
        <v>0</v>
      </c>
      <c r="K212" s="470">
        <f>('ป้อนข้อมูล Mortgage Protection1'!$G$26*HLOOKUP($K$6,'SA 10%'!$A$6:$IV$366,$A212+1,0))/1000</f>
        <v>0</v>
      </c>
      <c r="L212" s="470">
        <f>('ป้อนข้อมูล Mortgage Protection1'!$G$26*HLOOKUP($L$6,'SA 10%'!$A$6:$IV$366,$A212+1,0))/1000</f>
        <v>0</v>
      </c>
      <c r="M212" s="470">
        <f>('ป้อนข้อมูล Mortgage Protection1'!$G$26*HLOOKUP($M$6,'SA 10%'!$A$6:$IV$366,$A212+1,0))/1000</f>
        <v>0</v>
      </c>
      <c r="N212" s="470">
        <f>('ป้อนข้อมูล Mortgage Protection1'!$G$26*HLOOKUP($N$6,'SA 10%'!$A$6:$IV$366,$A212+1,0))/1000</f>
        <v>0</v>
      </c>
      <c r="O212" s="470">
        <f>('ป้อนข้อมูล Mortgage Protection1'!$G$26*HLOOKUP($O$6,'SA 10%'!$A$6:$IV$366,$A212+1,0))/1000</f>
        <v>0</v>
      </c>
      <c r="P212" s="470">
        <f>('ป้อนข้อมูล Mortgage Protection1'!$G$26*HLOOKUP($P$6,'SA 10%'!$A$6:$IV$366,$A212+1,0))/1000</f>
        <v>0</v>
      </c>
      <c r="Q212" s="470">
        <f>('ป้อนข้อมูล Mortgage Protection1'!$G$26*HLOOKUP($Q$6,'SA 10%'!$A$6:$IV$366,$A212+1,0))/1000</f>
        <v>0</v>
      </c>
      <c r="R212" s="470">
        <f>('ป้อนข้อมูล Mortgage Protection1'!$G$26*HLOOKUP($R$6,'SA 10%'!$A$6:$IV$366,$A212+1,0))/1000</f>
        <v>0</v>
      </c>
      <c r="S212" s="470">
        <f>('ป้อนข้อมูล Mortgage Protection1'!$G$26*HLOOKUP($S$6,'SA 10%'!$A$6:$IV$366,$A212+1,0))/1000</f>
        <v>267977.32013921434</v>
      </c>
      <c r="T212" s="470">
        <f>('ป้อนข้อมูล Mortgage Protection1'!$G$26*HLOOKUP($T$6,'SA 10%'!$A$6:$IV$366,$A212+1,0))/1000</f>
        <v>523803.29409931769</v>
      </c>
      <c r="U212" s="470">
        <f>('ป้อนข้อมูล Mortgage Protection1'!$G$26*HLOOKUP($U$6,'SA 10%'!$A$6:$IV$366,$A212+1,0))/1000</f>
        <v>747314.90364081238</v>
      </c>
      <c r="V212" s="470">
        <f>('ป้อนข้อมูล Mortgage Protection1'!$G$26*HLOOKUP($V$6,'SA 10%'!$A$6:$IV$366,$A212+1,0))/1000</f>
        <v>943355.95425048738</v>
      </c>
      <c r="W212" s="470">
        <f>('ป้อนข้อมูล Mortgage Protection1'!$G$26*HLOOKUP($W$6,'SA 10%'!$A$6:$IV$366,$A212+1,0))/1000</f>
        <v>1115890.9492788012</v>
      </c>
      <c r="X212" s="470">
        <f>('ป้อนข้อมูล Mortgage Protection1'!$G$26*HLOOKUP($X$6,'SA 10%'!$A$6:$IV$366,$A212+1,0))/1000</f>
        <v>1268195.3652882024</v>
      </c>
      <c r="Y212" s="470">
        <f>('ป้อนข้อมูล Mortgage Protection1'!$G$26*HLOOKUP($Y$6,'SA 10%'!$A$6:$IV$366,$A212+1,0))/1000</f>
        <v>1402998.4051652085</v>
      </c>
      <c r="Z212" s="470">
        <f>('ป้อนข้อมูล Mortgage Protection1'!$G$26*HLOOKUP($Z$6,'SA 10%'!$A$6:$IV$366,$A212+1,0))/1000</f>
        <v>1522591.5390095997</v>
      </c>
      <c r="AA212" s="470">
        <f>('ป้อนข้อมูล Mortgage Protection1'!$G$26*HLOOKUP($AA$6,'SA 10%'!$A$6:$IV$366,$A212+1,0))/1000</f>
        <v>1628912.0465877883</v>
      </c>
      <c r="AB212" s="470">
        <f>('ป้อนข้อมูล Mortgage Protection1'!$G$26*HLOOKUP($AB$6,'SA 10%'!$A$6:$IV$366,$A212+1,0))/1000</f>
        <v>1723608.044348869</v>
      </c>
      <c r="AC212" s="470">
        <f>('ป้อนข้อมูล Mortgage Protection1'!$G$26*HLOOKUP($AC$6,'SA 10%'!$A$6:$IV$366,$A212+1,0))/1000</f>
        <v>1808089.627006093</v>
      </c>
      <c r="AD212" s="470">
        <f>('ป้อนข้อมูล Mortgage Protection1'!$G$26*HLOOKUP($AD$6,'SA 10%'!$A$6:$IV$366,$A212+1,0))/1000</f>
        <v>1883569.47580546</v>
      </c>
      <c r="AE212" s="470">
        <f>('ป้อนข้อมูล Mortgage Protection1'!$G$26*HLOOKUP($AE$6,'SA 10%'!$A$6:$IV$366,$A212+1,0))/1000</f>
        <v>1951095.391138457</v>
      </c>
    </row>
    <row r="213" spans="1:31" ht="11.1" customHeight="1">
      <c r="A213" s="469">
        <v>207</v>
      </c>
      <c r="B213" s="470">
        <f>('ป้อนข้อมูล Mortgage Protection1'!$G$26*HLOOKUP($B$6,'SA 10%'!$A$6:$IV$366,$A213+1,0))/1000</f>
        <v>0</v>
      </c>
      <c r="C213" s="470">
        <f>('ป้อนข้อมูล Mortgage Protection1'!$G$26*HLOOKUP($C$6,'SA 10%'!$A$6:$IV$366,$A213+1,0))/1000</f>
        <v>0</v>
      </c>
      <c r="D213" s="470">
        <f>('ป้อนข้อมูล Mortgage Protection1'!$G$26*HLOOKUP($D$6,'SA 10%'!$A$6:$IV$366,$A213+1,0))/1000</f>
        <v>0</v>
      </c>
      <c r="E213" s="470">
        <f>('ป้อนข้อมูล Mortgage Protection1'!$G$26*HLOOKUP($E$6,'SA 10%'!$A$6:$IV$366,$A213+1,0))/1000</f>
        <v>0</v>
      </c>
      <c r="F213" s="470">
        <f>('ป้อนข้อมูล Mortgage Protection1'!$G$26*HLOOKUP($F$6,'SA 10%'!$A$6:$IV$366,$A213+1,0))/1000</f>
        <v>0</v>
      </c>
      <c r="G213" s="470">
        <f>('ป้อนข้อมูล Mortgage Protection1'!$G$26*HLOOKUP($G$6,'SA 10%'!$A$6:$IV$366,$A213+1,0))/1000</f>
        <v>0</v>
      </c>
      <c r="H213" s="470">
        <f>('ป้อนข้อมูล Mortgage Protection1'!$G$26*HLOOKUP($H$6,'SA 10%'!$A$6:$IV$366,$A213+1,0))/1000</f>
        <v>0</v>
      </c>
      <c r="I213" s="470">
        <f>('ป้อนข้อมูล Mortgage Protection1'!$G$26*HLOOKUP($I$6,'SA 10%'!$A$6:$IV$366,$A213+1,0))/1000</f>
        <v>0</v>
      </c>
      <c r="J213" s="470">
        <f>('ป้อนข้อมูล Mortgage Protection1'!$G$26*HLOOKUP($J$6,'SA 10%'!$A$6:$IV$366,$A213+1,0))/1000</f>
        <v>0</v>
      </c>
      <c r="K213" s="470">
        <f>('ป้อนข้อมูล Mortgage Protection1'!$G$26*HLOOKUP($K$6,'SA 10%'!$A$6:$IV$366,$A213+1,0))/1000</f>
        <v>0</v>
      </c>
      <c r="L213" s="470">
        <f>('ป้อนข้อมูล Mortgage Protection1'!$G$26*HLOOKUP($L$6,'SA 10%'!$A$6:$IV$366,$A213+1,0))/1000</f>
        <v>0</v>
      </c>
      <c r="M213" s="470">
        <f>('ป้อนข้อมูล Mortgage Protection1'!$G$26*HLOOKUP($M$6,'SA 10%'!$A$6:$IV$366,$A213+1,0))/1000</f>
        <v>0</v>
      </c>
      <c r="N213" s="470">
        <f>('ป้อนข้อมูล Mortgage Protection1'!$G$26*HLOOKUP($N$6,'SA 10%'!$A$6:$IV$366,$A213+1,0))/1000</f>
        <v>0</v>
      </c>
      <c r="O213" s="470">
        <f>('ป้อนข้อมูล Mortgage Protection1'!$G$26*HLOOKUP($O$6,'SA 10%'!$A$6:$IV$366,$A213+1,0))/1000</f>
        <v>0</v>
      </c>
      <c r="P213" s="470">
        <f>('ป้อนข้อมูล Mortgage Protection1'!$G$26*HLOOKUP($P$6,'SA 10%'!$A$6:$IV$366,$A213+1,0))/1000</f>
        <v>0</v>
      </c>
      <c r="Q213" s="470">
        <f>('ป้อนข้อมูล Mortgage Protection1'!$G$26*HLOOKUP($Q$6,'SA 10%'!$A$6:$IV$366,$A213+1,0))/1000</f>
        <v>0</v>
      </c>
      <c r="R213" s="470">
        <f>('ป้อนข้อมูล Mortgage Protection1'!$G$26*HLOOKUP($R$6,'SA 10%'!$A$6:$IV$366,$A213+1,0))/1000</f>
        <v>0</v>
      </c>
      <c r="S213" s="470">
        <f>('ป้อนข้อมูล Mortgage Protection1'!$G$26*HLOOKUP($S$6,'SA 10%'!$A$6:$IV$366,$A213+1,0))/1000</f>
        <v>244613.96588787533</v>
      </c>
      <c r="T213" s="470">
        <f>('ป้อนข้อมูล Mortgage Protection1'!$G$26*HLOOKUP($T$6,'SA 10%'!$A$6:$IV$366,$A213+1,0))/1000</f>
        <v>503047.60273268539</v>
      </c>
      <c r="U213" s="470">
        <f>('ป้อนข้อมูล Mortgage Protection1'!$G$26*HLOOKUP($U$6,'SA 10%'!$A$6:$IV$366,$A213+1,0))/1000</f>
        <v>728837.49121310224</v>
      </c>
      <c r="V213" s="470">
        <f>('ป้อนข้อมูล Mortgage Protection1'!$G$26*HLOOKUP($V$6,'SA 10%'!$A$6:$IV$366,$A213+1,0))/1000</f>
        <v>926876.81026925403</v>
      </c>
      <c r="W213" s="470">
        <f>('ป้อนข้อมูล Mortgage Protection1'!$G$26*HLOOKUP($W$6,'SA 10%'!$A$6:$IV$366,$A213+1,0))/1000</f>
        <v>1101170.4738795101</v>
      </c>
      <c r="X213" s="470">
        <f>('ป้อนข้อมูล Mortgage Protection1'!$G$26*HLOOKUP($X$6,'SA 10%'!$A$6:$IV$366,$A213+1,0))/1000</f>
        <v>1255027.3459067931</v>
      </c>
      <c r="Y213" s="470">
        <f>('ป้อนข้อมูล Mortgage Protection1'!$G$26*HLOOKUP($Y$6,'SA 10%'!$A$6:$IV$366,$A213+1,0))/1000</f>
        <v>1391204.4483091615</v>
      </c>
      <c r="Z213" s="470">
        <f>('ป้อนข้อมูล Mortgage Protection1'!$G$26*HLOOKUP($Z$6,'SA 10%'!$A$6:$IV$366,$A213+1,0))/1000</f>
        <v>1512016.6083984806</v>
      </c>
      <c r="AA213" s="470">
        <f>('ป้อนข้อมูล Mortgage Protection1'!$G$26*HLOOKUP($AA$6,'SA 10%'!$A$6:$IV$366,$A213+1,0))/1000</f>
        <v>1619420.8528514025</v>
      </c>
      <c r="AB213" s="470">
        <f>('ป้อนข้อมูล Mortgage Protection1'!$G$26*HLOOKUP($AB$6,'SA 10%'!$A$6:$IV$366,$A213+1,0))/1000</f>
        <v>1715082.097553086</v>
      </c>
      <c r="AC213" s="470">
        <f>('ป้อนข้อมูล Mortgage Protection1'!$G$26*HLOOKUP($AC$6,'SA 10%'!$A$6:$IV$366,$A213+1,0))/1000</f>
        <v>1800424.8104705664</v>
      </c>
      <c r="AD213" s="470">
        <f>('ป้อนข้อมูล Mortgage Protection1'!$G$26*HLOOKUP($AD$6,'SA 10%'!$A$6:$IV$366,$A213+1,0))/1000</f>
        <v>1876674.0338459807</v>
      </c>
      <c r="AE213" s="470">
        <f>('ป้อนข้อมูล Mortgage Protection1'!$G$26*HLOOKUP($AE$6,'SA 10%'!$A$6:$IV$366,$A213+1,0))/1000</f>
        <v>1944888.248417886</v>
      </c>
    </row>
    <row r="214" spans="1:31" ht="11.1" customHeight="1">
      <c r="A214" s="469">
        <v>208</v>
      </c>
      <c r="B214" s="470">
        <f>('ป้อนข้อมูล Mortgage Protection1'!$G$26*HLOOKUP($B$6,'SA 10%'!$A$6:$IV$366,$A214+1,0))/1000</f>
        <v>0</v>
      </c>
      <c r="C214" s="470">
        <f>('ป้อนข้อมูล Mortgage Protection1'!$G$26*HLOOKUP($C$6,'SA 10%'!$A$6:$IV$366,$A214+1,0))/1000</f>
        <v>0</v>
      </c>
      <c r="D214" s="470">
        <f>('ป้อนข้อมูล Mortgage Protection1'!$G$26*HLOOKUP($D$6,'SA 10%'!$A$6:$IV$366,$A214+1,0))/1000</f>
        <v>0</v>
      </c>
      <c r="E214" s="470">
        <f>('ป้อนข้อมูล Mortgage Protection1'!$G$26*HLOOKUP($E$6,'SA 10%'!$A$6:$IV$366,$A214+1,0))/1000</f>
        <v>0</v>
      </c>
      <c r="F214" s="470">
        <f>('ป้อนข้อมูล Mortgage Protection1'!$G$26*HLOOKUP($F$6,'SA 10%'!$A$6:$IV$366,$A214+1,0))/1000</f>
        <v>0</v>
      </c>
      <c r="G214" s="470">
        <f>('ป้อนข้อมูล Mortgage Protection1'!$G$26*HLOOKUP($G$6,'SA 10%'!$A$6:$IV$366,$A214+1,0))/1000</f>
        <v>0</v>
      </c>
      <c r="H214" s="470">
        <f>('ป้อนข้อมูล Mortgage Protection1'!$G$26*HLOOKUP($H$6,'SA 10%'!$A$6:$IV$366,$A214+1,0))/1000</f>
        <v>0</v>
      </c>
      <c r="I214" s="470">
        <f>('ป้อนข้อมูล Mortgage Protection1'!$G$26*HLOOKUP($I$6,'SA 10%'!$A$6:$IV$366,$A214+1,0))/1000</f>
        <v>0</v>
      </c>
      <c r="J214" s="470">
        <f>('ป้อนข้อมูล Mortgage Protection1'!$G$26*HLOOKUP($J$6,'SA 10%'!$A$6:$IV$366,$A214+1,0))/1000</f>
        <v>0</v>
      </c>
      <c r="K214" s="470">
        <f>('ป้อนข้อมูล Mortgage Protection1'!$G$26*HLOOKUP($K$6,'SA 10%'!$A$6:$IV$366,$A214+1,0))/1000</f>
        <v>0</v>
      </c>
      <c r="L214" s="470">
        <f>('ป้อนข้อมูล Mortgage Protection1'!$G$26*HLOOKUP($L$6,'SA 10%'!$A$6:$IV$366,$A214+1,0))/1000</f>
        <v>0</v>
      </c>
      <c r="M214" s="470">
        <f>('ป้อนข้อมูล Mortgage Protection1'!$G$26*HLOOKUP($M$6,'SA 10%'!$A$6:$IV$366,$A214+1,0))/1000</f>
        <v>0</v>
      </c>
      <c r="N214" s="470">
        <f>('ป้อนข้อมูล Mortgage Protection1'!$G$26*HLOOKUP($N$6,'SA 10%'!$A$6:$IV$366,$A214+1,0))/1000</f>
        <v>0</v>
      </c>
      <c r="O214" s="470">
        <f>('ป้อนข้อมูล Mortgage Protection1'!$G$26*HLOOKUP($O$6,'SA 10%'!$A$6:$IV$366,$A214+1,0))/1000</f>
        <v>0</v>
      </c>
      <c r="P214" s="470">
        <f>('ป้อนข้อมูล Mortgage Protection1'!$G$26*HLOOKUP($P$6,'SA 10%'!$A$6:$IV$366,$A214+1,0))/1000</f>
        <v>0</v>
      </c>
      <c r="Q214" s="470">
        <f>('ป้อนข้อมูล Mortgage Protection1'!$G$26*HLOOKUP($Q$6,'SA 10%'!$A$6:$IV$366,$A214+1,0))/1000</f>
        <v>0</v>
      </c>
      <c r="R214" s="470">
        <f>('ป้อนข้อมูล Mortgage Protection1'!$G$26*HLOOKUP($R$6,'SA 10%'!$A$6:$IV$366,$A214+1,0))/1000</f>
        <v>0</v>
      </c>
      <c r="S214" s="470">
        <f>('ป้อนข้อมูล Mortgage Protection1'!$G$26*HLOOKUP($S$6,'SA 10%'!$A$6:$IV$366,$A214+1,0))/1000</f>
        <v>221055.91701777483</v>
      </c>
      <c r="T214" s="470">
        <f>('ป้อนข้อมูล Mortgage Protection1'!$G$26*HLOOKUP($T$6,'SA 10%'!$A$6:$IV$366,$A214+1,0))/1000</f>
        <v>482118.94727133121</v>
      </c>
      <c r="U214" s="470">
        <f>('ป้อนข้อมูล Mortgage Protection1'!$G$26*HLOOKUP($U$6,'SA 10%'!$A$6:$IV$366,$A214+1,0))/1000</f>
        <v>710206.10034849425</v>
      </c>
      <c r="V214" s="470">
        <f>('ป้อนข้อมูล Mortgage Protection1'!$G$26*HLOOKUP($V$6,'SA 10%'!$A$6:$IV$366,$A214+1,0))/1000</f>
        <v>910260.34008817724</v>
      </c>
      <c r="W214" s="470">
        <f>('ป้อนข้อมูล Mortgage Protection1'!$G$26*HLOOKUP($W$6,'SA 10%'!$A$6:$IV$366,$A214+1,0))/1000</f>
        <v>1086327.3278518922</v>
      </c>
      <c r="X214" s="470">
        <f>('ป้อนข้อมูล Mortgage Protection1'!$G$26*HLOOKUP($X$6,'SA 10%'!$A$6:$IV$366,$A214+1,0))/1000</f>
        <v>1241749.5930305386</v>
      </c>
      <c r="Y214" s="470">
        <f>('ป้อนข้อมูล Mortgage Protection1'!$G$26*HLOOKUP($Y$6,'SA 10%'!$A$6:$IV$366,$A214+1,0))/1000</f>
        <v>1379312.2084793146</v>
      </c>
      <c r="Z214" s="470">
        <f>('ป้อนข้อมูล Mortgage Protection1'!$G$26*HLOOKUP($Z$6,'SA 10%'!$A$6:$IV$366,$A214+1,0))/1000</f>
        <v>1501353.5533656033</v>
      </c>
      <c r="AA214" s="470">
        <f>('ป้อนข้อมูล Mortgage Protection1'!$G$26*HLOOKUP($AA$6,'SA 10%'!$A$6:$IV$366,$A214+1,0))/1000</f>
        <v>1609850.5658338794</v>
      </c>
      <c r="AB214" s="470">
        <f>('ป้อนข้อมูล Mortgage Protection1'!$G$26*HLOOKUP($AB$6,'SA 10%'!$A$6:$IV$366,$A214+1,0))/1000</f>
        <v>1706485.1012006719</v>
      </c>
      <c r="AC214" s="470">
        <f>('ป้อนข้อมูล Mortgage Protection1'!$G$26*HLOOKUP($AC$6,'SA 10%'!$A$6:$IV$366,$A214+1,0))/1000</f>
        <v>1792696.1204639103</v>
      </c>
      <c r="AD214" s="470">
        <f>('ป้อนข้อมูล Mortgage Protection1'!$G$26*HLOOKUP($AD$6,'SA 10%'!$A$6:$IV$366,$A214+1,0))/1000</f>
        <v>1869721.1298701719</v>
      </c>
      <c r="AE214" s="470">
        <f>('ป้อนข้อมูล Mortgage Protection1'!$G$26*HLOOKUP($AE$6,'SA 10%'!$A$6:$IV$366,$A214+1,0))/1000</f>
        <v>1938629.3795079766</v>
      </c>
    </row>
    <row r="215" spans="1:31" ht="11.1" customHeight="1">
      <c r="A215" s="469">
        <v>209</v>
      </c>
      <c r="B215" s="470">
        <f>('ป้อนข้อมูล Mortgage Protection1'!$G$26*HLOOKUP($B$6,'SA 10%'!$A$6:$IV$366,$A215+1,0))/1000</f>
        <v>0</v>
      </c>
      <c r="C215" s="470">
        <f>('ป้อนข้อมูล Mortgage Protection1'!$G$26*HLOOKUP($C$6,'SA 10%'!$A$6:$IV$366,$A215+1,0))/1000</f>
        <v>0</v>
      </c>
      <c r="D215" s="470">
        <f>('ป้อนข้อมูล Mortgage Protection1'!$G$26*HLOOKUP($D$6,'SA 10%'!$A$6:$IV$366,$A215+1,0))/1000</f>
        <v>0</v>
      </c>
      <c r="E215" s="470">
        <f>('ป้อนข้อมูล Mortgage Protection1'!$G$26*HLOOKUP($E$6,'SA 10%'!$A$6:$IV$366,$A215+1,0))/1000</f>
        <v>0</v>
      </c>
      <c r="F215" s="470">
        <f>('ป้อนข้อมูล Mortgage Protection1'!$G$26*HLOOKUP($F$6,'SA 10%'!$A$6:$IV$366,$A215+1,0))/1000</f>
        <v>0</v>
      </c>
      <c r="G215" s="470">
        <f>('ป้อนข้อมูล Mortgage Protection1'!$G$26*HLOOKUP($G$6,'SA 10%'!$A$6:$IV$366,$A215+1,0))/1000</f>
        <v>0</v>
      </c>
      <c r="H215" s="470">
        <f>('ป้อนข้อมูล Mortgage Protection1'!$G$26*HLOOKUP($H$6,'SA 10%'!$A$6:$IV$366,$A215+1,0))/1000</f>
        <v>0</v>
      </c>
      <c r="I215" s="470">
        <f>('ป้อนข้อมูล Mortgage Protection1'!$G$26*HLOOKUP($I$6,'SA 10%'!$A$6:$IV$366,$A215+1,0))/1000</f>
        <v>0</v>
      </c>
      <c r="J215" s="470">
        <f>('ป้อนข้อมูล Mortgage Protection1'!$G$26*HLOOKUP($J$6,'SA 10%'!$A$6:$IV$366,$A215+1,0))/1000</f>
        <v>0</v>
      </c>
      <c r="K215" s="470">
        <f>('ป้อนข้อมูล Mortgage Protection1'!$G$26*HLOOKUP($K$6,'SA 10%'!$A$6:$IV$366,$A215+1,0))/1000</f>
        <v>0</v>
      </c>
      <c r="L215" s="470">
        <f>('ป้อนข้อมูล Mortgage Protection1'!$G$26*HLOOKUP($L$6,'SA 10%'!$A$6:$IV$366,$A215+1,0))/1000</f>
        <v>0</v>
      </c>
      <c r="M215" s="470">
        <f>('ป้อนข้อมูล Mortgage Protection1'!$G$26*HLOOKUP($M$6,'SA 10%'!$A$6:$IV$366,$A215+1,0))/1000</f>
        <v>0</v>
      </c>
      <c r="N215" s="470">
        <f>('ป้อนข้อมูล Mortgage Protection1'!$G$26*HLOOKUP($N$6,'SA 10%'!$A$6:$IV$366,$A215+1,0))/1000</f>
        <v>0</v>
      </c>
      <c r="O215" s="470">
        <f>('ป้อนข้อมูล Mortgage Protection1'!$G$26*HLOOKUP($O$6,'SA 10%'!$A$6:$IV$366,$A215+1,0))/1000</f>
        <v>0</v>
      </c>
      <c r="P215" s="470">
        <f>('ป้อนข้อมูล Mortgage Protection1'!$G$26*HLOOKUP($P$6,'SA 10%'!$A$6:$IV$366,$A215+1,0))/1000</f>
        <v>0</v>
      </c>
      <c r="Q215" s="470">
        <f>('ป้อนข้อมูล Mortgage Protection1'!$G$26*HLOOKUP($Q$6,'SA 10%'!$A$6:$IV$366,$A215+1,0))/1000</f>
        <v>0</v>
      </c>
      <c r="R215" s="470">
        <f>('ป้อนข้อมูล Mortgage Protection1'!$G$26*HLOOKUP($R$6,'SA 10%'!$A$6:$IV$366,$A215+1,0))/1000</f>
        <v>0</v>
      </c>
      <c r="S215" s="470">
        <f>('ป้อนข้อมูล Mortgage Protection1'!$G$26*HLOOKUP($S$6,'SA 10%'!$A$6:$IV$366,$A215+1,0))/1000</f>
        <v>197301.55107375723</v>
      </c>
      <c r="T215" s="470">
        <f>('ป้อนข้อมูล Mortgage Protection1'!$G$26*HLOOKUP($T$6,'SA 10%'!$A$6:$IV$366,$A215+1,0))/1000</f>
        <v>461015.88634779921</v>
      </c>
      <c r="U215" s="470">
        <f>('ป้อนข้อมูล Mortgage Protection1'!$G$26*HLOOKUP($U$6,'SA 10%'!$A$6:$IV$366,$A215+1,0))/1000</f>
        <v>691419.44789334782</v>
      </c>
      <c r="V215" s="470">
        <f>('ป้อนข้อมูล Mortgage Protection1'!$G$26*HLOOKUP($V$6,'SA 10%'!$A$6:$IV$366,$A215+1,0))/1000</f>
        <v>893505.39932225819</v>
      </c>
      <c r="W215" s="470">
        <f>('ป้อนข้อมูล Mortgage Protection1'!$G$26*HLOOKUP($W$6,'SA 10%'!$A$6:$IV$366,$A215+1,0))/1000</f>
        <v>1071360.4889407107</v>
      </c>
      <c r="X215" s="470">
        <f>('ป้อนข้อมูล Mortgage Protection1'!$G$26*HLOOKUP($X$6,'SA 10%'!$A$6:$IV$366,$A215+1,0))/1000</f>
        <v>1228361.1922136485</v>
      </c>
      <c r="Y215" s="470">
        <f>('ป้อนข้อมูล Mortgage Protection1'!$G$26*HLOOKUP($Y$6,'SA 10%'!$A$6:$IV$366,$A215+1,0))/1000</f>
        <v>1367320.866650885</v>
      </c>
      <c r="Z215" s="470">
        <f>('ป้อนข้อมูล Mortgage Protection1'!$G$26*HLOOKUP($Z$6,'SA 10%'!$A$6:$IV$366,$A215+1,0))/1000</f>
        <v>1490601.639540785</v>
      </c>
      <c r="AA215" s="470">
        <f>('ป้อนข้อมูล Mortgage Protection1'!$G$26*HLOOKUP($AA$6,'SA 10%'!$A$6:$IV$366,$A215+1,0))/1000</f>
        <v>1600200.5264245442</v>
      </c>
      <c r="AB215" s="470">
        <f>('ป้อนข้อมูล Mortgage Protection1'!$G$26*HLOOKUP($AB$6,'SA 10%'!$A$6:$IV$366,$A215+1,0))/1000</f>
        <v>1697816.4632119874</v>
      </c>
      <c r="AC215" s="470">
        <f>('ป้อนข้อมูล Mortgage Protection1'!$G$26*HLOOKUP($AC$6,'SA 10%'!$A$6:$IV$366,$A215+1,0))/1000</f>
        <v>1784903.0247071988</v>
      </c>
      <c r="AD215" s="470">
        <f>('ป้อนข้อมูล Mortgage Protection1'!$G$26*HLOOKUP($AD$6,'SA 10%'!$A$6:$IV$366,$A215+1,0))/1000</f>
        <v>1862710.2850278986</v>
      </c>
      <c r="AE215" s="470">
        <f>('ป้อนข้อมูล Mortgage Protection1'!$G$26*HLOOKUP($AE$6,'SA 10%'!$A$6:$IV$366,$A215+1,0))/1000</f>
        <v>1932318.3533571514</v>
      </c>
    </row>
    <row r="216" spans="1:31" ht="11.1" customHeight="1">
      <c r="A216" s="469">
        <v>210</v>
      </c>
      <c r="B216" s="470">
        <f>('ป้อนข้อมูล Mortgage Protection1'!$G$26*HLOOKUP($B$6,'SA 10%'!$A$6:$IV$366,$A216+1,0))/1000</f>
        <v>0</v>
      </c>
      <c r="C216" s="470">
        <f>('ป้อนข้อมูล Mortgage Protection1'!$G$26*HLOOKUP($C$6,'SA 10%'!$A$6:$IV$366,$A216+1,0))/1000</f>
        <v>0</v>
      </c>
      <c r="D216" s="470">
        <f>('ป้อนข้อมูล Mortgage Protection1'!$G$26*HLOOKUP($D$6,'SA 10%'!$A$6:$IV$366,$A216+1,0))/1000</f>
        <v>0</v>
      </c>
      <c r="E216" s="470">
        <f>('ป้อนข้อมูล Mortgage Protection1'!$G$26*HLOOKUP($E$6,'SA 10%'!$A$6:$IV$366,$A216+1,0))/1000</f>
        <v>0</v>
      </c>
      <c r="F216" s="470">
        <f>('ป้อนข้อมูล Mortgage Protection1'!$G$26*HLOOKUP($F$6,'SA 10%'!$A$6:$IV$366,$A216+1,0))/1000</f>
        <v>0</v>
      </c>
      <c r="G216" s="470">
        <f>('ป้อนข้อมูล Mortgage Protection1'!$G$26*HLOOKUP($G$6,'SA 10%'!$A$6:$IV$366,$A216+1,0))/1000</f>
        <v>0</v>
      </c>
      <c r="H216" s="470">
        <f>('ป้อนข้อมูล Mortgage Protection1'!$G$26*HLOOKUP($H$6,'SA 10%'!$A$6:$IV$366,$A216+1,0))/1000</f>
        <v>0</v>
      </c>
      <c r="I216" s="470">
        <f>('ป้อนข้อมูล Mortgage Protection1'!$G$26*HLOOKUP($I$6,'SA 10%'!$A$6:$IV$366,$A216+1,0))/1000</f>
        <v>0</v>
      </c>
      <c r="J216" s="470">
        <f>('ป้อนข้อมูล Mortgage Protection1'!$G$26*HLOOKUP($J$6,'SA 10%'!$A$6:$IV$366,$A216+1,0))/1000</f>
        <v>0</v>
      </c>
      <c r="K216" s="470">
        <f>('ป้อนข้อมูล Mortgage Protection1'!$G$26*HLOOKUP($K$6,'SA 10%'!$A$6:$IV$366,$A216+1,0))/1000</f>
        <v>0</v>
      </c>
      <c r="L216" s="470">
        <f>('ป้อนข้อมูล Mortgage Protection1'!$G$26*HLOOKUP($L$6,'SA 10%'!$A$6:$IV$366,$A216+1,0))/1000</f>
        <v>0</v>
      </c>
      <c r="M216" s="470">
        <f>('ป้อนข้อมูล Mortgage Protection1'!$G$26*HLOOKUP($M$6,'SA 10%'!$A$6:$IV$366,$A216+1,0))/1000</f>
        <v>0</v>
      </c>
      <c r="N216" s="470">
        <f>('ป้อนข้อมูล Mortgage Protection1'!$G$26*HLOOKUP($N$6,'SA 10%'!$A$6:$IV$366,$A216+1,0))/1000</f>
        <v>0</v>
      </c>
      <c r="O216" s="470">
        <f>('ป้อนข้อมูล Mortgage Protection1'!$G$26*HLOOKUP($O$6,'SA 10%'!$A$6:$IV$366,$A216+1,0))/1000</f>
        <v>0</v>
      </c>
      <c r="P216" s="470">
        <f>('ป้อนข้อมูล Mortgage Protection1'!$G$26*HLOOKUP($P$6,'SA 10%'!$A$6:$IV$366,$A216+1,0))/1000</f>
        <v>0</v>
      </c>
      <c r="Q216" s="470">
        <f>('ป้อนข้อมูล Mortgage Protection1'!$G$26*HLOOKUP($Q$6,'SA 10%'!$A$6:$IV$366,$A216+1,0))/1000</f>
        <v>0</v>
      </c>
      <c r="R216" s="470">
        <f>('ป้อนข้อมูล Mortgage Protection1'!$G$26*HLOOKUP($R$6,'SA 10%'!$A$6:$IV$366,$A216+1,0))/1000</f>
        <v>0</v>
      </c>
      <c r="S216" s="470">
        <f>('ป้อนข้อมูล Mortgage Protection1'!$G$26*HLOOKUP($S$6,'SA 10%'!$A$6:$IV$366,$A216+1,0))/1000</f>
        <v>173349.23208020619</v>
      </c>
      <c r="T216" s="470">
        <f>('ป้อนข้อมูล Mortgage Protection1'!$G$26*HLOOKUP($T$6,'SA 10%'!$A$6:$IV$366,$A216+1,0))/1000</f>
        <v>439736.96658323763</v>
      </c>
      <c r="U216" s="470">
        <f>('ป้อนข้อมูล Mortgage Protection1'!$G$26*HLOOKUP($U$6,'SA 10%'!$A$6:$IV$366,$A216+1,0))/1000</f>
        <v>672476.24000107602</v>
      </c>
      <c r="V216" s="470">
        <f>('ป้อนข้อมูล Mortgage Protection1'!$G$26*HLOOKUP($V$6,'SA 10%'!$A$6:$IV$366,$A216+1,0))/1000</f>
        <v>876610.83404995676</v>
      </c>
      <c r="W216" s="470">
        <f>('ป้อนข้อมูล Mortgage Protection1'!$G$26*HLOOKUP($W$6,'SA 10%'!$A$6:$IV$366,$A216+1,0))/1000</f>
        <v>1056268.926371936</v>
      </c>
      <c r="X216" s="470">
        <f>('ป้อนข้อมูล Mortgage Protection1'!$G$26*HLOOKUP($X$6,'SA 10%'!$A$6:$IV$366,$A216+1,0))/1000</f>
        <v>1214861.2213899512</v>
      </c>
      <c r="Y216" s="470">
        <f>('ป้อนข้อมูล Mortgage Protection1'!$G$26*HLOOKUP($Y$6,'SA 10%'!$A$6:$IV$366,$A216+1,0))/1000</f>
        <v>1355229.5969738855</v>
      </c>
      <c r="Z216" s="470">
        <f>('ป้อนข้อมูล Mortgage Protection1'!$G$26*HLOOKUP($Z$6,'SA 10%'!$A$6:$IV$366,$A216+1,0))/1000</f>
        <v>1479760.1264340936</v>
      </c>
      <c r="AA216" s="470">
        <f>('ป้อนข้อมูล Mortgage Protection1'!$G$26*HLOOKUP($AA$6,'SA 10%'!$A$6:$IV$366,$A216+1,0))/1000</f>
        <v>1590470.0700201311</v>
      </c>
      <c r="AB216" s="470">
        <f>('ป้อนข้อมูล Mortgage Protection1'!$G$26*HLOOKUP($AB$6,'SA 10%'!$A$6:$IV$366,$A216+1,0))/1000</f>
        <v>1689075.586573398</v>
      </c>
      <c r="AC216" s="470">
        <f>('ป้อนข้อมูล Mortgage Protection1'!$G$26*HLOOKUP($AC$6,'SA 10%'!$A$6:$IV$366,$A216+1,0))/1000</f>
        <v>1777044.9864858484</v>
      </c>
      <c r="AD216" s="470">
        <f>('ป้อนข้อมูล Mortgage Protection1'!$G$26*HLOOKUP($AD$6,'SA 10%'!$A$6:$IV$366,$A216+1,0))/1000</f>
        <v>1855641.0164786058</v>
      </c>
      <c r="AE216" s="470">
        <f>('ป้อนข้อมูล Mortgage Protection1'!$G$26*HLOOKUP($AE$6,'SA 10%'!$A$6:$IV$366,$A216+1,0))/1000</f>
        <v>1925954.7353217364</v>
      </c>
    </row>
    <row r="217" spans="1:31" ht="11.1" customHeight="1">
      <c r="A217" s="469">
        <v>211</v>
      </c>
      <c r="B217" s="470">
        <f>('ป้อนข้อมูล Mortgage Protection1'!$G$26*HLOOKUP($B$6,'SA 10%'!$A$6:$IV$366,$A217+1,0))/1000</f>
        <v>0</v>
      </c>
      <c r="C217" s="470">
        <f>('ป้อนข้อมูล Mortgage Protection1'!$G$26*HLOOKUP($C$6,'SA 10%'!$A$6:$IV$366,$A217+1,0))/1000</f>
        <v>0</v>
      </c>
      <c r="D217" s="470">
        <f>('ป้อนข้อมูล Mortgage Protection1'!$G$26*HLOOKUP($D$6,'SA 10%'!$A$6:$IV$366,$A217+1,0))/1000</f>
        <v>0</v>
      </c>
      <c r="E217" s="470">
        <f>('ป้อนข้อมูล Mortgage Protection1'!$G$26*HLOOKUP($E$6,'SA 10%'!$A$6:$IV$366,$A217+1,0))/1000</f>
        <v>0</v>
      </c>
      <c r="F217" s="470">
        <f>('ป้อนข้อมูล Mortgage Protection1'!$G$26*HLOOKUP($F$6,'SA 10%'!$A$6:$IV$366,$A217+1,0))/1000</f>
        <v>0</v>
      </c>
      <c r="G217" s="470">
        <f>('ป้อนข้อมูล Mortgage Protection1'!$G$26*HLOOKUP($G$6,'SA 10%'!$A$6:$IV$366,$A217+1,0))/1000</f>
        <v>0</v>
      </c>
      <c r="H217" s="470">
        <f>('ป้อนข้อมูล Mortgage Protection1'!$G$26*HLOOKUP($H$6,'SA 10%'!$A$6:$IV$366,$A217+1,0))/1000</f>
        <v>0</v>
      </c>
      <c r="I217" s="470">
        <f>('ป้อนข้อมูล Mortgage Protection1'!$G$26*HLOOKUP($I$6,'SA 10%'!$A$6:$IV$366,$A217+1,0))/1000</f>
        <v>0</v>
      </c>
      <c r="J217" s="470">
        <f>('ป้อนข้อมูล Mortgage Protection1'!$G$26*HLOOKUP($J$6,'SA 10%'!$A$6:$IV$366,$A217+1,0))/1000</f>
        <v>0</v>
      </c>
      <c r="K217" s="470">
        <f>('ป้อนข้อมูล Mortgage Protection1'!$G$26*HLOOKUP($K$6,'SA 10%'!$A$6:$IV$366,$A217+1,0))/1000</f>
        <v>0</v>
      </c>
      <c r="L217" s="470">
        <f>('ป้อนข้อมูล Mortgage Protection1'!$G$26*HLOOKUP($L$6,'SA 10%'!$A$6:$IV$366,$A217+1,0))/1000</f>
        <v>0</v>
      </c>
      <c r="M217" s="470">
        <f>('ป้อนข้อมูล Mortgage Protection1'!$G$26*HLOOKUP($M$6,'SA 10%'!$A$6:$IV$366,$A217+1,0))/1000</f>
        <v>0</v>
      </c>
      <c r="N217" s="470">
        <f>('ป้อนข้อมูล Mortgage Protection1'!$G$26*HLOOKUP($N$6,'SA 10%'!$A$6:$IV$366,$A217+1,0))/1000</f>
        <v>0</v>
      </c>
      <c r="O217" s="470">
        <f>('ป้อนข้อมูล Mortgage Protection1'!$G$26*HLOOKUP($O$6,'SA 10%'!$A$6:$IV$366,$A217+1,0))/1000</f>
        <v>0</v>
      </c>
      <c r="P217" s="470">
        <f>('ป้อนข้อมูล Mortgage Protection1'!$G$26*HLOOKUP($P$6,'SA 10%'!$A$6:$IV$366,$A217+1,0))/1000</f>
        <v>0</v>
      </c>
      <c r="Q217" s="470">
        <f>('ป้อนข้อมูล Mortgage Protection1'!$G$26*HLOOKUP($Q$6,'SA 10%'!$A$6:$IV$366,$A217+1,0))/1000</f>
        <v>0</v>
      </c>
      <c r="R217" s="470">
        <f>('ป้อนข้อมูล Mortgage Protection1'!$G$26*HLOOKUP($R$6,'SA 10%'!$A$6:$IV$366,$A217+1,0))/1000</f>
        <v>0</v>
      </c>
      <c r="S217" s="470">
        <f>('ป้อนข้อมูล Mortgage Protection1'!$G$26*HLOOKUP($S$6,'SA 10%'!$A$6:$IV$366,$A217+1,0))/1000</f>
        <v>149197.31042837515</v>
      </c>
      <c r="T217" s="470">
        <f>('ป้อนข้อมูล Mortgage Protection1'!$G$26*HLOOKUP($T$6,'SA 10%'!$A$6:$IV$366,$A217+1,0))/1000</f>
        <v>418280.72248730477</v>
      </c>
      <c r="U217" s="470">
        <f>('ป้อนข้อมูล Mortgage Protection1'!$G$26*HLOOKUP($U$6,'SA 10%'!$A$6:$IV$366,$A217+1,0))/1000</f>
        <v>653375.17204303399</v>
      </c>
      <c r="V217" s="470">
        <f>('ป้อนข้อมูล Mortgage Protection1'!$G$26*HLOOKUP($V$6,'SA 10%'!$A$6:$IV$366,$A217+1,0))/1000</f>
        <v>859575.48073371931</v>
      </c>
      <c r="W217" s="470">
        <f>('ป้อนข้อมูล Mortgage Protection1'!$G$26*HLOOKUP($W$6,'SA 10%'!$A$6:$IV$366,$A217+1,0))/1000</f>
        <v>1041051.6007817547</v>
      </c>
      <c r="X217" s="470">
        <f>('ป้อนข้อมูล Mortgage Protection1'!$G$26*HLOOKUP($X$6,'SA 10%'!$A$6:$IV$366,$A217+1,0))/1000</f>
        <v>1201248.7508093896</v>
      </c>
      <c r="Y217" s="470">
        <f>('ป้อนข้อมูล Mortgage Protection1'!$G$26*HLOOKUP($Y$6,'SA 10%'!$A$6:$IV$366,$A217+1,0))/1000</f>
        <v>1343037.566716244</v>
      </c>
      <c r="Z217" s="470">
        <f>('ป้อนข้อมูล Mortgage Protection1'!$G$26*HLOOKUP($Z$6,'SA 10%'!$A$6:$IV$366,$A217+1,0))/1000</f>
        <v>1468828.2673848458</v>
      </c>
      <c r="AA217" s="470">
        <f>('ป้อนข้อมูล Mortgage Protection1'!$G$26*HLOOKUP($AA$6,'SA 10%'!$A$6:$IV$366,$A217+1,0))/1000</f>
        <v>1580658.5264790151</v>
      </c>
      <c r="AB217" s="470">
        <f>('ป้อนข้อมูล Mortgage Protection1'!$G$26*HLOOKUP($AB$6,'SA 10%'!$A$6:$IV$366,$A217+1,0))/1000</f>
        <v>1680261.8692961526</v>
      </c>
      <c r="AC217" s="470">
        <f>('ป้อนข้อมูล Mortgage Protection1'!$G$26*HLOOKUP($AC$6,'SA 10%'!$A$6:$IV$366,$A217+1,0))/1000</f>
        <v>1769121.464612653</v>
      </c>
      <c r="AD217" s="470">
        <f>('ป้อนข้อมูล Mortgage Protection1'!$G$26*HLOOKUP($AD$6,'SA 10%'!$A$6:$IV$366,$A217+1,0))/1000</f>
        <v>1848512.8373580696</v>
      </c>
      <c r="AE217" s="470">
        <f>('ป้อนข้อมูล Mortgage Protection1'!$G$26*HLOOKUP($AE$6,'SA 10%'!$A$6:$IV$366,$A217+1,0))/1000</f>
        <v>1919538.087136026</v>
      </c>
    </row>
    <row r="218" spans="1:31" ht="11.1" customHeight="1">
      <c r="A218" s="469">
        <v>212</v>
      </c>
      <c r="B218" s="470">
        <f>('ป้อนข้อมูล Mortgage Protection1'!$G$26*HLOOKUP($B$6,'SA 10%'!$A$6:$IV$366,$A218+1,0))/1000</f>
        <v>0</v>
      </c>
      <c r="C218" s="470">
        <f>('ป้อนข้อมูล Mortgage Protection1'!$G$26*HLOOKUP($C$6,'SA 10%'!$A$6:$IV$366,$A218+1,0))/1000</f>
        <v>0</v>
      </c>
      <c r="D218" s="470">
        <f>('ป้อนข้อมูล Mortgage Protection1'!$G$26*HLOOKUP($D$6,'SA 10%'!$A$6:$IV$366,$A218+1,0))/1000</f>
        <v>0</v>
      </c>
      <c r="E218" s="470">
        <f>('ป้อนข้อมูล Mortgage Protection1'!$G$26*HLOOKUP($E$6,'SA 10%'!$A$6:$IV$366,$A218+1,0))/1000</f>
        <v>0</v>
      </c>
      <c r="F218" s="470">
        <f>('ป้อนข้อมูล Mortgage Protection1'!$G$26*HLOOKUP($F$6,'SA 10%'!$A$6:$IV$366,$A218+1,0))/1000</f>
        <v>0</v>
      </c>
      <c r="G218" s="470">
        <f>('ป้อนข้อมูล Mortgage Protection1'!$G$26*HLOOKUP($G$6,'SA 10%'!$A$6:$IV$366,$A218+1,0))/1000</f>
        <v>0</v>
      </c>
      <c r="H218" s="470">
        <f>('ป้อนข้อมูล Mortgage Protection1'!$G$26*HLOOKUP($H$6,'SA 10%'!$A$6:$IV$366,$A218+1,0))/1000</f>
        <v>0</v>
      </c>
      <c r="I218" s="470">
        <f>('ป้อนข้อมูล Mortgage Protection1'!$G$26*HLOOKUP($I$6,'SA 10%'!$A$6:$IV$366,$A218+1,0))/1000</f>
        <v>0</v>
      </c>
      <c r="J218" s="470">
        <f>('ป้อนข้อมูล Mortgage Protection1'!$G$26*HLOOKUP($J$6,'SA 10%'!$A$6:$IV$366,$A218+1,0))/1000</f>
        <v>0</v>
      </c>
      <c r="K218" s="470">
        <f>('ป้อนข้อมูล Mortgage Protection1'!$G$26*HLOOKUP($K$6,'SA 10%'!$A$6:$IV$366,$A218+1,0))/1000</f>
        <v>0</v>
      </c>
      <c r="L218" s="470">
        <f>('ป้อนข้อมูล Mortgage Protection1'!$G$26*HLOOKUP($L$6,'SA 10%'!$A$6:$IV$366,$A218+1,0))/1000</f>
        <v>0</v>
      </c>
      <c r="M218" s="470">
        <f>('ป้อนข้อมูล Mortgage Protection1'!$G$26*HLOOKUP($M$6,'SA 10%'!$A$6:$IV$366,$A218+1,0))/1000</f>
        <v>0</v>
      </c>
      <c r="N218" s="470">
        <f>('ป้อนข้อมูล Mortgage Protection1'!$G$26*HLOOKUP($N$6,'SA 10%'!$A$6:$IV$366,$A218+1,0))/1000</f>
        <v>0</v>
      </c>
      <c r="O218" s="470">
        <f>('ป้อนข้อมูล Mortgage Protection1'!$G$26*HLOOKUP($O$6,'SA 10%'!$A$6:$IV$366,$A218+1,0))/1000</f>
        <v>0</v>
      </c>
      <c r="P218" s="470">
        <f>('ป้อนข้อมูล Mortgage Protection1'!$G$26*HLOOKUP($P$6,'SA 10%'!$A$6:$IV$366,$A218+1,0))/1000</f>
        <v>0</v>
      </c>
      <c r="Q218" s="470">
        <f>('ป้อนข้อมูล Mortgage Protection1'!$G$26*HLOOKUP($Q$6,'SA 10%'!$A$6:$IV$366,$A218+1,0))/1000</f>
        <v>0</v>
      </c>
      <c r="R218" s="470">
        <f>('ป้อนข้อมูล Mortgage Protection1'!$G$26*HLOOKUP($R$6,'SA 10%'!$A$6:$IV$366,$A218+1,0))/1000</f>
        <v>0</v>
      </c>
      <c r="S218" s="470">
        <f>('ป้อนข้อมูล Mortgage Protection1'!$G$26*HLOOKUP($S$6,'SA 10%'!$A$6:$IV$366,$A218+1,0))/1000</f>
        <v>124844.12276277896</v>
      </c>
      <c r="T218" s="470">
        <f>('ป้อนข้อมูล Mortgage Protection1'!$G$26*HLOOKUP($T$6,'SA 10%'!$A$6:$IV$366,$A218+1,0))/1000</f>
        <v>396645.67635723925</v>
      </c>
      <c r="U218" s="470">
        <f>('ป้อนข้อมูล Mortgage Protection1'!$G$26*HLOOKUP($U$6,'SA 10%'!$A$6:$IV$366,$A218+1,0))/1000</f>
        <v>634114.92851867538</v>
      </c>
      <c r="V218" s="470">
        <f>('ป้อนข้อมูล Mortgage Protection1'!$G$26*HLOOKUP($V$6,'SA 10%'!$A$6:$IV$366,$A218+1,0))/1000</f>
        <v>842398.16613984655</v>
      </c>
      <c r="W218" s="470">
        <f>('ป้อนข้อมูล Mortgage Protection1'!$G$26*HLOOKUP($W$6,'SA 10%'!$A$6:$IV$366,$A218+1,0))/1000</f>
        <v>1025707.4641449887</v>
      </c>
      <c r="X218" s="470">
        <f>('ป้อนข้อมูล Mortgage Protection1'!$G$26*HLOOKUP($X$6,'SA 10%'!$A$6:$IV$366,$A218+1,0))/1000</f>
        <v>1187522.8429739897</v>
      </c>
      <c r="Y218" s="470">
        <f>('ป้อนข้อมูล Mortgage Protection1'!$G$26*HLOOKUP($Y$6,'SA 10%'!$A$6:$IV$366,$A218+1,0))/1000</f>
        <v>1330743.9362064558</v>
      </c>
      <c r="Z218" s="470">
        <f>('ป้อนข้อมูล Mortgage Protection1'!$G$26*HLOOKUP($Z$6,'SA 10%'!$A$6:$IV$366,$A218+1,0))/1000</f>
        <v>1457805.3095101884</v>
      </c>
      <c r="AA218" s="470">
        <f>('ป้อนข้อมูล Mortgage Protection1'!$G$26*HLOOKUP($AA$6,'SA 10%'!$A$6:$IV$366,$A218+1,0))/1000</f>
        <v>1570765.220075055</v>
      </c>
      <c r="AB218" s="470">
        <f>('ป้อนข้อมูล Mortgage Protection1'!$G$26*HLOOKUP($AB$6,'SA 10%'!$A$6:$IV$366,$A218+1,0))/1000</f>
        <v>1671374.7043749301</v>
      </c>
      <c r="AC218" s="470">
        <f>('ป้อนข้อมูล Mortgage Protection1'!$G$26*HLOOKUP($AC$6,'SA 10%'!$A$6:$IV$366,$A218+1,0))/1000</f>
        <v>1761131.9133905147</v>
      </c>
      <c r="AD218" s="470">
        <f>('ป้อนข้อมูล Mortgage Protection1'!$G$26*HLOOKUP($AD$6,'SA 10%'!$A$6:$IV$366,$A218+1,0))/1000</f>
        <v>1841325.2567448616</v>
      </c>
      <c r="AE218" s="470">
        <f>('ป้อนข้อมูล Mortgage Protection1'!$G$26*HLOOKUP($AE$6,'SA 10%'!$A$6:$IV$366,$A218+1,0))/1000</f>
        <v>1913067.966882101</v>
      </c>
    </row>
    <row r="219" spans="1:31" ht="11.1" customHeight="1">
      <c r="A219" s="469">
        <v>213</v>
      </c>
      <c r="B219" s="470">
        <f>('ป้อนข้อมูล Mortgage Protection1'!$G$26*HLOOKUP($B$6,'SA 10%'!$A$6:$IV$366,$A219+1,0))/1000</f>
        <v>0</v>
      </c>
      <c r="C219" s="470">
        <f>('ป้อนข้อมูล Mortgage Protection1'!$G$26*HLOOKUP($C$6,'SA 10%'!$A$6:$IV$366,$A219+1,0))/1000</f>
        <v>0</v>
      </c>
      <c r="D219" s="470">
        <f>('ป้อนข้อมูล Mortgage Protection1'!$G$26*HLOOKUP($D$6,'SA 10%'!$A$6:$IV$366,$A219+1,0))/1000</f>
        <v>0</v>
      </c>
      <c r="E219" s="470">
        <f>('ป้อนข้อมูล Mortgage Protection1'!$G$26*HLOOKUP($E$6,'SA 10%'!$A$6:$IV$366,$A219+1,0))/1000</f>
        <v>0</v>
      </c>
      <c r="F219" s="470">
        <f>('ป้อนข้อมูล Mortgage Protection1'!$G$26*HLOOKUP($F$6,'SA 10%'!$A$6:$IV$366,$A219+1,0))/1000</f>
        <v>0</v>
      </c>
      <c r="G219" s="470">
        <f>('ป้อนข้อมูล Mortgage Protection1'!$G$26*HLOOKUP($G$6,'SA 10%'!$A$6:$IV$366,$A219+1,0))/1000</f>
        <v>0</v>
      </c>
      <c r="H219" s="470">
        <f>('ป้อนข้อมูล Mortgage Protection1'!$G$26*HLOOKUP($H$6,'SA 10%'!$A$6:$IV$366,$A219+1,0))/1000</f>
        <v>0</v>
      </c>
      <c r="I219" s="470">
        <f>('ป้อนข้อมูล Mortgage Protection1'!$G$26*HLOOKUP($I$6,'SA 10%'!$A$6:$IV$366,$A219+1,0))/1000</f>
        <v>0</v>
      </c>
      <c r="J219" s="470">
        <f>('ป้อนข้อมูล Mortgage Protection1'!$G$26*HLOOKUP($J$6,'SA 10%'!$A$6:$IV$366,$A219+1,0))/1000</f>
        <v>0</v>
      </c>
      <c r="K219" s="470">
        <f>('ป้อนข้อมูล Mortgage Protection1'!$G$26*HLOOKUP($K$6,'SA 10%'!$A$6:$IV$366,$A219+1,0))/1000</f>
        <v>0</v>
      </c>
      <c r="L219" s="470">
        <f>('ป้อนข้อมูล Mortgage Protection1'!$G$26*HLOOKUP($L$6,'SA 10%'!$A$6:$IV$366,$A219+1,0))/1000</f>
        <v>0</v>
      </c>
      <c r="M219" s="470">
        <f>('ป้อนข้อมูล Mortgage Protection1'!$G$26*HLOOKUP($M$6,'SA 10%'!$A$6:$IV$366,$A219+1,0))/1000</f>
        <v>0</v>
      </c>
      <c r="N219" s="470">
        <f>('ป้อนข้อมูล Mortgage Protection1'!$G$26*HLOOKUP($N$6,'SA 10%'!$A$6:$IV$366,$A219+1,0))/1000</f>
        <v>0</v>
      </c>
      <c r="O219" s="470">
        <f>('ป้อนข้อมูล Mortgage Protection1'!$G$26*HLOOKUP($O$6,'SA 10%'!$A$6:$IV$366,$A219+1,0))/1000</f>
        <v>0</v>
      </c>
      <c r="P219" s="470">
        <f>('ป้อนข้อมูล Mortgage Protection1'!$G$26*HLOOKUP($P$6,'SA 10%'!$A$6:$IV$366,$A219+1,0))/1000</f>
        <v>0</v>
      </c>
      <c r="Q219" s="470">
        <f>('ป้อนข้อมูล Mortgage Protection1'!$G$26*HLOOKUP($Q$6,'SA 10%'!$A$6:$IV$366,$A219+1,0))/1000</f>
        <v>0</v>
      </c>
      <c r="R219" s="470">
        <f>('ป้อนข้อมูล Mortgage Protection1'!$G$26*HLOOKUP($R$6,'SA 10%'!$A$6:$IV$366,$A219+1,0))/1000</f>
        <v>0</v>
      </c>
      <c r="S219" s="470">
        <f>('ป้อนข้อมูล Mortgage Protection1'!$G$26*HLOOKUP($S$6,'SA 10%'!$A$6:$IV$366,$A219+1,0))/1000</f>
        <v>100287.99186663629</v>
      </c>
      <c r="T219" s="470">
        <f>('ป้อนข้อมูล Mortgage Protection1'!$G$26*HLOOKUP($T$6,'SA 10%'!$A$6:$IV$366,$A219+1,0))/1000</f>
        <v>374830.33817608963</v>
      </c>
      <c r="U219" s="470">
        <f>('ป้อนข้อมูล Mortgage Protection1'!$G$26*HLOOKUP($U$6,'SA 10%'!$A$6:$IV$366,$A219+1,0))/1000</f>
        <v>614694.18296494731</v>
      </c>
      <c r="V219" s="470">
        <f>('ป้อนข้อมูล Mortgage Protection1'!$G$26*HLOOKUP($V$6,'SA 10%'!$A$6:$IV$366,$A219+1,0))/1000</f>
        <v>825077.70725769154</v>
      </c>
      <c r="W219" s="470">
        <f>('ป้อนข้อมูล Mortgage Protection1'!$G$26*HLOOKUP($W$6,'SA 10%'!$A$6:$IV$366,$A219+1,0))/1000</f>
        <v>1010235.4597029163</v>
      </c>
      <c r="X219" s="470">
        <f>('ป้อนข้อมูล Mortgage Protection1'!$G$26*HLOOKUP($X$6,'SA 10%'!$A$6:$IV$366,$A219+1,0))/1000</f>
        <v>1173682.5525732953</v>
      </c>
      <c r="Y219" s="470">
        <f>('ป้อนข้อมูล Mortgage Protection1'!$G$26*HLOOKUP($Y$6,'SA 10%'!$A$6:$IV$366,$A219+1,0))/1000</f>
        <v>1318347.8587757524</v>
      </c>
      <c r="Z219" s="470">
        <f>('ป้อนข้อมูล Mortgage Protection1'!$G$26*HLOOKUP($Z$6,'SA 10%'!$A$6:$IV$366,$A219+1,0))/1000</f>
        <v>1446690.4936532413</v>
      </c>
      <c r="AA219" s="470">
        <f>('ป้อนข้อมูล Mortgage Protection1'!$G$26*HLOOKUP($AA$6,'SA 10%'!$A$6:$IV$366,$A219+1,0))/1000</f>
        <v>1560789.4694510633</v>
      </c>
      <c r="AB219" s="470">
        <f>('ป้อนข้อมูล Mortgage Protection1'!$G$26*HLOOKUP($AB$6,'SA 10%'!$A$6:$IV$366,$A219+1,0))/1000</f>
        <v>1662413.4797460316</v>
      </c>
      <c r="AC219" s="470">
        <f>('ป้อนข้อมูล Mortgage Protection1'!$G$26*HLOOKUP($AC$6,'SA 10%'!$A$6:$IV$366,$A219+1,0))/1000</f>
        <v>1753075.7825748581</v>
      </c>
      <c r="AD219" s="470">
        <f>('ป้อนข้อมูล Mortgage Protection1'!$G$26*HLOOKUP($AD$6,'SA 10%'!$A$6:$IV$366,$A219+1,0))/1000</f>
        <v>1834077.7796265443</v>
      </c>
      <c r="AE219" s="470">
        <f>('ป้อนข้อมูล Mortgage Protection1'!$G$26*HLOOKUP($AE$6,'SA 10%'!$A$6:$IV$366,$A219+1,0))/1000</f>
        <v>1906543.9289593934</v>
      </c>
    </row>
    <row r="220" spans="1:31" ht="11.1" customHeight="1">
      <c r="A220" s="469">
        <v>214</v>
      </c>
      <c r="B220" s="470">
        <f>('ป้อนข้อมูล Mortgage Protection1'!$G$26*HLOOKUP($B$6,'SA 10%'!$A$6:$IV$366,$A220+1,0))/1000</f>
        <v>0</v>
      </c>
      <c r="C220" s="470">
        <f>('ป้อนข้อมูล Mortgage Protection1'!$G$26*HLOOKUP($C$6,'SA 10%'!$A$6:$IV$366,$A220+1,0))/1000</f>
        <v>0</v>
      </c>
      <c r="D220" s="470">
        <f>('ป้อนข้อมูล Mortgage Protection1'!$G$26*HLOOKUP($D$6,'SA 10%'!$A$6:$IV$366,$A220+1,0))/1000</f>
        <v>0</v>
      </c>
      <c r="E220" s="470">
        <f>('ป้อนข้อมูล Mortgage Protection1'!$G$26*HLOOKUP($E$6,'SA 10%'!$A$6:$IV$366,$A220+1,0))/1000</f>
        <v>0</v>
      </c>
      <c r="F220" s="470">
        <f>('ป้อนข้อมูล Mortgage Protection1'!$G$26*HLOOKUP($F$6,'SA 10%'!$A$6:$IV$366,$A220+1,0))/1000</f>
        <v>0</v>
      </c>
      <c r="G220" s="470">
        <f>('ป้อนข้อมูล Mortgage Protection1'!$G$26*HLOOKUP($G$6,'SA 10%'!$A$6:$IV$366,$A220+1,0))/1000</f>
        <v>0</v>
      </c>
      <c r="H220" s="470">
        <f>('ป้อนข้อมูล Mortgage Protection1'!$G$26*HLOOKUP($H$6,'SA 10%'!$A$6:$IV$366,$A220+1,0))/1000</f>
        <v>0</v>
      </c>
      <c r="I220" s="470">
        <f>('ป้อนข้อมูล Mortgage Protection1'!$G$26*HLOOKUP($I$6,'SA 10%'!$A$6:$IV$366,$A220+1,0))/1000</f>
        <v>0</v>
      </c>
      <c r="J220" s="470">
        <f>('ป้อนข้อมูล Mortgage Protection1'!$G$26*HLOOKUP($J$6,'SA 10%'!$A$6:$IV$366,$A220+1,0))/1000</f>
        <v>0</v>
      </c>
      <c r="K220" s="470">
        <f>('ป้อนข้อมูล Mortgage Protection1'!$G$26*HLOOKUP($K$6,'SA 10%'!$A$6:$IV$366,$A220+1,0))/1000</f>
        <v>0</v>
      </c>
      <c r="L220" s="470">
        <f>('ป้อนข้อมูล Mortgage Protection1'!$G$26*HLOOKUP($L$6,'SA 10%'!$A$6:$IV$366,$A220+1,0))/1000</f>
        <v>0</v>
      </c>
      <c r="M220" s="470">
        <f>('ป้อนข้อมูล Mortgage Protection1'!$G$26*HLOOKUP($M$6,'SA 10%'!$A$6:$IV$366,$A220+1,0))/1000</f>
        <v>0</v>
      </c>
      <c r="N220" s="470">
        <f>('ป้อนข้อมูล Mortgage Protection1'!$G$26*HLOOKUP($N$6,'SA 10%'!$A$6:$IV$366,$A220+1,0))/1000</f>
        <v>0</v>
      </c>
      <c r="O220" s="470">
        <f>('ป้อนข้อมูล Mortgage Protection1'!$G$26*HLOOKUP($O$6,'SA 10%'!$A$6:$IV$366,$A220+1,0))/1000</f>
        <v>0</v>
      </c>
      <c r="P220" s="470">
        <f>('ป้อนข้อมูล Mortgage Protection1'!$G$26*HLOOKUP($P$6,'SA 10%'!$A$6:$IV$366,$A220+1,0))/1000</f>
        <v>0</v>
      </c>
      <c r="Q220" s="470">
        <f>('ป้อนข้อมูล Mortgage Protection1'!$G$26*HLOOKUP($Q$6,'SA 10%'!$A$6:$IV$366,$A220+1,0))/1000</f>
        <v>0</v>
      </c>
      <c r="R220" s="470">
        <f>('ป้อนข้อมูล Mortgage Protection1'!$G$26*HLOOKUP($R$6,'SA 10%'!$A$6:$IV$366,$A220+1,0))/1000</f>
        <v>0</v>
      </c>
      <c r="S220" s="470">
        <f>('ป้อนข้อมูล Mortgage Protection1'!$G$26*HLOOKUP($S$6,'SA 10%'!$A$6:$IV$366,$A220+1,0))/1000</f>
        <v>75527.226546359147</v>
      </c>
      <c r="T220" s="470">
        <f>('ป้อนข้อมูล Mortgage Protection1'!$G$26*HLOOKUP($T$6,'SA 10%'!$A$6:$IV$366,$A220+1,0))/1000</f>
        <v>352833.20551009767</v>
      </c>
      <c r="U220" s="470">
        <f>('ป้อนข้อมูล Mortgage Protection1'!$G$26*HLOOKUP($U$6,'SA 10%'!$A$6:$IV$366,$A220+1,0))/1000</f>
        <v>595111.59786493808</v>
      </c>
      <c r="V220" s="470">
        <f>('ป้อนข้อมูล Mortgage Protection1'!$G$26*HLOOKUP($V$6,'SA 10%'!$A$6:$IV$366,$A220+1,0))/1000</f>
        <v>807612.91121818544</v>
      </c>
      <c r="W220" s="470">
        <f>('ป้อนข้อมูล Mortgage Protection1'!$G$26*HLOOKUP($W$6,'SA 10%'!$A$6:$IV$366,$A220+1,0))/1000</f>
        <v>994634.52189049311</v>
      </c>
      <c r="X220" s="470">
        <f>('ป้อนข้อมูล Mortgage Protection1'!$G$26*HLOOKUP($X$6,'SA 10%'!$A$6:$IV$366,$A220+1,0))/1000</f>
        <v>1159726.9264192621</v>
      </c>
      <c r="Y220" s="470">
        <f>('ป้อนข้อมูล Mortgage Protection1'!$G$26*HLOOKUP($Y$6,'SA 10%'!$A$6:$IV$366,$A220+1,0))/1000</f>
        <v>1305848.4806997932</v>
      </c>
      <c r="Z220" s="470">
        <f>('ป้อนข้อมูล Mortgage Protection1'!$G$26*HLOOKUP($Z$6,'SA 10%'!$A$6:$IV$366,$A220+1,0))/1000</f>
        <v>1435483.0543308198</v>
      </c>
      <c r="AA220" s="470">
        <f>('ป้อนข้อมูล Mortgage Protection1'!$G$26*HLOOKUP($AA$6,'SA 10%'!$A$6:$IV$366,$A220+1,0))/1000</f>
        <v>1550730.587571871</v>
      </c>
      <c r="AB220" s="470">
        <f>('ป้อนข้อมูล Mortgage Protection1'!$G$26*HLOOKUP($AB$6,'SA 10%'!$A$6:$IV$366,$A220+1,0))/1000</f>
        <v>1653377.5782452251</v>
      </c>
      <c r="AC220" s="470">
        <f>('ป้อนข้อมูล Mortgage Protection1'!$G$26*HLOOKUP($AC$6,'SA 10%'!$A$6:$IV$366,$A220+1,0))/1000</f>
        <v>1744952.5173357376</v>
      </c>
      <c r="AD220" s="470">
        <f>('ป้อนข้อมูล Mortgage Protection1'!$G$26*HLOOKUP($AD$6,'SA 10%'!$A$6:$IV$366,$A220+1,0))/1000</f>
        <v>1826769.9068655737</v>
      </c>
      <c r="AE220" s="470">
        <f>('ป้อนข้อมูล Mortgage Protection1'!$G$26*HLOOKUP($AE$6,'SA 10%'!$A$6:$IV$366,$A220+1,0))/1000</f>
        <v>1899965.5240539967</v>
      </c>
    </row>
    <row r="221" spans="1:31" ht="11.1" customHeight="1">
      <c r="A221" s="469">
        <v>215</v>
      </c>
      <c r="B221" s="470">
        <f>('ป้อนข้อมูล Mortgage Protection1'!$G$26*HLOOKUP($B$6,'SA 10%'!$A$6:$IV$366,$A221+1,0))/1000</f>
        <v>0</v>
      </c>
      <c r="C221" s="470">
        <f>('ป้อนข้อมูล Mortgage Protection1'!$G$26*HLOOKUP($C$6,'SA 10%'!$A$6:$IV$366,$A221+1,0))/1000</f>
        <v>0</v>
      </c>
      <c r="D221" s="470">
        <f>('ป้อนข้อมูล Mortgage Protection1'!$G$26*HLOOKUP($D$6,'SA 10%'!$A$6:$IV$366,$A221+1,0))/1000</f>
        <v>0</v>
      </c>
      <c r="E221" s="470">
        <f>('ป้อนข้อมูล Mortgage Protection1'!$G$26*HLOOKUP($E$6,'SA 10%'!$A$6:$IV$366,$A221+1,0))/1000</f>
        <v>0</v>
      </c>
      <c r="F221" s="470">
        <f>('ป้อนข้อมูล Mortgage Protection1'!$G$26*HLOOKUP($F$6,'SA 10%'!$A$6:$IV$366,$A221+1,0))/1000</f>
        <v>0</v>
      </c>
      <c r="G221" s="470">
        <f>('ป้อนข้อมูล Mortgage Protection1'!$G$26*HLOOKUP($G$6,'SA 10%'!$A$6:$IV$366,$A221+1,0))/1000</f>
        <v>0</v>
      </c>
      <c r="H221" s="470">
        <f>('ป้อนข้อมูล Mortgage Protection1'!$G$26*HLOOKUP($H$6,'SA 10%'!$A$6:$IV$366,$A221+1,0))/1000</f>
        <v>0</v>
      </c>
      <c r="I221" s="470">
        <f>('ป้อนข้อมูล Mortgage Protection1'!$G$26*HLOOKUP($I$6,'SA 10%'!$A$6:$IV$366,$A221+1,0))/1000</f>
        <v>0</v>
      </c>
      <c r="J221" s="470">
        <f>('ป้อนข้อมูล Mortgage Protection1'!$G$26*HLOOKUP($J$6,'SA 10%'!$A$6:$IV$366,$A221+1,0))/1000</f>
        <v>0</v>
      </c>
      <c r="K221" s="470">
        <f>('ป้อนข้อมูล Mortgage Protection1'!$G$26*HLOOKUP($K$6,'SA 10%'!$A$6:$IV$366,$A221+1,0))/1000</f>
        <v>0</v>
      </c>
      <c r="L221" s="470">
        <f>('ป้อนข้อมูล Mortgage Protection1'!$G$26*HLOOKUP($L$6,'SA 10%'!$A$6:$IV$366,$A221+1,0))/1000</f>
        <v>0</v>
      </c>
      <c r="M221" s="470">
        <f>('ป้อนข้อมูล Mortgage Protection1'!$G$26*HLOOKUP($M$6,'SA 10%'!$A$6:$IV$366,$A221+1,0))/1000</f>
        <v>0</v>
      </c>
      <c r="N221" s="470">
        <f>('ป้อนข้อมูล Mortgage Protection1'!$G$26*HLOOKUP($N$6,'SA 10%'!$A$6:$IV$366,$A221+1,0))/1000</f>
        <v>0</v>
      </c>
      <c r="O221" s="470">
        <f>('ป้อนข้อมูล Mortgage Protection1'!$G$26*HLOOKUP($O$6,'SA 10%'!$A$6:$IV$366,$A221+1,0))/1000</f>
        <v>0</v>
      </c>
      <c r="P221" s="470">
        <f>('ป้อนข้อมูล Mortgage Protection1'!$G$26*HLOOKUP($P$6,'SA 10%'!$A$6:$IV$366,$A221+1,0))/1000</f>
        <v>0</v>
      </c>
      <c r="Q221" s="470">
        <f>('ป้อนข้อมูล Mortgage Protection1'!$G$26*HLOOKUP($Q$6,'SA 10%'!$A$6:$IV$366,$A221+1,0))/1000</f>
        <v>0</v>
      </c>
      <c r="R221" s="470">
        <f>('ป้อนข้อมูล Mortgage Protection1'!$G$26*HLOOKUP($R$6,'SA 10%'!$A$6:$IV$366,$A221+1,0))/1000</f>
        <v>0</v>
      </c>
      <c r="S221" s="470">
        <f>('ป้อนข้อมูล Mortgage Protection1'!$G$26*HLOOKUP($S$6,'SA 10%'!$A$6:$IV$366,$A221+1,0))/1000</f>
        <v>50560.121515079474</v>
      </c>
      <c r="T221" s="470">
        <f>('ป้อนข้อมูล Mortgage Protection1'!$G$26*HLOOKUP($T$6,'SA 10%'!$A$6:$IV$366,$A221+1,0))/1000</f>
        <v>330652.76340522163</v>
      </c>
      <c r="U221" s="470">
        <f>('ป้อนข้อมูล Mortgage Protection1'!$G$26*HLOOKUP($U$6,'SA 10%'!$A$6:$IV$366,$A221+1,0))/1000</f>
        <v>575365.82455576234</v>
      </c>
      <c r="V221" s="470">
        <f>('ป้อนข้อมูล Mortgage Protection1'!$G$26*HLOOKUP($V$6,'SA 10%'!$A$6:$IV$366,$A221+1,0))/1000</f>
        <v>790002.57521168329</v>
      </c>
      <c r="W221" s="470">
        <f>('ป้อนข้อมูล Mortgage Protection1'!$G$26*HLOOKUP($W$6,'SA 10%'!$A$6:$IV$366,$A221+1,0))/1000</f>
        <v>978903.5762629665</v>
      </c>
      <c r="X221" s="470">
        <f>('ป้อนข้อมูล Mortgage Protection1'!$G$26*HLOOKUP($X$6,'SA 10%'!$A$6:$IV$366,$A221+1,0))/1000</f>
        <v>1145655.0033806111</v>
      </c>
      <c r="Y221" s="470">
        <f>('ป้อนข้อมูล Mortgage Protection1'!$G$26*HLOOKUP($Y$6,'SA 10%'!$A$6:$IV$366,$A221+1,0))/1000</f>
        <v>1293244.9411398675</v>
      </c>
      <c r="Z221" s="470">
        <f>('ป้อนข้อมูล Mortgage Protection1'!$G$26*HLOOKUP($Z$6,'SA 10%'!$A$6:$IV$366,$A221+1,0))/1000</f>
        <v>1424182.2196807121</v>
      </c>
      <c r="AA221" s="470">
        <f>('ป้อนข้อมูล Mortgage Protection1'!$G$26*HLOOKUP($AA$6,'SA 10%'!$A$6:$IV$366,$A221+1,0))/1000</f>
        <v>1540587.8816770192</v>
      </c>
      <c r="AB221" s="470">
        <f>('ป้อนข้อมูล Mortgage Protection1'!$G$26*HLOOKUP($AB$6,'SA 10%'!$A$6:$IV$366,$A221+1,0))/1000</f>
        <v>1644266.3775652451</v>
      </c>
      <c r="AC221" s="470">
        <f>('ป้อนข้อมูล Mortgage Protection1'!$G$26*HLOOKUP($AC$6,'SA 10%'!$A$6:$IV$366,$A221+1,0))/1000</f>
        <v>1736761.5582196247</v>
      </c>
      <c r="AD221" s="470">
        <f>('ป้อนข้อมูล Mortgage Protection1'!$G$26*HLOOKUP($AD$6,'SA 10%'!$A$6:$IV$366,$A221+1,0))/1000</f>
        <v>1819401.1351649284</v>
      </c>
      <c r="AE221" s="470">
        <f>('ป้อนข้อมูล Mortgage Protection1'!$G$26*HLOOKUP($AE$6,'SA 10%'!$A$6:$IV$366,$A221+1,0))/1000</f>
        <v>1893332.299107722</v>
      </c>
    </row>
    <row r="222" spans="1:31" ht="11.1" customHeight="1">
      <c r="A222" s="469">
        <v>216</v>
      </c>
      <c r="B222" s="470">
        <f>('ป้อนข้อมูล Mortgage Protection1'!$G$26*HLOOKUP($B$6,'SA 10%'!$A$6:$IV$366,$A222+1,0))/1000</f>
        <v>0</v>
      </c>
      <c r="C222" s="470">
        <f>('ป้อนข้อมูล Mortgage Protection1'!$G$26*HLOOKUP($C$6,'SA 10%'!$A$6:$IV$366,$A222+1,0))/1000</f>
        <v>0</v>
      </c>
      <c r="D222" s="470">
        <f>('ป้อนข้อมูล Mortgage Protection1'!$G$26*HLOOKUP($D$6,'SA 10%'!$A$6:$IV$366,$A222+1,0))/1000</f>
        <v>0</v>
      </c>
      <c r="E222" s="470">
        <f>('ป้อนข้อมูล Mortgage Protection1'!$G$26*HLOOKUP($E$6,'SA 10%'!$A$6:$IV$366,$A222+1,0))/1000</f>
        <v>0</v>
      </c>
      <c r="F222" s="470">
        <f>('ป้อนข้อมูล Mortgage Protection1'!$G$26*HLOOKUP($F$6,'SA 10%'!$A$6:$IV$366,$A222+1,0))/1000</f>
        <v>0</v>
      </c>
      <c r="G222" s="470">
        <f>('ป้อนข้อมูล Mortgage Protection1'!$G$26*HLOOKUP($G$6,'SA 10%'!$A$6:$IV$366,$A222+1,0))/1000</f>
        <v>0</v>
      </c>
      <c r="H222" s="470">
        <f>('ป้อนข้อมูล Mortgage Protection1'!$G$26*HLOOKUP($H$6,'SA 10%'!$A$6:$IV$366,$A222+1,0))/1000</f>
        <v>0</v>
      </c>
      <c r="I222" s="470">
        <f>('ป้อนข้อมูล Mortgage Protection1'!$G$26*HLOOKUP($I$6,'SA 10%'!$A$6:$IV$366,$A222+1,0))/1000</f>
        <v>0</v>
      </c>
      <c r="J222" s="470">
        <f>('ป้อนข้อมูล Mortgage Protection1'!$G$26*HLOOKUP($J$6,'SA 10%'!$A$6:$IV$366,$A222+1,0))/1000</f>
        <v>0</v>
      </c>
      <c r="K222" s="470">
        <f>('ป้อนข้อมูล Mortgage Protection1'!$G$26*HLOOKUP($K$6,'SA 10%'!$A$6:$IV$366,$A222+1,0))/1000</f>
        <v>0</v>
      </c>
      <c r="L222" s="470">
        <f>('ป้อนข้อมูล Mortgage Protection1'!$G$26*HLOOKUP($L$6,'SA 10%'!$A$6:$IV$366,$A222+1,0))/1000</f>
        <v>0</v>
      </c>
      <c r="M222" s="470">
        <f>('ป้อนข้อมูล Mortgage Protection1'!$G$26*HLOOKUP($M$6,'SA 10%'!$A$6:$IV$366,$A222+1,0))/1000</f>
        <v>0</v>
      </c>
      <c r="N222" s="470">
        <f>('ป้อนข้อมูล Mortgage Protection1'!$G$26*HLOOKUP($N$6,'SA 10%'!$A$6:$IV$366,$A222+1,0))/1000</f>
        <v>0</v>
      </c>
      <c r="O222" s="470">
        <f>('ป้อนข้อมูล Mortgage Protection1'!$G$26*HLOOKUP($O$6,'SA 10%'!$A$6:$IV$366,$A222+1,0))/1000</f>
        <v>0</v>
      </c>
      <c r="P222" s="470">
        <f>('ป้อนข้อมูล Mortgage Protection1'!$G$26*HLOOKUP($P$6,'SA 10%'!$A$6:$IV$366,$A222+1,0))/1000</f>
        <v>0</v>
      </c>
      <c r="Q222" s="470">
        <f>('ป้อนข้อมูล Mortgage Protection1'!$G$26*HLOOKUP($Q$6,'SA 10%'!$A$6:$IV$366,$A222+1,0))/1000</f>
        <v>0</v>
      </c>
      <c r="R222" s="470">
        <f>('ป้อนข้อมูล Mortgage Protection1'!$G$26*HLOOKUP($R$6,'SA 10%'!$A$6:$IV$366,$A222+1,0))/1000</f>
        <v>0</v>
      </c>
      <c r="S222" s="470">
        <f>('ป้อนข้อมูล Mortgage Protection1'!$G$26*HLOOKUP($S$6,'SA 10%'!$A$6:$IV$366,$A222+1,0))/1000</f>
        <v>25384.957275205838</v>
      </c>
      <c r="T222" s="470">
        <f>('ป้อนข้อมูล Mortgage Protection1'!$G$26*HLOOKUP($T$6,'SA 10%'!$A$6:$IV$366,$A222+1,0))/1000</f>
        <v>308287.48428280518</v>
      </c>
      <c r="U222" s="470">
        <f>('ป้อนข้อมูล Mortgage Protection1'!$G$26*HLOOKUP($U$6,'SA 10%'!$A$6:$IV$366,$A222+1,0))/1000</f>
        <v>555455.50313567626</v>
      </c>
      <c r="V222" s="470">
        <f>('ป้อนข้อมูล Mortgage Protection1'!$G$26*HLOOKUP($V$6,'SA 10%'!$A$6:$IV$366,$A222+1,0))/1000</f>
        <v>772245.48640512663</v>
      </c>
      <c r="W222" s="470">
        <f>('ป้อนข้อมูล Mortgage Protection1'!$G$26*HLOOKUP($W$6,'SA 10%'!$A$6:$IV$366,$A222+1,0))/1000</f>
        <v>963041.53942187713</v>
      </c>
      <c r="X222" s="470">
        <f>('ป้อนข้อมูล Mortgage Protection1'!$G$26*HLOOKUP($X$6,'SA 10%'!$A$6:$IV$366,$A222+1,0))/1000</f>
        <v>1131465.8143166383</v>
      </c>
      <c r="Y222" s="470">
        <f>('ป้อนข้อมูล Mortgage Protection1'!$G$26*HLOOKUP($Y$6,'SA 10%'!$A$6:$IV$366,$A222+1,0))/1000</f>
        <v>1280536.3720836095</v>
      </c>
      <c r="Z222" s="470">
        <f>('ป้อนข้อมูล Mortgage Protection1'!$G$26*HLOOKUP($Z$6,'SA 10%'!$A$6:$IV$366,$A222+1,0))/1000</f>
        <v>1412787.2114085192</v>
      </c>
      <c r="AA222" s="470">
        <f>('ป้อนข้อมูล Mortgage Protection1'!$G$26*HLOOKUP($AA$6,'SA 10%'!$A$6:$IV$366,$A222+1,0))/1000</f>
        <v>1530360.6532330432</v>
      </c>
      <c r="AB222" s="470">
        <f>('ป้อนข้อมูล Mortgage Protection1'!$G$26*HLOOKUP($AB$6,'SA 10%'!$A$6:$IV$366,$A222+1,0))/1000</f>
        <v>1635079.250212932</v>
      </c>
      <c r="AC222" s="470">
        <f>('ป้อนข้อมูล Mortgage Protection1'!$G$26*HLOOKUP($AC$6,'SA 10%'!$A$6:$IV$366,$A222+1,0))/1000</f>
        <v>1728502.3411108775</v>
      </c>
      <c r="AD222" s="470">
        <f>('ป้อนข้อมูล Mortgage Protection1'!$G$26*HLOOKUP($AD$6,'SA 10%'!$A$6:$IV$366,$A222+1,0))/1000</f>
        <v>1811970.9570334444</v>
      </c>
      <c r="AE222" s="470">
        <f>('ป้อนข้อมูล Mortgage Protection1'!$G$26*HLOOKUP($AE$6,'SA 10%'!$A$6:$IV$366,$A222+1,0))/1000</f>
        <v>1886643.7972868944</v>
      </c>
    </row>
    <row r="223" spans="1:31" ht="11.1" customHeight="1">
      <c r="A223" s="469">
        <v>217</v>
      </c>
      <c r="B223" s="470">
        <f>('ป้อนข้อมูล Mortgage Protection1'!$G$26*HLOOKUP($B$6,'SA 10%'!$A$6:$IV$366,$A223+1,0))/1000</f>
        <v>0</v>
      </c>
      <c r="C223" s="470">
        <f>('ป้อนข้อมูล Mortgage Protection1'!$G$26*HLOOKUP($C$6,'SA 10%'!$A$6:$IV$366,$A223+1,0))/1000</f>
        <v>0</v>
      </c>
      <c r="D223" s="470">
        <f>('ป้อนข้อมูล Mortgage Protection1'!$G$26*HLOOKUP($D$6,'SA 10%'!$A$6:$IV$366,$A223+1,0))/1000</f>
        <v>0</v>
      </c>
      <c r="E223" s="470">
        <f>('ป้อนข้อมูล Mortgage Protection1'!$G$26*HLOOKUP($E$6,'SA 10%'!$A$6:$IV$366,$A223+1,0))/1000</f>
        <v>0</v>
      </c>
      <c r="F223" s="470">
        <f>('ป้อนข้อมูล Mortgage Protection1'!$G$26*HLOOKUP($F$6,'SA 10%'!$A$6:$IV$366,$A223+1,0))/1000</f>
        <v>0</v>
      </c>
      <c r="G223" s="470">
        <f>('ป้อนข้อมูล Mortgage Protection1'!$G$26*HLOOKUP($G$6,'SA 10%'!$A$6:$IV$366,$A223+1,0))/1000</f>
        <v>0</v>
      </c>
      <c r="H223" s="470">
        <f>('ป้อนข้อมูล Mortgage Protection1'!$G$26*HLOOKUP($H$6,'SA 10%'!$A$6:$IV$366,$A223+1,0))/1000</f>
        <v>0</v>
      </c>
      <c r="I223" s="470">
        <f>('ป้อนข้อมูล Mortgage Protection1'!$G$26*HLOOKUP($I$6,'SA 10%'!$A$6:$IV$366,$A223+1,0))/1000</f>
        <v>0</v>
      </c>
      <c r="J223" s="470">
        <f>('ป้อนข้อมูล Mortgage Protection1'!$G$26*HLOOKUP($J$6,'SA 10%'!$A$6:$IV$366,$A223+1,0))/1000</f>
        <v>0</v>
      </c>
      <c r="K223" s="470">
        <f>('ป้อนข้อมูล Mortgage Protection1'!$G$26*HLOOKUP($K$6,'SA 10%'!$A$6:$IV$366,$A223+1,0))/1000</f>
        <v>0</v>
      </c>
      <c r="L223" s="470">
        <f>('ป้อนข้อมูล Mortgage Protection1'!$G$26*HLOOKUP($L$6,'SA 10%'!$A$6:$IV$366,$A223+1,0))/1000</f>
        <v>0</v>
      </c>
      <c r="M223" s="470">
        <f>('ป้อนข้อมูล Mortgage Protection1'!$G$26*HLOOKUP($M$6,'SA 10%'!$A$6:$IV$366,$A223+1,0))/1000</f>
        <v>0</v>
      </c>
      <c r="N223" s="470">
        <f>('ป้อนข้อมูล Mortgage Protection1'!$G$26*HLOOKUP($N$6,'SA 10%'!$A$6:$IV$366,$A223+1,0))/1000</f>
        <v>0</v>
      </c>
      <c r="O223" s="470">
        <f>('ป้อนข้อมูล Mortgage Protection1'!$G$26*HLOOKUP($O$6,'SA 10%'!$A$6:$IV$366,$A223+1,0))/1000</f>
        <v>0</v>
      </c>
      <c r="P223" s="470">
        <f>('ป้อนข้อมูล Mortgage Protection1'!$G$26*HLOOKUP($P$6,'SA 10%'!$A$6:$IV$366,$A223+1,0))/1000</f>
        <v>0</v>
      </c>
      <c r="Q223" s="470">
        <f>('ป้อนข้อมูล Mortgage Protection1'!$G$26*HLOOKUP($Q$6,'SA 10%'!$A$6:$IV$366,$A223+1,0))/1000</f>
        <v>0</v>
      </c>
      <c r="R223" s="470">
        <f>('ป้อนข้อมูล Mortgage Protection1'!$G$26*HLOOKUP($R$6,'SA 10%'!$A$6:$IV$366,$A223+1,0))/1000</f>
        <v>0</v>
      </c>
      <c r="S223" s="470">
        <f>('ป้อนข้อมูล Mortgage Protection1'!$G$26*HLOOKUP($S$6,'SA 10%'!$A$6:$IV$366,$A223+1,0))/1000</f>
        <v>0</v>
      </c>
      <c r="T223" s="470">
        <f>('ป้อนข้อมูล Mortgage Protection1'!$G$26*HLOOKUP($T$6,'SA 10%'!$A$6:$IV$366,$A223+1,0))/1000</f>
        <v>285735.8278343688</v>
      </c>
      <c r="U223" s="470">
        <f>('ป้อนข้อมูล Mortgage Protection1'!$G$26*HLOOKUP($U$6,'SA 10%'!$A$6:$IV$366,$A223+1,0))/1000</f>
        <v>535379.2623704233</v>
      </c>
      <c r="V223" s="470">
        <f>('ป้อนข้อมูล Mortgage Protection1'!$G$26*HLOOKUP($V$6,'SA 10%'!$A$6:$IV$366,$A223+1,0))/1000</f>
        <v>754340.42185851571</v>
      </c>
      <c r="W223" s="470">
        <f>('ป้อนข้อมูล Mortgage Protection1'!$G$26*HLOOKUP($W$6,'SA 10%'!$A$6:$IV$366,$A223+1,0))/1000</f>
        <v>947047.3189404452</v>
      </c>
      <c r="X223" s="470">
        <f>('ป้อนข้อมูล Mortgage Protection1'!$G$26*HLOOKUP($X$6,'SA 10%'!$A$6:$IV$366,$A223+1,0))/1000</f>
        <v>1117158.3820104662</v>
      </c>
      <c r="Y223" s="470">
        <f>('ป้อนข้อมูล Mortgage Protection1'!$G$26*HLOOKUP($Y$6,'SA 10%'!$A$6:$IV$366,$A223+1,0))/1000</f>
        <v>1267721.898285216</v>
      </c>
      <c r="Z223" s="470">
        <f>('ป้อนข้อมูล Mortgage Protection1'!$G$26*HLOOKUP($Z$6,'SA 10%'!$A$6:$IV$366,$A223+1,0))/1000</f>
        <v>1401297.2447340589</v>
      </c>
      <c r="AA223" s="470">
        <f>('ป้อนข้อมูล Mortgage Protection1'!$G$26*HLOOKUP($AA$6,'SA 10%'!$A$6:$IV$366,$A223+1,0))/1000</f>
        <v>1520048.1978853671</v>
      </c>
      <c r="AB223" s="470">
        <f>('ป้อนข้อมูล Mortgage Protection1'!$G$26*HLOOKUP($AB$6,'SA 10%'!$A$6:$IV$366,$A223+1,0))/1000</f>
        <v>1625815.5634660164</v>
      </c>
      <c r="AC223" s="470">
        <f>('ป้อนข้อมูล Mortgage Protection1'!$G$26*HLOOKUP($AC$6,'SA 10%'!$A$6:$IV$366,$A223+1,0))/1000</f>
        <v>1720174.2971928909</v>
      </c>
      <c r="AD223" s="470">
        <f>('ป้อนข้อมูล Mortgage Protection1'!$G$26*HLOOKUP($AD$6,'SA 10%'!$A$6:$IV$366,$A223+1,0))/1000</f>
        <v>1804478.8607508647</v>
      </c>
      <c r="AE223" s="470">
        <f>('ป้อนข้อมูล Mortgage Protection1'!$G$26*HLOOKUP($AE$6,'SA 10%'!$A$6:$IV$366,$A223+1,0))/1000</f>
        <v>1879899.5579508936</v>
      </c>
    </row>
    <row r="224" spans="1:31" ht="11.1" customHeight="1">
      <c r="A224" s="469">
        <v>218</v>
      </c>
      <c r="B224" s="470">
        <f>('ป้อนข้อมูล Mortgage Protection1'!$G$26*HLOOKUP($B$6,'SA 10%'!$A$6:$IV$366,$A224+1,0))/1000</f>
        <v>0</v>
      </c>
      <c r="C224" s="470">
        <f>('ป้อนข้อมูล Mortgage Protection1'!$G$26*HLOOKUP($C$6,'SA 10%'!$A$6:$IV$366,$A224+1,0))/1000</f>
        <v>0</v>
      </c>
      <c r="D224" s="470">
        <f>('ป้อนข้อมูล Mortgage Protection1'!$G$26*HLOOKUP($D$6,'SA 10%'!$A$6:$IV$366,$A224+1,0))/1000</f>
        <v>0</v>
      </c>
      <c r="E224" s="470">
        <f>('ป้อนข้อมูล Mortgage Protection1'!$G$26*HLOOKUP($E$6,'SA 10%'!$A$6:$IV$366,$A224+1,0))/1000</f>
        <v>0</v>
      </c>
      <c r="F224" s="470">
        <f>('ป้อนข้อมูล Mortgage Protection1'!$G$26*HLOOKUP($F$6,'SA 10%'!$A$6:$IV$366,$A224+1,0))/1000</f>
        <v>0</v>
      </c>
      <c r="G224" s="470">
        <f>('ป้อนข้อมูล Mortgage Protection1'!$G$26*HLOOKUP($G$6,'SA 10%'!$A$6:$IV$366,$A224+1,0))/1000</f>
        <v>0</v>
      </c>
      <c r="H224" s="470">
        <f>('ป้อนข้อมูล Mortgage Protection1'!$G$26*HLOOKUP($H$6,'SA 10%'!$A$6:$IV$366,$A224+1,0))/1000</f>
        <v>0</v>
      </c>
      <c r="I224" s="470">
        <f>('ป้อนข้อมูล Mortgage Protection1'!$G$26*HLOOKUP($I$6,'SA 10%'!$A$6:$IV$366,$A224+1,0))/1000</f>
        <v>0</v>
      </c>
      <c r="J224" s="470">
        <f>('ป้อนข้อมูล Mortgage Protection1'!$G$26*HLOOKUP($J$6,'SA 10%'!$A$6:$IV$366,$A224+1,0))/1000</f>
        <v>0</v>
      </c>
      <c r="K224" s="470">
        <f>('ป้อนข้อมูล Mortgage Protection1'!$G$26*HLOOKUP($K$6,'SA 10%'!$A$6:$IV$366,$A224+1,0))/1000</f>
        <v>0</v>
      </c>
      <c r="L224" s="470">
        <f>('ป้อนข้อมูล Mortgage Protection1'!$G$26*HLOOKUP($L$6,'SA 10%'!$A$6:$IV$366,$A224+1,0))/1000</f>
        <v>0</v>
      </c>
      <c r="M224" s="470">
        <f>('ป้อนข้อมูล Mortgage Protection1'!$G$26*HLOOKUP($M$6,'SA 10%'!$A$6:$IV$366,$A224+1,0))/1000</f>
        <v>0</v>
      </c>
      <c r="N224" s="470">
        <f>('ป้อนข้อมูล Mortgage Protection1'!$G$26*HLOOKUP($N$6,'SA 10%'!$A$6:$IV$366,$A224+1,0))/1000</f>
        <v>0</v>
      </c>
      <c r="O224" s="470">
        <f>('ป้อนข้อมูล Mortgage Protection1'!$G$26*HLOOKUP($O$6,'SA 10%'!$A$6:$IV$366,$A224+1,0))/1000</f>
        <v>0</v>
      </c>
      <c r="P224" s="470">
        <f>('ป้อนข้อมูล Mortgage Protection1'!$G$26*HLOOKUP($P$6,'SA 10%'!$A$6:$IV$366,$A224+1,0))/1000</f>
        <v>0</v>
      </c>
      <c r="Q224" s="470">
        <f>('ป้อนข้อมูล Mortgage Protection1'!$G$26*HLOOKUP($Q$6,'SA 10%'!$A$6:$IV$366,$A224+1,0))/1000</f>
        <v>0</v>
      </c>
      <c r="R224" s="470">
        <f>('ป้อนข้อมูล Mortgage Protection1'!$G$26*HLOOKUP($R$6,'SA 10%'!$A$6:$IV$366,$A224+1,0))/1000</f>
        <v>0</v>
      </c>
      <c r="S224" s="470">
        <f>('ป้อนข้อมูล Mortgage Protection1'!$G$26*HLOOKUP($S$6,'SA 10%'!$A$6:$IV$366,$A224+1,0))/1000</f>
        <v>0</v>
      </c>
      <c r="T224" s="470">
        <f>('ป้อนข้อมูล Mortgage Protection1'!$G$26*HLOOKUP($T$6,'SA 10%'!$A$6:$IV$366,$A224+1,0))/1000</f>
        <v>262996.24091552885</v>
      </c>
      <c r="U224" s="470">
        <f>('ป้อนข้อมูล Mortgage Protection1'!$G$26*HLOOKUP($U$6,'SA 10%'!$A$6:$IV$366,$A224+1,0))/1000</f>
        <v>515135.71959879331</v>
      </c>
      <c r="V224" s="470">
        <f>('ป้อนข้อมูล Mortgage Protection1'!$G$26*HLOOKUP($V$6,'SA 10%'!$A$6:$IV$366,$A224+1,0))/1000</f>
        <v>736286.14844068291</v>
      </c>
      <c r="W224" s="470">
        <f>('ป้อนข้อมูล Mortgage Protection1'!$G$26*HLOOKUP($W$6,'SA 10%'!$A$6:$IV$366,$A224+1,0))/1000</f>
        <v>930919.81328833546</v>
      </c>
      <c r="X224" s="470">
        <f>('ป้อนข้อมูล Mortgage Protection1'!$G$26*HLOOKUP($X$6,'SA 10%'!$A$6:$IV$366,$A224+1,0))/1000</f>
        <v>1102731.7211017422</v>
      </c>
      <c r="Y224" s="470">
        <f>('ป้อนข้อมูล Mortgage Protection1'!$G$26*HLOOKUP($Y$6,'SA 10%'!$A$6:$IV$366,$A224+1,0))/1000</f>
        <v>1254800.6372051691</v>
      </c>
      <c r="Z224" s="470">
        <f>('ป้อนข้อมูล Mortgage Protection1'!$G$26*HLOOKUP($Z$6,'SA 10%'!$A$6:$IV$366,$A224+1,0))/1000</f>
        <v>1389711.5283373108</v>
      </c>
      <c r="AA224" s="470">
        <f>('ป้อนข้อมูล Mortgage Protection1'!$G$26*HLOOKUP($AA$6,'SA 10%'!$A$6:$IV$366,$A224+1,0))/1000</f>
        <v>1509649.8054097949</v>
      </c>
      <c r="AB224" s="470">
        <f>('ป้อนข้อมูล Mortgage Protection1'!$G$26*HLOOKUP($AB$6,'SA 10%'!$A$6:$IV$366,$A224+1,0))/1000</f>
        <v>1616474.6793295436</v>
      </c>
      <c r="AC224" s="470">
        <f>('ป้อนข้อมูล Mortgage Protection1'!$G$26*HLOOKUP($AC$6,'SA 10%'!$A$6:$IV$366,$A224+1,0))/1000</f>
        <v>1711776.852908921</v>
      </c>
      <c r="AD224" s="470">
        <f>('ป้อนข้อมูล Mortgage Protection1'!$G$26*HLOOKUP($AD$6,'SA 10%'!$A$6:$IV$366,$A224+1,0))/1000</f>
        <v>1796924.3303325973</v>
      </c>
      <c r="AE224" s="470">
        <f>('ป้อนข้อมูล Mortgage Protection1'!$G$26*HLOOKUP($AE$6,'SA 10%'!$A$6:$IV$366,$A224+1,0))/1000</f>
        <v>1873099.1166204265</v>
      </c>
    </row>
    <row r="225" spans="1:31" ht="11.1" customHeight="1">
      <c r="A225" s="469">
        <v>219</v>
      </c>
      <c r="B225" s="470">
        <f>('ป้อนข้อมูล Mortgage Protection1'!$G$26*HLOOKUP($B$6,'SA 10%'!$A$6:$IV$366,$A225+1,0))/1000</f>
        <v>0</v>
      </c>
      <c r="C225" s="470">
        <f>('ป้อนข้อมูล Mortgage Protection1'!$G$26*HLOOKUP($C$6,'SA 10%'!$A$6:$IV$366,$A225+1,0))/1000</f>
        <v>0</v>
      </c>
      <c r="D225" s="470">
        <f>('ป้อนข้อมูล Mortgage Protection1'!$G$26*HLOOKUP($D$6,'SA 10%'!$A$6:$IV$366,$A225+1,0))/1000</f>
        <v>0</v>
      </c>
      <c r="E225" s="470">
        <f>('ป้อนข้อมูล Mortgage Protection1'!$G$26*HLOOKUP($E$6,'SA 10%'!$A$6:$IV$366,$A225+1,0))/1000</f>
        <v>0</v>
      </c>
      <c r="F225" s="470">
        <f>('ป้อนข้อมูล Mortgage Protection1'!$G$26*HLOOKUP($F$6,'SA 10%'!$A$6:$IV$366,$A225+1,0))/1000</f>
        <v>0</v>
      </c>
      <c r="G225" s="470">
        <f>('ป้อนข้อมูล Mortgage Protection1'!$G$26*HLOOKUP($G$6,'SA 10%'!$A$6:$IV$366,$A225+1,0))/1000</f>
        <v>0</v>
      </c>
      <c r="H225" s="470">
        <f>('ป้อนข้อมูล Mortgage Protection1'!$G$26*HLOOKUP($H$6,'SA 10%'!$A$6:$IV$366,$A225+1,0))/1000</f>
        <v>0</v>
      </c>
      <c r="I225" s="470">
        <f>('ป้อนข้อมูล Mortgage Protection1'!$G$26*HLOOKUP($I$6,'SA 10%'!$A$6:$IV$366,$A225+1,0))/1000</f>
        <v>0</v>
      </c>
      <c r="J225" s="470">
        <f>('ป้อนข้อมูล Mortgage Protection1'!$G$26*HLOOKUP($J$6,'SA 10%'!$A$6:$IV$366,$A225+1,0))/1000</f>
        <v>0</v>
      </c>
      <c r="K225" s="470">
        <f>('ป้อนข้อมูล Mortgage Protection1'!$G$26*HLOOKUP($K$6,'SA 10%'!$A$6:$IV$366,$A225+1,0))/1000</f>
        <v>0</v>
      </c>
      <c r="L225" s="470">
        <f>('ป้อนข้อมูล Mortgage Protection1'!$G$26*HLOOKUP($L$6,'SA 10%'!$A$6:$IV$366,$A225+1,0))/1000</f>
        <v>0</v>
      </c>
      <c r="M225" s="470">
        <f>('ป้อนข้อมูล Mortgage Protection1'!$G$26*HLOOKUP($M$6,'SA 10%'!$A$6:$IV$366,$A225+1,0))/1000</f>
        <v>0</v>
      </c>
      <c r="N225" s="470">
        <f>('ป้อนข้อมูล Mortgage Protection1'!$G$26*HLOOKUP($N$6,'SA 10%'!$A$6:$IV$366,$A225+1,0))/1000</f>
        <v>0</v>
      </c>
      <c r="O225" s="470">
        <f>('ป้อนข้อมูล Mortgage Protection1'!$G$26*HLOOKUP($O$6,'SA 10%'!$A$6:$IV$366,$A225+1,0))/1000</f>
        <v>0</v>
      </c>
      <c r="P225" s="470">
        <f>('ป้อนข้อมูล Mortgage Protection1'!$G$26*HLOOKUP($P$6,'SA 10%'!$A$6:$IV$366,$A225+1,0))/1000</f>
        <v>0</v>
      </c>
      <c r="Q225" s="470">
        <f>('ป้อนข้อมูล Mortgage Protection1'!$G$26*HLOOKUP($Q$6,'SA 10%'!$A$6:$IV$366,$A225+1,0))/1000</f>
        <v>0</v>
      </c>
      <c r="R225" s="470">
        <f>('ป้อนข้อมูล Mortgage Protection1'!$G$26*HLOOKUP($R$6,'SA 10%'!$A$6:$IV$366,$A225+1,0))/1000</f>
        <v>0</v>
      </c>
      <c r="S225" s="470">
        <f>('ป้อนข้อมูล Mortgage Protection1'!$G$26*HLOOKUP($S$6,'SA 10%'!$A$6:$IV$366,$A225+1,0))/1000</f>
        <v>0</v>
      </c>
      <c r="T225" s="470">
        <f>('ป้อนข้อมูล Mortgage Protection1'!$G$26*HLOOKUP($T$6,'SA 10%'!$A$6:$IV$366,$A225+1,0))/1000</f>
        <v>240067.15743903184</v>
      </c>
      <c r="U225" s="470">
        <f>('ป้อนข้อมูล Mortgage Protection1'!$G$26*HLOOKUP($U$6,'SA 10%'!$A$6:$IV$366,$A225+1,0))/1000</f>
        <v>494723.48063739931</v>
      </c>
      <c r="V225" s="470">
        <f>('ป้อนข้อมูล Mortgage Protection1'!$G$26*HLOOKUP($V$6,'SA 10%'!$A$6:$IV$366,$A225+1,0))/1000</f>
        <v>718081.4227443682</v>
      </c>
      <c r="W225" s="470">
        <f>('ป้อนข้อมูล Mortgage Protection1'!$G$26*HLOOKUP($W$6,'SA 10%'!$A$6:$IV$366,$A225+1,0))/1000</f>
        <v>914657.91175579058</v>
      </c>
      <c r="X225" s="470">
        <f>('ป้อนข้อมูล Mortgage Protection1'!$G$26*HLOOKUP($X$6,'SA 10%'!$A$6:$IV$366,$A225+1,0))/1000</f>
        <v>1088184.8380187785</v>
      </c>
      <c r="Y225" s="470">
        <f>('ป้อนข้อมูล Mortgage Protection1'!$G$26*HLOOKUP($Y$6,'SA 10%'!$A$6:$IV$366,$A225+1,0))/1000</f>
        <v>1241771.6989494551</v>
      </c>
      <c r="Z225" s="470">
        <f>('ป้อนข้อมูล Mortgage Protection1'!$G$26*HLOOKUP($Z$6,'SA 10%'!$A$6:$IV$366,$A225+1,0))/1000</f>
        <v>1378029.2643039234</v>
      </c>
      <c r="AA225" s="470">
        <f>('ป้อนข้อมูล Mortgage Protection1'!$G$26*HLOOKUP($AA$6,'SA 10%'!$A$6:$IV$366,$A225+1,0))/1000</f>
        <v>1499164.7596635916</v>
      </c>
      <c r="AB225" s="470">
        <f>('ป้อนข้อมูล Mortgage Protection1'!$G$26*HLOOKUP($AB$6,'SA 10%'!$A$6:$IV$366,$A225+1,0))/1000</f>
        <v>1607055.9544919333</v>
      </c>
      <c r="AC225" s="470">
        <f>('ป้อนข้อมูล Mortgage Protection1'!$G$26*HLOOKUP($AC$6,'SA 10%'!$A$6:$IV$366,$A225+1,0))/1000</f>
        <v>1703309.4299225844</v>
      </c>
      <c r="AD225" s="470">
        <f>('ป้อนข้อมูล Mortgage Protection1'!$G$26*HLOOKUP($AD$6,'SA 10%'!$A$6:$IV$366,$A225+1,0))/1000</f>
        <v>1789306.845494177</v>
      </c>
      <c r="AE225" s="470">
        <f>('ป้อนข้อมูล Mortgage Protection1'!$G$26*HLOOKUP($AE$6,'SA 10%'!$A$6:$IV$366,$A225+1,0))/1000</f>
        <v>1866242.0049455382</v>
      </c>
    </row>
    <row r="226" spans="1:31" ht="11.1" customHeight="1">
      <c r="A226" s="469">
        <v>220</v>
      </c>
      <c r="B226" s="470">
        <f>('ป้อนข้อมูล Mortgage Protection1'!$G$26*HLOOKUP($B$6,'SA 10%'!$A$6:$IV$366,$A226+1,0))/1000</f>
        <v>0</v>
      </c>
      <c r="C226" s="470">
        <f>('ป้อนข้อมูล Mortgage Protection1'!$G$26*HLOOKUP($C$6,'SA 10%'!$A$6:$IV$366,$A226+1,0))/1000</f>
        <v>0</v>
      </c>
      <c r="D226" s="470">
        <f>('ป้อนข้อมูล Mortgage Protection1'!$G$26*HLOOKUP($D$6,'SA 10%'!$A$6:$IV$366,$A226+1,0))/1000</f>
        <v>0</v>
      </c>
      <c r="E226" s="470">
        <f>('ป้อนข้อมูล Mortgage Protection1'!$G$26*HLOOKUP($E$6,'SA 10%'!$A$6:$IV$366,$A226+1,0))/1000</f>
        <v>0</v>
      </c>
      <c r="F226" s="470">
        <f>('ป้อนข้อมูล Mortgage Protection1'!$G$26*HLOOKUP($F$6,'SA 10%'!$A$6:$IV$366,$A226+1,0))/1000</f>
        <v>0</v>
      </c>
      <c r="G226" s="470">
        <f>('ป้อนข้อมูล Mortgage Protection1'!$G$26*HLOOKUP($G$6,'SA 10%'!$A$6:$IV$366,$A226+1,0))/1000</f>
        <v>0</v>
      </c>
      <c r="H226" s="470">
        <f>('ป้อนข้อมูล Mortgage Protection1'!$G$26*HLOOKUP($H$6,'SA 10%'!$A$6:$IV$366,$A226+1,0))/1000</f>
        <v>0</v>
      </c>
      <c r="I226" s="470">
        <f>('ป้อนข้อมูล Mortgage Protection1'!$G$26*HLOOKUP($I$6,'SA 10%'!$A$6:$IV$366,$A226+1,0))/1000</f>
        <v>0</v>
      </c>
      <c r="J226" s="470">
        <f>('ป้อนข้อมูล Mortgage Protection1'!$G$26*HLOOKUP($J$6,'SA 10%'!$A$6:$IV$366,$A226+1,0))/1000</f>
        <v>0</v>
      </c>
      <c r="K226" s="470">
        <f>('ป้อนข้อมูล Mortgage Protection1'!$G$26*HLOOKUP($K$6,'SA 10%'!$A$6:$IV$366,$A226+1,0))/1000</f>
        <v>0</v>
      </c>
      <c r="L226" s="470">
        <f>('ป้อนข้อมูล Mortgage Protection1'!$G$26*HLOOKUP($L$6,'SA 10%'!$A$6:$IV$366,$A226+1,0))/1000</f>
        <v>0</v>
      </c>
      <c r="M226" s="470">
        <f>('ป้อนข้อมูล Mortgage Protection1'!$G$26*HLOOKUP($M$6,'SA 10%'!$A$6:$IV$366,$A226+1,0))/1000</f>
        <v>0</v>
      </c>
      <c r="N226" s="470">
        <f>('ป้อนข้อมูล Mortgage Protection1'!$G$26*HLOOKUP($N$6,'SA 10%'!$A$6:$IV$366,$A226+1,0))/1000</f>
        <v>0</v>
      </c>
      <c r="O226" s="470">
        <f>('ป้อนข้อมูล Mortgage Protection1'!$G$26*HLOOKUP($O$6,'SA 10%'!$A$6:$IV$366,$A226+1,0))/1000</f>
        <v>0</v>
      </c>
      <c r="P226" s="470">
        <f>('ป้อนข้อมูล Mortgage Protection1'!$G$26*HLOOKUP($P$6,'SA 10%'!$A$6:$IV$366,$A226+1,0))/1000</f>
        <v>0</v>
      </c>
      <c r="Q226" s="470">
        <f>('ป้อนข้อมูล Mortgage Protection1'!$G$26*HLOOKUP($Q$6,'SA 10%'!$A$6:$IV$366,$A226+1,0))/1000</f>
        <v>0</v>
      </c>
      <c r="R226" s="470">
        <f>('ป้อนข้อมูล Mortgage Protection1'!$G$26*HLOOKUP($R$6,'SA 10%'!$A$6:$IV$366,$A226+1,0))/1000</f>
        <v>0</v>
      </c>
      <c r="S226" s="470">
        <f>('ป้อนข้อมูล Mortgage Protection1'!$G$26*HLOOKUP($S$6,'SA 10%'!$A$6:$IV$366,$A226+1,0))/1000</f>
        <v>0</v>
      </c>
      <c r="T226" s="470">
        <f>('ป้อนข้อมูล Mortgage Protection1'!$G$26*HLOOKUP($T$6,'SA 10%'!$A$6:$IV$366,$A226+1,0))/1000</f>
        <v>216946.99826689705</v>
      </c>
      <c r="U226" s="470">
        <f>('ป้อนข้อมูล Mortgage Protection1'!$G$26*HLOOKUP($U$6,'SA 10%'!$A$6:$IV$366,$A226+1,0))/1000</f>
        <v>474141.13968466036</v>
      </c>
      <c r="V226" s="470">
        <f>('ป้อนข้อมูล Mortgage Protection1'!$G$26*HLOOKUP($V$6,'SA 10%'!$A$6:$IV$366,$A226+1,0))/1000</f>
        <v>699724.99100058421</v>
      </c>
      <c r="W226" s="470">
        <f>('ป้อนข้อมูล Mortgage Protection1'!$G$26*HLOOKUP($W$6,'SA 10%'!$A$6:$IV$366,$A226+1,0))/1000</f>
        <v>898260.49437714135</v>
      </c>
      <c r="X226" s="470">
        <f>('ป้อนข้อมูล Mortgage Protection1'!$G$26*HLOOKUP($X$6,'SA 10%'!$A$6:$IV$366,$A226+1,0))/1000</f>
        <v>1073516.7309101238</v>
      </c>
      <c r="Y226" s="470">
        <f>('ป้อนข้อมูล Mortgage Protection1'!$G$26*HLOOKUP($Y$6,'SA 10%'!$A$6:$IV$366,$A226+1,0))/1000</f>
        <v>1228634.1862082768</v>
      </c>
      <c r="Z226" s="470">
        <f>('ป้อนข้อมูล Mortgage Protection1'!$G$26*HLOOKUP($Z$6,'SA 10%'!$A$6:$IV$366,$A226+1,0))/1000</f>
        <v>1366249.6480702581</v>
      </c>
      <c r="AA226" s="470">
        <f>('ป้อนข้อมูล Mortgage Protection1'!$G$26*HLOOKUP($AA$6,'SA 10%'!$A$6:$IV$366,$A226+1,0))/1000</f>
        <v>1488592.3385361708</v>
      </c>
      <c r="AB226" s="470">
        <f>('ป้อนข้อมูล Mortgage Protection1'!$G$26*HLOOKUP($AB$6,'SA 10%'!$A$6:$IV$366,$A226+1,0))/1000</f>
        <v>1597558.7402806757</v>
      </c>
      <c r="AC226" s="470">
        <f>('ป้อนข้อมูล Mortgage Protection1'!$G$26*HLOOKUP($AC$6,'SA 10%'!$A$6:$IV$366,$A226+1,0))/1000</f>
        <v>1694771.4450780288</v>
      </c>
      <c r="AD226" s="470">
        <f>('ป้อนข้อมูล Mortgage Protection1'!$G$26*HLOOKUP($AD$6,'SA 10%'!$A$6:$IV$366,$A226+1,0))/1000</f>
        <v>1781625.8816154369</v>
      </c>
      <c r="AE226" s="470">
        <f>('ป้อนข้อมูล Mortgage Protection1'!$G$26*HLOOKUP($AE$6,'SA 10%'!$A$6:$IV$366,$A226+1,0))/1000</f>
        <v>1859327.7506733593</v>
      </c>
    </row>
    <row r="227" spans="1:31" ht="11.1" customHeight="1">
      <c r="A227" s="469">
        <v>221</v>
      </c>
      <c r="B227" s="470">
        <f>('ป้อนข้อมูล Mortgage Protection1'!$G$26*HLOOKUP($B$6,'SA 10%'!$A$6:$IV$366,$A227+1,0))/1000</f>
        <v>0</v>
      </c>
      <c r="C227" s="470">
        <f>('ป้อนข้อมูล Mortgage Protection1'!$G$26*HLOOKUP($C$6,'SA 10%'!$A$6:$IV$366,$A227+1,0))/1000</f>
        <v>0</v>
      </c>
      <c r="D227" s="470">
        <f>('ป้อนข้อมูล Mortgage Protection1'!$G$26*HLOOKUP($D$6,'SA 10%'!$A$6:$IV$366,$A227+1,0))/1000</f>
        <v>0</v>
      </c>
      <c r="E227" s="470">
        <f>('ป้อนข้อมูล Mortgage Protection1'!$G$26*HLOOKUP($E$6,'SA 10%'!$A$6:$IV$366,$A227+1,0))/1000</f>
        <v>0</v>
      </c>
      <c r="F227" s="470">
        <f>('ป้อนข้อมูล Mortgage Protection1'!$G$26*HLOOKUP($F$6,'SA 10%'!$A$6:$IV$366,$A227+1,0))/1000</f>
        <v>0</v>
      </c>
      <c r="G227" s="470">
        <f>('ป้อนข้อมูล Mortgage Protection1'!$G$26*HLOOKUP($G$6,'SA 10%'!$A$6:$IV$366,$A227+1,0))/1000</f>
        <v>0</v>
      </c>
      <c r="H227" s="470">
        <f>('ป้อนข้อมูล Mortgage Protection1'!$G$26*HLOOKUP($H$6,'SA 10%'!$A$6:$IV$366,$A227+1,0))/1000</f>
        <v>0</v>
      </c>
      <c r="I227" s="470">
        <f>('ป้อนข้อมูล Mortgage Protection1'!$G$26*HLOOKUP($I$6,'SA 10%'!$A$6:$IV$366,$A227+1,0))/1000</f>
        <v>0</v>
      </c>
      <c r="J227" s="470">
        <f>('ป้อนข้อมูล Mortgage Protection1'!$G$26*HLOOKUP($J$6,'SA 10%'!$A$6:$IV$366,$A227+1,0))/1000</f>
        <v>0</v>
      </c>
      <c r="K227" s="470">
        <f>('ป้อนข้อมูล Mortgage Protection1'!$G$26*HLOOKUP($K$6,'SA 10%'!$A$6:$IV$366,$A227+1,0))/1000</f>
        <v>0</v>
      </c>
      <c r="L227" s="470">
        <f>('ป้อนข้อมูล Mortgage Protection1'!$G$26*HLOOKUP($L$6,'SA 10%'!$A$6:$IV$366,$A227+1,0))/1000</f>
        <v>0</v>
      </c>
      <c r="M227" s="470">
        <f>('ป้อนข้อมูล Mortgage Protection1'!$G$26*HLOOKUP($M$6,'SA 10%'!$A$6:$IV$366,$A227+1,0))/1000</f>
        <v>0</v>
      </c>
      <c r="N227" s="470">
        <f>('ป้อนข้อมูล Mortgage Protection1'!$G$26*HLOOKUP($N$6,'SA 10%'!$A$6:$IV$366,$A227+1,0))/1000</f>
        <v>0</v>
      </c>
      <c r="O227" s="470">
        <f>('ป้อนข้อมูล Mortgage Protection1'!$G$26*HLOOKUP($O$6,'SA 10%'!$A$6:$IV$366,$A227+1,0))/1000</f>
        <v>0</v>
      </c>
      <c r="P227" s="470">
        <f>('ป้อนข้อมูล Mortgage Protection1'!$G$26*HLOOKUP($P$6,'SA 10%'!$A$6:$IV$366,$A227+1,0))/1000</f>
        <v>0</v>
      </c>
      <c r="Q227" s="470">
        <f>('ป้อนข้อมูล Mortgage Protection1'!$G$26*HLOOKUP($Q$6,'SA 10%'!$A$6:$IV$366,$A227+1,0))/1000</f>
        <v>0</v>
      </c>
      <c r="R227" s="470">
        <f>('ป้อนข้อมูล Mortgage Protection1'!$G$26*HLOOKUP($R$6,'SA 10%'!$A$6:$IV$366,$A227+1,0))/1000</f>
        <v>0</v>
      </c>
      <c r="S227" s="470">
        <f>('ป้อนข้อมูล Mortgage Protection1'!$G$26*HLOOKUP($S$6,'SA 10%'!$A$6:$IV$366,$A227+1,0))/1000</f>
        <v>0</v>
      </c>
      <c r="T227" s="470">
        <f>('ป้อนข้อมูล Mortgage Protection1'!$G$26*HLOOKUP($T$6,'SA 10%'!$A$6:$IV$366,$A227+1,0))/1000</f>
        <v>193634.1711016616</v>
      </c>
      <c r="U227" s="470">
        <f>('ป้อนข้อมูล Mortgage Protection1'!$G$26*HLOOKUP($U$6,'SA 10%'!$A$6:$IV$366,$A227+1,0))/1000</f>
        <v>453387.2792239823</v>
      </c>
      <c r="V227" s="470">
        <f>('ป้อนข้อมูล Mortgage Protection1'!$G$26*HLOOKUP($V$6,'SA 10%'!$A$6:$IV$366,$A227+1,0))/1000</f>
        <v>681215.58899226855</v>
      </c>
      <c r="W227" s="470">
        <f>('ป้อนข้อมูล Mortgage Protection1'!$G$26*HLOOKUP($W$6,'SA 10%'!$A$6:$IV$366,$A227+1,0))/1000</f>
        <v>881726.43185367016</v>
      </c>
      <c r="X227" s="470">
        <f>('ป้อนข้อมูล Mortgage Protection1'!$G$26*HLOOKUP($X$6,'SA 10%'!$A$6:$IV$366,$A227+1,0))/1000</f>
        <v>1058726.3895755638</v>
      </c>
      <c r="Y227" s="470">
        <f>('ป้อนข้อมูล Mortgage Protection1'!$G$26*HLOOKUP($Y$6,'SA 10%'!$A$6:$IV$366,$A227+1,0))/1000</f>
        <v>1215387.1941942552</v>
      </c>
      <c r="Z227" s="470">
        <f>('ป้อนข้อมูล Mortgage Protection1'!$G$26*HLOOKUP($Z$6,'SA 10%'!$A$6:$IV$366,$A227+1,0))/1000</f>
        <v>1354371.8683679784</v>
      </c>
      <c r="AA227" s="470">
        <f>('ป้อนข้อมูล Mortgage Protection1'!$G$26*HLOOKUP($AA$6,'SA 10%'!$A$6:$IV$366,$A227+1,0))/1000</f>
        <v>1477931.8138993545</v>
      </c>
      <c r="AB227" s="470">
        <f>('ป้อนข้อมูล Mortgage Protection1'!$G$26*HLOOKUP($AB$6,'SA 10%'!$A$6:$IV$366,$A227+1,0))/1000</f>
        <v>1587982.382617658</v>
      </c>
      <c r="AC227" s="470">
        <f>('ป้อนข้อมูล Mortgage Protection1'!$G$26*HLOOKUP($AC$6,'SA 10%'!$A$6:$IV$366,$A227+1,0))/1000</f>
        <v>1686162.3103597681</v>
      </c>
      <c r="AD227" s="470">
        <f>('ป้อนข้อมูล Mortgage Protection1'!$G$26*HLOOKUP($AD$6,'SA 10%'!$A$6:$IV$366,$A227+1,0))/1000</f>
        <v>1773880.9097043739</v>
      </c>
      <c r="AE227" s="470">
        <f>('ป้อนข้อมูล Mortgage Protection1'!$G$26*HLOOKUP($AE$6,'SA 10%'!$A$6:$IV$366,$A227+1,0))/1000</f>
        <v>1852355.8776155789</v>
      </c>
    </row>
    <row r="228" spans="1:31" ht="11.1" customHeight="1">
      <c r="A228" s="469">
        <v>222</v>
      </c>
      <c r="B228" s="470">
        <f>('ป้อนข้อมูล Mortgage Protection1'!$G$26*HLOOKUP($B$6,'SA 10%'!$A$6:$IV$366,$A228+1,0))/1000</f>
        <v>0</v>
      </c>
      <c r="C228" s="470">
        <f>('ป้อนข้อมูล Mortgage Protection1'!$G$26*HLOOKUP($C$6,'SA 10%'!$A$6:$IV$366,$A228+1,0))/1000</f>
        <v>0</v>
      </c>
      <c r="D228" s="470">
        <f>('ป้อนข้อมูล Mortgage Protection1'!$G$26*HLOOKUP($D$6,'SA 10%'!$A$6:$IV$366,$A228+1,0))/1000</f>
        <v>0</v>
      </c>
      <c r="E228" s="470">
        <f>('ป้อนข้อมูล Mortgage Protection1'!$G$26*HLOOKUP($E$6,'SA 10%'!$A$6:$IV$366,$A228+1,0))/1000</f>
        <v>0</v>
      </c>
      <c r="F228" s="470">
        <f>('ป้อนข้อมูล Mortgage Protection1'!$G$26*HLOOKUP($F$6,'SA 10%'!$A$6:$IV$366,$A228+1,0))/1000</f>
        <v>0</v>
      </c>
      <c r="G228" s="470">
        <f>('ป้อนข้อมูล Mortgage Protection1'!$G$26*HLOOKUP($G$6,'SA 10%'!$A$6:$IV$366,$A228+1,0))/1000</f>
        <v>0</v>
      </c>
      <c r="H228" s="470">
        <f>('ป้อนข้อมูล Mortgage Protection1'!$G$26*HLOOKUP($H$6,'SA 10%'!$A$6:$IV$366,$A228+1,0))/1000</f>
        <v>0</v>
      </c>
      <c r="I228" s="470">
        <f>('ป้อนข้อมูล Mortgage Protection1'!$G$26*HLOOKUP($I$6,'SA 10%'!$A$6:$IV$366,$A228+1,0))/1000</f>
        <v>0</v>
      </c>
      <c r="J228" s="470">
        <f>('ป้อนข้อมูล Mortgage Protection1'!$G$26*HLOOKUP($J$6,'SA 10%'!$A$6:$IV$366,$A228+1,0))/1000</f>
        <v>0</v>
      </c>
      <c r="K228" s="470">
        <f>('ป้อนข้อมูล Mortgage Protection1'!$G$26*HLOOKUP($K$6,'SA 10%'!$A$6:$IV$366,$A228+1,0))/1000</f>
        <v>0</v>
      </c>
      <c r="L228" s="470">
        <f>('ป้อนข้อมูล Mortgage Protection1'!$G$26*HLOOKUP($L$6,'SA 10%'!$A$6:$IV$366,$A228+1,0))/1000</f>
        <v>0</v>
      </c>
      <c r="M228" s="470">
        <f>('ป้อนข้อมูล Mortgage Protection1'!$G$26*HLOOKUP($M$6,'SA 10%'!$A$6:$IV$366,$A228+1,0))/1000</f>
        <v>0</v>
      </c>
      <c r="N228" s="470">
        <f>('ป้อนข้อมูล Mortgage Protection1'!$G$26*HLOOKUP($N$6,'SA 10%'!$A$6:$IV$366,$A228+1,0))/1000</f>
        <v>0</v>
      </c>
      <c r="O228" s="470">
        <f>('ป้อนข้อมูล Mortgage Protection1'!$G$26*HLOOKUP($O$6,'SA 10%'!$A$6:$IV$366,$A228+1,0))/1000</f>
        <v>0</v>
      </c>
      <c r="P228" s="470">
        <f>('ป้อนข้อมูล Mortgage Protection1'!$G$26*HLOOKUP($P$6,'SA 10%'!$A$6:$IV$366,$A228+1,0))/1000</f>
        <v>0</v>
      </c>
      <c r="Q228" s="470">
        <f>('ป้อนข้อมูล Mortgage Protection1'!$G$26*HLOOKUP($Q$6,'SA 10%'!$A$6:$IV$366,$A228+1,0))/1000</f>
        <v>0</v>
      </c>
      <c r="R228" s="470">
        <f>('ป้อนข้อมูล Mortgage Protection1'!$G$26*HLOOKUP($R$6,'SA 10%'!$A$6:$IV$366,$A228+1,0))/1000</f>
        <v>0</v>
      </c>
      <c r="S228" s="470">
        <f>('ป้อนข้อมูล Mortgage Protection1'!$G$26*HLOOKUP($S$6,'SA 10%'!$A$6:$IV$366,$A228+1,0))/1000</f>
        <v>0</v>
      </c>
      <c r="T228" s="470">
        <f>('ป้อนข้อมูล Mortgage Protection1'!$G$26*HLOOKUP($T$6,'SA 10%'!$A$6:$IV$366,$A228+1,0))/1000</f>
        <v>170127.07037671583</v>
      </c>
      <c r="U228" s="470">
        <f>('ป้อนข้อมูล Mortgage Protection1'!$G$26*HLOOKUP($U$6,'SA 10%'!$A$6:$IV$366,$A228+1,0))/1000</f>
        <v>432460.4699261316</v>
      </c>
      <c r="V228" s="470">
        <f>('ป้อนข้อมูล Mortgage Protection1'!$G$26*HLOOKUP($V$6,'SA 10%'!$A$6:$IV$366,$A228+1,0))/1000</f>
        <v>662551.94196721772</v>
      </c>
      <c r="W228" s="470">
        <f>('ป้อนข้อมูล Mortgage Protection1'!$G$26*HLOOKUP($W$6,'SA 10%'!$A$6:$IV$366,$A228+1,0))/1000</f>
        <v>865054.58547583688</v>
      </c>
      <c r="X228" s="470">
        <f>('ป้อนข้อมูล Mortgage Protection1'!$G$26*HLOOKUP($X$6,'SA 10%'!$A$6:$IV$366,$A228+1,0))/1000</f>
        <v>1043812.7953965492</v>
      </c>
      <c r="Y228" s="470">
        <f>('ป้อนข้อมูล Mortgage Protection1'!$G$26*HLOOKUP($Y$6,'SA 10%'!$A$6:$IV$366,$A228+1,0))/1000</f>
        <v>1202029.8105801169</v>
      </c>
      <c r="Z228" s="470">
        <f>('ป้อนข้อมูล Mortgage Protection1'!$G$26*HLOOKUP($Z$6,'SA 10%'!$A$6:$IV$366,$A228+1,0))/1000</f>
        <v>1342395.1071681802</v>
      </c>
      <c r="AA228" s="470">
        <f>('ป้อนข้อมูล Mortgage Protection1'!$G$26*HLOOKUP($AA$6,'SA 10%'!$A$6:$IV$366,$A228+1,0))/1000</f>
        <v>1467182.4515572314</v>
      </c>
      <c r="AB228" s="470">
        <f>('ป้อนข้อมูล Mortgage Protection1'!$G$26*HLOOKUP($AB$6,'SA 10%'!$A$6:$IV$366,$A228+1,0))/1000</f>
        <v>1578326.2219741154</v>
      </c>
      <c r="AC228" s="470">
        <f>('ป้อนข้อมูล Mortgage Protection1'!$G$26*HLOOKUP($AC$6,'SA 10%'!$A$6:$IV$366,$A228+1,0))/1000</f>
        <v>1677481.4328521893</v>
      </c>
      <c r="AD228" s="470">
        <f>('ป้อนข้อมูล Mortgage Protection1'!$G$26*HLOOKUP($AD$6,'SA 10%'!$A$6:$IV$366,$A228+1,0))/1000</f>
        <v>1766071.3963607191</v>
      </c>
      <c r="AE228" s="470">
        <f>('ป้อนข้อมูล Mortgage Protection1'!$G$26*HLOOKUP($AE$6,'SA 10%'!$A$6:$IV$366,$A228+1,0))/1000</f>
        <v>1845325.9056156504</v>
      </c>
    </row>
    <row r="229" spans="1:31" ht="11.1" customHeight="1">
      <c r="A229" s="469">
        <v>223</v>
      </c>
      <c r="B229" s="470">
        <f>('ป้อนข้อมูล Mortgage Protection1'!$G$26*HLOOKUP($B$6,'SA 10%'!$A$6:$IV$366,$A229+1,0))/1000</f>
        <v>0</v>
      </c>
      <c r="C229" s="470">
        <f>('ป้อนข้อมูล Mortgage Protection1'!$G$26*HLOOKUP($C$6,'SA 10%'!$A$6:$IV$366,$A229+1,0))/1000</f>
        <v>0</v>
      </c>
      <c r="D229" s="470">
        <f>('ป้อนข้อมูล Mortgage Protection1'!$G$26*HLOOKUP($D$6,'SA 10%'!$A$6:$IV$366,$A229+1,0))/1000</f>
        <v>0</v>
      </c>
      <c r="E229" s="470">
        <f>('ป้อนข้อมูล Mortgage Protection1'!$G$26*HLOOKUP($E$6,'SA 10%'!$A$6:$IV$366,$A229+1,0))/1000</f>
        <v>0</v>
      </c>
      <c r="F229" s="470">
        <f>('ป้อนข้อมูล Mortgage Protection1'!$G$26*HLOOKUP($F$6,'SA 10%'!$A$6:$IV$366,$A229+1,0))/1000</f>
        <v>0</v>
      </c>
      <c r="G229" s="470">
        <f>('ป้อนข้อมูล Mortgage Protection1'!$G$26*HLOOKUP($G$6,'SA 10%'!$A$6:$IV$366,$A229+1,0))/1000</f>
        <v>0</v>
      </c>
      <c r="H229" s="470">
        <f>('ป้อนข้อมูล Mortgage Protection1'!$G$26*HLOOKUP($H$6,'SA 10%'!$A$6:$IV$366,$A229+1,0))/1000</f>
        <v>0</v>
      </c>
      <c r="I229" s="470">
        <f>('ป้อนข้อมูล Mortgage Protection1'!$G$26*HLOOKUP($I$6,'SA 10%'!$A$6:$IV$366,$A229+1,0))/1000</f>
        <v>0</v>
      </c>
      <c r="J229" s="470">
        <f>('ป้อนข้อมูล Mortgage Protection1'!$G$26*HLOOKUP($J$6,'SA 10%'!$A$6:$IV$366,$A229+1,0))/1000</f>
        <v>0</v>
      </c>
      <c r="K229" s="470">
        <f>('ป้อนข้อมูล Mortgage Protection1'!$G$26*HLOOKUP($K$6,'SA 10%'!$A$6:$IV$366,$A229+1,0))/1000</f>
        <v>0</v>
      </c>
      <c r="L229" s="470">
        <f>('ป้อนข้อมูล Mortgage Protection1'!$G$26*HLOOKUP($L$6,'SA 10%'!$A$6:$IV$366,$A229+1,0))/1000</f>
        <v>0</v>
      </c>
      <c r="M229" s="470">
        <f>('ป้อนข้อมูล Mortgage Protection1'!$G$26*HLOOKUP($M$6,'SA 10%'!$A$6:$IV$366,$A229+1,0))/1000</f>
        <v>0</v>
      </c>
      <c r="N229" s="470">
        <f>('ป้อนข้อมูล Mortgage Protection1'!$G$26*HLOOKUP($N$6,'SA 10%'!$A$6:$IV$366,$A229+1,0))/1000</f>
        <v>0</v>
      </c>
      <c r="O229" s="470">
        <f>('ป้อนข้อมูล Mortgage Protection1'!$G$26*HLOOKUP($O$6,'SA 10%'!$A$6:$IV$366,$A229+1,0))/1000</f>
        <v>0</v>
      </c>
      <c r="P229" s="470">
        <f>('ป้อนข้อมูล Mortgage Protection1'!$G$26*HLOOKUP($P$6,'SA 10%'!$A$6:$IV$366,$A229+1,0))/1000</f>
        <v>0</v>
      </c>
      <c r="Q229" s="470">
        <f>('ป้อนข้อมูล Mortgage Protection1'!$G$26*HLOOKUP($Q$6,'SA 10%'!$A$6:$IV$366,$A229+1,0))/1000</f>
        <v>0</v>
      </c>
      <c r="R229" s="470">
        <f>('ป้อนข้อมูล Mortgage Protection1'!$G$26*HLOOKUP($R$6,'SA 10%'!$A$6:$IV$366,$A229+1,0))/1000</f>
        <v>0</v>
      </c>
      <c r="S229" s="470">
        <f>('ป้อนข้อมูล Mortgage Protection1'!$G$26*HLOOKUP($S$6,'SA 10%'!$A$6:$IV$366,$A229+1,0))/1000</f>
        <v>0</v>
      </c>
      <c r="T229" s="470">
        <f>('ป้อนข้อมูล Mortgage Protection1'!$G$26*HLOOKUP($T$6,'SA 10%'!$A$6:$IV$366,$A229+1,0))/1000</f>
        <v>146424.07714572843</v>
      </c>
      <c r="U229" s="470">
        <f>('ป้อนข้อมูล Mortgage Protection1'!$G$26*HLOOKUP($U$6,'SA 10%'!$A$6:$IV$366,$A229+1,0))/1000</f>
        <v>411359.27055079886</v>
      </c>
      <c r="V229" s="470">
        <f>('ป้อนข้อมูล Mortgage Protection1'!$G$26*HLOOKUP($V$6,'SA 10%'!$A$6:$IV$366,$A229+1,0))/1000</f>
        <v>643732.76455029019</v>
      </c>
      <c r="W229" s="470">
        <f>('ป้อนข้อมูล Mortgage Protection1'!$G$26*HLOOKUP($W$6,'SA 10%'!$A$6:$IV$366,$A229+1,0))/1000</f>
        <v>848243.80704485474</v>
      </c>
      <c r="X229" s="470">
        <f>('ป้อนข้อมูล Mortgage Protection1'!$G$26*HLOOKUP($X$6,'SA 10%'!$A$6:$IV$366,$A229+1,0))/1000</f>
        <v>1028774.9212660425</v>
      </c>
      <c r="Y229" s="470">
        <f>('ป้อนข้อมูล Mortgage Protection1'!$G$26*HLOOKUP($Y$6,'SA 10%'!$A$6:$IV$366,$A229+1,0))/1000</f>
        <v>1188561.1154358611</v>
      </c>
      <c r="Z229" s="470">
        <f>('ป้อนข้อมูล Mortgage Protection1'!$G$26*HLOOKUP($Z$6,'SA 10%'!$A$6:$IV$366,$A229+1,0))/1000</f>
        <v>1330318.5396250498</v>
      </c>
      <c r="AA229" s="470">
        <f>('ป้อนข้อมูล Mortgage Protection1'!$G$26*HLOOKUP($AA$6,'SA 10%'!$A$6:$IV$366,$A229+1,0))/1000</f>
        <v>1456343.5111955905</v>
      </c>
      <c r="AB229" s="470">
        <f>('ป้อนข้อมูล Mortgage Protection1'!$G$26*HLOOKUP($AB$6,'SA 10%'!$A$6:$IV$366,$A229+1,0))/1000</f>
        <v>1568589.59332521</v>
      </c>
      <c r="AC229" s="470">
        <f>('ป้อนข้อมูล Mortgage Protection1'!$G$26*HLOOKUP($AC$6,'SA 10%'!$A$6:$IV$366,$A229+1,0))/1000</f>
        <v>1668728.214698713</v>
      </c>
      <c r="AD229" s="470">
        <f>('ป้อนข้อมูล Mortgage Protection1'!$G$26*HLOOKUP($AD$6,'SA 10%'!$A$6:$IV$366,$A229+1,0))/1000</f>
        <v>1758196.8037392001</v>
      </c>
      <c r="AE229" s="470">
        <f>('ป้อนข้อมูล Mortgage Protection1'!$G$26*HLOOKUP($AE$6,'SA 10%'!$A$6:$IV$366,$A229+1,0))/1000</f>
        <v>1838237.350515723</v>
      </c>
    </row>
    <row r="230" spans="1:31" ht="11.1" customHeight="1">
      <c r="A230" s="469">
        <v>224</v>
      </c>
      <c r="B230" s="470">
        <f>('ป้อนข้อมูล Mortgage Protection1'!$G$26*HLOOKUP($B$6,'SA 10%'!$A$6:$IV$366,$A230+1,0))/1000</f>
        <v>0</v>
      </c>
      <c r="C230" s="470">
        <f>('ป้อนข้อมูล Mortgage Protection1'!$G$26*HLOOKUP($C$6,'SA 10%'!$A$6:$IV$366,$A230+1,0))/1000</f>
        <v>0</v>
      </c>
      <c r="D230" s="470">
        <f>('ป้อนข้อมูล Mortgage Protection1'!$G$26*HLOOKUP($D$6,'SA 10%'!$A$6:$IV$366,$A230+1,0))/1000</f>
        <v>0</v>
      </c>
      <c r="E230" s="470">
        <f>('ป้อนข้อมูล Mortgage Protection1'!$G$26*HLOOKUP($E$6,'SA 10%'!$A$6:$IV$366,$A230+1,0))/1000</f>
        <v>0</v>
      </c>
      <c r="F230" s="470">
        <f>('ป้อนข้อมูล Mortgage Protection1'!$G$26*HLOOKUP($F$6,'SA 10%'!$A$6:$IV$366,$A230+1,0))/1000</f>
        <v>0</v>
      </c>
      <c r="G230" s="470">
        <f>('ป้อนข้อมูล Mortgage Protection1'!$G$26*HLOOKUP($G$6,'SA 10%'!$A$6:$IV$366,$A230+1,0))/1000</f>
        <v>0</v>
      </c>
      <c r="H230" s="470">
        <f>('ป้อนข้อมูล Mortgage Protection1'!$G$26*HLOOKUP($H$6,'SA 10%'!$A$6:$IV$366,$A230+1,0))/1000</f>
        <v>0</v>
      </c>
      <c r="I230" s="470">
        <f>('ป้อนข้อมูล Mortgage Protection1'!$G$26*HLOOKUP($I$6,'SA 10%'!$A$6:$IV$366,$A230+1,0))/1000</f>
        <v>0</v>
      </c>
      <c r="J230" s="470">
        <f>('ป้อนข้อมูล Mortgage Protection1'!$G$26*HLOOKUP($J$6,'SA 10%'!$A$6:$IV$366,$A230+1,0))/1000</f>
        <v>0</v>
      </c>
      <c r="K230" s="470">
        <f>('ป้อนข้อมูล Mortgage Protection1'!$G$26*HLOOKUP($K$6,'SA 10%'!$A$6:$IV$366,$A230+1,0))/1000</f>
        <v>0</v>
      </c>
      <c r="L230" s="470">
        <f>('ป้อนข้อมูล Mortgage Protection1'!$G$26*HLOOKUP($L$6,'SA 10%'!$A$6:$IV$366,$A230+1,0))/1000</f>
        <v>0</v>
      </c>
      <c r="M230" s="470">
        <f>('ป้อนข้อมูล Mortgage Protection1'!$G$26*HLOOKUP($M$6,'SA 10%'!$A$6:$IV$366,$A230+1,0))/1000</f>
        <v>0</v>
      </c>
      <c r="N230" s="470">
        <f>('ป้อนข้อมูล Mortgage Protection1'!$G$26*HLOOKUP($N$6,'SA 10%'!$A$6:$IV$366,$A230+1,0))/1000</f>
        <v>0</v>
      </c>
      <c r="O230" s="470">
        <f>('ป้อนข้อมูล Mortgage Protection1'!$G$26*HLOOKUP($O$6,'SA 10%'!$A$6:$IV$366,$A230+1,0))/1000</f>
        <v>0</v>
      </c>
      <c r="P230" s="470">
        <f>('ป้อนข้อมูล Mortgage Protection1'!$G$26*HLOOKUP($P$6,'SA 10%'!$A$6:$IV$366,$A230+1,0))/1000</f>
        <v>0</v>
      </c>
      <c r="Q230" s="470">
        <f>('ป้อนข้อมูล Mortgage Protection1'!$G$26*HLOOKUP($Q$6,'SA 10%'!$A$6:$IV$366,$A230+1,0))/1000</f>
        <v>0</v>
      </c>
      <c r="R230" s="470">
        <f>('ป้อนข้อมูล Mortgage Protection1'!$G$26*HLOOKUP($R$6,'SA 10%'!$A$6:$IV$366,$A230+1,0))/1000</f>
        <v>0</v>
      </c>
      <c r="S230" s="470">
        <f>('ป้อนข้อมูล Mortgage Protection1'!$G$26*HLOOKUP($S$6,'SA 10%'!$A$6:$IV$366,$A230+1,0))/1000</f>
        <v>0</v>
      </c>
      <c r="T230" s="470">
        <f>('ป้อนข้อมูล Mortgage Protection1'!$G$26*HLOOKUP($T$6,'SA 10%'!$A$6:$IV$366,$A230+1,0))/1000</f>
        <v>122523.55897114964</v>
      </c>
      <c r="U230" s="470">
        <f>('ป้อนข้อมูล Mortgage Protection1'!$G$26*HLOOKUP($U$6,'SA 10%'!$A$6:$IV$366,$A230+1,0))/1000</f>
        <v>390082.22784733854</v>
      </c>
      <c r="V230" s="470">
        <f>('ป้อนข้อมูล Mortgage Protection1'!$G$26*HLOOKUP($V$6,'SA 10%'!$A$6:$IV$366,$A230+1,0))/1000</f>
        <v>624756.7606548887</v>
      </c>
      <c r="W230" s="470">
        <f>('ป้อนข้อมูล Mortgage Protection1'!$G$26*HLOOKUP($W$6,'SA 10%'!$A$6:$IV$366,$A230+1,0))/1000</f>
        <v>831292.93879361451</v>
      </c>
      <c r="X230" s="470">
        <f>('ป้อนข้อมูล Mortgage Protection1'!$G$26*HLOOKUP($X$6,'SA 10%'!$A$6:$IV$366,$A230+1,0))/1000</f>
        <v>1013611.7315177816</v>
      </c>
      <c r="Y230" s="470">
        <f>('ป้อนข้อมูล Mortgage Protection1'!$G$26*HLOOKUP($Y$6,'SA 10%'!$A$6:$IV$366,$A230+1,0))/1000</f>
        <v>1174980.1811654025</v>
      </c>
      <c r="Z230" s="470">
        <f>('ป้อนข้อมูล Mortgage Protection1'!$G$26*HLOOKUP($Z$6,'SA 10%'!$A$6:$IV$366,$A230+1,0))/1000</f>
        <v>1318141.3340190605</v>
      </c>
      <c r="AA230" s="470">
        <f>('ป้อนข้อมูล Mortgage Protection1'!$G$26*HLOOKUP($AA$6,'SA 10%'!$A$6:$IV$366,$A230+1,0))/1000</f>
        <v>1445414.2463309364</v>
      </c>
      <c r="AB230" s="470">
        <f>('ป้อนข้อมูล Mortgage Protection1'!$G$26*HLOOKUP($AB$6,'SA 10%'!$A$6:$IV$366,$A230+1,0))/1000</f>
        <v>1558771.8261042295</v>
      </c>
      <c r="AC230" s="470">
        <f>('ป้อนข้อมูล Mortgage Protection1'!$G$26*HLOOKUP($AC$6,'SA 10%'!$A$6:$IV$366,$A230+1,0))/1000</f>
        <v>1659902.0530606245</v>
      </c>
      <c r="AD230" s="470">
        <f>('ป้อนข้อมูล Mortgage Protection1'!$G$26*HLOOKUP($AD$6,'SA 10%'!$A$6:$IV$366,$A230+1,0))/1000</f>
        <v>1750256.5895125018</v>
      </c>
      <c r="AE230" s="470">
        <f>('ป้อนข้อมูล Mortgage Protection1'!$G$26*HLOOKUP($AE$6,'SA 10%'!$A$6:$IV$366,$A230+1,0))/1000</f>
        <v>1831089.7241232952</v>
      </c>
    </row>
    <row r="231" spans="1:31" ht="11.1" customHeight="1">
      <c r="A231" s="469">
        <v>225</v>
      </c>
      <c r="B231" s="470">
        <f>('ป้อนข้อมูล Mortgage Protection1'!$G$26*HLOOKUP($B$6,'SA 10%'!$A$6:$IV$366,$A231+1,0))/1000</f>
        <v>0</v>
      </c>
      <c r="C231" s="470">
        <f>('ป้อนข้อมูล Mortgage Protection1'!$G$26*HLOOKUP($C$6,'SA 10%'!$A$6:$IV$366,$A231+1,0))/1000</f>
        <v>0</v>
      </c>
      <c r="D231" s="470">
        <f>('ป้อนข้อมูล Mortgage Protection1'!$G$26*HLOOKUP($D$6,'SA 10%'!$A$6:$IV$366,$A231+1,0))/1000</f>
        <v>0</v>
      </c>
      <c r="E231" s="470">
        <f>('ป้อนข้อมูล Mortgage Protection1'!$G$26*HLOOKUP($E$6,'SA 10%'!$A$6:$IV$366,$A231+1,0))/1000</f>
        <v>0</v>
      </c>
      <c r="F231" s="470">
        <f>('ป้อนข้อมูล Mortgage Protection1'!$G$26*HLOOKUP($F$6,'SA 10%'!$A$6:$IV$366,$A231+1,0))/1000</f>
        <v>0</v>
      </c>
      <c r="G231" s="470">
        <f>('ป้อนข้อมูล Mortgage Protection1'!$G$26*HLOOKUP($G$6,'SA 10%'!$A$6:$IV$366,$A231+1,0))/1000</f>
        <v>0</v>
      </c>
      <c r="H231" s="470">
        <f>('ป้อนข้อมูล Mortgage Protection1'!$G$26*HLOOKUP($H$6,'SA 10%'!$A$6:$IV$366,$A231+1,0))/1000</f>
        <v>0</v>
      </c>
      <c r="I231" s="470">
        <f>('ป้อนข้อมูล Mortgage Protection1'!$G$26*HLOOKUP($I$6,'SA 10%'!$A$6:$IV$366,$A231+1,0))/1000</f>
        <v>0</v>
      </c>
      <c r="J231" s="470">
        <f>('ป้อนข้อมูล Mortgage Protection1'!$G$26*HLOOKUP($J$6,'SA 10%'!$A$6:$IV$366,$A231+1,0))/1000</f>
        <v>0</v>
      </c>
      <c r="K231" s="470">
        <f>('ป้อนข้อมูล Mortgage Protection1'!$G$26*HLOOKUP($K$6,'SA 10%'!$A$6:$IV$366,$A231+1,0))/1000</f>
        <v>0</v>
      </c>
      <c r="L231" s="470">
        <f>('ป้อนข้อมูล Mortgage Protection1'!$G$26*HLOOKUP($L$6,'SA 10%'!$A$6:$IV$366,$A231+1,0))/1000</f>
        <v>0</v>
      </c>
      <c r="M231" s="470">
        <f>('ป้อนข้อมูล Mortgage Protection1'!$G$26*HLOOKUP($M$6,'SA 10%'!$A$6:$IV$366,$A231+1,0))/1000</f>
        <v>0</v>
      </c>
      <c r="N231" s="470">
        <f>('ป้อนข้อมูล Mortgage Protection1'!$G$26*HLOOKUP($N$6,'SA 10%'!$A$6:$IV$366,$A231+1,0))/1000</f>
        <v>0</v>
      </c>
      <c r="O231" s="470">
        <f>('ป้อนข้อมูล Mortgage Protection1'!$G$26*HLOOKUP($O$6,'SA 10%'!$A$6:$IV$366,$A231+1,0))/1000</f>
        <v>0</v>
      </c>
      <c r="P231" s="470">
        <f>('ป้อนข้อมูล Mortgage Protection1'!$G$26*HLOOKUP($P$6,'SA 10%'!$A$6:$IV$366,$A231+1,0))/1000</f>
        <v>0</v>
      </c>
      <c r="Q231" s="470">
        <f>('ป้อนข้อมูล Mortgage Protection1'!$G$26*HLOOKUP($Q$6,'SA 10%'!$A$6:$IV$366,$A231+1,0))/1000</f>
        <v>0</v>
      </c>
      <c r="R231" s="470">
        <f>('ป้อนข้อมูล Mortgage Protection1'!$G$26*HLOOKUP($R$6,'SA 10%'!$A$6:$IV$366,$A231+1,0))/1000</f>
        <v>0</v>
      </c>
      <c r="S231" s="470">
        <f>('ป้อนข้อมูล Mortgage Protection1'!$G$26*HLOOKUP($S$6,'SA 10%'!$A$6:$IV$366,$A231+1,0))/1000</f>
        <v>0</v>
      </c>
      <c r="T231" s="470">
        <f>('ป้อนข้อมูล Mortgage Protection1'!$G$26*HLOOKUP($T$6,'SA 10%'!$A$6:$IV$366,$A231+1,0))/1000</f>
        <v>98423.869811782788</v>
      </c>
      <c r="U231" s="470">
        <f>('ป้อนข้อมูล Mortgage Protection1'!$G$26*HLOOKUP($U$6,'SA 10%'!$A$6:$IV$366,$A231+1,0))/1000</f>
        <v>368627.8764546825</v>
      </c>
      <c r="V231" s="470">
        <f>('ป้อนข้อมูล Mortgage Protection1'!$G$26*HLOOKUP($V$6,'SA 10%'!$A$6:$IV$366,$A231+1,0))/1000</f>
        <v>605622.62339369277</v>
      </c>
      <c r="W231" s="470">
        <f>('ป้อนข้อมูล Mortgage Protection1'!$G$26*HLOOKUP($W$6,'SA 10%'!$A$6:$IV$366,$A231+1,0))/1000</f>
        <v>814200.81330694724</v>
      </c>
      <c r="X231" s="470">
        <f>('ป้อนข้อมูล Mortgage Protection1'!$G$26*HLOOKUP($X$6,'SA 10%'!$A$6:$IV$366,$A231+1,0))/1000</f>
        <v>998322.18185495213</v>
      </c>
      <c r="Y231" s="470">
        <f>('ป้อนข้อมูล Mortgage Protection1'!$G$26*HLOOKUP($Y$6,'SA 10%'!$A$6:$IV$366,$A231+1,0))/1000</f>
        <v>1161286.0724426906</v>
      </c>
      <c r="Z231" s="470">
        <f>('ป้อนข้อมูล Mortgage Protection1'!$G$26*HLOOKUP($Z$6,'SA 10%'!$A$6:$IV$366,$A231+1,0))/1000</f>
        <v>1305862.6516996874</v>
      </c>
      <c r="AA231" s="470">
        <f>('ป้อนข้อมูล Mortgage Protection1'!$G$26*HLOOKUP($AA$6,'SA 10%'!$A$6:$IV$366,$A231+1,0))/1000</f>
        <v>1434393.9042590766</v>
      </c>
      <c r="AB231" s="470">
        <f>('ป้อนข้อมูล Mortgage Protection1'!$G$26*HLOOKUP($AB$6,'SA 10%'!$A$6:$IV$366,$A231+1,0))/1000</f>
        <v>1548872.2441564086</v>
      </c>
      <c r="AC231" s="470">
        <f>('ป้อนข้อมูล Mortgage Protection1'!$G$26*HLOOKUP($AC$6,'SA 10%'!$A$6:$IV$366,$A231+1,0))/1000</f>
        <v>1651002.3400755527</v>
      </c>
      <c r="AD231" s="470">
        <f>('ป้อนข้อมูล Mortgage Protection1'!$G$26*HLOOKUP($AD$6,'SA 10%'!$A$6:$IV$366,$A231+1,0))/1000</f>
        <v>1742250.2068339144</v>
      </c>
      <c r="AE231" s="470">
        <f>('ป้อนข้อมูล Mortgage Protection1'!$G$26*HLOOKUP($AE$6,'SA 10%'!$A$6:$IV$366,$A231+1,0))/1000</f>
        <v>1823882.5341775983</v>
      </c>
    </row>
    <row r="232" spans="1:31" ht="11.1" customHeight="1">
      <c r="A232" s="469">
        <v>226</v>
      </c>
      <c r="B232" s="470">
        <f>('ป้อนข้อมูล Mortgage Protection1'!$G$26*HLOOKUP($B$6,'SA 10%'!$A$6:$IV$366,$A232+1,0))/1000</f>
        <v>0</v>
      </c>
      <c r="C232" s="470">
        <f>('ป้อนข้อมูล Mortgage Protection1'!$G$26*HLOOKUP($C$6,'SA 10%'!$A$6:$IV$366,$A232+1,0))/1000</f>
        <v>0</v>
      </c>
      <c r="D232" s="470">
        <f>('ป้อนข้อมูล Mortgage Protection1'!$G$26*HLOOKUP($D$6,'SA 10%'!$A$6:$IV$366,$A232+1,0))/1000</f>
        <v>0</v>
      </c>
      <c r="E232" s="470">
        <f>('ป้อนข้อมูล Mortgage Protection1'!$G$26*HLOOKUP($E$6,'SA 10%'!$A$6:$IV$366,$A232+1,0))/1000</f>
        <v>0</v>
      </c>
      <c r="F232" s="470">
        <f>('ป้อนข้อมูล Mortgage Protection1'!$G$26*HLOOKUP($F$6,'SA 10%'!$A$6:$IV$366,$A232+1,0))/1000</f>
        <v>0</v>
      </c>
      <c r="G232" s="470">
        <f>('ป้อนข้อมูล Mortgage Protection1'!$G$26*HLOOKUP($G$6,'SA 10%'!$A$6:$IV$366,$A232+1,0))/1000</f>
        <v>0</v>
      </c>
      <c r="H232" s="470">
        <f>('ป้อนข้อมูล Mortgage Protection1'!$G$26*HLOOKUP($H$6,'SA 10%'!$A$6:$IV$366,$A232+1,0))/1000</f>
        <v>0</v>
      </c>
      <c r="I232" s="470">
        <f>('ป้อนข้อมูล Mortgage Protection1'!$G$26*HLOOKUP($I$6,'SA 10%'!$A$6:$IV$366,$A232+1,0))/1000</f>
        <v>0</v>
      </c>
      <c r="J232" s="470">
        <f>('ป้อนข้อมูล Mortgage Protection1'!$G$26*HLOOKUP($J$6,'SA 10%'!$A$6:$IV$366,$A232+1,0))/1000</f>
        <v>0</v>
      </c>
      <c r="K232" s="470">
        <f>('ป้อนข้อมูล Mortgage Protection1'!$G$26*HLOOKUP($K$6,'SA 10%'!$A$6:$IV$366,$A232+1,0))/1000</f>
        <v>0</v>
      </c>
      <c r="L232" s="470">
        <f>('ป้อนข้อมูล Mortgage Protection1'!$G$26*HLOOKUP($L$6,'SA 10%'!$A$6:$IV$366,$A232+1,0))/1000</f>
        <v>0</v>
      </c>
      <c r="M232" s="470">
        <f>('ป้อนข้อมูล Mortgage Protection1'!$G$26*HLOOKUP($M$6,'SA 10%'!$A$6:$IV$366,$A232+1,0))/1000</f>
        <v>0</v>
      </c>
      <c r="N232" s="470">
        <f>('ป้อนข้อมูล Mortgage Protection1'!$G$26*HLOOKUP($N$6,'SA 10%'!$A$6:$IV$366,$A232+1,0))/1000</f>
        <v>0</v>
      </c>
      <c r="O232" s="470">
        <f>('ป้อนข้อมูล Mortgage Protection1'!$G$26*HLOOKUP($O$6,'SA 10%'!$A$6:$IV$366,$A232+1,0))/1000</f>
        <v>0</v>
      </c>
      <c r="P232" s="470">
        <f>('ป้อนข้อมูล Mortgage Protection1'!$G$26*HLOOKUP($P$6,'SA 10%'!$A$6:$IV$366,$A232+1,0))/1000</f>
        <v>0</v>
      </c>
      <c r="Q232" s="470">
        <f>('ป้อนข้อมูล Mortgage Protection1'!$G$26*HLOOKUP($Q$6,'SA 10%'!$A$6:$IV$366,$A232+1,0))/1000</f>
        <v>0</v>
      </c>
      <c r="R232" s="470">
        <f>('ป้อนข้อมูล Mortgage Protection1'!$G$26*HLOOKUP($R$6,'SA 10%'!$A$6:$IV$366,$A232+1,0))/1000</f>
        <v>0</v>
      </c>
      <c r="S232" s="470">
        <f>('ป้อนข้อมูล Mortgage Protection1'!$G$26*HLOOKUP($S$6,'SA 10%'!$A$6:$IV$366,$A232+1,0))/1000</f>
        <v>0</v>
      </c>
      <c r="T232" s="470">
        <f>('ป้อนข้อมูล Mortgage Protection1'!$G$26*HLOOKUP($T$6,'SA 10%'!$A$6:$IV$366,$A232+1,0))/1000</f>
        <v>74123.349909421304</v>
      </c>
      <c r="U232" s="470">
        <f>('ป้อนข้อมูล Mortgage Protection1'!$G$26*HLOOKUP($U$6,'SA 10%'!$A$6:$IV$366,$A232+1,0))/1000</f>
        <v>346994.73880042142</v>
      </c>
      <c r="V232" s="470">
        <f>('ป้อนข้อมูล Mortgage Protection1'!$G$26*HLOOKUP($V$6,'SA 10%'!$A$6:$IV$366,$A232+1,0))/1000</f>
        <v>586329.03498865303</v>
      </c>
      <c r="W232" s="470">
        <f>('ป้อนข้อมูล Mortgage Protection1'!$G$26*HLOOKUP($W$6,'SA 10%'!$A$6:$IV$366,$A232+1,0))/1000</f>
        <v>796966.25344122469</v>
      </c>
      <c r="X232" s="470">
        <f>('ป้อนข้อมูล Mortgage Protection1'!$G$26*HLOOKUP($X$6,'SA 10%'!$A$6:$IV$366,$A232+1,0))/1000</f>
        <v>982905.21927826549</v>
      </c>
      <c r="Y232" s="470">
        <f>('ป้อนข้อมูล Mortgage Protection1'!$G$26*HLOOKUP($Y$6,'SA 10%'!$A$6:$IV$366,$A232+1,0))/1000</f>
        <v>1147477.8461472897</v>
      </c>
      <c r="Z232" s="470">
        <f>('ป้อนข้อมูล Mortgage Protection1'!$G$26*HLOOKUP($Z$6,'SA 10%'!$A$6:$IV$366,$A232+1,0))/1000</f>
        <v>1293481.6470276532</v>
      </c>
      <c r="AA232" s="470">
        <f>('ป้อนข้อมูล Mortgage Protection1'!$G$26*HLOOKUP($AA$6,'SA 10%'!$A$6:$IV$366,$A232+1,0))/1000</f>
        <v>1423281.7260032846</v>
      </c>
      <c r="AB232" s="470">
        <f>('ป้อนข้อมูล Mortgage Protection1'!$G$26*HLOOKUP($AB$6,'SA 10%'!$A$6:$IV$366,$A232+1,0))/1000</f>
        <v>1538890.165692355</v>
      </c>
      <c r="AC232" s="470">
        <f>('ป้อนข้อมูล Mortgage Protection1'!$G$26*HLOOKUP($AC$6,'SA 10%'!$A$6:$IV$366,$A232+1,0))/1000</f>
        <v>1642028.4628156051</v>
      </c>
      <c r="AD232" s="470">
        <f>('ป้อนข้อมูล Mortgage Protection1'!$G$26*HLOOKUP($AD$6,'SA 10%'!$A$6:$IV$366,$A232+1,0))/1000</f>
        <v>1734177.1042996719</v>
      </c>
      <c r="AE232" s="470">
        <f>('ป้อนข้อมูล Mortgage Protection1'!$G$26*HLOOKUP($AE$6,'SA 10%'!$A$6:$IV$366,$A232+1,0))/1000</f>
        <v>1816615.2843156867</v>
      </c>
    </row>
    <row r="233" spans="1:31" ht="11.1" customHeight="1">
      <c r="A233" s="469">
        <v>227</v>
      </c>
      <c r="B233" s="470">
        <f>('ป้อนข้อมูล Mortgage Protection1'!$G$26*HLOOKUP($B$6,'SA 10%'!$A$6:$IV$366,$A233+1,0))/1000</f>
        <v>0</v>
      </c>
      <c r="C233" s="470">
        <f>('ป้อนข้อมูล Mortgage Protection1'!$G$26*HLOOKUP($C$6,'SA 10%'!$A$6:$IV$366,$A233+1,0))/1000</f>
        <v>0</v>
      </c>
      <c r="D233" s="470">
        <f>('ป้อนข้อมูล Mortgage Protection1'!$G$26*HLOOKUP($D$6,'SA 10%'!$A$6:$IV$366,$A233+1,0))/1000</f>
        <v>0</v>
      </c>
      <c r="E233" s="470">
        <f>('ป้อนข้อมูล Mortgage Protection1'!$G$26*HLOOKUP($E$6,'SA 10%'!$A$6:$IV$366,$A233+1,0))/1000</f>
        <v>0</v>
      </c>
      <c r="F233" s="470">
        <f>('ป้อนข้อมูล Mortgage Protection1'!$G$26*HLOOKUP($F$6,'SA 10%'!$A$6:$IV$366,$A233+1,0))/1000</f>
        <v>0</v>
      </c>
      <c r="G233" s="470">
        <f>('ป้อนข้อมูล Mortgage Protection1'!$G$26*HLOOKUP($G$6,'SA 10%'!$A$6:$IV$366,$A233+1,0))/1000</f>
        <v>0</v>
      </c>
      <c r="H233" s="470">
        <f>('ป้อนข้อมูล Mortgage Protection1'!$G$26*HLOOKUP($H$6,'SA 10%'!$A$6:$IV$366,$A233+1,0))/1000</f>
        <v>0</v>
      </c>
      <c r="I233" s="470">
        <f>('ป้อนข้อมูล Mortgage Protection1'!$G$26*HLOOKUP($I$6,'SA 10%'!$A$6:$IV$366,$A233+1,0))/1000</f>
        <v>0</v>
      </c>
      <c r="J233" s="470">
        <f>('ป้อนข้อมูล Mortgage Protection1'!$G$26*HLOOKUP($J$6,'SA 10%'!$A$6:$IV$366,$A233+1,0))/1000</f>
        <v>0</v>
      </c>
      <c r="K233" s="470">
        <f>('ป้อนข้อมูล Mortgage Protection1'!$G$26*HLOOKUP($K$6,'SA 10%'!$A$6:$IV$366,$A233+1,0))/1000</f>
        <v>0</v>
      </c>
      <c r="L233" s="470">
        <f>('ป้อนข้อมูล Mortgage Protection1'!$G$26*HLOOKUP($L$6,'SA 10%'!$A$6:$IV$366,$A233+1,0))/1000</f>
        <v>0</v>
      </c>
      <c r="M233" s="470">
        <f>('ป้อนข้อมูล Mortgage Protection1'!$G$26*HLOOKUP($M$6,'SA 10%'!$A$6:$IV$366,$A233+1,0))/1000</f>
        <v>0</v>
      </c>
      <c r="N233" s="470">
        <f>('ป้อนข้อมูล Mortgage Protection1'!$G$26*HLOOKUP($N$6,'SA 10%'!$A$6:$IV$366,$A233+1,0))/1000</f>
        <v>0</v>
      </c>
      <c r="O233" s="470">
        <f>('ป้อนข้อมูล Mortgage Protection1'!$G$26*HLOOKUP($O$6,'SA 10%'!$A$6:$IV$366,$A233+1,0))/1000</f>
        <v>0</v>
      </c>
      <c r="P233" s="470">
        <f>('ป้อนข้อมูล Mortgage Protection1'!$G$26*HLOOKUP($P$6,'SA 10%'!$A$6:$IV$366,$A233+1,0))/1000</f>
        <v>0</v>
      </c>
      <c r="Q233" s="470">
        <f>('ป้อนข้อมูล Mortgage Protection1'!$G$26*HLOOKUP($Q$6,'SA 10%'!$A$6:$IV$366,$A233+1,0))/1000</f>
        <v>0</v>
      </c>
      <c r="R233" s="470">
        <f>('ป้อนข้อมูล Mortgage Protection1'!$G$26*HLOOKUP($R$6,'SA 10%'!$A$6:$IV$366,$A233+1,0))/1000</f>
        <v>0</v>
      </c>
      <c r="S233" s="470">
        <f>('ป้อนข้อมูล Mortgage Protection1'!$G$26*HLOOKUP($S$6,'SA 10%'!$A$6:$IV$366,$A233+1,0))/1000</f>
        <v>0</v>
      </c>
      <c r="T233" s="470">
        <f>('ป้อนข้อมูล Mortgage Protection1'!$G$26*HLOOKUP($T$6,'SA 10%'!$A$6:$IV$366,$A233+1,0))/1000</f>
        <v>49620.325674539905</v>
      </c>
      <c r="U233" s="470">
        <f>('ป้อนข้อมูล Mortgage Protection1'!$G$26*HLOOKUP($U$6,'SA 10%'!$A$6:$IV$366,$A233+1,0))/1000</f>
        <v>325181.32499904081</v>
      </c>
      <c r="V233" s="470">
        <f>('ป้อนข้อมูล Mortgage Protection1'!$G$26*HLOOKUP($V$6,'SA 10%'!$A$6:$IV$366,$A233+1,0))/1000</f>
        <v>566874.66668023809</v>
      </c>
      <c r="W233" s="470">
        <f>('ป้อนข้อมูล Mortgage Protection1'!$G$26*HLOOKUP($W$6,'SA 10%'!$A$6:$IV$366,$A233+1,0))/1000</f>
        <v>779588.07224328758</v>
      </c>
      <c r="X233" s="470">
        <f>('ป้อนข้อมูล Mortgage Protection1'!$G$26*HLOOKUP($X$6,'SA 10%'!$A$6:$IV$366,$A233+1,0))/1000</f>
        <v>967359.78201343981</v>
      </c>
      <c r="Y233" s="470">
        <f>('ป้อนข้อมูล Mortgage Protection1'!$G$26*HLOOKUP($Y$6,'SA 10%'!$A$6:$IV$366,$A233+1,0))/1000</f>
        <v>1133554.5512994265</v>
      </c>
      <c r="Z233" s="470">
        <f>('ป้อนข้อมูล Mortgage Protection1'!$G$26*HLOOKUP($Z$6,'SA 10%'!$A$6:$IV$366,$A233+1,0))/1000</f>
        <v>1280997.4673166852</v>
      </c>
      <c r="AA233" s="470">
        <f>('ป้อนข้อมูล Mortgage Protection1'!$G$26*HLOOKUP($AA$6,'SA 10%'!$A$6:$IV$366,$A233+1,0))/1000</f>
        <v>1412076.9462620278</v>
      </c>
      <c r="AB233" s="470">
        <f>('ป้อนข้อมูล Mortgage Protection1'!$G$26*HLOOKUP($AB$6,'SA 10%'!$A$6:$IV$366,$A233+1,0))/1000</f>
        <v>1528824.9032411014</v>
      </c>
      <c r="AC233" s="470">
        <f>('ป้อนข้อมูล Mortgage Protection1'!$G$26*HLOOKUP($AC$6,'SA 10%'!$A$6:$IV$366,$A233+1,0))/1000</f>
        <v>1632979.8032451575</v>
      </c>
      <c r="AD233" s="470">
        <f>('ป้อนข้อมูล Mortgage Protection1'!$G$26*HLOOKUP($AD$6,'SA 10%'!$A$6:$IV$366,$A233+1,0))/1000</f>
        <v>1726036.7259109777</v>
      </c>
      <c r="AE233" s="470">
        <f>('ป้อนข้อมูล Mortgage Protection1'!$G$26*HLOOKUP($AE$6,'SA 10%'!$A$6:$IV$366,$A233+1,0))/1000</f>
        <v>1809287.4740382589</v>
      </c>
    </row>
    <row r="234" spans="1:31" ht="11.1" customHeight="1">
      <c r="A234" s="469">
        <v>228</v>
      </c>
      <c r="B234" s="470">
        <f>('ป้อนข้อมูล Mortgage Protection1'!$G$26*HLOOKUP($B$6,'SA 10%'!$A$6:$IV$366,$A234+1,0))/1000</f>
        <v>0</v>
      </c>
      <c r="C234" s="470">
        <f>('ป้อนข้อมูล Mortgage Protection1'!$G$26*HLOOKUP($C$6,'SA 10%'!$A$6:$IV$366,$A234+1,0))/1000</f>
        <v>0</v>
      </c>
      <c r="D234" s="470">
        <f>('ป้อนข้อมูล Mortgage Protection1'!$G$26*HLOOKUP($D$6,'SA 10%'!$A$6:$IV$366,$A234+1,0))/1000</f>
        <v>0</v>
      </c>
      <c r="E234" s="470">
        <f>('ป้อนข้อมูล Mortgage Protection1'!$G$26*HLOOKUP($E$6,'SA 10%'!$A$6:$IV$366,$A234+1,0))/1000</f>
        <v>0</v>
      </c>
      <c r="F234" s="470">
        <f>('ป้อนข้อมูล Mortgage Protection1'!$G$26*HLOOKUP($F$6,'SA 10%'!$A$6:$IV$366,$A234+1,0))/1000</f>
        <v>0</v>
      </c>
      <c r="G234" s="470">
        <f>('ป้อนข้อมูล Mortgage Protection1'!$G$26*HLOOKUP($G$6,'SA 10%'!$A$6:$IV$366,$A234+1,0))/1000</f>
        <v>0</v>
      </c>
      <c r="H234" s="470">
        <f>('ป้อนข้อมูล Mortgage Protection1'!$G$26*HLOOKUP($H$6,'SA 10%'!$A$6:$IV$366,$A234+1,0))/1000</f>
        <v>0</v>
      </c>
      <c r="I234" s="470">
        <f>('ป้อนข้อมูล Mortgage Protection1'!$G$26*HLOOKUP($I$6,'SA 10%'!$A$6:$IV$366,$A234+1,0))/1000</f>
        <v>0</v>
      </c>
      <c r="J234" s="470">
        <f>('ป้อนข้อมูล Mortgage Protection1'!$G$26*HLOOKUP($J$6,'SA 10%'!$A$6:$IV$366,$A234+1,0))/1000</f>
        <v>0</v>
      </c>
      <c r="K234" s="470">
        <f>('ป้อนข้อมูล Mortgage Protection1'!$G$26*HLOOKUP($K$6,'SA 10%'!$A$6:$IV$366,$A234+1,0))/1000</f>
        <v>0</v>
      </c>
      <c r="L234" s="470">
        <f>('ป้อนข้อมูล Mortgage Protection1'!$G$26*HLOOKUP($L$6,'SA 10%'!$A$6:$IV$366,$A234+1,0))/1000</f>
        <v>0</v>
      </c>
      <c r="M234" s="470">
        <f>('ป้อนข้อมูล Mortgage Protection1'!$G$26*HLOOKUP($M$6,'SA 10%'!$A$6:$IV$366,$A234+1,0))/1000</f>
        <v>0</v>
      </c>
      <c r="N234" s="470">
        <f>('ป้อนข้อมูล Mortgage Protection1'!$G$26*HLOOKUP($N$6,'SA 10%'!$A$6:$IV$366,$A234+1,0))/1000</f>
        <v>0</v>
      </c>
      <c r="O234" s="470">
        <f>('ป้อนข้อมูล Mortgage Protection1'!$G$26*HLOOKUP($O$6,'SA 10%'!$A$6:$IV$366,$A234+1,0))/1000</f>
        <v>0</v>
      </c>
      <c r="P234" s="470">
        <f>('ป้อนข้อมูล Mortgage Protection1'!$G$26*HLOOKUP($P$6,'SA 10%'!$A$6:$IV$366,$A234+1,0))/1000</f>
        <v>0</v>
      </c>
      <c r="Q234" s="470">
        <f>('ป้อนข้อมูล Mortgage Protection1'!$G$26*HLOOKUP($Q$6,'SA 10%'!$A$6:$IV$366,$A234+1,0))/1000</f>
        <v>0</v>
      </c>
      <c r="R234" s="470">
        <f>('ป้อนข้อมูล Mortgage Protection1'!$G$26*HLOOKUP($R$6,'SA 10%'!$A$6:$IV$366,$A234+1,0))/1000</f>
        <v>0</v>
      </c>
      <c r="S234" s="470">
        <f>('ป้อนข้อมูล Mortgage Protection1'!$G$26*HLOOKUP($S$6,'SA 10%'!$A$6:$IV$366,$A234+1,0))/1000</f>
        <v>0</v>
      </c>
      <c r="T234" s="470">
        <f>('ป้อนข้อมูล Mortgage Protection1'!$G$26*HLOOKUP($T$6,'SA 10%'!$A$6:$IV$366,$A234+1,0))/1000</f>
        <v>24913.109571034511</v>
      </c>
      <c r="U234" s="470">
        <f>('ป้อนข้อมูล Mortgage Protection1'!$G$26*HLOOKUP($U$6,'SA 10%'!$A$6:$IV$366,$A234+1,0))/1000</f>
        <v>303186.13274931564</v>
      </c>
      <c r="V234" s="470">
        <f>('ป้อนข้อมูล Mortgage Protection1'!$G$26*HLOOKUP($V$6,'SA 10%'!$A$6:$IV$366,$A234+1,0))/1000</f>
        <v>547258.17863591947</v>
      </c>
      <c r="W234" s="470">
        <f>('ป้อนข้อมูล Mortgage Protection1'!$G$26*HLOOKUP($W$6,'SA 10%'!$A$6:$IV$366,$A234+1,0))/1000</f>
        <v>762065.07286870072</v>
      </c>
      <c r="X234" s="470">
        <f>('ป้อนข้อมูล Mortgage Protection1'!$G$26*HLOOKUP($X$6,'SA 10%'!$A$6:$IV$366,$A234+1,0))/1000</f>
        <v>951684.79943807377</v>
      </c>
      <c r="Y234" s="470">
        <f>('ป้อนข้อมูล Mortgage Protection1'!$G$26*HLOOKUP($Y$6,'SA 10%'!$A$6:$IV$366,$A234+1,0))/1000</f>
        <v>1119515.228994498</v>
      </c>
      <c r="Z234" s="470">
        <f>('ป้อนข้อมูล Mortgage Protection1'!$G$26*HLOOKUP($Z$6,'SA 10%'!$A$6:$IV$366,$A234+1,0))/1000</f>
        <v>1268409.2527747927</v>
      </c>
      <c r="AA234" s="470">
        <f>('ป้อนข้อมูล Mortgage Protection1'!$G$26*HLOOKUP($AA$6,'SA 10%'!$A$6:$IV$366,$A234+1,0))/1000</f>
        <v>1400778.7933562601</v>
      </c>
      <c r="AB234" s="470">
        <f>('ป้อนข้อมูล Mortgage Protection1'!$G$26*HLOOKUP($AB$6,'SA 10%'!$A$6:$IV$366,$A234+1,0))/1000</f>
        <v>1518675.7636027541</v>
      </c>
      <c r="AC234" s="470">
        <f>('ป้อนข้อมูล Mortgage Protection1'!$G$26*HLOOKUP($AC$6,'SA 10%'!$A$6:$IV$366,$A234+1,0))/1000</f>
        <v>1623855.7381782897</v>
      </c>
      <c r="AD234" s="470">
        <f>('ป้อนข้อมูล Mortgage Protection1'!$G$26*HLOOKUP($AD$6,'SA 10%'!$A$6:$IV$366,$A234+1,0))/1000</f>
        <v>1717828.5110357106</v>
      </c>
      <c r="AE234" s="470">
        <f>('ป้อนข้อมูล Mortgage Protection1'!$G$26*HLOOKUP($AE$6,'SA 10%'!$A$6:$IV$366,$A234+1,0))/1000</f>
        <v>1801898.598675186</v>
      </c>
    </row>
    <row r="235" spans="1:31" ht="11.1" customHeight="1">
      <c r="A235" s="469">
        <v>229</v>
      </c>
      <c r="B235" s="470">
        <f>('ป้อนข้อมูล Mortgage Protection1'!$G$26*HLOOKUP($B$6,'SA 10%'!$A$6:$IV$366,$A235+1,0))/1000</f>
        <v>0</v>
      </c>
      <c r="C235" s="470">
        <f>('ป้อนข้อมูล Mortgage Protection1'!$G$26*HLOOKUP($C$6,'SA 10%'!$A$6:$IV$366,$A235+1,0))/1000</f>
        <v>0</v>
      </c>
      <c r="D235" s="470">
        <f>('ป้อนข้อมูล Mortgage Protection1'!$G$26*HLOOKUP($D$6,'SA 10%'!$A$6:$IV$366,$A235+1,0))/1000</f>
        <v>0</v>
      </c>
      <c r="E235" s="470">
        <f>('ป้อนข้อมูล Mortgage Protection1'!$G$26*HLOOKUP($E$6,'SA 10%'!$A$6:$IV$366,$A235+1,0))/1000</f>
        <v>0</v>
      </c>
      <c r="F235" s="470">
        <f>('ป้อนข้อมูล Mortgage Protection1'!$G$26*HLOOKUP($F$6,'SA 10%'!$A$6:$IV$366,$A235+1,0))/1000</f>
        <v>0</v>
      </c>
      <c r="G235" s="470">
        <f>('ป้อนข้อมูล Mortgage Protection1'!$G$26*HLOOKUP($G$6,'SA 10%'!$A$6:$IV$366,$A235+1,0))/1000</f>
        <v>0</v>
      </c>
      <c r="H235" s="470">
        <f>('ป้อนข้อมูล Mortgage Protection1'!$G$26*HLOOKUP($H$6,'SA 10%'!$A$6:$IV$366,$A235+1,0))/1000</f>
        <v>0</v>
      </c>
      <c r="I235" s="470">
        <f>('ป้อนข้อมูล Mortgage Protection1'!$G$26*HLOOKUP($I$6,'SA 10%'!$A$6:$IV$366,$A235+1,0))/1000</f>
        <v>0</v>
      </c>
      <c r="J235" s="470">
        <f>('ป้อนข้อมูล Mortgage Protection1'!$G$26*HLOOKUP($J$6,'SA 10%'!$A$6:$IV$366,$A235+1,0))/1000</f>
        <v>0</v>
      </c>
      <c r="K235" s="470">
        <f>('ป้อนข้อมูล Mortgage Protection1'!$G$26*HLOOKUP($K$6,'SA 10%'!$A$6:$IV$366,$A235+1,0))/1000</f>
        <v>0</v>
      </c>
      <c r="L235" s="470">
        <f>('ป้อนข้อมูล Mortgage Protection1'!$G$26*HLOOKUP($L$6,'SA 10%'!$A$6:$IV$366,$A235+1,0))/1000</f>
        <v>0</v>
      </c>
      <c r="M235" s="470">
        <f>('ป้อนข้อมูล Mortgage Protection1'!$G$26*HLOOKUP($M$6,'SA 10%'!$A$6:$IV$366,$A235+1,0))/1000</f>
        <v>0</v>
      </c>
      <c r="N235" s="470">
        <f>('ป้อนข้อมูล Mortgage Protection1'!$G$26*HLOOKUP($N$6,'SA 10%'!$A$6:$IV$366,$A235+1,0))/1000</f>
        <v>0</v>
      </c>
      <c r="O235" s="470">
        <f>('ป้อนข้อมูล Mortgage Protection1'!$G$26*HLOOKUP($O$6,'SA 10%'!$A$6:$IV$366,$A235+1,0))/1000</f>
        <v>0</v>
      </c>
      <c r="P235" s="470">
        <f>('ป้อนข้อมูล Mortgage Protection1'!$G$26*HLOOKUP($P$6,'SA 10%'!$A$6:$IV$366,$A235+1,0))/1000</f>
        <v>0</v>
      </c>
      <c r="Q235" s="470">
        <f>('ป้อนข้อมูล Mortgage Protection1'!$G$26*HLOOKUP($Q$6,'SA 10%'!$A$6:$IV$366,$A235+1,0))/1000</f>
        <v>0</v>
      </c>
      <c r="R235" s="470">
        <f>('ป้อนข้อมูล Mortgage Protection1'!$G$26*HLOOKUP($R$6,'SA 10%'!$A$6:$IV$366,$A235+1,0))/1000</f>
        <v>0</v>
      </c>
      <c r="S235" s="470">
        <f>('ป้อนข้อมูล Mortgage Protection1'!$G$26*HLOOKUP($S$6,'SA 10%'!$A$6:$IV$366,$A235+1,0))/1000</f>
        <v>0</v>
      </c>
      <c r="T235" s="470">
        <f>('ป้อนข้อมูล Mortgage Protection1'!$G$26*HLOOKUP($T$6,'SA 10%'!$A$6:$IV$366,$A235+1,0))/1000</f>
        <v>0</v>
      </c>
      <c r="U235" s="470">
        <f>('ป้อนข้อมูล Mortgage Protection1'!$G$26*HLOOKUP($U$6,'SA 10%'!$A$6:$IV$366,$A235+1,0))/1000</f>
        <v>281007.64723084285</v>
      </c>
      <c r="V235" s="470">
        <f>('ป้อนข้อมูล Mortgage Protection1'!$G$26*HLOOKUP($V$6,'SA 10%'!$A$6:$IV$366,$A235+1,0))/1000</f>
        <v>527478.21985789842</v>
      </c>
      <c r="W235" s="470">
        <f>('ป้อนข้อมูล Mortgage Protection1'!$G$26*HLOOKUP($W$6,'SA 10%'!$A$6:$IV$366,$A235+1,0))/1000</f>
        <v>744396.04849932599</v>
      </c>
      <c r="X235" s="470">
        <f>('ป้อนข้อมูล Mortgage Protection1'!$G$26*HLOOKUP($X$6,'SA 10%'!$A$6:$IV$366,$A235+1,0))/1000</f>
        <v>935879.19200791314</v>
      </c>
      <c r="Y235" s="470">
        <f>('ป้อนข้อมูล Mortgage Protection1'!$G$26*HLOOKUP($Y$6,'SA 10%'!$A$6:$IV$366,$A235+1,0))/1000</f>
        <v>1105358.9123370287</v>
      </c>
      <c r="Z235" s="470">
        <f>('ป้อนข้อมูล Mortgage Protection1'!$G$26*HLOOKUP($Z$6,'SA 10%'!$A$6:$IV$366,$A235+1,0))/1000</f>
        <v>1255716.1364450511</v>
      </c>
      <c r="AA235" s="470">
        <f>('ป้อนข้อมูล Mortgage Protection1'!$G$26*HLOOKUP($AA$6,'SA 10%'!$A$6:$IV$366,$A235+1,0))/1000</f>
        <v>1389386.4891762778</v>
      </c>
      <c r="AB235" s="470">
        <f>('ป้อนข้อมูล Mortgage Protection1'!$G$26*HLOOKUP($AB$6,'SA 10%'!$A$6:$IV$366,$A235+1,0))/1000</f>
        <v>1508442.0478007533</v>
      </c>
      <c r="AC235" s="470">
        <f>('ป้อนข้อมูล Mortgage Protection1'!$G$26*HLOOKUP($AC$6,'SA 10%'!$A$6:$IV$366,$A235+1,0))/1000</f>
        <v>1614655.6392358646</v>
      </c>
      <c r="AD235" s="470">
        <f>('ป้อนข้อมูล Mortgage Protection1'!$G$26*HLOOKUP($AD$6,'SA 10%'!$A$6:$IV$366,$A235+1,0))/1000</f>
        <v>1709551.8943698171</v>
      </c>
      <c r="AE235" s="470">
        <f>('ป้อนข้อมูล Mortgage Protection1'!$G$26*HLOOKUP($AE$6,'SA 10%'!$A$6:$IV$366,$A235+1,0))/1000</f>
        <v>1794448.1493507542</v>
      </c>
    </row>
    <row r="236" spans="1:31" ht="11.1" customHeight="1">
      <c r="A236" s="469">
        <v>230</v>
      </c>
      <c r="B236" s="470">
        <f>('ป้อนข้อมูล Mortgage Protection1'!$G$26*HLOOKUP($B$6,'SA 10%'!$A$6:$IV$366,$A236+1,0))/1000</f>
        <v>0</v>
      </c>
      <c r="C236" s="470">
        <f>('ป้อนข้อมูล Mortgage Protection1'!$G$26*HLOOKUP($C$6,'SA 10%'!$A$6:$IV$366,$A236+1,0))/1000</f>
        <v>0</v>
      </c>
      <c r="D236" s="470">
        <f>('ป้อนข้อมูล Mortgage Protection1'!$G$26*HLOOKUP($D$6,'SA 10%'!$A$6:$IV$366,$A236+1,0))/1000</f>
        <v>0</v>
      </c>
      <c r="E236" s="470">
        <f>('ป้อนข้อมูล Mortgage Protection1'!$G$26*HLOOKUP($E$6,'SA 10%'!$A$6:$IV$366,$A236+1,0))/1000</f>
        <v>0</v>
      </c>
      <c r="F236" s="470">
        <f>('ป้อนข้อมูล Mortgage Protection1'!$G$26*HLOOKUP($F$6,'SA 10%'!$A$6:$IV$366,$A236+1,0))/1000</f>
        <v>0</v>
      </c>
      <c r="G236" s="470">
        <f>('ป้อนข้อมูล Mortgage Protection1'!$G$26*HLOOKUP($G$6,'SA 10%'!$A$6:$IV$366,$A236+1,0))/1000</f>
        <v>0</v>
      </c>
      <c r="H236" s="470">
        <f>('ป้อนข้อมูล Mortgage Protection1'!$G$26*HLOOKUP($H$6,'SA 10%'!$A$6:$IV$366,$A236+1,0))/1000</f>
        <v>0</v>
      </c>
      <c r="I236" s="470">
        <f>('ป้อนข้อมูล Mortgage Protection1'!$G$26*HLOOKUP($I$6,'SA 10%'!$A$6:$IV$366,$A236+1,0))/1000</f>
        <v>0</v>
      </c>
      <c r="J236" s="470">
        <f>('ป้อนข้อมูล Mortgage Protection1'!$G$26*HLOOKUP($J$6,'SA 10%'!$A$6:$IV$366,$A236+1,0))/1000</f>
        <v>0</v>
      </c>
      <c r="K236" s="470">
        <f>('ป้อนข้อมูล Mortgage Protection1'!$G$26*HLOOKUP($K$6,'SA 10%'!$A$6:$IV$366,$A236+1,0))/1000</f>
        <v>0</v>
      </c>
      <c r="L236" s="470">
        <f>('ป้อนข้อมูล Mortgage Protection1'!$G$26*HLOOKUP($L$6,'SA 10%'!$A$6:$IV$366,$A236+1,0))/1000</f>
        <v>0</v>
      </c>
      <c r="M236" s="470">
        <f>('ป้อนข้อมูล Mortgage Protection1'!$G$26*HLOOKUP($M$6,'SA 10%'!$A$6:$IV$366,$A236+1,0))/1000</f>
        <v>0</v>
      </c>
      <c r="N236" s="470">
        <f>('ป้อนข้อมูล Mortgage Protection1'!$G$26*HLOOKUP($N$6,'SA 10%'!$A$6:$IV$366,$A236+1,0))/1000</f>
        <v>0</v>
      </c>
      <c r="O236" s="470">
        <f>('ป้อนข้อมูล Mortgage Protection1'!$G$26*HLOOKUP($O$6,'SA 10%'!$A$6:$IV$366,$A236+1,0))/1000</f>
        <v>0</v>
      </c>
      <c r="P236" s="470">
        <f>('ป้อนข้อมูล Mortgage Protection1'!$G$26*HLOOKUP($P$6,'SA 10%'!$A$6:$IV$366,$A236+1,0))/1000</f>
        <v>0</v>
      </c>
      <c r="Q236" s="470">
        <f>('ป้อนข้อมูล Mortgage Protection1'!$G$26*HLOOKUP($Q$6,'SA 10%'!$A$6:$IV$366,$A236+1,0))/1000</f>
        <v>0</v>
      </c>
      <c r="R236" s="470">
        <f>('ป้อนข้อมูล Mortgage Protection1'!$G$26*HLOOKUP($R$6,'SA 10%'!$A$6:$IV$366,$A236+1,0))/1000</f>
        <v>0</v>
      </c>
      <c r="S236" s="470">
        <f>('ป้อนข้อมูล Mortgage Protection1'!$G$26*HLOOKUP($S$6,'SA 10%'!$A$6:$IV$366,$A236+1,0))/1000</f>
        <v>0</v>
      </c>
      <c r="T236" s="470">
        <f>('ป้อนข้อมูล Mortgage Protection1'!$G$26*HLOOKUP($T$6,'SA 10%'!$A$6:$IV$366,$A236+1,0))/1000</f>
        <v>0</v>
      </c>
      <c r="U236" s="470">
        <f>('ป้อนข้อมูล Mortgage Protection1'!$G$26*HLOOKUP($U$6,'SA 10%'!$A$6:$IV$366,$A236+1,0))/1000</f>
        <v>258644.34099971622</v>
      </c>
      <c r="V236" s="470">
        <f>('ป้อนข้อมูล Mortgage Protection1'!$G$26*HLOOKUP($V$6,'SA 10%'!$A$6:$IV$366,$A236+1,0))/1000</f>
        <v>507533.42809006089</v>
      </c>
      <c r="W236" s="470">
        <f>('ป้อนข้อมูล Mortgage Protection1'!$G$26*HLOOKUP($W$6,'SA 10%'!$A$6:$IV$366,$A236+1,0))/1000</f>
        <v>726579.78226020618</v>
      </c>
      <c r="X236" s="470">
        <f>('ป้อนข้อมูล Mortgage Protection1'!$G$26*HLOOKUP($X$6,'SA 10%'!$A$6:$IV$366,$A236+1,0))/1000</f>
        <v>919941.87118250167</v>
      </c>
      <c r="Y236" s="470">
        <f>('ป้อนข้อมูล Mortgage Protection1'!$G$26*HLOOKUP($Y$6,'SA 10%'!$A$6:$IV$366,$A236+1,0))/1000</f>
        <v>1091084.6263740801</v>
      </c>
      <c r="Z236" s="470">
        <f>('ป้อนข้อมูล Mortgage Protection1'!$G$26*HLOOKUP($Z$6,'SA 10%'!$A$6:$IV$366,$A236+1,0))/1000</f>
        <v>1242917.2441458949</v>
      </c>
      <c r="AA236" s="470">
        <f>('ป้อนข้อมูล Mortgage Protection1'!$G$26*HLOOKUP($AA$6,'SA 10%'!$A$6:$IV$366,$A236+1,0))/1000</f>
        <v>1377899.2491281291</v>
      </c>
      <c r="AB236" s="470">
        <f>('ป้อนข้อมูล Mortgage Protection1'!$G$26*HLOOKUP($AB$6,'SA 10%'!$A$6:$IV$366,$A236+1,0))/1000</f>
        <v>1498123.0510337367</v>
      </c>
      <c r="AC236" s="470">
        <f>('ป้อนข้อมูล Mortgage Protection1'!$G$26*HLOOKUP($AC$6,'SA 10%'!$A$6:$IV$366,$A236+1,0))/1000</f>
        <v>1605378.8728022531</v>
      </c>
      <c r="AD236" s="470">
        <f>('ป้อนข้อมูล Mortgage Protection1'!$G$26*HLOOKUP($AD$6,'SA 10%'!$A$6:$IV$366,$A236+1,0))/1000</f>
        <v>1701206.3058983737</v>
      </c>
      <c r="AE236" s="470">
        <f>('ป้อนข้อมูล Mortgage Protection1'!$G$26*HLOOKUP($AE$6,'SA 10%'!$A$6:$IV$366,$A236+1,0))/1000</f>
        <v>1786935.6129486191</v>
      </c>
    </row>
    <row r="237" spans="1:31" ht="11.1" customHeight="1">
      <c r="A237" s="469">
        <v>231</v>
      </c>
      <c r="B237" s="470">
        <f>('ป้อนข้อมูล Mortgage Protection1'!$G$26*HLOOKUP($B$6,'SA 10%'!$A$6:$IV$366,$A237+1,0))/1000</f>
        <v>0</v>
      </c>
      <c r="C237" s="470">
        <f>('ป้อนข้อมูล Mortgage Protection1'!$G$26*HLOOKUP($C$6,'SA 10%'!$A$6:$IV$366,$A237+1,0))/1000</f>
        <v>0</v>
      </c>
      <c r="D237" s="470">
        <f>('ป้อนข้อมูล Mortgage Protection1'!$G$26*HLOOKUP($D$6,'SA 10%'!$A$6:$IV$366,$A237+1,0))/1000</f>
        <v>0</v>
      </c>
      <c r="E237" s="470">
        <f>('ป้อนข้อมูล Mortgage Protection1'!$G$26*HLOOKUP($E$6,'SA 10%'!$A$6:$IV$366,$A237+1,0))/1000</f>
        <v>0</v>
      </c>
      <c r="F237" s="470">
        <f>('ป้อนข้อมูล Mortgage Protection1'!$G$26*HLOOKUP($F$6,'SA 10%'!$A$6:$IV$366,$A237+1,0))/1000</f>
        <v>0</v>
      </c>
      <c r="G237" s="470">
        <f>('ป้อนข้อมูล Mortgage Protection1'!$G$26*HLOOKUP($G$6,'SA 10%'!$A$6:$IV$366,$A237+1,0))/1000</f>
        <v>0</v>
      </c>
      <c r="H237" s="470">
        <f>('ป้อนข้อมูล Mortgage Protection1'!$G$26*HLOOKUP($H$6,'SA 10%'!$A$6:$IV$366,$A237+1,0))/1000</f>
        <v>0</v>
      </c>
      <c r="I237" s="470">
        <f>('ป้อนข้อมูล Mortgage Protection1'!$G$26*HLOOKUP($I$6,'SA 10%'!$A$6:$IV$366,$A237+1,0))/1000</f>
        <v>0</v>
      </c>
      <c r="J237" s="470">
        <f>('ป้อนข้อมูล Mortgage Protection1'!$G$26*HLOOKUP($J$6,'SA 10%'!$A$6:$IV$366,$A237+1,0))/1000</f>
        <v>0</v>
      </c>
      <c r="K237" s="470">
        <f>('ป้อนข้อมูล Mortgage Protection1'!$G$26*HLOOKUP($K$6,'SA 10%'!$A$6:$IV$366,$A237+1,0))/1000</f>
        <v>0</v>
      </c>
      <c r="L237" s="470">
        <f>('ป้อนข้อมูล Mortgage Protection1'!$G$26*HLOOKUP($L$6,'SA 10%'!$A$6:$IV$366,$A237+1,0))/1000</f>
        <v>0</v>
      </c>
      <c r="M237" s="470">
        <f>('ป้อนข้อมูล Mortgage Protection1'!$G$26*HLOOKUP($M$6,'SA 10%'!$A$6:$IV$366,$A237+1,0))/1000</f>
        <v>0</v>
      </c>
      <c r="N237" s="470">
        <f>('ป้อนข้อมูล Mortgage Protection1'!$G$26*HLOOKUP($N$6,'SA 10%'!$A$6:$IV$366,$A237+1,0))/1000</f>
        <v>0</v>
      </c>
      <c r="O237" s="470">
        <f>('ป้อนข้อมูล Mortgage Protection1'!$G$26*HLOOKUP($O$6,'SA 10%'!$A$6:$IV$366,$A237+1,0))/1000</f>
        <v>0</v>
      </c>
      <c r="P237" s="470">
        <f>('ป้อนข้อมูล Mortgage Protection1'!$G$26*HLOOKUP($P$6,'SA 10%'!$A$6:$IV$366,$A237+1,0))/1000</f>
        <v>0</v>
      </c>
      <c r="Q237" s="470">
        <f>('ป้อนข้อมูล Mortgage Protection1'!$G$26*HLOOKUP($Q$6,'SA 10%'!$A$6:$IV$366,$A237+1,0))/1000</f>
        <v>0</v>
      </c>
      <c r="R237" s="470">
        <f>('ป้อนข้อมูล Mortgage Protection1'!$G$26*HLOOKUP($R$6,'SA 10%'!$A$6:$IV$366,$A237+1,0))/1000</f>
        <v>0</v>
      </c>
      <c r="S237" s="470">
        <f>('ป้อนข้อมูล Mortgage Protection1'!$G$26*HLOOKUP($S$6,'SA 10%'!$A$6:$IV$366,$A237+1,0))/1000</f>
        <v>0</v>
      </c>
      <c r="T237" s="470">
        <f>('ป้อนข้อมูล Mortgage Protection1'!$G$26*HLOOKUP($T$6,'SA 10%'!$A$6:$IV$366,$A237+1,0))/1000</f>
        <v>0</v>
      </c>
      <c r="U237" s="470">
        <f>('ป้อนข้อมูล Mortgage Protection1'!$G$26*HLOOKUP($U$6,'SA 10%'!$A$6:$IV$366,$A237+1,0))/1000</f>
        <v>236094.67388333011</v>
      </c>
      <c r="V237" s="470">
        <f>('ป้อนข้อมูล Mortgage Protection1'!$G$26*HLOOKUP($V$6,'SA 10%'!$A$6:$IV$366,$A237+1,0))/1000</f>
        <v>487422.4297241575</v>
      </c>
      <c r="W237" s="470">
        <f>('ป้อนข้อมูล Mortgage Protection1'!$G$26*HLOOKUP($W$6,'SA 10%'!$A$6:$IV$366,$A237+1,0))/1000</f>
        <v>708615.04713576066</v>
      </c>
      <c r="X237" s="470">
        <f>('ป้อนข้อมูล Mortgage Protection1'!$G$26*HLOOKUP($X$6,'SA 10%'!$A$6:$IV$366,$A237+1,0))/1000</f>
        <v>903871.73935021111</v>
      </c>
      <c r="Y237" s="470">
        <f>('ป้อนข้อมูล Mortgage Protection1'!$G$26*HLOOKUP($Y$6,'SA 10%'!$A$6:$IV$366,$A237+1,0))/1000</f>
        <v>1076691.3880281067</v>
      </c>
      <c r="Z237" s="470">
        <f>('ป้อนข้อมูล Mortgage Protection1'!$G$26*HLOOKUP($Z$6,'SA 10%'!$A$6:$IV$366,$A237+1,0))/1000</f>
        <v>1230011.6944109122</v>
      </c>
      <c r="AA237" s="470">
        <f>('ป้อนข้อมูล Mortgage Protection1'!$G$26*HLOOKUP($AA$6,'SA 10%'!$A$6:$IV$366,$A237+1,0))/1000</f>
        <v>1366316.2820795793</v>
      </c>
      <c r="AB237" s="470">
        <f>('ป้อนข้อมูล Mortgage Protection1'!$G$26*HLOOKUP($AB$6,'SA 10%'!$A$6:$IV$366,$A237+1,0))/1000</f>
        <v>1487718.0626269942</v>
      </c>
      <c r="AC237" s="470">
        <f>('ป้อนข้อมูล Mortgage Protection1'!$G$26*HLOOKUP($AC$6,'SA 10%'!$A$6:$IV$366,$A237+1,0))/1000</f>
        <v>1596024.7999816947</v>
      </c>
      <c r="AD237" s="470">
        <f>('ป้อนข้อมูล Mortgage Protection1'!$G$26*HLOOKUP($AD$6,'SA 10%'!$A$6:$IV$366,$A237+1,0))/1000</f>
        <v>1692791.170856335</v>
      </c>
      <c r="AE237" s="470">
        <f>('ป้อนข้อมูล Mortgage Protection1'!$G$26*HLOOKUP($AE$6,'SA 10%'!$A$6:$IV$366,$A237+1,0))/1000</f>
        <v>1779360.4720764658</v>
      </c>
    </row>
    <row r="238" spans="1:31" ht="11.1" customHeight="1">
      <c r="A238" s="469">
        <v>232</v>
      </c>
      <c r="B238" s="470">
        <f>('ป้อนข้อมูล Mortgage Protection1'!$G$26*HLOOKUP($B$6,'SA 10%'!$A$6:$IV$366,$A238+1,0))/1000</f>
        <v>0</v>
      </c>
      <c r="C238" s="470">
        <f>('ป้อนข้อมูล Mortgage Protection1'!$G$26*HLOOKUP($C$6,'SA 10%'!$A$6:$IV$366,$A238+1,0))/1000</f>
        <v>0</v>
      </c>
      <c r="D238" s="470">
        <f>('ป้อนข้อมูล Mortgage Protection1'!$G$26*HLOOKUP($D$6,'SA 10%'!$A$6:$IV$366,$A238+1,0))/1000</f>
        <v>0</v>
      </c>
      <c r="E238" s="470">
        <f>('ป้อนข้อมูล Mortgage Protection1'!$G$26*HLOOKUP($E$6,'SA 10%'!$A$6:$IV$366,$A238+1,0))/1000</f>
        <v>0</v>
      </c>
      <c r="F238" s="470">
        <f>('ป้อนข้อมูล Mortgage Protection1'!$G$26*HLOOKUP($F$6,'SA 10%'!$A$6:$IV$366,$A238+1,0))/1000</f>
        <v>0</v>
      </c>
      <c r="G238" s="470">
        <f>('ป้อนข้อมูล Mortgage Protection1'!$G$26*HLOOKUP($G$6,'SA 10%'!$A$6:$IV$366,$A238+1,0))/1000</f>
        <v>0</v>
      </c>
      <c r="H238" s="470">
        <f>('ป้อนข้อมูล Mortgage Protection1'!$G$26*HLOOKUP($H$6,'SA 10%'!$A$6:$IV$366,$A238+1,0))/1000</f>
        <v>0</v>
      </c>
      <c r="I238" s="470">
        <f>('ป้อนข้อมูล Mortgage Protection1'!$G$26*HLOOKUP($I$6,'SA 10%'!$A$6:$IV$366,$A238+1,0))/1000</f>
        <v>0</v>
      </c>
      <c r="J238" s="470">
        <f>('ป้อนข้อมูล Mortgage Protection1'!$G$26*HLOOKUP($J$6,'SA 10%'!$A$6:$IV$366,$A238+1,0))/1000</f>
        <v>0</v>
      </c>
      <c r="K238" s="470">
        <f>('ป้อนข้อมูล Mortgage Protection1'!$G$26*HLOOKUP($K$6,'SA 10%'!$A$6:$IV$366,$A238+1,0))/1000</f>
        <v>0</v>
      </c>
      <c r="L238" s="470">
        <f>('ป้อนข้อมูล Mortgage Protection1'!$G$26*HLOOKUP($L$6,'SA 10%'!$A$6:$IV$366,$A238+1,0))/1000</f>
        <v>0</v>
      </c>
      <c r="M238" s="470">
        <f>('ป้อนข้อมูล Mortgage Protection1'!$G$26*HLOOKUP($M$6,'SA 10%'!$A$6:$IV$366,$A238+1,0))/1000</f>
        <v>0</v>
      </c>
      <c r="N238" s="470">
        <f>('ป้อนข้อมูล Mortgage Protection1'!$G$26*HLOOKUP($N$6,'SA 10%'!$A$6:$IV$366,$A238+1,0))/1000</f>
        <v>0</v>
      </c>
      <c r="O238" s="470">
        <f>('ป้อนข้อมูล Mortgage Protection1'!$G$26*HLOOKUP($O$6,'SA 10%'!$A$6:$IV$366,$A238+1,0))/1000</f>
        <v>0</v>
      </c>
      <c r="P238" s="470">
        <f>('ป้อนข้อมูล Mortgage Protection1'!$G$26*HLOOKUP($P$6,'SA 10%'!$A$6:$IV$366,$A238+1,0))/1000</f>
        <v>0</v>
      </c>
      <c r="Q238" s="470">
        <f>('ป้อนข้อมูล Mortgage Protection1'!$G$26*HLOOKUP($Q$6,'SA 10%'!$A$6:$IV$366,$A238+1,0))/1000</f>
        <v>0</v>
      </c>
      <c r="R238" s="470">
        <f>('ป้อนข้อมูล Mortgage Protection1'!$G$26*HLOOKUP($R$6,'SA 10%'!$A$6:$IV$366,$A238+1,0))/1000</f>
        <v>0</v>
      </c>
      <c r="S238" s="470">
        <f>('ป้อนข้อมูล Mortgage Protection1'!$G$26*HLOOKUP($S$6,'SA 10%'!$A$6:$IV$366,$A238+1,0))/1000</f>
        <v>0</v>
      </c>
      <c r="T238" s="470">
        <f>('ป้อนข้อมูล Mortgage Protection1'!$G$26*HLOOKUP($T$6,'SA 10%'!$A$6:$IV$366,$A238+1,0))/1000</f>
        <v>0</v>
      </c>
      <c r="U238" s="470">
        <f>('ป้อนข้อมูล Mortgage Protection1'!$G$26*HLOOKUP($U$6,'SA 10%'!$A$6:$IV$366,$A238+1,0))/1000</f>
        <v>213357.09287430719</v>
      </c>
      <c r="V238" s="470">
        <f>('ป้อนข้อมูล Mortgage Protection1'!$G$26*HLOOKUP($V$6,'SA 10%'!$A$6:$IV$366,$A238+1,0))/1000</f>
        <v>467143.839705205</v>
      </c>
      <c r="W238" s="470">
        <f>('ป้อนข้อมูล Mortgage Protection1'!$G$26*HLOOKUP($W$6,'SA 10%'!$A$6:$IV$366,$A238+1,0))/1000</f>
        <v>690500.60588527808</v>
      </c>
      <c r="X238" s="470">
        <f>('ป้อนข้อมูล Mortgage Protection1'!$G$26*HLOOKUP($X$6,'SA 10%'!$A$6:$IV$366,$A238+1,0))/1000</f>
        <v>887667.68975265161</v>
      </c>
      <c r="Y238" s="470">
        <f>('ป้อนข้อมูล Mortgage Protection1'!$G$26*HLOOKUP($Y$6,'SA 10%'!$A$6:$IV$366,$A238+1,0))/1000</f>
        <v>1062178.2060292505</v>
      </c>
      <c r="Z238" s="470">
        <f>('ป้อนข้อมูล Mortgage Protection1'!$G$26*HLOOKUP($Z$6,'SA 10%'!$A$6:$IV$366,$A238+1,0))/1000</f>
        <v>1216998.5984281383</v>
      </c>
      <c r="AA238" s="470">
        <f>('ป้อนข้อมูล Mortgage Protection1'!$G$26*HLOOKUP($AA$6,'SA 10%'!$A$6:$IV$366,$A238+1,0))/1000</f>
        <v>1354636.7903056249</v>
      </c>
      <c r="AB238" s="470">
        <f>('ป้อนข้อมูล Mortgage Protection1'!$G$26*HLOOKUP($AB$6,'SA 10%'!$A$6:$IV$366,$A238+1,0))/1000</f>
        <v>1477226.365983529</v>
      </c>
      <c r="AC238" s="470">
        <f>('ป้อนข้อมูล Mortgage Protection1'!$G$26*HLOOKUP($AC$6,'SA 10%'!$A$6:$IV$366,$A238+1,0))/1000</f>
        <v>1586592.7765542977</v>
      </c>
      <c r="AD238" s="470">
        <f>('ป้อนข้อมูล Mortgage Protection1'!$G$26*HLOOKUP($AD$6,'SA 10%'!$A$6:$IV$366,$A238+1,0))/1000</f>
        <v>1684305.9096889461</v>
      </c>
      <c r="AE238" s="470">
        <f>('ป้อนข้อมูล Mortgage Protection1'!$G$26*HLOOKUP($AE$6,'SA 10%'!$A$6:$IV$366,$A238+1,0))/1000</f>
        <v>1771722.2050303782</v>
      </c>
    </row>
    <row r="239" spans="1:31" ht="11.1" customHeight="1">
      <c r="A239" s="469">
        <v>233</v>
      </c>
      <c r="B239" s="470">
        <f>('ป้อนข้อมูล Mortgage Protection1'!$G$26*HLOOKUP($B$6,'SA 10%'!$A$6:$IV$366,$A239+1,0))/1000</f>
        <v>0</v>
      </c>
      <c r="C239" s="470">
        <f>('ป้อนข้อมูล Mortgage Protection1'!$G$26*HLOOKUP($C$6,'SA 10%'!$A$6:$IV$366,$A239+1,0))/1000</f>
        <v>0</v>
      </c>
      <c r="D239" s="470">
        <f>('ป้อนข้อมูล Mortgage Protection1'!$G$26*HLOOKUP($D$6,'SA 10%'!$A$6:$IV$366,$A239+1,0))/1000</f>
        <v>0</v>
      </c>
      <c r="E239" s="470">
        <f>('ป้อนข้อมูล Mortgage Protection1'!$G$26*HLOOKUP($E$6,'SA 10%'!$A$6:$IV$366,$A239+1,0))/1000</f>
        <v>0</v>
      </c>
      <c r="F239" s="470">
        <f>('ป้อนข้อมูล Mortgage Protection1'!$G$26*HLOOKUP($F$6,'SA 10%'!$A$6:$IV$366,$A239+1,0))/1000</f>
        <v>0</v>
      </c>
      <c r="G239" s="470">
        <f>('ป้อนข้อมูล Mortgage Protection1'!$G$26*HLOOKUP($G$6,'SA 10%'!$A$6:$IV$366,$A239+1,0))/1000</f>
        <v>0</v>
      </c>
      <c r="H239" s="470">
        <f>('ป้อนข้อมูล Mortgage Protection1'!$G$26*HLOOKUP($H$6,'SA 10%'!$A$6:$IV$366,$A239+1,0))/1000</f>
        <v>0</v>
      </c>
      <c r="I239" s="470">
        <f>('ป้อนข้อมูล Mortgage Protection1'!$G$26*HLOOKUP($I$6,'SA 10%'!$A$6:$IV$366,$A239+1,0))/1000</f>
        <v>0</v>
      </c>
      <c r="J239" s="470">
        <f>('ป้อนข้อมูล Mortgage Protection1'!$G$26*HLOOKUP($J$6,'SA 10%'!$A$6:$IV$366,$A239+1,0))/1000</f>
        <v>0</v>
      </c>
      <c r="K239" s="470">
        <f>('ป้อนข้อมูล Mortgage Protection1'!$G$26*HLOOKUP($K$6,'SA 10%'!$A$6:$IV$366,$A239+1,0))/1000</f>
        <v>0</v>
      </c>
      <c r="L239" s="470">
        <f>('ป้อนข้อมูล Mortgage Protection1'!$G$26*HLOOKUP($L$6,'SA 10%'!$A$6:$IV$366,$A239+1,0))/1000</f>
        <v>0</v>
      </c>
      <c r="M239" s="470">
        <f>('ป้อนข้อมูล Mortgage Protection1'!$G$26*HLOOKUP($M$6,'SA 10%'!$A$6:$IV$366,$A239+1,0))/1000</f>
        <v>0</v>
      </c>
      <c r="N239" s="470">
        <f>('ป้อนข้อมูล Mortgage Protection1'!$G$26*HLOOKUP($N$6,'SA 10%'!$A$6:$IV$366,$A239+1,0))/1000</f>
        <v>0</v>
      </c>
      <c r="O239" s="470">
        <f>('ป้อนข้อมูล Mortgage Protection1'!$G$26*HLOOKUP($O$6,'SA 10%'!$A$6:$IV$366,$A239+1,0))/1000</f>
        <v>0</v>
      </c>
      <c r="P239" s="470">
        <f>('ป้อนข้อมูล Mortgage Protection1'!$G$26*HLOOKUP($P$6,'SA 10%'!$A$6:$IV$366,$A239+1,0))/1000</f>
        <v>0</v>
      </c>
      <c r="Q239" s="470">
        <f>('ป้อนข้อมูล Mortgage Protection1'!$G$26*HLOOKUP($Q$6,'SA 10%'!$A$6:$IV$366,$A239+1,0))/1000</f>
        <v>0</v>
      </c>
      <c r="R239" s="470">
        <f>('ป้อนข้อมูล Mortgage Protection1'!$G$26*HLOOKUP($R$6,'SA 10%'!$A$6:$IV$366,$A239+1,0))/1000</f>
        <v>0</v>
      </c>
      <c r="S239" s="470">
        <f>('ป้อนข้อมูล Mortgage Protection1'!$G$26*HLOOKUP($S$6,'SA 10%'!$A$6:$IV$366,$A239+1,0))/1000</f>
        <v>0</v>
      </c>
      <c r="T239" s="470">
        <f>('ป้อนข้อมูล Mortgage Protection1'!$G$26*HLOOKUP($T$6,'SA 10%'!$A$6:$IV$366,$A239+1,0))/1000</f>
        <v>0</v>
      </c>
      <c r="U239" s="470">
        <f>('ป้อนข้อมูล Mortgage Protection1'!$G$26*HLOOKUP($U$6,'SA 10%'!$A$6:$IV$366,$A239+1,0))/1000</f>
        <v>190430.03202354285</v>
      </c>
      <c r="V239" s="470">
        <f>('ป้อนข้อมูล Mortgage Protection1'!$G$26*HLOOKUP($V$6,'SA 10%'!$A$6:$IV$366,$A239+1,0))/1000</f>
        <v>446696.26143609476</v>
      </c>
      <c r="W239" s="470">
        <f>('ป้อนข้อมูล Mortgage Protection1'!$G$26*HLOOKUP($W$6,'SA 10%'!$A$6:$IV$366,$A239+1,0))/1000</f>
        <v>672235.21095770772</v>
      </c>
      <c r="X239" s="470">
        <f>('ป้อนข้อมูล Mortgage Protection1'!$G$26*HLOOKUP($X$6,'SA 10%'!$A$6:$IV$366,$A239+1,0))/1000</f>
        <v>871328.60640844586</v>
      </c>
      <c r="Y239" s="470">
        <f>('ป้อนข้อมูล Mortgage Protection1'!$G$26*HLOOKUP($Y$6,'SA 10%'!$A$6:$IV$366,$A239+1,0))/1000</f>
        <v>1047544.0808470707</v>
      </c>
      <c r="Z239" s="470">
        <f>('ป้อนข้อมูล Mortgage Protection1'!$G$26*HLOOKUP($Z$6,'SA 10%'!$A$6:$IV$366,$A239+1,0))/1000</f>
        <v>1203877.0599788411</v>
      </c>
      <c r="AA239" s="470">
        <f>('ป้อนข้อมูล Mortgage Protection1'!$G$26*HLOOKUP($AA$6,'SA 10%'!$A$6:$IV$366,$A239+1,0))/1000</f>
        <v>1342859.969433554</v>
      </c>
      <c r="AB239" s="470">
        <f>('ป้อนข้อมูล Mortgage Protection1'!$G$26*HLOOKUP($AB$6,'SA 10%'!$A$6:$IV$366,$A239+1,0))/1000</f>
        <v>1466647.2385347018</v>
      </c>
      <c r="AC239" s="470">
        <f>('ป้อนข้อมูล Mortgage Protection1'!$G$26*HLOOKUP($AC$6,'SA 10%'!$A$6:$IV$366,$A239+1,0))/1000</f>
        <v>1577082.1529316728</v>
      </c>
      <c r="AD239" s="470">
        <f>('ป้อนข้อมูล Mortgage Protection1'!$G$26*HLOOKUP($AD$6,'SA 10%'!$A$6:$IV$366,$A239+1,0))/1000</f>
        <v>1675749.938011829</v>
      </c>
      <c r="AE239" s="470">
        <f>('ป้อนข้อมูล Mortgage Protection1'!$G$26*HLOOKUP($AE$6,'SA 10%'!$A$6:$IV$366,$A239+1,0))/1000</f>
        <v>1764020.2857589063</v>
      </c>
    </row>
    <row r="240" spans="1:31" ht="11.1" customHeight="1">
      <c r="A240" s="469">
        <v>234</v>
      </c>
      <c r="B240" s="470">
        <f>('ป้อนข้อมูล Mortgage Protection1'!$G$26*HLOOKUP($B$6,'SA 10%'!$A$6:$IV$366,$A240+1,0))/1000</f>
        <v>0</v>
      </c>
      <c r="C240" s="470">
        <f>('ป้อนข้อมูล Mortgage Protection1'!$G$26*HLOOKUP($C$6,'SA 10%'!$A$6:$IV$366,$A240+1,0))/1000</f>
        <v>0</v>
      </c>
      <c r="D240" s="470">
        <f>('ป้อนข้อมูล Mortgage Protection1'!$G$26*HLOOKUP($D$6,'SA 10%'!$A$6:$IV$366,$A240+1,0))/1000</f>
        <v>0</v>
      </c>
      <c r="E240" s="470">
        <f>('ป้อนข้อมูล Mortgage Protection1'!$G$26*HLOOKUP($E$6,'SA 10%'!$A$6:$IV$366,$A240+1,0))/1000</f>
        <v>0</v>
      </c>
      <c r="F240" s="470">
        <f>('ป้อนข้อมูล Mortgage Protection1'!$G$26*HLOOKUP($F$6,'SA 10%'!$A$6:$IV$366,$A240+1,0))/1000</f>
        <v>0</v>
      </c>
      <c r="G240" s="470">
        <f>('ป้อนข้อมูล Mortgage Protection1'!$G$26*HLOOKUP($G$6,'SA 10%'!$A$6:$IV$366,$A240+1,0))/1000</f>
        <v>0</v>
      </c>
      <c r="H240" s="470">
        <f>('ป้อนข้อมูล Mortgage Protection1'!$G$26*HLOOKUP($H$6,'SA 10%'!$A$6:$IV$366,$A240+1,0))/1000</f>
        <v>0</v>
      </c>
      <c r="I240" s="470">
        <f>('ป้อนข้อมูล Mortgage Protection1'!$G$26*HLOOKUP($I$6,'SA 10%'!$A$6:$IV$366,$A240+1,0))/1000</f>
        <v>0</v>
      </c>
      <c r="J240" s="470">
        <f>('ป้อนข้อมูล Mortgage Protection1'!$G$26*HLOOKUP($J$6,'SA 10%'!$A$6:$IV$366,$A240+1,0))/1000</f>
        <v>0</v>
      </c>
      <c r="K240" s="470">
        <f>('ป้อนข้อมูล Mortgage Protection1'!$G$26*HLOOKUP($K$6,'SA 10%'!$A$6:$IV$366,$A240+1,0))/1000</f>
        <v>0</v>
      </c>
      <c r="L240" s="470">
        <f>('ป้อนข้อมูล Mortgage Protection1'!$G$26*HLOOKUP($L$6,'SA 10%'!$A$6:$IV$366,$A240+1,0))/1000</f>
        <v>0</v>
      </c>
      <c r="M240" s="470">
        <f>('ป้อนข้อมูล Mortgage Protection1'!$G$26*HLOOKUP($M$6,'SA 10%'!$A$6:$IV$366,$A240+1,0))/1000</f>
        <v>0</v>
      </c>
      <c r="N240" s="470">
        <f>('ป้อนข้อมูล Mortgage Protection1'!$G$26*HLOOKUP($N$6,'SA 10%'!$A$6:$IV$366,$A240+1,0))/1000</f>
        <v>0</v>
      </c>
      <c r="O240" s="470">
        <f>('ป้อนข้อมูล Mortgage Protection1'!$G$26*HLOOKUP($O$6,'SA 10%'!$A$6:$IV$366,$A240+1,0))/1000</f>
        <v>0</v>
      </c>
      <c r="P240" s="470">
        <f>('ป้อนข้อมูล Mortgage Protection1'!$G$26*HLOOKUP($P$6,'SA 10%'!$A$6:$IV$366,$A240+1,0))/1000</f>
        <v>0</v>
      </c>
      <c r="Q240" s="470">
        <f>('ป้อนข้อมูล Mortgage Protection1'!$G$26*HLOOKUP($Q$6,'SA 10%'!$A$6:$IV$366,$A240+1,0))/1000</f>
        <v>0</v>
      </c>
      <c r="R240" s="470">
        <f>('ป้อนข้อมูล Mortgage Protection1'!$G$26*HLOOKUP($R$6,'SA 10%'!$A$6:$IV$366,$A240+1,0))/1000</f>
        <v>0</v>
      </c>
      <c r="S240" s="470">
        <f>('ป้อนข้อมูล Mortgage Protection1'!$G$26*HLOOKUP($S$6,'SA 10%'!$A$6:$IV$366,$A240+1,0))/1000</f>
        <v>0</v>
      </c>
      <c r="T240" s="470">
        <f>('ป้อนข้อมูล Mortgage Protection1'!$G$26*HLOOKUP($T$6,'SA 10%'!$A$6:$IV$366,$A240+1,0))/1000</f>
        <v>0</v>
      </c>
      <c r="U240" s="470">
        <f>('ป้อนข้อมูล Mortgage Protection1'!$G$26*HLOOKUP($U$6,'SA 10%'!$A$6:$IV$366,$A240+1,0))/1000</f>
        <v>167311.91233235548</v>
      </c>
      <c r="V240" s="470">
        <f>('ป้อนข้อมูล Mortgage Protection1'!$G$26*HLOOKUP($V$6,'SA 10%'!$A$6:$IV$366,$A240+1,0))/1000</f>
        <v>426078.28668140841</v>
      </c>
      <c r="W240" s="470">
        <f>('ป้อนข้อมูล Mortgage Protection1'!$G$26*HLOOKUP($W$6,'SA 10%'!$A$6:$IV$366,$A240+1,0))/1000</f>
        <v>653817.60440574202</v>
      </c>
      <c r="X240" s="470">
        <f>('ป้อนข้อมูล Mortgage Protection1'!$G$26*HLOOKUP($X$6,'SA 10%'!$A$6:$IV$366,$A240+1,0))/1000</f>
        <v>854853.36403637182</v>
      </c>
      <c r="Y240" s="470">
        <f>('ป้อนข้อมูล Mortgage Protection1'!$G$26*HLOOKUP($Y$6,'SA 10%'!$A$6:$IV$366,$A240+1,0))/1000</f>
        <v>1032788.0046217061</v>
      </c>
      <c r="Z240" s="470">
        <f>('ป้อนข้อมูล Mortgage Protection1'!$G$26*HLOOKUP($Z$6,'SA 10%'!$A$6:$IV$366,$A240+1,0))/1000</f>
        <v>1190646.1753757999</v>
      </c>
      <c r="AA240" s="470">
        <f>('ป้อนข้อมูล Mortgage Protection1'!$G$26*HLOOKUP($AA$6,'SA 10%'!$A$6:$IV$366,$A240+1,0))/1000</f>
        <v>1330985.0083875493</v>
      </c>
      <c r="AB240" s="470">
        <f>('ป้อนข้อมูล Mortgage Protection1'!$G$26*HLOOKUP($AB$6,'SA 10%'!$A$6:$IV$366,$A240+1,0))/1000</f>
        <v>1455979.951690468</v>
      </c>
      <c r="AC240" s="470">
        <f>('ป้อนข้อมูล Mortgage Protection1'!$G$26*HLOOKUP($AC$6,'SA 10%'!$A$6:$IV$366,$A240+1,0))/1000</f>
        <v>1567492.2741121931</v>
      </c>
      <c r="AD240" s="470">
        <f>('ป้อนข้อมูล Mortgage Protection1'!$G$26*HLOOKUP($AD$6,'SA 10%'!$A$6:$IV$366,$A240+1,0))/1000</f>
        <v>1667122.6665707363</v>
      </c>
      <c r="AE240" s="470">
        <f>('ป้อนข้อมูล Mortgage Protection1'!$G$26*HLOOKUP($AE$6,'SA 10%'!$A$6:$IV$366,$A240+1,0))/1000</f>
        <v>1756254.1838268393</v>
      </c>
    </row>
    <row r="241" spans="1:31" ht="11.1" customHeight="1">
      <c r="A241" s="469">
        <v>235</v>
      </c>
      <c r="B241" s="470">
        <f>('ป้อนข้อมูล Mortgage Protection1'!$G$26*HLOOKUP($B$6,'SA 10%'!$A$6:$IV$366,$A241+1,0))/1000</f>
        <v>0</v>
      </c>
      <c r="C241" s="470">
        <f>('ป้อนข้อมูล Mortgage Protection1'!$G$26*HLOOKUP($C$6,'SA 10%'!$A$6:$IV$366,$A241+1,0))/1000</f>
        <v>0</v>
      </c>
      <c r="D241" s="470">
        <f>('ป้อนข้อมูล Mortgage Protection1'!$G$26*HLOOKUP($D$6,'SA 10%'!$A$6:$IV$366,$A241+1,0))/1000</f>
        <v>0</v>
      </c>
      <c r="E241" s="470">
        <f>('ป้อนข้อมูล Mortgage Protection1'!$G$26*HLOOKUP($E$6,'SA 10%'!$A$6:$IV$366,$A241+1,0))/1000</f>
        <v>0</v>
      </c>
      <c r="F241" s="470">
        <f>('ป้อนข้อมูล Mortgage Protection1'!$G$26*HLOOKUP($F$6,'SA 10%'!$A$6:$IV$366,$A241+1,0))/1000</f>
        <v>0</v>
      </c>
      <c r="G241" s="470">
        <f>('ป้อนข้อมูล Mortgage Protection1'!$G$26*HLOOKUP($G$6,'SA 10%'!$A$6:$IV$366,$A241+1,0))/1000</f>
        <v>0</v>
      </c>
      <c r="H241" s="470">
        <f>('ป้อนข้อมูล Mortgage Protection1'!$G$26*HLOOKUP($H$6,'SA 10%'!$A$6:$IV$366,$A241+1,0))/1000</f>
        <v>0</v>
      </c>
      <c r="I241" s="470">
        <f>('ป้อนข้อมูล Mortgage Protection1'!$G$26*HLOOKUP($I$6,'SA 10%'!$A$6:$IV$366,$A241+1,0))/1000</f>
        <v>0</v>
      </c>
      <c r="J241" s="470">
        <f>('ป้อนข้อมูล Mortgage Protection1'!$G$26*HLOOKUP($J$6,'SA 10%'!$A$6:$IV$366,$A241+1,0))/1000</f>
        <v>0</v>
      </c>
      <c r="K241" s="470">
        <f>('ป้อนข้อมูล Mortgage Protection1'!$G$26*HLOOKUP($K$6,'SA 10%'!$A$6:$IV$366,$A241+1,0))/1000</f>
        <v>0</v>
      </c>
      <c r="L241" s="470">
        <f>('ป้อนข้อมูล Mortgage Protection1'!$G$26*HLOOKUP($L$6,'SA 10%'!$A$6:$IV$366,$A241+1,0))/1000</f>
        <v>0</v>
      </c>
      <c r="M241" s="470">
        <f>('ป้อนข้อมูล Mortgage Protection1'!$G$26*HLOOKUP($M$6,'SA 10%'!$A$6:$IV$366,$A241+1,0))/1000</f>
        <v>0</v>
      </c>
      <c r="N241" s="470">
        <f>('ป้อนข้อมูล Mortgage Protection1'!$G$26*HLOOKUP($N$6,'SA 10%'!$A$6:$IV$366,$A241+1,0))/1000</f>
        <v>0</v>
      </c>
      <c r="O241" s="470">
        <f>('ป้อนข้อมูล Mortgage Protection1'!$G$26*HLOOKUP($O$6,'SA 10%'!$A$6:$IV$366,$A241+1,0))/1000</f>
        <v>0</v>
      </c>
      <c r="P241" s="470">
        <f>('ป้อนข้อมูล Mortgage Protection1'!$G$26*HLOOKUP($P$6,'SA 10%'!$A$6:$IV$366,$A241+1,0))/1000</f>
        <v>0</v>
      </c>
      <c r="Q241" s="470">
        <f>('ป้อนข้อมูล Mortgage Protection1'!$G$26*HLOOKUP($Q$6,'SA 10%'!$A$6:$IV$366,$A241+1,0))/1000</f>
        <v>0</v>
      </c>
      <c r="R241" s="470">
        <f>('ป้อนข้อมูล Mortgage Protection1'!$G$26*HLOOKUP($R$6,'SA 10%'!$A$6:$IV$366,$A241+1,0))/1000</f>
        <v>0</v>
      </c>
      <c r="S241" s="470">
        <f>('ป้อนข้อมูล Mortgage Protection1'!$G$26*HLOOKUP($S$6,'SA 10%'!$A$6:$IV$366,$A241+1,0))/1000</f>
        <v>0</v>
      </c>
      <c r="T241" s="470">
        <f>('ป้อนข้อมูล Mortgage Protection1'!$G$26*HLOOKUP($T$6,'SA 10%'!$A$6:$IV$366,$A241+1,0))/1000</f>
        <v>0</v>
      </c>
      <c r="U241" s="470">
        <f>('ป้อนข้อมูล Mortgage Protection1'!$G$26*HLOOKUP($U$6,'SA 10%'!$A$6:$IV$366,$A241+1,0))/1000</f>
        <v>144001.14164374114</v>
      </c>
      <c r="V241" s="470">
        <f>('ป้อนข้อมูล Mortgage Protection1'!$G$26*HLOOKUP($V$6,'SA 10%'!$A$6:$IV$366,$A241+1,0))/1000</f>
        <v>405288.49547043291</v>
      </c>
      <c r="W241" s="470">
        <f>('ป้อนข้อมูล Mortgage Protection1'!$G$26*HLOOKUP($W$6,'SA 10%'!$A$6:$IV$366,$A241+1,0))/1000</f>
        <v>635246.51779917523</v>
      </c>
      <c r="X241" s="470">
        <f>('ป้อนข้อมูล Mortgage Protection1'!$G$26*HLOOKUP($X$6,'SA 10%'!$A$6:$IV$366,$A241+1,0))/1000</f>
        <v>838240.82797786384</v>
      </c>
      <c r="Y241" s="470">
        <f>('ป้อนข้อมูล Mortgage Protection1'!$G$26*HLOOKUP($Y$6,'SA 10%'!$A$6:$IV$366,$A241+1,0))/1000</f>
        <v>1017908.9610944631</v>
      </c>
      <c r="Z241" s="470">
        <f>('ป้อนข้อมูล Mortgage Protection1'!$G$26*HLOOKUP($Z$6,'SA 10%'!$A$6:$IV$366,$A241+1,0))/1000</f>
        <v>1177305.0334010667</v>
      </c>
      <c r="AA241" s="470">
        <f>('ป้อนข้อมูล Mortgage Protection1'!$G$26*HLOOKUP($AA$6,'SA 10%'!$A$6:$IV$366,$A241+1,0))/1000</f>
        <v>1319011.0893328278</v>
      </c>
      <c r="AB241" s="470">
        <f>('ป้อนข้อมูล Mortgage Protection1'!$G$26*HLOOKUP($AB$6,'SA 10%'!$A$6:$IV$366,$A241+1,0))/1000</f>
        <v>1445223.7707891981</v>
      </c>
      <c r="AC241" s="470">
        <f>('ป้อนข้อมูล Mortgage Protection1'!$G$26*HLOOKUP($AC$6,'SA 10%'!$A$6:$IV$366,$A241+1,0))/1000</f>
        <v>1557822.4796358843</v>
      </c>
      <c r="AD241" s="470">
        <f>('ป้อนข้อมูล Mortgage Protection1'!$G$26*HLOOKUP($AD$6,'SA 10%'!$A$6:$IV$366,$A241+1,0))/1000</f>
        <v>1658423.501200967</v>
      </c>
      <c r="AE241" s="470">
        <f>('ป้อนข้อมูล Mortgage Protection1'!$G$26*HLOOKUP($AE$6,'SA 10%'!$A$6:$IV$366,$A241+1,0))/1000</f>
        <v>1748423.3643786709</v>
      </c>
    </row>
    <row r="242" spans="1:31" ht="11.1" customHeight="1">
      <c r="A242" s="469">
        <v>236</v>
      </c>
      <c r="B242" s="470">
        <f>('ป้อนข้อมูล Mortgage Protection1'!$G$26*HLOOKUP($B$6,'SA 10%'!$A$6:$IV$366,$A242+1,0))/1000</f>
        <v>0</v>
      </c>
      <c r="C242" s="470">
        <f>('ป้อนข้อมูล Mortgage Protection1'!$G$26*HLOOKUP($C$6,'SA 10%'!$A$6:$IV$366,$A242+1,0))/1000</f>
        <v>0</v>
      </c>
      <c r="D242" s="470">
        <f>('ป้อนข้อมูล Mortgage Protection1'!$G$26*HLOOKUP($D$6,'SA 10%'!$A$6:$IV$366,$A242+1,0))/1000</f>
        <v>0</v>
      </c>
      <c r="E242" s="470">
        <f>('ป้อนข้อมูล Mortgage Protection1'!$G$26*HLOOKUP($E$6,'SA 10%'!$A$6:$IV$366,$A242+1,0))/1000</f>
        <v>0</v>
      </c>
      <c r="F242" s="470">
        <f>('ป้อนข้อมูล Mortgage Protection1'!$G$26*HLOOKUP($F$6,'SA 10%'!$A$6:$IV$366,$A242+1,0))/1000</f>
        <v>0</v>
      </c>
      <c r="G242" s="470">
        <f>('ป้อนข้อมูล Mortgage Protection1'!$G$26*HLOOKUP($G$6,'SA 10%'!$A$6:$IV$366,$A242+1,0))/1000</f>
        <v>0</v>
      </c>
      <c r="H242" s="470">
        <f>('ป้อนข้อมูล Mortgage Protection1'!$G$26*HLOOKUP($H$6,'SA 10%'!$A$6:$IV$366,$A242+1,0))/1000</f>
        <v>0</v>
      </c>
      <c r="I242" s="470">
        <f>('ป้อนข้อมูล Mortgage Protection1'!$G$26*HLOOKUP($I$6,'SA 10%'!$A$6:$IV$366,$A242+1,0))/1000</f>
        <v>0</v>
      </c>
      <c r="J242" s="470">
        <f>('ป้อนข้อมูล Mortgage Protection1'!$G$26*HLOOKUP($J$6,'SA 10%'!$A$6:$IV$366,$A242+1,0))/1000</f>
        <v>0</v>
      </c>
      <c r="K242" s="470">
        <f>('ป้อนข้อมูล Mortgage Protection1'!$G$26*HLOOKUP($K$6,'SA 10%'!$A$6:$IV$366,$A242+1,0))/1000</f>
        <v>0</v>
      </c>
      <c r="L242" s="470">
        <f>('ป้อนข้อมูล Mortgage Protection1'!$G$26*HLOOKUP($L$6,'SA 10%'!$A$6:$IV$366,$A242+1,0))/1000</f>
        <v>0</v>
      </c>
      <c r="M242" s="470">
        <f>('ป้อนข้อมูล Mortgage Protection1'!$G$26*HLOOKUP($M$6,'SA 10%'!$A$6:$IV$366,$A242+1,0))/1000</f>
        <v>0</v>
      </c>
      <c r="N242" s="470">
        <f>('ป้อนข้อมูล Mortgage Protection1'!$G$26*HLOOKUP($N$6,'SA 10%'!$A$6:$IV$366,$A242+1,0))/1000</f>
        <v>0</v>
      </c>
      <c r="O242" s="470">
        <f>('ป้อนข้อมูล Mortgage Protection1'!$G$26*HLOOKUP($O$6,'SA 10%'!$A$6:$IV$366,$A242+1,0))/1000</f>
        <v>0</v>
      </c>
      <c r="P242" s="470">
        <f>('ป้อนข้อมูล Mortgage Protection1'!$G$26*HLOOKUP($P$6,'SA 10%'!$A$6:$IV$366,$A242+1,0))/1000</f>
        <v>0</v>
      </c>
      <c r="Q242" s="470">
        <f>('ป้อนข้อมูล Mortgage Protection1'!$G$26*HLOOKUP($Q$6,'SA 10%'!$A$6:$IV$366,$A242+1,0))/1000</f>
        <v>0</v>
      </c>
      <c r="R242" s="470">
        <f>('ป้อนข้อมูล Mortgage Protection1'!$G$26*HLOOKUP($R$6,'SA 10%'!$A$6:$IV$366,$A242+1,0))/1000</f>
        <v>0</v>
      </c>
      <c r="S242" s="470">
        <f>('ป้อนข้อมูล Mortgage Protection1'!$G$26*HLOOKUP($S$6,'SA 10%'!$A$6:$IV$366,$A242+1,0))/1000</f>
        <v>0</v>
      </c>
      <c r="T242" s="470">
        <f>('ป้อนข้อมูล Mortgage Protection1'!$G$26*HLOOKUP($T$6,'SA 10%'!$A$6:$IV$366,$A242+1,0))/1000</f>
        <v>0</v>
      </c>
      <c r="U242" s="470">
        <f>('ป้อนข้อมูล Mortgage Protection1'!$G$26*HLOOKUP($U$6,'SA 10%'!$A$6:$IV$366,$A242+1,0))/1000</f>
        <v>120496.11453272181</v>
      </c>
      <c r="V242" s="470">
        <f>('ป้อนข้อมูล Mortgage Protection1'!$G$26*HLOOKUP($V$6,'SA 10%'!$A$6:$IV$366,$A242+1,0))/1000</f>
        <v>384325.4559993663</v>
      </c>
      <c r="W242" s="470">
        <f>('ป้อนข้อมูล Mortgage Protection1'!$G$26*HLOOKUP($W$6,'SA 10%'!$A$6:$IV$366,$A242+1,0))/1000</f>
        <v>616520.67213755427</v>
      </c>
      <c r="X242" s="470">
        <f>('ป้อนข้อมูล Mortgage Protection1'!$G$26*HLOOKUP($X$6,'SA 10%'!$A$6:$IV$366,$A242+1,0))/1000</f>
        <v>821489.85411886801</v>
      </c>
      <c r="Y242" s="470">
        <f>('ป้อนข้อมูล Mortgage Protection1'!$G$26*HLOOKUP($Y$6,'SA 10%'!$A$6:$IV$366,$A242+1,0))/1000</f>
        <v>1002905.9255378266</v>
      </c>
      <c r="Z242" s="470">
        <f>('ป้อนข้อมูล Mortgage Protection1'!$G$26*HLOOKUP($Z$6,'SA 10%'!$A$6:$IV$366,$A242+1,0))/1000</f>
        <v>1163852.7152432103</v>
      </c>
      <c r="AA242" s="470">
        <f>('ป้อนข้อมูล Mortgage Protection1'!$G$26*HLOOKUP($AA$6,'SA 10%'!$A$6:$IV$366,$A242+1,0))/1000</f>
        <v>1306937.3876193173</v>
      </c>
      <c r="AB242" s="470">
        <f>('ป้อนข้อมูล Mortgage Protection1'!$G$26*HLOOKUP($AB$6,'SA 10%'!$A$6:$IV$366,$A242+1,0))/1000</f>
        <v>1434377.9550470852</v>
      </c>
      <c r="AC242" s="470">
        <f>('ป้อนข้อมูล Mortgage Protection1'!$G$26*HLOOKUP($AC$6,'SA 10%'!$A$6:$IV$366,$A242+1,0))/1000</f>
        <v>1548072.1035389386</v>
      </c>
      <c r="AD242" s="470">
        <f>('ป้อนข้อมูล Mortgage Protection1'!$G$26*HLOOKUP($AD$6,'SA 10%'!$A$6:$IV$366,$A242+1,0))/1000</f>
        <v>1649651.8427864502</v>
      </c>
      <c r="AE242" s="470">
        <f>('ป้อนข้อมูล Mortgage Protection1'!$G$26*HLOOKUP($AE$6,'SA 10%'!$A$6:$IV$366,$A242+1,0))/1000</f>
        <v>1740527.2881017688</v>
      </c>
    </row>
    <row r="243" spans="1:31" ht="11.1" customHeight="1">
      <c r="A243" s="469">
        <v>237</v>
      </c>
      <c r="B243" s="470">
        <f>('ป้อนข้อมูล Mortgage Protection1'!$G$26*HLOOKUP($B$6,'SA 10%'!$A$6:$IV$366,$A243+1,0))/1000</f>
        <v>0</v>
      </c>
      <c r="C243" s="470">
        <f>('ป้อนข้อมูล Mortgage Protection1'!$G$26*HLOOKUP($C$6,'SA 10%'!$A$6:$IV$366,$A243+1,0))/1000</f>
        <v>0</v>
      </c>
      <c r="D243" s="470">
        <f>('ป้อนข้อมูล Mortgage Protection1'!$G$26*HLOOKUP($D$6,'SA 10%'!$A$6:$IV$366,$A243+1,0))/1000</f>
        <v>0</v>
      </c>
      <c r="E243" s="470">
        <f>('ป้อนข้อมูล Mortgage Protection1'!$G$26*HLOOKUP($E$6,'SA 10%'!$A$6:$IV$366,$A243+1,0))/1000</f>
        <v>0</v>
      </c>
      <c r="F243" s="470">
        <f>('ป้อนข้อมูล Mortgage Protection1'!$G$26*HLOOKUP($F$6,'SA 10%'!$A$6:$IV$366,$A243+1,0))/1000</f>
        <v>0</v>
      </c>
      <c r="G243" s="470">
        <f>('ป้อนข้อมูล Mortgage Protection1'!$G$26*HLOOKUP($G$6,'SA 10%'!$A$6:$IV$366,$A243+1,0))/1000</f>
        <v>0</v>
      </c>
      <c r="H243" s="470">
        <f>('ป้อนข้อมูล Mortgage Protection1'!$G$26*HLOOKUP($H$6,'SA 10%'!$A$6:$IV$366,$A243+1,0))/1000</f>
        <v>0</v>
      </c>
      <c r="I243" s="470">
        <f>('ป้อนข้อมูล Mortgage Protection1'!$G$26*HLOOKUP($I$6,'SA 10%'!$A$6:$IV$366,$A243+1,0))/1000</f>
        <v>0</v>
      </c>
      <c r="J243" s="470">
        <f>('ป้อนข้อมูล Mortgage Protection1'!$G$26*HLOOKUP($J$6,'SA 10%'!$A$6:$IV$366,$A243+1,0))/1000</f>
        <v>0</v>
      </c>
      <c r="K243" s="470">
        <f>('ป้อนข้อมูล Mortgage Protection1'!$G$26*HLOOKUP($K$6,'SA 10%'!$A$6:$IV$366,$A243+1,0))/1000</f>
        <v>0</v>
      </c>
      <c r="L243" s="470">
        <f>('ป้อนข้อมูล Mortgage Protection1'!$G$26*HLOOKUP($L$6,'SA 10%'!$A$6:$IV$366,$A243+1,0))/1000</f>
        <v>0</v>
      </c>
      <c r="M243" s="470">
        <f>('ป้อนข้อมูล Mortgage Protection1'!$G$26*HLOOKUP($M$6,'SA 10%'!$A$6:$IV$366,$A243+1,0))/1000</f>
        <v>0</v>
      </c>
      <c r="N243" s="470">
        <f>('ป้อนข้อมูล Mortgage Protection1'!$G$26*HLOOKUP($N$6,'SA 10%'!$A$6:$IV$366,$A243+1,0))/1000</f>
        <v>0</v>
      </c>
      <c r="O243" s="470">
        <f>('ป้อนข้อมูล Mortgage Protection1'!$G$26*HLOOKUP($O$6,'SA 10%'!$A$6:$IV$366,$A243+1,0))/1000</f>
        <v>0</v>
      </c>
      <c r="P243" s="470">
        <f>('ป้อนข้อมูล Mortgage Protection1'!$G$26*HLOOKUP($P$6,'SA 10%'!$A$6:$IV$366,$A243+1,0))/1000</f>
        <v>0</v>
      </c>
      <c r="Q243" s="470">
        <f>('ป้อนข้อมูล Mortgage Protection1'!$G$26*HLOOKUP($Q$6,'SA 10%'!$A$6:$IV$366,$A243+1,0))/1000</f>
        <v>0</v>
      </c>
      <c r="R243" s="470">
        <f>('ป้อนข้อมูล Mortgage Protection1'!$G$26*HLOOKUP($R$6,'SA 10%'!$A$6:$IV$366,$A243+1,0))/1000</f>
        <v>0</v>
      </c>
      <c r="S243" s="470">
        <f>('ป้อนข้อมูล Mortgage Protection1'!$G$26*HLOOKUP($S$6,'SA 10%'!$A$6:$IV$366,$A243+1,0))/1000</f>
        <v>0</v>
      </c>
      <c r="T243" s="470">
        <f>('ป้อนข้อมูล Mortgage Protection1'!$G$26*HLOOKUP($T$6,'SA 10%'!$A$6:$IV$366,$A243+1,0))/1000</f>
        <v>0</v>
      </c>
      <c r="U243" s="470">
        <f>('ป้อนข้อมูล Mortgage Protection1'!$G$26*HLOOKUP($U$6,'SA 10%'!$A$6:$IV$366,$A243+1,0))/1000</f>
        <v>96795.212195777451</v>
      </c>
      <c r="V243" s="470">
        <f>('ป้อนข้อมูล Mortgage Protection1'!$G$26*HLOOKUP($V$6,'SA 10%'!$A$6:$IV$366,$A243+1,0))/1000</f>
        <v>363187.72453270713</v>
      </c>
      <c r="W243" s="470">
        <f>('ป้อนข้อมูล Mortgage Protection1'!$G$26*HLOOKUP($W$6,'SA 10%'!$A$6:$IV$366,$A243+1,0))/1000</f>
        <v>597638.77776208671</v>
      </c>
      <c r="X243" s="470">
        <f>('ป้อนข้อมูล Mortgage Protection1'!$G$26*HLOOKUP($X$6,'SA 10%'!$A$6:$IV$366,$A243+1,0))/1000</f>
        <v>804599.28881104745</v>
      </c>
      <c r="Y243" s="470">
        <f>('ป้อนข้อมูล Mortgage Protection1'!$G$26*HLOOKUP($Y$6,'SA 10%'!$A$6:$IV$366,$A243+1,0))/1000</f>
        <v>987777.86468488502</v>
      </c>
      <c r="Z243" s="470">
        <f>('ป้อนข้อมูล Mortgage Protection1'!$G$26*HLOOKUP($Z$6,'SA 10%'!$A$6:$IV$366,$A243+1,0))/1000</f>
        <v>1150288.2944340389</v>
      </c>
      <c r="AA243" s="470">
        <f>('ป้อนข้อมูล Mortgage Protection1'!$G$26*HLOOKUP($AA$6,'SA 10%'!$A$6:$IV$366,$A243+1,0))/1000</f>
        <v>1294763.0717248605</v>
      </c>
      <c r="AB243" s="470">
        <f>('ป้อนข้อมูล Mortgage Protection1'!$G$26*HLOOKUP($AB$6,'SA 10%'!$A$6:$IV$366,$A243+1,0))/1000</f>
        <v>1423441.7575071212</v>
      </c>
      <c r="AC243" s="470">
        <f>('ป้อนข้อมูล Mortgage Protection1'!$G$26*HLOOKUP($AC$6,'SA 10%'!$A$6:$IV$366,$A243+1,0))/1000</f>
        <v>1538240.4743078528</v>
      </c>
      <c r="AD243" s="470">
        <f>('ป้อนข้อมูล Mortgage Protection1'!$G$26*HLOOKUP($AD$6,'SA 10%'!$A$6:$IV$366,$A243+1,0))/1000</f>
        <v>1640807.0872184793</v>
      </c>
      <c r="AE243" s="470">
        <f>('ป้อนข้อมูล Mortgage Protection1'!$G$26*HLOOKUP($AE$6,'SA 10%'!$A$6:$IV$366,$A243+1,0))/1000</f>
        <v>1732565.4111892248</v>
      </c>
    </row>
    <row r="244" spans="1:31" ht="11.1" customHeight="1">
      <c r="A244" s="469">
        <v>238</v>
      </c>
      <c r="B244" s="470">
        <f>('ป้อนข้อมูล Mortgage Protection1'!$G$26*HLOOKUP($B$6,'SA 10%'!$A$6:$IV$366,$A244+1,0))/1000</f>
        <v>0</v>
      </c>
      <c r="C244" s="470">
        <f>('ป้อนข้อมูล Mortgage Protection1'!$G$26*HLOOKUP($C$6,'SA 10%'!$A$6:$IV$366,$A244+1,0))/1000</f>
        <v>0</v>
      </c>
      <c r="D244" s="470">
        <f>('ป้อนข้อมูล Mortgage Protection1'!$G$26*HLOOKUP($D$6,'SA 10%'!$A$6:$IV$366,$A244+1,0))/1000</f>
        <v>0</v>
      </c>
      <c r="E244" s="470">
        <f>('ป้อนข้อมูล Mortgage Protection1'!$G$26*HLOOKUP($E$6,'SA 10%'!$A$6:$IV$366,$A244+1,0))/1000</f>
        <v>0</v>
      </c>
      <c r="F244" s="470">
        <f>('ป้อนข้อมูล Mortgage Protection1'!$G$26*HLOOKUP($F$6,'SA 10%'!$A$6:$IV$366,$A244+1,0))/1000</f>
        <v>0</v>
      </c>
      <c r="G244" s="470">
        <f>('ป้อนข้อมูล Mortgage Protection1'!$G$26*HLOOKUP($G$6,'SA 10%'!$A$6:$IV$366,$A244+1,0))/1000</f>
        <v>0</v>
      </c>
      <c r="H244" s="470">
        <f>('ป้อนข้อมูล Mortgage Protection1'!$G$26*HLOOKUP($H$6,'SA 10%'!$A$6:$IV$366,$A244+1,0))/1000</f>
        <v>0</v>
      </c>
      <c r="I244" s="470">
        <f>('ป้อนข้อมูล Mortgage Protection1'!$G$26*HLOOKUP($I$6,'SA 10%'!$A$6:$IV$366,$A244+1,0))/1000</f>
        <v>0</v>
      </c>
      <c r="J244" s="470">
        <f>('ป้อนข้อมูล Mortgage Protection1'!$G$26*HLOOKUP($J$6,'SA 10%'!$A$6:$IV$366,$A244+1,0))/1000</f>
        <v>0</v>
      </c>
      <c r="K244" s="470">
        <f>('ป้อนข้อมูล Mortgage Protection1'!$G$26*HLOOKUP($K$6,'SA 10%'!$A$6:$IV$366,$A244+1,0))/1000</f>
        <v>0</v>
      </c>
      <c r="L244" s="470">
        <f>('ป้อนข้อมูล Mortgage Protection1'!$G$26*HLOOKUP($L$6,'SA 10%'!$A$6:$IV$366,$A244+1,0))/1000</f>
        <v>0</v>
      </c>
      <c r="M244" s="470">
        <f>('ป้อนข้อมูล Mortgage Protection1'!$G$26*HLOOKUP($M$6,'SA 10%'!$A$6:$IV$366,$A244+1,0))/1000</f>
        <v>0</v>
      </c>
      <c r="N244" s="470">
        <f>('ป้อนข้อมูล Mortgage Protection1'!$G$26*HLOOKUP($N$6,'SA 10%'!$A$6:$IV$366,$A244+1,0))/1000</f>
        <v>0</v>
      </c>
      <c r="O244" s="470">
        <f>('ป้อนข้อมูล Mortgage Protection1'!$G$26*HLOOKUP($O$6,'SA 10%'!$A$6:$IV$366,$A244+1,0))/1000</f>
        <v>0</v>
      </c>
      <c r="P244" s="470">
        <f>('ป้อนข้อมูล Mortgage Protection1'!$G$26*HLOOKUP($P$6,'SA 10%'!$A$6:$IV$366,$A244+1,0))/1000</f>
        <v>0</v>
      </c>
      <c r="Q244" s="470">
        <f>('ป้อนข้อมูล Mortgage Protection1'!$G$26*HLOOKUP($Q$6,'SA 10%'!$A$6:$IV$366,$A244+1,0))/1000</f>
        <v>0</v>
      </c>
      <c r="R244" s="470">
        <f>('ป้อนข้อมูล Mortgage Protection1'!$G$26*HLOOKUP($R$6,'SA 10%'!$A$6:$IV$366,$A244+1,0))/1000</f>
        <v>0</v>
      </c>
      <c r="S244" s="470">
        <f>('ป้อนข้อมูล Mortgage Protection1'!$G$26*HLOOKUP($S$6,'SA 10%'!$A$6:$IV$366,$A244+1,0))/1000</f>
        <v>0</v>
      </c>
      <c r="T244" s="470">
        <f>('ป้อนข้อมูล Mortgage Protection1'!$G$26*HLOOKUP($T$6,'SA 10%'!$A$6:$IV$366,$A244+1,0))/1000</f>
        <v>0</v>
      </c>
      <c r="U244" s="470">
        <f>('ป้อนข้อมูล Mortgage Protection1'!$G$26*HLOOKUP($U$6,'SA 10%'!$A$6:$IV$366,$A244+1,0))/1000</f>
        <v>72896.802339358634</v>
      </c>
      <c r="V244" s="470">
        <f>('ป้อนข้อมูล Mortgage Protection1'!$G$26*HLOOKUP($V$6,'SA 10%'!$A$6:$IV$366,$A244+1,0))/1000</f>
        <v>341873.84530382644</v>
      </c>
      <c r="W244" s="470">
        <f>('ป้อนข้อมูล Mortgage Protection1'!$G$26*HLOOKUP($W$6,'SA 10%'!$A$6:$IV$366,$A244+1,0))/1000</f>
        <v>578599.53426682355</v>
      </c>
      <c r="X244" s="470">
        <f>('ป้อนข้อมูล Mortgage Protection1'!$G$26*HLOOKUP($X$6,'SA 10%'!$A$6:$IV$366,$A244+1,0))/1000</f>
        <v>787567.96879232861</v>
      </c>
      <c r="Y244" s="470">
        <f>('ป้อนข้อมูล Mortgage Protection1'!$G$26*HLOOKUP($Y$6,'SA 10%'!$A$6:$IV$366,$A244+1,0))/1000</f>
        <v>972523.73665816861</v>
      </c>
      <c r="Z244" s="470">
        <f>('ป้อนข้อมูล Mortgage Protection1'!$G$26*HLOOKUP($Z$6,'SA 10%'!$A$6:$IV$366,$A244+1,0))/1000</f>
        <v>1136610.8367847914</v>
      </c>
      <c r="AA244" s="470">
        <f>('ป้อนข้อมูล Mortgage Protection1'!$G$26*HLOOKUP($AA$6,'SA 10%'!$A$6:$IV$366,$A244+1,0))/1000</f>
        <v>1282487.3031979499</v>
      </c>
      <c r="AB244" s="470">
        <f>('ป้อนข้อมูล Mortgage Protection1'!$G$26*HLOOKUP($AB$6,'SA 10%'!$A$6:$IV$366,$A244+1,0))/1000</f>
        <v>1412414.424987657</v>
      </c>
      <c r="AC244" s="470">
        <f>('ป้อนข้อมูล Mortgage Protection1'!$G$26*HLOOKUP($AC$6,'SA 10%'!$A$6:$IV$366,$A244+1,0))/1000</f>
        <v>1528326.9148331741</v>
      </c>
      <c r="AD244" s="470">
        <f>('ป้อนข้อมูล Mortgage Protection1'!$G$26*HLOOKUP($AD$6,'SA 10%'!$A$6:$IV$366,$A244+1,0))/1000</f>
        <v>1631888.6253541082</v>
      </c>
      <c r="AE244" s="470">
        <f>('ป้อนข้อมูล Mortgage Protection1'!$G$26*HLOOKUP($AE$6,'SA 10%'!$A$6:$IV$366,$A244+1,0))/1000</f>
        <v>1724537.1853024098</v>
      </c>
    </row>
    <row r="245" spans="1:31" ht="11.1" customHeight="1">
      <c r="A245" s="469">
        <v>239</v>
      </c>
      <c r="B245" s="470">
        <f>('ป้อนข้อมูล Mortgage Protection1'!$G$26*HLOOKUP($B$6,'SA 10%'!$A$6:$IV$366,$A245+1,0))/1000</f>
        <v>0</v>
      </c>
      <c r="C245" s="470">
        <f>('ป้อนข้อมูล Mortgage Protection1'!$G$26*HLOOKUP($C$6,'SA 10%'!$A$6:$IV$366,$A245+1,0))/1000</f>
        <v>0</v>
      </c>
      <c r="D245" s="470">
        <f>('ป้อนข้อมูล Mortgage Protection1'!$G$26*HLOOKUP($D$6,'SA 10%'!$A$6:$IV$366,$A245+1,0))/1000</f>
        <v>0</v>
      </c>
      <c r="E245" s="470">
        <f>('ป้อนข้อมูล Mortgage Protection1'!$G$26*HLOOKUP($E$6,'SA 10%'!$A$6:$IV$366,$A245+1,0))/1000</f>
        <v>0</v>
      </c>
      <c r="F245" s="470">
        <f>('ป้อนข้อมูล Mortgage Protection1'!$G$26*HLOOKUP($F$6,'SA 10%'!$A$6:$IV$366,$A245+1,0))/1000</f>
        <v>0</v>
      </c>
      <c r="G245" s="470">
        <f>('ป้อนข้อมูล Mortgage Protection1'!$G$26*HLOOKUP($G$6,'SA 10%'!$A$6:$IV$366,$A245+1,0))/1000</f>
        <v>0</v>
      </c>
      <c r="H245" s="470">
        <f>('ป้อนข้อมูล Mortgage Protection1'!$G$26*HLOOKUP($H$6,'SA 10%'!$A$6:$IV$366,$A245+1,0))/1000</f>
        <v>0</v>
      </c>
      <c r="I245" s="470">
        <f>('ป้อนข้อมูล Mortgage Protection1'!$G$26*HLOOKUP($I$6,'SA 10%'!$A$6:$IV$366,$A245+1,0))/1000</f>
        <v>0</v>
      </c>
      <c r="J245" s="470">
        <f>('ป้อนข้อมูล Mortgage Protection1'!$G$26*HLOOKUP($J$6,'SA 10%'!$A$6:$IV$366,$A245+1,0))/1000</f>
        <v>0</v>
      </c>
      <c r="K245" s="470">
        <f>('ป้อนข้อมูล Mortgage Protection1'!$G$26*HLOOKUP($K$6,'SA 10%'!$A$6:$IV$366,$A245+1,0))/1000</f>
        <v>0</v>
      </c>
      <c r="L245" s="470">
        <f>('ป้อนข้อมูล Mortgage Protection1'!$G$26*HLOOKUP($L$6,'SA 10%'!$A$6:$IV$366,$A245+1,0))/1000</f>
        <v>0</v>
      </c>
      <c r="M245" s="470">
        <f>('ป้อนข้อมูล Mortgage Protection1'!$G$26*HLOOKUP($M$6,'SA 10%'!$A$6:$IV$366,$A245+1,0))/1000</f>
        <v>0</v>
      </c>
      <c r="N245" s="470">
        <f>('ป้อนข้อมูล Mortgage Protection1'!$G$26*HLOOKUP($N$6,'SA 10%'!$A$6:$IV$366,$A245+1,0))/1000</f>
        <v>0</v>
      </c>
      <c r="O245" s="470">
        <f>('ป้อนข้อมูล Mortgage Protection1'!$G$26*HLOOKUP($O$6,'SA 10%'!$A$6:$IV$366,$A245+1,0))/1000</f>
        <v>0</v>
      </c>
      <c r="P245" s="470">
        <f>('ป้อนข้อมูล Mortgage Protection1'!$G$26*HLOOKUP($P$6,'SA 10%'!$A$6:$IV$366,$A245+1,0))/1000</f>
        <v>0</v>
      </c>
      <c r="Q245" s="470">
        <f>('ป้อนข้อมูล Mortgage Protection1'!$G$26*HLOOKUP($Q$6,'SA 10%'!$A$6:$IV$366,$A245+1,0))/1000</f>
        <v>0</v>
      </c>
      <c r="R245" s="470">
        <f>('ป้อนข้อมูล Mortgage Protection1'!$G$26*HLOOKUP($R$6,'SA 10%'!$A$6:$IV$366,$A245+1,0))/1000</f>
        <v>0</v>
      </c>
      <c r="S245" s="470">
        <f>('ป้อนข้อมูล Mortgage Protection1'!$G$26*HLOOKUP($S$6,'SA 10%'!$A$6:$IV$366,$A245+1,0))/1000</f>
        <v>0</v>
      </c>
      <c r="T245" s="470">
        <f>('ป้อนข้อมูล Mortgage Protection1'!$G$26*HLOOKUP($T$6,'SA 10%'!$A$6:$IV$366,$A245+1,0))/1000</f>
        <v>0</v>
      </c>
      <c r="U245" s="470">
        <f>('ป้อนข้อมูล Mortgage Protection1'!$G$26*HLOOKUP($U$6,'SA 10%'!$A$6:$IV$366,$A245+1,0))/1000</f>
        <v>48799.239067469396</v>
      </c>
      <c r="V245" s="470">
        <f>('ป้อนข้อมูล Mortgage Protection1'!$G$26*HLOOKUP($V$6,'SA 10%'!$A$6:$IV$366,$A245+1,0))/1000</f>
        <v>320382.35041470418</v>
      </c>
      <c r="W245" s="470">
        <f>('ป้อนข้อมูล Mortgage Protection1'!$G$26*HLOOKUP($W$6,'SA 10%'!$A$6:$IV$366,$A245+1,0))/1000</f>
        <v>559401.63040909974</v>
      </c>
      <c r="X245" s="470">
        <f>('ป้อนข้อมูล Mortgage Protection1'!$G$26*HLOOKUP($X$6,'SA 10%'!$A$6:$IV$366,$A245+1,0))/1000</f>
        <v>770394.72110678686</v>
      </c>
      <c r="Y245" s="470">
        <f>('ป้อนข้อมูล Mortgage Protection1'!$G$26*HLOOKUP($Y$6,'SA 10%'!$A$6:$IV$366,$A245+1,0))/1000</f>
        <v>957142.490897896</v>
      </c>
      <c r="Z245" s="470">
        <f>('ป้อนข้อมูล Mortgage Protection1'!$G$26*HLOOKUP($Z$6,'SA 10%'!$A$6:$IV$366,$A245+1,0))/1000</f>
        <v>1122819.4003217996</v>
      </c>
      <c r="AA245" s="470">
        <f>('ป้อนข้อมูล Mortgage Protection1'!$G$26*HLOOKUP($AA$6,'SA 10%'!$A$6:$IV$366,$A245+1,0))/1000</f>
        <v>1270109.2365999818</v>
      </c>
      <c r="AB245" s="470">
        <f>('ป้อนข้อมูล Mortgage Protection1'!$G$26*HLOOKUP($AB$6,'SA 10%'!$A$6:$IV$366,$A245+1,0))/1000</f>
        <v>1401295.1980305307</v>
      </c>
      <c r="AC245" s="470">
        <f>('ป้อนข้อมูล Mortgage Protection1'!$G$26*HLOOKUP($AC$6,'SA 10%'!$A$6:$IV$366,$A245+1,0))/1000</f>
        <v>1518330.7423628732</v>
      </c>
      <c r="AD245" s="470">
        <f>('ป้อนข้อมูล Mortgage Protection1'!$G$26*HLOOKUP($AD$6,'SA 10%'!$A$6:$IV$366,$A245+1,0))/1000</f>
        <v>1622895.8429742006</v>
      </c>
      <c r="AE245" s="470">
        <f>('ป้อนข้อมูล Mortgage Protection1'!$G$26*HLOOKUP($AE$6,'SA 10%'!$A$6:$IV$366,$A245+1,0))/1000</f>
        <v>1716442.0575332053</v>
      </c>
    </row>
    <row r="246" spans="1:31" ht="11.1" customHeight="1">
      <c r="A246" s="469">
        <v>240</v>
      </c>
      <c r="B246" s="470">
        <f>('ป้อนข้อมูล Mortgage Protection1'!$G$26*HLOOKUP($B$6,'SA 10%'!$A$6:$IV$366,$A246+1,0))/1000</f>
        <v>0</v>
      </c>
      <c r="C246" s="470">
        <f>('ป้อนข้อมูล Mortgage Protection1'!$G$26*HLOOKUP($C$6,'SA 10%'!$A$6:$IV$366,$A246+1,0))/1000</f>
        <v>0</v>
      </c>
      <c r="D246" s="470">
        <f>('ป้อนข้อมูล Mortgage Protection1'!$G$26*HLOOKUP($D$6,'SA 10%'!$A$6:$IV$366,$A246+1,0))/1000</f>
        <v>0</v>
      </c>
      <c r="E246" s="470">
        <f>('ป้อนข้อมูล Mortgage Protection1'!$G$26*HLOOKUP($E$6,'SA 10%'!$A$6:$IV$366,$A246+1,0))/1000</f>
        <v>0</v>
      </c>
      <c r="F246" s="470">
        <f>('ป้อนข้อมูล Mortgage Protection1'!$G$26*HLOOKUP($F$6,'SA 10%'!$A$6:$IV$366,$A246+1,0))/1000</f>
        <v>0</v>
      </c>
      <c r="G246" s="470">
        <f>('ป้อนข้อมูล Mortgage Protection1'!$G$26*HLOOKUP($G$6,'SA 10%'!$A$6:$IV$366,$A246+1,0))/1000</f>
        <v>0</v>
      </c>
      <c r="H246" s="470">
        <f>('ป้อนข้อมูล Mortgage Protection1'!$G$26*HLOOKUP($H$6,'SA 10%'!$A$6:$IV$366,$A246+1,0))/1000</f>
        <v>0</v>
      </c>
      <c r="I246" s="470">
        <f>('ป้อนข้อมูล Mortgage Protection1'!$G$26*HLOOKUP($I$6,'SA 10%'!$A$6:$IV$366,$A246+1,0))/1000</f>
        <v>0</v>
      </c>
      <c r="J246" s="470">
        <f>('ป้อนข้อมูล Mortgage Protection1'!$G$26*HLOOKUP($J$6,'SA 10%'!$A$6:$IV$366,$A246+1,0))/1000</f>
        <v>0</v>
      </c>
      <c r="K246" s="470">
        <f>('ป้อนข้อมูล Mortgage Protection1'!$G$26*HLOOKUP($K$6,'SA 10%'!$A$6:$IV$366,$A246+1,0))/1000</f>
        <v>0</v>
      </c>
      <c r="L246" s="470">
        <f>('ป้อนข้อมูล Mortgage Protection1'!$G$26*HLOOKUP($L$6,'SA 10%'!$A$6:$IV$366,$A246+1,0))/1000</f>
        <v>0</v>
      </c>
      <c r="M246" s="470">
        <f>('ป้อนข้อมูล Mortgage Protection1'!$G$26*HLOOKUP($M$6,'SA 10%'!$A$6:$IV$366,$A246+1,0))/1000</f>
        <v>0</v>
      </c>
      <c r="N246" s="470">
        <f>('ป้อนข้อมูล Mortgage Protection1'!$G$26*HLOOKUP($N$6,'SA 10%'!$A$6:$IV$366,$A246+1,0))/1000</f>
        <v>0</v>
      </c>
      <c r="O246" s="470">
        <f>('ป้อนข้อมูล Mortgage Protection1'!$G$26*HLOOKUP($O$6,'SA 10%'!$A$6:$IV$366,$A246+1,0))/1000</f>
        <v>0</v>
      </c>
      <c r="P246" s="470">
        <f>('ป้อนข้อมูล Mortgage Protection1'!$G$26*HLOOKUP($P$6,'SA 10%'!$A$6:$IV$366,$A246+1,0))/1000</f>
        <v>0</v>
      </c>
      <c r="Q246" s="470">
        <f>('ป้อนข้อมูล Mortgage Protection1'!$G$26*HLOOKUP($Q$6,'SA 10%'!$A$6:$IV$366,$A246+1,0))/1000</f>
        <v>0</v>
      </c>
      <c r="R246" s="470">
        <f>('ป้อนข้อมูล Mortgage Protection1'!$G$26*HLOOKUP($R$6,'SA 10%'!$A$6:$IV$366,$A246+1,0))/1000</f>
        <v>0</v>
      </c>
      <c r="S246" s="470">
        <f>('ป้อนข้อมูล Mortgage Protection1'!$G$26*HLOOKUP($S$6,'SA 10%'!$A$6:$IV$366,$A246+1,0))/1000</f>
        <v>0</v>
      </c>
      <c r="T246" s="470">
        <f>('ป้อนข้อมูล Mortgage Protection1'!$G$26*HLOOKUP($T$6,'SA 10%'!$A$6:$IV$366,$A246+1,0))/1000</f>
        <v>0</v>
      </c>
      <c r="U246" s="470">
        <f>('ป้อนข้อมูล Mortgage Protection1'!$G$26*HLOOKUP($U$6,'SA 10%'!$A$6:$IV$366,$A246+1,0))/1000</f>
        <v>24500.86276831447</v>
      </c>
      <c r="V246" s="470">
        <f>('ป้อนข้อมูล Mortgage Protection1'!$G$26*HLOOKUP($V$6,'SA 10%'!$A$6:$IV$366,$A246+1,0))/1000</f>
        <v>298711.75973483961</v>
      </c>
      <c r="W246" s="470">
        <f>('ป้อนข้อมูล Mortgage Protection1'!$G$26*HLOOKUP($W$6,'SA 10%'!$A$6:$IV$366,$A246+1,0))/1000</f>
        <v>540043.74401922803</v>
      </c>
      <c r="X246" s="470">
        <f>('ป้อนข้อมูล Mortgage Protection1'!$G$26*HLOOKUP($X$6,'SA 10%'!$A$6:$IV$366,$A246+1,0))/1000</f>
        <v>753078.36302386539</v>
      </c>
      <c r="Y246" s="470">
        <f>('ป้อนข้อมูล Mortgage Protection1'!$G$26*HLOOKUP($Y$6,'SA 10%'!$A$6:$IV$366,$A246+1,0))/1000</f>
        <v>941633.06808962137</v>
      </c>
      <c r="Z246" s="470">
        <f>('ป้อนข้อมูล Mortgage Protection1'!$G$26*HLOOKUP($Z$6,'SA 10%'!$A$6:$IV$366,$A246+1,0))/1000</f>
        <v>1108913.035221616</v>
      </c>
      <c r="AA246" s="470">
        <f>('ป้อนข้อมูล Mortgage Protection1'!$G$26*HLOOKUP($AA$6,'SA 10%'!$A$6:$IV$366,$A246+1,0))/1000</f>
        <v>1257628.0194470307</v>
      </c>
      <c r="AB246" s="470">
        <f>('ป้อนข้อมูล Mortgage Protection1'!$G$26*HLOOKUP($AB$6,'SA 10%'!$A$6:$IV$366,$A246+1,0))/1000</f>
        <v>1390083.310848762</v>
      </c>
      <c r="AC246" s="470">
        <f>('ป้อนข้อมูล Mortgage Protection1'!$G$26*HLOOKUP($AC$6,'SA 10%'!$A$6:$IV$366,$A246+1,0))/1000</f>
        <v>1508251.2684553196</v>
      </c>
      <c r="AD246" s="470">
        <f>('ป้อนข้อมูล Mortgage Protection1'!$G$26*HLOOKUP($AD$6,'SA 10%'!$A$6:$IV$366,$A246+1,0))/1000</f>
        <v>1613828.1207411271</v>
      </c>
      <c r="AE246" s="470">
        <f>('ป้อนข้อมูล Mortgage Protection1'!$G$26*HLOOKUP($AE$6,'SA 10%'!$A$6:$IV$366,$A246+1,0))/1000</f>
        <v>1708279.4703659236</v>
      </c>
    </row>
    <row r="247" spans="1:31" ht="11.1" customHeight="1">
      <c r="A247" s="469">
        <v>241</v>
      </c>
      <c r="B247" s="470">
        <f>('ป้อนข้อมูล Mortgage Protection1'!$G$26*HLOOKUP($B$6,'SA 10%'!$A$6:$IV$366,$A247+1,0))/1000</f>
        <v>0</v>
      </c>
      <c r="C247" s="470">
        <f>('ป้อนข้อมูล Mortgage Protection1'!$G$26*HLOOKUP($C$6,'SA 10%'!$A$6:$IV$366,$A247+1,0))/1000</f>
        <v>0</v>
      </c>
      <c r="D247" s="470">
        <f>('ป้อนข้อมูล Mortgage Protection1'!$G$26*HLOOKUP($D$6,'SA 10%'!$A$6:$IV$366,$A247+1,0))/1000</f>
        <v>0</v>
      </c>
      <c r="E247" s="470">
        <f>('ป้อนข้อมูล Mortgage Protection1'!$G$26*HLOOKUP($E$6,'SA 10%'!$A$6:$IV$366,$A247+1,0))/1000</f>
        <v>0</v>
      </c>
      <c r="F247" s="470">
        <f>('ป้อนข้อมูล Mortgage Protection1'!$G$26*HLOOKUP($F$6,'SA 10%'!$A$6:$IV$366,$A247+1,0))/1000</f>
        <v>0</v>
      </c>
      <c r="G247" s="470">
        <f>('ป้อนข้อมูล Mortgage Protection1'!$G$26*HLOOKUP($G$6,'SA 10%'!$A$6:$IV$366,$A247+1,0))/1000</f>
        <v>0</v>
      </c>
      <c r="H247" s="470">
        <f>('ป้อนข้อมูล Mortgage Protection1'!$G$26*HLOOKUP($H$6,'SA 10%'!$A$6:$IV$366,$A247+1,0))/1000</f>
        <v>0</v>
      </c>
      <c r="I247" s="470">
        <f>('ป้อนข้อมูล Mortgage Protection1'!$G$26*HLOOKUP($I$6,'SA 10%'!$A$6:$IV$366,$A247+1,0))/1000</f>
        <v>0</v>
      </c>
      <c r="J247" s="470">
        <f>('ป้อนข้อมูล Mortgage Protection1'!$G$26*HLOOKUP($J$6,'SA 10%'!$A$6:$IV$366,$A247+1,0))/1000</f>
        <v>0</v>
      </c>
      <c r="K247" s="470">
        <f>('ป้อนข้อมูล Mortgage Protection1'!$G$26*HLOOKUP($K$6,'SA 10%'!$A$6:$IV$366,$A247+1,0))/1000</f>
        <v>0</v>
      </c>
      <c r="L247" s="470">
        <f>('ป้อนข้อมูล Mortgage Protection1'!$G$26*HLOOKUP($L$6,'SA 10%'!$A$6:$IV$366,$A247+1,0))/1000</f>
        <v>0</v>
      </c>
      <c r="M247" s="470">
        <f>('ป้อนข้อมูล Mortgage Protection1'!$G$26*HLOOKUP($M$6,'SA 10%'!$A$6:$IV$366,$A247+1,0))/1000</f>
        <v>0</v>
      </c>
      <c r="N247" s="470">
        <f>('ป้อนข้อมูล Mortgage Protection1'!$G$26*HLOOKUP($N$6,'SA 10%'!$A$6:$IV$366,$A247+1,0))/1000</f>
        <v>0</v>
      </c>
      <c r="O247" s="470">
        <f>('ป้อนข้อมูล Mortgage Protection1'!$G$26*HLOOKUP($O$6,'SA 10%'!$A$6:$IV$366,$A247+1,0))/1000</f>
        <v>0</v>
      </c>
      <c r="P247" s="470">
        <f>('ป้อนข้อมูล Mortgage Protection1'!$G$26*HLOOKUP($P$6,'SA 10%'!$A$6:$IV$366,$A247+1,0))/1000</f>
        <v>0</v>
      </c>
      <c r="Q247" s="470">
        <f>('ป้อนข้อมูล Mortgage Protection1'!$G$26*HLOOKUP($Q$6,'SA 10%'!$A$6:$IV$366,$A247+1,0))/1000</f>
        <v>0</v>
      </c>
      <c r="R247" s="470">
        <f>('ป้อนข้อมูล Mortgage Protection1'!$G$26*HLOOKUP($R$6,'SA 10%'!$A$6:$IV$366,$A247+1,0))/1000</f>
        <v>0</v>
      </c>
      <c r="S247" s="470">
        <f>('ป้อนข้อมูล Mortgage Protection1'!$G$26*HLOOKUP($S$6,'SA 10%'!$A$6:$IV$366,$A247+1,0))/1000</f>
        <v>0</v>
      </c>
      <c r="T247" s="470">
        <f>('ป้อนข้อมูล Mortgage Protection1'!$G$26*HLOOKUP($T$6,'SA 10%'!$A$6:$IV$366,$A247+1,0))/1000</f>
        <v>0</v>
      </c>
      <c r="U247" s="470">
        <f>('ป้อนข้อมูล Mortgage Protection1'!$G$26*HLOOKUP($U$6,'SA 10%'!$A$6:$IV$366,$A247+1,0))/1000</f>
        <v>0</v>
      </c>
      <c r="V247" s="470">
        <f>('ป้อนข้อมูล Mortgage Protection1'!$G$26*HLOOKUP($V$6,'SA 10%'!$A$6:$IV$366,$A247+1,0))/1000</f>
        <v>276860.58079930954</v>
      </c>
      <c r="W247" s="470">
        <f>('ป้อนข้อมูล Mortgage Protection1'!$G$26*HLOOKUP($W$6,'SA 10%'!$A$6:$IV$366,$A247+1,0))/1000</f>
        <v>520524.54190944089</v>
      </c>
      <c r="X247" s="470">
        <f>('ป้อนข้อมูล Mortgage Protection1'!$G$26*HLOOKUP($X$6,'SA 10%'!$A$6:$IV$366,$A247+1,0))/1000</f>
        <v>735617.70195691986</v>
      </c>
      <c r="Y247" s="470">
        <f>('ป้อนข้อมูล Mortgage Protection1'!$G$26*HLOOKUP($Y$6,'SA 10%'!$A$6:$IV$366,$A247+1,0))/1000</f>
        <v>925994.40009127767</v>
      </c>
      <c r="Z247" s="470">
        <f>('ป้อนข้อมูล Mortgage Protection1'!$G$26*HLOOKUP($Z$6,'SA 10%'!$A$6:$IV$366,$A247+1,0))/1000</f>
        <v>1094890.7837455983</v>
      </c>
      <c r="AA247" s="470">
        <f>('ป้อนข้อมูล Mortgage Protection1'!$G$26*HLOOKUP($AA$6,'SA 10%'!$A$6:$IV$366,$A247+1,0))/1000</f>
        <v>1245042.7921511384</v>
      </c>
      <c r="AB247" s="470">
        <f>('ป้อนข้อมูล Mortgage Protection1'!$G$26*HLOOKUP($AB$6,'SA 10%'!$A$6:$IV$366,$A247+1,0))/1000</f>
        <v>1378777.9912738118</v>
      </c>
      <c r="AC247" s="470">
        <f>('ป้อนข้อมูล Mortgage Protection1'!$G$26*HLOOKUP($AC$6,'SA 10%'!$A$6:$IV$366,$A247+1,0))/1000</f>
        <v>1498087.7989318697</v>
      </c>
      <c r="AD247" s="470">
        <f>('ป้อนข้อมูล Mortgage Protection1'!$G$26*HLOOKUP($AD$6,'SA 10%'!$A$6:$IV$366,$A247+1,0))/1000</f>
        <v>1604684.8341561116</v>
      </c>
      <c r="AE247" s="470">
        <f>('ป้อนข้อมูล Mortgage Protection1'!$G$26*HLOOKUP($AE$6,'SA 10%'!$A$6:$IV$366,$A247+1,0))/1000</f>
        <v>1700048.8616389148</v>
      </c>
    </row>
    <row r="248" spans="1:31" ht="11.1" customHeight="1">
      <c r="A248" s="469">
        <v>242</v>
      </c>
      <c r="B248" s="470">
        <f>('ป้อนข้อมูล Mortgage Protection1'!$G$26*HLOOKUP($B$6,'SA 10%'!$A$6:$IV$366,$A248+1,0))/1000</f>
        <v>0</v>
      </c>
      <c r="C248" s="470">
        <f>('ป้อนข้อมูล Mortgage Protection1'!$G$26*HLOOKUP($C$6,'SA 10%'!$A$6:$IV$366,$A248+1,0))/1000</f>
        <v>0</v>
      </c>
      <c r="D248" s="470">
        <f>('ป้อนข้อมูล Mortgage Protection1'!$G$26*HLOOKUP($D$6,'SA 10%'!$A$6:$IV$366,$A248+1,0))/1000</f>
        <v>0</v>
      </c>
      <c r="E248" s="470">
        <f>('ป้อนข้อมูล Mortgage Protection1'!$G$26*HLOOKUP($E$6,'SA 10%'!$A$6:$IV$366,$A248+1,0))/1000</f>
        <v>0</v>
      </c>
      <c r="F248" s="470">
        <f>('ป้อนข้อมูล Mortgage Protection1'!$G$26*HLOOKUP($F$6,'SA 10%'!$A$6:$IV$366,$A248+1,0))/1000</f>
        <v>0</v>
      </c>
      <c r="G248" s="470">
        <f>('ป้อนข้อมูล Mortgage Protection1'!$G$26*HLOOKUP($G$6,'SA 10%'!$A$6:$IV$366,$A248+1,0))/1000</f>
        <v>0</v>
      </c>
      <c r="H248" s="470">
        <f>('ป้อนข้อมูล Mortgage Protection1'!$G$26*HLOOKUP($H$6,'SA 10%'!$A$6:$IV$366,$A248+1,0))/1000</f>
        <v>0</v>
      </c>
      <c r="I248" s="470">
        <f>('ป้อนข้อมูล Mortgage Protection1'!$G$26*HLOOKUP($I$6,'SA 10%'!$A$6:$IV$366,$A248+1,0))/1000</f>
        <v>0</v>
      </c>
      <c r="J248" s="470">
        <f>('ป้อนข้อมูล Mortgage Protection1'!$G$26*HLOOKUP($J$6,'SA 10%'!$A$6:$IV$366,$A248+1,0))/1000</f>
        <v>0</v>
      </c>
      <c r="K248" s="470">
        <f>('ป้อนข้อมูล Mortgage Protection1'!$G$26*HLOOKUP($K$6,'SA 10%'!$A$6:$IV$366,$A248+1,0))/1000</f>
        <v>0</v>
      </c>
      <c r="L248" s="470">
        <f>('ป้อนข้อมูล Mortgage Protection1'!$G$26*HLOOKUP($L$6,'SA 10%'!$A$6:$IV$366,$A248+1,0))/1000</f>
        <v>0</v>
      </c>
      <c r="M248" s="470">
        <f>('ป้อนข้อมูล Mortgage Protection1'!$G$26*HLOOKUP($M$6,'SA 10%'!$A$6:$IV$366,$A248+1,0))/1000</f>
        <v>0</v>
      </c>
      <c r="N248" s="470">
        <f>('ป้อนข้อมูล Mortgage Protection1'!$G$26*HLOOKUP($N$6,'SA 10%'!$A$6:$IV$366,$A248+1,0))/1000</f>
        <v>0</v>
      </c>
      <c r="O248" s="470">
        <f>('ป้อนข้อมูล Mortgage Protection1'!$G$26*HLOOKUP($O$6,'SA 10%'!$A$6:$IV$366,$A248+1,0))/1000</f>
        <v>0</v>
      </c>
      <c r="P248" s="470">
        <f>('ป้อนข้อมูล Mortgage Protection1'!$G$26*HLOOKUP($P$6,'SA 10%'!$A$6:$IV$366,$A248+1,0))/1000</f>
        <v>0</v>
      </c>
      <c r="Q248" s="470">
        <f>('ป้อนข้อมูล Mortgage Protection1'!$G$26*HLOOKUP($Q$6,'SA 10%'!$A$6:$IV$366,$A248+1,0))/1000</f>
        <v>0</v>
      </c>
      <c r="R248" s="470">
        <f>('ป้อนข้อมูล Mortgage Protection1'!$G$26*HLOOKUP($R$6,'SA 10%'!$A$6:$IV$366,$A248+1,0))/1000</f>
        <v>0</v>
      </c>
      <c r="S248" s="470">
        <f>('ป้อนข้อมูล Mortgage Protection1'!$G$26*HLOOKUP($S$6,'SA 10%'!$A$6:$IV$366,$A248+1,0))/1000</f>
        <v>0</v>
      </c>
      <c r="T248" s="470">
        <f>('ป้อนข้อมูล Mortgage Protection1'!$G$26*HLOOKUP($T$6,'SA 10%'!$A$6:$IV$366,$A248+1,0))/1000</f>
        <v>0</v>
      </c>
      <c r="U248" s="470">
        <f>('ป้อนข้อมูล Mortgage Protection1'!$G$26*HLOOKUP($U$6,'SA 10%'!$A$6:$IV$366,$A248+1,0))/1000</f>
        <v>0</v>
      </c>
      <c r="V248" s="470">
        <f>('ป้อนข้อมูล Mortgage Protection1'!$G$26*HLOOKUP($V$6,'SA 10%'!$A$6:$IV$366,$A248+1,0))/1000</f>
        <v>254827.30870598351</v>
      </c>
      <c r="W248" s="470">
        <f>('ป้อนข้อมูล Mortgage Protection1'!$G$26*HLOOKUP($W$6,'SA 10%'!$A$6:$IV$366,$A248+1,0))/1000</f>
        <v>500842.67978207261</v>
      </c>
      <c r="X248" s="470">
        <f>('ป้อนข้อมูล Mortgage Protection1'!$G$26*HLOOKUP($X$6,'SA 10%'!$A$6:$IV$366,$A248+1,0))/1000</f>
        <v>718011.53538108303</v>
      </c>
      <c r="Y248" s="470">
        <f>('ป้อนข้อมูล Mortgage Protection1'!$G$26*HLOOKUP($Y$6,'SA 10%'!$A$6:$IV$366,$A248+1,0))/1000</f>
        <v>910225.40985961515</v>
      </c>
      <c r="Z248" s="470">
        <f>('ป้อนข้อมูล Mortgage Protection1'!$G$26*HLOOKUP($Z$6,'SA 10%'!$A$6:$IV$366,$A248+1,0))/1000</f>
        <v>1080751.6801739463</v>
      </c>
      <c r="AA248" s="470">
        <f>('ป้อนข้อมูล Mortgage Protection1'!$G$26*HLOOKUP($AA$6,'SA 10%'!$A$6:$IV$366,$A248+1,0))/1000</f>
        <v>1232352.6879611134</v>
      </c>
      <c r="AB248" s="470">
        <f>('ป้อนข้อมูล Mortgage Protection1'!$G$26*HLOOKUP($AB$6,'SA 10%'!$A$6:$IV$366,$A248+1,0))/1000</f>
        <v>1367378.4607024032</v>
      </c>
      <c r="AC248" s="470">
        <f>('ป้อนข้อมูล Mortgage Protection1'!$G$26*HLOOKUP($AC$6,'SA 10%'!$A$6:$IV$366,$A248+1,0))/1000</f>
        <v>1487839.6338290581</v>
      </c>
      <c r="AD248" s="470">
        <f>('ป้อนข้อมูล Mortgage Protection1'!$G$26*HLOOKUP($AD$6,'SA 10%'!$A$6:$IV$366,$A248+1,0))/1000</f>
        <v>1595465.3535162208</v>
      </c>
      <c r="AE248" s="470">
        <f>('ป้อนข้อมูล Mortgage Protection1'!$G$26*HLOOKUP($AE$6,'SA 10%'!$A$6:$IV$366,$A248+1,0))/1000</f>
        <v>1691749.6645058475</v>
      </c>
    </row>
    <row r="249" spans="1:31" ht="11.1" customHeight="1">
      <c r="A249" s="469">
        <v>243</v>
      </c>
      <c r="B249" s="470">
        <f>('ป้อนข้อมูล Mortgage Protection1'!$G$26*HLOOKUP($B$6,'SA 10%'!$A$6:$IV$366,$A249+1,0))/1000</f>
        <v>0</v>
      </c>
      <c r="C249" s="470">
        <f>('ป้อนข้อมูล Mortgage Protection1'!$G$26*HLOOKUP($C$6,'SA 10%'!$A$6:$IV$366,$A249+1,0))/1000</f>
        <v>0</v>
      </c>
      <c r="D249" s="470">
        <f>('ป้อนข้อมูล Mortgage Protection1'!$G$26*HLOOKUP($D$6,'SA 10%'!$A$6:$IV$366,$A249+1,0))/1000</f>
        <v>0</v>
      </c>
      <c r="E249" s="470">
        <f>('ป้อนข้อมูล Mortgage Protection1'!$G$26*HLOOKUP($E$6,'SA 10%'!$A$6:$IV$366,$A249+1,0))/1000</f>
        <v>0</v>
      </c>
      <c r="F249" s="470">
        <f>('ป้อนข้อมูล Mortgage Protection1'!$G$26*HLOOKUP($F$6,'SA 10%'!$A$6:$IV$366,$A249+1,0))/1000</f>
        <v>0</v>
      </c>
      <c r="G249" s="470">
        <f>('ป้อนข้อมูล Mortgage Protection1'!$G$26*HLOOKUP($G$6,'SA 10%'!$A$6:$IV$366,$A249+1,0))/1000</f>
        <v>0</v>
      </c>
      <c r="H249" s="470">
        <f>('ป้อนข้อมูล Mortgage Protection1'!$G$26*HLOOKUP($H$6,'SA 10%'!$A$6:$IV$366,$A249+1,0))/1000</f>
        <v>0</v>
      </c>
      <c r="I249" s="470">
        <f>('ป้อนข้อมูล Mortgage Protection1'!$G$26*HLOOKUP($I$6,'SA 10%'!$A$6:$IV$366,$A249+1,0))/1000</f>
        <v>0</v>
      </c>
      <c r="J249" s="470">
        <f>('ป้อนข้อมูล Mortgage Protection1'!$G$26*HLOOKUP($J$6,'SA 10%'!$A$6:$IV$366,$A249+1,0))/1000</f>
        <v>0</v>
      </c>
      <c r="K249" s="470">
        <f>('ป้อนข้อมูล Mortgage Protection1'!$G$26*HLOOKUP($K$6,'SA 10%'!$A$6:$IV$366,$A249+1,0))/1000</f>
        <v>0</v>
      </c>
      <c r="L249" s="470">
        <f>('ป้อนข้อมูล Mortgage Protection1'!$G$26*HLOOKUP($L$6,'SA 10%'!$A$6:$IV$366,$A249+1,0))/1000</f>
        <v>0</v>
      </c>
      <c r="M249" s="470">
        <f>('ป้อนข้อมูล Mortgage Protection1'!$G$26*HLOOKUP($M$6,'SA 10%'!$A$6:$IV$366,$A249+1,0))/1000</f>
        <v>0</v>
      </c>
      <c r="N249" s="470">
        <f>('ป้อนข้อมูล Mortgage Protection1'!$G$26*HLOOKUP($N$6,'SA 10%'!$A$6:$IV$366,$A249+1,0))/1000</f>
        <v>0</v>
      </c>
      <c r="O249" s="470">
        <f>('ป้อนข้อมูล Mortgage Protection1'!$G$26*HLOOKUP($O$6,'SA 10%'!$A$6:$IV$366,$A249+1,0))/1000</f>
        <v>0</v>
      </c>
      <c r="P249" s="470">
        <f>('ป้อนข้อมูล Mortgage Protection1'!$G$26*HLOOKUP($P$6,'SA 10%'!$A$6:$IV$366,$A249+1,0))/1000</f>
        <v>0</v>
      </c>
      <c r="Q249" s="470">
        <f>('ป้อนข้อมูล Mortgage Protection1'!$G$26*HLOOKUP($Q$6,'SA 10%'!$A$6:$IV$366,$A249+1,0))/1000</f>
        <v>0</v>
      </c>
      <c r="R249" s="470">
        <f>('ป้อนข้อมูล Mortgage Protection1'!$G$26*HLOOKUP($R$6,'SA 10%'!$A$6:$IV$366,$A249+1,0))/1000</f>
        <v>0</v>
      </c>
      <c r="S249" s="470">
        <f>('ป้อนข้อมูล Mortgage Protection1'!$G$26*HLOOKUP($S$6,'SA 10%'!$A$6:$IV$366,$A249+1,0))/1000</f>
        <v>0</v>
      </c>
      <c r="T249" s="470">
        <f>('ป้อนข้อมูล Mortgage Protection1'!$G$26*HLOOKUP($T$6,'SA 10%'!$A$6:$IV$366,$A249+1,0))/1000</f>
        <v>0</v>
      </c>
      <c r="U249" s="470">
        <f>('ป้อนข้อมูล Mortgage Protection1'!$G$26*HLOOKUP($U$6,'SA 10%'!$A$6:$IV$366,$A249+1,0))/1000</f>
        <v>0</v>
      </c>
      <c r="V249" s="470">
        <f>('ป้อนข้อมูล Mortgage Protection1'!$G$26*HLOOKUP($V$6,'SA 10%'!$A$6:$IV$366,$A249+1,0))/1000</f>
        <v>232610.42601187967</v>
      </c>
      <c r="W249" s="470">
        <f>('ป้อนข้อมูล Mortgage Protection1'!$G$26*HLOOKUP($W$6,'SA 10%'!$A$6:$IV$366,$A249+1,0))/1000</f>
        <v>480996.80213697563</v>
      </c>
      <c r="X249" s="470">
        <f>('ป้อนข้อมูล Mortgage Protection1'!$G$26*HLOOKUP($X$6,'SA 10%'!$A$6:$IV$366,$A249+1,0))/1000</f>
        <v>700258.65075044753</v>
      </c>
      <c r="Y249" s="470">
        <f>('ป้อนข้อมูล Mortgage Protection1'!$G$26*HLOOKUP($Y$6,'SA 10%'!$A$6:$IV$366,$A249+1,0))/1000</f>
        <v>894325.01137602131</v>
      </c>
      <c r="Z249" s="470">
        <f>('ป้อนข้อมูล Mortgage Protection1'!$G$26*HLOOKUP($Z$6,'SA 10%'!$A$6:$IV$366,$A249+1,0))/1000</f>
        <v>1066494.7507391975</v>
      </c>
      <c r="AA249" s="470">
        <f>('ป้อนข้อมูล Mortgage Protection1'!$G$26*HLOOKUP($AA$6,'SA 10%'!$A$6:$IV$366,$A249+1,0))/1000</f>
        <v>1219556.8329028385</v>
      </c>
      <c r="AB249" s="470">
        <f>('ป้อนข้อมูล Mortgage Protection1'!$G$26*HLOOKUP($AB$6,'SA 10%'!$A$6:$IV$366,$A249+1,0))/1000</f>
        <v>1355883.9340428999</v>
      </c>
      <c r="AC249" s="470">
        <f>('ป้อนข้อมูล Mortgage Protection1'!$G$26*HLOOKUP($AC$6,'SA 10%'!$A$6:$IV$366,$A249+1,0))/1000</f>
        <v>1477506.0673503892</v>
      </c>
      <c r="AD249" s="470">
        <f>('ป้อนข้อมูล Mortgage Protection1'!$G$26*HLOOKUP($AD$6,'SA 10%'!$A$6:$IV$366,$A249+1,0))/1000</f>
        <v>1586169.0438709978</v>
      </c>
      <c r="AE249" s="470">
        <f>('ป้อนข้อมูล Mortgage Protection1'!$G$26*HLOOKUP($AE$6,'SA 10%'!$A$6:$IV$366,$A249+1,0))/1000</f>
        <v>1683381.3073966713</v>
      </c>
    </row>
    <row r="250" spans="1:31" ht="11.1" customHeight="1">
      <c r="A250" s="469">
        <v>244</v>
      </c>
      <c r="B250" s="470">
        <f>('ป้อนข้อมูล Mortgage Protection1'!$G$26*HLOOKUP($B$6,'SA 10%'!$A$6:$IV$366,$A250+1,0))/1000</f>
        <v>0</v>
      </c>
      <c r="C250" s="470">
        <f>('ป้อนข้อมูล Mortgage Protection1'!$G$26*HLOOKUP($C$6,'SA 10%'!$A$6:$IV$366,$A250+1,0))/1000</f>
        <v>0</v>
      </c>
      <c r="D250" s="470">
        <f>('ป้อนข้อมูล Mortgage Protection1'!$G$26*HLOOKUP($D$6,'SA 10%'!$A$6:$IV$366,$A250+1,0))/1000</f>
        <v>0</v>
      </c>
      <c r="E250" s="470">
        <f>('ป้อนข้อมูล Mortgage Protection1'!$G$26*HLOOKUP($E$6,'SA 10%'!$A$6:$IV$366,$A250+1,0))/1000</f>
        <v>0</v>
      </c>
      <c r="F250" s="470">
        <f>('ป้อนข้อมูล Mortgage Protection1'!$G$26*HLOOKUP($F$6,'SA 10%'!$A$6:$IV$366,$A250+1,0))/1000</f>
        <v>0</v>
      </c>
      <c r="G250" s="470">
        <f>('ป้อนข้อมูล Mortgage Protection1'!$G$26*HLOOKUP($G$6,'SA 10%'!$A$6:$IV$366,$A250+1,0))/1000</f>
        <v>0</v>
      </c>
      <c r="H250" s="470">
        <f>('ป้อนข้อมูล Mortgage Protection1'!$G$26*HLOOKUP($H$6,'SA 10%'!$A$6:$IV$366,$A250+1,0))/1000</f>
        <v>0</v>
      </c>
      <c r="I250" s="470">
        <f>('ป้อนข้อมูล Mortgage Protection1'!$G$26*HLOOKUP($I$6,'SA 10%'!$A$6:$IV$366,$A250+1,0))/1000</f>
        <v>0</v>
      </c>
      <c r="J250" s="470">
        <f>('ป้อนข้อมูล Mortgage Protection1'!$G$26*HLOOKUP($J$6,'SA 10%'!$A$6:$IV$366,$A250+1,0))/1000</f>
        <v>0</v>
      </c>
      <c r="K250" s="470">
        <f>('ป้อนข้อมูล Mortgage Protection1'!$G$26*HLOOKUP($K$6,'SA 10%'!$A$6:$IV$366,$A250+1,0))/1000</f>
        <v>0</v>
      </c>
      <c r="L250" s="470">
        <f>('ป้อนข้อมูล Mortgage Protection1'!$G$26*HLOOKUP($L$6,'SA 10%'!$A$6:$IV$366,$A250+1,0))/1000</f>
        <v>0</v>
      </c>
      <c r="M250" s="470">
        <f>('ป้อนข้อมูล Mortgage Protection1'!$G$26*HLOOKUP($M$6,'SA 10%'!$A$6:$IV$366,$A250+1,0))/1000</f>
        <v>0</v>
      </c>
      <c r="N250" s="470">
        <f>('ป้อนข้อมูล Mortgage Protection1'!$G$26*HLOOKUP($N$6,'SA 10%'!$A$6:$IV$366,$A250+1,0))/1000</f>
        <v>0</v>
      </c>
      <c r="O250" s="470">
        <f>('ป้อนข้อมูล Mortgage Protection1'!$G$26*HLOOKUP($O$6,'SA 10%'!$A$6:$IV$366,$A250+1,0))/1000</f>
        <v>0</v>
      </c>
      <c r="P250" s="470">
        <f>('ป้อนข้อมูล Mortgage Protection1'!$G$26*HLOOKUP($P$6,'SA 10%'!$A$6:$IV$366,$A250+1,0))/1000</f>
        <v>0</v>
      </c>
      <c r="Q250" s="470">
        <f>('ป้อนข้อมูล Mortgage Protection1'!$G$26*HLOOKUP($Q$6,'SA 10%'!$A$6:$IV$366,$A250+1,0))/1000</f>
        <v>0</v>
      </c>
      <c r="R250" s="470">
        <f>('ป้อนข้อมูล Mortgage Protection1'!$G$26*HLOOKUP($R$6,'SA 10%'!$A$6:$IV$366,$A250+1,0))/1000</f>
        <v>0</v>
      </c>
      <c r="S250" s="470">
        <f>('ป้อนข้อมูล Mortgage Protection1'!$G$26*HLOOKUP($S$6,'SA 10%'!$A$6:$IV$366,$A250+1,0))/1000</f>
        <v>0</v>
      </c>
      <c r="T250" s="470">
        <f>('ป้อนข้อมูล Mortgage Protection1'!$G$26*HLOOKUP($T$6,'SA 10%'!$A$6:$IV$366,$A250+1,0))/1000</f>
        <v>0</v>
      </c>
      <c r="U250" s="470">
        <f>('ป้อนข้อมูล Mortgage Protection1'!$G$26*HLOOKUP($U$6,'SA 10%'!$A$6:$IV$366,$A250+1,0))/1000</f>
        <v>0</v>
      </c>
      <c r="V250" s="470">
        <f>('ป้อนข้อมูล Mortgage Protection1'!$G$26*HLOOKUP($V$6,'SA 10%'!$A$6:$IV$366,$A250+1,0))/1000</f>
        <v>210208.40262865805</v>
      </c>
      <c r="W250" s="470">
        <f>('ป้อนข้อมูล Mortgage Protection1'!$G$26*HLOOKUP($W$6,'SA 10%'!$A$6:$IV$366,$A250+1,0))/1000</f>
        <v>460985.54217816965</v>
      </c>
      <c r="X250" s="470">
        <f>('ป้อนข้อมูล Mortgage Protection1'!$G$26*HLOOKUP($X$6,'SA 10%'!$A$6:$IV$366,$A250+1,0))/1000</f>
        <v>682357.82541455689</v>
      </c>
      <c r="Y250" s="470">
        <f>('ป้อนข้อมูล Mortgage Protection1'!$G$26*HLOOKUP($Y$6,'SA 10%'!$A$6:$IV$366,$A250+1,0))/1000</f>
        <v>878292.10957173095</v>
      </c>
      <c r="Z250" s="470">
        <f>('ป้อนข้อมูล Mortgage Protection1'!$G$26*HLOOKUP($Z$6,'SA 10%'!$A$6:$IV$366,$A250+1,0))/1000</f>
        <v>1052119.0135591591</v>
      </c>
      <c r="AA250" s="470">
        <f>('ป้อนข้อมูล Mortgage Protection1'!$G$26*HLOOKUP($AA$6,'SA 10%'!$A$6:$IV$366,$A250+1,0))/1000</f>
        <v>1206654.3457190779</v>
      </c>
      <c r="AB250" s="470">
        <f>('ป้อนข้อมูล Mortgage Protection1'!$G$26*HLOOKUP($AB$6,'SA 10%'!$A$6:$IV$366,$A250+1,0))/1000</f>
        <v>1344293.6196612343</v>
      </c>
      <c r="AC250" s="470">
        <f>('ป้อนข้อมูล Mortgage Protection1'!$G$26*HLOOKUP($AC$6,'SA 10%'!$A$6:$IV$366,$A250+1,0))/1000</f>
        <v>1467086.3878177316</v>
      </c>
      <c r="AD250" s="470">
        <f>('ป้อนข้อมูล Mortgage Protection1'!$G$26*HLOOKUP($AD$6,'SA 10%'!$A$6:$IV$366,$A250+1,0))/1000</f>
        <v>1576795.2649787311</v>
      </c>
      <c r="AE250" s="470">
        <f>('ป้อนข้อมูล Mortgage Protection1'!$G$26*HLOOKUP($AE$6,'SA 10%'!$A$6:$IV$366,$A250+1,0))/1000</f>
        <v>1674943.2139782519</v>
      </c>
    </row>
    <row r="251" spans="1:31" ht="11.1" customHeight="1">
      <c r="A251" s="469">
        <v>245</v>
      </c>
      <c r="B251" s="470">
        <f>('ป้อนข้อมูล Mortgage Protection1'!$G$26*HLOOKUP($B$6,'SA 10%'!$A$6:$IV$366,$A251+1,0))/1000</f>
        <v>0</v>
      </c>
      <c r="C251" s="470">
        <f>('ป้อนข้อมูล Mortgage Protection1'!$G$26*HLOOKUP($C$6,'SA 10%'!$A$6:$IV$366,$A251+1,0))/1000</f>
        <v>0</v>
      </c>
      <c r="D251" s="470">
        <f>('ป้อนข้อมูล Mortgage Protection1'!$G$26*HLOOKUP($D$6,'SA 10%'!$A$6:$IV$366,$A251+1,0))/1000</f>
        <v>0</v>
      </c>
      <c r="E251" s="470">
        <f>('ป้อนข้อมูล Mortgage Protection1'!$G$26*HLOOKUP($E$6,'SA 10%'!$A$6:$IV$366,$A251+1,0))/1000</f>
        <v>0</v>
      </c>
      <c r="F251" s="470">
        <f>('ป้อนข้อมูล Mortgage Protection1'!$G$26*HLOOKUP($F$6,'SA 10%'!$A$6:$IV$366,$A251+1,0))/1000</f>
        <v>0</v>
      </c>
      <c r="G251" s="470">
        <f>('ป้อนข้อมูล Mortgage Protection1'!$G$26*HLOOKUP($G$6,'SA 10%'!$A$6:$IV$366,$A251+1,0))/1000</f>
        <v>0</v>
      </c>
      <c r="H251" s="470">
        <f>('ป้อนข้อมูล Mortgage Protection1'!$G$26*HLOOKUP($H$6,'SA 10%'!$A$6:$IV$366,$A251+1,0))/1000</f>
        <v>0</v>
      </c>
      <c r="I251" s="470">
        <f>('ป้อนข้อมูล Mortgage Protection1'!$G$26*HLOOKUP($I$6,'SA 10%'!$A$6:$IV$366,$A251+1,0))/1000</f>
        <v>0</v>
      </c>
      <c r="J251" s="470">
        <f>('ป้อนข้อมูล Mortgage Protection1'!$G$26*HLOOKUP($J$6,'SA 10%'!$A$6:$IV$366,$A251+1,0))/1000</f>
        <v>0</v>
      </c>
      <c r="K251" s="470">
        <f>('ป้อนข้อมูล Mortgage Protection1'!$G$26*HLOOKUP($K$6,'SA 10%'!$A$6:$IV$366,$A251+1,0))/1000</f>
        <v>0</v>
      </c>
      <c r="L251" s="470">
        <f>('ป้อนข้อมูล Mortgage Protection1'!$G$26*HLOOKUP($L$6,'SA 10%'!$A$6:$IV$366,$A251+1,0))/1000</f>
        <v>0</v>
      </c>
      <c r="M251" s="470">
        <f>('ป้อนข้อมูล Mortgage Protection1'!$G$26*HLOOKUP($M$6,'SA 10%'!$A$6:$IV$366,$A251+1,0))/1000</f>
        <v>0</v>
      </c>
      <c r="N251" s="470">
        <f>('ป้อนข้อมูล Mortgage Protection1'!$G$26*HLOOKUP($N$6,'SA 10%'!$A$6:$IV$366,$A251+1,0))/1000</f>
        <v>0</v>
      </c>
      <c r="O251" s="470">
        <f>('ป้อนข้อมูล Mortgage Protection1'!$G$26*HLOOKUP($O$6,'SA 10%'!$A$6:$IV$366,$A251+1,0))/1000</f>
        <v>0</v>
      </c>
      <c r="P251" s="470">
        <f>('ป้อนข้อมูล Mortgage Protection1'!$G$26*HLOOKUP($P$6,'SA 10%'!$A$6:$IV$366,$A251+1,0))/1000</f>
        <v>0</v>
      </c>
      <c r="Q251" s="470">
        <f>('ป้อนข้อมูล Mortgage Protection1'!$G$26*HLOOKUP($Q$6,'SA 10%'!$A$6:$IV$366,$A251+1,0))/1000</f>
        <v>0</v>
      </c>
      <c r="R251" s="470">
        <f>('ป้อนข้อมูล Mortgage Protection1'!$G$26*HLOOKUP($R$6,'SA 10%'!$A$6:$IV$366,$A251+1,0))/1000</f>
        <v>0</v>
      </c>
      <c r="S251" s="470">
        <f>('ป้อนข้อมูล Mortgage Protection1'!$G$26*HLOOKUP($S$6,'SA 10%'!$A$6:$IV$366,$A251+1,0))/1000</f>
        <v>0</v>
      </c>
      <c r="T251" s="470">
        <f>('ป้อนข้อมูล Mortgage Protection1'!$G$26*HLOOKUP($T$6,'SA 10%'!$A$6:$IV$366,$A251+1,0))/1000</f>
        <v>0</v>
      </c>
      <c r="U251" s="470">
        <f>('ป้อนข้อมูล Mortgage Protection1'!$G$26*HLOOKUP($U$6,'SA 10%'!$A$6:$IV$366,$A251+1,0))/1000</f>
        <v>0</v>
      </c>
      <c r="V251" s="470">
        <f>('ป้อนข้อมูล Mortgage Protection1'!$G$26*HLOOKUP($V$6,'SA 10%'!$A$6:$IV$366,$A251+1,0))/1000</f>
        <v>187619.6957172433</v>
      </c>
      <c r="W251" s="470">
        <f>('ป้อนข้อมูล Mortgage Protection1'!$G$26*HLOOKUP($W$6,'SA 10%'!$A$6:$IV$366,$A251+1,0))/1000</f>
        <v>440807.52171970723</v>
      </c>
      <c r="X251" s="470">
        <f>('ป้อนข้อมูล Mortgage Protection1'!$G$26*HLOOKUP($X$6,'SA 10%'!$A$6:$IV$366,$A251+1,0))/1000</f>
        <v>664307.82653420011</v>
      </c>
      <c r="Y251" s="470">
        <f>('ป้อนข้อมูล Mortgage Protection1'!$G$26*HLOOKUP($Y$6,'SA 10%'!$A$6:$IV$366,$A251+1,0))/1000</f>
        <v>862125.60025240504</v>
      </c>
      <c r="Z251" s="470">
        <f>('ป้อนข้อมูล Mortgage Protection1'!$G$26*HLOOKUP($Z$6,'SA 10%'!$A$6:$IV$366,$A251+1,0))/1000</f>
        <v>1037623.4785692873</v>
      </c>
      <c r="AA251" s="470">
        <f>('ป้อนข้อมูล Mortgage Protection1'!$G$26*HLOOKUP($AA$6,'SA 10%'!$A$6:$IV$366,$A251+1,0))/1000</f>
        <v>1193644.3378087857</v>
      </c>
      <c r="AB251" s="470">
        <f>('ป้อนข้อมูล Mortgage Protection1'!$G$26*HLOOKUP($AB$6,'SA 10%'!$A$6:$IV$366,$A251+1,0))/1000</f>
        <v>1332606.7193263876</v>
      </c>
      <c r="AC251" s="470">
        <f>('ป้อนข้อมูล Mortgage Protection1'!$G$26*HLOOKUP($AC$6,'SA 10%'!$A$6:$IV$366,$A251+1,0))/1000</f>
        <v>1456579.8776223024</v>
      </c>
      <c r="AD251" s="470">
        <f>('ป้อนข้อมูล Mortgage Protection1'!$G$26*HLOOKUP($AD$6,'SA 10%'!$A$6:$IV$366,$A251+1,0))/1000</f>
        <v>1567343.371262362</v>
      </c>
      <c r="AE251" s="470">
        <f>('ป้อนข้อมูล Mortgage Protection1'!$G$26*HLOOKUP($AE$6,'SA 10%'!$A$6:$IV$366,$A251+1,0))/1000</f>
        <v>1666434.8031146794</v>
      </c>
    </row>
    <row r="252" spans="1:31" ht="11.1" customHeight="1">
      <c r="A252" s="469">
        <v>246</v>
      </c>
      <c r="B252" s="470">
        <f>('ป้อนข้อมูล Mortgage Protection1'!$G$26*HLOOKUP($B$6,'SA 10%'!$A$6:$IV$366,$A252+1,0))/1000</f>
        <v>0</v>
      </c>
      <c r="C252" s="470">
        <f>('ป้อนข้อมูล Mortgage Protection1'!$G$26*HLOOKUP($C$6,'SA 10%'!$A$6:$IV$366,$A252+1,0))/1000</f>
        <v>0</v>
      </c>
      <c r="D252" s="470">
        <f>('ป้อนข้อมูล Mortgage Protection1'!$G$26*HLOOKUP($D$6,'SA 10%'!$A$6:$IV$366,$A252+1,0))/1000</f>
        <v>0</v>
      </c>
      <c r="E252" s="470">
        <f>('ป้อนข้อมูล Mortgage Protection1'!$G$26*HLOOKUP($E$6,'SA 10%'!$A$6:$IV$366,$A252+1,0))/1000</f>
        <v>0</v>
      </c>
      <c r="F252" s="470">
        <f>('ป้อนข้อมูล Mortgage Protection1'!$G$26*HLOOKUP($F$6,'SA 10%'!$A$6:$IV$366,$A252+1,0))/1000</f>
        <v>0</v>
      </c>
      <c r="G252" s="470">
        <f>('ป้อนข้อมูล Mortgage Protection1'!$G$26*HLOOKUP($G$6,'SA 10%'!$A$6:$IV$366,$A252+1,0))/1000</f>
        <v>0</v>
      </c>
      <c r="H252" s="470">
        <f>('ป้อนข้อมูล Mortgage Protection1'!$G$26*HLOOKUP($H$6,'SA 10%'!$A$6:$IV$366,$A252+1,0))/1000</f>
        <v>0</v>
      </c>
      <c r="I252" s="470">
        <f>('ป้อนข้อมูล Mortgage Protection1'!$G$26*HLOOKUP($I$6,'SA 10%'!$A$6:$IV$366,$A252+1,0))/1000</f>
        <v>0</v>
      </c>
      <c r="J252" s="470">
        <f>('ป้อนข้อมูล Mortgage Protection1'!$G$26*HLOOKUP($J$6,'SA 10%'!$A$6:$IV$366,$A252+1,0))/1000</f>
        <v>0</v>
      </c>
      <c r="K252" s="470">
        <f>('ป้อนข้อมูล Mortgage Protection1'!$G$26*HLOOKUP($K$6,'SA 10%'!$A$6:$IV$366,$A252+1,0))/1000</f>
        <v>0</v>
      </c>
      <c r="L252" s="470">
        <f>('ป้อนข้อมูล Mortgage Protection1'!$G$26*HLOOKUP($L$6,'SA 10%'!$A$6:$IV$366,$A252+1,0))/1000</f>
        <v>0</v>
      </c>
      <c r="M252" s="470">
        <f>('ป้อนข้อมูล Mortgage Protection1'!$G$26*HLOOKUP($M$6,'SA 10%'!$A$6:$IV$366,$A252+1,0))/1000</f>
        <v>0</v>
      </c>
      <c r="N252" s="470">
        <f>('ป้อนข้อมูล Mortgage Protection1'!$G$26*HLOOKUP($N$6,'SA 10%'!$A$6:$IV$366,$A252+1,0))/1000</f>
        <v>0</v>
      </c>
      <c r="O252" s="470">
        <f>('ป้อนข้อมูล Mortgage Protection1'!$G$26*HLOOKUP($O$6,'SA 10%'!$A$6:$IV$366,$A252+1,0))/1000</f>
        <v>0</v>
      </c>
      <c r="P252" s="470">
        <f>('ป้อนข้อมูล Mortgage Protection1'!$G$26*HLOOKUP($P$6,'SA 10%'!$A$6:$IV$366,$A252+1,0))/1000</f>
        <v>0</v>
      </c>
      <c r="Q252" s="470">
        <f>('ป้อนข้อมูล Mortgage Protection1'!$G$26*HLOOKUP($Q$6,'SA 10%'!$A$6:$IV$366,$A252+1,0))/1000</f>
        <v>0</v>
      </c>
      <c r="R252" s="470">
        <f>('ป้อนข้อมูล Mortgage Protection1'!$G$26*HLOOKUP($R$6,'SA 10%'!$A$6:$IV$366,$A252+1,0))/1000</f>
        <v>0</v>
      </c>
      <c r="S252" s="470">
        <f>('ป้อนข้อมูล Mortgage Protection1'!$G$26*HLOOKUP($S$6,'SA 10%'!$A$6:$IV$366,$A252+1,0))/1000</f>
        <v>0</v>
      </c>
      <c r="T252" s="470">
        <f>('ป้อนข้อมูล Mortgage Protection1'!$G$26*HLOOKUP($T$6,'SA 10%'!$A$6:$IV$366,$A252+1,0))/1000</f>
        <v>0</v>
      </c>
      <c r="U252" s="470">
        <f>('ป้อนข้อมูล Mortgage Protection1'!$G$26*HLOOKUP($U$6,'SA 10%'!$A$6:$IV$366,$A252+1,0))/1000</f>
        <v>0</v>
      </c>
      <c r="V252" s="470">
        <f>('ป้อนข้อมูล Mortgage Protection1'!$G$26*HLOOKUP($V$6,'SA 10%'!$A$6:$IV$366,$A252+1,0))/1000</f>
        <v>164842.74958156681</v>
      </c>
      <c r="W252" s="470">
        <f>('ป้อนข้อมูล Mortgage Protection1'!$G$26*HLOOKUP($W$6,'SA 10%'!$A$6:$IV$366,$A252+1,0))/1000</f>
        <v>420461.35109075735</v>
      </c>
      <c r="X252" s="470">
        <f>('ป้อนข้อมูล Mortgage Protection1'!$G$26*HLOOKUP($X$6,'SA 10%'!$A$6:$IV$366,$A252+1,0))/1000</f>
        <v>646107.41099650797</v>
      </c>
      <c r="Y252" s="470">
        <f>('ป้อนข้อมูล Mortgage Protection1'!$G$26*HLOOKUP($Y$6,'SA 10%'!$A$6:$IV$366,$A252+1,0))/1000</f>
        <v>845824.37002208468</v>
      </c>
      <c r="Z252" s="470">
        <f>('ป้อนข้อมูล Mortgage Protection1'!$G$26*HLOOKUP($Z$6,'SA 10%'!$A$6:$IV$366,$A252+1,0))/1000</f>
        <v>1023007.1474544998</v>
      </c>
      <c r="AA252" s="470">
        <f>('ป้อนข้อมูล Mortgage Protection1'!$G$26*HLOOKUP($AA$6,'SA 10%'!$A$6:$IV$366,$A252+1,0))/1000</f>
        <v>1180525.9131659081</v>
      </c>
      <c r="AB252" s="470">
        <f>('ป้อนข้อมูล Mortgage Protection1'!$G$26*HLOOKUP($AB$6,'SA 10%'!$A$6:$IV$366,$A252+1,0))/1000</f>
        <v>1320822.428155418</v>
      </c>
      <c r="AC252" s="470">
        <f>('ป้อนข้อมูล Mortgage Protection1'!$G$26*HLOOKUP($AC$6,'SA 10%'!$A$6:$IV$366,$A252+1,0))/1000</f>
        <v>1445985.8131752445</v>
      </c>
      <c r="AD252" s="470">
        <f>('ป้อนข้อมูล Mortgage Protection1'!$G$26*HLOOKUP($AD$6,'SA 10%'!$A$6:$IV$366,$A252+1,0))/1000</f>
        <v>1557812.7117650236</v>
      </c>
      <c r="AE252" s="470">
        <f>('ป้อนข้อมูล Mortgage Protection1'!$G$26*HLOOKUP($AE$6,'SA 10%'!$A$6:$IV$366,$A252+1,0))/1000</f>
        <v>1657855.4888272432</v>
      </c>
    </row>
    <row r="253" spans="1:31" ht="11.1" customHeight="1">
      <c r="A253" s="469">
        <v>247</v>
      </c>
      <c r="B253" s="470">
        <f>('ป้อนข้อมูล Mortgage Protection1'!$G$26*HLOOKUP($B$6,'SA 10%'!$A$6:$IV$366,$A253+1,0))/1000</f>
        <v>0</v>
      </c>
      <c r="C253" s="470">
        <f>('ป้อนข้อมูล Mortgage Protection1'!$G$26*HLOOKUP($C$6,'SA 10%'!$A$6:$IV$366,$A253+1,0))/1000</f>
        <v>0</v>
      </c>
      <c r="D253" s="470">
        <f>('ป้อนข้อมูล Mortgage Protection1'!$G$26*HLOOKUP($D$6,'SA 10%'!$A$6:$IV$366,$A253+1,0))/1000</f>
        <v>0</v>
      </c>
      <c r="E253" s="470">
        <f>('ป้อนข้อมูล Mortgage Protection1'!$G$26*HLOOKUP($E$6,'SA 10%'!$A$6:$IV$366,$A253+1,0))/1000</f>
        <v>0</v>
      </c>
      <c r="F253" s="470">
        <f>('ป้อนข้อมูล Mortgage Protection1'!$G$26*HLOOKUP($F$6,'SA 10%'!$A$6:$IV$366,$A253+1,0))/1000</f>
        <v>0</v>
      </c>
      <c r="G253" s="470">
        <f>('ป้อนข้อมูล Mortgage Protection1'!$G$26*HLOOKUP($G$6,'SA 10%'!$A$6:$IV$366,$A253+1,0))/1000</f>
        <v>0</v>
      </c>
      <c r="H253" s="470">
        <f>('ป้อนข้อมูล Mortgage Protection1'!$G$26*HLOOKUP($H$6,'SA 10%'!$A$6:$IV$366,$A253+1,0))/1000</f>
        <v>0</v>
      </c>
      <c r="I253" s="470">
        <f>('ป้อนข้อมูล Mortgage Protection1'!$G$26*HLOOKUP($I$6,'SA 10%'!$A$6:$IV$366,$A253+1,0))/1000</f>
        <v>0</v>
      </c>
      <c r="J253" s="470">
        <f>('ป้อนข้อมูล Mortgage Protection1'!$G$26*HLOOKUP($J$6,'SA 10%'!$A$6:$IV$366,$A253+1,0))/1000</f>
        <v>0</v>
      </c>
      <c r="K253" s="470">
        <f>('ป้อนข้อมูล Mortgage Protection1'!$G$26*HLOOKUP($K$6,'SA 10%'!$A$6:$IV$366,$A253+1,0))/1000</f>
        <v>0</v>
      </c>
      <c r="L253" s="470">
        <f>('ป้อนข้อมูล Mortgage Protection1'!$G$26*HLOOKUP($L$6,'SA 10%'!$A$6:$IV$366,$A253+1,0))/1000</f>
        <v>0</v>
      </c>
      <c r="M253" s="470">
        <f>('ป้อนข้อมูล Mortgage Protection1'!$G$26*HLOOKUP($M$6,'SA 10%'!$A$6:$IV$366,$A253+1,0))/1000</f>
        <v>0</v>
      </c>
      <c r="N253" s="470">
        <f>('ป้อนข้อมูล Mortgage Protection1'!$G$26*HLOOKUP($N$6,'SA 10%'!$A$6:$IV$366,$A253+1,0))/1000</f>
        <v>0</v>
      </c>
      <c r="O253" s="470">
        <f>('ป้อนข้อมูล Mortgage Protection1'!$G$26*HLOOKUP($O$6,'SA 10%'!$A$6:$IV$366,$A253+1,0))/1000</f>
        <v>0</v>
      </c>
      <c r="P253" s="470">
        <f>('ป้อนข้อมูล Mortgage Protection1'!$G$26*HLOOKUP($P$6,'SA 10%'!$A$6:$IV$366,$A253+1,0))/1000</f>
        <v>0</v>
      </c>
      <c r="Q253" s="470">
        <f>('ป้อนข้อมูล Mortgage Protection1'!$G$26*HLOOKUP($Q$6,'SA 10%'!$A$6:$IV$366,$A253+1,0))/1000</f>
        <v>0</v>
      </c>
      <c r="R253" s="470">
        <f>('ป้อนข้อมูล Mortgage Protection1'!$G$26*HLOOKUP($R$6,'SA 10%'!$A$6:$IV$366,$A253+1,0))/1000</f>
        <v>0</v>
      </c>
      <c r="S253" s="470">
        <f>('ป้อนข้อมูล Mortgage Protection1'!$G$26*HLOOKUP($S$6,'SA 10%'!$A$6:$IV$366,$A253+1,0))/1000</f>
        <v>0</v>
      </c>
      <c r="T253" s="470">
        <f>('ป้อนข้อมูล Mortgage Protection1'!$G$26*HLOOKUP($T$6,'SA 10%'!$A$6:$IV$366,$A253+1,0))/1000</f>
        <v>0</v>
      </c>
      <c r="U253" s="470">
        <f>('ป้อนข้อมูล Mortgage Protection1'!$G$26*HLOOKUP($U$6,'SA 10%'!$A$6:$IV$366,$A253+1,0))/1000</f>
        <v>0</v>
      </c>
      <c r="V253" s="470">
        <f>('ป้อนข้อมูล Mortgage Protection1'!$G$26*HLOOKUP($V$6,'SA 10%'!$A$6:$IV$366,$A253+1,0))/1000</f>
        <v>141875.99556142595</v>
      </c>
      <c r="W253" s="470">
        <f>('ป้อนข้อมูล Mortgage Protection1'!$G$26*HLOOKUP($W$6,'SA 10%'!$A$6:$IV$366,$A253+1,0))/1000</f>
        <v>399945.6290398995</v>
      </c>
      <c r="X253" s="470">
        <f>('ป้อนข้อมูล Mortgage Protection1'!$G$26*HLOOKUP($X$6,'SA 10%'!$A$6:$IV$366,$A253+1,0))/1000</f>
        <v>627755.32532933378</v>
      </c>
      <c r="Y253" s="470">
        <f>('ป้อนข้อมูล Mortgage Protection1'!$G$26*HLOOKUP($Y$6,'SA 10%'!$A$6:$IV$366,$A253+1,0))/1000</f>
        <v>829387.29620651179</v>
      </c>
      <c r="Z253" s="470">
        <f>('ป้อนข้อมูล Mortgage Protection1'!$G$26*HLOOKUP($Z$6,'SA 10%'!$A$6:$IV$366,$A253+1,0))/1000</f>
        <v>1008269.0135804224</v>
      </c>
      <c r="AA253" s="470">
        <f>('ป้อนข้อมูล Mortgage Protection1'!$G$26*HLOOKUP($AA$6,'SA 10%'!$A$6:$IV$366,$A253+1,0))/1000</f>
        <v>1167298.1683176733</v>
      </c>
      <c r="AB253" s="470">
        <f>('ป้อนข้อมูล Mortgage Protection1'!$G$26*HLOOKUP($AB$6,'SA 10%'!$A$6:$IV$366,$A253+1,0))/1000</f>
        <v>1308939.9345580228</v>
      </c>
      <c r="AC253" s="470">
        <f>('ป้อนข้อมูล Mortgage Protection1'!$G$26*HLOOKUP($AC$6,'SA 10%'!$A$6:$IV$366,$A253+1,0))/1000</f>
        <v>1435303.4648577939</v>
      </c>
      <c r="AD253" s="470">
        <f>('ป้อนข้อมูล Mortgage Protection1'!$G$26*HLOOKUP($AD$6,'SA 10%'!$A$6:$IV$366,$A253+1,0))/1000</f>
        <v>1548202.6301052077</v>
      </c>
      <c r="AE253" s="470">
        <f>('ป้อนข้อมูล Mortgage Protection1'!$G$26*HLOOKUP($AE$6,'SA 10%'!$A$6:$IV$366,$A253+1,0))/1000</f>
        <v>1649204.6802540785</v>
      </c>
    </row>
    <row r="254" spans="1:31" ht="11.1" customHeight="1">
      <c r="A254" s="469">
        <v>248</v>
      </c>
      <c r="B254" s="470">
        <f>('ป้อนข้อมูล Mortgage Protection1'!$G$26*HLOOKUP($B$6,'SA 10%'!$A$6:$IV$366,$A254+1,0))/1000</f>
        <v>0</v>
      </c>
      <c r="C254" s="470">
        <f>('ป้อนข้อมูล Mortgage Protection1'!$G$26*HLOOKUP($C$6,'SA 10%'!$A$6:$IV$366,$A254+1,0))/1000</f>
        <v>0</v>
      </c>
      <c r="D254" s="470">
        <f>('ป้อนข้อมูล Mortgage Protection1'!$G$26*HLOOKUP($D$6,'SA 10%'!$A$6:$IV$366,$A254+1,0))/1000</f>
        <v>0</v>
      </c>
      <c r="E254" s="470">
        <f>('ป้อนข้อมูล Mortgage Protection1'!$G$26*HLOOKUP($E$6,'SA 10%'!$A$6:$IV$366,$A254+1,0))/1000</f>
        <v>0</v>
      </c>
      <c r="F254" s="470">
        <f>('ป้อนข้อมูล Mortgage Protection1'!$G$26*HLOOKUP($F$6,'SA 10%'!$A$6:$IV$366,$A254+1,0))/1000</f>
        <v>0</v>
      </c>
      <c r="G254" s="470">
        <f>('ป้อนข้อมูล Mortgage Protection1'!$G$26*HLOOKUP($G$6,'SA 10%'!$A$6:$IV$366,$A254+1,0))/1000</f>
        <v>0</v>
      </c>
      <c r="H254" s="470">
        <f>('ป้อนข้อมูล Mortgage Protection1'!$G$26*HLOOKUP($H$6,'SA 10%'!$A$6:$IV$366,$A254+1,0))/1000</f>
        <v>0</v>
      </c>
      <c r="I254" s="470">
        <f>('ป้อนข้อมูล Mortgage Protection1'!$G$26*HLOOKUP($I$6,'SA 10%'!$A$6:$IV$366,$A254+1,0))/1000</f>
        <v>0</v>
      </c>
      <c r="J254" s="470">
        <f>('ป้อนข้อมูล Mortgage Protection1'!$G$26*HLOOKUP($J$6,'SA 10%'!$A$6:$IV$366,$A254+1,0))/1000</f>
        <v>0</v>
      </c>
      <c r="K254" s="470">
        <f>('ป้อนข้อมูล Mortgage Protection1'!$G$26*HLOOKUP($K$6,'SA 10%'!$A$6:$IV$366,$A254+1,0))/1000</f>
        <v>0</v>
      </c>
      <c r="L254" s="470">
        <f>('ป้อนข้อมูล Mortgage Protection1'!$G$26*HLOOKUP($L$6,'SA 10%'!$A$6:$IV$366,$A254+1,0))/1000</f>
        <v>0</v>
      </c>
      <c r="M254" s="470">
        <f>('ป้อนข้อมูล Mortgage Protection1'!$G$26*HLOOKUP($M$6,'SA 10%'!$A$6:$IV$366,$A254+1,0))/1000</f>
        <v>0</v>
      </c>
      <c r="N254" s="470">
        <f>('ป้อนข้อมูล Mortgage Protection1'!$G$26*HLOOKUP($N$6,'SA 10%'!$A$6:$IV$366,$A254+1,0))/1000</f>
        <v>0</v>
      </c>
      <c r="O254" s="470">
        <f>('ป้อนข้อมูล Mortgage Protection1'!$G$26*HLOOKUP($O$6,'SA 10%'!$A$6:$IV$366,$A254+1,0))/1000</f>
        <v>0</v>
      </c>
      <c r="P254" s="470">
        <f>('ป้อนข้อมูล Mortgage Protection1'!$G$26*HLOOKUP($P$6,'SA 10%'!$A$6:$IV$366,$A254+1,0))/1000</f>
        <v>0</v>
      </c>
      <c r="Q254" s="470">
        <f>('ป้อนข้อมูล Mortgage Protection1'!$G$26*HLOOKUP($Q$6,'SA 10%'!$A$6:$IV$366,$A254+1,0))/1000</f>
        <v>0</v>
      </c>
      <c r="R254" s="470">
        <f>('ป้อนข้อมูล Mortgage Protection1'!$G$26*HLOOKUP($R$6,'SA 10%'!$A$6:$IV$366,$A254+1,0))/1000</f>
        <v>0</v>
      </c>
      <c r="S254" s="470">
        <f>('ป้อนข้อมูล Mortgage Protection1'!$G$26*HLOOKUP($S$6,'SA 10%'!$A$6:$IV$366,$A254+1,0))/1000</f>
        <v>0</v>
      </c>
      <c r="T254" s="470">
        <f>('ป้อนข้อมูล Mortgage Protection1'!$G$26*HLOOKUP($T$6,'SA 10%'!$A$6:$IV$366,$A254+1,0))/1000</f>
        <v>0</v>
      </c>
      <c r="U254" s="470">
        <f>('ป้อนข้อมูล Mortgage Protection1'!$G$26*HLOOKUP($U$6,'SA 10%'!$A$6:$IV$366,$A254+1,0))/1000</f>
        <v>0</v>
      </c>
      <c r="V254" s="470">
        <f>('ป้อนข้อมูล Mortgage Protection1'!$G$26*HLOOKUP($V$6,'SA 10%'!$A$6:$IV$366,$A254+1,0))/1000</f>
        <v>118717.85192445072</v>
      </c>
      <c r="W254" s="470">
        <f>('ป้อนข้อมูล Mortgage Protection1'!$G$26*HLOOKUP($W$6,'SA 10%'!$A$6:$IV$366,$A254+1,0))/1000</f>
        <v>379258.94263861817</v>
      </c>
      <c r="X254" s="470">
        <f>('ป้อนข้อมูล Mortgage Protection1'!$G$26*HLOOKUP($X$6,'SA 10%'!$A$6:$IV$366,$A254+1,0))/1000</f>
        <v>609250.30561493372</v>
      </c>
      <c r="Y254" s="470">
        <f>('ป้อนข้อมูล Mortgage Protection1'!$G$26*HLOOKUP($Y$6,'SA 10%'!$A$6:$IV$366,$A254+1,0))/1000</f>
        <v>812813.24677580898</v>
      </c>
      <c r="Z254" s="470">
        <f>('ป้อนข้อมูล Mortgage Protection1'!$G$26*HLOOKUP($Z$6,'SA 10%'!$A$6:$IV$366,$A254+1,0))/1000</f>
        <v>993408.06192406092</v>
      </c>
      <c r="AA254" s="470">
        <f>('ป้อนข้อมูล Mortgage Protection1'!$G$26*HLOOKUP($AA$6,'SA 10%'!$A$6:$IV$366,$A254+1,0))/1000</f>
        <v>1153960.192262369</v>
      </c>
      <c r="AB254" s="470">
        <f>('ป้อนข้อมูล Mortgage Protection1'!$G$26*HLOOKUP($AB$6,'SA 10%'!$A$6:$IV$366,$A254+1,0))/1000</f>
        <v>1296958.4201806497</v>
      </c>
      <c r="AC254" s="470">
        <f>('ป้อนข้อมูล Mortgage Protection1'!$G$26*HLOOKUP($AC$6,'SA 10%'!$A$6:$IV$366,$A254+1,0))/1000</f>
        <v>1424532.096971032</v>
      </c>
      <c r="AD254" s="470">
        <f>('ป้อนข้อมูล Mortgage Protection1'!$G$26*HLOOKUP($AD$6,'SA 10%'!$A$6:$IV$366,$A254+1,0))/1000</f>
        <v>1538512.4644315587</v>
      </c>
      <c r="AE254" s="470">
        <f>('ป้อนข้อมูล Mortgage Protection1'!$G$26*HLOOKUP($AE$6,'SA 10%'!$A$6:$IV$366,$A254+1,0))/1000</f>
        <v>1640481.7816094705</v>
      </c>
    </row>
    <row r="255" spans="1:31" ht="11.1" customHeight="1">
      <c r="A255" s="469">
        <v>249</v>
      </c>
      <c r="B255" s="470">
        <f>('ป้อนข้อมูล Mortgage Protection1'!$G$26*HLOOKUP($B$6,'SA 10%'!$A$6:$IV$366,$A255+1,0))/1000</f>
        <v>0</v>
      </c>
      <c r="C255" s="470">
        <f>('ป้อนข้อมูล Mortgage Protection1'!$G$26*HLOOKUP($C$6,'SA 10%'!$A$6:$IV$366,$A255+1,0))/1000</f>
        <v>0</v>
      </c>
      <c r="D255" s="470">
        <f>('ป้อนข้อมูล Mortgage Protection1'!$G$26*HLOOKUP($D$6,'SA 10%'!$A$6:$IV$366,$A255+1,0))/1000</f>
        <v>0</v>
      </c>
      <c r="E255" s="470">
        <f>('ป้อนข้อมูล Mortgage Protection1'!$G$26*HLOOKUP($E$6,'SA 10%'!$A$6:$IV$366,$A255+1,0))/1000</f>
        <v>0</v>
      </c>
      <c r="F255" s="470">
        <f>('ป้อนข้อมูล Mortgage Protection1'!$G$26*HLOOKUP($F$6,'SA 10%'!$A$6:$IV$366,$A255+1,0))/1000</f>
        <v>0</v>
      </c>
      <c r="G255" s="470">
        <f>('ป้อนข้อมูล Mortgage Protection1'!$G$26*HLOOKUP($G$6,'SA 10%'!$A$6:$IV$366,$A255+1,0))/1000</f>
        <v>0</v>
      </c>
      <c r="H255" s="470">
        <f>('ป้อนข้อมูล Mortgage Protection1'!$G$26*HLOOKUP($H$6,'SA 10%'!$A$6:$IV$366,$A255+1,0))/1000</f>
        <v>0</v>
      </c>
      <c r="I255" s="470">
        <f>('ป้อนข้อมูล Mortgage Protection1'!$G$26*HLOOKUP($I$6,'SA 10%'!$A$6:$IV$366,$A255+1,0))/1000</f>
        <v>0</v>
      </c>
      <c r="J255" s="470">
        <f>('ป้อนข้อมูล Mortgage Protection1'!$G$26*HLOOKUP($J$6,'SA 10%'!$A$6:$IV$366,$A255+1,0))/1000</f>
        <v>0</v>
      </c>
      <c r="K255" s="470">
        <f>('ป้อนข้อมูล Mortgage Protection1'!$G$26*HLOOKUP($K$6,'SA 10%'!$A$6:$IV$366,$A255+1,0))/1000</f>
        <v>0</v>
      </c>
      <c r="L255" s="470">
        <f>('ป้อนข้อมูล Mortgage Protection1'!$G$26*HLOOKUP($L$6,'SA 10%'!$A$6:$IV$366,$A255+1,0))/1000</f>
        <v>0</v>
      </c>
      <c r="M255" s="470">
        <f>('ป้อนข้อมูล Mortgage Protection1'!$G$26*HLOOKUP($M$6,'SA 10%'!$A$6:$IV$366,$A255+1,0))/1000</f>
        <v>0</v>
      </c>
      <c r="N255" s="470">
        <f>('ป้อนข้อมูล Mortgage Protection1'!$G$26*HLOOKUP($N$6,'SA 10%'!$A$6:$IV$366,$A255+1,0))/1000</f>
        <v>0</v>
      </c>
      <c r="O255" s="470">
        <f>('ป้อนข้อมูล Mortgage Protection1'!$G$26*HLOOKUP($O$6,'SA 10%'!$A$6:$IV$366,$A255+1,0))/1000</f>
        <v>0</v>
      </c>
      <c r="P255" s="470">
        <f>('ป้อนข้อมูล Mortgage Protection1'!$G$26*HLOOKUP($P$6,'SA 10%'!$A$6:$IV$366,$A255+1,0))/1000</f>
        <v>0</v>
      </c>
      <c r="Q255" s="470">
        <f>('ป้อนข้อมูล Mortgage Protection1'!$G$26*HLOOKUP($Q$6,'SA 10%'!$A$6:$IV$366,$A255+1,0))/1000</f>
        <v>0</v>
      </c>
      <c r="R255" s="470">
        <f>('ป้อนข้อมูล Mortgage Protection1'!$G$26*HLOOKUP($R$6,'SA 10%'!$A$6:$IV$366,$A255+1,0))/1000</f>
        <v>0</v>
      </c>
      <c r="S255" s="470">
        <f>('ป้อนข้อมูล Mortgage Protection1'!$G$26*HLOOKUP($S$6,'SA 10%'!$A$6:$IV$366,$A255+1,0))/1000</f>
        <v>0</v>
      </c>
      <c r="T255" s="470">
        <f>('ป้อนข้อมูล Mortgage Protection1'!$G$26*HLOOKUP($T$6,'SA 10%'!$A$6:$IV$366,$A255+1,0))/1000</f>
        <v>0</v>
      </c>
      <c r="U255" s="470">
        <f>('ป้อนข้อมูล Mortgage Protection1'!$G$26*HLOOKUP($U$6,'SA 10%'!$A$6:$IV$366,$A255+1,0))/1000</f>
        <v>0</v>
      </c>
      <c r="V255" s="470">
        <f>('ป้อนข้อมูล Mortgage Protection1'!$G$26*HLOOKUP($V$6,'SA 10%'!$A$6:$IV$366,$A255+1,0))/1000</f>
        <v>95366.723757167478</v>
      </c>
      <c r="W255" s="470">
        <f>('ป้อนข้อมูล Mortgage Protection1'!$G$26*HLOOKUP($W$6,'SA 10%'!$A$6:$IV$366,$A255+1,0))/1000</f>
        <v>358399.86718399258</v>
      </c>
      <c r="X255" s="470">
        <f>('ป้อนข้อมูล Mortgage Protection1'!$G$26*HLOOKUP($X$6,'SA 10%'!$A$6:$IV$366,$A255+1,0))/1000</f>
        <v>590591.07740291383</v>
      </c>
      <c r="Y255" s="470">
        <f>('ป้อนข้อมูล Mortgage Protection1'!$G$26*HLOOKUP($Y$6,'SA 10%'!$A$6:$IV$366,$A255+1,0))/1000</f>
        <v>796101.080266517</v>
      </c>
      <c r="Z255" s="470">
        <f>('ป้อนข้อมูล Mortgage Protection1'!$G$26*HLOOKUP($Z$6,'SA 10%'!$A$6:$IV$366,$A255+1,0))/1000</f>
        <v>978423.26900389662</v>
      </c>
      <c r="AA255" s="470">
        <f>('ป้อนข้อมูล Mortgage Protection1'!$G$26*HLOOKUP($AA$6,'SA 10%'!$A$6:$IV$366,$A255+1,0))/1000</f>
        <v>1140511.0664066046</v>
      </c>
      <c r="AB255" s="470">
        <f>('ป้อนข้อมูล Mortgage Protection1'!$G$26*HLOOKUP($AB$6,'SA 10%'!$A$6:$IV$366,$A255+1,0))/1000</f>
        <v>1284877.0598501319</v>
      </c>
      <c r="AC255" s="470">
        <f>('ป้อนข้อมูล Mortgage Protection1'!$G$26*HLOOKUP($AC$6,'SA 10%'!$A$6:$IV$366,$A255+1,0))/1000</f>
        <v>1413670.9676852128</v>
      </c>
      <c r="AD255" s="470">
        <f>('ป้อนข้อมูล Mortgage Protection1'!$G$26*HLOOKUP($AD$6,'SA 10%'!$A$6:$IV$366,$A255+1,0))/1000</f>
        <v>1528741.5473772972</v>
      </c>
      <c r="AE255" s="470">
        <f>('ป้อนข้อมูล Mortgage Protection1'!$G$26*HLOOKUP($AE$6,'SA 10%'!$A$6:$IV$366,$A255+1,0))/1000</f>
        <v>1631686.1921428246</v>
      </c>
    </row>
    <row r="256" spans="1:31" ht="11.1" customHeight="1">
      <c r="A256" s="469">
        <v>250</v>
      </c>
      <c r="B256" s="470">
        <f>('ป้อนข้อมูล Mortgage Protection1'!$G$26*HLOOKUP($B$6,'SA 10%'!$A$6:$IV$366,$A256+1,0))/1000</f>
        <v>0</v>
      </c>
      <c r="C256" s="470">
        <f>('ป้อนข้อมูล Mortgage Protection1'!$G$26*HLOOKUP($C$6,'SA 10%'!$A$6:$IV$366,$A256+1,0))/1000</f>
        <v>0</v>
      </c>
      <c r="D256" s="470">
        <f>('ป้อนข้อมูล Mortgage Protection1'!$G$26*HLOOKUP($D$6,'SA 10%'!$A$6:$IV$366,$A256+1,0))/1000</f>
        <v>0</v>
      </c>
      <c r="E256" s="470">
        <f>('ป้อนข้อมูล Mortgage Protection1'!$G$26*HLOOKUP($E$6,'SA 10%'!$A$6:$IV$366,$A256+1,0))/1000</f>
        <v>0</v>
      </c>
      <c r="F256" s="470">
        <f>('ป้อนข้อมูล Mortgage Protection1'!$G$26*HLOOKUP($F$6,'SA 10%'!$A$6:$IV$366,$A256+1,0))/1000</f>
        <v>0</v>
      </c>
      <c r="G256" s="470">
        <f>('ป้อนข้อมูล Mortgage Protection1'!$G$26*HLOOKUP($G$6,'SA 10%'!$A$6:$IV$366,$A256+1,0))/1000</f>
        <v>0</v>
      </c>
      <c r="H256" s="470">
        <f>('ป้อนข้อมูล Mortgage Protection1'!$G$26*HLOOKUP($H$6,'SA 10%'!$A$6:$IV$366,$A256+1,0))/1000</f>
        <v>0</v>
      </c>
      <c r="I256" s="470">
        <f>('ป้อนข้อมูล Mortgage Protection1'!$G$26*HLOOKUP($I$6,'SA 10%'!$A$6:$IV$366,$A256+1,0))/1000</f>
        <v>0</v>
      </c>
      <c r="J256" s="470">
        <f>('ป้อนข้อมูล Mortgage Protection1'!$G$26*HLOOKUP($J$6,'SA 10%'!$A$6:$IV$366,$A256+1,0))/1000</f>
        <v>0</v>
      </c>
      <c r="K256" s="470">
        <f>('ป้อนข้อมูล Mortgage Protection1'!$G$26*HLOOKUP($K$6,'SA 10%'!$A$6:$IV$366,$A256+1,0))/1000</f>
        <v>0</v>
      </c>
      <c r="L256" s="470">
        <f>('ป้อนข้อมูล Mortgage Protection1'!$G$26*HLOOKUP($L$6,'SA 10%'!$A$6:$IV$366,$A256+1,0))/1000</f>
        <v>0</v>
      </c>
      <c r="M256" s="470">
        <f>('ป้อนข้อมูล Mortgage Protection1'!$G$26*HLOOKUP($M$6,'SA 10%'!$A$6:$IV$366,$A256+1,0))/1000</f>
        <v>0</v>
      </c>
      <c r="N256" s="470">
        <f>('ป้อนข้อมูล Mortgage Protection1'!$G$26*HLOOKUP($N$6,'SA 10%'!$A$6:$IV$366,$A256+1,0))/1000</f>
        <v>0</v>
      </c>
      <c r="O256" s="470">
        <f>('ป้อนข้อมูล Mortgage Protection1'!$G$26*HLOOKUP($O$6,'SA 10%'!$A$6:$IV$366,$A256+1,0))/1000</f>
        <v>0</v>
      </c>
      <c r="P256" s="470">
        <f>('ป้อนข้อมูล Mortgage Protection1'!$G$26*HLOOKUP($P$6,'SA 10%'!$A$6:$IV$366,$A256+1,0))/1000</f>
        <v>0</v>
      </c>
      <c r="Q256" s="470">
        <f>('ป้อนข้อมูล Mortgage Protection1'!$G$26*HLOOKUP($Q$6,'SA 10%'!$A$6:$IV$366,$A256+1,0))/1000</f>
        <v>0</v>
      </c>
      <c r="R256" s="470">
        <f>('ป้อนข้อมูล Mortgage Protection1'!$G$26*HLOOKUP($R$6,'SA 10%'!$A$6:$IV$366,$A256+1,0))/1000</f>
        <v>0</v>
      </c>
      <c r="S256" s="470">
        <f>('ป้อนข้อมูล Mortgage Protection1'!$G$26*HLOOKUP($S$6,'SA 10%'!$A$6:$IV$366,$A256+1,0))/1000</f>
        <v>0</v>
      </c>
      <c r="T256" s="470">
        <f>('ป้อนข้อมูล Mortgage Protection1'!$G$26*HLOOKUP($T$6,'SA 10%'!$A$6:$IV$366,$A256+1,0))/1000</f>
        <v>0</v>
      </c>
      <c r="U256" s="470">
        <f>('ป้อนข้อมูล Mortgage Protection1'!$G$26*HLOOKUP($U$6,'SA 10%'!$A$6:$IV$366,$A256+1,0))/1000</f>
        <v>0</v>
      </c>
      <c r="V256" s="470">
        <f>('ป้อนข้อมูล Mortgage Protection1'!$G$26*HLOOKUP($V$6,'SA 10%'!$A$6:$IV$366,$A256+1,0))/1000</f>
        <v>71821.002855156927</v>
      </c>
      <c r="W256" s="470">
        <f>('ป้อนข้อมูล Mortgage Protection1'!$G$26*HLOOKUP($W$6,'SA 10%'!$A$6:$IV$366,$A256+1,0))/1000</f>
        <v>337366.96610057884</v>
      </c>
      <c r="X256" s="470">
        <f>('ป้อนข้อมูล Mortgage Protection1'!$G$26*HLOOKUP($X$6,'SA 10%'!$A$6:$IV$366,$A256+1,0))/1000</f>
        <v>571776.35562246025</v>
      </c>
      <c r="Y256" s="470">
        <f>('ป้อนข้อมูล Mortgage Protection1'!$G$26*HLOOKUP($Y$6,'SA 10%'!$A$6:$IV$366,$A256+1,0))/1000</f>
        <v>779249.64570298104</v>
      </c>
      <c r="Z256" s="470">
        <f>('ป้อนข้อมูล Mortgage Protection1'!$G$26*HLOOKUP($Z$6,'SA 10%'!$A$6:$IV$366,$A256+1,0))/1000</f>
        <v>963313.6028093975</v>
      </c>
      <c r="AA256" s="470">
        <f>('ป้อนข้อมูล Mortgage Protection1'!$G$26*HLOOKUP($AA$6,'SA 10%'!$A$6:$IV$366,$A256+1,0))/1000</f>
        <v>1126949.8645020425</v>
      </c>
      <c r="AB256" s="470">
        <f>('ป้อนข้อมูล Mortgage Protection1'!$G$26*HLOOKUP($AB$6,'SA 10%'!$A$6:$IV$366,$A256+1,0))/1000</f>
        <v>1272695.0215168595</v>
      </c>
      <c r="AC256" s="470">
        <f>('ป้อนข้อมูล Mortgage Protection1'!$G$26*HLOOKUP($AC$6,'SA 10%'!$A$6:$IV$366,$A256+1,0))/1000</f>
        <v>1402719.328988679</v>
      </c>
      <c r="AD256" s="470">
        <f>('ป้อนข้อมูล Mortgage Protection1'!$G$26*HLOOKUP($AD$6,'SA 10%'!$A$6:$IV$366,$A256+1,0))/1000</f>
        <v>1518889.2060142495</v>
      </c>
      <c r="AE256" s="470">
        <f>('ป้อนข้อมูล Mortgage Protection1'!$G$26*HLOOKUP($AE$6,'SA 10%'!$A$6:$IV$366,$A256+1,0))/1000</f>
        <v>1622817.3060972902</v>
      </c>
    </row>
    <row r="257" spans="1:31" ht="11.1" customHeight="1">
      <c r="A257" s="469">
        <v>251</v>
      </c>
      <c r="B257" s="470">
        <f>('ป้อนข้อมูล Mortgage Protection1'!$G$26*HLOOKUP($B$6,'SA 10%'!$A$6:$IV$366,$A257+1,0))/1000</f>
        <v>0</v>
      </c>
      <c r="C257" s="470">
        <f>('ป้อนข้อมูล Mortgage Protection1'!$G$26*HLOOKUP($C$6,'SA 10%'!$A$6:$IV$366,$A257+1,0))/1000</f>
        <v>0</v>
      </c>
      <c r="D257" s="470">
        <f>('ป้อนข้อมูล Mortgage Protection1'!$G$26*HLOOKUP($D$6,'SA 10%'!$A$6:$IV$366,$A257+1,0))/1000</f>
        <v>0</v>
      </c>
      <c r="E257" s="470">
        <f>('ป้อนข้อมูล Mortgage Protection1'!$G$26*HLOOKUP($E$6,'SA 10%'!$A$6:$IV$366,$A257+1,0))/1000</f>
        <v>0</v>
      </c>
      <c r="F257" s="470">
        <f>('ป้อนข้อมูล Mortgage Protection1'!$G$26*HLOOKUP($F$6,'SA 10%'!$A$6:$IV$366,$A257+1,0))/1000</f>
        <v>0</v>
      </c>
      <c r="G257" s="470">
        <f>('ป้อนข้อมูล Mortgage Protection1'!$G$26*HLOOKUP($G$6,'SA 10%'!$A$6:$IV$366,$A257+1,0))/1000</f>
        <v>0</v>
      </c>
      <c r="H257" s="470">
        <f>('ป้อนข้อมูล Mortgage Protection1'!$G$26*HLOOKUP($H$6,'SA 10%'!$A$6:$IV$366,$A257+1,0))/1000</f>
        <v>0</v>
      </c>
      <c r="I257" s="470">
        <f>('ป้อนข้อมูล Mortgage Protection1'!$G$26*HLOOKUP($I$6,'SA 10%'!$A$6:$IV$366,$A257+1,0))/1000</f>
        <v>0</v>
      </c>
      <c r="J257" s="470">
        <f>('ป้อนข้อมูล Mortgage Protection1'!$G$26*HLOOKUP($J$6,'SA 10%'!$A$6:$IV$366,$A257+1,0))/1000</f>
        <v>0</v>
      </c>
      <c r="K257" s="470">
        <f>('ป้อนข้อมูล Mortgage Protection1'!$G$26*HLOOKUP($K$6,'SA 10%'!$A$6:$IV$366,$A257+1,0))/1000</f>
        <v>0</v>
      </c>
      <c r="L257" s="470">
        <f>('ป้อนข้อมูล Mortgage Protection1'!$G$26*HLOOKUP($L$6,'SA 10%'!$A$6:$IV$366,$A257+1,0))/1000</f>
        <v>0</v>
      </c>
      <c r="M257" s="470">
        <f>('ป้อนข้อมูล Mortgage Protection1'!$G$26*HLOOKUP($M$6,'SA 10%'!$A$6:$IV$366,$A257+1,0))/1000</f>
        <v>0</v>
      </c>
      <c r="N257" s="470">
        <f>('ป้อนข้อมูล Mortgage Protection1'!$G$26*HLOOKUP($N$6,'SA 10%'!$A$6:$IV$366,$A257+1,0))/1000</f>
        <v>0</v>
      </c>
      <c r="O257" s="470">
        <f>('ป้อนข้อมูล Mortgage Protection1'!$G$26*HLOOKUP($O$6,'SA 10%'!$A$6:$IV$366,$A257+1,0))/1000</f>
        <v>0</v>
      </c>
      <c r="P257" s="470">
        <f>('ป้อนข้อมูล Mortgage Protection1'!$G$26*HLOOKUP($P$6,'SA 10%'!$A$6:$IV$366,$A257+1,0))/1000</f>
        <v>0</v>
      </c>
      <c r="Q257" s="470">
        <f>('ป้อนข้อมูล Mortgage Protection1'!$G$26*HLOOKUP($Q$6,'SA 10%'!$A$6:$IV$366,$A257+1,0))/1000</f>
        <v>0</v>
      </c>
      <c r="R257" s="470">
        <f>('ป้อนข้อมูล Mortgage Protection1'!$G$26*HLOOKUP($R$6,'SA 10%'!$A$6:$IV$366,$A257+1,0))/1000</f>
        <v>0</v>
      </c>
      <c r="S257" s="470">
        <f>('ป้อนข้อมูล Mortgage Protection1'!$G$26*HLOOKUP($S$6,'SA 10%'!$A$6:$IV$366,$A257+1,0))/1000</f>
        <v>0</v>
      </c>
      <c r="T257" s="470">
        <f>('ป้อนข้อมูล Mortgage Protection1'!$G$26*HLOOKUP($T$6,'SA 10%'!$A$6:$IV$366,$A257+1,0))/1000</f>
        <v>0</v>
      </c>
      <c r="U257" s="470">
        <f>('ป้อนข้อมูล Mortgage Protection1'!$G$26*HLOOKUP($U$6,'SA 10%'!$A$6:$IV$366,$A257+1,0))/1000</f>
        <v>0</v>
      </c>
      <c r="V257" s="470">
        <f>('ป้อนข้อมูล Mortgage Protection1'!$G$26*HLOOKUP($V$6,'SA 10%'!$A$6:$IV$366,$A257+1,0))/1000</f>
        <v>48079.067612296058</v>
      </c>
      <c r="W257" s="470">
        <f>('ป้อนข้อมูล Mortgage Protection1'!$G$26*HLOOKUP($W$6,'SA 10%'!$A$6:$IV$366,$A257+1,0))/1000</f>
        <v>316158.79084146937</v>
      </c>
      <c r="X257" s="470">
        <f>('ป้อนข้อมูล Mortgage Protection1'!$G$26*HLOOKUP($X$6,'SA 10%'!$A$6:$IV$366,$A257+1,0))/1000</f>
        <v>552804.84449383628</v>
      </c>
      <c r="Y257" s="470">
        <f>('ป้อนข้อมูล Mortgage Protection1'!$G$26*HLOOKUP($Y$6,'SA 10%'!$A$6:$IV$366,$A257+1,0))/1000</f>
        <v>762257.7825180823</v>
      </c>
      <c r="Z257" s="470">
        <f>('ป้อนข้อมูล Mortgage Protection1'!$G$26*HLOOKUP($Z$6,'SA 10%'!$A$6:$IV$366,$A257+1,0))/1000</f>
        <v>948078.02272994397</v>
      </c>
      <c r="AA257" s="470">
        <f>('ป้อนข้อมูล Mortgage Protection1'!$G$26*HLOOKUP($AA$6,'SA 10%'!$A$6:$IV$366,$A257+1,0))/1000</f>
        <v>1113275.6525816082</v>
      </c>
      <c r="AB257" s="470">
        <f>('ป้อนข้อมูล Mortgage Protection1'!$G$26*HLOOKUP($AB$6,'SA 10%'!$A$6:$IV$366,$A257+1,0))/1000</f>
        <v>1260411.4661974767</v>
      </c>
      <c r="AC257" s="470">
        <f>('ป้อนข้อมูล Mortgage Protection1'!$G$26*HLOOKUP($AC$6,'SA 10%'!$A$6:$IV$366,$A257+1,0))/1000</f>
        <v>1391676.4266363406</v>
      </c>
      <c r="AD257" s="470">
        <f>('ป้อนข้อมูล Mortgage Protection1'!$G$26*HLOOKUP($AD$6,'SA 10%'!$A$6:$IV$366,$A257+1,0))/1000</f>
        <v>1508954.7618065102</v>
      </c>
      <c r="AE257" s="470">
        <f>('ป้อนข้อมูล Mortgage Protection1'!$G$26*HLOOKUP($AE$6,'SA 10%'!$A$6:$IV$366,$A257+1,0))/1000</f>
        <v>1613874.5126680427</v>
      </c>
    </row>
    <row r="258" spans="1:31" ht="11.1" customHeight="1">
      <c r="A258" s="469">
        <v>252</v>
      </c>
      <c r="B258" s="470">
        <f>('ป้อนข้อมูล Mortgage Protection1'!$G$26*HLOOKUP($B$6,'SA 10%'!$A$6:$IV$366,$A258+1,0))/1000</f>
        <v>0</v>
      </c>
      <c r="C258" s="470">
        <f>('ป้อนข้อมูล Mortgage Protection1'!$G$26*HLOOKUP($C$6,'SA 10%'!$A$6:$IV$366,$A258+1,0))/1000</f>
        <v>0</v>
      </c>
      <c r="D258" s="470">
        <f>('ป้อนข้อมูล Mortgage Protection1'!$G$26*HLOOKUP($D$6,'SA 10%'!$A$6:$IV$366,$A258+1,0))/1000</f>
        <v>0</v>
      </c>
      <c r="E258" s="470">
        <f>('ป้อนข้อมูล Mortgage Protection1'!$G$26*HLOOKUP($E$6,'SA 10%'!$A$6:$IV$366,$A258+1,0))/1000</f>
        <v>0</v>
      </c>
      <c r="F258" s="470">
        <f>('ป้อนข้อมูล Mortgage Protection1'!$G$26*HLOOKUP($F$6,'SA 10%'!$A$6:$IV$366,$A258+1,0))/1000</f>
        <v>0</v>
      </c>
      <c r="G258" s="470">
        <f>('ป้อนข้อมูล Mortgage Protection1'!$G$26*HLOOKUP($G$6,'SA 10%'!$A$6:$IV$366,$A258+1,0))/1000</f>
        <v>0</v>
      </c>
      <c r="H258" s="470">
        <f>('ป้อนข้อมูล Mortgage Protection1'!$G$26*HLOOKUP($H$6,'SA 10%'!$A$6:$IV$366,$A258+1,0))/1000</f>
        <v>0</v>
      </c>
      <c r="I258" s="470">
        <f>('ป้อนข้อมูล Mortgage Protection1'!$G$26*HLOOKUP($I$6,'SA 10%'!$A$6:$IV$366,$A258+1,0))/1000</f>
        <v>0</v>
      </c>
      <c r="J258" s="470">
        <f>('ป้อนข้อมูล Mortgage Protection1'!$G$26*HLOOKUP($J$6,'SA 10%'!$A$6:$IV$366,$A258+1,0))/1000</f>
        <v>0</v>
      </c>
      <c r="K258" s="470">
        <f>('ป้อนข้อมูล Mortgage Protection1'!$G$26*HLOOKUP($K$6,'SA 10%'!$A$6:$IV$366,$A258+1,0))/1000</f>
        <v>0</v>
      </c>
      <c r="L258" s="470">
        <f>('ป้อนข้อมูล Mortgage Protection1'!$G$26*HLOOKUP($L$6,'SA 10%'!$A$6:$IV$366,$A258+1,0))/1000</f>
        <v>0</v>
      </c>
      <c r="M258" s="470">
        <f>('ป้อนข้อมูล Mortgage Protection1'!$G$26*HLOOKUP($M$6,'SA 10%'!$A$6:$IV$366,$A258+1,0))/1000</f>
        <v>0</v>
      </c>
      <c r="N258" s="470">
        <f>('ป้อนข้อมูล Mortgage Protection1'!$G$26*HLOOKUP($N$6,'SA 10%'!$A$6:$IV$366,$A258+1,0))/1000</f>
        <v>0</v>
      </c>
      <c r="O258" s="470">
        <f>('ป้อนข้อมูล Mortgage Protection1'!$G$26*HLOOKUP($O$6,'SA 10%'!$A$6:$IV$366,$A258+1,0))/1000</f>
        <v>0</v>
      </c>
      <c r="P258" s="470">
        <f>('ป้อนข้อมูล Mortgage Protection1'!$G$26*HLOOKUP($P$6,'SA 10%'!$A$6:$IV$366,$A258+1,0))/1000</f>
        <v>0</v>
      </c>
      <c r="Q258" s="470">
        <f>('ป้อนข้อมูล Mortgage Protection1'!$G$26*HLOOKUP($Q$6,'SA 10%'!$A$6:$IV$366,$A258+1,0))/1000</f>
        <v>0</v>
      </c>
      <c r="R258" s="470">
        <f>('ป้อนข้อมูล Mortgage Protection1'!$G$26*HLOOKUP($R$6,'SA 10%'!$A$6:$IV$366,$A258+1,0))/1000</f>
        <v>0</v>
      </c>
      <c r="S258" s="470">
        <f>('ป้อนข้อมูล Mortgage Protection1'!$G$26*HLOOKUP($S$6,'SA 10%'!$A$6:$IV$366,$A258+1,0))/1000</f>
        <v>0</v>
      </c>
      <c r="T258" s="470">
        <f>('ป้อนข้อมูล Mortgage Protection1'!$G$26*HLOOKUP($T$6,'SA 10%'!$A$6:$IV$366,$A258+1,0))/1000</f>
        <v>0</v>
      </c>
      <c r="U258" s="470">
        <f>('ป้อนข้อมูล Mortgage Protection1'!$G$26*HLOOKUP($U$6,'SA 10%'!$A$6:$IV$366,$A258+1,0))/1000</f>
        <v>0</v>
      </c>
      <c r="V258" s="470">
        <f>('ป้อนข้อมูล Mortgage Protection1'!$G$26*HLOOKUP($V$6,'SA 10%'!$A$6:$IV$366,$A258+1,0))/1000</f>
        <v>24139.282909078065</v>
      </c>
      <c r="W258" s="470">
        <f>('ป้อนข้อมูล Mortgage Protection1'!$G$26*HLOOKUP($W$6,'SA 10%'!$A$6:$IV$366,$A258+1,0))/1000</f>
        <v>294773.88078853412</v>
      </c>
      <c r="X258" s="470">
        <f>('ป้อนข้อมูล Mortgage Protection1'!$G$26*HLOOKUP($X$6,'SA 10%'!$A$6:$IV$366,$A258+1,0))/1000</f>
        <v>533675.23743914021</v>
      </c>
      <c r="Y258" s="470">
        <f>('ป้อนข้อมูล Mortgage Protection1'!$G$26*HLOOKUP($Y$6,'SA 10%'!$A$6:$IV$366,$A258+1,0))/1000</f>
        <v>745124.32047330902</v>
      </c>
      <c r="Z258" s="470">
        <f>('ป้อนข้อมูล Mortgage Protection1'!$G$26*HLOOKUP($Z$6,'SA 10%'!$A$6:$IV$366,$A258+1,0))/1000</f>
        <v>932715.4794831617</v>
      </c>
      <c r="AA258" s="470">
        <f>('ป้อนข้อมูล Mortgage Protection1'!$G$26*HLOOKUP($AA$6,'SA 10%'!$A$6:$IV$366,$A258+1,0))/1000</f>
        <v>1099487.4888951704</v>
      </c>
      <c r="AB258" s="470">
        <f>('ป้อนข้อมูล Mortgage Protection1'!$G$26*HLOOKUP($AB$6,'SA 10%'!$A$6:$IV$366,$A258+1,0))/1000</f>
        <v>1248025.547917099</v>
      </c>
      <c r="AC258" s="470">
        <f>('ป้อนข้อมูล Mortgage Protection1'!$G$26*HLOOKUP($AC$6,'SA 10%'!$A$6:$IV$366,$A258+1,0))/1000</f>
        <v>1380541.5000977328</v>
      </c>
      <c r="AD258" s="470">
        <f>('ป้อนข้อมูล Mortgage Protection1'!$G$26*HLOOKUP($AD$6,'SA 10%'!$A$6:$IV$366,$A258+1,0))/1000</f>
        <v>1498937.5305637061</v>
      </c>
      <c r="AE258" s="470">
        <f>('ป้อนข้อมูล Mortgage Protection1'!$G$26*HLOOKUP($AE$6,'SA 10%'!$A$6:$IV$366,$A258+1,0))/1000</f>
        <v>1604857.1959602176</v>
      </c>
    </row>
    <row r="259" spans="1:31" ht="11.1" customHeight="1">
      <c r="A259" s="469">
        <v>253</v>
      </c>
      <c r="B259" s="470">
        <f>('ป้อนข้อมูล Mortgage Protection1'!$G$26*HLOOKUP($B$6,'SA 10%'!$A$6:$IV$366,$A259+1,0))/1000</f>
        <v>0</v>
      </c>
      <c r="C259" s="470">
        <f>('ป้อนข้อมูล Mortgage Protection1'!$G$26*HLOOKUP($C$6,'SA 10%'!$A$6:$IV$366,$A259+1,0))/1000</f>
        <v>0</v>
      </c>
      <c r="D259" s="470">
        <f>('ป้อนข้อมูล Mortgage Protection1'!$G$26*HLOOKUP($D$6,'SA 10%'!$A$6:$IV$366,$A259+1,0))/1000</f>
        <v>0</v>
      </c>
      <c r="E259" s="470">
        <f>('ป้อนข้อมูล Mortgage Protection1'!$G$26*HLOOKUP($E$6,'SA 10%'!$A$6:$IV$366,$A259+1,0))/1000</f>
        <v>0</v>
      </c>
      <c r="F259" s="470">
        <f>('ป้อนข้อมูล Mortgage Protection1'!$G$26*HLOOKUP($F$6,'SA 10%'!$A$6:$IV$366,$A259+1,0))/1000</f>
        <v>0</v>
      </c>
      <c r="G259" s="470">
        <f>('ป้อนข้อมูล Mortgage Protection1'!$G$26*HLOOKUP($G$6,'SA 10%'!$A$6:$IV$366,$A259+1,0))/1000</f>
        <v>0</v>
      </c>
      <c r="H259" s="470">
        <f>('ป้อนข้อมูล Mortgage Protection1'!$G$26*HLOOKUP($H$6,'SA 10%'!$A$6:$IV$366,$A259+1,0))/1000</f>
        <v>0</v>
      </c>
      <c r="I259" s="470">
        <f>('ป้อนข้อมูล Mortgage Protection1'!$G$26*HLOOKUP($I$6,'SA 10%'!$A$6:$IV$366,$A259+1,0))/1000</f>
        <v>0</v>
      </c>
      <c r="J259" s="470">
        <f>('ป้อนข้อมูล Mortgage Protection1'!$G$26*HLOOKUP($J$6,'SA 10%'!$A$6:$IV$366,$A259+1,0))/1000</f>
        <v>0</v>
      </c>
      <c r="K259" s="470">
        <f>('ป้อนข้อมูล Mortgage Protection1'!$G$26*HLOOKUP($K$6,'SA 10%'!$A$6:$IV$366,$A259+1,0))/1000</f>
        <v>0</v>
      </c>
      <c r="L259" s="470">
        <f>('ป้อนข้อมูล Mortgage Protection1'!$G$26*HLOOKUP($L$6,'SA 10%'!$A$6:$IV$366,$A259+1,0))/1000</f>
        <v>0</v>
      </c>
      <c r="M259" s="470">
        <f>('ป้อนข้อมูล Mortgage Protection1'!$G$26*HLOOKUP($M$6,'SA 10%'!$A$6:$IV$366,$A259+1,0))/1000</f>
        <v>0</v>
      </c>
      <c r="N259" s="470">
        <f>('ป้อนข้อมูล Mortgage Protection1'!$G$26*HLOOKUP($N$6,'SA 10%'!$A$6:$IV$366,$A259+1,0))/1000</f>
        <v>0</v>
      </c>
      <c r="O259" s="470">
        <f>('ป้อนข้อมูล Mortgage Protection1'!$G$26*HLOOKUP($O$6,'SA 10%'!$A$6:$IV$366,$A259+1,0))/1000</f>
        <v>0</v>
      </c>
      <c r="P259" s="470">
        <f>('ป้อนข้อมูล Mortgage Protection1'!$G$26*HLOOKUP($P$6,'SA 10%'!$A$6:$IV$366,$A259+1,0))/1000</f>
        <v>0</v>
      </c>
      <c r="Q259" s="470">
        <f>('ป้อนข้อมูล Mortgage Protection1'!$G$26*HLOOKUP($Q$6,'SA 10%'!$A$6:$IV$366,$A259+1,0))/1000</f>
        <v>0</v>
      </c>
      <c r="R259" s="470">
        <f>('ป้อนข้อมูล Mortgage Protection1'!$G$26*HLOOKUP($R$6,'SA 10%'!$A$6:$IV$366,$A259+1,0))/1000</f>
        <v>0</v>
      </c>
      <c r="S259" s="470">
        <f>('ป้อนข้อมูล Mortgage Protection1'!$G$26*HLOOKUP($S$6,'SA 10%'!$A$6:$IV$366,$A259+1,0))/1000</f>
        <v>0</v>
      </c>
      <c r="T259" s="470">
        <f>('ป้อนข้อมูล Mortgage Protection1'!$G$26*HLOOKUP($T$6,'SA 10%'!$A$6:$IV$366,$A259+1,0))/1000</f>
        <v>0</v>
      </c>
      <c r="U259" s="470">
        <f>('ป้อนข้อมูล Mortgage Protection1'!$G$26*HLOOKUP($U$6,'SA 10%'!$A$6:$IV$366,$A259+1,0))/1000</f>
        <v>0</v>
      </c>
      <c r="V259" s="470">
        <f>('ป้อนข้อมูล Mortgage Protection1'!$G$26*HLOOKUP($V$6,'SA 10%'!$A$6:$IV$366,$A259+1,0))/1000</f>
        <v>0</v>
      </c>
      <c r="W259" s="470">
        <f>('ป้อนข้อมูล Mortgage Protection1'!$G$26*HLOOKUP($W$6,'SA 10%'!$A$6:$IV$366,$A259+1,0))/1000</f>
        <v>273210.76315182459</v>
      </c>
      <c r="X259" s="470">
        <f>('ป้อนข้อมูล Mortgage Protection1'!$G$26*HLOOKUP($X$6,'SA 10%'!$A$6:$IV$366,$A259+1,0))/1000</f>
        <v>514386.21699232206</v>
      </c>
      <c r="Y259" s="470">
        <f>('ป้อนข้อมูล Mortgage Protection1'!$G$26*HLOOKUP($Y$6,'SA 10%'!$A$6:$IV$366,$A259+1,0))/1000</f>
        <v>727848.07957816287</v>
      </c>
      <c r="Z259" s="470">
        <f>('ป้อนข้อมูล Mortgage Protection1'!$G$26*HLOOKUP($Z$6,'SA 10%'!$A$6:$IV$366,$A259+1,0))/1000</f>
        <v>917224.91504265636</v>
      </c>
      <c r="AA259" s="470">
        <f>('ป้อนข้อมูล Mortgage Protection1'!$G$26*HLOOKUP($AA$6,'SA 10%'!$A$6:$IV$366,$A259+1,0))/1000</f>
        <v>1085584.4238446795</v>
      </c>
      <c r="AB259" s="470">
        <f>('ป้อนข้อมูล Mortgage Protection1'!$G$26*HLOOKUP($AB$6,'SA 10%'!$A$6:$IV$366,$A259+1,0))/1000</f>
        <v>1235536.4136510515</v>
      </c>
      <c r="AC259" s="470">
        <f>('ป้อนข้อมูล Mortgage Protection1'!$G$26*HLOOKUP($AC$6,'SA 10%'!$A$6:$IV$366,$A259+1,0))/1000</f>
        <v>1369313.7825046366</v>
      </c>
      <c r="AD259" s="470">
        <f>('ป้อนข้อมูล Mortgage Protection1'!$G$26*HLOOKUP($AD$6,'SA 10%'!$A$6:$IV$366,$A259+1,0))/1000</f>
        <v>1488836.8223938784</v>
      </c>
      <c r="AE259" s="470">
        <f>('ป้อนข้อมูล Mortgage Protection1'!$G$26*HLOOKUP($AE$6,'SA 10%'!$A$6:$IV$366,$A259+1,0))/1000</f>
        <v>1595764.7349464947</v>
      </c>
    </row>
    <row r="260" spans="1:31" ht="11.1" customHeight="1">
      <c r="A260" s="469">
        <v>254</v>
      </c>
      <c r="B260" s="470">
        <f>('ป้อนข้อมูล Mortgage Protection1'!$G$26*HLOOKUP($B$6,'SA 10%'!$A$6:$IV$366,$A260+1,0))/1000</f>
        <v>0</v>
      </c>
      <c r="C260" s="470">
        <f>('ป้อนข้อมูล Mortgage Protection1'!$G$26*HLOOKUP($C$6,'SA 10%'!$A$6:$IV$366,$A260+1,0))/1000</f>
        <v>0</v>
      </c>
      <c r="D260" s="470">
        <f>('ป้อนข้อมูล Mortgage Protection1'!$G$26*HLOOKUP($D$6,'SA 10%'!$A$6:$IV$366,$A260+1,0))/1000</f>
        <v>0</v>
      </c>
      <c r="E260" s="470">
        <f>('ป้อนข้อมูล Mortgage Protection1'!$G$26*HLOOKUP($E$6,'SA 10%'!$A$6:$IV$366,$A260+1,0))/1000</f>
        <v>0</v>
      </c>
      <c r="F260" s="470">
        <f>('ป้อนข้อมูล Mortgage Protection1'!$G$26*HLOOKUP($F$6,'SA 10%'!$A$6:$IV$366,$A260+1,0))/1000</f>
        <v>0</v>
      </c>
      <c r="G260" s="470">
        <f>('ป้อนข้อมูล Mortgage Protection1'!$G$26*HLOOKUP($G$6,'SA 10%'!$A$6:$IV$366,$A260+1,0))/1000</f>
        <v>0</v>
      </c>
      <c r="H260" s="470">
        <f>('ป้อนข้อมูล Mortgage Protection1'!$G$26*HLOOKUP($H$6,'SA 10%'!$A$6:$IV$366,$A260+1,0))/1000</f>
        <v>0</v>
      </c>
      <c r="I260" s="470">
        <f>('ป้อนข้อมูล Mortgage Protection1'!$G$26*HLOOKUP($I$6,'SA 10%'!$A$6:$IV$366,$A260+1,0))/1000</f>
        <v>0</v>
      </c>
      <c r="J260" s="470">
        <f>('ป้อนข้อมูล Mortgage Protection1'!$G$26*HLOOKUP($J$6,'SA 10%'!$A$6:$IV$366,$A260+1,0))/1000</f>
        <v>0</v>
      </c>
      <c r="K260" s="470">
        <f>('ป้อนข้อมูล Mortgage Protection1'!$G$26*HLOOKUP($K$6,'SA 10%'!$A$6:$IV$366,$A260+1,0))/1000</f>
        <v>0</v>
      </c>
      <c r="L260" s="470">
        <f>('ป้อนข้อมูล Mortgage Protection1'!$G$26*HLOOKUP($L$6,'SA 10%'!$A$6:$IV$366,$A260+1,0))/1000</f>
        <v>0</v>
      </c>
      <c r="M260" s="470">
        <f>('ป้อนข้อมูล Mortgage Protection1'!$G$26*HLOOKUP($M$6,'SA 10%'!$A$6:$IV$366,$A260+1,0))/1000</f>
        <v>0</v>
      </c>
      <c r="N260" s="470">
        <f>('ป้อนข้อมูล Mortgage Protection1'!$G$26*HLOOKUP($N$6,'SA 10%'!$A$6:$IV$366,$A260+1,0))/1000</f>
        <v>0</v>
      </c>
      <c r="O260" s="470">
        <f>('ป้อนข้อมูล Mortgage Protection1'!$G$26*HLOOKUP($O$6,'SA 10%'!$A$6:$IV$366,$A260+1,0))/1000</f>
        <v>0</v>
      </c>
      <c r="P260" s="470">
        <f>('ป้อนข้อมูล Mortgage Protection1'!$G$26*HLOOKUP($P$6,'SA 10%'!$A$6:$IV$366,$A260+1,0))/1000</f>
        <v>0</v>
      </c>
      <c r="Q260" s="470">
        <f>('ป้อนข้อมูล Mortgage Protection1'!$G$26*HLOOKUP($Q$6,'SA 10%'!$A$6:$IV$366,$A260+1,0))/1000</f>
        <v>0</v>
      </c>
      <c r="R260" s="470">
        <f>('ป้อนข้อมูล Mortgage Protection1'!$G$26*HLOOKUP($R$6,'SA 10%'!$A$6:$IV$366,$A260+1,0))/1000</f>
        <v>0</v>
      </c>
      <c r="S260" s="470">
        <f>('ป้อนข้อมูล Mortgage Protection1'!$G$26*HLOOKUP($S$6,'SA 10%'!$A$6:$IV$366,$A260+1,0))/1000</f>
        <v>0</v>
      </c>
      <c r="T260" s="470">
        <f>('ป้อนข้อมูล Mortgage Protection1'!$G$26*HLOOKUP($T$6,'SA 10%'!$A$6:$IV$366,$A260+1,0))/1000</f>
        <v>0</v>
      </c>
      <c r="U260" s="470">
        <f>('ป้อนข้อมูล Mortgage Protection1'!$G$26*HLOOKUP($U$6,'SA 10%'!$A$6:$IV$366,$A260+1,0))/1000</f>
        <v>0</v>
      </c>
      <c r="V260" s="470">
        <f>('ป้อนข้อมูล Mortgage Protection1'!$G$26*HLOOKUP($V$6,'SA 10%'!$A$6:$IV$366,$A260+1,0))/1000</f>
        <v>0</v>
      </c>
      <c r="W260" s="470">
        <f>('ป้อนข้อมูล Mortgage Protection1'!$G$26*HLOOKUP($W$6,'SA 10%'!$A$6:$IV$366,$A260+1,0))/1000</f>
        <v>251467.95286814257</v>
      </c>
      <c r="X260" s="470">
        <f>('ป้อนข้อมูล Mortgage Protection1'!$G$26*HLOOKUP($X$6,'SA 10%'!$A$6:$IV$366,$A260+1,0))/1000</f>
        <v>494936.45470844727</v>
      </c>
      <c r="Y260" s="470">
        <f>('ป้อนข้อมูล Mortgage Protection1'!$G$26*HLOOKUP($Y$6,'SA 10%'!$A$6:$IV$366,$A260+1,0))/1000</f>
        <v>710427.87000889063</v>
      </c>
      <c r="Z260" s="470">
        <f>('ป้อนข้อมูล Mortgage Protection1'!$G$26*HLOOKUP($Z$6,'SA 10%'!$A$6:$IV$366,$A260+1,0))/1000</f>
        <v>901605.26256514725</v>
      </c>
      <c r="AA260" s="470">
        <f>('ป้อนข้อมูล Mortgage Protection1'!$G$26*HLOOKUP($AA$6,'SA 10%'!$A$6:$IV$366,$A260+1,0))/1000</f>
        <v>1071565.4999187675</v>
      </c>
      <c r="AB260" s="470">
        <f>('ป้อนข้อมูล Mortgage Protection1'!$G$26*HLOOKUP($AB$6,'SA 10%'!$A$6:$IV$366,$A260+1,0))/1000</f>
        <v>1222943.2032661205</v>
      </c>
      <c r="AC260" s="470">
        <f>('ป้อนข้อมูล Mortgage Protection1'!$G$26*HLOOKUP($AC$6,'SA 10%'!$A$6:$IV$366,$A260+1,0))/1000</f>
        <v>1357992.5005982639</v>
      </c>
      <c r="AD260" s="470">
        <f>('ป้อนข้อมูล Mortgage Protection1'!$G$26*HLOOKUP($AD$6,'SA 10%'!$A$6:$IV$366,$A260+1,0))/1000</f>
        <v>1478651.9416559699</v>
      </c>
      <c r="AE260" s="470">
        <f>('ป้อนข้อมูล Mortgage Protection1'!$G$26*HLOOKUP($AE$6,'SA 10%'!$A$6:$IV$366,$A260+1,0))/1000</f>
        <v>1586596.5034243239</v>
      </c>
    </row>
    <row r="261" spans="1:31" ht="11.1" customHeight="1">
      <c r="A261" s="469">
        <v>255</v>
      </c>
      <c r="B261" s="470">
        <f>('ป้อนข้อมูล Mortgage Protection1'!$G$26*HLOOKUP($B$6,'SA 10%'!$A$6:$IV$366,$A261+1,0))/1000</f>
        <v>0</v>
      </c>
      <c r="C261" s="470">
        <f>('ป้อนข้อมูล Mortgage Protection1'!$G$26*HLOOKUP($C$6,'SA 10%'!$A$6:$IV$366,$A261+1,0))/1000</f>
        <v>0</v>
      </c>
      <c r="D261" s="470">
        <f>('ป้อนข้อมูล Mortgage Protection1'!$G$26*HLOOKUP($D$6,'SA 10%'!$A$6:$IV$366,$A261+1,0))/1000</f>
        <v>0</v>
      </c>
      <c r="E261" s="470">
        <f>('ป้อนข้อมูล Mortgage Protection1'!$G$26*HLOOKUP($E$6,'SA 10%'!$A$6:$IV$366,$A261+1,0))/1000</f>
        <v>0</v>
      </c>
      <c r="F261" s="470">
        <f>('ป้อนข้อมูล Mortgage Protection1'!$G$26*HLOOKUP($F$6,'SA 10%'!$A$6:$IV$366,$A261+1,0))/1000</f>
        <v>0</v>
      </c>
      <c r="G261" s="470">
        <f>('ป้อนข้อมูล Mortgage Protection1'!$G$26*HLOOKUP($G$6,'SA 10%'!$A$6:$IV$366,$A261+1,0))/1000</f>
        <v>0</v>
      </c>
      <c r="H261" s="470">
        <f>('ป้อนข้อมูล Mortgage Protection1'!$G$26*HLOOKUP($H$6,'SA 10%'!$A$6:$IV$366,$A261+1,0))/1000</f>
        <v>0</v>
      </c>
      <c r="I261" s="470">
        <f>('ป้อนข้อมูล Mortgage Protection1'!$G$26*HLOOKUP($I$6,'SA 10%'!$A$6:$IV$366,$A261+1,0))/1000</f>
        <v>0</v>
      </c>
      <c r="J261" s="470">
        <f>('ป้อนข้อมูล Mortgage Protection1'!$G$26*HLOOKUP($J$6,'SA 10%'!$A$6:$IV$366,$A261+1,0))/1000</f>
        <v>0</v>
      </c>
      <c r="K261" s="470">
        <f>('ป้อนข้อมูล Mortgage Protection1'!$G$26*HLOOKUP($K$6,'SA 10%'!$A$6:$IV$366,$A261+1,0))/1000</f>
        <v>0</v>
      </c>
      <c r="L261" s="470">
        <f>('ป้อนข้อมูล Mortgage Protection1'!$G$26*HLOOKUP($L$6,'SA 10%'!$A$6:$IV$366,$A261+1,0))/1000</f>
        <v>0</v>
      </c>
      <c r="M261" s="470">
        <f>('ป้อนข้อมูล Mortgage Protection1'!$G$26*HLOOKUP($M$6,'SA 10%'!$A$6:$IV$366,$A261+1,0))/1000</f>
        <v>0</v>
      </c>
      <c r="N261" s="470">
        <f>('ป้อนข้อมูล Mortgage Protection1'!$G$26*HLOOKUP($N$6,'SA 10%'!$A$6:$IV$366,$A261+1,0))/1000</f>
        <v>0</v>
      </c>
      <c r="O261" s="470">
        <f>('ป้อนข้อมูล Mortgage Protection1'!$G$26*HLOOKUP($O$6,'SA 10%'!$A$6:$IV$366,$A261+1,0))/1000</f>
        <v>0</v>
      </c>
      <c r="P261" s="470">
        <f>('ป้อนข้อมูล Mortgage Protection1'!$G$26*HLOOKUP($P$6,'SA 10%'!$A$6:$IV$366,$A261+1,0))/1000</f>
        <v>0</v>
      </c>
      <c r="Q261" s="470">
        <f>('ป้อนข้อมูล Mortgage Protection1'!$G$26*HLOOKUP($Q$6,'SA 10%'!$A$6:$IV$366,$A261+1,0))/1000</f>
        <v>0</v>
      </c>
      <c r="R261" s="470">
        <f>('ป้อนข้อมูล Mortgage Protection1'!$G$26*HLOOKUP($R$6,'SA 10%'!$A$6:$IV$366,$A261+1,0))/1000</f>
        <v>0</v>
      </c>
      <c r="S261" s="470">
        <f>('ป้อนข้อมูล Mortgage Protection1'!$G$26*HLOOKUP($S$6,'SA 10%'!$A$6:$IV$366,$A261+1,0))/1000</f>
        <v>0</v>
      </c>
      <c r="T261" s="470">
        <f>('ป้อนข้อมูล Mortgage Protection1'!$G$26*HLOOKUP($T$6,'SA 10%'!$A$6:$IV$366,$A261+1,0))/1000</f>
        <v>0</v>
      </c>
      <c r="U261" s="470">
        <f>('ป้อนข้อมูล Mortgage Protection1'!$G$26*HLOOKUP($U$6,'SA 10%'!$A$6:$IV$366,$A261+1,0))/1000</f>
        <v>0</v>
      </c>
      <c r="V261" s="470">
        <f>('ป้อนข้อมูล Mortgage Protection1'!$G$26*HLOOKUP($V$6,'SA 10%'!$A$6:$IV$366,$A261+1,0))/1000</f>
        <v>0</v>
      </c>
      <c r="W261" s="470">
        <f>('ป้อนข้อมูล Mortgage Protection1'!$G$26*HLOOKUP($W$6,'SA 10%'!$A$6:$IV$366,$A261+1,0))/1000</f>
        <v>229543.9524987631</v>
      </c>
      <c r="X261" s="470">
        <f>('ป้อนข้อมูล Mortgage Protection1'!$G$26*HLOOKUP($X$6,'SA 10%'!$A$6:$IV$366,$A261+1,0))/1000</f>
        <v>475324.61107220635</v>
      </c>
      <c r="Y261" s="470">
        <f>('ป้อนข้อมูล Mortgage Protection1'!$G$26*HLOOKUP($Y$6,'SA 10%'!$A$6:$IV$366,$A261+1,0))/1000</f>
        <v>692862.49202654092</v>
      </c>
      <c r="Z261" s="470">
        <f>('ป้อนข้อมูล Mortgage Protection1'!$G$26*HLOOKUP($Z$6,'SA 10%'!$A$6:$IV$366,$A261+1,0))/1000</f>
        <v>885855.4463169917</v>
      </c>
      <c r="AA261" s="470">
        <f>('ป้อนข้อมูล Mortgage Protection1'!$G$26*HLOOKUP($AA$6,'SA 10%'!$A$6:$IV$366,$A261+1,0))/1000</f>
        <v>1057429.7516268059</v>
      </c>
      <c r="AB261" s="470">
        <f>('ป้อนข้อมูล Mortgage Protection1'!$G$26*HLOOKUP($AB$6,'SA 10%'!$A$6:$IV$366,$A261+1,0))/1000</f>
        <v>1210245.0494613147</v>
      </c>
      <c r="AC261" s="470">
        <f>('ป้อนข้อมูล Mortgage Protection1'!$G$26*HLOOKUP($AC$6,'SA 10%'!$A$6:$IV$366,$A261+1,0))/1000</f>
        <v>1346576.8746760057</v>
      </c>
      <c r="AD261" s="470">
        <f>('ป้อนข้อมูล Mortgage Protection1'!$G$26*HLOOKUP($AD$6,'SA 10%'!$A$6:$IV$366,$A261+1,0))/1000</f>
        <v>1468382.1869119105</v>
      </c>
      <c r="AE261" s="470">
        <f>('ป้อนข้อมูล Mortgage Protection1'!$G$26*HLOOKUP($AE$6,'SA 10%'!$A$6:$IV$366,$A261+1,0))/1000</f>
        <v>1577351.869972802</v>
      </c>
    </row>
    <row r="262" spans="1:31" ht="11.1" customHeight="1">
      <c r="A262" s="469">
        <v>256</v>
      </c>
      <c r="B262" s="470">
        <f>('ป้อนข้อมูล Mortgage Protection1'!$G$26*HLOOKUP($B$6,'SA 10%'!$A$6:$IV$366,$A262+1,0))/1000</f>
        <v>0</v>
      </c>
      <c r="C262" s="470">
        <f>('ป้อนข้อมูล Mortgage Protection1'!$G$26*HLOOKUP($C$6,'SA 10%'!$A$6:$IV$366,$A262+1,0))/1000</f>
        <v>0</v>
      </c>
      <c r="D262" s="470">
        <f>('ป้อนข้อมูล Mortgage Protection1'!$G$26*HLOOKUP($D$6,'SA 10%'!$A$6:$IV$366,$A262+1,0))/1000</f>
        <v>0</v>
      </c>
      <c r="E262" s="470">
        <f>('ป้อนข้อมูล Mortgage Protection1'!$G$26*HLOOKUP($E$6,'SA 10%'!$A$6:$IV$366,$A262+1,0))/1000</f>
        <v>0</v>
      </c>
      <c r="F262" s="470">
        <f>('ป้อนข้อมูล Mortgage Protection1'!$G$26*HLOOKUP($F$6,'SA 10%'!$A$6:$IV$366,$A262+1,0))/1000</f>
        <v>0</v>
      </c>
      <c r="G262" s="470">
        <f>('ป้อนข้อมูล Mortgage Protection1'!$G$26*HLOOKUP($G$6,'SA 10%'!$A$6:$IV$366,$A262+1,0))/1000</f>
        <v>0</v>
      </c>
      <c r="H262" s="470">
        <f>('ป้อนข้อมูล Mortgage Protection1'!$G$26*HLOOKUP($H$6,'SA 10%'!$A$6:$IV$366,$A262+1,0))/1000</f>
        <v>0</v>
      </c>
      <c r="I262" s="470">
        <f>('ป้อนข้อมูล Mortgage Protection1'!$G$26*HLOOKUP($I$6,'SA 10%'!$A$6:$IV$366,$A262+1,0))/1000</f>
        <v>0</v>
      </c>
      <c r="J262" s="470">
        <f>('ป้อนข้อมูล Mortgage Protection1'!$G$26*HLOOKUP($J$6,'SA 10%'!$A$6:$IV$366,$A262+1,0))/1000</f>
        <v>0</v>
      </c>
      <c r="K262" s="470">
        <f>('ป้อนข้อมูล Mortgage Protection1'!$G$26*HLOOKUP($K$6,'SA 10%'!$A$6:$IV$366,$A262+1,0))/1000</f>
        <v>0</v>
      </c>
      <c r="L262" s="470">
        <f>('ป้อนข้อมูล Mortgage Protection1'!$G$26*HLOOKUP($L$6,'SA 10%'!$A$6:$IV$366,$A262+1,0))/1000</f>
        <v>0</v>
      </c>
      <c r="M262" s="470">
        <f>('ป้อนข้อมูล Mortgage Protection1'!$G$26*HLOOKUP($M$6,'SA 10%'!$A$6:$IV$366,$A262+1,0))/1000</f>
        <v>0</v>
      </c>
      <c r="N262" s="470">
        <f>('ป้อนข้อมูล Mortgage Protection1'!$G$26*HLOOKUP($N$6,'SA 10%'!$A$6:$IV$366,$A262+1,0))/1000</f>
        <v>0</v>
      </c>
      <c r="O262" s="470">
        <f>('ป้อนข้อมูล Mortgage Protection1'!$G$26*HLOOKUP($O$6,'SA 10%'!$A$6:$IV$366,$A262+1,0))/1000</f>
        <v>0</v>
      </c>
      <c r="P262" s="470">
        <f>('ป้อนข้อมูล Mortgage Protection1'!$G$26*HLOOKUP($P$6,'SA 10%'!$A$6:$IV$366,$A262+1,0))/1000</f>
        <v>0</v>
      </c>
      <c r="Q262" s="470">
        <f>('ป้อนข้อมูล Mortgage Protection1'!$G$26*HLOOKUP($Q$6,'SA 10%'!$A$6:$IV$366,$A262+1,0))/1000</f>
        <v>0</v>
      </c>
      <c r="R262" s="470">
        <f>('ป้อนข้อมูล Mortgage Protection1'!$G$26*HLOOKUP($R$6,'SA 10%'!$A$6:$IV$366,$A262+1,0))/1000</f>
        <v>0</v>
      </c>
      <c r="S262" s="470">
        <f>('ป้อนข้อมูล Mortgage Protection1'!$G$26*HLOOKUP($S$6,'SA 10%'!$A$6:$IV$366,$A262+1,0))/1000</f>
        <v>0</v>
      </c>
      <c r="T262" s="470">
        <f>('ป้อนข้อมูล Mortgage Protection1'!$G$26*HLOOKUP($T$6,'SA 10%'!$A$6:$IV$366,$A262+1,0))/1000</f>
        <v>0</v>
      </c>
      <c r="U262" s="470">
        <f>('ป้อนข้อมูล Mortgage Protection1'!$G$26*HLOOKUP($U$6,'SA 10%'!$A$6:$IV$366,$A262+1,0))/1000</f>
        <v>0</v>
      </c>
      <c r="V262" s="470">
        <f>('ป้อนข้อมูล Mortgage Protection1'!$G$26*HLOOKUP($V$6,'SA 10%'!$A$6:$IV$366,$A262+1,0))/1000</f>
        <v>0</v>
      </c>
      <c r="W262" s="470">
        <f>('ป้อนข้อมูล Mortgage Protection1'!$G$26*HLOOKUP($W$6,'SA 10%'!$A$6:$IV$366,$A262+1,0))/1000</f>
        <v>207437.25212630525</v>
      </c>
      <c r="X262" s="470">
        <f>('ป้อนข้อมูล Mortgage Protection1'!$G$26*HLOOKUP($X$6,'SA 10%'!$A$6:$IV$366,$A262+1,0))/1000</f>
        <v>455549.33540566347</v>
      </c>
      <c r="Y262" s="470">
        <f>('ป้อนข้อมูล Mortgage Protection1'!$G$26*HLOOKUP($Y$6,'SA 10%'!$A$6:$IV$366,$A262+1,0))/1000</f>
        <v>675150.73589433834</v>
      </c>
      <c r="Z262" s="470">
        <f>('ป้อนข้อมูล Mortgage Protection1'!$G$26*HLOOKUP($Z$6,'SA 10%'!$A$6:$IV$366,$A262+1,0))/1000</f>
        <v>869974.38160010159</v>
      </c>
      <c r="AA262" s="470">
        <f>('ป้อนข้อมูล Mortgage Protection1'!$G$26*HLOOKUP($AA$6,'SA 10%'!$A$6:$IV$366,$A262+1,0))/1000</f>
        <v>1043176.2054324116</v>
      </c>
      <c r="AB262" s="470">
        <f>('ป้อนข้อมูล Mortgage Protection1'!$G$26*HLOOKUP($AB$6,'SA 10%'!$A$6:$IV$366,$A262+1,0))/1000</f>
        <v>1197441.0777081358</v>
      </c>
      <c r="AC262" s="470">
        <f>('ป้อนข้อมูล Mortgage Protection1'!$G$26*HLOOKUP($AC$6,'SA 10%'!$A$6:$IV$366,$A262+1,0))/1000</f>
        <v>1335066.1185377287</v>
      </c>
      <c r="AD262" s="470">
        <f>('ป้อนข้อมูล Mortgage Protection1'!$G$26*HLOOKUP($AD$6,'SA 10%'!$A$6:$IV$366,$A262+1,0))/1000</f>
        <v>1458026.8508783181</v>
      </c>
      <c r="AE262" s="470">
        <f>('ป้อนข้อมูล Mortgage Protection1'!$G$26*HLOOKUP($AE$6,'SA 10%'!$A$6:$IV$366,$A262+1,0))/1000</f>
        <v>1568030.1979091833</v>
      </c>
    </row>
    <row r="263" spans="1:31" ht="11.1" customHeight="1">
      <c r="A263" s="469">
        <v>257</v>
      </c>
      <c r="B263" s="470">
        <f>('ป้อนข้อมูล Mortgage Protection1'!$G$26*HLOOKUP($B$6,'SA 10%'!$A$6:$IV$366,$A263+1,0))/1000</f>
        <v>0</v>
      </c>
      <c r="C263" s="470">
        <f>('ป้อนข้อมูล Mortgage Protection1'!$G$26*HLOOKUP($C$6,'SA 10%'!$A$6:$IV$366,$A263+1,0))/1000</f>
        <v>0</v>
      </c>
      <c r="D263" s="470">
        <f>('ป้อนข้อมูล Mortgage Protection1'!$G$26*HLOOKUP($D$6,'SA 10%'!$A$6:$IV$366,$A263+1,0))/1000</f>
        <v>0</v>
      </c>
      <c r="E263" s="470">
        <f>('ป้อนข้อมูล Mortgage Protection1'!$G$26*HLOOKUP($E$6,'SA 10%'!$A$6:$IV$366,$A263+1,0))/1000</f>
        <v>0</v>
      </c>
      <c r="F263" s="470">
        <f>('ป้อนข้อมูล Mortgage Protection1'!$G$26*HLOOKUP($F$6,'SA 10%'!$A$6:$IV$366,$A263+1,0))/1000</f>
        <v>0</v>
      </c>
      <c r="G263" s="470">
        <f>('ป้อนข้อมูล Mortgage Protection1'!$G$26*HLOOKUP($G$6,'SA 10%'!$A$6:$IV$366,$A263+1,0))/1000</f>
        <v>0</v>
      </c>
      <c r="H263" s="470">
        <f>('ป้อนข้อมูล Mortgage Protection1'!$G$26*HLOOKUP($H$6,'SA 10%'!$A$6:$IV$366,$A263+1,0))/1000</f>
        <v>0</v>
      </c>
      <c r="I263" s="470">
        <f>('ป้อนข้อมูล Mortgage Protection1'!$G$26*HLOOKUP($I$6,'SA 10%'!$A$6:$IV$366,$A263+1,0))/1000</f>
        <v>0</v>
      </c>
      <c r="J263" s="470">
        <f>('ป้อนข้อมูล Mortgage Protection1'!$G$26*HLOOKUP($J$6,'SA 10%'!$A$6:$IV$366,$A263+1,0))/1000</f>
        <v>0</v>
      </c>
      <c r="K263" s="470">
        <f>('ป้อนข้อมูล Mortgage Protection1'!$G$26*HLOOKUP($K$6,'SA 10%'!$A$6:$IV$366,$A263+1,0))/1000</f>
        <v>0</v>
      </c>
      <c r="L263" s="470">
        <f>('ป้อนข้อมูล Mortgage Protection1'!$G$26*HLOOKUP($L$6,'SA 10%'!$A$6:$IV$366,$A263+1,0))/1000</f>
        <v>0</v>
      </c>
      <c r="M263" s="470">
        <f>('ป้อนข้อมูล Mortgage Protection1'!$G$26*HLOOKUP($M$6,'SA 10%'!$A$6:$IV$366,$A263+1,0))/1000</f>
        <v>0</v>
      </c>
      <c r="N263" s="470">
        <f>('ป้อนข้อมูล Mortgage Protection1'!$G$26*HLOOKUP($N$6,'SA 10%'!$A$6:$IV$366,$A263+1,0))/1000</f>
        <v>0</v>
      </c>
      <c r="O263" s="470">
        <f>('ป้อนข้อมูล Mortgage Protection1'!$G$26*HLOOKUP($O$6,'SA 10%'!$A$6:$IV$366,$A263+1,0))/1000</f>
        <v>0</v>
      </c>
      <c r="P263" s="470">
        <f>('ป้อนข้อมูล Mortgage Protection1'!$G$26*HLOOKUP($P$6,'SA 10%'!$A$6:$IV$366,$A263+1,0))/1000</f>
        <v>0</v>
      </c>
      <c r="Q263" s="470">
        <f>('ป้อนข้อมูล Mortgage Protection1'!$G$26*HLOOKUP($Q$6,'SA 10%'!$A$6:$IV$366,$A263+1,0))/1000</f>
        <v>0</v>
      </c>
      <c r="R263" s="470">
        <f>('ป้อนข้อมูล Mortgage Protection1'!$G$26*HLOOKUP($R$6,'SA 10%'!$A$6:$IV$366,$A263+1,0))/1000</f>
        <v>0</v>
      </c>
      <c r="S263" s="470">
        <f>('ป้อนข้อมูล Mortgage Protection1'!$G$26*HLOOKUP($S$6,'SA 10%'!$A$6:$IV$366,$A263+1,0))/1000</f>
        <v>0</v>
      </c>
      <c r="T263" s="470">
        <f>('ป้อนข้อมูล Mortgage Protection1'!$G$26*HLOOKUP($T$6,'SA 10%'!$A$6:$IV$366,$A263+1,0))/1000</f>
        <v>0</v>
      </c>
      <c r="U263" s="470">
        <f>('ป้อนข้อมูล Mortgage Protection1'!$G$26*HLOOKUP($U$6,'SA 10%'!$A$6:$IV$366,$A263+1,0))/1000</f>
        <v>0</v>
      </c>
      <c r="V263" s="470">
        <f>('ป้อนข้อมูล Mortgage Protection1'!$G$26*HLOOKUP($V$6,'SA 10%'!$A$6:$IV$366,$A263+1,0))/1000</f>
        <v>0</v>
      </c>
      <c r="W263" s="470">
        <f>('ป้อนข้อมูล Mortgage Protection1'!$G$26*HLOOKUP($W$6,'SA 10%'!$A$6:$IV$366,$A263+1,0))/1000</f>
        <v>185146.32925074396</v>
      </c>
      <c r="X263" s="470">
        <f>('ป้อนข้อมูล Mortgage Protection1'!$G$26*HLOOKUP($X$6,'SA 10%'!$A$6:$IV$366,$A263+1,0))/1000</f>
        <v>435609.26577523298</v>
      </c>
      <c r="Y263" s="470">
        <f>('ป้อนข้อมูล Mortgage Protection1'!$G$26*HLOOKUP($Y$6,'SA 10%'!$A$6:$IV$366,$A263+1,0))/1000</f>
        <v>657291.38179436733</v>
      </c>
      <c r="Z263" s="470">
        <f>('ป้อนข้อมูล Mortgage Protection1'!$G$26*HLOOKUP($Z$6,'SA 10%'!$A$6:$IV$366,$A263+1,0))/1000</f>
        <v>853960.97467723745</v>
      </c>
      <c r="AA263" s="470">
        <f>('ป้อนข้อมูล Mortgage Protection1'!$G$26*HLOOKUP($AA$6,'SA 10%'!$A$6:$IV$366,$A263+1,0))/1000</f>
        <v>1028803.8796863975</v>
      </c>
      <c r="AB263" s="470">
        <f>('ป้อนข้อมูล Mortgage Protection1'!$G$26*HLOOKUP($AB$6,'SA 10%'!$A$6:$IV$366,$A263+1,0))/1000</f>
        <v>1184530.4061903469</v>
      </c>
      <c r="AC263" s="470">
        <f>('ป้อนข้อมูล Mortgage Protection1'!$G$26*HLOOKUP($AC$6,'SA 10%'!$A$6:$IV$366,$A263+1,0))/1000</f>
        <v>1323459.4394316317</v>
      </c>
      <c r="AD263" s="470">
        <f>('ป้อนข้อมูล Mortgage Protection1'!$G$26*HLOOKUP($AD$6,'SA 10%'!$A$6:$IV$366,$A263+1,0))/1000</f>
        <v>1447585.2203777793</v>
      </c>
      <c r="AE263" s="470">
        <f>('ป้อนข้อมูล Mortgage Protection1'!$G$26*HLOOKUP($AE$6,'SA 10%'!$A$6:$IV$366,$A263+1,0))/1000</f>
        <v>1558630.8452450347</v>
      </c>
    </row>
    <row r="264" spans="1:31" ht="11.1" customHeight="1">
      <c r="A264" s="469">
        <v>258</v>
      </c>
      <c r="B264" s="470">
        <f>('ป้อนข้อมูล Mortgage Protection1'!$G$26*HLOOKUP($B$6,'SA 10%'!$A$6:$IV$366,$A264+1,0))/1000</f>
        <v>0</v>
      </c>
      <c r="C264" s="470">
        <f>('ป้อนข้อมูล Mortgage Protection1'!$G$26*HLOOKUP($C$6,'SA 10%'!$A$6:$IV$366,$A264+1,0))/1000</f>
        <v>0</v>
      </c>
      <c r="D264" s="470">
        <f>('ป้อนข้อมูล Mortgage Protection1'!$G$26*HLOOKUP($D$6,'SA 10%'!$A$6:$IV$366,$A264+1,0))/1000</f>
        <v>0</v>
      </c>
      <c r="E264" s="470">
        <f>('ป้อนข้อมูล Mortgage Protection1'!$G$26*HLOOKUP($E$6,'SA 10%'!$A$6:$IV$366,$A264+1,0))/1000</f>
        <v>0</v>
      </c>
      <c r="F264" s="470">
        <f>('ป้อนข้อมูล Mortgage Protection1'!$G$26*HLOOKUP($F$6,'SA 10%'!$A$6:$IV$366,$A264+1,0))/1000</f>
        <v>0</v>
      </c>
      <c r="G264" s="470">
        <f>('ป้อนข้อมูล Mortgage Protection1'!$G$26*HLOOKUP($G$6,'SA 10%'!$A$6:$IV$366,$A264+1,0))/1000</f>
        <v>0</v>
      </c>
      <c r="H264" s="470">
        <f>('ป้อนข้อมูล Mortgage Protection1'!$G$26*HLOOKUP($H$6,'SA 10%'!$A$6:$IV$366,$A264+1,0))/1000</f>
        <v>0</v>
      </c>
      <c r="I264" s="470">
        <f>('ป้อนข้อมูล Mortgage Protection1'!$G$26*HLOOKUP($I$6,'SA 10%'!$A$6:$IV$366,$A264+1,0))/1000</f>
        <v>0</v>
      </c>
      <c r="J264" s="470">
        <f>('ป้อนข้อมูล Mortgage Protection1'!$G$26*HLOOKUP($J$6,'SA 10%'!$A$6:$IV$366,$A264+1,0))/1000</f>
        <v>0</v>
      </c>
      <c r="K264" s="470">
        <f>('ป้อนข้อมูล Mortgage Protection1'!$G$26*HLOOKUP($K$6,'SA 10%'!$A$6:$IV$366,$A264+1,0))/1000</f>
        <v>0</v>
      </c>
      <c r="L264" s="470">
        <f>('ป้อนข้อมูล Mortgage Protection1'!$G$26*HLOOKUP($L$6,'SA 10%'!$A$6:$IV$366,$A264+1,0))/1000</f>
        <v>0</v>
      </c>
      <c r="M264" s="470">
        <f>('ป้อนข้อมูล Mortgage Protection1'!$G$26*HLOOKUP($M$6,'SA 10%'!$A$6:$IV$366,$A264+1,0))/1000</f>
        <v>0</v>
      </c>
      <c r="N264" s="470">
        <f>('ป้อนข้อมูล Mortgage Protection1'!$G$26*HLOOKUP($N$6,'SA 10%'!$A$6:$IV$366,$A264+1,0))/1000</f>
        <v>0</v>
      </c>
      <c r="O264" s="470">
        <f>('ป้อนข้อมูล Mortgage Protection1'!$G$26*HLOOKUP($O$6,'SA 10%'!$A$6:$IV$366,$A264+1,0))/1000</f>
        <v>0</v>
      </c>
      <c r="P264" s="470">
        <f>('ป้อนข้อมูล Mortgage Protection1'!$G$26*HLOOKUP($P$6,'SA 10%'!$A$6:$IV$366,$A264+1,0))/1000</f>
        <v>0</v>
      </c>
      <c r="Q264" s="470">
        <f>('ป้อนข้อมูล Mortgage Protection1'!$G$26*HLOOKUP($Q$6,'SA 10%'!$A$6:$IV$366,$A264+1,0))/1000</f>
        <v>0</v>
      </c>
      <c r="R264" s="470">
        <f>('ป้อนข้อมูล Mortgage Protection1'!$G$26*HLOOKUP($R$6,'SA 10%'!$A$6:$IV$366,$A264+1,0))/1000</f>
        <v>0</v>
      </c>
      <c r="S264" s="470">
        <f>('ป้อนข้อมูล Mortgage Protection1'!$G$26*HLOOKUP($S$6,'SA 10%'!$A$6:$IV$366,$A264+1,0))/1000</f>
        <v>0</v>
      </c>
      <c r="T264" s="470">
        <f>('ป้อนข้อมูล Mortgage Protection1'!$G$26*HLOOKUP($T$6,'SA 10%'!$A$6:$IV$366,$A264+1,0))/1000</f>
        <v>0</v>
      </c>
      <c r="U264" s="470">
        <f>('ป้อนข้อมูล Mortgage Protection1'!$G$26*HLOOKUP($U$6,'SA 10%'!$A$6:$IV$366,$A264+1,0))/1000</f>
        <v>0</v>
      </c>
      <c r="V264" s="470">
        <f>('ป้อนข้อมูล Mortgage Protection1'!$G$26*HLOOKUP($V$6,'SA 10%'!$A$6:$IV$366,$A264+1,0))/1000</f>
        <v>0</v>
      </c>
      <c r="W264" s="470">
        <f>('ป้อนข้อมูล Mortgage Protection1'!$G$26*HLOOKUP($W$6,'SA 10%'!$A$6:$IV$366,$A264+1,0))/1000</f>
        <v>162669.64868455299</v>
      </c>
      <c r="X264" s="470">
        <f>('ป้อนข้อมูล Mortgage Protection1'!$G$26*HLOOKUP($X$6,'SA 10%'!$A$6:$IV$366,$A264+1,0))/1000</f>
        <v>415503.02889788197</v>
      </c>
      <c r="Y264" s="470">
        <f>('ป้อนข้อมูล Mortgage Protection1'!$G$26*HLOOKUP($Y$6,'SA 10%'!$A$6:$IV$366,$A264+1,0))/1000</f>
        <v>639283.19974356401</v>
      </c>
      <c r="Z264" s="470">
        <f>('ป้อนข้อมูล Mortgage Protection1'!$G$26*HLOOKUP($Z$6,'SA 10%'!$A$6:$IV$366,$A264+1,0))/1000</f>
        <v>837814.12269668293</v>
      </c>
      <c r="AA264" s="470">
        <f>('ป้อนข้อมูล Mortgage Protection1'!$G$26*HLOOKUP($AA$6,'SA 10%'!$A$6:$IV$366,$A264+1,0))/1000</f>
        <v>1014311.7845591668</v>
      </c>
      <c r="AB264" s="470">
        <f>('ป้อนข้อมูล Mortgage Protection1'!$G$26*HLOOKUP($AB$6,'SA 10%'!$A$6:$IV$366,$A264+1,0))/1000</f>
        <v>1171512.1457432432</v>
      </c>
      <c r="AC264" s="470">
        <f>('ป้อนข้อมูล Mortgage Protection1'!$G$26*HLOOKUP($AC$6,'SA 10%'!$A$6:$IV$366,$A264+1,0))/1000</f>
        <v>1311756.0379996516</v>
      </c>
      <c r="AD264" s="470">
        <f>('ป้อนข้อมูล Mortgage Protection1'!$G$26*HLOOKUP($AD$6,'SA 10%'!$A$6:$IV$366,$A264+1,0))/1000</f>
        <v>1437056.576289736</v>
      </c>
      <c r="AE264" s="470">
        <f>('ป้อนข้อมูล Mortgage Protection1'!$G$26*HLOOKUP($AE$6,'SA 10%'!$A$6:$IV$366,$A264+1,0))/1000</f>
        <v>1549153.1646420187</v>
      </c>
    </row>
    <row r="265" spans="1:31" ht="11.1" customHeight="1">
      <c r="A265" s="469">
        <v>259</v>
      </c>
      <c r="B265" s="470">
        <f>('ป้อนข้อมูล Mortgage Protection1'!$G$26*HLOOKUP($B$6,'SA 10%'!$A$6:$IV$366,$A265+1,0))/1000</f>
        <v>0</v>
      </c>
      <c r="C265" s="470">
        <f>('ป้อนข้อมูล Mortgage Protection1'!$G$26*HLOOKUP($C$6,'SA 10%'!$A$6:$IV$366,$A265+1,0))/1000</f>
        <v>0</v>
      </c>
      <c r="D265" s="470">
        <f>('ป้อนข้อมูล Mortgage Protection1'!$G$26*HLOOKUP($D$6,'SA 10%'!$A$6:$IV$366,$A265+1,0))/1000</f>
        <v>0</v>
      </c>
      <c r="E265" s="470">
        <f>('ป้อนข้อมูล Mortgage Protection1'!$G$26*HLOOKUP($E$6,'SA 10%'!$A$6:$IV$366,$A265+1,0))/1000</f>
        <v>0</v>
      </c>
      <c r="F265" s="470">
        <f>('ป้อนข้อมูล Mortgage Protection1'!$G$26*HLOOKUP($F$6,'SA 10%'!$A$6:$IV$366,$A265+1,0))/1000</f>
        <v>0</v>
      </c>
      <c r="G265" s="470">
        <f>('ป้อนข้อมูล Mortgage Protection1'!$G$26*HLOOKUP($G$6,'SA 10%'!$A$6:$IV$366,$A265+1,0))/1000</f>
        <v>0</v>
      </c>
      <c r="H265" s="470">
        <f>('ป้อนข้อมูล Mortgage Protection1'!$G$26*HLOOKUP($H$6,'SA 10%'!$A$6:$IV$366,$A265+1,0))/1000</f>
        <v>0</v>
      </c>
      <c r="I265" s="470">
        <f>('ป้อนข้อมูล Mortgage Protection1'!$G$26*HLOOKUP($I$6,'SA 10%'!$A$6:$IV$366,$A265+1,0))/1000</f>
        <v>0</v>
      </c>
      <c r="J265" s="470">
        <f>('ป้อนข้อมูล Mortgage Protection1'!$G$26*HLOOKUP($J$6,'SA 10%'!$A$6:$IV$366,$A265+1,0))/1000</f>
        <v>0</v>
      </c>
      <c r="K265" s="470">
        <f>('ป้อนข้อมูล Mortgage Protection1'!$G$26*HLOOKUP($K$6,'SA 10%'!$A$6:$IV$366,$A265+1,0))/1000</f>
        <v>0</v>
      </c>
      <c r="L265" s="470">
        <f>('ป้อนข้อมูล Mortgage Protection1'!$G$26*HLOOKUP($L$6,'SA 10%'!$A$6:$IV$366,$A265+1,0))/1000</f>
        <v>0</v>
      </c>
      <c r="M265" s="470">
        <f>('ป้อนข้อมูล Mortgage Protection1'!$G$26*HLOOKUP($M$6,'SA 10%'!$A$6:$IV$366,$A265+1,0))/1000</f>
        <v>0</v>
      </c>
      <c r="N265" s="470">
        <f>('ป้อนข้อมูล Mortgage Protection1'!$G$26*HLOOKUP($N$6,'SA 10%'!$A$6:$IV$366,$A265+1,0))/1000</f>
        <v>0</v>
      </c>
      <c r="O265" s="470">
        <f>('ป้อนข้อมูล Mortgage Protection1'!$G$26*HLOOKUP($O$6,'SA 10%'!$A$6:$IV$366,$A265+1,0))/1000</f>
        <v>0</v>
      </c>
      <c r="P265" s="470">
        <f>('ป้อนข้อมูล Mortgage Protection1'!$G$26*HLOOKUP($P$6,'SA 10%'!$A$6:$IV$366,$A265+1,0))/1000</f>
        <v>0</v>
      </c>
      <c r="Q265" s="470">
        <f>('ป้อนข้อมูล Mortgage Protection1'!$G$26*HLOOKUP($Q$6,'SA 10%'!$A$6:$IV$366,$A265+1,0))/1000</f>
        <v>0</v>
      </c>
      <c r="R265" s="470">
        <f>('ป้อนข้อมูล Mortgage Protection1'!$G$26*HLOOKUP($R$6,'SA 10%'!$A$6:$IV$366,$A265+1,0))/1000</f>
        <v>0</v>
      </c>
      <c r="S265" s="470">
        <f>('ป้อนข้อมูล Mortgage Protection1'!$G$26*HLOOKUP($S$6,'SA 10%'!$A$6:$IV$366,$A265+1,0))/1000</f>
        <v>0</v>
      </c>
      <c r="T265" s="470">
        <f>('ป้อนข้อมูล Mortgage Protection1'!$G$26*HLOOKUP($T$6,'SA 10%'!$A$6:$IV$366,$A265+1,0))/1000</f>
        <v>0</v>
      </c>
      <c r="U265" s="470">
        <f>('ป้อนข้อมูล Mortgage Protection1'!$G$26*HLOOKUP($U$6,'SA 10%'!$A$6:$IV$366,$A265+1,0))/1000</f>
        <v>0</v>
      </c>
      <c r="V265" s="470">
        <f>('ป้อนข้อมูล Mortgage Protection1'!$G$26*HLOOKUP($V$6,'SA 10%'!$A$6:$IV$366,$A265+1,0))/1000</f>
        <v>0</v>
      </c>
      <c r="W265" s="470">
        <f>('ป้อนข้อมูล Mortgage Protection1'!$G$26*HLOOKUP($W$6,'SA 10%'!$A$6:$IV$366,$A265+1,0))/1000</f>
        <v>140005.66244697676</v>
      </c>
      <c r="X265" s="470">
        <f>('ป้อนข้อมูล Mortgage Protection1'!$G$26*HLOOKUP($X$6,'SA 10%'!$A$6:$IV$366,$A265+1,0))/1000</f>
        <v>395229.24004655308</v>
      </c>
      <c r="Y265" s="470">
        <f>('ป้อนข้อมูล Mortgage Protection1'!$G$26*HLOOKUP($Y$6,'SA 10%'!$A$6:$IV$366,$A265+1,0))/1000</f>
        <v>621124.94950900297</v>
      </c>
      <c r="Z265" s="470">
        <f>('ป้อนข้อมูล Mortgage Protection1'!$G$26*HLOOKUP($Z$6,'SA 10%'!$A$6:$IV$366,$A265+1,0))/1000</f>
        <v>821532.71361629025</v>
      </c>
      <c r="AA265" s="470">
        <f>('ป้อนข้อมูล Mortgage Protection1'!$G$26*HLOOKUP($AA$6,'SA 10%'!$A$6:$IV$366,$A265+1,0))/1000</f>
        <v>999698.92197254207</v>
      </c>
      <c r="AB265" s="470">
        <f>('ป้อนข้อมูล Mortgage Protection1'!$G$26*HLOOKUP($AB$6,'SA 10%'!$A$6:$IV$366,$A265+1,0))/1000</f>
        <v>1158385.3997924137</v>
      </c>
      <c r="AC265" s="470">
        <f>('ป้อนข้อมูล Mortgage Protection1'!$G$26*HLOOKUP($AC$6,'SA 10%'!$A$6:$IV$366,$A265+1,0))/1000</f>
        <v>1299955.1082224047</v>
      </c>
      <c r="AD265" s="470">
        <f>('ป้อนข้อมูล Mortgage Protection1'!$G$26*HLOOKUP($AD$6,'SA 10%'!$A$6:$IV$366,$A265+1,0))/1000</f>
        <v>1426440.1935009586</v>
      </c>
      <c r="AE265" s="470">
        <f>('ป้อนข้อมูล Mortgage Protection1'!$G$26*HLOOKUP($AE$6,'SA 10%'!$A$6:$IV$366,$A265+1,0))/1000</f>
        <v>1539596.5033673111</v>
      </c>
    </row>
    <row r="266" spans="1:31" ht="11.1" customHeight="1">
      <c r="A266" s="469">
        <v>260</v>
      </c>
      <c r="B266" s="470">
        <f>('ป้อนข้อมูล Mortgage Protection1'!$G$26*HLOOKUP($B$6,'SA 10%'!$A$6:$IV$366,$A266+1,0))/1000</f>
        <v>0</v>
      </c>
      <c r="C266" s="470">
        <f>('ป้อนข้อมูล Mortgage Protection1'!$G$26*HLOOKUP($C$6,'SA 10%'!$A$6:$IV$366,$A266+1,0))/1000</f>
        <v>0</v>
      </c>
      <c r="D266" s="470">
        <f>('ป้อนข้อมูล Mortgage Protection1'!$G$26*HLOOKUP($D$6,'SA 10%'!$A$6:$IV$366,$A266+1,0))/1000</f>
        <v>0</v>
      </c>
      <c r="E266" s="470">
        <f>('ป้อนข้อมูล Mortgage Protection1'!$G$26*HLOOKUP($E$6,'SA 10%'!$A$6:$IV$366,$A266+1,0))/1000</f>
        <v>0</v>
      </c>
      <c r="F266" s="470">
        <f>('ป้อนข้อมูล Mortgage Protection1'!$G$26*HLOOKUP($F$6,'SA 10%'!$A$6:$IV$366,$A266+1,0))/1000</f>
        <v>0</v>
      </c>
      <c r="G266" s="470">
        <f>('ป้อนข้อมูล Mortgage Protection1'!$G$26*HLOOKUP($G$6,'SA 10%'!$A$6:$IV$366,$A266+1,0))/1000</f>
        <v>0</v>
      </c>
      <c r="H266" s="470">
        <f>('ป้อนข้อมูล Mortgage Protection1'!$G$26*HLOOKUP($H$6,'SA 10%'!$A$6:$IV$366,$A266+1,0))/1000</f>
        <v>0</v>
      </c>
      <c r="I266" s="470">
        <f>('ป้อนข้อมูล Mortgage Protection1'!$G$26*HLOOKUP($I$6,'SA 10%'!$A$6:$IV$366,$A266+1,0))/1000</f>
        <v>0</v>
      </c>
      <c r="J266" s="470">
        <f>('ป้อนข้อมูล Mortgage Protection1'!$G$26*HLOOKUP($J$6,'SA 10%'!$A$6:$IV$366,$A266+1,0))/1000</f>
        <v>0</v>
      </c>
      <c r="K266" s="470">
        <f>('ป้อนข้อมูล Mortgage Protection1'!$G$26*HLOOKUP($K$6,'SA 10%'!$A$6:$IV$366,$A266+1,0))/1000</f>
        <v>0</v>
      </c>
      <c r="L266" s="470">
        <f>('ป้อนข้อมูล Mortgage Protection1'!$G$26*HLOOKUP($L$6,'SA 10%'!$A$6:$IV$366,$A266+1,0))/1000</f>
        <v>0</v>
      </c>
      <c r="M266" s="470">
        <f>('ป้อนข้อมูล Mortgage Protection1'!$G$26*HLOOKUP($M$6,'SA 10%'!$A$6:$IV$366,$A266+1,0))/1000</f>
        <v>0</v>
      </c>
      <c r="N266" s="470">
        <f>('ป้อนข้อมูล Mortgage Protection1'!$G$26*HLOOKUP($N$6,'SA 10%'!$A$6:$IV$366,$A266+1,0))/1000</f>
        <v>0</v>
      </c>
      <c r="O266" s="470">
        <f>('ป้อนข้อมูล Mortgage Protection1'!$G$26*HLOOKUP($O$6,'SA 10%'!$A$6:$IV$366,$A266+1,0))/1000</f>
        <v>0</v>
      </c>
      <c r="P266" s="470">
        <f>('ป้อนข้อมูล Mortgage Protection1'!$G$26*HLOOKUP($P$6,'SA 10%'!$A$6:$IV$366,$A266+1,0))/1000</f>
        <v>0</v>
      </c>
      <c r="Q266" s="470">
        <f>('ป้อนข้อมูล Mortgage Protection1'!$G$26*HLOOKUP($Q$6,'SA 10%'!$A$6:$IV$366,$A266+1,0))/1000</f>
        <v>0</v>
      </c>
      <c r="R266" s="470">
        <f>('ป้อนข้อมูล Mortgage Protection1'!$G$26*HLOOKUP($R$6,'SA 10%'!$A$6:$IV$366,$A266+1,0))/1000</f>
        <v>0</v>
      </c>
      <c r="S266" s="470">
        <f>('ป้อนข้อมูล Mortgage Protection1'!$G$26*HLOOKUP($S$6,'SA 10%'!$A$6:$IV$366,$A266+1,0))/1000</f>
        <v>0</v>
      </c>
      <c r="T266" s="470">
        <f>('ป้อนข้อมูล Mortgage Protection1'!$G$26*HLOOKUP($T$6,'SA 10%'!$A$6:$IV$366,$A266+1,0))/1000</f>
        <v>0</v>
      </c>
      <c r="U266" s="470">
        <f>('ป้อนข้อมูล Mortgage Protection1'!$G$26*HLOOKUP($U$6,'SA 10%'!$A$6:$IV$366,$A266+1,0))/1000</f>
        <v>0</v>
      </c>
      <c r="V266" s="470">
        <f>('ป้อนข้อมูล Mortgage Protection1'!$G$26*HLOOKUP($V$6,'SA 10%'!$A$6:$IV$366,$A266+1,0))/1000</f>
        <v>0</v>
      </c>
      <c r="W266" s="470">
        <f>('ป้อนข้อมูล Mortgage Protection1'!$G$26*HLOOKUP($W$6,'SA 10%'!$A$6:$IV$366,$A266+1,0))/1000</f>
        <v>117152.80965742083</v>
      </c>
      <c r="X266" s="470">
        <f>('ป้อนข้อมูล Mortgage Protection1'!$G$26*HLOOKUP($X$6,'SA 10%'!$A$6:$IV$366,$A266+1,0))/1000</f>
        <v>374786.50295479666</v>
      </c>
      <c r="Y266" s="470">
        <f>('ป้อนข้อมูล Mortgage Protection1'!$G$26*HLOOKUP($Y$6,'SA 10%'!$A$6:$IV$366,$A266+1,0))/1000</f>
        <v>602815.38052248745</v>
      </c>
      <c r="Z266" s="470">
        <f>('ป้อนข้อมูล Mortgage Protection1'!$G$26*HLOOKUP($Z$6,'SA 10%'!$A$6:$IV$366,$A266+1,0))/1000</f>
        <v>805115.62612689438</v>
      </c>
      <c r="AA266" s="470">
        <f>('ป้อนข้อมูล Mortgage Protection1'!$G$26*HLOOKUP($AA$6,'SA 10%'!$A$6:$IV$366,$A266+1,0))/1000</f>
        <v>984964.28553102899</v>
      </c>
      <c r="AB266" s="470">
        <f>('ป้อนข้อมูล Mortgage Protection1'!$G$26*HLOOKUP($AB$6,'SA 10%'!$A$6:$IV$366,$A266+1,0))/1000</f>
        <v>1145149.2642919936</v>
      </c>
      <c r="AC266" s="470">
        <f>('ป้อนข้อมูล Mortgage Protection1'!$G$26*HLOOKUP($AC$6,'SA 10%'!$A$6:$IV$366,$A266+1,0))/1000</f>
        <v>1288055.8373636808</v>
      </c>
      <c r="AD266" s="470">
        <f>('ป้อนข้อมูล Mortgage Protection1'!$G$26*HLOOKUP($AD$6,'SA 10%'!$A$6:$IV$366,$A266+1,0))/1000</f>
        <v>1415735.3408556089</v>
      </c>
      <c r="AE266" s="470">
        <f>('ป้อนข้อมูล Mortgage Protection1'!$G$26*HLOOKUP($AE$6,'SA 10%'!$A$6:$IV$366,$A266+1,0))/1000</f>
        <v>1529960.2032486463</v>
      </c>
    </row>
    <row r="267" spans="1:31" ht="11.1" customHeight="1">
      <c r="A267" s="469">
        <v>261</v>
      </c>
      <c r="B267" s="470">
        <f>('ป้อนข้อมูล Mortgage Protection1'!$G$26*HLOOKUP($B$6,'SA 10%'!$A$6:$IV$366,$A267+1,0))/1000</f>
        <v>0</v>
      </c>
      <c r="C267" s="470">
        <f>('ป้อนข้อมูล Mortgage Protection1'!$G$26*HLOOKUP($C$6,'SA 10%'!$A$6:$IV$366,$A267+1,0))/1000</f>
        <v>0</v>
      </c>
      <c r="D267" s="470">
        <f>('ป้อนข้อมูล Mortgage Protection1'!$G$26*HLOOKUP($D$6,'SA 10%'!$A$6:$IV$366,$A267+1,0))/1000</f>
        <v>0</v>
      </c>
      <c r="E267" s="470">
        <f>('ป้อนข้อมูล Mortgage Protection1'!$G$26*HLOOKUP($E$6,'SA 10%'!$A$6:$IV$366,$A267+1,0))/1000</f>
        <v>0</v>
      </c>
      <c r="F267" s="470">
        <f>('ป้อนข้อมูล Mortgage Protection1'!$G$26*HLOOKUP($F$6,'SA 10%'!$A$6:$IV$366,$A267+1,0))/1000</f>
        <v>0</v>
      </c>
      <c r="G267" s="470">
        <f>('ป้อนข้อมูล Mortgage Protection1'!$G$26*HLOOKUP($G$6,'SA 10%'!$A$6:$IV$366,$A267+1,0))/1000</f>
        <v>0</v>
      </c>
      <c r="H267" s="470">
        <f>('ป้อนข้อมูล Mortgage Protection1'!$G$26*HLOOKUP($H$6,'SA 10%'!$A$6:$IV$366,$A267+1,0))/1000</f>
        <v>0</v>
      </c>
      <c r="I267" s="470">
        <f>('ป้อนข้อมูล Mortgage Protection1'!$G$26*HLOOKUP($I$6,'SA 10%'!$A$6:$IV$366,$A267+1,0))/1000</f>
        <v>0</v>
      </c>
      <c r="J267" s="470">
        <f>('ป้อนข้อมูล Mortgage Protection1'!$G$26*HLOOKUP($J$6,'SA 10%'!$A$6:$IV$366,$A267+1,0))/1000</f>
        <v>0</v>
      </c>
      <c r="K267" s="470">
        <f>('ป้อนข้อมูล Mortgage Protection1'!$G$26*HLOOKUP($K$6,'SA 10%'!$A$6:$IV$366,$A267+1,0))/1000</f>
        <v>0</v>
      </c>
      <c r="L267" s="470">
        <f>('ป้อนข้อมูล Mortgage Protection1'!$G$26*HLOOKUP($L$6,'SA 10%'!$A$6:$IV$366,$A267+1,0))/1000</f>
        <v>0</v>
      </c>
      <c r="M267" s="470">
        <f>('ป้อนข้อมูล Mortgage Protection1'!$G$26*HLOOKUP($M$6,'SA 10%'!$A$6:$IV$366,$A267+1,0))/1000</f>
        <v>0</v>
      </c>
      <c r="N267" s="470">
        <f>('ป้อนข้อมูล Mortgage Protection1'!$G$26*HLOOKUP($N$6,'SA 10%'!$A$6:$IV$366,$A267+1,0))/1000</f>
        <v>0</v>
      </c>
      <c r="O267" s="470">
        <f>('ป้อนข้อมูล Mortgage Protection1'!$G$26*HLOOKUP($O$6,'SA 10%'!$A$6:$IV$366,$A267+1,0))/1000</f>
        <v>0</v>
      </c>
      <c r="P267" s="470">
        <f>('ป้อนข้อมูล Mortgage Protection1'!$G$26*HLOOKUP($P$6,'SA 10%'!$A$6:$IV$366,$A267+1,0))/1000</f>
        <v>0</v>
      </c>
      <c r="Q267" s="470">
        <f>('ป้อนข้อมูล Mortgage Protection1'!$G$26*HLOOKUP($Q$6,'SA 10%'!$A$6:$IV$366,$A267+1,0))/1000</f>
        <v>0</v>
      </c>
      <c r="R267" s="470">
        <f>('ป้อนข้อมูล Mortgage Protection1'!$G$26*HLOOKUP($R$6,'SA 10%'!$A$6:$IV$366,$A267+1,0))/1000</f>
        <v>0</v>
      </c>
      <c r="S267" s="470">
        <f>('ป้อนข้อมูล Mortgage Protection1'!$G$26*HLOOKUP($S$6,'SA 10%'!$A$6:$IV$366,$A267+1,0))/1000</f>
        <v>0</v>
      </c>
      <c r="T267" s="470">
        <f>('ป้อนข้อมูล Mortgage Protection1'!$G$26*HLOOKUP($T$6,'SA 10%'!$A$6:$IV$366,$A267+1,0))/1000</f>
        <v>0</v>
      </c>
      <c r="U267" s="470">
        <f>('ป้อนข้อมูล Mortgage Protection1'!$G$26*HLOOKUP($U$6,'SA 10%'!$A$6:$IV$366,$A267+1,0))/1000</f>
        <v>0</v>
      </c>
      <c r="V267" s="470">
        <f>('ป้อนข้อมูล Mortgage Protection1'!$G$26*HLOOKUP($V$6,'SA 10%'!$A$6:$IV$366,$A267+1,0))/1000</f>
        <v>0</v>
      </c>
      <c r="W267" s="470">
        <f>('ป้อนข้อมูล Mortgage Protection1'!$G$26*HLOOKUP($W$6,'SA 10%'!$A$6:$IV$366,$A267+1,0))/1000</f>
        <v>94109.51642795204</v>
      </c>
      <c r="X267" s="470">
        <f>('ป้อนข้อมูล Mortgage Protection1'!$G$26*HLOOKUP($X$6,'SA 10%'!$A$6:$IV$366,$A267+1,0))/1000</f>
        <v>354173.40972060873</v>
      </c>
      <c r="Y267" s="470">
        <f>('ป้อนข้อมูล Mortgage Protection1'!$G$26*HLOOKUP($Y$6,'SA 10%'!$A$6:$IV$366,$A267+1,0))/1000</f>
        <v>584353.23179441784</v>
      </c>
      <c r="Z267" s="470">
        <f>('ป้อนข้อมูล Mortgage Protection1'!$G$26*HLOOKUP($Z$6,'SA 10%'!$A$6:$IV$366,$A267+1,0))/1000</f>
        <v>788561.72957508685</v>
      </c>
      <c r="AA267" s="470">
        <f>('ป้อนข้อมูล Mortgage Protection1'!$G$26*HLOOKUP($AA$6,'SA 10%'!$A$6:$IV$366,$A267+1,0))/1000</f>
        <v>970106.86045250332</v>
      </c>
      <c r="AB267" s="470">
        <f>('ป้อนข้อมูล Mortgage Protection1'!$G$26*HLOOKUP($AB$6,'SA 10%'!$A$6:$IV$366,$A267+1,0))/1000</f>
        <v>1131802.8276624037</v>
      </c>
      <c r="AC267" s="470">
        <f>('ป้อนข้อมูล Mortgage Protection1'!$G$26*HLOOKUP($AC$6,'SA 10%'!$A$6:$IV$366,$A267+1,0))/1000</f>
        <v>1276057.4059144671</v>
      </c>
      <c r="AD267" s="470">
        <f>('ป้อนข้อมูล Mortgage Protection1'!$G$26*HLOOKUP($AD$6,'SA 10%'!$A$6:$IV$366,$A267+1,0))/1000</f>
        <v>1404941.2811048806</v>
      </c>
      <c r="AE267" s="470">
        <f>('ป้อนข้อมูล Mortgage Protection1'!$G$26*HLOOKUP($AE$6,'SA 10%'!$A$6:$IV$366,$A267+1,0))/1000</f>
        <v>1520243.6006289937</v>
      </c>
    </row>
    <row r="268" spans="1:31" ht="11.1" customHeight="1">
      <c r="A268" s="469">
        <v>262</v>
      </c>
      <c r="B268" s="470">
        <f>('ป้อนข้อมูล Mortgage Protection1'!$G$26*HLOOKUP($B$6,'SA 10%'!$A$6:$IV$366,$A268+1,0))/1000</f>
        <v>0</v>
      </c>
      <c r="C268" s="470">
        <f>('ป้อนข้อมูล Mortgage Protection1'!$G$26*HLOOKUP($C$6,'SA 10%'!$A$6:$IV$366,$A268+1,0))/1000</f>
        <v>0</v>
      </c>
      <c r="D268" s="470">
        <f>('ป้อนข้อมูล Mortgage Protection1'!$G$26*HLOOKUP($D$6,'SA 10%'!$A$6:$IV$366,$A268+1,0))/1000</f>
        <v>0</v>
      </c>
      <c r="E268" s="470">
        <f>('ป้อนข้อมูล Mortgage Protection1'!$G$26*HLOOKUP($E$6,'SA 10%'!$A$6:$IV$366,$A268+1,0))/1000</f>
        <v>0</v>
      </c>
      <c r="F268" s="470">
        <f>('ป้อนข้อมูล Mortgage Protection1'!$G$26*HLOOKUP($F$6,'SA 10%'!$A$6:$IV$366,$A268+1,0))/1000</f>
        <v>0</v>
      </c>
      <c r="G268" s="470">
        <f>('ป้อนข้อมูล Mortgage Protection1'!$G$26*HLOOKUP($G$6,'SA 10%'!$A$6:$IV$366,$A268+1,0))/1000</f>
        <v>0</v>
      </c>
      <c r="H268" s="470">
        <f>('ป้อนข้อมูล Mortgage Protection1'!$G$26*HLOOKUP($H$6,'SA 10%'!$A$6:$IV$366,$A268+1,0))/1000</f>
        <v>0</v>
      </c>
      <c r="I268" s="470">
        <f>('ป้อนข้อมูล Mortgage Protection1'!$G$26*HLOOKUP($I$6,'SA 10%'!$A$6:$IV$366,$A268+1,0))/1000</f>
        <v>0</v>
      </c>
      <c r="J268" s="470">
        <f>('ป้อนข้อมูล Mortgage Protection1'!$G$26*HLOOKUP($J$6,'SA 10%'!$A$6:$IV$366,$A268+1,0))/1000</f>
        <v>0</v>
      </c>
      <c r="K268" s="470">
        <f>('ป้อนข้อมูล Mortgage Protection1'!$G$26*HLOOKUP($K$6,'SA 10%'!$A$6:$IV$366,$A268+1,0))/1000</f>
        <v>0</v>
      </c>
      <c r="L268" s="470">
        <f>('ป้อนข้อมูล Mortgage Protection1'!$G$26*HLOOKUP($L$6,'SA 10%'!$A$6:$IV$366,$A268+1,0))/1000</f>
        <v>0</v>
      </c>
      <c r="M268" s="470">
        <f>('ป้อนข้อมูล Mortgage Protection1'!$G$26*HLOOKUP($M$6,'SA 10%'!$A$6:$IV$366,$A268+1,0))/1000</f>
        <v>0</v>
      </c>
      <c r="N268" s="470">
        <f>('ป้อนข้อมูล Mortgage Protection1'!$G$26*HLOOKUP($N$6,'SA 10%'!$A$6:$IV$366,$A268+1,0))/1000</f>
        <v>0</v>
      </c>
      <c r="O268" s="470">
        <f>('ป้อนข้อมูล Mortgage Protection1'!$G$26*HLOOKUP($O$6,'SA 10%'!$A$6:$IV$366,$A268+1,0))/1000</f>
        <v>0</v>
      </c>
      <c r="P268" s="470">
        <f>('ป้อนข้อมูล Mortgage Protection1'!$G$26*HLOOKUP($P$6,'SA 10%'!$A$6:$IV$366,$A268+1,0))/1000</f>
        <v>0</v>
      </c>
      <c r="Q268" s="470">
        <f>('ป้อนข้อมูล Mortgage Protection1'!$G$26*HLOOKUP($Q$6,'SA 10%'!$A$6:$IV$366,$A268+1,0))/1000</f>
        <v>0</v>
      </c>
      <c r="R268" s="470">
        <f>('ป้อนข้อมูล Mortgage Protection1'!$G$26*HLOOKUP($R$6,'SA 10%'!$A$6:$IV$366,$A268+1,0))/1000</f>
        <v>0</v>
      </c>
      <c r="S268" s="470">
        <f>('ป้อนข้อมูล Mortgage Protection1'!$G$26*HLOOKUP($S$6,'SA 10%'!$A$6:$IV$366,$A268+1,0))/1000</f>
        <v>0</v>
      </c>
      <c r="T268" s="470">
        <f>('ป้อนข้อมูล Mortgage Protection1'!$G$26*HLOOKUP($T$6,'SA 10%'!$A$6:$IV$366,$A268+1,0))/1000</f>
        <v>0</v>
      </c>
      <c r="U268" s="470">
        <f>('ป้อนข้อมูล Mortgage Protection1'!$G$26*HLOOKUP($U$6,'SA 10%'!$A$6:$IV$366,$A268+1,0))/1000</f>
        <v>0</v>
      </c>
      <c r="V268" s="470">
        <f>('ป้อนข้อมูล Mortgage Protection1'!$G$26*HLOOKUP($V$6,'SA 10%'!$A$6:$IV$366,$A268+1,0))/1000</f>
        <v>0</v>
      </c>
      <c r="W268" s="470">
        <f>('ป้อนข้อมูล Mortgage Protection1'!$G$26*HLOOKUP($W$6,'SA 10%'!$A$6:$IV$366,$A268+1,0))/1000</f>
        <v>70874.195754904416</v>
      </c>
      <c r="X268" s="470">
        <f>('ป้อนข้อมูล Mortgage Protection1'!$G$26*HLOOKUP($X$6,'SA 10%'!$A$6:$IV$366,$A268+1,0))/1000</f>
        <v>333388.54070946976</v>
      </c>
      <c r="Y268" s="470">
        <f>('ป้อนข้อมูล Mortgage Protection1'!$G$26*HLOOKUP($Y$6,'SA 10%'!$A$6:$IV$366,$A268+1,0))/1000</f>
        <v>565737.23182694765</v>
      </c>
      <c r="Z268" s="470">
        <f>('ป้อนข้อมูล Mortgage Protection1'!$G$26*HLOOKUP($Z$6,'SA 10%'!$A$6:$IV$366,$A268+1,0))/1000</f>
        <v>771869.88388534787</v>
      </c>
      <c r="AA268" s="470">
        <f>('ป้อนข้อมูล Mortgage Protection1'!$G$26*HLOOKUP($AA$6,'SA 10%'!$A$6:$IV$366,$A268+1,0))/1000</f>
        <v>955125.62349832314</v>
      </c>
      <c r="AB268" s="470">
        <f>('ป้อนข้อมูล Mortgage Protection1'!$G$26*HLOOKUP($AB$6,'SA 10%'!$A$6:$IV$366,$A268+1,0))/1000</f>
        <v>1118345.1707275675</v>
      </c>
      <c r="AC268" s="470">
        <f>('ป้อนข้อมูล Mortgage Protection1'!$G$26*HLOOKUP($AC$6,'SA 10%'!$A$6:$IV$366,$A268+1,0))/1000</f>
        <v>1263958.9875365105</v>
      </c>
      <c r="AD268" s="470">
        <f>('ป้อนข้อมูล Mortgage Protection1'!$G$26*HLOOKUP($AD$6,'SA 10%'!$A$6:$IV$366,$A268+1,0))/1000</f>
        <v>1394057.2708562294</v>
      </c>
      <c r="AE268" s="470">
        <f>('ป้อนข้อมูล Mortgage Protection1'!$G$26*HLOOKUP($AE$6,'SA 10%'!$A$6:$IV$366,$A268+1,0))/1000</f>
        <v>1510446.0263208435</v>
      </c>
    </row>
    <row r="269" spans="1:31" ht="11.1" customHeight="1">
      <c r="A269" s="469">
        <v>263</v>
      </c>
      <c r="B269" s="470">
        <f>('ป้อนข้อมูล Mortgage Protection1'!$G$26*HLOOKUP($B$6,'SA 10%'!$A$6:$IV$366,$A269+1,0))/1000</f>
        <v>0</v>
      </c>
      <c r="C269" s="470">
        <f>('ป้อนข้อมูล Mortgage Protection1'!$G$26*HLOOKUP($C$6,'SA 10%'!$A$6:$IV$366,$A269+1,0))/1000</f>
        <v>0</v>
      </c>
      <c r="D269" s="470">
        <f>('ป้อนข้อมูล Mortgage Protection1'!$G$26*HLOOKUP($D$6,'SA 10%'!$A$6:$IV$366,$A269+1,0))/1000</f>
        <v>0</v>
      </c>
      <c r="E269" s="470">
        <f>('ป้อนข้อมูล Mortgage Protection1'!$G$26*HLOOKUP($E$6,'SA 10%'!$A$6:$IV$366,$A269+1,0))/1000</f>
        <v>0</v>
      </c>
      <c r="F269" s="470">
        <f>('ป้อนข้อมูล Mortgage Protection1'!$G$26*HLOOKUP($F$6,'SA 10%'!$A$6:$IV$366,$A269+1,0))/1000</f>
        <v>0</v>
      </c>
      <c r="G269" s="470">
        <f>('ป้อนข้อมูล Mortgage Protection1'!$G$26*HLOOKUP($G$6,'SA 10%'!$A$6:$IV$366,$A269+1,0))/1000</f>
        <v>0</v>
      </c>
      <c r="H269" s="470">
        <f>('ป้อนข้อมูล Mortgage Protection1'!$G$26*HLOOKUP($H$6,'SA 10%'!$A$6:$IV$366,$A269+1,0))/1000</f>
        <v>0</v>
      </c>
      <c r="I269" s="470">
        <f>('ป้อนข้อมูล Mortgage Protection1'!$G$26*HLOOKUP($I$6,'SA 10%'!$A$6:$IV$366,$A269+1,0))/1000</f>
        <v>0</v>
      </c>
      <c r="J269" s="470">
        <f>('ป้อนข้อมูล Mortgage Protection1'!$G$26*HLOOKUP($J$6,'SA 10%'!$A$6:$IV$366,$A269+1,0))/1000</f>
        <v>0</v>
      </c>
      <c r="K269" s="470">
        <f>('ป้อนข้อมูล Mortgage Protection1'!$G$26*HLOOKUP($K$6,'SA 10%'!$A$6:$IV$366,$A269+1,0))/1000</f>
        <v>0</v>
      </c>
      <c r="L269" s="470">
        <f>('ป้อนข้อมูล Mortgage Protection1'!$G$26*HLOOKUP($L$6,'SA 10%'!$A$6:$IV$366,$A269+1,0))/1000</f>
        <v>0</v>
      </c>
      <c r="M269" s="470">
        <f>('ป้อนข้อมูล Mortgage Protection1'!$G$26*HLOOKUP($M$6,'SA 10%'!$A$6:$IV$366,$A269+1,0))/1000</f>
        <v>0</v>
      </c>
      <c r="N269" s="470">
        <f>('ป้อนข้อมูล Mortgage Protection1'!$G$26*HLOOKUP($N$6,'SA 10%'!$A$6:$IV$366,$A269+1,0))/1000</f>
        <v>0</v>
      </c>
      <c r="O269" s="470">
        <f>('ป้อนข้อมูล Mortgage Protection1'!$G$26*HLOOKUP($O$6,'SA 10%'!$A$6:$IV$366,$A269+1,0))/1000</f>
        <v>0</v>
      </c>
      <c r="P269" s="470">
        <f>('ป้อนข้อมูล Mortgage Protection1'!$G$26*HLOOKUP($P$6,'SA 10%'!$A$6:$IV$366,$A269+1,0))/1000</f>
        <v>0</v>
      </c>
      <c r="Q269" s="470">
        <f>('ป้อนข้อมูล Mortgage Protection1'!$G$26*HLOOKUP($Q$6,'SA 10%'!$A$6:$IV$366,$A269+1,0))/1000</f>
        <v>0</v>
      </c>
      <c r="R269" s="470">
        <f>('ป้อนข้อมูล Mortgage Protection1'!$G$26*HLOOKUP($R$6,'SA 10%'!$A$6:$IV$366,$A269+1,0))/1000</f>
        <v>0</v>
      </c>
      <c r="S269" s="470">
        <f>('ป้อนข้อมูล Mortgage Protection1'!$G$26*HLOOKUP($S$6,'SA 10%'!$A$6:$IV$366,$A269+1,0))/1000</f>
        <v>0</v>
      </c>
      <c r="T269" s="470">
        <f>('ป้อนข้อมูล Mortgage Protection1'!$G$26*HLOOKUP($T$6,'SA 10%'!$A$6:$IV$366,$A269+1,0))/1000</f>
        <v>0</v>
      </c>
      <c r="U269" s="470">
        <f>('ป้อนข้อมูล Mortgage Protection1'!$G$26*HLOOKUP($U$6,'SA 10%'!$A$6:$IV$366,$A269+1,0))/1000</f>
        <v>0</v>
      </c>
      <c r="V269" s="470">
        <f>('ป้อนข้อมูล Mortgage Protection1'!$G$26*HLOOKUP($V$6,'SA 10%'!$A$6:$IV$366,$A269+1,0))/1000</f>
        <v>0</v>
      </c>
      <c r="W269" s="470">
        <f>('ป้อนข้อมูล Mortgage Protection1'!$G$26*HLOOKUP($W$6,'SA 10%'!$A$6:$IV$366,$A269+1,0))/1000</f>
        <v>47445.247409581178</v>
      </c>
      <c r="X269" s="470">
        <f>('ป้อนข้อมูล Mortgage Protection1'!$G$26*HLOOKUP($X$6,'SA 10%'!$A$6:$IV$366,$A269+1,0))/1000</f>
        <v>312430.46445657045</v>
      </c>
      <c r="Y269" s="470">
        <f>('ป้อนข้อมูล Mortgage Protection1'!$G$26*HLOOKUP($Y$6,'SA 10%'!$A$6:$IV$366,$A269+1,0))/1000</f>
        <v>546966.09852641518</v>
      </c>
      <c r="Z269" s="470">
        <f>('ป้อนข้อมูล Mortgage Protection1'!$G$26*HLOOKUP($Z$6,'SA 10%'!$A$6:$IV$366,$A269+1,0))/1000</f>
        <v>755038.93948152743</v>
      </c>
      <c r="AA269" s="470">
        <f>('ป้อนข้อมูล Mortgage Protection1'!$G$26*HLOOKUP($AA$6,'SA 10%'!$A$6:$IV$366,$A269+1,0))/1000</f>
        <v>940019.542902858</v>
      </c>
      <c r="AB269" s="470">
        <f>('ป้อนข้อมูล Mortgage Protection1'!$G$26*HLOOKUP($AB$6,'SA 10%'!$A$6:$IV$366,$A269+1,0))/1000</f>
        <v>1104775.366651607</v>
      </c>
      <c r="AC269" s="470">
        <f>('ป้อนข้อมูล Mortgage Protection1'!$G$26*HLOOKUP($AC$6,'SA 10%'!$A$6:$IV$366,$A269+1,0))/1000</f>
        <v>1251759.7490054041</v>
      </c>
      <c r="AD269" s="470">
        <f>('ป้อนข้อมูล Mortgage Protection1'!$G$26*HLOOKUP($AD$6,'SA 10%'!$A$6:$IV$366,$A269+1,0))/1000</f>
        <v>1383082.5605221731</v>
      </c>
      <c r="AE269" s="470">
        <f>('ป้อนข้อมูล Mortgage Protection1'!$G$26*HLOOKUP($AE$6,'SA 10%'!$A$6:$IV$366,$A269+1,0))/1000</f>
        <v>1500566.8055601257</v>
      </c>
    </row>
    <row r="270" spans="1:31" ht="11.1" customHeight="1">
      <c r="A270" s="469">
        <v>264</v>
      </c>
      <c r="B270" s="470">
        <f>('ป้อนข้อมูล Mortgage Protection1'!$G$26*HLOOKUP($B$6,'SA 10%'!$A$6:$IV$366,$A270+1,0))/1000</f>
        <v>0</v>
      </c>
      <c r="C270" s="470">
        <f>('ป้อนข้อมูล Mortgage Protection1'!$G$26*HLOOKUP($C$6,'SA 10%'!$A$6:$IV$366,$A270+1,0))/1000</f>
        <v>0</v>
      </c>
      <c r="D270" s="470">
        <f>('ป้อนข้อมูล Mortgage Protection1'!$G$26*HLOOKUP($D$6,'SA 10%'!$A$6:$IV$366,$A270+1,0))/1000</f>
        <v>0</v>
      </c>
      <c r="E270" s="470">
        <f>('ป้อนข้อมูล Mortgage Protection1'!$G$26*HLOOKUP($E$6,'SA 10%'!$A$6:$IV$366,$A270+1,0))/1000</f>
        <v>0</v>
      </c>
      <c r="F270" s="470">
        <f>('ป้อนข้อมูล Mortgage Protection1'!$G$26*HLOOKUP($F$6,'SA 10%'!$A$6:$IV$366,$A270+1,0))/1000</f>
        <v>0</v>
      </c>
      <c r="G270" s="470">
        <f>('ป้อนข้อมูล Mortgage Protection1'!$G$26*HLOOKUP($G$6,'SA 10%'!$A$6:$IV$366,$A270+1,0))/1000</f>
        <v>0</v>
      </c>
      <c r="H270" s="470">
        <f>('ป้อนข้อมูล Mortgage Protection1'!$G$26*HLOOKUP($H$6,'SA 10%'!$A$6:$IV$366,$A270+1,0))/1000</f>
        <v>0</v>
      </c>
      <c r="I270" s="470">
        <f>('ป้อนข้อมูล Mortgage Protection1'!$G$26*HLOOKUP($I$6,'SA 10%'!$A$6:$IV$366,$A270+1,0))/1000</f>
        <v>0</v>
      </c>
      <c r="J270" s="470">
        <f>('ป้อนข้อมูล Mortgage Protection1'!$G$26*HLOOKUP($J$6,'SA 10%'!$A$6:$IV$366,$A270+1,0))/1000</f>
        <v>0</v>
      </c>
      <c r="K270" s="470">
        <f>('ป้อนข้อมูล Mortgage Protection1'!$G$26*HLOOKUP($K$6,'SA 10%'!$A$6:$IV$366,$A270+1,0))/1000</f>
        <v>0</v>
      </c>
      <c r="L270" s="470">
        <f>('ป้อนข้อมูล Mortgage Protection1'!$G$26*HLOOKUP($L$6,'SA 10%'!$A$6:$IV$366,$A270+1,0))/1000</f>
        <v>0</v>
      </c>
      <c r="M270" s="470">
        <f>('ป้อนข้อมูล Mortgage Protection1'!$G$26*HLOOKUP($M$6,'SA 10%'!$A$6:$IV$366,$A270+1,0))/1000</f>
        <v>0</v>
      </c>
      <c r="N270" s="470">
        <f>('ป้อนข้อมูล Mortgage Protection1'!$G$26*HLOOKUP($N$6,'SA 10%'!$A$6:$IV$366,$A270+1,0))/1000</f>
        <v>0</v>
      </c>
      <c r="O270" s="470">
        <f>('ป้อนข้อมูล Mortgage Protection1'!$G$26*HLOOKUP($O$6,'SA 10%'!$A$6:$IV$366,$A270+1,0))/1000</f>
        <v>0</v>
      </c>
      <c r="P270" s="470">
        <f>('ป้อนข้อมูล Mortgage Protection1'!$G$26*HLOOKUP($P$6,'SA 10%'!$A$6:$IV$366,$A270+1,0))/1000</f>
        <v>0</v>
      </c>
      <c r="Q270" s="470">
        <f>('ป้อนข้อมูล Mortgage Protection1'!$G$26*HLOOKUP($Q$6,'SA 10%'!$A$6:$IV$366,$A270+1,0))/1000</f>
        <v>0</v>
      </c>
      <c r="R270" s="470">
        <f>('ป้อนข้อมูล Mortgage Protection1'!$G$26*HLOOKUP($R$6,'SA 10%'!$A$6:$IV$366,$A270+1,0))/1000</f>
        <v>0</v>
      </c>
      <c r="S270" s="470">
        <f>('ป้อนข้อมูล Mortgage Protection1'!$G$26*HLOOKUP($S$6,'SA 10%'!$A$6:$IV$366,$A270+1,0))/1000</f>
        <v>0</v>
      </c>
      <c r="T270" s="470">
        <f>('ป้อนข้อมูล Mortgage Protection1'!$G$26*HLOOKUP($T$6,'SA 10%'!$A$6:$IV$366,$A270+1,0))/1000</f>
        <v>0</v>
      </c>
      <c r="U270" s="470">
        <f>('ป้อนข้อมูล Mortgage Protection1'!$G$26*HLOOKUP($U$6,'SA 10%'!$A$6:$IV$366,$A270+1,0))/1000</f>
        <v>0</v>
      </c>
      <c r="V270" s="470">
        <f>('ป้อนข้อมูล Mortgage Protection1'!$G$26*HLOOKUP($V$6,'SA 10%'!$A$6:$IV$366,$A270+1,0))/1000</f>
        <v>0</v>
      </c>
      <c r="W270" s="470">
        <f>('ป้อนข้อมูล Mortgage Protection1'!$G$26*HLOOKUP($W$6,'SA 10%'!$A$6:$IV$366,$A270+1,0))/1000</f>
        <v>23821.057828046942</v>
      </c>
      <c r="X270" s="470">
        <f>('ป้อนข้อมูล Mortgage Protection1'!$G$26*HLOOKUP($X$6,'SA 10%'!$A$6:$IV$366,$A270+1,0))/1000</f>
        <v>291297.73756823054</v>
      </c>
      <c r="Y270" s="470">
        <f>('ป้อนข้อมูล Mortgage Protection1'!$G$26*HLOOKUP($Y$6,'SA 10%'!$A$6:$IV$366,$A270+1,0))/1000</f>
        <v>528038.53911504475</v>
      </c>
      <c r="Z270" s="470">
        <f>('ป้อนข้อมูล Mortgage Protection1'!$G$26*HLOOKUP($Z$6,'SA 10%'!$A$6:$IV$366,$A270+1,0))/1000</f>
        <v>738067.737207675</v>
      </c>
      <c r="AA270" s="470">
        <f>('ป้อนข้อมูล Mortgage Protection1'!$G$26*HLOOKUP($AA$6,'SA 10%'!$A$6:$IV$366,$A270+1,0))/1000</f>
        <v>924787.5783024308</v>
      </c>
      <c r="AB270" s="470">
        <f>('ป้อนข้อมูล Mortgage Protection1'!$G$26*HLOOKUP($AB$6,'SA 10%'!$A$6:$IV$366,$A270+1,0))/1000</f>
        <v>1091092.4808750136</v>
      </c>
      <c r="AC270" s="470">
        <f>('ป้อนข้อมูล Mortgage Protection1'!$G$26*HLOOKUP($AC$6,'SA 10%'!$A$6:$IV$366,$A270+1,0))/1000</f>
        <v>1239458.8501532052</v>
      </c>
      <c r="AD270" s="470">
        <f>('ป้อนข้อมูล Mortgage Protection1'!$G$26*HLOOKUP($AD$6,'SA 10%'!$A$6:$IV$366,$A270+1,0))/1000</f>
        <v>1372016.3942686662</v>
      </c>
      <c r="AE270" s="470">
        <f>('ป้อนข้อมูล Mortgage Protection1'!$G$26*HLOOKUP($AE$6,'SA 10%'!$A$6:$IV$366,$A270+1,0))/1000</f>
        <v>1490605.2579597351</v>
      </c>
    </row>
    <row r="271" spans="1:31" ht="11.1" customHeight="1">
      <c r="A271" s="469">
        <v>265</v>
      </c>
      <c r="B271" s="470">
        <f>('ป้อนข้อมูล Mortgage Protection1'!$G$26*HLOOKUP($B$6,'SA 10%'!$A$6:$IV$366,$A271+1,0))/1000</f>
        <v>0</v>
      </c>
      <c r="C271" s="470">
        <f>('ป้อนข้อมูล Mortgage Protection1'!$G$26*HLOOKUP($C$6,'SA 10%'!$A$6:$IV$366,$A271+1,0))/1000</f>
        <v>0</v>
      </c>
      <c r="D271" s="470">
        <f>('ป้อนข้อมูล Mortgage Protection1'!$G$26*HLOOKUP($D$6,'SA 10%'!$A$6:$IV$366,$A271+1,0))/1000</f>
        <v>0</v>
      </c>
      <c r="E271" s="470">
        <f>('ป้อนข้อมูล Mortgage Protection1'!$G$26*HLOOKUP($E$6,'SA 10%'!$A$6:$IV$366,$A271+1,0))/1000</f>
        <v>0</v>
      </c>
      <c r="F271" s="470">
        <f>('ป้อนข้อมูล Mortgage Protection1'!$G$26*HLOOKUP($F$6,'SA 10%'!$A$6:$IV$366,$A271+1,0))/1000</f>
        <v>0</v>
      </c>
      <c r="G271" s="470">
        <f>('ป้อนข้อมูล Mortgage Protection1'!$G$26*HLOOKUP($G$6,'SA 10%'!$A$6:$IV$366,$A271+1,0))/1000</f>
        <v>0</v>
      </c>
      <c r="H271" s="470">
        <f>('ป้อนข้อมูล Mortgage Protection1'!$G$26*HLOOKUP($H$6,'SA 10%'!$A$6:$IV$366,$A271+1,0))/1000</f>
        <v>0</v>
      </c>
      <c r="I271" s="470">
        <f>('ป้อนข้อมูล Mortgage Protection1'!$G$26*HLOOKUP($I$6,'SA 10%'!$A$6:$IV$366,$A271+1,0))/1000</f>
        <v>0</v>
      </c>
      <c r="J271" s="470">
        <f>('ป้อนข้อมูล Mortgage Protection1'!$G$26*HLOOKUP($J$6,'SA 10%'!$A$6:$IV$366,$A271+1,0))/1000</f>
        <v>0</v>
      </c>
      <c r="K271" s="470">
        <f>('ป้อนข้อมูล Mortgage Protection1'!$G$26*HLOOKUP($K$6,'SA 10%'!$A$6:$IV$366,$A271+1,0))/1000</f>
        <v>0</v>
      </c>
      <c r="L271" s="470">
        <f>('ป้อนข้อมูล Mortgage Protection1'!$G$26*HLOOKUP($L$6,'SA 10%'!$A$6:$IV$366,$A271+1,0))/1000</f>
        <v>0</v>
      </c>
      <c r="M271" s="470">
        <f>('ป้อนข้อมูล Mortgage Protection1'!$G$26*HLOOKUP($M$6,'SA 10%'!$A$6:$IV$366,$A271+1,0))/1000</f>
        <v>0</v>
      </c>
      <c r="N271" s="470">
        <f>('ป้อนข้อมูล Mortgage Protection1'!$G$26*HLOOKUP($N$6,'SA 10%'!$A$6:$IV$366,$A271+1,0))/1000</f>
        <v>0</v>
      </c>
      <c r="O271" s="470">
        <f>('ป้อนข้อมูล Mortgage Protection1'!$G$26*HLOOKUP($O$6,'SA 10%'!$A$6:$IV$366,$A271+1,0))/1000</f>
        <v>0</v>
      </c>
      <c r="P271" s="470">
        <f>('ป้อนข้อมูล Mortgage Protection1'!$G$26*HLOOKUP($P$6,'SA 10%'!$A$6:$IV$366,$A271+1,0))/1000</f>
        <v>0</v>
      </c>
      <c r="Q271" s="470">
        <f>('ป้อนข้อมูล Mortgage Protection1'!$G$26*HLOOKUP($Q$6,'SA 10%'!$A$6:$IV$366,$A271+1,0))/1000</f>
        <v>0</v>
      </c>
      <c r="R271" s="470">
        <f>('ป้อนข้อมูล Mortgage Protection1'!$G$26*HLOOKUP($R$6,'SA 10%'!$A$6:$IV$366,$A271+1,0))/1000</f>
        <v>0</v>
      </c>
      <c r="S271" s="470">
        <f>('ป้อนข้อมูล Mortgage Protection1'!$G$26*HLOOKUP($S$6,'SA 10%'!$A$6:$IV$366,$A271+1,0))/1000</f>
        <v>0</v>
      </c>
      <c r="T271" s="470">
        <f>('ป้อนข้อมูล Mortgage Protection1'!$G$26*HLOOKUP($T$6,'SA 10%'!$A$6:$IV$366,$A271+1,0))/1000</f>
        <v>0</v>
      </c>
      <c r="U271" s="470">
        <f>('ป้อนข้อมูล Mortgage Protection1'!$G$26*HLOOKUP($U$6,'SA 10%'!$A$6:$IV$366,$A271+1,0))/1000</f>
        <v>0</v>
      </c>
      <c r="V271" s="470">
        <f>('ป้อนข้อมูล Mortgage Protection1'!$G$26*HLOOKUP($V$6,'SA 10%'!$A$6:$IV$366,$A271+1,0))/1000</f>
        <v>0</v>
      </c>
      <c r="W271" s="470">
        <f>('ป้อนข้อมูล Mortgage Protection1'!$G$26*HLOOKUP($W$6,'SA 10%'!$A$6:$IV$366,$A271+1,0))/1000</f>
        <v>0</v>
      </c>
      <c r="X271" s="470">
        <f>('ป้อนข้อมูล Mortgage Protection1'!$G$26*HLOOKUP($X$6,'SA 10%'!$A$6:$IV$366,$A271+1,0))/1000</f>
        <v>269988.90462248807</v>
      </c>
      <c r="Y271" s="470">
        <f>('ป้อนข้อมูล Mortgage Protection1'!$G$26*HLOOKUP($Y$6,'SA 10%'!$A$6:$IV$366,$A271+1,0))/1000</f>
        <v>508953.25004191318</v>
      </c>
      <c r="Z271" s="470">
        <f>('ป้อนข้อมูล Mortgage Protection1'!$G$26*HLOOKUP($Z$6,'SA 10%'!$A$6:$IV$366,$A271+1,0))/1000</f>
        <v>720955.10824820749</v>
      </c>
      <c r="AA271" s="470">
        <f>('ป้อนข้อมูล Mortgage Protection1'!$G$26*HLOOKUP($AA$6,'SA 10%'!$A$6:$IV$366,$A271+1,0))/1000</f>
        <v>909428.68066366646</v>
      </c>
      <c r="AB271" s="470">
        <f>('ป้อนข้อมูล Mortgage Protection1'!$G$26*HLOOKUP($AB$6,'SA 10%'!$A$6:$IV$366,$A271+1,0))/1000</f>
        <v>1077295.5710502823</v>
      </c>
      <c r="AC271" s="470">
        <f>('ป้อนข้อมูล Mortgage Protection1'!$G$26*HLOOKUP($AC$6,'SA 10%'!$A$6:$IV$366,$A271+1,0))/1000</f>
        <v>1227055.443810571</v>
      </c>
      <c r="AD271" s="470">
        <f>('ป้อนข้อมูล Mortgage Protection1'!$G$26*HLOOKUP($AD$6,'SA 10%'!$A$6:$IV$366,$A271+1,0))/1000</f>
        <v>1360858.009963047</v>
      </c>
      <c r="AE271" s="470">
        <f>('ป้อนข้อมูล Mortgage Protection1'!$G$26*HLOOKUP($AE$6,'SA 10%'!$A$6:$IV$366,$A271+1,0))/1000</f>
        <v>1480560.6974626747</v>
      </c>
    </row>
    <row r="272" spans="1:31" ht="11.1" customHeight="1">
      <c r="A272" s="469">
        <v>266</v>
      </c>
      <c r="B272" s="470">
        <f>('ป้อนข้อมูล Mortgage Protection1'!$G$26*HLOOKUP($B$6,'SA 10%'!$A$6:$IV$366,$A272+1,0))/1000</f>
        <v>0</v>
      </c>
      <c r="C272" s="470">
        <f>('ป้อนข้อมูล Mortgage Protection1'!$G$26*HLOOKUP($C$6,'SA 10%'!$A$6:$IV$366,$A272+1,0))/1000</f>
        <v>0</v>
      </c>
      <c r="D272" s="470">
        <f>('ป้อนข้อมูล Mortgage Protection1'!$G$26*HLOOKUP($D$6,'SA 10%'!$A$6:$IV$366,$A272+1,0))/1000</f>
        <v>0</v>
      </c>
      <c r="E272" s="470">
        <f>('ป้อนข้อมูล Mortgage Protection1'!$G$26*HLOOKUP($E$6,'SA 10%'!$A$6:$IV$366,$A272+1,0))/1000</f>
        <v>0</v>
      </c>
      <c r="F272" s="470">
        <f>('ป้อนข้อมูล Mortgage Protection1'!$G$26*HLOOKUP($F$6,'SA 10%'!$A$6:$IV$366,$A272+1,0))/1000</f>
        <v>0</v>
      </c>
      <c r="G272" s="470">
        <f>('ป้อนข้อมูล Mortgage Protection1'!$G$26*HLOOKUP($G$6,'SA 10%'!$A$6:$IV$366,$A272+1,0))/1000</f>
        <v>0</v>
      </c>
      <c r="H272" s="470">
        <f>('ป้อนข้อมูล Mortgage Protection1'!$G$26*HLOOKUP($H$6,'SA 10%'!$A$6:$IV$366,$A272+1,0))/1000</f>
        <v>0</v>
      </c>
      <c r="I272" s="470">
        <f>('ป้อนข้อมูล Mortgage Protection1'!$G$26*HLOOKUP($I$6,'SA 10%'!$A$6:$IV$366,$A272+1,0))/1000</f>
        <v>0</v>
      </c>
      <c r="J272" s="470">
        <f>('ป้อนข้อมูล Mortgage Protection1'!$G$26*HLOOKUP($J$6,'SA 10%'!$A$6:$IV$366,$A272+1,0))/1000</f>
        <v>0</v>
      </c>
      <c r="K272" s="470">
        <f>('ป้อนข้อมูล Mortgage Protection1'!$G$26*HLOOKUP($K$6,'SA 10%'!$A$6:$IV$366,$A272+1,0))/1000</f>
        <v>0</v>
      </c>
      <c r="L272" s="470">
        <f>('ป้อนข้อมูล Mortgage Protection1'!$G$26*HLOOKUP($L$6,'SA 10%'!$A$6:$IV$366,$A272+1,0))/1000</f>
        <v>0</v>
      </c>
      <c r="M272" s="470">
        <f>('ป้อนข้อมูล Mortgage Protection1'!$G$26*HLOOKUP($M$6,'SA 10%'!$A$6:$IV$366,$A272+1,0))/1000</f>
        <v>0</v>
      </c>
      <c r="N272" s="470">
        <f>('ป้อนข้อมูล Mortgage Protection1'!$G$26*HLOOKUP($N$6,'SA 10%'!$A$6:$IV$366,$A272+1,0))/1000</f>
        <v>0</v>
      </c>
      <c r="O272" s="470">
        <f>('ป้อนข้อมูล Mortgage Protection1'!$G$26*HLOOKUP($O$6,'SA 10%'!$A$6:$IV$366,$A272+1,0))/1000</f>
        <v>0</v>
      </c>
      <c r="P272" s="470">
        <f>('ป้อนข้อมูล Mortgage Protection1'!$G$26*HLOOKUP($P$6,'SA 10%'!$A$6:$IV$366,$A272+1,0))/1000</f>
        <v>0</v>
      </c>
      <c r="Q272" s="470">
        <f>('ป้อนข้อมูล Mortgage Protection1'!$G$26*HLOOKUP($Q$6,'SA 10%'!$A$6:$IV$366,$A272+1,0))/1000</f>
        <v>0</v>
      </c>
      <c r="R272" s="470">
        <f>('ป้อนข้อมูล Mortgage Protection1'!$G$26*HLOOKUP($R$6,'SA 10%'!$A$6:$IV$366,$A272+1,0))/1000</f>
        <v>0</v>
      </c>
      <c r="S272" s="470">
        <f>('ป้อนข้อมูล Mortgage Protection1'!$G$26*HLOOKUP($S$6,'SA 10%'!$A$6:$IV$366,$A272+1,0))/1000</f>
        <v>0</v>
      </c>
      <c r="T272" s="470">
        <f>('ป้อนข้อมูล Mortgage Protection1'!$G$26*HLOOKUP($T$6,'SA 10%'!$A$6:$IV$366,$A272+1,0))/1000</f>
        <v>0</v>
      </c>
      <c r="U272" s="470">
        <f>('ป้อนข้อมูล Mortgage Protection1'!$G$26*HLOOKUP($U$6,'SA 10%'!$A$6:$IV$366,$A272+1,0))/1000</f>
        <v>0</v>
      </c>
      <c r="V272" s="470">
        <f>('ป้อนข้อมูล Mortgage Protection1'!$G$26*HLOOKUP($V$6,'SA 10%'!$A$6:$IV$366,$A272+1,0))/1000</f>
        <v>0</v>
      </c>
      <c r="W272" s="470">
        <f>('ป้อนข้อมูล Mortgage Protection1'!$G$26*HLOOKUP($W$6,'SA 10%'!$A$6:$IV$366,$A272+1,0))/1000</f>
        <v>0</v>
      </c>
      <c r="X272" s="470">
        <f>('ป้อนข้อมูล Mortgage Protection1'!$G$26*HLOOKUP($X$6,'SA 10%'!$A$6:$IV$366,$A272+1,0))/1000</f>
        <v>248502.49806886443</v>
      </c>
      <c r="Y272" s="470">
        <f>('ป้อนข้อมูล Mortgage Protection1'!$G$26*HLOOKUP($Y$6,'SA 10%'!$A$6:$IV$366,$A272+1,0))/1000</f>
        <v>489708.91689317237</v>
      </c>
      <c r="Z272" s="470">
        <f>('ป้อนข้อมูล Mortgage Protection1'!$G$26*HLOOKUP($Z$6,'SA 10%'!$A$6:$IV$366,$A272+1,0))/1000</f>
        <v>703699.87404741067</v>
      </c>
      <c r="AA272" s="470">
        <f>('ป้อนข้อมูล Mortgage Protection1'!$G$26*HLOOKUP($AA$6,'SA 10%'!$A$6:$IV$366,$A272+1,0))/1000</f>
        <v>893941.79221124656</v>
      </c>
      <c r="AB272" s="470">
        <f>('ป้อนข้อมูล Mortgage Protection1'!$G$26*HLOOKUP($AB$6,'SA 10%'!$A$6:$IV$366,$A272+1,0))/1000</f>
        <v>1063383.6869770114</v>
      </c>
      <c r="AC272" s="470">
        <f>('ป้อนข้อมูล Mortgage Protection1'!$G$26*HLOOKUP($AC$6,'SA 10%'!$A$6:$IV$366,$A272+1,0))/1000</f>
        <v>1214548.6757484153</v>
      </c>
      <c r="AD272" s="470">
        <f>('ป้อนข้อมูล Mortgage Protection1'!$G$26*HLOOKUP($AD$6,'SA 10%'!$A$6:$IV$366,$A272+1,0))/1000</f>
        <v>1349606.6391215469</v>
      </c>
      <c r="AE272" s="470">
        <f>('ป้อนข้อมูล Mortgage Protection1'!$G$26*HLOOKUP($AE$6,'SA 10%'!$A$6:$IV$366,$A272+1,0))/1000</f>
        <v>1470432.4322948055</v>
      </c>
    </row>
    <row r="273" spans="1:31" ht="11.1" customHeight="1">
      <c r="A273" s="469">
        <v>267</v>
      </c>
      <c r="B273" s="470">
        <f>('ป้อนข้อมูล Mortgage Protection1'!$G$26*HLOOKUP($B$6,'SA 10%'!$A$6:$IV$366,$A273+1,0))/1000</f>
        <v>0</v>
      </c>
      <c r="C273" s="470">
        <f>('ป้อนข้อมูล Mortgage Protection1'!$G$26*HLOOKUP($C$6,'SA 10%'!$A$6:$IV$366,$A273+1,0))/1000</f>
        <v>0</v>
      </c>
      <c r="D273" s="470">
        <f>('ป้อนข้อมูล Mortgage Protection1'!$G$26*HLOOKUP($D$6,'SA 10%'!$A$6:$IV$366,$A273+1,0))/1000</f>
        <v>0</v>
      </c>
      <c r="E273" s="470">
        <f>('ป้อนข้อมูล Mortgage Protection1'!$G$26*HLOOKUP($E$6,'SA 10%'!$A$6:$IV$366,$A273+1,0))/1000</f>
        <v>0</v>
      </c>
      <c r="F273" s="470">
        <f>('ป้อนข้อมูล Mortgage Protection1'!$G$26*HLOOKUP($F$6,'SA 10%'!$A$6:$IV$366,$A273+1,0))/1000</f>
        <v>0</v>
      </c>
      <c r="G273" s="470">
        <f>('ป้อนข้อมูล Mortgage Protection1'!$G$26*HLOOKUP($G$6,'SA 10%'!$A$6:$IV$366,$A273+1,0))/1000</f>
        <v>0</v>
      </c>
      <c r="H273" s="470">
        <f>('ป้อนข้อมูล Mortgage Protection1'!$G$26*HLOOKUP($H$6,'SA 10%'!$A$6:$IV$366,$A273+1,0))/1000</f>
        <v>0</v>
      </c>
      <c r="I273" s="470">
        <f>('ป้อนข้อมูล Mortgage Protection1'!$G$26*HLOOKUP($I$6,'SA 10%'!$A$6:$IV$366,$A273+1,0))/1000</f>
        <v>0</v>
      </c>
      <c r="J273" s="470">
        <f>('ป้อนข้อมูล Mortgage Protection1'!$G$26*HLOOKUP($J$6,'SA 10%'!$A$6:$IV$366,$A273+1,0))/1000</f>
        <v>0</v>
      </c>
      <c r="K273" s="470">
        <f>('ป้อนข้อมูล Mortgage Protection1'!$G$26*HLOOKUP($K$6,'SA 10%'!$A$6:$IV$366,$A273+1,0))/1000</f>
        <v>0</v>
      </c>
      <c r="L273" s="470">
        <f>('ป้อนข้อมูล Mortgage Protection1'!$G$26*HLOOKUP($L$6,'SA 10%'!$A$6:$IV$366,$A273+1,0))/1000</f>
        <v>0</v>
      </c>
      <c r="M273" s="470">
        <f>('ป้อนข้อมูล Mortgage Protection1'!$G$26*HLOOKUP($M$6,'SA 10%'!$A$6:$IV$366,$A273+1,0))/1000</f>
        <v>0</v>
      </c>
      <c r="N273" s="470">
        <f>('ป้อนข้อมูล Mortgage Protection1'!$G$26*HLOOKUP($N$6,'SA 10%'!$A$6:$IV$366,$A273+1,0))/1000</f>
        <v>0</v>
      </c>
      <c r="O273" s="470">
        <f>('ป้อนข้อมูล Mortgage Protection1'!$G$26*HLOOKUP($O$6,'SA 10%'!$A$6:$IV$366,$A273+1,0))/1000</f>
        <v>0</v>
      </c>
      <c r="P273" s="470">
        <f>('ป้อนข้อมูล Mortgage Protection1'!$G$26*HLOOKUP($P$6,'SA 10%'!$A$6:$IV$366,$A273+1,0))/1000</f>
        <v>0</v>
      </c>
      <c r="Q273" s="470">
        <f>('ป้อนข้อมูล Mortgage Protection1'!$G$26*HLOOKUP($Q$6,'SA 10%'!$A$6:$IV$366,$A273+1,0))/1000</f>
        <v>0</v>
      </c>
      <c r="R273" s="470">
        <f>('ป้อนข้อมูล Mortgage Protection1'!$G$26*HLOOKUP($R$6,'SA 10%'!$A$6:$IV$366,$A273+1,0))/1000</f>
        <v>0</v>
      </c>
      <c r="S273" s="470">
        <f>('ป้อนข้อมูล Mortgage Protection1'!$G$26*HLOOKUP($S$6,'SA 10%'!$A$6:$IV$366,$A273+1,0))/1000</f>
        <v>0</v>
      </c>
      <c r="T273" s="470">
        <f>('ป้อนข้อมูล Mortgage Protection1'!$G$26*HLOOKUP($T$6,'SA 10%'!$A$6:$IV$366,$A273+1,0))/1000</f>
        <v>0</v>
      </c>
      <c r="U273" s="470">
        <f>('ป้อนข้อมูล Mortgage Protection1'!$G$26*HLOOKUP($U$6,'SA 10%'!$A$6:$IV$366,$A273+1,0))/1000</f>
        <v>0</v>
      </c>
      <c r="V273" s="470">
        <f>('ป้อนข้อมูล Mortgage Protection1'!$G$26*HLOOKUP($V$6,'SA 10%'!$A$6:$IV$366,$A273+1,0))/1000</f>
        <v>0</v>
      </c>
      <c r="W273" s="470">
        <f>('ป้อนข้อมูล Mortgage Protection1'!$G$26*HLOOKUP($W$6,'SA 10%'!$A$6:$IV$366,$A273+1,0))/1000</f>
        <v>0</v>
      </c>
      <c r="X273" s="470">
        <f>('ป้อนข้อมูล Mortgage Protection1'!$G$26*HLOOKUP($X$6,'SA 10%'!$A$6:$IV$366,$A273+1,0))/1000</f>
        <v>226837.03812729384</v>
      </c>
      <c r="Y273" s="470">
        <f>('ป้อนข้อมูล Mortgage Protection1'!$G$26*HLOOKUP($Y$6,'SA 10%'!$A$6:$IV$366,$A273+1,0))/1000</f>
        <v>470304.21430152492</v>
      </c>
      <c r="Z273" s="470">
        <f>('ป้อนข้อมูล Mortgage Protection1'!$G$26*HLOOKUP($Z$6,'SA 10%'!$A$6:$IV$366,$A273+1,0))/1000</f>
        <v>686300.8462282744</v>
      </c>
      <c r="AA273" s="470">
        <f>('ป้อนข้อมูล Mortgage Protection1'!$G$26*HLOOKUP($AA$6,'SA 10%'!$A$6:$IV$366,$A273+1,0))/1000</f>
        <v>878325.84635505569</v>
      </c>
      <c r="AB273" s="470">
        <f>('ป้อนข้อมูล Mortgage Protection1'!$G$26*HLOOKUP($AB$6,'SA 10%'!$A$6:$IV$366,$A273+1,0))/1000</f>
        <v>1049355.8705364629</v>
      </c>
      <c r="AC273" s="470">
        <f>('ป้อนข้อมูล Mortgage Protection1'!$G$26*HLOOKUP($AC$6,'SA 10%'!$A$6:$IV$366,$A273+1,0))/1000</f>
        <v>1201937.6846190745</v>
      </c>
      <c r="AD273" s="470">
        <f>('ป้อนข้อมูล Mortgage Protection1'!$G$26*HLOOKUP($AD$6,'SA 10%'!$A$6:$IV$366,$A273+1,0))/1000</f>
        <v>1338261.5068563684</v>
      </c>
      <c r="AE273" s="470">
        <f>('ป้อนข้อมูล Mortgage Protection1'!$G$26*HLOOKUP($AE$6,'SA 10%'!$A$6:$IV$366,$A273+1,0))/1000</f>
        <v>1460219.7649172037</v>
      </c>
    </row>
    <row r="274" spans="1:31" ht="11.1" customHeight="1">
      <c r="A274" s="469">
        <v>268</v>
      </c>
      <c r="B274" s="470">
        <f>('ป้อนข้อมูล Mortgage Protection1'!$G$26*HLOOKUP($B$6,'SA 10%'!$A$6:$IV$366,$A274+1,0))/1000</f>
        <v>0</v>
      </c>
      <c r="C274" s="470">
        <f>('ป้อนข้อมูล Mortgage Protection1'!$G$26*HLOOKUP($C$6,'SA 10%'!$A$6:$IV$366,$A274+1,0))/1000</f>
        <v>0</v>
      </c>
      <c r="D274" s="470">
        <f>('ป้อนข้อมูล Mortgage Protection1'!$G$26*HLOOKUP($D$6,'SA 10%'!$A$6:$IV$366,$A274+1,0))/1000</f>
        <v>0</v>
      </c>
      <c r="E274" s="470">
        <f>('ป้อนข้อมูล Mortgage Protection1'!$G$26*HLOOKUP($E$6,'SA 10%'!$A$6:$IV$366,$A274+1,0))/1000</f>
        <v>0</v>
      </c>
      <c r="F274" s="470">
        <f>('ป้อนข้อมูล Mortgage Protection1'!$G$26*HLOOKUP($F$6,'SA 10%'!$A$6:$IV$366,$A274+1,0))/1000</f>
        <v>0</v>
      </c>
      <c r="G274" s="470">
        <f>('ป้อนข้อมูล Mortgage Protection1'!$G$26*HLOOKUP($G$6,'SA 10%'!$A$6:$IV$366,$A274+1,0))/1000</f>
        <v>0</v>
      </c>
      <c r="H274" s="470">
        <f>('ป้อนข้อมูล Mortgage Protection1'!$G$26*HLOOKUP($H$6,'SA 10%'!$A$6:$IV$366,$A274+1,0))/1000</f>
        <v>0</v>
      </c>
      <c r="I274" s="470">
        <f>('ป้อนข้อมูล Mortgage Protection1'!$G$26*HLOOKUP($I$6,'SA 10%'!$A$6:$IV$366,$A274+1,0))/1000</f>
        <v>0</v>
      </c>
      <c r="J274" s="470">
        <f>('ป้อนข้อมูล Mortgage Protection1'!$G$26*HLOOKUP($J$6,'SA 10%'!$A$6:$IV$366,$A274+1,0))/1000</f>
        <v>0</v>
      </c>
      <c r="K274" s="470">
        <f>('ป้อนข้อมูล Mortgage Protection1'!$G$26*HLOOKUP($K$6,'SA 10%'!$A$6:$IV$366,$A274+1,0))/1000</f>
        <v>0</v>
      </c>
      <c r="L274" s="470">
        <f>('ป้อนข้อมูล Mortgage Protection1'!$G$26*HLOOKUP($L$6,'SA 10%'!$A$6:$IV$366,$A274+1,0))/1000</f>
        <v>0</v>
      </c>
      <c r="M274" s="470">
        <f>('ป้อนข้อมูล Mortgage Protection1'!$G$26*HLOOKUP($M$6,'SA 10%'!$A$6:$IV$366,$A274+1,0))/1000</f>
        <v>0</v>
      </c>
      <c r="N274" s="470">
        <f>('ป้อนข้อมูล Mortgage Protection1'!$G$26*HLOOKUP($N$6,'SA 10%'!$A$6:$IV$366,$A274+1,0))/1000</f>
        <v>0</v>
      </c>
      <c r="O274" s="470">
        <f>('ป้อนข้อมูล Mortgage Protection1'!$G$26*HLOOKUP($O$6,'SA 10%'!$A$6:$IV$366,$A274+1,0))/1000</f>
        <v>0</v>
      </c>
      <c r="P274" s="470">
        <f>('ป้อนข้อมูล Mortgage Protection1'!$G$26*HLOOKUP($P$6,'SA 10%'!$A$6:$IV$366,$A274+1,0))/1000</f>
        <v>0</v>
      </c>
      <c r="Q274" s="470">
        <f>('ป้อนข้อมูล Mortgage Protection1'!$G$26*HLOOKUP($Q$6,'SA 10%'!$A$6:$IV$366,$A274+1,0))/1000</f>
        <v>0</v>
      </c>
      <c r="R274" s="470">
        <f>('ป้อนข้อมูล Mortgage Protection1'!$G$26*HLOOKUP($R$6,'SA 10%'!$A$6:$IV$366,$A274+1,0))/1000</f>
        <v>0</v>
      </c>
      <c r="S274" s="470">
        <f>('ป้อนข้อมูล Mortgage Protection1'!$G$26*HLOOKUP($S$6,'SA 10%'!$A$6:$IV$366,$A274+1,0))/1000</f>
        <v>0</v>
      </c>
      <c r="T274" s="470">
        <f>('ป้อนข้อมูล Mortgage Protection1'!$G$26*HLOOKUP($T$6,'SA 10%'!$A$6:$IV$366,$A274+1,0))/1000</f>
        <v>0</v>
      </c>
      <c r="U274" s="470">
        <f>('ป้อนข้อมูล Mortgage Protection1'!$G$26*HLOOKUP($U$6,'SA 10%'!$A$6:$IV$366,$A274+1,0))/1000</f>
        <v>0</v>
      </c>
      <c r="V274" s="470">
        <f>('ป้อนข้อมูล Mortgage Protection1'!$G$26*HLOOKUP($V$6,'SA 10%'!$A$6:$IV$366,$A274+1,0))/1000</f>
        <v>0</v>
      </c>
      <c r="W274" s="470">
        <f>('ป้อนข้อมูล Mortgage Protection1'!$G$26*HLOOKUP($W$6,'SA 10%'!$A$6:$IV$366,$A274+1,0))/1000</f>
        <v>0</v>
      </c>
      <c r="X274" s="470">
        <f>('ป้อนข้อมูล Mortgage Protection1'!$G$26*HLOOKUP($X$6,'SA 10%'!$A$6:$IV$366,$A274+1,0))/1000</f>
        <v>204991.03268620995</v>
      </c>
      <c r="Y274" s="470">
        <f>('ป้อนข้อมูล Mortgage Protection1'!$G$26*HLOOKUP($Y$6,'SA 10%'!$A$6:$IV$366,$A274+1,0))/1000</f>
        <v>450737.80585494713</v>
      </c>
      <c r="Z274" s="470">
        <f>('ป้อนข้อมูล Mortgage Protection1'!$G$26*HLOOKUP($Z$6,'SA 10%'!$A$6:$IV$366,$A274+1,0))/1000</f>
        <v>668756.82651064498</v>
      </c>
      <c r="AA274" s="470">
        <f>('ป้อนข้อมูล Mortgage Protection1'!$G$26*HLOOKUP($AA$6,'SA 10%'!$A$6:$IV$366,$A274+1,0))/1000</f>
        <v>862579.76761672995</v>
      </c>
      <c r="AB274" s="470">
        <f>('ป้อนข้อมูล Mortgage Protection1'!$G$26*HLOOKUP($AB$6,'SA 10%'!$A$6:$IV$366,$A274+1,0))/1000</f>
        <v>1035211.1556255767</v>
      </c>
      <c r="AC274" s="470">
        <f>('ป้อนข้อมูล Mortgage Protection1'!$G$26*HLOOKUP($AC$6,'SA 10%'!$A$6:$IV$366,$A274+1,0))/1000</f>
        <v>1189221.6018969894</v>
      </c>
      <c r="AD274" s="470">
        <f>('ป้อนข้อมูล Mortgage Protection1'!$G$26*HLOOKUP($AD$6,'SA 10%'!$A$6:$IV$366,$A274+1,0))/1000</f>
        <v>1326821.8318223134</v>
      </c>
      <c r="AE274" s="470">
        <f>('ป้อนข้อมูล Mortgage Protection1'!$G$26*HLOOKUP($AE$6,'SA 10%'!$A$6:$IV$366,$A274+1,0))/1000</f>
        <v>1449921.9919781219</v>
      </c>
    </row>
    <row r="275" spans="1:31" ht="11.1" customHeight="1">
      <c r="A275" s="469">
        <v>269</v>
      </c>
      <c r="B275" s="470">
        <f>('ป้อนข้อมูล Mortgage Protection1'!$G$26*HLOOKUP($B$6,'SA 10%'!$A$6:$IV$366,$A275+1,0))/1000</f>
        <v>0</v>
      </c>
      <c r="C275" s="470">
        <f>('ป้อนข้อมูล Mortgage Protection1'!$G$26*HLOOKUP($C$6,'SA 10%'!$A$6:$IV$366,$A275+1,0))/1000</f>
        <v>0</v>
      </c>
      <c r="D275" s="470">
        <f>('ป้อนข้อมูล Mortgage Protection1'!$G$26*HLOOKUP($D$6,'SA 10%'!$A$6:$IV$366,$A275+1,0))/1000</f>
        <v>0</v>
      </c>
      <c r="E275" s="470">
        <f>('ป้อนข้อมูล Mortgage Protection1'!$G$26*HLOOKUP($E$6,'SA 10%'!$A$6:$IV$366,$A275+1,0))/1000</f>
        <v>0</v>
      </c>
      <c r="F275" s="470">
        <f>('ป้อนข้อมูล Mortgage Protection1'!$G$26*HLOOKUP($F$6,'SA 10%'!$A$6:$IV$366,$A275+1,0))/1000</f>
        <v>0</v>
      </c>
      <c r="G275" s="470">
        <f>('ป้อนข้อมูล Mortgage Protection1'!$G$26*HLOOKUP($G$6,'SA 10%'!$A$6:$IV$366,$A275+1,0))/1000</f>
        <v>0</v>
      </c>
      <c r="H275" s="470">
        <f>('ป้อนข้อมูล Mortgage Protection1'!$G$26*HLOOKUP($H$6,'SA 10%'!$A$6:$IV$366,$A275+1,0))/1000</f>
        <v>0</v>
      </c>
      <c r="I275" s="470">
        <f>('ป้อนข้อมูล Mortgage Protection1'!$G$26*HLOOKUP($I$6,'SA 10%'!$A$6:$IV$366,$A275+1,0))/1000</f>
        <v>0</v>
      </c>
      <c r="J275" s="470">
        <f>('ป้อนข้อมูล Mortgage Protection1'!$G$26*HLOOKUP($J$6,'SA 10%'!$A$6:$IV$366,$A275+1,0))/1000</f>
        <v>0</v>
      </c>
      <c r="K275" s="470">
        <f>('ป้อนข้อมูล Mortgage Protection1'!$G$26*HLOOKUP($K$6,'SA 10%'!$A$6:$IV$366,$A275+1,0))/1000</f>
        <v>0</v>
      </c>
      <c r="L275" s="470">
        <f>('ป้อนข้อมูล Mortgage Protection1'!$G$26*HLOOKUP($L$6,'SA 10%'!$A$6:$IV$366,$A275+1,0))/1000</f>
        <v>0</v>
      </c>
      <c r="M275" s="470">
        <f>('ป้อนข้อมูล Mortgage Protection1'!$G$26*HLOOKUP($M$6,'SA 10%'!$A$6:$IV$366,$A275+1,0))/1000</f>
        <v>0</v>
      </c>
      <c r="N275" s="470">
        <f>('ป้อนข้อมูล Mortgage Protection1'!$G$26*HLOOKUP($N$6,'SA 10%'!$A$6:$IV$366,$A275+1,0))/1000</f>
        <v>0</v>
      </c>
      <c r="O275" s="470">
        <f>('ป้อนข้อมูล Mortgage Protection1'!$G$26*HLOOKUP($O$6,'SA 10%'!$A$6:$IV$366,$A275+1,0))/1000</f>
        <v>0</v>
      </c>
      <c r="P275" s="470">
        <f>('ป้อนข้อมูล Mortgage Protection1'!$G$26*HLOOKUP($P$6,'SA 10%'!$A$6:$IV$366,$A275+1,0))/1000</f>
        <v>0</v>
      </c>
      <c r="Q275" s="470">
        <f>('ป้อนข้อมูล Mortgage Protection1'!$G$26*HLOOKUP($Q$6,'SA 10%'!$A$6:$IV$366,$A275+1,0))/1000</f>
        <v>0</v>
      </c>
      <c r="R275" s="470">
        <f>('ป้อนข้อมูล Mortgage Protection1'!$G$26*HLOOKUP($R$6,'SA 10%'!$A$6:$IV$366,$A275+1,0))/1000</f>
        <v>0</v>
      </c>
      <c r="S275" s="470">
        <f>('ป้อนข้อมูล Mortgage Protection1'!$G$26*HLOOKUP($S$6,'SA 10%'!$A$6:$IV$366,$A275+1,0))/1000</f>
        <v>0</v>
      </c>
      <c r="T275" s="470">
        <f>('ป้อนข้อมูล Mortgage Protection1'!$G$26*HLOOKUP($T$6,'SA 10%'!$A$6:$IV$366,$A275+1,0))/1000</f>
        <v>0</v>
      </c>
      <c r="U275" s="470">
        <f>('ป้อนข้อมูล Mortgage Protection1'!$G$26*HLOOKUP($U$6,'SA 10%'!$A$6:$IV$366,$A275+1,0))/1000</f>
        <v>0</v>
      </c>
      <c r="V275" s="470">
        <f>('ป้อนข้อมูล Mortgage Protection1'!$G$26*HLOOKUP($V$6,'SA 10%'!$A$6:$IV$366,$A275+1,0))/1000</f>
        <v>0</v>
      </c>
      <c r="W275" s="470">
        <f>('ป้อนข้อมูล Mortgage Protection1'!$G$26*HLOOKUP($W$6,'SA 10%'!$A$6:$IV$366,$A275+1,0))/1000</f>
        <v>0</v>
      </c>
      <c r="X275" s="470">
        <f>('ป้อนข้อมูล Mortgage Protection1'!$G$26*HLOOKUP($X$6,'SA 10%'!$A$6:$IV$366,$A275+1,0))/1000</f>
        <v>182962.97719978404</v>
      </c>
      <c r="Y275" s="470">
        <f>('ป้อนข้อมูล Mortgage Protection1'!$G$26*HLOOKUP($Y$6,'SA 10%'!$A$6:$IV$366,$A275+1,0))/1000</f>
        <v>431008.34400464821</v>
      </c>
      <c r="Z275" s="470">
        <f>('ป้อนข้อมูล Mortgage Protection1'!$G$26*HLOOKUP($Z$6,'SA 10%'!$A$6:$IV$366,$A275+1,0))/1000</f>
        <v>651066.60662870202</v>
      </c>
      <c r="AA275" s="470">
        <f>('ป้อนข้อมูล Mortgage Protection1'!$G$26*HLOOKUP($AA$6,'SA 10%'!$A$6:$IV$366,$A275+1,0))/1000</f>
        <v>846702.47155558516</v>
      </c>
      <c r="AB275" s="470">
        <f>('ป้อนข้อมูล Mortgage Protection1'!$G$26*HLOOKUP($AB$6,'SA 10%'!$A$6:$IV$366,$A275+1,0))/1000</f>
        <v>1020948.5680904334</v>
      </c>
      <c r="AC275" s="470">
        <f>('ป้อนข้อมูล Mortgage Protection1'!$G$26*HLOOKUP($AC$6,'SA 10%'!$A$6:$IV$366,$A275+1,0))/1000</f>
        <v>1176399.551818887</v>
      </c>
      <c r="AD275" s="470">
        <f>('ป้อนข้อมูล Mortgage Protection1'!$G$26*HLOOKUP($AD$6,'SA 10%'!$A$6:$IV$366,$A275+1,0))/1000</f>
        <v>1315286.8261629741</v>
      </c>
      <c r="AE275" s="470">
        <f>('ป้อนข้อมูล Mortgage Protection1'!$G$26*HLOOKUP($AE$6,'SA 10%'!$A$6:$IV$366,$A275+1,0))/1000</f>
        <v>1439538.4042645483</v>
      </c>
    </row>
    <row r="276" spans="1:31" ht="11.1" customHeight="1">
      <c r="A276" s="469">
        <v>270</v>
      </c>
      <c r="B276" s="470">
        <f>('ป้อนข้อมูล Mortgage Protection1'!$G$26*HLOOKUP($B$6,'SA 10%'!$A$6:$IV$366,$A276+1,0))/1000</f>
        <v>0</v>
      </c>
      <c r="C276" s="470">
        <f>('ป้อนข้อมูล Mortgage Protection1'!$G$26*HLOOKUP($C$6,'SA 10%'!$A$6:$IV$366,$A276+1,0))/1000</f>
        <v>0</v>
      </c>
      <c r="D276" s="470">
        <f>('ป้อนข้อมูล Mortgage Protection1'!$G$26*HLOOKUP($D$6,'SA 10%'!$A$6:$IV$366,$A276+1,0))/1000</f>
        <v>0</v>
      </c>
      <c r="E276" s="470">
        <f>('ป้อนข้อมูล Mortgage Protection1'!$G$26*HLOOKUP($E$6,'SA 10%'!$A$6:$IV$366,$A276+1,0))/1000</f>
        <v>0</v>
      </c>
      <c r="F276" s="470">
        <f>('ป้อนข้อมูล Mortgage Protection1'!$G$26*HLOOKUP($F$6,'SA 10%'!$A$6:$IV$366,$A276+1,0))/1000</f>
        <v>0</v>
      </c>
      <c r="G276" s="470">
        <f>('ป้อนข้อมูล Mortgage Protection1'!$G$26*HLOOKUP($G$6,'SA 10%'!$A$6:$IV$366,$A276+1,0))/1000</f>
        <v>0</v>
      </c>
      <c r="H276" s="470">
        <f>('ป้อนข้อมูล Mortgage Protection1'!$G$26*HLOOKUP($H$6,'SA 10%'!$A$6:$IV$366,$A276+1,0))/1000</f>
        <v>0</v>
      </c>
      <c r="I276" s="470">
        <f>('ป้อนข้อมูล Mortgage Protection1'!$G$26*HLOOKUP($I$6,'SA 10%'!$A$6:$IV$366,$A276+1,0))/1000</f>
        <v>0</v>
      </c>
      <c r="J276" s="470">
        <f>('ป้อนข้อมูล Mortgage Protection1'!$G$26*HLOOKUP($J$6,'SA 10%'!$A$6:$IV$366,$A276+1,0))/1000</f>
        <v>0</v>
      </c>
      <c r="K276" s="470">
        <f>('ป้อนข้อมูล Mortgage Protection1'!$G$26*HLOOKUP($K$6,'SA 10%'!$A$6:$IV$366,$A276+1,0))/1000</f>
        <v>0</v>
      </c>
      <c r="L276" s="470">
        <f>('ป้อนข้อมูล Mortgage Protection1'!$G$26*HLOOKUP($L$6,'SA 10%'!$A$6:$IV$366,$A276+1,0))/1000</f>
        <v>0</v>
      </c>
      <c r="M276" s="470">
        <f>('ป้อนข้อมูล Mortgage Protection1'!$G$26*HLOOKUP($M$6,'SA 10%'!$A$6:$IV$366,$A276+1,0))/1000</f>
        <v>0</v>
      </c>
      <c r="N276" s="470">
        <f>('ป้อนข้อมูล Mortgage Protection1'!$G$26*HLOOKUP($N$6,'SA 10%'!$A$6:$IV$366,$A276+1,0))/1000</f>
        <v>0</v>
      </c>
      <c r="O276" s="470">
        <f>('ป้อนข้อมูล Mortgage Protection1'!$G$26*HLOOKUP($O$6,'SA 10%'!$A$6:$IV$366,$A276+1,0))/1000</f>
        <v>0</v>
      </c>
      <c r="P276" s="470">
        <f>('ป้อนข้อมูล Mortgage Protection1'!$G$26*HLOOKUP($P$6,'SA 10%'!$A$6:$IV$366,$A276+1,0))/1000</f>
        <v>0</v>
      </c>
      <c r="Q276" s="470">
        <f>('ป้อนข้อมูล Mortgage Protection1'!$G$26*HLOOKUP($Q$6,'SA 10%'!$A$6:$IV$366,$A276+1,0))/1000</f>
        <v>0</v>
      </c>
      <c r="R276" s="470">
        <f>('ป้อนข้อมูล Mortgage Protection1'!$G$26*HLOOKUP($R$6,'SA 10%'!$A$6:$IV$366,$A276+1,0))/1000</f>
        <v>0</v>
      </c>
      <c r="S276" s="470">
        <f>('ป้อนข้อมูล Mortgage Protection1'!$G$26*HLOOKUP($S$6,'SA 10%'!$A$6:$IV$366,$A276+1,0))/1000</f>
        <v>0</v>
      </c>
      <c r="T276" s="470">
        <f>('ป้อนข้อมูล Mortgage Protection1'!$G$26*HLOOKUP($T$6,'SA 10%'!$A$6:$IV$366,$A276+1,0))/1000</f>
        <v>0</v>
      </c>
      <c r="U276" s="470">
        <f>('ป้อนข้อมูล Mortgage Protection1'!$G$26*HLOOKUP($U$6,'SA 10%'!$A$6:$IV$366,$A276+1,0))/1000</f>
        <v>0</v>
      </c>
      <c r="V276" s="470">
        <f>('ป้อนข้อมูล Mortgage Protection1'!$G$26*HLOOKUP($V$6,'SA 10%'!$A$6:$IV$366,$A276+1,0))/1000</f>
        <v>0</v>
      </c>
      <c r="W276" s="470">
        <f>('ป้อนข้อมูล Mortgage Protection1'!$G$26*HLOOKUP($W$6,'SA 10%'!$A$6:$IV$366,$A276+1,0))/1000</f>
        <v>0</v>
      </c>
      <c r="X276" s="470">
        <f>('ป้อนข้อมูล Mortgage Protection1'!$G$26*HLOOKUP($X$6,'SA 10%'!$A$6:$IV$366,$A276+1,0))/1000</f>
        <v>160751.35458430464</v>
      </c>
      <c r="Y276" s="470">
        <f>('ป้อนข้อมูล Mortgage Protection1'!$G$26*HLOOKUP($Y$6,'SA 10%'!$A$6:$IV$366,$A276+1,0))/1000</f>
        <v>411114.46997226315</v>
      </c>
      <c r="Z276" s="470">
        <f>('ป้อนข้อมูล Mortgage Protection1'!$G$26*HLOOKUP($Z$6,'SA 10%'!$A$6:$IV$366,$A276+1,0))/1000</f>
        <v>633228.96824774344</v>
      </c>
      <c r="AA276" s="470">
        <f>('ป้อนข้อมูล Mortgage Protection1'!$G$26*HLOOKUP($AA$6,'SA 10%'!$A$6:$IV$366,$A276+1,0))/1000</f>
        <v>830692.86469393084</v>
      </c>
      <c r="AB276" s="470">
        <f>('ป้อนข้อมูล Mortgage Protection1'!$G$26*HLOOKUP($AB$6,'SA 10%'!$A$6:$IV$366,$A276+1,0))/1000</f>
        <v>1006567.1256591638</v>
      </c>
      <c r="AC276" s="470">
        <f>('ป้อนข้อมูล Mortgage Protection1'!$G$26*HLOOKUP($AC$6,'SA 10%'!$A$6:$IV$366,$A276+1,0))/1000</f>
        <v>1163470.651323467</v>
      </c>
      <c r="AD276" s="470">
        <f>('ป้อนข้อมูล Mortgage Protection1'!$G$26*HLOOKUP($AD$6,'SA 10%'!$A$6:$IV$366,$A276+1,0))/1000</f>
        <v>1303655.6954564743</v>
      </c>
      <c r="AE276" s="470">
        <f>('ป้อนข้อมูล Mortgage Protection1'!$G$26*HLOOKUP($AE$6,'SA 10%'!$A$6:$IV$366,$A276+1,0))/1000</f>
        <v>1429068.2866533615</v>
      </c>
    </row>
    <row r="277" spans="1:31" ht="11.1" customHeight="1">
      <c r="A277" s="469">
        <v>271</v>
      </c>
      <c r="B277" s="470">
        <f>('ป้อนข้อมูล Mortgage Protection1'!$G$26*HLOOKUP($B$6,'SA 10%'!$A$6:$IV$366,$A277+1,0))/1000</f>
        <v>0</v>
      </c>
      <c r="C277" s="470">
        <f>('ป้อนข้อมูล Mortgage Protection1'!$G$26*HLOOKUP($C$6,'SA 10%'!$A$6:$IV$366,$A277+1,0))/1000</f>
        <v>0</v>
      </c>
      <c r="D277" s="470">
        <f>('ป้อนข้อมูล Mortgage Protection1'!$G$26*HLOOKUP($D$6,'SA 10%'!$A$6:$IV$366,$A277+1,0))/1000</f>
        <v>0</v>
      </c>
      <c r="E277" s="470">
        <f>('ป้อนข้อมูล Mortgage Protection1'!$G$26*HLOOKUP($E$6,'SA 10%'!$A$6:$IV$366,$A277+1,0))/1000</f>
        <v>0</v>
      </c>
      <c r="F277" s="470">
        <f>('ป้อนข้อมูล Mortgage Protection1'!$G$26*HLOOKUP($F$6,'SA 10%'!$A$6:$IV$366,$A277+1,0))/1000</f>
        <v>0</v>
      </c>
      <c r="G277" s="470">
        <f>('ป้อนข้อมูล Mortgage Protection1'!$G$26*HLOOKUP($G$6,'SA 10%'!$A$6:$IV$366,$A277+1,0))/1000</f>
        <v>0</v>
      </c>
      <c r="H277" s="470">
        <f>('ป้อนข้อมูล Mortgage Protection1'!$G$26*HLOOKUP($H$6,'SA 10%'!$A$6:$IV$366,$A277+1,0))/1000</f>
        <v>0</v>
      </c>
      <c r="I277" s="470">
        <f>('ป้อนข้อมูล Mortgage Protection1'!$G$26*HLOOKUP($I$6,'SA 10%'!$A$6:$IV$366,$A277+1,0))/1000</f>
        <v>0</v>
      </c>
      <c r="J277" s="470">
        <f>('ป้อนข้อมูล Mortgage Protection1'!$G$26*HLOOKUP($J$6,'SA 10%'!$A$6:$IV$366,$A277+1,0))/1000</f>
        <v>0</v>
      </c>
      <c r="K277" s="470">
        <f>('ป้อนข้อมูล Mortgage Protection1'!$G$26*HLOOKUP($K$6,'SA 10%'!$A$6:$IV$366,$A277+1,0))/1000</f>
        <v>0</v>
      </c>
      <c r="L277" s="470">
        <f>('ป้อนข้อมูล Mortgage Protection1'!$G$26*HLOOKUP($L$6,'SA 10%'!$A$6:$IV$366,$A277+1,0))/1000</f>
        <v>0</v>
      </c>
      <c r="M277" s="470">
        <f>('ป้อนข้อมูล Mortgage Protection1'!$G$26*HLOOKUP($M$6,'SA 10%'!$A$6:$IV$366,$A277+1,0))/1000</f>
        <v>0</v>
      </c>
      <c r="N277" s="470">
        <f>('ป้อนข้อมูล Mortgage Protection1'!$G$26*HLOOKUP($N$6,'SA 10%'!$A$6:$IV$366,$A277+1,0))/1000</f>
        <v>0</v>
      </c>
      <c r="O277" s="470">
        <f>('ป้อนข้อมูล Mortgage Protection1'!$G$26*HLOOKUP($O$6,'SA 10%'!$A$6:$IV$366,$A277+1,0))/1000</f>
        <v>0</v>
      </c>
      <c r="P277" s="470">
        <f>('ป้อนข้อมูล Mortgage Protection1'!$G$26*HLOOKUP($P$6,'SA 10%'!$A$6:$IV$366,$A277+1,0))/1000</f>
        <v>0</v>
      </c>
      <c r="Q277" s="470">
        <f>('ป้อนข้อมูล Mortgage Protection1'!$G$26*HLOOKUP($Q$6,'SA 10%'!$A$6:$IV$366,$A277+1,0))/1000</f>
        <v>0</v>
      </c>
      <c r="R277" s="470">
        <f>('ป้อนข้อมูล Mortgage Protection1'!$G$26*HLOOKUP($R$6,'SA 10%'!$A$6:$IV$366,$A277+1,0))/1000</f>
        <v>0</v>
      </c>
      <c r="S277" s="470">
        <f>('ป้อนข้อมูล Mortgage Protection1'!$G$26*HLOOKUP($S$6,'SA 10%'!$A$6:$IV$366,$A277+1,0))/1000</f>
        <v>0</v>
      </c>
      <c r="T277" s="470">
        <f>('ป้อนข้อมูล Mortgage Protection1'!$G$26*HLOOKUP($T$6,'SA 10%'!$A$6:$IV$366,$A277+1,0))/1000</f>
        <v>0</v>
      </c>
      <c r="U277" s="470">
        <f>('ป้อนข้อมูล Mortgage Protection1'!$G$26*HLOOKUP($U$6,'SA 10%'!$A$6:$IV$366,$A277+1,0))/1000</f>
        <v>0</v>
      </c>
      <c r="V277" s="470">
        <f>('ป้อนข้อมูล Mortgage Protection1'!$G$26*HLOOKUP($V$6,'SA 10%'!$A$6:$IV$366,$A277+1,0))/1000</f>
        <v>0</v>
      </c>
      <c r="W277" s="470">
        <f>('ป้อนข้อมูล Mortgage Protection1'!$G$26*HLOOKUP($W$6,'SA 10%'!$A$6:$IV$366,$A277+1,0))/1000</f>
        <v>0</v>
      </c>
      <c r="X277" s="470">
        <f>('ป้อนข้อมูล Mortgage Protection1'!$G$26*HLOOKUP($X$6,'SA 10%'!$A$6:$IV$366,$A277+1,0))/1000</f>
        <v>138354.63511369587</v>
      </c>
      <c r="Y277" s="470">
        <f>('ป้อนข้อมูล Mortgage Protection1'!$G$26*HLOOKUP($Y$6,'SA 10%'!$A$6:$IV$366,$A277+1,0))/1000</f>
        <v>391054.81365627481</v>
      </c>
      <c r="Z277" s="470">
        <f>('ป้อนข้อมูล Mortgage Protection1'!$G$26*HLOOKUP($Z$6,'SA 10%'!$A$6:$IV$366,$A277+1,0))/1000</f>
        <v>615242.68288027588</v>
      </c>
      <c r="AA277" s="470">
        <f>('ป้อนข้อมูล Mortgage Protection1'!$G$26*HLOOKUP($AA$6,'SA 10%'!$A$6:$IV$366,$A277+1,0))/1000</f>
        <v>814549.84444176254</v>
      </c>
      <c r="AB277" s="470">
        <f>('ป้อนข้อมูล Mortgage Protection1'!$G$26*HLOOKUP($AB$6,'SA 10%'!$A$6:$IV$366,$A277+1,0))/1000</f>
        <v>992065.83787430008</v>
      </c>
      <c r="AC277" s="470">
        <f>('ป้อนข้อมูล Mortgage Protection1'!$G$26*HLOOKUP($AC$6,'SA 10%'!$A$6:$IV$366,$A277+1,0))/1000</f>
        <v>1150434.0099905855</v>
      </c>
      <c r="AD277" s="470">
        <f>('ป้อนข้อมูล Mortgage Protection1'!$G$26*HLOOKUP($AD$6,'SA 10%'!$A$6:$IV$366,$A277+1,0))/1000</f>
        <v>1291927.6386607529</v>
      </c>
      <c r="AE277" s="470">
        <f>('ป้อนข้อมูล Mortgage Protection1'!$G$26*HLOOKUP($AE$6,'SA 10%'!$A$6:$IV$366,$A277+1,0))/1000</f>
        <v>1418510.9180620809</v>
      </c>
    </row>
    <row r="278" spans="1:31" ht="11.1" customHeight="1">
      <c r="A278" s="469">
        <v>272</v>
      </c>
      <c r="B278" s="470">
        <f>('ป้อนข้อมูล Mortgage Protection1'!$G$26*HLOOKUP($B$6,'SA 10%'!$A$6:$IV$366,$A278+1,0))/1000</f>
        <v>0</v>
      </c>
      <c r="C278" s="470">
        <f>('ป้อนข้อมูล Mortgage Protection1'!$G$26*HLOOKUP($C$6,'SA 10%'!$A$6:$IV$366,$A278+1,0))/1000</f>
        <v>0</v>
      </c>
      <c r="D278" s="470">
        <f>('ป้อนข้อมูล Mortgage Protection1'!$G$26*HLOOKUP($D$6,'SA 10%'!$A$6:$IV$366,$A278+1,0))/1000</f>
        <v>0</v>
      </c>
      <c r="E278" s="470">
        <f>('ป้อนข้อมูล Mortgage Protection1'!$G$26*HLOOKUP($E$6,'SA 10%'!$A$6:$IV$366,$A278+1,0))/1000</f>
        <v>0</v>
      </c>
      <c r="F278" s="470">
        <f>('ป้อนข้อมูล Mortgage Protection1'!$G$26*HLOOKUP($F$6,'SA 10%'!$A$6:$IV$366,$A278+1,0))/1000</f>
        <v>0</v>
      </c>
      <c r="G278" s="470">
        <f>('ป้อนข้อมูล Mortgage Protection1'!$G$26*HLOOKUP($G$6,'SA 10%'!$A$6:$IV$366,$A278+1,0))/1000</f>
        <v>0</v>
      </c>
      <c r="H278" s="470">
        <f>('ป้อนข้อมูล Mortgage Protection1'!$G$26*HLOOKUP($H$6,'SA 10%'!$A$6:$IV$366,$A278+1,0))/1000</f>
        <v>0</v>
      </c>
      <c r="I278" s="470">
        <f>('ป้อนข้อมูล Mortgage Protection1'!$G$26*HLOOKUP($I$6,'SA 10%'!$A$6:$IV$366,$A278+1,0))/1000</f>
        <v>0</v>
      </c>
      <c r="J278" s="470">
        <f>('ป้อนข้อมูล Mortgage Protection1'!$G$26*HLOOKUP($J$6,'SA 10%'!$A$6:$IV$366,$A278+1,0))/1000</f>
        <v>0</v>
      </c>
      <c r="K278" s="470">
        <f>('ป้อนข้อมูล Mortgage Protection1'!$G$26*HLOOKUP($K$6,'SA 10%'!$A$6:$IV$366,$A278+1,0))/1000</f>
        <v>0</v>
      </c>
      <c r="L278" s="470">
        <f>('ป้อนข้อมูล Mortgage Protection1'!$G$26*HLOOKUP($L$6,'SA 10%'!$A$6:$IV$366,$A278+1,0))/1000</f>
        <v>0</v>
      </c>
      <c r="M278" s="470">
        <f>('ป้อนข้อมูล Mortgage Protection1'!$G$26*HLOOKUP($M$6,'SA 10%'!$A$6:$IV$366,$A278+1,0))/1000</f>
        <v>0</v>
      </c>
      <c r="N278" s="470">
        <f>('ป้อนข้อมูล Mortgage Protection1'!$G$26*HLOOKUP($N$6,'SA 10%'!$A$6:$IV$366,$A278+1,0))/1000</f>
        <v>0</v>
      </c>
      <c r="O278" s="470">
        <f>('ป้อนข้อมูล Mortgage Protection1'!$G$26*HLOOKUP($O$6,'SA 10%'!$A$6:$IV$366,$A278+1,0))/1000</f>
        <v>0</v>
      </c>
      <c r="P278" s="470">
        <f>('ป้อนข้อมูล Mortgage Protection1'!$G$26*HLOOKUP($P$6,'SA 10%'!$A$6:$IV$366,$A278+1,0))/1000</f>
        <v>0</v>
      </c>
      <c r="Q278" s="470">
        <f>('ป้อนข้อมูล Mortgage Protection1'!$G$26*HLOOKUP($Q$6,'SA 10%'!$A$6:$IV$366,$A278+1,0))/1000</f>
        <v>0</v>
      </c>
      <c r="R278" s="470">
        <f>('ป้อนข้อมูล Mortgage Protection1'!$G$26*HLOOKUP($R$6,'SA 10%'!$A$6:$IV$366,$A278+1,0))/1000</f>
        <v>0</v>
      </c>
      <c r="S278" s="470">
        <f>('ป้อนข้อมูล Mortgage Protection1'!$G$26*HLOOKUP($S$6,'SA 10%'!$A$6:$IV$366,$A278+1,0))/1000</f>
        <v>0</v>
      </c>
      <c r="T278" s="470">
        <f>('ป้อนข้อมูล Mortgage Protection1'!$G$26*HLOOKUP($T$6,'SA 10%'!$A$6:$IV$366,$A278+1,0))/1000</f>
        <v>0</v>
      </c>
      <c r="U278" s="470">
        <f>('ป้อนข้อมูล Mortgage Protection1'!$G$26*HLOOKUP($U$6,'SA 10%'!$A$6:$IV$366,$A278+1,0))/1000</f>
        <v>0</v>
      </c>
      <c r="V278" s="470">
        <f>('ป้อนข้อมูล Mortgage Protection1'!$G$26*HLOOKUP($V$6,'SA 10%'!$A$6:$IV$366,$A278+1,0))/1000</f>
        <v>0</v>
      </c>
      <c r="W278" s="470">
        <f>('ป้อนข้อมูล Mortgage Protection1'!$G$26*HLOOKUP($W$6,'SA 10%'!$A$6:$IV$366,$A278+1,0))/1000</f>
        <v>0</v>
      </c>
      <c r="X278" s="470">
        <f>('ป้อนข้อมูล Mortgage Protection1'!$G$26*HLOOKUP($X$6,'SA 10%'!$A$6:$IV$366,$A278+1,0))/1000</f>
        <v>115771.27631416543</v>
      </c>
      <c r="Y278" s="470">
        <f>('ป้อนข้อมูล Mortgage Protection1'!$G$26*HLOOKUP($Y$6,'SA 10%'!$A$6:$IV$366,$A278+1,0))/1000</f>
        <v>370827.99353765359</v>
      </c>
      <c r="Z278" s="470">
        <f>('ป้อนข้อมูล Mortgage Protection1'!$G$26*HLOOKUP($Z$6,'SA 10%'!$A$6:$IV$366,$A278+1,0))/1000</f>
        <v>597106.51180141314</v>
      </c>
      <c r="AA278" s="470">
        <f>('ป้อนข้อมูล Mortgage Protection1'!$G$26*HLOOKUP($AA$6,'SA 10%'!$A$6:$IV$366,$A278+1,0))/1000</f>
        <v>798272.29902082635</v>
      </c>
      <c r="AB278" s="470">
        <f>('ป้อนข้อมูล Mortgage Protection1'!$G$26*HLOOKUP($AB$6,'SA 10%'!$A$6:$IV$366,$A278+1,0))/1000</f>
        <v>977443.70602456259</v>
      </c>
      <c r="AC278" s="470">
        <f>('ป้อนข้อมูล Mortgage Protection1'!$G$26*HLOOKUP($AC$6,'SA 10%'!$A$6:$IV$366,$A278+1,0))/1000</f>
        <v>1137288.7299799293</v>
      </c>
      <c r="AD278" s="470">
        <f>('ป้อนข้อมูล Mortgage Protection1'!$G$26*HLOOKUP($AD$6,'SA 10%'!$A$6:$IV$366,$A278+1,0))/1000</f>
        <v>1280101.8480584011</v>
      </c>
      <c r="AE278" s="470">
        <f>('ป้อนข้อมูล Mortgage Protection1'!$G$26*HLOOKUP($AE$6,'SA 10%'!$A$6:$IV$366,$A278+1,0))/1000</f>
        <v>1407865.5713992072</v>
      </c>
    </row>
    <row r="279" spans="1:31" ht="11.1" customHeight="1">
      <c r="A279" s="469">
        <v>273</v>
      </c>
      <c r="B279" s="470">
        <f>('ป้อนข้อมูล Mortgage Protection1'!$G$26*HLOOKUP($B$6,'SA 10%'!$A$6:$IV$366,$A279+1,0))/1000</f>
        <v>0</v>
      </c>
      <c r="C279" s="470">
        <f>('ป้อนข้อมูล Mortgage Protection1'!$G$26*HLOOKUP($C$6,'SA 10%'!$A$6:$IV$366,$A279+1,0))/1000</f>
        <v>0</v>
      </c>
      <c r="D279" s="470">
        <f>('ป้อนข้อมูล Mortgage Protection1'!$G$26*HLOOKUP($D$6,'SA 10%'!$A$6:$IV$366,$A279+1,0))/1000</f>
        <v>0</v>
      </c>
      <c r="E279" s="470">
        <f>('ป้อนข้อมูล Mortgage Protection1'!$G$26*HLOOKUP($E$6,'SA 10%'!$A$6:$IV$366,$A279+1,0))/1000</f>
        <v>0</v>
      </c>
      <c r="F279" s="470">
        <f>('ป้อนข้อมูล Mortgage Protection1'!$G$26*HLOOKUP($F$6,'SA 10%'!$A$6:$IV$366,$A279+1,0))/1000</f>
        <v>0</v>
      </c>
      <c r="G279" s="470">
        <f>('ป้อนข้อมูล Mortgage Protection1'!$G$26*HLOOKUP($G$6,'SA 10%'!$A$6:$IV$366,$A279+1,0))/1000</f>
        <v>0</v>
      </c>
      <c r="H279" s="470">
        <f>('ป้อนข้อมูล Mortgage Protection1'!$G$26*HLOOKUP($H$6,'SA 10%'!$A$6:$IV$366,$A279+1,0))/1000</f>
        <v>0</v>
      </c>
      <c r="I279" s="470">
        <f>('ป้อนข้อมูล Mortgage Protection1'!$G$26*HLOOKUP($I$6,'SA 10%'!$A$6:$IV$366,$A279+1,0))/1000</f>
        <v>0</v>
      </c>
      <c r="J279" s="470">
        <f>('ป้อนข้อมูล Mortgage Protection1'!$G$26*HLOOKUP($J$6,'SA 10%'!$A$6:$IV$366,$A279+1,0))/1000</f>
        <v>0</v>
      </c>
      <c r="K279" s="470">
        <f>('ป้อนข้อมูล Mortgage Protection1'!$G$26*HLOOKUP($K$6,'SA 10%'!$A$6:$IV$366,$A279+1,0))/1000</f>
        <v>0</v>
      </c>
      <c r="L279" s="470">
        <f>('ป้อนข้อมูล Mortgage Protection1'!$G$26*HLOOKUP($L$6,'SA 10%'!$A$6:$IV$366,$A279+1,0))/1000</f>
        <v>0</v>
      </c>
      <c r="M279" s="470">
        <f>('ป้อนข้อมูล Mortgage Protection1'!$G$26*HLOOKUP($M$6,'SA 10%'!$A$6:$IV$366,$A279+1,0))/1000</f>
        <v>0</v>
      </c>
      <c r="N279" s="470">
        <f>('ป้อนข้อมูล Mortgage Protection1'!$G$26*HLOOKUP($N$6,'SA 10%'!$A$6:$IV$366,$A279+1,0))/1000</f>
        <v>0</v>
      </c>
      <c r="O279" s="470">
        <f>('ป้อนข้อมูล Mortgage Protection1'!$G$26*HLOOKUP($O$6,'SA 10%'!$A$6:$IV$366,$A279+1,0))/1000</f>
        <v>0</v>
      </c>
      <c r="P279" s="470">
        <f>('ป้อนข้อมูล Mortgage Protection1'!$G$26*HLOOKUP($P$6,'SA 10%'!$A$6:$IV$366,$A279+1,0))/1000</f>
        <v>0</v>
      </c>
      <c r="Q279" s="470">
        <f>('ป้อนข้อมูล Mortgage Protection1'!$G$26*HLOOKUP($Q$6,'SA 10%'!$A$6:$IV$366,$A279+1,0))/1000</f>
        <v>0</v>
      </c>
      <c r="R279" s="470">
        <f>('ป้อนข้อมูล Mortgage Protection1'!$G$26*HLOOKUP($R$6,'SA 10%'!$A$6:$IV$366,$A279+1,0))/1000</f>
        <v>0</v>
      </c>
      <c r="S279" s="470">
        <f>('ป้อนข้อมูล Mortgage Protection1'!$G$26*HLOOKUP($S$6,'SA 10%'!$A$6:$IV$366,$A279+1,0))/1000</f>
        <v>0</v>
      </c>
      <c r="T279" s="470">
        <f>('ป้อนข้อมูล Mortgage Protection1'!$G$26*HLOOKUP($T$6,'SA 10%'!$A$6:$IV$366,$A279+1,0))/1000</f>
        <v>0</v>
      </c>
      <c r="U279" s="470">
        <f>('ป้อนข้อมูล Mortgage Protection1'!$G$26*HLOOKUP($U$6,'SA 10%'!$A$6:$IV$366,$A279+1,0))/1000</f>
        <v>0</v>
      </c>
      <c r="V279" s="470">
        <f>('ป้อนข้อมูล Mortgage Protection1'!$G$26*HLOOKUP($V$6,'SA 10%'!$A$6:$IV$366,$A279+1,0))/1000</f>
        <v>0</v>
      </c>
      <c r="W279" s="470">
        <f>('ป้อนข้อมูล Mortgage Protection1'!$G$26*HLOOKUP($W$6,'SA 10%'!$A$6:$IV$366,$A279+1,0))/1000</f>
        <v>0</v>
      </c>
      <c r="X279" s="470">
        <f>('ป้อนข้อมูล Mortgage Protection1'!$G$26*HLOOKUP($X$6,'SA 10%'!$A$6:$IV$366,$A279+1,0))/1000</f>
        <v>92999.722857972374</v>
      </c>
      <c r="Y279" s="470">
        <f>('ป้อนข้อมูล Mortgage Protection1'!$G$26*HLOOKUP($Y$6,'SA 10%'!$A$6:$IV$366,$A279+1,0))/1000</f>
        <v>350432.61658471019</v>
      </c>
      <c r="Z279" s="470">
        <f>('ป้อนข้อมูล Mortgage Protection1'!$G$26*HLOOKUP($Z$6,'SA 10%'!$A$6:$IV$366,$A279+1,0))/1000</f>
        <v>578819.20596356015</v>
      </c>
      <c r="AA279" s="470">
        <f>('ป้อนข้อมูล Mortgage Protection1'!$G$26*HLOOKUP($AA$6,'SA 10%'!$A$6:$IV$366,$A279+1,0))/1000</f>
        <v>781859.1073880489</v>
      </c>
      <c r="AB279" s="470">
        <f>('ป้อนข้อมูล Mortgage Protection1'!$G$26*HLOOKUP($AB$6,'SA 10%'!$A$6:$IV$366,$A279+1,0))/1000</f>
        <v>962699.72307607753</v>
      </c>
      <c r="AC279" s="470">
        <f>('ป้อนข้อมูล Mortgage Protection1'!$G$26*HLOOKUP($AC$6,'SA 10%'!$A$6:$IV$366,$A279+1,0))/1000</f>
        <v>1124033.9059691846</v>
      </c>
      <c r="AD279" s="470">
        <f>('ป้อนข้อมูล Mortgage Protection1'!$G$26*HLOOKUP($AD$6,'SA 10%'!$A$6:$IV$366,$A279+1,0))/1000</f>
        <v>1268177.5092010293</v>
      </c>
      <c r="AE279" s="470">
        <f>('ป้อนข้อมูล Mortgage Protection1'!$G$26*HLOOKUP($AE$6,'SA 10%'!$A$6:$IV$366,$A279+1,0))/1000</f>
        <v>1397131.5135141423</v>
      </c>
    </row>
    <row r="280" spans="1:31" ht="11.1" customHeight="1">
      <c r="A280" s="469">
        <v>274</v>
      </c>
      <c r="B280" s="470">
        <f>('ป้อนข้อมูล Mortgage Protection1'!$G$26*HLOOKUP($B$6,'SA 10%'!$A$6:$IV$366,$A280+1,0))/1000</f>
        <v>0</v>
      </c>
      <c r="C280" s="470">
        <f>('ป้อนข้อมูล Mortgage Protection1'!$G$26*HLOOKUP($C$6,'SA 10%'!$A$6:$IV$366,$A280+1,0))/1000</f>
        <v>0</v>
      </c>
      <c r="D280" s="470">
        <f>('ป้อนข้อมูล Mortgage Protection1'!$G$26*HLOOKUP($D$6,'SA 10%'!$A$6:$IV$366,$A280+1,0))/1000</f>
        <v>0</v>
      </c>
      <c r="E280" s="470">
        <f>('ป้อนข้อมูล Mortgage Protection1'!$G$26*HLOOKUP($E$6,'SA 10%'!$A$6:$IV$366,$A280+1,0))/1000</f>
        <v>0</v>
      </c>
      <c r="F280" s="470">
        <f>('ป้อนข้อมูล Mortgage Protection1'!$G$26*HLOOKUP($F$6,'SA 10%'!$A$6:$IV$366,$A280+1,0))/1000</f>
        <v>0</v>
      </c>
      <c r="G280" s="470">
        <f>('ป้อนข้อมูล Mortgage Protection1'!$G$26*HLOOKUP($G$6,'SA 10%'!$A$6:$IV$366,$A280+1,0))/1000</f>
        <v>0</v>
      </c>
      <c r="H280" s="470">
        <f>('ป้อนข้อมูล Mortgage Protection1'!$G$26*HLOOKUP($H$6,'SA 10%'!$A$6:$IV$366,$A280+1,0))/1000</f>
        <v>0</v>
      </c>
      <c r="I280" s="470">
        <f>('ป้อนข้อมูล Mortgage Protection1'!$G$26*HLOOKUP($I$6,'SA 10%'!$A$6:$IV$366,$A280+1,0))/1000</f>
        <v>0</v>
      </c>
      <c r="J280" s="470">
        <f>('ป้อนข้อมูล Mortgage Protection1'!$G$26*HLOOKUP($J$6,'SA 10%'!$A$6:$IV$366,$A280+1,0))/1000</f>
        <v>0</v>
      </c>
      <c r="K280" s="470">
        <f>('ป้อนข้อมูล Mortgage Protection1'!$G$26*HLOOKUP($K$6,'SA 10%'!$A$6:$IV$366,$A280+1,0))/1000</f>
        <v>0</v>
      </c>
      <c r="L280" s="470">
        <f>('ป้อนข้อมูล Mortgage Protection1'!$G$26*HLOOKUP($L$6,'SA 10%'!$A$6:$IV$366,$A280+1,0))/1000</f>
        <v>0</v>
      </c>
      <c r="M280" s="470">
        <f>('ป้อนข้อมูล Mortgage Protection1'!$G$26*HLOOKUP($M$6,'SA 10%'!$A$6:$IV$366,$A280+1,0))/1000</f>
        <v>0</v>
      </c>
      <c r="N280" s="470">
        <f>('ป้อนข้อมูล Mortgage Protection1'!$G$26*HLOOKUP($N$6,'SA 10%'!$A$6:$IV$366,$A280+1,0))/1000</f>
        <v>0</v>
      </c>
      <c r="O280" s="470">
        <f>('ป้อนข้อมูล Mortgage Protection1'!$G$26*HLOOKUP($O$6,'SA 10%'!$A$6:$IV$366,$A280+1,0))/1000</f>
        <v>0</v>
      </c>
      <c r="P280" s="470">
        <f>('ป้อนข้อมูล Mortgage Protection1'!$G$26*HLOOKUP($P$6,'SA 10%'!$A$6:$IV$366,$A280+1,0))/1000</f>
        <v>0</v>
      </c>
      <c r="Q280" s="470">
        <f>('ป้อนข้อมูล Mortgage Protection1'!$G$26*HLOOKUP($Q$6,'SA 10%'!$A$6:$IV$366,$A280+1,0))/1000</f>
        <v>0</v>
      </c>
      <c r="R280" s="470">
        <f>('ป้อนข้อมูล Mortgage Protection1'!$G$26*HLOOKUP($R$6,'SA 10%'!$A$6:$IV$366,$A280+1,0))/1000</f>
        <v>0</v>
      </c>
      <c r="S280" s="470">
        <f>('ป้อนข้อมูล Mortgage Protection1'!$G$26*HLOOKUP($S$6,'SA 10%'!$A$6:$IV$366,$A280+1,0))/1000</f>
        <v>0</v>
      </c>
      <c r="T280" s="470">
        <f>('ป้อนข้อมูล Mortgage Protection1'!$G$26*HLOOKUP($T$6,'SA 10%'!$A$6:$IV$366,$A280+1,0))/1000</f>
        <v>0</v>
      </c>
      <c r="U280" s="470">
        <f>('ป้อนข้อมูล Mortgage Protection1'!$G$26*HLOOKUP($U$6,'SA 10%'!$A$6:$IV$366,$A280+1,0))/1000</f>
        <v>0</v>
      </c>
      <c r="V280" s="470">
        <f>('ป้อนข้อมูล Mortgage Protection1'!$G$26*HLOOKUP($V$6,'SA 10%'!$A$6:$IV$366,$A280+1,0))/1000</f>
        <v>0</v>
      </c>
      <c r="W280" s="470">
        <f>('ป้อนข้อมูล Mortgage Protection1'!$G$26*HLOOKUP($W$6,'SA 10%'!$A$6:$IV$366,$A280+1,0))/1000</f>
        <v>0</v>
      </c>
      <c r="X280" s="470">
        <f>('ป้อนข้อมูล Mortgage Protection1'!$G$26*HLOOKUP($X$6,'SA 10%'!$A$6:$IV$366,$A280+1,0))/1000</f>
        <v>70038.406456311117</v>
      </c>
      <c r="Y280" s="470">
        <f>('ป้อนข้อมูล Mortgage Protection1'!$G$26*HLOOKUP($Y$6,'SA 10%'!$A$6:$IV$366,$A280+1,0))/1000</f>
        <v>329867.27815715945</v>
      </c>
      <c r="Z280" s="470">
        <f>('ป้อนข้อมูล Mortgage Protection1'!$G$26*HLOOKUP($Z$6,'SA 10%'!$A$6:$IV$366,$A280+1,0))/1000</f>
        <v>560379.50591039157</v>
      </c>
      <c r="AA280" s="470">
        <f>('ป้อนข้อมูล Mortgage Protection1'!$G$26*HLOOKUP($AA$6,'SA 10%'!$A$6:$IV$366,$A280+1,0))/1000</f>
        <v>765309.13915833191</v>
      </c>
      <c r="AB280" s="470">
        <f>('ป้อนข้อมูล Mortgage Protection1'!$G$26*HLOOKUP($AB$6,'SA 10%'!$A$6:$IV$366,$A280+1,0))/1000</f>
        <v>947832.87360302149</v>
      </c>
      <c r="AC280" s="470">
        <f>('ป้อนข้อมูล Mortgage Protection1'!$G$26*HLOOKUP($AC$6,'SA 10%'!$A$6:$IV$366,$A280+1,0))/1000</f>
        <v>1110668.6250916843</v>
      </c>
      <c r="AD280" s="470">
        <f>('ป้อนข้อมูล Mortgage Protection1'!$G$26*HLOOKUP($AD$6,'SA 10%'!$A$6:$IV$366,$A280+1,0))/1000</f>
        <v>1256153.8008531798</v>
      </c>
      <c r="AE280" s="470">
        <f>('ป้อนข้อมูล Mortgage Protection1'!$G$26*HLOOKUP($AE$6,'SA 10%'!$A$6:$IV$366,$A280+1,0))/1000</f>
        <v>1386308.0051467016</v>
      </c>
    </row>
    <row r="281" spans="1:31" ht="11.1" customHeight="1">
      <c r="A281" s="469">
        <v>275</v>
      </c>
      <c r="B281" s="470">
        <f>('ป้อนข้อมูล Mortgage Protection1'!$G$26*HLOOKUP($B$6,'SA 10%'!$A$6:$IV$366,$A281+1,0))/1000</f>
        <v>0</v>
      </c>
      <c r="C281" s="470">
        <f>('ป้อนข้อมูล Mortgage Protection1'!$G$26*HLOOKUP($C$6,'SA 10%'!$A$6:$IV$366,$A281+1,0))/1000</f>
        <v>0</v>
      </c>
      <c r="D281" s="470">
        <f>('ป้อนข้อมูล Mortgage Protection1'!$G$26*HLOOKUP($D$6,'SA 10%'!$A$6:$IV$366,$A281+1,0))/1000</f>
        <v>0</v>
      </c>
      <c r="E281" s="470">
        <f>('ป้อนข้อมูล Mortgage Protection1'!$G$26*HLOOKUP($E$6,'SA 10%'!$A$6:$IV$366,$A281+1,0))/1000</f>
        <v>0</v>
      </c>
      <c r="F281" s="470">
        <f>('ป้อนข้อมูล Mortgage Protection1'!$G$26*HLOOKUP($F$6,'SA 10%'!$A$6:$IV$366,$A281+1,0))/1000</f>
        <v>0</v>
      </c>
      <c r="G281" s="470">
        <f>('ป้อนข้อมูล Mortgage Protection1'!$G$26*HLOOKUP($G$6,'SA 10%'!$A$6:$IV$366,$A281+1,0))/1000</f>
        <v>0</v>
      </c>
      <c r="H281" s="470">
        <f>('ป้อนข้อมูล Mortgage Protection1'!$G$26*HLOOKUP($H$6,'SA 10%'!$A$6:$IV$366,$A281+1,0))/1000</f>
        <v>0</v>
      </c>
      <c r="I281" s="470">
        <f>('ป้อนข้อมูล Mortgage Protection1'!$G$26*HLOOKUP($I$6,'SA 10%'!$A$6:$IV$366,$A281+1,0))/1000</f>
        <v>0</v>
      </c>
      <c r="J281" s="470">
        <f>('ป้อนข้อมูล Mortgage Protection1'!$G$26*HLOOKUP($J$6,'SA 10%'!$A$6:$IV$366,$A281+1,0))/1000</f>
        <v>0</v>
      </c>
      <c r="K281" s="470">
        <f>('ป้อนข้อมูล Mortgage Protection1'!$G$26*HLOOKUP($K$6,'SA 10%'!$A$6:$IV$366,$A281+1,0))/1000</f>
        <v>0</v>
      </c>
      <c r="L281" s="470">
        <f>('ป้อนข้อมูล Mortgage Protection1'!$G$26*HLOOKUP($L$6,'SA 10%'!$A$6:$IV$366,$A281+1,0))/1000</f>
        <v>0</v>
      </c>
      <c r="M281" s="470">
        <f>('ป้อนข้อมูล Mortgage Protection1'!$G$26*HLOOKUP($M$6,'SA 10%'!$A$6:$IV$366,$A281+1,0))/1000</f>
        <v>0</v>
      </c>
      <c r="N281" s="470">
        <f>('ป้อนข้อมูล Mortgage Protection1'!$G$26*HLOOKUP($N$6,'SA 10%'!$A$6:$IV$366,$A281+1,0))/1000</f>
        <v>0</v>
      </c>
      <c r="O281" s="470">
        <f>('ป้อนข้อมูล Mortgage Protection1'!$G$26*HLOOKUP($O$6,'SA 10%'!$A$6:$IV$366,$A281+1,0))/1000</f>
        <v>0</v>
      </c>
      <c r="P281" s="470">
        <f>('ป้อนข้อมูล Mortgage Protection1'!$G$26*HLOOKUP($P$6,'SA 10%'!$A$6:$IV$366,$A281+1,0))/1000</f>
        <v>0</v>
      </c>
      <c r="Q281" s="470">
        <f>('ป้อนข้อมูล Mortgage Protection1'!$G$26*HLOOKUP($Q$6,'SA 10%'!$A$6:$IV$366,$A281+1,0))/1000</f>
        <v>0</v>
      </c>
      <c r="R281" s="470">
        <f>('ป้อนข้อมูล Mortgage Protection1'!$G$26*HLOOKUP($R$6,'SA 10%'!$A$6:$IV$366,$A281+1,0))/1000</f>
        <v>0</v>
      </c>
      <c r="S281" s="470">
        <f>('ป้อนข้อมูล Mortgage Protection1'!$G$26*HLOOKUP($S$6,'SA 10%'!$A$6:$IV$366,$A281+1,0))/1000</f>
        <v>0</v>
      </c>
      <c r="T281" s="470">
        <f>('ป้อนข้อมูล Mortgage Protection1'!$G$26*HLOOKUP($T$6,'SA 10%'!$A$6:$IV$366,$A281+1,0))/1000</f>
        <v>0</v>
      </c>
      <c r="U281" s="470">
        <f>('ป้อนข้อมูล Mortgage Protection1'!$G$26*HLOOKUP($U$6,'SA 10%'!$A$6:$IV$366,$A281+1,0))/1000</f>
        <v>0</v>
      </c>
      <c r="V281" s="470">
        <f>('ป้อนข้อมูล Mortgage Protection1'!$G$26*HLOOKUP($V$6,'SA 10%'!$A$6:$IV$366,$A281+1,0))/1000</f>
        <v>0</v>
      </c>
      <c r="W281" s="470">
        <f>('ป้อนข้อมูล Mortgage Protection1'!$G$26*HLOOKUP($W$6,'SA 10%'!$A$6:$IV$366,$A281+1,0))/1000</f>
        <v>0</v>
      </c>
      <c r="X281" s="470">
        <f>('ป้อนข้อมูล Mortgage Protection1'!$G$26*HLOOKUP($X$6,'SA 10%'!$A$6:$IV$366,$A281+1,0))/1000</f>
        <v>46885.745751302456</v>
      </c>
      <c r="Y281" s="470">
        <f>('ป้อนข้อมูล Mortgage Protection1'!$G$26*HLOOKUP($Y$6,'SA 10%'!$A$6:$IV$366,$A281+1,0))/1000</f>
        <v>309130.56190937839</v>
      </c>
      <c r="Z281" s="470">
        <f>('ป้อนข้อมูล Mortgage Protection1'!$G$26*HLOOKUP($Z$6,'SA 10%'!$A$6:$IV$366,$A281+1,0))/1000</f>
        <v>541786.14169011335</v>
      </c>
      <c r="AA281" s="470">
        <f>('ป้อนข้อมูล Mortgage Protection1'!$G$26*HLOOKUP($AA$6,'SA 10%'!$A$6:$IV$366,$A281+1,0))/1000</f>
        <v>748621.25452670024</v>
      </c>
      <c r="AB281" s="470">
        <f>('ป้อนข้อมูล Mortgage Protection1'!$G$26*HLOOKUP($AB$6,'SA 10%'!$A$6:$IV$366,$A281+1,0))/1000</f>
        <v>932842.13371768978</v>
      </c>
      <c r="AC281" s="470">
        <f>('ป้อนข้อมูล Mortgage Protection1'!$G$26*HLOOKUP($AC$6,'SA 10%'!$A$6:$IV$366,$A281+1,0))/1000</f>
        <v>1097191.9668735375</v>
      </c>
      <c r="AD281" s="470">
        <f>('ป้อนข้อมูล Mortgage Protection1'!$G$26*HLOOKUP($AD$6,'SA 10%'!$A$6:$IV$366,$A281+1,0))/1000</f>
        <v>1244029.8949357644</v>
      </c>
      <c r="AE281" s="470">
        <f>('ป้อนข้อมูล Mortgage Protection1'!$G$26*HLOOKUP($AE$6,'SA 10%'!$A$6:$IV$366,$A281+1,0))/1000</f>
        <v>1375394.300876199</v>
      </c>
    </row>
    <row r="282" spans="1:31" ht="11.1" customHeight="1">
      <c r="A282" s="469">
        <v>276</v>
      </c>
      <c r="B282" s="470">
        <f>('ป้อนข้อมูล Mortgage Protection1'!$G$26*HLOOKUP($B$6,'SA 10%'!$A$6:$IV$366,$A282+1,0))/1000</f>
        <v>0</v>
      </c>
      <c r="C282" s="470">
        <f>('ป้อนข้อมูล Mortgage Protection1'!$G$26*HLOOKUP($C$6,'SA 10%'!$A$6:$IV$366,$A282+1,0))/1000</f>
        <v>0</v>
      </c>
      <c r="D282" s="470">
        <f>('ป้อนข้อมูล Mortgage Protection1'!$G$26*HLOOKUP($D$6,'SA 10%'!$A$6:$IV$366,$A282+1,0))/1000</f>
        <v>0</v>
      </c>
      <c r="E282" s="470">
        <f>('ป้อนข้อมูล Mortgage Protection1'!$G$26*HLOOKUP($E$6,'SA 10%'!$A$6:$IV$366,$A282+1,0))/1000</f>
        <v>0</v>
      </c>
      <c r="F282" s="470">
        <f>('ป้อนข้อมูล Mortgage Protection1'!$G$26*HLOOKUP($F$6,'SA 10%'!$A$6:$IV$366,$A282+1,0))/1000</f>
        <v>0</v>
      </c>
      <c r="G282" s="470">
        <f>('ป้อนข้อมูล Mortgage Protection1'!$G$26*HLOOKUP($G$6,'SA 10%'!$A$6:$IV$366,$A282+1,0))/1000</f>
        <v>0</v>
      </c>
      <c r="H282" s="470">
        <f>('ป้อนข้อมูล Mortgage Protection1'!$G$26*HLOOKUP($H$6,'SA 10%'!$A$6:$IV$366,$A282+1,0))/1000</f>
        <v>0</v>
      </c>
      <c r="I282" s="470">
        <f>('ป้อนข้อมูล Mortgage Protection1'!$G$26*HLOOKUP($I$6,'SA 10%'!$A$6:$IV$366,$A282+1,0))/1000</f>
        <v>0</v>
      </c>
      <c r="J282" s="470">
        <f>('ป้อนข้อมูล Mortgage Protection1'!$G$26*HLOOKUP($J$6,'SA 10%'!$A$6:$IV$366,$A282+1,0))/1000</f>
        <v>0</v>
      </c>
      <c r="K282" s="470">
        <f>('ป้อนข้อมูล Mortgage Protection1'!$G$26*HLOOKUP($K$6,'SA 10%'!$A$6:$IV$366,$A282+1,0))/1000</f>
        <v>0</v>
      </c>
      <c r="L282" s="470">
        <f>('ป้อนข้อมูล Mortgage Protection1'!$G$26*HLOOKUP($L$6,'SA 10%'!$A$6:$IV$366,$A282+1,0))/1000</f>
        <v>0</v>
      </c>
      <c r="M282" s="470">
        <f>('ป้อนข้อมูล Mortgage Protection1'!$G$26*HLOOKUP($M$6,'SA 10%'!$A$6:$IV$366,$A282+1,0))/1000</f>
        <v>0</v>
      </c>
      <c r="N282" s="470">
        <f>('ป้อนข้อมูล Mortgage Protection1'!$G$26*HLOOKUP($N$6,'SA 10%'!$A$6:$IV$366,$A282+1,0))/1000</f>
        <v>0</v>
      </c>
      <c r="O282" s="470">
        <f>('ป้อนข้อมูล Mortgage Protection1'!$G$26*HLOOKUP($O$6,'SA 10%'!$A$6:$IV$366,$A282+1,0))/1000</f>
        <v>0</v>
      </c>
      <c r="P282" s="470">
        <f>('ป้อนข้อมูล Mortgage Protection1'!$G$26*HLOOKUP($P$6,'SA 10%'!$A$6:$IV$366,$A282+1,0))/1000</f>
        <v>0</v>
      </c>
      <c r="Q282" s="470">
        <f>('ป้อนข้อมูล Mortgage Protection1'!$G$26*HLOOKUP($Q$6,'SA 10%'!$A$6:$IV$366,$A282+1,0))/1000</f>
        <v>0</v>
      </c>
      <c r="R282" s="470">
        <f>('ป้อนข้อมูล Mortgage Protection1'!$G$26*HLOOKUP($R$6,'SA 10%'!$A$6:$IV$366,$A282+1,0))/1000</f>
        <v>0</v>
      </c>
      <c r="S282" s="470">
        <f>('ป้อนข้อมูล Mortgage Protection1'!$G$26*HLOOKUP($S$6,'SA 10%'!$A$6:$IV$366,$A282+1,0))/1000</f>
        <v>0</v>
      </c>
      <c r="T282" s="470">
        <f>('ป้อนข้อมูล Mortgage Protection1'!$G$26*HLOOKUP($T$6,'SA 10%'!$A$6:$IV$366,$A282+1,0))/1000</f>
        <v>0</v>
      </c>
      <c r="U282" s="470">
        <f>('ป้อนข้อมูล Mortgage Protection1'!$G$26*HLOOKUP($U$6,'SA 10%'!$A$6:$IV$366,$A282+1,0))/1000</f>
        <v>0</v>
      </c>
      <c r="V282" s="470">
        <f>('ป้อนข้อมูล Mortgage Protection1'!$G$26*HLOOKUP($V$6,'SA 10%'!$A$6:$IV$366,$A282+1,0))/1000</f>
        <v>0</v>
      </c>
      <c r="W282" s="470">
        <f>('ป้อนข้อมูล Mortgage Protection1'!$G$26*HLOOKUP($W$6,'SA 10%'!$A$6:$IV$366,$A282+1,0))/1000</f>
        <v>0</v>
      </c>
      <c r="X282" s="470">
        <f>('ป้อนข้อมูล Mortgage Protection1'!$G$26*HLOOKUP($X$6,'SA 10%'!$A$6:$IV$366,$A282+1,0))/1000</f>
        <v>23540.146207085425</v>
      </c>
      <c r="Y282" s="470">
        <f>('ป้อนข้อมูล Mortgage Protection1'!$G$26*HLOOKUP($Y$6,'SA 10%'!$A$6:$IV$366,$A282+1,0))/1000</f>
        <v>288221.03969286609</v>
      </c>
      <c r="Z282" s="470">
        <f>('ป้อนข้อมูล Mortgage Protection1'!$G$26*HLOOKUP($Z$6,'SA 10%'!$A$6:$IV$366,$A282+1,0))/1000</f>
        <v>523037.83276799897</v>
      </c>
      <c r="AA282" s="470">
        <f>('ป้อนข้อมูล Mortgage Protection1'!$G$26*HLOOKUP($AA$6,'SA 10%'!$A$6:$IV$366,$A282+1,0))/1000</f>
        <v>731794.30418980494</v>
      </c>
      <c r="AB282" s="470">
        <f>('ป้อนข้อมูล Mortgage Protection1'!$G$26*HLOOKUP($AB$6,'SA 10%'!$A$6:$IV$366,$A282+1,0))/1000</f>
        <v>917726.47099998058</v>
      </c>
      <c r="AC282" s="470">
        <f>('ป้อนข้อมูล Mortgage Protection1'!$G$26*HLOOKUP($AC$6,'SA 10%'!$A$6:$IV$366,$A282+1,0))/1000</f>
        <v>1083603.0031702395</v>
      </c>
      <c r="AD282" s="470">
        <f>('ป้อนข้อมูล Mortgage Protection1'!$G$26*HLOOKUP($AD$6,'SA 10%'!$A$6:$IV$366,$A282+1,0))/1000</f>
        <v>1231804.9564690376</v>
      </c>
      <c r="AE282" s="470">
        <f>('ป้อนข้อมูล Mortgage Protection1'!$G$26*HLOOKUP($AE$6,'SA 10%'!$A$6:$IV$366,$A282+1,0))/1000</f>
        <v>1364389.6490701092</v>
      </c>
    </row>
    <row r="283" spans="1:31" ht="11.1" customHeight="1">
      <c r="A283" s="469">
        <v>277</v>
      </c>
      <c r="B283" s="470">
        <f>('ป้อนข้อมูล Mortgage Protection1'!$G$26*HLOOKUP($B$6,'SA 10%'!$A$6:$IV$366,$A283+1,0))/1000</f>
        <v>0</v>
      </c>
      <c r="C283" s="470">
        <f>('ป้อนข้อมูล Mortgage Protection1'!$G$26*HLOOKUP($C$6,'SA 10%'!$A$6:$IV$366,$A283+1,0))/1000</f>
        <v>0</v>
      </c>
      <c r="D283" s="470">
        <f>('ป้อนข้อมูล Mortgage Protection1'!$G$26*HLOOKUP($D$6,'SA 10%'!$A$6:$IV$366,$A283+1,0))/1000</f>
        <v>0</v>
      </c>
      <c r="E283" s="470">
        <f>('ป้อนข้อมูล Mortgage Protection1'!$G$26*HLOOKUP($E$6,'SA 10%'!$A$6:$IV$366,$A283+1,0))/1000</f>
        <v>0</v>
      </c>
      <c r="F283" s="470">
        <f>('ป้อนข้อมูล Mortgage Protection1'!$G$26*HLOOKUP($F$6,'SA 10%'!$A$6:$IV$366,$A283+1,0))/1000</f>
        <v>0</v>
      </c>
      <c r="G283" s="470">
        <f>('ป้อนข้อมูล Mortgage Protection1'!$G$26*HLOOKUP($G$6,'SA 10%'!$A$6:$IV$366,$A283+1,0))/1000</f>
        <v>0</v>
      </c>
      <c r="H283" s="470">
        <f>('ป้อนข้อมูล Mortgage Protection1'!$G$26*HLOOKUP($H$6,'SA 10%'!$A$6:$IV$366,$A283+1,0))/1000</f>
        <v>0</v>
      </c>
      <c r="I283" s="470">
        <f>('ป้อนข้อมูล Mortgage Protection1'!$G$26*HLOOKUP($I$6,'SA 10%'!$A$6:$IV$366,$A283+1,0))/1000</f>
        <v>0</v>
      </c>
      <c r="J283" s="470">
        <f>('ป้อนข้อมูล Mortgage Protection1'!$G$26*HLOOKUP($J$6,'SA 10%'!$A$6:$IV$366,$A283+1,0))/1000</f>
        <v>0</v>
      </c>
      <c r="K283" s="470">
        <f>('ป้อนข้อมูล Mortgage Protection1'!$G$26*HLOOKUP($K$6,'SA 10%'!$A$6:$IV$366,$A283+1,0))/1000</f>
        <v>0</v>
      </c>
      <c r="L283" s="470">
        <f>('ป้อนข้อมูล Mortgage Protection1'!$G$26*HLOOKUP($L$6,'SA 10%'!$A$6:$IV$366,$A283+1,0))/1000</f>
        <v>0</v>
      </c>
      <c r="M283" s="470">
        <f>('ป้อนข้อมูล Mortgage Protection1'!$G$26*HLOOKUP($M$6,'SA 10%'!$A$6:$IV$366,$A283+1,0))/1000</f>
        <v>0</v>
      </c>
      <c r="N283" s="470">
        <f>('ป้อนข้อมูล Mortgage Protection1'!$G$26*HLOOKUP($N$6,'SA 10%'!$A$6:$IV$366,$A283+1,0))/1000</f>
        <v>0</v>
      </c>
      <c r="O283" s="470">
        <f>('ป้อนข้อมูล Mortgage Protection1'!$G$26*HLOOKUP($O$6,'SA 10%'!$A$6:$IV$366,$A283+1,0))/1000</f>
        <v>0</v>
      </c>
      <c r="P283" s="470">
        <f>('ป้อนข้อมูล Mortgage Protection1'!$G$26*HLOOKUP($P$6,'SA 10%'!$A$6:$IV$366,$A283+1,0))/1000</f>
        <v>0</v>
      </c>
      <c r="Q283" s="470">
        <f>('ป้อนข้อมูล Mortgage Protection1'!$G$26*HLOOKUP($Q$6,'SA 10%'!$A$6:$IV$366,$A283+1,0))/1000</f>
        <v>0</v>
      </c>
      <c r="R283" s="470">
        <f>('ป้อนข้อมูล Mortgage Protection1'!$G$26*HLOOKUP($R$6,'SA 10%'!$A$6:$IV$366,$A283+1,0))/1000</f>
        <v>0</v>
      </c>
      <c r="S283" s="470">
        <f>('ป้อนข้อมูล Mortgage Protection1'!$G$26*HLOOKUP($S$6,'SA 10%'!$A$6:$IV$366,$A283+1,0))/1000</f>
        <v>0</v>
      </c>
      <c r="T283" s="470">
        <f>('ป้อนข้อมูล Mortgage Protection1'!$G$26*HLOOKUP($T$6,'SA 10%'!$A$6:$IV$366,$A283+1,0))/1000</f>
        <v>0</v>
      </c>
      <c r="U283" s="470">
        <f>('ป้อนข้อมูล Mortgage Protection1'!$G$26*HLOOKUP($U$6,'SA 10%'!$A$6:$IV$366,$A283+1,0))/1000</f>
        <v>0</v>
      </c>
      <c r="V283" s="470">
        <f>('ป้อนข้อมูล Mortgage Protection1'!$G$26*HLOOKUP($V$6,'SA 10%'!$A$6:$IV$366,$A283+1,0))/1000</f>
        <v>0</v>
      </c>
      <c r="W283" s="470">
        <f>('ป้อนข้อมูล Mortgage Protection1'!$G$26*HLOOKUP($W$6,'SA 10%'!$A$6:$IV$366,$A283+1,0))/1000</f>
        <v>0</v>
      </c>
      <c r="X283" s="470">
        <f>('ป้อนข้อมูล Mortgage Protection1'!$G$26*HLOOKUP($X$6,'SA 10%'!$A$6:$IV$366,$A283+1,0))/1000</f>
        <v>0</v>
      </c>
      <c r="Y283" s="470">
        <f>('ป้อนข้อมูล Mortgage Protection1'!$G$26*HLOOKUP($Y$6,'SA 10%'!$A$6:$IV$366,$A283+1,0))/1000</f>
        <v>267137.27145788295</v>
      </c>
      <c r="Z283" s="470">
        <f>('ป้อนข้อมูล Mortgage Protection1'!$G$26*HLOOKUP($Z$6,'SA 10%'!$A$6:$IV$366,$A283+1,0))/1000</f>
        <v>504133.28793820075</v>
      </c>
      <c r="AA283" s="470">
        <f>('ป้อนข้อมูล Mortgage Protection1'!$G$26*HLOOKUP($AA$6,'SA 10%'!$A$6:$IV$366,$A283+1,0))/1000</f>
        <v>714827.12926676916</v>
      </c>
      <c r="AB283" s="470">
        <f>('ป้อนข้อมูล Mortgage Protection1'!$G$26*HLOOKUP($AB$6,'SA 10%'!$A$6:$IV$366,$A283+1,0))/1000</f>
        <v>902484.84442629013</v>
      </c>
      <c r="AC283" s="470">
        <f>('ป้อนข้อมูล Mortgage Protection1'!$G$26*HLOOKUP($AC$6,'SA 10%'!$A$6:$IV$366,$A283+1,0))/1000</f>
        <v>1069900.7981027479</v>
      </c>
      <c r="AD283" s="470">
        <f>('ป้อนข้อมูล Mortgage Protection1'!$G$26*HLOOKUP($AD$6,'SA 10%'!$A$6:$IV$366,$A283+1,0))/1000</f>
        <v>1219478.1435150881</v>
      </c>
      <c r="AE283" s="470">
        <f>('ป้อนข้อมูล Mortgage Protection1'!$G$26*HLOOKUP($AE$6,'SA 10%'!$A$6:$IV$366,$A283+1,0))/1000</f>
        <v>1353293.291832302</v>
      </c>
    </row>
    <row r="284" spans="1:31" ht="11.1" customHeight="1">
      <c r="A284" s="469">
        <v>278</v>
      </c>
      <c r="B284" s="470">
        <f>('ป้อนข้อมูล Mortgage Protection1'!$G$26*HLOOKUP($B$6,'SA 10%'!$A$6:$IV$366,$A284+1,0))/1000</f>
        <v>0</v>
      </c>
      <c r="C284" s="470">
        <f>('ป้อนข้อมูล Mortgage Protection1'!$G$26*HLOOKUP($C$6,'SA 10%'!$A$6:$IV$366,$A284+1,0))/1000</f>
        <v>0</v>
      </c>
      <c r="D284" s="470">
        <f>('ป้อนข้อมูล Mortgage Protection1'!$G$26*HLOOKUP($D$6,'SA 10%'!$A$6:$IV$366,$A284+1,0))/1000</f>
        <v>0</v>
      </c>
      <c r="E284" s="470">
        <f>('ป้อนข้อมูล Mortgage Protection1'!$G$26*HLOOKUP($E$6,'SA 10%'!$A$6:$IV$366,$A284+1,0))/1000</f>
        <v>0</v>
      </c>
      <c r="F284" s="470">
        <f>('ป้อนข้อมูล Mortgage Protection1'!$G$26*HLOOKUP($F$6,'SA 10%'!$A$6:$IV$366,$A284+1,0))/1000</f>
        <v>0</v>
      </c>
      <c r="G284" s="470">
        <f>('ป้อนข้อมูล Mortgage Protection1'!$G$26*HLOOKUP($G$6,'SA 10%'!$A$6:$IV$366,$A284+1,0))/1000</f>
        <v>0</v>
      </c>
      <c r="H284" s="470">
        <f>('ป้อนข้อมูล Mortgage Protection1'!$G$26*HLOOKUP($H$6,'SA 10%'!$A$6:$IV$366,$A284+1,0))/1000</f>
        <v>0</v>
      </c>
      <c r="I284" s="470">
        <f>('ป้อนข้อมูล Mortgage Protection1'!$G$26*HLOOKUP($I$6,'SA 10%'!$A$6:$IV$366,$A284+1,0))/1000</f>
        <v>0</v>
      </c>
      <c r="J284" s="470">
        <f>('ป้อนข้อมูล Mortgage Protection1'!$G$26*HLOOKUP($J$6,'SA 10%'!$A$6:$IV$366,$A284+1,0))/1000</f>
        <v>0</v>
      </c>
      <c r="K284" s="470">
        <f>('ป้อนข้อมูล Mortgage Protection1'!$G$26*HLOOKUP($K$6,'SA 10%'!$A$6:$IV$366,$A284+1,0))/1000</f>
        <v>0</v>
      </c>
      <c r="L284" s="470">
        <f>('ป้อนข้อมูล Mortgage Protection1'!$G$26*HLOOKUP($L$6,'SA 10%'!$A$6:$IV$366,$A284+1,0))/1000</f>
        <v>0</v>
      </c>
      <c r="M284" s="470">
        <f>('ป้อนข้อมูล Mortgage Protection1'!$G$26*HLOOKUP($M$6,'SA 10%'!$A$6:$IV$366,$A284+1,0))/1000</f>
        <v>0</v>
      </c>
      <c r="N284" s="470">
        <f>('ป้อนข้อมูล Mortgage Protection1'!$G$26*HLOOKUP($N$6,'SA 10%'!$A$6:$IV$366,$A284+1,0))/1000</f>
        <v>0</v>
      </c>
      <c r="O284" s="470">
        <f>('ป้อนข้อมูล Mortgage Protection1'!$G$26*HLOOKUP($O$6,'SA 10%'!$A$6:$IV$366,$A284+1,0))/1000</f>
        <v>0</v>
      </c>
      <c r="P284" s="470">
        <f>('ป้อนข้อมูล Mortgage Protection1'!$G$26*HLOOKUP($P$6,'SA 10%'!$A$6:$IV$366,$A284+1,0))/1000</f>
        <v>0</v>
      </c>
      <c r="Q284" s="470">
        <f>('ป้อนข้อมูล Mortgage Protection1'!$G$26*HLOOKUP($Q$6,'SA 10%'!$A$6:$IV$366,$A284+1,0))/1000</f>
        <v>0</v>
      </c>
      <c r="R284" s="470">
        <f>('ป้อนข้อมูล Mortgage Protection1'!$G$26*HLOOKUP($R$6,'SA 10%'!$A$6:$IV$366,$A284+1,0))/1000</f>
        <v>0</v>
      </c>
      <c r="S284" s="470">
        <f>('ป้อนข้อมูล Mortgage Protection1'!$G$26*HLOOKUP($S$6,'SA 10%'!$A$6:$IV$366,$A284+1,0))/1000</f>
        <v>0</v>
      </c>
      <c r="T284" s="470">
        <f>('ป้อนข้อมูล Mortgage Protection1'!$G$26*HLOOKUP($T$6,'SA 10%'!$A$6:$IV$366,$A284+1,0))/1000</f>
        <v>0</v>
      </c>
      <c r="U284" s="470">
        <f>('ป้อนข้อมูล Mortgage Protection1'!$G$26*HLOOKUP($U$6,'SA 10%'!$A$6:$IV$366,$A284+1,0))/1000</f>
        <v>0</v>
      </c>
      <c r="V284" s="470">
        <f>('ป้อนข้อมูล Mortgage Protection1'!$G$26*HLOOKUP($V$6,'SA 10%'!$A$6:$IV$366,$A284+1,0))/1000</f>
        <v>0</v>
      </c>
      <c r="W284" s="470">
        <f>('ป้อนข้อมูล Mortgage Protection1'!$G$26*HLOOKUP($W$6,'SA 10%'!$A$6:$IV$366,$A284+1,0))/1000</f>
        <v>0</v>
      </c>
      <c r="X284" s="470">
        <f>('ป้อนข้อมูล Mortgage Protection1'!$G$26*HLOOKUP($X$6,'SA 10%'!$A$6:$IV$366,$A284+1,0))/1000</f>
        <v>0</v>
      </c>
      <c r="Y284" s="470">
        <f>('ป้อนข้อมูล Mortgage Protection1'!$G$26*HLOOKUP($Y$6,'SA 10%'!$A$6:$IV$366,$A284+1,0))/1000</f>
        <v>245877.80515427506</v>
      </c>
      <c r="Z284" s="470">
        <f>('ป้อนข้อมูล Mortgage Protection1'!$G$26*HLOOKUP($Z$6,'SA 10%'!$A$6:$IV$366,$A284+1,0))/1000</f>
        <v>485071.20523482119</v>
      </c>
      <c r="AA284" s="470">
        <f>('ป้อนข้อมูล Mortgage Protection1'!$G$26*HLOOKUP($AA$6,'SA 10%'!$A$6:$IV$366,$A284+1,0))/1000</f>
        <v>697718.56121937453</v>
      </c>
      <c r="AB284" s="470">
        <f>('ป้อนข้อมูล Mortgage Protection1'!$G$26*HLOOKUP($AB$6,'SA 10%'!$A$6:$IV$366,$A284+1,0))/1000</f>
        <v>887116.20429781987</v>
      </c>
      <c r="AC284" s="470">
        <f>('ป้อนข้อมูล Mortgage Protection1'!$G$26*HLOOKUP($AC$6,'SA 10%'!$A$6:$IV$366,$A284+1,0))/1000</f>
        <v>1056084.4079930265</v>
      </c>
      <c r="AD284" s="470">
        <f>('ป้อนข้อมูล Mortgage Protection1'!$G$26*HLOOKUP($AD$6,'SA 10%'!$A$6:$IV$366,$A284+1,0))/1000</f>
        <v>1207048.6071198555</v>
      </c>
      <c r="AE284" s="470">
        <f>('ป้อนข้อมูล Mortgage Protection1'!$G$26*HLOOKUP($AE$6,'SA 10%'!$A$6:$IV$366,$A284+1,0))/1000</f>
        <v>1342104.4649508458</v>
      </c>
    </row>
    <row r="285" spans="1:31" ht="11.1" customHeight="1">
      <c r="A285" s="469">
        <v>279</v>
      </c>
      <c r="B285" s="470">
        <f>('ป้อนข้อมูล Mortgage Protection1'!$G$26*HLOOKUP($B$6,'SA 10%'!$A$6:$IV$366,$A285+1,0))/1000</f>
        <v>0</v>
      </c>
      <c r="C285" s="470">
        <f>('ป้อนข้อมูล Mortgage Protection1'!$G$26*HLOOKUP($C$6,'SA 10%'!$A$6:$IV$366,$A285+1,0))/1000</f>
        <v>0</v>
      </c>
      <c r="D285" s="470">
        <f>('ป้อนข้อมูล Mortgage Protection1'!$G$26*HLOOKUP($D$6,'SA 10%'!$A$6:$IV$366,$A285+1,0))/1000</f>
        <v>0</v>
      </c>
      <c r="E285" s="470">
        <f>('ป้อนข้อมูล Mortgage Protection1'!$G$26*HLOOKUP($E$6,'SA 10%'!$A$6:$IV$366,$A285+1,0))/1000</f>
        <v>0</v>
      </c>
      <c r="F285" s="470">
        <f>('ป้อนข้อมูล Mortgage Protection1'!$G$26*HLOOKUP($F$6,'SA 10%'!$A$6:$IV$366,$A285+1,0))/1000</f>
        <v>0</v>
      </c>
      <c r="G285" s="470">
        <f>('ป้อนข้อมูล Mortgage Protection1'!$G$26*HLOOKUP($G$6,'SA 10%'!$A$6:$IV$366,$A285+1,0))/1000</f>
        <v>0</v>
      </c>
      <c r="H285" s="470">
        <f>('ป้อนข้อมูล Mortgage Protection1'!$G$26*HLOOKUP($H$6,'SA 10%'!$A$6:$IV$366,$A285+1,0))/1000</f>
        <v>0</v>
      </c>
      <c r="I285" s="470">
        <f>('ป้อนข้อมูล Mortgage Protection1'!$G$26*HLOOKUP($I$6,'SA 10%'!$A$6:$IV$366,$A285+1,0))/1000</f>
        <v>0</v>
      </c>
      <c r="J285" s="470">
        <f>('ป้อนข้อมูล Mortgage Protection1'!$G$26*HLOOKUP($J$6,'SA 10%'!$A$6:$IV$366,$A285+1,0))/1000</f>
        <v>0</v>
      </c>
      <c r="K285" s="470">
        <f>('ป้อนข้อมูล Mortgage Protection1'!$G$26*HLOOKUP($K$6,'SA 10%'!$A$6:$IV$366,$A285+1,0))/1000</f>
        <v>0</v>
      </c>
      <c r="L285" s="470">
        <f>('ป้อนข้อมูล Mortgage Protection1'!$G$26*HLOOKUP($L$6,'SA 10%'!$A$6:$IV$366,$A285+1,0))/1000</f>
        <v>0</v>
      </c>
      <c r="M285" s="470">
        <f>('ป้อนข้อมูล Mortgage Protection1'!$G$26*HLOOKUP($M$6,'SA 10%'!$A$6:$IV$366,$A285+1,0))/1000</f>
        <v>0</v>
      </c>
      <c r="N285" s="470">
        <f>('ป้อนข้อมูล Mortgage Protection1'!$G$26*HLOOKUP($N$6,'SA 10%'!$A$6:$IV$366,$A285+1,0))/1000</f>
        <v>0</v>
      </c>
      <c r="O285" s="470">
        <f>('ป้อนข้อมูล Mortgage Protection1'!$G$26*HLOOKUP($O$6,'SA 10%'!$A$6:$IV$366,$A285+1,0))/1000</f>
        <v>0</v>
      </c>
      <c r="P285" s="470">
        <f>('ป้อนข้อมูล Mortgage Protection1'!$G$26*HLOOKUP($P$6,'SA 10%'!$A$6:$IV$366,$A285+1,0))/1000</f>
        <v>0</v>
      </c>
      <c r="Q285" s="470">
        <f>('ป้อนข้อมูล Mortgage Protection1'!$G$26*HLOOKUP($Q$6,'SA 10%'!$A$6:$IV$366,$A285+1,0))/1000</f>
        <v>0</v>
      </c>
      <c r="R285" s="470">
        <f>('ป้อนข้อมูล Mortgage Protection1'!$G$26*HLOOKUP($R$6,'SA 10%'!$A$6:$IV$366,$A285+1,0))/1000</f>
        <v>0</v>
      </c>
      <c r="S285" s="470">
        <f>('ป้อนข้อมูล Mortgage Protection1'!$G$26*HLOOKUP($S$6,'SA 10%'!$A$6:$IV$366,$A285+1,0))/1000</f>
        <v>0</v>
      </c>
      <c r="T285" s="470">
        <f>('ป้อนข้อมูล Mortgage Protection1'!$G$26*HLOOKUP($T$6,'SA 10%'!$A$6:$IV$366,$A285+1,0))/1000</f>
        <v>0</v>
      </c>
      <c r="U285" s="470">
        <f>('ป้อนข้อมูล Mortgage Protection1'!$G$26*HLOOKUP($U$6,'SA 10%'!$A$6:$IV$366,$A285+1,0))/1000</f>
        <v>0</v>
      </c>
      <c r="V285" s="470">
        <f>('ป้อนข้อมูล Mortgage Protection1'!$G$26*HLOOKUP($V$6,'SA 10%'!$A$6:$IV$366,$A285+1,0))/1000</f>
        <v>0</v>
      </c>
      <c r="W285" s="470">
        <f>('ป้อนข้อมูล Mortgage Protection1'!$G$26*HLOOKUP($W$6,'SA 10%'!$A$6:$IV$366,$A285+1,0))/1000</f>
        <v>0</v>
      </c>
      <c r="X285" s="470">
        <f>('ป้อนข้อมูล Mortgage Protection1'!$G$26*HLOOKUP($X$6,'SA 10%'!$A$6:$IV$366,$A285+1,0))/1000</f>
        <v>0</v>
      </c>
      <c r="Y285" s="470">
        <f>('ป้อนข้อมูล Mortgage Protection1'!$G$26*HLOOKUP($Y$6,'SA 10%'!$A$6:$IV$366,$A285+1,0))/1000</f>
        <v>224441.17663147036</v>
      </c>
      <c r="Z285" s="470">
        <f>('ป้อนข้อมูล Mortgage Protection1'!$G$26*HLOOKUP($Z$6,'SA 10%'!$A$6:$IV$366,$A285+1,0))/1000</f>
        <v>465850.27184224623</v>
      </c>
      <c r="AA285" s="470">
        <f>('ป้อนข้อมูล Mortgage Protection1'!$G$26*HLOOKUP($AA$6,'SA 10%'!$A$6:$IV$366,$A285+1,0))/1000</f>
        <v>680467.42177158501</v>
      </c>
      <c r="AB285" s="470">
        <f>('ป้อนข้อมูล Mortgage Protection1'!$G$26*HLOOKUP($AB$6,'SA 10%'!$A$6:$IV$366,$A285+1,0))/1000</f>
        <v>871619.49216827808</v>
      </c>
      <c r="AC285" s="470">
        <f>('ป้อนข้อมูล Mortgage Protection1'!$G$26*HLOOKUP($AC$6,'SA 10%'!$A$6:$IV$366,$A285+1,0))/1000</f>
        <v>1042152.8812990575</v>
      </c>
      <c r="AD285" s="470">
        <f>('ป้อนข้อมูล Mortgage Protection1'!$G$26*HLOOKUP($AD$6,'SA 10%'!$A$6:$IV$366,$A285+1,0))/1000</f>
        <v>1194515.4912546626</v>
      </c>
      <c r="AE285" s="470">
        <f>('ป้อนข้อมูล Mortgage Protection1'!$G$26*HLOOKUP($AE$6,'SA 10%'!$A$6:$IV$366,$A285+1,0))/1000</f>
        <v>1330822.3978453781</v>
      </c>
    </row>
    <row r="286" spans="1:31" ht="11.1" customHeight="1">
      <c r="A286" s="469">
        <v>280</v>
      </c>
      <c r="B286" s="470">
        <f>('ป้อนข้อมูล Mortgage Protection1'!$G$26*HLOOKUP($B$6,'SA 10%'!$A$6:$IV$366,$A286+1,0))/1000</f>
        <v>0</v>
      </c>
      <c r="C286" s="470">
        <f>('ป้อนข้อมูล Mortgage Protection1'!$G$26*HLOOKUP($C$6,'SA 10%'!$A$6:$IV$366,$A286+1,0))/1000</f>
        <v>0</v>
      </c>
      <c r="D286" s="470">
        <f>('ป้อนข้อมูล Mortgage Protection1'!$G$26*HLOOKUP($D$6,'SA 10%'!$A$6:$IV$366,$A286+1,0))/1000</f>
        <v>0</v>
      </c>
      <c r="E286" s="470">
        <f>('ป้อนข้อมูล Mortgage Protection1'!$G$26*HLOOKUP($E$6,'SA 10%'!$A$6:$IV$366,$A286+1,0))/1000</f>
        <v>0</v>
      </c>
      <c r="F286" s="470">
        <f>('ป้อนข้อมูล Mortgage Protection1'!$G$26*HLOOKUP($F$6,'SA 10%'!$A$6:$IV$366,$A286+1,0))/1000</f>
        <v>0</v>
      </c>
      <c r="G286" s="470">
        <f>('ป้อนข้อมูล Mortgage Protection1'!$G$26*HLOOKUP($G$6,'SA 10%'!$A$6:$IV$366,$A286+1,0))/1000</f>
        <v>0</v>
      </c>
      <c r="H286" s="470">
        <f>('ป้อนข้อมูล Mortgage Protection1'!$G$26*HLOOKUP($H$6,'SA 10%'!$A$6:$IV$366,$A286+1,0))/1000</f>
        <v>0</v>
      </c>
      <c r="I286" s="470">
        <f>('ป้อนข้อมูล Mortgage Protection1'!$G$26*HLOOKUP($I$6,'SA 10%'!$A$6:$IV$366,$A286+1,0))/1000</f>
        <v>0</v>
      </c>
      <c r="J286" s="470">
        <f>('ป้อนข้อมูล Mortgage Protection1'!$G$26*HLOOKUP($J$6,'SA 10%'!$A$6:$IV$366,$A286+1,0))/1000</f>
        <v>0</v>
      </c>
      <c r="K286" s="470">
        <f>('ป้อนข้อมูล Mortgage Protection1'!$G$26*HLOOKUP($K$6,'SA 10%'!$A$6:$IV$366,$A286+1,0))/1000</f>
        <v>0</v>
      </c>
      <c r="L286" s="470">
        <f>('ป้อนข้อมูล Mortgage Protection1'!$G$26*HLOOKUP($L$6,'SA 10%'!$A$6:$IV$366,$A286+1,0))/1000</f>
        <v>0</v>
      </c>
      <c r="M286" s="470">
        <f>('ป้อนข้อมูล Mortgage Protection1'!$G$26*HLOOKUP($M$6,'SA 10%'!$A$6:$IV$366,$A286+1,0))/1000</f>
        <v>0</v>
      </c>
      <c r="N286" s="470">
        <f>('ป้อนข้อมูล Mortgage Protection1'!$G$26*HLOOKUP($N$6,'SA 10%'!$A$6:$IV$366,$A286+1,0))/1000</f>
        <v>0</v>
      </c>
      <c r="O286" s="470">
        <f>('ป้อนข้อมูล Mortgage Protection1'!$G$26*HLOOKUP($O$6,'SA 10%'!$A$6:$IV$366,$A286+1,0))/1000</f>
        <v>0</v>
      </c>
      <c r="P286" s="470">
        <f>('ป้อนข้อมูล Mortgage Protection1'!$G$26*HLOOKUP($P$6,'SA 10%'!$A$6:$IV$366,$A286+1,0))/1000</f>
        <v>0</v>
      </c>
      <c r="Q286" s="470">
        <f>('ป้อนข้อมูล Mortgage Protection1'!$G$26*HLOOKUP($Q$6,'SA 10%'!$A$6:$IV$366,$A286+1,0))/1000</f>
        <v>0</v>
      </c>
      <c r="R286" s="470">
        <f>('ป้อนข้อมูล Mortgage Protection1'!$G$26*HLOOKUP($R$6,'SA 10%'!$A$6:$IV$366,$A286+1,0))/1000</f>
        <v>0</v>
      </c>
      <c r="S286" s="470">
        <f>('ป้อนข้อมูล Mortgage Protection1'!$G$26*HLOOKUP($S$6,'SA 10%'!$A$6:$IV$366,$A286+1,0))/1000</f>
        <v>0</v>
      </c>
      <c r="T286" s="470">
        <f>('ป้อนข้อมูล Mortgage Protection1'!$G$26*HLOOKUP($T$6,'SA 10%'!$A$6:$IV$366,$A286+1,0))/1000</f>
        <v>0</v>
      </c>
      <c r="U286" s="470">
        <f>('ป้อนข้อมูล Mortgage Protection1'!$G$26*HLOOKUP($U$6,'SA 10%'!$A$6:$IV$366,$A286+1,0))/1000</f>
        <v>0</v>
      </c>
      <c r="V286" s="470">
        <f>('ป้อนข้อมูล Mortgage Protection1'!$G$26*HLOOKUP($V$6,'SA 10%'!$A$6:$IV$366,$A286+1,0))/1000</f>
        <v>0</v>
      </c>
      <c r="W286" s="470">
        <f>('ป้อนข้อมูล Mortgage Protection1'!$G$26*HLOOKUP($W$6,'SA 10%'!$A$6:$IV$366,$A286+1,0))/1000</f>
        <v>0</v>
      </c>
      <c r="X286" s="470">
        <f>('ป้อนข้อมูล Mortgage Protection1'!$G$26*HLOOKUP($X$6,'SA 10%'!$A$6:$IV$366,$A286+1,0))/1000</f>
        <v>0</v>
      </c>
      <c r="Y286" s="470">
        <f>('ป้อนข้อมูล Mortgage Protection1'!$G$26*HLOOKUP($Y$6,'SA 10%'!$A$6:$IV$366,$A286+1,0))/1000</f>
        <v>202825.909537642</v>
      </c>
      <c r="Z286" s="470">
        <f>('ป้อนข้อมูล Mortgage Protection1'!$G$26*HLOOKUP($Z$6,'SA 10%'!$A$6:$IV$366,$A286+1,0))/1000</f>
        <v>446469.16400473326</v>
      </c>
      <c r="AA286" s="470">
        <f>('ป้อนข้อมูล Mortgage Protection1'!$G$26*HLOOKUP($AA$6,'SA 10%'!$A$6:$IV$366,$A286+1,0))/1000</f>
        <v>663072.52282839722</v>
      </c>
      <c r="AB286" s="470">
        <f>('ป้อนข้อมูล Mortgage Protection1'!$G$26*HLOOKUP($AB$6,'SA 10%'!$A$6:$IV$366,$A286+1,0))/1000</f>
        <v>855993.64077099029</v>
      </c>
      <c r="AC286" s="470">
        <f>('ป้อนข้อมูล Mortgage Protection1'!$G$26*HLOOKUP($AC$6,'SA 10%'!$A$6:$IV$366,$A286+1,0))/1000</f>
        <v>1028105.2585493056</v>
      </c>
      <c r="AD286" s="470">
        <f>('ป้อนข้อมูล Mortgage Protection1'!$G$26*HLOOKUP($AD$6,'SA 10%'!$A$6:$IV$366,$A286+1,0))/1000</f>
        <v>1181877.9327572598</v>
      </c>
      <c r="AE286" s="470">
        <f>('ป้อนข้อมูล Mortgage Protection1'!$G$26*HLOOKUP($AE$6,'SA 10%'!$A$6:$IV$366,$A286+1,0))/1000</f>
        <v>1319446.3135140317</v>
      </c>
    </row>
    <row r="287" spans="1:31" ht="11.1" customHeight="1">
      <c r="A287" s="469">
        <v>281</v>
      </c>
      <c r="B287" s="470">
        <f>('ป้อนข้อมูล Mortgage Protection1'!$G$26*HLOOKUP($B$6,'SA 10%'!$A$6:$IV$366,$A287+1,0))/1000</f>
        <v>0</v>
      </c>
      <c r="C287" s="470">
        <f>('ป้อนข้อมูล Mortgage Protection1'!$G$26*HLOOKUP($C$6,'SA 10%'!$A$6:$IV$366,$A287+1,0))/1000</f>
        <v>0</v>
      </c>
      <c r="D287" s="470">
        <f>('ป้อนข้อมูล Mortgage Protection1'!$G$26*HLOOKUP($D$6,'SA 10%'!$A$6:$IV$366,$A287+1,0))/1000</f>
        <v>0</v>
      </c>
      <c r="E287" s="470">
        <f>('ป้อนข้อมูล Mortgage Protection1'!$G$26*HLOOKUP($E$6,'SA 10%'!$A$6:$IV$366,$A287+1,0))/1000</f>
        <v>0</v>
      </c>
      <c r="F287" s="470">
        <f>('ป้อนข้อมูล Mortgage Protection1'!$G$26*HLOOKUP($F$6,'SA 10%'!$A$6:$IV$366,$A287+1,0))/1000</f>
        <v>0</v>
      </c>
      <c r="G287" s="470">
        <f>('ป้อนข้อมูล Mortgage Protection1'!$G$26*HLOOKUP($G$6,'SA 10%'!$A$6:$IV$366,$A287+1,0))/1000</f>
        <v>0</v>
      </c>
      <c r="H287" s="470">
        <f>('ป้อนข้อมูล Mortgage Protection1'!$G$26*HLOOKUP($H$6,'SA 10%'!$A$6:$IV$366,$A287+1,0))/1000</f>
        <v>0</v>
      </c>
      <c r="I287" s="470">
        <f>('ป้อนข้อมูล Mortgage Protection1'!$G$26*HLOOKUP($I$6,'SA 10%'!$A$6:$IV$366,$A287+1,0))/1000</f>
        <v>0</v>
      </c>
      <c r="J287" s="470">
        <f>('ป้อนข้อมูล Mortgage Protection1'!$G$26*HLOOKUP($J$6,'SA 10%'!$A$6:$IV$366,$A287+1,0))/1000</f>
        <v>0</v>
      </c>
      <c r="K287" s="470">
        <f>('ป้อนข้อมูล Mortgage Protection1'!$G$26*HLOOKUP($K$6,'SA 10%'!$A$6:$IV$366,$A287+1,0))/1000</f>
        <v>0</v>
      </c>
      <c r="L287" s="470">
        <f>('ป้อนข้อมูล Mortgage Protection1'!$G$26*HLOOKUP($L$6,'SA 10%'!$A$6:$IV$366,$A287+1,0))/1000</f>
        <v>0</v>
      </c>
      <c r="M287" s="470">
        <f>('ป้อนข้อมูล Mortgage Protection1'!$G$26*HLOOKUP($M$6,'SA 10%'!$A$6:$IV$366,$A287+1,0))/1000</f>
        <v>0</v>
      </c>
      <c r="N287" s="470">
        <f>('ป้อนข้อมูล Mortgage Protection1'!$G$26*HLOOKUP($N$6,'SA 10%'!$A$6:$IV$366,$A287+1,0))/1000</f>
        <v>0</v>
      </c>
      <c r="O287" s="470">
        <f>('ป้อนข้อมูล Mortgage Protection1'!$G$26*HLOOKUP($O$6,'SA 10%'!$A$6:$IV$366,$A287+1,0))/1000</f>
        <v>0</v>
      </c>
      <c r="P287" s="470">
        <f>('ป้อนข้อมูล Mortgage Protection1'!$G$26*HLOOKUP($P$6,'SA 10%'!$A$6:$IV$366,$A287+1,0))/1000</f>
        <v>0</v>
      </c>
      <c r="Q287" s="470">
        <f>('ป้อนข้อมูล Mortgage Protection1'!$G$26*HLOOKUP($Q$6,'SA 10%'!$A$6:$IV$366,$A287+1,0))/1000</f>
        <v>0</v>
      </c>
      <c r="R287" s="470">
        <f>('ป้อนข้อมูล Mortgage Protection1'!$G$26*HLOOKUP($R$6,'SA 10%'!$A$6:$IV$366,$A287+1,0))/1000</f>
        <v>0</v>
      </c>
      <c r="S287" s="470">
        <f>('ป้อนข้อมูล Mortgage Protection1'!$G$26*HLOOKUP($S$6,'SA 10%'!$A$6:$IV$366,$A287+1,0))/1000</f>
        <v>0</v>
      </c>
      <c r="T287" s="470">
        <f>('ป้อนข้อมูล Mortgage Protection1'!$G$26*HLOOKUP($T$6,'SA 10%'!$A$6:$IV$366,$A287+1,0))/1000</f>
        <v>0</v>
      </c>
      <c r="U287" s="470">
        <f>('ป้อนข้อมูล Mortgage Protection1'!$G$26*HLOOKUP($U$6,'SA 10%'!$A$6:$IV$366,$A287+1,0))/1000</f>
        <v>0</v>
      </c>
      <c r="V287" s="470">
        <f>('ป้อนข้อมูล Mortgage Protection1'!$G$26*HLOOKUP($V$6,'SA 10%'!$A$6:$IV$366,$A287+1,0))/1000</f>
        <v>0</v>
      </c>
      <c r="W287" s="470">
        <f>('ป้อนข้อมูล Mortgage Protection1'!$G$26*HLOOKUP($W$6,'SA 10%'!$A$6:$IV$366,$A287+1,0))/1000</f>
        <v>0</v>
      </c>
      <c r="X287" s="470">
        <f>('ป้อนข้อมูล Mortgage Protection1'!$G$26*HLOOKUP($X$6,'SA 10%'!$A$6:$IV$366,$A287+1,0))/1000</f>
        <v>0</v>
      </c>
      <c r="Y287" s="470">
        <f>('ป้อนข้อมูล Mortgage Protection1'!$G$26*HLOOKUP($Y$6,'SA 10%'!$A$6:$IV$366,$A287+1,0))/1000</f>
        <v>181030.51521803217</v>
      </c>
      <c r="Z287" s="470">
        <f>('ป้อนข้อมูล Mortgage Protection1'!$G$26*HLOOKUP($Z$6,'SA 10%'!$A$6:$IV$366,$A287+1,0))/1000</f>
        <v>426926.54693524126</v>
      </c>
      <c r="AA287" s="470">
        <f>('ป้อนข้อมูล Mortgage Protection1'!$G$26*HLOOKUP($AA$6,'SA 10%'!$A$6:$IV$366,$A287+1,0))/1000</f>
        <v>645532.66639401612</v>
      </c>
      <c r="AB287" s="470">
        <f>('ป้อนข้อมูล Mortgage Protection1'!$G$26*HLOOKUP($AB$6,'SA 10%'!$A$6:$IV$366,$A287+1,0))/1000</f>
        <v>840237.57394539192</v>
      </c>
      <c r="AC287" s="470">
        <f>('ป้อนข้อมูล Mortgage Protection1'!$G$26*HLOOKUP($AC$6,'SA 10%'!$A$6:$IV$366,$A287+1,0))/1000</f>
        <v>1013940.5722766392</v>
      </c>
      <c r="AD287" s="470">
        <f>('ป้อนข้อมูล Mortgage Protection1'!$G$26*HLOOKUP($AD$6,'SA 10%'!$A$6:$IV$366,$A287+1,0))/1000</f>
        <v>1169135.0612723788</v>
      </c>
      <c r="AE287" s="470">
        <f>('ป้อนข้อมูล Mortgage Protection1'!$G$26*HLOOKUP($AE$6,'SA 10%'!$A$6:$IV$366,$A287+1,0))/1000</f>
        <v>1307975.4284799232</v>
      </c>
    </row>
    <row r="288" spans="1:31" ht="11.1" customHeight="1">
      <c r="A288" s="469">
        <v>282</v>
      </c>
      <c r="B288" s="470">
        <f>('ป้อนข้อมูล Mortgage Protection1'!$G$26*HLOOKUP($B$6,'SA 10%'!$A$6:$IV$366,$A288+1,0))/1000</f>
        <v>0</v>
      </c>
      <c r="C288" s="470">
        <f>('ป้อนข้อมูล Mortgage Protection1'!$G$26*HLOOKUP($C$6,'SA 10%'!$A$6:$IV$366,$A288+1,0))/1000</f>
        <v>0</v>
      </c>
      <c r="D288" s="470">
        <f>('ป้อนข้อมูล Mortgage Protection1'!$G$26*HLOOKUP($D$6,'SA 10%'!$A$6:$IV$366,$A288+1,0))/1000</f>
        <v>0</v>
      </c>
      <c r="E288" s="470">
        <f>('ป้อนข้อมูล Mortgage Protection1'!$G$26*HLOOKUP($E$6,'SA 10%'!$A$6:$IV$366,$A288+1,0))/1000</f>
        <v>0</v>
      </c>
      <c r="F288" s="470">
        <f>('ป้อนข้อมูล Mortgage Protection1'!$G$26*HLOOKUP($F$6,'SA 10%'!$A$6:$IV$366,$A288+1,0))/1000</f>
        <v>0</v>
      </c>
      <c r="G288" s="470">
        <f>('ป้อนข้อมูล Mortgage Protection1'!$G$26*HLOOKUP($G$6,'SA 10%'!$A$6:$IV$366,$A288+1,0))/1000</f>
        <v>0</v>
      </c>
      <c r="H288" s="470">
        <f>('ป้อนข้อมูล Mortgage Protection1'!$G$26*HLOOKUP($H$6,'SA 10%'!$A$6:$IV$366,$A288+1,0))/1000</f>
        <v>0</v>
      </c>
      <c r="I288" s="470">
        <f>('ป้อนข้อมูล Mortgage Protection1'!$G$26*HLOOKUP($I$6,'SA 10%'!$A$6:$IV$366,$A288+1,0))/1000</f>
        <v>0</v>
      </c>
      <c r="J288" s="470">
        <f>('ป้อนข้อมูล Mortgage Protection1'!$G$26*HLOOKUP($J$6,'SA 10%'!$A$6:$IV$366,$A288+1,0))/1000</f>
        <v>0</v>
      </c>
      <c r="K288" s="470">
        <f>('ป้อนข้อมูล Mortgage Protection1'!$G$26*HLOOKUP($K$6,'SA 10%'!$A$6:$IV$366,$A288+1,0))/1000</f>
        <v>0</v>
      </c>
      <c r="L288" s="470">
        <f>('ป้อนข้อมูล Mortgage Protection1'!$G$26*HLOOKUP($L$6,'SA 10%'!$A$6:$IV$366,$A288+1,0))/1000</f>
        <v>0</v>
      </c>
      <c r="M288" s="470">
        <f>('ป้อนข้อมูล Mortgage Protection1'!$G$26*HLOOKUP($M$6,'SA 10%'!$A$6:$IV$366,$A288+1,0))/1000</f>
        <v>0</v>
      </c>
      <c r="N288" s="470">
        <f>('ป้อนข้อมูล Mortgage Protection1'!$G$26*HLOOKUP($N$6,'SA 10%'!$A$6:$IV$366,$A288+1,0))/1000</f>
        <v>0</v>
      </c>
      <c r="O288" s="470">
        <f>('ป้อนข้อมูล Mortgage Protection1'!$G$26*HLOOKUP($O$6,'SA 10%'!$A$6:$IV$366,$A288+1,0))/1000</f>
        <v>0</v>
      </c>
      <c r="P288" s="470">
        <f>('ป้อนข้อมูล Mortgage Protection1'!$G$26*HLOOKUP($P$6,'SA 10%'!$A$6:$IV$366,$A288+1,0))/1000</f>
        <v>0</v>
      </c>
      <c r="Q288" s="470">
        <f>('ป้อนข้อมูล Mortgage Protection1'!$G$26*HLOOKUP($Q$6,'SA 10%'!$A$6:$IV$366,$A288+1,0))/1000</f>
        <v>0</v>
      </c>
      <c r="R288" s="470">
        <f>('ป้อนข้อมูล Mortgage Protection1'!$G$26*HLOOKUP($R$6,'SA 10%'!$A$6:$IV$366,$A288+1,0))/1000</f>
        <v>0</v>
      </c>
      <c r="S288" s="470">
        <f>('ป้อนข้อมูล Mortgage Protection1'!$G$26*HLOOKUP($S$6,'SA 10%'!$A$6:$IV$366,$A288+1,0))/1000</f>
        <v>0</v>
      </c>
      <c r="T288" s="470">
        <f>('ป้อนข้อมูล Mortgage Protection1'!$G$26*HLOOKUP($T$6,'SA 10%'!$A$6:$IV$366,$A288+1,0))/1000</f>
        <v>0</v>
      </c>
      <c r="U288" s="470">
        <f>('ป้อนข้อมูล Mortgage Protection1'!$G$26*HLOOKUP($U$6,'SA 10%'!$A$6:$IV$366,$A288+1,0))/1000</f>
        <v>0</v>
      </c>
      <c r="V288" s="470">
        <f>('ป้อนข้อมูล Mortgage Protection1'!$G$26*HLOOKUP($V$6,'SA 10%'!$A$6:$IV$366,$A288+1,0))/1000</f>
        <v>0</v>
      </c>
      <c r="W288" s="470">
        <f>('ป้อนข้อมูล Mortgage Protection1'!$G$26*HLOOKUP($W$6,'SA 10%'!$A$6:$IV$366,$A288+1,0))/1000</f>
        <v>0</v>
      </c>
      <c r="X288" s="470">
        <f>('ป้อนข้อมูล Mortgage Protection1'!$G$26*HLOOKUP($X$6,'SA 10%'!$A$6:$IV$366,$A288+1,0))/1000</f>
        <v>0</v>
      </c>
      <c r="Y288" s="470">
        <f>('ป้อนข้อมูล Mortgage Protection1'!$G$26*HLOOKUP($Y$6,'SA 10%'!$A$6:$IV$366,$A288+1,0))/1000</f>
        <v>159053.49261242559</v>
      </c>
      <c r="Z288" s="470">
        <f>('ป้อนข้อมูล Mortgage Protection1'!$G$26*HLOOKUP($Z$6,'SA 10%'!$A$6:$IV$366,$A288+1,0))/1000</f>
        <v>407221.07472350314</v>
      </c>
      <c r="AA288" s="470">
        <f>('ป้อนข้อมูล Mortgage Protection1'!$G$26*HLOOKUP($AA$6,'SA 10%'!$A$6:$IV$366,$A288+1,0))/1000</f>
        <v>627846.64448934922</v>
      </c>
      <c r="AB288" s="470">
        <f>('ป้อนข้อมูล Mortgage Protection1'!$G$26*HLOOKUP($AB$6,'SA 10%'!$A$6:$IV$366,$A288+1,0))/1000</f>
        <v>824350.20656291361</v>
      </c>
      <c r="AC288" s="470">
        <f>('ป้อนข้อมูล Mortgage Protection1'!$G$26*HLOOKUP($AC$6,'SA 10%'!$A$6:$IV$366,$A288+1,0))/1000</f>
        <v>999657.84695170063</v>
      </c>
      <c r="AD288" s="470">
        <f>('ป้อนข้อมูล Mortgage Protection1'!$G$26*HLOOKUP($AD$6,'SA 10%'!$A$6:$IV$366,$A288+1,0))/1000</f>
        <v>1156285.9991917904</v>
      </c>
      <c r="AE288" s="470">
        <f>('ป้อนข้อมูล Mortgage Protection1'!$G$26*HLOOKUP($AE$6,'SA 10%'!$A$6:$IV$366,$A288+1,0))/1000</f>
        <v>1296408.952737198</v>
      </c>
    </row>
    <row r="289" spans="1:31" ht="11.1" customHeight="1">
      <c r="A289" s="469">
        <v>283</v>
      </c>
      <c r="B289" s="470">
        <f>('ป้อนข้อมูล Mortgage Protection1'!$G$26*HLOOKUP($B$6,'SA 10%'!$A$6:$IV$366,$A289+1,0))/1000</f>
        <v>0</v>
      </c>
      <c r="C289" s="470">
        <f>('ป้อนข้อมูล Mortgage Protection1'!$G$26*HLOOKUP($C$6,'SA 10%'!$A$6:$IV$366,$A289+1,0))/1000</f>
        <v>0</v>
      </c>
      <c r="D289" s="470">
        <f>('ป้อนข้อมูล Mortgage Protection1'!$G$26*HLOOKUP($D$6,'SA 10%'!$A$6:$IV$366,$A289+1,0))/1000</f>
        <v>0</v>
      </c>
      <c r="E289" s="470">
        <f>('ป้อนข้อมูล Mortgage Protection1'!$G$26*HLOOKUP($E$6,'SA 10%'!$A$6:$IV$366,$A289+1,0))/1000</f>
        <v>0</v>
      </c>
      <c r="F289" s="470">
        <f>('ป้อนข้อมูล Mortgage Protection1'!$G$26*HLOOKUP($F$6,'SA 10%'!$A$6:$IV$366,$A289+1,0))/1000</f>
        <v>0</v>
      </c>
      <c r="G289" s="470">
        <f>('ป้อนข้อมูล Mortgage Protection1'!$G$26*HLOOKUP($G$6,'SA 10%'!$A$6:$IV$366,$A289+1,0))/1000</f>
        <v>0</v>
      </c>
      <c r="H289" s="470">
        <f>('ป้อนข้อมูล Mortgage Protection1'!$G$26*HLOOKUP($H$6,'SA 10%'!$A$6:$IV$366,$A289+1,0))/1000</f>
        <v>0</v>
      </c>
      <c r="I289" s="470">
        <f>('ป้อนข้อมูล Mortgage Protection1'!$G$26*HLOOKUP($I$6,'SA 10%'!$A$6:$IV$366,$A289+1,0))/1000</f>
        <v>0</v>
      </c>
      <c r="J289" s="470">
        <f>('ป้อนข้อมูล Mortgage Protection1'!$G$26*HLOOKUP($J$6,'SA 10%'!$A$6:$IV$366,$A289+1,0))/1000</f>
        <v>0</v>
      </c>
      <c r="K289" s="470">
        <f>('ป้อนข้อมูล Mortgage Protection1'!$G$26*HLOOKUP($K$6,'SA 10%'!$A$6:$IV$366,$A289+1,0))/1000</f>
        <v>0</v>
      </c>
      <c r="L289" s="470">
        <f>('ป้อนข้อมูล Mortgage Protection1'!$G$26*HLOOKUP($L$6,'SA 10%'!$A$6:$IV$366,$A289+1,0))/1000</f>
        <v>0</v>
      </c>
      <c r="M289" s="470">
        <f>('ป้อนข้อมูล Mortgage Protection1'!$G$26*HLOOKUP($M$6,'SA 10%'!$A$6:$IV$366,$A289+1,0))/1000</f>
        <v>0</v>
      </c>
      <c r="N289" s="470">
        <f>('ป้อนข้อมูล Mortgage Protection1'!$G$26*HLOOKUP($N$6,'SA 10%'!$A$6:$IV$366,$A289+1,0))/1000</f>
        <v>0</v>
      </c>
      <c r="O289" s="470">
        <f>('ป้อนข้อมูล Mortgage Protection1'!$G$26*HLOOKUP($O$6,'SA 10%'!$A$6:$IV$366,$A289+1,0))/1000</f>
        <v>0</v>
      </c>
      <c r="P289" s="470">
        <f>('ป้อนข้อมูล Mortgage Protection1'!$G$26*HLOOKUP($P$6,'SA 10%'!$A$6:$IV$366,$A289+1,0))/1000</f>
        <v>0</v>
      </c>
      <c r="Q289" s="470">
        <f>('ป้อนข้อมูล Mortgage Protection1'!$G$26*HLOOKUP($Q$6,'SA 10%'!$A$6:$IV$366,$A289+1,0))/1000</f>
        <v>0</v>
      </c>
      <c r="R289" s="470">
        <f>('ป้อนข้อมูล Mortgage Protection1'!$G$26*HLOOKUP($R$6,'SA 10%'!$A$6:$IV$366,$A289+1,0))/1000</f>
        <v>0</v>
      </c>
      <c r="S289" s="470">
        <f>('ป้อนข้อมูล Mortgage Protection1'!$G$26*HLOOKUP($S$6,'SA 10%'!$A$6:$IV$366,$A289+1,0))/1000</f>
        <v>0</v>
      </c>
      <c r="T289" s="470">
        <f>('ป้อนข้อมูล Mortgage Protection1'!$G$26*HLOOKUP($T$6,'SA 10%'!$A$6:$IV$366,$A289+1,0))/1000</f>
        <v>0</v>
      </c>
      <c r="U289" s="470">
        <f>('ป้อนข้อมูล Mortgage Protection1'!$G$26*HLOOKUP($U$6,'SA 10%'!$A$6:$IV$366,$A289+1,0))/1000</f>
        <v>0</v>
      </c>
      <c r="V289" s="470">
        <f>('ป้อนข้อมูล Mortgage Protection1'!$G$26*HLOOKUP($V$6,'SA 10%'!$A$6:$IV$366,$A289+1,0))/1000</f>
        <v>0</v>
      </c>
      <c r="W289" s="470">
        <f>('ป้อนข้อมูล Mortgage Protection1'!$G$26*HLOOKUP($W$6,'SA 10%'!$A$6:$IV$366,$A289+1,0))/1000</f>
        <v>0</v>
      </c>
      <c r="X289" s="470">
        <f>('ป้อนข้อมูล Mortgage Protection1'!$G$26*HLOOKUP($X$6,'SA 10%'!$A$6:$IV$366,$A289+1,0))/1000</f>
        <v>0</v>
      </c>
      <c r="Y289" s="470">
        <f>('ป้อนข้อมูล Mortgage Protection1'!$G$26*HLOOKUP($Y$6,'SA 10%'!$A$6:$IV$366,$A289+1,0))/1000</f>
        <v>136893.32815177194</v>
      </c>
      <c r="Z289" s="470">
        <f>('ป้อนข้อมูล Mortgage Protection1'!$G$26*HLOOKUP($Z$6,'SA 10%'!$A$6:$IV$366,$A289+1,0))/1000</f>
        <v>387351.39024333406</v>
      </c>
      <c r="AA289" s="470">
        <f>('ป้อนข้อมูล Mortgage Protection1'!$G$26*HLOOKUP($AA$6,'SA 10%'!$A$6:$IV$366,$A289+1,0))/1000</f>
        <v>610013.23906880897</v>
      </c>
      <c r="AB289" s="470">
        <f>('ป้อนข้อมูล Mortgage Protection1'!$G$26*HLOOKUP($AB$6,'SA 10%'!$A$6:$IV$366,$A289+1,0))/1000</f>
        <v>808330.44445224793</v>
      </c>
      <c r="AC289" s="470">
        <f>('ป้อนข้อมูล Mortgage Protection1'!$G$26*HLOOKUP($AC$6,'SA 10%'!$A$6:$IV$366,$A289+1,0))/1000</f>
        <v>985256.09891572071</v>
      </c>
      <c r="AD289" s="470">
        <f>('ป้อนข้อมูล Mortgage Protection1'!$G$26*HLOOKUP($AD$6,'SA 10%'!$A$6:$IV$366,$A289+1,0))/1000</f>
        <v>1143329.8615938637</v>
      </c>
      <c r="AE289" s="470">
        <f>('ป้อนข้อมูล Mortgage Protection1'!$G$26*HLOOKUP($AE$6,'SA 10%'!$A$6:$IV$366,$A289+1,0))/1000</f>
        <v>1284746.0896966162</v>
      </c>
    </row>
    <row r="290" spans="1:31" ht="11.1" customHeight="1">
      <c r="A290" s="469">
        <v>284</v>
      </c>
      <c r="B290" s="470">
        <f>('ป้อนข้อมูล Mortgage Protection1'!$G$26*HLOOKUP($B$6,'SA 10%'!$A$6:$IV$366,$A290+1,0))/1000</f>
        <v>0</v>
      </c>
      <c r="C290" s="470">
        <f>('ป้อนข้อมูล Mortgage Protection1'!$G$26*HLOOKUP($C$6,'SA 10%'!$A$6:$IV$366,$A290+1,0))/1000</f>
        <v>0</v>
      </c>
      <c r="D290" s="470">
        <f>('ป้อนข้อมูล Mortgage Protection1'!$G$26*HLOOKUP($D$6,'SA 10%'!$A$6:$IV$366,$A290+1,0))/1000</f>
        <v>0</v>
      </c>
      <c r="E290" s="470">
        <f>('ป้อนข้อมูล Mortgage Protection1'!$G$26*HLOOKUP($E$6,'SA 10%'!$A$6:$IV$366,$A290+1,0))/1000</f>
        <v>0</v>
      </c>
      <c r="F290" s="470">
        <f>('ป้อนข้อมูล Mortgage Protection1'!$G$26*HLOOKUP($F$6,'SA 10%'!$A$6:$IV$366,$A290+1,0))/1000</f>
        <v>0</v>
      </c>
      <c r="G290" s="470">
        <f>('ป้อนข้อมูล Mortgage Protection1'!$G$26*HLOOKUP($G$6,'SA 10%'!$A$6:$IV$366,$A290+1,0))/1000</f>
        <v>0</v>
      </c>
      <c r="H290" s="470">
        <f>('ป้อนข้อมูล Mortgage Protection1'!$G$26*HLOOKUP($H$6,'SA 10%'!$A$6:$IV$366,$A290+1,0))/1000</f>
        <v>0</v>
      </c>
      <c r="I290" s="470">
        <f>('ป้อนข้อมูล Mortgage Protection1'!$G$26*HLOOKUP($I$6,'SA 10%'!$A$6:$IV$366,$A290+1,0))/1000</f>
        <v>0</v>
      </c>
      <c r="J290" s="470">
        <f>('ป้อนข้อมูล Mortgage Protection1'!$G$26*HLOOKUP($J$6,'SA 10%'!$A$6:$IV$366,$A290+1,0))/1000</f>
        <v>0</v>
      </c>
      <c r="K290" s="470">
        <f>('ป้อนข้อมูล Mortgage Protection1'!$G$26*HLOOKUP($K$6,'SA 10%'!$A$6:$IV$366,$A290+1,0))/1000</f>
        <v>0</v>
      </c>
      <c r="L290" s="470">
        <f>('ป้อนข้อมูล Mortgage Protection1'!$G$26*HLOOKUP($L$6,'SA 10%'!$A$6:$IV$366,$A290+1,0))/1000</f>
        <v>0</v>
      </c>
      <c r="M290" s="470">
        <f>('ป้อนข้อมูล Mortgage Protection1'!$G$26*HLOOKUP($M$6,'SA 10%'!$A$6:$IV$366,$A290+1,0))/1000</f>
        <v>0</v>
      </c>
      <c r="N290" s="470">
        <f>('ป้อนข้อมูล Mortgage Protection1'!$G$26*HLOOKUP($N$6,'SA 10%'!$A$6:$IV$366,$A290+1,0))/1000</f>
        <v>0</v>
      </c>
      <c r="O290" s="470">
        <f>('ป้อนข้อมูล Mortgage Protection1'!$G$26*HLOOKUP($O$6,'SA 10%'!$A$6:$IV$366,$A290+1,0))/1000</f>
        <v>0</v>
      </c>
      <c r="P290" s="470">
        <f>('ป้อนข้อมูล Mortgage Protection1'!$G$26*HLOOKUP($P$6,'SA 10%'!$A$6:$IV$366,$A290+1,0))/1000</f>
        <v>0</v>
      </c>
      <c r="Q290" s="470">
        <f>('ป้อนข้อมูล Mortgage Protection1'!$G$26*HLOOKUP($Q$6,'SA 10%'!$A$6:$IV$366,$A290+1,0))/1000</f>
        <v>0</v>
      </c>
      <c r="R290" s="470">
        <f>('ป้อนข้อมูล Mortgage Protection1'!$G$26*HLOOKUP($R$6,'SA 10%'!$A$6:$IV$366,$A290+1,0))/1000</f>
        <v>0</v>
      </c>
      <c r="S290" s="470">
        <f>('ป้อนข้อมูล Mortgage Protection1'!$G$26*HLOOKUP($S$6,'SA 10%'!$A$6:$IV$366,$A290+1,0))/1000</f>
        <v>0</v>
      </c>
      <c r="T290" s="470">
        <f>('ป้อนข้อมูล Mortgage Protection1'!$G$26*HLOOKUP($T$6,'SA 10%'!$A$6:$IV$366,$A290+1,0))/1000</f>
        <v>0</v>
      </c>
      <c r="U290" s="470">
        <f>('ป้อนข้อมูล Mortgage Protection1'!$G$26*HLOOKUP($U$6,'SA 10%'!$A$6:$IV$366,$A290+1,0))/1000</f>
        <v>0</v>
      </c>
      <c r="V290" s="470">
        <f>('ป้อนข้อมูล Mortgage Protection1'!$G$26*HLOOKUP($V$6,'SA 10%'!$A$6:$IV$366,$A290+1,0))/1000</f>
        <v>0</v>
      </c>
      <c r="W290" s="470">
        <f>('ป้อนข้อมูล Mortgage Protection1'!$G$26*HLOOKUP($W$6,'SA 10%'!$A$6:$IV$366,$A290+1,0))/1000</f>
        <v>0</v>
      </c>
      <c r="X290" s="470">
        <f>('ป้อนข้อมูล Mortgage Protection1'!$G$26*HLOOKUP($X$6,'SA 10%'!$A$6:$IV$366,$A290+1,0))/1000</f>
        <v>0</v>
      </c>
      <c r="Y290" s="470">
        <f>('ป้อนข้อมูล Mortgage Protection1'!$G$26*HLOOKUP($Y$6,'SA 10%'!$A$6:$IV$366,$A290+1,0))/1000</f>
        <v>114548.49565394627</v>
      </c>
      <c r="Z290" s="470">
        <f>('ป้อนข้อมูล Mortgage Protection1'!$G$26*HLOOKUP($Z$6,'SA 10%'!$A$6:$IV$366,$A290+1,0))/1000</f>
        <v>367316.12505916361</v>
      </c>
      <c r="AA290" s="470">
        <f>('ป้อนข้อมูล Mortgage Protection1'!$G$26*HLOOKUP($AA$6,'SA 10%'!$A$6:$IV$366,$A290+1,0))/1000</f>
        <v>592031.22193643125</v>
      </c>
      <c r="AB290" s="470">
        <f>('ป้อนข้อมูล Mortgage Protection1'!$G$26*HLOOKUP($AB$6,'SA 10%'!$A$6:$IV$366,$A290+1,0))/1000</f>
        <v>792177.18432399328</v>
      </c>
      <c r="AC290" s="470">
        <f>('ป้อนข้อมูล Mortgage Protection1'!$G$26*HLOOKUP($AC$6,'SA 10%'!$A$6:$IV$366,$A290+1,0))/1000</f>
        <v>970734.33631277434</v>
      </c>
      <c r="AD290" s="470">
        <f>('ป้อนข้อมูล Mortgage Protection1'!$G$26*HLOOKUP($AD$6,'SA 10%'!$A$6:$IV$366,$A290+1,0))/1000</f>
        <v>1130265.7561826208</v>
      </c>
      <c r="AE290" s="470">
        <f>('ป้อนข้อมูล Mortgage Protection1'!$G$26*HLOOKUP($AE$6,'SA 10%'!$A$6:$IV$366,$A290+1,0))/1000</f>
        <v>1272986.0361306965</v>
      </c>
    </row>
    <row r="291" spans="1:31" ht="11.1" customHeight="1">
      <c r="A291" s="469">
        <v>285</v>
      </c>
      <c r="B291" s="470">
        <f>('ป้อนข้อมูล Mortgage Protection1'!$G$26*HLOOKUP($B$6,'SA 10%'!$A$6:$IV$366,$A291+1,0))/1000</f>
        <v>0</v>
      </c>
      <c r="C291" s="470">
        <f>('ป้อนข้อมูล Mortgage Protection1'!$G$26*HLOOKUP($C$6,'SA 10%'!$A$6:$IV$366,$A291+1,0))/1000</f>
        <v>0</v>
      </c>
      <c r="D291" s="470">
        <f>('ป้อนข้อมูล Mortgage Protection1'!$G$26*HLOOKUP($D$6,'SA 10%'!$A$6:$IV$366,$A291+1,0))/1000</f>
        <v>0</v>
      </c>
      <c r="E291" s="470">
        <f>('ป้อนข้อมูล Mortgage Protection1'!$G$26*HLOOKUP($E$6,'SA 10%'!$A$6:$IV$366,$A291+1,0))/1000</f>
        <v>0</v>
      </c>
      <c r="F291" s="470">
        <f>('ป้อนข้อมูล Mortgage Protection1'!$G$26*HLOOKUP($F$6,'SA 10%'!$A$6:$IV$366,$A291+1,0))/1000</f>
        <v>0</v>
      </c>
      <c r="G291" s="470">
        <f>('ป้อนข้อมูล Mortgage Protection1'!$G$26*HLOOKUP($G$6,'SA 10%'!$A$6:$IV$366,$A291+1,0))/1000</f>
        <v>0</v>
      </c>
      <c r="H291" s="470">
        <f>('ป้อนข้อมูล Mortgage Protection1'!$G$26*HLOOKUP($H$6,'SA 10%'!$A$6:$IV$366,$A291+1,0))/1000</f>
        <v>0</v>
      </c>
      <c r="I291" s="470">
        <f>('ป้อนข้อมูล Mortgage Protection1'!$G$26*HLOOKUP($I$6,'SA 10%'!$A$6:$IV$366,$A291+1,0))/1000</f>
        <v>0</v>
      </c>
      <c r="J291" s="470">
        <f>('ป้อนข้อมูล Mortgage Protection1'!$G$26*HLOOKUP($J$6,'SA 10%'!$A$6:$IV$366,$A291+1,0))/1000</f>
        <v>0</v>
      </c>
      <c r="K291" s="470">
        <f>('ป้อนข้อมูล Mortgage Protection1'!$G$26*HLOOKUP($K$6,'SA 10%'!$A$6:$IV$366,$A291+1,0))/1000</f>
        <v>0</v>
      </c>
      <c r="L291" s="470">
        <f>('ป้อนข้อมูล Mortgage Protection1'!$G$26*HLOOKUP($L$6,'SA 10%'!$A$6:$IV$366,$A291+1,0))/1000</f>
        <v>0</v>
      </c>
      <c r="M291" s="470">
        <f>('ป้อนข้อมูล Mortgage Protection1'!$G$26*HLOOKUP($M$6,'SA 10%'!$A$6:$IV$366,$A291+1,0))/1000</f>
        <v>0</v>
      </c>
      <c r="N291" s="470">
        <f>('ป้อนข้อมูล Mortgage Protection1'!$G$26*HLOOKUP($N$6,'SA 10%'!$A$6:$IV$366,$A291+1,0))/1000</f>
        <v>0</v>
      </c>
      <c r="O291" s="470">
        <f>('ป้อนข้อมูล Mortgage Protection1'!$G$26*HLOOKUP($O$6,'SA 10%'!$A$6:$IV$366,$A291+1,0))/1000</f>
        <v>0</v>
      </c>
      <c r="P291" s="470">
        <f>('ป้อนข้อมูล Mortgage Protection1'!$G$26*HLOOKUP($P$6,'SA 10%'!$A$6:$IV$366,$A291+1,0))/1000</f>
        <v>0</v>
      </c>
      <c r="Q291" s="470">
        <f>('ป้อนข้อมูล Mortgage Protection1'!$G$26*HLOOKUP($Q$6,'SA 10%'!$A$6:$IV$366,$A291+1,0))/1000</f>
        <v>0</v>
      </c>
      <c r="R291" s="470">
        <f>('ป้อนข้อมูล Mortgage Protection1'!$G$26*HLOOKUP($R$6,'SA 10%'!$A$6:$IV$366,$A291+1,0))/1000</f>
        <v>0</v>
      </c>
      <c r="S291" s="470">
        <f>('ป้อนข้อมูล Mortgage Protection1'!$G$26*HLOOKUP($S$6,'SA 10%'!$A$6:$IV$366,$A291+1,0))/1000</f>
        <v>0</v>
      </c>
      <c r="T291" s="470">
        <f>('ป้อนข้อมูล Mortgage Protection1'!$G$26*HLOOKUP($T$6,'SA 10%'!$A$6:$IV$366,$A291+1,0))/1000</f>
        <v>0</v>
      </c>
      <c r="U291" s="470">
        <f>('ป้อนข้อมูล Mortgage Protection1'!$G$26*HLOOKUP($U$6,'SA 10%'!$A$6:$IV$366,$A291+1,0))/1000</f>
        <v>0</v>
      </c>
      <c r="V291" s="470">
        <f>('ป้อนข้อมูล Mortgage Protection1'!$G$26*HLOOKUP($V$6,'SA 10%'!$A$6:$IV$366,$A291+1,0))/1000</f>
        <v>0</v>
      </c>
      <c r="W291" s="470">
        <f>('ป้อนข้อมูล Mortgage Protection1'!$G$26*HLOOKUP($W$6,'SA 10%'!$A$6:$IV$366,$A291+1,0))/1000</f>
        <v>0</v>
      </c>
      <c r="X291" s="470">
        <f>('ป้อนข้อมูล Mortgage Protection1'!$G$26*HLOOKUP($X$6,'SA 10%'!$A$6:$IV$366,$A291+1,0))/1000</f>
        <v>0</v>
      </c>
      <c r="Y291" s="470">
        <f>('ป้อนข้อมูล Mortgage Protection1'!$G$26*HLOOKUP($Y$6,'SA 10%'!$A$6:$IV$366,$A291+1,0))/1000</f>
        <v>92017.456218638807</v>
      </c>
      <c r="Z291" s="470">
        <f>('ป้อนข้อมูล Mortgage Protection1'!$G$26*HLOOKUP($Z$6,'SA 10%'!$A$6:$IV$366,$A291+1,0))/1000</f>
        <v>347113.89933179162</v>
      </c>
      <c r="AA291" s="470">
        <f>('ป้อนข้อมูล Mortgage Protection1'!$G$26*HLOOKUP($AA$6,'SA 10%'!$A$6:$IV$366,$A291+1,0))/1000</f>
        <v>573899.35466128413</v>
      </c>
      <c r="AB291" s="470">
        <f>('ป้อนข้อมูล Mortgage Protection1'!$G$26*HLOOKUP($AB$6,'SA 10%'!$A$6:$IV$366,$A291+1,0))/1000</f>
        <v>775889.31369466998</v>
      </c>
      <c r="AC291" s="470">
        <f>('ป้อนข้อมูล Mortgage Protection1'!$G$26*HLOOKUP($AC$6,'SA 10%'!$A$6:$IV$366,$A291+1,0))/1000</f>
        <v>956091.55902147014</v>
      </c>
      <c r="AD291" s="470">
        <f>('ป้อนข้อมูล Mortgage Protection1'!$G$26*HLOOKUP($AD$6,'SA 10%'!$A$6:$IV$366,$A291+1,0))/1000</f>
        <v>1117092.7832262842</v>
      </c>
      <c r="AE291" s="470">
        <f>('ป้อนข้อมูล Mortgage Protection1'!$G$26*HLOOKUP($AE$6,'SA 10%'!$A$6:$IV$366,$A291+1,0))/1000</f>
        <v>1261127.9821183938</v>
      </c>
    </row>
    <row r="292" spans="1:31" ht="11.1" customHeight="1">
      <c r="A292" s="469">
        <v>286</v>
      </c>
      <c r="B292" s="470">
        <f>('ป้อนข้อมูล Mortgage Protection1'!$G$26*HLOOKUP($B$6,'SA 10%'!$A$6:$IV$366,$A292+1,0))/1000</f>
        <v>0</v>
      </c>
      <c r="C292" s="470">
        <f>('ป้อนข้อมูล Mortgage Protection1'!$G$26*HLOOKUP($C$6,'SA 10%'!$A$6:$IV$366,$A292+1,0))/1000</f>
        <v>0</v>
      </c>
      <c r="D292" s="470">
        <f>('ป้อนข้อมูล Mortgage Protection1'!$G$26*HLOOKUP($D$6,'SA 10%'!$A$6:$IV$366,$A292+1,0))/1000</f>
        <v>0</v>
      </c>
      <c r="E292" s="470">
        <f>('ป้อนข้อมูล Mortgage Protection1'!$G$26*HLOOKUP($E$6,'SA 10%'!$A$6:$IV$366,$A292+1,0))/1000</f>
        <v>0</v>
      </c>
      <c r="F292" s="470">
        <f>('ป้อนข้อมูล Mortgage Protection1'!$G$26*HLOOKUP($F$6,'SA 10%'!$A$6:$IV$366,$A292+1,0))/1000</f>
        <v>0</v>
      </c>
      <c r="G292" s="470">
        <f>('ป้อนข้อมูล Mortgage Protection1'!$G$26*HLOOKUP($G$6,'SA 10%'!$A$6:$IV$366,$A292+1,0))/1000</f>
        <v>0</v>
      </c>
      <c r="H292" s="470">
        <f>('ป้อนข้อมูล Mortgage Protection1'!$G$26*HLOOKUP($H$6,'SA 10%'!$A$6:$IV$366,$A292+1,0))/1000</f>
        <v>0</v>
      </c>
      <c r="I292" s="470">
        <f>('ป้อนข้อมูล Mortgage Protection1'!$G$26*HLOOKUP($I$6,'SA 10%'!$A$6:$IV$366,$A292+1,0))/1000</f>
        <v>0</v>
      </c>
      <c r="J292" s="470">
        <f>('ป้อนข้อมูล Mortgage Protection1'!$G$26*HLOOKUP($J$6,'SA 10%'!$A$6:$IV$366,$A292+1,0))/1000</f>
        <v>0</v>
      </c>
      <c r="K292" s="470">
        <f>('ป้อนข้อมูล Mortgage Protection1'!$G$26*HLOOKUP($K$6,'SA 10%'!$A$6:$IV$366,$A292+1,0))/1000</f>
        <v>0</v>
      </c>
      <c r="L292" s="470">
        <f>('ป้อนข้อมูล Mortgage Protection1'!$G$26*HLOOKUP($L$6,'SA 10%'!$A$6:$IV$366,$A292+1,0))/1000</f>
        <v>0</v>
      </c>
      <c r="M292" s="470">
        <f>('ป้อนข้อมูล Mortgage Protection1'!$G$26*HLOOKUP($M$6,'SA 10%'!$A$6:$IV$366,$A292+1,0))/1000</f>
        <v>0</v>
      </c>
      <c r="N292" s="470">
        <f>('ป้อนข้อมูล Mortgage Protection1'!$G$26*HLOOKUP($N$6,'SA 10%'!$A$6:$IV$366,$A292+1,0))/1000</f>
        <v>0</v>
      </c>
      <c r="O292" s="470">
        <f>('ป้อนข้อมูล Mortgage Protection1'!$G$26*HLOOKUP($O$6,'SA 10%'!$A$6:$IV$366,$A292+1,0))/1000</f>
        <v>0</v>
      </c>
      <c r="P292" s="470">
        <f>('ป้อนข้อมูล Mortgage Protection1'!$G$26*HLOOKUP($P$6,'SA 10%'!$A$6:$IV$366,$A292+1,0))/1000</f>
        <v>0</v>
      </c>
      <c r="Q292" s="470">
        <f>('ป้อนข้อมูล Mortgage Protection1'!$G$26*HLOOKUP($Q$6,'SA 10%'!$A$6:$IV$366,$A292+1,0))/1000</f>
        <v>0</v>
      </c>
      <c r="R292" s="470">
        <f>('ป้อนข้อมูล Mortgage Protection1'!$G$26*HLOOKUP($R$6,'SA 10%'!$A$6:$IV$366,$A292+1,0))/1000</f>
        <v>0</v>
      </c>
      <c r="S292" s="470">
        <f>('ป้อนข้อมูล Mortgage Protection1'!$G$26*HLOOKUP($S$6,'SA 10%'!$A$6:$IV$366,$A292+1,0))/1000</f>
        <v>0</v>
      </c>
      <c r="T292" s="470">
        <f>('ป้อนข้อมูล Mortgage Protection1'!$G$26*HLOOKUP($T$6,'SA 10%'!$A$6:$IV$366,$A292+1,0))/1000</f>
        <v>0</v>
      </c>
      <c r="U292" s="470">
        <f>('ป้อนข้อมูล Mortgage Protection1'!$G$26*HLOOKUP($U$6,'SA 10%'!$A$6:$IV$366,$A292+1,0))/1000</f>
        <v>0</v>
      </c>
      <c r="V292" s="470">
        <f>('ป้อนข้อมูล Mortgage Protection1'!$G$26*HLOOKUP($V$6,'SA 10%'!$A$6:$IV$366,$A292+1,0))/1000</f>
        <v>0</v>
      </c>
      <c r="W292" s="470">
        <f>('ป้อนข้อมูล Mortgage Protection1'!$G$26*HLOOKUP($W$6,'SA 10%'!$A$6:$IV$366,$A292+1,0))/1000</f>
        <v>0</v>
      </c>
      <c r="X292" s="470">
        <f>('ป้อนข้อมูล Mortgage Protection1'!$G$26*HLOOKUP($X$6,'SA 10%'!$A$6:$IV$366,$A292+1,0))/1000</f>
        <v>0</v>
      </c>
      <c r="Y292" s="470">
        <f>('ป้อนข้อมูล Mortgage Protection1'!$G$26*HLOOKUP($Y$6,'SA 10%'!$A$6:$IV$366,$A292+1,0))/1000</f>
        <v>69298.658121370565</v>
      </c>
      <c r="Z292" s="470">
        <f>('ป้อนข้อมูล Mortgage Protection1'!$G$26*HLOOKUP($Z$6,'SA 10%'!$A$6:$IV$366,$A292+1,0))/1000</f>
        <v>326743.32172335871</v>
      </c>
      <c r="AA292" s="470">
        <f>('ป้อนข้อมูล Mortgage Protection1'!$G$26*HLOOKUP($AA$6,'SA 10%'!$A$6:$IV$366,$A292+1,0))/1000</f>
        <v>555616.38849217712</v>
      </c>
      <c r="AB292" s="470">
        <f>('ป้อนข้อมูล Mortgage Protection1'!$G$26*HLOOKUP($AB$6,'SA 10%'!$A$6:$IV$366,$A292+1,0))/1000</f>
        <v>759465.71081010241</v>
      </c>
      <c r="AC292" s="470">
        <f>('ป้อนข้อมูล Mortgage Protection1'!$G$26*HLOOKUP($AC$6,'SA 10%'!$A$6:$IV$366,$A292+1,0))/1000</f>
        <v>941326.75858607178</v>
      </c>
      <c r="AD292" s="470">
        <f>('ป้อนข้อมูล Mortgage Protection1'!$G$26*HLOOKUP($AD$6,'SA 10%'!$A$6:$IV$366,$A292+1,0))/1000</f>
        <v>1103810.0354953122</v>
      </c>
      <c r="AE292" s="470">
        <f>('ป้อนข้อมูล Mortgage Protection1'!$G$26*HLOOKUP($AE$6,'SA 10%'!$A$6:$IV$366,$A292+1,0))/1000</f>
        <v>1249171.1109893222</v>
      </c>
    </row>
    <row r="293" spans="1:31" ht="11.1" customHeight="1">
      <c r="A293" s="469">
        <v>287</v>
      </c>
      <c r="B293" s="470">
        <f>('ป้อนข้อมูล Mortgage Protection1'!$G$26*HLOOKUP($B$6,'SA 10%'!$A$6:$IV$366,$A293+1,0))/1000</f>
        <v>0</v>
      </c>
      <c r="C293" s="470">
        <f>('ป้อนข้อมูล Mortgage Protection1'!$G$26*HLOOKUP($C$6,'SA 10%'!$A$6:$IV$366,$A293+1,0))/1000</f>
        <v>0</v>
      </c>
      <c r="D293" s="470">
        <f>('ป้อนข้อมูล Mortgage Protection1'!$G$26*HLOOKUP($D$6,'SA 10%'!$A$6:$IV$366,$A293+1,0))/1000</f>
        <v>0</v>
      </c>
      <c r="E293" s="470">
        <f>('ป้อนข้อมูล Mortgage Protection1'!$G$26*HLOOKUP($E$6,'SA 10%'!$A$6:$IV$366,$A293+1,0))/1000</f>
        <v>0</v>
      </c>
      <c r="F293" s="470">
        <f>('ป้อนข้อมูล Mortgage Protection1'!$G$26*HLOOKUP($F$6,'SA 10%'!$A$6:$IV$366,$A293+1,0))/1000</f>
        <v>0</v>
      </c>
      <c r="G293" s="470">
        <f>('ป้อนข้อมูล Mortgage Protection1'!$G$26*HLOOKUP($G$6,'SA 10%'!$A$6:$IV$366,$A293+1,0))/1000</f>
        <v>0</v>
      </c>
      <c r="H293" s="470">
        <f>('ป้อนข้อมูล Mortgage Protection1'!$G$26*HLOOKUP($H$6,'SA 10%'!$A$6:$IV$366,$A293+1,0))/1000</f>
        <v>0</v>
      </c>
      <c r="I293" s="470">
        <f>('ป้อนข้อมูล Mortgage Protection1'!$G$26*HLOOKUP($I$6,'SA 10%'!$A$6:$IV$366,$A293+1,0))/1000</f>
        <v>0</v>
      </c>
      <c r="J293" s="470">
        <f>('ป้อนข้อมูล Mortgage Protection1'!$G$26*HLOOKUP($J$6,'SA 10%'!$A$6:$IV$366,$A293+1,0))/1000</f>
        <v>0</v>
      </c>
      <c r="K293" s="470">
        <f>('ป้อนข้อมูล Mortgage Protection1'!$G$26*HLOOKUP($K$6,'SA 10%'!$A$6:$IV$366,$A293+1,0))/1000</f>
        <v>0</v>
      </c>
      <c r="L293" s="470">
        <f>('ป้อนข้อมูล Mortgage Protection1'!$G$26*HLOOKUP($L$6,'SA 10%'!$A$6:$IV$366,$A293+1,0))/1000</f>
        <v>0</v>
      </c>
      <c r="M293" s="470">
        <f>('ป้อนข้อมูล Mortgage Protection1'!$G$26*HLOOKUP($M$6,'SA 10%'!$A$6:$IV$366,$A293+1,0))/1000</f>
        <v>0</v>
      </c>
      <c r="N293" s="470">
        <f>('ป้อนข้อมูล Mortgage Protection1'!$G$26*HLOOKUP($N$6,'SA 10%'!$A$6:$IV$366,$A293+1,0))/1000</f>
        <v>0</v>
      </c>
      <c r="O293" s="470">
        <f>('ป้อนข้อมูล Mortgage Protection1'!$G$26*HLOOKUP($O$6,'SA 10%'!$A$6:$IV$366,$A293+1,0))/1000</f>
        <v>0</v>
      </c>
      <c r="P293" s="470">
        <f>('ป้อนข้อมูล Mortgage Protection1'!$G$26*HLOOKUP($P$6,'SA 10%'!$A$6:$IV$366,$A293+1,0))/1000</f>
        <v>0</v>
      </c>
      <c r="Q293" s="470">
        <f>('ป้อนข้อมูล Mortgage Protection1'!$G$26*HLOOKUP($Q$6,'SA 10%'!$A$6:$IV$366,$A293+1,0))/1000</f>
        <v>0</v>
      </c>
      <c r="R293" s="470">
        <f>('ป้อนข้อมูล Mortgage Protection1'!$G$26*HLOOKUP($R$6,'SA 10%'!$A$6:$IV$366,$A293+1,0))/1000</f>
        <v>0</v>
      </c>
      <c r="S293" s="470">
        <f>('ป้อนข้อมูล Mortgage Protection1'!$G$26*HLOOKUP($S$6,'SA 10%'!$A$6:$IV$366,$A293+1,0))/1000</f>
        <v>0</v>
      </c>
      <c r="T293" s="470">
        <f>('ป้อนข้อมูล Mortgage Protection1'!$G$26*HLOOKUP($T$6,'SA 10%'!$A$6:$IV$366,$A293+1,0))/1000</f>
        <v>0</v>
      </c>
      <c r="U293" s="470">
        <f>('ป้อนข้อมูล Mortgage Protection1'!$G$26*HLOOKUP($U$6,'SA 10%'!$A$6:$IV$366,$A293+1,0))/1000</f>
        <v>0</v>
      </c>
      <c r="V293" s="470">
        <f>('ป้อนข้อมูล Mortgage Protection1'!$G$26*HLOOKUP($V$6,'SA 10%'!$A$6:$IV$366,$A293+1,0))/1000</f>
        <v>0</v>
      </c>
      <c r="W293" s="470">
        <f>('ป้อนข้อมูล Mortgage Protection1'!$G$26*HLOOKUP($W$6,'SA 10%'!$A$6:$IV$366,$A293+1,0))/1000</f>
        <v>0</v>
      </c>
      <c r="X293" s="470">
        <f>('ป้อนข้อมูล Mortgage Protection1'!$G$26*HLOOKUP($X$6,'SA 10%'!$A$6:$IV$366,$A293+1,0))/1000</f>
        <v>0</v>
      </c>
      <c r="Y293" s="470">
        <f>('ป้อนข้อมูล Mortgage Protection1'!$G$26*HLOOKUP($Y$6,'SA 10%'!$A$6:$IV$366,$A293+1,0))/1000</f>
        <v>46390.536706624844</v>
      </c>
      <c r="Z293" s="470">
        <f>('ป้อนข้อมูล Mortgage Protection1'!$G$26*HLOOKUP($Z$6,'SA 10%'!$A$6:$IV$366,$A293+1,0))/1000</f>
        <v>306202.98930152139</v>
      </c>
      <c r="AA293" s="470">
        <f>('ป้อนข้อมูล Mortgage Protection1'!$G$26*HLOOKUP($AA$6,'SA 10%'!$A$6:$IV$366,$A293+1,0))/1000</f>
        <v>537181.06427166099</v>
      </c>
      <c r="AB293" s="470">
        <f>('ป้อนข้อมูล Mortgage Protection1'!$G$26*HLOOKUP($AB$6,'SA 10%'!$A$6:$IV$366,$A293+1,0))/1000</f>
        <v>742905.24456816341</v>
      </c>
      <c r="AC293" s="470">
        <f>('ป้อนข้อมูล Mortgage Protection1'!$G$26*HLOOKUP($AC$6,'SA 10%'!$A$6:$IV$366,$A293+1,0))/1000</f>
        <v>926438.91814704495</v>
      </c>
      <c r="AD293" s="470">
        <f>('ป้อนข้อมูล Mortgage Protection1'!$G$26*HLOOKUP($AD$6,'SA 10%'!$A$6:$IV$366,$A293+1,0))/1000</f>
        <v>1090416.5981999147</v>
      </c>
      <c r="AE293" s="470">
        <f>('ป้อนข้อมูล Mortgage Protection1'!$G$26*HLOOKUP($AE$6,'SA 10%'!$A$6:$IV$366,$A293+1,0))/1000</f>
        <v>1237114.5992675084</v>
      </c>
    </row>
    <row r="294" spans="1:31" ht="11.1" customHeight="1">
      <c r="A294" s="469">
        <v>288</v>
      </c>
      <c r="B294" s="470">
        <f>('ป้อนข้อมูล Mortgage Protection1'!$G$26*HLOOKUP($B$6,'SA 10%'!$A$6:$IV$366,$A294+1,0))/1000</f>
        <v>0</v>
      </c>
      <c r="C294" s="470">
        <f>('ป้อนข้อมูล Mortgage Protection1'!$G$26*HLOOKUP($C$6,'SA 10%'!$A$6:$IV$366,$A294+1,0))/1000</f>
        <v>0</v>
      </c>
      <c r="D294" s="470">
        <f>('ป้อนข้อมูล Mortgage Protection1'!$G$26*HLOOKUP($D$6,'SA 10%'!$A$6:$IV$366,$A294+1,0))/1000</f>
        <v>0</v>
      </c>
      <c r="E294" s="470">
        <f>('ป้อนข้อมูล Mortgage Protection1'!$G$26*HLOOKUP($E$6,'SA 10%'!$A$6:$IV$366,$A294+1,0))/1000</f>
        <v>0</v>
      </c>
      <c r="F294" s="470">
        <f>('ป้อนข้อมูล Mortgage Protection1'!$G$26*HLOOKUP($F$6,'SA 10%'!$A$6:$IV$366,$A294+1,0))/1000</f>
        <v>0</v>
      </c>
      <c r="G294" s="470">
        <f>('ป้อนข้อมูล Mortgage Protection1'!$G$26*HLOOKUP($G$6,'SA 10%'!$A$6:$IV$366,$A294+1,0))/1000</f>
        <v>0</v>
      </c>
      <c r="H294" s="470">
        <f>('ป้อนข้อมูล Mortgage Protection1'!$G$26*HLOOKUP($H$6,'SA 10%'!$A$6:$IV$366,$A294+1,0))/1000</f>
        <v>0</v>
      </c>
      <c r="I294" s="470">
        <f>('ป้อนข้อมูล Mortgage Protection1'!$G$26*HLOOKUP($I$6,'SA 10%'!$A$6:$IV$366,$A294+1,0))/1000</f>
        <v>0</v>
      </c>
      <c r="J294" s="470">
        <f>('ป้อนข้อมูล Mortgage Protection1'!$G$26*HLOOKUP($J$6,'SA 10%'!$A$6:$IV$366,$A294+1,0))/1000</f>
        <v>0</v>
      </c>
      <c r="K294" s="470">
        <f>('ป้อนข้อมูล Mortgage Protection1'!$G$26*HLOOKUP($K$6,'SA 10%'!$A$6:$IV$366,$A294+1,0))/1000</f>
        <v>0</v>
      </c>
      <c r="L294" s="470">
        <f>('ป้อนข้อมูล Mortgage Protection1'!$G$26*HLOOKUP($L$6,'SA 10%'!$A$6:$IV$366,$A294+1,0))/1000</f>
        <v>0</v>
      </c>
      <c r="M294" s="470">
        <f>('ป้อนข้อมูล Mortgage Protection1'!$G$26*HLOOKUP($M$6,'SA 10%'!$A$6:$IV$366,$A294+1,0))/1000</f>
        <v>0</v>
      </c>
      <c r="N294" s="470">
        <f>('ป้อนข้อมูล Mortgage Protection1'!$G$26*HLOOKUP($N$6,'SA 10%'!$A$6:$IV$366,$A294+1,0))/1000</f>
        <v>0</v>
      </c>
      <c r="O294" s="470">
        <f>('ป้อนข้อมูล Mortgage Protection1'!$G$26*HLOOKUP($O$6,'SA 10%'!$A$6:$IV$366,$A294+1,0))/1000</f>
        <v>0</v>
      </c>
      <c r="P294" s="470">
        <f>('ป้อนข้อมูล Mortgage Protection1'!$G$26*HLOOKUP($P$6,'SA 10%'!$A$6:$IV$366,$A294+1,0))/1000</f>
        <v>0</v>
      </c>
      <c r="Q294" s="470">
        <f>('ป้อนข้อมูล Mortgage Protection1'!$G$26*HLOOKUP($Q$6,'SA 10%'!$A$6:$IV$366,$A294+1,0))/1000</f>
        <v>0</v>
      </c>
      <c r="R294" s="470">
        <f>('ป้อนข้อมูล Mortgage Protection1'!$G$26*HLOOKUP($R$6,'SA 10%'!$A$6:$IV$366,$A294+1,0))/1000</f>
        <v>0</v>
      </c>
      <c r="S294" s="470">
        <f>('ป้อนข้อมูล Mortgage Protection1'!$G$26*HLOOKUP($S$6,'SA 10%'!$A$6:$IV$366,$A294+1,0))/1000</f>
        <v>0</v>
      </c>
      <c r="T294" s="470">
        <f>('ป้อนข้อมูล Mortgage Protection1'!$G$26*HLOOKUP($T$6,'SA 10%'!$A$6:$IV$366,$A294+1,0))/1000</f>
        <v>0</v>
      </c>
      <c r="U294" s="470">
        <f>('ป้อนข้อมูล Mortgage Protection1'!$G$26*HLOOKUP($U$6,'SA 10%'!$A$6:$IV$366,$A294+1,0))/1000</f>
        <v>0</v>
      </c>
      <c r="V294" s="470">
        <f>('ป้อนข้อมูล Mortgage Protection1'!$G$26*HLOOKUP($V$6,'SA 10%'!$A$6:$IV$366,$A294+1,0))/1000</f>
        <v>0</v>
      </c>
      <c r="W294" s="470">
        <f>('ป้อนข้อมูล Mortgage Protection1'!$G$26*HLOOKUP($W$6,'SA 10%'!$A$6:$IV$366,$A294+1,0))/1000</f>
        <v>0</v>
      </c>
      <c r="X294" s="470">
        <f>('ป้อนข้อมูล Mortgage Protection1'!$G$26*HLOOKUP($X$6,'SA 10%'!$A$6:$IV$366,$A294+1,0))/1000</f>
        <v>0</v>
      </c>
      <c r="Y294" s="470">
        <f>('ป้อนข้อมูล Mortgage Protection1'!$G$26*HLOOKUP($Y$6,'SA 10%'!$A$6:$IV$366,$A294+1,0))/1000</f>
        <v>23291.514280089614</v>
      </c>
      <c r="Z294" s="470">
        <f>('ป้อนข้อมูล Mortgage Protection1'!$G$26*HLOOKUP($Z$6,'SA 10%'!$A$6:$IV$366,$A294+1,0))/1000</f>
        <v>285491.4874428357</v>
      </c>
      <c r="AA294" s="470">
        <f>('ป้อนข้อมูล Mortgage Protection1'!$G$26*HLOOKUP($AA$6,'SA 10%'!$A$6:$IV$366,$A294+1,0))/1000</f>
        <v>518592.11234930699</v>
      </c>
      <c r="AB294" s="470">
        <f>('ป้อนข้อมูล Mortgage Protection1'!$G$26*HLOOKUP($AB$6,'SA 10%'!$A$6:$IV$366,$A294+1,0))/1000</f>
        <v>726206.77444087446</v>
      </c>
      <c r="AC294" s="470">
        <f>('ป้อนข้อมูล Mortgage Protection1'!$G$26*HLOOKUP($AC$6,'SA 10%'!$A$6:$IV$366,$A294+1,0))/1000</f>
        <v>911427.01237102621</v>
      </c>
      <c r="AD294" s="470">
        <f>('ป้อนข้อมูล Mortgage Protection1'!$G$26*HLOOKUP($AD$6,'SA 10%'!$A$6:$IV$366,$A294+1,0))/1000</f>
        <v>1076911.5489270557</v>
      </c>
      <c r="AE294" s="470">
        <f>('ป้อนข้อมูล Mortgage Protection1'!$G$26*HLOOKUP($AE$6,'SA 10%'!$A$6:$IV$366,$A294+1,0))/1000</f>
        <v>1224957.6166146791</v>
      </c>
    </row>
    <row r="295" spans="1:31" ht="11.1" customHeight="1">
      <c r="A295" s="469">
        <v>289</v>
      </c>
      <c r="B295" s="470">
        <f>('ป้อนข้อมูล Mortgage Protection1'!$G$26*HLOOKUP($B$6,'SA 10%'!$A$6:$IV$366,$A295+1,0))/1000</f>
        <v>0</v>
      </c>
      <c r="C295" s="470">
        <f>('ป้อนข้อมูล Mortgage Protection1'!$G$26*HLOOKUP($C$6,'SA 10%'!$A$6:$IV$366,$A295+1,0))/1000</f>
        <v>0</v>
      </c>
      <c r="D295" s="470">
        <f>('ป้อนข้อมูล Mortgage Protection1'!$G$26*HLOOKUP($D$6,'SA 10%'!$A$6:$IV$366,$A295+1,0))/1000</f>
        <v>0</v>
      </c>
      <c r="E295" s="470">
        <f>('ป้อนข้อมูล Mortgage Protection1'!$G$26*HLOOKUP($E$6,'SA 10%'!$A$6:$IV$366,$A295+1,0))/1000</f>
        <v>0</v>
      </c>
      <c r="F295" s="470">
        <f>('ป้อนข้อมูล Mortgage Protection1'!$G$26*HLOOKUP($F$6,'SA 10%'!$A$6:$IV$366,$A295+1,0))/1000</f>
        <v>0</v>
      </c>
      <c r="G295" s="470">
        <f>('ป้อนข้อมูล Mortgage Protection1'!$G$26*HLOOKUP($G$6,'SA 10%'!$A$6:$IV$366,$A295+1,0))/1000</f>
        <v>0</v>
      </c>
      <c r="H295" s="470">
        <f>('ป้อนข้อมูล Mortgage Protection1'!$G$26*HLOOKUP($H$6,'SA 10%'!$A$6:$IV$366,$A295+1,0))/1000</f>
        <v>0</v>
      </c>
      <c r="I295" s="470">
        <f>('ป้อนข้อมูล Mortgage Protection1'!$G$26*HLOOKUP($I$6,'SA 10%'!$A$6:$IV$366,$A295+1,0))/1000</f>
        <v>0</v>
      </c>
      <c r="J295" s="470">
        <f>('ป้อนข้อมูล Mortgage Protection1'!$G$26*HLOOKUP($J$6,'SA 10%'!$A$6:$IV$366,$A295+1,0))/1000</f>
        <v>0</v>
      </c>
      <c r="K295" s="470">
        <f>('ป้อนข้อมูล Mortgage Protection1'!$G$26*HLOOKUP($K$6,'SA 10%'!$A$6:$IV$366,$A295+1,0))/1000</f>
        <v>0</v>
      </c>
      <c r="L295" s="470">
        <f>('ป้อนข้อมูล Mortgage Protection1'!$G$26*HLOOKUP($L$6,'SA 10%'!$A$6:$IV$366,$A295+1,0))/1000</f>
        <v>0</v>
      </c>
      <c r="M295" s="470">
        <f>('ป้อนข้อมูล Mortgage Protection1'!$G$26*HLOOKUP($M$6,'SA 10%'!$A$6:$IV$366,$A295+1,0))/1000</f>
        <v>0</v>
      </c>
      <c r="N295" s="470">
        <f>('ป้อนข้อมูล Mortgage Protection1'!$G$26*HLOOKUP($N$6,'SA 10%'!$A$6:$IV$366,$A295+1,0))/1000</f>
        <v>0</v>
      </c>
      <c r="O295" s="470">
        <f>('ป้อนข้อมูล Mortgage Protection1'!$G$26*HLOOKUP($O$6,'SA 10%'!$A$6:$IV$366,$A295+1,0))/1000</f>
        <v>0</v>
      </c>
      <c r="P295" s="470">
        <f>('ป้อนข้อมูล Mortgage Protection1'!$G$26*HLOOKUP($P$6,'SA 10%'!$A$6:$IV$366,$A295+1,0))/1000</f>
        <v>0</v>
      </c>
      <c r="Q295" s="470">
        <f>('ป้อนข้อมูล Mortgage Protection1'!$G$26*HLOOKUP($Q$6,'SA 10%'!$A$6:$IV$366,$A295+1,0))/1000</f>
        <v>0</v>
      </c>
      <c r="R295" s="470">
        <f>('ป้อนข้อมูล Mortgage Protection1'!$G$26*HLOOKUP($R$6,'SA 10%'!$A$6:$IV$366,$A295+1,0))/1000</f>
        <v>0</v>
      </c>
      <c r="S295" s="470">
        <f>('ป้อนข้อมูล Mortgage Protection1'!$G$26*HLOOKUP($S$6,'SA 10%'!$A$6:$IV$366,$A295+1,0))/1000</f>
        <v>0</v>
      </c>
      <c r="T295" s="470">
        <f>('ป้อนข้อมูล Mortgage Protection1'!$G$26*HLOOKUP($T$6,'SA 10%'!$A$6:$IV$366,$A295+1,0))/1000</f>
        <v>0</v>
      </c>
      <c r="U295" s="470">
        <f>('ป้อนข้อมูล Mortgage Protection1'!$G$26*HLOOKUP($U$6,'SA 10%'!$A$6:$IV$366,$A295+1,0))/1000</f>
        <v>0</v>
      </c>
      <c r="V295" s="470">
        <f>('ป้อนข้อมูล Mortgage Protection1'!$G$26*HLOOKUP($V$6,'SA 10%'!$A$6:$IV$366,$A295+1,0))/1000</f>
        <v>0</v>
      </c>
      <c r="W295" s="470">
        <f>('ป้อนข้อมูล Mortgage Protection1'!$G$26*HLOOKUP($W$6,'SA 10%'!$A$6:$IV$366,$A295+1,0))/1000</f>
        <v>0</v>
      </c>
      <c r="X295" s="470">
        <f>('ป้อนข้อมูล Mortgage Protection1'!$G$26*HLOOKUP($X$6,'SA 10%'!$A$6:$IV$366,$A295+1,0))/1000</f>
        <v>0</v>
      </c>
      <c r="Y295" s="470">
        <f>('ป้อนข้อมูล Mortgage Protection1'!$G$26*HLOOKUP($Y$6,'SA 10%'!$A$6:$IV$366,$A295+1,0))/1000</f>
        <v>0</v>
      </c>
      <c r="Z295" s="470">
        <f>('ป้อนข้อมูล Mortgage Protection1'!$G$26*HLOOKUP($Z$6,'SA 10%'!$A$6:$IV$366,$A295+1,0))/1000</f>
        <v>264607.38973532774</v>
      </c>
      <c r="AA295" s="470">
        <f>('ป้อนข้อมูล Mortgage Protection1'!$G$26*HLOOKUP($AA$6,'SA 10%'!$A$6:$IV$366,$A295+1,0))/1000</f>
        <v>499848.25249426701</v>
      </c>
      <c r="AB295" s="470">
        <f>('ป้อนข้อมูล Mortgage Protection1'!$G$26*HLOOKUP($AB$6,'SA 10%'!$A$6:$IV$366,$A295+1,0))/1000</f>
        <v>709369.15039585868</v>
      </c>
      <c r="AC295" s="470">
        <f>('ป้อนข้อมูล Mortgage Protection1'!$G$26*HLOOKUP($AC$6,'SA 10%'!$A$6:$IV$366,$A295+1,0))/1000</f>
        <v>896290.00738020707</v>
      </c>
      <c r="AD295" s="470">
        <f>('ป้อนข้อมูล Mortgage Protection1'!$G$26*HLOOKUP($AD$6,'SA 10%'!$A$6:$IV$366,$A295+1,0))/1000</f>
        <v>1063293.9575769231</v>
      </c>
      <c r="AE295" s="470">
        <f>('ป้อนข้อมูล Mortgage Protection1'!$G$26*HLOOKUP($AE$6,'SA 10%'!$A$6:$IV$366,$A295+1,0))/1000</f>
        <v>1212699.3257730766</v>
      </c>
    </row>
    <row r="296" spans="1:31" ht="11.1" customHeight="1">
      <c r="A296" s="469">
        <v>290</v>
      </c>
      <c r="B296" s="470">
        <f>('ป้อนข้อมูล Mortgage Protection1'!$G$26*HLOOKUP($B$6,'SA 10%'!$A$6:$IV$366,$A296+1,0))/1000</f>
        <v>0</v>
      </c>
      <c r="C296" s="470">
        <f>('ป้อนข้อมูล Mortgage Protection1'!$G$26*HLOOKUP($C$6,'SA 10%'!$A$6:$IV$366,$A296+1,0))/1000</f>
        <v>0</v>
      </c>
      <c r="D296" s="470">
        <f>('ป้อนข้อมูล Mortgage Protection1'!$G$26*HLOOKUP($D$6,'SA 10%'!$A$6:$IV$366,$A296+1,0))/1000</f>
        <v>0</v>
      </c>
      <c r="E296" s="470">
        <f>('ป้อนข้อมูล Mortgage Protection1'!$G$26*HLOOKUP($E$6,'SA 10%'!$A$6:$IV$366,$A296+1,0))/1000</f>
        <v>0</v>
      </c>
      <c r="F296" s="470">
        <f>('ป้อนข้อมูล Mortgage Protection1'!$G$26*HLOOKUP($F$6,'SA 10%'!$A$6:$IV$366,$A296+1,0))/1000</f>
        <v>0</v>
      </c>
      <c r="G296" s="470">
        <f>('ป้อนข้อมูล Mortgage Protection1'!$G$26*HLOOKUP($G$6,'SA 10%'!$A$6:$IV$366,$A296+1,0))/1000</f>
        <v>0</v>
      </c>
      <c r="H296" s="470">
        <f>('ป้อนข้อมูล Mortgage Protection1'!$G$26*HLOOKUP($H$6,'SA 10%'!$A$6:$IV$366,$A296+1,0))/1000</f>
        <v>0</v>
      </c>
      <c r="I296" s="470">
        <f>('ป้อนข้อมูล Mortgage Protection1'!$G$26*HLOOKUP($I$6,'SA 10%'!$A$6:$IV$366,$A296+1,0))/1000</f>
        <v>0</v>
      </c>
      <c r="J296" s="470">
        <f>('ป้อนข้อมูล Mortgage Protection1'!$G$26*HLOOKUP($J$6,'SA 10%'!$A$6:$IV$366,$A296+1,0))/1000</f>
        <v>0</v>
      </c>
      <c r="K296" s="470">
        <f>('ป้อนข้อมูล Mortgage Protection1'!$G$26*HLOOKUP($K$6,'SA 10%'!$A$6:$IV$366,$A296+1,0))/1000</f>
        <v>0</v>
      </c>
      <c r="L296" s="470">
        <f>('ป้อนข้อมูล Mortgage Protection1'!$G$26*HLOOKUP($L$6,'SA 10%'!$A$6:$IV$366,$A296+1,0))/1000</f>
        <v>0</v>
      </c>
      <c r="M296" s="470">
        <f>('ป้อนข้อมูล Mortgage Protection1'!$G$26*HLOOKUP($M$6,'SA 10%'!$A$6:$IV$366,$A296+1,0))/1000</f>
        <v>0</v>
      </c>
      <c r="N296" s="470">
        <f>('ป้อนข้อมูล Mortgage Protection1'!$G$26*HLOOKUP($N$6,'SA 10%'!$A$6:$IV$366,$A296+1,0))/1000</f>
        <v>0</v>
      </c>
      <c r="O296" s="470">
        <f>('ป้อนข้อมูล Mortgage Protection1'!$G$26*HLOOKUP($O$6,'SA 10%'!$A$6:$IV$366,$A296+1,0))/1000</f>
        <v>0</v>
      </c>
      <c r="P296" s="470">
        <f>('ป้อนข้อมูล Mortgage Protection1'!$G$26*HLOOKUP($P$6,'SA 10%'!$A$6:$IV$366,$A296+1,0))/1000</f>
        <v>0</v>
      </c>
      <c r="Q296" s="470">
        <f>('ป้อนข้อมูล Mortgage Protection1'!$G$26*HLOOKUP($Q$6,'SA 10%'!$A$6:$IV$366,$A296+1,0))/1000</f>
        <v>0</v>
      </c>
      <c r="R296" s="470">
        <f>('ป้อนข้อมูล Mortgage Protection1'!$G$26*HLOOKUP($R$6,'SA 10%'!$A$6:$IV$366,$A296+1,0))/1000</f>
        <v>0</v>
      </c>
      <c r="S296" s="470">
        <f>('ป้อนข้อมูล Mortgage Protection1'!$G$26*HLOOKUP($S$6,'SA 10%'!$A$6:$IV$366,$A296+1,0))/1000</f>
        <v>0</v>
      </c>
      <c r="T296" s="470">
        <f>('ป้อนข้อมูล Mortgage Protection1'!$G$26*HLOOKUP($T$6,'SA 10%'!$A$6:$IV$366,$A296+1,0))/1000</f>
        <v>0</v>
      </c>
      <c r="U296" s="470">
        <f>('ป้อนข้อมูล Mortgage Protection1'!$G$26*HLOOKUP($U$6,'SA 10%'!$A$6:$IV$366,$A296+1,0))/1000</f>
        <v>0</v>
      </c>
      <c r="V296" s="470">
        <f>('ป้อนข้อมูล Mortgage Protection1'!$G$26*HLOOKUP($V$6,'SA 10%'!$A$6:$IV$366,$A296+1,0))/1000</f>
        <v>0</v>
      </c>
      <c r="W296" s="470">
        <f>('ป้อนข้อมูล Mortgage Protection1'!$G$26*HLOOKUP($W$6,'SA 10%'!$A$6:$IV$366,$A296+1,0))/1000</f>
        <v>0</v>
      </c>
      <c r="X296" s="470">
        <f>('ป้อนข้อมูล Mortgage Protection1'!$G$26*HLOOKUP($X$6,'SA 10%'!$A$6:$IV$366,$A296+1,0))/1000</f>
        <v>0</v>
      </c>
      <c r="Y296" s="470">
        <f>('ป้อนข้อมูล Mortgage Protection1'!$G$26*HLOOKUP($Y$6,'SA 10%'!$A$6:$IV$366,$A296+1,0))/1000</f>
        <v>0</v>
      </c>
      <c r="Z296" s="470">
        <f>('ป้อนข้อมูล Mortgage Protection1'!$G$26*HLOOKUP($Z$6,'SA 10%'!$A$6:$IV$366,$A296+1,0))/1000</f>
        <v>243549.25788025727</v>
      </c>
      <c r="AA296" s="470">
        <f>('ป้อนข้อมูล Mortgage Protection1'!$G$26*HLOOKUP($AA$6,'SA 10%'!$A$6:$IV$366,$A296+1,0))/1000</f>
        <v>480948.19380710192</v>
      </c>
      <c r="AB296" s="470">
        <f>('ป้อนข้อมูล Mortgage Protection1'!$G$26*HLOOKUP($AB$6,'SA 10%'!$A$6:$IV$366,$A296+1,0))/1000</f>
        <v>692391.21281713399</v>
      </c>
      <c r="AC296" s="470">
        <f>('ป้อนข้อมูล Mortgage Protection1'!$G$26*HLOOKUP($AC$6,'SA 10%'!$A$6:$IV$366,$A296+1,0))/1000</f>
        <v>881026.86068113183</v>
      </c>
      <c r="AD296" s="470">
        <f>('ป้อนข้อมูล Mortgage Protection1'!$G$26*HLOOKUP($AD$6,'SA 10%'!$A$6:$IV$366,$A296+1,0))/1000</f>
        <v>1049562.8862988725</v>
      </c>
      <c r="AE296" s="470">
        <f>('ป้อนข้อมูล Mortgage Protection1'!$G$26*HLOOKUP($AE$6,'SA 10%'!$A$6:$IV$366,$A296+1,0))/1000</f>
        <v>1200338.8825077941</v>
      </c>
    </row>
    <row r="297" spans="1:31" ht="11.1" customHeight="1">
      <c r="A297" s="469">
        <v>291</v>
      </c>
      <c r="B297" s="470">
        <f>('ป้อนข้อมูล Mortgage Protection1'!$G$26*HLOOKUP($B$6,'SA 10%'!$A$6:$IV$366,$A297+1,0))/1000</f>
        <v>0</v>
      </c>
      <c r="C297" s="470">
        <f>('ป้อนข้อมูล Mortgage Protection1'!$G$26*HLOOKUP($C$6,'SA 10%'!$A$6:$IV$366,$A297+1,0))/1000</f>
        <v>0</v>
      </c>
      <c r="D297" s="470">
        <f>('ป้อนข้อมูล Mortgage Protection1'!$G$26*HLOOKUP($D$6,'SA 10%'!$A$6:$IV$366,$A297+1,0))/1000</f>
        <v>0</v>
      </c>
      <c r="E297" s="470">
        <f>('ป้อนข้อมูล Mortgage Protection1'!$G$26*HLOOKUP($E$6,'SA 10%'!$A$6:$IV$366,$A297+1,0))/1000</f>
        <v>0</v>
      </c>
      <c r="F297" s="470">
        <f>('ป้อนข้อมูล Mortgage Protection1'!$G$26*HLOOKUP($F$6,'SA 10%'!$A$6:$IV$366,$A297+1,0))/1000</f>
        <v>0</v>
      </c>
      <c r="G297" s="470">
        <f>('ป้อนข้อมูล Mortgage Protection1'!$G$26*HLOOKUP($G$6,'SA 10%'!$A$6:$IV$366,$A297+1,0))/1000</f>
        <v>0</v>
      </c>
      <c r="H297" s="470">
        <f>('ป้อนข้อมูล Mortgage Protection1'!$G$26*HLOOKUP($H$6,'SA 10%'!$A$6:$IV$366,$A297+1,0))/1000</f>
        <v>0</v>
      </c>
      <c r="I297" s="470">
        <f>('ป้อนข้อมูล Mortgage Protection1'!$G$26*HLOOKUP($I$6,'SA 10%'!$A$6:$IV$366,$A297+1,0))/1000</f>
        <v>0</v>
      </c>
      <c r="J297" s="470">
        <f>('ป้อนข้อมูล Mortgage Protection1'!$G$26*HLOOKUP($J$6,'SA 10%'!$A$6:$IV$366,$A297+1,0))/1000</f>
        <v>0</v>
      </c>
      <c r="K297" s="470">
        <f>('ป้อนข้อมูล Mortgage Protection1'!$G$26*HLOOKUP($K$6,'SA 10%'!$A$6:$IV$366,$A297+1,0))/1000</f>
        <v>0</v>
      </c>
      <c r="L297" s="470">
        <f>('ป้อนข้อมูล Mortgage Protection1'!$G$26*HLOOKUP($L$6,'SA 10%'!$A$6:$IV$366,$A297+1,0))/1000</f>
        <v>0</v>
      </c>
      <c r="M297" s="470">
        <f>('ป้อนข้อมูล Mortgage Protection1'!$G$26*HLOOKUP($M$6,'SA 10%'!$A$6:$IV$366,$A297+1,0))/1000</f>
        <v>0</v>
      </c>
      <c r="N297" s="470">
        <f>('ป้อนข้อมูล Mortgage Protection1'!$G$26*HLOOKUP($N$6,'SA 10%'!$A$6:$IV$366,$A297+1,0))/1000</f>
        <v>0</v>
      </c>
      <c r="O297" s="470">
        <f>('ป้อนข้อมูล Mortgage Protection1'!$G$26*HLOOKUP($O$6,'SA 10%'!$A$6:$IV$366,$A297+1,0))/1000</f>
        <v>0</v>
      </c>
      <c r="P297" s="470">
        <f>('ป้อนข้อมูล Mortgage Protection1'!$G$26*HLOOKUP($P$6,'SA 10%'!$A$6:$IV$366,$A297+1,0))/1000</f>
        <v>0</v>
      </c>
      <c r="Q297" s="470">
        <f>('ป้อนข้อมูล Mortgage Protection1'!$G$26*HLOOKUP($Q$6,'SA 10%'!$A$6:$IV$366,$A297+1,0))/1000</f>
        <v>0</v>
      </c>
      <c r="R297" s="470">
        <f>('ป้อนข้อมูล Mortgage Protection1'!$G$26*HLOOKUP($R$6,'SA 10%'!$A$6:$IV$366,$A297+1,0))/1000</f>
        <v>0</v>
      </c>
      <c r="S297" s="470">
        <f>('ป้อนข้อมูล Mortgage Protection1'!$G$26*HLOOKUP($S$6,'SA 10%'!$A$6:$IV$366,$A297+1,0))/1000</f>
        <v>0</v>
      </c>
      <c r="T297" s="470">
        <f>('ป้อนข้อมูล Mortgage Protection1'!$G$26*HLOOKUP($T$6,'SA 10%'!$A$6:$IV$366,$A297+1,0))/1000</f>
        <v>0</v>
      </c>
      <c r="U297" s="470">
        <f>('ป้อนข้อมูล Mortgage Protection1'!$G$26*HLOOKUP($U$6,'SA 10%'!$A$6:$IV$366,$A297+1,0))/1000</f>
        <v>0</v>
      </c>
      <c r="V297" s="470">
        <f>('ป้อนข้อมูล Mortgage Protection1'!$G$26*HLOOKUP($V$6,'SA 10%'!$A$6:$IV$366,$A297+1,0))/1000</f>
        <v>0</v>
      </c>
      <c r="W297" s="470">
        <f>('ป้อนข้อมูล Mortgage Protection1'!$G$26*HLOOKUP($W$6,'SA 10%'!$A$6:$IV$366,$A297+1,0))/1000</f>
        <v>0</v>
      </c>
      <c r="X297" s="470">
        <f>('ป้อนข้อมูล Mortgage Protection1'!$G$26*HLOOKUP($X$6,'SA 10%'!$A$6:$IV$366,$A297+1,0))/1000</f>
        <v>0</v>
      </c>
      <c r="Y297" s="470">
        <f>('ป้อนข้อมูล Mortgage Protection1'!$G$26*HLOOKUP($Y$6,'SA 10%'!$A$6:$IV$366,$A297+1,0))/1000</f>
        <v>0</v>
      </c>
      <c r="Z297" s="470">
        <f>('ป้อนข้อมูล Mortgage Protection1'!$G$26*HLOOKUP($Z$6,'SA 10%'!$A$6:$IV$366,$A297+1,0))/1000</f>
        <v>222315.64159306118</v>
      </c>
      <c r="AA297" s="470">
        <f>('ป้อนข้อมูล Mortgage Protection1'!$G$26*HLOOKUP($AA$6,'SA 10%'!$A$6:$IV$366,$A297+1,0))/1000</f>
        <v>461890.63463087659</v>
      </c>
      <c r="AB297" s="470">
        <f>('ป้อนข้อมูล Mortgage Protection1'!$G$26*HLOOKUP($AB$6,'SA 10%'!$A$6:$IV$366,$A297+1,0))/1000</f>
        <v>675271.79242525366</v>
      </c>
      <c r="AC297" s="470">
        <f>('ป้อนข้อมูล Mortgage Protection1'!$G$26*HLOOKUP($AC$6,'SA 10%'!$A$6:$IV$366,$A297+1,0))/1000</f>
        <v>865636.52109289716</v>
      </c>
      <c r="AD297" s="470">
        <f>('ป้อนข้อมูล Mortgage Protection1'!$G$26*HLOOKUP($AD$6,'SA 10%'!$A$6:$IV$366,$A297+1,0))/1000</f>
        <v>1035717.3894268378</v>
      </c>
      <c r="AE297" s="470">
        <f>('ป้อนข้อมูล Mortgage Protection1'!$G$26*HLOOKUP($AE$6,'SA 10%'!$A$6:$IV$366,$A297+1,0))/1000</f>
        <v>1187875.435548634</v>
      </c>
    </row>
    <row r="298" spans="1:31" ht="11.1" customHeight="1">
      <c r="A298" s="469">
        <v>292</v>
      </c>
      <c r="B298" s="470">
        <f>('ป้อนข้อมูล Mortgage Protection1'!$G$26*HLOOKUP($B$6,'SA 10%'!$A$6:$IV$366,$A298+1,0))/1000</f>
        <v>0</v>
      </c>
      <c r="C298" s="470">
        <f>('ป้อนข้อมูล Mortgage Protection1'!$G$26*HLOOKUP($C$6,'SA 10%'!$A$6:$IV$366,$A298+1,0))/1000</f>
        <v>0</v>
      </c>
      <c r="D298" s="470">
        <f>('ป้อนข้อมูล Mortgage Protection1'!$G$26*HLOOKUP($D$6,'SA 10%'!$A$6:$IV$366,$A298+1,0))/1000</f>
        <v>0</v>
      </c>
      <c r="E298" s="470">
        <f>('ป้อนข้อมูล Mortgage Protection1'!$G$26*HLOOKUP($E$6,'SA 10%'!$A$6:$IV$366,$A298+1,0))/1000</f>
        <v>0</v>
      </c>
      <c r="F298" s="470">
        <f>('ป้อนข้อมูล Mortgage Protection1'!$G$26*HLOOKUP($F$6,'SA 10%'!$A$6:$IV$366,$A298+1,0))/1000</f>
        <v>0</v>
      </c>
      <c r="G298" s="470">
        <f>('ป้อนข้อมูล Mortgage Protection1'!$G$26*HLOOKUP($G$6,'SA 10%'!$A$6:$IV$366,$A298+1,0))/1000</f>
        <v>0</v>
      </c>
      <c r="H298" s="470">
        <f>('ป้อนข้อมูล Mortgage Protection1'!$G$26*HLOOKUP($H$6,'SA 10%'!$A$6:$IV$366,$A298+1,0))/1000</f>
        <v>0</v>
      </c>
      <c r="I298" s="470">
        <f>('ป้อนข้อมูล Mortgage Protection1'!$G$26*HLOOKUP($I$6,'SA 10%'!$A$6:$IV$366,$A298+1,0))/1000</f>
        <v>0</v>
      </c>
      <c r="J298" s="470">
        <f>('ป้อนข้อมูล Mortgage Protection1'!$G$26*HLOOKUP($J$6,'SA 10%'!$A$6:$IV$366,$A298+1,0))/1000</f>
        <v>0</v>
      </c>
      <c r="K298" s="470">
        <f>('ป้อนข้อมูล Mortgage Protection1'!$G$26*HLOOKUP($K$6,'SA 10%'!$A$6:$IV$366,$A298+1,0))/1000</f>
        <v>0</v>
      </c>
      <c r="L298" s="470">
        <f>('ป้อนข้อมูล Mortgage Protection1'!$G$26*HLOOKUP($L$6,'SA 10%'!$A$6:$IV$366,$A298+1,0))/1000</f>
        <v>0</v>
      </c>
      <c r="M298" s="470">
        <f>('ป้อนข้อมูล Mortgage Protection1'!$G$26*HLOOKUP($M$6,'SA 10%'!$A$6:$IV$366,$A298+1,0))/1000</f>
        <v>0</v>
      </c>
      <c r="N298" s="470">
        <f>('ป้อนข้อมูล Mortgage Protection1'!$G$26*HLOOKUP($N$6,'SA 10%'!$A$6:$IV$366,$A298+1,0))/1000</f>
        <v>0</v>
      </c>
      <c r="O298" s="470">
        <f>('ป้อนข้อมูล Mortgage Protection1'!$G$26*HLOOKUP($O$6,'SA 10%'!$A$6:$IV$366,$A298+1,0))/1000</f>
        <v>0</v>
      </c>
      <c r="P298" s="470">
        <f>('ป้อนข้อมูล Mortgage Protection1'!$G$26*HLOOKUP($P$6,'SA 10%'!$A$6:$IV$366,$A298+1,0))/1000</f>
        <v>0</v>
      </c>
      <c r="Q298" s="470">
        <f>('ป้อนข้อมูล Mortgage Protection1'!$G$26*HLOOKUP($Q$6,'SA 10%'!$A$6:$IV$366,$A298+1,0))/1000</f>
        <v>0</v>
      </c>
      <c r="R298" s="470">
        <f>('ป้อนข้อมูล Mortgage Protection1'!$G$26*HLOOKUP($R$6,'SA 10%'!$A$6:$IV$366,$A298+1,0))/1000</f>
        <v>0</v>
      </c>
      <c r="S298" s="470">
        <f>('ป้อนข้อมูล Mortgage Protection1'!$G$26*HLOOKUP($S$6,'SA 10%'!$A$6:$IV$366,$A298+1,0))/1000</f>
        <v>0</v>
      </c>
      <c r="T298" s="470">
        <f>('ป้อนข้อมูล Mortgage Protection1'!$G$26*HLOOKUP($T$6,'SA 10%'!$A$6:$IV$366,$A298+1,0))/1000</f>
        <v>0</v>
      </c>
      <c r="U298" s="470">
        <f>('ป้อนข้อมูล Mortgage Protection1'!$G$26*HLOOKUP($U$6,'SA 10%'!$A$6:$IV$366,$A298+1,0))/1000</f>
        <v>0</v>
      </c>
      <c r="V298" s="470">
        <f>('ป้อนข้อมูล Mortgage Protection1'!$G$26*HLOOKUP($V$6,'SA 10%'!$A$6:$IV$366,$A298+1,0))/1000</f>
        <v>0</v>
      </c>
      <c r="W298" s="470">
        <f>('ป้อนข้อมูล Mortgage Protection1'!$G$26*HLOOKUP($W$6,'SA 10%'!$A$6:$IV$366,$A298+1,0))/1000</f>
        <v>0</v>
      </c>
      <c r="X298" s="470">
        <f>('ป้อนข้อมูล Mortgage Protection1'!$G$26*HLOOKUP($X$6,'SA 10%'!$A$6:$IV$366,$A298+1,0))/1000</f>
        <v>0</v>
      </c>
      <c r="Y298" s="470">
        <f>('ป้อนข้อมูล Mortgage Protection1'!$G$26*HLOOKUP($Y$6,'SA 10%'!$A$6:$IV$366,$A298+1,0))/1000</f>
        <v>0</v>
      </c>
      <c r="Z298" s="470">
        <f>('ป้อนข้อมูล Mortgage Protection1'!$G$26*HLOOKUP($Z$6,'SA 10%'!$A$6:$IV$366,$A298+1,0))/1000</f>
        <v>200905.07850347154</v>
      </c>
      <c r="AA298" s="470">
        <f>('ป้อนข้อมูล Mortgage Protection1'!$G$26*HLOOKUP($AA$6,'SA 10%'!$A$6:$IV$366,$A298+1,0))/1000</f>
        <v>442674.26246151613</v>
      </c>
      <c r="AB298" s="470">
        <f>('ป้อนข้อมูล Mortgage Protection1'!$G$26*HLOOKUP($AB$6,'SA 10%'!$A$6:$IV$366,$A298+1,0))/1000</f>
        <v>658009.7101967741</v>
      </c>
      <c r="AC298" s="470">
        <f>('ป้อนข้อมูล Mortgage Protection1'!$G$26*HLOOKUP($AC$6,'SA 10%'!$A$6:$IV$366,$A298+1,0))/1000</f>
        <v>850117.92867476039</v>
      </c>
      <c r="AD298" s="470">
        <f>('ป้อนข้อมูล Mortgage Protection1'!$G$26*HLOOKUP($AD$6,'SA 10%'!$A$6:$IV$366,$A298+1,0))/1000</f>
        <v>1021756.5134142032</v>
      </c>
      <c r="AE298" s="470">
        <f>('ป้อนข้อมูล Mortgage Protection1'!$G$26*HLOOKUP($AE$6,'SA 10%'!$A$6:$IV$366,$A298+1,0))/1000</f>
        <v>1175308.126531481</v>
      </c>
    </row>
    <row r="299" spans="1:31" ht="11.1" customHeight="1">
      <c r="A299" s="469">
        <v>293</v>
      </c>
      <c r="B299" s="470">
        <f>('ป้อนข้อมูล Mortgage Protection1'!$G$26*HLOOKUP($B$6,'SA 10%'!$A$6:$IV$366,$A299+1,0))/1000</f>
        <v>0</v>
      </c>
      <c r="C299" s="470">
        <f>('ป้อนข้อมูล Mortgage Protection1'!$G$26*HLOOKUP($C$6,'SA 10%'!$A$6:$IV$366,$A299+1,0))/1000</f>
        <v>0</v>
      </c>
      <c r="D299" s="470">
        <f>('ป้อนข้อมูล Mortgage Protection1'!$G$26*HLOOKUP($D$6,'SA 10%'!$A$6:$IV$366,$A299+1,0))/1000</f>
        <v>0</v>
      </c>
      <c r="E299" s="470">
        <f>('ป้อนข้อมูล Mortgage Protection1'!$G$26*HLOOKUP($E$6,'SA 10%'!$A$6:$IV$366,$A299+1,0))/1000</f>
        <v>0</v>
      </c>
      <c r="F299" s="470">
        <f>('ป้อนข้อมูล Mortgage Protection1'!$G$26*HLOOKUP($F$6,'SA 10%'!$A$6:$IV$366,$A299+1,0))/1000</f>
        <v>0</v>
      </c>
      <c r="G299" s="470">
        <f>('ป้อนข้อมูล Mortgage Protection1'!$G$26*HLOOKUP($G$6,'SA 10%'!$A$6:$IV$366,$A299+1,0))/1000</f>
        <v>0</v>
      </c>
      <c r="H299" s="470">
        <f>('ป้อนข้อมูล Mortgage Protection1'!$G$26*HLOOKUP($H$6,'SA 10%'!$A$6:$IV$366,$A299+1,0))/1000</f>
        <v>0</v>
      </c>
      <c r="I299" s="470">
        <f>('ป้อนข้อมูล Mortgage Protection1'!$G$26*HLOOKUP($I$6,'SA 10%'!$A$6:$IV$366,$A299+1,0))/1000</f>
        <v>0</v>
      </c>
      <c r="J299" s="470">
        <f>('ป้อนข้อมูล Mortgage Protection1'!$G$26*HLOOKUP($J$6,'SA 10%'!$A$6:$IV$366,$A299+1,0))/1000</f>
        <v>0</v>
      </c>
      <c r="K299" s="470">
        <f>('ป้อนข้อมูล Mortgage Protection1'!$G$26*HLOOKUP($K$6,'SA 10%'!$A$6:$IV$366,$A299+1,0))/1000</f>
        <v>0</v>
      </c>
      <c r="L299" s="470">
        <f>('ป้อนข้อมูล Mortgage Protection1'!$G$26*HLOOKUP($L$6,'SA 10%'!$A$6:$IV$366,$A299+1,0))/1000</f>
        <v>0</v>
      </c>
      <c r="M299" s="470">
        <f>('ป้อนข้อมูล Mortgage Protection1'!$G$26*HLOOKUP($M$6,'SA 10%'!$A$6:$IV$366,$A299+1,0))/1000</f>
        <v>0</v>
      </c>
      <c r="N299" s="470">
        <f>('ป้อนข้อมูล Mortgage Protection1'!$G$26*HLOOKUP($N$6,'SA 10%'!$A$6:$IV$366,$A299+1,0))/1000</f>
        <v>0</v>
      </c>
      <c r="O299" s="470">
        <f>('ป้อนข้อมูล Mortgage Protection1'!$G$26*HLOOKUP($O$6,'SA 10%'!$A$6:$IV$366,$A299+1,0))/1000</f>
        <v>0</v>
      </c>
      <c r="P299" s="470">
        <f>('ป้อนข้อมูล Mortgage Protection1'!$G$26*HLOOKUP($P$6,'SA 10%'!$A$6:$IV$366,$A299+1,0))/1000</f>
        <v>0</v>
      </c>
      <c r="Q299" s="470">
        <f>('ป้อนข้อมูล Mortgage Protection1'!$G$26*HLOOKUP($Q$6,'SA 10%'!$A$6:$IV$366,$A299+1,0))/1000</f>
        <v>0</v>
      </c>
      <c r="R299" s="470">
        <f>('ป้อนข้อมูล Mortgage Protection1'!$G$26*HLOOKUP($R$6,'SA 10%'!$A$6:$IV$366,$A299+1,0))/1000</f>
        <v>0</v>
      </c>
      <c r="S299" s="470">
        <f>('ป้อนข้อมูล Mortgage Protection1'!$G$26*HLOOKUP($S$6,'SA 10%'!$A$6:$IV$366,$A299+1,0))/1000</f>
        <v>0</v>
      </c>
      <c r="T299" s="470">
        <f>('ป้อนข้อมูล Mortgage Protection1'!$G$26*HLOOKUP($T$6,'SA 10%'!$A$6:$IV$366,$A299+1,0))/1000</f>
        <v>0</v>
      </c>
      <c r="U299" s="470">
        <f>('ป้อนข้อมูล Mortgage Protection1'!$G$26*HLOOKUP($U$6,'SA 10%'!$A$6:$IV$366,$A299+1,0))/1000</f>
        <v>0</v>
      </c>
      <c r="V299" s="470">
        <f>('ป้อนข้อมูล Mortgage Protection1'!$G$26*HLOOKUP($V$6,'SA 10%'!$A$6:$IV$366,$A299+1,0))/1000</f>
        <v>0</v>
      </c>
      <c r="W299" s="470">
        <f>('ป้อนข้อมูล Mortgage Protection1'!$G$26*HLOOKUP($W$6,'SA 10%'!$A$6:$IV$366,$A299+1,0))/1000</f>
        <v>0</v>
      </c>
      <c r="X299" s="470">
        <f>('ป้อนข้อมูล Mortgage Protection1'!$G$26*HLOOKUP($X$6,'SA 10%'!$A$6:$IV$366,$A299+1,0))/1000</f>
        <v>0</v>
      </c>
      <c r="Y299" s="470">
        <f>('ป้อนข้อมูล Mortgage Protection1'!$G$26*HLOOKUP($Y$6,'SA 10%'!$A$6:$IV$366,$A299+1,0))/1000</f>
        <v>0</v>
      </c>
      <c r="Z299" s="470">
        <f>('ป้อนข้อมูล Mortgage Protection1'!$G$26*HLOOKUP($Z$6,'SA 10%'!$A$6:$IV$366,$A299+1,0))/1000</f>
        <v>179316.09405480235</v>
      </c>
      <c r="AA299" s="470">
        <f>('ป้อนข้อมูล Mortgage Protection1'!$G$26*HLOOKUP($AA$6,'SA 10%'!$A$6:$IV$366,$A299+1,0))/1000</f>
        <v>423297.75385741133</v>
      </c>
      <c r="AB299" s="470">
        <f>('ป้อนข้อมูล Mortgage Protection1'!$G$26*HLOOKUP($AB$6,'SA 10%'!$A$6:$IV$366,$A299+1,0))/1000</f>
        <v>640603.7772830571</v>
      </c>
      <c r="AC299" s="470">
        <f>('ป้อนข้อมูล Mortgage Protection1'!$G$26*HLOOKUP($AC$6,'SA 10%'!$A$6:$IV$366,$A299+1,0))/1000</f>
        <v>834470.01465313951</v>
      </c>
      <c r="AD299" s="470">
        <f>('ป้อนข้อมูล Mortgage Protection1'!$G$26*HLOOKUP($AD$6,'SA 10%'!$A$6:$IV$366,$A299+1,0))/1000</f>
        <v>1007679.2967681299</v>
      </c>
      <c r="AE299" s="470">
        <f>('ป้อนข้อมูล Mortgage Protection1'!$G$26*HLOOKUP($AE$6,'SA 10%'!$A$6:$IV$366,$A299+1,0))/1000</f>
        <v>1162636.0899391852</v>
      </c>
    </row>
    <row r="300" spans="1:31" ht="11.1" customHeight="1">
      <c r="A300" s="469">
        <v>294</v>
      </c>
      <c r="B300" s="470">
        <f>('ป้อนข้อมูล Mortgage Protection1'!$G$26*HLOOKUP($B$6,'SA 10%'!$A$6:$IV$366,$A300+1,0))/1000</f>
        <v>0</v>
      </c>
      <c r="C300" s="470">
        <f>('ป้อนข้อมูล Mortgage Protection1'!$G$26*HLOOKUP($C$6,'SA 10%'!$A$6:$IV$366,$A300+1,0))/1000</f>
        <v>0</v>
      </c>
      <c r="D300" s="470">
        <f>('ป้อนข้อมูล Mortgage Protection1'!$G$26*HLOOKUP($D$6,'SA 10%'!$A$6:$IV$366,$A300+1,0))/1000</f>
        <v>0</v>
      </c>
      <c r="E300" s="470">
        <f>('ป้อนข้อมูล Mortgage Protection1'!$G$26*HLOOKUP($E$6,'SA 10%'!$A$6:$IV$366,$A300+1,0))/1000</f>
        <v>0</v>
      </c>
      <c r="F300" s="470">
        <f>('ป้อนข้อมูล Mortgage Protection1'!$G$26*HLOOKUP($F$6,'SA 10%'!$A$6:$IV$366,$A300+1,0))/1000</f>
        <v>0</v>
      </c>
      <c r="G300" s="470">
        <f>('ป้อนข้อมูล Mortgage Protection1'!$G$26*HLOOKUP($G$6,'SA 10%'!$A$6:$IV$366,$A300+1,0))/1000</f>
        <v>0</v>
      </c>
      <c r="H300" s="470">
        <f>('ป้อนข้อมูล Mortgage Protection1'!$G$26*HLOOKUP($H$6,'SA 10%'!$A$6:$IV$366,$A300+1,0))/1000</f>
        <v>0</v>
      </c>
      <c r="I300" s="470">
        <f>('ป้อนข้อมูล Mortgage Protection1'!$G$26*HLOOKUP($I$6,'SA 10%'!$A$6:$IV$366,$A300+1,0))/1000</f>
        <v>0</v>
      </c>
      <c r="J300" s="470">
        <f>('ป้อนข้อมูล Mortgage Protection1'!$G$26*HLOOKUP($J$6,'SA 10%'!$A$6:$IV$366,$A300+1,0))/1000</f>
        <v>0</v>
      </c>
      <c r="K300" s="470">
        <f>('ป้อนข้อมูล Mortgage Protection1'!$G$26*HLOOKUP($K$6,'SA 10%'!$A$6:$IV$366,$A300+1,0))/1000</f>
        <v>0</v>
      </c>
      <c r="L300" s="470">
        <f>('ป้อนข้อมูล Mortgage Protection1'!$G$26*HLOOKUP($L$6,'SA 10%'!$A$6:$IV$366,$A300+1,0))/1000</f>
        <v>0</v>
      </c>
      <c r="M300" s="470">
        <f>('ป้อนข้อมูล Mortgage Protection1'!$G$26*HLOOKUP($M$6,'SA 10%'!$A$6:$IV$366,$A300+1,0))/1000</f>
        <v>0</v>
      </c>
      <c r="N300" s="470">
        <f>('ป้อนข้อมูล Mortgage Protection1'!$G$26*HLOOKUP($N$6,'SA 10%'!$A$6:$IV$366,$A300+1,0))/1000</f>
        <v>0</v>
      </c>
      <c r="O300" s="470">
        <f>('ป้อนข้อมูล Mortgage Protection1'!$G$26*HLOOKUP($O$6,'SA 10%'!$A$6:$IV$366,$A300+1,0))/1000</f>
        <v>0</v>
      </c>
      <c r="P300" s="470">
        <f>('ป้อนข้อมูล Mortgage Protection1'!$G$26*HLOOKUP($P$6,'SA 10%'!$A$6:$IV$366,$A300+1,0))/1000</f>
        <v>0</v>
      </c>
      <c r="Q300" s="470">
        <f>('ป้อนข้อมูล Mortgage Protection1'!$G$26*HLOOKUP($Q$6,'SA 10%'!$A$6:$IV$366,$A300+1,0))/1000</f>
        <v>0</v>
      </c>
      <c r="R300" s="470">
        <f>('ป้อนข้อมูล Mortgage Protection1'!$G$26*HLOOKUP($R$6,'SA 10%'!$A$6:$IV$366,$A300+1,0))/1000</f>
        <v>0</v>
      </c>
      <c r="S300" s="470">
        <f>('ป้อนข้อมูล Mortgage Protection1'!$G$26*HLOOKUP($S$6,'SA 10%'!$A$6:$IV$366,$A300+1,0))/1000</f>
        <v>0</v>
      </c>
      <c r="T300" s="470">
        <f>('ป้อนข้อมูล Mortgage Protection1'!$G$26*HLOOKUP($T$6,'SA 10%'!$A$6:$IV$366,$A300+1,0))/1000</f>
        <v>0</v>
      </c>
      <c r="U300" s="470">
        <f>('ป้อนข้อมูล Mortgage Protection1'!$G$26*HLOOKUP($U$6,'SA 10%'!$A$6:$IV$366,$A300+1,0))/1000</f>
        <v>0</v>
      </c>
      <c r="V300" s="470">
        <f>('ป้อนข้อมูล Mortgage Protection1'!$G$26*HLOOKUP($V$6,'SA 10%'!$A$6:$IV$366,$A300+1,0))/1000</f>
        <v>0</v>
      </c>
      <c r="W300" s="470">
        <f>('ป้อนข้อมูล Mortgage Protection1'!$G$26*HLOOKUP($W$6,'SA 10%'!$A$6:$IV$366,$A300+1,0))/1000</f>
        <v>0</v>
      </c>
      <c r="X300" s="470">
        <f>('ป้อนข้อมูล Mortgage Protection1'!$G$26*HLOOKUP($X$6,'SA 10%'!$A$6:$IV$366,$A300+1,0))/1000</f>
        <v>0</v>
      </c>
      <c r="Y300" s="470">
        <f>('ป้อนข้อมูล Mortgage Protection1'!$G$26*HLOOKUP($Y$6,'SA 10%'!$A$6:$IV$366,$A300+1,0))/1000</f>
        <v>0</v>
      </c>
      <c r="Z300" s="470">
        <f>('ป้อนข้อมูล Mortgage Protection1'!$G$26*HLOOKUP($Z$6,'SA 10%'!$A$6:$IV$366,$A300+1,0))/1000</f>
        <v>157547.20140239433</v>
      </c>
      <c r="AA300" s="470">
        <f>('ป้อนข้อมูล Mortgage Protection1'!$G$26*HLOOKUP($AA$6,'SA 10%'!$A$6:$IV$366,$A300+1,0))/1000</f>
        <v>403759.77434827201</v>
      </c>
      <c r="AB300" s="470">
        <f>('ป้อนข้อมูล Mortgage Protection1'!$G$26*HLOOKUP($AB$6,'SA 10%'!$A$6:$IV$366,$A300+1,0))/1000</f>
        <v>623052.79492839321</v>
      </c>
      <c r="AC300" s="470">
        <f>('ป้อนข้อมูล Mortgage Protection1'!$G$26*HLOOKUP($AC$6,'SA 10%'!$A$6:$IV$366,$A300+1,0))/1000</f>
        <v>818691.7013480051</v>
      </c>
      <c r="AD300" s="470">
        <f>('ป้อนข้อมูล Mortgage Protection1'!$G$26*HLOOKUP($AD$6,'SA 10%'!$A$6:$IV$366,$A300+1,0))/1000</f>
        <v>993484.76998333971</v>
      </c>
      <c r="AE300" s="470">
        <f>('ป้อนข้อมูล Mortgage Protection1'!$G$26*HLOOKUP($AE$6,'SA 10%'!$A$6:$IV$366,$A300+1,0))/1000</f>
        <v>1149858.4530419533</v>
      </c>
    </row>
    <row r="301" spans="1:31" ht="11.1" customHeight="1">
      <c r="A301" s="469">
        <v>295</v>
      </c>
      <c r="B301" s="470">
        <f>('ป้อนข้อมูล Mortgage Protection1'!$G$26*HLOOKUP($B$6,'SA 10%'!$A$6:$IV$366,$A301+1,0))/1000</f>
        <v>0</v>
      </c>
      <c r="C301" s="470">
        <f>('ป้อนข้อมูล Mortgage Protection1'!$G$26*HLOOKUP($C$6,'SA 10%'!$A$6:$IV$366,$A301+1,0))/1000</f>
        <v>0</v>
      </c>
      <c r="D301" s="470">
        <f>('ป้อนข้อมูล Mortgage Protection1'!$G$26*HLOOKUP($D$6,'SA 10%'!$A$6:$IV$366,$A301+1,0))/1000</f>
        <v>0</v>
      </c>
      <c r="E301" s="470">
        <f>('ป้อนข้อมูล Mortgage Protection1'!$G$26*HLOOKUP($E$6,'SA 10%'!$A$6:$IV$366,$A301+1,0))/1000</f>
        <v>0</v>
      </c>
      <c r="F301" s="470">
        <f>('ป้อนข้อมูล Mortgage Protection1'!$G$26*HLOOKUP($F$6,'SA 10%'!$A$6:$IV$366,$A301+1,0))/1000</f>
        <v>0</v>
      </c>
      <c r="G301" s="470">
        <f>('ป้อนข้อมูล Mortgage Protection1'!$G$26*HLOOKUP($G$6,'SA 10%'!$A$6:$IV$366,$A301+1,0))/1000</f>
        <v>0</v>
      </c>
      <c r="H301" s="470">
        <f>('ป้อนข้อมูล Mortgage Protection1'!$G$26*HLOOKUP($H$6,'SA 10%'!$A$6:$IV$366,$A301+1,0))/1000</f>
        <v>0</v>
      </c>
      <c r="I301" s="470">
        <f>('ป้อนข้อมูล Mortgage Protection1'!$G$26*HLOOKUP($I$6,'SA 10%'!$A$6:$IV$366,$A301+1,0))/1000</f>
        <v>0</v>
      </c>
      <c r="J301" s="470">
        <f>('ป้อนข้อมูล Mortgage Protection1'!$G$26*HLOOKUP($J$6,'SA 10%'!$A$6:$IV$366,$A301+1,0))/1000</f>
        <v>0</v>
      </c>
      <c r="K301" s="470">
        <f>('ป้อนข้อมูล Mortgage Protection1'!$G$26*HLOOKUP($K$6,'SA 10%'!$A$6:$IV$366,$A301+1,0))/1000</f>
        <v>0</v>
      </c>
      <c r="L301" s="470">
        <f>('ป้อนข้อมูล Mortgage Protection1'!$G$26*HLOOKUP($L$6,'SA 10%'!$A$6:$IV$366,$A301+1,0))/1000</f>
        <v>0</v>
      </c>
      <c r="M301" s="470">
        <f>('ป้อนข้อมูล Mortgage Protection1'!$G$26*HLOOKUP($M$6,'SA 10%'!$A$6:$IV$366,$A301+1,0))/1000</f>
        <v>0</v>
      </c>
      <c r="N301" s="470">
        <f>('ป้อนข้อมูล Mortgage Protection1'!$G$26*HLOOKUP($N$6,'SA 10%'!$A$6:$IV$366,$A301+1,0))/1000</f>
        <v>0</v>
      </c>
      <c r="O301" s="470">
        <f>('ป้อนข้อมูล Mortgage Protection1'!$G$26*HLOOKUP($O$6,'SA 10%'!$A$6:$IV$366,$A301+1,0))/1000</f>
        <v>0</v>
      </c>
      <c r="P301" s="470">
        <f>('ป้อนข้อมูล Mortgage Protection1'!$G$26*HLOOKUP($P$6,'SA 10%'!$A$6:$IV$366,$A301+1,0))/1000</f>
        <v>0</v>
      </c>
      <c r="Q301" s="470">
        <f>('ป้อนข้อมูล Mortgage Protection1'!$G$26*HLOOKUP($Q$6,'SA 10%'!$A$6:$IV$366,$A301+1,0))/1000</f>
        <v>0</v>
      </c>
      <c r="R301" s="470">
        <f>('ป้อนข้อมูล Mortgage Protection1'!$G$26*HLOOKUP($R$6,'SA 10%'!$A$6:$IV$366,$A301+1,0))/1000</f>
        <v>0</v>
      </c>
      <c r="S301" s="470">
        <f>('ป้อนข้อมูล Mortgage Protection1'!$G$26*HLOOKUP($S$6,'SA 10%'!$A$6:$IV$366,$A301+1,0))/1000</f>
        <v>0</v>
      </c>
      <c r="T301" s="470">
        <f>('ป้อนข้อมูล Mortgage Protection1'!$G$26*HLOOKUP($T$6,'SA 10%'!$A$6:$IV$366,$A301+1,0))/1000</f>
        <v>0</v>
      </c>
      <c r="U301" s="470">
        <f>('ป้อนข้อมูล Mortgage Protection1'!$G$26*HLOOKUP($U$6,'SA 10%'!$A$6:$IV$366,$A301+1,0))/1000</f>
        <v>0</v>
      </c>
      <c r="V301" s="470">
        <f>('ป้อนข้อมูล Mortgage Protection1'!$G$26*HLOOKUP($V$6,'SA 10%'!$A$6:$IV$366,$A301+1,0))/1000</f>
        <v>0</v>
      </c>
      <c r="W301" s="470">
        <f>('ป้อนข้อมูล Mortgage Protection1'!$G$26*HLOOKUP($W$6,'SA 10%'!$A$6:$IV$366,$A301+1,0))/1000</f>
        <v>0</v>
      </c>
      <c r="X301" s="470">
        <f>('ป้อนข้อมูล Mortgage Protection1'!$G$26*HLOOKUP($X$6,'SA 10%'!$A$6:$IV$366,$A301+1,0))/1000</f>
        <v>0</v>
      </c>
      <c r="Y301" s="470">
        <f>('ป้อนข้อมูล Mortgage Protection1'!$G$26*HLOOKUP($Y$6,'SA 10%'!$A$6:$IV$366,$A301+1,0))/1000</f>
        <v>0</v>
      </c>
      <c r="Z301" s="470">
        <f>('ป้อนข้อมูล Mortgage Protection1'!$G$26*HLOOKUP($Z$6,'SA 10%'!$A$6:$IV$366,$A301+1,0))/1000</f>
        <v>135596.90131121583</v>
      </c>
      <c r="AA301" s="470">
        <f>('ป้อนข้อมูล Mortgage Protection1'!$G$26*HLOOKUP($AA$6,'SA 10%'!$A$6:$IV$366,$A301+1,0))/1000</f>
        <v>384058.97834322316</v>
      </c>
      <c r="AB301" s="470">
        <f>('ป้อนข้อมูล Mortgage Protection1'!$G$26*HLOOKUP($AB$6,'SA 10%'!$A$6:$IV$366,$A301+1,0))/1000</f>
        <v>605355.55438743939</v>
      </c>
      <c r="AC301" s="470">
        <f>('ป้อนข้อมูล Mortgage Protection1'!$G$26*HLOOKUP($AC$6,'SA 10%'!$A$6:$IV$366,$A301+1,0))/1000</f>
        <v>802781.90209866094</v>
      </c>
      <c r="AD301" s="470">
        <f>('ป้อนข้อมูล Mortgage Protection1'!$G$26*HLOOKUP($AD$6,'SA 10%'!$A$6:$IV$366,$A301+1,0))/1000</f>
        <v>979171.95547534234</v>
      </c>
      <c r="AE301" s="470">
        <f>('ป้อนข้อมูล Mortgage Protection1'!$G$26*HLOOKUP($AE$6,'SA 10%'!$A$6:$IV$366,$A301+1,0))/1000</f>
        <v>1136974.335837245</v>
      </c>
    </row>
    <row r="302" spans="1:31" ht="11.1" customHeight="1">
      <c r="A302" s="469">
        <v>296</v>
      </c>
      <c r="B302" s="470">
        <f>('ป้อนข้อมูล Mortgage Protection1'!$G$26*HLOOKUP($B$6,'SA 10%'!$A$6:$IV$366,$A302+1,0))/1000</f>
        <v>0</v>
      </c>
      <c r="C302" s="470">
        <f>('ป้อนข้อมูล Mortgage Protection1'!$G$26*HLOOKUP($C$6,'SA 10%'!$A$6:$IV$366,$A302+1,0))/1000</f>
        <v>0</v>
      </c>
      <c r="D302" s="470">
        <f>('ป้อนข้อมูล Mortgage Protection1'!$G$26*HLOOKUP($D$6,'SA 10%'!$A$6:$IV$366,$A302+1,0))/1000</f>
        <v>0</v>
      </c>
      <c r="E302" s="470">
        <f>('ป้อนข้อมูล Mortgage Protection1'!$G$26*HLOOKUP($E$6,'SA 10%'!$A$6:$IV$366,$A302+1,0))/1000</f>
        <v>0</v>
      </c>
      <c r="F302" s="470">
        <f>('ป้อนข้อมูล Mortgage Protection1'!$G$26*HLOOKUP($F$6,'SA 10%'!$A$6:$IV$366,$A302+1,0))/1000</f>
        <v>0</v>
      </c>
      <c r="G302" s="470">
        <f>('ป้อนข้อมูล Mortgage Protection1'!$G$26*HLOOKUP($G$6,'SA 10%'!$A$6:$IV$366,$A302+1,0))/1000</f>
        <v>0</v>
      </c>
      <c r="H302" s="470">
        <f>('ป้อนข้อมูล Mortgage Protection1'!$G$26*HLOOKUP($H$6,'SA 10%'!$A$6:$IV$366,$A302+1,0))/1000</f>
        <v>0</v>
      </c>
      <c r="I302" s="470">
        <f>('ป้อนข้อมูล Mortgage Protection1'!$G$26*HLOOKUP($I$6,'SA 10%'!$A$6:$IV$366,$A302+1,0))/1000</f>
        <v>0</v>
      </c>
      <c r="J302" s="470">
        <f>('ป้อนข้อมูล Mortgage Protection1'!$G$26*HLOOKUP($J$6,'SA 10%'!$A$6:$IV$366,$A302+1,0))/1000</f>
        <v>0</v>
      </c>
      <c r="K302" s="470">
        <f>('ป้อนข้อมูล Mortgage Protection1'!$G$26*HLOOKUP($K$6,'SA 10%'!$A$6:$IV$366,$A302+1,0))/1000</f>
        <v>0</v>
      </c>
      <c r="L302" s="470">
        <f>('ป้อนข้อมูล Mortgage Protection1'!$G$26*HLOOKUP($L$6,'SA 10%'!$A$6:$IV$366,$A302+1,0))/1000</f>
        <v>0</v>
      </c>
      <c r="M302" s="470">
        <f>('ป้อนข้อมูล Mortgage Protection1'!$G$26*HLOOKUP($M$6,'SA 10%'!$A$6:$IV$366,$A302+1,0))/1000</f>
        <v>0</v>
      </c>
      <c r="N302" s="470">
        <f>('ป้อนข้อมูล Mortgage Protection1'!$G$26*HLOOKUP($N$6,'SA 10%'!$A$6:$IV$366,$A302+1,0))/1000</f>
        <v>0</v>
      </c>
      <c r="O302" s="470">
        <f>('ป้อนข้อมูล Mortgage Protection1'!$G$26*HLOOKUP($O$6,'SA 10%'!$A$6:$IV$366,$A302+1,0))/1000</f>
        <v>0</v>
      </c>
      <c r="P302" s="470">
        <f>('ป้อนข้อมูล Mortgage Protection1'!$G$26*HLOOKUP($P$6,'SA 10%'!$A$6:$IV$366,$A302+1,0))/1000</f>
        <v>0</v>
      </c>
      <c r="Q302" s="470">
        <f>('ป้อนข้อมูล Mortgage Protection1'!$G$26*HLOOKUP($Q$6,'SA 10%'!$A$6:$IV$366,$A302+1,0))/1000</f>
        <v>0</v>
      </c>
      <c r="R302" s="470">
        <f>('ป้อนข้อมูล Mortgage Protection1'!$G$26*HLOOKUP($R$6,'SA 10%'!$A$6:$IV$366,$A302+1,0))/1000</f>
        <v>0</v>
      </c>
      <c r="S302" s="470">
        <f>('ป้อนข้อมูล Mortgage Protection1'!$G$26*HLOOKUP($S$6,'SA 10%'!$A$6:$IV$366,$A302+1,0))/1000</f>
        <v>0</v>
      </c>
      <c r="T302" s="470">
        <f>('ป้อนข้อมูล Mortgage Protection1'!$G$26*HLOOKUP($T$6,'SA 10%'!$A$6:$IV$366,$A302+1,0))/1000</f>
        <v>0</v>
      </c>
      <c r="U302" s="470">
        <f>('ป้อนข้อมูล Mortgage Protection1'!$G$26*HLOOKUP($U$6,'SA 10%'!$A$6:$IV$366,$A302+1,0))/1000</f>
        <v>0</v>
      </c>
      <c r="V302" s="470">
        <f>('ป้อนข้อมูล Mortgage Protection1'!$G$26*HLOOKUP($V$6,'SA 10%'!$A$6:$IV$366,$A302+1,0))/1000</f>
        <v>0</v>
      </c>
      <c r="W302" s="470">
        <f>('ป้อนข้อมูล Mortgage Protection1'!$G$26*HLOOKUP($W$6,'SA 10%'!$A$6:$IV$366,$A302+1,0))/1000</f>
        <v>0</v>
      </c>
      <c r="X302" s="470">
        <f>('ป้อนข้อมูล Mortgage Protection1'!$G$26*HLOOKUP($X$6,'SA 10%'!$A$6:$IV$366,$A302+1,0))/1000</f>
        <v>0</v>
      </c>
      <c r="Y302" s="470">
        <f>('ป้อนข้อมูล Mortgage Protection1'!$G$26*HLOOKUP($Y$6,'SA 10%'!$A$6:$IV$366,$A302+1,0))/1000</f>
        <v>0</v>
      </c>
      <c r="Z302" s="470">
        <f>('ป้อนข้อมูล Mortgage Protection1'!$G$26*HLOOKUP($Z$6,'SA 10%'!$A$6:$IV$366,$A302+1,0))/1000</f>
        <v>113463.68205261094</v>
      </c>
      <c r="AA302" s="470">
        <f>('ป้อนข้อมูล Mortgage Protection1'!$G$26*HLOOKUP($AA$6,'SA 10%'!$A$6:$IV$366,$A302+1,0))/1000</f>
        <v>364194.00903813256</v>
      </c>
      <c r="AB302" s="470">
        <f>('ป้อนข้อมูล Mortgage Protection1'!$G$26*HLOOKUP($AB$6,'SA 10%'!$A$6:$IV$366,$A302+1,0))/1000</f>
        <v>587510.8368419779</v>
      </c>
      <c r="AC302" s="470">
        <f>('ป้อนข้อมูล Mortgage Protection1'!$G$26*HLOOKUP($AC$6,'SA 10%'!$A$6:$IV$366,$A302+1,0))/1000</f>
        <v>786739.5211889057</v>
      </c>
      <c r="AD302" s="470">
        <f>('ป้อนข้อมูล Mortgage Protection1'!$G$26*HLOOKUP($AD$6,'SA 10%'!$A$6:$IV$366,$A302+1,0))/1000</f>
        <v>964739.86751311203</v>
      </c>
      <c r="AE302" s="470">
        <f>('ป้อนข้อมูล Mortgage Protection1'!$G$26*HLOOKUP($AE$6,'SA 10%'!$A$6:$IV$366,$A302+1,0))/1000</f>
        <v>1123982.8509891634</v>
      </c>
    </row>
    <row r="303" spans="1:31" ht="11.1" customHeight="1">
      <c r="A303" s="469">
        <v>297</v>
      </c>
      <c r="B303" s="470">
        <f>('ป้อนข้อมูล Mortgage Protection1'!$G$26*HLOOKUP($B$6,'SA 10%'!$A$6:$IV$366,$A303+1,0))/1000</f>
        <v>0</v>
      </c>
      <c r="C303" s="470">
        <f>('ป้อนข้อมูล Mortgage Protection1'!$G$26*HLOOKUP($C$6,'SA 10%'!$A$6:$IV$366,$A303+1,0))/1000</f>
        <v>0</v>
      </c>
      <c r="D303" s="470">
        <f>('ป้อนข้อมูล Mortgage Protection1'!$G$26*HLOOKUP($D$6,'SA 10%'!$A$6:$IV$366,$A303+1,0))/1000</f>
        <v>0</v>
      </c>
      <c r="E303" s="470">
        <f>('ป้อนข้อมูล Mortgage Protection1'!$G$26*HLOOKUP($E$6,'SA 10%'!$A$6:$IV$366,$A303+1,0))/1000</f>
        <v>0</v>
      </c>
      <c r="F303" s="470">
        <f>('ป้อนข้อมูล Mortgage Protection1'!$G$26*HLOOKUP($F$6,'SA 10%'!$A$6:$IV$366,$A303+1,0))/1000</f>
        <v>0</v>
      </c>
      <c r="G303" s="470">
        <f>('ป้อนข้อมูล Mortgage Protection1'!$G$26*HLOOKUP($G$6,'SA 10%'!$A$6:$IV$366,$A303+1,0))/1000</f>
        <v>0</v>
      </c>
      <c r="H303" s="470">
        <f>('ป้อนข้อมูล Mortgage Protection1'!$G$26*HLOOKUP($H$6,'SA 10%'!$A$6:$IV$366,$A303+1,0))/1000</f>
        <v>0</v>
      </c>
      <c r="I303" s="470">
        <f>('ป้อนข้อมูล Mortgage Protection1'!$G$26*HLOOKUP($I$6,'SA 10%'!$A$6:$IV$366,$A303+1,0))/1000</f>
        <v>0</v>
      </c>
      <c r="J303" s="470">
        <f>('ป้อนข้อมูล Mortgage Protection1'!$G$26*HLOOKUP($J$6,'SA 10%'!$A$6:$IV$366,$A303+1,0))/1000</f>
        <v>0</v>
      </c>
      <c r="K303" s="470">
        <f>('ป้อนข้อมูล Mortgage Protection1'!$G$26*HLOOKUP($K$6,'SA 10%'!$A$6:$IV$366,$A303+1,0))/1000</f>
        <v>0</v>
      </c>
      <c r="L303" s="470">
        <f>('ป้อนข้อมูล Mortgage Protection1'!$G$26*HLOOKUP($L$6,'SA 10%'!$A$6:$IV$366,$A303+1,0))/1000</f>
        <v>0</v>
      </c>
      <c r="M303" s="470">
        <f>('ป้อนข้อมูล Mortgage Protection1'!$G$26*HLOOKUP($M$6,'SA 10%'!$A$6:$IV$366,$A303+1,0))/1000</f>
        <v>0</v>
      </c>
      <c r="N303" s="470">
        <f>('ป้อนข้อมูล Mortgage Protection1'!$G$26*HLOOKUP($N$6,'SA 10%'!$A$6:$IV$366,$A303+1,0))/1000</f>
        <v>0</v>
      </c>
      <c r="O303" s="470">
        <f>('ป้อนข้อมูล Mortgage Protection1'!$G$26*HLOOKUP($O$6,'SA 10%'!$A$6:$IV$366,$A303+1,0))/1000</f>
        <v>0</v>
      </c>
      <c r="P303" s="470">
        <f>('ป้อนข้อมูล Mortgage Protection1'!$G$26*HLOOKUP($P$6,'SA 10%'!$A$6:$IV$366,$A303+1,0))/1000</f>
        <v>0</v>
      </c>
      <c r="Q303" s="470">
        <f>('ป้อนข้อมูล Mortgage Protection1'!$G$26*HLOOKUP($Q$6,'SA 10%'!$A$6:$IV$366,$A303+1,0))/1000</f>
        <v>0</v>
      </c>
      <c r="R303" s="470">
        <f>('ป้อนข้อมูล Mortgage Protection1'!$G$26*HLOOKUP($R$6,'SA 10%'!$A$6:$IV$366,$A303+1,0))/1000</f>
        <v>0</v>
      </c>
      <c r="S303" s="470">
        <f>('ป้อนข้อมูล Mortgage Protection1'!$G$26*HLOOKUP($S$6,'SA 10%'!$A$6:$IV$366,$A303+1,0))/1000</f>
        <v>0</v>
      </c>
      <c r="T303" s="470">
        <f>('ป้อนข้อมูล Mortgage Protection1'!$G$26*HLOOKUP($T$6,'SA 10%'!$A$6:$IV$366,$A303+1,0))/1000</f>
        <v>0</v>
      </c>
      <c r="U303" s="470">
        <f>('ป้อนข้อมูล Mortgage Protection1'!$G$26*HLOOKUP($U$6,'SA 10%'!$A$6:$IV$366,$A303+1,0))/1000</f>
        <v>0</v>
      </c>
      <c r="V303" s="470">
        <f>('ป้อนข้อมูล Mortgage Protection1'!$G$26*HLOOKUP($V$6,'SA 10%'!$A$6:$IV$366,$A303+1,0))/1000</f>
        <v>0</v>
      </c>
      <c r="W303" s="470">
        <f>('ป้อนข้อมูล Mortgage Protection1'!$G$26*HLOOKUP($W$6,'SA 10%'!$A$6:$IV$366,$A303+1,0))/1000</f>
        <v>0</v>
      </c>
      <c r="X303" s="470">
        <f>('ป้อนข้อมูล Mortgage Protection1'!$G$26*HLOOKUP($X$6,'SA 10%'!$A$6:$IV$366,$A303+1,0))/1000</f>
        <v>0</v>
      </c>
      <c r="Y303" s="470">
        <f>('ป้อนข้อมูล Mortgage Protection1'!$G$26*HLOOKUP($Y$6,'SA 10%'!$A$6:$IV$366,$A303+1,0))/1000</f>
        <v>0</v>
      </c>
      <c r="Z303" s="470">
        <f>('ป้อนข้อมูล Mortgage Protection1'!$G$26*HLOOKUP($Z$6,'SA 10%'!$A$6:$IV$366,$A303+1,0))/1000</f>
        <v>91146.01930018446</v>
      </c>
      <c r="AA303" s="470">
        <f>('ป้อนข้อมูล Mortgage Protection1'!$G$26*HLOOKUP($AA$6,'SA 10%'!$A$6:$IV$366,$A303+1,0))/1000</f>
        <v>344163.49832216592</v>
      </c>
      <c r="AB303" s="470">
        <f>('ป้อนข้อมูล Mortgage Protection1'!$G$26*HLOOKUP($AB$6,'SA 10%'!$A$6:$IV$366,$A303+1,0))/1000</f>
        <v>569517.41331697127</v>
      </c>
      <c r="AC303" s="470">
        <f>('ป้อนข้อมูล Mortgage Protection1'!$G$26*HLOOKUP($AC$6,'SA 10%'!$A$6:$IV$366,$A303+1,0))/1000</f>
        <v>770563.4537715693</v>
      </c>
      <c r="AD303" s="470">
        <f>('ป้อนข้อมูล Mortgage Protection1'!$G$26*HLOOKUP($AD$6,'SA 10%'!$A$6:$IV$366,$A303+1,0))/1000</f>
        <v>950187.51215119648</v>
      </c>
      <c r="AE303" s="470">
        <f>('ป้อนข้อมูล Mortgage Protection1'!$G$26*HLOOKUP($AE$6,'SA 10%'!$A$6:$IV$366,$A303+1,0))/1000</f>
        <v>1110883.1037673482</v>
      </c>
    </row>
    <row r="304" spans="1:31" ht="11.1" customHeight="1">
      <c r="A304" s="469">
        <v>298</v>
      </c>
      <c r="B304" s="470">
        <f>('ป้อนข้อมูล Mortgage Protection1'!$G$26*HLOOKUP($B$6,'SA 10%'!$A$6:$IV$366,$A304+1,0))/1000</f>
        <v>0</v>
      </c>
      <c r="C304" s="470">
        <f>('ป้อนข้อมูล Mortgage Protection1'!$G$26*HLOOKUP($C$6,'SA 10%'!$A$6:$IV$366,$A304+1,0))/1000</f>
        <v>0</v>
      </c>
      <c r="D304" s="470">
        <f>('ป้อนข้อมูล Mortgage Protection1'!$G$26*HLOOKUP($D$6,'SA 10%'!$A$6:$IV$366,$A304+1,0))/1000</f>
        <v>0</v>
      </c>
      <c r="E304" s="470">
        <f>('ป้อนข้อมูล Mortgage Protection1'!$G$26*HLOOKUP($E$6,'SA 10%'!$A$6:$IV$366,$A304+1,0))/1000</f>
        <v>0</v>
      </c>
      <c r="F304" s="470">
        <f>('ป้อนข้อมูล Mortgage Protection1'!$G$26*HLOOKUP($F$6,'SA 10%'!$A$6:$IV$366,$A304+1,0))/1000</f>
        <v>0</v>
      </c>
      <c r="G304" s="470">
        <f>('ป้อนข้อมูล Mortgage Protection1'!$G$26*HLOOKUP($G$6,'SA 10%'!$A$6:$IV$366,$A304+1,0))/1000</f>
        <v>0</v>
      </c>
      <c r="H304" s="470">
        <f>('ป้อนข้อมูล Mortgage Protection1'!$G$26*HLOOKUP($H$6,'SA 10%'!$A$6:$IV$366,$A304+1,0))/1000</f>
        <v>0</v>
      </c>
      <c r="I304" s="470">
        <f>('ป้อนข้อมูล Mortgage Protection1'!$G$26*HLOOKUP($I$6,'SA 10%'!$A$6:$IV$366,$A304+1,0))/1000</f>
        <v>0</v>
      </c>
      <c r="J304" s="470">
        <f>('ป้อนข้อมูล Mortgage Protection1'!$G$26*HLOOKUP($J$6,'SA 10%'!$A$6:$IV$366,$A304+1,0))/1000</f>
        <v>0</v>
      </c>
      <c r="K304" s="470">
        <f>('ป้อนข้อมูล Mortgage Protection1'!$G$26*HLOOKUP($K$6,'SA 10%'!$A$6:$IV$366,$A304+1,0))/1000</f>
        <v>0</v>
      </c>
      <c r="L304" s="470">
        <f>('ป้อนข้อมูล Mortgage Protection1'!$G$26*HLOOKUP($L$6,'SA 10%'!$A$6:$IV$366,$A304+1,0))/1000</f>
        <v>0</v>
      </c>
      <c r="M304" s="470">
        <f>('ป้อนข้อมูล Mortgage Protection1'!$G$26*HLOOKUP($M$6,'SA 10%'!$A$6:$IV$366,$A304+1,0))/1000</f>
        <v>0</v>
      </c>
      <c r="N304" s="470">
        <f>('ป้อนข้อมูล Mortgage Protection1'!$G$26*HLOOKUP($N$6,'SA 10%'!$A$6:$IV$366,$A304+1,0))/1000</f>
        <v>0</v>
      </c>
      <c r="O304" s="470">
        <f>('ป้อนข้อมูล Mortgage Protection1'!$G$26*HLOOKUP($O$6,'SA 10%'!$A$6:$IV$366,$A304+1,0))/1000</f>
        <v>0</v>
      </c>
      <c r="P304" s="470">
        <f>('ป้อนข้อมูล Mortgage Protection1'!$G$26*HLOOKUP($P$6,'SA 10%'!$A$6:$IV$366,$A304+1,0))/1000</f>
        <v>0</v>
      </c>
      <c r="Q304" s="470">
        <f>('ป้อนข้อมูล Mortgage Protection1'!$G$26*HLOOKUP($Q$6,'SA 10%'!$A$6:$IV$366,$A304+1,0))/1000</f>
        <v>0</v>
      </c>
      <c r="R304" s="470">
        <f>('ป้อนข้อมูล Mortgage Protection1'!$G$26*HLOOKUP($R$6,'SA 10%'!$A$6:$IV$366,$A304+1,0))/1000</f>
        <v>0</v>
      </c>
      <c r="S304" s="470">
        <f>('ป้อนข้อมูล Mortgage Protection1'!$G$26*HLOOKUP($S$6,'SA 10%'!$A$6:$IV$366,$A304+1,0))/1000</f>
        <v>0</v>
      </c>
      <c r="T304" s="470">
        <f>('ป้อนข้อมูล Mortgage Protection1'!$G$26*HLOOKUP($T$6,'SA 10%'!$A$6:$IV$366,$A304+1,0))/1000</f>
        <v>0</v>
      </c>
      <c r="U304" s="470">
        <f>('ป้อนข้อมูล Mortgage Protection1'!$G$26*HLOOKUP($U$6,'SA 10%'!$A$6:$IV$366,$A304+1,0))/1000</f>
        <v>0</v>
      </c>
      <c r="V304" s="470">
        <f>('ป้อนข้อมูล Mortgage Protection1'!$G$26*HLOOKUP($V$6,'SA 10%'!$A$6:$IV$366,$A304+1,0))/1000</f>
        <v>0</v>
      </c>
      <c r="W304" s="470">
        <f>('ป้อนข้อมูล Mortgage Protection1'!$G$26*HLOOKUP($W$6,'SA 10%'!$A$6:$IV$366,$A304+1,0))/1000</f>
        <v>0</v>
      </c>
      <c r="X304" s="470">
        <f>('ป้อนข้อมูล Mortgage Protection1'!$G$26*HLOOKUP($X$6,'SA 10%'!$A$6:$IV$366,$A304+1,0))/1000</f>
        <v>0</v>
      </c>
      <c r="Y304" s="470">
        <f>('ป้อนข้อมูล Mortgage Protection1'!$G$26*HLOOKUP($Y$6,'SA 10%'!$A$6:$IV$366,$A304+1,0))/1000</f>
        <v>0</v>
      </c>
      <c r="Z304" s="470">
        <f>('ป้อนข้อมูล Mortgage Protection1'!$G$26*HLOOKUP($Z$6,'SA 10%'!$A$6:$IV$366,$A304+1,0))/1000</f>
        <v>68642.376024821177</v>
      </c>
      <c r="AA304" s="470">
        <f>('ป้อนข้อมูล Mortgage Protection1'!$G$26*HLOOKUP($AA$6,'SA 10%'!$A$6:$IV$366,$A304+1,0))/1000</f>
        <v>323966.06668356672</v>
      </c>
      <c r="AB304" s="470">
        <f>('ป้อนข้อมูล Mortgage Protection1'!$G$26*HLOOKUP($AB$6,'SA 10%'!$A$6:$IV$366,$A304+1,0))/1000</f>
        <v>551374.04459592281</v>
      </c>
      <c r="AC304" s="470">
        <f>('ป้อนข้อมูล Mortgage Protection1'!$G$26*HLOOKUP($AC$6,'SA 10%'!$A$6:$IV$366,$A304+1,0))/1000</f>
        <v>754252.58579242183</v>
      </c>
      <c r="AD304" s="470">
        <f>('ป้อนข้อมูล Mortgage Protection1'!$G$26*HLOOKUP($AD$6,'SA 10%'!$A$6:$IV$366,$A304+1,0))/1000</f>
        <v>935513.88716126466</v>
      </c>
      <c r="AE304" s="470">
        <f>('ป้อนข้อมูล Mortgage Protection1'!$G$26*HLOOKUP($AE$6,'SA 10%'!$A$6:$IV$366,$A304+1,0))/1000</f>
        <v>1097674.1919853515</v>
      </c>
    </row>
    <row r="305" spans="1:31" ht="11.1" customHeight="1">
      <c r="A305" s="469">
        <v>299</v>
      </c>
      <c r="B305" s="470">
        <f>('ป้อนข้อมูล Mortgage Protection1'!$G$26*HLOOKUP($B$6,'SA 10%'!$A$6:$IV$366,$A305+1,0))/1000</f>
        <v>0</v>
      </c>
      <c r="C305" s="470">
        <f>('ป้อนข้อมูล Mortgage Protection1'!$G$26*HLOOKUP($C$6,'SA 10%'!$A$6:$IV$366,$A305+1,0))/1000</f>
        <v>0</v>
      </c>
      <c r="D305" s="470">
        <f>('ป้อนข้อมูล Mortgage Protection1'!$G$26*HLOOKUP($D$6,'SA 10%'!$A$6:$IV$366,$A305+1,0))/1000</f>
        <v>0</v>
      </c>
      <c r="E305" s="470">
        <f>('ป้อนข้อมูล Mortgage Protection1'!$G$26*HLOOKUP($E$6,'SA 10%'!$A$6:$IV$366,$A305+1,0))/1000</f>
        <v>0</v>
      </c>
      <c r="F305" s="470">
        <f>('ป้อนข้อมูล Mortgage Protection1'!$G$26*HLOOKUP($F$6,'SA 10%'!$A$6:$IV$366,$A305+1,0))/1000</f>
        <v>0</v>
      </c>
      <c r="G305" s="470">
        <f>('ป้อนข้อมูล Mortgage Protection1'!$G$26*HLOOKUP($G$6,'SA 10%'!$A$6:$IV$366,$A305+1,0))/1000</f>
        <v>0</v>
      </c>
      <c r="H305" s="470">
        <f>('ป้อนข้อมูล Mortgage Protection1'!$G$26*HLOOKUP($H$6,'SA 10%'!$A$6:$IV$366,$A305+1,0))/1000</f>
        <v>0</v>
      </c>
      <c r="I305" s="470">
        <f>('ป้อนข้อมูล Mortgage Protection1'!$G$26*HLOOKUP($I$6,'SA 10%'!$A$6:$IV$366,$A305+1,0))/1000</f>
        <v>0</v>
      </c>
      <c r="J305" s="470">
        <f>('ป้อนข้อมูล Mortgage Protection1'!$G$26*HLOOKUP($J$6,'SA 10%'!$A$6:$IV$366,$A305+1,0))/1000</f>
        <v>0</v>
      </c>
      <c r="K305" s="470">
        <f>('ป้อนข้อมูล Mortgage Protection1'!$G$26*HLOOKUP($K$6,'SA 10%'!$A$6:$IV$366,$A305+1,0))/1000</f>
        <v>0</v>
      </c>
      <c r="L305" s="470">
        <f>('ป้อนข้อมูล Mortgage Protection1'!$G$26*HLOOKUP($L$6,'SA 10%'!$A$6:$IV$366,$A305+1,0))/1000</f>
        <v>0</v>
      </c>
      <c r="M305" s="470">
        <f>('ป้อนข้อมูล Mortgage Protection1'!$G$26*HLOOKUP($M$6,'SA 10%'!$A$6:$IV$366,$A305+1,0))/1000</f>
        <v>0</v>
      </c>
      <c r="N305" s="470">
        <f>('ป้อนข้อมูล Mortgage Protection1'!$G$26*HLOOKUP($N$6,'SA 10%'!$A$6:$IV$366,$A305+1,0))/1000</f>
        <v>0</v>
      </c>
      <c r="O305" s="470">
        <f>('ป้อนข้อมูล Mortgage Protection1'!$G$26*HLOOKUP($O$6,'SA 10%'!$A$6:$IV$366,$A305+1,0))/1000</f>
        <v>0</v>
      </c>
      <c r="P305" s="470">
        <f>('ป้อนข้อมูล Mortgage Protection1'!$G$26*HLOOKUP($P$6,'SA 10%'!$A$6:$IV$366,$A305+1,0))/1000</f>
        <v>0</v>
      </c>
      <c r="Q305" s="470">
        <f>('ป้อนข้อมูล Mortgage Protection1'!$G$26*HLOOKUP($Q$6,'SA 10%'!$A$6:$IV$366,$A305+1,0))/1000</f>
        <v>0</v>
      </c>
      <c r="R305" s="470">
        <f>('ป้อนข้อมูล Mortgage Protection1'!$G$26*HLOOKUP($R$6,'SA 10%'!$A$6:$IV$366,$A305+1,0))/1000</f>
        <v>0</v>
      </c>
      <c r="S305" s="470">
        <f>('ป้อนข้อมูล Mortgage Protection1'!$G$26*HLOOKUP($S$6,'SA 10%'!$A$6:$IV$366,$A305+1,0))/1000</f>
        <v>0</v>
      </c>
      <c r="T305" s="470">
        <f>('ป้อนข้อมูล Mortgage Protection1'!$G$26*HLOOKUP($T$6,'SA 10%'!$A$6:$IV$366,$A305+1,0))/1000</f>
        <v>0</v>
      </c>
      <c r="U305" s="470">
        <f>('ป้อนข้อมูล Mortgage Protection1'!$G$26*HLOOKUP($U$6,'SA 10%'!$A$6:$IV$366,$A305+1,0))/1000</f>
        <v>0</v>
      </c>
      <c r="V305" s="470">
        <f>('ป้อนข้อมูล Mortgage Protection1'!$G$26*HLOOKUP($V$6,'SA 10%'!$A$6:$IV$366,$A305+1,0))/1000</f>
        <v>0</v>
      </c>
      <c r="W305" s="470">
        <f>('ป้อนข้อมูล Mortgage Protection1'!$G$26*HLOOKUP($W$6,'SA 10%'!$A$6:$IV$366,$A305+1,0))/1000</f>
        <v>0</v>
      </c>
      <c r="X305" s="470">
        <f>('ป้อนข้อมูล Mortgage Protection1'!$G$26*HLOOKUP($X$6,'SA 10%'!$A$6:$IV$366,$A305+1,0))/1000</f>
        <v>0</v>
      </c>
      <c r="Y305" s="470">
        <f>('ป้อนข้อมูล Mortgage Protection1'!$G$26*HLOOKUP($Y$6,'SA 10%'!$A$6:$IV$366,$A305+1,0))/1000</f>
        <v>0</v>
      </c>
      <c r="Z305" s="470">
        <f>('ป้อนข้อมูล Mortgage Protection1'!$G$26*HLOOKUP($Z$6,'SA 10%'!$A$6:$IV$366,$A305+1,0))/1000</f>
        <v>45951.202388829654</v>
      </c>
      <c r="AA305" s="470">
        <f>('ป้อนข้อมูล Mortgage Protection1'!$G$26*HLOOKUP($AA$6,'SA 10%'!$A$6:$IV$366,$A305+1,0))/1000</f>
        <v>303600.32311464514</v>
      </c>
      <c r="AB305" s="470">
        <f>('ป้อนข้อมูล Mortgage Protection1'!$G$26*HLOOKUP($AB$6,'SA 10%'!$A$6:$IV$366,$A305+1,0))/1000</f>
        <v>533079.48113553226</v>
      </c>
      <c r="AC305" s="470">
        <f>('ป้อนข้อมูล Mortgage Protection1'!$G$26*HLOOKUP($AC$6,'SA 10%'!$A$6:$IV$366,$A305+1,0))/1000</f>
        <v>737805.79391344811</v>
      </c>
      <c r="AD305" s="470">
        <f>('ป้อนข้อมูล Mortgage Protection1'!$G$26*HLOOKUP($AD$6,'SA 10%'!$A$6:$IV$366,$A305+1,0))/1000</f>
        <v>920717.98196308361</v>
      </c>
      <c r="AE305" s="470">
        <f>('ป้อนข้อมูล Mortgage Protection1'!$G$26*HLOOKUP($AE$6,'SA 10%'!$A$6:$IV$366,$A305+1,0))/1000</f>
        <v>1084355.2059385045</v>
      </c>
    </row>
    <row r="306" spans="1:31" ht="11.1" customHeight="1">
      <c r="A306" s="469">
        <v>300</v>
      </c>
      <c r="B306" s="470">
        <f>('ป้อนข้อมูล Mortgage Protection1'!$G$26*HLOOKUP($B$6,'SA 10%'!$A$6:$IV$366,$A306+1,0))/1000</f>
        <v>0</v>
      </c>
      <c r="C306" s="470">
        <f>('ป้อนข้อมูล Mortgage Protection1'!$G$26*HLOOKUP($C$6,'SA 10%'!$A$6:$IV$366,$A306+1,0))/1000</f>
        <v>0</v>
      </c>
      <c r="D306" s="470">
        <f>('ป้อนข้อมูล Mortgage Protection1'!$G$26*HLOOKUP($D$6,'SA 10%'!$A$6:$IV$366,$A306+1,0))/1000</f>
        <v>0</v>
      </c>
      <c r="E306" s="470">
        <f>('ป้อนข้อมูล Mortgage Protection1'!$G$26*HLOOKUP($E$6,'SA 10%'!$A$6:$IV$366,$A306+1,0))/1000</f>
        <v>0</v>
      </c>
      <c r="F306" s="470">
        <f>('ป้อนข้อมูล Mortgage Protection1'!$G$26*HLOOKUP($F$6,'SA 10%'!$A$6:$IV$366,$A306+1,0))/1000</f>
        <v>0</v>
      </c>
      <c r="G306" s="470">
        <f>('ป้อนข้อมูล Mortgage Protection1'!$G$26*HLOOKUP($G$6,'SA 10%'!$A$6:$IV$366,$A306+1,0))/1000</f>
        <v>0</v>
      </c>
      <c r="H306" s="470">
        <f>('ป้อนข้อมูล Mortgage Protection1'!$G$26*HLOOKUP($H$6,'SA 10%'!$A$6:$IV$366,$A306+1,0))/1000</f>
        <v>0</v>
      </c>
      <c r="I306" s="470">
        <f>('ป้อนข้อมูล Mortgage Protection1'!$G$26*HLOOKUP($I$6,'SA 10%'!$A$6:$IV$366,$A306+1,0))/1000</f>
        <v>0</v>
      </c>
      <c r="J306" s="470">
        <f>('ป้อนข้อมูล Mortgage Protection1'!$G$26*HLOOKUP($J$6,'SA 10%'!$A$6:$IV$366,$A306+1,0))/1000</f>
        <v>0</v>
      </c>
      <c r="K306" s="470">
        <f>('ป้อนข้อมูล Mortgage Protection1'!$G$26*HLOOKUP($K$6,'SA 10%'!$A$6:$IV$366,$A306+1,0))/1000</f>
        <v>0</v>
      </c>
      <c r="L306" s="470">
        <f>('ป้อนข้อมูล Mortgage Protection1'!$G$26*HLOOKUP($L$6,'SA 10%'!$A$6:$IV$366,$A306+1,0))/1000</f>
        <v>0</v>
      </c>
      <c r="M306" s="470">
        <f>('ป้อนข้อมูล Mortgage Protection1'!$G$26*HLOOKUP($M$6,'SA 10%'!$A$6:$IV$366,$A306+1,0))/1000</f>
        <v>0</v>
      </c>
      <c r="N306" s="470">
        <f>('ป้อนข้อมูล Mortgage Protection1'!$G$26*HLOOKUP($N$6,'SA 10%'!$A$6:$IV$366,$A306+1,0))/1000</f>
        <v>0</v>
      </c>
      <c r="O306" s="470">
        <f>('ป้อนข้อมูล Mortgage Protection1'!$G$26*HLOOKUP($O$6,'SA 10%'!$A$6:$IV$366,$A306+1,0))/1000</f>
        <v>0</v>
      </c>
      <c r="P306" s="470">
        <f>('ป้อนข้อมูล Mortgage Protection1'!$G$26*HLOOKUP($P$6,'SA 10%'!$A$6:$IV$366,$A306+1,0))/1000</f>
        <v>0</v>
      </c>
      <c r="Q306" s="470">
        <f>('ป้อนข้อมูล Mortgage Protection1'!$G$26*HLOOKUP($Q$6,'SA 10%'!$A$6:$IV$366,$A306+1,0))/1000</f>
        <v>0</v>
      </c>
      <c r="R306" s="470">
        <f>('ป้อนข้อมูล Mortgage Protection1'!$G$26*HLOOKUP($R$6,'SA 10%'!$A$6:$IV$366,$A306+1,0))/1000</f>
        <v>0</v>
      </c>
      <c r="S306" s="470">
        <f>('ป้อนข้อมูล Mortgage Protection1'!$G$26*HLOOKUP($S$6,'SA 10%'!$A$6:$IV$366,$A306+1,0))/1000</f>
        <v>0</v>
      </c>
      <c r="T306" s="470">
        <f>('ป้อนข้อมูล Mortgage Protection1'!$G$26*HLOOKUP($T$6,'SA 10%'!$A$6:$IV$366,$A306+1,0))/1000</f>
        <v>0</v>
      </c>
      <c r="U306" s="470">
        <f>('ป้อนข้อมูล Mortgage Protection1'!$G$26*HLOOKUP($U$6,'SA 10%'!$A$6:$IV$366,$A306+1,0))/1000</f>
        <v>0</v>
      </c>
      <c r="V306" s="470">
        <f>('ป้อนข้อมูล Mortgage Protection1'!$G$26*HLOOKUP($V$6,'SA 10%'!$A$6:$IV$366,$A306+1,0))/1000</f>
        <v>0</v>
      </c>
      <c r="W306" s="470">
        <f>('ป้อนข้อมูล Mortgage Protection1'!$G$26*HLOOKUP($W$6,'SA 10%'!$A$6:$IV$366,$A306+1,0))/1000</f>
        <v>0</v>
      </c>
      <c r="X306" s="470">
        <f>('ป้อนข้อมูล Mortgage Protection1'!$G$26*HLOOKUP($X$6,'SA 10%'!$A$6:$IV$366,$A306+1,0))/1000</f>
        <v>0</v>
      </c>
      <c r="Y306" s="470">
        <f>('ป้อนข้อมูล Mortgage Protection1'!$G$26*HLOOKUP($Y$6,'SA 10%'!$A$6:$IV$366,$A306+1,0))/1000</f>
        <v>0</v>
      </c>
      <c r="Z306" s="470">
        <f>('ป้อนข้อมูล Mortgage Protection1'!$G$26*HLOOKUP($Z$6,'SA 10%'!$A$6:$IV$366,$A306+1,0))/1000</f>
        <v>23070.93563920489</v>
      </c>
      <c r="AA306" s="470">
        <f>('ป้อนข้อมูล Mortgage Protection1'!$G$26*HLOOKUP($AA$6,'SA 10%'!$A$6:$IV$366,$A306+1,0))/1000</f>
        <v>283064.86501598277</v>
      </c>
      <c r="AB306" s="470">
        <f>('ป้อนข้อมูล Mortgage Protection1'!$G$26*HLOOKUP($AB$6,'SA 10%'!$A$6:$IV$366,$A306+1,0))/1000</f>
        <v>514632.46297963813</v>
      </c>
      <c r="AC306" s="470">
        <f>('ป้อนข้อมูล Mortgage Protection1'!$G$26*HLOOKUP($AC$6,'SA 10%'!$A$6:$IV$366,$A306+1,0))/1000</f>
        <v>721221.94543548266</v>
      </c>
      <c r="AD306" s="470">
        <f>('ป้อนข้อมูล Mortgage Protection1'!$G$26*HLOOKUP($AD$6,'SA 10%'!$A$6:$IV$366,$A306+1,0))/1000</f>
        <v>905798.77755491761</v>
      </c>
      <c r="AE306" s="470">
        <f>('ป้อนข้อมูล Mortgage Protection1'!$G$26*HLOOKUP($AE$6,'SA 10%'!$A$6:$IV$366,$A306+1,0))/1000</f>
        <v>1070925.228341267</v>
      </c>
    </row>
    <row r="307" spans="1:31" ht="11.1" customHeight="1">
      <c r="A307" s="469">
        <v>301</v>
      </c>
      <c r="B307" s="470">
        <f>('ป้อนข้อมูล Mortgage Protection1'!$G$26*HLOOKUP($B$6,'SA 10%'!$A$6:$IV$366,$A307+1,0))/1000</f>
        <v>0</v>
      </c>
      <c r="C307" s="470">
        <f>('ป้อนข้อมูล Mortgage Protection1'!$G$26*HLOOKUP($C$6,'SA 10%'!$A$6:$IV$366,$A307+1,0))/1000</f>
        <v>0</v>
      </c>
      <c r="D307" s="470">
        <f>('ป้อนข้อมูล Mortgage Protection1'!$G$26*HLOOKUP($D$6,'SA 10%'!$A$6:$IV$366,$A307+1,0))/1000</f>
        <v>0</v>
      </c>
      <c r="E307" s="470">
        <f>('ป้อนข้อมูล Mortgage Protection1'!$G$26*HLOOKUP($E$6,'SA 10%'!$A$6:$IV$366,$A307+1,0))/1000</f>
        <v>0</v>
      </c>
      <c r="F307" s="470">
        <f>('ป้อนข้อมูล Mortgage Protection1'!$G$26*HLOOKUP($F$6,'SA 10%'!$A$6:$IV$366,$A307+1,0))/1000</f>
        <v>0</v>
      </c>
      <c r="G307" s="470">
        <f>('ป้อนข้อมูล Mortgage Protection1'!$G$26*HLOOKUP($G$6,'SA 10%'!$A$6:$IV$366,$A307+1,0))/1000</f>
        <v>0</v>
      </c>
      <c r="H307" s="470">
        <f>('ป้อนข้อมูล Mortgage Protection1'!$G$26*HLOOKUP($H$6,'SA 10%'!$A$6:$IV$366,$A307+1,0))/1000</f>
        <v>0</v>
      </c>
      <c r="I307" s="470">
        <f>('ป้อนข้อมูล Mortgage Protection1'!$G$26*HLOOKUP($I$6,'SA 10%'!$A$6:$IV$366,$A307+1,0))/1000</f>
        <v>0</v>
      </c>
      <c r="J307" s="470">
        <f>('ป้อนข้อมูล Mortgage Protection1'!$G$26*HLOOKUP($J$6,'SA 10%'!$A$6:$IV$366,$A307+1,0))/1000</f>
        <v>0</v>
      </c>
      <c r="K307" s="470">
        <f>('ป้อนข้อมูล Mortgage Protection1'!$G$26*HLOOKUP($K$6,'SA 10%'!$A$6:$IV$366,$A307+1,0))/1000</f>
        <v>0</v>
      </c>
      <c r="L307" s="470">
        <f>('ป้อนข้อมูล Mortgage Protection1'!$G$26*HLOOKUP($L$6,'SA 10%'!$A$6:$IV$366,$A307+1,0))/1000</f>
        <v>0</v>
      </c>
      <c r="M307" s="470">
        <f>('ป้อนข้อมูล Mortgage Protection1'!$G$26*HLOOKUP($M$6,'SA 10%'!$A$6:$IV$366,$A307+1,0))/1000</f>
        <v>0</v>
      </c>
      <c r="N307" s="470">
        <f>('ป้อนข้อมูล Mortgage Protection1'!$G$26*HLOOKUP($N$6,'SA 10%'!$A$6:$IV$366,$A307+1,0))/1000</f>
        <v>0</v>
      </c>
      <c r="O307" s="470">
        <f>('ป้อนข้อมูล Mortgage Protection1'!$G$26*HLOOKUP($O$6,'SA 10%'!$A$6:$IV$366,$A307+1,0))/1000</f>
        <v>0</v>
      </c>
      <c r="P307" s="470">
        <f>('ป้อนข้อมูล Mortgage Protection1'!$G$26*HLOOKUP($P$6,'SA 10%'!$A$6:$IV$366,$A307+1,0))/1000</f>
        <v>0</v>
      </c>
      <c r="Q307" s="470">
        <f>('ป้อนข้อมูล Mortgage Protection1'!$G$26*HLOOKUP($Q$6,'SA 10%'!$A$6:$IV$366,$A307+1,0))/1000</f>
        <v>0</v>
      </c>
      <c r="R307" s="470">
        <f>('ป้อนข้อมูล Mortgage Protection1'!$G$26*HLOOKUP($R$6,'SA 10%'!$A$6:$IV$366,$A307+1,0))/1000</f>
        <v>0</v>
      </c>
      <c r="S307" s="470">
        <f>('ป้อนข้อมูล Mortgage Protection1'!$G$26*HLOOKUP($S$6,'SA 10%'!$A$6:$IV$366,$A307+1,0))/1000</f>
        <v>0</v>
      </c>
      <c r="T307" s="470">
        <f>('ป้อนข้อมูล Mortgage Protection1'!$G$26*HLOOKUP($T$6,'SA 10%'!$A$6:$IV$366,$A307+1,0))/1000</f>
        <v>0</v>
      </c>
      <c r="U307" s="470">
        <f>('ป้อนข้อมูล Mortgage Protection1'!$G$26*HLOOKUP($U$6,'SA 10%'!$A$6:$IV$366,$A307+1,0))/1000</f>
        <v>0</v>
      </c>
      <c r="V307" s="470">
        <f>('ป้อนข้อมูล Mortgage Protection1'!$G$26*HLOOKUP($V$6,'SA 10%'!$A$6:$IV$366,$A307+1,0))/1000</f>
        <v>0</v>
      </c>
      <c r="W307" s="470">
        <f>('ป้อนข้อมูล Mortgage Protection1'!$G$26*HLOOKUP($W$6,'SA 10%'!$A$6:$IV$366,$A307+1,0))/1000</f>
        <v>0</v>
      </c>
      <c r="X307" s="470">
        <f>('ป้อนข้อมูล Mortgage Protection1'!$G$26*HLOOKUP($X$6,'SA 10%'!$A$6:$IV$366,$A307+1,0))/1000</f>
        <v>0</v>
      </c>
      <c r="Y307" s="470">
        <f>('ป้อนข้อมูล Mortgage Protection1'!$G$26*HLOOKUP($Y$6,'SA 10%'!$A$6:$IV$366,$A307+1,0))/1000</f>
        <v>0</v>
      </c>
      <c r="Z307" s="470">
        <f>('ป้อนข้อมูล Mortgage Protection1'!$G$26*HLOOKUP($Z$6,'SA 10%'!$A$6:$IV$366,$A307+1,0))/1000</f>
        <v>0</v>
      </c>
      <c r="AA307" s="470">
        <f>('ป้อนข้อมูล Mortgage Protection1'!$G$26*HLOOKUP($AA$6,'SA 10%'!$A$6:$IV$366,$A307+1,0))/1000</f>
        <v>262358.27809983166</v>
      </c>
      <c r="AB307" s="470">
        <f>('ป้อนข้อมูล Mortgage Protection1'!$G$26*HLOOKUP($AB$6,'SA 10%'!$A$6:$IV$366,$A307+1,0))/1000</f>
        <v>496031.71967244527</v>
      </c>
      <c r="AC307" s="470">
        <f>('ป้อนข้อมูล Mortgage Protection1'!$G$26*HLOOKUP($AC$6,'SA 10%'!$A$6:$IV$366,$A307+1,0))/1000</f>
        <v>704499.89822020102</v>
      </c>
      <c r="AD307" s="470">
        <f>('ป้อนข้อมูล Mortgage Protection1'!$G$26*HLOOKUP($AD$6,'SA 10%'!$A$6:$IV$366,$A307+1,0))/1000</f>
        <v>890755.2464433501</v>
      </c>
      <c r="AE307" s="470">
        <f>('ป้อนข้อมูล Mortgage Protection1'!$G$26*HLOOKUP($AE$6,'SA 10%'!$A$6:$IV$366,$A307+1,0))/1000</f>
        <v>1057383.3342640528</v>
      </c>
    </row>
    <row r="308" spans="1:31" ht="11.1" customHeight="1">
      <c r="A308" s="469">
        <v>302</v>
      </c>
      <c r="B308" s="470">
        <f>('ป้อนข้อมูล Mortgage Protection1'!$G$26*HLOOKUP($B$6,'SA 10%'!$A$6:$IV$366,$A308+1,0))/1000</f>
        <v>0</v>
      </c>
      <c r="C308" s="470">
        <f>('ป้อนข้อมูล Mortgage Protection1'!$G$26*HLOOKUP($C$6,'SA 10%'!$A$6:$IV$366,$A308+1,0))/1000</f>
        <v>0</v>
      </c>
      <c r="D308" s="470">
        <f>('ป้อนข้อมูล Mortgage Protection1'!$G$26*HLOOKUP($D$6,'SA 10%'!$A$6:$IV$366,$A308+1,0))/1000</f>
        <v>0</v>
      </c>
      <c r="E308" s="470">
        <f>('ป้อนข้อมูล Mortgage Protection1'!$G$26*HLOOKUP($E$6,'SA 10%'!$A$6:$IV$366,$A308+1,0))/1000</f>
        <v>0</v>
      </c>
      <c r="F308" s="470">
        <f>('ป้อนข้อมูล Mortgage Protection1'!$G$26*HLOOKUP($F$6,'SA 10%'!$A$6:$IV$366,$A308+1,0))/1000</f>
        <v>0</v>
      </c>
      <c r="G308" s="470">
        <f>('ป้อนข้อมูล Mortgage Protection1'!$G$26*HLOOKUP($G$6,'SA 10%'!$A$6:$IV$366,$A308+1,0))/1000</f>
        <v>0</v>
      </c>
      <c r="H308" s="470">
        <f>('ป้อนข้อมูล Mortgage Protection1'!$G$26*HLOOKUP($H$6,'SA 10%'!$A$6:$IV$366,$A308+1,0))/1000</f>
        <v>0</v>
      </c>
      <c r="I308" s="470">
        <f>('ป้อนข้อมูล Mortgage Protection1'!$G$26*HLOOKUP($I$6,'SA 10%'!$A$6:$IV$366,$A308+1,0))/1000</f>
        <v>0</v>
      </c>
      <c r="J308" s="470">
        <f>('ป้อนข้อมูล Mortgage Protection1'!$G$26*HLOOKUP($J$6,'SA 10%'!$A$6:$IV$366,$A308+1,0))/1000</f>
        <v>0</v>
      </c>
      <c r="K308" s="470">
        <f>('ป้อนข้อมูล Mortgage Protection1'!$G$26*HLOOKUP($K$6,'SA 10%'!$A$6:$IV$366,$A308+1,0))/1000</f>
        <v>0</v>
      </c>
      <c r="L308" s="470">
        <f>('ป้อนข้อมูล Mortgage Protection1'!$G$26*HLOOKUP($L$6,'SA 10%'!$A$6:$IV$366,$A308+1,0))/1000</f>
        <v>0</v>
      </c>
      <c r="M308" s="470">
        <f>('ป้อนข้อมูล Mortgage Protection1'!$G$26*HLOOKUP($M$6,'SA 10%'!$A$6:$IV$366,$A308+1,0))/1000</f>
        <v>0</v>
      </c>
      <c r="N308" s="470">
        <f>('ป้อนข้อมูล Mortgage Protection1'!$G$26*HLOOKUP($N$6,'SA 10%'!$A$6:$IV$366,$A308+1,0))/1000</f>
        <v>0</v>
      </c>
      <c r="O308" s="470">
        <f>('ป้อนข้อมูล Mortgage Protection1'!$G$26*HLOOKUP($O$6,'SA 10%'!$A$6:$IV$366,$A308+1,0))/1000</f>
        <v>0</v>
      </c>
      <c r="P308" s="470">
        <f>('ป้อนข้อมูล Mortgage Protection1'!$G$26*HLOOKUP($P$6,'SA 10%'!$A$6:$IV$366,$A308+1,0))/1000</f>
        <v>0</v>
      </c>
      <c r="Q308" s="470">
        <f>('ป้อนข้อมูล Mortgage Protection1'!$G$26*HLOOKUP($Q$6,'SA 10%'!$A$6:$IV$366,$A308+1,0))/1000</f>
        <v>0</v>
      </c>
      <c r="R308" s="470">
        <f>('ป้อนข้อมูล Mortgage Protection1'!$G$26*HLOOKUP($R$6,'SA 10%'!$A$6:$IV$366,$A308+1,0))/1000</f>
        <v>0</v>
      </c>
      <c r="S308" s="470">
        <f>('ป้อนข้อมูล Mortgage Protection1'!$G$26*HLOOKUP($S$6,'SA 10%'!$A$6:$IV$366,$A308+1,0))/1000</f>
        <v>0</v>
      </c>
      <c r="T308" s="470">
        <f>('ป้อนข้อมูล Mortgage Protection1'!$G$26*HLOOKUP($T$6,'SA 10%'!$A$6:$IV$366,$A308+1,0))/1000</f>
        <v>0</v>
      </c>
      <c r="U308" s="470">
        <f>('ป้อนข้อมูล Mortgage Protection1'!$G$26*HLOOKUP($U$6,'SA 10%'!$A$6:$IV$366,$A308+1,0))/1000</f>
        <v>0</v>
      </c>
      <c r="V308" s="470">
        <f>('ป้อนข้อมูล Mortgage Protection1'!$G$26*HLOOKUP($V$6,'SA 10%'!$A$6:$IV$366,$A308+1,0))/1000</f>
        <v>0</v>
      </c>
      <c r="W308" s="470">
        <f>('ป้อนข้อมูล Mortgage Protection1'!$G$26*HLOOKUP($W$6,'SA 10%'!$A$6:$IV$366,$A308+1,0))/1000</f>
        <v>0</v>
      </c>
      <c r="X308" s="470">
        <f>('ป้อนข้อมูล Mortgage Protection1'!$G$26*HLOOKUP($X$6,'SA 10%'!$A$6:$IV$366,$A308+1,0))/1000</f>
        <v>0</v>
      </c>
      <c r="Y308" s="470">
        <f>('ป้อนข้อมูล Mortgage Protection1'!$G$26*HLOOKUP($Y$6,'SA 10%'!$A$6:$IV$366,$A308+1,0))/1000</f>
        <v>0</v>
      </c>
      <c r="Z308" s="470">
        <f>('ป้อนข้อมูล Mortgage Protection1'!$G$26*HLOOKUP($Z$6,'SA 10%'!$A$6:$IV$366,$A308+1,0))/1000</f>
        <v>0</v>
      </c>
      <c r="AA308" s="470">
        <f>('ป้อนข้อมูล Mortgage Protection1'!$G$26*HLOOKUP($AA$6,'SA 10%'!$A$6:$IV$366,$A308+1,0))/1000</f>
        <v>241479.13629271273</v>
      </c>
      <c r="AB308" s="470">
        <f>('ป้อนข้อมูล Mortgage Protection1'!$G$26*HLOOKUP($AB$6,'SA 10%'!$A$6:$IV$366,$A308+1,0))/1000</f>
        <v>477275.97017102601</v>
      </c>
      <c r="AC308" s="470">
        <f>('ป้อนข้อมูล Mortgage Protection1'!$G$26*HLOOKUP($AC$6,'SA 10%'!$A$6:$IV$366,$A308+1,0))/1000</f>
        <v>687638.50061145856</v>
      </c>
      <c r="AD308" s="470">
        <f>('ป้อนข้อมูล Mortgage Protection1'!$G$26*HLOOKUP($AD$6,'SA 10%'!$A$6:$IV$366,$A308+1,0))/1000</f>
        <v>875586.35257252015</v>
      </c>
      <c r="AE308" s="470">
        <f>('ป้อนข้อมูล Mortgage Protection1'!$G$26*HLOOKUP($AE$6,'SA 10%'!$A$6:$IV$366,$A308+1,0))/1000</f>
        <v>1043728.5910695283</v>
      </c>
    </row>
    <row r="309" spans="1:31" ht="11.1" customHeight="1">
      <c r="A309" s="469">
        <v>303</v>
      </c>
      <c r="B309" s="470">
        <f>('ป้อนข้อมูล Mortgage Protection1'!$G$26*HLOOKUP($B$6,'SA 10%'!$A$6:$IV$366,$A309+1,0))/1000</f>
        <v>0</v>
      </c>
      <c r="C309" s="470">
        <f>('ป้อนข้อมูล Mortgage Protection1'!$G$26*HLOOKUP($C$6,'SA 10%'!$A$6:$IV$366,$A309+1,0))/1000</f>
        <v>0</v>
      </c>
      <c r="D309" s="470">
        <f>('ป้อนข้อมูล Mortgage Protection1'!$G$26*HLOOKUP($D$6,'SA 10%'!$A$6:$IV$366,$A309+1,0))/1000</f>
        <v>0</v>
      </c>
      <c r="E309" s="470">
        <f>('ป้อนข้อมูล Mortgage Protection1'!$G$26*HLOOKUP($E$6,'SA 10%'!$A$6:$IV$366,$A309+1,0))/1000</f>
        <v>0</v>
      </c>
      <c r="F309" s="470">
        <f>('ป้อนข้อมูล Mortgage Protection1'!$G$26*HLOOKUP($F$6,'SA 10%'!$A$6:$IV$366,$A309+1,0))/1000</f>
        <v>0</v>
      </c>
      <c r="G309" s="470">
        <f>('ป้อนข้อมูล Mortgage Protection1'!$G$26*HLOOKUP($G$6,'SA 10%'!$A$6:$IV$366,$A309+1,0))/1000</f>
        <v>0</v>
      </c>
      <c r="H309" s="470">
        <f>('ป้อนข้อมูล Mortgage Protection1'!$G$26*HLOOKUP($H$6,'SA 10%'!$A$6:$IV$366,$A309+1,0))/1000</f>
        <v>0</v>
      </c>
      <c r="I309" s="470">
        <f>('ป้อนข้อมูล Mortgage Protection1'!$G$26*HLOOKUP($I$6,'SA 10%'!$A$6:$IV$366,$A309+1,0))/1000</f>
        <v>0</v>
      </c>
      <c r="J309" s="470">
        <f>('ป้อนข้อมูล Mortgage Protection1'!$G$26*HLOOKUP($J$6,'SA 10%'!$A$6:$IV$366,$A309+1,0))/1000</f>
        <v>0</v>
      </c>
      <c r="K309" s="470">
        <f>('ป้อนข้อมูล Mortgage Protection1'!$G$26*HLOOKUP($K$6,'SA 10%'!$A$6:$IV$366,$A309+1,0))/1000</f>
        <v>0</v>
      </c>
      <c r="L309" s="470">
        <f>('ป้อนข้อมูล Mortgage Protection1'!$G$26*HLOOKUP($L$6,'SA 10%'!$A$6:$IV$366,$A309+1,0))/1000</f>
        <v>0</v>
      </c>
      <c r="M309" s="470">
        <f>('ป้อนข้อมูล Mortgage Protection1'!$G$26*HLOOKUP($M$6,'SA 10%'!$A$6:$IV$366,$A309+1,0))/1000</f>
        <v>0</v>
      </c>
      <c r="N309" s="470">
        <f>('ป้อนข้อมูล Mortgage Protection1'!$G$26*HLOOKUP($N$6,'SA 10%'!$A$6:$IV$366,$A309+1,0))/1000</f>
        <v>0</v>
      </c>
      <c r="O309" s="470">
        <f>('ป้อนข้อมูล Mortgage Protection1'!$G$26*HLOOKUP($O$6,'SA 10%'!$A$6:$IV$366,$A309+1,0))/1000</f>
        <v>0</v>
      </c>
      <c r="P309" s="470">
        <f>('ป้อนข้อมูล Mortgage Protection1'!$G$26*HLOOKUP($P$6,'SA 10%'!$A$6:$IV$366,$A309+1,0))/1000</f>
        <v>0</v>
      </c>
      <c r="Q309" s="470">
        <f>('ป้อนข้อมูล Mortgage Protection1'!$G$26*HLOOKUP($Q$6,'SA 10%'!$A$6:$IV$366,$A309+1,0))/1000</f>
        <v>0</v>
      </c>
      <c r="R309" s="470">
        <f>('ป้อนข้อมูล Mortgage Protection1'!$G$26*HLOOKUP($R$6,'SA 10%'!$A$6:$IV$366,$A309+1,0))/1000</f>
        <v>0</v>
      </c>
      <c r="S309" s="470">
        <f>('ป้อนข้อมูล Mortgage Protection1'!$G$26*HLOOKUP($S$6,'SA 10%'!$A$6:$IV$366,$A309+1,0))/1000</f>
        <v>0</v>
      </c>
      <c r="T309" s="470">
        <f>('ป้อนข้อมูล Mortgage Protection1'!$G$26*HLOOKUP($T$6,'SA 10%'!$A$6:$IV$366,$A309+1,0))/1000</f>
        <v>0</v>
      </c>
      <c r="U309" s="470">
        <f>('ป้อนข้อมูล Mortgage Protection1'!$G$26*HLOOKUP($U$6,'SA 10%'!$A$6:$IV$366,$A309+1,0))/1000</f>
        <v>0</v>
      </c>
      <c r="V309" s="470">
        <f>('ป้อนข้อมูล Mortgage Protection1'!$G$26*HLOOKUP($V$6,'SA 10%'!$A$6:$IV$366,$A309+1,0))/1000</f>
        <v>0</v>
      </c>
      <c r="W309" s="470">
        <f>('ป้อนข้อมูล Mortgage Protection1'!$G$26*HLOOKUP($W$6,'SA 10%'!$A$6:$IV$366,$A309+1,0))/1000</f>
        <v>0</v>
      </c>
      <c r="X309" s="470">
        <f>('ป้อนข้อมูล Mortgage Protection1'!$G$26*HLOOKUP($X$6,'SA 10%'!$A$6:$IV$366,$A309+1,0))/1000</f>
        <v>0</v>
      </c>
      <c r="Y309" s="470">
        <f>('ป้อนข้อมูล Mortgage Protection1'!$G$26*HLOOKUP($Y$6,'SA 10%'!$A$6:$IV$366,$A309+1,0))/1000</f>
        <v>0</v>
      </c>
      <c r="Z309" s="470">
        <f>('ป้อนข้อมูล Mortgage Protection1'!$G$26*HLOOKUP($Z$6,'SA 10%'!$A$6:$IV$366,$A309+1,0))/1000</f>
        <v>0</v>
      </c>
      <c r="AA309" s="470">
        <f>('ป้อนข้อมูล Mortgage Protection1'!$G$26*HLOOKUP($AA$6,'SA 10%'!$A$6:$IV$366,$A309+1,0))/1000</f>
        <v>220426.00163720106</v>
      </c>
      <c r="AB309" s="470">
        <f>('ป้อนข้อมูล Mortgage Protection1'!$G$26*HLOOKUP($AB$6,'SA 10%'!$A$6:$IV$366,$A309+1,0))/1000</f>
        <v>458363.92275709443</v>
      </c>
      <c r="AC309" s="470">
        <f>('ป้อนข้อมูล Mortgage Protection1'!$G$26*HLOOKUP($AC$6,'SA 10%'!$A$6:$IV$366,$A309+1,0))/1000</f>
        <v>670636.59135597665</v>
      </c>
      <c r="AD309" s="470">
        <f>('ป้อนข้อมูล Mortgage Protection1'!$G$26*HLOOKUP($AD$6,'SA 10%'!$A$6:$IV$366,$A309+1,0))/1000</f>
        <v>860291.05125276605</v>
      </c>
      <c r="AE309" s="470">
        <f>('ป้อนข้อมูล Mortgage Protection1'!$G$26*HLOOKUP($AE$6,'SA 10%'!$A$6:$IV$366,$A309+1,0))/1000</f>
        <v>1029960.0583483824</v>
      </c>
    </row>
    <row r="310" spans="1:31" ht="11.1" customHeight="1">
      <c r="A310" s="469">
        <v>304</v>
      </c>
      <c r="B310" s="470">
        <f>('ป้อนข้อมูล Mortgage Protection1'!$G$26*HLOOKUP($B$6,'SA 10%'!$A$6:$IV$366,$A310+1,0))/1000</f>
        <v>0</v>
      </c>
      <c r="C310" s="470">
        <f>('ป้อนข้อมูล Mortgage Protection1'!$G$26*HLOOKUP($C$6,'SA 10%'!$A$6:$IV$366,$A310+1,0))/1000</f>
        <v>0</v>
      </c>
      <c r="D310" s="470">
        <f>('ป้อนข้อมูล Mortgage Protection1'!$G$26*HLOOKUP($D$6,'SA 10%'!$A$6:$IV$366,$A310+1,0))/1000</f>
        <v>0</v>
      </c>
      <c r="E310" s="470">
        <f>('ป้อนข้อมูล Mortgage Protection1'!$G$26*HLOOKUP($E$6,'SA 10%'!$A$6:$IV$366,$A310+1,0))/1000</f>
        <v>0</v>
      </c>
      <c r="F310" s="470">
        <f>('ป้อนข้อมูล Mortgage Protection1'!$G$26*HLOOKUP($F$6,'SA 10%'!$A$6:$IV$366,$A310+1,0))/1000</f>
        <v>0</v>
      </c>
      <c r="G310" s="470">
        <f>('ป้อนข้อมูล Mortgage Protection1'!$G$26*HLOOKUP($G$6,'SA 10%'!$A$6:$IV$366,$A310+1,0))/1000</f>
        <v>0</v>
      </c>
      <c r="H310" s="470">
        <f>('ป้อนข้อมูล Mortgage Protection1'!$G$26*HLOOKUP($H$6,'SA 10%'!$A$6:$IV$366,$A310+1,0))/1000</f>
        <v>0</v>
      </c>
      <c r="I310" s="470">
        <f>('ป้อนข้อมูล Mortgage Protection1'!$G$26*HLOOKUP($I$6,'SA 10%'!$A$6:$IV$366,$A310+1,0))/1000</f>
        <v>0</v>
      </c>
      <c r="J310" s="470">
        <f>('ป้อนข้อมูล Mortgage Protection1'!$G$26*HLOOKUP($J$6,'SA 10%'!$A$6:$IV$366,$A310+1,0))/1000</f>
        <v>0</v>
      </c>
      <c r="K310" s="470">
        <f>('ป้อนข้อมูล Mortgage Protection1'!$G$26*HLOOKUP($K$6,'SA 10%'!$A$6:$IV$366,$A310+1,0))/1000</f>
        <v>0</v>
      </c>
      <c r="L310" s="470">
        <f>('ป้อนข้อมูล Mortgage Protection1'!$G$26*HLOOKUP($L$6,'SA 10%'!$A$6:$IV$366,$A310+1,0))/1000</f>
        <v>0</v>
      </c>
      <c r="M310" s="470">
        <f>('ป้อนข้อมูล Mortgage Protection1'!$G$26*HLOOKUP($M$6,'SA 10%'!$A$6:$IV$366,$A310+1,0))/1000</f>
        <v>0</v>
      </c>
      <c r="N310" s="470">
        <f>('ป้อนข้อมูล Mortgage Protection1'!$G$26*HLOOKUP($N$6,'SA 10%'!$A$6:$IV$366,$A310+1,0))/1000</f>
        <v>0</v>
      </c>
      <c r="O310" s="470">
        <f>('ป้อนข้อมูล Mortgage Protection1'!$G$26*HLOOKUP($O$6,'SA 10%'!$A$6:$IV$366,$A310+1,0))/1000</f>
        <v>0</v>
      </c>
      <c r="P310" s="470">
        <f>('ป้อนข้อมูล Mortgage Protection1'!$G$26*HLOOKUP($P$6,'SA 10%'!$A$6:$IV$366,$A310+1,0))/1000</f>
        <v>0</v>
      </c>
      <c r="Q310" s="470">
        <f>('ป้อนข้อมูล Mortgage Protection1'!$G$26*HLOOKUP($Q$6,'SA 10%'!$A$6:$IV$366,$A310+1,0))/1000</f>
        <v>0</v>
      </c>
      <c r="R310" s="470">
        <f>('ป้อนข้อมูล Mortgage Protection1'!$G$26*HLOOKUP($R$6,'SA 10%'!$A$6:$IV$366,$A310+1,0))/1000</f>
        <v>0</v>
      </c>
      <c r="S310" s="470">
        <f>('ป้อนข้อมูล Mortgage Protection1'!$G$26*HLOOKUP($S$6,'SA 10%'!$A$6:$IV$366,$A310+1,0))/1000</f>
        <v>0</v>
      </c>
      <c r="T310" s="470">
        <f>('ป้อนข้อมูล Mortgage Protection1'!$G$26*HLOOKUP($T$6,'SA 10%'!$A$6:$IV$366,$A310+1,0))/1000</f>
        <v>0</v>
      </c>
      <c r="U310" s="470">
        <f>('ป้อนข้อมูล Mortgage Protection1'!$G$26*HLOOKUP($U$6,'SA 10%'!$A$6:$IV$366,$A310+1,0))/1000</f>
        <v>0</v>
      </c>
      <c r="V310" s="470">
        <f>('ป้อนข้อมูล Mortgage Protection1'!$G$26*HLOOKUP($V$6,'SA 10%'!$A$6:$IV$366,$A310+1,0))/1000</f>
        <v>0</v>
      </c>
      <c r="W310" s="470">
        <f>('ป้อนข้อมูล Mortgage Protection1'!$G$26*HLOOKUP($W$6,'SA 10%'!$A$6:$IV$366,$A310+1,0))/1000</f>
        <v>0</v>
      </c>
      <c r="X310" s="470">
        <f>('ป้อนข้อมูล Mortgage Protection1'!$G$26*HLOOKUP($X$6,'SA 10%'!$A$6:$IV$366,$A310+1,0))/1000</f>
        <v>0</v>
      </c>
      <c r="Y310" s="470">
        <f>('ป้อนข้อมูล Mortgage Protection1'!$G$26*HLOOKUP($Y$6,'SA 10%'!$A$6:$IV$366,$A310+1,0))/1000</f>
        <v>0</v>
      </c>
      <c r="Z310" s="470">
        <f>('ป้อนข้อมูล Mortgage Protection1'!$G$26*HLOOKUP($Z$6,'SA 10%'!$A$6:$IV$366,$A310+1,0))/1000</f>
        <v>0</v>
      </c>
      <c r="AA310" s="470">
        <f>('ป้อนข้อมูล Mortgage Protection1'!$G$26*HLOOKUP($AA$6,'SA 10%'!$A$6:$IV$366,$A310+1,0))/1000</f>
        <v>199197.42419289323</v>
      </c>
      <c r="AB310" s="470">
        <f>('ป้อนข้อมูล Mortgage Protection1'!$G$26*HLOOKUP($AB$6,'SA 10%'!$A$6:$IV$366,$A310+1,0))/1000</f>
        <v>439294.27494804678</v>
      </c>
      <c r="AC310" s="470">
        <f>('ป้อนข้อมูล Mortgage Protection1'!$G$26*HLOOKUP($AC$6,'SA 10%'!$A$6:$IV$366,$A310+1,0))/1000</f>
        <v>653492.99952336587</v>
      </c>
      <c r="AD310" s="470">
        <f>('ป้อนข้อมูล Mortgage Protection1'!$G$26*HLOOKUP($AD$6,'SA 10%'!$A$6:$IV$366,$A310+1,0))/1000</f>
        <v>844868.28908868053</v>
      </c>
      <c r="AE310" s="470">
        <f>('ป้อนข้อมูล Mortgage Protection1'!$G$26*HLOOKUP($AE$6,'SA 10%'!$A$6:$IV$366,$A310+1,0))/1000</f>
        <v>1016076.7878545609</v>
      </c>
    </row>
    <row r="311" spans="1:31" ht="11.1" customHeight="1">
      <c r="A311" s="469">
        <v>305</v>
      </c>
      <c r="B311" s="470">
        <f>('ป้อนข้อมูล Mortgage Protection1'!$G$26*HLOOKUP($B$6,'SA 10%'!$A$6:$IV$366,$A311+1,0))/1000</f>
        <v>0</v>
      </c>
      <c r="C311" s="470">
        <f>('ป้อนข้อมูล Mortgage Protection1'!$G$26*HLOOKUP($C$6,'SA 10%'!$A$6:$IV$366,$A311+1,0))/1000</f>
        <v>0</v>
      </c>
      <c r="D311" s="470">
        <f>('ป้อนข้อมูล Mortgage Protection1'!$G$26*HLOOKUP($D$6,'SA 10%'!$A$6:$IV$366,$A311+1,0))/1000</f>
        <v>0</v>
      </c>
      <c r="E311" s="470">
        <f>('ป้อนข้อมูล Mortgage Protection1'!$G$26*HLOOKUP($E$6,'SA 10%'!$A$6:$IV$366,$A311+1,0))/1000</f>
        <v>0</v>
      </c>
      <c r="F311" s="470">
        <f>('ป้อนข้อมูล Mortgage Protection1'!$G$26*HLOOKUP($F$6,'SA 10%'!$A$6:$IV$366,$A311+1,0))/1000</f>
        <v>0</v>
      </c>
      <c r="G311" s="470">
        <f>('ป้อนข้อมูล Mortgage Protection1'!$G$26*HLOOKUP($G$6,'SA 10%'!$A$6:$IV$366,$A311+1,0))/1000</f>
        <v>0</v>
      </c>
      <c r="H311" s="470">
        <f>('ป้อนข้อมูล Mortgage Protection1'!$G$26*HLOOKUP($H$6,'SA 10%'!$A$6:$IV$366,$A311+1,0))/1000</f>
        <v>0</v>
      </c>
      <c r="I311" s="470">
        <f>('ป้อนข้อมูล Mortgage Protection1'!$G$26*HLOOKUP($I$6,'SA 10%'!$A$6:$IV$366,$A311+1,0))/1000</f>
        <v>0</v>
      </c>
      <c r="J311" s="470">
        <f>('ป้อนข้อมูล Mortgage Protection1'!$G$26*HLOOKUP($J$6,'SA 10%'!$A$6:$IV$366,$A311+1,0))/1000</f>
        <v>0</v>
      </c>
      <c r="K311" s="470">
        <f>('ป้อนข้อมูล Mortgage Protection1'!$G$26*HLOOKUP($K$6,'SA 10%'!$A$6:$IV$366,$A311+1,0))/1000</f>
        <v>0</v>
      </c>
      <c r="L311" s="470">
        <f>('ป้อนข้อมูล Mortgage Protection1'!$G$26*HLOOKUP($L$6,'SA 10%'!$A$6:$IV$366,$A311+1,0))/1000</f>
        <v>0</v>
      </c>
      <c r="M311" s="470">
        <f>('ป้อนข้อมูล Mortgage Protection1'!$G$26*HLOOKUP($M$6,'SA 10%'!$A$6:$IV$366,$A311+1,0))/1000</f>
        <v>0</v>
      </c>
      <c r="N311" s="470">
        <f>('ป้อนข้อมูล Mortgage Protection1'!$G$26*HLOOKUP($N$6,'SA 10%'!$A$6:$IV$366,$A311+1,0))/1000</f>
        <v>0</v>
      </c>
      <c r="O311" s="470">
        <f>('ป้อนข้อมูล Mortgage Protection1'!$G$26*HLOOKUP($O$6,'SA 10%'!$A$6:$IV$366,$A311+1,0))/1000</f>
        <v>0</v>
      </c>
      <c r="P311" s="470">
        <f>('ป้อนข้อมูล Mortgage Protection1'!$G$26*HLOOKUP($P$6,'SA 10%'!$A$6:$IV$366,$A311+1,0))/1000</f>
        <v>0</v>
      </c>
      <c r="Q311" s="470">
        <f>('ป้อนข้อมูล Mortgage Protection1'!$G$26*HLOOKUP($Q$6,'SA 10%'!$A$6:$IV$366,$A311+1,0))/1000</f>
        <v>0</v>
      </c>
      <c r="R311" s="470">
        <f>('ป้อนข้อมูล Mortgage Protection1'!$G$26*HLOOKUP($R$6,'SA 10%'!$A$6:$IV$366,$A311+1,0))/1000</f>
        <v>0</v>
      </c>
      <c r="S311" s="470">
        <f>('ป้อนข้อมูล Mortgage Protection1'!$G$26*HLOOKUP($S$6,'SA 10%'!$A$6:$IV$366,$A311+1,0))/1000</f>
        <v>0</v>
      </c>
      <c r="T311" s="470">
        <f>('ป้อนข้อมูล Mortgage Protection1'!$G$26*HLOOKUP($T$6,'SA 10%'!$A$6:$IV$366,$A311+1,0))/1000</f>
        <v>0</v>
      </c>
      <c r="U311" s="470">
        <f>('ป้อนข้อมูล Mortgage Protection1'!$G$26*HLOOKUP($U$6,'SA 10%'!$A$6:$IV$366,$A311+1,0))/1000</f>
        <v>0</v>
      </c>
      <c r="V311" s="470">
        <f>('ป้อนข้อมูล Mortgage Protection1'!$G$26*HLOOKUP($V$6,'SA 10%'!$A$6:$IV$366,$A311+1,0))/1000</f>
        <v>0</v>
      </c>
      <c r="W311" s="470">
        <f>('ป้อนข้อมูล Mortgage Protection1'!$G$26*HLOOKUP($W$6,'SA 10%'!$A$6:$IV$366,$A311+1,0))/1000</f>
        <v>0</v>
      </c>
      <c r="X311" s="470">
        <f>('ป้อนข้อมูล Mortgage Protection1'!$G$26*HLOOKUP($X$6,'SA 10%'!$A$6:$IV$366,$A311+1,0))/1000</f>
        <v>0</v>
      </c>
      <c r="Y311" s="470">
        <f>('ป้อนข้อมูล Mortgage Protection1'!$G$26*HLOOKUP($Y$6,'SA 10%'!$A$6:$IV$366,$A311+1,0))/1000</f>
        <v>0</v>
      </c>
      <c r="Z311" s="470">
        <f>('ป้อนข้อมูล Mortgage Protection1'!$G$26*HLOOKUP($Z$6,'SA 10%'!$A$6:$IV$366,$A311+1,0))/1000</f>
        <v>0</v>
      </c>
      <c r="AA311" s="470">
        <f>('ป้อนข้อมูล Mortgage Protection1'!$G$26*HLOOKUP($AA$6,'SA 10%'!$A$6:$IV$366,$A311+1,0))/1000</f>
        <v>177791.94193654991</v>
      </c>
      <c r="AB311" s="470">
        <f>('ป้อนข้อมูล Mortgage Protection1'!$G$26*HLOOKUP($AB$6,'SA 10%'!$A$6:$IV$366,$A311+1,0))/1000</f>
        <v>420065.7134072574</v>
      </c>
      <c r="AC311" s="470">
        <f>('ป้อนข้อมูล Mortgage Protection1'!$G$26*HLOOKUP($AC$6,'SA 10%'!$A$6:$IV$366,$A311+1,0))/1000</f>
        <v>636206.54442548321</v>
      </c>
      <c r="AD311" s="470">
        <f>('ป้อนข้อมูล Mortgage Protection1'!$G$26*HLOOKUP($AD$6,'SA 10%'!$A$6:$IV$366,$A311+1,0))/1000</f>
        <v>829317.00390656141</v>
      </c>
      <c r="AE311" s="470">
        <f>('ป้อนข้อมูล Mortgage Protection1'!$G$26*HLOOKUP($AE$6,'SA 10%'!$A$6:$IV$366,$A311+1,0))/1000</f>
        <v>1002077.8234399572</v>
      </c>
    </row>
    <row r="312" spans="1:31" ht="11.1" customHeight="1">
      <c r="A312" s="469">
        <v>306</v>
      </c>
      <c r="B312" s="470">
        <f>('ป้อนข้อมูล Mortgage Protection1'!$G$26*HLOOKUP($B$6,'SA 10%'!$A$6:$IV$366,$A312+1,0))/1000</f>
        <v>0</v>
      </c>
      <c r="C312" s="470">
        <f>('ป้อนข้อมูล Mortgage Protection1'!$G$26*HLOOKUP($C$6,'SA 10%'!$A$6:$IV$366,$A312+1,0))/1000</f>
        <v>0</v>
      </c>
      <c r="D312" s="470">
        <f>('ป้อนข้อมูล Mortgage Protection1'!$G$26*HLOOKUP($D$6,'SA 10%'!$A$6:$IV$366,$A312+1,0))/1000</f>
        <v>0</v>
      </c>
      <c r="E312" s="470">
        <f>('ป้อนข้อมูล Mortgage Protection1'!$G$26*HLOOKUP($E$6,'SA 10%'!$A$6:$IV$366,$A312+1,0))/1000</f>
        <v>0</v>
      </c>
      <c r="F312" s="470">
        <f>('ป้อนข้อมูล Mortgage Protection1'!$G$26*HLOOKUP($F$6,'SA 10%'!$A$6:$IV$366,$A312+1,0))/1000</f>
        <v>0</v>
      </c>
      <c r="G312" s="470">
        <f>('ป้อนข้อมูล Mortgage Protection1'!$G$26*HLOOKUP($G$6,'SA 10%'!$A$6:$IV$366,$A312+1,0))/1000</f>
        <v>0</v>
      </c>
      <c r="H312" s="470">
        <f>('ป้อนข้อมูล Mortgage Protection1'!$G$26*HLOOKUP($H$6,'SA 10%'!$A$6:$IV$366,$A312+1,0))/1000</f>
        <v>0</v>
      </c>
      <c r="I312" s="470">
        <f>('ป้อนข้อมูล Mortgage Protection1'!$G$26*HLOOKUP($I$6,'SA 10%'!$A$6:$IV$366,$A312+1,0))/1000</f>
        <v>0</v>
      </c>
      <c r="J312" s="470">
        <f>('ป้อนข้อมูล Mortgage Protection1'!$G$26*HLOOKUP($J$6,'SA 10%'!$A$6:$IV$366,$A312+1,0))/1000</f>
        <v>0</v>
      </c>
      <c r="K312" s="470">
        <f>('ป้อนข้อมูล Mortgage Protection1'!$G$26*HLOOKUP($K$6,'SA 10%'!$A$6:$IV$366,$A312+1,0))/1000</f>
        <v>0</v>
      </c>
      <c r="L312" s="470">
        <f>('ป้อนข้อมูล Mortgage Protection1'!$G$26*HLOOKUP($L$6,'SA 10%'!$A$6:$IV$366,$A312+1,0))/1000</f>
        <v>0</v>
      </c>
      <c r="M312" s="470">
        <f>('ป้อนข้อมูล Mortgage Protection1'!$G$26*HLOOKUP($M$6,'SA 10%'!$A$6:$IV$366,$A312+1,0))/1000</f>
        <v>0</v>
      </c>
      <c r="N312" s="470">
        <f>('ป้อนข้อมูล Mortgage Protection1'!$G$26*HLOOKUP($N$6,'SA 10%'!$A$6:$IV$366,$A312+1,0))/1000</f>
        <v>0</v>
      </c>
      <c r="O312" s="470">
        <f>('ป้อนข้อมูล Mortgage Protection1'!$G$26*HLOOKUP($O$6,'SA 10%'!$A$6:$IV$366,$A312+1,0))/1000</f>
        <v>0</v>
      </c>
      <c r="P312" s="470">
        <f>('ป้อนข้อมูล Mortgage Protection1'!$G$26*HLOOKUP($P$6,'SA 10%'!$A$6:$IV$366,$A312+1,0))/1000</f>
        <v>0</v>
      </c>
      <c r="Q312" s="470">
        <f>('ป้อนข้อมูล Mortgage Protection1'!$G$26*HLOOKUP($Q$6,'SA 10%'!$A$6:$IV$366,$A312+1,0))/1000</f>
        <v>0</v>
      </c>
      <c r="R312" s="470">
        <f>('ป้อนข้อมูล Mortgage Protection1'!$G$26*HLOOKUP($R$6,'SA 10%'!$A$6:$IV$366,$A312+1,0))/1000</f>
        <v>0</v>
      </c>
      <c r="S312" s="470">
        <f>('ป้อนข้อมูล Mortgage Protection1'!$G$26*HLOOKUP($S$6,'SA 10%'!$A$6:$IV$366,$A312+1,0))/1000</f>
        <v>0</v>
      </c>
      <c r="T312" s="470">
        <f>('ป้อนข้อมูล Mortgage Protection1'!$G$26*HLOOKUP($T$6,'SA 10%'!$A$6:$IV$366,$A312+1,0))/1000</f>
        <v>0</v>
      </c>
      <c r="U312" s="470">
        <f>('ป้อนข้อมูล Mortgage Protection1'!$G$26*HLOOKUP($U$6,'SA 10%'!$A$6:$IV$366,$A312+1,0))/1000</f>
        <v>0</v>
      </c>
      <c r="V312" s="470">
        <f>('ป้อนข้อมูล Mortgage Protection1'!$G$26*HLOOKUP($V$6,'SA 10%'!$A$6:$IV$366,$A312+1,0))/1000</f>
        <v>0</v>
      </c>
      <c r="W312" s="470">
        <f>('ป้อนข้อมูล Mortgage Protection1'!$G$26*HLOOKUP($W$6,'SA 10%'!$A$6:$IV$366,$A312+1,0))/1000</f>
        <v>0</v>
      </c>
      <c r="X312" s="470">
        <f>('ป้อนข้อมูล Mortgage Protection1'!$G$26*HLOOKUP($X$6,'SA 10%'!$A$6:$IV$366,$A312+1,0))/1000</f>
        <v>0</v>
      </c>
      <c r="Y312" s="470">
        <f>('ป้อนข้อมูล Mortgage Protection1'!$G$26*HLOOKUP($Y$6,'SA 10%'!$A$6:$IV$366,$A312+1,0))/1000</f>
        <v>0</v>
      </c>
      <c r="Z312" s="470">
        <f>('ป้อนข้อมูล Mortgage Protection1'!$G$26*HLOOKUP($Z$6,'SA 10%'!$A$6:$IV$366,$A312+1,0))/1000</f>
        <v>0</v>
      </c>
      <c r="AA312" s="470">
        <f>('ป้อนข้อมูล Mortgage Protection1'!$G$26*HLOOKUP($AA$6,'SA 10%'!$A$6:$IV$366,$A312+1,0))/1000</f>
        <v>156208.08066140368</v>
      </c>
      <c r="AB312" s="470">
        <f>('ป้อนข้อมูล Mortgage Protection1'!$G$26*HLOOKUP($AB$6,'SA 10%'!$A$6:$IV$366,$A312+1,0))/1000</f>
        <v>400676.9138536278</v>
      </c>
      <c r="AC312" s="470">
        <f>('ป้อนข้อมูล Mortgage Protection1'!$G$26*HLOOKUP($AC$6,'SA 10%'!$A$6:$IV$366,$A312+1,0))/1000</f>
        <v>618776.03553511878</v>
      </c>
      <c r="AD312" s="470">
        <f>('ป้อนข้อมูล Mortgage Protection1'!$G$26*HLOOKUP($AD$6,'SA 10%'!$A$6:$IV$366,$A312+1,0))/1000</f>
        <v>813636.12468125799</v>
      </c>
      <c r="AE312" s="470">
        <f>('ป้อนข้อมูล Mortgage Protection1'!$G$26*HLOOKUP($AE$6,'SA 10%'!$A$6:$IV$366,$A312+1,0))/1000</f>
        <v>987962.20098856557</v>
      </c>
    </row>
    <row r="313" spans="1:31" ht="11.1" customHeight="1">
      <c r="A313" s="469">
        <v>307</v>
      </c>
      <c r="B313" s="470">
        <f>('ป้อนข้อมูล Mortgage Protection1'!$G$26*HLOOKUP($B$6,'SA 10%'!$A$6:$IV$366,$A313+1,0))/1000</f>
        <v>0</v>
      </c>
      <c r="C313" s="470">
        <f>('ป้อนข้อมูล Mortgage Protection1'!$G$26*HLOOKUP($C$6,'SA 10%'!$A$6:$IV$366,$A313+1,0))/1000</f>
        <v>0</v>
      </c>
      <c r="D313" s="470">
        <f>('ป้อนข้อมูล Mortgage Protection1'!$G$26*HLOOKUP($D$6,'SA 10%'!$A$6:$IV$366,$A313+1,0))/1000</f>
        <v>0</v>
      </c>
      <c r="E313" s="470">
        <f>('ป้อนข้อมูล Mortgage Protection1'!$G$26*HLOOKUP($E$6,'SA 10%'!$A$6:$IV$366,$A313+1,0))/1000</f>
        <v>0</v>
      </c>
      <c r="F313" s="470">
        <f>('ป้อนข้อมูล Mortgage Protection1'!$G$26*HLOOKUP($F$6,'SA 10%'!$A$6:$IV$366,$A313+1,0))/1000</f>
        <v>0</v>
      </c>
      <c r="G313" s="470">
        <f>('ป้อนข้อมูล Mortgage Protection1'!$G$26*HLOOKUP($G$6,'SA 10%'!$A$6:$IV$366,$A313+1,0))/1000</f>
        <v>0</v>
      </c>
      <c r="H313" s="470">
        <f>('ป้อนข้อมูล Mortgage Protection1'!$G$26*HLOOKUP($H$6,'SA 10%'!$A$6:$IV$366,$A313+1,0))/1000</f>
        <v>0</v>
      </c>
      <c r="I313" s="470">
        <f>('ป้อนข้อมูล Mortgage Protection1'!$G$26*HLOOKUP($I$6,'SA 10%'!$A$6:$IV$366,$A313+1,0))/1000</f>
        <v>0</v>
      </c>
      <c r="J313" s="470">
        <f>('ป้อนข้อมูล Mortgage Protection1'!$G$26*HLOOKUP($J$6,'SA 10%'!$A$6:$IV$366,$A313+1,0))/1000</f>
        <v>0</v>
      </c>
      <c r="K313" s="470">
        <f>('ป้อนข้อมูล Mortgage Protection1'!$G$26*HLOOKUP($K$6,'SA 10%'!$A$6:$IV$366,$A313+1,0))/1000</f>
        <v>0</v>
      </c>
      <c r="L313" s="470">
        <f>('ป้อนข้อมูล Mortgage Protection1'!$G$26*HLOOKUP($L$6,'SA 10%'!$A$6:$IV$366,$A313+1,0))/1000</f>
        <v>0</v>
      </c>
      <c r="M313" s="470">
        <f>('ป้อนข้อมูล Mortgage Protection1'!$G$26*HLOOKUP($M$6,'SA 10%'!$A$6:$IV$366,$A313+1,0))/1000</f>
        <v>0</v>
      </c>
      <c r="N313" s="470">
        <f>('ป้อนข้อมูล Mortgage Protection1'!$G$26*HLOOKUP($N$6,'SA 10%'!$A$6:$IV$366,$A313+1,0))/1000</f>
        <v>0</v>
      </c>
      <c r="O313" s="470">
        <f>('ป้อนข้อมูล Mortgage Protection1'!$G$26*HLOOKUP($O$6,'SA 10%'!$A$6:$IV$366,$A313+1,0))/1000</f>
        <v>0</v>
      </c>
      <c r="P313" s="470">
        <f>('ป้อนข้อมูล Mortgage Protection1'!$G$26*HLOOKUP($P$6,'SA 10%'!$A$6:$IV$366,$A313+1,0))/1000</f>
        <v>0</v>
      </c>
      <c r="Q313" s="470">
        <f>('ป้อนข้อมูล Mortgage Protection1'!$G$26*HLOOKUP($Q$6,'SA 10%'!$A$6:$IV$366,$A313+1,0))/1000</f>
        <v>0</v>
      </c>
      <c r="R313" s="470">
        <f>('ป้อนข้อมูล Mortgage Protection1'!$G$26*HLOOKUP($R$6,'SA 10%'!$A$6:$IV$366,$A313+1,0))/1000</f>
        <v>0</v>
      </c>
      <c r="S313" s="470">
        <f>('ป้อนข้อมูล Mortgage Protection1'!$G$26*HLOOKUP($S$6,'SA 10%'!$A$6:$IV$366,$A313+1,0))/1000</f>
        <v>0</v>
      </c>
      <c r="T313" s="470">
        <f>('ป้อนข้อมูล Mortgage Protection1'!$G$26*HLOOKUP($T$6,'SA 10%'!$A$6:$IV$366,$A313+1,0))/1000</f>
        <v>0</v>
      </c>
      <c r="U313" s="470">
        <f>('ป้อนข้อมูล Mortgage Protection1'!$G$26*HLOOKUP($U$6,'SA 10%'!$A$6:$IV$366,$A313+1,0))/1000</f>
        <v>0</v>
      </c>
      <c r="V313" s="470">
        <f>('ป้อนข้อมูล Mortgage Protection1'!$G$26*HLOOKUP($V$6,'SA 10%'!$A$6:$IV$366,$A313+1,0))/1000</f>
        <v>0</v>
      </c>
      <c r="W313" s="470">
        <f>('ป้อนข้อมูล Mortgage Protection1'!$G$26*HLOOKUP($W$6,'SA 10%'!$A$6:$IV$366,$A313+1,0))/1000</f>
        <v>0</v>
      </c>
      <c r="X313" s="470">
        <f>('ป้อนข้อมูล Mortgage Protection1'!$G$26*HLOOKUP($X$6,'SA 10%'!$A$6:$IV$366,$A313+1,0))/1000</f>
        <v>0</v>
      </c>
      <c r="Y313" s="470">
        <f>('ป้อนข้อมูล Mortgage Protection1'!$G$26*HLOOKUP($Y$6,'SA 10%'!$A$6:$IV$366,$A313+1,0))/1000</f>
        <v>0</v>
      </c>
      <c r="Z313" s="470">
        <f>('ป้อนข้อมูล Mortgage Protection1'!$G$26*HLOOKUP($Z$6,'SA 10%'!$A$6:$IV$366,$A313+1,0))/1000</f>
        <v>0</v>
      </c>
      <c r="AA313" s="470">
        <f>('ป้อนข้อมูล Mortgage Protection1'!$G$26*HLOOKUP($AA$6,'SA 10%'!$A$6:$IV$366,$A313+1,0))/1000</f>
        <v>134444.35387563091</v>
      </c>
      <c r="AB313" s="470">
        <f>('ป้อนข้อมูล Mortgage Protection1'!$G$26*HLOOKUP($AB$6,'SA 10%'!$A$6:$IV$366,$A313+1,0))/1000</f>
        <v>381126.54097038461</v>
      </c>
      <c r="AC313" s="470">
        <f>('ป้อนข้อมูล Mortgage Protection1'!$G$26*HLOOKUP($AC$6,'SA 10%'!$A$6:$IV$366,$A313+1,0))/1000</f>
        <v>601200.27240400016</v>
      </c>
      <c r="AD313" s="470">
        <f>('ป้อนข้อมูล Mortgage Protection1'!$G$26*HLOOKUP($AD$6,'SA 10%'!$A$6:$IV$366,$A313+1,0))/1000</f>
        <v>797824.57146241004</v>
      </c>
      <c r="AE313" s="470">
        <f>('ป้อนข้อมูล Mortgage Protection1'!$G$26*HLOOKUP($AE$6,'SA 10%'!$A$6:$IV$366,$A313+1,0))/1000</f>
        <v>973728.94835007843</v>
      </c>
    </row>
    <row r="314" spans="1:31" ht="11.1" customHeight="1">
      <c r="A314" s="469">
        <v>308</v>
      </c>
      <c r="B314" s="470">
        <f>('ป้อนข้อมูล Mortgage Protection1'!$G$26*HLOOKUP($B$6,'SA 10%'!$A$6:$IV$366,$A314+1,0))/1000</f>
        <v>0</v>
      </c>
      <c r="C314" s="470">
        <f>('ป้อนข้อมูล Mortgage Protection1'!$G$26*HLOOKUP($C$6,'SA 10%'!$A$6:$IV$366,$A314+1,0))/1000</f>
        <v>0</v>
      </c>
      <c r="D314" s="470">
        <f>('ป้อนข้อมูล Mortgage Protection1'!$G$26*HLOOKUP($D$6,'SA 10%'!$A$6:$IV$366,$A314+1,0))/1000</f>
        <v>0</v>
      </c>
      <c r="E314" s="470">
        <f>('ป้อนข้อมูล Mortgage Protection1'!$G$26*HLOOKUP($E$6,'SA 10%'!$A$6:$IV$366,$A314+1,0))/1000</f>
        <v>0</v>
      </c>
      <c r="F314" s="470">
        <f>('ป้อนข้อมูล Mortgage Protection1'!$G$26*HLOOKUP($F$6,'SA 10%'!$A$6:$IV$366,$A314+1,0))/1000</f>
        <v>0</v>
      </c>
      <c r="G314" s="470">
        <f>('ป้อนข้อมูล Mortgage Protection1'!$G$26*HLOOKUP($G$6,'SA 10%'!$A$6:$IV$366,$A314+1,0))/1000</f>
        <v>0</v>
      </c>
      <c r="H314" s="470">
        <f>('ป้อนข้อมูล Mortgage Protection1'!$G$26*HLOOKUP($H$6,'SA 10%'!$A$6:$IV$366,$A314+1,0))/1000</f>
        <v>0</v>
      </c>
      <c r="I314" s="470">
        <f>('ป้อนข้อมูล Mortgage Protection1'!$G$26*HLOOKUP($I$6,'SA 10%'!$A$6:$IV$366,$A314+1,0))/1000</f>
        <v>0</v>
      </c>
      <c r="J314" s="470">
        <f>('ป้อนข้อมูล Mortgage Protection1'!$G$26*HLOOKUP($J$6,'SA 10%'!$A$6:$IV$366,$A314+1,0))/1000</f>
        <v>0</v>
      </c>
      <c r="K314" s="470">
        <f>('ป้อนข้อมูล Mortgage Protection1'!$G$26*HLOOKUP($K$6,'SA 10%'!$A$6:$IV$366,$A314+1,0))/1000</f>
        <v>0</v>
      </c>
      <c r="L314" s="470">
        <f>('ป้อนข้อมูล Mortgage Protection1'!$G$26*HLOOKUP($L$6,'SA 10%'!$A$6:$IV$366,$A314+1,0))/1000</f>
        <v>0</v>
      </c>
      <c r="M314" s="470">
        <f>('ป้อนข้อมูล Mortgage Protection1'!$G$26*HLOOKUP($M$6,'SA 10%'!$A$6:$IV$366,$A314+1,0))/1000</f>
        <v>0</v>
      </c>
      <c r="N314" s="470">
        <f>('ป้อนข้อมูล Mortgage Protection1'!$G$26*HLOOKUP($N$6,'SA 10%'!$A$6:$IV$366,$A314+1,0))/1000</f>
        <v>0</v>
      </c>
      <c r="O314" s="470">
        <f>('ป้อนข้อมูล Mortgage Protection1'!$G$26*HLOOKUP($O$6,'SA 10%'!$A$6:$IV$366,$A314+1,0))/1000</f>
        <v>0</v>
      </c>
      <c r="P314" s="470">
        <f>('ป้อนข้อมูล Mortgage Protection1'!$G$26*HLOOKUP($P$6,'SA 10%'!$A$6:$IV$366,$A314+1,0))/1000</f>
        <v>0</v>
      </c>
      <c r="Q314" s="470">
        <f>('ป้อนข้อมูล Mortgage Protection1'!$G$26*HLOOKUP($Q$6,'SA 10%'!$A$6:$IV$366,$A314+1,0))/1000</f>
        <v>0</v>
      </c>
      <c r="R314" s="470">
        <f>('ป้อนข้อมูล Mortgage Protection1'!$G$26*HLOOKUP($R$6,'SA 10%'!$A$6:$IV$366,$A314+1,0))/1000</f>
        <v>0</v>
      </c>
      <c r="S314" s="470">
        <f>('ป้อนข้อมูล Mortgage Protection1'!$G$26*HLOOKUP($S$6,'SA 10%'!$A$6:$IV$366,$A314+1,0))/1000</f>
        <v>0</v>
      </c>
      <c r="T314" s="470">
        <f>('ป้อนข้อมูล Mortgage Protection1'!$G$26*HLOOKUP($T$6,'SA 10%'!$A$6:$IV$366,$A314+1,0))/1000</f>
        <v>0</v>
      </c>
      <c r="U314" s="470">
        <f>('ป้อนข้อมูล Mortgage Protection1'!$G$26*HLOOKUP($U$6,'SA 10%'!$A$6:$IV$366,$A314+1,0))/1000</f>
        <v>0</v>
      </c>
      <c r="V314" s="470">
        <f>('ป้อนข้อมูล Mortgage Protection1'!$G$26*HLOOKUP($V$6,'SA 10%'!$A$6:$IV$366,$A314+1,0))/1000</f>
        <v>0</v>
      </c>
      <c r="W314" s="470">
        <f>('ป้อนข้อมูล Mortgage Protection1'!$G$26*HLOOKUP($W$6,'SA 10%'!$A$6:$IV$366,$A314+1,0))/1000</f>
        <v>0</v>
      </c>
      <c r="X314" s="470">
        <f>('ป้อนข้อมูล Mortgage Protection1'!$G$26*HLOOKUP($X$6,'SA 10%'!$A$6:$IV$366,$A314+1,0))/1000</f>
        <v>0</v>
      </c>
      <c r="Y314" s="470">
        <f>('ป้อนข้อมูล Mortgage Protection1'!$G$26*HLOOKUP($Y$6,'SA 10%'!$A$6:$IV$366,$A314+1,0))/1000</f>
        <v>0</v>
      </c>
      <c r="Z314" s="470">
        <f>('ป้อนข้อมูล Mortgage Protection1'!$G$26*HLOOKUP($Z$6,'SA 10%'!$A$6:$IV$366,$A314+1,0))/1000</f>
        <v>0</v>
      </c>
      <c r="AA314" s="470">
        <f>('ป้อนข้อมูล Mortgage Protection1'!$G$26*HLOOKUP($AA$6,'SA 10%'!$A$6:$IV$366,$A314+1,0))/1000</f>
        <v>112499.26269997681</v>
      </c>
      <c r="AB314" s="470">
        <f>('ป้อนข้อมูล Mortgage Protection1'!$G$26*HLOOKUP($AB$6,'SA 10%'!$A$6:$IV$366,$A314+1,0))/1000</f>
        <v>361413.24831311469</v>
      </c>
      <c r="AC314" s="470">
        <f>('ป้อนข้อมูล Mortgage Protection1'!$G$26*HLOOKUP($AC$6,'SA 10%'!$A$6:$IV$366,$A314+1,0))/1000</f>
        <v>583478.04458012269</v>
      </c>
      <c r="AD314" s="470">
        <f>('ป้อนข้อมูล Mortgage Protection1'!$G$26*HLOOKUP($AD$6,'SA 10%'!$A$6:$IV$366,$A314+1,0))/1000</f>
        <v>781881.25530007179</v>
      </c>
      <c r="AE314" s="470">
        <f>('ป้อนข้อมูล Mortgage Protection1'!$G$26*HLOOKUP($AE$6,'SA 10%'!$A$6:$IV$366,$A314+1,0))/1000</f>
        <v>959377.08527293755</v>
      </c>
    </row>
    <row r="315" spans="1:31" ht="11.1" customHeight="1">
      <c r="A315" s="469">
        <v>309</v>
      </c>
      <c r="B315" s="470">
        <f>('ป้อนข้อมูล Mortgage Protection1'!$G$26*HLOOKUP($B$6,'SA 10%'!$A$6:$IV$366,$A315+1,0))/1000</f>
        <v>0</v>
      </c>
      <c r="C315" s="470">
        <f>('ป้อนข้อมูล Mortgage Protection1'!$G$26*HLOOKUP($C$6,'SA 10%'!$A$6:$IV$366,$A315+1,0))/1000</f>
        <v>0</v>
      </c>
      <c r="D315" s="470">
        <f>('ป้อนข้อมูล Mortgage Protection1'!$G$26*HLOOKUP($D$6,'SA 10%'!$A$6:$IV$366,$A315+1,0))/1000</f>
        <v>0</v>
      </c>
      <c r="E315" s="470">
        <f>('ป้อนข้อมูล Mortgage Protection1'!$G$26*HLOOKUP($E$6,'SA 10%'!$A$6:$IV$366,$A315+1,0))/1000</f>
        <v>0</v>
      </c>
      <c r="F315" s="470">
        <f>('ป้อนข้อมูล Mortgage Protection1'!$G$26*HLOOKUP($F$6,'SA 10%'!$A$6:$IV$366,$A315+1,0))/1000</f>
        <v>0</v>
      </c>
      <c r="G315" s="470">
        <f>('ป้อนข้อมูล Mortgage Protection1'!$G$26*HLOOKUP($G$6,'SA 10%'!$A$6:$IV$366,$A315+1,0))/1000</f>
        <v>0</v>
      </c>
      <c r="H315" s="470">
        <f>('ป้อนข้อมูล Mortgage Protection1'!$G$26*HLOOKUP($H$6,'SA 10%'!$A$6:$IV$366,$A315+1,0))/1000</f>
        <v>0</v>
      </c>
      <c r="I315" s="470">
        <f>('ป้อนข้อมูล Mortgage Protection1'!$G$26*HLOOKUP($I$6,'SA 10%'!$A$6:$IV$366,$A315+1,0))/1000</f>
        <v>0</v>
      </c>
      <c r="J315" s="470">
        <f>('ป้อนข้อมูล Mortgage Protection1'!$G$26*HLOOKUP($J$6,'SA 10%'!$A$6:$IV$366,$A315+1,0))/1000</f>
        <v>0</v>
      </c>
      <c r="K315" s="470">
        <f>('ป้อนข้อมูล Mortgage Protection1'!$G$26*HLOOKUP($K$6,'SA 10%'!$A$6:$IV$366,$A315+1,0))/1000</f>
        <v>0</v>
      </c>
      <c r="L315" s="470">
        <f>('ป้อนข้อมูล Mortgage Protection1'!$G$26*HLOOKUP($L$6,'SA 10%'!$A$6:$IV$366,$A315+1,0))/1000</f>
        <v>0</v>
      </c>
      <c r="M315" s="470">
        <f>('ป้อนข้อมูล Mortgage Protection1'!$G$26*HLOOKUP($M$6,'SA 10%'!$A$6:$IV$366,$A315+1,0))/1000</f>
        <v>0</v>
      </c>
      <c r="N315" s="470">
        <f>('ป้อนข้อมูล Mortgage Protection1'!$G$26*HLOOKUP($N$6,'SA 10%'!$A$6:$IV$366,$A315+1,0))/1000</f>
        <v>0</v>
      </c>
      <c r="O315" s="470">
        <f>('ป้อนข้อมูล Mortgage Protection1'!$G$26*HLOOKUP($O$6,'SA 10%'!$A$6:$IV$366,$A315+1,0))/1000</f>
        <v>0</v>
      </c>
      <c r="P315" s="470">
        <f>('ป้อนข้อมูล Mortgage Protection1'!$G$26*HLOOKUP($P$6,'SA 10%'!$A$6:$IV$366,$A315+1,0))/1000</f>
        <v>0</v>
      </c>
      <c r="Q315" s="470">
        <f>('ป้อนข้อมูล Mortgage Protection1'!$G$26*HLOOKUP($Q$6,'SA 10%'!$A$6:$IV$366,$A315+1,0))/1000</f>
        <v>0</v>
      </c>
      <c r="R315" s="470">
        <f>('ป้อนข้อมูล Mortgage Protection1'!$G$26*HLOOKUP($R$6,'SA 10%'!$A$6:$IV$366,$A315+1,0))/1000</f>
        <v>0</v>
      </c>
      <c r="S315" s="470">
        <f>('ป้อนข้อมูล Mortgage Protection1'!$G$26*HLOOKUP($S$6,'SA 10%'!$A$6:$IV$366,$A315+1,0))/1000</f>
        <v>0</v>
      </c>
      <c r="T315" s="470">
        <f>('ป้อนข้อมูล Mortgage Protection1'!$G$26*HLOOKUP($T$6,'SA 10%'!$A$6:$IV$366,$A315+1,0))/1000</f>
        <v>0</v>
      </c>
      <c r="U315" s="470">
        <f>('ป้อนข้อมูล Mortgage Protection1'!$G$26*HLOOKUP($U$6,'SA 10%'!$A$6:$IV$366,$A315+1,0))/1000</f>
        <v>0</v>
      </c>
      <c r="V315" s="470">
        <f>('ป้อนข้อมูล Mortgage Protection1'!$G$26*HLOOKUP($V$6,'SA 10%'!$A$6:$IV$366,$A315+1,0))/1000</f>
        <v>0</v>
      </c>
      <c r="W315" s="470">
        <f>('ป้อนข้อมูล Mortgage Protection1'!$G$26*HLOOKUP($W$6,'SA 10%'!$A$6:$IV$366,$A315+1,0))/1000</f>
        <v>0</v>
      </c>
      <c r="X315" s="470">
        <f>('ป้อนข้อมูล Mortgage Protection1'!$G$26*HLOOKUP($X$6,'SA 10%'!$A$6:$IV$366,$A315+1,0))/1000</f>
        <v>0</v>
      </c>
      <c r="Y315" s="470">
        <f>('ป้อนข้อมูล Mortgage Protection1'!$G$26*HLOOKUP($Y$6,'SA 10%'!$A$6:$IV$366,$A315+1,0))/1000</f>
        <v>0</v>
      </c>
      <c r="Z315" s="470">
        <f>('ป้อนข้อมูล Mortgage Protection1'!$G$26*HLOOKUP($Z$6,'SA 10%'!$A$6:$IV$366,$A315+1,0))/1000</f>
        <v>0</v>
      </c>
      <c r="AA315" s="470">
        <f>('ป้อนข้อมูล Mortgage Protection1'!$G$26*HLOOKUP($AA$6,'SA 10%'!$A$6:$IV$366,$A315+1,0))/1000</f>
        <v>90371.295764525697</v>
      </c>
      <c r="AB315" s="470">
        <f>('ป้อนข้อมูล Mortgage Protection1'!$G$26*HLOOKUP($AB$6,'SA 10%'!$A$6:$IV$366,$A315+1,0))/1000</f>
        <v>341535.67821703391</v>
      </c>
      <c r="AC315" s="470">
        <f>('ป้อนข้อมูล Mortgage Protection1'!$G$26*HLOOKUP($AC$6,'SA 10%'!$A$6:$IV$366,$A315+1,0))/1000</f>
        <v>565608.13152437983</v>
      </c>
      <c r="AD315" s="470">
        <f>('ป้อนข้อมูล Mortgage Protection1'!$G$26*HLOOKUP($AD$6,'SA 10%'!$A$6:$IV$366,$A315+1,0))/1000</f>
        <v>765805.07816971419</v>
      </c>
      <c r="AE315" s="470">
        <f>('ป้อนข้อมูล Mortgage Protection1'!$G$26*HLOOKUP($AE$6,'SA 10%'!$A$6:$IV$366,$A315+1,0))/1000</f>
        <v>944905.62333682051</v>
      </c>
    </row>
    <row r="316" spans="1:31" ht="11.1" customHeight="1">
      <c r="A316" s="469">
        <v>310</v>
      </c>
      <c r="B316" s="470">
        <f>('ป้อนข้อมูล Mortgage Protection1'!$G$26*HLOOKUP($B$6,'SA 10%'!$A$6:$IV$366,$A316+1,0))/1000</f>
        <v>0</v>
      </c>
      <c r="C316" s="470">
        <f>('ป้อนข้อมูล Mortgage Protection1'!$G$26*HLOOKUP($C$6,'SA 10%'!$A$6:$IV$366,$A316+1,0))/1000</f>
        <v>0</v>
      </c>
      <c r="D316" s="470">
        <f>('ป้อนข้อมูล Mortgage Protection1'!$G$26*HLOOKUP($D$6,'SA 10%'!$A$6:$IV$366,$A316+1,0))/1000</f>
        <v>0</v>
      </c>
      <c r="E316" s="470">
        <f>('ป้อนข้อมูล Mortgage Protection1'!$G$26*HLOOKUP($E$6,'SA 10%'!$A$6:$IV$366,$A316+1,0))/1000</f>
        <v>0</v>
      </c>
      <c r="F316" s="470">
        <f>('ป้อนข้อมูล Mortgage Protection1'!$G$26*HLOOKUP($F$6,'SA 10%'!$A$6:$IV$366,$A316+1,0))/1000</f>
        <v>0</v>
      </c>
      <c r="G316" s="470">
        <f>('ป้อนข้อมูล Mortgage Protection1'!$G$26*HLOOKUP($G$6,'SA 10%'!$A$6:$IV$366,$A316+1,0))/1000</f>
        <v>0</v>
      </c>
      <c r="H316" s="470">
        <f>('ป้อนข้อมูล Mortgage Protection1'!$G$26*HLOOKUP($H$6,'SA 10%'!$A$6:$IV$366,$A316+1,0))/1000</f>
        <v>0</v>
      </c>
      <c r="I316" s="470">
        <f>('ป้อนข้อมูล Mortgage Protection1'!$G$26*HLOOKUP($I$6,'SA 10%'!$A$6:$IV$366,$A316+1,0))/1000</f>
        <v>0</v>
      </c>
      <c r="J316" s="470">
        <f>('ป้อนข้อมูล Mortgage Protection1'!$G$26*HLOOKUP($J$6,'SA 10%'!$A$6:$IV$366,$A316+1,0))/1000</f>
        <v>0</v>
      </c>
      <c r="K316" s="470">
        <f>('ป้อนข้อมูล Mortgage Protection1'!$G$26*HLOOKUP($K$6,'SA 10%'!$A$6:$IV$366,$A316+1,0))/1000</f>
        <v>0</v>
      </c>
      <c r="L316" s="470">
        <f>('ป้อนข้อมูล Mortgage Protection1'!$G$26*HLOOKUP($L$6,'SA 10%'!$A$6:$IV$366,$A316+1,0))/1000</f>
        <v>0</v>
      </c>
      <c r="M316" s="470">
        <f>('ป้อนข้อมูล Mortgage Protection1'!$G$26*HLOOKUP($M$6,'SA 10%'!$A$6:$IV$366,$A316+1,0))/1000</f>
        <v>0</v>
      </c>
      <c r="N316" s="470">
        <f>('ป้อนข้อมูล Mortgage Protection1'!$G$26*HLOOKUP($N$6,'SA 10%'!$A$6:$IV$366,$A316+1,0))/1000</f>
        <v>0</v>
      </c>
      <c r="O316" s="470">
        <f>('ป้อนข้อมูล Mortgage Protection1'!$G$26*HLOOKUP($O$6,'SA 10%'!$A$6:$IV$366,$A316+1,0))/1000</f>
        <v>0</v>
      </c>
      <c r="P316" s="470">
        <f>('ป้อนข้อมูล Mortgage Protection1'!$G$26*HLOOKUP($P$6,'SA 10%'!$A$6:$IV$366,$A316+1,0))/1000</f>
        <v>0</v>
      </c>
      <c r="Q316" s="470">
        <f>('ป้อนข้อมูล Mortgage Protection1'!$G$26*HLOOKUP($Q$6,'SA 10%'!$A$6:$IV$366,$A316+1,0))/1000</f>
        <v>0</v>
      </c>
      <c r="R316" s="470">
        <f>('ป้อนข้อมูล Mortgage Protection1'!$G$26*HLOOKUP($R$6,'SA 10%'!$A$6:$IV$366,$A316+1,0))/1000</f>
        <v>0</v>
      </c>
      <c r="S316" s="470">
        <f>('ป้อนข้อมูล Mortgage Protection1'!$G$26*HLOOKUP($S$6,'SA 10%'!$A$6:$IV$366,$A316+1,0))/1000</f>
        <v>0</v>
      </c>
      <c r="T316" s="470">
        <f>('ป้อนข้อมูล Mortgage Protection1'!$G$26*HLOOKUP($T$6,'SA 10%'!$A$6:$IV$366,$A316+1,0))/1000</f>
        <v>0</v>
      </c>
      <c r="U316" s="470">
        <f>('ป้อนข้อมูล Mortgage Protection1'!$G$26*HLOOKUP($U$6,'SA 10%'!$A$6:$IV$366,$A316+1,0))/1000</f>
        <v>0</v>
      </c>
      <c r="V316" s="470">
        <f>('ป้อนข้อมูล Mortgage Protection1'!$G$26*HLOOKUP($V$6,'SA 10%'!$A$6:$IV$366,$A316+1,0))/1000</f>
        <v>0</v>
      </c>
      <c r="W316" s="470">
        <f>('ป้อนข้อมูล Mortgage Protection1'!$G$26*HLOOKUP($W$6,'SA 10%'!$A$6:$IV$366,$A316+1,0))/1000</f>
        <v>0</v>
      </c>
      <c r="X316" s="470">
        <f>('ป้อนข้อมูล Mortgage Protection1'!$G$26*HLOOKUP($X$6,'SA 10%'!$A$6:$IV$366,$A316+1,0))/1000</f>
        <v>0</v>
      </c>
      <c r="Y316" s="470">
        <f>('ป้อนข้อมูล Mortgage Protection1'!$G$26*HLOOKUP($Y$6,'SA 10%'!$A$6:$IV$366,$A316+1,0))/1000</f>
        <v>0</v>
      </c>
      <c r="Z316" s="470">
        <f>('ป้อนข้อมูล Mortgage Protection1'!$G$26*HLOOKUP($Z$6,'SA 10%'!$A$6:$IV$366,$A316+1,0))/1000</f>
        <v>0</v>
      </c>
      <c r="AA316" s="470">
        <f>('ป้อนข้อมูล Mortgage Protection1'!$G$26*HLOOKUP($AA$6,'SA 10%'!$A$6:$IV$366,$A316+1,0))/1000</f>
        <v>68058.929104612558</v>
      </c>
      <c r="AB316" s="470">
        <f>('ป้อนข้อมูล Mortgage Protection1'!$G$26*HLOOKUP($AB$6,'SA 10%'!$A$6:$IV$366,$A316+1,0))/1000</f>
        <v>321492.46170348633</v>
      </c>
      <c r="AC316" s="470">
        <f>('ป้อนข้อมูล Mortgage Protection1'!$G$26*HLOOKUP($AC$6,'SA 10%'!$A$6:$IV$366,$A316+1,0))/1000</f>
        <v>547589.30252650566</v>
      </c>
      <c r="AD316" s="470">
        <f>('ป้อนข้อมูล Mortgage Protection1'!$G$26*HLOOKUP($AD$6,'SA 10%'!$A$6:$IV$366,$A316+1,0))/1000</f>
        <v>749594.93289660371</v>
      </c>
      <c r="AE316" s="470">
        <f>('ป้อนข้อมูล Mortgage Protection1'!$G$26*HLOOKUP($AE$6,'SA 10%'!$A$6:$IV$366,$A316+1,0))/1000</f>
        <v>930313.56588456919</v>
      </c>
    </row>
    <row r="317" spans="1:31" ht="11.1" customHeight="1">
      <c r="A317" s="469">
        <v>311</v>
      </c>
      <c r="B317" s="470">
        <f>('ป้อนข้อมูล Mortgage Protection1'!$G$26*HLOOKUP($B$6,'SA 10%'!$A$6:$IV$366,$A317+1,0))/1000</f>
        <v>0</v>
      </c>
      <c r="C317" s="470">
        <f>('ป้อนข้อมูล Mortgage Protection1'!$G$26*HLOOKUP($C$6,'SA 10%'!$A$6:$IV$366,$A317+1,0))/1000</f>
        <v>0</v>
      </c>
      <c r="D317" s="470">
        <f>('ป้อนข้อมูล Mortgage Protection1'!$G$26*HLOOKUP($D$6,'SA 10%'!$A$6:$IV$366,$A317+1,0))/1000</f>
        <v>0</v>
      </c>
      <c r="E317" s="470">
        <f>('ป้อนข้อมูล Mortgage Protection1'!$G$26*HLOOKUP($E$6,'SA 10%'!$A$6:$IV$366,$A317+1,0))/1000</f>
        <v>0</v>
      </c>
      <c r="F317" s="470">
        <f>('ป้อนข้อมูล Mortgage Protection1'!$G$26*HLOOKUP($F$6,'SA 10%'!$A$6:$IV$366,$A317+1,0))/1000</f>
        <v>0</v>
      </c>
      <c r="G317" s="470">
        <f>('ป้อนข้อมูล Mortgage Protection1'!$G$26*HLOOKUP($G$6,'SA 10%'!$A$6:$IV$366,$A317+1,0))/1000</f>
        <v>0</v>
      </c>
      <c r="H317" s="470">
        <f>('ป้อนข้อมูล Mortgage Protection1'!$G$26*HLOOKUP($H$6,'SA 10%'!$A$6:$IV$366,$A317+1,0))/1000</f>
        <v>0</v>
      </c>
      <c r="I317" s="470">
        <f>('ป้อนข้อมูล Mortgage Protection1'!$G$26*HLOOKUP($I$6,'SA 10%'!$A$6:$IV$366,$A317+1,0))/1000</f>
        <v>0</v>
      </c>
      <c r="J317" s="470">
        <f>('ป้อนข้อมูล Mortgage Protection1'!$G$26*HLOOKUP($J$6,'SA 10%'!$A$6:$IV$366,$A317+1,0))/1000</f>
        <v>0</v>
      </c>
      <c r="K317" s="470">
        <f>('ป้อนข้อมูล Mortgage Protection1'!$G$26*HLOOKUP($K$6,'SA 10%'!$A$6:$IV$366,$A317+1,0))/1000</f>
        <v>0</v>
      </c>
      <c r="L317" s="470">
        <f>('ป้อนข้อมูล Mortgage Protection1'!$G$26*HLOOKUP($L$6,'SA 10%'!$A$6:$IV$366,$A317+1,0))/1000</f>
        <v>0</v>
      </c>
      <c r="M317" s="470">
        <f>('ป้อนข้อมูล Mortgage Protection1'!$G$26*HLOOKUP($M$6,'SA 10%'!$A$6:$IV$366,$A317+1,0))/1000</f>
        <v>0</v>
      </c>
      <c r="N317" s="470">
        <f>('ป้อนข้อมูล Mortgage Protection1'!$G$26*HLOOKUP($N$6,'SA 10%'!$A$6:$IV$366,$A317+1,0))/1000</f>
        <v>0</v>
      </c>
      <c r="O317" s="470">
        <f>('ป้อนข้อมูล Mortgage Protection1'!$G$26*HLOOKUP($O$6,'SA 10%'!$A$6:$IV$366,$A317+1,0))/1000</f>
        <v>0</v>
      </c>
      <c r="P317" s="470">
        <f>('ป้อนข้อมูล Mortgage Protection1'!$G$26*HLOOKUP($P$6,'SA 10%'!$A$6:$IV$366,$A317+1,0))/1000</f>
        <v>0</v>
      </c>
      <c r="Q317" s="470">
        <f>('ป้อนข้อมูล Mortgage Protection1'!$G$26*HLOOKUP($Q$6,'SA 10%'!$A$6:$IV$366,$A317+1,0))/1000</f>
        <v>0</v>
      </c>
      <c r="R317" s="470">
        <f>('ป้อนข้อมูล Mortgage Protection1'!$G$26*HLOOKUP($R$6,'SA 10%'!$A$6:$IV$366,$A317+1,0))/1000</f>
        <v>0</v>
      </c>
      <c r="S317" s="470">
        <f>('ป้อนข้อมูล Mortgage Protection1'!$G$26*HLOOKUP($S$6,'SA 10%'!$A$6:$IV$366,$A317+1,0))/1000</f>
        <v>0</v>
      </c>
      <c r="T317" s="470">
        <f>('ป้อนข้อมูล Mortgage Protection1'!$G$26*HLOOKUP($T$6,'SA 10%'!$A$6:$IV$366,$A317+1,0))/1000</f>
        <v>0</v>
      </c>
      <c r="U317" s="470">
        <f>('ป้อนข้อมูล Mortgage Protection1'!$G$26*HLOOKUP($U$6,'SA 10%'!$A$6:$IV$366,$A317+1,0))/1000</f>
        <v>0</v>
      </c>
      <c r="V317" s="470">
        <f>('ป้อนข้อมูล Mortgage Protection1'!$G$26*HLOOKUP($V$6,'SA 10%'!$A$6:$IV$366,$A317+1,0))/1000</f>
        <v>0</v>
      </c>
      <c r="W317" s="470">
        <f>('ป้อนข้อมูล Mortgage Protection1'!$G$26*HLOOKUP($W$6,'SA 10%'!$A$6:$IV$366,$A317+1,0))/1000</f>
        <v>0</v>
      </c>
      <c r="X317" s="470">
        <f>('ป้อนข้อมูล Mortgage Protection1'!$G$26*HLOOKUP($X$6,'SA 10%'!$A$6:$IV$366,$A317+1,0))/1000</f>
        <v>0</v>
      </c>
      <c r="Y317" s="470">
        <f>('ป้อนข้อมูล Mortgage Protection1'!$G$26*HLOOKUP($Y$6,'SA 10%'!$A$6:$IV$366,$A317+1,0))/1000</f>
        <v>0</v>
      </c>
      <c r="Z317" s="470">
        <f>('ป้อนข้อมูล Mortgage Protection1'!$G$26*HLOOKUP($Z$6,'SA 10%'!$A$6:$IV$366,$A317+1,0))/1000</f>
        <v>0</v>
      </c>
      <c r="AA317" s="470">
        <f>('ป้อนข้อมูล Mortgage Protection1'!$G$26*HLOOKUP($AA$6,'SA 10%'!$A$6:$IV$366,$A317+1,0))/1000</f>
        <v>45560.626055866589</v>
      </c>
      <c r="AB317" s="470">
        <f>('ป้อนข้อมูล Mortgage Protection1'!$G$26*HLOOKUP($AB$6,'SA 10%'!$A$6:$IV$366,$A317+1,0))/1000</f>
        <v>301282.2183856584</v>
      </c>
      <c r="AC317" s="470">
        <f>('ป้อนข้อมูล Mortgage Protection1'!$G$26*HLOOKUP($AC$6,'SA 10%'!$A$6:$IV$366,$A317+1,0))/1000</f>
        <v>529420.31662031601</v>
      </c>
      <c r="AD317" s="470">
        <f>('ป้อนข้อมูล Mortgage Protection1'!$G$26*HLOOKUP($AD$6,'SA 10%'!$A$6:$IV$366,$A317+1,0))/1000</f>
        <v>733249.70307955053</v>
      </c>
      <c r="AE317" s="470">
        <f>('ป้อนข้อมูล Mortgage Protection1'!$G$26*HLOOKUP($AE$6,'SA 10%'!$A$6:$IV$366,$A317+1,0))/1000</f>
        <v>915599.90795354871</v>
      </c>
    </row>
    <row r="318" spans="1:31" ht="11.1" customHeight="1">
      <c r="A318" s="469">
        <v>312</v>
      </c>
      <c r="B318" s="470">
        <f>('ป้อนข้อมูล Mortgage Protection1'!$G$26*HLOOKUP($B$6,'SA 10%'!$A$6:$IV$366,$A318+1,0))/1000</f>
        <v>0</v>
      </c>
      <c r="C318" s="470">
        <f>('ป้อนข้อมูล Mortgage Protection1'!$G$26*HLOOKUP($C$6,'SA 10%'!$A$6:$IV$366,$A318+1,0))/1000</f>
        <v>0</v>
      </c>
      <c r="D318" s="470">
        <f>('ป้อนข้อมูล Mortgage Protection1'!$G$26*HLOOKUP($D$6,'SA 10%'!$A$6:$IV$366,$A318+1,0))/1000</f>
        <v>0</v>
      </c>
      <c r="E318" s="470">
        <f>('ป้อนข้อมูล Mortgage Protection1'!$G$26*HLOOKUP($E$6,'SA 10%'!$A$6:$IV$366,$A318+1,0))/1000</f>
        <v>0</v>
      </c>
      <c r="F318" s="470">
        <f>('ป้อนข้อมูล Mortgage Protection1'!$G$26*HLOOKUP($F$6,'SA 10%'!$A$6:$IV$366,$A318+1,0))/1000</f>
        <v>0</v>
      </c>
      <c r="G318" s="470">
        <f>('ป้อนข้อมูล Mortgage Protection1'!$G$26*HLOOKUP($G$6,'SA 10%'!$A$6:$IV$366,$A318+1,0))/1000</f>
        <v>0</v>
      </c>
      <c r="H318" s="470">
        <f>('ป้อนข้อมูล Mortgage Protection1'!$G$26*HLOOKUP($H$6,'SA 10%'!$A$6:$IV$366,$A318+1,0))/1000</f>
        <v>0</v>
      </c>
      <c r="I318" s="470">
        <f>('ป้อนข้อมูล Mortgage Protection1'!$G$26*HLOOKUP($I$6,'SA 10%'!$A$6:$IV$366,$A318+1,0))/1000</f>
        <v>0</v>
      </c>
      <c r="J318" s="470">
        <f>('ป้อนข้อมูล Mortgage Protection1'!$G$26*HLOOKUP($J$6,'SA 10%'!$A$6:$IV$366,$A318+1,0))/1000</f>
        <v>0</v>
      </c>
      <c r="K318" s="470">
        <f>('ป้อนข้อมูล Mortgage Protection1'!$G$26*HLOOKUP($K$6,'SA 10%'!$A$6:$IV$366,$A318+1,0))/1000</f>
        <v>0</v>
      </c>
      <c r="L318" s="470">
        <f>('ป้อนข้อมูล Mortgage Protection1'!$G$26*HLOOKUP($L$6,'SA 10%'!$A$6:$IV$366,$A318+1,0))/1000</f>
        <v>0</v>
      </c>
      <c r="M318" s="470">
        <f>('ป้อนข้อมูล Mortgage Protection1'!$G$26*HLOOKUP($M$6,'SA 10%'!$A$6:$IV$366,$A318+1,0))/1000</f>
        <v>0</v>
      </c>
      <c r="N318" s="470">
        <f>('ป้อนข้อมูล Mortgage Protection1'!$G$26*HLOOKUP($N$6,'SA 10%'!$A$6:$IV$366,$A318+1,0))/1000</f>
        <v>0</v>
      </c>
      <c r="O318" s="470">
        <f>('ป้อนข้อมูล Mortgage Protection1'!$G$26*HLOOKUP($O$6,'SA 10%'!$A$6:$IV$366,$A318+1,0))/1000</f>
        <v>0</v>
      </c>
      <c r="P318" s="470">
        <f>('ป้อนข้อมูล Mortgage Protection1'!$G$26*HLOOKUP($P$6,'SA 10%'!$A$6:$IV$366,$A318+1,0))/1000</f>
        <v>0</v>
      </c>
      <c r="Q318" s="470">
        <f>('ป้อนข้อมูล Mortgage Protection1'!$G$26*HLOOKUP($Q$6,'SA 10%'!$A$6:$IV$366,$A318+1,0))/1000</f>
        <v>0</v>
      </c>
      <c r="R318" s="470">
        <f>('ป้อนข้อมูล Mortgage Protection1'!$G$26*HLOOKUP($R$6,'SA 10%'!$A$6:$IV$366,$A318+1,0))/1000</f>
        <v>0</v>
      </c>
      <c r="S318" s="470">
        <f>('ป้อนข้อมูล Mortgage Protection1'!$G$26*HLOOKUP($S$6,'SA 10%'!$A$6:$IV$366,$A318+1,0))/1000</f>
        <v>0</v>
      </c>
      <c r="T318" s="470">
        <f>('ป้อนข้อมูล Mortgage Protection1'!$G$26*HLOOKUP($T$6,'SA 10%'!$A$6:$IV$366,$A318+1,0))/1000</f>
        <v>0</v>
      </c>
      <c r="U318" s="470">
        <f>('ป้อนข้อมูล Mortgage Protection1'!$G$26*HLOOKUP($U$6,'SA 10%'!$A$6:$IV$366,$A318+1,0))/1000</f>
        <v>0</v>
      </c>
      <c r="V318" s="470">
        <f>('ป้อนข้อมูล Mortgage Protection1'!$G$26*HLOOKUP($V$6,'SA 10%'!$A$6:$IV$366,$A318+1,0))/1000</f>
        <v>0</v>
      </c>
      <c r="W318" s="470">
        <f>('ป้อนข้อมูล Mortgage Protection1'!$G$26*HLOOKUP($W$6,'SA 10%'!$A$6:$IV$366,$A318+1,0))/1000</f>
        <v>0</v>
      </c>
      <c r="X318" s="470">
        <f>('ป้อนข้อมูล Mortgage Protection1'!$G$26*HLOOKUP($X$6,'SA 10%'!$A$6:$IV$366,$A318+1,0))/1000</f>
        <v>0</v>
      </c>
      <c r="Y318" s="470">
        <f>('ป้อนข้อมูล Mortgage Protection1'!$G$26*HLOOKUP($Y$6,'SA 10%'!$A$6:$IV$366,$A318+1,0))/1000</f>
        <v>0</v>
      </c>
      <c r="Z318" s="470">
        <f>('ป้อนข้อมูล Mortgage Protection1'!$G$26*HLOOKUP($Z$6,'SA 10%'!$A$6:$IV$366,$A318+1,0))/1000</f>
        <v>0</v>
      </c>
      <c r="AA318" s="470">
        <f>('ป้อนข้อมูล Mortgage Protection1'!$G$26*HLOOKUP($AA$6,'SA 10%'!$A$6:$IV$366,$A318+1,0))/1000</f>
        <v>22874.837148381113</v>
      </c>
      <c r="AB318" s="470">
        <f>('ป้อนข้อมูล Mortgage Protection1'!$G$26*HLOOKUP($AB$6,'SA 10%'!$A$6:$IV$366,$A318+1,0))/1000</f>
        <v>280903.55637351552</v>
      </c>
      <c r="AC318" s="470">
        <f>('ป้อนข้อมูล Mortgage Protection1'!$G$26*HLOOKUP($AC$6,'SA 10%'!$A$6:$IV$366,$A318+1,0))/1000</f>
        <v>511099.92249824101</v>
      </c>
      <c r="AD318" s="470">
        <f>('ป้อนข้อมูล Mortgage Protection1'!$G$26*HLOOKUP($AD$6,'SA 10%'!$A$6:$IV$366,$A318+1,0))/1000</f>
        <v>716768.26301402168</v>
      </c>
      <c r="AE318" s="470">
        <f>('ป้อนข้อมูล Mortgage Protection1'!$G$26*HLOOKUP($AE$6,'SA 10%'!$A$6:$IV$366,$A318+1,0))/1000</f>
        <v>900763.63620643667</v>
      </c>
    </row>
    <row r="319" spans="1:31" ht="11.1" customHeight="1">
      <c r="A319" s="469">
        <v>313</v>
      </c>
      <c r="B319" s="470">
        <f>('ป้อนข้อมูล Mortgage Protection1'!$G$26*HLOOKUP($B$6,'SA 10%'!$A$6:$IV$366,$A319+1,0))/1000</f>
        <v>0</v>
      </c>
      <c r="C319" s="470">
        <f>('ป้อนข้อมูล Mortgage Protection1'!$G$26*HLOOKUP($C$6,'SA 10%'!$A$6:$IV$366,$A319+1,0))/1000</f>
        <v>0</v>
      </c>
      <c r="D319" s="470">
        <f>('ป้อนข้อมูล Mortgage Protection1'!$G$26*HLOOKUP($D$6,'SA 10%'!$A$6:$IV$366,$A319+1,0))/1000</f>
        <v>0</v>
      </c>
      <c r="E319" s="470">
        <f>('ป้อนข้อมูล Mortgage Protection1'!$G$26*HLOOKUP($E$6,'SA 10%'!$A$6:$IV$366,$A319+1,0))/1000</f>
        <v>0</v>
      </c>
      <c r="F319" s="470">
        <f>('ป้อนข้อมูล Mortgage Protection1'!$G$26*HLOOKUP($F$6,'SA 10%'!$A$6:$IV$366,$A319+1,0))/1000</f>
        <v>0</v>
      </c>
      <c r="G319" s="470">
        <f>('ป้อนข้อมูล Mortgage Protection1'!$G$26*HLOOKUP($G$6,'SA 10%'!$A$6:$IV$366,$A319+1,0))/1000</f>
        <v>0</v>
      </c>
      <c r="H319" s="470">
        <f>('ป้อนข้อมูล Mortgage Protection1'!$G$26*HLOOKUP($H$6,'SA 10%'!$A$6:$IV$366,$A319+1,0))/1000</f>
        <v>0</v>
      </c>
      <c r="I319" s="470">
        <f>('ป้อนข้อมูล Mortgage Protection1'!$G$26*HLOOKUP($I$6,'SA 10%'!$A$6:$IV$366,$A319+1,0))/1000</f>
        <v>0</v>
      </c>
      <c r="J319" s="470">
        <f>('ป้อนข้อมูล Mortgage Protection1'!$G$26*HLOOKUP($J$6,'SA 10%'!$A$6:$IV$366,$A319+1,0))/1000</f>
        <v>0</v>
      </c>
      <c r="K319" s="470">
        <f>('ป้อนข้อมูล Mortgage Protection1'!$G$26*HLOOKUP($K$6,'SA 10%'!$A$6:$IV$366,$A319+1,0))/1000</f>
        <v>0</v>
      </c>
      <c r="L319" s="470">
        <f>('ป้อนข้อมูล Mortgage Protection1'!$G$26*HLOOKUP($L$6,'SA 10%'!$A$6:$IV$366,$A319+1,0))/1000</f>
        <v>0</v>
      </c>
      <c r="M319" s="470">
        <f>('ป้อนข้อมูล Mortgage Protection1'!$G$26*HLOOKUP($M$6,'SA 10%'!$A$6:$IV$366,$A319+1,0))/1000</f>
        <v>0</v>
      </c>
      <c r="N319" s="470">
        <f>('ป้อนข้อมูล Mortgage Protection1'!$G$26*HLOOKUP($N$6,'SA 10%'!$A$6:$IV$366,$A319+1,0))/1000</f>
        <v>0</v>
      </c>
      <c r="O319" s="470">
        <f>('ป้อนข้อมูล Mortgage Protection1'!$G$26*HLOOKUP($O$6,'SA 10%'!$A$6:$IV$366,$A319+1,0))/1000</f>
        <v>0</v>
      </c>
      <c r="P319" s="470">
        <f>('ป้อนข้อมูล Mortgage Protection1'!$G$26*HLOOKUP($P$6,'SA 10%'!$A$6:$IV$366,$A319+1,0))/1000</f>
        <v>0</v>
      </c>
      <c r="Q319" s="470">
        <f>('ป้อนข้อมูล Mortgage Protection1'!$G$26*HLOOKUP($Q$6,'SA 10%'!$A$6:$IV$366,$A319+1,0))/1000</f>
        <v>0</v>
      </c>
      <c r="R319" s="470">
        <f>('ป้อนข้อมูล Mortgage Protection1'!$G$26*HLOOKUP($R$6,'SA 10%'!$A$6:$IV$366,$A319+1,0))/1000</f>
        <v>0</v>
      </c>
      <c r="S319" s="470">
        <f>('ป้อนข้อมูล Mortgage Protection1'!$G$26*HLOOKUP($S$6,'SA 10%'!$A$6:$IV$366,$A319+1,0))/1000</f>
        <v>0</v>
      </c>
      <c r="T319" s="470">
        <f>('ป้อนข้อมูล Mortgage Protection1'!$G$26*HLOOKUP($T$6,'SA 10%'!$A$6:$IV$366,$A319+1,0))/1000</f>
        <v>0</v>
      </c>
      <c r="U319" s="470">
        <f>('ป้อนข้อมูล Mortgage Protection1'!$G$26*HLOOKUP($U$6,'SA 10%'!$A$6:$IV$366,$A319+1,0))/1000</f>
        <v>0</v>
      </c>
      <c r="V319" s="470">
        <f>('ป้อนข้อมูล Mortgage Protection1'!$G$26*HLOOKUP($V$6,'SA 10%'!$A$6:$IV$366,$A319+1,0))/1000</f>
        <v>0</v>
      </c>
      <c r="W319" s="470">
        <f>('ป้อนข้อมูล Mortgage Protection1'!$G$26*HLOOKUP($W$6,'SA 10%'!$A$6:$IV$366,$A319+1,0))/1000</f>
        <v>0</v>
      </c>
      <c r="X319" s="470">
        <f>('ป้อนข้อมูล Mortgage Protection1'!$G$26*HLOOKUP($X$6,'SA 10%'!$A$6:$IV$366,$A319+1,0))/1000</f>
        <v>0</v>
      </c>
      <c r="Y319" s="470">
        <f>('ป้อนข้อมูล Mortgage Protection1'!$G$26*HLOOKUP($Y$6,'SA 10%'!$A$6:$IV$366,$A319+1,0))/1000</f>
        <v>0</v>
      </c>
      <c r="Z319" s="470">
        <f>('ป้อนข้อมูล Mortgage Protection1'!$G$26*HLOOKUP($Z$6,'SA 10%'!$A$6:$IV$366,$A319+1,0))/1000</f>
        <v>0</v>
      </c>
      <c r="AA319" s="470">
        <f>('ป้อนข้อมูล Mortgage Protection1'!$G$26*HLOOKUP($AA$6,'SA 10%'!$A$6:$IV$366,$A319+1,0))/1000</f>
        <v>0</v>
      </c>
      <c r="AB319" s="470">
        <f>('ป้อนข้อมูล Mortgage Protection1'!$G$26*HLOOKUP($AB$6,'SA 10%'!$A$6:$IV$366,$A319+1,0))/1000</f>
        <v>260355.07217793813</v>
      </c>
      <c r="AC319" s="470">
        <f>('ป้อนข้อมูล Mortgage Protection1'!$G$26*HLOOKUP($AC$6,'SA 10%'!$A$6:$IV$366,$A319+1,0))/1000</f>
        <v>492626.85842514917</v>
      </c>
      <c r="AD319" s="470">
        <f>('ป้อนข้อมูล Mortgage Protection1'!$G$26*HLOOKUP($AD$6,'SA 10%'!$A$6:$IV$366,$A319+1,0))/1000</f>
        <v>700149.4776146136</v>
      </c>
      <c r="AE319" s="470">
        <f>('ป้อนข้อมูล Mortgage Protection1'!$G$26*HLOOKUP($AE$6,'SA 10%'!$A$6:$IV$366,$A319+1,0))/1000</f>
        <v>885803.72886143182</v>
      </c>
    </row>
    <row r="320" spans="1:31" ht="11.1" customHeight="1">
      <c r="A320" s="469">
        <v>314</v>
      </c>
      <c r="B320" s="470">
        <f>('ป้อนข้อมูล Mortgage Protection1'!$G$26*HLOOKUP($B$6,'SA 10%'!$A$6:$IV$366,$A320+1,0))/1000</f>
        <v>0</v>
      </c>
      <c r="C320" s="470">
        <f>('ป้อนข้อมูล Mortgage Protection1'!$G$26*HLOOKUP($C$6,'SA 10%'!$A$6:$IV$366,$A320+1,0))/1000</f>
        <v>0</v>
      </c>
      <c r="D320" s="470">
        <f>('ป้อนข้อมูล Mortgage Protection1'!$G$26*HLOOKUP($D$6,'SA 10%'!$A$6:$IV$366,$A320+1,0))/1000</f>
        <v>0</v>
      </c>
      <c r="E320" s="470">
        <f>('ป้อนข้อมูล Mortgage Protection1'!$G$26*HLOOKUP($E$6,'SA 10%'!$A$6:$IV$366,$A320+1,0))/1000</f>
        <v>0</v>
      </c>
      <c r="F320" s="470">
        <f>('ป้อนข้อมูล Mortgage Protection1'!$G$26*HLOOKUP($F$6,'SA 10%'!$A$6:$IV$366,$A320+1,0))/1000</f>
        <v>0</v>
      </c>
      <c r="G320" s="470">
        <f>('ป้อนข้อมูล Mortgage Protection1'!$G$26*HLOOKUP($G$6,'SA 10%'!$A$6:$IV$366,$A320+1,0))/1000</f>
        <v>0</v>
      </c>
      <c r="H320" s="470">
        <f>('ป้อนข้อมูล Mortgage Protection1'!$G$26*HLOOKUP($H$6,'SA 10%'!$A$6:$IV$366,$A320+1,0))/1000</f>
        <v>0</v>
      </c>
      <c r="I320" s="470">
        <f>('ป้อนข้อมูล Mortgage Protection1'!$G$26*HLOOKUP($I$6,'SA 10%'!$A$6:$IV$366,$A320+1,0))/1000</f>
        <v>0</v>
      </c>
      <c r="J320" s="470">
        <f>('ป้อนข้อมูล Mortgage Protection1'!$G$26*HLOOKUP($J$6,'SA 10%'!$A$6:$IV$366,$A320+1,0))/1000</f>
        <v>0</v>
      </c>
      <c r="K320" s="470">
        <f>('ป้อนข้อมูล Mortgage Protection1'!$G$26*HLOOKUP($K$6,'SA 10%'!$A$6:$IV$366,$A320+1,0))/1000</f>
        <v>0</v>
      </c>
      <c r="L320" s="470">
        <f>('ป้อนข้อมูล Mortgage Protection1'!$G$26*HLOOKUP($L$6,'SA 10%'!$A$6:$IV$366,$A320+1,0))/1000</f>
        <v>0</v>
      </c>
      <c r="M320" s="470">
        <f>('ป้อนข้อมูล Mortgage Protection1'!$G$26*HLOOKUP($M$6,'SA 10%'!$A$6:$IV$366,$A320+1,0))/1000</f>
        <v>0</v>
      </c>
      <c r="N320" s="470">
        <f>('ป้อนข้อมูล Mortgage Protection1'!$G$26*HLOOKUP($N$6,'SA 10%'!$A$6:$IV$366,$A320+1,0))/1000</f>
        <v>0</v>
      </c>
      <c r="O320" s="470">
        <f>('ป้อนข้อมูล Mortgage Protection1'!$G$26*HLOOKUP($O$6,'SA 10%'!$A$6:$IV$366,$A320+1,0))/1000</f>
        <v>0</v>
      </c>
      <c r="P320" s="470">
        <f>('ป้อนข้อมูล Mortgage Protection1'!$G$26*HLOOKUP($P$6,'SA 10%'!$A$6:$IV$366,$A320+1,0))/1000</f>
        <v>0</v>
      </c>
      <c r="Q320" s="470">
        <f>('ป้อนข้อมูล Mortgage Protection1'!$G$26*HLOOKUP($Q$6,'SA 10%'!$A$6:$IV$366,$A320+1,0))/1000</f>
        <v>0</v>
      </c>
      <c r="R320" s="470">
        <f>('ป้อนข้อมูล Mortgage Protection1'!$G$26*HLOOKUP($R$6,'SA 10%'!$A$6:$IV$366,$A320+1,0))/1000</f>
        <v>0</v>
      </c>
      <c r="S320" s="470">
        <f>('ป้อนข้อมูล Mortgage Protection1'!$G$26*HLOOKUP($S$6,'SA 10%'!$A$6:$IV$366,$A320+1,0))/1000</f>
        <v>0</v>
      </c>
      <c r="T320" s="470">
        <f>('ป้อนข้อมูล Mortgage Protection1'!$G$26*HLOOKUP($T$6,'SA 10%'!$A$6:$IV$366,$A320+1,0))/1000</f>
        <v>0</v>
      </c>
      <c r="U320" s="470">
        <f>('ป้อนข้อมูล Mortgage Protection1'!$G$26*HLOOKUP($U$6,'SA 10%'!$A$6:$IV$366,$A320+1,0))/1000</f>
        <v>0</v>
      </c>
      <c r="V320" s="470">
        <f>('ป้อนข้อมูล Mortgage Protection1'!$G$26*HLOOKUP($V$6,'SA 10%'!$A$6:$IV$366,$A320+1,0))/1000</f>
        <v>0</v>
      </c>
      <c r="W320" s="470">
        <f>('ป้อนข้อมูล Mortgage Protection1'!$G$26*HLOOKUP($W$6,'SA 10%'!$A$6:$IV$366,$A320+1,0))/1000</f>
        <v>0</v>
      </c>
      <c r="X320" s="470">
        <f>('ป้อนข้อมูล Mortgage Protection1'!$G$26*HLOOKUP($X$6,'SA 10%'!$A$6:$IV$366,$A320+1,0))/1000</f>
        <v>0</v>
      </c>
      <c r="Y320" s="470">
        <f>('ป้อนข้อมูล Mortgage Protection1'!$G$26*HLOOKUP($Y$6,'SA 10%'!$A$6:$IV$366,$A320+1,0))/1000</f>
        <v>0</v>
      </c>
      <c r="Z320" s="470">
        <f>('ป้อนข้อมูล Mortgage Protection1'!$G$26*HLOOKUP($Z$6,'SA 10%'!$A$6:$IV$366,$A320+1,0))/1000</f>
        <v>0</v>
      </c>
      <c r="AA320" s="470">
        <f>('ป้อนข้อมูล Mortgage Protection1'!$G$26*HLOOKUP($AA$6,'SA 10%'!$A$6:$IV$366,$A320+1,0))/1000</f>
        <v>0</v>
      </c>
      <c r="AB320" s="470">
        <f>('ป้อนข้อมูล Mortgage Protection1'!$G$26*HLOOKUP($AB$6,'SA 10%'!$A$6:$IV$366,$A320+1,0))/1000</f>
        <v>239635.35061406446</v>
      </c>
      <c r="AC320" s="470">
        <f>('ป้อนข้อมูล Mortgage Protection1'!$G$26*HLOOKUP($AC$6,'SA 10%'!$A$6:$IV$366,$A320+1,0))/1000</f>
        <v>473999.85215144831</v>
      </c>
      <c r="AD320" s="470">
        <f>('ป้อนข้อมูล Mortgage Protection1'!$G$26*HLOOKUP($AD$6,'SA 10%'!$A$6:$IV$366,$A320+1,0))/1000</f>
        <v>683392.20233687712</v>
      </c>
      <c r="AE320" s="470">
        <f>('ป้อนข้อมูล Mortgage Protection1'!$G$26*HLOOKUP($AE$6,'SA 10%'!$A$6:$IV$366,$A320+1,0))/1000</f>
        <v>870719.15562188602</v>
      </c>
    </row>
    <row r="321" spans="1:31" ht="11.1" customHeight="1">
      <c r="A321" s="469">
        <v>315</v>
      </c>
      <c r="B321" s="470">
        <f>('ป้อนข้อมูล Mortgage Protection1'!$G$26*HLOOKUP($B$6,'SA 10%'!$A$6:$IV$366,$A321+1,0))/1000</f>
        <v>0</v>
      </c>
      <c r="C321" s="470">
        <f>('ป้อนข้อมูล Mortgage Protection1'!$G$26*HLOOKUP($C$6,'SA 10%'!$A$6:$IV$366,$A321+1,0))/1000</f>
        <v>0</v>
      </c>
      <c r="D321" s="470">
        <f>('ป้อนข้อมูล Mortgage Protection1'!$G$26*HLOOKUP($D$6,'SA 10%'!$A$6:$IV$366,$A321+1,0))/1000</f>
        <v>0</v>
      </c>
      <c r="E321" s="470">
        <f>('ป้อนข้อมูล Mortgage Protection1'!$G$26*HLOOKUP($E$6,'SA 10%'!$A$6:$IV$366,$A321+1,0))/1000</f>
        <v>0</v>
      </c>
      <c r="F321" s="470">
        <f>('ป้อนข้อมูล Mortgage Protection1'!$G$26*HLOOKUP($F$6,'SA 10%'!$A$6:$IV$366,$A321+1,0))/1000</f>
        <v>0</v>
      </c>
      <c r="G321" s="470">
        <f>('ป้อนข้อมูล Mortgage Protection1'!$G$26*HLOOKUP($G$6,'SA 10%'!$A$6:$IV$366,$A321+1,0))/1000</f>
        <v>0</v>
      </c>
      <c r="H321" s="470">
        <f>('ป้อนข้อมูล Mortgage Protection1'!$G$26*HLOOKUP($H$6,'SA 10%'!$A$6:$IV$366,$A321+1,0))/1000</f>
        <v>0</v>
      </c>
      <c r="I321" s="470">
        <f>('ป้อนข้อมูล Mortgage Protection1'!$G$26*HLOOKUP($I$6,'SA 10%'!$A$6:$IV$366,$A321+1,0))/1000</f>
        <v>0</v>
      </c>
      <c r="J321" s="470">
        <f>('ป้อนข้อมูล Mortgage Protection1'!$G$26*HLOOKUP($J$6,'SA 10%'!$A$6:$IV$366,$A321+1,0))/1000</f>
        <v>0</v>
      </c>
      <c r="K321" s="470">
        <f>('ป้อนข้อมูล Mortgage Protection1'!$G$26*HLOOKUP($K$6,'SA 10%'!$A$6:$IV$366,$A321+1,0))/1000</f>
        <v>0</v>
      </c>
      <c r="L321" s="470">
        <f>('ป้อนข้อมูล Mortgage Protection1'!$G$26*HLOOKUP($L$6,'SA 10%'!$A$6:$IV$366,$A321+1,0))/1000</f>
        <v>0</v>
      </c>
      <c r="M321" s="470">
        <f>('ป้อนข้อมูล Mortgage Protection1'!$G$26*HLOOKUP($M$6,'SA 10%'!$A$6:$IV$366,$A321+1,0))/1000</f>
        <v>0</v>
      </c>
      <c r="N321" s="470">
        <f>('ป้อนข้อมูล Mortgage Protection1'!$G$26*HLOOKUP($N$6,'SA 10%'!$A$6:$IV$366,$A321+1,0))/1000</f>
        <v>0</v>
      </c>
      <c r="O321" s="470">
        <f>('ป้อนข้อมูล Mortgage Protection1'!$G$26*HLOOKUP($O$6,'SA 10%'!$A$6:$IV$366,$A321+1,0))/1000</f>
        <v>0</v>
      </c>
      <c r="P321" s="470">
        <f>('ป้อนข้อมูล Mortgage Protection1'!$G$26*HLOOKUP($P$6,'SA 10%'!$A$6:$IV$366,$A321+1,0))/1000</f>
        <v>0</v>
      </c>
      <c r="Q321" s="470">
        <f>('ป้อนข้อมูล Mortgage Protection1'!$G$26*HLOOKUP($Q$6,'SA 10%'!$A$6:$IV$366,$A321+1,0))/1000</f>
        <v>0</v>
      </c>
      <c r="R321" s="470">
        <f>('ป้อนข้อมูล Mortgage Protection1'!$G$26*HLOOKUP($R$6,'SA 10%'!$A$6:$IV$366,$A321+1,0))/1000</f>
        <v>0</v>
      </c>
      <c r="S321" s="470">
        <f>('ป้อนข้อมูล Mortgage Protection1'!$G$26*HLOOKUP($S$6,'SA 10%'!$A$6:$IV$366,$A321+1,0))/1000</f>
        <v>0</v>
      </c>
      <c r="T321" s="470">
        <f>('ป้อนข้อมูล Mortgage Protection1'!$G$26*HLOOKUP($T$6,'SA 10%'!$A$6:$IV$366,$A321+1,0))/1000</f>
        <v>0</v>
      </c>
      <c r="U321" s="470">
        <f>('ป้อนข้อมูล Mortgage Protection1'!$G$26*HLOOKUP($U$6,'SA 10%'!$A$6:$IV$366,$A321+1,0))/1000</f>
        <v>0</v>
      </c>
      <c r="V321" s="470">
        <f>('ป้อนข้อมูล Mortgage Protection1'!$G$26*HLOOKUP($V$6,'SA 10%'!$A$6:$IV$366,$A321+1,0))/1000</f>
        <v>0</v>
      </c>
      <c r="W321" s="470">
        <f>('ป้อนข้อมูล Mortgage Protection1'!$G$26*HLOOKUP($W$6,'SA 10%'!$A$6:$IV$366,$A321+1,0))/1000</f>
        <v>0</v>
      </c>
      <c r="X321" s="470">
        <f>('ป้อนข้อมูล Mortgage Protection1'!$G$26*HLOOKUP($X$6,'SA 10%'!$A$6:$IV$366,$A321+1,0))/1000</f>
        <v>0</v>
      </c>
      <c r="Y321" s="470">
        <f>('ป้อนข้อมูล Mortgage Protection1'!$G$26*HLOOKUP($Y$6,'SA 10%'!$A$6:$IV$366,$A321+1,0))/1000</f>
        <v>0</v>
      </c>
      <c r="Z321" s="470">
        <f>('ป้อนข้อมูล Mortgage Protection1'!$G$26*HLOOKUP($Z$6,'SA 10%'!$A$6:$IV$366,$A321+1,0))/1000</f>
        <v>0</v>
      </c>
      <c r="AA321" s="470">
        <f>('ป้อนข้อมูล Mortgage Protection1'!$G$26*HLOOKUP($AA$6,'SA 10%'!$A$6:$IV$366,$A321+1,0))/1000</f>
        <v>0</v>
      </c>
      <c r="AB321" s="470">
        <f>('ป้อนข้อมูล Mortgage Protection1'!$G$26*HLOOKUP($AB$6,'SA 10%'!$A$6:$IV$366,$A321+1,0))/1000</f>
        <v>218742.9647038251</v>
      </c>
      <c r="AC321" s="470">
        <f>('ป้อนข้อมูล Mortgage Protection1'!$G$26*HLOOKUP($AC$6,'SA 10%'!$A$6:$IV$366,$A321+1,0))/1000</f>
        <v>455217.62082546623</v>
      </c>
      <c r="AD321" s="470">
        <f>('ป้อนข้อมูล Mortgage Protection1'!$G$26*HLOOKUP($AD$6,'SA 10%'!$A$6:$IV$366,$A321+1,0))/1000</f>
        <v>666495.28309849277</v>
      </c>
      <c r="AE321" s="470">
        <f>('ป้อนข้อมูล Mortgage Protection1'!$G$26*HLOOKUP($AE$6,'SA 10%'!$A$6:$IV$366,$A321+1,0))/1000</f>
        <v>855508.87760534324</v>
      </c>
    </row>
    <row r="322" spans="1:31" ht="11.1" customHeight="1">
      <c r="A322" s="469">
        <v>316</v>
      </c>
      <c r="B322" s="470">
        <f>('ป้อนข้อมูล Mortgage Protection1'!$G$26*HLOOKUP($B$6,'SA 10%'!$A$6:$IV$366,$A322+1,0))/1000</f>
        <v>0</v>
      </c>
      <c r="C322" s="470">
        <f>('ป้อนข้อมูล Mortgage Protection1'!$G$26*HLOOKUP($C$6,'SA 10%'!$A$6:$IV$366,$A322+1,0))/1000</f>
        <v>0</v>
      </c>
      <c r="D322" s="470">
        <f>('ป้อนข้อมูล Mortgage Protection1'!$G$26*HLOOKUP($D$6,'SA 10%'!$A$6:$IV$366,$A322+1,0))/1000</f>
        <v>0</v>
      </c>
      <c r="E322" s="470">
        <f>('ป้อนข้อมูล Mortgage Protection1'!$G$26*HLOOKUP($E$6,'SA 10%'!$A$6:$IV$366,$A322+1,0))/1000</f>
        <v>0</v>
      </c>
      <c r="F322" s="470">
        <f>('ป้อนข้อมูล Mortgage Protection1'!$G$26*HLOOKUP($F$6,'SA 10%'!$A$6:$IV$366,$A322+1,0))/1000</f>
        <v>0</v>
      </c>
      <c r="G322" s="470">
        <f>('ป้อนข้อมูล Mortgage Protection1'!$G$26*HLOOKUP($G$6,'SA 10%'!$A$6:$IV$366,$A322+1,0))/1000</f>
        <v>0</v>
      </c>
      <c r="H322" s="470">
        <f>('ป้อนข้อมูล Mortgage Protection1'!$G$26*HLOOKUP($H$6,'SA 10%'!$A$6:$IV$366,$A322+1,0))/1000</f>
        <v>0</v>
      </c>
      <c r="I322" s="470">
        <f>('ป้อนข้อมูล Mortgage Protection1'!$G$26*HLOOKUP($I$6,'SA 10%'!$A$6:$IV$366,$A322+1,0))/1000</f>
        <v>0</v>
      </c>
      <c r="J322" s="470">
        <f>('ป้อนข้อมูล Mortgage Protection1'!$G$26*HLOOKUP($J$6,'SA 10%'!$A$6:$IV$366,$A322+1,0))/1000</f>
        <v>0</v>
      </c>
      <c r="K322" s="470">
        <f>('ป้อนข้อมูล Mortgage Protection1'!$G$26*HLOOKUP($K$6,'SA 10%'!$A$6:$IV$366,$A322+1,0))/1000</f>
        <v>0</v>
      </c>
      <c r="L322" s="470">
        <f>('ป้อนข้อมูล Mortgage Protection1'!$G$26*HLOOKUP($L$6,'SA 10%'!$A$6:$IV$366,$A322+1,0))/1000</f>
        <v>0</v>
      </c>
      <c r="M322" s="470">
        <f>('ป้อนข้อมูล Mortgage Protection1'!$G$26*HLOOKUP($M$6,'SA 10%'!$A$6:$IV$366,$A322+1,0))/1000</f>
        <v>0</v>
      </c>
      <c r="N322" s="470">
        <f>('ป้อนข้อมูล Mortgage Protection1'!$G$26*HLOOKUP($N$6,'SA 10%'!$A$6:$IV$366,$A322+1,0))/1000</f>
        <v>0</v>
      </c>
      <c r="O322" s="470">
        <f>('ป้อนข้อมูล Mortgage Protection1'!$G$26*HLOOKUP($O$6,'SA 10%'!$A$6:$IV$366,$A322+1,0))/1000</f>
        <v>0</v>
      </c>
      <c r="P322" s="470">
        <f>('ป้อนข้อมูล Mortgage Protection1'!$G$26*HLOOKUP($P$6,'SA 10%'!$A$6:$IV$366,$A322+1,0))/1000</f>
        <v>0</v>
      </c>
      <c r="Q322" s="470">
        <f>('ป้อนข้อมูล Mortgage Protection1'!$G$26*HLOOKUP($Q$6,'SA 10%'!$A$6:$IV$366,$A322+1,0))/1000</f>
        <v>0</v>
      </c>
      <c r="R322" s="470">
        <f>('ป้อนข้อมูล Mortgage Protection1'!$G$26*HLOOKUP($R$6,'SA 10%'!$A$6:$IV$366,$A322+1,0))/1000</f>
        <v>0</v>
      </c>
      <c r="S322" s="470">
        <f>('ป้อนข้อมูล Mortgage Protection1'!$G$26*HLOOKUP($S$6,'SA 10%'!$A$6:$IV$366,$A322+1,0))/1000</f>
        <v>0</v>
      </c>
      <c r="T322" s="470">
        <f>('ป้อนข้อมูล Mortgage Protection1'!$G$26*HLOOKUP($T$6,'SA 10%'!$A$6:$IV$366,$A322+1,0))/1000</f>
        <v>0</v>
      </c>
      <c r="U322" s="470">
        <f>('ป้อนข้อมูล Mortgage Protection1'!$G$26*HLOOKUP($U$6,'SA 10%'!$A$6:$IV$366,$A322+1,0))/1000</f>
        <v>0</v>
      </c>
      <c r="V322" s="470">
        <f>('ป้อนข้อมูล Mortgage Protection1'!$G$26*HLOOKUP($V$6,'SA 10%'!$A$6:$IV$366,$A322+1,0))/1000</f>
        <v>0</v>
      </c>
      <c r="W322" s="470">
        <f>('ป้อนข้อมูล Mortgage Protection1'!$G$26*HLOOKUP($W$6,'SA 10%'!$A$6:$IV$366,$A322+1,0))/1000</f>
        <v>0</v>
      </c>
      <c r="X322" s="470">
        <f>('ป้อนข้อมูล Mortgage Protection1'!$G$26*HLOOKUP($X$6,'SA 10%'!$A$6:$IV$366,$A322+1,0))/1000</f>
        <v>0</v>
      </c>
      <c r="Y322" s="470">
        <f>('ป้อนข้อมูล Mortgage Protection1'!$G$26*HLOOKUP($Y$6,'SA 10%'!$A$6:$IV$366,$A322+1,0))/1000</f>
        <v>0</v>
      </c>
      <c r="Z322" s="470">
        <f>('ป้อนข้อมูล Mortgage Protection1'!$G$26*HLOOKUP($Z$6,'SA 10%'!$A$6:$IV$366,$A322+1,0))/1000</f>
        <v>0</v>
      </c>
      <c r="AA322" s="470">
        <f>('ป้อนข้อมูล Mortgage Protection1'!$G$26*HLOOKUP($AA$6,'SA 10%'!$A$6:$IV$366,$A322+1,0))/1000</f>
        <v>0</v>
      </c>
      <c r="AB322" s="470">
        <f>('ป้อนข้อมูล Mortgage Protection1'!$G$26*HLOOKUP($AB$6,'SA 10%'!$A$6:$IV$366,$A322+1,0))/1000</f>
        <v>197676.4755776668</v>
      </c>
      <c r="AC322" s="470">
        <f>('ป้อนข้อมูล Mortgage Protection1'!$G$26*HLOOKUP($AC$6,'SA 10%'!$A$6:$IV$366,$A322+1,0))/1000</f>
        <v>436278.87090510095</v>
      </c>
      <c r="AD322" s="470">
        <f>('ป้อนข้อมูล Mortgage Protection1'!$G$26*HLOOKUP($AD$6,'SA 10%'!$A$6:$IV$366,$A322+1,0))/1000</f>
        <v>649457.5561997887</v>
      </c>
      <c r="AE322" s="470">
        <f>('ป้อนข้อมูล Mortgage Protection1'!$G$26*HLOOKUP($AE$6,'SA 10%'!$A$6:$IV$366,$A322+1,0))/1000</f>
        <v>840171.84727199597</v>
      </c>
    </row>
    <row r="323" spans="1:31" ht="11.1" customHeight="1">
      <c r="A323" s="469">
        <v>317</v>
      </c>
      <c r="B323" s="470">
        <f>('ป้อนข้อมูล Mortgage Protection1'!$G$26*HLOOKUP($B$6,'SA 10%'!$A$6:$IV$366,$A323+1,0))/1000</f>
        <v>0</v>
      </c>
      <c r="C323" s="470">
        <f>('ป้อนข้อมูล Mortgage Protection1'!$G$26*HLOOKUP($C$6,'SA 10%'!$A$6:$IV$366,$A323+1,0))/1000</f>
        <v>0</v>
      </c>
      <c r="D323" s="470">
        <f>('ป้อนข้อมูล Mortgage Protection1'!$G$26*HLOOKUP($D$6,'SA 10%'!$A$6:$IV$366,$A323+1,0))/1000</f>
        <v>0</v>
      </c>
      <c r="E323" s="470">
        <f>('ป้อนข้อมูล Mortgage Protection1'!$G$26*HLOOKUP($E$6,'SA 10%'!$A$6:$IV$366,$A323+1,0))/1000</f>
        <v>0</v>
      </c>
      <c r="F323" s="470">
        <f>('ป้อนข้อมูล Mortgage Protection1'!$G$26*HLOOKUP($F$6,'SA 10%'!$A$6:$IV$366,$A323+1,0))/1000</f>
        <v>0</v>
      </c>
      <c r="G323" s="470">
        <f>('ป้อนข้อมูล Mortgage Protection1'!$G$26*HLOOKUP($G$6,'SA 10%'!$A$6:$IV$366,$A323+1,0))/1000</f>
        <v>0</v>
      </c>
      <c r="H323" s="470">
        <f>('ป้อนข้อมูล Mortgage Protection1'!$G$26*HLOOKUP($H$6,'SA 10%'!$A$6:$IV$366,$A323+1,0))/1000</f>
        <v>0</v>
      </c>
      <c r="I323" s="470">
        <f>('ป้อนข้อมูล Mortgage Protection1'!$G$26*HLOOKUP($I$6,'SA 10%'!$A$6:$IV$366,$A323+1,0))/1000</f>
        <v>0</v>
      </c>
      <c r="J323" s="470">
        <f>('ป้อนข้อมูล Mortgage Protection1'!$G$26*HLOOKUP($J$6,'SA 10%'!$A$6:$IV$366,$A323+1,0))/1000</f>
        <v>0</v>
      </c>
      <c r="K323" s="470">
        <f>('ป้อนข้อมูล Mortgage Protection1'!$G$26*HLOOKUP($K$6,'SA 10%'!$A$6:$IV$366,$A323+1,0))/1000</f>
        <v>0</v>
      </c>
      <c r="L323" s="470">
        <f>('ป้อนข้อมูล Mortgage Protection1'!$G$26*HLOOKUP($L$6,'SA 10%'!$A$6:$IV$366,$A323+1,0))/1000</f>
        <v>0</v>
      </c>
      <c r="M323" s="470">
        <f>('ป้อนข้อมูล Mortgage Protection1'!$G$26*HLOOKUP($M$6,'SA 10%'!$A$6:$IV$366,$A323+1,0))/1000</f>
        <v>0</v>
      </c>
      <c r="N323" s="470">
        <f>('ป้อนข้อมูล Mortgage Protection1'!$G$26*HLOOKUP($N$6,'SA 10%'!$A$6:$IV$366,$A323+1,0))/1000</f>
        <v>0</v>
      </c>
      <c r="O323" s="470">
        <f>('ป้อนข้อมูล Mortgage Protection1'!$G$26*HLOOKUP($O$6,'SA 10%'!$A$6:$IV$366,$A323+1,0))/1000</f>
        <v>0</v>
      </c>
      <c r="P323" s="470">
        <f>('ป้อนข้อมูล Mortgage Protection1'!$G$26*HLOOKUP($P$6,'SA 10%'!$A$6:$IV$366,$A323+1,0))/1000</f>
        <v>0</v>
      </c>
      <c r="Q323" s="470">
        <f>('ป้อนข้อมูล Mortgage Protection1'!$G$26*HLOOKUP($Q$6,'SA 10%'!$A$6:$IV$366,$A323+1,0))/1000</f>
        <v>0</v>
      </c>
      <c r="R323" s="470">
        <f>('ป้อนข้อมูล Mortgage Protection1'!$G$26*HLOOKUP($R$6,'SA 10%'!$A$6:$IV$366,$A323+1,0))/1000</f>
        <v>0</v>
      </c>
      <c r="S323" s="470">
        <f>('ป้อนข้อมูล Mortgage Protection1'!$G$26*HLOOKUP($S$6,'SA 10%'!$A$6:$IV$366,$A323+1,0))/1000</f>
        <v>0</v>
      </c>
      <c r="T323" s="470">
        <f>('ป้อนข้อมูล Mortgage Protection1'!$G$26*HLOOKUP($T$6,'SA 10%'!$A$6:$IV$366,$A323+1,0))/1000</f>
        <v>0</v>
      </c>
      <c r="U323" s="470">
        <f>('ป้อนข้อมูล Mortgage Protection1'!$G$26*HLOOKUP($U$6,'SA 10%'!$A$6:$IV$366,$A323+1,0))/1000</f>
        <v>0</v>
      </c>
      <c r="V323" s="470">
        <f>('ป้อนข้อมูล Mortgage Protection1'!$G$26*HLOOKUP($V$6,'SA 10%'!$A$6:$IV$366,$A323+1,0))/1000</f>
        <v>0</v>
      </c>
      <c r="W323" s="470">
        <f>('ป้อนข้อมูล Mortgage Protection1'!$G$26*HLOOKUP($W$6,'SA 10%'!$A$6:$IV$366,$A323+1,0))/1000</f>
        <v>0</v>
      </c>
      <c r="X323" s="470">
        <f>('ป้อนข้อมูล Mortgage Protection1'!$G$26*HLOOKUP($X$6,'SA 10%'!$A$6:$IV$366,$A323+1,0))/1000</f>
        <v>0</v>
      </c>
      <c r="Y323" s="470">
        <f>('ป้อนข้อมูล Mortgage Protection1'!$G$26*HLOOKUP($Y$6,'SA 10%'!$A$6:$IV$366,$A323+1,0))/1000</f>
        <v>0</v>
      </c>
      <c r="Z323" s="470">
        <f>('ป้อนข้อมูล Mortgage Protection1'!$G$26*HLOOKUP($Z$6,'SA 10%'!$A$6:$IV$366,$A323+1,0))/1000</f>
        <v>0</v>
      </c>
      <c r="AA323" s="470">
        <f>('ป้อนข้อมูล Mortgage Protection1'!$G$26*HLOOKUP($AA$6,'SA 10%'!$A$6:$IV$366,$A323+1,0))/1000</f>
        <v>0</v>
      </c>
      <c r="AB323" s="470">
        <f>('ป้อนข้อมูล Mortgage Protection1'!$G$26*HLOOKUP($AB$6,'SA 10%'!$A$6:$IV$366,$A323+1,0))/1000</f>
        <v>176434.43237545755</v>
      </c>
      <c r="AC323" s="470">
        <f>('ป้อนข้อมูล Mortgage Protection1'!$G$26*HLOOKUP($AC$6,'SA 10%'!$A$6:$IV$366,$A323+1,0))/1000</f>
        <v>417182.2980687329</v>
      </c>
      <c r="AD323" s="470">
        <f>('ป้อนข้อมูล Mortgage Protection1'!$G$26*HLOOKUP($AD$6,'SA 10%'!$A$6:$IV$366,$A323+1,0))/1000</f>
        <v>632277.84824359522</v>
      </c>
      <c r="AE323" s="470">
        <f>('ป้อนข้อมูล Mortgage Protection1'!$G$26*HLOOKUP($AE$6,'SA 10%'!$A$6:$IV$366,$A323+1,0))/1000</f>
        <v>824707.00835253764</v>
      </c>
    </row>
    <row r="324" spans="1:31" ht="11.1" customHeight="1">
      <c r="A324" s="469">
        <v>318</v>
      </c>
      <c r="B324" s="470">
        <f>('ป้อนข้อมูล Mortgage Protection1'!$G$26*HLOOKUP($B$6,'SA 10%'!$A$6:$IV$366,$A324+1,0))/1000</f>
        <v>0</v>
      </c>
      <c r="C324" s="470">
        <f>('ป้อนข้อมูล Mortgage Protection1'!$G$26*HLOOKUP($C$6,'SA 10%'!$A$6:$IV$366,$A324+1,0))/1000</f>
        <v>0</v>
      </c>
      <c r="D324" s="470">
        <f>('ป้อนข้อมูล Mortgage Protection1'!$G$26*HLOOKUP($D$6,'SA 10%'!$A$6:$IV$366,$A324+1,0))/1000</f>
        <v>0</v>
      </c>
      <c r="E324" s="470">
        <f>('ป้อนข้อมูล Mortgage Protection1'!$G$26*HLOOKUP($E$6,'SA 10%'!$A$6:$IV$366,$A324+1,0))/1000</f>
        <v>0</v>
      </c>
      <c r="F324" s="470">
        <f>('ป้อนข้อมูล Mortgage Protection1'!$G$26*HLOOKUP($F$6,'SA 10%'!$A$6:$IV$366,$A324+1,0))/1000</f>
        <v>0</v>
      </c>
      <c r="G324" s="470">
        <f>('ป้อนข้อมูล Mortgage Protection1'!$G$26*HLOOKUP($G$6,'SA 10%'!$A$6:$IV$366,$A324+1,0))/1000</f>
        <v>0</v>
      </c>
      <c r="H324" s="470">
        <f>('ป้อนข้อมูล Mortgage Protection1'!$G$26*HLOOKUP($H$6,'SA 10%'!$A$6:$IV$366,$A324+1,0))/1000</f>
        <v>0</v>
      </c>
      <c r="I324" s="470">
        <f>('ป้อนข้อมูล Mortgage Protection1'!$G$26*HLOOKUP($I$6,'SA 10%'!$A$6:$IV$366,$A324+1,0))/1000</f>
        <v>0</v>
      </c>
      <c r="J324" s="470">
        <f>('ป้อนข้อมูล Mortgage Protection1'!$G$26*HLOOKUP($J$6,'SA 10%'!$A$6:$IV$366,$A324+1,0))/1000</f>
        <v>0</v>
      </c>
      <c r="K324" s="470">
        <f>('ป้อนข้อมูล Mortgage Protection1'!$G$26*HLOOKUP($K$6,'SA 10%'!$A$6:$IV$366,$A324+1,0))/1000</f>
        <v>0</v>
      </c>
      <c r="L324" s="470">
        <f>('ป้อนข้อมูล Mortgage Protection1'!$G$26*HLOOKUP($L$6,'SA 10%'!$A$6:$IV$366,$A324+1,0))/1000</f>
        <v>0</v>
      </c>
      <c r="M324" s="470">
        <f>('ป้อนข้อมูล Mortgage Protection1'!$G$26*HLOOKUP($M$6,'SA 10%'!$A$6:$IV$366,$A324+1,0))/1000</f>
        <v>0</v>
      </c>
      <c r="N324" s="470">
        <f>('ป้อนข้อมูล Mortgage Protection1'!$G$26*HLOOKUP($N$6,'SA 10%'!$A$6:$IV$366,$A324+1,0))/1000</f>
        <v>0</v>
      </c>
      <c r="O324" s="470">
        <f>('ป้อนข้อมูล Mortgage Protection1'!$G$26*HLOOKUP($O$6,'SA 10%'!$A$6:$IV$366,$A324+1,0))/1000</f>
        <v>0</v>
      </c>
      <c r="P324" s="470">
        <f>('ป้อนข้อมูล Mortgage Protection1'!$G$26*HLOOKUP($P$6,'SA 10%'!$A$6:$IV$366,$A324+1,0))/1000</f>
        <v>0</v>
      </c>
      <c r="Q324" s="470">
        <f>('ป้อนข้อมูล Mortgage Protection1'!$G$26*HLOOKUP($Q$6,'SA 10%'!$A$6:$IV$366,$A324+1,0))/1000</f>
        <v>0</v>
      </c>
      <c r="R324" s="470">
        <f>('ป้อนข้อมูล Mortgage Protection1'!$G$26*HLOOKUP($R$6,'SA 10%'!$A$6:$IV$366,$A324+1,0))/1000</f>
        <v>0</v>
      </c>
      <c r="S324" s="470">
        <f>('ป้อนข้อมูล Mortgage Protection1'!$G$26*HLOOKUP($S$6,'SA 10%'!$A$6:$IV$366,$A324+1,0))/1000</f>
        <v>0</v>
      </c>
      <c r="T324" s="470">
        <f>('ป้อนข้อมูล Mortgage Protection1'!$G$26*HLOOKUP($T$6,'SA 10%'!$A$6:$IV$366,$A324+1,0))/1000</f>
        <v>0</v>
      </c>
      <c r="U324" s="470">
        <f>('ป้อนข้อมูล Mortgage Protection1'!$G$26*HLOOKUP($U$6,'SA 10%'!$A$6:$IV$366,$A324+1,0))/1000</f>
        <v>0</v>
      </c>
      <c r="V324" s="470">
        <f>('ป้อนข้อมูล Mortgage Protection1'!$G$26*HLOOKUP($V$6,'SA 10%'!$A$6:$IV$366,$A324+1,0))/1000</f>
        <v>0</v>
      </c>
      <c r="W324" s="470">
        <f>('ป้อนข้อมูล Mortgage Protection1'!$G$26*HLOOKUP($W$6,'SA 10%'!$A$6:$IV$366,$A324+1,0))/1000</f>
        <v>0</v>
      </c>
      <c r="X324" s="470">
        <f>('ป้อนข้อมูล Mortgage Protection1'!$G$26*HLOOKUP($X$6,'SA 10%'!$A$6:$IV$366,$A324+1,0))/1000</f>
        <v>0</v>
      </c>
      <c r="Y324" s="470">
        <f>('ป้อนข้อมูล Mortgage Protection1'!$G$26*HLOOKUP($Y$6,'SA 10%'!$A$6:$IV$366,$A324+1,0))/1000</f>
        <v>0</v>
      </c>
      <c r="Z324" s="470">
        <f>('ป้อนข้อมูล Mortgage Protection1'!$G$26*HLOOKUP($Z$6,'SA 10%'!$A$6:$IV$366,$A324+1,0))/1000</f>
        <v>0</v>
      </c>
      <c r="AA324" s="470">
        <f>('ป้อนข้อมูล Mortgage Protection1'!$G$26*HLOOKUP($AA$6,'SA 10%'!$A$6:$IV$366,$A324+1,0))/1000</f>
        <v>0</v>
      </c>
      <c r="AB324" s="470">
        <f>('ป้อนข้อมูล Mortgage Protection1'!$G$26*HLOOKUP($AB$6,'SA 10%'!$A$6:$IV$366,$A324+1,0))/1000</f>
        <v>155015.37214656326</v>
      </c>
      <c r="AC324" s="470">
        <f>('ป้อนข้อมูล Mortgage Protection1'!$G$26*HLOOKUP($AC$6,'SA 10%'!$A$6:$IV$366,$A324+1,0))/1000</f>
        <v>397926.58712539496</v>
      </c>
      <c r="AD324" s="470">
        <f>('ป้อนข้อมูล Mortgage Protection1'!$G$26*HLOOKUP($AD$6,'SA 10%'!$A$6:$IV$366,$A324+1,0))/1000</f>
        <v>614954.97605443408</v>
      </c>
      <c r="AE324" s="470">
        <f>('ป้อนข้อมูล Mortgage Protection1'!$G$26*HLOOKUP($AE$6,'SA 10%'!$A$6:$IV$366,$A324+1,0))/1000</f>
        <v>809113.29577541747</v>
      </c>
    </row>
    <row r="325" spans="1:31" ht="11.1" customHeight="1">
      <c r="A325" s="469">
        <v>319</v>
      </c>
      <c r="B325" s="470">
        <f>('ป้อนข้อมูล Mortgage Protection1'!$G$26*HLOOKUP($B$6,'SA 10%'!$A$6:$IV$366,$A325+1,0))/1000</f>
        <v>0</v>
      </c>
      <c r="C325" s="470">
        <f>('ป้อนข้อมูล Mortgage Protection1'!$G$26*HLOOKUP($C$6,'SA 10%'!$A$6:$IV$366,$A325+1,0))/1000</f>
        <v>0</v>
      </c>
      <c r="D325" s="470">
        <f>('ป้อนข้อมูล Mortgage Protection1'!$G$26*HLOOKUP($D$6,'SA 10%'!$A$6:$IV$366,$A325+1,0))/1000</f>
        <v>0</v>
      </c>
      <c r="E325" s="470">
        <f>('ป้อนข้อมูล Mortgage Protection1'!$G$26*HLOOKUP($E$6,'SA 10%'!$A$6:$IV$366,$A325+1,0))/1000</f>
        <v>0</v>
      </c>
      <c r="F325" s="470">
        <f>('ป้อนข้อมูล Mortgage Protection1'!$G$26*HLOOKUP($F$6,'SA 10%'!$A$6:$IV$366,$A325+1,0))/1000</f>
        <v>0</v>
      </c>
      <c r="G325" s="470">
        <f>('ป้อนข้อมูล Mortgage Protection1'!$G$26*HLOOKUP($G$6,'SA 10%'!$A$6:$IV$366,$A325+1,0))/1000</f>
        <v>0</v>
      </c>
      <c r="H325" s="470">
        <f>('ป้อนข้อมูล Mortgage Protection1'!$G$26*HLOOKUP($H$6,'SA 10%'!$A$6:$IV$366,$A325+1,0))/1000</f>
        <v>0</v>
      </c>
      <c r="I325" s="470">
        <f>('ป้อนข้อมูล Mortgage Protection1'!$G$26*HLOOKUP($I$6,'SA 10%'!$A$6:$IV$366,$A325+1,0))/1000</f>
        <v>0</v>
      </c>
      <c r="J325" s="470">
        <f>('ป้อนข้อมูล Mortgage Protection1'!$G$26*HLOOKUP($J$6,'SA 10%'!$A$6:$IV$366,$A325+1,0))/1000</f>
        <v>0</v>
      </c>
      <c r="K325" s="470">
        <f>('ป้อนข้อมูล Mortgage Protection1'!$G$26*HLOOKUP($K$6,'SA 10%'!$A$6:$IV$366,$A325+1,0))/1000</f>
        <v>0</v>
      </c>
      <c r="L325" s="470">
        <f>('ป้อนข้อมูล Mortgage Protection1'!$G$26*HLOOKUP($L$6,'SA 10%'!$A$6:$IV$366,$A325+1,0))/1000</f>
        <v>0</v>
      </c>
      <c r="M325" s="470">
        <f>('ป้อนข้อมูล Mortgage Protection1'!$G$26*HLOOKUP($M$6,'SA 10%'!$A$6:$IV$366,$A325+1,0))/1000</f>
        <v>0</v>
      </c>
      <c r="N325" s="470">
        <f>('ป้อนข้อมูล Mortgage Protection1'!$G$26*HLOOKUP($N$6,'SA 10%'!$A$6:$IV$366,$A325+1,0))/1000</f>
        <v>0</v>
      </c>
      <c r="O325" s="470">
        <f>('ป้อนข้อมูล Mortgage Protection1'!$G$26*HLOOKUP($O$6,'SA 10%'!$A$6:$IV$366,$A325+1,0))/1000</f>
        <v>0</v>
      </c>
      <c r="P325" s="470">
        <f>('ป้อนข้อมูล Mortgage Protection1'!$G$26*HLOOKUP($P$6,'SA 10%'!$A$6:$IV$366,$A325+1,0))/1000</f>
        <v>0</v>
      </c>
      <c r="Q325" s="470">
        <f>('ป้อนข้อมูล Mortgage Protection1'!$G$26*HLOOKUP($Q$6,'SA 10%'!$A$6:$IV$366,$A325+1,0))/1000</f>
        <v>0</v>
      </c>
      <c r="R325" s="470">
        <f>('ป้อนข้อมูล Mortgage Protection1'!$G$26*HLOOKUP($R$6,'SA 10%'!$A$6:$IV$366,$A325+1,0))/1000</f>
        <v>0</v>
      </c>
      <c r="S325" s="470">
        <f>('ป้อนข้อมูล Mortgage Protection1'!$G$26*HLOOKUP($S$6,'SA 10%'!$A$6:$IV$366,$A325+1,0))/1000</f>
        <v>0</v>
      </c>
      <c r="T325" s="470">
        <f>('ป้อนข้อมูล Mortgage Protection1'!$G$26*HLOOKUP($T$6,'SA 10%'!$A$6:$IV$366,$A325+1,0))/1000</f>
        <v>0</v>
      </c>
      <c r="U325" s="470">
        <f>('ป้อนข้อมูล Mortgage Protection1'!$G$26*HLOOKUP($U$6,'SA 10%'!$A$6:$IV$366,$A325+1,0))/1000</f>
        <v>0</v>
      </c>
      <c r="V325" s="470">
        <f>('ป้อนข้อมูล Mortgage Protection1'!$G$26*HLOOKUP($V$6,'SA 10%'!$A$6:$IV$366,$A325+1,0))/1000</f>
        <v>0</v>
      </c>
      <c r="W325" s="470">
        <f>('ป้อนข้อมูล Mortgage Protection1'!$G$26*HLOOKUP($W$6,'SA 10%'!$A$6:$IV$366,$A325+1,0))/1000</f>
        <v>0</v>
      </c>
      <c r="X325" s="470">
        <f>('ป้อนข้อมูล Mortgage Protection1'!$G$26*HLOOKUP($X$6,'SA 10%'!$A$6:$IV$366,$A325+1,0))/1000</f>
        <v>0</v>
      </c>
      <c r="Y325" s="470">
        <f>('ป้อนข้อมูล Mortgage Protection1'!$G$26*HLOOKUP($Y$6,'SA 10%'!$A$6:$IV$366,$A325+1,0))/1000</f>
        <v>0</v>
      </c>
      <c r="Z325" s="470">
        <f>('ป้อนข้อมูล Mortgage Protection1'!$G$26*HLOOKUP($Z$6,'SA 10%'!$A$6:$IV$366,$A325+1,0))/1000</f>
        <v>0</v>
      </c>
      <c r="AA325" s="470">
        <f>('ป้อนข้อมูล Mortgage Protection1'!$G$26*HLOOKUP($AA$6,'SA 10%'!$A$6:$IV$366,$A325+1,0))/1000</f>
        <v>0</v>
      </c>
      <c r="AB325" s="470">
        <f>('ป้อนข้อมูล Mortgage Protection1'!$G$26*HLOOKUP($AB$6,'SA 10%'!$A$6:$IV$366,$A325+1,0))/1000</f>
        <v>133417.81974909449</v>
      </c>
      <c r="AC325" s="470">
        <f>('ป้อนข้อมูล Mortgage Protection1'!$G$26*HLOOKUP($AC$6,'SA 10%'!$A$6:$IV$366,$A325+1,0))/1000</f>
        <v>378510.41192419577</v>
      </c>
      <c r="AD325" s="470">
        <f>('ป้อนข้อมูล Mortgage Protection1'!$G$26*HLOOKUP($AD$6,'SA 10%'!$A$6:$IV$366,$A325+1,0))/1000</f>
        <v>597487.74659702892</v>
      </c>
      <c r="AE325" s="470">
        <f>('ป้อนข้อมูล Mortgage Protection1'!$G$26*HLOOKUP($AE$6,'SA 10%'!$A$6:$IV$366,$A325+1,0))/1000</f>
        <v>793389.63559348753</v>
      </c>
    </row>
    <row r="326" spans="1:31" ht="11.1" customHeight="1">
      <c r="A326" s="469">
        <v>320</v>
      </c>
      <c r="B326" s="470">
        <f>('ป้อนข้อมูล Mortgage Protection1'!$G$26*HLOOKUP($B$6,'SA 10%'!$A$6:$IV$366,$A326+1,0))/1000</f>
        <v>0</v>
      </c>
      <c r="C326" s="470">
        <f>('ป้อนข้อมูล Mortgage Protection1'!$G$26*HLOOKUP($C$6,'SA 10%'!$A$6:$IV$366,$A326+1,0))/1000</f>
        <v>0</v>
      </c>
      <c r="D326" s="470">
        <f>('ป้อนข้อมูล Mortgage Protection1'!$G$26*HLOOKUP($D$6,'SA 10%'!$A$6:$IV$366,$A326+1,0))/1000</f>
        <v>0</v>
      </c>
      <c r="E326" s="470">
        <f>('ป้อนข้อมูล Mortgage Protection1'!$G$26*HLOOKUP($E$6,'SA 10%'!$A$6:$IV$366,$A326+1,0))/1000</f>
        <v>0</v>
      </c>
      <c r="F326" s="470">
        <f>('ป้อนข้อมูล Mortgage Protection1'!$G$26*HLOOKUP($F$6,'SA 10%'!$A$6:$IV$366,$A326+1,0))/1000</f>
        <v>0</v>
      </c>
      <c r="G326" s="470">
        <f>('ป้อนข้อมูล Mortgage Protection1'!$G$26*HLOOKUP($G$6,'SA 10%'!$A$6:$IV$366,$A326+1,0))/1000</f>
        <v>0</v>
      </c>
      <c r="H326" s="470">
        <f>('ป้อนข้อมูล Mortgage Protection1'!$G$26*HLOOKUP($H$6,'SA 10%'!$A$6:$IV$366,$A326+1,0))/1000</f>
        <v>0</v>
      </c>
      <c r="I326" s="470">
        <f>('ป้อนข้อมูล Mortgage Protection1'!$G$26*HLOOKUP($I$6,'SA 10%'!$A$6:$IV$366,$A326+1,0))/1000</f>
        <v>0</v>
      </c>
      <c r="J326" s="470">
        <f>('ป้อนข้อมูล Mortgage Protection1'!$G$26*HLOOKUP($J$6,'SA 10%'!$A$6:$IV$366,$A326+1,0))/1000</f>
        <v>0</v>
      </c>
      <c r="K326" s="470">
        <f>('ป้อนข้อมูล Mortgage Protection1'!$G$26*HLOOKUP($K$6,'SA 10%'!$A$6:$IV$366,$A326+1,0))/1000</f>
        <v>0</v>
      </c>
      <c r="L326" s="470">
        <f>('ป้อนข้อมูล Mortgage Protection1'!$G$26*HLOOKUP($L$6,'SA 10%'!$A$6:$IV$366,$A326+1,0))/1000</f>
        <v>0</v>
      </c>
      <c r="M326" s="470">
        <f>('ป้อนข้อมูล Mortgage Protection1'!$G$26*HLOOKUP($M$6,'SA 10%'!$A$6:$IV$366,$A326+1,0))/1000</f>
        <v>0</v>
      </c>
      <c r="N326" s="470">
        <f>('ป้อนข้อมูล Mortgage Protection1'!$G$26*HLOOKUP($N$6,'SA 10%'!$A$6:$IV$366,$A326+1,0))/1000</f>
        <v>0</v>
      </c>
      <c r="O326" s="470">
        <f>('ป้อนข้อมูล Mortgage Protection1'!$G$26*HLOOKUP($O$6,'SA 10%'!$A$6:$IV$366,$A326+1,0))/1000</f>
        <v>0</v>
      </c>
      <c r="P326" s="470">
        <f>('ป้อนข้อมูล Mortgage Protection1'!$G$26*HLOOKUP($P$6,'SA 10%'!$A$6:$IV$366,$A326+1,0))/1000</f>
        <v>0</v>
      </c>
      <c r="Q326" s="470">
        <f>('ป้อนข้อมูล Mortgage Protection1'!$G$26*HLOOKUP($Q$6,'SA 10%'!$A$6:$IV$366,$A326+1,0))/1000</f>
        <v>0</v>
      </c>
      <c r="R326" s="470">
        <f>('ป้อนข้อมูล Mortgage Protection1'!$G$26*HLOOKUP($R$6,'SA 10%'!$A$6:$IV$366,$A326+1,0))/1000</f>
        <v>0</v>
      </c>
      <c r="S326" s="470">
        <f>('ป้อนข้อมูล Mortgage Protection1'!$G$26*HLOOKUP($S$6,'SA 10%'!$A$6:$IV$366,$A326+1,0))/1000</f>
        <v>0</v>
      </c>
      <c r="T326" s="470">
        <f>('ป้อนข้อมูล Mortgage Protection1'!$G$26*HLOOKUP($T$6,'SA 10%'!$A$6:$IV$366,$A326+1,0))/1000</f>
        <v>0</v>
      </c>
      <c r="U326" s="470">
        <f>('ป้อนข้อมูล Mortgage Protection1'!$G$26*HLOOKUP($U$6,'SA 10%'!$A$6:$IV$366,$A326+1,0))/1000</f>
        <v>0</v>
      </c>
      <c r="V326" s="470">
        <f>('ป้อนข้อมูล Mortgage Protection1'!$G$26*HLOOKUP($V$6,'SA 10%'!$A$6:$IV$366,$A326+1,0))/1000</f>
        <v>0</v>
      </c>
      <c r="W326" s="470">
        <f>('ป้อนข้อมูล Mortgage Protection1'!$G$26*HLOOKUP($W$6,'SA 10%'!$A$6:$IV$366,$A326+1,0))/1000</f>
        <v>0</v>
      </c>
      <c r="X326" s="470">
        <f>('ป้อนข้อมูล Mortgage Protection1'!$G$26*HLOOKUP($X$6,'SA 10%'!$A$6:$IV$366,$A326+1,0))/1000</f>
        <v>0</v>
      </c>
      <c r="Y326" s="470">
        <f>('ป้อนข้อมูล Mortgage Protection1'!$G$26*HLOOKUP($Y$6,'SA 10%'!$A$6:$IV$366,$A326+1,0))/1000</f>
        <v>0</v>
      </c>
      <c r="Z326" s="470">
        <f>('ป้อนข้อมูล Mortgage Protection1'!$G$26*HLOOKUP($Z$6,'SA 10%'!$A$6:$IV$366,$A326+1,0))/1000</f>
        <v>0</v>
      </c>
      <c r="AA326" s="470">
        <f>('ป้อนข้อมูล Mortgage Protection1'!$G$26*HLOOKUP($AA$6,'SA 10%'!$A$6:$IV$366,$A326+1,0))/1000</f>
        <v>0</v>
      </c>
      <c r="AB326" s="470">
        <f>('ป้อนข้อมูล Mortgage Protection1'!$G$26*HLOOKUP($AB$6,'SA 10%'!$A$6:$IV$366,$A326+1,0))/1000</f>
        <v>111640.28774831361</v>
      </c>
      <c r="AC326" s="470">
        <f>('ป้อนข้อมูล Mortgage Protection1'!$G$26*HLOOKUP($AC$6,'SA 10%'!$A$6:$IV$366,$A326+1,0))/1000</f>
        <v>358932.43526298687</v>
      </c>
      <c r="AD326" s="470">
        <f>('ป้อนข้อมูล Mortgage Protection1'!$G$26*HLOOKUP($AD$6,'SA 10%'!$A$6:$IV$366,$A326+1,0))/1000</f>
        <v>579874.9568941457</v>
      </c>
      <c r="AE326" s="470">
        <f>('ป้อนข้อมูล Mortgage Protection1'!$G$26*HLOOKUP($AE$6,'SA 10%'!$A$6:$IV$366,$A326+1,0))/1000</f>
        <v>777534.94491004164</v>
      </c>
    </row>
    <row r="327" spans="1:31" ht="11.1" customHeight="1">
      <c r="A327" s="469">
        <v>321</v>
      </c>
      <c r="B327" s="470">
        <f>('ป้อนข้อมูล Mortgage Protection1'!$G$26*HLOOKUP($B$6,'SA 10%'!$A$6:$IV$366,$A327+1,0))/1000</f>
        <v>0</v>
      </c>
      <c r="C327" s="470">
        <f>('ป้อนข้อมูล Mortgage Protection1'!$G$26*HLOOKUP($C$6,'SA 10%'!$A$6:$IV$366,$A327+1,0))/1000</f>
        <v>0</v>
      </c>
      <c r="D327" s="470">
        <f>('ป้อนข้อมูล Mortgage Protection1'!$G$26*HLOOKUP($D$6,'SA 10%'!$A$6:$IV$366,$A327+1,0))/1000</f>
        <v>0</v>
      </c>
      <c r="E327" s="470">
        <f>('ป้อนข้อมูล Mortgage Protection1'!$G$26*HLOOKUP($E$6,'SA 10%'!$A$6:$IV$366,$A327+1,0))/1000</f>
        <v>0</v>
      </c>
      <c r="F327" s="470">
        <f>('ป้อนข้อมูล Mortgage Protection1'!$G$26*HLOOKUP($F$6,'SA 10%'!$A$6:$IV$366,$A327+1,0))/1000</f>
        <v>0</v>
      </c>
      <c r="G327" s="470">
        <f>('ป้อนข้อมูล Mortgage Protection1'!$G$26*HLOOKUP($G$6,'SA 10%'!$A$6:$IV$366,$A327+1,0))/1000</f>
        <v>0</v>
      </c>
      <c r="H327" s="470">
        <f>('ป้อนข้อมูล Mortgage Protection1'!$G$26*HLOOKUP($H$6,'SA 10%'!$A$6:$IV$366,$A327+1,0))/1000</f>
        <v>0</v>
      </c>
      <c r="I327" s="470">
        <f>('ป้อนข้อมูล Mortgage Protection1'!$G$26*HLOOKUP($I$6,'SA 10%'!$A$6:$IV$366,$A327+1,0))/1000</f>
        <v>0</v>
      </c>
      <c r="J327" s="470">
        <f>('ป้อนข้อมูล Mortgage Protection1'!$G$26*HLOOKUP($J$6,'SA 10%'!$A$6:$IV$366,$A327+1,0))/1000</f>
        <v>0</v>
      </c>
      <c r="K327" s="470">
        <f>('ป้อนข้อมูล Mortgage Protection1'!$G$26*HLOOKUP($K$6,'SA 10%'!$A$6:$IV$366,$A327+1,0))/1000</f>
        <v>0</v>
      </c>
      <c r="L327" s="470">
        <f>('ป้อนข้อมูล Mortgage Protection1'!$G$26*HLOOKUP($L$6,'SA 10%'!$A$6:$IV$366,$A327+1,0))/1000</f>
        <v>0</v>
      </c>
      <c r="M327" s="470">
        <f>('ป้อนข้อมูล Mortgage Protection1'!$G$26*HLOOKUP($M$6,'SA 10%'!$A$6:$IV$366,$A327+1,0))/1000</f>
        <v>0</v>
      </c>
      <c r="N327" s="470">
        <f>('ป้อนข้อมูล Mortgage Protection1'!$G$26*HLOOKUP($N$6,'SA 10%'!$A$6:$IV$366,$A327+1,0))/1000</f>
        <v>0</v>
      </c>
      <c r="O327" s="470">
        <f>('ป้อนข้อมูล Mortgage Protection1'!$G$26*HLOOKUP($O$6,'SA 10%'!$A$6:$IV$366,$A327+1,0))/1000</f>
        <v>0</v>
      </c>
      <c r="P327" s="470">
        <f>('ป้อนข้อมูล Mortgage Protection1'!$G$26*HLOOKUP($P$6,'SA 10%'!$A$6:$IV$366,$A327+1,0))/1000</f>
        <v>0</v>
      </c>
      <c r="Q327" s="470">
        <f>('ป้อนข้อมูล Mortgage Protection1'!$G$26*HLOOKUP($Q$6,'SA 10%'!$A$6:$IV$366,$A327+1,0))/1000</f>
        <v>0</v>
      </c>
      <c r="R327" s="470">
        <f>('ป้อนข้อมูล Mortgage Protection1'!$G$26*HLOOKUP($R$6,'SA 10%'!$A$6:$IV$366,$A327+1,0))/1000</f>
        <v>0</v>
      </c>
      <c r="S327" s="470">
        <f>('ป้อนข้อมูล Mortgage Protection1'!$G$26*HLOOKUP($S$6,'SA 10%'!$A$6:$IV$366,$A327+1,0))/1000</f>
        <v>0</v>
      </c>
      <c r="T327" s="470">
        <f>('ป้อนข้อมูล Mortgage Protection1'!$G$26*HLOOKUP($T$6,'SA 10%'!$A$6:$IV$366,$A327+1,0))/1000</f>
        <v>0</v>
      </c>
      <c r="U327" s="470">
        <f>('ป้อนข้อมูล Mortgage Protection1'!$G$26*HLOOKUP($U$6,'SA 10%'!$A$6:$IV$366,$A327+1,0))/1000</f>
        <v>0</v>
      </c>
      <c r="V327" s="470">
        <f>('ป้อนข้อมูล Mortgage Protection1'!$G$26*HLOOKUP($V$6,'SA 10%'!$A$6:$IV$366,$A327+1,0))/1000</f>
        <v>0</v>
      </c>
      <c r="W327" s="470">
        <f>('ป้อนข้อมูล Mortgage Protection1'!$G$26*HLOOKUP($W$6,'SA 10%'!$A$6:$IV$366,$A327+1,0))/1000</f>
        <v>0</v>
      </c>
      <c r="X327" s="470">
        <f>('ป้อนข้อมูล Mortgage Protection1'!$G$26*HLOOKUP($X$6,'SA 10%'!$A$6:$IV$366,$A327+1,0))/1000</f>
        <v>0</v>
      </c>
      <c r="Y327" s="470">
        <f>('ป้อนข้อมูล Mortgage Protection1'!$G$26*HLOOKUP($Y$6,'SA 10%'!$A$6:$IV$366,$A327+1,0))/1000</f>
        <v>0</v>
      </c>
      <c r="Z327" s="470">
        <f>('ป้อนข้อมูล Mortgage Protection1'!$G$26*HLOOKUP($Z$6,'SA 10%'!$A$6:$IV$366,$A327+1,0))/1000</f>
        <v>0</v>
      </c>
      <c r="AA327" s="470">
        <f>('ป้อนข้อมูล Mortgage Protection1'!$G$26*HLOOKUP($AA$6,'SA 10%'!$A$6:$IV$366,$A327+1,0))/1000</f>
        <v>0</v>
      </c>
      <c r="AB327" s="470">
        <f>('ป้อนข้อมูล Mortgage Protection1'!$G$26*HLOOKUP($AB$6,'SA 10%'!$A$6:$IV$366,$A327+1,0))/1000</f>
        <v>89681.276314192946</v>
      </c>
      <c r="AC327" s="470">
        <f>('ป้อนข้อมูล Mortgage Protection1'!$G$26*HLOOKUP($AC$6,'SA 10%'!$A$6:$IV$366,$A327+1,0))/1000</f>
        <v>339191.30879626761</v>
      </c>
      <c r="AD327" s="470">
        <f>('ป้อนข้อมูล Mortgage Protection1'!$G$26*HLOOKUP($AD$6,'SA 10%'!$A$6:$IV$366,$A327+1,0))/1000</f>
        <v>562115.39394373889</v>
      </c>
      <c r="AE327" s="470">
        <f>('ป้อนข้อมูล Mortgage Protection1'!$G$26*HLOOKUP($AE$6,'SA 10%'!$A$6:$IV$366,$A327+1,0))/1000</f>
        <v>761548.13180423377</v>
      </c>
    </row>
    <row r="328" spans="1:31" ht="11.1" customHeight="1">
      <c r="A328" s="469">
        <v>322</v>
      </c>
      <c r="B328" s="470">
        <f>('ป้อนข้อมูล Mortgage Protection1'!$G$26*HLOOKUP($B$6,'SA 10%'!$A$6:$IV$366,$A328+1,0))/1000</f>
        <v>0</v>
      </c>
      <c r="C328" s="470">
        <f>('ป้อนข้อมูล Mortgage Protection1'!$G$26*HLOOKUP($C$6,'SA 10%'!$A$6:$IV$366,$A328+1,0))/1000</f>
        <v>0</v>
      </c>
      <c r="D328" s="470">
        <f>('ป้อนข้อมูล Mortgage Protection1'!$G$26*HLOOKUP($D$6,'SA 10%'!$A$6:$IV$366,$A328+1,0))/1000</f>
        <v>0</v>
      </c>
      <c r="E328" s="470">
        <f>('ป้อนข้อมูล Mortgage Protection1'!$G$26*HLOOKUP($E$6,'SA 10%'!$A$6:$IV$366,$A328+1,0))/1000</f>
        <v>0</v>
      </c>
      <c r="F328" s="470">
        <f>('ป้อนข้อมูล Mortgage Protection1'!$G$26*HLOOKUP($F$6,'SA 10%'!$A$6:$IV$366,$A328+1,0))/1000</f>
        <v>0</v>
      </c>
      <c r="G328" s="470">
        <f>('ป้อนข้อมูล Mortgage Protection1'!$G$26*HLOOKUP($G$6,'SA 10%'!$A$6:$IV$366,$A328+1,0))/1000</f>
        <v>0</v>
      </c>
      <c r="H328" s="470">
        <f>('ป้อนข้อมูล Mortgage Protection1'!$G$26*HLOOKUP($H$6,'SA 10%'!$A$6:$IV$366,$A328+1,0))/1000</f>
        <v>0</v>
      </c>
      <c r="I328" s="470">
        <f>('ป้อนข้อมูล Mortgage Protection1'!$G$26*HLOOKUP($I$6,'SA 10%'!$A$6:$IV$366,$A328+1,0))/1000</f>
        <v>0</v>
      </c>
      <c r="J328" s="470">
        <f>('ป้อนข้อมูล Mortgage Protection1'!$G$26*HLOOKUP($J$6,'SA 10%'!$A$6:$IV$366,$A328+1,0))/1000</f>
        <v>0</v>
      </c>
      <c r="K328" s="470">
        <f>('ป้อนข้อมูล Mortgage Protection1'!$G$26*HLOOKUP($K$6,'SA 10%'!$A$6:$IV$366,$A328+1,0))/1000</f>
        <v>0</v>
      </c>
      <c r="L328" s="470">
        <f>('ป้อนข้อมูล Mortgage Protection1'!$G$26*HLOOKUP($L$6,'SA 10%'!$A$6:$IV$366,$A328+1,0))/1000</f>
        <v>0</v>
      </c>
      <c r="M328" s="470">
        <f>('ป้อนข้อมูล Mortgage Protection1'!$G$26*HLOOKUP($M$6,'SA 10%'!$A$6:$IV$366,$A328+1,0))/1000</f>
        <v>0</v>
      </c>
      <c r="N328" s="470">
        <f>('ป้อนข้อมูล Mortgage Protection1'!$G$26*HLOOKUP($N$6,'SA 10%'!$A$6:$IV$366,$A328+1,0))/1000</f>
        <v>0</v>
      </c>
      <c r="O328" s="470">
        <f>('ป้อนข้อมูล Mortgage Protection1'!$G$26*HLOOKUP($O$6,'SA 10%'!$A$6:$IV$366,$A328+1,0))/1000</f>
        <v>0</v>
      </c>
      <c r="P328" s="470">
        <f>('ป้อนข้อมูล Mortgage Protection1'!$G$26*HLOOKUP($P$6,'SA 10%'!$A$6:$IV$366,$A328+1,0))/1000</f>
        <v>0</v>
      </c>
      <c r="Q328" s="470">
        <f>('ป้อนข้อมูล Mortgage Protection1'!$G$26*HLOOKUP($Q$6,'SA 10%'!$A$6:$IV$366,$A328+1,0))/1000</f>
        <v>0</v>
      </c>
      <c r="R328" s="470">
        <f>('ป้อนข้อมูล Mortgage Protection1'!$G$26*HLOOKUP($R$6,'SA 10%'!$A$6:$IV$366,$A328+1,0))/1000</f>
        <v>0</v>
      </c>
      <c r="S328" s="470">
        <f>('ป้อนข้อมูล Mortgage Protection1'!$G$26*HLOOKUP($S$6,'SA 10%'!$A$6:$IV$366,$A328+1,0))/1000</f>
        <v>0</v>
      </c>
      <c r="T328" s="470">
        <f>('ป้อนข้อมูล Mortgage Protection1'!$G$26*HLOOKUP($T$6,'SA 10%'!$A$6:$IV$366,$A328+1,0))/1000</f>
        <v>0</v>
      </c>
      <c r="U328" s="470">
        <f>('ป้อนข้อมูล Mortgage Protection1'!$G$26*HLOOKUP($U$6,'SA 10%'!$A$6:$IV$366,$A328+1,0))/1000</f>
        <v>0</v>
      </c>
      <c r="V328" s="470">
        <f>('ป้อนข้อมูล Mortgage Protection1'!$G$26*HLOOKUP($V$6,'SA 10%'!$A$6:$IV$366,$A328+1,0))/1000</f>
        <v>0</v>
      </c>
      <c r="W328" s="470">
        <f>('ป้อนข้อมูล Mortgage Protection1'!$G$26*HLOOKUP($W$6,'SA 10%'!$A$6:$IV$366,$A328+1,0))/1000</f>
        <v>0</v>
      </c>
      <c r="X328" s="470">
        <f>('ป้อนข้อมูล Mortgage Protection1'!$G$26*HLOOKUP($X$6,'SA 10%'!$A$6:$IV$366,$A328+1,0))/1000</f>
        <v>0</v>
      </c>
      <c r="Y328" s="470">
        <f>('ป้อนข้อมูล Mortgage Protection1'!$G$26*HLOOKUP($Y$6,'SA 10%'!$A$6:$IV$366,$A328+1,0))/1000</f>
        <v>0</v>
      </c>
      <c r="Z328" s="470">
        <f>('ป้อนข้อมูล Mortgage Protection1'!$G$26*HLOOKUP($Z$6,'SA 10%'!$A$6:$IV$366,$A328+1,0))/1000</f>
        <v>0</v>
      </c>
      <c r="AA328" s="470">
        <f>('ป้อนข้อมูล Mortgage Protection1'!$G$26*HLOOKUP($AA$6,'SA 10%'!$A$6:$IV$366,$A328+1,0))/1000</f>
        <v>0</v>
      </c>
      <c r="AB328" s="470">
        <f>('ป้อนข้อมูล Mortgage Protection1'!$G$26*HLOOKUP($AB$6,'SA 10%'!$A$6:$IV$366,$A328+1,0))/1000</f>
        <v>67539.273118121404</v>
      </c>
      <c r="AC328" s="470">
        <f>('ป้อนข้อมูล Mortgage Protection1'!$G$26*HLOOKUP($AC$6,'SA 10%'!$A$6:$IV$366,$A328+1,0))/1000</f>
        <v>319285.67294232623</v>
      </c>
      <c r="AD328" s="470">
        <f>('ป้อนข้อมูล Mortgage Protection1'!$G$26*HLOOKUP($AD$6,'SA 10%'!$A$6:$IV$366,$A328+1,0))/1000</f>
        <v>544207.83463541185</v>
      </c>
      <c r="AE328" s="470">
        <f>('ป้อนข้อมูล Mortgage Protection1'!$G$26*HLOOKUP($AE$6,'SA 10%'!$A$6:$IV$366,$A328+1,0))/1000</f>
        <v>745428.09525587759</v>
      </c>
    </row>
    <row r="329" spans="1:31" ht="11.1" customHeight="1">
      <c r="A329" s="469">
        <v>323</v>
      </c>
      <c r="B329" s="470">
        <f>('ป้อนข้อมูล Mortgage Protection1'!$G$26*HLOOKUP($B$6,'SA 10%'!$A$6:$IV$366,$A329+1,0))/1000</f>
        <v>0</v>
      </c>
      <c r="C329" s="470">
        <f>('ป้อนข้อมูล Mortgage Protection1'!$G$26*HLOOKUP($C$6,'SA 10%'!$A$6:$IV$366,$A329+1,0))/1000</f>
        <v>0</v>
      </c>
      <c r="D329" s="470">
        <f>('ป้อนข้อมูล Mortgage Protection1'!$G$26*HLOOKUP($D$6,'SA 10%'!$A$6:$IV$366,$A329+1,0))/1000</f>
        <v>0</v>
      </c>
      <c r="E329" s="470">
        <f>('ป้อนข้อมูล Mortgage Protection1'!$G$26*HLOOKUP($E$6,'SA 10%'!$A$6:$IV$366,$A329+1,0))/1000</f>
        <v>0</v>
      </c>
      <c r="F329" s="470">
        <f>('ป้อนข้อมูล Mortgage Protection1'!$G$26*HLOOKUP($F$6,'SA 10%'!$A$6:$IV$366,$A329+1,0))/1000</f>
        <v>0</v>
      </c>
      <c r="G329" s="470">
        <f>('ป้อนข้อมูล Mortgage Protection1'!$G$26*HLOOKUP($G$6,'SA 10%'!$A$6:$IV$366,$A329+1,0))/1000</f>
        <v>0</v>
      </c>
      <c r="H329" s="470">
        <f>('ป้อนข้อมูล Mortgage Protection1'!$G$26*HLOOKUP($H$6,'SA 10%'!$A$6:$IV$366,$A329+1,0))/1000</f>
        <v>0</v>
      </c>
      <c r="I329" s="470">
        <f>('ป้อนข้อมูล Mortgage Protection1'!$G$26*HLOOKUP($I$6,'SA 10%'!$A$6:$IV$366,$A329+1,0))/1000</f>
        <v>0</v>
      </c>
      <c r="J329" s="470">
        <f>('ป้อนข้อมูล Mortgage Protection1'!$G$26*HLOOKUP($J$6,'SA 10%'!$A$6:$IV$366,$A329+1,0))/1000</f>
        <v>0</v>
      </c>
      <c r="K329" s="470">
        <f>('ป้อนข้อมูล Mortgage Protection1'!$G$26*HLOOKUP($K$6,'SA 10%'!$A$6:$IV$366,$A329+1,0))/1000</f>
        <v>0</v>
      </c>
      <c r="L329" s="470">
        <f>('ป้อนข้อมูล Mortgage Protection1'!$G$26*HLOOKUP($L$6,'SA 10%'!$A$6:$IV$366,$A329+1,0))/1000</f>
        <v>0</v>
      </c>
      <c r="M329" s="470">
        <f>('ป้อนข้อมูล Mortgage Protection1'!$G$26*HLOOKUP($M$6,'SA 10%'!$A$6:$IV$366,$A329+1,0))/1000</f>
        <v>0</v>
      </c>
      <c r="N329" s="470">
        <f>('ป้อนข้อมูล Mortgage Protection1'!$G$26*HLOOKUP($N$6,'SA 10%'!$A$6:$IV$366,$A329+1,0))/1000</f>
        <v>0</v>
      </c>
      <c r="O329" s="470">
        <f>('ป้อนข้อมูล Mortgage Protection1'!$G$26*HLOOKUP($O$6,'SA 10%'!$A$6:$IV$366,$A329+1,0))/1000</f>
        <v>0</v>
      </c>
      <c r="P329" s="470">
        <f>('ป้อนข้อมูล Mortgage Protection1'!$G$26*HLOOKUP($P$6,'SA 10%'!$A$6:$IV$366,$A329+1,0))/1000</f>
        <v>0</v>
      </c>
      <c r="Q329" s="470">
        <f>('ป้อนข้อมูล Mortgage Protection1'!$G$26*HLOOKUP($Q$6,'SA 10%'!$A$6:$IV$366,$A329+1,0))/1000</f>
        <v>0</v>
      </c>
      <c r="R329" s="470">
        <f>('ป้อนข้อมูล Mortgage Protection1'!$G$26*HLOOKUP($R$6,'SA 10%'!$A$6:$IV$366,$A329+1,0))/1000</f>
        <v>0</v>
      </c>
      <c r="S329" s="470">
        <f>('ป้อนข้อมูล Mortgage Protection1'!$G$26*HLOOKUP($S$6,'SA 10%'!$A$6:$IV$366,$A329+1,0))/1000</f>
        <v>0</v>
      </c>
      <c r="T329" s="470">
        <f>('ป้อนข้อมูล Mortgage Protection1'!$G$26*HLOOKUP($T$6,'SA 10%'!$A$6:$IV$366,$A329+1,0))/1000</f>
        <v>0</v>
      </c>
      <c r="U329" s="470">
        <f>('ป้อนข้อมูล Mortgage Protection1'!$G$26*HLOOKUP($U$6,'SA 10%'!$A$6:$IV$366,$A329+1,0))/1000</f>
        <v>0</v>
      </c>
      <c r="V329" s="470">
        <f>('ป้อนข้อมูล Mortgage Protection1'!$G$26*HLOOKUP($V$6,'SA 10%'!$A$6:$IV$366,$A329+1,0))/1000</f>
        <v>0</v>
      </c>
      <c r="W329" s="470">
        <f>('ป้อนข้อมูล Mortgage Protection1'!$G$26*HLOOKUP($W$6,'SA 10%'!$A$6:$IV$366,$A329+1,0))/1000</f>
        <v>0</v>
      </c>
      <c r="X329" s="470">
        <f>('ป้อนข้อมูล Mortgage Protection1'!$G$26*HLOOKUP($X$6,'SA 10%'!$A$6:$IV$366,$A329+1,0))/1000</f>
        <v>0</v>
      </c>
      <c r="Y329" s="470">
        <f>('ป้อนข้อมูล Mortgage Protection1'!$G$26*HLOOKUP($Y$6,'SA 10%'!$A$6:$IV$366,$A329+1,0))/1000</f>
        <v>0</v>
      </c>
      <c r="Z329" s="470">
        <f>('ป้อนข้อมูล Mortgage Protection1'!$G$26*HLOOKUP($Z$6,'SA 10%'!$A$6:$IV$366,$A329+1,0))/1000</f>
        <v>0</v>
      </c>
      <c r="AA329" s="470">
        <f>('ป้อนข้อมูล Mortgage Protection1'!$G$26*HLOOKUP($AA$6,'SA 10%'!$A$6:$IV$366,$A329+1,0))/1000</f>
        <v>0</v>
      </c>
      <c r="AB329" s="470">
        <f>('ป้อนข้อมูล Mortgage Protection1'!$G$26*HLOOKUP($AB$6,'SA 10%'!$A$6:$IV$366,$A329+1,0))/1000</f>
        <v>45212.753228749025</v>
      </c>
      <c r="AC329" s="470">
        <f>('ป้อนข้อมูล Mortgage Protection1'!$G$26*HLOOKUP($AC$6,'SA 10%'!$A$6:$IV$366,$A329+1,0))/1000</f>
        <v>299214.15678960126</v>
      </c>
      <c r="AD329" s="470">
        <f>('ป้อนข้อมูล Mortgage Protection1'!$G$26*HLOOKUP($AD$6,'SA 10%'!$A$6:$IV$366,$A329+1,0))/1000</f>
        <v>526151.04566618206</v>
      </c>
      <c r="AE329" s="470">
        <f>('ป้อนข้อมูล Mortgage Protection1'!$G$26*HLOOKUP($AE$6,'SA 10%'!$A$6:$IV$366,$A329+1,0))/1000</f>
        <v>729173.72506961843</v>
      </c>
    </row>
    <row r="330" spans="1:31" ht="11.1" customHeight="1">
      <c r="A330" s="469">
        <v>324</v>
      </c>
      <c r="B330" s="470">
        <f>('ป้อนข้อมูล Mortgage Protection1'!$G$26*HLOOKUP($B$6,'SA 10%'!$A$6:$IV$366,$A330+1,0))/1000</f>
        <v>0</v>
      </c>
      <c r="C330" s="470">
        <f>('ป้อนข้อมูล Mortgage Protection1'!$G$26*HLOOKUP($C$6,'SA 10%'!$A$6:$IV$366,$A330+1,0))/1000</f>
        <v>0</v>
      </c>
      <c r="D330" s="470">
        <f>('ป้อนข้อมูล Mortgage Protection1'!$G$26*HLOOKUP($D$6,'SA 10%'!$A$6:$IV$366,$A330+1,0))/1000</f>
        <v>0</v>
      </c>
      <c r="E330" s="470">
        <f>('ป้อนข้อมูล Mortgage Protection1'!$G$26*HLOOKUP($E$6,'SA 10%'!$A$6:$IV$366,$A330+1,0))/1000</f>
        <v>0</v>
      </c>
      <c r="F330" s="470">
        <f>('ป้อนข้อมูล Mortgage Protection1'!$G$26*HLOOKUP($F$6,'SA 10%'!$A$6:$IV$366,$A330+1,0))/1000</f>
        <v>0</v>
      </c>
      <c r="G330" s="470">
        <f>('ป้อนข้อมูล Mortgage Protection1'!$G$26*HLOOKUP($G$6,'SA 10%'!$A$6:$IV$366,$A330+1,0))/1000</f>
        <v>0</v>
      </c>
      <c r="H330" s="470">
        <f>('ป้อนข้อมูล Mortgage Protection1'!$G$26*HLOOKUP($H$6,'SA 10%'!$A$6:$IV$366,$A330+1,0))/1000</f>
        <v>0</v>
      </c>
      <c r="I330" s="470">
        <f>('ป้อนข้อมูล Mortgage Protection1'!$G$26*HLOOKUP($I$6,'SA 10%'!$A$6:$IV$366,$A330+1,0))/1000</f>
        <v>0</v>
      </c>
      <c r="J330" s="470">
        <f>('ป้อนข้อมูล Mortgage Protection1'!$G$26*HLOOKUP($J$6,'SA 10%'!$A$6:$IV$366,$A330+1,0))/1000</f>
        <v>0</v>
      </c>
      <c r="K330" s="470">
        <f>('ป้อนข้อมูล Mortgage Protection1'!$G$26*HLOOKUP($K$6,'SA 10%'!$A$6:$IV$366,$A330+1,0))/1000</f>
        <v>0</v>
      </c>
      <c r="L330" s="470">
        <f>('ป้อนข้อมูล Mortgage Protection1'!$G$26*HLOOKUP($L$6,'SA 10%'!$A$6:$IV$366,$A330+1,0))/1000</f>
        <v>0</v>
      </c>
      <c r="M330" s="470">
        <f>('ป้อนข้อมูล Mortgage Protection1'!$G$26*HLOOKUP($M$6,'SA 10%'!$A$6:$IV$366,$A330+1,0))/1000</f>
        <v>0</v>
      </c>
      <c r="N330" s="470">
        <f>('ป้อนข้อมูล Mortgage Protection1'!$G$26*HLOOKUP($N$6,'SA 10%'!$A$6:$IV$366,$A330+1,0))/1000</f>
        <v>0</v>
      </c>
      <c r="O330" s="470">
        <f>('ป้อนข้อมูล Mortgage Protection1'!$G$26*HLOOKUP($O$6,'SA 10%'!$A$6:$IV$366,$A330+1,0))/1000</f>
        <v>0</v>
      </c>
      <c r="P330" s="470">
        <f>('ป้อนข้อมูล Mortgage Protection1'!$G$26*HLOOKUP($P$6,'SA 10%'!$A$6:$IV$366,$A330+1,0))/1000</f>
        <v>0</v>
      </c>
      <c r="Q330" s="470">
        <f>('ป้อนข้อมูล Mortgage Protection1'!$G$26*HLOOKUP($Q$6,'SA 10%'!$A$6:$IV$366,$A330+1,0))/1000</f>
        <v>0</v>
      </c>
      <c r="R330" s="470">
        <f>('ป้อนข้อมูล Mortgage Protection1'!$G$26*HLOOKUP($R$6,'SA 10%'!$A$6:$IV$366,$A330+1,0))/1000</f>
        <v>0</v>
      </c>
      <c r="S330" s="470">
        <f>('ป้อนข้อมูล Mortgage Protection1'!$G$26*HLOOKUP($S$6,'SA 10%'!$A$6:$IV$366,$A330+1,0))/1000</f>
        <v>0</v>
      </c>
      <c r="T330" s="470">
        <f>('ป้อนข้อมูล Mortgage Protection1'!$G$26*HLOOKUP($T$6,'SA 10%'!$A$6:$IV$366,$A330+1,0))/1000</f>
        <v>0</v>
      </c>
      <c r="U330" s="470">
        <f>('ป้อนข้อมูล Mortgage Protection1'!$G$26*HLOOKUP($U$6,'SA 10%'!$A$6:$IV$366,$A330+1,0))/1000</f>
        <v>0</v>
      </c>
      <c r="V330" s="470">
        <f>('ป้อนข้อมูล Mortgage Protection1'!$G$26*HLOOKUP($V$6,'SA 10%'!$A$6:$IV$366,$A330+1,0))/1000</f>
        <v>0</v>
      </c>
      <c r="W330" s="470">
        <f>('ป้อนข้อมูล Mortgage Protection1'!$G$26*HLOOKUP($W$6,'SA 10%'!$A$6:$IV$366,$A330+1,0))/1000</f>
        <v>0</v>
      </c>
      <c r="X330" s="470">
        <f>('ป้อนข้อมูล Mortgage Protection1'!$G$26*HLOOKUP($X$6,'SA 10%'!$A$6:$IV$366,$A330+1,0))/1000</f>
        <v>0</v>
      </c>
      <c r="Y330" s="470">
        <f>('ป้อนข้อมูล Mortgage Protection1'!$G$26*HLOOKUP($Y$6,'SA 10%'!$A$6:$IV$366,$A330+1,0))/1000</f>
        <v>0</v>
      </c>
      <c r="Z330" s="470">
        <f>('ป้อนข้อมูล Mortgage Protection1'!$G$26*HLOOKUP($Z$6,'SA 10%'!$A$6:$IV$366,$A330+1,0))/1000</f>
        <v>0</v>
      </c>
      <c r="AA330" s="470">
        <f>('ป้อนข้อมูล Mortgage Protection1'!$G$26*HLOOKUP($AA$6,'SA 10%'!$A$6:$IV$366,$A330+1,0))/1000</f>
        <v>0</v>
      </c>
      <c r="AB330" s="470">
        <f>('ป้อนข้อมูล Mortgage Protection1'!$G$26*HLOOKUP($AB$6,'SA 10%'!$A$6:$IV$366,$A330+1,0))/1000</f>
        <v>22700.179006965238</v>
      </c>
      <c r="AC330" s="470">
        <f>('ป้อนข้อมูล Mortgage Protection1'!$G$26*HLOOKUP($AC$6,'SA 10%'!$A$6:$IV$366,$A330+1,0))/1000</f>
        <v>278975.37800227053</v>
      </c>
      <c r="AD330" s="470">
        <f>('ป้อนข้อมูล Mortgage Protection1'!$G$26*HLOOKUP($AD$6,'SA 10%'!$A$6:$IV$366,$A330+1,0))/1000</f>
        <v>507943.78345554171</v>
      </c>
      <c r="AE330" s="470">
        <f>('ป้อนข้อมูล Mortgage Protection1'!$G$26*HLOOKUP($AE$6,'SA 10%'!$A$6:$IV$366,$A330+1,0))/1000</f>
        <v>712783.90179847344</v>
      </c>
    </row>
    <row r="331" spans="1:31" ht="11.1" customHeight="1">
      <c r="A331" s="469">
        <v>325</v>
      </c>
      <c r="B331" s="470">
        <f>('ป้อนข้อมูล Mortgage Protection1'!$G$26*HLOOKUP($B$6,'SA 10%'!$A$6:$IV$366,$A331+1,0))/1000</f>
        <v>0</v>
      </c>
      <c r="C331" s="470">
        <f>('ป้อนข้อมูล Mortgage Protection1'!$G$26*HLOOKUP($C$6,'SA 10%'!$A$6:$IV$366,$A331+1,0))/1000</f>
        <v>0</v>
      </c>
      <c r="D331" s="470">
        <f>('ป้อนข้อมูล Mortgage Protection1'!$G$26*HLOOKUP($D$6,'SA 10%'!$A$6:$IV$366,$A331+1,0))/1000</f>
        <v>0</v>
      </c>
      <c r="E331" s="470">
        <f>('ป้อนข้อมูล Mortgage Protection1'!$G$26*HLOOKUP($E$6,'SA 10%'!$A$6:$IV$366,$A331+1,0))/1000</f>
        <v>0</v>
      </c>
      <c r="F331" s="470">
        <f>('ป้อนข้อมูล Mortgage Protection1'!$G$26*HLOOKUP($F$6,'SA 10%'!$A$6:$IV$366,$A331+1,0))/1000</f>
        <v>0</v>
      </c>
      <c r="G331" s="470">
        <f>('ป้อนข้อมูล Mortgage Protection1'!$G$26*HLOOKUP($G$6,'SA 10%'!$A$6:$IV$366,$A331+1,0))/1000</f>
        <v>0</v>
      </c>
      <c r="H331" s="470">
        <f>('ป้อนข้อมูล Mortgage Protection1'!$G$26*HLOOKUP($H$6,'SA 10%'!$A$6:$IV$366,$A331+1,0))/1000</f>
        <v>0</v>
      </c>
      <c r="I331" s="470">
        <f>('ป้อนข้อมูล Mortgage Protection1'!$G$26*HLOOKUP($I$6,'SA 10%'!$A$6:$IV$366,$A331+1,0))/1000</f>
        <v>0</v>
      </c>
      <c r="J331" s="470">
        <f>('ป้อนข้อมูล Mortgage Protection1'!$G$26*HLOOKUP($J$6,'SA 10%'!$A$6:$IV$366,$A331+1,0))/1000</f>
        <v>0</v>
      </c>
      <c r="K331" s="470">
        <f>('ป้อนข้อมูล Mortgage Protection1'!$G$26*HLOOKUP($K$6,'SA 10%'!$A$6:$IV$366,$A331+1,0))/1000</f>
        <v>0</v>
      </c>
      <c r="L331" s="470">
        <f>('ป้อนข้อมูล Mortgage Protection1'!$G$26*HLOOKUP($L$6,'SA 10%'!$A$6:$IV$366,$A331+1,0))/1000</f>
        <v>0</v>
      </c>
      <c r="M331" s="470">
        <f>('ป้อนข้อมูล Mortgage Protection1'!$G$26*HLOOKUP($M$6,'SA 10%'!$A$6:$IV$366,$A331+1,0))/1000</f>
        <v>0</v>
      </c>
      <c r="N331" s="470">
        <f>('ป้อนข้อมูล Mortgage Protection1'!$G$26*HLOOKUP($N$6,'SA 10%'!$A$6:$IV$366,$A331+1,0))/1000</f>
        <v>0</v>
      </c>
      <c r="O331" s="470">
        <f>('ป้อนข้อมูล Mortgage Protection1'!$G$26*HLOOKUP($O$6,'SA 10%'!$A$6:$IV$366,$A331+1,0))/1000</f>
        <v>0</v>
      </c>
      <c r="P331" s="470">
        <f>('ป้อนข้อมูล Mortgage Protection1'!$G$26*HLOOKUP($P$6,'SA 10%'!$A$6:$IV$366,$A331+1,0))/1000</f>
        <v>0</v>
      </c>
      <c r="Q331" s="470">
        <f>('ป้อนข้อมูล Mortgage Protection1'!$G$26*HLOOKUP($Q$6,'SA 10%'!$A$6:$IV$366,$A331+1,0))/1000</f>
        <v>0</v>
      </c>
      <c r="R331" s="470">
        <f>('ป้อนข้อมูล Mortgage Protection1'!$G$26*HLOOKUP($R$6,'SA 10%'!$A$6:$IV$366,$A331+1,0))/1000</f>
        <v>0</v>
      </c>
      <c r="S331" s="470">
        <f>('ป้อนข้อมูล Mortgage Protection1'!$G$26*HLOOKUP($S$6,'SA 10%'!$A$6:$IV$366,$A331+1,0))/1000</f>
        <v>0</v>
      </c>
      <c r="T331" s="470">
        <f>('ป้อนข้อมูล Mortgage Protection1'!$G$26*HLOOKUP($T$6,'SA 10%'!$A$6:$IV$366,$A331+1,0))/1000</f>
        <v>0</v>
      </c>
      <c r="U331" s="470">
        <f>('ป้อนข้อมูล Mortgage Protection1'!$G$26*HLOOKUP($U$6,'SA 10%'!$A$6:$IV$366,$A331+1,0))/1000</f>
        <v>0</v>
      </c>
      <c r="V331" s="470">
        <f>('ป้อนข้อมูล Mortgage Protection1'!$G$26*HLOOKUP($V$6,'SA 10%'!$A$6:$IV$366,$A331+1,0))/1000</f>
        <v>0</v>
      </c>
      <c r="W331" s="470">
        <f>('ป้อนข้อมูล Mortgage Protection1'!$G$26*HLOOKUP($W$6,'SA 10%'!$A$6:$IV$366,$A331+1,0))/1000</f>
        <v>0</v>
      </c>
      <c r="X331" s="470">
        <f>('ป้อนข้อมูล Mortgage Protection1'!$G$26*HLOOKUP($X$6,'SA 10%'!$A$6:$IV$366,$A331+1,0))/1000</f>
        <v>0</v>
      </c>
      <c r="Y331" s="470">
        <f>('ป้อนข้อมูล Mortgage Protection1'!$G$26*HLOOKUP($Y$6,'SA 10%'!$A$6:$IV$366,$A331+1,0))/1000</f>
        <v>0</v>
      </c>
      <c r="Z331" s="470">
        <f>('ป้อนข้อมูล Mortgage Protection1'!$G$26*HLOOKUP($Z$6,'SA 10%'!$A$6:$IV$366,$A331+1,0))/1000</f>
        <v>0</v>
      </c>
      <c r="AA331" s="470">
        <f>('ป้อนข้อมูล Mortgage Protection1'!$G$26*HLOOKUP($AA$6,'SA 10%'!$A$6:$IV$366,$A331+1,0))/1000</f>
        <v>0</v>
      </c>
      <c r="AB331" s="470">
        <f>('ป้อนข้อมูล Mortgage Protection1'!$G$26*HLOOKUP($AB$6,'SA 10%'!$A$6:$IV$366,$A331+1,0))/1000</f>
        <v>0</v>
      </c>
      <c r="AC331" s="470">
        <f>('ป้อนข้อมูล Mortgage Protection1'!$G$26*HLOOKUP($AC$6,'SA 10%'!$A$6:$IV$366,$A331+1,0))/1000</f>
        <v>258567.94272504543</v>
      </c>
      <c r="AD331" s="470">
        <f>('ป้อนข้อมูล Mortgage Protection1'!$G$26*HLOOKUP($AD$6,'SA 10%'!$A$6:$IV$366,$A331+1,0))/1000</f>
        <v>489584.79405981308</v>
      </c>
      <c r="AE331" s="470">
        <f>('ป้อนข้อมูล Mortgage Protection1'!$G$26*HLOOKUP($AE$6,'SA 10%'!$A$6:$IV$366,$A331+1,0))/1000</f>
        <v>696257.49666673597</v>
      </c>
    </row>
    <row r="332" spans="1:31" ht="11.1" customHeight="1">
      <c r="A332" s="469">
        <v>326</v>
      </c>
      <c r="B332" s="470">
        <f>('ป้อนข้อมูล Mortgage Protection1'!$G$26*HLOOKUP($B$6,'SA 10%'!$A$6:$IV$366,$A332+1,0))/1000</f>
        <v>0</v>
      </c>
      <c r="C332" s="470">
        <f>('ป้อนข้อมูล Mortgage Protection1'!$G$26*HLOOKUP($C$6,'SA 10%'!$A$6:$IV$366,$A332+1,0))/1000</f>
        <v>0</v>
      </c>
      <c r="D332" s="470">
        <f>('ป้อนข้อมูล Mortgage Protection1'!$G$26*HLOOKUP($D$6,'SA 10%'!$A$6:$IV$366,$A332+1,0))/1000</f>
        <v>0</v>
      </c>
      <c r="E332" s="470">
        <f>('ป้อนข้อมูล Mortgage Protection1'!$G$26*HLOOKUP($E$6,'SA 10%'!$A$6:$IV$366,$A332+1,0))/1000</f>
        <v>0</v>
      </c>
      <c r="F332" s="470">
        <f>('ป้อนข้อมูล Mortgage Protection1'!$G$26*HLOOKUP($F$6,'SA 10%'!$A$6:$IV$366,$A332+1,0))/1000</f>
        <v>0</v>
      </c>
      <c r="G332" s="470">
        <f>('ป้อนข้อมูล Mortgage Protection1'!$G$26*HLOOKUP($G$6,'SA 10%'!$A$6:$IV$366,$A332+1,0))/1000</f>
        <v>0</v>
      </c>
      <c r="H332" s="470">
        <f>('ป้อนข้อมูล Mortgage Protection1'!$G$26*HLOOKUP($H$6,'SA 10%'!$A$6:$IV$366,$A332+1,0))/1000</f>
        <v>0</v>
      </c>
      <c r="I332" s="470">
        <f>('ป้อนข้อมูล Mortgage Protection1'!$G$26*HLOOKUP($I$6,'SA 10%'!$A$6:$IV$366,$A332+1,0))/1000</f>
        <v>0</v>
      </c>
      <c r="J332" s="470">
        <f>('ป้อนข้อมูล Mortgage Protection1'!$G$26*HLOOKUP($J$6,'SA 10%'!$A$6:$IV$366,$A332+1,0))/1000</f>
        <v>0</v>
      </c>
      <c r="K332" s="470">
        <f>('ป้อนข้อมูล Mortgage Protection1'!$G$26*HLOOKUP($K$6,'SA 10%'!$A$6:$IV$366,$A332+1,0))/1000</f>
        <v>0</v>
      </c>
      <c r="L332" s="470">
        <f>('ป้อนข้อมูล Mortgage Protection1'!$G$26*HLOOKUP($L$6,'SA 10%'!$A$6:$IV$366,$A332+1,0))/1000</f>
        <v>0</v>
      </c>
      <c r="M332" s="470">
        <f>('ป้อนข้อมูล Mortgage Protection1'!$G$26*HLOOKUP($M$6,'SA 10%'!$A$6:$IV$366,$A332+1,0))/1000</f>
        <v>0</v>
      </c>
      <c r="N332" s="470">
        <f>('ป้อนข้อมูล Mortgage Protection1'!$G$26*HLOOKUP($N$6,'SA 10%'!$A$6:$IV$366,$A332+1,0))/1000</f>
        <v>0</v>
      </c>
      <c r="O332" s="470">
        <f>('ป้อนข้อมูล Mortgage Protection1'!$G$26*HLOOKUP($O$6,'SA 10%'!$A$6:$IV$366,$A332+1,0))/1000</f>
        <v>0</v>
      </c>
      <c r="P332" s="470">
        <f>('ป้อนข้อมูล Mortgage Protection1'!$G$26*HLOOKUP($P$6,'SA 10%'!$A$6:$IV$366,$A332+1,0))/1000</f>
        <v>0</v>
      </c>
      <c r="Q332" s="470">
        <f>('ป้อนข้อมูล Mortgage Protection1'!$G$26*HLOOKUP($Q$6,'SA 10%'!$A$6:$IV$366,$A332+1,0))/1000</f>
        <v>0</v>
      </c>
      <c r="R332" s="470">
        <f>('ป้อนข้อมูล Mortgage Protection1'!$G$26*HLOOKUP($R$6,'SA 10%'!$A$6:$IV$366,$A332+1,0))/1000</f>
        <v>0</v>
      </c>
      <c r="S332" s="470">
        <f>('ป้อนข้อมูล Mortgage Protection1'!$G$26*HLOOKUP($S$6,'SA 10%'!$A$6:$IV$366,$A332+1,0))/1000</f>
        <v>0</v>
      </c>
      <c r="T332" s="470">
        <f>('ป้อนข้อมูล Mortgage Protection1'!$G$26*HLOOKUP($T$6,'SA 10%'!$A$6:$IV$366,$A332+1,0))/1000</f>
        <v>0</v>
      </c>
      <c r="U332" s="470">
        <f>('ป้อนข้อมูล Mortgage Protection1'!$G$26*HLOOKUP($U$6,'SA 10%'!$A$6:$IV$366,$A332+1,0))/1000</f>
        <v>0</v>
      </c>
      <c r="V332" s="470">
        <f>('ป้อนข้อมูล Mortgage Protection1'!$G$26*HLOOKUP($V$6,'SA 10%'!$A$6:$IV$366,$A332+1,0))/1000</f>
        <v>0</v>
      </c>
      <c r="W332" s="470">
        <f>('ป้อนข้อมูล Mortgage Protection1'!$G$26*HLOOKUP($W$6,'SA 10%'!$A$6:$IV$366,$A332+1,0))/1000</f>
        <v>0</v>
      </c>
      <c r="X332" s="470">
        <f>('ป้อนข้อมูล Mortgage Protection1'!$G$26*HLOOKUP($X$6,'SA 10%'!$A$6:$IV$366,$A332+1,0))/1000</f>
        <v>0</v>
      </c>
      <c r="Y332" s="470">
        <f>('ป้อนข้อมูล Mortgage Protection1'!$G$26*HLOOKUP($Y$6,'SA 10%'!$A$6:$IV$366,$A332+1,0))/1000</f>
        <v>0</v>
      </c>
      <c r="Z332" s="470">
        <f>('ป้อนข้อมูล Mortgage Protection1'!$G$26*HLOOKUP($Z$6,'SA 10%'!$A$6:$IV$366,$A332+1,0))/1000</f>
        <v>0</v>
      </c>
      <c r="AA332" s="470">
        <f>('ป้อนข้อมูล Mortgage Protection1'!$G$26*HLOOKUP($AA$6,'SA 10%'!$A$6:$IV$366,$A332+1,0))/1000</f>
        <v>0</v>
      </c>
      <c r="AB332" s="470">
        <f>('ป้อนข้อมูล Mortgage Protection1'!$G$26*HLOOKUP($AB$6,'SA 10%'!$A$6:$IV$366,$A332+1,0))/1000</f>
        <v>0</v>
      </c>
      <c r="AC332" s="470">
        <f>('ป้อนข้อมูล Mortgage Protection1'!$G$26*HLOOKUP($AC$6,'SA 10%'!$A$6:$IV$366,$A332+1,0))/1000</f>
        <v>237990.44548717691</v>
      </c>
      <c r="AD332" s="470">
        <f>('ป้อนข้อมูล Mortgage Protection1'!$G$26*HLOOKUP($AD$6,'SA 10%'!$A$6:$IV$366,$A332+1,0))/1000</f>
        <v>471072.81308578688</v>
      </c>
      <c r="AE332" s="470">
        <f>('ป้อนข้อมูล Mortgage Protection1'!$G$26*HLOOKUP($AE$6,'SA 10%'!$A$6:$IV$366,$A332+1,0))/1000</f>
        <v>679593.37149223371</v>
      </c>
    </row>
    <row r="333" spans="1:31" ht="11.1" customHeight="1">
      <c r="A333" s="469">
        <v>327</v>
      </c>
      <c r="B333" s="470">
        <f>('ป้อนข้อมูล Mortgage Protection1'!$G$26*HLOOKUP($B$6,'SA 10%'!$A$6:$IV$366,$A333+1,0))/1000</f>
        <v>0</v>
      </c>
      <c r="C333" s="470">
        <f>('ป้อนข้อมูล Mortgage Protection1'!$G$26*HLOOKUP($C$6,'SA 10%'!$A$6:$IV$366,$A333+1,0))/1000</f>
        <v>0</v>
      </c>
      <c r="D333" s="470">
        <f>('ป้อนข้อมูล Mortgage Protection1'!$G$26*HLOOKUP($D$6,'SA 10%'!$A$6:$IV$366,$A333+1,0))/1000</f>
        <v>0</v>
      </c>
      <c r="E333" s="470">
        <f>('ป้อนข้อมูล Mortgage Protection1'!$G$26*HLOOKUP($E$6,'SA 10%'!$A$6:$IV$366,$A333+1,0))/1000</f>
        <v>0</v>
      </c>
      <c r="F333" s="470">
        <f>('ป้อนข้อมูล Mortgage Protection1'!$G$26*HLOOKUP($F$6,'SA 10%'!$A$6:$IV$366,$A333+1,0))/1000</f>
        <v>0</v>
      </c>
      <c r="G333" s="470">
        <f>('ป้อนข้อมูล Mortgage Protection1'!$G$26*HLOOKUP($G$6,'SA 10%'!$A$6:$IV$366,$A333+1,0))/1000</f>
        <v>0</v>
      </c>
      <c r="H333" s="470">
        <f>('ป้อนข้อมูล Mortgage Protection1'!$G$26*HLOOKUP($H$6,'SA 10%'!$A$6:$IV$366,$A333+1,0))/1000</f>
        <v>0</v>
      </c>
      <c r="I333" s="470">
        <f>('ป้อนข้อมูล Mortgage Protection1'!$G$26*HLOOKUP($I$6,'SA 10%'!$A$6:$IV$366,$A333+1,0))/1000</f>
        <v>0</v>
      </c>
      <c r="J333" s="470">
        <f>('ป้อนข้อมูล Mortgage Protection1'!$G$26*HLOOKUP($J$6,'SA 10%'!$A$6:$IV$366,$A333+1,0))/1000</f>
        <v>0</v>
      </c>
      <c r="K333" s="470">
        <f>('ป้อนข้อมูล Mortgage Protection1'!$G$26*HLOOKUP($K$6,'SA 10%'!$A$6:$IV$366,$A333+1,0))/1000</f>
        <v>0</v>
      </c>
      <c r="L333" s="470">
        <f>('ป้อนข้อมูล Mortgage Protection1'!$G$26*HLOOKUP($L$6,'SA 10%'!$A$6:$IV$366,$A333+1,0))/1000</f>
        <v>0</v>
      </c>
      <c r="M333" s="470">
        <f>('ป้อนข้อมูล Mortgage Protection1'!$G$26*HLOOKUP($M$6,'SA 10%'!$A$6:$IV$366,$A333+1,0))/1000</f>
        <v>0</v>
      </c>
      <c r="N333" s="470">
        <f>('ป้อนข้อมูล Mortgage Protection1'!$G$26*HLOOKUP($N$6,'SA 10%'!$A$6:$IV$366,$A333+1,0))/1000</f>
        <v>0</v>
      </c>
      <c r="O333" s="470">
        <f>('ป้อนข้อมูล Mortgage Protection1'!$G$26*HLOOKUP($O$6,'SA 10%'!$A$6:$IV$366,$A333+1,0))/1000</f>
        <v>0</v>
      </c>
      <c r="P333" s="470">
        <f>('ป้อนข้อมูล Mortgage Protection1'!$G$26*HLOOKUP($P$6,'SA 10%'!$A$6:$IV$366,$A333+1,0))/1000</f>
        <v>0</v>
      </c>
      <c r="Q333" s="470">
        <f>('ป้อนข้อมูล Mortgage Protection1'!$G$26*HLOOKUP($Q$6,'SA 10%'!$A$6:$IV$366,$A333+1,0))/1000</f>
        <v>0</v>
      </c>
      <c r="R333" s="470">
        <f>('ป้อนข้อมูล Mortgage Protection1'!$G$26*HLOOKUP($R$6,'SA 10%'!$A$6:$IV$366,$A333+1,0))/1000</f>
        <v>0</v>
      </c>
      <c r="S333" s="470">
        <f>('ป้อนข้อมูล Mortgage Protection1'!$G$26*HLOOKUP($S$6,'SA 10%'!$A$6:$IV$366,$A333+1,0))/1000</f>
        <v>0</v>
      </c>
      <c r="T333" s="470">
        <f>('ป้อนข้อมูล Mortgage Protection1'!$G$26*HLOOKUP($T$6,'SA 10%'!$A$6:$IV$366,$A333+1,0))/1000</f>
        <v>0</v>
      </c>
      <c r="U333" s="470">
        <f>('ป้อนข้อมูล Mortgage Protection1'!$G$26*HLOOKUP($U$6,'SA 10%'!$A$6:$IV$366,$A333+1,0))/1000</f>
        <v>0</v>
      </c>
      <c r="V333" s="470">
        <f>('ป้อนข้อมูล Mortgage Protection1'!$G$26*HLOOKUP($V$6,'SA 10%'!$A$6:$IV$366,$A333+1,0))/1000</f>
        <v>0</v>
      </c>
      <c r="W333" s="470">
        <f>('ป้อนข้อมูล Mortgage Protection1'!$G$26*HLOOKUP($W$6,'SA 10%'!$A$6:$IV$366,$A333+1,0))/1000</f>
        <v>0</v>
      </c>
      <c r="X333" s="470">
        <f>('ป้อนข้อมูล Mortgage Protection1'!$G$26*HLOOKUP($X$6,'SA 10%'!$A$6:$IV$366,$A333+1,0))/1000</f>
        <v>0</v>
      </c>
      <c r="Y333" s="470">
        <f>('ป้อนข้อมูล Mortgage Protection1'!$G$26*HLOOKUP($Y$6,'SA 10%'!$A$6:$IV$366,$A333+1,0))/1000</f>
        <v>0</v>
      </c>
      <c r="Z333" s="470">
        <f>('ป้อนข้อมูล Mortgage Protection1'!$G$26*HLOOKUP($Z$6,'SA 10%'!$A$6:$IV$366,$A333+1,0))/1000</f>
        <v>0</v>
      </c>
      <c r="AA333" s="470">
        <f>('ป้อนข้อมูล Mortgage Protection1'!$G$26*HLOOKUP($AA$6,'SA 10%'!$A$6:$IV$366,$A333+1,0))/1000</f>
        <v>0</v>
      </c>
      <c r="AB333" s="470">
        <f>('ป้อนข้อมูล Mortgage Protection1'!$G$26*HLOOKUP($AB$6,'SA 10%'!$A$6:$IV$366,$A333+1,0))/1000</f>
        <v>0</v>
      </c>
      <c r="AC333" s="470">
        <f>('ป้อนข้อมูล Mortgage Protection1'!$G$26*HLOOKUP($AC$6,'SA 10%'!$A$6:$IV$366,$A333+1,0))/1000</f>
        <v>217241.4691056594</v>
      </c>
      <c r="AD333" s="470">
        <f>('ป้อนข้อมูล Mortgage Protection1'!$G$26*HLOOKUP($AD$6,'SA 10%'!$A$6:$IV$366,$A333+1,0))/1000</f>
        <v>452406.56560364336</v>
      </c>
      <c r="AE333" s="470">
        <f>('ป้อนข้อมูล Mortgage Protection1'!$G$26*HLOOKUP($AE$6,'SA 10%'!$A$6:$IV$366,$A333+1,0))/1000</f>
        <v>662790.37860794412</v>
      </c>
    </row>
    <row r="334" spans="1:31" ht="11.1" customHeight="1">
      <c r="A334" s="469">
        <v>328</v>
      </c>
      <c r="B334" s="470">
        <f>('ป้อนข้อมูล Mortgage Protection1'!$G$26*HLOOKUP($B$6,'SA 10%'!$A$6:$IV$366,$A334+1,0))/1000</f>
        <v>0</v>
      </c>
      <c r="C334" s="470">
        <f>('ป้อนข้อมูล Mortgage Protection1'!$G$26*HLOOKUP($C$6,'SA 10%'!$A$6:$IV$366,$A334+1,0))/1000</f>
        <v>0</v>
      </c>
      <c r="D334" s="470">
        <f>('ป้อนข้อมูล Mortgage Protection1'!$G$26*HLOOKUP($D$6,'SA 10%'!$A$6:$IV$366,$A334+1,0))/1000</f>
        <v>0</v>
      </c>
      <c r="E334" s="470">
        <f>('ป้อนข้อมูล Mortgage Protection1'!$G$26*HLOOKUP($E$6,'SA 10%'!$A$6:$IV$366,$A334+1,0))/1000</f>
        <v>0</v>
      </c>
      <c r="F334" s="470">
        <f>('ป้อนข้อมูล Mortgage Protection1'!$G$26*HLOOKUP($F$6,'SA 10%'!$A$6:$IV$366,$A334+1,0))/1000</f>
        <v>0</v>
      </c>
      <c r="G334" s="470">
        <f>('ป้อนข้อมูล Mortgage Protection1'!$G$26*HLOOKUP($G$6,'SA 10%'!$A$6:$IV$366,$A334+1,0))/1000</f>
        <v>0</v>
      </c>
      <c r="H334" s="470">
        <f>('ป้อนข้อมูล Mortgage Protection1'!$G$26*HLOOKUP($H$6,'SA 10%'!$A$6:$IV$366,$A334+1,0))/1000</f>
        <v>0</v>
      </c>
      <c r="I334" s="470">
        <f>('ป้อนข้อมูล Mortgage Protection1'!$G$26*HLOOKUP($I$6,'SA 10%'!$A$6:$IV$366,$A334+1,0))/1000</f>
        <v>0</v>
      </c>
      <c r="J334" s="470">
        <f>('ป้อนข้อมูล Mortgage Protection1'!$G$26*HLOOKUP($J$6,'SA 10%'!$A$6:$IV$366,$A334+1,0))/1000</f>
        <v>0</v>
      </c>
      <c r="K334" s="470">
        <f>('ป้อนข้อมูล Mortgage Protection1'!$G$26*HLOOKUP($K$6,'SA 10%'!$A$6:$IV$366,$A334+1,0))/1000</f>
        <v>0</v>
      </c>
      <c r="L334" s="470">
        <f>('ป้อนข้อมูล Mortgage Protection1'!$G$26*HLOOKUP($L$6,'SA 10%'!$A$6:$IV$366,$A334+1,0))/1000</f>
        <v>0</v>
      </c>
      <c r="M334" s="470">
        <f>('ป้อนข้อมูล Mortgage Protection1'!$G$26*HLOOKUP($M$6,'SA 10%'!$A$6:$IV$366,$A334+1,0))/1000</f>
        <v>0</v>
      </c>
      <c r="N334" s="470">
        <f>('ป้อนข้อมูล Mortgage Protection1'!$G$26*HLOOKUP($N$6,'SA 10%'!$A$6:$IV$366,$A334+1,0))/1000</f>
        <v>0</v>
      </c>
      <c r="O334" s="470">
        <f>('ป้อนข้อมูล Mortgage Protection1'!$G$26*HLOOKUP($O$6,'SA 10%'!$A$6:$IV$366,$A334+1,0))/1000</f>
        <v>0</v>
      </c>
      <c r="P334" s="470">
        <f>('ป้อนข้อมูล Mortgage Protection1'!$G$26*HLOOKUP($P$6,'SA 10%'!$A$6:$IV$366,$A334+1,0))/1000</f>
        <v>0</v>
      </c>
      <c r="Q334" s="470">
        <f>('ป้อนข้อมูล Mortgage Protection1'!$G$26*HLOOKUP($Q$6,'SA 10%'!$A$6:$IV$366,$A334+1,0))/1000</f>
        <v>0</v>
      </c>
      <c r="R334" s="470">
        <f>('ป้อนข้อมูล Mortgage Protection1'!$G$26*HLOOKUP($R$6,'SA 10%'!$A$6:$IV$366,$A334+1,0))/1000</f>
        <v>0</v>
      </c>
      <c r="S334" s="470">
        <f>('ป้อนข้อมูล Mortgage Protection1'!$G$26*HLOOKUP($S$6,'SA 10%'!$A$6:$IV$366,$A334+1,0))/1000</f>
        <v>0</v>
      </c>
      <c r="T334" s="470">
        <f>('ป้อนข้อมูล Mortgage Protection1'!$G$26*HLOOKUP($T$6,'SA 10%'!$A$6:$IV$366,$A334+1,0))/1000</f>
        <v>0</v>
      </c>
      <c r="U334" s="470">
        <f>('ป้อนข้อมูล Mortgage Protection1'!$G$26*HLOOKUP($U$6,'SA 10%'!$A$6:$IV$366,$A334+1,0))/1000</f>
        <v>0</v>
      </c>
      <c r="V334" s="470">
        <f>('ป้อนข้อมูล Mortgage Protection1'!$G$26*HLOOKUP($V$6,'SA 10%'!$A$6:$IV$366,$A334+1,0))/1000</f>
        <v>0</v>
      </c>
      <c r="W334" s="470">
        <f>('ป้อนข้อมูล Mortgage Protection1'!$G$26*HLOOKUP($W$6,'SA 10%'!$A$6:$IV$366,$A334+1,0))/1000</f>
        <v>0</v>
      </c>
      <c r="X334" s="470">
        <f>('ป้อนข้อมูล Mortgage Protection1'!$G$26*HLOOKUP($X$6,'SA 10%'!$A$6:$IV$366,$A334+1,0))/1000</f>
        <v>0</v>
      </c>
      <c r="Y334" s="470">
        <f>('ป้อนข้อมูล Mortgage Protection1'!$G$26*HLOOKUP($Y$6,'SA 10%'!$A$6:$IV$366,$A334+1,0))/1000</f>
        <v>0</v>
      </c>
      <c r="Z334" s="470">
        <f>('ป้อนข้อมูล Mortgage Protection1'!$G$26*HLOOKUP($Z$6,'SA 10%'!$A$6:$IV$366,$A334+1,0))/1000</f>
        <v>0</v>
      </c>
      <c r="AA334" s="470">
        <f>('ป้อนข้อมูล Mortgage Protection1'!$G$26*HLOOKUP($AA$6,'SA 10%'!$A$6:$IV$366,$A334+1,0))/1000</f>
        <v>0</v>
      </c>
      <c r="AB334" s="470">
        <f>('ป้อนข้อมูล Mortgage Protection1'!$G$26*HLOOKUP($AB$6,'SA 10%'!$A$6:$IV$366,$A334+1,0))/1000</f>
        <v>0</v>
      </c>
      <c r="AC334" s="470">
        <f>('ป้อนข้อมูล Mortgage Protection1'!$G$26*HLOOKUP($AC$6,'SA 10%'!$A$6:$IV$366,$A334+1,0))/1000</f>
        <v>196319.58458762898</v>
      </c>
      <c r="AD334" s="470">
        <f>('ป้อนข้อมูล Mortgage Protection1'!$G$26*HLOOKUP($AD$6,'SA 10%'!$A$6:$IV$366,$A334+1,0))/1000</f>
        <v>433584.76605914859</v>
      </c>
      <c r="AE334" s="470">
        <f>('ป้อนข้อมูล Mortgage Protection1'!$G$26*HLOOKUP($AE$6,'SA 10%'!$A$6:$IV$366,$A334+1,0))/1000</f>
        <v>645847.36078295205</v>
      </c>
    </row>
    <row r="335" spans="1:31" ht="11.1" customHeight="1">
      <c r="A335" s="469">
        <v>329</v>
      </c>
      <c r="B335" s="470">
        <f>('ป้อนข้อมูล Mortgage Protection1'!$G$26*HLOOKUP($B$6,'SA 10%'!$A$6:$IV$366,$A335+1,0))/1000</f>
        <v>0</v>
      </c>
      <c r="C335" s="470">
        <f>('ป้อนข้อมูล Mortgage Protection1'!$G$26*HLOOKUP($C$6,'SA 10%'!$A$6:$IV$366,$A335+1,0))/1000</f>
        <v>0</v>
      </c>
      <c r="D335" s="470">
        <f>('ป้อนข้อมูล Mortgage Protection1'!$G$26*HLOOKUP($D$6,'SA 10%'!$A$6:$IV$366,$A335+1,0))/1000</f>
        <v>0</v>
      </c>
      <c r="E335" s="470">
        <f>('ป้อนข้อมูล Mortgage Protection1'!$G$26*HLOOKUP($E$6,'SA 10%'!$A$6:$IV$366,$A335+1,0))/1000</f>
        <v>0</v>
      </c>
      <c r="F335" s="470">
        <f>('ป้อนข้อมูล Mortgage Protection1'!$G$26*HLOOKUP($F$6,'SA 10%'!$A$6:$IV$366,$A335+1,0))/1000</f>
        <v>0</v>
      </c>
      <c r="G335" s="470">
        <f>('ป้อนข้อมูล Mortgage Protection1'!$G$26*HLOOKUP($G$6,'SA 10%'!$A$6:$IV$366,$A335+1,0))/1000</f>
        <v>0</v>
      </c>
      <c r="H335" s="470">
        <f>('ป้อนข้อมูล Mortgage Protection1'!$G$26*HLOOKUP($H$6,'SA 10%'!$A$6:$IV$366,$A335+1,0))/1000</f>
        <v>0</v>
      </c>
      <c r="I335" s="470">
        <f>('ป้อนข้อมูล Mortgage Protection1'!$G$26*HLOOKUP($I$6,'SA 10%'!$A$6:$IV$366,$A335+1,0))/1000</f>
        <v>0</v>
      </c>
      <c r="J335" s="470">
        <f>('ป้อนข้อมูล Mortgage Protection1'!$G$26*HLOOKUP($J$6,'SA 10%'!$A$6:$IV$366,$A335+1,0))/1000</f>
        <v>0</v>
      </c>
      <c r="K335" s="470">
        <f>('ป้อนข้อมูล Mortgage Protection1'!$G$26*HLOOKUP($K$6,'SA 10%'!$A$6:$IV$366,$A335+1,0))/1000</f>
        <v>0</v>
      </c>
      <c r="L335" s="470">
        <f>('ป้อนข้อมูล Mortgage Protection1'!$G$26*HLOOKUP($L$6,'SA 10%'!$A$6:$IV$366,$A335+1,0))/1000</f>
        <v>0</v>
      </c>
      <c r="M335" s="470">
        <f>('ป้อนข้อมูล Mortgage Protection1'!$G$26*HLOOKUP($M$6,'SA 10%'!$A$6:$IV$366,$A335+1,0))/1000</f>
        <v>0</v>
      </c>
      <c r="N335" s="470">
        <f>('ป้อนข้อมูล Mortgage Protection1'!$G$26*HLOOKUP($N$6,'SA 10%'!$A$6:$IV$366,$A335+1,0))/1000</f>
        <v>0</v>
      </c>
      <c r="O335" s="470">
        <f>('ป้อนข้อมูล Mortgage Protection1'!$G$26*HLOOKUP($O$6,'SA 10%'!$A$6:$IV$366,$A335+1,0))/1000</f>
        <v>0</v>
      </c>
      <c r="P335" s="470">
        <f>('ป้อนข้อมูล Mortgage Protection1'!$G$26*HLOOKUP($P$6,'SA 10%'!$A$6:$IV$366,$A335+1,0))/1000</f>
        <v>0</v>
      </c>
      <c r="Q335" s="470">
        <f>('ป้อนข้อมูล Mortgage Protection1'!$G$26*HLOOKUP($Q$6,'SA 10%'!$A$6:$IV$366,$A335+1,0))/1000</f>
        <v>0</v>
      </c>
      <c r="R335" s="470">
        <f>('ป้อนข้อมูล Mortgage Protection1'!$G$26*HLOOKUP($R$6,'SA 10%'!$A$6:$IV$366,$A335+1,0))/1000</f>
        <v>0</v>
      </c>
      <c r="S335" s="470">
        <f>('ป้อนข้อมูล Mortgage Protection1'!$G$26*HLOOKUP($S$6,'SA 10%'!$A$6:$IV$366,$A335+1,0))/1000</f>
        <v>0</v>
      </c>
      <c r="T335" s="470">
        <f>('ป้อนข้อมูล Mortgage Protection1'!$G$26*HLOOKUP($T$6,'SA 10%'!$A$6:$IV$366,$A335+1,0))/1000</f>
        <v>0</v>
      </c>
      <c r="U335" s="470">
        <f>('ป้อนข้อมูล Mortgage Protection1'!$G$26*HLOOKUP($U$6,'SA 10%'!$A$6:$IV$366,$A335+1,0))/1000</f>
        <v>0</v>
      </c>
      <c r="V335" s="470">
        <f>('ป้อนข้อมูล Mortgage Protection1'!$G$26*HLOOKUP($V$6,'SA 10%'!$A$6:$IV$366,$A335+1,0))/1000</f>
        <v>0</v>
      </c>
      <c r="W335" s="470">
        <f>('ป้อนข้อมูล Mortgage Protection1'!$G$26*HLOOKUP($W$6,'SA 10%'!$A$6:$IV$366,$A335+1,0))/1000</f>
        <v>0</v>
      </c>
      <c r="X335" s="470">
        <f>('ป้อนข้อมูล Mortgage Protection1'!$G$26*HLOOKUP($X$6,'SA 10%'!$A$6:$IV$366,$A335+1,0))/1000</f>
        <v>0</v>
      </c>
      <c r="Y335" s="470">
        <f>('ป้อนข้อมูล Mortgage Protection1'!$G$26*HLOOKUP($Y$6,'SA 10%'!$A$6:$IV$366,$A335+1,0))/1000</f>
        <v>0</v>
      </c>
      <c r="Z335" s="470">
        <f>('ป้อนข้อมูล Mortgage Protection1'!$G$26*HLOOKUP($Z$6,'SA 10%'!$A$6:$IV$366,$A335+1,0))/1000</f>
        <v>0</v>
      </c>
      <c r="AA335" s="470">
        <f>('ป้อนข้อมูล Mortgage Protection1'!$G$26*HLOOKUP($AA$6,'SA 10%'!$A$6:$IV$366,$A335+1,0))/1000</f>
        <v>0</v>
      </c>
      <c r="AB335" s="470">
        <f>('ป้อนข้อมูล Mortgage Protection1'!$G$26*HLOOKUP($AB$6,'SA 10%'!$A$6:$IV$366,$A335+1,0))/1000</f>
        <v>0</v>
      </c>
      <c r="AC335" s="470">
        <f>('ป้อนข้อมูล Mortgage Protection1'!$G$26*HLOOKUP($AC$6,'SA 10%'!$A$6:$IV$366,$A335+1,0))/1000</f>
        <v>175223.35103194875</v>
      </c>
      <c r="AD335" s="470">
        <f>('ป้อนข้อมูล Mortgage Protection1'!$G$26*HLOOKUP($AD$6,'SA 10%'!$A$6:$IV$366,$A335+1,0))/1000</f>
        <v>414606.11818511679</v>
      </c>
      <c r="AE335" s="470">
        <f>('ป้อนข้อมูล Mortgage Protection1'!$G$26*HLOOKUP($AE$6,'SA 10%'!$A$6:$IV$366,$A335+1,0))/1000</f>
        <v>628763.15114275168</v>
      </c>
    </row>
    <row r="336" spans="1:31" ht="11.1" customHeight="1">
      <c r="A336" s="469">
        <v>330</v>
      </c>
      <c r="B336" s="470">
        <f>('ป้อนข้อมูล Mortgage Protection1'!$G$26*HLOOKUP($B$6,'SA 10%'!$A$6:$IV$366,$A336+1,0))/1000</f>
        <v>0</v>
      </c>
      <c r="C336" s="470">
        <f>('ป้อนข้อมูล Mortgage Protection1'!$G$26*HLOOKUP($C$6,'SA 10%'!$A$6:$IV$366,$A336+1,0))/1000</f>
        <v>0</v>
      </c>
      <c r="D336" s="470">
        <f>('ป้อนข้อมูล Mortgage Protection1'!$G$26*HLOOKUP($D$6,'SA 10%'!$A$6:$IV$366,$A336+1,0))/1000</f>
        <v>0</v>
      </c>
      <c r="E336" s="470">
        <f>('ป้อนข้อมูล Mortgage Protection1'!$G$26*HLOOKUP($E$6,'SA 10%'!$A$6:$IV$366,$A336+1,0))/1000</f>
        <v>0</v>
      </c>
      <c r="F336" s="470">
        <f>('ป้อนข้อมูล Mortgage Protection1'!$G$26*HLOOKUP($F$6,'SA 10%'!$A$6:$IV$366,$A336+1,0))/1000</f>
        <v>0</v>
      </c>
      <c r="G336" s="470">
        <f>('ป้อนข้อมูล Mortgage Protection1'!$G$26*HLOOKUP($G$6,'SA 10%'!$A$6:$IV$366,$A336+1,0))/1000</f>
        <v>0</v>
      </c>
      <c r="H336" s="470">
        <f>('ป้อนข้อมูล Mortgage Protection1'!$G$26*HLOOKUP($H$6,'SA 10%'!$A$6:$IV$366,$A336+1,0))/1000</f>
        <v>0</v>
      </c>
      <c r="I336" s="470">
        <f>('ป้อนข้อมูล Mortgage Protection1'!$G$26*HLOOKUP($I$6,'SA 10%'!$A$6:$IV$366,$A336+1,0))/1000</f>
        <v>0</v>
      </c>
      <c r="J336" s="470">
        <f>('ป้อนข้อมูล Mortgage Protection1'!$G$26*HLOOKUP($J$6,'SA 10%'!$A$6:$IV$366,$A336+1,0))/1000</f>
        <v>0</v>
      </c>
      <c r="K336" s="470">
        <f>('ป้อนข้อมูล Mortgage Protection1'!$G$26*HLOOKUP($K$6,'SA 10%'!$A$6:$IV$366,$A336+1,0))/1000</f>
        <v>0</v>
      </c>
      <c r="L336" s="470">
        <f>('ป้อนข้อมูล Mortgage Protection1'!$G$26*HLOOKUP($L$6,'SA 10%'!$A$6:$IV$366,$A336+1,0))/1000</f>
        <v>0</v>
      </c>
      <c r="M336" s="470">
        <f>('ป้อนข้อมูล Mortgage Protection1'!$G$26*HLOOKUP($M$6,'SA 10%'!$A$6:$IV$366,$A336+1,0))/1000</f>
        <v>0</v>
      </c>
      <c r="N336" s="470">
        <f>('ป้อนข้อมูล Mortgage Protection1'!$G$26*HLOOKUP($N$6,'SA 10%'!$A$6:$IV$366,$A336+1,0))/1000</f>
        <v>0</v>
      </c>
      <c r="O336" s="470">
        <f>('ป้อนข้อมูล Mortgage Protection1'!$G$26*HLOOKUP($O$6,'SA 10%'!$A$6:$IV$366,$A336+1,0))/1000</f>
        <v>0</v>
      </c>
      <c r="P336" s="470">
        <f>('ป้อนข้อมูล Mortgage Protection1'!$G$26*HLOOKUP($P$6,'SA 10%'!$A$6:$IV$366,$A336+1,0))/1000</f>
        <v>0</v>
      </c>
      <c r="Q336" s="470">
        <f>('ป้อนข้อมูล Mortgage Protection1'!$G$26*HLOOKUP($Q$6,'SA 10%'!$A$6:$IV$366,$A336+1,0))/1000</f>
        <v>0</v>
      </c>
      <c r="R336" s="470">
        <f>('ป้อนข้อมูล Mortgage Protection1'!$G$26*HLOOKUP($R$6,'SA 10%'!$A$6:$IV$366,$A336+1,0))/1000</f>
        <v>0</v>
      </c>
      <c r="S336" s="470">
        <f>('ป้อนข้อมูล Mortgage Protection1'!$G$26*HLOOKUP($S$6,'SA 10%'!$A$6:$IV$366,$A336+1,0))/1000</f>
        <v>0</v>
      </c>
      <c r="T336" s="470">
        <f>('ป้อนข้อมูล Mortgage Protection1'!$G$26*HLOOKUP($T$6,'SA 10%'!$A$6:$IV$366,$A336+1,0))/1000</f>
        <v>0</v>
      </c>
      <c r="U336" s="470">
        <f>('ป้อนข้อมูล Mortgage Protection1'!$G$26*HLOOKUP($U$6,'SA 10%'!$A$6:$IV$366,$A336+1,0))/1000</f>
        <v>0</v>
      </c>
      <c r="V336" s="470">
        <f>('ป้อนข้อมูล Mortgage Protection1'!$G$26*HLOOKUP($V$6,'SA 10%'!$A$6:$IV$366,$A336+1,0))/1000</f>
        <v>0</v>
      </c>
      <c r="W336" s="470">
        <f>('ป้อนข้อมูล Mortgage Protection1'!$G$26*HLOOKUP($W$6,'SA 10%'!$A$6:$IV$366,$A336+1,0))/1000</f>
        <v>0</v>
      </c>
      <c r="X336" s="470">
        <f>('ป้อนข้อมูล Mortgage Protection1'!$G$26*HLOOKUP($X$6,'SA 10%'!$A$6:$IV$366,$A336+1,0))/1000</f>
        <v>0</v>
      </c>
      <c r="Y336" s="470">
        <f>('ป้อนข้อมูล Mortgage Protection1'!$G$26*HLOOKUP($Y$6,'SA 10%'!$A$6:$IV$366,$A336+1,0))/1000</f>
        <v>0</v>
      </c>
      <c r="Z336" s="470">
        <f>('ป้อนข้อมูล Mortgage Protection1'!$G$26*HLOOKUP($Z$6,'SA 10%'!$A$6:$IV$366,$A336+1,0))/1000</f>
        <v>0</v>
      </c>
      <c r="AA336" s="470">
        <f>('ป้อนข้อมูล Mortgage Protection1'!$G$26*HLOOKUP($AA$6,'SA 10%'!$A$6:$IV$366,$A336+1,0))/1000</f>
        <v>0</v>
      </c>
      <c r="AB336" s="470">
        <f>('ป้อนข้อมูล Mortgage Protection1'!$G$26*HLOOKUP($AB$6,'SA 10%'!$A$6:$IV$366,$A336+1,0))/1000</f>
        <v>0</v>
      </c>
      <c r="AC336" s="470">
        <f>('ป้อนข้อมูล Mortgage Protection1'!$G$26*HLOOKUP($AC$6,'SA 10%'!$A$6:$IV$366,$A336+1,0))/1000</f>
        <v>153951.31552997115</v>
      </c>
      <c r="AD336" s="470">
        <f>('ป้อนข้อมูล Mortgage Protection1'!$G$26*HLOOKUP($AD$6,'SA 10%'!$A$6:$IV$366,$A336+1,0))/1000</f>
        <v>395469.31491213443</v>
      </c>
      <c r="AE336" s="470">
        <f>('ป้อนข้อมูล Mortgage Protection1'!$G$26*HLOOKUP($AE$6,'SA 10%'!$A$6:$IV$366,$A336+1,0))/1000</f>
        <v>611536.57308888366</v>
      </c>
    </row>
    <row r="337" spans="1:31" ht="11.1" customHeight="1">
      <c r="A337" s="469">
        <v>331</v>
      </c>
      <c r="B337" s="470">
        <f>('ป้อนข้อมูล Mortgage Protection1'!$G$26*HLOOKUP($B$6,'SA 10%'!$A$6:$IV$366,$A337+1,0))/1000</f>
        <v>0</v>
      </c>
      <c r="C337" s="470">
        <f>('ป้อนข้อมูล Mortgage Protection1'!$G$26*HLOOKUP($C$6,'SA 10%'!$A$6:$IV$366,$A337+1,0))/1000</f>
        <v>0</v>
      </c>
      <c r="D337" s="470">
        <f>('ป้อนข้อมูล Mortgage Protection1'!$G$26*HLOOKUP($D$6,'SA 10%'!$A$6:$IV$366,$A337+1,0))/1000</f>
        <v>0</v>
      </c>
      <c r="E337" s="470">
        <f>('ป้อนข้อมูล Mortgage Protection1'!$G$26*HLOOKUP($E$6,'SA 10%'!$A$6:$IV$366,$A337+1,0))/1000</f>
        <v>0</v>
      </c>
      <c r="F337" s="470">
        <f>('ป้อนข้อมูล Mortgage Protection1'!$G$26*HLOOKUP($F$6,'SA 10%'!$A$6:$IV$366,$A337+1,0))/1000</f>
        <v>0</v>
      </c>
      <c r="G337" s="470">
        <f>('ป้อนข้อมูล Mortgage Protection1'!$G$26*HLOOKUP($G$6,'SA 10%'!$A$6:$IV$366,$A337+1,0))/1000</f>
        <v>0</v>
      </c>
      <c r="H337" s="470">
        <f>('ป้อนข้อมูล Mortgage Protection1'!$G$26*HLOOKUP($H$6,'SA 10%'!$A$6:$IV$366,$A337+1,0))/1000</f>
        <v>0</v>
      </c>
      <c r="I337" s="470">
        <f>('ป้อนข้อมูล Mortgage Protection1'!$G$26*HLOOKUP($I$6,'SA 10%'!$A$6:$IV$366,$A337+1,0))/1000</f>
        <v>0</v>
      </c>
      <c r="J337" s="470">
        <f>('ป้อนข้อมูล Mortgage Protection1'!$G$26*HLOOKUP($J$6,'SA 10%'!$A$6:$IV$366,$A337+1,0))/1000</f>
        <v>0</v>
      </c>
      <c r="K337" s="470">
        <f>('ป้อนข้อมูล Mortgage Protection1'!$G$26*HLOOKUP($K$6,'SA 10%'!$A$6:$IV$366,$A337+1,0))/1000</f>
        <v>0</v>
      </c>
      <c r="L337" s="470">
        <f>('ป้อนข้อมูล Mortgage Protection1'!$G$26*HLOOKUP($L$6,'SA 10%'!$A$6:$IV$366,$A337+1,0))/1000</f>
        <v>0</v>
      </c>
      <c r="M337" s="470">
        <f>('ป้อนข้อมูล Mortgage Protection1'!$G$26*HLOOKUP($M$6,'SA 10%'!$A$6:$IV$366,$A337+1,0))/1000</f>
        <v>0</v>
      </c>
      <c r="N337" s="470">
        <f>('ป้อนข้อมูล Mortgage Protection1'!$G$26*HLOOKUP($N$6,'SA 10%'!$A$6:$IV$366,$A337+1,0))/1000</f>
        <v>0</v>
      </c>
      <c r="O337" s="470">
        <f>('ป้อนข้อมูล Mortgage Protection1'!$G$26*HLOOKUP($O$6,'SA 10%'!$A$6:$IV$366,$A337+1,0))/1000</f>
        <v>0</v>
      </c>
      <c r="P337" s="470">
        <f>('ป้อนข้อมูล Mortgage Protection1'!$G$26*HLOOKUP($P$6,'SA 10%'!$A$6:$IV$366,$A337+1,0))/1000</f>
        <v>0</v>
      </c>
      <c r="Q337" s="470">
        <f>('ป้อนข้อมูล Mortgage Protection1'!$G$26*HLOOKUP($Q$6,'SA 10%'!$A$6:$IV$366,$A337+1,0))/1000</f>
        <v>0</v>
      </c>
      <c r="R337" s="470">
        <f>('ป้อนข้อมูล Mortgage Protection1'!$G$26*HLOOKUP($R$6,'SA 10%'!$A$6:$IV$366,$A337+1,0))/1000</f>
        <v>0</v>
      </c>
      <c r="S337" s="470">
        <f>('ป้อนข้อมูล Mortgage Protection1'!$G$26*HLOOKUP($S$6,'SA 10%'!$A$6:$IV$366,$A337+1,0))/1000</f>
        <v>0</v>
      </c>
      <c r="T337" s="470">
        <f>('ป้อนข้อมูล Mortgage Protection1'!$G$26*HLOOKUP($T$6,'SA 10%'!$A$6:$IV$366,$A337+1,0))/1000</f>
        <v>0</v>
      </c>
      <c r="U337" s="470">
        <f>('ป้อนข้อมูล Mortgage Protection1'!$G$26*HLOOKUP($U$6,'SA 10%'!$A$6:$IV$366,$A337+1,0))/1000</f>
        <v>0</v>
      </c>
      <c r="V337" s="470">
        <f>('ป้อนข้อมูล Mortgage Protection1'!$G$26*HLOOKUP($V$6,'SA 10%'!$A$6:$IV$366,$A337+1,0))/1000</f>
        <v>0</v>
      </c>
      <c r="W337" s="470">
        <f>('ป้อนข้อมูล Mortgage Protection1'!$G$26*HLOOKUP($W$6,'SA 10%'!$A$6:$IV$366,$A337+1,0))/1000</f>
        <v>0</v>
      </c>
      <c r="X337" s="470">
        <f>('ป้อนข้อมูล Mortgage Protection1'!$G$26*HLOOKUP($X$6,'SA 10%'!$A$6:$IV$366,$A337+1,0))/1000</f>
        <v>0</v>
      </c>
      <c r="Y337" s="470">
        <f>('ป้อนข้อมูล Mortgage Protection1'!$G$26*HLOOKUP($Y$6,'SA 10%'!$A$6:$IV$366,$A337+1,0))/1000</f>
        <v>0</v>
      </c>
      <c r="Z337" s="470">
        <f>('ป้อนข้อมูล Mortgage Protection1'!$G$26*HLOOKUP($Z$6,'SA 10%'!$A$6:$IV$366,$A337+1,0))/1000</f>
        <v>0</v>
      </c>
      <c r="AA337" s="470">
        <f>('ป้อนข้อมูล Mortgage Protection1'!$G$26*HLOOKUP($AA$6,'SA 10%'!$A$6:$IV$366,$A337+1,0))/1000</f>
        <v>0</v>
      </c>
      <c r="AB337" s="470">
        <f>('ป้อนข้อมูล Mortgage Protection1'!$G$26*HLOOKUP($AB$6,'SA 10%'!$A$6:$IV$366,$A337+1,0))/1000</f>
        <v>0</v>
      </c>
      <c r="AC337" s="470">
        <f>('ป้อนข้อมูล Mortgage Protection1'!$G$26*HLOOKUP($AC$6,'SA 10%'!$A$6:$IV$366,$A337+1,0))/1000</f>
        <v>132502.01306547673</v>
      </c>
      <c r="AD337" s="470">
        <f>('ป้อนข้อมูล Mortgage Protection1'!$G$26*HLOOKUP($AD$6,'SA 10%'!$A$6:$IV$366,$A337+1,0))/1000</f>
        <v>376173.0382785438</v>
      </c>
      <c r="AE337" s="470">
        <f>('ป้อนข้อมูล Mortgage Protection1'!$G$26*HLOOKUP($AE$6,'SA 10%'!$A$6:$IV$366,$A337+1,0))/1000</f>
        <v>594166.44021789881</v>
      </c>
    </row>
    <row r="338" spans="1:31" ht="11.1" customHeight="1">
      <c r="A338" s="469">
        <v>332</v>
      </c>
      <c r="B338" s="470">
        <f>('ป้อนข้อมูล Mortgage Protection1'!$G$26*HLOOKUP($B$6,'SA 10%'!$A$6:$IV$366,$A338+1,0))/1000</f>
        <v>0</v>
      </c>
      <c r="C338" s="470">
        <f>('ป้อนข้อมูล Mortgage Protection1'!$G$26*HLOOKUP($C$6,'SA 10%'!$A$6:$IV$366,$A338+1,0))/1000</f>
        <v>0</v>
      </c>
      <c r="D338" s="470">
        <f>('ป้อนข้อมูล Mortgage Protection1'!$G$26*HLOOKUP($D$6,'SA 10%'!$A$6:$IV$366,$A338+1,0))/1000</f>
        <v>0</v>
      </c>
      <c r="E338" s="470">
        <f>('ป้อนข้อมูล Mortgage Protection1'!$G$26*HLOOKUP($E$6,'SA 10%'!$A$6:$IV$366,$A338+1,0))/1000</f>
        <v>0</v>
      </c>
      <c r="F338" s="470">
        <f>('ป้อนข้อมูล Mortgage Protection1'!$G$26*HLOOKUP($F$6,'SA 10%'!$A$6:$IV$366,$A338+1,0))/1000</f>
        <v>0</v>
      </c>
      <c r="G338" s="470">
        <f>('ป้อนข้อมูล Mortgage Protection1'!$G$26*HLOOKUP($G$6,'SA 10%'!$A$6:$IV$366,$A338+1,0))/1000</f>
        <v>0</v>
      </c>
      <c r="H338" s="470">
        <f>('ป้อนข้อมูล Mortgage Protection1'!$G$26*HLOOKUP($H$6,'SA 10%'!$A$6:$IV$366,$A338+1,0))/1000</f>
        <v>0</v>
      </c>
      <c r="I338" s="470">
        <f>('ป้อนข้อมูล Mortgage Protection1'!$G$26*HLOOKUP($I$6,'SA 10%'!$A$6:$IV$366,$A338+1,0))/1000</f>
        <v>0</v>
      </c>
      <c r="J338" s="470">
        <f>('ป้อนข้อมูล Mortgage Protection1'!$G$26*HLOOKUP($J$6,'SA 10%'!$A$6:$IV$366,$A338+1,0))/1000</f>
        <v>0</v>
      </c>
      <c r="K338" s="470">
        <f>('ป้อนข้อมูล Mortgage Protection1'!$G$26*HLOOKUP($K$6,'SA 10%'!$A$6:$IV$366,$A338+1,0))/1000</f>
        <v>0</v>
      </c>
      <c r="L338" s="470">
        <f>('ป้อนข้อมูล Mortgage Protection1'!$G$26*HLOOKUP($L$6,'SA 10%'!$A$6:$IV$366,$A338+1,0))/1000</f>
        <v>0</v>
      </c>
      <c r="M338" s="470">
        <f>('ป้อนข้อมูล Mortgage Protection1'!$G$26*HLOOKUP($M$6,'SA 10%'!$A$6:$IV$366,$A338+1,0))/1000</f>
        <v>0</v>
      </c>
      <c r="N338" s="470">
        <f>('ป้อนข้อมูล Mortgage Protection1'!$G$26*HLOOKUP($N$6,'SA 10%'!$A$6:$IV$366,$A338+1,0))/1000</f>
        <v>0</v>
      </c>
      <c r="O338" s="470">
        <f>('ป้อนข้อมูล Mortgage Protection1'!$G$26*HLOOKUP($O$6,'SA 10%'!$A$6:$IV$366,$A338+1,0))/1000</f>
        <v>0</v>
      </c>
      <c r="P338" s="470">
        <f>('ป้อนข้อมูล Mortgage Protection1'!$G$26*HLOOKUP($P$6,'SA 10%'!$A$6:$IV$366,$A338+1,0))/1000</f>
        <v>0</v>
      </c>
      <c r="Q338" s="470">
        <f>('ป้อนข้อมูล Mortgage Protection1'!$G$26*HLOOKUP($Q$6,'SA 10%'!$A$6:$IV$366,$A338+1,0))/1000</f>
        <v>0</v>
      </c>
      <c r="R338" s="470">
        <f>('ป้อนข้อมูล Mortgage Protection1'!$G$26*HLOOKUP($R$6,'SA 10%'!$A$6:$IV$366,$A338+1,0))/1000</f>
        <v>0</v>
      </c>
      <c r="S338" s="470">
        <f>('ป้อนข้อมูล Mortgage Protection1'!$G$26*HLOOKUP($S$6,'SA 10%'!$A$6:$IV$366,$A338+1,0))/1000</f>
        <v>0</v>
      </c>
      <c r="T338" s="470">
        <f>('ป้อนข้อมูล Mortgage Protection1'!$G$26*HLOOKUP($T$6,'SA 10%'!$A$6:$IV$366,$A338+1,0))/1000</f>
        <v>0</v>
      </c>
      <c r="U338" s="470">
        <f>('ป้อนข้อมูล Mortgage Protection1'!$G$26*HLOOKUP($U$6,'SA 10%'!$A$6:$IV$366,$A338+1,0))/1000</f>
        <v>0</v>
      </c>
      <c r="V338" s="470">
        <f>('ป้อนข้อมูล Mortgage Protection1'!$G$26*HLOOKUP($V$6,'SA 10%'!$A$6:$IV$366,$A338+1,0))/1000</f>
        <v>0</v>
      </c>
      <c r="W338" s="470">
        <f>('ป้อนข้อมูล Mortgage Protection1'!$G$26*HLOOKUP($W$6,'SA 10%'!$A$6:$IV$366,$A338+1,0))/1000</f>
        <v>0</v>
      </c>
      <c r="X338" s="470">
        <f>('ป้อนข้อมูล Mortgage Protection1'!$G$26*HLOOKUP($X$6,'SA 10%'!$A$6:$IV$366,$A338+1,0))/1000</f>
        <v>0</v>
      </c>
      <c r="Y338" s="470">
        <f>('ป้อนข้อมูล Mortgage Protection1'!$G$26*HLOOKUP($Y$6,'SA 10%'!$A$6:$IV$366,$A338+1,0))/1000</f>
        <v>0</v>
      </c>
      <c r="Z338" s="470">
        <f>('ป้อนข้อมูล Mortgage Protection1'!$G$26*HLOOKUP($Z$6,'SA 10%'!$A$6:$IV$366,$A338+1,0))/1000</f>
        <v>0</v>
      </c>
      <c r="AA338" s="470">
        <f>('ป้อนข้อมูล Mortgage Protection1'!$G$26*HLOOKUP($AA$6,'SA 10%'!$A$6:$IV$366,$A338+1,0))/1000</f>
        <v>0</v>
      </c>
      <c r="AB338" s="470">
        <f>('ป้อนข้อมูล Mortgage Protection1'!$G$26*HLOOKUP($AB$6,'SA 10%'!$A$6:$IV$366,$A338+1,0))/1000</f>
        <v>0</v>
      </c>
      <c r="AC338" s="470">
        <f>('ป้อนข้อมูล Mortgage Protection1'!$G$26*HLOOKUP($AC$6,'SA 10%'!$A$6:$IV$366,$A338+1,0))/1000</f>
        <v>110873.96641377831</v>
      </c>
      <c r="AD338" s="470">
        <f>('ป้อนข้อมูล Mortgage Protection1'!$G$26*HLOOKUP($AD$6,'SA 10%'!$A$6:$IV$366,$A338+1,0))/1000</f>
        <v>356715.95933967351</v>
      </c>
      <c r="AE338" s="470">
        <f>('ป้อนข้อมูล Mortgage Protection1'!$G$26*HLOOKUP($AE$6,'SA 10%'!$A$6:$IV$366,$A338+1,0))/1000</f>
        <v>576651.55623965629</v>
      </c>
    </row>
    <row r="339" spans="1:31" ht="11.1" customHeight="1">
      <c r="A339" s="469">
        <v>333</v>
      </c>
      <c r="B339" s="470">
        <f>('ป้อนข้อมูล Mortgage Protection1'!$G$26*HLOOKUP($B$6,'SA 10%'!$A$6:$IV$366,$A339+1,0))/1000</f>
        <v>0</v>
      </c>
      <c r="C339" s="470">
        <f>('ป้อนข้อมูล Mortgage Protection1'!$G$26*HLOOKUP($C$6,'SA 10%'!$A$6:$IV$366,$A339+1,0))/1000</f>
        <v>0</v>
      </c>
      <c r="D339" s="470">
        <f>('ป้อนข้อมูล Mortgage Protection1'!$G$26*HLOOKUP($D$6,'SA 10%'!$A$6:$IV$366,$A339+1,0))/1000</f>
        <v>0</v>
      </c>
      <c r="E339" s="470">
        <f>('ป้อนข้อมูล Mortgage Protection1'!$G$26*HLOOKUP($E$6,'SA 10%'!$A$6:$IV$366,$A339+1,0))/1000</f>
        <v>0</v>
      </c>
      <c r="F339" s="470">
        <f>('ป้อนข้อมูล Mortgage Protection1'!$G$26*HLOOKUP($F$6,'SA 10%'!$A$6:$IV$366,$A339+1,0))/1000</f>
        <v>0</v>
      </c>
      <c r="G339" s="470">
        <f>('ป้อนข้อมูล Mortgage Protection1'!$G$26*HLOOKUP($G$6,'SA 10%'!$A$6:$IV$366,$A339+1,0))/1000</f>
        <v>0</v>
      </c>
      <c r="H339" s="470">
        <f>('ป้อนข้อมูล Mortgage Protection1'!$G$26*HLOOKUP($H$6,'SA 10%'!$A$6:$IV$366,$A339+1,0))/1000</f>
        <v>0</v>
      </c>
      <c r="I339" s="470">
        <f>('ป้อนข้อมูล Mortgage Protection1'!$G$26*HLOOKUP($I$6,'SA 10%'!$A$6:$IV$366,$A339+1,0))/1000</f>
        <v>0</v>
      </c>
      <c r="J339" s="470">
        <f>('ป้อนข้อมูล Mortgage Protection1'!$G$26*HLOOKUP($J$6,'SA 10%'!$A$6:$IV$366,$A339+1,0))/1000</f>
        <v>0</v>
      </c>
      <c r="K339" s="470">
        <f>('ป้อนข้อมูล Mortgage Protection1'!$G$26*HLOOKUP($K$6,'SA 10%'!$A$6:$IV$366,$A339+1,0))/1000</f>
        <v>0</v>
      </c>
      <c r="L339" s="470">
        <f>('ป้อนข้อมูล Mortgage Protection1'!$G$26*HLOOKUP($L$6,'SA 10%'!$A$6:$IV$366,$A339+1,0))/1000</f>
        <v>0</v>
      </c>
      <c r="M339" s="470">
        <f>('ป้อนข้อมูล Mortgage Protection1'!$G$26*HLOOKUP($M$6,'SA 10%'!$A$6:$IV$366,$A339+1,0))/1000</f>
        <v>0</v>
      </c>
      <c r="N339" s="470">
        <f>('ป้อนข้อมูล Mortgage Protection1'!$G$26*HLOOKUP($N$6,'SA 10%'!$A$6:$IV$366,$A339+1,0))/1000</f>
        <v>0</v>
      </c>
      <c r="O339" s="470">
        <f>('ป้อนข้อมูล Mortgage Protection1'!$G$26*HLOOKUP($O$6,'SA 10%'!$A$6:$IV$366,$A339+1,0))/1000</f>
        <v>0</v>
      </c>
      <c r="P339" s="470">
        <f>('ป้อนข้อมูล Mortgage Protection1'!$G$26*HLOOKUP($P$6,'SA 10%'!$A$6:$IV$366,$A339+1,0))/1000</f>
        <v>0</v>
      </c>
      <c r="Q339" s="470">
        <f>('ป้อนข้อมูล Mortgage Protection1'!$G$26*HLOOKUP($Q$6,'SA 10%'!$A$6:$IV$366,$A339+1,0))/1000</f>
        <v>0</v>
      </c>
      <c r="R339" s="470">
        <f>('ป้อนข้อมูล Mortgage Protection1'!$G$26*HLOOKUP($R$6,'SA 10%'!$A$6:$IV$366,$A339+1,0))/1000</f>
        <v>0</v>
      </c>
      <c r="S339" s="470">
        <f>('ป้อนข้อมูล Mortgage Protection1'!$G$26*HLOOKUP($S$6,'SA 10%'!$A$6:$IV$366,$A339+1,0))/1000</f>
        <v>0</v>
      </c>
      <c r="T339" s="470">
        <f>('ป้อนข้อมูล Mortgage Protection1'!$G$26*HLOOKUP($T$6,'SA 10%'!$A$6:$IV$366,$A339+1,0))/1000</f>
        <v>0</v>
      </c>
      <c r="U339" s="470">
        <f>('ป้อนข้อมูล Mortgage Protection1'!$G$26*HLOOKUP($U$6,'SA 10%'!$A$6:$IV$366,$A339+1,0))/1000</f>
        <v>0</v>
      </c>
      <c r="V339" s="470">
        <f>('ป้อนข้อมูล Mortgage Protection1'!$G$26*HLOOKUP($V$6,'SA 10%'!$A$6:$IV$366,$A339+1,0))/1000</f>
        <v>0</v>
      </c>
      <c r="W339" s="470">
        <f>('ป้อนข้อมูล Mortgage Protection1'!$G$26*HLOOKUP($W$6,'SA 10%'!$A$6:$IV$366,$A339+1,0))/1000</f>
        <v>0</v>
      </c>
      <c r="X339" s="470">
        <f>('ป้อนข้อมูล Mortgage Protection1'!$G$26*HLOOKUP($X$6,'SA 10%'!$A$6:$IV$366,$A339+1,0))/1000</f>
        <v>0</v>
      </c>
      <c r="Y339" s="470">
        <f>('ป้อนข้อมูล Mortgage Protection1'!$G$26*HLOOKUP($Y$6,'SA 10%'!$A$6:$IV$366,$A339+1,0))/1000</f>
        <v>0</v>
      </c>
      <c r="Z339" s="470">
        <f>('ป้อนข้อมูล Mortgage Protection1'!$G$26*HLOOKUP($Z$6,'SA 10%'!$A$6:$IV$366,$A339+1,0))/1000</f>
        <v>0</v>
      </c>
      <c r="AA339" s="470">
        <f>('ป้อนข้อมูล Mortgage Protection1'!$G$26*HLOOKUP($AA$6,'SA 10%'!$A$6:$IV$366,$A339+1,0))/1000</f>
        <v>0</v>
      </c>
      <c r="AB339" s="470">
        <f>('ป้อนข้อมูล Mortgage Protection1'!$G$26*HLOOKUP($AB$6,'SA 10%'!$A$6:$IV$366,$A339+1,0))/1000</f>
        <v>0</v>
      </c>
      <c r="AC339" s="470">
        <f>('ป้อนข้อมูล Mortgage Protection1'!$G$26*HLOOKUP($AC$6,'SA 10%'!$A$6:$IV$366,$A339+1,0))/1000</f>
        <v>89065.68603998248</v>
      </c>
      <c r="AD339" s="470">
        <f>('ป้อนข้อมูล Mortgage Protection1'!$G$26*HLOOKUP($AD$6,'SA 10%'!$A$6:$IV$366,$A339+1,0))/1000</f>
        <v>337096.73807631241</v>
      </c>
      <c r="AE339" s="470">
        <f>('ป้อนข้อมูล Mortgage Protection1'!$G$26*HLOOKUP($AE$6,'SA 10%'!$A$6:$IV$366,$A339+1,0))/1000</f>
        <v>558990.71489492874</v>
      </c>
    </row>
    <row r="340" spans="1:31" ht="11.1" customHeight="1">
      <c r="A340" s="469">
        <v>334</v>
      </c>
      <c r="B340" s="470">
        <f>('ป้อนข้อมูล Mortgage Protection1'!$G$26*HLOOKUP($B$6,'SA 10%'!$A$6:$IV$366,$A340+1,0))/1000</f>
        <v>0</v>
      </c>
      <c r="C340" s="470">
        <f>('ป้อนข้อมูล Mortgage Protection1'!$G$26*HLOOKUP($C$6,'SA 10%'!$A$6:$IV$366,$A340+1,0))/1000</f>
        <v>0</v>
      </c>
      <c r="D340" s="470">
        <f>('ป้อนข้อมูล Mortgage Protection1'!$G$26*HLOOKUP($D$6,'SA 10%'!$A$6:$IV$366,$A340+1,0))/1000</f>
        <v>0</v>
      </c>
      <c r="E340" s="470">
        <f>('ป้อนข้อมูล Mortgage Protection1'!$G$26*HLOOKUP($E$6,'SA 10%'!$A$6:$IV$366,$A340+1,0))/1000</f>
        <v>0</v>
      </c>
      <c r="F340" s="470">
        <f>('ป้อนข้อมูล Mortgage Protection1'!$G$26*HLOOKUP($F$6,'SA 10%'!$A$6:$IV$366,$A340+1,0))/1000</f>
        <v>0</v>
      </c>
      <c r="G340" s="470">
        <f>('ป้อนข้อมูล Mortgage Protection1'!$G$26*HLOOKUP($G$6,'SA 10%'!$A$6:$IV$366,$A340+1,0))/1000</f>
        <v>0</v>
      </c>
      <c r="H340" s="470">
        <f>('ป้อนข้อมูล Mortgage Protection1'!$G$26*HLOOKUP($H$6,'SA 10%'!$A$6:$IV$366,$A340+1,0))/1000</f>
        <v>0</v>
      </c>
      <c r="I340" s="470">
        <f>('ป้อนข้อมูล Mortgage Protection1'!$G$26*HLOOKUP($I$6,'SA 10%'!$A$6:$IV$366,$A340+1,0))/1000</f>
        <v>0</v>
      </c>
      <c r="J340" s="470">
        <f>('ป้อนข้อมูล Mortgage Protection1'!$G$26*HLOOKUP($J$6,'SA 10%'!$A$6:$IV$366,$A340+1,0))/1000</f>
        <v>0</v>
      </c>
      <c r="K340" s="470">
        <f>('ป้อนข้อมูล Mortgage Protection1'!$G$26*HLOOKUP($K$6,'SA 10%'!$A$6:$IV$366,$A340+1,0))/1000</f>
        <v>0</v>
      </c>
      <c r="L340" s="470">
        <f>('ป้อนข้อมูล Mortgage Protection1'!$G$26*HLOOKUP($L$6,'SA 10%'!$A$6:$IV$366,$A340+1,0))/1000</f>
        <v>0</v>
      </c>
      <c r="M340" s="470">
        <f>('ป้อนข้อมูล Mortgage Protection1'!$G$26*HLOOKUP($M$6,'SA 10%'!$A$6:$IV$366,$A340+1,0))/1000</f>
        <v>0</v>
      </c>
      <c r="N340" s="470">
        <f>('ป้อนข้อมูล Mortgage Protection1'!$G$26*HLOOKUP($N$6,'SA 10%'!$A$6:$IV$366,$A340+1,0))/1000</f>
        <v>0</v>
      </c>
      <c r="O340" s="470">
        <f>('ป้อนข้อมูล Mortgage Protection1'!$G$26*HLOOKUP($O$6,'SA 10%'!$A$6:$IV$366,$A340+1,0))/1000</f>
        <v>0</v>
      </c>
      <c r="P340" s="470">
        <f>('ป้อนข้อมูล Mortgage Protection1'!$G$26*HLOOKUP($P$6,'SA 10%'!$A$6:$IV$366,$A340+1,0))/1000</f>
        <v>0</v>
      </c>
      <c r="Q340" s="470">
        <f>('ป้อนข้อมูล Mortgage Protection1'!$G$26*HLOOKUP($Q$6,'SA 10%'!$A$6:$IV$366,$A340+1,0))/1000</f>
        <v>0</v>
      </c>
      <c r="R340" s="470">
        <f>('ป้อนข้อมูล Mortgage Protection1'!$G$26*HLOOKUP($R$6,'SA 10%'!$A$6:$IV$366,$A340+1,0))/1000</f>
        <v>0</v>
      </c>
      <c r="S340" s="470">
        <f>('ป้อนข้อมูล Mortgage Protection1'!$G$26*HLOOKUP($S$6,'SA 10%'!$A$6:$IV$366,$A340+1,0))/1000</f>
        <v>0</v>
      </c>
      <c r="T340" s="470">
        <f>('ป้อนข้อมูล Mortgage Protection1'!$G$26*HLOOKUP($T$6,'SA 10%'!$A$6:$IV$366,$A340+1,0))/1000</f>
        <v>0</v>
      </c>
      <c r="U340" s="470">
        <f>('ป้อนข้อมูล Mortgage Protection1'!$G$26*HLOOKUP($U$6,'SA 10%'!$A$6:$IV$366,$A340+1,0))/1000</f>
        <v>0</v>
      </c>
      <c r="V340" s="470">
        <f>('ป้อนข้อมูล Mortgage Protection1'!$G$26*HLOOKUP($V$6,'SA 10%'!$A$6:$IV$366,$A340+1,0))/1000</f>
        <v>0</v>
      </c>
      <c r="W340" s="470">
        <f>('ป้อนข้อมูล Mortgage Protection1'!$G$26*HLOOKUP($W$6,'SA 10%'!$A$6:$IV$366,$A340+1,0))/1000</f>
        <v>0</v>
      </c>
      <c r="X340" s="470">
        <f>('ป้อนข้อมูล Mortgage Protection1'!$G$26*HLOOKUP($X$6,'SA 10%'!$A$6:$IV$366,$A340+1,0))/1000</f>
        <v>0</v>
      </c>
      <c r="Y340" s="470">
        <f>('ป้อนข้อมูล Mortgage Protection1'!$G$26*HLOOKUP($Y$6,'SA 10%'!$A$6:$IV$366,$A340+1,0))/1000</f>
        <v>0</v>
      </c>
      <c r="Z340" s="470">
        <f>('ป้อนข้อมูล Mortgage Protection1'!$G$26*HLOOKUP($Z$6,'SA 10%'!$A$6:$IV$366,$A340+1,0))/1000</f>
        <v>0</v>
      </c>
      <c r="AA340" s="470">
        <f>('ป้อนข้อมูล Mortgage Protection1'!$G$26*HLOOKUP($AA$6,'SA 10%'!$A$6:$IV$366,$A340+1,0))/1000</f>
        <v>0</v>
      </c>
      <c r="AB340" s="470">
        <f>('ป้อนข้อมูล Mortgage Protection1'!$G$26*HLOOKUP($AB$6,'SA 10%'!$A$6:$IV$366,$A340+1,0))/1000</f>
        <v>0</v>
      </c>
      <c r="AC340" s="470">
        <f>('ป้อนข้อมูล Mortgage Protection1'!$G$26*HLOOKUP($AC$6,'SA 10%'!$A$6:$IV$366,$A340+1,0))/1000</f>
        <v>67075.669996405122</v>
      </c>
      <c r="AD340" s="470">
        <f>('ป้อนข้อมูล Mortgage Protection1'!$G$26*HLOOKUP($AD$6,'SA 10%'!$A$6:$IV$366,$A340+1,0))/1000</f>
        <v>317314.02330242383</v>
      </c>
      <c r="AE340" s="470">
        <f>('ป้อนข้อมูล Mortgage Protection1'!$G$26*HLOOKUP($AE$6,'SA 10%'!$A$6:$IV$366,$A340+1,0))/1000</f>
        <v>541182.69987232832</v>
      </c>
    </row>
    <row r="341" spans="1:31" ht="11.1" customHeight="1">
      <c r="A341" s="469">
        <v>335</v>
      </c>
      <c r="B341" s="470">
        <f>('ป้อนข้อมูล Mortgage Protection1'!$G$26*HLOOKUP($B$6,'SA 10%'!$A$6:$IV$366,$A341+1,0))/1000</f>
        <v>0</v>
      </c>
      <c r="C341" s="470">
        <f>('ป้อนข้อมูล Mortgage Protection1'!$G$26*HLOOKUP($C$6,'SA 10%'!$A$6:$IV$366,$A341+1,0))/1000</f>
        <v>0</v>
      </c>
      <c r="D341" s="470">
        <f>('ป้อนข้อมูล Mortgage Protection1'!$G$26*HLOOKUP($D$6,'SA 10%'!$A$6:$IV$366,$A341+1,0))/1000</f>
        <v>0</v>
      </c>
      <c r="E341" s="470">
        <f>('ป้อนข้อมูล Mortgage Protection1'!$G$26*HLOOKUP($E$6,'SA 10%'!$A$6:$IV$366,$A341+1,0))/1000</f>
        <v>0</v>
      </c>
      <c r="F341" s="470">
        <f>('ป้อนข้อมูล Mortgage Protection1'!$G$26*HLOOKUP($F$6,'SA 10%'!$A$6:$IV$366,$A341+1,0))/1000</f>
        <v>0</v>
      </c>
      <c r="G341" s="470">
        <f>('ป้อนข้อมูล Mortgage Protection1'!$G$26*HLOOKUP($G$6,'SA 10%'!$A$6:$IV$366,$A341+1,0))/1000</f>
        <v>0</v>
      </c>
      <c r="H341" s="470">
        <f>('ป้อนข้อมูล Mortgage Protection1'!$G$26*HLOOKUP($H$6,'SA 10%'!$A$6:$IV$366,$A341+1,0))/1000</f>
        <v>0</v>
      </c>
      <c r="I341" s="470">
        <f>('ป้อนข้อมูล Mortgage Protection1'!$G$26*HLOOKUP($I$6,'SA 10%'!$A$6:$IV$366,$A341+1,0))/1000</f>
        <v>0</v>
      </c>
      <c r="J341" s="470">
        <f>('ป้อนข้อมูล Mortgage Protection1'!$G$26*HLOOKUP($J$6,'SA 10%'!$A$6:$IV$366,$A341+1,0))/1000</f>
        <v>0</v>
      </c>
      <c r="K341" s="470">
        <f>('ป้อนข้อมูล Mortgage Protection1'!$G$26*HLOOKUP($K$6,'SA 10%'!$A$6:$IV$366,$A341+1,0))/1000</f>
        <v>0</v>
      </c>
      <c r="L341" s="470">
        <f>('ป้อนข้อมูล Mortgage Protection1'!$G$26*HLOOKUP($L$6,'SA 10%'!$A$6:$IV$366,$A341+1,0))/1000</f>
        <v>0</v>
      </c>
      <c r="M341" s="470">
        <f>('ป้อนข้อมูล Mortgage Protection1'!$G$26*HLOOKUP($M$6,'SA 10%'!$A$6:$IV$366,$A341+1,0))/1000</f>
        <v>0</v>
      </c>
      <c r="N341" s="470">
        <f>('ป้อนข้อมูล Mortgage Protection1'!$G$26*HLOOKUP($N$6,'SA 10%'!$A$6:$IV$366,$A341+1,0))/1000</f>
        <v>0</v>
      </c>
      <c r="O341" s="470">
        <f>('ป้อนข้อมูล Mortgage Protection1'!$G$26*HLOOKUP($O$6,'SA 10%'!$A$6:$IV$366,$A341+1,0))/1000</f>
        <v>0</v>
      </c>
      <c r="P341" s="470">
        <f>('ป้อนข้อมูล Mortgage Protection1'!$G$26*HLOOKUP($P$6,'SA 10%'!$A$6:$IV$366,$A341+1,0))/1000</f>
        <v>0</v>
      </c>
      <c r="Q341" s="470">
        <f>('ป้อนข้อมูล Mortgage Protection1'!$G$26*HLOOKUP($Q$6,'SA 10%'!$A$6:$IV$366,$A341+1,0))/1000</f>
        <v>0</v>
      </c>
      <c r="R341" s="470">
        <f>('ป้อนข้อมูล Mortgage Protection1'!$G$26*HLOOKUP($R$6,'SA 10%'!$A$6:$IV$366,$A341+1,0))/1000</f>
        <v>0</v>
      </c>
      <c r="S341" s="470">
        <f>('ป้อนข้อมูล Mortgage Protection1'!$G$26*HLOOKUP($S$6,'SA 10%'!$A$6:$IV$366,$A341+1,0))/1000</f>
        <v>0</v>
      </c>
      <c r="T341" s="470">
        <f>('ป้อนข้อมูล Mortgage Protection1'!$G$26*HLOOKUP($T$6,'SA 10%'!$A$6:$IV$366,$A341+1,0))/1000</f>
        <v>0</v>
      </c>
      <c r="U341" s="470">
        <f>('ป้อนข้อมูล Mortgage Protection1'!$G$26*HLOOKUP($U$6,'SA 10%'!$A$6:$IV$366,$A341+1,0))/1000</f>
        <v>0</v>
      </c>
      <c r="V341" s="470">
        <f>('ป้อนข้อมูล Mortgage Protection1'!$G$26*HLOOKUP($V$6,'SA 10%'!$A$6:$IV$366,$A341+1,0))/1000</f>
        <v>0</v>
      </c>
      <c r="W341" s="470">
        <f>('ป้อนข้อมูล Mortgage Protection1'!$G$26*HLOOKUP($W$6,'SA 10%'!$A$6:$IV$366,$A341+1,0))/1000</f>
        <v>0</v>
      </c>
      <c r="X341" s="470">
        <f>('ป้อนข้อมูล Mortgage Protection1'!$G$26*HLOOKUP($X$6,'SA 10%'!$A$6:$IV$366,$A341+1,0))/1000</f>
        <v>0</v>
      </c>
      <c r="Y341" s="470">
        <f>('ป้อนข้อมูล Mortgage Protection1'!$G$26*HLOOKUP($Y$6,'SA 10%'!$A$6:$IV$366,$A341+1,0))/1000</f>
        <v>0</v>
      </c>
      <c r="Z341" s="470">
        <f>('ป้อนข้อมูล Mortgage Protection1'!$G$26*HLOOKUP($Z$6,'SA 10%'!$A$6:$IV$366,$A341+1,0))/1000</f>
        <v>0</v>
      </c>
      <c r="AA341" s="470">
        <f>('ป้อนข้อมูล Mortgage Protection1'!$G$26*HLOOKUP($AA$6,'SA 10%'!$A$6:$IV$366,$A341+1,0))/1000</f>
        <v>0</v>
      </c>
      <c r="AB341" s="470">
        <f>('ป้อนข้อมูล Mortgage Protection1'!$G$26*HLOOKUP($AB$6,'SA 10%'!$A$6:$IV$366,$A341+1,0))/1000</f>
        <v>0</v>
      </c>
      <c r="AC341" s="470">
        <f>('ป้อนข้อมูล Mortgage Protection1'!$G$26*HLOOKUP($AC$6,'SA 10%'!$A$6:$IV$366,$A341+1,0))/1000</f>
        <v>44902.403819131046</v>
      </c>
      <c r="AD341" s="470">
        <f>('ป้อนข้อมูล Mortgage Protection1'!$G$26*HLOOKUP($AD$6,'SA 10%'!$A$6:$IV$366,$A341+1,0))/1000</f>
        <v>297366.45257208543</v>
      </c>
      <c r="AE341" s="470">
        <f>('ป้อนข้อมูล Mortgage Protection1'!$G$26*HLOOKUP($AE$6,'SA 10%'!$A$6:$IV$366,$A341+1,0))/1000</f>
        <v>523226.28472453944</v>
      </c>
    </row>
    <row r="342" spans="1:31" ht="11.1" customHeight="1">
      <c r="A342" s="469">
        <v>336</v>
      </c>
      <c r="B342" s="470">
        <f>('ป้อนข้อมูล Mortgage Protection1'!$G$26*HLOOKUP($B$6,'SA 10%'!$A$6:$IV$366,$A342+1,0))/1000</f>
        <v>0</v>
      </c>
      <c r="C342" s="470">
        <f>('ป้อนข้อมูล Mortgage Protection1'!$G$26*HLOOKUP($C$6,'SA 10%'!$A$6:$IV$366,$A342+1,0))/1000</f>
        <v>0</v>
      </c>
      <c r="D342" s="470">
        <f>('ป้อนข้อมูล Mortgage Protection1'!$G$26*HLOOKUP($D$6,'SA 10%'!$A$6:$IV$366,$A342+1,0))/1000</f>
        <v>0</v>
      </c>
      <c r="E342" s="470">
        <f>('ป้อนข้อมูล Mortgage Protection1'!$G$26*HLOOKUP($E$6,'SA 10%'!$A$6:$IV$366,$A342+1,0))/1000</f>
        <v>0</v>
      </c>
      <c r="F342" s="470">
        <f>('ป้อนข้อมูล Mortgage Protection1'!$G$26*HLOOKUP($F$6,'SA 10%'!$A$6:$IV$366,$A342+1,0))/1000</f>
        <v>0</v>
      </c>
      <c r="G342" s="470">
        <f>('ป้อนข้อมูล Mortgage Protection1'!$G$26*HLOOKUP($G$6,'SA 10%'!$A$6:$IV$366,$A342+1,0))/1000</f>
        <v>0</v>
      </c>
      <c r="H342" s="470">
        <f>('ป้อนข้อมูล Mortgage Protection1'!$G$26*HLOOKUP($H$6,'SA 10%'!$A$6:$IV$366,$A342+1,0))/1000</f>
        <v>0</v>
      </c>
      <c r="I342" s="470">
        <f>('ป้อนข้อมูล Mortgage Protection1'!$G$26*HLOOKUP($I$6,'SA 10%'!$A$6:$IV$366,$A342+1,0))/1000</f>
        <v>0</v>
      </c>
      <c r="J342" s="470">
        <f>('ป้อนข้อมูล Mortgage Protection1'!$G$26*HLOOKUP($J$6,'SA 10%'!$A$6:$IV$366,$A342+1,0))/1000</f>
        <v>0</v>
      </c>
      <c r="K342" s="470">
        <f>('ป้อนข้อมูล Mortgage Protection1'!$G$26*HLOOKUP($K$6,'SA 10%'!$A$6:$IV$366,$A342+1,0))/1000</f>
        <v>0</v>
      </c>
      <c r="L342" s="470">
        <f>('ป้อนข้อมูล Mortgage Protection1'!$G$26*HLOOKUP($L$6,'SA 10%'!$A$6:$IV$366,$A342+1,0))/1000</f>
        <v>0</v>
      </c>
      <c r="M342" s="470">
        <f>('ป้อนข้อมูล Mortgage Protection1'!$G$26*HLOOKUP($M$6,'SA 10%'!$A$6:$IV$366,$A342+1,0))/1000</f>
        <v>0</v>
      </c>
      <c r="N342" s="470">
        <f>('ป้อนข้อมูล Mortgage Protection1'!$G$26*HLOOKUP($N$6,'SA 10%'!$A$6:$IV$366,$A342+1,0))/1000</f>
        <v>0</v>
      </c>
      <c r="O342" s="470">
        <f>('ป้อนข้อมูล Mortgage Protection1'!$G$26*HLOOKUP($O$6,'SA 10%'!$A$6:$IV$366,$A342+1,0))/1000</f>
        <v>0</v>
      </c>
      <c r="P342" s="470">
        <f>('ป้อนข้อมูล Mortgage Protection1'!$G$26*HLOOKUP($P$6,'SA 10%'!$A$6:$IV$366,$A342+1,0))/1000</f>
        <v>0</v>
      </c>
      <c r="Q342" s="470">
        <f>('ป้อนข้อมูล Mortgage Protection1'!$G$26*HLOOKUP($Q$6,'SA 10%'!$A$6:$IV$366,$A342+1,0))/1000</f>
        <v>0</v>
      </c>
      <c r="R342" s="470">
        <f>('ป้อนข้อมูล Mortgage Protection1'!$G$26*HLOOKUP($R$6,'SA 10%'!$A$6:$IV$366,$A342+1,0))/1000</f>
        <v>0</v>
      </c>
      <c r="S342" s="470">
        <f>('ป้อนข้อมูล Mortgage Protection1'!$G$26*HLOOKUP($S$6,'SA 10%'!$A$6:$IV$366,$A342+1,0))/1000</f>
        <v>0</v>
      </c>
      <c r="T342" s="470">
        <f>('ป้อนข้อมูล Mortgage Protection1'!$G$26*HLOOKUP($T$6,'SA 10%'!$A$6:$IV$366,$A342+1,0))/1000</f>
        <v>0</v>
      </c>
      <c r="U342" s="470">
        <f>('ป้อนข้อมูล Mortgage Protection1'!$G$26*HLOOKUP($U$6,'SA 10%'!$A$6:$IV$366,$A342+1,0))/1000</f>
        <v>0</v>
      </c>
      <c r="V342" s="470">
        <f>('ป้อนข้อมูล Mortgage Protection1'!$G$26*HLOOKUP($V$6,'SA 10%'!$A$6:$IV$366,$A342+1,0))/1000</f>
        <v>0</v>
      </c>
      <c r="W342" s="470">
        <f>('ป้อนข้อมูล Mortgage Protection1'!$G$26*HLOOKUP($W$6,'SA 10%'!$A$6:$IV$366,$A342+1,0))/1000</f>
        <v>0</v>
      </c>
      <c r="X342" s="470">
        <f>('ป้อนข้อมูล Mortgage Protection1'!$G$26*HLOOKUP($X$6,'SA 10%'!$A$6:$IV$366,$A342+1,0))/1000</f>
        <v>0</v>
      </c>
      <c r="Y342" s="470">
        <f>('ป้อนข้อมูล Mortgage Protection1'!$G$26*HLOOKUP($Y$6,'SA 10%'!$A$6:$IV$366,$A342+1,0))/1000</f>
        <v>0</v>
      </c>
      <c r="Z342" s="470">
        <f>('ป้อนข้อมูล Mortgage Protection1'!$G$26*HLOOKUP($Z$6,'SA 10%'!$A$6:$IV$366,$A342+1,0))/1000</f>
        <v>0</v>
      </c>
      <c r="AA342" s="470">
        <f>('ป้อนข้อมูล Mortgage Protection1'!$G$26*HLOOKUP($AA$6,'SA 10%'!$A$6:$IV$366,$A342+1,0))/1000</f>
        <v>0</v>
      </c>
      <c r="AB342" s="470">
        <f>('ป้อนข้อมูล Mortgage Protection1'!$G$26*HLOOKUP($AB$6,'SA 10%'!$A$6:$IV$366,$A342+1,0))/1000</f>
        <v>0</v>
      </c>
      <c r="AC342" s="470">
        <f>('ป้อนข้อมูล Mortgage Protection1'!$G$26*HLOOKUP($AC$6,'SA 10%'!$A$6:$IV$366,$A342+1,0))/1000</f>
        <v>22544.36042371306</v>
      </c>
      <c r="AD342" s="470">
        <f>('ป้อนข้อมูล Mortgage Protection1'!$G$26*HLOOKUP($AD$6,'SA 10%'!$A$6:$IV$366,$A342+1,0))/1000</f>
        <v>277252.65208566113</v>
      </c>
      <c r="AE342" s="470">
        <f>('ป้อนข้อมูล Mortgage Protection1'!$G$26*HLOOKUP($AE$6,'SA 10%'!$A$6:$IV$366,$A342+1,0))/1000</f>
        <v>505120.23278385209</v>
      </c>
    </row>
    <row r="343" spans="1:31" ht="11.1" customHeight="1">
      <c r="A343" s="469">
        <v>337</v>
      </c>
      <c r="B343" s="470">
        <f>('ป้อนข้อมูล Mortgage Protection1'!$G$26*HLOOKUP($B$6,'SA 10%'!$A$6:$IV$366,$A343+1,0))/1000</f>
        <v>0</v>
      </c>
      <c r="C343" s="470">
        <f>('ป้อนข้อมูล Mortgage Protection1'!$G$26*HLOOKUP($C$6,'SA 10%'!$A$6:$IV$366,$A343+1,0))/1000</f>
        <v>0</v>
      </c>
      <c r="D343" s="470">
        <f>('ป้อนข้อมูล Mortgage Protection1'!$G$26*HLOOKUP($D$6,'SA 10%'!$A$6:$IV$366,$A343+1,0))/1000</f>
        <v>0</v>
      </c>
      <c r="E343" s="470">
        <f>('ป้อนข้อมูล Mortgage Protection1'!$G$26*HLOOKUP($E$6,'SA 10%'!$A$6:$IV$366,$A343+1,0))/1000</f>
        <v>0</v>
      </c>
      <c r="F343" s="470">
        <f>('ป้อนข้อมูล Mortgage Protection1'!$G$26*HLOOKUP($F$6,'SA 10%'!$A$6:$IV$366,$A343+1,0))/1000</f>
        <v>0</v>
      </c>
      <c r="G343" s="470">
        <f>('ป้อนข้อมูล Mortgage Protection1'!$G$26*HLOOKUP($G$6,'SA 10%'!$A$6:$IV$366,$A343+1,0))/1000</f>
        <v>0</v>
      </c>
      <c r="H343" s="470">
        <f>('ป้อนข้อมูล Mortgage Protection1'!$G$26*HLOOKUP($H$6,'SA 10%'!$A$6:$IV$366,$A343+1,0))/1000</f>
        <v>0</v>
      </c>
      <c r="I343" s="470">
        <f>('ป้อนข้อมูล Mortgage Protection1'!$G$26*HLOOKUP($I$6,'SA 10%'!$A$6:$IV$366,$A343+1,0))/1000</f>
        <v>0</v>
      </c>
      <c r="J343" s="470">
        <f>('ป้อนข้อมูล Mortgage Protection1'!$G$26*HLOOKUP($J$6,'SA 10%'!$A$6:$IV$366,$A343+1,0))/1000</f>
        <v>0</v>
      </c>
      <c r="K343" s="470">
        <f>('ป้อนข้อมูล Mortgage Protection1'!$G$26*HLOOKUP($K$6,'SA 10%'!$A$6:$IV$366,$A343+1,0))/1000</f>
        <v>0</v>
      </c>
      <c r="L343" s="470">
        <f>('ป้อนข้อมูล Mortgage Protection1'!$G$26*HLOOKUP($L$6,'SA 10%'!$A$6:$IV$366,$A343+1,0))/1000</f>
        <v>0</v>
      </c>
      <c r="M343" s="470">
        <f>('ป้อนข้อมูล Mortgage Protection1'!$G$26*HLOOKUP($M$6,'SA 10%'!$A$6:$IV$366,$A343+1,0))/1000</f>
        <v>0</v>
      </c>
      <c r="N343" s="470">
        <f>('ป้อนข้อมูล Mortgage Protection1'!$G$26*HLOOKUP($N$6,'SA 10%'!$A$6:$IV$366,$A343+1,0))/1000</f>
        <v>0</v>
      </c>
      <c r="O343" s="470">
        <f>('ป้อนข้อมูล Mortgage Protection1'!$G$26*HLOOKUP($O$6,'SA 10%'!$A$6:$IV$366,$A343+1,0))/1000</f>
        <v>0</v>
      </c>
      <c r="P343" s="470">
        <f>('ป้อนข้อมูล Mortgage Protection1'!$G$26*HLOOKUP($P$6,'SA 10%'!$A$6:$IV$366,$A343+1,0))/1000</f>
        <v>0</v>
      </c>
      <c r="Q343" s="470">
        <f>('ป้อนข้อมูล Mortgage Protection1'!$G$26*HLOOKUP($Q$6,'SA 10%'!$A$6:$IV$366,$A343+1,0))/1000</f>
        <v>0</v>
      </c>
      <c r="R343" s="470">
        <f>('ป้อนข้อมูล Mortgage Protection1'!$G$26*HLOOKUP($R$6,'SA 10%'!$A$6:$IV$366,$A343+1,0))/1000</f>
        <v>0</v>
      </c>
      <c r="S343" s="470">
        <f>('ป้อนข้อมูล Mortgage Protection1'!$G$26*HLOOKUP($S$6,'SA 10%'!$A$6:$IV$366,$A343+1,0))/1000</f>
        <v>0</v>
      </c>
      <c r="T343" s="470">
        <f>('ป้อนข้อมูล Mortgage Protection1'!$G$26*HLOOKUP($T$6,'SA 10%'!$A$6:$IV$366,$A343+1,0))/1000</f>
        <v>0</v>
      </c>
      <c r="U343" s="470">
        <f>('ป้อนข้อมูล Mortgage Protection1'!$G$26*HLOOKUP($U$6,'SA 10%'!$A$6:$IV$366,$A343+1,0))/1000</f>
        <v>0</v>
      </c>
      <c r="V343" s="470">
        <f>('ป้อนข้อมูล Mortgage Protection1'!$G$26*HLOOKUP($V$6,'SA 10%'!$A$6:$IV$366,$A343+1,0))/1000</f>
        <v>0</v>
      </c>
      <c r="W343" s="470">
        <f>('ป้อนข้อมูล Mortgage Protection1'!$G$26*HLOOKUP($W$6,'SA 10%'!$A$6:$IV$366,$A343+1,0))/1000</f>
        <v>0</v>
      </c>
      <c r="X343" s="470">
        <f>('ป้อนข้อมูล Mortgage Protection1'!$G$26*HLOOKUP($X$6,'SA 10%'!$A$6:$IV$366,$A343+1,0))/1000</f>
        <v>0</v>
      </c>
      <c r="Y343" s="470">
        <f>('ป้อนข้อมูล Mortgage Protection1'!$G$26*HLOOKUP($Y$6,'SA 10%'!$A$6:$IV$366,$A343+1,0))/1000</f>
        <v>0</v>
      </c>
      <c r="Z343" s="470">
        <f>('ป้อนข้อมูล Mortgage Protection1'!$G$26*HLOOKUP($Z$6,'SA 10%'!$A$6:$IV$366,$A343+1,0))/1000</f>
        <v>0</v>
      </c>
      <c r="AA343" s="470">
        <f>('ป้อนข้อมูล Mortgage Protection1'!$G$26*HLOOKUP($AA$6,'SA 10%'!$A$6:$IV$366,$A343+1,0))/1000</f>
        <v>0</v>
      </c>
      <c r="AB343" s="470">
        <f>('ป้อนข้อมูล Mortgage Protection1'!$G$26*HLOOKUP($AB$6,'SA 10%'!$A$6:$IV$366,$A343+1,0))/1000</f>
        <v>0</v>
      </c>
      <c r="AC343" s="470">
        <f>('ป้อนข้อมูล Mortgage Protection1'!$G$26*HLOOKUP($AC$6,'SA 10%'!$A$6:$IV$366,$A343+1,0))/1000</f>
        <v>0</v>
      </c>
      <c r="AD343" s="470">
        <f>('ป้อนข้อมูล Mortgage Protection1'!$G$26*HLOOKUP($AD$6,'SA 10%'!$A$6:$IV$366,$A343+1,0))/1000</f>
        <v>256971.23659518338</v>
      </c>
      <c r="AE343" s="470">
        <f>('ป้อนข้อมูล Mortgage Protection1'!$G$26*HLOOKUP($AE$6,'SA 10%'!$A$6:$IV$366,$A343+1,0))/1000</f>
        <v>486863.29707699269</v>
      </c>
    </row>
    <row r="344" spans="1:31" ht="11.1" customHeight="1">
      <c r="A344" s="469">
        <v>338</v>
      </c>
      <c r="B344" s="470">
        <f>('ป้อนข้อมูล Mortgage Protection1'!$G$26*HLOOKUP($B$6,'SA 10%'!$A$6:$IV$366,$A344+1,0))/1000</f>
        <v>0</v>
      </c>
      <c r="C344" s="470">
        <f>('ป้อนข้อมูล Mortgage Protection1'!$G$26*HLOOKUP($C$6,'SA 10%'!$A$6:$IV$366,$A344+1,0))/1000</f>
        <v>0</v>
      </c>
      <c r="D344" s="470">
        <f>('ป้อนข้อมูล Mortgage Protection1'!$G$26*HLOOKUP($D$6,'SA 10%'!$A$6:$IV$366,$A344+1,0))/1000</f>
        <v>0</v>
      </c>
      <c r="E344" s="470">
        <f>('ป้อนข้อมูล Mortgage Protection1'!$G$26*HLOOKUP($E$6,'SA 10%'!$A$6:$IV$366,$A344+1,0))/1000</f>
        <v>0</v>
      </c>
      <c r="F344" s="470">
        <f>('ป้อนข้อมูล Mortgage Protection1'!$G$26*HLOOKUP($F$6,'SA 10%'!$A$6:$IV$366,$A344+1,0))/1000</f>
        <v>0</v>
      </c>
      <c r="G344" s="470">
        <f>('ป้อนข้อมูล Mortgage Protection1'!$G$26*HLOOKUP($G$6,'SA 10%'!$A$6:$IV$366,$A344+1,0))/1000</f>
        <v>0</v>
      </c>
      <c r="H344" s="470">
        <f>('ป้อนข้อมูล Mortgage Protection1'!$G$26*HLOOKUP($H$6,'SA 10%'!$A$6:$IV$366,$A344+1,0))/1000</f>
        <v>0</v>
      </c>
      <c r="I344" s="470">
        <f>('ป้อนข้อมูล Mortgage Protection1'!$G$26*HLOOKUP($I$6,'SA 10%'!$A$6:$IV$366,$A344+1,0))/1000</f>
        <v>0</v>
      </c>
      <c r="J344" s="470">
        <f>('ป้อนข้อมูล Mortgage Protection1'!$G$26*HLOOKUP($J$6,'SA 10%'!$A$6:$IV$366,$A344+1,0))/1000</f>
        <v>0</v>
      </c>
      <c r="K344" s="470">
        <f>('ป้อนข้อมูล Mortgage Protection1'!$G$26*HLOOKUP($K$6,'SA 10%'!$A$6:$IV$366,$A344+1,0))/1000</f>
        <v>0</v>
      </c>
      <c r="L344" s="470">
        <f>('ป้อนข้อมูล Mortgage Protection1'!$G$26*HLOOKUP($L$6,'SA 10%'!$A$6:$IV$366,$A344+1,0))/1000</f>
        <v>0</v>
      </c>
      <c r="M344" s="470">
        <f>('ป้อนข้อมูล Mortgage Protection1'!$G$26*HLOOKUP($M$6,'SA 10%'!$A$6:$IV$366,$A344+1,0))/1000</f>
        <v>0</v>
      </c>
      <c r="N344" s="470">
        <f>('ป้อนข้อมูล Mortgage Protection1'!$G$26*HLOOKUP($N$6,'SA 10%'!$A$6:$IV$366,$A344+1,0))/1000</f>
        <v>0</v>
      </c>
      <c r="O344" s="470">
        <f>('ป้อนข้อมูล Mortgage Protection1'!$G$26*HLOOKUP($O$6,'SA 10%'!$A$6:$IV$366,$A344+1,0))/1000</f>
        <v>0</v>
      </c>
      <c r="P344" s="470">
        <f>('ป้อนข้อมูล Mortgage Protection1'!$G$26*HLOOKUP($P$6,'SA 10%'!$A$6:$IV$366,$A344+1,0))/1000</f>
        <v>0</v>
      </c>
      <c r="Q344" s="470">
        <f>('ป้อนข้อมูล Mortgage Protection1'!$G$26*HLOOKUP($Q$6,'SA 10%'!$A$6:$IV$366,$A344+1,0))/1000</f>
        <v>0</v>
      </c>
      <c r="R344" s="470">
        <f>('ป้อนข้อมูล Mortgage Protection1'!$G$26*HLOOKUP($R$6,'SA 10%'!$A$6:$IV$366,$A344+1,0))/1000</f>
        <v>0</v>
      </c>
      <c r="S344" s="470">
        <f>('ป้อนข้อมูล Mortgage Protection1'!$G$26*HLOOKUP($S$6,'SA 10%'!$A$6:$IV$366,$A344+1,0))/1000</f>
        <v>0</v>
      </c>
      <c r="T344" s="470">
        <f>('ป้อนข้อมูล Mortgage Protection1'!$G$26*HLOOKUP($T$6,'SA 10%'!$A$6:$IV$366,$A344+1,0))/1000</f>
        <v>0</v>
      </c>
      <c r="U344" s="470">
        <f>('ป้อนข้อมูล Mortgage Protection1'!$G$26*HLOOKUP($U$6,'SA 10%'!$A$6:$IV$366,$A344+1,0))/1000</f>
        <v>0</v>
      </c>
      <c r="V344" s="470">
        <f>('ป้อนข้อมูล Mortgage Protection1'!$G$26*HLOOKUP($V$6,'SA 10%'!$A$6:$IV$366,$A344+1,0))/1000</f>
        <v>0</v>
      </c>
      <c r="W344" s="470">
        <f>('ป้อนข้อมูล Mortgage Protection1'!$G$26*HLOOKUP($W$6,'SA 10%'!$A$6:$IV$366,$A344+1,0))/1000</f>
        <v>0</v>
      </c>
      <c r="X344" s="470">
        <f>('ป้อนข้อมูล Mortgage Protection1'!$G$26*HLOOKUP($X$6,'SA 10%'!$A$6:$IV$366,$A344+1,0))/1000</f>
        <v>0</v>
      </c>
      <c r="Y344" s="470">
        <f>('ป้อนข้อมูล Mortgage Protection1'!$G$26*HLOOKUP($Y$6,'SA 10%'!$A$6:$IV$366,$A344+1,0))/1000</f>
        <v>0</v>
      </c>
      <c r="Z344" s="470">
        <f>('ป้อนข้อมูล Mortgage Protection1'!$G$26*HLOOKUP($Z$6,'SA 10%'!$A$6:$IV$366,$A344+1,0))/1000</f>
        <v>0</v>
      </c>
      <c r="AA344" s="470">
        <f>('ป้อนข้อมูล Mortgage Protection1'!$G$26*HLOOKUP($AA$6,'SA 10%'!$A$6:$IV$366,$A344+1,0))/1000</f>
        <v>0</v>
      </c>
      <c r="AB344" s="470">
        <f>('ป้อนข้อมูล Mortgage Protection1'!$G$26*HLOOKUP($AB$6,'SA 10%'!$A$6:$IV$366,$A344+1,0))/1000</f>
        <v>0</v>
      </c>
      <c r="AC344" s="470">
        <f>('ป้อนข้อมูล Mortgage Protection1'!$G$26*HLOOKUP($AC$6,'SA 10%'!$A$6:$IV$366,$A344+1,0))/1000</f>
        <v>0</v>
      </c>
      <c r="AD344" s="470">
        <f>('ป้อนข้อมูล Mortgage Protection1'!$G$26*HLOOKUP($AD$6,'SA 10%'!$A$6:$IV$366,$A344+1,0))/1000</f>
        <v>236520.80930895175</v>
      </c>
      <c r="AE344" s="470">
        <f>('ป้อนข้อมูล Mortgage Protection1'!$G$26*HLOOKUP($AE$6,'SA 10%'!$A$6:$IV$366,$A344+1,0))/1000</f>
        <v>468454.220239243</v>
      </c>
    </row>
    <row r="345" spans="1:31" ht="11.1" customHeight="1">
      <c r="A345" s="469">
        <v>339</v>
      </c>
      <c r="B345" s="470">
        <f>('ป้อนข้อมูล Mortgage Protection1'!$G$26*HLOOKUP($B$6,'SA 10%'!$A$6:$IV$366,$A345+1,0))/1000</f>
        <v>0</v>
      </c>
      <c r="C345" s="470">
        <f>('ป้อนข้อมูล Mortgage Protection1'!$G$26*HLOOKUP($C$6,'SA 10%'!$A$6:$IV$366,$A345+1,0))/1000</f>
        <v>0</v>
      </c>
      <c r="D345" s="470">
        <f>('ป้อนข้อมูล Mortgage Protection1'!$G$26*HLOOKUP($D$6,'SA 10%'!$A$6:$IV$366,$A345+1,0))/1000</f>
        <v>0</v>
      </c>
      <c r="E345" s="470">
        <f>('ป้อนข้อมูล Mortgage Protection1'!$G$26*HLOOKUP($E$6,'SA 10%'!$A$6:$IV$366,$A345+1,0))/1000</f>
        <v>0</v>
      </c>
      <c r="F345" s="470">
        <f>('ป้อนข้อมูล Mortgage Protection1'!$G$26*HLOOKUP($F$6,'SA 10%'!$A$6:$IV$366,$A345+1,0))/1000</f>
        <v>0</v>
      </c>
      <c r="G345" s="470">
        <f>('ป้อนข้อมูล Mortgage Protection1'!$G$26*HLOOKUP($G$6,'SA 10%'!$A$6:$IV$366,$A345+1,0))/1000</f>
        <v>0</v>
      </c>
      <c r="H345" s="470">
        <f>('ป้อนข้อมูล Mortgage Protection1'!$G$26*HLOOKUP($H$6,'SA 10%'!$A$6:$IV$366,$A345+1,0))/1000</f>
        <v>0</v>
      </c>
      <c r="I345" s="470">
        <f>('ป้อนข้อมูล Mortgage Protection1'!$G$26*HLOOKUP($I$6,'SA 10%'!$A$6:$IV$366,$A345+1,0))/1000</f>
        <v>0</v>
      </c>
      <c r="J345" s="470">
        <f>('ป้อนข้อมูล Mortgage Protection1'!$G$26*HLOOKUP($J$6,'SA 10%'!$A$6:$IV$366,$A345+1,0))/1000</f>
        <v>0</v>
      </c>
      <c r="K345" s="470">
        <f>('ป้อนข้อมูล Mortgage Protection1'!$G$26*HLOOKUP($K$6,'SA 10%'!$A$6:$IV$366,$A345+1,0))/1000</f>
        <v>0</v>
      </c>
      <c r="L345" s="470">
        <f>('ป้อนข้อมูล Mortgage Protection1'!$G$26*HLOOKUP($L$6,'SA 10%'!$A$6:$IV$366,$A345+1,0))/1000</f>
        <v>0</v>
      </c>
      <c r="M345" s="470">
        <f>('ป้อนข้อมูล Mortgage Protection1'!$G$26*HLOOKUP($M$6,'SA 10%'!$A$6:$IV$366,$A345+1,0))/1000</f>
        <v>0</v>
      </c>
      <c r="N345" s="470">
        <f>('ป้อนข้อมูล Mortgage Protection1'!$G$26*HLOOKUP($N$6,'SA 10%'!$A$6:$IV$366,$A345+1,0))/1000</f>
        <v>0</v>
      </c>
      <c r="O345" s="470">
        <f>('ป้อนข้อมูล Mortgage Protection1'!$G$26*HLOOKUP($O$6,'SA 10%'!$A$6:$IV$366,$A345+1,0))/1000</f>
        <v>0</v>
      </c>
      <c r="P345" s="470">
        <f>('ป้อนข้อมูล Mortgage Protection1'!$G$26*HLOOKUP($P$6,'SA 10%'!$A$6:$IV$366,$A345+1,0))/1000</f>
        <v>0</v>
      </c>
      <c r="Q345" s="470">
        <f>('ป้อนข้อมูล Mortgage Protection1'!$G$26*HLOOKUP($Q$6,'SA 10%'!$A$6:$IV$366,$A345+1,0))/1000</f>
        <v>0</v>
      </c>
      <c r="R345" s="470">
        <f>('ป้อนข้อมูล Mortgage Protection1'!$G$26*HLOOKUP($R$6,'SA 10%'!$A$6:$IV$366,$A345+1,0))/1000</f>
        <v>0</v>
      </c>
      <c r="S345" s="470">
        <f>('ป้อนข้อมูล Mortgage Protection1'!$G$26*HLOOKUP($S$6,'SA 10%'!$A$6:$IV$366,$A345+1,0))/1000</f>
        <v>0</v>
      </c>
      <c r="T345" s="470">
        <f>('ป้อนข้อมูล Mortgage Protection1'!$G$26*HLOOKUP($T$6,'SA 10%'!$A$6:$IV$366,$A345+1,0))/1000</f>
        <v>0</v>
      </c>
      <c r="U345" s="470">
        <f>('ป้อนข้อมูล Mortgage Protection1'!$G$26*HLOOKUP($U$6,'SA 10%'!$A$6:$IV$366,$A345+1,0))/1000</f>
        <v>0</v>
      </c>
      <c r="V345" s="470">
        <f>('ป้อนข้อมูล Mortgage Protection1'!$G$26*HLOOKUP($V$6,'SA 10%'!$A$6:$IV$366,$A345+1,0))/1000</f>
        <v>0</v>
      </c>
      <c r="W345" s="470">
        <f>('ป้อนข้อมูล Mortgage Protection1'!$G$26*HLOOKUP($W$6,'SA 10%'!$A$6:$IV$366,$A345+1,0))/1000</f>
        <v>0</v>
      </c>
      <c r="X345" s="470">
        <f>('ป้อนข้อมูล Mortgage Protection1'!$G$26*HLOOKUP($X$6,'SA 10%'!$A$6:$IV$366,$A345+1,0))/1000</f>
        <v>0</v>
      </c>
      <c r="Y345" s="470">
        <f>('ป้อนข้อมูล Mortgage Protection1'!$G$26*HLOOKUP($Y$6,'SA 10%'!$A$6:$IV$366,$A345+1,0))/1000</f>
        <v>0</v>
      </c>
      <c r="Z345" s="470">
        <f>('ป้อนข้อมูล Mortgage Protection1'!$G$26*HLOOKUP($Z$6,'SA 10%'!$A$6:$IV$366,$A345+1,0))/1000</f>
        <v>0</v>
      </c>
      <c r="AA345" s="470">
        <f>('ป้อนข้อมูล Mortgage Protection1'!$G$26*HLOOKUP($AA$6,'SA 10%'!$A$6:$IV$366,$A345+1,0))/1000</f>
        <v>0</v>
      </c>
      <c r="AB345" s="470">
        <f>('ป้อนข้อมูล Mortgage Protection1'!$G$26*HLOOKUP($AB$6,'SA 10%'!$A$6:$IV$366,$A345+1,0))/1000</f>
        <v>0</v>
      </c>
      <c r="AC345" s="470">
        <f>('ป้อนข้อมูล Mortgage Protection1'!$G$26*HLOOKUP($AC$6,'SA 10%'!$A$6:$IV$366,$A345+1,0))/1000</f>
        <v>0</v>
      </c>
      <c r="AD345" s="470">
        <f>('ป้อนข้อมูล Mortgage Protection1'!$G$26*HLOOKUP($AD$6,'SA 10%'!$A$6:$IV$366,$A345+1,0))/1000</f>
        <v>215899.96179533479</v>
      </c>
      <c r="AE345" s="470">
        <f>('ป้อนข้อมูล Mortgage Protection1'!$G$26*HLOOKUP($AE$6,'SA 10%'!$A$6:$IV$366,$A345+1,0))/1000</f>
        <v>449891.73442784505</v>
      </c>
    </row>
    <row r="346" spans="1:31" ht="11.1" customHeight="1">
      <c r="A346" s="469">
        <v>340</v>
      </c>
      <c r="B346" s="470">
        <f>('ป้อนข้อมูล Mortgage Protection1'!$G$26*HLOOKUP($B$6,'SA 10%'!$A$6:$IV$366,$A346+1,0))/1000</f>
        <v>0</v>
      </c>
      <c r="C346" s="470">
        <f>('ป้อนข้อมูล Mortgage Protection1'!$G$26*HLOOKUP($C$6,'SA 10%'!$A$6:$IV$366,$A346+1,0))/1000</f>
        <v>0</v>
      </c>
      <c r="D346" s="470">
        <f>('ป้อนข้อมูล Mortgage Protection1'!$G$26*HLOOKUP($D$6,'SA 10%'!$A$6:$IV$366,$A346+1,0))/1000</f>
        <v>0</v>
      </c>
      <c r="E346" s="470">
        <f>('ป้อนข้อมูล Mortgage Protection1'!$G$26*HLOOKUP($E$6,'SA 10%'!$A$6:$IV$366,$A346+1,0))/1000</f>
        <v>0</v>
      </c>
      <c r="F346" s="470">
        <f>('ป้อนข้อมูล Mortgage Protection1'!$G$26*HLOOKUP($F$6,'SA 10%'!$A$6:$IV$366,$A346+1,0))/1000</f>
        <v>0</v>
      </c>
      <c r="G346" s="470">
        <f>('ป้อนข้อมูล Mortgage Protection1'!$G$26*HLOOKUP($G$6,'SA 10%'!$A$6:$IV$366,$A346+1,0))/1000</f>
        <v>0</v>
      </c>
      <c r="H346" s="470">
        <f>('ป้อนข้อมูล Mortgage Protection1'!$G$26*HLOOKUP($H$6,'SA 10%'!$A$6:$IV$366,$A346+1,0))/1000</f>
        <v>0</v>
      </c>
      <c r="I346" s="470">
        <f>('ป้อนข้อมูล Mortgage Protection1'!$G$26*HLOOKUP($I$6,'SA 10%'!$A$6:$IV$366,$A346+1,0))/1000</f>
        <v>0</v>
      </c>
      <c r="J346" s="470">
        <f>('ป้อนข้อมูล Mortgage Protection1'!$G$26*HLOOKUP($J$6,'SA 10%'!$A$6:$IV$366,$A346+1,0))/1000</f>
        <v>0</v>
      </c>
      <c r="K346" s="470">
        <f>('ป้อนข้อมูล Mortgage Protection1'!$G$26*HLOOKUP($K$6,'SA 10%'!$A$6:$IV$366,$A346+1,0))/1000</f>
        <v>0</v>
      </c>
      <c r="L346" s="470">
        <f>('ป้อนข้อมูล Mortgage Protection1'!$G$26*HLOOKUP($L$6,'SA 10%'!$A$6:$IV$366,$A346+1,0))/1000</f>
        <v>0</v>
      </c>
      <c r="M346" s="470">
        <f>('ป้อนข้อมูล Mortgage Protection1'!$G$26*HLOOKUP($M$6,'SA 10%'!$A$6:$IV$366,$A346+1,0))/1000</f>
        <v>0</v>
      </c>
      <c r="N346" s="470">
        <f>('ป้อนข้อมูล Mortgage Protection1'!$G$26*HLOOKUP($N$6,'SA 10%'!$A$6:$IV$366,$A346+1,0))/1000</f>
        <v>0</v>
      </c>
      <c r="O346" s="470">
        <f>('ป้อนข้อมูล Mortgage Protection1'!$G$26*HLOOKUP($O$6,'SA 10%'!$A$6:$IV$366,$A346+1,0))/1000</f>
        <v>0</v>
      </c>
      <c r="P346" s="470">
        <f>('ป้อนข้อมูล Mortgage Protection1'!$G$26*HLOOKUP($P$6,'SA 10%'!$A$6:$IV$366,$A346+1,0))/1000</f>
        <v>0</v>
      </c>
      <c r="Q346" s="470">
        <f>('ป้อนข้อมูล Mortgage Protection1'!$G$26*HLOOKUP($Q$6,'SA 10%'!$A$6:$IV$366,$A346+1,0))/1000</f>
        <v>0</v>
      </c>
      <c r="R346" s="470">
        <f>('ป้อนข้อมูล Mortgage Protection1'!$G$26*HLOOKUP($R$6,'SA 10%'!$A$6:$IV$366,$A346+1,0))/1000</f>
        <v>0</v>
      </c>
      <c r="S346" s="470">
        <f>('ป้อนข้อมูล Mortgage Protection1'!$G$26*HLOOKUP($S$6,'SA 10%'!$A$6:$IV$366,$A346+1,0))/1000</f>
        <v>0</v>
      </c>
      <c r="T346" s="470">
        <f>('ป้อนข้อมูล Mortgage Protection1'!$G$26*HLOOKUP($T$6,'SA 10%'!$A$6:$IV$366,$A346+1,0))/1000</f>
        <v>0</v>
      </c>
      <c r="U346" s="470">
        <f>('ป้อนข้อมูล Mortgage Protection1'!$G$26*HLOOKUP($U$6,'SA 10%'!$A$6:$IV$366,$A346+1,0))/1000</f>
        <v>0</v>
      </c>
      <c r="V346" s="470">
        <f>('ป้อนข้อมูล Mortgage Protection1'!$G$26*HLOOKUP($V$6,'SA 10%'!$A$6:$IV$366,$A346+1,0))/1000</f>
        <v>0</v>
      </c>
      <c r="W346" s="470">
        <f>('ป้อนข้อมูล Mortgage Protection1'!$G$26*HLOOKUP($W$6,'SA 10%'!$A$6:$IV$366,$A346+1,0))/1000</f>
        <v>0</v>
      </c>
      <c r="X346" s="470">
        <f>('ป้อนข้อมูล Mortgage Protection1'!$G$26*HLOOKUP($X$6,'SA 10%'!$A$6:$IV$366,$A346+1,0))/1000</f>
        <v>0</v>
      </c>
      <c r="Y346" s="470">
        <f>('ป้อนข้อมูล Mortgage Protection1'!$G$26*HLOOKUP($Y$6,'SA 10%'!$A$6:$IV$366,$A346+1,0))/1000</f>
        <v>0</v>
      </c>
      <c r="Z346" s="470">
        <f>('ป้อนข้อมูล Mortgage Protection1'!$G$26*HLOOKUP($Z$6,'SA 10%'!$A$6:$IV$366,$A346+1,0))/1000</f>
        <v>0</v>
      </c>
      <c r="AA346" s="470">
        <f>('ป้อนข้อมูล Mortgage Protection1'!$G$26*HLOOKUP($AA$6,'SA 10%'!$A$6:$IV$366,$A346+1,0))/1000</f>
        <v>0</v>
      </c>
      <c r="AB346" s="470">
        <f>('ป้อนข้อมูล Mortgage Protection1'!$G$26*HLOOKUP($AB$6,'SA 10%'!$A$6:$IV$366,$A346+1,0))/1000</f>
        <v>0</v>
      </c>
      <c r="AC346" s="470">
        <f>('ป้อนข้อมูล Mortgage Protection1'!$G$26*HLOOKUP($AC$6,'SA 10%'!$A$6:$IV$366,$A346+1,0))/1000</f>
        <v>0</v>
      </c>
      <c r="AD346" s="470">
        <f>('ป้อนข้อมูล Mortgage Protection1'!$G$26*HLOOKUP($AD$6,'SA 10%'!$A$6:$IV$366,$A346+1,0))/1000</f>
        <v>195107.27388577079</v>
      </c>
      <c r="AE346" s="470">
        <f>('ป้อนข้อมูล Mortgage Protection1'!$G$26*HLOOKUP($AE$6,'SA 10%'!$A$6:$IV$366,$A346+1,0))/1000</f>
        <v>431174.56123468536</v>
      </c>
    </row>
    <row r="347" spans="1:31" ht="11.1" customHeight="1">
      <c r="A347" s="469">
        <v>341</v>
      </c>
      <c r="B347" s="470">
        <f>('ป้อนข้อมูล Mortgage Protection1'!$G$26*HLOOKUP($B$6,'SA 10%'!$A$6:$IV$366,$A347+1,0))/1000</f>
        <v>0</v>
      </c>
      <c r="C347" s="470">
        <f>('ป้อนข้อมูล Mortgage Protection1'!$G$26*HLOOKUP($C$6,'SA 10%'!$A$6:$IV$366,$A347+1,0))/1000</f>
        <v>0</v>
      </c>
      <c r="D347" s="470">
        <f>('ป้อนข้อมูล Mortgage Protection1'!$G$26*HLOOKUP($D$6,'SA 10%'!$A$6:$IV$366,$A347+1,0))/1000</f>
        <v>0</v>
      </c>
      <c r="E347" s="470">
        <f>('ป้อนข้อมูล Mortgage Protection1'!$G$26*HLOOKUP($E$6,'SA 10%'!$A$6:$IV$366,$A347+1,0))/1000</f>
        <v>0</v>
      </c>
      <c r="F347" s="470">
        <f>('ป้อนข้อมูล Mortgage Protection1'!$G$26*HLOOKUP($F$6,'SA 10%'!$A$6:$IV$366,$A347+1,0))/1000</f>
        <v>0</v>
      </c>
      <c r="G347" s="470">
        <f>('ป้อนข้อมูล Mortgage Protection1'!$G$26*HLOOKUP($G$6,'SA 10%'!$A$6:$IV$366,$A347+1,0))/1000</f>
        <v>0</v>
      </c>
      <c r="H347" s="470">
        <f>('ป้อนข้อมูล Mortgage Protection1'!$G$26*HLOOKUP($H$6,'SA 10%'!$A$6:$IV$366,$A347+1,0))/1000</f>
        <v>0</v>
      </c>
      <c r="I347" s="470">
        <f>('ป้อนข้อมูล Mortgage Protection1'!$G$26*HLOOKUP($I$6,'SA 10%'!$A$6:$IV$366,$A347+1,0))/1000</f>
        <v>0</v>
      </c>
      <c r="J347" s="470">
        <f>('ป้อนข้อมูล Mortgage Protection1'!$G$26*HLOOKUP($J$6,'SA 10%'!$A$6:$IV$366,$A347+1,0))/1000</f>
        <v>0</v>
      </c>
      <c r="K347" s="470">
        <f>('ป้อนข้อมูล Mortgage Protection1'!$G$26*HLOOKUP($K$6,'SA 10%'!$A$6:$IV$366,$A347+1,0))/1000</f>
        <v>0</v>
      </c>
      <c r="L347" s="470">
        <f>('ป้อนข้อมูล Mortgage Protection1'!$G$26*HLOOKUP($L$6,'SA 10%'!$A$6:$IV$366,$A347+1,0))/1000</f>
        <v>0</v>
      </c>
      <c r="M347" s="470">
        <f>('ป้อนข้อมูล Mortgage Protection1'!$G$26*HLOOKUP($M$6,'SA 10%'!$A$6:$IV$366,$A347+1,0))/1000</f>
        <v>0</v>
      </c>
      <c r="N347" s="470">
        <f>('ป้อนข้อมูล Mortgage Protection1'!$G$26*HLOOKUP($N$6,'SA 10%'!$A$6:$IV$366,$A347+1,0))/1000</f>
        <v>0</v>
      </c>
      <c r="O347" s="470">
        <f>('ป้อนข้อมูล Mortgage Protection1'!$G$26*HLOOKUP($O$6,'SA 10%'!$A$6:$IV$366,$A347+1,0))/1000</f>
        <v>0</v>
      </c>
      <c r="P347" s="470">
        <f>('ป้อนข้อมูล Mortgage Protection1'!$G$26*HLOOKUP($P$6,'SA 10%'!$A$6:$IV$366,$A347+1,0))/1000</f>
        <v>0</v>
      </c>
      <c r="Q347" s="470">
        <f>('ป้อนข้อมูล Mortgage Protection1'!$G$26*HLOOKUP($Q$6,'SA 10%'!$A$6:$IV$366,$A347+1,0))/1000</f>
        <v>0</v>
      </c>
      <c r="R347" s="470">
        <f>('ป้อนข้อมูล Mortgage Protection1'!$G$26*HLOOKUP($R$6,'SA 10%'!$A$6:$IV$366,$A347+1,0))/1000</f>
        <v>0</v>
      </c>
      <c r="S347" s="470">
        <f>('ป้อนข้อมูล Mortgage Protection1'!$G$26*HLOOKUP($S$6,'SA 10%'!$A$6:$IV$366,$A347+1,0))/1000</f>
        <v>0</v>
      </c>
      <c r="T347" s="470">
        <f>('ป้อนข้อมูล Mortgage Protection1'!$G$26*HLOOKUP($T$6,'SA 10%'!$A$6:$IV$366,$A347+1,0))/1000</f>
        <v>0</v>
      </c>
      <c r="U347" s="470">
        <f>('ป้อนข้อมูล Mortgage Protection1'!$G$26*HLOOKUP($U$6,'SA 10%'!$A$6:$IV$366,$A347+1,0))/1000</f>
        <v>0</v>
      </c>
      <c r="V347" s="470">
        <f>('ป้อนข้อมูล Mortgage Protection1'!$G$26*HLOOKUP($V$6,'SA 10%'!$A$6:$IV$366,$A347+1,0))/1000</f>
        <v>0</v>
      </c>
      <c r="W347" s="470">
        <f>('ป้อนข้อมูล Mortgage Protection1'!$G$26*HLOOKUP($W$6,'SA 10%'!$A$6:$IV$366,$A347+1,0))/1000</f>
        <v>0</v>
      </c>
      <c r="X347" s="470">
        <f>('ป้อนข้อมูล Mortgage Protection1'!$G$26*HLOOKUP($X$6,'SA 10%'!$A$6:$IV$366,$A347+1,0))/1000</f>
        <v>0</v>
      </c>
      <c r="Y347" s="470">
        <f>('ป้อนข้อมูล Mortgage Protection1'!$G$26*HLOOKUP($Y$6,'SA 10%'!$A$6:$IV$366,$A347+1,0))/1000</f>
        <v>0</v>
      </c>
      <c r="Z347" s="470">
        <f>('ป้อนข้อมูล Mortgage Protection1'!$G$26*HLOOKUP($Z$6,'SA 10%'!$A$6:$IV$366,$A347+1,0))/1000</f>
        <v>0</v>
      </c>
      <c r="AA347" s="470">
        <f>('ป้อนข้อมูล Mortgage Protection1'!$G$26*HLOOKUP($AA$6,'SA 10%'!$A$6:$IV$366,$A347+1,0))/1000</f>
        <v>0</v>
      </c>
      <c r="AB347" s="470">
        <f>('ป้อนข้อมูล Mortgage Protection1'!$G$26*HLOOKUP($AB$6,'SA 10%'!$A$6:$IV$366,$A347+1,0))/1000</f>
        <v>0</v>
      </c>
      <c r="AC347" s="470">
        <f>('ป้อนข้อมูล Mortgage Protection1'!$G$26*HLOOKUP($AC$6,'SA 10%'!$A$6:$IV$366,$A347+1,0))/1000</f>
        <v>0</v>
      </c>
      <c r="AD347" s="470">
        <f>('ป้อนข้อมูล Mortgage Protection1'!$G$26*HLOOKUP($AD$6,'SA 10%'!$A$6:$IV$366,$A347+1,0))/1000</f>
        <v>174141.31357696076</v>
      </c>
      <c r="AE347" s="470">
        <f>('ป้อนข้อมูล Mortgage Protection1'!$G$26*HLOOKUP($AE$6,'SA 10%'!$A$6:$IV$366,$A347+1,0))/1000</f>
        <v>412301.41159824963</v>
      </c>
    </row>
    <row r="348" spans="1:31" ht="11.1" customHeight="1">
      <c r="A348" s="469">
        <v>342</v>
      </c>
      <c r="B348" s="470">
        <f>('ป้อนข้อมูล Mortgage Protection1'!$G$26*HLOOKUP($B$6,'SA 10%'!$A$6:$IV$366,$A348+1,0))/1000</f>
        <v>0</v>
      </c>
      <c r="C348" s="470">
        <f>('ป้อนข้อมูล Mortgage Protection1'!$G$26*HLOOKUP($C$6,'SA 10%'!$A$6:$IV$366,$A348+1,0))/1000</f>
        <v>0</v>
      </c>
      <c r="D348" s="470">
        <f>('ป้อนข้อมูล Mortgage Protection1'!$G$26*HLOOKUP($D$6,'SA 10%'!$A$6:$IV$366,$A348+1,0))/1000</f>
        <v>0</v>
      </c>
      <c r="E348" s="470">
        <f>('ป้อนข้อมูล Mortgage Protection1'!$G$26*HLOOKUP($E$6,'SA 10%'!$A$6:$IV$366,$A348+1,0))/1000</f>
        <v>0</v>
      </c>
      <c r="F348" s="470">
        <f>('ป้อนข้อมูล Mortgage Protection1'!$G$26*HLOOKUP($F$6,'SA 10%'!$A$6:$IV$366,$A348+1,0))/1000</f>
        <v>0</v>
      </c>
      <c r="G348" s="470">
        <f>('ป้อนข้อมูล Mortgage Protection1'!$G$26*HLOOKUP($G$6,'SA 10%'!$A$6:$IV$366,$A348+1,0))/1000</f>
        <v>0</v>
      </c>
      <c r="H348" s="470">
        <f>('ป้อนข้อมูล Mortgage Protection1'!$G$26*HLOOKUP($H$6,'SA 10%'!$A$6:$IV$366,$A348+1,0))/1000</f>
        <v>0</v>
      </c>
      <c r="I348" s="470">
        <f>('ป้อนข้อมูล Mortgage Protection1'!$G$26*HLOOKUP($I$6,'SA 10%'!$A$6:$IV$366,$A348+1,0))/1000</f>
        <v>0</v>
      </c>
      <c r="J348" s="470">
        <f>('ป้อนข้อมูล Mortgage Protection1'!$G$26*HLOOKUP($J$6,'SA 10%'!$A$6:$IV$366,$A348+1,0))/1000</f>
        <v>0</v>
      </c>
      <c r="K348" s="470">
        <f>('ป้อนข้อมูล Mortgage Protection1'!$G$26*HLOOKUP($K$6,'SA 10%'!$A$6:$IV$366,$A348+1,0))/1000</f>
        <v>0</v>
      </c>
      <c r="L348" s="470">
        <f>('ป้อนข้อมูล Mortgage Protection1'!$G$26*HLOOKUP($L$6,'SA 10%'!$A$6:$IV$366,$A348+1,0))/1000</f>
        <v>0</v>
      </c>
      <c r="M348" s="470">
        <f>('ป้อนข้อมูล Mortgage Protection1'!$G$26*HLOOKUP($M$6,'SA 10%'!$A$6:$IV$366,$A348+1,0))/1000</f>
        <v>0</v>
      </c>
      <c r="N348" s="470">
        <f>('ป้อนข้อมูล Mortgage Protection1'!$G$26*HLOOKUP($N$6,'SA 10%'!$A$6:$IV$366,$A348+1,0))/1000</f>
        <v>0</v>
      </c>
      <c r="O348" s="470">
        <f>('ป้อนข้อมูล Mortgage Protection1'!$G$26*HLOOKUP($O$6,'SA 10%'!$A$6:$IV$366,$A348+1,0))/1000</f>
        <v>0</v>
      </c>
      <c r="P348" s="470">
        <f>('ป้อนข้อมูล Mortgage Protection1'!$G$26*HLOOKUP($P$6,'SA 10%'!$A$6:$IV$366,$A348+1,0))/1000</f>
        <v>0</v>
      </c>
      <c r="Q348" s="470">
        <f>('ป้อนข้อมูล Mortgage Protection1'!$G$26*HLOOKUP($Q$6,'SA 10%'!$A$6:$IV$366,$A348+1,0))/1000</f>
        <v>0</v>
      </c>
      <c r="R348" s="470">
        <f>('ป้อนข้อมูล Mortgage Protection1'!$G$26*HLOOKUP($R$6,'SA 10%'!$A$6:$IV$366,$A348+1,0))/1000</f>
        <v>0</v>
      </c>
      <c r="S348" s="470">
        <f>('ป้อนข้อมูล Mortgage Protection1'!$G$26*HLOOKUP($S$6,'SA 10%'!$A$6:$IV$366,$A348+1,0))/1000</f>
        <v>0</v>
      </c>
      <c r="T348" s="470">
        <f>('ป้อนข้อมูล Mortgage Protection1'!$G$26*HLOOKUP($T$6,'SA 10%'!$A$6:$IV$366,$A348+1,0))/1000</f>
        <v>0</v>
      </c>
      <c r="U348" s="470">
        <f>('ป้อนข้อมูล Mortgage Protection1'!$G$26*HLOOKUP($U$6,'SA 10%'!$A$6:$IV$366,$A348+1,0))/1000</f>
        <v>0</v>
      </c>
      <c r="V348" s="470">
        <f>('ป้อนข้อมูล Mortgage Protection1'!$G$26*HLOOKUP($V$6,'SA 10%'!$A$6:$IV$366,$A348+1,0))/1000</f>
        <v>0</v>
      </c>
      <c r="W348" s="470">
        <f>('ป้อนข้อมูล Mortgage Protection1'!$G$26*HLOOKUP($W$6,'SA 10%'!$A$6:$IV$366,$A348+1,0))/1000</f>
        <v>0</v>
      </c>
      <c r="X348" s="470">
        <f>('ป้อนข้อมูล Mortgage Protection1'!$G$26*HLOOKUP($X$6,'SA 10%'!$A$6:$IV$366,$A348+1,0))/1000</f>
        <v>0</v>
      </c>
      <c r="Y348" s="470">
        <f>('ป้อนข้อมูล Mortgage Protection1'!$G$26*HLOOKUP($Y$6,'SA 10%'!$A$6:$IV$366,$A348+1,0))/1000</f>
        <v>0</v>
      </c>
      <c r="Z348" s="470">
        <f>('ป้อนข้อมูล Mortgage Protection1'!$G$26*HLOOKUP($Z$6,'SA 10%'!$A$6:$IV$366,$A348+1,0))/1000</f>
        <v>0</v>
      </c>
      <c r="AA348" s="470">
        <f>('ป้อนข้อมูล Mortgage Protection1'!$G$26*HLOOKUP($AA$6,'SA 10%'!$A$6:$IV$366,$A348+1,0))/1000</f>
        <v>0</v>
      </c>
      <c r="AB348" s="470">
        <f>('ป้อนข้อมูล Mortgage Protection1'!$G$26*HLOOKUP($AB$6,'SA 10%'!$A$6:$IV$366,$A348+1,0))/1000</f>
        <v>0</v>
      </c>
      <c r="AC348" s="470">
        <f>('ป้อนข้อมูล Mortgage Protection1'!$G$26*HLOOKUP($AC$6,'SA 10%'!$A$6:$IV$366,$A348+1,0))/1000</f>
        <v>0</v>
      </c>
      <c r="AD348" s="470">
        <f>('ป้อนข้อมูล Mortgage Protection1'!$G$26*HLOOKUP($AD$6,'SA 10%'!$A$6:$IV$366,$A348+1,0))/1000</f>
        <v>153000.63693224403</v>
      </c>
      <c r="AE348" s="470">
        <f>('ป้อนข้อมูล Mortgage Protection1'!$G$26*HLOOKUP($AE$6,'SA 10%'!$A$6:$IV$366,$A348+1,0))/1000</f>
        <v>393270.98571484338</v>
      </c>
    </row>
    <row r="349" spans="1:31" ht="11.1" customHeight="1">
      <c r="A349" s="469">
        <v>343</v>
      </c>
      <c r="B349" s="470">
        <f>('ป้อนข้อมูล Mortgage Protection1'!$G$26*HLOOKUP($B$6,'SA 10%'!$A$6:$IV$366,$A349+1,0))/1000</f>
        <v>0</v>
      </c>
      <c r="C349" s="470">
        <f>('ป้อนข้อมูล Mortgage Protection1'!$G$26*HLOOKUP($C$6,'SA 10%'!$A$6:$IV$366,$A349+1,0))/1000</f>
        <v>0</v>
      </c>
      <c r="D349" s="470">
        <f>('ป้อนข้อมูล Mortgage Protection1'!$G$26*HLOOKUP($D$6,'SA 10%'!$A$6:$IV$366,$A349+1,0))/1000</f>
        <v>0</v>
      </c>
      <c r="E349" s="470">
        <f>('ป้อนข้อมูล Mortgage Protection1'!$G$26*HLOOKUP($E$6,'SA 10%'!$A$6:$IV$366,$A349+1,0))/1000</f>
        <v>0</v>
      </c>
      <c r="F349" s="470">
        <f>('ป้อนข้อมูล Mortgage Protection1'!$G$26*HLOOKUP($F$6,'SA 10%'!$A$6:$IV$366,$A349+1,0))/1000</f>
        <v>0</v>
      </c>
      <c r="G349" s="470">
        <f>('ป้อนข้อมูล Mortgage Protection1'!$G$26*HLOOKUP($G$6,'SA 10%'!$A$6:$IV$366,$A349+1,0))/1000</f>
        <v>0</v>
      </c>
      <c r="H349" s="470">
        <f>('ป้อนข้อมูล Mortgage Protection1'!$G$26*HLOOKUP($H$6,'SA 10%'!$A$6:$IV$366,$A349+1,0))/1000</f>
        <v>0</v>
      </c>
      <c r="I349" s="470">
        <f>('ป้อนข้อมูล Mortgage Protection1'!$G$26*HLOOKUP($I$6,'SA 10%'!$A$6:$IV$366,$A349+1,0))/1000</f>
        <v>0</v>
      </c>
      <c r="J349" s="470">
        <f>('ป้อนข้อมูล Mortgage Protection1'!$G$26*HLOOKUP($J$6,'SA 10%'!$A$6:$IV$366,$A349+1,0))/1000</f>
        <v>0</v>
      </c>
      <c r="K349" s="470">
        <f>('ป้อนข้อมูล Mortgage Protection1'!$G$26*HLOOKUP($K$6,'SA 10%'!$A$6:$IV$366,$A349+1,0))/1000</f>
        <v>0</v>
      </c>
      <c r="L349" s="470">
        <f>('ป้อนข้อมูล Mortgage Protection1'!$G$26*HLOOKUP($L$6,'SA 10%'!$A$6:$IV$366,$A349+1,0))/1000</f>
        <v>0</v>
      </c>
      <c r="M349" s="470">
        <f>('ป้อนข้อมูล Mortgage Protection1'!$G$26*HLOOKUP($M$6,'SA 10%'!$A$6:$IV$366,$A349+1,0))/1000</f>
        <v>0</v>
      </c>
      <c r="N349" s="470">
        <f>('ป้อนข้อมูล Mortgage Protection1'!$G$26*HLOOKUP($N$6,'SA 10%'!$A$6:$IV$366,$A349+1,0))/1000</f>
        <v>0</v>
      </c>
      <c r="O349" s="470">
        <f>('ป้อนข้อมูล Mortgage Protection1'!$G$26*HLOOKUP($O$6,'SA 10%'!$A$6:$IV$366,$A349+1,0))/1000</f>
        <v>0</v>
      </c>
      <c r="P349" s="470">
        <f>('ป้อนข้อมูล Mortgage Protection1'!$G$26*HLOOKUP($P$6,'SA 10%'!$A$6:$IV$366,$A349+1,0))/1000</f>
        <v>0</v>
      </c>
      <c r="Q349" s="470">
        <f>('ป้อนข้อมูล Mortgage Protection1'!$G$26*HLOOKUP($Q$6,'SA 10%'!$A$6:$IV$366,$A349+1,0))/1000</f>
        <v>0</v>
      </c>
      <c r="R349" s="470">
        <f>('ป้อนข้อมูล Mortgage Protection1'!$G$26*HLOOKUP($R$6,'SA 10%'!$A$6:$IV$366,$A349+1,0))/1000</f>
        <v>0</v>
      </c>
      <c r="S349" s="470">
        <f>('ป้อนข้อมูล Mortgage Protection1'!$G$26*HLOOKUP($S$6,'SA 10%'!$A$6:$IV$366,$A349+1,0))/1000</f>
        <v>0</v>
      </c>
      <c r="T349" s="470">
        <f>('ป้อนข้อมูล Mortgage Protection1'!$G$26*HLOOKUP($T$6,'SA 10%'!$A$6:$IV$366,$A349+1,0))/1000</f>
        <v>0</v>
      </c>
      <c r="U349" s="470">
        <f>('ป้อนข้อมูล Mortgage Protection1'!$G$26*HLOOKUP($U$6,'SA 10%'!$A$6:$IV$366,$A349+1,0))/1000</f>
        <v>0</v>
      </c>
      <c r="V349" s="470">
        <f>('ป้อนข้อมูล Mortgage Protection1'!$G$26*HLOOKUP($V$6,'SA 10%'!$A$6:$IV$366,$A349+1,0))/1000</f>
        <v>0</v>
      </c>
      <c r="W349" s="470">
        <f>('ป้อนข้อมูล Mortgage Protection1'!$G$26*HLOOKUP($W$6,'SA 10%'!$A$6:$IV$366,$A349+1,0))/1000</f>
        <v>0</v>
      </c>
      <c r="X349" s="470">
        <f>('ป้อนข้อมูล Mortgage Protection1'!$G$26*HLOOKUP($X$6,'SA 10%'!$A$6:$IV$366,$A349+1,0))/1000</f>
        <v>0</v>
      </c>
      <c r="Y349" s="470">
        <f>('ป้อนข้อมูล Mortgage Protection1'!$G$26*HLOOKUP($Y$6,'SA 10%'!$A$6:$IV$366,$A349+1,0))/1000</f>
        <v>0</v>
      </c>
      <c r="Z349" s="470">
        <f>('ป้อนข้อมูล Mortgage Protection1'!$G$26*HLOOKUP($Z$6,'SA 10%'!$A$6:$IV$366,$A349+1,0))/1000</f>
        <v>0</v>
      </c>
      <c r="AA349" s="470">
        <f>('ป้อนข้อมูล Mortgage Protection1'!$G$26*HLOOKUP($AA$6,'SA 10%'!$A$6:$IV$366,$A349+1,0))/1000</f>
        <v>0</v>
      </c>
      <c r="AB349" s="470">
        <f>('ป้อนข้อมูล Mortgage Protection1'!$G$26*HLOOKUP($AB$6,'SA 10%'!$A$6:$IV$366,$A349+1,0))/1000</f>
        <v>0</v>
      </c>
      <c r="AC349" s="470">
        <f>('ป้อนข้อมูล Mortgage Protection1'!$G$26*HLOOKUP($AC$6,'SA 10%'!$A$6:$IV$366,$A349+1,0))/1000</f>
        <v>0</v>
      </c>
      <c r="AD349" s="470">
        <f>('ป้อนข้อมูล Mortgage Protection1'!$G$26*HLOOKUP($AD$6,'SA 10%'!$A$6:$IV$366,$A349+1,0))/1000</f>
        <v>131683.78798215432</v>
      </c>
      <c r="AE349" s="470">
        <f>('ป้อนข้อมูล Mortgage Protection1'!$G$26*HLOOKUP($AE$6,'SA 10%'!$A$6:$IV$366,$A349+1,0))/1000</f>
        <v>374081.9729490754</v>
      </c>
    </row>
    <row r="350" spans="1:31" ht="11.1" customHeight="1">
      <c r="A350" s="469">
        <v>344</v>
      </c>
      <c r="B350" s="470">
        <f>('ป้อนข้อมูล Mortgage Protection1'!$G$26*HLOOKUP($B$6,'SA 10%'!$A$6:$IV$366,$A350+1,0))/1000</f>
        <v>0</v>
      </c>
      <c r="C350" s="470">
        <f>('ป้อนข้อมูล Mortgage Protection1'!$G$26*HLOOKUP($C$6,'SA 10%'!$A$6:$IV$366,$A350+1,0))/1000</f>
        <v>0</v>
      </c>
      <c r="D350" s="470">
        <f>('ป้อนข้อมูล Mortgage Protection1'!$G$26*HLOOKUP($D$6,'SA 10%'!$A$6:$IV$366,$A350+1,0))/1000</f>
        <v>0</v>
      </c>
      <c r="E350" s="470">
        <f>('ป้อนข้อมูล Mortgage Protection1'!$G$26*HLOOKUP($E$6,'SA 10%'!$A$6:$IV$366,$A350+1,0))/1000</f>
        <v>0</v>
      </c>
      <c r="F350" s="470">
        <f>('ป้อนข้อมูล Mortgage Protection1'!$G$26*HLOOKUP($F$6,'SA 10%'!$A$6:$IV$366,$A350+1,0))/1000</f>
        <v>0</v>
      </c>
      <c r="G350" s="470">
        <f>('ป้อนข้อมูล Mortgage Protection1'!$G$26*HLOOKUP($G$6,'SA 10%'!$A$6:$IV$366,$A350+1,0))/1000</f>
        <v>0</v>
      </c>
      <c r="H350" s="470">
        <f>('ป้อนข้อมูล Mortgage Protection1'!$G$26*HLOOKUP($H$6,'SA 10%'!$A$6:$IV$366,$A350+1,0))/1000</f>
        <v>0</v>
      </c>
      <c r="I350" s="470">
        <f>('ป้อนข้อมูล Mortgage Protection1'!$G$26*HLOOKUP($I$6,'SA 10%'!$A$6:$IV$366,$A350+1,0))/1000</f>
        <v>0</v>
      </c>
      <c r="J350" s="470">
        <f>('ป้อนข้อมูล Mortgage Protection1'!$G$26*HLOOKUP($J$6,'SA 10%'!$A$6:$IV$366,$A350+1,0))/1000</f>
        <v>0</v>
      </c>
      <c r="K350" s="470">
        <f>('ป้อนข้อมูล Mortgage Protection1'!$G$26*HLOOKUP($K$6,'SA 10%'!$A$6:$IV$366,$A350+1,0))/1000</f>
        <v>0</v>
      </c>
      <c r="L350" s="470">
        <f>('ป้อนข้อมูล Mortgage Protection1'!$G$26*HLOOKUP($L$6,'SA 10%'!$A$6:$IV$366,$A350+1,0))/1000</f>
        <v>0</v>
      </c>
      <c r="M350" s="470">
        <f>('ป้อนข้อมูล Mortgage Protection1'!$G$26*HLOOKUP($M$6,'SA 10%'!$A$6:$IV$366,$A350+1,0))/1000</f>
        <v>0</v>
      </c>
      <c r="N350" s="470">
        <f>('ป้อนข้อมูล Mortgage Protection1'!$G$26*HLOOKUP($N$6,'SA 10%'!$A$6:$IV$366,$A350+1,0))/1000</f>
        <v>0</v>
      </c>
      <c r="O350" s="470">
        <f>('ป้อนข้อมูล Mortgage Protection1'!$G$26*HLOOKUP($O$6,'SA 10%'!$A$6:$IV$366,$A350+1,0))/1000</f>
        <v>0</v>
      </c>
      <c r="P350" s="470">
        <f>('ป้อนข้อมูล Mortgage Protection1'!$G$26*HLOOKUP($P$6,'SA 10%'!$A$6:$IV$366,$A350+1,0))/1000</f>
        <v>0</v>
      </c>
      <c r="Q350" s="470">
        <f>('ป้อนข้อมูล Mortgage Protection1'!$G$26*HLOOKUP($Q$6,'SA 10%'!$A$6:$IV$366,$A350+1,0))/1000</f>
        <v>0</v>
      </c>
      <c r="R350" s="470">
        <f>('ป้อนข้อมูล Mortgage Protection1'!$G$26*HLOOKUP($R$6,'SA 10%'!$A$6:$IV$366,$A350+1,0))/1000</f>
        <v>0</v>
      </c>
      <c r="S350" s="470">
        <f>('ป้อนข้อมูล Mortgage Protection1'!$G$26*HLOOKUP($S$6,'SA 10%'!$A$6:$IV$366,$A350+1,0))/1000</f>
        <v>0</v>
      </c>
      <c r="T350" s="470">
        <f>('ป้อนข้อมูล Mortgage Protection1'!$G$26*HLOOKUP($T$6,'SA 10%'!$A$6:$IV$366,$A350+1,0))/1000</f>
        <v>0</v>
      </c>
      <c r="U350" s="470">
        <f>('ป้อนข้อมูล Mortgage Protection1'!$G$26*HLOOKUP($U$6,'SA 10%'!$A$6:$IV$366,$A350+1,0))/1000</f>
        <v>0</v>
      </c>
      <c r="V350" s="470">
        <f>('ป้อนข้อมูล Mortgage Protection1'!$G$26*HLOOKUP($V$6,'SA 10%'!$A$6:$IV$366,$A350+1,0))/1000</f>
        <v>0</v>
      </c>
      <c r="W350" s="470">
        <f>('ป้อนข้อมูล Mortgage Protection1'!$G$26*HLOOKUP($W$6,'SA 10%'!$A$6:$IV$366,$A350+1,0))/1000</f>
        <v>0</v>
      </c>
      <c r="X350" s="470">
        <f>('ป้อนข้อมูล Mortgage Protection1'!$G$26*HLOOKUP($X$6,'SA 10%'!$A$6:$IV$366,$A350+1,0))/1000</f>
        <v>0</v>
      </c>
      <c r="Y350" s="470">
        <f>('ป้อนข้อมูล Mortgage Protection1'!$G$26*HLOOKUP($Y$6,'SA 10%'!$A$6:$IV$366,$A350+1,0))/1000</f>
        <v>0</v>
      </c>
      <c r="Z350" s="470">
        <f>('ป้อนข้อมูล Mortgage Protection1'!$G$26*HLOOKUP($Z$6,'SA 10%'!$A$6:$IV$366,$A350+1,0))/1000</f>
        <v>0</v>
      </c>
      <c r="AA350" s="470">
        <f>('ป้อนข้อมูล Mortgage Protection1'!$G$26*HLOOKUP($AA$6,'SA 10%'!$A$6:$IV$366,$A350+1,0))/1000</f>
        <v>0</v>
      </c>
      <c r="AB350" s="470">
        <f>('ป้อนข้อมูล Mortgage Protection1'!$G$26*HLOOKUP($AB$6,'SA 10%'!$A$6:$IV$366,$A350+1,0))/1000</f>
        <v>0</v>
      </c>
      <c r="AC350" s="470">
        <f>('ป้อนข้อมูล Mortgage Protection1'!$G$26*HLOOKUP($AC$6,'SA 10%'!$A$6:$IV$366,$A350+1,0))/1000</f>
        <v>0</v>
      </c>
      <c r="AD350" s="470">
        <f>('ป้อนข้อมูล Mortgage Protection1'!$G$26*HLOOKUP($AD$6,'SA 10%'!$A$6:$IV$366,$A350+1,0))/1000</f>
        <v>110189.29862414728</v>
      </c>
      <c r="AE350" s="470">
        <f>('ป้อนข้อมูล Mortgage Protection1'!$G$26*HLOOKUP($AE$6,'SA 10%'!$A$6:$IV$366,$A350+1,0))/1000</f>
        <v>354733.05174359289</v>
      </c>
    </row>
    <row r="351" spans="1:31" ht="11.1" customHeight="1">
      <c r="A351" s="469">
        <v>345</v>
      </c>
      <c r="B351" s="470">
        <f>('ป้อนข้อมูล Mortgage Protection1'!$G$26*HLOOKUP($B$6,'SA 10%'!$A$6:$IV$366,$A351+1,0))/1000</f>
        <v>0</v>
      </c>
      <c r="C351" s="470">
        <f>('ป้อนข้อมูล Mortgage Protection1'!$G$26*HLOOKUP($C$6,'SA 10%'!$A$6:$IV$366,$A351+1,0))/1000</f>
        <v>0</v>
      </c>
      <c r="D351" s="470">
        <f>('ป้อนข้อมูล Mortgage Protection1'!$G$26*HLOOKUP($D$6,'SA 10%'!$A$6:$IV$366,$A351+1,0))/1000</f>
        <v>0</v>
      </c>
      <c r="E351" s="470">
        <f>('ป้อนข้อมูล Mortgage Protection1'!$G$26*HLOOKUP($E$6,'SA 10%'!$A$6:$IV$366,$A351+1,0))/1000</f>
        <v>0</v>
      </c>
      <c r="F351" s="470">
        <f>('ป้อนข้อมูล Mortgage Protection1'!$G$26*HLOOKUP($F$6,'SA 10%'!$A$6:$IV$366,$A351+1,0))/1000</f>
        <v>0</v>
      </c>
      <c r="G351" s="470">
        <f>('ป้อนข้อมูล Mortgage Protection1'!$G$26*HLOOKUP($G$6,'SA 10%'!$A$6:$IV$366,$A351+1,0))/1000</f>
        <v>0</v>
      </c>
      <c r="H351" s="470">
        <f>('ป้อนข้อมูล Mortgage Protection1'!$G$26*HLOOKUP($H$6,'SA 10%'!$A$6:$IV$366,$A351+1,0))/1000</f>
        <v>0</v>
      </c>
      <c r="I351" s="470">
        <f>('ป้อนข้อมูล Mortgage Protection1'!$G$26*HLOOKUP($I$6,'SA 10%'!$A$6:$IV$366,$A351+1,0))/1000</f>
        <v>0</v>
      </c>
      <c r="J351" s="470">
        <f>('ป้อนข้อมูล Mortgage Protection1'!$G$26*HLOOKUP($J$6,'SA 10%'!$A$6:$IV$366,$A351+1,0))/1000</f>
        <v>0</v>
      </c>
      <c r="K351" s="470">
        <f>('ป้อนข้อมูล Mortgage Protection1'!$G$26*HLOOKUP($K$6,'SA 10%'!$A$6:$IV$366,$A351+1,0))/1000</f>
        <v>0</v>
      </c>
      <c r="L351" s="470">
        <f>('ป้อนข้อมูล Mortgage Protection1'!$G$26*HLOOKUP($L$6,'SA 10%'!$A$6:$IV$366,$A351+1,0))/1000</f>
        <v>0</v>
      </c>
      <c r="M351" s="470">
        <f>('ป้อนข้อมูล Mortgage Protection1'!$G$26*HLOOKUP($M$6,'SA 10%'!$A$6:$IV$366,$A351+1,0))/1000</f>
        <v>0</v>
      </c>
      <c r="N351" s="470">
        <f>('ป้อนข้อมูล Mortgage Protection1'!$G$26*HLOOKUP($N$6,'SA 10%'!$A$6:$IV$366,$A351+1,0))/1000</f>
        <v>0</v>
      </c>
      <c r="O351" s="470">
        <f>('ป้อนข้อมูล Mortgage Protection1'!$G$26*HLOOKUP($O$6,'SA 10%'!$A$6:$IV$366,$A351+1,0))/1000</f>
        <v>0</v>
      </c>
      <c r="P351" s="470">
        <f>('ป้อนข้อมูล Mortgage Protection1'!$G$26*HLOOKUP($P$6,'SA 10%'!$A$6:$IV$366,$A351+1,0))/1000</f>
        <v>0</v>
      </c>
      <c r="Q351" s="470">
        <f>('ป้อนข้อมูล Mortgage Protection1'!$G$26*HLOOKUP($Q$6,'SA 10%'!$A$6:$IV$366,$A351+1,0))/1000</f>
        <v>0</v>
      </c>
      <c r="R351" s="470">
        <f>('ป้อนข้อมูล Mortgage Protection1'!$G$26*HLOOKUP($R$6,'SA 10%'!$A$6:$IV$366,$A351+1,0))/1000</f>
        <v>0</v>
      </c>
      <c r="S351" s="470">
        <f>('ป้อนข้อมูล Mortgage Protection1'!$G$26*HLOOKUP($S$6,'SA 10%'!$A$6:$IV$366,$A351+1,0))/1000</f>
        <v>0</v>
      </c>
      <c r="T351" s="470">
        <f>('ป้อนข้อมูล Mortgage Protection1'!$G$26*HLOOKUP($T$6,'SA 10%'!$A$6:$IV$366,$A351+1,0))/1000</f>
        <v>0</v>
      </c>
      <c r="U351" s="470">
        <f>('ป้อนข้อมูล Mortgage Protection1'!$G$26*HLOOKUP($U$6,'SA 10%'!$A$6:$IV$366,$A351+1,0))/1000</f>
        <v>0</v>
      </c>
      <c r="V351" s="470">
        <f>('ป้อนข้อมูล Mortgage Protection1'!$G$26*HLOOKUP($V$6,'SA 10%'!$A$6:$IV$366,$A351+1,0))/1000</f>
        <v>0</v>
      </c>
      <c r="W351" s="470">
        <f>('ป้อนข้อมูล Mortgage Protection1'!$G$26*HLOOKUP($W$6,'SA 10%'!$A$6:$IV$366,$A351+1,0))/1000</f>
        <v>0</v>
      </c>
      <c r="X351" s="470">
        <f>('ป้อนข้อมูล Mortgage Protection1'!$G$26*HLOOKUP($X$6,'SA 10%'!$A$6:$IV$366,$A351+1,0))/1000</f>
        <v>0</v>
      </c>
      <c r="Y351" s="470">
        <f>('ป้อนข้อมูล Mortgage Protection1'!$G$26*HLOOKUP($Y$6,'SA 10%'!$A$6:$IV$366,$A351+1,0))/1000</f>
        <v>0</v>
      </c>
      <c r="Z351" s="470">
        <f>('ป้อนข้อมูล Mortgage Protection1'!$G$26*HLOOKUP($Z$6,'SA 10%'!$A$6:$IV$366,$A351+1,0))/1000</f>
        <v>0</v>
      </c>
      <c r="AA351" s="470">
        <f>('ป้อนข้อมูล Mortgage Protection1'!$G$26*HLOOKUP($AA$6,'SA 10%'!$A$6:$IV$366,$A351+1,0))/1000</f>
        <v>0</v>
      </c>
      <c r="AB351" s="470">
        <f>('ป้อนข้อมูล Mortgage Protection1'!$G$26*HLOOKUP($AB$6,'SA 10%'!$A$6:$IV$366,$A351+1,0))/1000</f>
        <v>0</v>
      </c>
      <c r="AC351" s="470">
        <f>('ป้อนข้อมูล Mortgage Protection1'!$G$26*HLOOKUP($AC$6,'SA 10%'!$A$6:$IV$366,$A351+1,0))/1000</f>
        <v>0</v>
      </c>
      <c r="AD351" s="470">
        <f>('ป้อนข้อมูล Mortgage Protection1'!$G$26*HLOOKUP($AD$6,'SA 10%'!$A$6:$IV$366,$A351+1,0))/1000</f>
        <v>88515.688521490287</v>
      </c>
      <c r="AE351" s="470">
        <f>('ป้อนข้อมูล Mortgage Protection1'!$G$26*HLOOKUP($AE$6,'SA 10%'!$A$6:$IV$366,$A351+1,0))/1000</f>
        <v>335222.88952806446</v>
      </c>
    </row>
    <row r="352" spans="1:31" ht="11.1" customHeight="1">
      <c r="A352" s="469">
        <v>346</v>
      </c>
      <c r="B352" s="470">
        <f>('ป้อนข้อมูล Mortgage Protection1'!$G$26*HLOOKUP($B$6,'SA 10%'!$A$6:$IV$366,$A352+1,0))/1000</f>
        <v>0</v>
      </c>
      <c r="C352" s="470">
        <f>('ป้อนข้อมูล Mortgage Protection1'!$G$26*HLOOKUP($C$6,'SA 10%'!$A$6:$IV$366,$A352+1,0))/1000</f>
        <v>0</v>
      </c>
      <c r="D352" s="470">
        <f>('ป้อนข้อมูล Mortgage Protection1'!$G$26*HLOOKUP($D$6,'SA 10%'!$A$6:$IV$366,$A352+1,0))/1000</f>
        <v>0</v>
      </c>
      <c r="E352" s="470">
        <f>('ป้อนข้อมูล Mortgage Protection1'!$G$26*HLOOKUP($E$6,'SA 10%'!$A$6:$IV$366,$A352+1,0))/1000</f>
        <v>0</v>
      </c>
      <c r="F352" s="470">
        <f>('ป้อนข้อมูล Mortgage Protection1'!$G$26*HLOOKUP($F$6,'SA 10%'!$A$6:$IV$366,$A352+1,0))/1000</f>
        <v>0</v>
      </c>
      <c r="G352" s="470">
        <f>('ป้อนข้อมูล Mortgage Protection1'!$G$26*HLOOKUP($G$6,'SA 10%'!$A$6:$IV$366,$A352+1,0))/1000</f>
        <v>0</v>
      </c>
      <c r="H352" s="470">
        <f>('ป้อนข้อมูล Mortgage Protection1'!$G$26*HLOOKUP($H$6,'SA 10%'!$A$6:$IV$366,$A352+1,0))/1000</f>
        <v>0</v>
      </c>
      <c r="I352" s="470">
        <f>('ป้อนข้อมูล Mortgage Protection1'!$G$26*HLOOKUP($I$6,'SA 10%'!$A$6:$IV$366,$A352+1,0))/1000</f>
        <v>0</v>
      </c>
      <c r="J352" s="470">
        <f>('ป้อนข้อมูล Mortgage Protection1'!$G$26*HLOOKUP($J$6,'SA 10%'!$A$6:$IV$366,$A352+1,0))/1000</f>
        <v>0</v>
      </c>
      <c r="K352" s="470">
        <f>('ป้อนข้อมูล Mortgage Protection1'!$G$26*HLOOKUP($K$6,'SA 10%'!$A$6:$IV$366,$A352+1,0))/1000</f>
        <v>0</v>
      </c>
      <c r="L352" s="470">
        <f>('ป้อนข้อมูล Mortgage Protection1'!$G$26*HLOOKUP($L$6,'SA 10%'!$A$6:$IV$366,$A352+1,0))/1000</f>
        <v>0</v>
      </c>
      <c r="M352" s="470">
        <f>('ป้อนข้อมูล Mortgage Protection1'!$G$26*HLOOKUP($M$6,'SA 10%'!$A$6:$IV$366,$A352+1,0))/1000</f>
        <v>0</v>
      </c>
      <c r="N352" s="470">
        <f>('ป้อนข้อมูล Mortgage Protection1'!$G$26*HLOOKUP($N$6,'SA 10%'!$A$6:$IV$366,$A352+1,0))/1000</f>
        <v>0</v>
      </c>
      <c r="O352" s="470">
        <f>('ป้อนข้อมูล Mortgage Protection1'!$G$26*HLOOKUP($O$6,'SA 10%'!$A$6:$IV$366,$A352+1,0))/1000</f>
        <v>0</v>
      </c>
      <c r="P352" s="470">
        <f>('ป้อนข้อมูล Mortgage Protection1'!$G$26*HLOOKUP($P$6,'SA 10%'!$A$6:$IV$366,$A352+1,0))/1000</f>
        <v>0</v>
      </c>
      <c r="Q352" s="470">
        <f>('ป้อนข้อมูล Mortgage Protection1'!$G$26*HLOOKUP($Q$6,'SA 10%'!$A$6:$IV$366,$A352+1,0))/1000</f>
        <v>0</v>
      </c>
      <c r="R352" s="470">
        <f>('ป้อนข้อมูล Mortgage Protection1'!$G$26*HLOOKUP($R$6,'SA 10%'!$A$6:$IV$366,$A352+1,0))/1000</f>
        <v>0</v>
      </c>
      <c r="S352" s="470">
        <f>('ป้อนข้อมูล Mortgage Protection1'!$G$26*HLOOKUP($S$6,'SA 10%'!$A$6:$IV$366,$A352+1,0))/1000</f>
        <v>0</v>
      </c>
      <c r="T352" s="470">
        <f>('ป้อนข้อมูล Mortgage Protection1'!$G$26*HLOOKUP($T$6,'SA 10%'!$A$6:$IV$366,$A352+1,0))/1000</f>
        <v>0</v>
      </c>
      <c r="U352" s="470">
        <f>('ป้อนข้อมูล Mortgage Protection1'!$G$26*HLOOKUP($U$6,'SA 10%'!$A$6:$IV$366,$A352+1,0))/1000</f>
        <v>0</v>
      </c>
      <c r="V352" s="470">
        <f>('ป้อนข้อมูล Mortgage Protection1'!$G$26*HLOOKUP($V$6,'SA 10%'!$A$6:$IV$366,$A352+1,0))/1000</f>
        <v>0</v>
      </c>
      <c r="W352" s="470">
        <f>('ป้อนข้อมูล Mortgage Protection1'!$G$26*HLOOKUP($W$6,'SA 10%'!$A$6:$IV$366,$A352+1,0))/1000</f>
        <v>0</v>
      </c>
      <c r="X352" s="470">
        <f>('ป้อนข้อมูล Mortgage Protection1'!$G$26*HLOOKUP($X$6,'SA 10%'!$A$6:$IV$366,$A352+1,0))/1000</f>
        <v>0</v>
      </c>
      <c r="Y352" s="470">
        <f>('ป้อนข้อมูล Mortgage Protection1'!$G$26*HLOOKUP($Y$6,'SA 10%'!$A$6:$IV$366,$A352+1,0))/1000</f>
        <v>0</v>
      </c>
      <c r="Z352" s="470">
        <f>('ป้อนข้อมูล Mortgage Protection1'!$G$26*HLOOKUP($Z$6,'SA 10%'!$A$6:$IV$366,$A352+1,0))/1000</f>
        <v>0</v>
      </c>
      <c r="AA352" s="470">
        <f>('ป้อนข้อมูล Mortgage Protection1'!$G$26*HLOOKUP($AA$6,'SA 10%'!$A$6:$IV$366,$A352+1,0))/1000</f>
        <v>0</v>
      </c>
      <c r="AB352" s="470">
        <f>('ป้อนข้อมูล Mortgage Protection1'!$G$26*HLOOKUP($AB$6,'SA 10%'!$A$6:$IV$366,$A352+1,0))/1000</f>
        <v>0</v>
      </c>
      <c r="AC352" s="470">
        <f>('ป้อนข้อมูล Mortgage Protection1'!$G$26*HLOOKUP($AC$6,'SA 10%'!$A$6:$IV$366,$A352+1,0))/1000</f>
        <v>0</v>
      </c>
      <c r="AD352" s="470">
        <f>('ป้อนข้อมูล Mortgage Protection1'!$G$26*HLOOKUP($AD$6,'SA 10%'!$A$6:$IV$366,$A352+1,0))/1000</f>
        <v>66661.465001311226</v>
      </c>
      <c r="AE352" s="470">
        <f>('ป้อนข้อมูล Mortgage Protection1'!$G$26*HLOOKUP($AE$6,'SA 10%'!$A$6:$IV$366,$A352+1,0))/1000</f>
        <v>315550.14262740721</v>
      </c>
    </row>
    <row r="353" spans="1:31" ht="11.1" customHeight="1">
      <c r="A353" s="469">
        <v>347</v>
      </c>
      <c r="B353" s="470">
        <f>('ป้อนข้อมูล Mortgage Protection1'!$G$26*HLOOKUP($B$6,'SA 10%'!$A$6:$IV$366,$A353+1,0))/1000</f>
        <v>0</v>
      </c>
      <c r="C353" s="470">
        <f>('ป้อนข้อมูล Mortgage Protection1'!$G$26*HLOOKUP($C$6,'SA 10%'!$A$6:$IV$366,$A353+1,0))/1000</f>
        <v>0</v>
      </c>
      <c r="D353" s="470">
        <f>('ป้อนข้อมูล Mortgage Protection1'!$G$26*HLOOKUP($D$6,'SA 10%'!$A$6:$IV$366,$A353+1,0))/1000</f>
        <v>0</v>
      </c>
      <c r="E353" s="470">
        <f>('ป้อนข้อมูล Mortgage Protection1'!$G$26*HLOOKUP($E$6,'SA 10%'!$A$6:$IV$366,$A353+1,0))/1000</f>
        <v>0</v>
      </c>
      <c r="F353" s="470">
        <f>('ป้อนข้อมูล Mortgage Protection1'!$G$26*HLOOKUP($F$6,'SA 10%'!$A$6:$IV$366,$A353+1,0))/1000</f>
        <v>0</v>
      </c>
      <c r="G353" s="470">
        <f>('ป้อนข้อมูล Mortgage Protection1'!$G$26*HLOOKUP($G$6,'SA 10%'!$A$6:$IV$366,$A353+1,0))/1000</f>
        <v>0</v>
      </c>
      <c r="H353" s="470">
        <f>('ป้อนข้อมูล Mortgage Protection1'!$G$26*HLOOKUP($H$6,'SA 10%'!$A$6:$IV$366,$A353+1,0))/1000</f>
        <v>0</v>
      </c>
      <c r="I353" s="470">
        <f>('ป้อนข้อมูล Mortgage Protection1'!$G$26*HLOOKUP($I$6,'SA 10%'!$A$6:$IV$366,$A353+1,0))/1000</f>
        <v>0</v>
      </c>
      <c r="J353" s="470">
        <f>('ป้อนข้อมูล Mortgage Protection1'!$G$26*HLOOKUP($J$6,'SA 10%'!$A$6:$IV$366,$A353+1,0))/1000</f>
        <v>0</v>
      </c>
      <c r="K353" s="470">
        <f>('ป้อนข้อมูล Mortgage Protection1'!$G$26*HLOOKUP($K$6,'SA 10%'!$A$6:$IV$366,$A353+1,0))/1000</f>
        <v>0</v>
      </c>
      <c r="L353" s="470">
        <f>('ป้อนข้อมูล Mortgage Protection1'!$G$26*HLOOKUP($L$6,'SA 10%'!$A$6:$IV$366,$A353+1,0))/1000</f>
        <v>0</v>
      </c>
      <c r="M353" s="470">
        <f>('ป้อนข้อมูล Mortgage Protection1'!$G$26*HLOOKUP($M$6,'SA 10%'!$A$6:$IV$366,$A353+1,0))/1000</f>
        <v>0</v>
      </c>
      <c r="N353" s="470">
        <f>('ป้อนข้อมูล Mortgage Protection1'!$G$26*HLOOKUP($N$6,'SA 10%'!$A$6:$IV$366,$A353+1,0))/1000</f>
        <v>0</v>
      </c>
      <c r="O353" s="470">
        <f>('ป้อนข้อมูล Mortgage Protection1'!$G$26*HLOOKUP($O$6,'SA 10%'!$A$6:$IV$366,$A353+1,0))/1000</f>
        <v>0</v>
      </c>
      <c r="P353" s="470">
        <f>('ป้อนข้อมูล Mortgage Protection1'!$G$26*HLOOKUP($P$6,'SA 10%'!$A$6:$IV$366,$A353+1,0))/1000</f>
        <v>0</v>
      </c>
      <c r="Q353" s="470">
        <f>('ป้อนข้อมูล Mortgage Protection1'!$G$26*HLOOKUP($Q$6,'SA 10%'!$A$6:$IV$366,$A353+1,0))/1000</f>
        <v>0</v>
      </c>
      <c r="R353" s="470">
        <f>('ป้อนข้อมูล Mortgage Protection1'!$G$26*HLOOKUP($R$6,'SA 10%'!$A$6:$IV$366,$A353+1,0))/1000</f>
        <v>0</v>
      </c>
      <c r="S353" s="470">
        <f>('ป้อนข้อมูล Mortgage Protection1'!$G$26*HLOOKUP($S$6,'SA 10%'!$A$6:$IV$366,$A353+1,0))/1000</f>
        <v>0</v>
      </c>
      <c r="T353" s="470">
        <f>('ป้อนข้อมูล Mortgage Protection1'!$G$26*HLOOKUP($T$6,'SA 10%'!$A$6:$IV$366,$A353+1,0))/1000</f>
        <v>0</v>
      </c>
      <c r="U353" s="470">
        <f>('ป้อนข้อมูล Mortgage Protection1'!$G$26*HLOOKUP($U$6,'SA 10%'!$A$6:$IV$366,$A353+1,0))/1000</f>
        <v>0</v>
      </c>
      <c r="V353" s="470">
        <f>('ป้อนข้อมูล Mortgage Protection1'!$G$26*HLOOKUP($V$6,'SA 10%'!$A$6:$IV$366,$A353+1,0))/1000</f>
        <v>0</v>
      </c>
      <c r="W353" s="470">
        <f>('ป้อนข้อมูล Mortgage Protection1'!$G$26*HLOOKUP($W$6,'SA 10%'!$A$6:$IV$366,$A353+1,0))/1000</f>
        <v>0</v>
      </c>
      <c r="X353" s="470">
        <f>('ป้อนข้อมูล Mortgage Protection1'!$G$26*HLOOKUP($X$6,'SA 10%'!$A$6:$IV$366,$A353+1,0))/1000</f>
        <v>0</v>
      </c>
      <c r="Y353" s="470">
        <f>('ป้อนข้อมูล Mortgage Protection1'!$G$26*HLOOKUP($Y$6,'SA 10%'!$A$6:$IV$366,$A353+1,0))/1000</f>
        <v>0</v>
      </c>
      <c r="Z353" s="470">
        <f>('ป้อนข้อมูล Mortgage Protection1'!$G$26*HLOOKUP($Z$6,'SA 10%'!$A$6:$IV$366,$A353+1,0))/1000</f>
        <v>0</v>
      </c>
      <c r="AA353" s="470">
        <f>('ป้อนข้อมูล Mortgage Protection1'!$G$26*HLOOKUP($AA$6,'SA 10%'!$A$6:$IV$366,$A353+1,0))/1000</f>
        <v>0</v>
      </c>
      <c r="AB353" s="470">
        <f>('ป้อนข้อมูล Mortgage Protection1'!$G$26*HLOOKUP($AB$6,'SA 10%'!$A$6:$IV$366,$A353+1,0))/1000</f>
        <v>0</v>
      </c>
      <c r="AC353" s="470">
        <f>('ป้อนข้อมูล Mortgage Protection1'!$G$26*HLOOKUP($AC$6,'SA 10%'!$A$6:$IV$366,$A353+1,0))/1000</f>
        <v>0</v>
      </c>
      <c r="AD353" s="470">
        <f>('ป้อนข้อมูล Mortgage Protection1'!$G$26*HLOOKUP($AD$6,'SA 10%'!$A$6:$IV$366,$A353+1,0))/1000</f>
        <v>44625.122951797137</v>
      </c>
      <c r="AE353" s="470">
        <f>('ป้อนข้อมูล Mortgage Protection1'!$G$26*HLOOKUP($AE$6,'SA 10%'!$A$6:$IV$366,$A353+1,0))/1000</f>
        <v>295713.45616924361</v>
      </c>
    </row>
    <row r="354" spans="1:31" ht="11.1" customHeight="1">
      <c r="A354" s="469">
        <v>348</v>
      </c>
      <c r="B354" s="470">
        <f>('ป้อนข้อมูล Mortgage Protection1'!$G$26*HLOOKUP($B$6,'SA 10%'!$A$6:$IV$366,$A354+1,0))/1000</f>
        <v>0</v>
      </c>
      <c r="C354" s="470">
        <f>('ป้อนข้อมูล Mortgage Protection1'!$G$26*HLOOKUP($C$6,'SA 10%'!$A$6:$IV$366,$A354+1,0))/1000</f>
        <v>0</v>
      </c>
      <c r="D354" s="470">
        <f>('ป้อนข้อมูล Mortgage Protection1'!$G$26*HLOOKUP($D$6,'SA 10%'!$A$6:$IV$366,$A354+1,0))/1000</f>
        <v>0</v>
      </c>
      <c r="E354" s="470">
        <f>('ป้อนข้อมูล Mortgage Protection1'!$G$26*HLOOKUP($E$6,'SA 10%'!$A$6:$IV$366,$A354+1,0))/1000</f>
        <v>0</v>
      </c>
      <c r="F354" s="470">
        <f>('ป้อนข้อมูล Mortgage Protection1'!$G$26*HLOOKUP($F$6,'SA 10%'!$A$6:$IV$366,$A354+1,0))/1000</f>
        <v>0</v>
      </c>
      <c r="G354" s="470">
        <f>('ป้อนข้อมูล Mortgage Protection1'!$G$26*HLOOKUP($G$6,'SA 10%'!$A$6:$IV$366,$A354+1,0))/1000</f>
        <v>0</v>
      </c>
      <c r="H354" s="470">
        <f>('ป้อนข้อมูล Mortgage Protection1'!$G$26*HLOOKUP($H$6,'SA 10%'!$A$6:$IV$366,$A354+1,0))/1000</f>
        <v>0</v>
      </c>
      <c r="I354" s="470">
        <f>('ป้อนข้อมูล Mortgage Protection1'!$G$26*HLOOKUP($I$6,'SA 10%'!$A$6:$IV$366,$A354+1,0))/1000</f>
        <v>0</v>
      </c>
      <c r="J354" s="470">
        <f>('ป้อนข้อมูล Mortgage Protection1'!$G$26*HLOOKUP($J$6,'SA 10%'!$A$6:$IV$366,$A354+1,0))/1000</f>
        <v>0</v>
      </c>
      <c r="K354" s="470">
        <f>('ป้อนข้อมูล Mortgage Protection1'!$G$26*HLOOKUP($K$6,'SA 10%'!$A$6:$IV$366,$A354+1,0))/1000</f>
        <v>0</v>
      </c>
      <c r="L354" s="470">
        <f>('ป้อนข้อมูล Mortgage Protection1'!$G$26*HLOOKUP($L$6,'SA 10%'!$A$6:$IV$366,$A354+1,0))/1000</f>
        <v>0</v>
      </c>
      <c r="M354" s="470">
        <f>('ป้อนข้อมูล Mortgage Protection1'!$G$26*HLOOKUP($M$6,'SA 10%'!$A$6:$IV$366,$A354+1,0))/1000</f>
        <v>0</v>
      </c>
      <c r="N354" s="470">
        <f>('ป้อนข้อมูล Mortgage Protection1'!$G$26*HLOOKUP($N$6,'SA 10%'!$A$6:$IV$366,$A354+1,0))/1000</f>
        <v>0</v>
      </c>
      <c r="O354" s="470">
        <f>('ป้อนข้อมูล Mortgage Protection1'!$G$26*HLOOKUP($O$6,'SA 10%'!$A$6:$IV$366,$A354+1,0))/1000</f>
        <v>0</v>
      </c>
      <c r="P354" s="470">
        <f>('ป้อนข้อมูล Mortgage Protection1'!$G$26*HLOOKUP($P$6,'SA 10%'!$A$6:$IV$366,$A354+1,0))/1000</f>
        <v>0</v>
      </c>
      <c r="Q354" s="470">
        <f>('ป้อนข้อมูล Mortgage Protection1'!$G$26*HLOOKUP($Q$6,'SA 10%'!$A$6:$IV$366,$A354+1,0))/1000</f>
        <v>0</v>
      </c>
      <c r="R354" s="470">
        <f>('ป้อนข้อมูล Mortgage Protection1'!$G$26*HLOOKUP($R$6,'SA 10%'!$A$6:$IV$366,$A354+1,0))/1000</f>
        <v>0</v>
      </c>
      <c r="S354" s="470">
        <f>('ป้อนข้อมูล Mortgage Protection1'!$G$26*HLOOKUP($S$6,'SA 10%'!$A$6:$IV$366,$A354+1,0))/1000</f>
        <v>0</v>
      </c>
      <c r="T354" s="470">
        <f>('ป้อนข้อมูล Mortgage Protection1'!$G$26*HLOOKUP($T$6,'SA 10%'!$A$6:$IV$366,$A354+1,0))/1000</f>
        <v>0</v>
      </c>
      <c r="U354" s="470">
        <f>('ป้อนข้อมูล Mortgage Protection1'!$G$26*HLOOKUP($U$6,'SA 10%'!$A$6:$IV$366,$A354+1,0))/1000</f>
        <v>0</v>
      </c>
      <c r="V354" s="470">
        <f>('ป้อนข้อมูล Mortgage Protection1'!$G$26*HLOOKUP($V$6,'SA 10%'!$A$6:$IV$366,$A354+1,0))/1000</f>
        <v>0</v>
      </c>
      <c r="W354" s="470">
        <f>('ป้อนข้อมูล Mortgage Protection1'!$G$26*HLOOKUP($W$6,'SA 10%'!$A$6:$IV$366,$A354+1,0))/1000</f>
        <v>0</v>
      </c>
      <c r="X354" s="470">
        <f>('ป้อนข้อมูล Mortgage Protection1'!$G$26*HLOOKUP($X$6,'SA 10%'!$A$6:$IV$366,$A354+1,0))/1000</f>
        <v>0</v>
      </c>
      <c r="Y354" s="470">
        <f>('ป้อนข้อมูล Mortgage Protection1'!$G$26*HLOOKUP($Y$6,'SA 10%'!$A$6:$IV$366,$A354+1,0))/1000</f>
        <v>0</v>
      </c>
      <c r="Z354" s="470">
        <f>('ป้อนข้อมูล Mortgage Protection1'!$G$26*HLOOKUP($Z$6,'SA 10%'!$A$6:$IV$366,$A354+1,0))/1000</f>
        <v>0</v>
      </c>
      <c r="AA354" s="470">
        <f>('ป้อนข้อมูล Mortgage Protection1'!$G$26*HLOOKUP($AA$6,'SA 10%'!$A$6:$IV$366,$A354+1,0))/1000</f>
        <v>0</v>
      </c>
      <c r="AB354" s="470">
        <f>('ป้อนข้อมูล Mortgage Protection1'!$G$26*HLOOKUP($AB$6,'SA 10%'!$A$6:$IV$366,$A354+1,0))/1000</f>
        <v>0</v>
      </c>
      <c r="AC354" s="470">
        <f>('ป้อนข้อมูล Mortgage Protection1'!$G$26*HLOOKUP($AC$6,'SA 10%'!$A$6:$IV$366,$A354+1,0))/1000</f>
        <v>0</v>
      </c>
      <c r="AD354" s="470">
        <f>('ป้อนข้อมูล Mortgage Protection1'!$G$26*HLOOKUP($AD$6,'SA 10%'!$A$6:$IV$366,$A354+1,0))/1000</f>
        <v>22405.144718537107</v>
      </c>
      <c r="AE354" s="470">
        <f>('ป้อนข้อมูล Mortgage Protection1'!$G$26*HLOOKUP($AE$6,'SA 10%'!$A$6:$IV$366,$A354+1,0))/1000</f>
        <v>275711.46399059566</v>
      </c>
    </row>
    <row r="355" spans="1:31" ht="11.1" customHeight="1">
      <c r="A355" s="469">
        <v>349</v>
      </c>
      <c r="B355" s="470">
        <f>('ป้อนข้อมูล Mortgage Protection1'!$G$26*HLOOKUP($B$6,'SA 10%'!$A$6:$IV$366,$A355+1,0))/1000</f>
        <v>0</v>
      </c>
      <c r="C355" s="470">
        <f>('ป้อนข้อมูล Mortgage Protection1'!$G$26*HLOOKUP($C$6,'SA 10%'!$A$6:$IV$366,$A355+1,0))/1000</f>
        <v>0</v>
      </c>
      <c r="D355" s="470">
        <f>('ป้อนข้อมูล Mortgage Protection1'!$G$26*HLOOKUP($D$6,'SA 10%'!$A$6:$IV$366,$A355+1,0))/1000</f>
        <v>0</v>
      </c>
      <c r="E355" s="470">
        <f>('ป้อนข้อมูล Mortgage Protection1'!$G$26*HLOOKUP($E$6,'SA 10%'!$A$6:$IV$366,$A355+1,0))/1000</f>
        <v>0</v>
      </c>
      <c r="F355" s="470">
        <f>('ป้อนข้อมูล Mortgage Protection1'!$G$26*HLOOKUP($F$6,'SA 10%'!$A$6:$IV$366,$A355+1,0))/1000</f>
        <v>0</v>
      </c>
      <c r="G355" s="470">
        <f>('ป้อนข้อมูล Mortgage Protection1'!$G$26*HLOOKUP($G$6,'SA 10%'!$A$6:$IV$366,$A355+1,0))/1000</f>
        <v>0</v>
      </c>
      <c r="H355" s="470">
        <f>('ป้อนข้อมูล Mortgage Protection1'!$G$26*HLOOKUP($H$6,'SA 10%'!$A$6:$IV$366,$A355+1,0))/1000</f>
        <v>0</v>
      </c>
      <c r="I355" s="470">
        <f>('ป้อนข้อมูล Mortgage Protection1'!$G$26*HLOOKUP($I$6,'SA 10%'!$A$6:$IV$366,$A355+1,0))/1000</f>
        <v>0</v>
      </c>
      <c r="J355" s="470">
        <f>('ป้อนข้อมูล Mortgage Protection1'!$G$26*HLOOKUP($J$6,'SA 10%'!$A$6:$IV$366,$A355+1,0))/1000</f>
        <v>0</v>
      </c>
      <c r="K355" s="470">
        <f>('ป้อนข้อมูล Mortgage Protection1'!$G$26*HLOOKUP($K$6,'SA 10%'!$A$6:$IV$366,$A355+1,0))/1000</f>
        <v>0</v>
      </c>
      <c r="L355" s="470">
        <f>('ป้อนข้อมูล Mortgage Protection1'!$G$26*HLOOKUP($L$6,'SA 10%'!$A$6:$IV$366,$A355+1,0))/1000</f>
        <v>0</v>
      </c>
      <c r="M355" s="470">
        <f>('ป้อนข้อมูล Mortgage Protection1'!$G$26*HLOOKUP($M$6,'SA 10%'!$A$6:$IV$366,$A355+1,0))/1000</f>
        <v>0</v>
      </c>
      <c r="N355" s="470">
        <f>('ป้อนข้อมูล Mortgage Protection1'!$G$26*HLOOKUP($N$6,'SA 10%'!$A$6:$IV$366,$A355+1,0))/1000</f>
        <v>0</v>
      </c>
      <c r="O355" s="470">
        <f>('ป้อนข้อมูล Mortgage Protection1'!$G$26*HLOOKUP($O$6,'SA 10%'!$A$6:$IV$366,$A355+1,0))/1000</f>
        <v>0</v>
      </c>
      <c r="P355" s="470">
        <f>('ป้อนข้อมูล Mortgage Protection1'!$G$26*HLOOKUP($P$6,'SA 10%'!$A$6:$IV$366,$A355+1,0))/1000</f>
        <v>0</v>
      </c>
      <c r="Q355" s="470">
        <f>('ป้อนข้อมูล Mortgage Protection1'!$G$26*HLOOKUP($Q$6,'SA 10%'!$A$6:$IV$366,$A355+1,0))/1000</f>
        <v>0</v>
      </c>
      <c r="R355" s="470">
        <f>('ป้อนข้อมูล Mortgage Protection1'!$G$26*HLOOKUP($R$6,'SA 10%'!$A$6:$IV$366,$A355+1,0))/1000</f>
        <v>0</v>
      </c>
      <c r="S355" s="470">
        <f>('ป้อนข้อมูล Mortgage Protection1'!$G$26*HLOOKUP($S$6,'SA 10%'!$A$6:$IV$366,$A355+1,0))/1000</f>
        <v>0</v>
      </c>
      <c r="T355" s="470">
        <f>('ป้อนข้อมูล Mortgage Protection1'!$G$26*HLOOKUP($T$6,'SA 10%'!$A$6:$IV$366,$A355+1,0))/1000</f>
        <v>0</v>
      </c>
      <c r="U355" s="470">
        <f>('ป้อนข้อมูล Mortgage Protection1'!$G$26*HLOOKUP($U$6,'SA 10%'!$A$6:$IV$366,$A355+1,0))/1000</f>
        <v>0</v>
      </c>
      <c r="V355" s="470">
        <f>('ป้อนข้อมูล Mortgage Protection1'!$G$26*HLOOKUP($V$6,'SA 10%'!$A$6:$IV$366,$A355+1,0))/1000</f>
        <v>0</v>
      </c>
      <c r="W355" s="470">
        <f>('ป้อนข้อมูล Mortgage Protection1'!$G$26*HLOOKUP($W$6,'SA 10%'!$A$6:$IV$366,$A355+1,0))/1000</f>
        <v>0</v>
      </c>
      <c r="X355" s="470">
        <f>('ป้อนข้อมูล Mortgage Protection1'!$G$26*HLOOKUP($X$6,'SA 10%'!$A$6:$IV$366,$A355+1,0))/1000</f>
        <v>0</v>
      </c>
      <c r="Y355" s="470">
        <f>('ป้อนข้อมูล Mortgage Protection1'!$G$26*HLOOKUP($Y$6,'SA 10%'!$A$6:$IV$366,$A355+1,0))/1000</f>
        <v>0</v>
      </c>
      <c r="Z355" s="470">
        <f>('ป้อนข้อมูล Mortgage Protection1'!$G$26*HLOOKUP($Z$6,'SA 10%'!$A$6:$IV$366,$A355+1,0))/1000</f>
        <v>0</v>
      </c>
      <c r="AA355" s="470">
        <f>('ป้อนข้อมูล Mortgage Protection1'!$G$26*HLOOKUP($AA$6,'SA 10%'!$A$6:$IV$366,$A355+1,0))/1000</f>
        <v>0</v>
      </c>
      <c r="AB355" s="470">
        <f>('ป้อนข้อมูล Mortgage Protection1'!$G$26*HLOOKUP($AB$6,'SA 10%'!$A$6:$IV$366,$A355+1,0))/1000</f>
        <v>0</v>
      </c>
      <c r="AC355" s="470">
        <f>('ป้อนข้อมูล Mortgage Protection1'!$G$26*HLOOKUP($AC$6,'SA 10%'!$A$6:$IV$366,$A355+1,0))/1000</f>
        <v>0</v>
      </c>
      <c r="AD355" s="470">
        <f>('ป้อนข้อมูล Mortgage Protection1'!$G$26*HLOOKUP($AD$6,'SA 10%'!$A$6:$IV$366,$A355+1,0))/1000</f>
        <v>0</v>
      </c>
      <c r="AE355" s="470">
        <f>('ป้อนข้อมูล Mortgage Protection1'!$G$26*HLOOKUP($AE$6,'SA 10%'!$A$6:$IV$366,$A355+1,0))/1000</f>
        <v>255542.78854379238</v>
      </c>
    </row>
    <row r="356" spans="1:31" ht="11.1" customHeight="1">
      <c r="A356" s="469">
        <v>350</v>
      </c>
      <c r="B356" s="470">
        <f>('ป้อนข้อมูล Mortgage Protection1'!$G$26*HLOOKUP($B$6,'SA 10%'!$A$6:$IV$366,$A356+1,0))/1000</f>
        <v>0</v>
      </c>
      <c r="C356" s="470">
        <f>('ป้อนข้อมูล Mortgage Protection1'!$G$26*HLOOKUP($C$6,'SA 10%'!$A$6:$IV$366,$A356+1,0))/1000</f>
        <v>0</v>
      </c>
      <c r="D356" s="470">
        <f>('ป้อนข้อมูล Mortgage Protection1'!$G$26*HLOOKUP($D$6,'SA 10%'!$A$6:$IV$366,$A356+1,0))/1000</f>
        <v>0</v>
      </c>
      <c r="E356" s="470">
        <f>('ป้อนข้อมูล Mortgage Protection1'!$G$26*HLOOKUP($E$6,'SA 10%'!$A$6:$IV$366,$A356+1,0))/1000</f>
        <v>0</v>
      </c>
      <c r="F356" s="470">
        <f>('ป้อนข้อมูล Mortgage Protection1'!$G$26*HLOOKUP($F$6,'SA 10%'!$A$6:$IV$366,$A356+1,0))/1000</f>
        <v>0</v>
      </c>
      <c r="G356" s="470">
        <f>('ป้อนข้อมูล Mortgage Protection1'!$G$26*HLOOKUP($G$6,'SA 10%'!$A$6:$IV$366,$A356+1,0))/1000</f>
        <v>0</v>
      </c>
      <c r="H356" s="470">
        <f>('ป้อนข้อมูล Mortgage Protection1'!$G$26*HLOOKUP($H$6,'SA 10%'!$A$6:$IV$366,$A356+1,0))/1000</f>
        <v>0</v>
      </c>
      <c r="I356" s="470">
        <f>('ป้อนข้อมูล Mortgage Protection1'!$G$26*HLOOKUP($I$6,'SA 10%'!$A$6:$IV$366,$A356+1,0))/1000</f>
        <v>0</v>
      </c>
      <c r="J356" s="470">
        <f>('ป้อนข้อมูล Mortgage Protection1'!$G$26*HLOOKUP($J$6,'SA 10%'!$A$6:$IV$366,$A356+1,0))/1000</f>
        <v>0</v>
      </c>
      <c r="K356" s="470">
        <f>('ป้อนข้อมูล Mortgage Protection1'!$G$26*HLOOKUP($K$6,'SA 10%'!$A$6:$IV$366,$A356+1,0))/1000</f>
        <v>0</v>
      </c>
      <c r="L356" s="470">
        <f>('ป้อนข้อมูล Mortgage Protection1'!$G$26*HLOOKUP($L$6,'SA 10%'!$A$6:$IV$366,$A356+1,0))/1000</f>
        <v>0</v>
      </c>
      <c r="M356" s="470">
        <f>('ป้อนข้อมูล Mortgage Protection1'!$G$26*HLOOKUP($M$6,'SA 10%'!$A$6:$IV$366,$A356+1,0))/1000</f>
        <v>0</v>
      </c>
      <c r="N356" s="470">
        <f>('ป้อนข้อมูล Mortgage Protection1'!$G$26*HLOOKUP($N$6,'SA 10%'!$A$6:$IV$366,$A356+1,0))/1000</f>
        <v>0</v>
      </c>
      <c r="O356" s="470">
        <f>('ป้อนข้อมูล Mortgage Protection1'!$G$26*HLOOKUP($O$6,'SA 10%'!$A$6:$IV$366,$A356+1,0))/1000</f>
        <v>0</v>
      </c>
      <c r="P356" s="470">
        <f>('ป้อนข้อมูล Mortgage Protection1'!$G$26*HLOOKUP($P$6,'SA 10%'!$A$6:$IV$366,$A356+1,0))/1000</f>
        <v>0</v>
      </c>
      <c r="Q356" s="470">
        <f>('ป้อนข้อมูล Mortgage Protection1'!$G$26*HLOOKUP($Q$6,'SA 10%'!$A$6:$IV$366,$A356+1,0))/1000</f>
        <v>0</v>
      </c>
      <c r="R356" s="470">
        <f>('ป้อนข้อมูล Mortgage Protection1'!$G$26*HLOOKUP($R$6,'SA 10%'!$A$6:$IV$366,$A356+1,0))/1000</f>
        <v>0</v>
      </c>
      <c r="S356" s="470">
        <f>('ป้อนข้อมูล Mortgage Protection1'!$G$26*HLOOKUP($S$6,'SA 10%'!$A$6:$IV$366,$A356+1,0))/1000</f>
        <v>0</v>
      </c>
      <c r="T356" s="470">
        <f>('ป้อนข้อมูล Mortgage Protection1'!$G$26*HLOOKUP($T$6,'SA 10%'!$A$6:$IV$366,$A356+1,0))/1000</f>
        <v>0</v>
      </c>
      <c r="U356" s="470">
        <f>('ป้อนข้อมูล Mortgage Protection1'!$G$26*HLOOKUP($U$6,'SA 10%'!$A$6:$IV$366,$A356+1,0))/1000</f>
        <v>0</v>
      </c>
      <c r="V356" s="470">
        <f>('ป้อนข้อมูล Mortgage Protection1'!$G$26*HLOOKUP($V$6,'SA 10%'!$A$6:$IV$366,$A356+1,0))/1000</f>
        <v>0</v>
      </c>
      <c r="W356" s="470">
        <f>('ป้อนข้อมูล Mortgage Protection1'!$G$26*HLOOKUP($W$6,'SA 10%'!$A$6:$IV$366,$A356+1,0))/1000</f>
        <v>0</v>
      </c>
      <c r="X356" s="470">
        <f>('ป้อนข้อมูล Mortgage Protection1'!$G$26*HLOOKUP($X$6,'SA 10%'!$A$6:$IV$366,$A356+1,0))/1000</f>
        <v>0</v>
      </c>
      <c r="Y356" s="470">
        <f>('ป้อนข้อมูล Mortgage Protection1'!$G$26*HLOOKUP($Y$6,'SA 10%'!$A$6:$IV$366,$A356+1,0))/1000</f>
        <v>0</v>
      </c>
      <c r="Z356" s="470">
        <f>('ป้อนข้อมูล Mortgage Protection1'!$G$26*HLOOKUP($Z$6,'SA 10%'!$A$6:$IV$366,$A356+1,0))/1000</f>
        <v>0</v>
      </c>
      <c r="AA356" s="470">
        <f>('ป้อนข้อมูล Mortgage Protection1'!$G$26*HLOOKUP($AA$6,'SA 10%'!$A$6:$IV$366,$A356+1,0))/1000</f>
        <v>0</v>
      </c>
      <c r="AB356" s="470">
        <f>('ป้อนข้อมูล Mortgage Protection1'!$G$26*HLOOKUP($AB$6,'SA 10%'!$A$6:$IV$366,$A356+1,0))/1000</f>
        <v>0</v>
      </c>
      <c r="AC356" s="470">
        <f>('ป้อนข้อมูล Mortgage Protection1'!$G$26*HLOOKUP($AC$6,'SA 10%'!$A$6:$IV$366,$A356+1,0))/1000</f>
        <v>0</v>
      </c>
      <c r="AD356" s="470">
        <f>('ป้อนข้อมูล Mortgage Protection1'!$G$26*HLOOKUP($AD$6,'SA 10%'!$A$6:$IV$366,$A356+1,0))/1000</f>
        <v>0</v>
      </c>
      <c r="AE356" s="470">
        <f>('ป้อนข้อมูล Mortgage Protection1'!$G$26*HLOOKUP($AE$6,'SA 10%'!$A$6:$IV$366,$A356+1,0))/1000</f>
        <v>235206.04080159921</v>
      </c>
    </row>
    <row r="357" spans="1:31" ht="11.1" customHeight="1">
      <c r="A357" s="469">
        <v>351</v>
      </c>
      <c r="B357" s="470">
        <f>('ป้อนข้อมูล Mortgage Protection1'!$G$26*HLOOKUP($B$6,'SA 10%'!$A$6:$IV$366,$A357+1,0))/1000</f>
        <v>0</v>
      </c>
      <c r="C357" s="470">
        <f>('ป้อนข้อมูล Mortgage Protection1'!$G$26*HLOOKUP($C$6,'SA 10%'!$A$6:$IV$366,$A357+1,0))/1000</f>
        <v>0</v>
      </c>
      <c r="D357" s="470">
        <f>('ป้อนข้อมูล Mortgage Protection1'!$G$26*HLOOKUP($D$6,'SA 10%'!$A$6:$IV$366,$A357+1,0))/1000</f>
        <v>0</v>
      </c>
      <c r="E357" s="470">
        <f>('ป้อนข้อมูล Mortgage Protection1'!$G$26*HLOOKUP($E$6,'SA 10%'!$A$6:$IV$366,$A357+1,0))/1000</f>
        <v>0</v>
      </c>
      <c r="F357" s="470">
        <f>('ป้อนข้อมูล Mortgage Protection1'!$G$26*HLOOKUP($F$6,'SA 10%'!$A$6:$IV$366,$A357+1,0))/1000</f>
        <v>0</v>
      </c>
      <c r="G357" s="470">
        <f>('ป้อนข้อมูล Mortgage Protection1'!$G$26*HLOOKUP($G$6,'SA 10%'!$A$6:$IV$366,$A357+1,0))/1000</f>
        <v>0</v>
      </c>
      <c r="H357" s="470">
        <f>('ป้อนข้อมูล Mortgage Protection1'!$G$26*HLOOKUP($H$6,'SA 10%'!$A$6:$IV$366,$A357+1,0))/1000</f>
        <v>0</v>
      </c>
      <c r="I357" s="470">
        <f>('ป้อนข้อมูล Mortgage Protection1'!$G$26*HLOOKUP($I$6,'SA 10%'!$A$6:$IV$366,$A357+1,0))/1000</f>
        <v>0</v>
      </c>
      <c r="J357" s="470">
        <f>('ป้อนข้อมูล Mortgage Protection1'!$G$26*HLOOKUP($J$6,'SA 10%'!$A$6:$IV$366,$A357+1,0))/1000</f>
        <v>0</v>
      </c>
      <c r="K357" s="470">
        <f>('ป้อนข้อมูล Mortgage Protection1'!$G$26*HLOOKUP($K$6,'SA 10%'!$A$6:$IV$366,$A357+1,0))/1000</f>
        <v>0</v>
      </c>
      <c r="L357" s="470">
        <f>('ป้อนข้อมูล Mortgage Protection1'!$G$26*HLOOKUP($L$6,'SA 10%'!$A$6:$IV$366,$A357+1,0))/1000</f>
        <v>0</v>
      </c>
      <c r="M357" s="470">
        <f>('ป้อนข้อมูล Mortgage Protection1'!$G$26*HLOOKUP($M$6,'SA 10%'!$A$6:$IV$366,$A357+1,0))/1000</f>
        <v>0</v>
      </c>
      <c r="N357" s="470">
        <f>('ป้อนข้อมูล Mortgage Protection1'!$G$26*HLOOKUP($N$6,'SA 10%'!$A$6:$IV$366,$A357+1,0))/1000</f>
        <v>0</v>
      </c>
      <c r="O357" s="470">
        <f>('ป้อนข้อมูล Mortgage Protection1'!$G$26*HLOOKUP($O$6,'SA 10%'!$A$6:$IV$366,$A357+1,0))/1000</f>
        <v>0</v>
      </c>
      <c r="P357" s="470">
        <f>('ป้อนข้อมูล Mortgage Protection1'!$G$26*HLOOKUP($P$6,'SA 10%'!$A$6:$IV$366,$A357+1,0))/1000</f>
        <v>0</v>
      </c>
      <c r="Q357" s="470">
        <f>('ป้อนข้อมูล Mortgage Protection1'!$G$26*HLOOKUP($Q$6,'SA 10%'!$A$6:$IV$366,$A357+1,0))/1000</f>
        <v>0</v>
      </c>
      <c r="R357" s="470">
        <f>('ป้อนข้อมูล Mortgage Protection1'!$G$26*HLOOKUP($R$6,'SA 10%'!$A$6:$IV$366,$A357+1,0))/1000</f>
        <v>0</v>
      </c>
      <c r="S357" s="470">
        <f>('ป้อนข้อมูล Mortgage Protection1'!$G$26*HLOOKUP($S$6,'SA 10%'!$A$6:$IV$366,$A357+1,0))/1000</f>
        <v>0</v>
      </c>
      <c r="T357" s="470">
        <f>('ป้อนข้อมูล Mortgage Protection1'!$G$26*HLOOKUP($T$6,'SA 10%'!$A$6:$IV$366,$A357+1,0))/1000</f>
        <v>0</v>
      </c>
      <c r="U357" s="470">
        <f>('ป้อนข้อมูล Mortgage Protection1'!$G$26*HLOOKUP($U$6,'SA 10%'!$A$6:$IV$366,$A357+1,0))/1000</f>
        <v>0</v>
      </c>
      <c r="V357" s="470">
        <f>('ป้อนข้อมูล Mortgage Protection1'!$G$26*HLOOKUP($V$6,'SA 10%'!$A$6:$IV$366,$A357+1,0))/1000</f>
        <v>0</v>
      </c>
      <c r="W357" s="470">
        <f>('ป้อนข้อมูล Mortgage Protection1'!$G$26*HLOOKUP($W$6,'SA 10%'!$A$6:$IV$366,$A357+1,0))/1000</f>
        <v>0</v>
      </c>
      <c r="X357" s="470">
        <f>('ป้อนข้อมูล Mortgage Protection1'!$G$26*HLOOKUP($X$6,'SA 10%'!$A$6:$IV$366,$A357+1,0))/1000</f>
        <v>0</v>
      </c>
      <c r="Y357" s="470">
        <f>('ป้อนข้อมูล Mortgage Protection1'!$G$26*HLOOKUP($Y$6,'SA 10%'!$A$6:$IV$366,$A357+1,0))/1000</f>
        <v>0</v>
      </c>
      <c r="Z357" s="470">
        <f>('ป้อนข้อมูล Mortgage Protection1'!$G$26*HLOOKUP($Z$6,'SA 10%'!$A$6:$IV$366,$A357+1,0))/1000</f>
        <v>0</v>
      </c>
      <c r="AA357" s="470">
        <f>('ป้อนข้อมูล Mortgage Protection1'!$G$26*HLOOKUP($AA$6,'SA 10%'!$A$6:$IV$366,$A357+1,0))/1000</f>
        <v>0</v>
      </c>
      <c r="AB357" s="470">
        <f>('ป้อนข้อมูล Mortgage Protection1'!$G$26*HLOOKUP($AB$6,'SA 10%'!$A$6:$IV$366,$A357+1,0))/1000</f>
        <v>0</v>
      </c>
      <c r="AC357" s="470">
        <f>('ป้อนข้อมูล Mortgage Protection1'!$G$26*HLOOKUP($AC$6,'SA 10%'!$A$6:$IV$366,$A357+1,0))/1000</f>
        <v>0</v>
      </c>
      <c r="AD357" s="470">
        <f>('ป้อนข้อมูล Mortgage Protection1'!$G$26*HLOOKUP($AD$6,'SA 10%'!$A$6:$IV$366,$A357+1,0))/1000</f>
        <v>0</v>
      </c>
      <c r="AE357" s="470">
        <f>('ป้อนข้อมูล Mortgage Protection1'!$G$26*HLOOKUP($AE$6,'SA 10%'!$A$6:$IV$366,$A357+1,0))/1000</f>
        <v>214699.82016155426</v>
      </c>
    </row>
    <row r="358" spans="1:31" ht="11.1" customHeight="1">
      <c r="A358" s="469">
        <v>352</v>
      </c>
      <c r="B358" s="470">
        <f>('ป้อนข้อมูล Mortgage Protection1'!$G$26*HLOOKUP($B$6,'SA 10%'!$A$6:$IV$366,$A358+1,0))/1000</f>
        <v>0</v>
      </c>
      <c r="C358" s="470">
        <f>('ป้อนข้อมูล Mortgage Protection1'!$G$26*HLOOKUP($C$6,'SA 10%'!$A$6:$IV$366,$A358+1,0))/1000</f>
        <v>0</v>
      </c>
      <c r="D358" s="470">
        <f>('ป้อนข้อมูล Mortgage Protection1'!$G$26*HLOOKUP($D$6,'SA 10%'!$A$6:$IV$366,$A358+1,0))/1000</f>
        <v>0</v>
      </c>
      <c r="E358" s="470">
        <f>('ป้อนข้อมูล Mortgage Protection1'!$G$26*HLOOKUP($E$6,'SA 10%'!$A$6:$IV$366,$A358+1,0))/1000</f>
        <v>0</v>
      </c>
      <c r="F358" s="470">
        <f>('ป้อนข้อมูล Mortgage Protection1'!$G$26*HLOOKUP($F$6,'SA 10%'!$A$6:$IV$366,$A358+1,0))/1000</f>
        <v>0</v>
      </c>
      <c r="G358" s="470">
        <f>('ป้อนข้อมูล Mortgage Protection1'!$G$26*HLOOKUP($G$6,'SA 10%'!$A$6:$IV$366,$A358+1,0))/1000</f>
        <v>0</v>
      </c>
      <c r="H358" s="470">
        <f>('ป้อนข้อมูล Mortgage Protection1'!$G$26*HLOOKUP($H$6,'SA 10%'!$A$6:$IV$366,$A358+1,0))/1000</f>
        <v>0</v>
      </c>
      <c r="I358" s="470">
        <f>('ป้อนข้อมูล Mortgage Protection1'!$G$26*HLOOKUP($I$6,'SA 10%'!$A$6:$IV$366,$A358+1,0))/1000</f>
        <v>0</v>
      </c>
      <c r="J358" s="470">
        <f>('ป้อนข้อมูล Mortgage Protection1'!$G$26*HLOOKUP($J$6,'SA 10%'!$A$6:$IV$366,$A358+1,0))/1000</f>
        <v>0</v>
      </c>
      <c r="K358" s="470">
        <f>('ป้อนข้อมูล Mortgage Protection1'!$G$26*HLOOKUP($K$6,'SA 10%'!$A$6:$IV$366,$A358+1,0))/1000</f>
        <v>0</v>
      </c>
      <c r="L358" s="470">
        <f>('ป้อนข้อมูล Mortgage Protection1'!$G$26*HLOOKUP($L$6,'SA 10%'!$A$6:$IV$366,$A358+1,0))/1000</f>
        <v>0</v>
      </c>
      <c r="M358" s="470">
        <f>('ป้อนข้อมูล Mortgage Protection1'!$G$26*HLOOKUP($M$6,'SA 10%'!$A$6:$IV$366,$A358+1,0))/1000</f>
        <v>0</v>
      </c>
      <c r="N358" s="470">
        <f>('ป้อนข้อมูล Mortgage Protection1'!$G$26*HLOOKUP($N$6,'SA 10%'!$A$6:$IV$366,$A358+1,0))/1000</f>
        <v>0</v>
      </c>
      <c r="O358" s="470">
        <f>('ป้อนข้อมูล Mortgage Protection1'!$G$26*HLOOKUP($O$6,'SA 10%'!$A$6:$IV$366,$A358+1,0))/1000</f>
        <v>0</v>
      </c>
      <c r="P358" s="470">
        <f>('ป้อนข้อมูล Mortgage Protection1'!$G$26*HLOOKUP($P$6,'SA 10%'!$A$6:$IV$366,$A358+1,0))/1000</f>
        <v>0</v>
      </c>
      <c r="Q358" s="470">
        <f>('ป้อนข้อมูล Mortgage Protection1'!$G$26*HLOOKUP($Q$6,'SA 10%'!$A$6:$IV$366,$A358+1,0))/1000</f>
        <v>0</v>
      </c>
      <c r="R358" s="470">
        <f>('ป้อนข้อมูล Mortgage Protection1'!$G$26*HLOOKUP($R$6,'SA 10%'!$A$6:$IV$366,$A358+1,0))/1000</f>
        <v>0</v>
      </c>
      <c r="S358" s="470">
        <f>('ป้อนข้อมูล Mortgage Protection1'!$G$26*HLOOKUP($S$6,'SA 10%'!$A$6:$IV$366,$A358+1,0))/1000</f>
        <v>0</v>
      </c>
      <c r="T358" s="470">
        <f>('ป้อนข้อมูล Mortgage Protection1'!$G$26*HLOOKUP($T$6,'SA 10%'!$A$6:$IV$366,$A358+1,0))/1000</f>
        <v>0</v>
      </c>
      <c r="U358" s="470">
        <f>('ป้อนข้อมูล Mortgage Protection1'!$G$26*HLOOKUP($U$6,'SA 10%'!$A$6:$IV$366,$A358+1,0))/1000</f>
        <v>0</v>
      </c>
      <c r="V358" s="470">
        <f>('ป้อนข้อมูล Mortgage Protection1'!$G$26*HLOOKUP($V$6,'SA 10%'!$A$6:$IV$366,$A358+1,0))/1000</f>
        <v>0</v>
      </c>
      <c r="W358" s="470">
        <f>('ป้อนข้อมูล Mortgage Protection1'!$G$26*HLOOKUP($W$6,'SA 10%'!$A$6:$IV$366,$A358+1,0))/1000</f>
        <v>0</v>
      </c>
      <c r="X358" s="470">
        <f>('ป้อนข้อมูล Mortgage Protection1'!$G$26*HLOOKUP($X$6,'SA 10%'!$A$6:$IV$366,$A358+1,0))/1000</f>
        <v>0</v>
      </c>
      <c r="Y358" s="470">
        <f>('ป้อนข้อมูล Mortgage Protection1'!$G$26*HLOOKUP($Y$6,'SA 10%'!$A$6:$IV$366,$A358+1,0))/1000</f>
        <v>0</v>
      </c>
      <c r="Z358" s="470">
        <f>('ป้อนข้อมูล Mortgage Protection1'!$G$26*HLOOKUP($Z$6,'SA 10%'!$A$6:$IV$366,$A358+1,0))/1000</f>
        <v>0</v>
      </c>
      <c r="AA358" s="470">
        <f>('ป้อนข้อมูล Mortgage Protection1'!$G$26*HLOOKUP($AA$6,'SA 10%'!$A$6:$IV$366,$A358+1,0))/1000</f>
        <v>0</v>
      </c>
      <c r="AB358" s="470">
        <f>('ป้อนข้อมูล Mortgage Protection1'!$G$26*HLOOKUP($AB$6,'SA 10%'!$A$6:$IV$366,$A358+1,0))/1000</f>
        <v>0</v>
      </c>
      <c r="AC358" s="470">
        <f>('ป้อนข้อมูล Mortgage Protection1'!$G$26*HLOOKUP($AC$6,'SA 10%'!$A$6:$IV$366,$A358+1,0))/1000</f>
        <v>0</v>
      </c>
      <c r="AD358" s="470">
        <f>('ป้อนข้อมูล Mortgage Protection1'!$G$26*HLOOKUP($AD$6,'SA 10%'!$A$6:$IV$366,$A358+1,0))/1000</f>
        <v>0</v>
      </c>
      <c r="AE358" s="470">
        <f>('ป้อนข้อมูล Mortgage Protection1'!$G$26*HLOOKUP($AE$6,'SA 10%'!$A$6:$IV$366,$A358+1,0))/1000</f>
        <v>194022.71434950881</v>
      </c>
    </row>
    <row r="359" spans="1:31" ht="11.1" customHeight="1">
      <c r="A359" s="469">
        <v>353</v>
      </c>
      <c r="B359" s="470">
        <f>('ป้อนข้อมูล Mortgage Protection1'!$G$26*HLOOKUP($B$6,'SA 10%'!$A$6:$IV$366,$A359+1,0))/1000</f>
        <v>0</v>
      </c>
      <c r="C359" s="470">
        <f>('ป้อนข้อมูล Mortgage Protection1'!$G$26*HLOOKUP($C$6,'SA 10%'!$A$6:$IV$366,$A359+1,0))/1000</f>
        <v>0</v>
      </c>
      <c r="D359" s="470">
        <f>('ป้อนข้อมูล Mortgage Protection1'!$G$26*HLOOKUP($D$6,'SA 10%'!$A$6:$IV$366,$A359+1,0))/1000</f>
        <v>0</v>
      </c>
      <c r="E359" s="470">
        <f>('ป้อนข้อมูล Mortgage Protection1'!$G$26*HLOOKUP($E$6,'SA 10%'!$A$6:$IV$366,$A359+1,0))/1000</f>
        <v>0</v>
      </c>
      <c r="F359" s="470">
        <f>('ป้อนข้อมูล Mortgage Protection1'!$G$26*HLOOKUP($F$6,'SA 10%'!$A$6:$IV$366,$A359+1,0))/1000</f>
        <v>0</v>
      </c>
      <c r="G359" s="470">
        <f>('ป้อนข้อมูล Mortgage Protection1'!$G$26*HLOOKUP($G$6,'SA 10%'!$A$6:$IV$366,$A359+1,0))/1000</f>
        <v>0</v>
      </c>
      <c r="H359" s="470">
        <f>('ป้อนข้อมูล Mortgage Protection1'!$G$26*HLOOKUP($H$6,'SA 10%'!$A$6:$IV$366,$A359+1,0))/1000</f>
        <v>0</v>
      </c>
      <c r="I359" s="470">
        <f>('ป้อนข้อมูล Mortgage Protection1'!$G$26*HLOOKUP($I$6,'SA 10%'!$A$6:$IV$366,$A359+1,0))/1000</f>
        <v>0</v>
      </c>
      <c r="J359" s="470">
        <f>('ป้อนข้อมูล Mortgage Protection1'!$G$26*HLOOKUP($J$6,'SA 10%'!$A$6:$IV$366,$A359+1,0))/1000</f>
        <v>0</v>
      </c>
      <c r="K359" s="470">
        <f>('ป้อนข้อมูล Mortgage Protection1'!$G$26*HLOOKUP($K$6,'SA 10%'!$A$6:$IV$366,$A359+1,0))/1000</f>
        <v>0</v>
      </c>
      <c r="L359" s="470">
        <f>('ป้อนข้อมูล Mortgage Protection1'!$G$26*HLOOKUP($L$6,'SA 10%'!$A$6:$IV$366,$A359+1,0))/1000</f>
        <v>0</v>
      </c>
      <c r="M359" s="470">
        <f>('ป้อนข้อมูล Mortgage Protection1'!$G$26*HLOOKUP($M$6,'SA 10%'!$A$6:$IV$366,$A359+1,0))/1000</f>
        <v>0</v>
      </c>
      <c r="N359" s="470">
        <f>('ป้อนข้อมูล Mortgage Protection1'!$G$26*HLOOKUP($N$6,'SA 10%'!$A$6:$IV$366,$A359+1,0))/1000</f>
        <v>0</v>
      </c>
      <c r="O359" s="470">
        <f>('ป้อนข้อมูล Mortgage Protection1'!$G$26*HLOOKUP($O$6,'SA 10%'!$A$6:$IV$366,$A359+1,0))/1000</f>
        <v>0</v>
      </c>
      <c r="P359" s="470">
        <f>('ป้อนข้อมูล Mortgage Protection1'!$G$26*HLOOKUP($P$6,'SA 10%'!$A$6:$IV$366,$A359+1,0))/1000</f>
        <v>0</v>
      </c>
      <c r="Q359" s="470">
        <f>('ป้อนข้อมูล Mortgage Protection1'!$G$26*HLOOKUP($Q$6,'SA 10%'!$A$6:$IV$366,$A359+1,0))/1000</f>
        <v>0</v>
      </c>
      <c r="R359" s="470">
        <f>('ป้อนข้อมูล Mortgage Protection1'!$G$26*HLOOKUP($R$6,'SA 10%'!$A$6:$IV$366,$A359+1,0))/1000</f>
        <v>0</v>
      </c>
      <c r="S359" s="470">
        <f>('ป้อนข้อมูล Mortgage Protection1'!$G$26*HLOOKUP($S$6,'SA 10%'!$A$6:$IV$366,$A359+1,0))/1000</f>
        <v>0</v>
      </c>
      <c r="T359" s="470">
        <f>('ป้อนข้อมูล Mortgage Protection1'!$G$26*HLOOKUP($T$6,'SA 10%'!$A$6:$IV$366,$A359+1,0))/1000</f>
        <v>0</v>
      </c>
      <c r="U359" s="470">
        <f>('ป้อนข้อมูล Mortgage Protection1'!$G$26*HLOOKUP($U$6,'SA 10%'!$A$6:$IV$366,$A359+1,0))/1000</f>
        <v>0</v>
      </c>
      <c r="V359" s="470">
        <f>('ป้อนข้อมูล Mortgage Protection1'!$G$26*HLOOKUP($V$6,'SA 10%'!$A$6:$IV$366,$A359+1,0))/1000</f>
        <v>0</v>
      </c>
      <c r="W359" s="470">
        <f>('ป้อนข้อมูล Mortgage Protection1'!$G$26*HLOOKUP($W$6,'SA 10%'!$A$6:$IV$366,$A359+1,0))/1000</f>
        <v>0</v>
      </c>
      <c r="X359" s="470">
        <f>('ป้อนข้อมูล Mortgage Protection1'!$G$26*HLOOKUP($X$6,'SA 10%'!$A$6:$IV$366,$A359+1,0))/1000</f>
        <v>0</v>
      </c>
      <c r="Y359" s="470">
        <f>('ป้อนข้อมูล Mortgage Protection1'!$G$26*HLOOKUP($Y$6,'SA 10%'!$A$6:$IV$366,$A359+1,0))/1000</f>
        <v>0</v>
      </c>
      <c r="Z359" s="470">
        <f>('ป้อนข้อมูล Mortgage Protection1'!$G$26*HLOOKUP($Z$6,'SA 10%'!$A$6:$IV$366,$A359+1,0))/1000</f>
        <v>0</v>
      </c>
      <c r="AA359" s="470">
        <f>('ป้อนข้อมูล Mortgage Protection1'!$G$26*HLOOKUP($AA$6,'SA 10%'!$A$6:$IV$366,$A359+1,0))/1000</f>
        <v>0</v>
      </c>
      <c r="AB359" s="470">
        <f>('ป้อนข้อมูล Mortgage Protection1'!$G$26*HLOOKUP($AB$6,'SA 10%'!$A$6:$IV$366,$A359+1,0))/1000</f>
        <v>0</v>
      </c>
      <c r="AC359" s="470">
        <f>('ป้อนข้อมูล Mortgage Protection1'!$G$26*HLOOKUP($AC$6,'SA 10%'!$A$6:$IV$366,$A359+1,0))/1000</f>
        <v>0</v>
      </c>
      <c r="AD359" s="470">
        <f>('ป้อนข้อมูล Mortgage Protection1'!$G$26*HLOOKUP($AD$6,'SA 10%'!$A$6:$IV$366,$A359+1,0))/1000</f>
        <v>0</v>
      </c>
      <c r="AE359" s="470">
        <f>('ป้อนข้อมูล Mortgage Protection1'!$G$26*HLOOKUP($AE$6,'SA 10%'!$A$6:$IV$366,$A359+1,0))/1000</f>
        <v>173173.29932236331</v>
      </c>
    </row>
    <row r="360" spans="1:31" ht="11.1" customHeight="1">
      <c r="A360" s="469">
        <v>354</v>
      </c>
      <c r="B360" s="470">
        <f>('ป้อนข้อมูล Mortgage Protection1'!$G$26*HLOOKUP($B$6,'SA 10%'!$A$6:$IV$366,$A360+1,0))/1000</f>
        <v>0</v>
      </c>
      <c r="C360" s="470">
        <f>('ป้อนข้อมูล Mortgage Protection1'!$G$26*HLOOKUP($C$6,'SA 10%'!$A$6:$IV$366,$A360+1,0))/1000</f>
        <v>0</v>
      </c>
      <c r="D360" s="470">
        <f>('ป้อนข้อมูล Mortgage Protection1'!$G$26*HLOOKUP($D$6,'SA 10%'!$A$6:$IV$366,$A360+1,0))/1000</f>
        <v>0</v>
      </c>
      <c r="E360" s="470">
        <f>('ป้อนข้อมูล Mortgage Protection1'!$G$26*HLOOKUP($E$6,'SA 10%'!$A$6:$IV$366,$A360+1,0))/1000</f>
        <v>0</v>
      </c>
      <c r="F360" s="470">
        <f>('ป้อนข้อมูล Mortgage Protection1'!$G$26*HLOOKUP($F$6,'SA 10%'!$A$6:$IV$366,$A360+1,0))/1000</f>
        <v>0</v>
      </c>
      <c r="G360" s="470">
        <f>('ป้อนข้อมูล Mortgage Protection1'!$G$26*HLOOKUP($G$6,'SA 10%'!$A$6:$IV$366,$A360+1,0))/1000</f>
        <v>0</v>
      </c>
      <c r="H360" s="470">
        <f>('ป้อนข้อมูล Mortgage Protection1'!$G$26*HLOOKUP($H$6,'SA 10%'!$A$6:$IV$366,$A360+1,0))/1000</f>
        <v>0</v>
      </c>
      <c r="I360" s="470">
        <f>('ป้อนข้อมูล Mortgage Protection1'!$G$26*HLOOKUP($I$6,'SA 10%'!$A$6:$IV$366,$A360+1,0))/1000</f>
        <v>0</v>
      </c>
      <c r="J360" s="470">
        <f>('ป้อนข้อมูล Mortgage Protection1'!$G$26*HLOOKUP($J$6,'SA 10%'!$A$6:$IV$366,$A360+1,0))/1000</f>
        <v>0</v>
      </c>
      <c r="K360" s="470">
        <f>('ป้อนข้อมูล Mortgage Protection1'!$G$26*HLOOKUP($K$6,'SA 10%'!$A$6:$IV$366,$A360+1,0))/1000</f>
        <v>0</v>
      </c>
      <c r="L360" s="470">
        <f>('ป้อนข้อมูล Mortgage Protection1'!$G$26*HLOOKUP($L$6,'SA 10%'!$A$6:$IV$366,$A360+1,0))/1000</f>
        <v>0</v>
      </c>
      <c r="M360" s="470">
        <f>('ป้อนข้อมูล Mortgage Protection1'!$G$26*HLOOKUP($M$6,'SA 10%'!$A$6:$IV$366,$A360+1,0))/1000</f>
        <v>0</v>
      </c>
      <c r="N360" s="470">
        <f>('ป้อนข้อมูล Mortgage Protection1'!$G$26*HLOOKUP($N$6,'SA 10%'!$A$6:$IV$366,$A360+1,0))/1000</f>
        <v>0</v>
      </c>
      <c r="O360" s="470">
        <f>('ป้อนข้อมูล Mortgage Protection1'!$G$26*HLOOKUP($O$6,'SA 10%'!$A$6:$IV$366,$A360+1,0))/1000</f>
        <v>0</v>
      </c>
      <c r="P360" s="470">
        <f>('ป้อนข้อมูล Mortgage Protection1'!$G$26*HLOOKUP($P$6,'SA 10%'!$A$6:$IV$366,$A360+1,0))/1000</f>
        <v>0</v>
      </c>
      <c r="Q360" s="470">
        <f>('ป้อนข้อมูล Mortgage Protection1'!$G$26*HLOOKUP($Q$6,'SA 10%'!$A$6:$IV$366,$A360+1,0))/1000</f>
        <v>0</v>
      </c>
      <c r="R360" s="470">
        <f>('ป้อนข้อมูล Mortgage Protection1'!$G$26*HLOOKUP($R$6,'SA 10%'!$A$6:$IV$366,$A360+1,0))/1000</f>
        <v>0</v>
      </c>
      <c r="S360" s="470">
        <f>('ป้อนข้อมูล Mortgage Protection1'!$G$26*HLOOKUP($S$6,'SA 10%'!$A$6:$IV$366,$A360+1,0))/1000</f>
        <v>0</v>
      </c>
      <c r="T360" s="470">
        <f>('ป้อนข้อมูล Mortgage Protection1'!$G$26*HLOOKUP($T$6,'SA 10%'!$A$6:$IV$366,$A360+1,0))/1000</f>
        <v>0</v>
      </c>
      <c r="U360" s="470">
        <f>('ป้อนข้อมูล Mortgage Protection1'!$G$26*HLOOKUP($U$6,'SA 10%'!$A$6:$IV$366,$A360+1,0))/1000</f>
        <v>0</v>
      </c>
      <c r="V360" s="470">
        <f>('ป้อนข้อมูล Mortgage Protection1'!$G$26*HLOOKUP($V$6,'SA 10%'!$A$6:$IV$366,$A360+1,0))/1000</f>
        <v>0</v>
      </c>
      <c r="W360" s="470">
        <f>('ป้อนข้อมูล Mortgage Protection1'!$G$26*HLOOKUP($W$6,'SA 10%'!$A$6:$IV$366,$A360+1,0))/1000</f>
        <v>0</v>
      </c>
      <c r="X360" s="470">
        <f>('ป้อนข้อมูล Mortgage Protection1'!$G$26*HLOOKUP($X$6,'SA 10%'!$A$6:$IV$366,$A360+1,0))/1000</f>
        <v>0</v>
      </c>
      <c r="Y360" s="470">
        <f>('ป้อนข้อมูล Mortgage Protection1'!$G$26*HLOOKUP($Y$6,'SA 10%'!$A$6:$IV$366,$A360+1,0))/1000</f>
        <v>0</v>
      </c>
      <c r="Z360" s="470">
        <f>('ป้อนข้อมูล Mortgage Protection1'!$G$26*HLOOKUP($Z$6,'SA 10%'!$A$6:$IV$366,$A360+1,0))/1000</f>
        <v>0</v>
      </c>
      <c r="AA360" s="470">
        <f>('ป้อนข้อมูล Mortgage Protection1'!$G$26*HLOOKUP($AA$6,'SA 10%'!$A$6:$IV$366,$A360+1,0))/1000</f>
        <v>0</v>
      </c>
      <c r="AB360" s="470">
        <f>('ป้อนข้อมูล Mortgage Protection1'!$G$26*HLOOKUP($AB$6,'SA 10%'!$A$6:$IV$366,$A360+1,0))/1000</f>
        <v>0</v>
      </c>
      <c r="AC360" s="470">
        <f>('ป้อนข้อมูล Mortgage Protection1'!$G$26*HLOOKUP($AC$6,'SA 10%'!$A$6:$IV$366,$A360+1,0))/1000</f>
        <v>0</v>
      </c>
      <c r="AD360" s="470">
        <f>('ป้อนข้อมูล Mortgage Protection1'!$G$26*HLOOKUP($AD$6,'SA 10%'!$A$6:$IV$366,$A360+1,0))/1000</f>
        <v>0</v>
      </c>
      <c r="AE360" s="470">
        <f>('ป้อนข้อมูล Mortgage Protection1'!$G$26*HLOOKUP($AE$6,'SA 10%'!$A$6:$IV$366,$A360+1,0))/1000</f>
        <v>152150.1391699916</v>
      </c>
    </row>
    <row r="361" spans="1:31" ht="11.1" customHeight="1">
      <c r="A361" s="469">
        <v>355</v>
      </c>
      <c r="B361" s="470">
        <f>('ป้อนข้อมูล Mortgage Protection1'!$G$26*HLOOKUP($B$6,'SA 10%'!$A$6:$IV$366,$A361+1,0))/1000</f>
        <v>0</v>
      </c>
      <c r="C361" s="470">
        <f>('ป้อนข้อมูล Mortgage Protection1'!$G$26*HLOOKUP($C$6,'SA 10%'!$A$6:$IV$366,$A361+1,0))/1000</f>
        <v>0</v>
      </c>
      <c r="D361" s="470">
        <f>('ป้อนข้อมูล Mortgage Protection1'!$G$26*HLOOKUP($D$6,'SA 10%'!$A$6:$IV$366,$A361+1,0))/1000</f>
        <v>0</v>
      </c>
      <c r="E361" s="470">
        <f>('ป้อนข้อมูล Mortgage Protection1'!$G$26*HLOOKUP($E$6,'SA 10%'!$A$6:$IV$366,$A361+1,0))/1000</f>
        <v>0</v>
      </c>
      <c r="F361" s="470">
        <f>('ป้อนข้อมูล Mortgage Protection1'!$G$26*HLOOKUP($F$6,'SA 10%'!$A$6:$IV$366,$A361+1,0))/1000</f>
        <v>0</v>
      </c>
      <c r="G361" s="470">
        <f>('ป้อนข้อมูล Mortgage Protection1'!$G$26*HLOOKUP($G$6,'SA 10%'!$A$6:$IV$366,$A361+1,0))/1000</f>
        <v>0</v>
      </c>
      <c r="H361" s="470">
        <f>('ป้อนข้อมูล Mortgage Protection1'!$G$26*HLOOKUP($H$6,'SA 10%'!$A$6:$IV$366,$A361+1,0))/1000</f>
        <v>0</v>
      </c>
      <c r="I361" s="470">
        <f>('ป้อนข้อมูล Mortgage Protection1'!$G$26*HLOOKUP($I$6,'SA 10%'!$A$6:$IV$366,$A361+1,0))/1000</f>
        <v>0</v>
      </c>
      <c r="J361" s="470">
        <f>('ป้อนข้อมูล Mortgage Protection1'!$G$26*HLOOKUP($J$6,'SA 10%'!$A$6:$IV$366,$A361+1,0))/1000</f>
        <v>0</v>
      </c>
      <c r="K361" s="470">
        <f>('ป้อนข้อมูล Mortgage Protection1'!$G$26*HLOOKUP($K$6,'SA 10%'!$A$6:$IV$366,$A361+1,0))/1000</f>
        <v>0</v>
      </c>
      <c r="L361" s="470">
        <f>('ป้อนข้อมูล Mortgage Protection1'!$G$26*HLOOKUP($L$6,'SA 10%'!$A$6:$IV$366,$A361+1,0))/1000</f>
        <v>0</v>
      </c>
      <c r="M361" s="470">
        <f>('ป้อนข้อมูล Mortgage Protection1'!$G$26*HLOOKUP($M$6,'SA 10%'!$A$6:$IV$366,$A361+1,0))/1000</f>
        <v>0</v>
      </c>
      <c r="N361" s="470">
        <f>('ป้อนข้อมูล Mortgage Protection1'!$G$26*HLOOKUP($N$6,'SA 10%'!$A$6:$IV$366,$A361+1,0))/1000</f>
        <v>0</v>
      </c>
      <c r="O361" s="470">
        <f>('ป้อนข้อมูล Mortgage Protection1'!$G$26*HLOOKUP($O$6,'SA 10%'!$A$6:$IV$366,$A361+1,0))/1000</f>
        <v>0</v>
      </c>
      <c r="P361" s="470">
        <f>('ป้อนข้อมูล Mortgage Protection1'!$G$26*HLOOKUP($P$6,'SA 10%'!$A$6:$IV$366,$A361+1,0))/1000</f>
        <v>0</v>
      </c>
      <c r="Q361" s="470">
        <f>('ป้อนข้อมูล Mortgage Protection1'!$G$26*HLOOKUP($Q$6,'SA 10%'!$A$6:$IV$366,$A361+1,0))/1000</f>
        <v>0</v>
      </c>
      <c r="R361" s="470">
        <f>('ป้อนข้อมูล Mortgage Protection1'!$G$26*HLOOKUP($R$6,'SA 10%'!$A$6:$IV$366,$A361+1,0))/1000</f>
        <v>0</v>
      </c>
      <c r="S361" s="470">
        <f>('ป้อนข้อมูล Mortgage Protection1'!$G$26*HLOOKUP($S$6,'SA 10%'!$A$6:$IV$366,$A361+1,0))/1000</f>
        <v>0</v>
      </c>
      <c r="T361" s="470">
        <f>('ป้อนข้อมูล Mortgage Protection1'!$G$26*HLOOKUP($T$6,'SA 10%'!$A$6:$IV$366,$A361+1,0))/1000</f>
        <v>0</v>
      </c>
      <c r="U361" s="470">
        <f>('ป้อนข้อมูล Mortgage Protection1'!$G$26*HLOOKUP($U$6,'SA 10%'!$A$6:$IV$366,$A361+1,0))/1000</f>
        <v>0</v>
      </c>
      <c r="V361" s="470">
        <f>('ป้อนข้อมูล Mortgage Protection1'!$G$26*HLOOKUP($V$6,'SA 10%'!$A$6:$IV$366,$A361+1,0))/1000</f>
        <v>0</v>
      </c>
      <c r="W361" s="470">
        <f>('ป้อนข้อมูล Mortgage Protection1'!$G$26*HLOOKUP($W$6,'SA 10%'!$A$6:$IV$366,$A361+1,0))/1000</f>
        <v>0</v>
      </c>
      <c r="X361" s="470">
        <f>('ป้อนข้อมูล Mortgage Protection1'!$G$26*HLOOKUP($X$6,'SA 10%'!$A$6:$IV$366,$A361+1,0))/1000</f>
        <v>0</v>
      </c>
      <c r="Y361" s="470">
        <f>('ป้อนข้อมูล Mortgage Protection1'!$G$26*HLOOKUP($Y$6,'SA 10%'!$A$6:$IV$366,$A361+1,0))/1000</f>
        <v>0</v>
      </c>
      <c r="Z361" s="470">
        <f>('ป้อนข้อมูล Mortgage Protection1'!$G$26*HLOOKUP($Z$6,'SA 10%'!$A$6:$IV$366,$A361+1,0))/1000</f>
        <v>0</v>
      </c>
      <c r="AA361" s="470">
        <f>('ป้อนข้อมูล Mortgage Protection1'!$G$26*HLOOKUP($AA$6,'SA 10%'!$A$6:$IV$366,$A361+1,0))/1000</f>
        <v>0</v>
      </c>
      <c r="AB361" s="470">
        <f>('ป้อนข้อมูล Mortgage Protection1'!$G$26*HLOOKUP($AB$6,'SA 10%'!$A$6:$IV$366,$A361+1,0))/1000</f>
        <v>0</v>
      </c>
      <c r="AC361" s="470">
        <f>('ป้อนข้อมูล Mortgage Protection1'!$G$26*HLOOKUP($AC$6,'SA 10%'!$A$6:$IV$366,$A361+1,0))/1000</f>
        <v>0</v>
      </c>
      <c r="AD361" s="470">
        <f>('ป้อนข้อมูล Mortgage Protection1'!$G$26*HLOOKUP($AD$6,'SA 10%'!$A$6:$IV$366,$A361+1,0))/1000</f>
        <v>0</v>
      </c>
      <c r="AE361" s="470">
        <f>('ป้อนข้อมูล Mortgage Protection1'!$G$26*HLOOKUP($AE$6,'SA 10%'!$A$6:$IV$366,$A361+1,0))/1000</f>
        <v>130951.7860163498</v>
      </c>
    </row>
    <row r="362" spans="1:31" ht="11.1" customHeight="1">
      <c r="A362" s="469">
        <v>356</v>
      </c>
      <c r="B362" s="470">
        <f>('ป้อนข้อมูล Mortgage Protection1'!$G$26*HLOOKUP($B$6,'SA 10%'!$A$6:$IV$366,$A362+1,0))/1000</f>
        <v>0</v>
      </c>
      <c r="C362" s="470">
        <f>('ป้อนข้อมูล Mortgage Protection1'!$G$26*HLOOKUP($C$6,'SA 10%'!$A$6:$IV$366,$A362+1,0))/1000</f>
        <v>0</v>
      </c>
      <c r="D362" s="470">
        <f>('ป้อนข้อมูล Mortgage Protection1'!$G$26*HLOOKUP($D$6,'SA 10%'!$A$6:$IV$366,$A362+1,0))/1000</f>
        <v>0</v>
      </c>
      <c r="E362" s="470">
        <f>('ป้อนข้อมูล Mortgage Protection1'!$G$26*HLOOKUP($E$6,'SA 10%'!$A$6:$IV$366,$A362+1,0))/1000</f>
        <v>0</v>
      </c>
      <c r="F362" s="470">
        <f>('ป้อนข้อมูล Mortgage Protection1'!$G$26*HLOOKUP($F$6,'SA 10%'!$A$6:$IV$366,$A362+1,0))/1000</f>
        <v>0</v>
      </c>
      <c r="G362" s="470">
        <f>('ป้อนข้อมูล Mortgage Protection1'!$G$26*HLOOKUP($G$6,'SA 10%'!$A$6:$IV$366,$A362+1,0))/1000</f>
        <v>0</v>
      </c>
      <c r="H362" s="470">
        <f>('ป้อนข้อมูล Mortgage Protection1'!$G$26*HLOOKUP($H$6,'SA 10%'!$A$6:$IV$366,$A362+1,0))/1000</f>
        <v>0</v>
      </c>
      <c r="I362" s="470">
        <f>('ป้อนข้อมูล Mortgage Protection1'!$G$26*HLOOKUP($I$6,'SA 10%'!$A$6:$IV$366,$A362+1,0))/1000</f>
        <v>0</v>
      </c>
      <c r="J362" s="470">
        <f>('ป้อนข้อมูล Mortgage Protection1'!$G$26*HLOOKUP($J$6,'SA 10%'!$A$6:$IV$366,$A362+1,0))/1000</f>
        <v>0</v>
      </c>
      <c r="K362" s="470">
        <f>('ป้อนข้อมูล Mortgage Protection1'!$G$26*HLOOKUP($K$6,'SA 10%'!$A$6:$IV$366,$A362+1,0))/1000</f>
        <v>0</v>
      </c>
      <c r="L362" s="470">
        <f>('ป้อนข้อมูล Mortgage Protection1'!$G$26*HLOOKUP($L$6,'SA 10%'!$A$6:$IV$366,$A362+1,0))/1000</f>
        <v>0</v>
      </c>
      <c r="M362" s="470">
        <f>('ป้อนข้อมูล Mortgage Protection1'!$G$26*HLOOKUP($M$6,'SA 10%'!$A$6:$IV$366,$A362+1,0))/1000</f>
        <v>0</v>
      </c>
      <c r="N362" s="470">
        <f>('ป้อนข้อมูล Mortgage Protection1'!$G$26*HLOOKUP($N$6,'SA 10%'!$A$6:$IV$366,$A362+1,0))/1000</f>
        <v>0</v>
      </c>
      <c r="O362" s="470">
        <f>('ป้อนข้อมูล Mortgage Protection1'!$G$26*HLOOKUP($O$6,'SA 10%'!$A$6:$IV$366,$A362+1,0))/1000</f>
        <v>0</v>
      </c>
      <c r="P362" s="470">
        <f>('ป้อนข้อมูล Mortgage Protection1'!$G$26*HLOOKUP($P$6,'SA 10%'!$A$6:$IV$366,$A362+1,0))/1000</f>
        <v>0</v>
      </c>
      <c r="Q362" s="470">
        <f>('ป้อนข้อมูล Mortgage Protection1'!$G$26*HLOOKUP($Q$6,'SA 10%'!$A$6:$IV$366,$A362+1,0))/1000</f>
        <v>0</v>
      </c>
      <c r="R362" s="470">
        <f>('ป้อนข้อมูล Mortgage Protection1'!$G$26*HLOOKUP($R$6,'SA 10%'!$A$6:$IV$366,$A362+1,0))/1000</f>
        <v>0</v>
      </c>
      <c r="S362" s="470">
        <f>('ป้อนข้อมูล Mortgage Protection1'!$G$26*HLOOKUP($S$6,'SA 10%'!$A$6:$IV$366,$A362+1,0))/1000</f>
        <v>0</v>
      </c>
      <c r="T362" s="470">
        <f>('ป้อนข้อมูล Mortgage Protection1'!$G$26*HLOOKUP($T$6,'SA 10%'!$A$6:$IV$366,$A362+1,0))/1000</f>
        <v>0</v>
      </c>
      <c r="U362" s="470">
        <f>('ป้อนข้อมูล Mortgage Protection1'!$G$26*HLOOKUP($U$6,'SA 10%'!$A$6:$IV$366,$A362+1,0))/1000</f>
        <v>0</v>
      </c>
      <c r="V362" s="470">
        <f>('ป้อนข้อมูล Mortgage Protection1'!$G$26*HLOOKUP($V$6,'SA 10%'!$A$6:$IV$366,$A362+1,0))/1000</f>
        <v>0</v>
      </c>
      <c r="W362" s="470">
        <f>('ป้อนข้อมูล Mortgage Protection1'!$G$26*HLOOKUP($W$6,'SA 10%'!$A$6:$IV$366,$A362+1,0))/1000</f>
        <v>0</v>
      </c>
      <c r="X362" s="470">
        <f>('ป้อนข้อมูล Mortgage Protection1'!$G$26*HLOOKUP($X$6,'SA 10%'!$A$6:$IV$366,$A362+1,0))/1000</f>
        <v>0</v>
      </c>
      <c r="Y362" s="470">
        <f>('ป้อนข้อมูล Mortgage Protection1'!$G$26*HLOOKUP($Y$6,'SA 10%'!$A$6:$IV$366,$A362+1,0))/1000</f>
        <v>0</v>
      </c>
      <c r="Z362" s="470">
        <f>('ป้อนข้อมูล Mortgage Protection1'!$G$26*HLOOKUP($Z$6,'SA 10%'!$A$6:$IV$366,$A362+1,0))/1000</f>
        <v>0</v>
      </c>
      <c r="AA362" s="470">
        <f>('ป้อนข้อมูล Mortgage Protection1'!$G$26*HLOOKUP($AA$6,'SA 10%'!$A$6:$IV$366,$A362+1,0))/1000</f>
        <v>0</v>
      </c>
      <c r="AB362" s="470">
        <f>('ป้อนข้อมูล Mortgage Protection1'!$G$26*HLOOKUP($AB$6,'SA 10%'!$A$6:$IV$366,$A362+1,0))/1000</f>
        <v>0</v>
      </c>
      <c r="AC362" s="470">
        <f>('ป้อนข้อมูล Mortgage Protection1'!$G$26*HLOOKUP($AC$6,'SA 10%'!$A$6:$IV$366,$A362+1,0))/1000</f>
        <v>0</v>
      </c>
      <c r="AD362" s="470">
        <f>('ป้อนข้อมูล Mortgage Protection1'!$G$26*HLOOKUP($AD$6,'SA 10%'!$A$6:$IV$366,$A362+1,0))/1000</f>
        <v>0</v>
      </c>
      <c r="AE362" s="470">
        <f>('ป้อนข้อมูล Mortgage Protection1'!$G$26*HLOOKUP($AE$6,'SA 10%'!$A$6:$IV$366,$A362+1,0))/1000</f>
        <v>109576.77991976107</v>
      </c>
    </row>
    <row r="363" spans="1:31" ht="11.1" customHeight="1">
      <c r="A363" s="469">
        <v>357</v>
      </c>
      <c r="B363" s="470">
        <f>('ป้อนข้อมูล Mortgage Protection1'!$G$26*HLOOKUP($B$6,'SA 10%'!$A$6:$IV$366,$A363+1,0))/1000</f>
        <v>0</v>
      </c>
      <c r="C363" s="470">
        <f>('ป้อนข้อมูล Mortgage Protection1'!$G$26*HLOOKUP($C$6,'SA 10%'!$A$6:$IV$366,$A363+1,0))/1000</f>
        <v>0</v>
      </c>
      <c r="D363" s="470">
        <f>('ป้อนข้อมูล Mortgage Protection1'!$G$26*HLOOKUP($D$6,'SA 10%'!$A$6:$IV$366,$A363+1,0))/1000</f>
        <v>0</v>
      </c>
      <c r="E363" s="470">
        <f>('ป้อนข้อมูล Mortgage Protection1'!$G$26*HLOOKUP($E$6,'SA 10%'!$A$6:$IV$366,$A363+1,0))/1000</f>
        <v>0</v>
      </c>
      <c r="F363" s="470">
        <f>('ป้อนข้อมูล Mortgage Protection1'!$G$26*HLOOKUP($F$6,'SA 10%'!$A$6:$IV$366,$A363+1,0))/1000</f>
        <v>0</v>
      </c>
      <c r="G363" s="470">
        <f>('ป้อนข้อมูล Mortgage Protection1'!$G$26*HLOOKUP($G$6,'SA 10%'!$A$6:$IV$366,$A363+1,0))/1000</f>
        <v>0</v>
      </c>
      <c r="H363" s="470">
        <f>('ป้อนข้อมูล Mortgage Protection1'!$G$26*HLOOKUP($H$6,'SA 10%'!$A$6:$IV$366,$A363+1,0))/1000</f>
        <v>0</v>
      </c>
      <c r="I363" s="470">
        <f>('ป้อนข้อมูล Mortgage Protection1'!$G$26*HLOOKUP($I$6,'SA 10%'!$A$6:$IV$366,$A363+1,0))/1000</f>
        <v>0</v>
      </c>
      <c r="J363" s="470">
        <f>('ป้อนข้อมูล Mortgage Protection1'!$G$26*HLOOKUP($J$6,'SA 10%'!$A$6:$IV$366,$A363+1,0))/1000</f>
        <v>0</v>
      </c>
      <c r="K363" s="470">
        <f>('ป้อนข้อมูล Mortgage Protection1'!$G$26*HLOOKUP($K$6,'SA 10%'!$A$6:$IV$366,$A363+1,0))/1000</f>
        <v>0</v>
      </c>
      <c r="L363" s="470">
        <f>('ป้อนข้อมูล Mortgage Protection1'!$G$26*HLOOKUP($L$6,'SA 10%'!$A$6:$IV$366,$A363+1,0))/1000</f>
        <v>0</v>
      </c>
      <c r="M363" s="470">
        <f>('ป้อนข้อมูล Mortgage Protection1'!$G$26*HLOOKUP($M$6,'SA 10%'!$A$6:$IV$366,$A363+1,0))/1000</f>
        <v>0</v>
      </c>
      <c r="N363" s="470">
        <f>('ป้อนข้อมูล Mortgage Protection1'!$G$26*HLOOKUP($N$6,'SA 10%'!$A$6:$IV$366,$A363+1,0))/1000</f>
        <v>0</v>
      </c>
      <c r="O363" s="470">
        <f>('ป้อนข้อมูล Mortgage Protection1'!$G$26*HLOOKUP($O$6,'SA 10%'!$A$6:$IV$366,$A363+1,0))/1000</f>
        <v>0</v>
      </c>
      <c r="P363" s="470">
        <f>('ป้อนข้อมูล Mortgage Protection1'!$G$26*HLOOKUP($P$6,'SA 10%'!$A$6:$IV$366,$A363+1,0))/1000</f>
        <v>0</v>
      </c>
      <c r="Q363" s="470">
        <f>('ป้อนข้อมูล Mortgage Protection1'!$G$26*HLOOKUP($Q$6,'SA 10%'!$A$6:$IV$366,$A363+1,0))/1000</f>
        <v>0</v>
      </c>
      <c r="R363" s="470">
        <f>('ป้อนข้อมูล Mortgage Protection1'!$G$26*HLOOKUP($R$6,'SA 10%'!$A$6:$IV$366,$A363+1,0))/1000</f>
        <v>0</v>
      </c>
      <c r="S363" s="470">
        <f>('ป้อนข้อมูล Mortgage Protection1'!$G$26*HLOOKUP($S$6,'SA 10%'!$A$6:$IV$366,$A363+1,0))/1000</f>
        <v>0</v>
      </c>
      <c r="T363" s="470">
        <f>('ป้อนข้อมูล Mortgage Protection1'!$G$26*HLOOKUP($T$6,'SA 10%'!$A$6:$IV$366,$A363+1,0))/1000</f>
        <v>0</v>
      </c>
      <c r="U363" s="470">
        <f>('ป้อนข้อมูล Mortgage Protection1'!$G$26*HLOOKUP($U$6,'SA 10%'!$A$6:$IV$366,$A363+1,0))/1000</f>
        <v>0</v>
      </c>
      <c r="V363" s="470">
        <f>('ป้อนข้อมูล Mortgage Protection1'!$G$26*HLOOKUP($V$6,'SA 10%'!$A$6:$IV$366,$A363+1,0))/1000</f>
        <v>0</v>
      </c>
      <c r="W363" s="470">
        <f>('ป้อนข้อมูล Mortgage Protection1'!$G$26*HLOOKUP($W$6,'SA 10%'!$A$6:$IV$366,$A363+1,0))/1000</f>
        <v>0</v>
      </c>
      <c r="X363" s="470">
        <f>('ป้อนข้อมูล Mortgage Protection1'!$G$26*HLOOKUP($X$6,'SA 10%'!$A$6:$IV$366,$A363+1,0))/1000</f>
        <v>0</v>
      </c>
      <c r="Y363" s="470">
        <f>('ป้อนข้อมูล Mortgage Protection1'!$G$26*HLOOKUP($Y$6,'SA 10%'!$A$6:$IV$366,$A363+1,0))/1000</f>
        <v>0</v>
      </c>
      <c r="Z363" s="470">
        <f>('ป้อนข้อมูล Mortgage Protection1'!$G$26*HLOOKUP($Z$6,'SA 10%'!$A$6:$IV$366,$A363+1,0))/1000</f>
        <v>0</v>
      </c>
      <c r="AA363" s="470">
        <f>('ป้อนข้อมูล Mortgage Protection1'!$G$26*HLOOKUP($AA$6,'SA 10%'!$A$6:$IV$366,$A363+1,0))/1000</f>
        <v>0</v>
      </c>
      <c r="AB363" s="470">
        <f>('ป้อนข้อมูล Mortgage Protection1'!$G$26*HLOOKUP($AB$6,'SA 10%'!$A$6:$IV$366,$A363+1,0))/1000</f>
        <v>0</v>
      </c>
      <c r="AC363" s="470">
        <f>('ป้อนข้อมูล Mortgage Protection1'!$G$26*HLOOKUP($AC$6,'SA 10%'!$A$6:$IV$366,$A363+1,0))/1000</f>
        <v>0</v>
      </c>
      <c r="AD363" s="470">
        <f>('ป้อนข้อมูล Mortgage Protection1'!$G$26*HLOOKUP($AD$6,'SA 10%'!$A$6:$IV$366,$A363+1,0))/1000</f>
        <v>0</v>
      </c>
      <c r="AE363" s="470">
        <f>('ป้อนข้อมูล Mortgage Protection1'!$G$26*HLOOKUP($AE$6,'SA 10%'!$A$6:$IV$366,$A363+1,0))/1000</f>
        <v>88023.648772367553</v>
      </c>
    </row>
    <row r="364" spans="1:31" ht="11.1" customHeight="1">
      <c r="A364" s="469">
        <v>358</v>
      </c>
      <c r="B364" s="470">
        <f>('ป้อนข้อมูล Mortgage Protection1'!$G$26*HLOOKUP($B$6,'SA 10%'!$A$6:$IV$366,$A364+1,0))/1000</f>
        <v>0</v>
      </c>
      <c r="C364" s="470">
        <f>('ป้อนข้อมูล Mortgage Protection1'!$G$26*HLOOKUP($C$6,'SA 10%'!$A$6:$IV$366,$A364+1,0))/1000</f>
        <v>0</v>
      </c>
      <c r="D364" s="470">
        <f>('ป้อนข้อมูล Mortgage Protection1'!$G$26*HLOOKUP($D$6,'SA 10%'!$A$6:$IV$366,$A364+1,0))/1000</f>
        <v>0</v>
      </c>
      <c r="E364" s="470">
        <f>('ป้อนข้อมูล Mortgage Protection1'!$G$26*HLOOKUP($E$6,'SA 10%'!$A$6:$IV$366,$A364+1,0))/1000</f>
        <v>0</v>
      </c>
      <c r="F364" s="470">
        <f>('ป้อนข้อมูล Mortgage Protection1'!$G$26*HLOOKUP($F$6,'SA 10%'!$A$6:$IV$366,$A364+1,0))/1000</f>
        <v>0</v>
      </c>
      <c r="G364" s="470">
        <f>('ป้อนข้อมูล Mortgage Protection1'!$G$26*HLOOKUP($G$6,'SA 10%'!$A$6:$IV$366,$A364+1,0))/1000</f>
        <v>0</v>
      </c>
      <c r="H364" s="470">
        <f>('ป้อนข้อมูล Mortgage Protection1'!$G$26*HLOOKUP($H$6,'SA 10%'!$A$6:$IV$366,$A364+1,0))/1000</f>
        <v>0</v>
      </c>
      <c r="I364" s="470">
        <f>('ป้อนข้อมูล Mortgage Protection1'!$G$26*HLOOKUP($I$6,'SA 10%'!$A$6:$IV$366,$A364+1,0))/1000</f>
        <v>0</v>
      </c>
      <c r="J364" s="470">
        <f>('ป้อนข้อมูล Mortgage Protection1'!$G$26*HLOOKUP($J$6,'SA 10%'!$A$6:$IV$366,$A364+1,0))/1000</f>
        <v>0</v>
      </c>
      <c r="K364" s="470">
        <f>('ป้อนข้อมูล Mortgage Protection1'!$G$26*HLOOKUP($K$6,'SA 10%'!$A$6:$IV$366,$A364+1,0))/1000</f>
        <v>0</v>
      </c>
      <c r="L364" s="470">
        <f>('ป้อนข้อมูล Mortgage Protection1'!$G$26*HLOOKUP($L$6,'SA 10%'!$A$6:$IV$366,$A364+1,0))/1000</f>
        <v>0</v>
      </c>
      <c r="M364" s="470">
        <f>('ป้อนข้อมูล Mortgage Protection1'!$G$26*HLOOKUP($M$6,'SA 10%'!$A$6:$IV$366,$A364+1,0))/1000</f>
        <v>0</v>
      </c>
      <c r="N364" s="470">
        <f>('ป้อนข้อมูล Mortgage Protection1'!$G$26*HLOOKUP($N$6,'SA 10%'!$A$6:$IV$366,$A364+1,0))/1000</f>
        <v>0</v>
      </c>
      <c r="O364" s="470">
        <f>('ป้อนข้อมูล Mortgage Protection1'!$G$26*HLOOKUP($O$6,'SA 10%'!$A$6:$IV$366,$A364+1,0))/1000</f>
        <v>0</v>
      </c>
      <c r="P364" s="470">
        <f>('ป้อนข้อมูล Mortgage Protection1'!$G$26*HLOOKUP($P$6,'SA 10%'!$A$6:$IV$366,$A364+1,0))/1000</f>
        <v>0</v>
      </c>
      <c r="Q364" s="470">
        <f>('ป้อนข้อมูล Mortgage Protection1'!$G$26*HLOOKUP($Q$6,'SA 10%'!$A$6:$IV$366,$A364+1,0))/1000</f>
        <v>0</v>
      </c>
      <c r="R364" s="470">
        <f>('ป้อนข้อมูล Mortgage Protection1'!$G$26*HLOOKUP($R$6,'SA 10%'!$A$6:$IV$366,$A364+1,0))/1000</f>
        <v>0</v>
      </c>
      <c r="S364" s="470">
        <f>('ป้อนข้อมูล Mortgage Protection1'!$G$26*HLOOKUP($S$6,'SA 10%'!$A$6:$IV$366,$A364+1,0))/1000</f>
        <v>0</v>
      </c>
      <c r="T364" s="470">
        <f>('ป้อนข้อมูล Mortgage Protection1'!$G$26*HLOOKUP($T$6,'SA 10%'!$A$6:$IV$366,$A364+1,0))/1000</f>
        <v>0</v>
      </c>
      <c r="U364" s="470">
        <f>('ป้อนข้อมูล Mortgage Protection1'!$G$26*HLOOKUP($U$6,'SA 10%'!$A$6:$IV$366,$A364+1,0))/1000</f>
        <v>0</v>
      </c>
      <c r="V364" s="470">
        <f>('ป้อนข้อมูล Mortgage Protection1'!$G$26*HLOOKUP($V$6,'SA 10%'!$A$6:$IV$366,$A364+1,0))/1000</f>
        <v>0</v>
      </c>
      <c r="W364" s="470">
        <f>('ป้อนข้อมูล Mortgage Protection1'!$G$26*HLOOKUP($W$6,'SA 10%'!$A$6:$IV$366,$A364+1,0))/1000</f>
        <v>0</v>
      </c>
      <c r="X364" s="470">
        <f>('ป้อนข้อมูล Mortgage Protection1'!$G$26*HLOOKUP($X$6,'SA 10%'!$A$6:$IV$366,$A364+1,0))/1000</f>
        <v>0</v>
      </c>
      <c r="Y364" s="470">
        <f>('ป้อนข้อมูล Mortgage Protection1'!$G$26*HLOOKUP($Y$6,'SA 10%'!$A$6:$IV$366,$A364+1,0))/1000</f>
        <v>0</v>
      </c>
      <c r="Z364" s="470">
        <f>('ป้อนข้อมูล Mortgage Protection1'!$G$26*HLOOKUP($Z$6,'SA 10%'!$A$6:$IV$366,$A364+1,0))/1000</f>
        <v>0</v>
      </c>
      <c r="AA364" s="470">
        <f>('ป้อนข้อมูล Mortgage Protection1'!$G$26*HLOOKUP($AA$6,'SA 10%'!$A$6:$IV$366,$A364+1,0))/1000</f>
        <v>0</v>
      </c>
      <c r="AB364" s="470">
        <f>('ป้อนข้อมูล Mortgage Protection1'!$G$26*HLOOKUP($AB$6,'SA 10%'!$A$6:$IV$366,$A364+1,0))/1000</f>
        <v>0</v>
      </c>
      <c r="AC364" s="470">
        <f>('ป้อนข้อมูล Mortgage Protection1'!$G$26*HLOOKUP($AC$6,'SA 10%'!$A$6:$IV$366,$A364+1,0))/1000</f>
        <v>0</v>
      </c>
      <c r="AD364" s="470">
        <f>('ป้อนข้อมูล Mortgage Protection1'!$G$26*HLOOKUP($AD$6,'SA 10%'!$A$6:$IV$366,$A364+1,0))/1000</f>
        <v>0</v>
      </c>
      <c r="AE364" s="470">
        <f>('ป้อนข้อมูล Mortgage Protection1'!$G$26*HLOOKUP($AE$6,'SA 10%'!$A$6:$IV$366,$A364+1,0))/1000</f>
        <v>66290.908198745805</v>
      </c>
    </row>
    <row r="365" spans="1:31" ht="11.1" customHeight="1">
      <c r="A365" s="469">
        <v>359</v>
      </c>
      <c r="B365" s="470">
        <f>('ป้อนข้อมูล Mortgage Protection1'!$G$26*HLOOKUP($B$6,'SA 10%'!$A$6:$IV$366,$A365+1,0))/1000</f>
        <v>0</v>
      </c>
      <c r="C365" s="470">
        <f>('ป้อนข้อมูล Mortgage Protection1'!$G$26*HLOOKUP($C$6,'SA 10%'!$A$6:$IV$366,$A365+1,0))/1000</f>
        <v>0</v>
      </c>
      <c r="D365" s="470">
        <f>('ป้อนข้อมูล Mortgage Protection1'!$G$26*HLOOKUP($D$6,'SA 10%'!$A$6:$IV$366,$A365+1,0))/1000</f>
        <v>0</v>
      </c>
      <c r="E365" s="470">
        <f>('ป้อนข้อมูล Mortgage Protection1'!$G$26*HLOOKUP($E$6,'SA 10%'!$A$6:$IV$366,$A365+1,0))/1000</f>
        <v>0</v>
      </c>
      <c r="F365" s="470">
        <f>('ป้อนข้อมูล Mortgage Protection1'!$G$26*HLOOKUP($F$6,'SA 10%'!$A$6:$IV$366,$A365+1,0))/1000</f>
        <v>0</v>
      </c>
      <c r="G365" s="470">
        <f>('ป้อนข้อมูล Mortgage Protection1'!$G$26*HLOOKUP($G$6,'SA 10%'!$A$6:$IV$366,$A365+1,0))/1000</f>
        <v>0</v>
      </c>
      <c r="H365" s="470">
        <f>('ป้อนข้อมูล Mortgage Protection1'!$G$26*HLOOKUP($H$6,'SA 10%'!$A$6:$IV$366,$A365+1,0))/1000</f>
        <v>0</v>
      </c>
      <c r="I365" s="470">
        <f>('ป้อนข้อมูล Mortgage Protection1'!$G$26*HLOOKUP($I$6,'SA 10%'!$A$6:$IV$366,$A365+1,0))/1000</f>
        <v>0</v>
      </c>
      <c r="J365" s="470">
        <f>('ป้อนข้อมูล Mortgage Protection1'!$G$26*HLOOKUP($J$6,'SA 10%'!$A$6:$IV$366,$A365+1,0))/1000</f>
        <v>0</v>
      </c>
      <c r="K365" s="470">
        <f>('ป้อนข้อมูล Mortgage Protection1'!$G$26*HLOOKUP($K$6,'SA 10%'!$A$6:$IV$366,$A365+1,0))/1000</f>
        <v>0</v>
      </c>
      <c r="L365" s="470">
        <f>('ป้อนข้อมูล Mortgage Protection1'!$G$26*HLOOKUP($L$6,'SA 10%'!$A$6:$IV$366,$A365+1,0))/1000</f>
        <v>0</v>
      </c>
      <c r="M365" s="470">
        <f>('ป้อนข้อมูล Mortgage Protection1'!$G$26*HLOOKUP($M$6,'SA 10%'!$A$6:$IV$366,$A365+1,0))/1000</f>
        <v>0</v>
      </c>
      <c r="N365" s="470">
        <f>('ป้อนข้อมูล Mortgage Protection1'!$G$26*HLOOKUP($N$6,'SA 10%'!$A$6:$IV$366,$A365+1,0))/1000</f>
        <v>0</v>
      </c>
      <c r="O365" s="470">
        <f>('ป้อนข้อมูล Mortgage Protection1'!$G$26*HLOOKUP($O$6,'SA 10%'!$A$6:$IV$366,$A365+1,0))/1000</f>
        <v>0</v>
      </c>
      <c r="P365" s="470">
        <f>('ป้อนข้อมูล Mortgage Protection1'!$G$26*HLOOKUP($P$6,'SA 10%'!$A$6:$IV$366,$A365+1,0))/1000</f>
        <v>0</v>
      </c>
      <c r="Q365" s="470">
        <f>('ป้อนข้อมูล Mortgage Protection1'!$G$26*HLOOKUP($Q$6,'SA 10%'!$A$6:$IV$366,$A365+1,0))/1000</f>
        <v>0</v>
      </c>
      <c r="R365" s="470">
        <f>('ป้อนข้อมูล Mortgage Protection1'!$G$26*HLOOKUP($R$6,'SA 10%'!$A$6:$IV$366,$A365+1,0))/1000</f>
        <v>0</v>
      </c>
      <c r="S365" s="470">
        <f>('ป้อนข้อมูล Mortgage Protection1'!$G$26*HLOOKUP($S$6,'SA 10%'!$A$6:$IV$366,$A365+1,0))/1000</f>
        <v>0</v>
      </c>
      <c r="T365" s="470">
        <f>('ป้อนข้อมูล Mortgage Protection1'!$G$26*HLOOKUP($T$6,'SA 10%'!$A$6:$IV$366,$A365+1,0))/1000</f>
        <v>0</v>
      </c>
      <c r="U365" s="470">
        <f>('ป้อนข้อมูล Mortgage Protection1'!$G$26*HLOOKUP($U$6,'SA 10%'!$A$6:$IV$366,$A365+1,0))/1000</f>
        <v>0</v>
      </c>
      <c r="V365" s="470">
        <f>('ป้อนข้อมูล Mortgage Protection1'!$G$26*HLOOKUP($V$6,'SA 10%'!$A$6:$IV$366,$A365+1,0))/1000</f>
        <v>0</v>
      </c>
      <c r="W365" s="470">
        <f>('ป้อนข้อมูล Mortgage Protection1'!$G$26*HLOOKUP($W$6,'SA 10%'!$A$6:$IV$366,$A365+1,0))/1000</f>
        <v>0</v>
      </c>
      <c r="X365" s="470">
        <f>('ป้อนข้อมูล Mortgage Protection1'!$G$26*HLOOKUP($X$6,'SA 10%'!$A$6:$IV$366,$A365+1,0))/1000</f>
        <v>0</v>
      </c>
      <c r="Y365" s="470">
        <f>('ป้อนข้อมูล Mortgage Protection1'!$G$26*HLOOKUP($Y$6,'SA 10%'!$A$6:$IV$366,$A365+1,0))/1000</f>
        <v>0</v>
      </c>
      <c r="Z365" s="470">
        <f>('ป้อนข้อมูล Mortgage Protection1'!$G$26*HLOOKUP($Z$6,'SA 10%'!$A$6:$IV$366,$A365+1,0))/1000</f>
        <v>0</v>
      </c>
      <c r="AA365" s="470">
        <f>('ป้อนข้อมูล Mortgage Protection1'!$G$26*HLOOKUP($AA$6,'SA 10%'!$A$6:$IV$366,$A365+1,0))/1000</f>
        <v>0</v>
      </c>
      <c r="AB365" s="470">
        <f>('ป้อนข้อมูล Mortgage Protection1'!$G$26*HLOOKUP($AB$6,'SA 10%'!$A$6:$IV$366,$A365+1,0))/1000</f>
        <v>0</v>
      </c>
      <c r="AC365" s="470">
        <f>('ป้อนข้อมูล Mortgage Protection1'!$G$26*HLOOKUP($AC$6,'SA 10%'!$A$6:$IV$366,$A365+1,0))/1000</f>
        <v>0</v>
      </c>
      <c r="AD365" s="470">
        <f>('ป้อนข้อมูล Mortgage Protection1'!$G$26*HLOOKUP($AD$6,'SA 10%'!$A$6:$IV$366,$A365+1,0))/1000</f>
        <v>0</v>
      </c>
      <c r="AE365" s="470">
        <f>('ป้อนข้อมูล Mortgage Protection1'!$G$26*HLOOKUP($AE$6,'SA 10%'!$A$6:$IV$366,$A365+1,0))/1000</f>
        <v>44377.061453677023</v>
      </c>
    </row>
    <row r="366" spans="1:31" ht="11.1" customHeight="1">
      <c r="A366" s="469">
        <v>360</v>
      </c>
      <c r="B366" s="470">
        <f>('ป้อนข้อมูล Mortgage Protection1'!$G$26*HLOOKUP($B$6,'SA 10%'!$A$6:$IV$366,$A366+1,0))/1000</f>
        <v>0</v>
      </c>
      <c r="C366" s="470">
        <f>('ป้อนข้อมูล Mortgage Protection1'!$G$26*HLOOKUP($C$6,'SA 10%'!$A$6:$IV$366,$A366+1,0))/1000</f>
        <v>0</v>
      </c>
      <c r="D366" s="470">
        <f>('ป้อนข้อมูล Mortgage Protection1'!$G$26*HLOOKUP($D$6,'SA 10%'!$A$6:$IV$366,$A366+1,0))/1000</f>
        <v>0</v>
      </c>
      <c r="E366" s="470">
        <f>('ป้อนข้อมูล Mortgage Protection1'!$G$26*HLOOKUP($E$6,'SA 10%'!$A$6:$IV$366,$A366+1,0))/1000</f>
        <v>0</v>
      </c>
      <c r="F366" s="470">
        <f>('ป้อนข้อมูล Mortgage Protection1'!$G$26*HLOOKUP($F$6,'SA 10%'!$A$6:$IV$366,$A366+1,0))/1000</f>
        <v>0</v>
      </c>
      <c r="G366" s="470">
        <f>('ป้อนข้อมูล Mortgage Protection1'!$G$26*HLOOKUP($G$6,'SA 10%'!$A$6:$IV$366,$A366+1,0))/1000</f>
        <v>0</v>
      </c>
      <c r="H366" s="470">
        <f>('ป้อนข้อมูล Mortgage Protection1'!$G$26*HLOOKUP($H$6,'SA 10%'!$A$6:$IV$366,$A366+1,0))/1000</f>
        <v>0</v>
      </c>
      <c r="I366" s="470">
        <f>('ป้อนข้อมูล Mortgage Protection1'!$G$26*HLOOKUP($I$6,'SA 10%'!$A$6:$IV$366,$A366+1,0))/1000</f>
        <v>0</v>
      </c>
      <c r="J366" s="470">
        <f>('ป้อนข้อมูล Mortgage Protection1'!$G$26*HLOOKUP($J$6,'SA 10%'!$A$6:$IV$366,$A366+1,0))/1000</f>
        <v>0</v>
      </c>
      <c r="K366" s="470">
        <f>('ป้อนข้อมูล Mortgage Protection1'!$G$26*HLOOKUP($K$6,'SA 10%'!$A$6:$IV$366,$A366+1,0))/1000</f>
        <v>0</v>
      </c>
      <c r="L366" s="470">
        <f>('ป้อนข้อมูล Mortgage Protection1'!$G$26*HLOOKUP($L$6,'SA 10%'!$A$6:$IV$366,$A366+1,0))/1000</f>
        <v>0</v>
      </c>
      <c r="M366" s="470">
        <f>('ป้อนข้อมูล Mortgage Protection1'!$G$26*HLOOKUP($M$6,'SA 10%'!$A$6:$IV$366,$A366+1,0))/1000</f>
        <v>0</v>
      </c>
      <c r="N366" s="470">
        <f>('ป้อนข้อมูล Mortgage Protection1'!$G$26*HLOOKUP($N$6,'SA 10%'!$A$6:$IV$366,$A366+1,0))/1000</f>
        <v>0</v>
      </c>
      <c r="O366" s="470">
        <f>('ป้อนข้อมูล Mortgage Protection1'!$G$26*HLOOKUP($O$6,'SA 10%'!$A$6:$IV$366,$A366+1,0))/1000</f>
        <v>0</v>
      </c>
      <c r="P366" s="470">
        <f>('ป้อนข้อมูล Mortgage Protection1'!$G$26*HLOOKUP($P$6,'SA 10%'!$A$6:$IV$366,$A366+1,0))/1000</f>
        <v>0</v>
      </c>
      <c r="Q366" s="470">
        <f>('ป้อนข้อมูล Mortgage Protection1'!$G$26*HLOOKUP($Q$6,'SA 10%'!$A$6:$IV$366,$A366+1,0))/1000</f>
        <v>0</v>
      </c>
      <c r="R366" s="470">
        <f>('ป้อนข้อมูล Mortgage Protection1'!$G$26*HLOOKUP($R$6,'SA 10%'!$A$6:$IV$366,$A366+1,0))/1000</f>
        <v>0</v>
      </c>
      <c r="S366" s="470">
        <f>('ป้อนข้อมูล Mortgage Protection1'!$G$26*HLOOKUP($S$6,'SA 10%'!$A$6:$IV$366,$A366+1,0))/1000</f>
        <v>0</v>
      </c>
      <c r="T366" s="470">
        <f>('ป้อนข้อมูล Mortgage Protection1'!$G$26*HLOOKUP($T$6,'SA 10%'!$A$6:$IV$366,$A366+1,0))/1000</f>
        <v>0</v>
      </c>
      <c r="U366" s="470">
        <f>('ป้อนข้อมูล Mortgage Protection1'!$G$26*HLOOKUP($U$6,'SA 10%'!$A$6:$IV$366,$A366+1,0))/1000</f>
        <v>0</v>
      </c>
      <c r="V366" s="470">
        <f>('ป้อนข้อมูล Mortgage Protection1'!$G$26*HLOOKUP($V$6,'SA 10%'!$A$6:$IV$366,$A366+1,0))/1000</f>
        <v>0</v>
      </c>
      <c r="W366" s="470">
        <f>('ป้อนข้อมูล Mortgage Protection1'!$G$26*HLOOKUP($W$6,'SA 10%'!$A$6:$IV$366,$A366+1,0))/1000</f>
        <v>0</v>
      </c>
      <c r="X366" s="470">
        <f>('ป้อนข้อมูล Mortgage Protection1'!$G$26*HLOOKUP($X$6,'SA 10%'!$A$6:$IV$366,$A366+1,0))/1000</f>
        <v>0</v>
      </c>
      <c r="Y366" s="470">
        <f>('ป้อนข้อมูล Mortgage Protection1'!$G$26*HLOOKUP($Y$6,'SA 10%'!$A$6:$IV$366,$A366+1,0))/1000</f>
        <v>0</v>
      </c>
      <c r="Z366" s="470">
        <f>('ป้อนข้อมูล Mortgage Protection1'!$G$26*HLOOKUP($Z$6,'SA 10%'!$A$6:$IV$366,$A366+1,0))/1000</f>
        <v>0</v>
      </c>
      <c r="AA366" s="470">
        <f>('ป้อนข้อมูล Mortgage Protection1'!$G$26*HLOOKUP($AA$6,'SA 10%'!$A$6:$IV$366,$A366+1,0))/1000</f>
        <v>0</v>
      </c>
      <c r="AB366" s="470">
        <f>('ป้อนข้อมูล Mortgage Protection1'!$G$26*HLOOKUP($AB$6,'SA 10%'!$A$6:$IV$366,$A366+1,0))/1000</f>
        <v>0</v>
      </c>
      <c r="AC366" s="470">
        <f>('ป้อนข้อมูล Mortgage Protection1'!$G$26*HLOOKUP($AC$6,'SA 10%'!$A$6:$IV$366,$A366+1,0))/1000</f>
        <v>0</v>
      </c>
      <c r="AD366" s="470">
        <f>('ป้อนข้อมูล Mortgage Protection1'!$G$26*HLOOKUP($AD$6,'SA 10%'!$A$6:$IV$366,$A366+1,0))/1000</f>
        <v>0</v>
      </c>
      <c r="AE366" s="470">
        <f>('ป้อนข้อมูล Mortgage Protection1'!$G$26*HLOOKUP($AE$6,'SA 10%'!$A$6:$IV$366,$A366+1,0))/1000</f>
        <v>22280.599319066019</v>
      </c>
    </row>
  </sheetData>
  <mergeCells count="16">
    <mergeCell ref="B1:K1"/>
    <mergeCell ref="L1:U1"/>
    <mergeCell ref="V1:AE1"/>
    <mergeCell ref="B2:K2"/>
    <mergeCell ref="L2:U2"/>
    <mergeCell ref="V2:AE2"/>
    <mergeCell ref="A5:A6"/>
    <mergeCell ref="B5:K5"/>
    <mergeCell ref="L5:U5"/>
    <mergeCell ref="V5:AE5"/>
    <mergeCell ref="B3:K3"/>
    <mergeCell ref="L3:U3"/>
    <mergeCell ref="V3:AE3"/>
    <mergeCell ref="B4:K4"/>
    <mergeCell ref="L4:U4"/>
    <mergeCell ref="V4:AE4"/>
  </mergeCells>
  <pageMargins left="0.59" right="0.27559055118110237" top="0.51181102362204722" bottom="1.0629921259842521" header="0.19685039370078741" footer="0.31496062992125984"/>
  <pageSetup paperSize="9" orientation="portrait" r:id="rId1"/>
  <headerFooter>
    <oddHeader xml:space="preserve">&amp;C
</oddHeader>
    <oddFooter>&amp;C&amp;10     ..............................................
(นางพิมพ์ลักษม์ ซื่อสัตย์สกุล)
นักคณิตศาสตร์ประกันภัย</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6"/>
  <sheetViews>
    <sheetView workbookViewId="0">
      <selection activeCell="C14" sqref="C14"/>
    </sheetView>
  </sheetViews>
  <sheetFormatPr defaultRowHeight="15"/>
  <cols>
    <col min="3" max="3" width="11.5" bestFit="1" customWidth="1"/>
    <col min="4" max="4" width="9.59765625" bestFit="1" customWidth="1"/>
    <col min="6" max="6" width="10.3984375" bestFit="1" customWidth="1"/>
  </cols>
  <sheetData>
    <row r="1" spans="1:7">
      <c r="A1" s="356" t="s">
        <v>252</v>
      </c>
      <c r="F1" s="386">
        <v>10009.1</v>
      </c>
      <c r="G1" s="356" t="s">
        <v>259</v>
      </c>
    </row>
    <row r="3" spans="1:7">
      <c r="A3" s="356" t="s">
        <v>254</v>
      </c>
      <c r="B3" s="356" t="s">
        <v>209</v>
      </c>
      <c r="C3" s="356" t="s">
        <v>253</v>
      </c>
      <c r="D3" s="356" t="s">
        <v>255</v>
      </c>
      <c r="E3" s="356" t="s">
        <v>256</v>
      </c>
    </row>
    <row r="4" spans="1:7">
      <c r="A4" s="356" t="s">
        <v>257</v>
      </c>
      <c r="B4" s="356" t="s">
        <v>258</v>
      </c>
      <c r="C4">
        <v>11146</v>
      </c>
      <c r="D4">
        <f>C4*10%</f>
        <v>1114.6000000000001</v>
      </c>
    </row>
    <row r="5" spans="1:7">
      <c r="A5" s="356" t="s">
        <v>260</v>
      </c>
      <c r="B5" s="356" t="s">
        <v>258</v>
      </c>
      <c r="C5">
        <v>1050</v>
      </c>
      <c r="D5">
        <f>C5*10%</f>
        <v>105</v>
      </c>
    </row>
    <row r="6" spans="1:7">
      <c r="A6" s="356" t="s">
        <v>260</v>
      </c>
      <c r="B6" s="356" t="s">
        <v>258</v>
      </c>
      <c r="C6">
        <v>3114</v>
      </c>
      <c r="D6">
        <f>C6*10%</f>
        <v>311.40000000000003</v>
      </c>
    </row>
    <row r="7" spans="1:7">
      <c r="A7" s="356" t="s">
        <v>260</v>
      </c>
      <c r="B7" s="356" t="s">
        <v>258</v>
      </c>
      <c r="C7">
        <v>138</v>
      </c>
      <c r="D7">
        <f>C7*10%</f>
        <v>13.8</v>
      </c>
    </row>
    <row r="8" spans="1:7">
      <c r="A8" s="356" t="s">
        <v>261</v>
      </c>
      <c r="B8" s="356" t="s">
        <v>258</v>
      </c>
      <c r="C8">
        <v>6447</v>
      </c>
      <c r="D8">
        <f>C8*10%</f>
        <v>644.70000000000005</v>
      </c>
    </row>
    <row r="9" spans="1:7">
      <c r="A9" s="356" t="s">
        <v>262</v>
      </c>
      <c r="B9" s="356" t="s">
        <v>263</v>
      </c>
      <c r="C9">
        <v>315306</v>
      </c>
      <c r="D9">
        <v>7508</v>
      </c>
    </row>
    <row r="10" spans="1:7">
      <c r="D10">
        <f>SUM(D4:D9)</f>
        <v>9697.5</v>
      </c>
      <c r="F10" s="545">
        <f>F1-D10</f>
        <v>311.60000000000036</v>
      </c>
    </row>
    <row r="14" spans="1:7">
      <c r="C14" s="386">
        <v>479921.47</v>
      </c>
    </row>
    <row r="15" spans="1:7">
      <c r="C15" s="386">
        <v>370078.53</v>
      </c>
    </row>
    <row r="16" spans="1:7">
      <c r="C16" s="386">
        <f>C14+C15</f>
        <v>850000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V402"/>
  <sheetViews>
    <sheetView showGridLines="0" topLeftCell="A18" zoomScale="85" zoomScaleNormal="85" workbookViewId="0">
      <selection activeCell="H23" sqref="H23"/>
    </sheetView>
  </sheetViews>
  <sheetFormatPr defaultColWidth="7.8984375" defaultRowHeight="21" customHeight="1"/>
  <cols>
    <col min="1" max="1" width="10.69921875" style="1" customWidth="1"/>
    <col min="2" max="2" width="7.8984375" style="1" customWidth="1"/>
    <col min="3" max="3" width="3.09765625" style="1" bestFit="1" customWidth="1"/>
    <col min="4" max="4" width="4.8984375" style="1" customWidth="1"/>
    <col min="5" max="5" width="11.8984375" style="1" bestFit="1" customWidth="1"/>
    <col min="6" max="6" width="11.8984375" style="1" customWidth="1"/>
    <col min="7" max="7" width="10.59765625" style="1" customWidth="1"/>
    <col min="8" max="8" width="11.296875" style="1" bestFit="1" customWidth="1"/>
    <col min="9" max="9" width="21.296875" style="1" hidden="1" customWidth="1"/>
    <col min="10" max="10" width="11.69921875" style="402" hidden="1" customWidth="1"/>
    <col min="11" max="12" width="11.8984375" style="1" hidden="1" customWidth="1"/>
    <col min="13" max="14" width="10" style="1" hidden="1" customWidth="1"/>
    <col min="15" max="16" width="11.8984375" style="1" hidden="1" customWidth="1"/>
    <col min="17" max="17" width="10.19921875" style="1" hidden="1" customWidth="1"/>
    <col min="18" max="18" width="9.8984375" style="1" hidden="1" customWidth="1"/>
    <col min="19" max="19" width="8.59765625" style="1" hidden="1" customWidth="1"/>
    <col min="20" max="20" width="11.8984375" style="1" hidden="1" customWidth="1"/>
    <col min="21" max="21" width="4.8984375" style="1" hidden="1" customWidth="1"/>
    <col min="22" max="22" width="7.8984375" style="1" hidden="1" customWidth="1"/>
    <col min="23" max="23" width="9.296875" style="1" hidden="1" customWidth="1"/>
    <col min="24" max="24" width="7.8984375" style="1" hidden="1" customWidth="1"/>
    <col min="25" max="25" width="7.5" style="1" hidden="1" customWidth="1"/>
    <col min="26" max="256" width="7.5" style="1" customWidth="1"/>
  </cols>
  <sheetData>
    <row r="1" spans="1:24" ht="27" hidden="1" customHeight="1" thickBot="1">
      <c r="A1" s="134"/>
      <c r="B1" s="134"/>
      <c r="C1" s="134"/>
      <c r="D1" s="135" t="str">
        <f>"ตารางคำนวณ "&amp;'Secured - Table 1'!$C$33</f>
        <v>ตารางคำนวณ ลูกค้า Re-Finance II , No MRTA  (waive all fees)</v>
      </c>
      <c r="E1" s="136"/>
      <c r="F1" s="136"/>
      <c r="G1" s="136"/>
      <c r="H1" s="136"/>
      <c r="I1" s="136"/>
      <c r="J1" s="392"/>
      <c r="K1" s="136"/>
      <c r="L1" s="136"/>
      <c r="M1" s="136"/>
      <c r="N1" s="136"/>
      <c r="O1" s="136"/>
      <c r="P1" s="137"/>
      <c r="Q1" s="134"/>
      <c r="R1" s="134"/>
      <c r="S1" s="134"/>
      <c r="T1" s="134"/>
      <c r="U1" s="134"/>
      <c r="V1" s="134"/>
      <c r="W1" s="134"/>
      <c r="X1" s="134"/>
    </row>
    <row r="2" spans="1:24" ht="9" hidden="1" customHeight="1" thickBot="1">
      <c r="A2" s="134"/>
      <c r="B2" s="134"/>
      <c r="C2" s="134"/>
      <c r="D2" s="134"/>
      <c r="E2" s="138"/>
      <c r="F2" s="139"/>
      <c r="G2" s="134"/>
      <c r="H2" s="138"/>
      <c r="I2" s="139"/>
      <c r="J2" s="393"/>
      <c r="K2" s="138"/>
      <c r="L2" s="139"/>
      <c r="M2" s="134"/>
      <c r="N2" s="134"/>
      <c r="O2" s="134"/>
      <c r="P2" s="134"/>
      <c r="Q2" s="134"/>
      <c r="R2" s="134"/>
      <c r="S2" s="134"/>
      <c r="T2" s="134"/>
      <c r="U2" s="134"/>
      <c r="V2" s="134"/>
      <c r="W2" s="134"/>
      <c r="X2" s="134"/>
    </row>
    <row r="3" spans="1:24" ht="36" hidden="1" customHeight="1">
      <c r="A3" s="134"/>
      <c r="B3" s="134"/>
      <c r="C3" s="134"/>
      <c r="D3" s="140"/>
      <c r="E3" s="141"/>
      <c r="F3" s="142"/>
      <c r="G3" s="143" t="s">
        <v>100</v>
      </c>
      <c r="H3" s="144" t="s">
        <v>101</v>
      </c>
      <c r="I3" s="144" t="s">
        <v>102</v>
      </c>
      <c r="J3" s="394" t="s">
        <v>103</v>
      </c>
      <c r="K3" s="145" t="s">
        <v>104</v>
      </c>
      <c r="L3" s="146" t="s">
        <v>105</v>
      </c>
      <c r="M3" s="143" t="s">
        <v>106</v>
      </c>
      <c r="N3" s="144" t="s">
        <v>107</v>
      </c>
      <c r="O3" s="144" t="s">
        <v>108</v>
      </c>
      <c r="P3" s="147" t="s">
        <v>109</v>
      </c>
      <c r="Q3" s="134"/>
      <c r="R3" s="134"/>
      <c r="S3" s="134"/>
      <c r="T3" s="134"/>
      <c r="U3" s="134"/>
      <c r="V3" s="134"/>
      <c r="W3" s="134"/>
      <c r="X3" s="134"/>
    </row>
    <row r="4" spans="1:24" ht="18" hidden="1" customHeight="1">
      <c r="A4" s="134"/>
      <c r="B4" s="134"/>
      <c r="C4" s="134"/>
      <c r="D4" s="148" t="s">
        <v>110</v>
      </c>
      <c r="E4" s="149"/>
      <c r="F4" s="150"/>
      <c r="G4" s="151">
        <f>F22</f>
        <v>0</v>
      </c>
      <c r="H4" s="152"/>
      <c r="I4" s="152">
        <f>'Secured - Table 1'!$F$35*12</f>
        <v>312</v>
      </c>
      <c r="J4" s="395">
        <f>($J$7*$C$7+$J$8*$C$8+$J$9*$C$9+$J$10*$C$10+$J$11*('Secured - Table 1'!$C$35*12-SUM($C$7:$C$10)))/('Secured - Table 1'!$C$35*12)</f>
        <v>5.5562857142857136E-2</v>
      </c>
      <c r="K4" s="154">
        <f>IF(OR($G$7=0,$I$8=0),0,PMT($J4/12,$I4,-$G4))</f>
        <v>0</v>
      </c>
      <c r="L4" s="155"/>
      <c r="M4" s="156">
        <f>IF(H23=0,(IF(OR($G$7=0,$I$8=0),0,ROUNDUP(PMT(($J4+1%)/12,$I4,-$G4),-1))),H23)</f>
        <v>9500</v>
      </c>
      <c r="N4" s="157">
        <f>IF(OR($G$7=0,$I$8=0),0,370-COUNTIF(G33:G402,0))</f>
        <v>0</v>
      </c>
      <c r="O4" s="158">
        <f>SUM(H33:H402)</f>
        <v>0</v>
      </c>
      <c r="P4" s="159">
        <f>IF(OR($G$7=0,$I$8=0),0,SUM(F33:F68))</f>
        <v>0</v>
      </c>
      <c r="Q4" s="160">
        <f>O4+3200+3310</f>
        <v>6510</v>
      </c>
      <c r="R4" s="161"/>
      <c r="S4" s="134"/>
      <c r="T4" s="134"/>
      <c r="U4" s="134"/>
      <c r="V4" s="134"/>
      <c r="W4" s="134"/>
      <c r="X4" s="134"/>
    </row>
    <row r="5" spans="1:24" ht="18" hidden="1" customHeight="1">
      <c r="A5" s="134"/>
      <c r="B5" s="134"/>
      <c r="C5" s="134"/>
      <c r="D5" s="162" t="s">
        <v>111</v>
      </c>
      <c r="E5" s="163"/>
      <c r="F5" s="164"/>
      <c r="G5" s="165">
        <f>G4</f>
        <v>0</v>
      </c>
      <c r="H5" s="166"/>
      <c r="I5" s="166">
        <f>I4-12</f>
        <v>300</v>
      </c>
      <c r="J5" s="396">
        <f>($J$7*$C$7+$J$8*$C$8+$J$9*$C$9+$J$10*$C$10+$J$11*('Secured - Table 1'!$C$35*12-SUM($C$7:$C$10)))/('Secured - Table 1'!$C$35*12)</f>
        <v>5.5562857142857136E-2</v>
      </c>
      <c r="K5" s="168">
        <f>IF(OR($G$7=0,$I$8=0),0,PMT($J5/12,$I5,-$G5))</f>
        <v>0</v>
      </c>
      <c r="L5" s="169"/>
      <c r="M5" s="170">
        <f>IF(OR($G$7=0,$I$8=0),0,ROUNDUP(PMT(($J5+1%)/12,$I5,-$G5),-1))</f>
        <v>0</v>
      </c>
      <c r="N5" s="171">
        <f>IF(OR($G$7=0,$I$8=0),0,370-COUNTIF(K45:K402,0))</f>
        <v>0</v>
      </c>
      <c r="O5" s="172">
        <f>SUM(L33:L402)</f>
        <v>0</v>
      </c>
      <c r="P5" s="173">
        <f>IF(OR($G$7=0,$I$8=0),0,SUM(J33:J68))</f>
        <v>0</v>
      </c>
      <c r="Q5" s="134"/>
      <c r="R5" s="161"/>
      <c r="S5" s="134"/>
      <c r="T5" s="134"/>
      <c r="U5" s="134"/>
      <c r="V5" s="134"/>
      <c r="W5" s="134"/>
      <c r="X5" s="134"/>
    </row>
    <row r="6" spans="1:24" ht="18" hidden="1" customHeight="1">
      <c r="A6" s="134"/>
      <c r="B6" s="134"/>
      <c r="C6" s="134"/>
      <c r="D6" s="174" t="s">
        <v>112</v>
      </c>
      <c r="E6" s="175"/>
      <c r="F6" s="176"/>
      <c r="G6" s="151"/>
      <c r="H6" s="177"/>
      <c r="I6" s="152"/>
      <c r="J6" s="395"/>
      <c r="K6" s="154"/>
      <c r="L6" s="178"/>
      <c r="M6" s="179"/>
      <c r="N6" s="180"/>
      <c r="O6" s="152"/>
      <c r="P6" s="181"/>
      <c r="Q6" s="134"/>
      <c r="R6" s="182"/>
      <c r="S6" s="134"/>
      <c r="T6" s="134"/>
      <c r="U6" s="134"/>
      <c r="V6" s="134"/>
      <c r="W6" s="183"/>
      <c r="X6" s="134"/>
    </row>
    <row r="7" spans="1:24" ht="18" hidden="1" customHeight="1" thickBot="1">
      <c r="A7" s="151">
        <v>0</v>
      </c>
      <c r="B7" s="403">
        <f>D20</f>
        <v>3.49E-2</v>
      </c>
      <c r="C7" s="185">
        <f>VLOOKUP('Secured - Table 1'!$C$33,'Secured - Table 1'!$L$79:$AY$98,'Secured - Table 1'!M$76,FALSE)</f>
        <v>12</v>
      </c>
      <c r="D7" s="186"/>
      <c r="E7" s="187">
        <f>'Secured - Table 1'!B37</f>
        <v>420</v>
      </c>
      <c r="F7" s="188" t="str">
        <f>'Secured - Table 1'!C37</f>
        <v>MRR-4.50%</v>
      </c>
      <c r="G7" s="189">
        <f>'Secured - Table 1'!K14</f>
        <v>0</v>
      </c>
      <c r="H7" s="190"/>
      <c r="I7" s="191">
        <f>'Secured - Table 1'!$C$35*12</f>
        <v>420</v>
      </c>
      <c r="J7" s="397">
        <f>B7</f>
        <v>3.49E-2</v>
      </c>
      <c r="K7" s="193">
        <f>IF(OR($G$7=0,$I$8=0),0,PMT($J7/12,$I7,-$G7))</f>
        <v>0</v>
      </c>
      <c r="L7" s="194"/>
      <c r="M7" s="195"/>
      <c r="N7" s="196"/>
      <c r="O7" s="191"/>
      <c r="P7" s="197"/>
      <c r="Q7" s="134"/>
      <c r="R7" s="198"/>
      <c r="S7" s="134"/>
      <c r="T7" s="134"/>
      <c r="U7" s="134"/>
      <c r="V7" s="134"/>
      <c r="W7" s="134"/>
      <c r="X7" s="134"/>
    </row>
    <row r="8" spans="1:24" ht="18" hidden="1" customHeight="1">
      <c r="A8" s="189">
        <f>SUM(C$7:C7)+1</f>
        <v>13</v>
      </c>
      <c r="B8" s="404">
        <f>D21</f>
        <v>3.49E-2</v>
      </c>
      <c r="C8" s="185">
        <f>VLOOKUP('Secured - Table 1'!$C$33,'Secured - Table 1'!$L$79:$AY$98,'Secured - Table 1'!N$76,FALSE)</f>
        <v>12</v>
      </c>
      <c r="D8" s="186"/>
      <c r="E8" s="187" t="str">
        <f>'Secured - Table 1'!B38</f>
        <v>ปีที่ 1</v>
      </c>
      <c r="F8" s="188" t="str">
        <f>'Secured - Table 1'!C38</f>
        <v>MRR-2.50%</v>
      </c>
      <c r="G8" s="189">
        <f>VLOOKUP(A8,$D$32:$T$402,10,FALSE)</f>
        <v>0</v>
      </c>
      <c r="H8" s="190"/>
      <c r="I8" s="191">
        <f>I7-C7</f>
        <v>408</v>
      </c>
      <c r="J8" s="397">
        <f>B8</f>
        <v>3.49E-2</v>
      </c>
      <c r="K8" s="193">
        <f>IF(OR($G$7=0,$I$8=0),0,PMT($J8/12,$I8,-$G8))</f>
        <v>0</v>
      </c>
      <c r="L8" s="194"/>
      <c r="M8" s="195"/>
      <c r="N8" s="196"/>
      <c r="O8" s="191"/>
      <c r="P8" s="197"/>
      <c r="Q8" s="200" t="str">
        <f>$V$30</f>
        <v>% ปรับปรุงค่างวดแบบขั้นบันได</v>
      </c>
      <c r="R8" s="201" t="s">
        <v>113</v>
      </c>
      <c r="S8" s="202" t="s">
        <v>114</v>
      </c>
      <c r="T8" s="134"/>
      <c r="U8" s="134"/>
      <c r="V8" s="134"/>
      <c r="W8" s="134"/>
      <c r="X8" s="134"/>
    </row>
    <row r="9" spans="1:24" ht="18" hidden="1" customHeight="1">
      <c r="A9" s="189">
        <f>SUM(C$7:C8)+1</f>
        <v>25</v>
      </c>
      <c r="B9" s="404">
        <f>D22</f>
        <v>3.49E-2</v>
      </c>
      <c r="C9" s="185">
        <f>VLOOKUP('Secured - Table 1'!$C$33,'Secured - Table 1'!$L$79:$AY$98,'Secured - Table 1'!O$76,FALSE)</f>
        <v>12</v>
      </c>
      <c r="D9" s="186"/>
      <c r="E9" s="187" t="str">
        <f>'Secured - Table 1'!B39</f>
        <v>ปีที่ 2</v>
      </c>
      <c r="F9" s="188" t="str">
        <f>'Secured - Table 1'!C39</f>
        <v>MRR-2.50%</v>
      </c>
      <c r="G9" s="189">
        <f>VLOOKUP(A9,$D$32:$T$402,10,FALSE)</f>
        <v>0</v>
      </c>
      <c r="H9" s="190"/>
      <c r="I9" s="191">
        <f>I8-C8</f>
        <v>396</v>
      </c>
      <c r="J9" s="397">
        <f>B9</f>
        <v>3.49E-2</v>
      </c>
      <c r="K9" s="193">
        <f>IF(OR($G$7=0,$I$8=0),0,PMT($J9/12,$I9,-$G9))</f>
        <v>0</v>
      </c>
      <c r="L9" s="203" t="s">
        <v>115</v>
      </c>
      <c r="M9" s="204">
        <f>ROUNDUP($M10/$Q9,-1)</f>
        <v>0</v>
      </c>
      <c r="N9" s="196"/>
      <c r="O9" s="191"/>
      <c r="P9" s="197"/>
      <c r="Q9" s="205">
        <v>1.1000000000000001</v>
      </c>
      <c r="R9" s="206"/>
      <c r="S9" s="197"/>
      <c r="T9" s="134"/>
      <c r="U9" s="134"/>
      <c r="V9" s="134"/>
      <c r="W9" s="134"/>
      <c r="X9" s="134"/>
    </row>
    <row r="10" spans="1:24" ht="18" hidden="1" customHeight="1">
      <c r="A10" s="189">
        <f>SUM(C$7:C9)+1</f>
        <v>37</v>
      </c>
      <c r="B10" s="404">
        <f>J10</f>
        <v>7.9000000000000001E-2</v>
      </c>
      <c r="C10" s="185">
        <f>VLOOKUP('Secured - Table 1'!$C$33,'Secured - Table 1'!$L$79:$AY$98,'Secured - Table 1'!P$76,FALSE)</f>
        <v>0</v>
      </c>
      <c r="D10" s="186"/>
      <c r="E10" s="187" t="str">
        <f>'Secured - Table 1'!B40</f>
        <v>ปีที่ 3</v>
      </c>
      <c r="F10" s="188" t="str">
        <f>'Secured - Table 1'!C40</f>
        <v>MLR-1.25%</v>
      </c>
      <c r="G10" s="189">
        <f>VLOOKUP(A10,$D$32:$T$402,10,FALSE)</f>
        <v>0</v>
      </c>
      <c r="H10" s="190"/>
      <c r="I10" s="191">
        <f>I9-C9</f>
        <v>384</v>
      </c>
      <c r="J10" s="397">
        <f>'Secured - Table 1'!D40</f>
        <v>7.9000000000000001E-2</v>
      </c>
      <c r="K10" s="193">
        <f>IF(OR($G$7=0,$I$8=0),0,PMT($J10/12,$I10,-$G10))</f>
        <v>0</v>
      </c>
      <c r="L10" s="203" t="s">
        <v>116</v>
      </c>
      <c r="M10" s="204">
        <f>ROUNDUP($M$4*$Q10,-1)</f>
        <v>0</v>
      </c>
      <c r="N10" s="196"/>
      <c r="O10" s="191"/>
      <c r="P10" s="197"/>
      <c r="Q10" s="207">
        <f>IF(OR($G$7=0,$I$8=0),0,VLOOKUP($I$8/12,$V$32:$X$62,2))</f>
        <v>0</v>
      </c>
      <c r="R10" s="206">
        <f>IF(M9=0,0,M10/M9)</f>
        <v>0</v>
      </c>
      <c r="S10" s="197">
        <f>M10-M9</f>
        <v>0</v>
      </c>
      <c r="T10" s="134"/>
      <c r="U10" s="134"/>
      <c r="V10" s="134"/>
      <c r="W10" s="134"/>
      <c r="X10" s="134"/>
    </row>
    <row r="11" spans="1:24" ht="18" hidden="1" customHeight="1" thickBot="1">
      <c r="A11" s="165">
        <f>SUM(C$7:C10)+1</f>
        <v>37</v>
      </c>
      <c r="B11" s="405">
        <f>D23</f>
        <v>5.7499999999999996E-2</v>
      </c>
      <c r="C11" s="134"/>
      <c r="D11" s="209"/>
      <c r="E11" s="210" t="str">
        <f>'Secured - Table 1'!B41</f>
        <v xml:space="preserve"> </v>
      </c>
      <c r="F11" s="211" t="str">
        <f>'Secured - Table 1'!C41</f>
        <v>MRR-1.50%</v>
      </c>
      <c r="G11" s="212">
        <f>VLOOKUP(A11,$D$32:$T$402,10,FALSE)</f>
        <v>0</v>
      </c>
      <c r="H11" s="213"/>
      <c r="I11" s="214">
        <f>I10-C10</f>
        <v>384</v>
      </c>
      <c r="J11" s="398">
        <f>B11</f>
        <v>5.7499999999999996E-2</v>
      </c>
      <c r="K11" s="216">
        <f>IF(OR($G$7=0,$I$8=0),0,PMT($J11/12,$I11,-$G11))</f>
        <v>0</v>
      </c>
      <c r="L11" s="217" t="s">
        <v>117</v>
      </c>
      <c r="M11" s="218">
        <f>IF(OR($G$7=0,$I$8=0),0,ROUNDUP(PMT($J$11/12,$N$4-48,-$M$81),-1))</f>
        <v>0</v>
      </c>
      <c r="N11" s="219">
        <f>IF(OR($G$7=0,$I$8=0),0,370-COUNTIF(O33:O402,0))</f>
        <v>0</v>
      </c>
      <c r="O11" s="214">
        <f>SUM(P33:P402)</f>
        <v>0</v>
      </c>
      <c r="P11" s="220">
        <f>IF(OR($G$7=0,$I$8=0),0,SUM(N33:N68))</f>
        <v>0</v>
      </c>
      <c r="Q11" s="221"/>
      <c r="R11" s="222">
        <f>IF(M10=0,0,M11/M10)</f>
        <v>0</v>
      </c>
      <c r="S11" s="223">
        <f>M11-M10</f>
        <v>0</v>
      </c>
      <c r="T11" s="134"/>
      <c r="U11" s="134"/>
      <c r="V11" s="134"/>
      <c r="W11" s="134"/>
      <c r="X11" s="134"/>
    </row>
    <row r="12" spans="1:24" ht="18" hidden="1" customHeight="1">
      <c r="A12" s="134"/>
      <c r="B12" s="134"/>
      <c r="C12" s="134"/>
      <c r="D12" s="224" t="s">
        <v>118</v>
      </c>
      <c r="E12" s="225"/>
      <c r="F12" s="226"/>
      <c r="G12" s="227"/>
      <c r="H12" s="228"/>
      <c r="I12" s="229"/>
      <c r="J12" s="399"/>
      <c r="K12" s="231"/>
      <c r="L12" s="232"/>
      <c r="M12" s="233"/>
      <c r="N12" s="234"/>
      <c r="O12" s="229"/>
      <c r="P12" s="235"/>
      <c r="Q12" s="134"/>
      <c r="R12" s="134"/>
      <c r="S12" s="134"/>
      <c r="T12" s="134"/>
      <c r="U12" s="134"/>
      <c r="V12" s="134"/>
      <c r="W12" s="134"/>
      <c r="X12" s="134"/>
    </row>
    <row r="13" spans="1:24" ht="18" hidden="1" customHeight="1" thickBot="1">
      <c r="A13" s="151">
        <f t="shared" ref="A13:C16" si="0">A7</f>
        <v>0</v>
      </c>
      <c r="B13" s="403">
        <f t="shared" si="0"/>
        <v>3.49E-2</v>
      </c>
      <c r="C13" s="185">
        <f t="shared" si="0"/>
        <v>12</v>
      </c>
      <c r="D13" s="186"/>
      <c r="E13" s="187">
        <f t="shared" ref="E13:F17" si="1">E7</f>
        <v>420</v>
      </c>
      <c r="F13" s="188" t="str">
        <f t="shared" si="1"/>
        <v>MRR-4.50%</v>
      </c>
      <c r="G13" s="189">
        <f>G4</f>
        <v>0</v>
      </c>
      <c r="H13" s="190"/>
      <c r="I13" s="191">
        <f>'Secured - Table 1'!$C$35*12</f>
        <v>420</v>
      </c>
      <c r="J13" s="397">
        <f>J7</f>
        <v>3.49E-2</v>
      </c>
      <c r="K13" s="236">
        <f>IF(OR($G$7=0,$I$8=0),0,$G13*IF($C$13&lt;12,$J$14,$J13)*31/365)</f>
        <v>0</v>
      </c>
      <c r="L13" s="194"/>
      <c r="M13" s="195"/>
      <c r="N13" s="196"/>
      <c r="O13" s="191"/>
      <c r="P13" s="197"/>
      <c r="Q13" s="134"/>
      <c r="R13" s="134"/>
      <c r="S13" s="134"/>
      <c r="T13" s="134"/>
      <c r="U13" s="134"/>
      <c r="V13" s="134"/>
      <c r="W13" s="134"/>
      <c r="X13" s="134"/>
    </row>
    <row r="14" spans="1:24" ht="18" hidden="1" customHeight="1">
      <c r="A14" s="189">
        <f t="shared" si="0"/>
        <v>13</v>
      </c>
      <c r="B14" s="404">
        <f t="shared" si="0"/>
        <v>3.49E-2</v>
      </c>
      <c r="C14" s="185">
        <f t="shared" si="0"/>
        <v>12</v>
      </c>
      <c r="D14" s="186"/>
      <c r="E14" s="187" t="str">
        <f t="shared" si="1"/>
        <v>ปีที่ 1</v>
      </c>
      <c r="F14" s="188" t="str">
        <f t="shared" si="1"/>
        <v>MRR-2.50%</v>
      </c>
      <c r="G14" s="189">
        <f>VLOOKUP(A14,$D$32:$T$402,14,FALSE)</f>
        <v>0</v>
      </c>
      <c r="H14" s="190"/>
      <c r="I14" s="191">
        <f>I8</f>
        <v>408</v>
      </c>
      <c r="J14" s="397">
        <f>J8</f>
        <v>3.49E-2</v>
      </c>
      <c r="K14" s="237">
        <f>IF(OR($G$7=0,$I$8=0),0,IF($C$13&lt;12,K13,PMT($J14/12,$I14,-$G14)))</f>
        <v>0</v>
      </c>
      <c r="L14" s="203" t="s">
        <v>119</v>
      </c>
      <c r="M14" s="204">
        <f>ROUNDUP($K13,-1)</f>
        <v>0</v>
      </c>
      <c r="N14" s="196"/>
      <c r="O14" s="191"/>
      <c r="P14" s="197"/>
      <c r="Q14" s="200" t="str">
        <f>$V$30</f>
        <v>% ปรับปรุงค่างวดแบบขั้นบันได</v>
      </c>
      <c r="R14" s="201" t="s">
        <v>113</v>
      </c>
      <c r="S14" s="202" t="s">
        <v>114</v>
      </c>
      <c r="T14" s="134"/>
      <c r="U14" s="134"/>
      <c r="V14" s="134"/>
      <c r="W14" s="134"/>
      <c r="X14" s="134"/>
    </row>
    <row r="15" spans="1:24" ht="18" hidden="1" customHeight="1">
      <c r="A15" s="189">
        <f t="shared" si="0"/>
        <v>25</v>
      </c>
      <c r="B15" s="404">
        <f t="shared" si="0"/>
        <v>3.49E-2</v>
      </c>
      <c r="C15" s="185">
        <f t="shared" si="0"/>
        <v>12</v>
      </c>
      <c r="D15" s="186"/>
      <c r="E15" s="187" t="str">
        <f t="shared" si="1"/>
        <v>ปีที่ 2</v>
      </c>
      <c r="F15" s="188" t="str">
        <f t="shared" si="1"/>
        <v>MRR-2.50%</v>
      </c>
      <c r="G15" s="189">
        <f>VLOOKUP(A15,$D$32:$T$402,14,FALSE)</f>
        <v>0</v>
      </c>
      <c r="H15" s="190"/>
      <c r="I15" s="191">
        <f>I9</f>
        <v>396</v>
      </c>
      <c r="J15" s="397">
        <f>J9</f>
        <v>3.49E-2</v>
      </c>
      <c r="K15" s="193">
        <f>IF(OR($G$7=0,$I$8=0),0,PMT($J15/12,$I15,-$G15))</f>
        <v>0</v>
      </c>
      <c r="L15" s="203" t="s">
        <v>120</v>
      </c>
      <c r="M15" s="204">
        <f>ROUNDUP($M16/$Q15,-1)</f>
        <v>0</v>
      </c>
      <c r="N15" s="196"/>
      <c r="O15" s="191"/>
      <c r="P15" s="197"/>
      <c r="Q15" s="205">
        <v>1.1000000000000001</v>
      </c>
      <c r="R15" s="206"/>
      <c r="S15" s="197"/>
      <c r="T15" s="134"/>
      <c r="U15" s="134"/>
      <c r="V15" s="134"/>
      <c r="W15" s="134"/>
      <c r="X15" s="134"/>
    </row>
    <row r="16" spans="1:24" ht="18" hidden="1" customHeight="1">
      <c r="A16" s="189">
        <f t="shared" si="0"/>
        <v>37</v>
      </c>
      <c r="B16" s="404">
        <f t="shared" si="0"/>
        <v>7.9000000000000001E-2</v>
      </c>
      <c r="C16" s="185">
        <f t="shared" si="0"/>
        <v>0</v>
      </c>
      <c r="D16" s="186"/>
      <c r="E16" s="187" t="str">
        <f t="shared" si="1"/>
        <v>ปีที่ 3</v>
      </c>
      <c r="F16" s="188" t="str">
        <f t="shared" si="1"/>
        <v>MLR-1.25%</v>
      </c>
      <c r="G16" s="189">
        <f>VLOOKUP(A16,$D$32:$T$402,14,FALSE)</f>
        <v>0</v>
      </c>
      <c r="H16" s="190"/>
      <c r="I16" s="191">
        <f>I10</f>
        <v>384</v>
      </c>
      <c r="J16" s="397">
        <f>J10</f>
        <v>7.9000000000000001E-2</v>
      </c>
      <c r="K16" s="193">
        <f>IF(OR($G$7=0,$I$8=0),0,PMT($J16/12,$I16,-$G16))</f>
        <v>0</v>
      </c>
      <c r="L16" s="203" t="s">
        <v>121</v>
      </c>
      <c r="M16" s="204">
        <f>ROUNDUP($M$5*$Q16,-1)</f>
        <v>0</v>
      </c>
      <c r="N16" s="196"/>
      <c r="O16" s="191"/>
      <c r="P16" s="197"/>
      <c r="Q16" s="207">
        <f>IF(OR($G$7=0,$I$8=0),0,VLOOKUP($I$8/12,$V$32:$X$62,3))</f>
        <v>0</v>
      </c>
      <c r="R16" s="206">
        <f>IF(M15=0,0,M16/M15)</f>
        <v>0</v>
      </c>
      <c r="S16" s="197">
        <f>M16-M15</f>
        <v>0</v>
      </c>
      <c r="T16" s="134"/>
      <c r="U16" s="134"/>
      <c r="V16" s="134"/>
      <c r="W16" s="134"/>
      <c r="X16" s="134"/>
    </row>
    <row r="17" spans="1:26" s="1" customFormat="1" ht="18" hidden="1" customHeight="1" thickBot="1">
      <c r="A17" s="165">
        <f>A11</f>
        <v>37</v>
      </c>
      <c r="B17" s="405">
        <f>B11</f>
        <v>5.7499999999999996E-2</v>
      </c>
      <c r="C17" s="134"/>
      <c r="D17" s="238"/>
      <c r="E17" s="239" t="str">
        <f t="shared" si="1"/>
        <v xml:space="preserve"> </v>
      </c>
      <c r="F17" s="240" t="str">
        <f t="shared" si="1"/>
        <v>MRR-1.50%</v>
      </c>
      <c r="G17" s="241">
        <f>VLOOKUP(A17,$D$32:$T$402,14,FALSE)</f>
        <v>0</v>
      </c>
      <c r="H17" s="242"/>
      <c r="I17" s="243">
        <f>I11</f>
        <v>384</v>
      </c>
      <c r="J17" s="400">
        <f>J11</f>
        <v>5.7499999999999996E-2</v>
      </c>
      <c r="K17" s="245">
        <f>IF(OR($G$7=0,$I$8=0),0,PMT($J17/12,$I17,-$G17))</f>
        <v>0</v>
      </c>
      <c r="L17" s="246" t="s">
        <v>122</v>
      </c>
      <c r="M17" s="247">
        <f>IF(OR($G$7=0,$I$8=0),0,ROUNDUP(PMT($J17/12,$N$5-60,-$Q$93),-1))</f>
        <v>0</v>
      </c>
      <c r="N17" s="248">
        <f>IF(OR($G$7=0,$I$8=0),0,370-COUNTIF(S33:S402,0))</f>
        <v>0</v>
      </c>
      <c r="O17" s="243">
        <f>SUM(T33:T402)</f>
        <v>0</v>
      </c>
      <c r="P17" s="223">
        <f>IF(OR($G$7=0,$I$8=0),0,SUM(R33:R68))</f>
        <v>0</v>
      </c>
      <c r="Q17" s="249"/>
      <c r="R17" s="222">
        <f>IF(M16=0,0,M17/M16)</f>
        <v>0</v>
      </c>
      <c r="S17" s="223">
        <f>M17-M16</f>
        <v>0</v>
      </c>
      <c r="T17" s="134"/>
      <c r="U17" s="134"/>
      <c r="V17" s="134"/>
      <c r="W17" s="134"/>
      <c r="X17" s="134"/>
    </row>
    <row r="18" spans="1:26" s="1" customFormat="1" ht="18" customHeight="1" thickBot="1">
      <c r="A18" s="657"/>
      <c r="B18" s="657"/>
      <c r="C18" s="657"/>
      <c r="D18" s="657"/>
      <c r="E18" s="134"/>
      <c r="F18" s="641" t="s">
        <v>294</v>
      </c>
      <c r="G18" s="641" t="s">
        <v>293</v>
      </c>
      <c r="H18" s="641" t="s">
        <v>292</v>
      </c>
      <c r="I18" s="646"/>
      <c r="J18" s="647"/>
      <c r="K18" s="648"/>
      <c r="L18" s="649"/>
      <c r="M18" s="650"/>
      <c r="N18" s="651"/>
      <c r="O18" s="646"/>
      <c r="P18" s="652"/>
      <c r="Q18" s="653"/>
      <c r="R18" s="654"/>
      <c r="S18" s="652"/>
      <c r="T18" s="134"/>
      <c r="U18" s="134"/>
      <c r="V18" s="134"/>
      <c r="W18" s="134"/>
      <c r="X18" s="134"/>
    </row>
    <row r="19" spans="1:26" s="1" customFormat="1" ht="18" customHeight="1">
      <c r="A19" s="659" t="s">
        <v>288</v>
      </c>
      <c r="B19" s="660" t="s">
        <v>145</v>
      </c>
      <c r="C19" s="661"/>
      <c r="D19" s="662"/>
      <c r="E19" s="656" t="s">
        <v>291</v>
      </c>
      <c r="F19" s="642">
        <f>'Secured - Table 1'!K11</f>
        <v>0</v>
      </c>
      <c r="G19" s="644">
        <f>'Secured - Table 1'!J13</f>
        <v>26</v>
      </c>
      <c r="H19" s="642"/>
      <c r="I19" s="646"/>
      <c r="J19" s="647"/>
      <c r="K19" s="648"/>
      <c r="L19" s="649"/>
      <c r="M19" s="650"/>
      <c r="N19" s="651"/>
      <c r="O19" s="646"/>
      <c r="P19" s="652"/>
      <c r="Q19" s="653"/>
      <c r="R19" s="654"/>
      <c r="S19" s="652"/>
      <c r="T19" s="134"/>
      <c r="U19" s="134"/>
      <c r="V19" s="134"/>
      <c r="W19" s="134"/>
      <c r="X19" s="134"/>
    </row>
    <row r="20" spans="1:26" s="1" customFormat="1" ht="18" customHeight="1">
      <c r="A20" s="663" t="s">
        <v>62</v>
      </c>
      <c r="B20" s="134" t="str">
        <f>IF(B19="MRTA","MRR-4.26%","MRR-3.96%")</f>
        <v>MRR-4.26%</v>
      </c>
      <c r="C20" s="641" t="s">
        <v>290</v>
      </c>
      <c r="D20" s="664">
        <f>IF(B19="MRTA",3.49%,3.79%)</f>
        <v>3.49E-2</v>
      </c>
      <c r="E20" s="656" t="s">
        <v>145</v>
      </c>
      <c r="F20" s="640">
        <f>IF(B19="NO MRTA",0,'Secured - Table 1'!I14)</f>
        <v>0</v>
      </c>
      <c r="G20" s="644">
        <f>'Secured - Table 1'!F11</f>
        <v>10</v>
      </c>
      <c r="H20" s="642">
        <f>'Secured - Table 1'!H11</f>
        <v>0</v>
      </c>
      <c r="I20" s="134"/>
      <c r="J20" s="393"/>
      <c r="K20" s="134"/>
      <c r="L20" s="134"/>
      <c r="M20" s="134"/>
      <c r="N20" s="134"/>
      <c r="O20" s="134"/>
      <c r="P20" s="134"/>
      <c r="Q20" s="134"/>
      <c r="R20" s="134"/>
      <c r="S20" s="134"/>
      <c r="T20" s="134"/>
      <c r="U20" s="134"/>
      <c r="V20" s="134"/>
      <c r="W20" s="134"/>
      <c r="X20" s="134"/>
    </row>
    <row r="21" spans="1:26" s="1" customFormat="1" ht="18" customHeight="1">
      <c r="A21" s="663" t="s">
        <v>72</v>
      </c>
      <c r="B21" s="134" t="str">
        <f>IF(B19="MRTA","MRR-4.26%","MRR-3.96%")</f>
        <v>MRR-4.26%</v>
      </c>
      <c r="C21" s="641" t="s">
        <v>290</v>
      </c>
      <c r="D21" s="664">
        <f>IF(B19="MRTA",3.49%,3.79%)</f>
        <v>3.49E-2</v>
      </c>
      <c r="E21" s="656"/>
      <c r="F21" s="643"/>
      <c r="G21" s="644">
        <v>0</v>
      </c>
      <c r="H21" s="134"/>
      <c r="I21" s="134"/>
      <c r="J21" s="393"/>
      <c r="K21" s="134"/>
      <c r="L21" s="134"/>
      <c r="M21" s="134"/>
      <c r="N21" s="134"/>
      <c r="O21" s="134"/>
      <c r="P21" s="134"/>
      <c r="Q21" s="134"/>
      <c r="R21" s="134"/>
      <c r="S21" s="134"/>
      <c r="T21" s="134"/>
      <c r="U21" s="134"/>
      <c r="V21" s="134"/>
      <c r="W21" s="134"/>
      <c r="X21" s="134"/>
    </row>
    <row r="22" spans="1:26" s="1" customFormat="1" ht="18" customHeight="1">
      <c r="A22" s="663" t="s">
        <v>73</v>
      </c>
      <c r="B22" s="134" t="str">
        <f>IF(B19="MRTA","MRR-4.26%","MRR-3.96%")</f>
        <v>MRR-4.26%</v>
      </c>
      <c r="C22" s="641" t="s">
        <v>290</v>
      </c>
      <c r="D22" s="664">
        <f>IF(B19="MRTA",3.49%,3.79%)</f>
        <v>3.49E-2</v>
      </c>
      <c r="E22" s="669" t="s">
        <v>150</v>
      </c>
      <c r="F22" s="670">
        <f>F19+F20+F21</f>
        <v>0</v>
      </c>
      <c r="G22" s="134"/>
      <c r="H22" s="134" t="s">
        <v>402</v>
      </c>
      <c r="I22" s="134"/>
      <c r="J22" s="393"/>
      <c r="K22" s="134"/>
      <c r="L22" s="134"/>
      <c r="M22" s="134"/>
      <c r="N22" s="134"/>
      <c r="O22" s="134"/>
      <c r="P22" s="134"/>
      <c r="Q22" s="134"/>
      <c r="R22" s="134"/>
      <c r="S22" s="134"/>
      <c r="T22" s="134"/>
      <c r="U22" s="134"/>
      <c r="V22" s="134"/>
      <c r="W22" s="134"/>
      <c r="X22" s="134"/>
    </row>
    <row r="23" spans="1:26" s="1" customFormat="1" ht="18" customHeight="1" thickBot="1">
      <c r="A23" s="665" t="s">
        <v>289</v>
      </c>
      <c r="B23" s="666" t="s">
        <v>250</v>
      </c>
      <c r="C23" s="667" t="s">
        <v>290</v>
      </c>
      <c r="D23" s="668">
        <f>7.75%-2%</f>
        <v>5.7499999999999996E-2</v>
      </c>
      <c r="E23" s="669" t="s">
        <v>280</v>
      </c>
      <c r="F23" s="670">
        <f>M4</f>
        <v>9500</v>
      </c>
      <c r="G23" s="134"/>
      <c r="H23" s="819">
        <v>9500</v>
      </c>
      <c r="I23" s="134"/>
      <c r="J23" s="393"/>
      <c r="K23" s="134"/>
      <c r="L23" s="134"/>
      <c r="M23" s="134"/>
      <c r="N23" s="134"/>
      <c r="O23" s="134"/>
      <c r="P23" s="134"/>
      <c r="Q23" s="134"/>
      <c r="R23" s="134"/>
      <c r="S23" s="134"/>
      <c r="T23" s="134"/>
      <c r="U23" s="134"/>
      <c r="V23" s="134"/>
      <c r="W23" s="134"/>
      <c r="X23" s="134"/>
    </row>
    <row r="24" spans="1:26" s="1" customFormat="1" ht="18" customHeight="1">
      <c r="A24" s="658"/>
      <c r="B24" s="658" t="s">
        <v>382</v>
      </c>
      <c r="C24" s="658"/>
      <c r="D24" s="770">
        <f>AVERAGE(D20:D22)</f>
        <v>3.49E-2</v>
      </c>
      <c r="F24" s="655"/>
      <c r="G24" s="655"/>
      <c r="H24" s="655"/>
      <c r="I24" s="134"/>
      <c r="J24" s="393"/>
      <c r="K24" s="134"/>
      <c r="L24" s="134"/>
      <c r="M24" s="134"/>
      <c r="N24" s="134"/>
      <c r="O24" s="134"/>
      <c r="P24" s="134"/>
      <c r="Q24" s="134"/>
      <c r="R24" s="134"/>
      <c r="S24" s="134"/>
      <c r="T24" s="134"/>
      <c r="U24" s="134"/>
      <c r="V24" s="134"/>
      <c r="W24" s="134"/>
      <c r="X24" s="134"/>
    </row>
    <row r="25" spans="1:26" s="1" customFormat="1" ht="18" customHeight="1">
      <c r="A25" s="134" t="s">
        <v>381</v>
      </c>
      <c r="B25" s="134"/>
      <c r="C25" s="134"/>
      <c r="D25" s="134"/>
      <c r="E25" s="134" t="s">
        <v>295</v>
      </c>
      <c r="F25" s="645" t="s">
        <v>297</v>
      </c>
      <c r="G25" s="134" t="s">
        <v>299</v>
      </c>
      <c r="H25" s="645" t="s">
        <v>403</v>
      </c>
      <c r="I25" s="134"/>
      <c r="J25" s="393"/>
      <c r="K25" s="134"/>
      <c r="L25" s="134"/>
      <c r="M25" s="134"/>
      <c r="N25" s="134"/>
      <c r="O25" s="134"/>
      <c r="P25" s="134"/>
      <c r="Q25" s="134"/>
      <c r="R25" s="134"/>
      <c r="S25" s="134"/>
      <c r="T25" s="134"/>
      <c r="U25" s="134"/>
      <c r="V25" s="134"/>
      <c r="W25" s="134"/>
      <c r="X25" s="134"/>
    </row>
    <row r="26" spans="1:26" s="1" customFormat="1" ht="18" customHeight="1">
      <c r="A26" s="134"/>
      <c r="B26" s="134"/>
      <c r="C26" s="134"/>
      <c r="D26" s="134"/>
      <c r="E26" s="645">
        <f>SUM(F34:F69)</f>
        <v>0</v>
      </c>
      <c r="F26" s="645">
        <f>E70</f>
        <v>0</v>
      </c>
      <c r="G26" s="645">
        <f>SUM(H34:H69)</f>
        <v>0</v>
      </c>
      <c r="H26" s="1904">
        <f>O4</f>
        <v>0</v>
      </c>
      <c r="I26" s="134"/>
      <c r="J26" s="393"/>
      <c r="K26" s="134"/>
      <c r="L26" s="134"/>
      <c r="M26" s="134"/>
      <c r="N26" s="134"/>
      <c r="O26" s="134"/>
      <c r="P26" s="134"/>
      <c r="Q26" s="134"/>
      <c r="R26" s="134"/>
      <c r="S26" s="134"/>
      <c r="T26" s="134"/>
      <c r="U26" s="134"/>
      <c r="V26" s="134"/>
      <c r="W26" s="134"/>
      <c r="X26" s="134"/>
      <c r="Z26" s="820"/>
    </row>
    <row r="27" spans="1:26" s="1" customFormat="1" ht="18" customHeight="1">
      <c r="A27" s="134"/>
      <c r="B27" s="134"/>
      <c r="C27" s="134"/>
      <c r="D27" s="134"/>
      <c r="E27" s="134" t="s">
        <v>296</v>
      </c>
      <c r="F27" s="645" t="s">
        <v>298</v>
      </c>
      <c r="G27" s="134" t="s">
        <v>300</v>
      </c>
      <c r="H27" s="1905"/>
      <c r="I27" s="134"/>
      <c r="J27" s="393"/>
      <c r="K27" s="134"/>
      <c r="L27" s="134"/>
      <c r="M27" s="134"/>
      <c r="N27" s="134"/>
      <c r="O27" s="134"/>
      <c r="P27" s="134"/>
      <c r="Q27" s="134"/>
      <c r="R27" s="134"/>
      <c r="S27" s="134"/>
      <c r="T27" s="134"/>
      <c r="U27" s="134"/>
      <c r="V27" s="134"/>
      <c r="W27" s="134"/>
      <c r="X27" s="134"/>
    </row>
    <row r="28" spans="1:26" s="1" customFormat="1" ht="18" customHeight="1">
      <c r="A28" s="134"/>
      <c r="B28" s="134"/>
      <c r="C28" s="134"/>
      <c r="D28" s="134"/>
      <c r="E28" s="645">
        <f>SUM(F34:F93)</f>
        <v>0</v>
      </c>
      <c r="F28" s="645">
        <f>E94</f>
        <v>0</v>
      </c>
      <c r="G28" s="645">
        <f>SUM(H34:H93)</f>
        <v>0</v>
      </c>
      <c r="H28" s="1906"/>
      <c r="I28" s="134"/>
      <c r="J28" s="393"/>
      <c r="K28" s="134"/>
      <c r="L28" s="134"/>
      <c r="M28" s="134"/>
      <c r="N28" s="134"/>
      <c r="O28" s="134"/>
      <c r="P28" s="134"/>
      <c r="Q28" s="134"/>
      <c r="R28" s="134"/>
      <c r="S28" s="134"/>
      <c r="T28" s="134"/>
      <c r="U28" s="134"/>
      <c r="V28" s="134"/>
      <c r="W28" s="134"/>
      <c r="X28" s="134"/>
      <c r="Z28" s="820">
        <f>'SCB2'!F28-Mortgage!F28</f>
        <v>0</v>
      </c>
    </row>
    <row r="29" spans="1:26" s="1" customFormat="1" ht="18" customHeight="1" thickBot="1">
      <c r="A29" s="134"/>
      <c r="B29" s="134"/>
      <c r="C29" s="134"/>
      <c r="D29" s="134"/>
      <c r="E29" s="134"/>
      <c r="F29" s="134"/>
      <c r="G29" s="134"/>
      <c r="H29" s="134"/>
      <c r="I29" s="134"/>
      <c r="J29" s="393"/>
      <c r="K29" s="134"/>
      <c r="L29" s="134"/>
      <c r="M29" s="134"/>
      <c r="N29" s="134"/>
      <c r="O29" s="134"/>
      <c r="P29" s="134"/>
      <c r="Q29" s="134"/>
      <c r="R29" s="134"/>
      <c r="S29" s="134"/>
      <c r="T29" s="134"/>
      <c r="U29" s="134"/>
      <c r="V29" s="134"/>
      <c r="W29" s="134"/>
      <c r="X29" s="134"/>
      <c r="Z29" s="820"/>
    </row>
    <row r="30" spans="1:26" s="1" customFormat="1" ht="18" customHeight="1">
      <c r="A30" s="250"/>
      <c r="B30" s="251"/>
      <c r="C30" s="252"/>
      <c r="D30" s="253"/>
      <c r="E30" s="1823" t="str">
        <f>D4</f>
        <v>1. แบบคงที่</v>
      </c>
      <c r="F30" s="1824"/>
      <c r="G30" s="1824"/>
      <c r="H30" s="1825"/>
      <c r="I30" s="1826" t="str">
        <f>D5</f>
        <v>2. แบบคงที่ มี Grace Period</v>
      </c>
      <c r="J30" s="1824"/>
      <c r="K30" s="1824"/>
      <c r="L30" s="1827"/>
      <c r="M30" s="1823" t="str">
        <f>D6</f>
        <v>3. แบบขั้นบันได</v>
      </c>
      <c r="N30" s="1824"/>
      <c r="O30" s="1824"/>
      <c r="P30" s="1825"/>
      <c r="Q30" s="1826" t="str">
        <f>D12</f>
        <v>4. แบบขั้นบันได มี Grace Period</v>
      </c>
      <c r="R30" s="1824"/>
      <c r="S30" s="1824"/>
      <c r="T30" s="1827"/>
      <c r="U30" s="134"/>
      <c r="V30" s="261" t="s">
        <v>123</v>
      </c>
      <c r="W30" s="262"/>
      <c r="X30" s="263"/>
    </row>
    <row r="31" spans="1:26" s="1" customFormat="1" ht="36.950000000000003" customHeight="1">
      <c r="A31" s="264" t="s">
        <v>124</v>
      </c>
      <c r="B31" s="265" t="s">
        <v>125</v>
      </c>
      <c r="C31" s="266" t="s">
        <v>126</v>
      </c>
      <c r="D31" s="267" t="s">
        <v>127</v>
      </c>
      <c r="E31" s="268" t="s">
        <v>128</v>
      </c>
      <c r="F31" s="269" t="s">
        <v>129</v>
      </c>
      <c r="G31" s="269" t="s">
        <v>130</v>
      </c>
      <c r="H31" s="270" t="s">
        <v>131</v>
      </c>
      <c r="I31" s="271" t="s">
        <v>128</v>
      </c>
      <c r="J31" s="401" t="s">
        <v>129</v>
      </c>
      <c r="K31" s="269" t="s">
        <v>130</v>
      </c>
      <c r="L31" s="272" t="s">
        <v>131</v>
      </c>
      <c r="M31" s="268" t="s">
        <v>128</v>
      </c>
      <c r="N31" s="269" t="s">
        <v>129</v>
      </c>
      <c r="O31" s="269" t="s">
        <v>130</v>
      </c>
      <c r="P31" s="270" t="s">
        <v>131</v>
      </c>
      <c r="Q31" s="271" t="s">
        <v>128</v>
      </c>
      <c r="R31" s="269" t="s">
        <v>129</v>
      </c>
      <c r="S31" s="269" t="s">
        <v>130</v>
      </c>
      <c r="T31" s="272" t="s">
        <v>131</v>
      </c>
      <c r="U31" s="134"/>
      <c r="V31" s="273" t="s">
        <v>132</v>
      </c>
      <c r="W31" s="274" t="s">
        <v>133</v>
      </c>
      <c r="X31" s="275" t="s">
        <v>134</v>
      </c>
    </row>
    <row r="32" spans="1:26" s="1" customFormat="1" ht="15" customHeight="1">
      <c r="A32" s="276"/>
      <c r="B32" s="277"/>
      <c r="C32" s="181">
        <v>0</v>
      </c>
      <c r="D32" s="278">
        <v>0</v>
      </c>
      <c r="E32" s="279"/>
      <c r="F32" s="280"/>
      <c r="G32" s="280"/>
      <c r="H32" s="281">
        <f>-$G$7</f>
        <v>0</v>
      </c>
      <c r="I32" s="282"/>
      <c r="J32" s="509"/>
      <c r="K32" s="280"/>
      <c r="L32" s="283">
        <f>-$G$7</f>
        <v>0</v>
      </c>
      <c r="M32" s="279"/>
      <c r="N32" s="280"/>
      <c r="O32" s="284"/>
      <c r="P32" s="281">
        <f>-$G$7</f>
        <v>0</v>
      </c>
      <c r="Q32" s="282"/>
      <c r="R32" s="280"/>
      <c r="S32" s="284"/>
      <c r="T32" s="283">
        <f>-$G$7</f>
        <v>0</v>
      </c>
      <c r="U32" s="134"/>
      <c r="V32" s="285">
        <v>0</v>
      </c>
      <c r="W32" s="286">
        <v>1</v>
      </c>
      <c r="X32" s="287">
        <v>1.03</v>
      </c>
    </row>
    <row r="33" spans="1:24" s="1" customFormat="1" ht="15" customHeight="1">
      <c r="A33" s="409">
        <f t="shared" ref="A33:A96" si="2">VLOOKUP(D33,$A$7:$B$11,2)</f>
        <v>3.49E-2</v>
      </c>
      <c r="B33" s="406">
        <f t="shared" ref="B33:B96" si="3">A33/12</f>
        <v>2.9083333333333335E-3</v>
      </c>
      <c r="C33" s="197">
        <f t="shared" ref="C33:C96" si="4">INT((D33+11)/12)</f>
        <v>1</v>
      </c>
      <c r="D33" s="290">
        <v>1</v>
      </c>
      <c r="E33" s="291">
        <f>$G$7</f>
        <v>0</v>
      </c>
      <c r="F33" s="292">
        <f t="shared" ref="F33:F96" si="5">ROUND(E33*$B33,2)</f>
        <v>0</v>
      </c>
      <c r="G33" s="292">
        <f t="shared" ref="G33:G96" si="6">IF(E33&lt;H33,E33,H33-F33)</f>
        <v>0</v>
      </c>
      <c r="H33" s="293">
        <f t="shared" ref="H33:H96" si="7">IF(E33&lt;$M$4,E33+F33,$M$4)</f>
        <v>0</v>
      </c>
      <c r="I33" s="294">
        <f>$G$7</f>
        <v>0</v>
      </c>
      <c r="J33" s="510">
        <f t="shared" ref="J33:J96" si="8">ROUND(I33*$B33,2)</f>
        <v>0</v>
      </c>
      <c r="K33" s="292">
        <f t="shared" ref="K33:K96" si="9">IF(I33&lt;L33,I33,L33-J33)</f>
        <v>0</v>
      </c>
      <c r="L33" s="295">
        <f t="shared" ref="L33:L44" si="10">IF(I33&lt;$M$14,I33+J33,$M$14)</f>
        <v>0</v>
      </c>
      <c r="M33" s="291">
        <f>$G$7</f>
        <v>0</v>
      </c>
      <c r="N33" s="292">
        <f t="shared" ref="N33:N96" si="11">ROUND(M33*$B33,2)</f>
        <v>0</v>
      </c>
      <c r="O33" s="292">
        <f t="shared" ref="O33:O96" si="12">IF(M33&lt;P33,M33,P33-N33)</f>
        <v>0</v>
      </c>
      <c r="P33" s="296">
        <f t="shared" ref="P33:P56" si="13">IF(M33&lt;$M$9,M33+N33,$M$9)</f>
        <v>0</v>
      </c>
      <c r="Q33" s="294">
        <f>$G$7</f>
        <v>0</v>
      </c>
      <c r="R33" s="292">
        <f t="shared" ref="R33:R96" si="14">ROUND(Q33*$B33,2)</f>
        <v>0</v>
      </c>
      <c r="S33" s="292">
        <f t="shared" ref="S33:S96" si="15">IF(Q33&lt;T33,Q33,T33-R33)</f>
        <v>0</v>
      </c>
      <c r="T33" s="295">
        <f t="shared" ref="T33:T44" si="16">IF(Q33&lt;$M$14,Q33+R33,$M$14)</f>
        <v>0</v>
      </c>
      <c r="U33" s="134"/>
      <c r="V33" s="297">
        <v>1</v>
      </c>
      <c r="W33" s="298">
        <v>1</v>
      </c>
      <c r="X33" s="299">
        <v>1.03</v>
      </c>
    </row>
    <row r="34" spans="1:24" s="1" customFormat="1" ht="15" customHeight="1">
      <c r="A34" s="409">
        <f t="shared" si="2"/>
        <v>3.49E-2</v>
      </c>
      <c r="B34" s="406">
        <f t="shared" si="3"/>
        <v>2.9083333333333335E-3</v>
      </c>
      <c r="C34" s="197">
        <f t="shared" si="4"/>
        <v>1</v>
      </c>
      <c r="D34" s="290">
        <v>2</v>
      </c>
      <c r="E34" s="300">
        <f t="shared" ref="E34:E97" si="17">IF(E33&lt;H33,0,E33-G33)</f>
        <v>0</v>
      </c>
      <c r="F34" s="292">
        <f t="shared" si="5"/>
        <v>0</v>
      </c>
      <c r="G34" s="292">
        <f t="shared" si="6"/>
        <v>0</v>
      </c>
      <c r="H34" s="293">
        <f t="shared" si="7"/>
        <v>0</v>
      </c>
      <c r="I34" s="301">
        <f t="shared" ref="I34:I97" si="18">IF(I33&lt;L33,0,I33-K33)</f>
        <v>0</v>
      </c>
      <c r="J34" s="510">
        <f t="shared" si="8"/>
        <v>0</v>
      </c>
      <c r="K34" s="292">
        <f t="shared" si="9"/>
        <v>0</v>
      </c>
      <c r="L34" s="295">
        <f t="shared" si="10"/>
        <v>0</v>
      </c>
      <c r="M34" s="300">
        <f t="shared" ref="M34:M97" si="19">IF(M33&lt;P33,0,M33-O33)</f>
        <v>0</v>
      </c>
      <c r="N34" s="292">
        <f t="shared" si="11"/>
        <v>0</v>
      </c>
      <c r="O34" s="292">
        <f t="shared" si="12"/>
        <v>0</v>
      </c>
      <c r="P34" s="296">
        <f t="shared" si="13"/>
        <v>0</v>
      </c>
      <c r="Q34" s="301">
        <f t="shared" ref="Q34:Q97" si="20">IF(Q33&lt;T33,0,Q33-S33)</f>
        <v>0</v>
      </c>
      <c r="R34" s="292">
        <f t="shared" si="14"/>
        <v>0</v>
      </c>
      <c r="S34" s="292">
        <f t="shared" si="15"/>
        <v>0</v>
      </c>
      <c r="T34" s="295">
        <f t="shared" si="16"/>
        <v>0</v>
      </c>
      <c r="U34" s="134"/>
      <c r="V34" s="297">
        <v>2</v>
      </c>
      <c r="W34" s="298">
        <v>1</v>
      </c>
      <c r="X34" s="299">
        <v>1.03</v>
      </c>
    </row>
    <row r="35" spans="1:24" s="1" customFormat="1" ht="15" customHeight="1">
      <c r="A35" s="409">
        <f t="shared" si="2"/>
        <v>3.49E-2</v>
      </c>
      <c r="B35" s="406">
        <f t="shared" si="3"/>
        <v>2.9083333333333335E-3</v>
      </c>
      <c r="C35" s="197">
        <f t="shared" si="4"/>
        <v>1</v>
      </c>
      <c r="D35" s="290">
        <v>3</v>
      </c>
      <c r="E35" s="300">
        <f t="shared" si="17"/>
        <v>0</v>
      </c>
      <c r="F35" s="292">
        <f t="shared" si="5"/>
        <v>0</v>
      </c>
      <c r="G35" s="292">
        <f t="shared" si="6"/>
        <v>0</v>
      </c>
      <c r="H35" s="293">
        <f t="shared" si="7"/>
        <v>0</v>
      </c>
      <c r="I35" s="301">
        <f t="shared" si="18"/>
        <v>0</v>
      </c>
      <c r="J35" s="510">
        <f t="shared" si="8"/>
        <v>0</v>
      </c>
      <c r="K35" s="292">
        <f t="shared" si="9"/>
        <v>0</v>
      </c>
      <c r="L35" s="295">
        <f t="shared" si="10"/>
        <v>0</v>
      </c>
      <c r="M35" s="300">
        <f t="shared" si="19"/>
        <v>0</v>
      </c>
      <c r="N35" s="292">
        <f t="shared" si="11"/>
        <v>0</v>
      </c>
      <c r="O35" s="292">
        <f t="shared" si="12"/>
        <v>0</v>
      </c>
      <c r="P35" s="296">
        <f t="shared" si="13"/>
        <v>0</v>
      </c>
      <c r="Q35" s="301">
        <f t="shared" si="20"/>
        <v>0</v>
      </c>
      <c r="R35" s="292">
        <f t="shared" si="14"/>
        <v>0</v>
      </c>
      <c r="S35" s="292">
        <f t="shared" si="15"/>
        <v>0</v>
      </c>
      <c r="T35" s="295">
        <f t="shared" si="16"/>
        <v>0</v>
      </c>
      <c r="U35" s="134"/>
      <c r="V35" s="297">
        <v>3</v>
      </c>
      <c r="W35" s="298">
        <v>1</v>
      </c>
      <c r="X35" s="299">
        <v>1.03</v>
      </c>
    </row>
    <row r="36" spans="1:24" s="1" customFormat="1" ht="15" customHeight="1">
      <c r="A36" s="409">
        <f t="shared" si="2"/>
        <v>3.49E-2</v>
      </c>
      <c r="B36" s="406">
        <f t="shared" si="3"/>
        <v>2.9083333333333335E-3</v>
      </c>
      <c r="C36" s="197">
        <f t="shared" si="4"/>
        <v>1</v>
      </c>
      <c r="D36" s="290">
        <v>4</v>
      </c>
      <c r="E36" s="300">
        <f t="shared" si="17"/>
        <v>0</v>
      </c>
      <c r="F36" s="292">
        <f t="shared" si="5"/>
        <v>0</v>
      </c>
      <c r="G36" s="292">
        <f t="shared" si="6"/>
        <v>0</v>
      </c>
      <c r="H36" s="293">
        <f t="shared" si="7"/>
        <v>0</v>
      </c>
      <c r="I36" s="301">
        <f t="shared" si="18"/>
        <v>0</v>
      </c>
      <c r="J36" s="510">
        <f t="shared" si="8"/>
        <v>0</v>
      </c>
      <c r="K36" s="292">
        <f t="shared" si="9"/>
        <v>0</v>
      </c>
      <c r="L36" s="295">
        <f t="shared" si="10"/>
        <v>0</v>
      </c>
      <c r="M36" s="300">
        <f t="shared" si="19"/>
        <v>0</v>
      </c>
      <c r="N36" s="292">
        <f t="shared" si="11"/>
        <v>0</v>
      </c>
      <c r="O36" s="292">
        <f t="shared" si="12"/>
        <v>0</v>
      </c>
      <c r="P36" s="296">
        <f t="shared" si="13"/>
        <v>0</v>
      </c>
      <c r="Q36" s="301">
        <f t="shared" si="20"/>
        <v>0</v>
      </c>
      <c r="R36" s="292">
        <f t="shared" si="14"/>
        <v>0</v>
      </c>
      <c r="S36" s="292">
        <f t="shared" si="15"/>
        <v>0</v>
      </c>
      <c r="T36" s="295">
        <f t="shared" si="16"/>
        <v>0</v>
      </c>
      <c r="U36" s="134"/>
      <c r="V36" s="297">
        <v>4</v>
      </c>
      <c r="W36" s="298">
        <v>1</v>
      </c>
      <c r="X36" s="299">
        <v>1.03</v>
      </c>
    </row>
    <row r="37" spans="1:24" s="1" customFormat="1" ht="15" customHeight="1">
      <c r="A37" s="409">
        <f t="shared" si="2"/>
        <v>3.49E-2</v>
      </c>
      <c r="B37" s="406">
        <f t="shared" si="3"/>
        <v>2.9083333333333335E-3</v>
      </c>
      <c r="C37" s="197">
        <f t="shared" si="4"/>
        <v>1</v>
      </c>
      <c r="D37" s="290">
        <v>5</v>
      </c>
      <c r="E37" s="300">
        <f t="shared" si="17"/>
        <v>0</v>
      </c>
      <c r="F37" s="292">
        <f t="shared" si="5"/>
        <v>0</v>
      </c>
      <c r="G37" s="292">
        <f t="shared" si="6"/>
        <v>0</v>
      </c>
      <c r="H37" s="293">
        <f t="shared" si="7"/>
        <v>0</v>
      </c>
      <c r="I37" s="301">
        <f t="shared" si="18"/>
        <v>0</v>
      </c>
      <c r="J37" s="510">
        <f t="shared" si="8"/>
        <v>0</v>
      </c>
      <c r="K37" s="292">
        <f t="shared" si="9"/>
        <v>0</v>
      </c>
      <c r="L37" s="295">
        <f t="shared" si="10"/>
        <v>0</v>
      </c>
      <c r="M37" s="300">
        <f t="shared" si="19"/>
        <v>0</v>
      </c>
      <c r="N37" s="292">
        <f t="shared" si="11"/>
        <v>0</v>
      </c>
      <c r="O37" s="292">
        <f t="shared" si="12"/>
        <v>0</v>
      </c>
      <c r="P37" s="296">
        <f t="shared" si="13"/>
        <v>0</v>
      </c>
      <c r="Q37" s="301">
        <f t="shared" si="20"/>
        <v>0</v>
      </c>
      <c r="R37" s="292">
        <f t="shared" si="14"/>
        <v>0</v>
      </c>
      <c r="S37" s="292">
        <f t="shared" si="15"/>
        <v>0</v>
      </c>
      <c r="T37" s="295">
        <f t="shared" si="16"/>
        <v>0</v>
      </c>
      <c r="U37" s="134"/>
      <c r="V37" s="297">
        <v>5</v>
      </c>
      <c r="W37" s="298">
        <v>1</v>
      </c>
      <c r="X37" s="299">
        <v>1.03</v>
      </c>
    </row>
    <row r="38" spans="1:24" s="1" customFormat="1" ht="15" customHeight="1">
      <c r="A38" s="409">
        <f t="shared" si="2"/>
        <v>3.49E-2</v>
      </c>
      <c r="B38" s="406">
        <f t="shared" si="3"/>
        <v>2.9083333333333335E-3</v>
      </c>
      <c r="C38" s="197">
        <f t="shared" si="4"/>
        <v>1</v>
      </c>
      <c r="D38" s="290">
        <v>6</v>
      </c>
      <c r="E38" s="300">
        <f t="shared" si="17"/>
        <v>0</v>
      </c>
      <c r="F38" s="292">
        <f t="shared" si="5"/>
        <v>0</v>
      </c>
      <c r="G38" s="292">
        <f t="shared" si="6"/>
        <v>0</v>
      </c>
      <c r="H38" s="293">
        <f t="shared" si="7"/>
        <v>0</v>
      </c>
      <c r="I38" s="301">
        <f t="shared" si="18"/>
        <v>0</v>
      </c>
      <c r="J38" s="510">
        <f t="shared" si="8"/>
        <v>0</v>
      </c>
      <c r="K38" s="292">
        <f t="shared" si="9"/>
        <v>0</v>
      </c>
      <c r="L38" s="295">
        <f t="shared" si="10"/>
        <v>0</v>
      </c>
      <c r="M38" s="300">
        <f t="shared" si="19"/>
        <v>0</v>
      </c>
      <c r="N38" s="292">
        <f t="shared" si="11"/>
        <v>0</v>
      </c>
      <c r="O38" s="292">
        <f t="shared" si="12"/>
        <v>0</v>
      </c>
      <c r="P38" s="296">
        <f t="shared" si="13"/>
        <v>0</v>
      </c>
      <c r="Q38" s="301">
        <f t="shared" si="20"/>
        <v>0</v>
      </c>
      <c r="R38" s="292">
        <f t="shared" si="14"/>
        <v>0</v>
      </c>
      <c r="S38" s="292">
        <f t="shared" si="15"/>
        <v>0</v>
      </c>
      <c r="T38" s="295">
        <f t="shared" si="16"/>
        <v>0</v>
      </c>
      <c r="U38" s="134"/>
      <c r="V38" s="297">
        <v>6</v>
      </c>
      <c r="W38" s="298">
        <v>1</v>
      </c>
      <c r="X38" s="299">
        <v>1.03</v>
      </c>
    </row>
    <row r="39" spans="1:24" s="1" customFormat="1" ht="15" customHeight="1">
      <c r="A39" s="409">
        <f t="shared" si="2"/>
        <v>3.49E-2</v>
      </c>
      <c r="B39" s="406">
        <f t="shared" si="3"/>
        <v>2.9083333333333335E-3</v>
      </c>
      <c r="C39" s="197">
        <f t="shared" si="4"/>
        <v>1</v>
      </c>
      <c r="D39" s="290">
        <v>7</v>
      </c>
      <c r="E39" s="300">
        <f t="shared" si="17"/>
        <v>0</v>
      </c>
      <c r="F39" s="292">
        <f t="shared" si="5"/>
        <v>0</v>
      </c>
      <c r="G39" s="292">
        <f t="shared" si="6"/>
        <v>0</v>
      </c>
      <c r="H39" s="293">
        <f t="shared" si="7"/>
        <v>0</v>
      </c>
      <c r="I39" s="301">
        <f t="shared" si="18"/>
        <v>0</v>
      </c>
      <c r="J39" s="510">
        <f t="shared" si="8"/>
        <v>0</v>
      </c>
      <c r="K39" s="292">
        <f t="shared" si="9"/>
        <v>0</v>
      </c>
      <c r="L39" s="295">
        <f t="shared" si="10"/>
        <v>0</v>
      </c>
      <c r="M39" s="300">
        <f t="shared" si="19"/>
        <v>0</v>
      </c>
      <c r="N39" s="292">
        <f t="shared" si="11"/>
        <v>0</v>
      </c>
      <c r="O39" s="292">
        <f t="shared" si="12"/>
        <v>0</v>
      </c>
      <c r="P39" s="296">
        <f t="shared" si="13"/>
        <v>0</v>
      </c>
      <c r="Q39" s="301">
        <f t="shared" si="20"/>
        <v>0</v>
      </c>
      <c r="R39" s="292">
        <f t="shared" si="14"/>
        <v>0</v>
      </c>
      <c r="S39" s="292">
        <f t="shared" si="15"/>
        <v>0</v>
      </c>
      <c r="T39" s="295">
        <f t="shared" si="16"/>
        <v>0</v>
      </c>
      <c r="U39" s="134"/>
      <c r="V39" s="297">
        <v>7</v>
      </c>
      <c r="W39" s="298">
        <v>0.98</v>
      </c>
      <c r="X39" s="299">
        <v>1</v>
      </c>
    </row>
    <row r="40" spans="1:24" s="1" customFormat="1" ht="15" customHeight="1">
      <c r="A40" s="409">
        <f t="shared" si="2"/>
        <v>3.49E-2</v>
      </c>
      <c r="B40" s="406">
        <f t="shared" si="3"/>
        <v>2.9083333333333335E-3</v>
      </c>
      <c r="C40" s="197">
        <f t="shared" si="4"/>
        <v>1</v>
      </c>
      <c r="D40" s="290">
        <v>8</v>
      </c>
      <c r="E40" s="300">
        <f t="shared" si="17"/>
        <v>0</v>
      </c>
      <c r="F40" s="292">
        <f t="shared" si="5"/>
        <v>0</v>
      </c>
      <c r="G40" s="292">
        <f t="shared" si="6"/>
        <v>0</v>
      </c>
      <c r="H40" s="293">
        <f t="shared" si="7"/>
        <v>0</v>
      </c>
      <c r="I40" s="301">
        <f t="shared" si="18"/>
        <v>0</v>
      </c>
      <c r="J40" s="510">
        <f t="shared" si="8"/>
        <v>0</v>
      </c>
      <c r="K40" s="292">
        <f t="shared" si="9"/>
        <v>0</v>
      </c>
      <c r="L40" s="295">
        <f t="shared" si="10"/>
        <v>0</v>
      </c>
      <c r="M40" s="300">
        <f t="shared" si="19"/>
        <v>0</v>
      </c>
      <c r="N40" s="292">
        <f t="shared" si="11"/>
        <v>0</v>
      </c>
      <c r="O40" s="292">
        <f t="shared" si="12"/>
        <v>0</v>
      </c>
      <c r="P40" s="296">
        <f t="shared" si="13"/>
        <v>0</v>
      </c>
      <c r="Q40" s="301">
        <f t="shared" si="20"/>
        <v>0</v>
      </c>
      <c r="R40" s="292">
        <f t="shared" si="14"/>
        <v>0</v>
      </c>
      <c r="S40" s="292">
        <f t="shared" si="15"/>
        <v>0</v>
      </c>
      <c r="T40" s="295">
        <f t="shared" si="16"/>
        <v>0</v>
      </c>
      <c r="U40" s="134"/>
      <c r="V40" s="297">
        <v>8</v>
      </c>
      <c r="W40" s="298">
        <v>0.96</v>
      </c>
      <c r="X40" s="299">
        <v>0.98</v>
      </c>
    </row>
    <row r="41" spans="1:24" s="1" customFormat="1" ht="15" customHeight="1">
      <c r="A41" s="409">
        <f t="shared" si="2"/>
        <v>3.49E-2</v>
      </c>
      <c r="B41" s="406">
        <f t="shared" si="3"/>
        <v>2.9083333333333335E-3</v>
      </c>
      <c r="C41" s="197">
        <f t="shared" si="4"/>
        <v>1</v>
      </c>
      <c r="D41" s="290">
        <v>9</v>
      </c>
      <c r="E41" s="300">
        <f t="shared" si="17"/>
        <v>0</v>
      </c>
      <c r="F41" s="292">
        <f t="shared" si="5"/>
        <v>0</v>
      </c>
      <c r="G41" s="292">
        <f t="shared" si="6"/>
        <v>0</v>
      </c>
      <c r="H41" s="293">
        <f t="shared" si="7"/>
        <v>0</v>
      </c>
      <c r="I41" s="301">
        <f t="shared" si="18"/>
        <v>0</v>
      </c>
      <c r="J41" s="510">
        <f t="shared" si="8"/>
        <v>0</v>
      </c>
      <c r="K41" s="292">
        <f t="shared" si="9"/>
        <v>0</v>
      </c>
      <c r="L41" s="295">
        <f t="shared" si="10"/>
        <v>0</v>
      </c>
      <c r="M41" s="300">
        <f t="shared" si="19"/>
        <v>0</v>
      </c>
      <c r="N41" s="292">
        <f t="shared" si="11"/>
        <v>0</v>
      </c>
      <c r="O41" s="292">
        <f t="shared" si="12"/>
        <v>0</v>
      </c>
      <c r="P41" s="296">
        <f t="shared" si="13"/>
        <v>0</v>
      </c>
      <c r="Q41" s="301">
        <f t="shared" si="20"/>
        <v>0</v>
      </c>
      <c r="R41" s="292">
        <f t="shared" si="14"/>
        <v>0</v>
      </c>
      <c r="S41" s="292">
        <f t="shared" si="15"/>
        <v>0</v>
      </c>
      <c r="T41" s="295">
        <f t="shared" si="16"/>
        <v>0</v>
      </c>
      <c r="U41" s="134"/>
      <c r="V41" s="297">
        <v>9</v>
      </c>
      <c r="W41" s="298">
        <v>0.95</v>
      </c>
      <c r="X41" s="299">
        <v>0.96</v>
      </c>
    </row>
    <row r="42" spans="1:24" s="1" customFormat="1" ht="15" customHeight="1">
      <c r="A42" s="409">
        <f t="shared" si="2"/>
        <v>3.49E-2</v>
      </c>
      <c r="B42" s="406">
        <f t="shared" si="3"/>
        <v>2.9083333333333335E-3</v>
      </c>
      <c r="C42" s="197">
        <f t="shared" si="4"/>
        <v>1</v>
      </c>
      <c r="D42" s="290">
        <v>10</v>
      </c>
      <c r="E42" s="300">
        <f t="shared" si="17"/>
        <v>0</v>
      </c>
      <c r="F42" s="292">
        <f t="shared" si="5"/>
        <v>0</v>
      </c>
      <c r="G42" s="292">
        <f t="shared" si="6"/>
        <v>0</v>
      </c>
      <c r="H42" s="293">
        <f t="shared" si="7"/>
        <v>0</v>
      </c>
      <c r="I42" s="301">
        <f t="shared" si="18"/>
        <v>0</v>
      </c>
      <c r="J42" s="510">
        <f t="shared" si="8"/>
        <v>0</v>
      </c>
      <c r="K42" s="292">
        <f t="shared" si="9"/>
        <v>0</v>
      </c>
      <c r="L42" s="295">
        <f t="shared" si="10"/>
        <v>0</v>
      </c>
      <c r="M42" s="300">
        <f t="shared" si="19"/>
        <v>0</v>
      </c>
      <c r="N42" s="292">
        <f t="shared" si="11"/>
        <v>0</v>
      </c>
      <c r="O42" s="292">
        <f t="shared" si="12"/>
        <v>0</v>
      </c>
      <c r="P42" s="296">
        <f t="shared" si="13"/>
        <v>0</v>
      </c>
      <c r="Q42" s="301">
        <f t="shared" si="20"/>
        <v>0</v>
      </c>
      <c r="R42" s="292">
        <f t="shared" si="14"/>
        <v>0</v>
      </c>
      <c r="S42" s="292">
        <f t="shared" si="15"/>
        <v>0</v>
      </c>
      <c r="T42" s="295">
        <f t="shared" si="16"/>
        <v>0</v>
      </c>
      <c r="U42" s="134"/>
      <c r="V42" s="297">
        <v>10</v>
      </c>
      <c r="W42" s="298">
        <v>0.94</v>
      </c>
      <c r="X42" s="299">
        <v>0.95</v>
      </c>
    </row>
    <row r="43" spans="1:24" s="1" customFormat="1" ht="15" customHeight="1">
      <c r="A43" s="409">
        <f t="shared" si="2"/>
        <v>3.49E-2</v>
      </c>
      <c r="B43" s="406">
        <f t="shared" si="3"/>
        <v>2.9083333333333335E-3</v>
      </c>
      <c r="C43" s="197">
        <f t="shared" si="4"/>
        <v>1</v>
      </c>
      <c r="D43" s="290">
        <v>11</v>
      </c>
      <c r="E43" s="300">
        <f t="shared" si="17"/>
        <v>0</v>
      </c>
      <c r="F43" s="292">
        <f t="shared" si="5"/>
        <v>0</v>
      </c>
      <c r="G43" s="292">
        <f t="shared" si="6"/>
        <v>0</v>
      </c>
      <c r="H43" s="293">
        <f t="shared" si="7"/>
        <v>0</v>
      </c>
      <c r="I43" s="301">
        <f t="shared" si="18"/>
        <v>0</v>
      </c>
      <c r="J43" s="510">
        <f t="shared" si="8"/>
        <v>0</v>
      </c>
      <c r="K43" s="292">
        <f t="shared" si="9"/>
        <v>0</v>
      </c>
      <c r="L43" s="295">
        <f t="shared" si="10"/>
        <v>0</v>
      </c>
      <c r="M43" s="300">
        <f t="shared" si="19"/>
        <v>0</v>
      </c>
      <c r="N43" s="292">
        <f t="shared" si="11"/>
        <v>0</v>
      </c>
      <c r="O43" s="292">
        <f t="shared" si="12"/>
        <v>0</v>
      </c>
      <c r="P43" s="296">
        <f t="shared" si="13"/>
        <v>0</v>
      </c>
      <c r="Q43" s="301">
        <f t="shared" si="20"/>
        <v>0</v>
      </c>
      <c r="R43" s="292">
        <f t="shared" si="14"/>
        <v>0</v>
      </c>
      <c r="S43" s="292">
        <f t="shared" si="15"/>
        <v>0</v>
      </c>
      <c r="T43" s="295">
        <f t="shared" si="16"/>
        <v>0</v>
      </c>
      <c r="U43" s="134"/>
      <c r="V43" s="297">
        <v>11</v>
      </c>
      <c r="W43" s="298">
        <v>0.93</v>
      </c>
      <c r="X43" s="299">
        <v>0.94</v>
      </c>
    </row>
    <row r="44" spans="1:24" s="1" customFormat="1" ht="15" customHeight="1" thickBot="1">
      <c r="A44" s="410">
        <f t="shared" si="2"/>
        <v>3.49E-2</v>
      </c>
      <c r="B44" s="407">
        <f t="shared" si="3"/>
        <v>2.9083333333333335E-3</v>
      </c>
      <c r="C44" s="223">
        <f t="shared" si="4"/>
        <v>1</v>
      </c>
      <c r="D44" s="304">
        <v>12</v>
      </c>
      <c r="E44" s="305">
        <f t="shared" si="17"/>
        <v>0</v>
      </c>
      <c r="F44" s="306">
        <f t="shared" si="5"/>
        <v>0</v>
      </c>
      <c r="G44" s="306">
        <f t="shared" si="6"/>
        <v>0</v>
      </c>
      <c r="H44" s="307">
        <f t="shared" si="7"/>
        <v>0</v>
      </c>
      <c r="I44" s="308">
        <f t="shared" si="18"/>
        <v>0</v>
      </c>
      <c r="J44" s="511">
        <f t="shared" si="8"/>
        <v>0</v>
      </c>
      <c r="K44" s="306">
        <f t="shared" si="9"/>
        <v>0</v>
      </c>
      <c r="L44" s="309">
        <f t="shared" si="10"/>
        <v>0</v>
      </c>
      <c r="M44" s="305">
        <f t="shared" si="19"/>
        <v>0</v>
      </c>
      <c r="N44" s="306">
        <f t="shared" si="11"/>
        <v>0</v>
      </c>
      <c r="O44" s="306">
        <f t="shared" si="12"/>
        <v>0</v>
      </c>
      <c r="P44" s="310">
        <f t="shared" si="13"/>
        <v>0</v>
      </c>
      <c r="Q44" s="308">
        <f t="shared" si="20"/>
        <v>0</v>
      </c>
      <c r="R44" s="306">
        <f t="shared" si="14"/>
        <v>0</v>
      </c>
      <c r="S44" s="306">
        <f t="shared" si="15"/>
        <v>0</v>
      </c>
      <c r="T44" s="309">
        <f t="shared" si="16"/>
        <v>0</v>
      </c>
      <c r="U44" s="134"/>
      <c r="V44" s="297">
        <v>12</v>
      </c>
      <c r="W44" s="298">
        <v>0.93</v>
      </c>
      <c r="X44" s="299">
        <v>0.93</v>
      </c>
    </row>
    <row r="45" spans="1:24" s="1" customFormat="1" ht="15" customHeight="1">
      <c r="A45" s="411">
        <f t="shared" si="2"/>
        <v>3.49E-2</v>
      </c>
      <c r="B45" s="408">
        <f t="shared" si="3"/>
        <v>2.9083333333333335E-3</v>
      </c>
      <c r="C45" s="252">
        <f t="shared" si="4"/>
        <v>2</v>
      </c>
      <c r="D45" s="313">
        <v>13</v>
      </c>
      <c r="E45" s="314">
        <f t="shared" si="17"/>
        <v>0</v>
      </c>
      <c r="F45" s="315">
        <f t="shared" si="5"/>
        <v>0</v>
      </c>
      <c r="G45" s="315">
        <f t="shared" si="6"/>
        <v>0</v>
      </c>
      <c r="H45" s="316">
        <f t="shared" si="7"/>
        <v>0</v>
      </c>
      <c r="I45" s="317">
        <f t="shared" si="18"/>
        <v>0</v>
      </c>
      <c r="J45" s="512">
        <f t="shared" si="8"/>
        <v>0</v>
      </c>
      <c r="K45" s="315">
        <f t="shared" si="9"/>
        <v>0</v>
      </c>
      <c r="L45" s="318">
        <f t="shared" ref="L45:L108" si="21">IF(I45&lt;$M$5,I45+J45,$M$5)</f>
        <v>0</v>
      </c>
      <c r="M45" s="314">
        <f t="shared" si="19"/>
        <v>0</v>
      </c>
      <c r="N45" s="315">
        <f t="shared" si="11"/>
        <v>0</v>
      </c>
      <c r="O45" s="315">
        <f t="shared" si="12"/>
        <v>0</v>
      </c>
      <c r="P45" s="319">
        <f t="shared" si="13"/>
        <v>0</v>
      </c>
      <c r="Q45" s="317">
        <f t="shared" si="20"/>
        <v>0</v>
      </c>
      <c r="R45" s="315">
        <f t="shared" si="14"/>
        <v>0</v>
      </c>
      <c r="S45" s="315">
        <f t="shared" si="15"/>
        <v>0</v>
      </c>
      <c r="T45" s="320">
        <f t="shared" ref="T45:T68" si="22">IF(Q45&lt;$M$15,Q45+R45,$M$15)</f>
        <v>0</v>
      </c>
      <c r="U45" s="134"/>
      <c r="V45" s="297">
        <v>13</v>
      </c>
      <c r="W45" s="298">
        <v>0.92</v>
      </c>
      <c r="X45" s="299">
        <v>0.93</v>
      </c>
    </row>
    <row r="46" spans="1:24" s="1" customFormat="1" ht="15" customHeight="1">
      <c r="A46" s="409">
        <f t="shared" si="2"/>
        <v>3.49E-2</v>
      </c>
      <c r="B46" s="406">
        <f t="shared" si="3"/>
        <v>2.9083333333333335E-3</v>
      </c>
      <c r="C46" s="197">
        <f t="shared" si="4"/>
        <v>2</v>
      </c>
      <c r="D46" s="290">
        <v>14</v>
      </c>
      <c r="E46" s="300">
        <f t="shared" si="17"/>
        <v>0</v>
      </c>
      <c r="F46" s="292">
        <f t="shared" si="5"/>
        <v>0</v>
      </c>
      <c r="G46" s="292">
        <f t="shared" si="6"/>
        <v>0</v>
      </c>
      <c r="H46" s="293">
        <f t="shared" si="7"/>
        <v>0</v>
      </c>
      <c r="I46" s="301">
        <f t="shared" si="18"/>
        <v>0</v>
      </c>
      <c r="J46" s="510">
        <f t="shared" si="8"/>
        <v>0</v>
      </c>
      <c r="K46" s="292">
        <f t="shared" si="9"/>
        <v>0</v>
      </c>
      <c r="L46" s="321">
        <f t="shared" si="21"/>
        <v>0</v>
      </c>
      <c r="M46" s="300">
        <f t="shared" si="19"/>
        <v>0</v>
      </c>
      <c r="N46" s="292">
        <f t="shared" si="11"/>
        <v>0</v>
      </c>
      <c r="O46" s="292">
        <f t="shared" si="12"/>
        <v>0</v>
      </c>
      <c r="P46" s="296">
        <f t="shared" si="13"/>
        <v>0</v>
      </c>
      <c r="Q46" s="301">
        <f t="shared" si="20"/>
        <v>0</v>
      </c>
      <c r="R46" s="292">
        <f t="shared" si="14"/>
        <v>0</v>
      </c>
      <c r="S46" s="292">
        <f t="shared" si="15"/>
        <v>0</v>
      </c>
      <c r="T46" s="322">
        <f t="shared" si="22"/>
        <v>0</v>
      </c>
      <c r="U46" s="134"/>
      <c r="V46" s="297">
        <v>14</v>
      </c>
      <c r="W46" s="298">
        <v>0.92</v>
      </c>
      <c r="X46" s="299">
        <v>0.92</v>
      </c>
    </row>
    <row r="47" spans="1:24" s="1" customFormat="1" ht="15" customHeight="1">
      <c r="A47" s="409">
        <f t="shared" si="2"/>
        <v>3.49E-2</v>
      </c>
      <c r="B47" s="406">
        <f t="shared" si="3"/>
        <v>2.9083333333333335E-3</v>
      </c>
      <c r="C47" s="197">
        <f t="shared" si="4"/>
        <v>2</v>
      </c>
      <c r="D47" s="290">
        <v>15</v>
      </c>
      <c r="E47" s="300">
        <f t="shared" si="17"/>
        <v>0</v>
      </c>
      <c r="F47" s="292">
        <f t="shared" si="5"/>
        <v>0</v>
      </c>
      <c r="G47" s="292">
        <f t="shared" si="6"/>
        <v>0</v>
      </c>
      <c r="H47" s="293">
        <f t="shared" si="7"/>
        <v>0</v>
      </c>
      <c r="I47" s="301">
        <f t="shared" si="18"/>
        <v>0</v>
      </c>
      <c r="J47" s="510">
        <f t="shared" si="8"/>
        <v>0</v>
      </c>
      <c r="K47" s="292">
        <f t="shared" si="9"/>
        <v>0</v>
      </c>
      <c r="L47" s="321">
        <f t="shared" si="21"/>
        <v>0</v>
      </c>
      <c r="M47" s="300">
        <f t="shared" si="19"/>
        <v>0</v>
      </c>
      <c r="N47" s="292">
        <f t="shared" si="11"/>
        <v>0</v>
      </c>
      <c r="O47" s="292">
        <f t="shared" si="12"/>
        <v>0</v>
      </c>
      <c r="P47" s="296">
        <f t="shared" si="13"/>
        <v>0</v>
      </c>
      <c r="Q47" s="301">
        <f t="shared" si="20"/>
        <v>0</v>
      </c>
      <c r="R47" s="292">
        <f t="shared" si="14"/>
        <v>0</v>
      </c>
      <c r="S47" s="292">
        <f t="shared" si="15"/>
        <v>0</v>
      </c>
      <c r="T47" s="322">
        <f t="shared" si="22"/>
        <v>0</v>
      </c>
      <c r="U47" s="134"/>
      <c r="V47" s="297">
        <v>15</v>
      </c>
      <c r="W47" s="298">
        <v>0.91</v>
      </c>
      <c r="X47" s="299">
        <v>0.92</v>
      </c>
    </row>
    <row r="48" spans="1:24" s="1" customFormat="1" ht="15" customHeight="1">
      <c r="A48" s="409">
        <f t="shared" si="2"/>
        <v>3.49E-2</v>
      </c>
      <c r="B48" s="406">
        <f t="shared" si="3"/>
        <v>2.9083333333333335E-3</v>
      </c>
      <c r="C48" s="197">
        <f t="shared" si="4"/>
        <v>2</v>
      </c>
      <c r="D48" s="290">
        <v>16</v>
      </c>
      <c r="E48" s="300">
        <f t="shared" si="17"/>
        <v>0</v>
      </c>
      <c r="F48" s="292">
        <f t="shared" si="5"/>
        <v>0</v>
      </c>
      <c r="G48" s="292">
        <f t="shared" si="6"/>
        <v>0</v>
      </c>
      <c r="H48" s="293">
        <f t="shared" si="7"/>
        <v>0</v>
      </c>
      <c r="I48" s="301">
        <f t="shared" si="18"/>
        <v>0</v>
      </c>
      <c r="J48" s="510">
        <f t="shared" si="8"/>
        <v>0</v>
      </c>
      <c r="K48" s="292">
        <f t="shared" si="9"/>
        <v>0</v>
      </c>
      <c r="L48" s="321">
        <f t="shared" si="21"/>
        <v>0</v>
      </c>
      <c r="M48" s="300">
        <f t="shared" si="19"/>
        <v>0</v>
      </c>
      <c r="N48" s="292">
        <f t="shared" si="11"/>
        <v>0</v>
      </c>
      <c r="O48" s="292">
        <f t="shared" si="12"/>
        <v>0</v>
      </c>
      <c r="P48" s="296">
        <f t="shared" si="13"/>
        <v>0</v>
      </c>
      <c r="Q48" s="301">
        <f t="shared" si="20"/>
        <v>0</v>
      </c>
      <c r="R48" s="292">
        <f t="shared" si="14"/>
        <v>0</v>
      </c>
      <c r="S48" s="292">
        <f t="shared" si="15"/>
        <v>0</v>
      </c>
      <c r="T48" s="322">
        <f t="shared" si="22"/>
        <v>0</v>
      </c>
      <c r="U48" s="134"/>
      <c r="V48" s="297">
        <v>16</v>
      </c>
      <c r="W48" s="298">
        <v>0.91</v>
      </c>
      <c r="X48" s="299">
        <v>0.91</v>
      </c>
    </row>
    <row r="49" spans="1:24" s="1" customFormat="1" ht="15" customHeight="1">
      <c r="A49" s="409">
        <f t="shared" si="2"/>
        <v>3.49E-2</v>
      </c>
      <c r="B49" s="406">
        <f t="shared" si="3"/>
        <v>2.9083333333333335E-3</v>
      </c>
      <c r="C49" s="197">
        <f t="shared" si="4"/>
        <v>2</v>
      </c>
      <c r="D49" s="290">
        <v>17</v>
      </c>
      <c r="E49" s="300">
        <f t="shared" si="17"/>
        <v>0</v>
      </c>
      <c r="F49" s="292">
        <f t="shared" si="5"/>
        <v>0</v>
      </c>
      <c r="G49" s="292">
        <f t="shared" si="6"/>
        <v>0</v>
      </c>
      <c r="H49" s="293">
        <f t="shared" si="7"/>
        <v>0</v>
      </c>
      <c r="I49" s="301">
        <f t="shared" si="18"/>
        <v>0</v>
      </c>
      <c r="J49" s="510">
        <f t="shared" si="8"/>
        <v>0</v>
      </c>
      <c r="K49" s="292">
        <f t="shared" si="9"/>
        <v>0</v>
      </c>
      <c r="L49" s="321">
        <f t="shared" si="21"/>
        <v>0</v>
      </c>
      <c r="M49" s="300">
        <f t="shared" si="19"/>
        <v>0</v>
      </c>
      <c r="N49" s="292">
        <f t="shared" si="11"/>
        <v>0</v>
      </c>
      <c r="O49" s="292">
        <f t="shared" si="12"/>
        <v>0</v>
      </c>
      <c r="P49" s="296">
        <f t="shared" si="13"/>
        <v>0</v>
      </c>
      <c r="Q49" s="301">
        <f t="shared" si="20"/>
        <v>0</v>
      </c>
      <c r="R49" s="292">
        <f t="shared" si="14"/>
        <v>0</v>
      </c>
      <c r="S49" s="292">
        <f t="shared" si="15"/>
        <v>0</v>
      </c>
      <c r="T49" s="322">
        <f t="shared" si="22"/>
        <v>0</v>
      </c>
      <c r="U49" s="134"/>
      <c r="V49" s="297">
        <v>17</v>
      </c>
      <c r="W49" s="298">
        <v>0.91</v>
      </c>
      <c r="X49" s="299">
        <v>0.91</v>
      </c>
    </row>
    <row r="50" spans="1:24" s="1" customFormat="1" ht="15" customHeight="1">
      <c r="A50" s="409">
        <f t="shared" si="2"/>
        <v>3.49E-2</v>
      </c>
      <c r="B50" s="406">
        <f t="shared" si="3"/>
        <v>2.9083333333333335E-3</v>
      </c>
      <c r="C50" s="197">
        <f t="shared" si="4"/>
        <v>2</v>
      </c>
      <c r="D50" s="290">
        <v>18</v>
      </c>
      <c r="E50" s="300">
        <f t="shared" si="17"/>
        <v>0</v>
      </c>
      <c r="F50" s="292">
        <f t="shared" si="5"/>
        <v>0</v>
      </c>
      <c r="G50" s="292">
        <f t="shared" si="6"/>
        <v>0</v>
      </c>
      <c r="H50" s="293">
        <f t="shared" si="7"/>
        <v>0</v>
      </c>
      <c r="I50" s="301">
        <f t="shared" si="18"/>
        <v>0</v>
      </c>
      <c r="J50" s="510">
        <f t="shared" si="8"/>
        <v>0</v>
      </c>
      <c r="K50" s="292">
        <f t="shared" si="9"/>
        <v>0</v>
      </c>
      <c r="L50" s="321">
        <f t="shared" si="21"/>
        <v>0</v>
      </c>
      <c r="M50" s="300">
        <f t="shared" si="19"/>
        <v>0</v>
      </c>
      <c r="N50" s="292">
        <f t="shared" si="11"/>
        <v>0</v>
      </c>
      <c r="O50" s="292">
        <f t="shared" si="12"/>
        <v>0</v>
      </c>
      <c r="P50" s="296">
        <f t="shared" si="13"/>
        <v>0</v>
      </c>
      <c r="Q50" s="301">
        <f t="shared" si="20"/>
        <v>0</v>
      </c>
      <c r="R50" s="292">
        <f t="shared" si="14"/>
        <v>0</v>
      </c>
      <c r="S50" s="292">
        <f t="shared" si="15"/>
        <v>0</v>
      </c>
      <c r="T50" s="322">
        <f t="shared" si="22"/>
        <v>0</v>
      </c>
      <c r="U50" s="134"/>
      <c r="V50" s="297">
        <v>18</v>
      </c>
      <c r="W50" s="298">
        <v>0.9</v>
      </c>
      <c r="X50" s="299">
        <v>0.91</v>
      </c>
    </row>
    <row r="51" spans="1:24" s="1" customFormat="1" ht="15" customHeight="1">
      <c r="A51" s="409">
        <f t="shared" si="2"/>
        <v>3.49E-2</v>
      </c>
      <c r="B51" s="406">
        <f t="shared" si="3"/>
        <v>2.9083333333333335E-3</v>
      </c>
      <c r="C51" s="197">
        <f t="shared" si="4"/>
        <v>2</v>
      </c>
      <c r="D51" s="290">
        <v>19</v>
      </c>
      <c r="E51" s="300">
        <f t="shared" si="17"/>
        <v>0</v>
      </c>
      <c r="F51" s="292">
        <f t="shared" si="5"/>
        <v>0</v>
      </c>
      <c r="G51" s="292">
        <f t="shared" si="6"/>
        <v>0</v>
      </c>
      <c r="H51" s="293">
        <f t="shared" si="7"/>
        <v>0</v>
      </c>
      <c r="I51" s="301">
        <f t="shared" si="18"/>
        <v>0</v>
      </c>
      <c r="J51" s="510">
        <f t="shared" si="8"/>
        <v>0</v>
      </c>
      <c r="K51" s="292">
        <f t="shared" si="9"/>
        <v>0</v>
      </c>
      <c r="L51" s="321">
        <f t="shared" si="21"/>
        <v>0</v>
      </c>
      <c r="M51" s="300">
        <f t="shared" si="19"/>
        <v>0</v>
      </c>
      <c r="N51" s="292">
        <f t="shared" si="11"/>
        <v>0</v>
      </c>
      <c r="O51" s="292">
        <f t="shared" si="12"/>
        <v>0</v>
      </c>
      <c r="P51" s="296">
        <f t="shared" si="13"/>
        <v>0</v>
      </c>
      <c r="Q51" s="301">
        <f t="shared" si="20"/>
        <v>0</v>
      </c>
      <c r="R51" s="292">
        <f t="shared" si="14"/>
        <v>0</v>
      </c>
      <c r="S51" s="292">
        <f t="shared" si="15"/>
        <v>0</v>
      </c>
      <c r="T51" s="322">
        <f t="shared" si="22"/>
        <v>0</v>
      </c>
      <c r="U51" s="134"/>
      <c r="V51" s="297">
        <v>19</v>
      </c>
      <c r="W51" s="298">
        <v>0.9</v>
      </c>
      <c r="X51" s="299">
        <v>0.9</v>
      </c>
    </row>
    <row r="52" spans="1:24" s="1" customFormat="1" ht="15" customHeight="1">
      <c r="A52" s="409">
        <f t="shared" si="2"/>
        <v>3.49E-2</v>
      </c>
      <c r="B52" s="406">
        <f t="shared" si="3"/>
        <v>2.9083333333333335E-3</v>
      </c>
      <c r="C52" s="197">
        <f t="shared" si="4"/>
        <v>2</v>
      </c>
      <c r="D52" s="290">
        <v>20</v>
      </c>
      <c r="E52" s="300">
        <f t="shared" si="17"/>
        <v>0</v>
      </c>
      <c r="F52" s="292">
        <f t="shared" si="5"/>
        <v>0</v>
      </c>
      <c r="G52" s="292">
        <f t="shared" si="6"/>
        <v>0</v>
      </c>
      <c r="H52" s="293">
        <f t="shared" si="7"/>
        <v>0</v>
      </c>
      <c r="I52" s="301">
        <f t="shared" si="18"/>
        <v>0</v>
      </c>
      <c r="J52" s="510">
        <f t="shared" si="8"/>
        <v>0</v>
      </c>
      <c r="K52" s="292">
        <f t="shared" si="9"/>
        <v>0</v>
      </c>
      <c r="L52" s="321">
        <f t="shared" si="21"/>
        <v>0</v>
      </c>
      <c r="M52" s="300">
        <f t="shared" si="19"/>
        <v>0</v>
      </c>
      <c r="N52" s="292">
        <f t="shared" si="11"/>
        <v>0</v>
      </c>
      <c r="O52" s="292">
        <f t="shared" si="12"/>
        <v>0</v>
      </c>
      <c r="P52" s="296">
        <f t="shared" si="13"/>
        <v>0</v>
      </c>
      <c r="Q52" s="301">
        <f t="shared" si="20"/>
        <v>0</v>
      </c>
      <c r="R52" s="292">
        <f t="shared" si="14"/>
        <v>0</v>
      </c>
      <c r="S52" s="292">
        <f t="shared" si="15"/>
        <v>0</v>
      </c>
      <c r="T52" s="322">
        <f t="shared" si="22"/>
        <v>0</v>
      </c>
      <c r="U52" s="134"/>
      <c r="V52" s="297">
        <v>20</v>
      </c>
      <c r="W52" s="298">
        <v>0.9</v>
      </c>
      <c r="X52" s="299">
        <v>0.9</v>
      </c>
    </row>
    <row r="53" spans="1:24" s="1" customFormat="1" ht="15" customHeight="1">
      <c r="A53" s="409">
        <f t="shared" si="2"/>
        <v>3.49E-2</v>
      </c>
      <c r="B53" s="406">
        <f t="shared" si="3"/>
        <v>2.9083333333333335E-3</v>
      </c>
      <c r="C53" s="197">
        <f t="shared" si="4"/>
        <v>2</v>
      </c>
      <c r="D53" s="290">
        <v>21</v>
      </c>
      <c r="E53" s="300">
        <f t="shared" si="17"/>
        <v>0</v>
      </c>
      <c r="F53" s="292">
        <f t="shared" si="5"/>
        <v>0</v>
      </c>
      <c r="G53" s="292">
        <f t="shared" si="6"/>
        <v>0</v>
      </c>
      <c r="H53" s="293">
        <f t="shared" si="7"/>
        <v>0</v>
      </c>
      <c r="I53" s="301">
        <f t="shared" si="18"/>
        <v>0</v>
      </c>
      <c r="J53" s="510">
        <f t="shared" si="8"/>
        <v>0</v>
      </c>
      <c r="K53" s="292">
        <f t="shared" si="9"/>
        <v>0</v>
      </c>
      <c r="L53" s="321">
        <f t="shared" si="21"/>
        <v>0</v>
      </c>
      <c r="M53" s="300">
        <f t="shared" si="19"/>
        <v>0</v>
      </c>
      <c r="N53" s="292">
        <f t="shared" si="11"/>
        <v>0</v>
      </c>
      <c r="O53" s="292">
        <f t="shared" si="12"/>
        <v>0</v>
      </c>
      <c r="P53" s="296">
        <f t="shared" si="13"/>
        <v>0</v>
      </c>
      <c r="Q53" s="301">
        <f t="shared" si="20"/>
        <v>0</v>
      </c>
      <c r="R53" s="292">
        <f t="shared" si="14"/>
        <v>0</v>
      </c>
      <c r="S53" s="292">
        <f t="shared" si="15"/>
        <v>0</v>
      </c>
      <c r="T53" s="322">
        <f t="shared" si="22"/>
        <v>0</v>
      </c>
      <c r="U53" s="134"/>
      <c r="V53" s="297">
        <v>21</v>
      </c>
      <c r="W53" s="298">
        <v>0.9</v>
      </c>
      <c r="X53" s="299">
        <v>0.9</v>
      </c>
    </row>
    <row r="54" spans="1:24" s="1" customFormat="1" ht="15" customHeight="1">
      <c r="A54" s="409">
        <f t="shared" si="2"/>
        <v>3.49E-2</v>
      </c>
      <c r="B54" s="406">
        <f t="shared" si="3"/>
        <v>2.9083333333333335E-3</v>
      </c>
      <c r="C54" s="197">
        <f t="shared" si="4"/>
        <v>2</v>
      </c>
      <c r="D54" s="290">
        <v>22</v>
      </c>
      <c r="E54" s="300">
        <f t="shared" si="17"/>
        <v>0</v>
      </c>
      <c r="F54" s="292">
        <f t="shared" si="5"/>
        <v>0</v>
      </c>
      <c r="G54" s="292">
        <f t="shared" si="6"/>
        <v>0</v>
      </c>
      <c r="H54" s="293">
        <f t="shared" si="7"/>
        <v>0</v>
      </c>
      <c r="I54" s="301">
        <f t="shared" si="18"/>
        <v>0</v>
      </c>
      <c r="J54" s="510">
        <f t="shared" si="8"/>
        <v>0</v>
      </c>
      <c r="K54" s="292">
        <f t="shared" si="9"/>
        <v>0</v>
      </c>
      <c r="L54" s="321">
        <f t="shared" si="21"/>
        <v>0</v>
      </c>
      <c r="M54" s="300">
        <f t="shared" si="19"/>
        <v>0</v>
      </c>
      <c r="N54" s="292">
        <f t="shared" si="11"/>
        <v>0</v>
      </c>
      <c r="O54" s="292">
        <f t="shared" si="12"/>
        <v>0</v>
      </c>
      <c r="P54" s="296">
        <f t="shared" si="13"/>
        <v>0</v>
      </c>
      <c r="Q54" s="301">
        <f t="shared" si="20"/>
        <v>0</v>
      </c>
      <c r="R54" s="292">
        <f t="shared" si="14"/>
        <v>0</v>
      </c>
      <c r="S54" s="292">
        <f t="shared" si="15"/>
        <v>0</v>
      </c>
      <c r="T54" s="322">
        <f t="shared" si="22"/>
        <v>0</v>
      </c>
      <c r="U54" s="134"/>
      <c r="V54" s="297">
        <v>22</v>
      </c>
      <c r="W54" s="298">
        <v>0.9</v>
      </c>
      <c r="X54" s="299">
        <v>0.9</v>
      </c>
    </row>
    <row r="55" spans="1:24" s="1" customFormat="1" ht="15" customHeight="1">
      <c r="A55" s="409">
        <f t="shared" si="2"/>
        <v>3.49E-2</v>
      </c>
      <c r="B55" s="406">
        <f t="shared" si="3"/>
        <v>2.9083333333333335E-3</v>
      </c>
      <c r="C55" s="197">
        <f t="shared" si="4"/>
        <v>2</v>
      </c>
      <c r="D55" s="290">
        <v>23</v>
      </c>
      <c r="E55" s="300">
        <f t="shared" si="17"/>
        <v>0</v>
      </c>
      <c r="F55" s="292">
        <f t="shared" si="5"/>
        <v>0</v>
      </c>
      <c r="G55" s="292">
        <f t="shared" si="6"/>
        <v>0</v>
      </c>
      <c r="H55" s="293">
        <f t="shared" si="7"/>
        <v>0</v>
      </c>
      <c r="I55" s="301">
        <f t="shared" si="18"/>
        <v>0</v>
      </c>
      <c r="J55" s="510">
        <f t="shared" si="8"/>
        <v>0</v>
      </c>
      <c r="K55" s="292">
        <f t="shared" si="9"/>
        <v>0</v>
      </c>
      <c r="L55" s="321">
        <f t="shared" si="21"/>
        <v>0</v>
      </c>
      <c r="M55" s="300">
        <f t="shared" si="19"/>
        <v>0</v>
      </c>
      <c r="N55" s="292">
        <f t="shared" si="11"/>
        <v>0</v>
      </c>
      <c r="O55" s="292">
        <f t="shared" si="12"/>
        <v>0</v>
      </c>
      <c r="P55" s="296">
        <f t="shared" si="13"/>
        <v>0</v>
      </c>
      <c r="Q55" s="301">
        <f t="shared" si="20"/>
        <v>0</v>
      </c>
      <c r="R55" s="292">
        <f t="shared" si="14"/>
        <v>0</v>
      </c>
      <c r="S55" s="292">
        <f t="shared" si="15"/>
        <v>0</v>
      </c>
      <c r="T55" s="322">
        <f t="shared" si="22"/>
        <v>0</v>
      </c>
      <c r="U55" s="134"/>
      <c r="V55" s="297">
        <v>23</v>
      </c>
      <c r="W55" s="298">
        <v>0.9</v>
      </c>
      <c r="X55" s="299">
        <v>0.9</v>
      </c>
    </row>
    <row r="56" spans="1:24" s="1" customFormat="1" ht="15" customHeight="1" thickBot="1">
      <c r="A56" s="410">
        <f t="shared" si="2"/>
        <v>3.49E-2</v>
      </c>
      <c r="B56" s="407">
        <f t="shared" si="3"/>
        <v>2.9083333333333335E-3</v>
      </c>
      <c r="C56" s="223">
        <f t="shared" si="4"/>
        <v>2</v>
      </c>
      <c r="D56" s="304">
        <v>24</v>
      </c>
      <c r="E56" s="305">
        <f t="shared" si="17"/>
        <v>0</v>
      </c>
      <c r="F56" s="306">
        <f t="shared" si="5"/>
        <v>0</v>
      </c>
      <c r="G56" s="306">
        <f t="shared" si="6"/>
        <v>0</v>
      </c>
      <c r="H56" s="307">
        <f t="shared" si="7"/>
        <v>0</v>
      </c>
      <c r="I56" s="308">
        <f t="shared" si="18"/>
        <v>0</v>
      </c>
      <c r="J56" s="511">
        <f t="shared" si="8"/>
        <v>0</v>
      </c>
      <c r="K56" s="306">
        <f t="shared" si="9"/>
        <v>0</v>
      </c>
      <c r="L56" s="323">
        <f t="shared" si="21"/>
        <v>0</v>
      </c>
      <c r="M56" s="305">
        <f t="shared" si="19"/>
        <v>0</v>
      </c>
      <c r="N56" s="306">
        <f t="shared" si="11"/>
        <v>0</v>
      </c>
      <c r="O56" s="306">
        <f t="shared" si="12"/>
        <v>0</v>
      </c>
      <c r="P56" s="310">
        <f t="shared" si="13"/>
        <v>0</v>
      </c>
      <c r="Q56" s="308">
        <f t="shared" si="20"/>
        <v>0</v>
      </c>
      <c r="R56" s="306">
        <f t="shared" si="14"/>
        <v>0</v>
      </c>
      <c r="S56" s="306">
        <f t="shared" si="15"/>
        <v>0</v>
      </c>
      <c r="T56" s="324">
        <f t="shared" si="22"/>
        <v>0</v>
      </c>
      <c r="U56" s="134"/>
      <c r="V56" s="297">
        <v>24</v>
      </c>
      <c r="W56" s="298">
        <v>0.89</v>
      </c>
      <c r="X56" s="299">
        <v>0.9</v>
      </c>
    </row>
    <row r="57" spans="1:24" s="1" customFormat="1" ht="15" customHeight="1">
      <c r="A57" s="411">
        <f t="shared" si="2"/>
        <v>3.49E-2</v>
      </c>
      <c r="B57" s="408">
        <f t="shared" si="3"/>
        <v>2.9083333333333335E-3</v>
      </c>
      <c r="C57" s="252">
        <f t="shared" si="4"/>
        <v>3</v>
      </c>
      <c r="D57" s="313">
        <v>25</v>
      </c>
      <c r="E57" s="314">
        <f t="shared" si="17"/>
        <v>0</v>
      </c>
      <c r="F57" s="315">
        <f t="shared" si="5"/>
        <v>0</v>
      </c>
      <c r="G57" s="315">
        <f t="shared" si="6"/>
        <v>0</v>
      </c>
      <c r="H57" s="316">
        <f t="shared" si="7"/>
        <v>0</v>
      </c>
      <c r="I57" s="317">
        <f t="shared" si="18"/>
        <v>0</v>
      </c>
      <c r="J57" s="512">
        <f t="shared" si="8"/>
        <v>0</v>
      </c>
      <c r="K57" s="315">
        <f t="shared" si="9"/>
        <v>0</v>
      </c>
      <c r="L57" s="318">
        <f t="shared" si="21"/>
        <v>0</v>
      </c>
      <c r="M57" s="314">
        <f t="shared" si="19"/>
        <v>0</v>
      </c>
      <c r="N57" s="315">
        <f t="shared" si="11"/>
        <v>0</v>
      </c>
      <c r="O57" s="315">
        <f t="shared" si="12"/>
        <v>0</v>
      </c>
      <c r="P57" s="325">
        <f t="shared" ref="P57:P80" si="23">IF(M57&lt;$M$10,M57+N57,$M$10)</f>
        <v>0</v>
      </c>
      <c r="Q57" s="317">
        <f t="shared" si="20"/>
        <v>0</v>
      </c>
      <c r="R57" s="315">
        <f t="shared" si="14"/>
        <v>0</v>
      </c>
      <c r="S57" s="315">
        <f t="shared" si="15"/>
        <v>0</v>
      </c>
      <c r="T57" s="320">
        <f t="shared" si="22"/>
        <v>0</v>
      </c>
      <c r="U57" s="134"/>
      <c r="V57" s="297">
        <v>25</v>
      </c>
      <c r="W57" s="298">
        <v>0.89</v>
      </c>
      <c r="X57" s="299">
        <v>0.89</v>
      </c>
    </row>
    <row r="58" spans="1:24" s="1" customFormat="1" ht="15" customHeight="1">
      <c r="A58" s="409">
        <f t="shared" si="2"/>
        <v>3.49E-2</v>
      </c>
      <c r="B58" s="406">
        <f t="shared" si="3"/>
        <v>2.9083333333333335E-3</v>
      </c>
      <c r="C58" s="197">
        <f t="shared" si="4"/>
        <v>3</v>
      </c>
      <c r="D58" s="290">
        <v>26</v>
      </c>
      <c r="E58" s="300">
        <f t="shared" si="17"/>
        <v>0</v>
      </c>
      <c r="F58" s="292">
        <f t="shared" si="5"/>
        <v>0</v>
      </c>
      <c r="G58" s="292">
        <f t="shared" si="6"/>
        <v>0</v>
      </c>
      <c r="H58" s="293">
        <f t="shared" si="7"/>
        <v>0</v>
      </c>
      <c r="I58" s="301">
        <f t="shared" si="18"/>
        <v>0</v>
      </c>
      <c r="J58" s="510">
        <f t="shared" si="8"/>
        <v>0</v>
      </c>
      <c r="K58" s="292">
        <f t="shared" si="9"/>
        <v>0</v>
      </c>
      <c r="L58" s="321">
        <f t="shared" si="21"/>
        <v>0</v>
      </c>
      <c r="M58" s="300">
        <f t="shared" si="19"/>
        <v>0</v>
      </c>
      <c r="N58" s="292">
        <f t="shared" si="11"/>
        <v>0</v>
      </c>
      <c r="O58" s="292">
        <f t="shared" si="12"/>
        <v>0</v>
      </c>
      <c r="P58" s="326">
        <f t="shared" si="23"/>
        <v>0</v>
      </c>
      <c r="Q58" s="301">
        <f t="shared" si="20"/>
        <v>0</v>
      </c>
      <c r="R58" s="292">
        <f t="shared" si="14"/>
        <v>0</v>
      </c>
      <c r="S58" s="292">
        <f t="shared" si="15"/>
        <v>0</v>
      </c>
      <c r="T58" s="322">
        <f t="shared" si="22"/>
        <v>0</v>
      </c>
      <c r="U58" s="134"/>
      <c r="V58" s="297">
        <v>26</v>
      </c>
      <c r="W58" s="298">
        <v>0.89</v>
      </c>
      <c r="X58" s="299">
        <v>0.89</v>
      </c>
    </row>
    <row r="59" spans="1:24" s="1" customFormat="1" ht="15" customHeight="1">
      <c r="A59" s="409">
        <f t="shared" si="2"/>
        <v>3.49E-2</v>
      </c>
      <c r="B59" s="406">
        <f t="shared" si="3"/>
        <v>2.9083333333333335E-3</v>
      </c>
      <c r="C59" s="197">
        <f t="shared" si="4"/>
        <v>3</v>
      </c>
      <c r="D59" s="290">
        <v>27</v>
      </c>
      <c r="E59" s="300">
        <f t="shared" si="17"/>
        <v>0</v>
      </c>
      <c r="F59" s="292">
        <f t="shared" si="5"/>
        <v>0</v>
      </c>
      <c r="G59" s="292">
        <f t="shared" si="6"/>
        <v>0</v>
      </c>
      <c r="H59" s="293">
        <f t="shared" si="7"/>
        <v>0</v>
      </c>
      <c r="I59" s="301">
        <f t="shared" si="18"/>
        <v>0</v>
      </c>
      <c r="J59" s="510">
        <f t="shared" si="8"/>
        <v>0</v>
      </c>
      <c r="K59" s="292">
        <f t="shared" si="9"/>
        <v>0</v>
      </c>
      <c r="L59" s="321">
        <f t="shared" si="21"/>
        <v>0</v>
      </c>
      <c r="M59" s="300">
        <f t="shared" si="19"/>
        <v>0</v>
      </c>
      <c r="N59" s="292">
        <f t="shared" si="11"/>
        <v>0</v>
      </c>
      <c r="O59" s="292">
        <f t="shared" si="12"/>
        <v>0</v>
      </c>
      <c r="P59" s="326">
        <f t="shared" si="23"/>
        <v>0</v>
      </c>
      <c r="Q59" s="301">
        <f t="shared" si="20"/>
        <v>0</v>
      </c>
      <c r="R59" s="292">
        <f t="shared" si="14"/>
        <v>0</v>
      </c>
      <c r="S59" s="292">
        <f t="shared" si="15"/>
        <v>0</v>
      </c>
      <c r="T59" s="322">
        <f t="shared" si="22"/>
        <v>0</v>
      </c>
      <c r="U59" s="134"/>
      <c r="V59" s="297">
        <v>27</v>
      </c>
      <c r="W59" s="298">
        <v>0.89</v>
      </c>
      <c r="X59" s="299">
        <v>0.89</v>
      </c>
    </row>
    <row r="60" spans="1:24" s="1" customFormat="1" ht="15" customHeight="1">
      <c r="A60" s="409">
        <f t="shared" si="2"/>
        <v>3.49E-2</v>
      </c>
      <c r="B60" s="406">
        <f t="shared" si="3"/>
        <v>2.9083333333333335E-3</v>
      </c>
      <c r="C60" s="197">
        <f t="shared" si="4"/>
        <v>3</v>
      </c>
      <c r="D60" s="290">
        <v>28</v>
      </c>
      <c r="E60" s="300">
        <f t="shared" si="17"/>
        <v>0</v>
      </c>
      <c r="F60" s="292">
        <f t="shared" si="5"/>
        <v>0</v>
      </c>
      <c r="G60" s="292">
        <f t="shared" si="6"/>
        <v>0</v>
      </c>
      <c r="H60" s="293">
        <f t="shared" si="7"/>
        <v>0</v>
      </c>
      <c r="I60" s="301">
        <f t="shared" si="18"/>
        <v>0</v>
      </c>
      <c r="J60" s="510">
        <f t="shared" si="8"/>
        <v>0</v>
      </c>
      <c r="K60" s="292">
        <f t="shared" si="9"/>
        <v>0</v>
      </c>
      <c r="L60" s="321">
        <f t="shared" si="21"/>
        <v>0</v>
      </c>
      <c r="M60" s="300">
        <f t="shared" si="19"/>
        <v>0</v>
      </c>
      <c r="N60" s="292">
        <f t="shared" si="11"/>
        <v>0</v>
      </c>
      <c r="O60" s="292">
        <f t="shared" si="12"/>
        <v>0</v>
      </c>
      <c r="P60" s="326">
        <f t="shared" si="23"/>
        <v>0</v>
      </c>
      <c r="Q60" s="301">
        <f t="shared" si="20"/>
        <v>0</v>
      </c>
      <c r="R60" s="292">
        <f t="shared" si="14"/>
        <v>0</v>
      </c>
      <c r="S60" s="292">
        <f t="shared" si="15"/>
        <v>0</v>
      </c>
      <c r="T60" s="322">
        <f t="shared" si="22"/>
        <v>0</v>
      </c>
      <c r="U60" s="134"/>
      <c r="V60" s="297">
        <v>28</v>
      </c>
      <c r="W60" s="298">
        <v>0.89</v>
      </c>
      <c r="X60" s="299">
        <v>0.89</v>
      </c>
    </row>
    <row r="61" spans="1:24" s="1" customFormat="1" ht="15" customHeight="1">
      <c r="A61" s="409">
        <f t="shared" si="2"/>
        <v>3.49E-2</v>
      </c>
      <c r="B61" s="406">
        <f t="shared" si="3"/>
        <v>2.9083333333333335E-3</v>
      </c>
      <c r="C61" s="197">
        <f t="shared" si="4"/>
        <v>3</v>
      </c>
      <c r="D61" s="290">
        <v>29</v>
      </c>
      <c r="E61" s="300">
        <f t="shared" si="17"/>
        <v>0</v>
      </c>
      <c r="F61" s="292">
        <f t="shared" si="5"/>
        <v>0</v>
      </c>
      <c r="G61" s="292">
        <f t="shared" si="6"/>
        <v>0</v>
      </c>
      <c r="H61" s="293">
        <f t="shared" si="7"/>
        <v>0</v>
      </c>
      <c r="I61" s="301">
        <f t="shared" si="18"/>
        <v>0</v>
      </c>
      <c r="J61" s="510">
        <f t="shared" si="8"/>
        <v>0</v>
      </c>
      <c r="K61" s="292">
        <f t="shared" si="9"/>
        <v>0</v>
      </c>
      <c r="L61" s="321">
        <f t="shared" si="21"/>
        <v>0</v>
      </c>
      <c r="M61" s="300">
        <f t="shared" si="19"/>
        <v>0</v>
      </c>
      <c r="N61" s="292">
        <f t="shared" si="11"/>
        <v>0</v>
      </c>
      <c r="O61" s="292">
        <f t="shared" si="12"/>
        <v>0</v>
      </c>
      <c r="P61" s="326">
        <f t="shared" si="23"/>
        <v>0</v>
      </c>
      <c r="Q61" s="301">
        <f t="shared" si="20"/>
        <v>0</v>
      </c>
      <c r="R61" s="292">
        <f t="shared" si="14"/>
        <v>0</v>
      </c>
      <c r="S61" s="292">
        <f t="shared" si="15"/>
        <v>0</v>
      </c>
      <c r="T61" s="322">
        <f t="shared" si="22"/>
        <v>0</v>
      </c>
      <c r="U61" s="134"/>
      <c r="V61" s="297">
        <v>29</v>
      </c>
      <c r="W61" s="298">
        <v>0.89</v>
      </c>
      <c r="X61" s="299">
        <v>0.89</v>
      </c>
    </row>
    <row r="62" spans="1:24" s="1" customFormat="1" ht="15" customHeight="1" thickBot="1">
      <c r="A62" s="409">
        <f t="shared" si="2"/>
        <v>3.49E-2</v>
      </c>
      <c r="B62" s="406">
        <f t="shared" si="3"/>
        <v>2.9083333333333335E-3</v>
      </c>
      <c r="C62" s="197">
        <f t="shared" si="4"/>
        <v>3</v>
      </c>
      <c r="D62" s="290">
        <v>30</v>
      </c>
      <c r="E62" s="300">
        <f t="shared" si="17"/>
        <v>0</v>
      </c>
      <c r="F62" s="292">
        <f t="shared" si="5"/>
        <v>0</v>
      </c>
      <c r="G62" s="292">
        <f t="shared" si="6"/>
        <v>0</v>
      </c>
      <c r="H62" s="293">
        <f t="shared" si="7"/>
        <v>0</v>
      </c>
      <c r="I62" s="301">
        <f t="shared" si="18"/>
        <v>0</v>
      </c>
      <c r="J62" s="510">
        <f t="shared" si="8"/>
        <v>0</v>
      </c>
      <c r="K62" s="292">
        <f t="shared" si="9"/>
        <v>0</v>
      </c>
      <c r="L62" s="321">
        <f t="shared" si="21"/>
        <v>0</v>
      </c>
      <c r="M62" s="300">
        <f t="shared" si="19"/>
        <v>0</v>
      </c>
      <c r="N62" s="292">
        <f t="shared" si="11"/>
        <v>0</v>
      </c>
      <c r="O62" s="292">
        <f t="shared" si="12"/>
        <v>0</v>
      </c>
      <c r="P62" s="326">
        <f t="shared" si="23"/>
        <v>0</v>
      </c>
      <c r="Q62" s="301">
        <f t="shared" si="20"/>
        <v>0</v>
      </c>
      <c r="R62" s="292">
        <f t="shared" si="14"/>
        <v>0</v>
      </c>
      <c r="S62" s="292">
        <f t="shared" si="15"/>
        <v>0</v>
      </c>
      <c r="T62" s="322">
        <f t="shared" si="22"/>
        <v>0</v>
      </c>
      <c r="U62" s="134"/>
      <c r="V62" s="327">
        <v>30</v>
      </c>
      <c r="W62" s="328">
        <v>0.89</v>
      </c>
      <c r="X62" s="329">
        <v>0.89</v>
      </c>
    </row>
    <row r="63" spans="1:24" s="1" customFormat="1" ht="15" customHeight="1">
      <c r="A63" s="409">
        <f t="shared" si="2"/>
        <v>3.49E-2</v>
      </c>
      <c r="B63" s="406">
        <f t="shared" si="3"/>
        <v>2.9083333333333335E-3</v>
      </c>
      <c r="C63" s="197">
        <f t="shared" si="4"/>
        <v>3</v>
      </c>
      <c r="D63" s="290">
        <v>31</v>
      </c>
      <c r="E63" s="300">
        <f t="shared" si="17"/>
        <v>0</v>
      </c>
      <c r="F63" s="292">
        <f t="shared" si="5"/>
        <v>0</v>
      </c>
      <c r="G63" s="292">
        <f t="shared" si="6"/>
        <v>0</v>
      </c>
      <c r="H63" s="293">
        <f t="shared" si="7"/>
        <v>0</v>
      </c>
      <c r="I63" s="301">
        <f t="shared" si="18"/>
        <v>0</v>
      </c>
      <c r="J63" s="510">
        <f t="shared" si="8"/>
        <v>0</v>
      </c>
      <c r="K63" s="292">
        <f t="shared" si="9"/>
        <v>0</v>
      </c>
      <c r="L63" s="321">
        <f t="shared" si="21"/>
        <v>0</v>
      </c>
      <c r="M63" s="300">
        <f t="shared" si="19"/>
        <v>0</v>
      </c>
      <c r="N63" s="292">
        <f t="shared" si="11"/>
        <v>0</v>
      </c>
      <c r="O63" s="292">
        <f t="shared" si="12"/>
        <v>0</v>
      </c>
      <c r="P63" s="326">
        <f t="shared" si="23"/>
        <v>0</v>
      </c>
      <c r="Q63" s="301">
        <f t="shared" si="20"/>
        <v>0</v>
      </c>
      <c r="R63" s="292">
        <f t="shared" si="14"/>
        <v>0</v>
      </c>
      <c r="S63" s="292">
        <f t="shared" si="15"/>
        <v>0</v>
      </c>
      <c r="T63" s="322">
        <f t="shared" si="22"/>
        <v>0</v>
      </c>
      <c r="U63" s="134"/>
      <c r="V63" s="134"/>
      <c r="W63" s="134"/>
      <c r="X63" s="134"/>
    </row>
    <row r="64" spans="1:24" s="1" customFormat="1" ht="15" customHeight="1">
      <c r="A64" s="409">
        <f t="shared" si="2"/>
        <v>3.49E-2</v>
      </c>
      <c r="B64" s="406">
        <f t="shared" si="3"/>
        <v>2.9083333333333335E-3</v>
      </c>
      <c r="C64" s="197">
        <f t="shared" si="4"/>
        <v>3</v>
      </c>
      <c r="D64" s="290">
        <v>32</v>
      </c>
      <c r="E64" s="300">
        <f t="shared" si="17"/>
        <v>0</v>
      </c>
      <c r="F64" s="292">
        <f t="shared" si="5"/>
        <v>0</v>
      </c>
      <c r="G64" s="292">
        <f t="shared" si="6"/>
        <v>0</v>
      </c>
      <c r="H64" s="293">
        <f t="shared" si="7"/>
        <v>0</v>
      </c>
      <c r="I64" s="301">
        <f t="shared" si="18"/>
        <v>0</v>
      </c>
      <c r="J64" s="510">
        <f t="shared" si="8"/>
        <v>0</v>
      </c>
      <c r="K64" s="292">
        <f t="shared" si="9"/>
        <v>0</v>
      </c>
      <c r="L64" s="321">
        <f t="shared" si="21"/>
        <v>0</v>
      </c>
      <c r="M64" s="300">
        <f t="shared" si="19"/>
        <v>0</v>
      </c>
      <c r="N64" s="292">
        <f t="shared" si="11"/>
        <v>0</v>
      </c>
      <c r="O64" s="292">
        <f t="shared" si="12"/>
        <v>0</v>
      </c>
      <c r="P64" s="326">
        <f t="shared" si="23"/>
        <v>0</v>
      </c>
      <c r="Q64" s="301">
        <f t="shared" si="20"/>
        <v>0</v>
      </c>
      <c r="R64" s="292">
        <f t="shared" si="14"/>
        <v>0</v>
      </c>
      <c r="S64" s="292">
        <f t="shared" si="15"/>
        <v>0</v>
      </c>
      <c r="T64" s="322">
        <f t="shared" si="22"/>
        <v>0</v>
      </c>
      <c r="U64" s="134"/>
      <c r="V64" s="134"/>
      <c r="W64" s="134"/>
      <c r="X64" s="134"/>
    </row>
    <row r="65" spans="1:24" s="1" customFormat="1" ht="15" customHeight="1">
      <c r="A65" s="409">
        <f t="shared" si="2"/>
        <v>3.49E-2</v>
      </c>
      <c r="B65" s="406">
        <f t="shared" si="3"/>
        <v>2.9083333333333335E-3</v>
      </c>
      <c r="C65" s="197">
        <f t="shared" si="4"/>
        <v>3</v>
      </c>
      <c r="D65" s="290">
        <v>33</v>
      </c>
      <c r="E65" s="300">
        <f t="shared" si="17"/>
        <v>0</v>
      </c>
      <c r="F65" s="292">
        <f t="shared" si="5"/>
        <v>0</v>
      </c>
      <c r="G65" s="292">
        <f t="shared" si="6"/>
        <v>0</v>
      </c>
      <c r="H65" s="293">
        <f t="shared" si="7"/>
        <v>0</v>
      </c>
      <c r="I65" s="301">
        <f t="shared" si="18"/>
        <v>0</v>
      </c>
      <c r="J65" s="510">
        <f t="shared" si="8"/>
        <v>0</v>
      </c>
      <c r="K65" s="292">
        <f t="shared" si="9"/>
        <v>0</v>
      </c>
      <c r="L65" s="321">
        <f t="shared" si="21"/>
        <v>0</v>
      </c>
      <c r="M65" s="300">
        <f t="shared" si="19"/>
        <v>0</v>
      </c>
      <c r="N65" s="292">
        <f t="shared" si="11"/>
        <v>0</v>
      </c>
      <c r="O65" s="292">
        <f t="shared" si="12"/>
        <v>0</v>
      </c>
      <c r="P65" s="326">
        <f t="shared" si="23"/>
        <v>0</v>
      </c>
      <c r="Q65" s="301">
        <f t="shared" si="20"/>
        <v>0</v>
      </c>
      <c r="R65" s="292">
        <f t="shared" si="14"/>
        <v>0</v>
      </c>
      <c r="S65" s="292">
        <f t="shared" si="15"/>
        <v>0</v>
      </c>
      <c r="T65" s="322">
        <f t="shared" si="22"/>
        <v>0</v>
      </c>
      <c r="U65" s="134"/>
      <c r="V65" s="134"/>
      <c r="W65" s="134"/>
      <c r="X65" s="134"/>
    </row>
    <row r="66" spans="1:24" s="1" customFormat="1" ht="15" customHeight="1">
      <c r="A66" s="409">
        <f t="shared" si="2"/>
        <v>3.49E-2</v>
      </c>
      <c r="B66" s="406">
        <f t="shared" si="3"/>
        <v>2.9083333333333335E-3</v>
      </c>
      <c r="C66" s="197">
        <f t="shared" si="4"/>
        <v>3</v>
      </c>
      <c r="D66" s="290">
        <v>34</v>
      </c>
      <c r="E66" s="300">
        <f t="shared" si="17"/>
        <v>0</v>
      </c>
      <c r="F66" s="292">
        <f t="shared" si="5"/>
        <v>0</v>
      </c>
      <c r="G66" s="292">
        <f t="shared" si="6"/>
        <v>0</v>
      </c>
      <c r="H66" s="293">
        <f t="shared" si="7"/>
        <v>0</v>
      </c>
      <c r="I66" s="301">
        <f t="shared" si="18"/>
        <v>0</v>
      </c>
      <c r="J66" s="510">
        <f t="shared" si="8"/>
        <v>0</v>
      </c>
      <c r="K66" s="292">
        <f t="shared" si="9"/>
        <v>0</v>
      </c>
      <c r="L66" s="321">
        <f t="shared" si="21"/>
        <v>0</v>
      </c>
      <c r="M66" s="300">
        <f t="shared" si="19"/>
        <v>0</v>
      </c>
      <c r="N66" s="292">
        <f t="shared" si="11"/>
        <v>0</v>
      </c>
      <c r="O66" s="292">
        <f t="shared" si="12"/>
        <v>0</v>
      </c>
      <c r="P66" s="326">
        <f t="shared" si="23"/>
        <v>0</v>
      </c>
      <c r="Q66" s="301">
        <f t="shared" si="20"/>
        <v>0</v>
      </c>
      <c r="R66" s="292">
        <f t="shared" si="14"/>
        <v>0</v>
      </c>
      <c r="S66" s="292">
        <f t="shared" si="15"/>
        <v>0</v>
      </c>
      <c r="T66" s="322">
        <f t="shared" si="22"/>
        <v>0</v>
      </c>
      <c r="U66" s="134"/>
      <c r="V66" s="134"/>
      <c r="W66" s="134"/>
      <c r="X66" s="134"/>
    </row>
    <row r="67" spans="1:24" s="1" customFormat="1" ht="15" customHeight="1">
      <c r="A67" s="409">
        <f t="shared" si="2"/>
        <v>3.49E-2</v>
      </c>
      <c r="B67" s="406">
        <f t="shared" si="3"/>
        <v>2.9083333333333335E-3</v>
      </c>
      <c r="C67" s="197">
        <f t="shared" si="4"/>
        <v>3</v>
      </c>
      <c r="D67" s="290">
        <v>35</v>
      </c>
      <c r="E67" s="300">
        <f t="shared" si="17"/>
        <v>0</v>
      </c>
      <c r="F67" s="292">
        <f t="shared" si="5"/>
        <v>0</v>
      </c>
      <c r="G67" s="292">
        <f t="shared" si="6"/>
        <v>0</v>
      </c>
      <c r="H67" s="293">
        <f t="shared" si="7"/>
        <v>0</v>
      </c>
      <c r="I67" s="301">
        <f t="shared" si="18"/>
        <v>0</v>
      </c>
      <c r="J67" s="510">
        <f t="shared" si="8"/>
        <v>0</v>
      </c>
      <c r="K67" s="292">
        <f t="shared" si="9"/>
        <v>0</v>
      </c>
      <c r="L67" s="321">
        <f t="shared" si="21"/>
        <v>0</v>
      </c>
      <c r="M67" s="300">
        <f t="shared" si="19"/>
        <v>0</v>
      </c>
      <c r="N67" s="292">
        <f t="shared" si="11"/>
        <v>0</v>
      </c>
      <c r="O67" s="292">
        <f t="shared" si="12"/>
        <v>0</v>
      </c>
      <c r="P67" s="326">
        <f t="shared" si="23"/>
        <v>0</v>
      </c>
      <c r="Q67" s="301">
        <f t="shared" si="20"/>
        <v>0</v>
      </c>
      <c r="R67" s="292">
        <f t="shared" si="14"/>
        <v>0</v>
      </c>
      <c r="S67" s="292">
        <f t="shared" si="15"/>
        <v>0</v>
      </c>
      <c r="T67" s="322">
        <f t="shared" si="22"/>
        <v>0</v>
      </c>
      <c r="U67" s="134"/>
      <c r="V67" s="134"/>
      <c r="W67" s="134"/>
      <c r="X67" s="134"/>
    </row>
    <row r="68" spans="1:24" s="1" customFormat="1" ht="15" customHeight="1" thickBot="1">
      <c r="A68" s="410">
        <f t="shared" si="2"/>
        <v>3.49E-2</v>
      </c>
      <c r="B68" s="407">
        <f t="shared" si="3"/>
        <v>2.9083333333333335E-3</v>
      </c>
      <c r="C68" s="223">
        <f t="shared" si="4"/>
        <v>3</v>
      </c>
      <c r="D68" s="304">
        <v>36</v>
      </c>
      <c r="E68" s="305">
        <f t="shared" si="17"/>
        <v>0</v>
      </c>
      <c r="F68" s="306">
        <f t="shared" si="5"/>
        <v>0</v>
      </c>
      <c r="G68" s="306">
        <f t="shared" si="6"/>
        <v>0</v>
      </c>
      <c r="H68" s="307">
        <f t="shared" si="7"/>
        <v>0</v>
      </c>
      <c r="I68" s="308">
        <f t="shared" si="18"/>
        <v>0</v>
      </c>
      <c r="J68" s="511">
        <f t="shared" si="8"/>
        <v>0</v>
      </c>
      <c r="K68" s="306">
        <f t="shared" si="9"/>
        <v>0</v>
      </c>
      <c r="L68" s="323">
        <f t="shared" si="21"/>
        <v>0</v>
      </c>
      <c r="M68" s="305">
        <f t="shared" si="19"/>
        <v>0</v>
      </c>
      <c r="N68" s="306">
        <f t="shared" si="11"/>
        <v>0</v>
      </c>
      <c r="O68" s="306">
        <f t="shared" si="12"/>
        <v>0</v>
      </c>
      <c r="P68" s="330">
        <f t="shared" si="23"/>
        <v>0</v>
      </c>
      <c r="Q68" s="308">
        <f t="shared" si="20"/>
        <v>0</v>
      </c>
      <c r="R68" s="306">
        <f t="shared" si="14"/>
        <v>0</v>
      </c>
      <c r="S68" s="306">
        <f t="shared" si="15"/>
        <v>0</v>
      </c>
      <c r="T68" s="324">
        <f t="shared" si="22"/>
        <v>0</v>
      </c>
      <c r="U68" s="134"/>
      <c r="V68" s="134"/>
      <c r="W68" s="134"/>
      <c r="X68" s="134"/>
    </row>
    <row r="69" spans="1:24" s="1" customFormat="1" ht="15" customHeight="1">
      <c r="A69" s="411">
        <f t="shared" si="2"/>
        <v>5.7499999999999996E-2</v>
      </c>
      <c r="B69" s="408">
        <f t="shared" si="3"/>
        <v>4.7916666666666663E-3</v>
      </c>
      <c r="C69" s="252">
        <f t="shared" si="4"/>
        <v>4</v>
      </c>
      <c r="D69" s="313">
        <v>37</v>
      </c>
      <c r="E69" s="314">
        <f t="shared" si="17"/>
        <v>0</v>
      </c>
      <c r="F69" s="315">
        <f t="shared" si="5"/>
        <v>0</v>
      </c>
      <c r="G69" s="315">
        <f t="shared" si="6"/>
        <v>0</v>
      </c>
      <c r="H69" s="316">
        <f t="shared" si="7"/>
        <v>0</v>
      </c>
      <c r="I69" s="317">
        <f t="shared" si="18"/>
        <v>0</v>
      </c>
      <c r="J69" s="512">
        <f t="shared" si="8"/>
        <v>0</v>
      </c>
      <c r="K69" s="315">
        <f t="shared" si="9"/>
        <v>0</v>
      </c>
      <c r="L69" s="318">
        <f t="shared" si="21"/>
        <v>0</v>
      </c>
      <c r="M69" s="314">
        <f t="shared" si="19"/>
        <v>0</v>
      </c>
      <c r="N69" s="315">
        <f t="shared" si="11"/>
        <v>0</v>
      </c>
      <c r="O69" s="315">
        <f t="shared" si="12"/>
        <v>0</v>
      </c>
      <c r="P69" s="325">
        <f t="shared" si="23"/>
        <v>0</v>
      </c>
      <c r="Q69" s="317">
        <f t="shared" si="20"/>
        <v>0</v>
      </c>
      <c r="R69" s="315">
        <f t="shared" si="14"/>
        <v>0</v>
      </c>
      <c r="S69" s="315">
        <f t="shared" si="15"/>
        <v>0</v>
      </c>
      <c r="T69" s="331">
        <f t="shared" ref="T69:T92" si="24">IF(Q69&lt;$M$16,Q69+R69,$M$16)</f>
        <v>0</v>
      </c>
      <c r="U69" s="134"/>
      <c r="V69" s="134"/>
      <c r="W69" s="134"/>
      <c r="X69" s="134"/>
    </row>
    <row r="70" spans="1:24" s="1" customFormat="1" ht="15" customHeight="1">
      <c r="A70" s="409">
        <f t="shared" si="2"/>
        <v>5.7499999999999996E-2</v>
      </c>
      <c r="B70" s="406">
        <f t="shared" si="3"/>
        <v>4.7916666666666663E-3</v>
      </c>
      <c r="C70" s="197">
        <f t="shared" si="4"/>
        <v>4</v>
      </c>
      <c r="D70" s="290">
        <v>38</v>
      </c>
      <c r="E70" s="300">
        <f t="shared" si="17"/>
        <v>0</v>
      </c>
      <c r="F70" s="292">
        <f t="shared" si="5"/>
        <v>0</v>
      </c>
      <c r="G70" s="292">
        <f t="shared" si="6"/>
        <v>0</v>
      </c>
      <c r="H70" s="293">
        <f t="shared" si="7"/>
        <v>0</v>
      </c>
      <c r="I70" s="301">
        <f t="shared" si="18"/>
        <v>0</v>
      </c>
      <c r="J70" s="510">
        <f t="shared" si="8"/>
        <v>0</v>
      </c>
      <c r="K70" s="292">
        <f t="shared" si="9"/>
        <v>0</v>
      </c>
      <c r="L70" s="321">
        <f t="shared" si="21"/>
        <v>0</v>
      </c>
      <c r="M70" s="300">
        <f t="shared" si="19"/>
        <v>0</v>
      </c>
      <c r="N70" s="292">
        <f t="shared" si="11"/>
        <v>0</v>
      </c>
      <c r="O70" s="292">
        <f t="shared" si="12"/>
        <v>0</v>
      </c>
      <c r="P70" s="326">
        <f t="shared" si="23"/>
        <v>0</v>
      </c>
      <c r="Q70" s="301">
        <f t="shared" si="20"/>
        <v>0</v>
      </c>
      <c r="R70" s="292">
        <f t="shared" si="14"/>
        <v>0</v>
      </c>
      <c r="S70" s="292">
        <f t="shared" si="15"/>
        <v>0</v>
      </c>
      <c r="T70" s="332">
        <f t="shared" si="24"/>
        <v>0</v>
      </c>
      <c r="U70" s="134"/>
      <c r="V70" s="134"/>
      <c r="W70" s="134"/>
      <c r="X70" s="134"/>
    </row>
    <row r="71" spans="1:24" s="1" customFormat="1" ht="15" customHeight="1">
      <c r="A71" s="409">
        <f t="shared" si="2"/>
        <v>5.7499999999999996E-2</v>
      </c>
      <c r="B71" s="406">
        <f t="shared" si="3"/>
        <v>4.7916666666666663E-3</v>
      </c>
      <c r="C71" s="197">
        <f t="shared" si="4"/>
        <v>4</v>
      </c>
      <c r="D71" s="290">
        <v>39</v>
      </c>
      <c r="E71" s="300">
        <f t="shared" si="17"/>
        <v>0</v>
      </c>
      <c r="F71" s="292">
        <f t="shared" si="5"/>
        <v>0</v>
      </c>
      <c r="G71" s="292">
        <f t="shared" si="6"/>
        <v>0</v>
      </c>
      <c r="H71" s="293">
        <f t="shared" si="7"/>
        <v>0</v>
      </c>
      <c r="I71" s="301">
        <f t="shared" si="18"/>
        <v>0</v>
      </c>
      <c r="J71" s="510">
        <f t="shared" si="8"/>
        <v>0</v>
      </c>
      <c r="K71" s="292">
        <f t="shared" si="9"/>
        <v>0</v>
      </c>
      <c r="L71" s="321">
        <f t="shared" si="21"/>
        <v>0</v>
      </c>
      <c r="M71" s="300">
        <f t="shared" si="19"/>
        <v>0</v>
      </c>
      <c r="N71" s="292">
        <f t="shared" si="11"/>
        <v>0</v>
      </c>
      <c r="O71" s="292">
        <f t="shared" si="12"/>
        <v>0</v>
      </c>
      <c r="P71" s="326">
        <f t="shared" si="23"/>
        <v>0</v>
      </c>
      <c r="Q71" s="301">
        <f t="shared" si="20"/>
        <v>0</v>
      </c>
      <c r="R71" s="292">
        <f t="shared" si="14"/>
        <v>0</v>
      </c>
      <c r="S71" s="292">
        <f t="shared" si="15"/>
        <v>0</v>
      </c>
      <c r="T71" s="332">
        <f t="shared" si="24"/>
        <v>0</v>
      </c>
      <c r="U71" s="134"/>
      <c r="V71" s="134"/>
      <c r="W71" s="134"/>
      <c r="X71" s="134"/>
    </row>
    <row r="72" spans="1:24" s="1" customFormat="1" ht="15" customHeight="1">
      <c r="A72" s="409">
        <f t="shared" si="2"/>
        <v>5.7499999999999996E-2</v>
      </c>
      <c r="B72" s="406">
        <f t="shared" si="3"/>
        <v>4.7916666666666663E-3</v>
      </c>
      <c r="C72" s="197">
        <f t="shared" si="4"/>
        <v>4</v>
      </c>
      <c r="D72" s="290">
        <v>40</v>
      </c>
      <c r="E72" s="300">
        <f t="shared" si="17"/>
        <v>0</v>
      </c>
      <c r="F72" s="292">
        <f t="shared" si="5"/>
        <v>0</v>
      </c>
      <c r="G72" s="292">
        <f t="shared" si="6"/>
        <v>0</v>
      </c>
      <c r="H72" s="293">
        <f t="shared" si="7"/>
        <v>0</v>
      </c>
      <c r="I72" s="301">
        <f t="shared" si="18"/>
        <v>0</v>
      </c>
      <c r="J72" s="510">
        <f t="shared" si="8"/>
        <v>0</v>
      </c>
      <c r="K72" s="292">
        <f t="shared" si="9"/>
        <v>0</v>
      </c>
      <c r="L72" s="321">
        <f t="shared" si="21"/>
        <v>0</v>
      </c>
      <c r="M72" s="300">
        <f t="shared" si="19"/>
        <v>0</v>
      </c>
      <c r="N72" s="292">
        <f t="shared" si="11"/>
        <v>0</v>
      </c>
      <c r="O72" s="292">
        <f t="shared" si="12"/>
        <v>0</v>
      </c>
      <c r="P72" s="326">
        <f t="shared" si="23"/>
        <v>0</v>
      </c>
      <c r="Q72" s="301">
        <f t="shared" si="20"/>
        <v>0</v>
      </c>
      <c r="R72" s="292">
        <f t="shared" si="14"/>
        <v>0</v>
      </c>
      <c r="S72" s="292">
        <f t="shared" si="15"/>
        <v>0</v>
      </c>
      <c r="T72" s="332">
        <f t="shared" si="24"/>
        <v>0</v>
      </c>
      <c r="U72" s="134"/>
      <c r="V72" s="134"/>
      <c r="W72" s="134"/>
      <c r="X72" s="134"/>
    </row>
    <row r="73" spans="1:24" s="1" customFormat="1" ht="15" customHeight="1">
      <c r="A73" s="409">
        <f t="shared" si="2"/>
        <v>5.7499999999999996E-2</v>
      </c>
      <c r="B73" s="406">
        <f t="shared" si="3"/>
        <v>4.7916666666666663E-3</v>
      </c>
      <c r="C73" s="197">
        <f t="shared" si="4"/>
        <v>4</v>
      </c>
      <c r="D73" s="290">
        <v>41</v>
      </c>
      <c r="E73" s="300">
        <f t="shared" si="17"/>
        <v>0</v>
      </c>
      <c r="F73" s="292">
        <f t="shared" si="5"/>
        <v>0</v>
      </c>
      <c r="G73" s="292">
        <f t="shared" si="6"/>
        <v>0</v>
      </c>
      <c r="H73" s="293">
        <f t="shared" si="7"/>
        <v>0</v>
      </c>
      <c r="I73" s="301">
        <f t="shared" si="18"/>
        <v>0</v>
      </c>
      <c r="J73" s="510">
        <f t="shared" si="8"/>
        <v>0</v>
      </c>
      <c r="K73" s="292">
        <f t="shared" si="9"/>
        <v>0</v>
      </c>
      <c r="L73" s="321">
        <f t="shared" si="21"/>
        <v>0</v>
      </c>
      <c r="M73" s="300">
        <f t="shared" si="19"/>
        <v>0</v>
      </c>
      <c r="N73" s="292">
        <f t="shared" si="11"/>
        <v>0</v>
      </c>
      <c r="O73" s="292">
        <f t="shared" si="12"/>
        <v>0</v>
      </c>
      <c r="P73" s="326">
        <f t="shared" si="23"/>
        <v>0</v>
      </c>
      <c r="Q73" s="301">
        <f t="shared" si="20"/>
        <v>0</v>
      </c>
      <c r="R73" s="292">
        <f t="shared" si="14"/>
        <v>0</v>
      </c>
      <c r="S73" s="292">
        <f t="shared" si="15"/>
        <v>0</v>
      </c>
      <c r="T73" s="332">
        <f t="shared" si="24"/>
        <v>0</v>
      </c>
      <c r="U73" s="134"/>
      <c r="V73" s="134"/>
      <c r="W73" s="134"/>
      <c r="X73" s="134"/>
    </row>
    <row r="74" spans="1:24" s="1" customFormat="1" ht="15" customHeight="1">
      <c r="A74" s="409">
        <f t="shared" si="2"/>
        <v>5.7499999999999996E-2</v>
      </c>
      <c r="B74" s="406">
        <f t="shared" si="3"/>
        <v>4.7916666666666663E-3</v>
      </c>
      <c r="C74" s="197">
        <f t="shared" si="4"/>
        <v>4</v>
      </c>
      <c r="D74" s="290">
        <v>42</v>
      </c>
      <c r="E74" s="300">
        <f t="shared" si="17"/>
        <v>0</v>
      </c>
      <c r="F74" s="292">
        <f t="shared" si="5"/>
        <v>0</v>
      </c>
      <c r="G74" s="292">
        <f t="shared" si="6"/>
        <v>0</v>
      </c>
      <c r="H74" s="293">
        <f t="shared" si="7"/>
        <v>0</v>
      </c>
      <c r="I74" s="301">
        <f t="shared" si="18"/>
        <v>0</v>
      </c>
      <c r="J74" s="510">
        <f t="shared" si="8"/>
        <v>0</v>
      </c>
      <c r="K74" s="292">
        <f t="shared" si="9"/>
        <v>0</v>
      </c>
      <c r="L74" s="321">
        <f t="shared" si="21"/>
        <v>0</v>
      </c>
      <c r="M74" s="300">
        <f t="shared" si="19"/>
        <v>0</v>
      </c>
      <c r="N74" s="292">
        <f t="shared" si="11"/>
        <v>0</v>
      </c>
      <c r="O74" s="292">
        <f t="shared" si="12"/>
        <v>0</v>
      </c>
      <c r="P74" s="326">
        <f t="shared" si="23"/>
        <v>0</v>
      </c>
      <c r="Q74" s="301">
        <f t="shared" si="20"/>
        <v>0</v>
      </c>
      <c r="R74" s="292">
        <f t="shared" si="14"/>
        <v>0</v>
      </c>
      <c r="S74" s="292">
        <f t="shared" si="15"/>
        <v>0</v>
      </c>
      <c r="T74" s="332">
        <f t="shared" si="24"/>
        <v>0</v>
      </c>
      <c r="U74" s="134"/>
      <c r="V74" s="134"/>
      <c r="W74" s="134"/>
      <c r="X74" s="134"/>
    </row>
    <row r="75" spans="1:24" s="1" customFormat="1" ht="15" customHeight="1">
      <c r="A75" s="409">
        <f t="shared" si="2"/>
        <v>5.7499999999999996E-2</v>
      </c>
      <c r="B75" s="406">
        <f t="shared" si="3"/>
        <v>4.7916666666666663E-3</v>
      </c>
      <c r="C75" s="197">
        <f t="shared" si="4"/>
        <v>4</v>
      </c>
      <c r="D75" s="290">
        <v>43</v>
      </c>
      <c r="E75" s="300">
        <f t="shared" si="17"/>
        <v>0</v>
      </c>
      <c r="F75" s="292">
        <f t="shared" si="5"/>
        <v>0</v>
      </c>
      <c r="G75" s="292">
        <f t="shared" si="6"/>
        <v>0</v>
      </c>
      <c r="H75" s="293">
        <f t="shared" si="7"/>
        <v>0</v>
      </c>
      <c r="I75" s="301">
        <f t="shared" si="18"/>
        <v>0</v>
      </c>
      <c r="J75" s="510">
        <f t="shared" si="8"/>
        <v>0</v>
      </c>
      <c r="K75" s="292">
        <f t="shared" si="9"/>
        <v>0</v>
      </c>
      <c r="L75" s="321">
        <f t="shared" si="21"/>
        <v>0</v>
      </c>
      <c r="M75" s="300">
        <f t="shared" si="19"/>
        <v>0</v>
      </c>
      <c r="N75" s="292">
        <f t="shared" si="11"/>
        <v>0</v>
      </c>
      <c r="O75" s="292">
        <f t="shared" si="12"/>
        <v>0</v>
      </c>
      <c r="P75" s="326">
        <f t="shared" si="23"/>
        <v>0</v>
      </c>
      <c r="Q75" s="301">
        <f t="shared" si="20"/>
        <v>0</v>
      </c>
      <c r="R75" s="292">
        <f t="shared" si="14"/>
        <v>0</v>
      </c>
      <c r="S75" s="292">
        <f t="shared" si="15"/>
        <v>0</v>
      </c>
      <c r="T75" s="332">
        <f t="shared" si="24"/>
        <v>0</v>
      </c>
      <c r="U75" s="134"/>
      <c r="V75" s="134"/>
      <c r="W75" s="134"/>
      <c r="X75" s="134"/>
    </row>
    <row r="76" spans="1:24" s="1" customFormat="1" ht="15" customHeight="1">
      <c r="A76" s="409">
        <f t="shared" si="2"/>
        <v>5.7499999999999996E-2</v>
      </c>
      <c r="B76" s="406">
        <f t="shared" si="3"/>
        <v>4.7916666666666663E-3</v>
      </c>
      <c r="C76" s="197">
        <f t="shared" si="4"/>
        <v>4</v>
      </c>
      <c r="D76" s="290">
        <v>44</v>
      </c>
      <c r="E76" s="300">
        <f t="shared" si="17"/>
        <v>0</v>
      </c>
      <c r="F76" s="292">
        <f t="shared" si="5"/>
        <v>0</v>
      </c>
      <c r="G76" s="292">
        <f t="shared" si="6"/>
        <v>0</v>
      </c>
      <c r="H76" s="293">
        <f t="shared" si="7"/>
        <v>0</v>
      </c>
      <c r="I76" s="301">
        <f t="shared" si="18"/>
        <v>0</v>
      </c>
      <c r="J76" s="510">
        <f t="shared" si="8"/>
        <v>0</v>
      </c>
      <c r="K76" s="292">
        <f t="shared" si="9"/>
        <v>0</v>
      </c>
      <c r="L76" s="321">
        <f t="shared" si="21"/>
        <v>0</v>
      </c>
      <c r="M76" s="300">
        <f t="shared" si="19"/>
        <v>0</v>
      </c>
      <c r="N76" s="292">
        <f t="shared" si="11"/>
        <v>0</v>
      </c>
      <c r="O76" s="292">
        <f t="shared" si="12"/>
        <v>0</v>
      </c>
      <c r="P76" s="326">
        <f t="shared" si="23"/>
        <v>0</v>
      </c>
      <c r="Q76" s="301">
        <f t="shared" si="20"/>
        <v>0</v>
      </c>
      <c r="R76" s="292">
        <f t="shared" si="14"/>
        <v>0</v>
      </c>
      <c r="S76" s="292">
        <f t="shared" si="15"/>
        <v>0</v>
      </c>
      <c r="T76" s="332">
        <f t="shared" si="24"/>
        <v>0</v>
      </c>
      <c r="U76" s="134"/>
      <c r="V76" s="134"/>
      <c r="W76" s="134"/>
      <c r="X76" s="134"/>
    </row>
    <row r="77" spans="1:24" s="1" customFormat="1" ht="15" customHeight="1">
      <c r="A77" s="409">
        <f t="shared" si="2"/>
        <v>5.7499999999999996E-2</v>
      </c>
      <c r="B77" s="406">
        <f t="shared" si="3"/>
        <v>4.7916666666666663E-3</v>
      </c>
      <c r="C77" s="197">
        <f t="shared" si="4"/>
        <v>4</v>
      </c>
      <c r="D77" s="290">
        <v>45</v>
      </c>
      <c r="E77" s="300">
        <f t="shared" si="17"/>
        <v>0</v>
      </c>
      <c r="F77" s="292">
        <f t="shared" si="5"/>
        <v>0</v>
      </c>
      <c r="G77" s="292">
        <f t="shared" si="6"/>
        <v>0</v>
      </c>
      <c r="H77" s="293">
        <f t="shared" si="7"/>
        <v>0</v>
      </c>
      <c r="I77" s="301">
        <f t="shared" si="18"/>
        <v>0</v>
      </c>
      <c r="J77" s="510">
        <f t="shared" si="8"/>
        <v>0</v>
      </c>
      <c r="K77" s="292">
        <f t="shared" si="9"/>
        <v>0</v>
      </c>
      <c r="L77" s="321">
        <f t="shared" si="21"/>
        <v>0</v>
      </c>
      <c r="M77" s="300">
        <f t="shared" si="19"/>
        <v>0</v>
      </c>
      <c r="N77" s="292">
        <f t="shared" si="11"/>
        <v>0</v>
      </c>
      <c r="O77" s="292">
        <f t="shared" si="12"/>
        <v>0</v>
      </c>
      <c r="P77" s="326">
        <f t="shared" si="23"/>
        <v>0</v>
      </c>
      <c r="Q77" s="301">
        <f t="shared" si="20"/>
        <v>0</v>
      </c>
      <c r="R77" s="292">
        <f t="shared" si="14"/>
        <v>0</v>
      </c>
      <c r="S77" s="292">
        <f t="shared" si="15"/>
        <v>0</v>
      </c>
      <c r="T77" s="332">
        <f t="shared" si="24"/>
        <v>0</v>
      </c>
      <c r="U77" s="134"/>
      <c r="V77" s="134"/>
      <c r="W77" s="134"/>
      <c r="X77" s="134"/>
    </row>
    <row r="78" spans="1:24" s="1" customFormat="1" ht="15" customHeight="1">
      <c r="A78" s="409">
        <f t="shared" si="2"/>
        <v>5.7499999999999996E-2</v>
      </c>
      <c r="B78" s="406">
        <f t="shared" si="3"/>
        <v>4.7916666666666663E-3</v>
      </c>
      <c r="C78" s="197">
        <f t="shared" si="4"/>
        <v>4</v>
      </c>
      <c r="D78" s="290">
        <v>46</v>
      </c>
      <c r="E78" s="300">
        <f t="shared" si="17"/>
        <v>0</v>
      </c>
      <c r="F78" s="292">
        <f t="shared" si="5"/>
        <v>0</v>
      </c>
      <c r="G78" s="292">
        <f t="shared" si="6"/>
        <v>0</v>
      </c>
      <c r="H78" s="293">
        <f t="shared" si="7"/>
        <v>0</v>
      </c>
      <c r="I78" s="301">
        <f t="shared" si="18"/>
        <v>0</v>
      </c>
      <c r="J78" s="510">
        <f t="shared" si="8"/>
        <v>0</v>
      </c>
      <c r="K78" s="292">
        <f t="shared" si="9"/>
        <v>0</v>
      </c>
      <c r="L78" s="321">
        <f t="shared" si="21"/>
        <v>0</v>
      </c>
      <c r="M78" s="300">
        <f t="shared" si="19"/>
        <v>0</v>
      </c>
      <c r="N78" s="292">
        <f t="shared" si="11"/>
        <v>0</v>
      </c>
      <c r="O78" s="292">
        <f t="shared" si="12"/>
        <v>0</v>
      </c>
      <c r="P78" s="326">
        <f t="shared" si="23"/>
        <v>0</v>
      </c>
      <c r="Q78" s="301">
        <f t="shared" si="20"/>
        <v>0</v>
      </c>
      <c r="R78" s="292">
        <f t="shared" si="14"/>
        <v>0</v>
      </c>
      <c r="S78" s="292">
        <f t="shared" si="15"/>
        <v>0</v>
      </c>
      <c r="T78" s="332">
        <f t="shared" si="24"/>
        <v>0</v>
      </c>
      <c r="U78" s="134"/>
      <c r="V78" s="134"/>
      <c r="W78" s="134"/>
      <c r="X78" s="134"/>
    </row>
    <row r="79" spans="1:24" s="1" customFormat="1" ht="15" customHeight="1">
      <c r="A79" s="409">
        <f t="shared" si="2"/>
        <v>5.7499999999999996E-2</v>
      </c>
      <c r="B79" s="406">
        <f t="shared" si="3"/>
        <v>4.7916666666666663E-3</v>
      </c>
      <c r="C79" s="197">
        <f t="shared" si="4"/>
        <v>4</v>
      </c>
      <c r="D79" s="290">
        <v>47</v>
      </c>
      <c r="E79" s="300">
        <f t="shared" si="17"/>
        <v>0</v>
      </c>
      <c r="F79" s="292">
        <f t="shared" si="5"/>
        <v>0</v>
      </c>
      <c r="G79" s="292">
        <f t="shared" si="6"/>
        <v>0</v>
      </c>
      <c r="H79" s="293">
        <f t="shared" si="7"/>
        <v>0</v>
      </c>
      <c r="I79" s="301">
        <f t="shared" si="18"/>
        <v>0</v>
      </c>
      <c r="J79" s="510">
        <f t="shared" si="8"/>
        <v>0</v>
      </c>
      <c r="K79" s="292">
        <f t="shared" si="9"/>
        <v>0</v>
      </c>
      <c r="L79" s="321">
        <f t="shared" si="21"/>
        <v>0</v>
      </c>
      <c r="M79" s="300">
        <f t="shared" si="19"/>
        <v>0</v>
      </c>
      <c r="N79" s="292">
        <f t="shared" si="11"/>
        <v>0</v>
      </c>
      <c r="O79" s="292">
        <f t="shared" si="12"/>
        <v>0</v>
      </c>
      <c r="P79" s="326">
        <f t="shared" si="23"/>
        <v>0</v>
      </c>
      <c r="Q79" s="301">
        <f t="shared" si="20"/>
        <v>0</v>
      </c>
      <c r="R79" s="292">
        <f t="shared" si="14"/>
        <v>0</v>
      </c>
      <c r="S79" s="292">
        <f t="shared" si="15"/>
        <v>0</v>
      </c>
      <c r="T79" s="332">
        <f t="shared" si="24"/>
        <v>0</v>
      </c>
      <c r="U79" s="134"/>
      <c r="V79" s="134"/>
      <c r="W79" s="134"/>
      <c r="X79" s="134"/>
    </row>
    <row r="80" spans="1:24" s="1" customFormat="1" ht="15" customHeight="1" thickBot="1">
      <c r="A80" s="410">
        <f t="shared" si="2"/>
        <v>5.7499999999999996E-2</v>
      </c>
      <c r="B80" s="407">
        <f t="shared" si="3"/>
        <v>4.7916666666666663E-3</v>
      </c>
      <c r="C80" s="223">
        <f t="shared" si="4"/>
        <v>4</v>
      </c>
      <c r="D80" s="304">
        <v>48</v>
      </c>
      <c r="E80" s="305">
        <f t="shared" si="17"/>
        <v>0</v>
      </c>
      <c r="F80" s="306">
        <f t="shared" si="5"/>
        <v>0</v>
      </c>
      <c r="G80" s="306">
        <f t="shared" si="6"/>
        <v>0</v>
      </c>
      <c r="H80" s="307">
        <f t="shared" si="7"/>
        <v>0</v>
      </c>
      <c r="I80" s="308">
        <f t="shared" si="18"/>
        <v>0</v>
      </c>
      <c r="J80" s="511">
        <f t="shared" si="8"/>
        <v>0</v>
      </c>
      <c r="K80" s="306">
        <f t="shared" si="9"/>
        <v>0</v>
      </c>
      <c r="L80" s="323">
        <f t="shared" si="21"/>
        <v>0</v>
      </c>
      <c r="M80" s="305">
        <f t="shared" si="19"/>
        <v>0</v>
      </c>
      <c r="N80" s="306">
        <f t="shared" si="11"/>
        <v>0</v>
      </c>
      <c r="O80" s="306">
        <f t="shared" si="12"/>
        <v>0</v>
      </c>
      <c r="P80" s="330">
        <f t="shared" si="23"/>
        <v>0</v>
      </c>
      <c r="Q80" s="308">
        <f t="shared" si="20"/>
        <v>0</v>
      </c>
      <c r="R80" s="306">
        <f t="shared" si="14"/>
        <v>0</v>
      </c>
      <c r="S80" s="306">
        <f t="shared" si="15"/>
        <v>0</v>
      </c>
      <c r="T80" s="333">
        <f t="shared" si="24"/>
        <v>0</v>
      </c>
      <c r="U80" s="134"/>
      <c r="V80" s="134"/>
      <c r="W80" s="134"/>
      <c r="X80" s="134"/>
    </row>
    <row r="81" spans="1:24" s="1" customFormat="1" ht="15" customHeight="1">
      <c r="A81" s="411">
        <f t="shared" si="2"/>
        <v>5.7499999999999996E-2</v>
      </c>
      <c r="B81" s="408">
        <f t="shared" si="3"/>
        <v>4.7916666666666663E-3</v>
      </c>
      <c r="C81" s="252">
        <f t="shared" si="4"/>
        <v>5</v>
      </c>
      <c r="D81" s="313">
        <v>49</v>
      </c>
      <c r="E81" s="314">
        <f t="shared" si="17"/>
        <v>0</v>
      </c>
      <c r="F81" s="315">
        <f t="shared" si="5"/>
        <v>0</v>
      </c>
      <c r="G81" s="315">
        <f t="shared" si="6"/>
        <v>0</v>
      </c>
      <c r="H81" s="316">
        <f t="shared" si="7"/>
        <v>0</v>
      </c>
      <c r="I81" s="317">
        <f t="shared" si="18"/>
        <v>0</v>
      </c>
      <c r="J81" s="512">
        <f t="shared" si="8"/>
        <v>0</v>
      </c>
      <c r="K81" s="315">
        <f t="shared" si="9"/>
        <v>0</v>
      </c>
      <c r="L81" s="318">
        <f t="shared" si="21"/>
        <v>0</v>
      </c>
      <c r="M81" s="314">
        <f t="shared" si="19"/>
        <v>0</v>
      </c>
      <c r="N81" s="315">
        <f t="shared" si="11"/>
        <v>0</v>
      </c>
      <c r="O81" s="315">
        <f t="shared" si="12"/>
        <v>0</v>
      </c>
      <c r="P81" s="316">
        <f t="shared" ref="P81:P144" si="25">IF(M81&lt;$M$10,M81+N81,$M$11)</f>
        <v>0</v>
      </c>
      <c r="Q81" s="317">
        <f t="shared" si="20"/>
        <v>0</v>
      </c>
      <c r="R81" s="315">
        <f t="shared" si="14"/>
        <v>0</v>
      </c>
      <c r="S81" s="315">
        <f t="shared" si="15"/>
        <v>0</v>
      </c>
      <c r="T81" s="331">
        <f t="shared" si="24"/>
        <v>0</v>
      </c>
      <c r="U81" s="134"/>
      <c r="V81" s="134"/>
      <c r="W81" s="134"/>
      <c r="X81" s="134"/>
    </row>
    <row r="82" spans="1:24" s="1" customFormat="1" ht="15" customHeight="1">
      <c r="A82" s="409">
        <f t="shared" si="2"/>
        <v>5.7499999999999996E-2</v>
      </c>
      <c r="B82" s="406">
        <f t="shared" si="3"/>
        <v>4.7916666666666663E-3</v>
      </c>
      <c r="C82" s="197">
        <f t="shared" si="4"/>
        <v>5</v>
      </c>
      <c r="D82" s="290">
        <v>50</v>
      </c>
      <c r="E82" s="300">
        <f t="shared" si="17"/>
        <v>0</v>
      </c>
      <c r="F82" s="292">
        <f t="shared" si="5"/>
        <v>0</v>
      </c>
      <c r="G82" s="292">
        <f t="shared" si="6"/>
        <v>0</v>
      </c>
      <c r="H82" s="293">
        <f t="shared" si="7"/>
        <v>0</v>
      </c>
      <c r="I82" s="301">
        <f t="shared" si="18"/>
        <v>0</v>
      </c>
      <c r="J82" s="510">
        <f t="shared" si="8"/>
        <v>0</v>
      </c>
      <c r="K82" s="292">
        <f t="shared" si="9"/>
        <v>0</v>
      </c>
      <c r="L82" s="321">
        <f t="shared" si="21"/>
        <v>0</v>
      </c>
      <c r="M82" s="300">
        <f t="shared" si="19"/>
        <v>0</v>
      </c>
      <c r="N82" s="292">
        <f t="shared" si="11"/>
        <v>0</v>
      </c>
      <c r="O82" s="292">
        <f t="shared" si="12"/>
        <v>0</v>
      </c>
      <c r="P82" s="293">
        <f t="shared" si="25"/>
        <v>0</v>
      </c>
      <c r="Q82" s="301">
        <f t="shared" si="20"/>
        <v>0</v>
      </c>
      <c r="R82" s="292">
        <f t="shared" si="14"/>
        <v>0</v>
      </c>
      <c r="S82" s="292">
        <f t="shared" si="15"/>
        <v>0</v>
      </c>
      <c r="T82" s="332">
        <f t="shared" si="24"/>
        <v>0</v>
      </c>
      <c r="U82" s="134"/>
      <c r="V82" s="134"/>
      <c r="W82" s="134"/>
      <c r="X82" s="134"/>
    </row>
    <row r="83" spans="1:24" s="1" customFormat="1" ht="15" customHeight="1">
      <c r="A83" s="409">
        <f t="shared" si="2"/>
        <v>5.7499999999999996E-2</v>
      </c>
      <c r="B83" s="406">
        <f t="shared" si="3"/>
        <v>4.7916666666666663E-3</v>
      </c>
      <c r="C83" s="197">
        <f t="shared" si="4"/>
        <v>5</v>
      </c>
      <c r="D83" s="290">
        <v>51</v>
      </c>
      <c r="E83" s="300">
        <f t="shared" si="17"/>
        <v>0</v>
      </c>
      <c r="F83" s="292">
        <f t="shared" si="5"/>
        <v>0</v>
      </c>
      <c r="G83" s="292">
        <f t="shared" si="6"/>
        <v>0</v>
      </c>
      <c r="H83" s="293">
        <f t="shared" si="7"/>
        <v>0</v>
      </c>
      <c r="I83" s="301">
        <f t="shared" si="18"/>
        <v>0</v>
      </c>
      <c r="J83" s="510">
        <f t="shared" si="8"/>
        <v>0</v>
      </c>
      <c r="K83" s="292">
        <f t="shared" si="9"/>
        <v>0</v>
      </c>
      <c r="L83" s="321">
        <f t="shared" si="21"/>
        <v>0</v>
      </c>
      <c r="M83" s="300">
        <f t="shared" si="19"/>
        <v>0</v>
      </c>
      <c r="N83" s="292">
        <f t="shared" si="11"/>
        <v>0</v>
      </c>
      <c r="O83" s="292">
        <f t="shared" si="12"/>
        <v>0</v>
      </c>
      <c r="P83" s="293">
        <f t="shared" si="25"/>
        <v>0</v>
      </c>
      <c r="Q83" s="301">
        <f t="shared" si="20"/>
        <v>0</v>
      </c>
      <c r="R83" s="292">
        <f t="shared" si="14"/>
        <v>0</v>
      </c>
      <c r="S83" s="292">
        <f t="shared" si="15"/>
        <v>0</v>
      </c>
      <c r="T83" s="332">
        <f t="shared" si="24"/>
        <v>0</v>
      </c>
      <c r="U83" s="134"/>
      <c r="V83" s="134"/>
      <c r="W83" s="134"/>
      <c r="X83" s="134"/>
    </row>
    <row r="84" spans="1:24" s="1" customFormat="1" ht="15" customHeight="1">
      <c r="A84" s="409">
        <f t="shared" si="2"/>
        <v>5.7499999999999996E-2</v>
      </c>
      <c r="B84" s="406">
        <f t="shared" si="3"/>
        <v>4.7916666666666663E-3</v>
      </c>
      <c r="C84" s="197">
        <f t="shared" si="4"/>
        <v>5</v>
      </c>
      <c r="D84" s="290">
        <v>52</v>
      </c>
      <c r="E84" s="300">
        <f t="shared" si="17"/>
        <v>0</v>
      </c>
      <c r="F84" s="292">
        <f t="shared" si="5"/>
        <v>0</v>
      </c>
      <c r="G84" s="292">
        <f t="shared" si="6"/>
        <v>0</v>
      </c>
      <c r="H84" s="293">
        <f t="shared" si="7"/>
        <v>0</v>
      </c>
      <c r="I84" s="301">
        <f t="shared" si="18"/>
        <v>0</v>
      </c>
      <c r="J84" s="510">
        <f t="shared" si="8"/>
        <v>0</v>
      </c>
      <c r="K84" s="292">
        <f t="shared" si="9"/>
        <v>0</v>
      </c>
      <c r="L84" s="321">
        <f t="shared" si="21"/>
        <v>0</v>
      </c>
      <c r="M84" s="300">
        <f t="shared" si="19"/>
        <v>0</v>
      </c>
      <c r="N84" s="292">
        <f t="shared" si="11"/>
        <v>0</v>
      </c>
      <c r="O84" s="292">
        <f t="shared" si="12"/>
        <v>0</v>
      </c>
      <c r="P84" s="293">
        <f t="shared" si="25"/>
        <v>0</v>
      </c>
      <c r="Q84" s="301">
        <f t="shared" si="20"/>
        <v>0</v>
      </c>
      <c r="R84" s="292">
        <f t="shared" si="14"/>
        <v>0</v>
      </c>
      <c r="S84" s="292">
        <f t="shared" si="15"/>
        <v>0</v>
      </c>
      <c r="T84" s="332">
        <f t="shared" si="24"/>
        <v>0</v>
      </c>
      <c r="U84" s="134"/>
      <c r="V84" s="134"/>
      <c r="W84" s="134"/>
      <c r="X84" s="134"/>
    </row>
    <row r="85" spans="1:24" s="1" customFormat="1" ht="15" customHeight="1">
      <c r="A85" s="409">
        <f t="shared" si="2"/>
        <v>5.7499999999999996E-2</v>
      </c>
      <c r="B85" s="406">
        <f t="shared" si="3"/>
        <v>4.7916666666666663E-3</v>
      </c>
      <c r="C85" s="197">
        <f t="shared" si="4"/>
        <v>5</v>
      </c>
      <c r="D85" s="290">
        <v>53</v>
      </c>
      <c r="E85" s="300">
        <f t="shared" si="17"/>
        <v>0</v>
      </c>
      <c r="F85" s="292">
        <f t="shared" si="5"/>
        <v>0</v>
      </c>
      <c r="G85" s="292">
        <f t="shared" si="6"/>
        <v>0</v>
      </c>
      <c r="H85" s="293">
        <f t="shared" si="7"/>
        <v>0</v>
      </c>
      <c r="I85" s="301">
        <f t="shared" si="18"/>
        <v>0</v>
      </c>
      <c r="J85" s="510">
        <f t="shared" si="8"/>
        <v>0</v>
      </c>
      <c r="K85" s="292">
        <f t="shared" si="9"/>
        <v>0</v>
      </c>
      <c r="L85" s="321">
        <f t="shared" si="21"/>
        <v>0</v>
      </c>
      <c r="M85" s="300">
        <f t="shared" si="19"/>
        <v>0</v>
      </c>
      <c r="N85" s="292">
        <f t="shared" si="11"/>
        <v>0</v>
      </c>
      <c r="O85" s="292">
        <f t="shared" si="12"/>
        <v>0</v>
      </c>
      <c r="P85" s="293">
        <f t="shared" si="25"/>
        <v>0</v>
      </c>
      <c r="Q85" s="301">
        <f t="shared" si="20"/>
        <v>0</v>
      </c>
      <c r="R85" s="292">
        <f t="shared" si="14"/>
        <v>0</v>
      </c>
      <c r="S85" s="292">
        <f t="shared" si="15"/>
        <v>0</v>
      </c>
      <c r="T85" s="332">
        <f t="shared" si="24"/>
        <v>0</v>
      </c>
      <c r="U85" s="134"/>
      <c r="V85" s="134"/>
      <c r="W85" s="134"/>
      <c r="X85" s="134"/>
    </row>
    <row r="86" spans="1:24" s="1" customFormat="1" ht="15" customHeight="1">
      <c r="A86" s="409">
        <f t="shared" si="2"/>
        <v>5.7499999999999996E-2</v>
      </c>
      <c r="B86" s="406">
        <f t="shared" si="3"/>
        <v>4.7916666666666663E-3</v>
      </c>
      <c r="C86" s="197">
        <f t="shared" si="4"/>
        <v>5</v>
      </c>
      <c r="D86" s="290">
        <v>54</v>
      </c>
      <c r="E86" s="300">
        <f t="shared" si="17"/>
        <v>0</v>
      </c>
      <c r="F86" s="292">
        <f t="shared" si="5"/>
        <v>0</v>
      </c>
      <c r="G86" s="292">
        <f t="shared" si="6"/>
        <v>0</v>
      </c>
      <c r="H86" s="293">
        <f t="shared" si="7"/>
        <v>0</v>
      </c>
      <c r="I86" s="301">
        <f t="shared" si="18"/>
        <v>0</v>
      </c>
      <c r="J86" s="510">
        <f t="shared" si="8"/>
        <v>0</v>
      </c>
      <c r="K86" s="292">
        <f t="shared" si="9"/>
        <v>0</v>
      </c>
      <c r="L86" s="321">
        <f t="shared" si="21"/>
        <v>0</v>
      </c>
      <c r="M86" s="300">
        <f t="shared" si="19"/>
        <v>0</v>
      </c>
      <c r="N86" s="292">
        <f t="shared" si="11"/>
        <v>0</v>
      </c>
      <c r="O86" s="292">
        <f t="shared" si="12"/>
        <v>0</v>
      </c>
      <c r="P86" s="293">
        <f t="shared" si="25"/>
        <v>0</v>
      </c>
      <c r="Q86" s="301">
        <f t="shared" si="20"/>
        <v>0</v>
      </c>
      <c r="R86" s="292">
        <f t="shared" si="14"/>
        <v>0</v>
      </c>
      <c r="S86" s="292">
        <f t="shared" si="15"/>
        <v>0</v>
      </c>
      <c r="T86" s="332">
        <f t="shared" si="24"/>
        <v>0</v>
      </c>
      <c r="U86" s="134"/>
      <c r="V86" s="134"/>
      <c r="W86" s="134"/>
      <c r="X86" s="134"/>
    </row>
    <row r="87" spans="1:24" s="1" customFormat="1" ht="15" customHeight="1">
      <c r="A87" s="409">
        <f t="shared" si="2"/>
        <v>5.7499999999999996E-2</v>
      </c>
      <c r="B87" s="406">
        <f t="shared" si="3"/>
        <v>4.7916666666666663E-3</v>
      </c>
      <c r="C87" s="197">
        <f t="shared" si="4"/>
        <v>5</v>
      </c>
      <c r="D87" s="290">
        <v>55</v>
      </c>
      <c r="E87" s="300">
        <f t="shared" si="17"/>
        <v>0</v>
      </c>
      <c r="F87" s="292">
        <f t="shared" si="5"/>
        <v>0</v>
      </c>
      <c r="G87" s="292">
        <f t="shared" si="6"/>
        <v>0</v>
      </c>
      <c r="H87" s="293">
        <f t="shared" si="7"/>
        <v>0</v>
      </c>
      <c r="I87" s="301">
        <f t="shared" si="18"/>
        <v>0</v>
      </c>
      <c r="J87" s="510">
        <f t="shared" si="8"/>
        <v>0</v>
      </c>
      <c r="K87" s="292">
        <f t="shared" si="9"/>
        <v>0</v>
      </c>
      <c r="L87" s="321">
        <f t="shared" si="21"/>
        <v>0</v>
      </c>
      <c r="M87" s="300">
        <f t="shared" si="19"/>
        <v>0</v>
      </c>
      <c r="N87" s="292">
        <f t="shared" si="11"/>
        <v>0</v>
      </c>
      <c r="O87" s="292">
        <f t="shared" si="12"/>
        <v>0</v>
      </c>
      <c r="P87" s="293">
        <f t="shared" si="25"/>
        <v>0</v>
      </c>
      <c r="Q87" s="301">
        <f t="shared" si="20"/>
        <v>0</v>
      </c>
      <c r="R87" s="292">
        <f t="shared" si="14"/>
        <v>0</v>
      </c>
      <c r="S87" s="292">
        <f t="shared" si="15"/>
        <v>0</v>
      </c>
      <c r="T87" s="332">
        <f t="shared" si="24"/>
        <v>0</v>
      </c>
      <c r="U87" s="134"/>
      <c r="V87" s="134"/>
      <c r="W87" s="134"/>
      <c r="X87" s="134"/>
    </row>
    <row r="88" spans="1:24" s="1" customFormat="1" ht="15" customHeight="1">
      <c r="A88" s="409">
        <f t="shared" si="2"/>
        <v>5.7499999999999996E-2</v>
      </c>
      <c r="B88" s="406">
        <f t="shared" si="3"/>
        <v>4.7916666666666663E-3</v>
      </c>
      <c r="C88" s="197">
        <f t="shared" si="4"/>
        <v>5</v>
      </c>
      <c r="D88" s="290">
        <v>56</v>
      </c>
      <c r="E88" s="300">
        <f t="shared" si="17"/>
        <v>0</v>
      </c>
      <c r="F88" s="292">
        <f t="shared" si="5"/>
        <v>0</v>
      </c>
      <c r="G88" s="292">
        <f t="shared" si="6"/>
        <v>0</v>
      </c>
      <c r="H88" s="293">
        <f t="shared" si="7"/>
        <v>0</v>
      </c>
      <c r="I88" s="301">
        <f t="shared" si="18"/>
        <v>0</v>
      </c>
      <c r="J88" s="510">
        <f t="shared" si="8"/>
        <v>0</v>
      </c>
      <c r="K88" s="292">
        <f t="shared" si="9"/>
        <v>0</v>
      </c>
      <c r="L88" s="321">
        <f t="shared" si="21"/>
        <v>0</v>
      </c>
      <c r="M88" s="300">
        <f t="shared" si="19"/>
        <v>0</v>
      </c>
      <c r="N88" s="292">
        <f t="shared" si="11"/>
        <v>0</v>
      </c>
      <c r="O88" s="292">
        <f t="shared" si="12"/>
        <v>0</v>
      </c>
      <c r="P88" s="293">
        <f t="shared" si="25"/>
        <v>0</v>
      </c>
      <c r="Q88" s="301">
        <f t="shared" si="20"/>
        <v>0</v>
      </c>
      <c r="R88" s="292">
        <f t="shared" si="14"/>
        <v>0</v>
      </c>
      <c r="S88" s="292">
        <f t="shared" si="15"/>
        <v>0</v>
      </c>
      <c r="T88" s="332">
        <f t="shared" si="24"/>
        <v>0</v>
      </c>
      <c r="U88" s="134"/>
      <c r="V88" s="134"/>
      <c r="W88" s="134"/>
      <c r="X88" s="134"/>
    </row>
    <row r="89" spans="1:24" s="1" customFormat="1" ht="15" customHeight="1">
      <c r="A89" s="409">
        <f t="shared" si="2"/>
        <v>5.7499999999999996E-2</v>
      </c>
      <c r="B89" s="406">
        <f t="shared" si="3"/>
        <v>4.7916666666666663E-3</v>
      </c>
      <c r="C89" s="197">
        <f t="shared" si="4"/>
        <v>5</v>
      </c>
      <c r="D89" s="290">
        <v>57</v>
      </c>
      <c r="E89" s="300">
        <f t="shared" si="17"/>
        <v>0</v>
      </c>
      <c r="F89" s="292">
        <f t="shared" si="5"/>
        <v>0</v>
      </c>
      <c r="G89" s="292">
        <f t="shared" si="6"/>
        <v>0</v>
      </c>
      <c r="H89" s="293">
        <f t="shared" si="7"/>
        <v>0</v>
      </c>
      <c r="I89" s="301">
        <f t="shared" si="18"/>
        <v>0</v>
      </c>
      <c r="J89" s="510">
        <f t="shared" si="8"/>
        <v>0</v>
      </c>
      <c r="K89" s="292">
        <f t="shared" si="9"/>
        <v>0</v>
      </c>
      <c r="L89" s="321">
        <f t="shared" si="21"/>
        <v>0</v>
      </c>
      <c r="M89" s="300">
        <f t="shared" si="19"/>
        <v>0</v>
      </c>
      <c r="N89" s="292">
        <f t="shared" si="11"/>
        <v>0</v>
      </c>
      <c r="O89" s="292">
        <f t="shared" si="12"/>
        <v>0</v>
      </c>
      <c r="P89" s="293">
        <f t="shared" si="25"/>
        <v>0</v>
      </c>
      <c r="Q89" s="301">
        <f t="shared" si="20"/>
        <v>0</v>
      </c>
      <c r="R89" s="292">
        <f t="shared" si="14"/>
        <v>0</v>
      </c>
      <c r="S89" s="292">
        <f t="shared" si="15"/>
        <v>0</v>
      </c>
      <c r="T89" s="332">
        <f t="shared" si="24"/>
        <v>0</v>
      </c>
      <c r="U89" s="134"/>
      <c r="V89" s="134"/>
      <c r="W89" s="134"/>
      <c r="X89" s="134"/>
    </row>
    <row r="90" spans="1:24" s="1" customFormat="1" ht="15" customHeight="1">
      <c r="A90" s="409">
        <f t="shared" si="2"/>
        <v>5.7499999999999996E-2</v>
      </c>
      <c r="B90" s="406">
        <f t="shared" si="3"/>
        <v>4.7916666666666663E-3</v>
      </c>
      <c r="C90" s="197">
        <f t="shared" si="4"/>
        <v>5</v>
      </c>
      <c r="D90" s="290">
        <v>58</v>
      </c>
      <c r="E90" s="300">
        <f t="shared" si="17"/>
        <v>0</v>
      </c>
      <c r="F90" s="292">
        <f t="shared" si="5"/>
        <v>0</v>
      </c>
      <c r="G90" s="292">
        <f t="shared" si="6"/>
        <v>0</v>
      </c>
      <c r="H90" s="293">
        <f t="shared" si="7"/>
        <v>0</v>
      </c>
      <c r="I90" s="301">
        <f t="shared" si="18"/>
        <v>0</v>
      </c>
      <c r="J90" s="510">
        <f t="shared" si="8"/>
        <v>0</v>
      </c>
      <c r="K90" s="292">
        <f t="shared" si="9"/>
        <v>0</v>
      </c>
      <c r="L90" s="321">
        <f t="shared" si="21"/>
        <v>0</v>
      </c>
      <c r="M90" s="300">
        <f t="shared" si="19"/>
        <v>0</v>
      </c>
      <c r="N90" s="292">
        <f t="shared" si="11"/>
        <v>0</v>
      </c>
      <c r="O90" s="292">
        <f t="shared" si="12"/>
        <v>0</v>
      </c>
      <c r="P90" s="293">
        <f t="shared" si="25"/>
        <v>0</v>
      </c>
      <c r="Q90" s="301">
        <f t="shared" si="20"/>
        <v>0</v>
      </c>
      <c r="R90" s="292">
        <f t="shared" si="14"/>
        <v>0</v>
      </c>
      <c r="S90" s="292">
        <f t="shared" si="15"/>
        <v>0</v>
      </c>
      <c r="T90" s="332">
        <f t="shared" si="24"/>
        <v>0</v>
      </c>
      <c r="U90" s="134"/>
      <c r="V90" s="134"/>
      <c r="W90" s="134"/>
      <c r="X90" s="134"/>
    </row>
    <row r="91" spans="1:24" s="1" customFormat="1" ht="15" customHeight="1">
      <c r="A91" s="409">
        <f t="shared" si="2"/>
        <v>5.7499999999999996E-2</v>
      </c>
      <c r="B91" s="406">
        <f t="shared" si="3"/>
        <v>4.7916666666666663E-3</v>
      </c>
      <c r="C91" s="197">
        <f t="shared" si="4"/>
        <v>5</v>
      </c>
      <c r="D91" s="290">
        <v>59</v>
      </c>
      <c r="E91" s="300">
        <f t="shared" si="17"/>
        <v>0</v>
      </c>
      <c r="F91" s="292">
        <f t="shared" si="5"/>
        <v>0</v>
      </c>
      <c r="G91" s="292">
        <f t="shared" si="6"/>
        <v>0</v>
      </c>
      <c r="H91" s="293">
        <f t="shared" si="7"/>
        <v>0</v>
      </c>
      <c r="I91" s="301">
        <f t="shared" si="18"/>
        <v>0</v>
      </c>
      <c r="J91" s="510">
        <f t="shared" si="8"/>
        <v>0</v>
      </c>
      <c r="K91" s="292">
        <f t="shared" si="9"/>
        <v>0</v>
      </c>
      <c r="L91" s="321">
        <f t="shared" si="21"/>
        <v>0</v>
      </c>
      <c r="M91" s="300">
        <f t="shared" si="19"/>
        <v>0</v>
      </c>
      <c r="N91" s="292">
        <f t="shared" si="11"/>
        <v>0</v>
      </c>
      <c r="O91" s="292">
        <f t="shared" si="12"/>
        <v>0</v>
      </c>
      <c r="P91" s="293">
        <f t="shared" si="25"/>
        <v>0</v>
      </c>
      <c r="Q91" s="301">
        <f t="shared" si="20"/>
        <v>0</v>
      </c>
      <c r="R91" s="292">
        <f t="shared" si="14"/>
        <v>0</v>
      </c>
      <c r="S91" s="292">
        <f t="shared" si="15"/>
        <v>0</v>
      </c>
      <c r="T91" s="332">
        <f t="shared" si="24"/>
        <v>0</v>
      </c>
      <c r="U91" s="134"/>
      <c r="V91" s="134"/>
      <c r="W91" s="134"/>
      <c r="X91" s="134"/>
    </row>
    <row r="92" spans="1:24" s="1" customFormat="1" ht="15" customHeight="1" thickBot="1">
      <c r="A92" s="410">
        <f t="shared" si="2"/>
        <v>5.7499999999999996E-2</v>
      </c>
      <c r="B92" s="407">
        <f t="shared" si="3"/>
        <v>4.7916666666666663E-3</v>
      </c>
      <c r="C92" s="223">
        <f t="shared" si="4"/>
        <v>5</v>
      </c>
      <c r="D92" s="304">
        <v>60</v>
      </c>
      <c r="E92" s="305">
        <f t="shared" si="17"/>
        <v>0</v>
      </c>
      <c r="F92" s="306">
        <f t="shared" si="5"/>
        <v>0</v>
      </c>
      <c r="G92" s="306">
        <f t="shared" si="6"/>
        <v>0</v>
      </c>
      <c r="H92" s="307">
        <f t="shared" si="7"/>
        <v>0</v>
      </c>
      <c r="I92" s="308">
        <f t="shared" si="18"/>
        <v>0</v>
      </c>
      <c r="J92" s="511">
        <f t="shared" si="8"/>
        <v>0</v>
      </c>
      <c r="K92" s="306">
        <f t="shared" si="9"/>
        <v>0</v>
      </c>
      <c r="L92" s="323">
        <f t="shared" si="21"/>
        <v>0</v>
      </c>
      <c r="M92" s="305">
        <f t="shared" si="19"/>
        <v>0</v>
      </c>
      <c r="N92" s="306">
        <f t="shared" si="11"/>
        <v>0</v>
      </c>
      <c r="O92" s="306">
        <f t="shared" si="12"/>
        <v>0</v>
      </c>
      <c r="P92" s="307">
        <f t="shared" si="25"/>
        <v>0</v>
      </c>
      <c r="Q92" s="308">
        <f t="shared" si="20"/>
        <v>0</v>
      </c>
      <c r="R92" s="306">
        <f t="shared" si="14"/>
        <v>0</v>
      </c>
      <c r="S92" s="306">
        <f t="shared" si="15"/>
        <v>0</v>
      </c>
      <c r="T92" s="333">
        <f t="shared" si="24"/>
        <v>0</v>
      </c>
      <c r="U92" s="134"/>
      <c r="V92" s="134"/>
      <c r="W92" s="134"/>
      <c r="X92" s="134"/>
    </row>
    <row r="93" spans="1:24" s="1" customFormat="1" ht="15" customHeight="1">
      <c r="A93" s="411">
        <f t="shared" si="2"/>
        <v>5.7499999999999996E-2</v>
      </c>
      <c r="B93" s="408">
        <f t="shared" si="3"/>
        <v>4.7916666666666663E-3</v>
      </c>
      <c r="C93" s="252">
        <f t="shared" si="4"/>
        <v>6</v>
      </c>
      <c r="D93" s="313">
        <v>61</v>
      </c>
      <c r="E93" s="314">
        <f t="shared" si="17"/>
        <v>0</v>
      </c>
      <c r="F93" s="315">
        <f t="shared" si="5"/>
        <v>0</v>
      </c>
      <c r="G93" s="315">
        <f t="shared" si="6"/>
        <v>0</v>
      </c>
      <c r="H93" s="316">
        <f t="shared" si="7"/>
        <v>0</v>
      </c>
      <c r="I93" s="317">
        <f t="shared" si="18"/>
        <v>0</v>
      </c>
      <c r="J93" s="512">
        <f t="shared" si="8"/>
        <v>0</v>
      </c>
      <c r="K93" s="315">
        <f t="shared" si="9"/>
        <v>0</v>
      </c>
      <c r="L93" s="318">
        <f t="shared" si="21"/>
        <v>0</v>
      </c>
      <c r="M93" s="314">
        <f t="shared" si="19"/>
        <v>0</v>
      </c>
      <c r="N93" s="315">
        <f t="shared" si="11"/>
        <v>0</v>
      </c>
      <c r="O93" s="315">
        <f t="shared" si="12"/>
        <v>0</v>
      </c>
      <c r="P93" s="316">
        <f t="shared" si="25"/>
        <v>0</v>
      </c>
      <c r="Q93" s="317">
        <f t="shared" si="20"/>
        <v>0</v>
      </c>
      <c r="R93" s="315">
        <f t="shared" si="14"/>
        <v>0</v>
      </c>
      <c r="S93" s="315">
        <f t="shared" si="15"/>
        <v>0</v>
      </c>
      <c r="T93" s="318">
        <f t="shared" ref="T93:T156" si="26">IF(Q93&lt;$M$17,Q93+R93,$M$17)</f>
        <v>0</v>
      </c>
      <c r="U93" s="134"/>
      <c r="V93" s="134"/>
      <c r="W93" s="134"/>
      <c r="X93" s="134"/>
    </row>
    <row r="94" spans="1:24" s="1" customFormat="1" ht="15" customHeight="1">
      <c r="A94" s="409">
        <f t="shared" si="2"/>
        <v>5.7499999999999996E-2</v>
      </c>
      <c r="B94" s="406">
        <f t="shared" si="3"/>
        <v>4.7916666666666663E-3</v>
      </c>
      <c r="C94" s="197">
        <f t="shared" si="4"/>
        <v>6</v>
      </c>
      <c r="D94" s="290">
        <v>62</v>
      </c>
      <c r="E94" s="300">
        <f t="shared" si="17"/>
        <v>0</v>
      </c>
      <c r="F94" s="292">
        <f t="shared" si="5"/>
        <v>0</v>
      </c>
      <c r="G94" s="292">
        <f t="shared" si="6"/>
        <v>0</v>
      </c>
      <c r="H94" s="293">
        <f t="shared" si="7"/>
        <v>0</v>
      </c>
      <c r="I94" s="301">
        <f t="shared" si="18"/>
        <v>0</v>
      </c>
      <c r="J94" s="510">
        <f t="shared" si="8"/>
        <v>0</v>
      </c>
      <c r="K94" s="292">
        <f t="shared" si="9"/>
        <v>0</v>
      </c>
      <c r="L94" s="321">
        <f t="shared" si="21"/>
        <v>0</v>
      </c>
      <c r="M94" s="300">
        <f t="shared" si="19"/>
        <v>0</v>
      </c>
      <c r="N94" s="292">
        <f t="shared" si="11"/>
        <v>0</v>
      </c>
      <c r="O94" s="292">
        <f t="shared" si="12"/>
        <v>0</v>
      </c>
      <c r="P94" s="293">
        <f t="shared" si="25"/>
        <v>0</v>
      </c>
      <c r="Q94" s="301">
        <f t="shared" si="20"/>
        <v>0</v>
      </c>
      <c r="R94" s="292">
        <f t="shared" si="14"/>
        <v>0</v>
      </c>
      <c r="S94" s="292">
        <f t="shared" si="15"/>
        <v>0</v>
      </c>
      <c r="T94" s="321">
        <f t="shared" si="26"/>
        <v>0</v>
      </c>
      <c r="U94" s="134"/>
      <c r="V94" s="134"/>
      <c r="W94" s="134"/>
      <c r="X94" s="134"/>
    </row>
    <row r="95" spans="1:24" s="1" customFormat="1" ht="15" customHeight="1">
      <c r="A95" s="409">
        <f t="shared" si="2"/>
        <v>5.7499999999999996E-2</v>
      </c>
      <c r="B95" s="406">
        <f t="shared" si="3"/>
        <v>4.7916666666666663E-3</v>
      </c>
      <c r="C95" s="197">
        <f t="shared" si="4"/>
        <v>6</v>
      </c>
      <c r="D95" s="290">
        <v>63</v>
      </c>
      <c r="E95" s="300">
        <f t="shared" si="17"/>
        <v>0</v>
      </c>
      <c r="F95" s="292">
        <f t="shared" si="5"/>
        <v>0</v>
      </c>
      <c r="G95" s="292">
        <f t="shared" si="6"/>
        <v>0</v>
      </c>
      <c r="H95" s="293">
        <f t="shared" si="7"/>
        <v>0</v>
      </c>
      <c r="I95" s="301">
        <f t="shared" si="18"/>
        <v>0</v>
      </c>
      <c r="J95" s="510">
        <f t="shared" si="8"/>
        <v>0</v>
      </c>
      <c r="K95" s="292">
        <f t="shared" si="9"/>
        <v>0</v>
      </c>
      <c r="L95" s="321">
        <f t="shared" si="21"/>
        <v>0</v>
      </c>
      <c r="M95" s="300">
        <f t="shared" si="19"/>
        <v>0</v>
      </c>
      <c r="N95" s="292">
        <f t="shared" si="11"/>
        <v>0</v>
      </c>
      <c r="O95" s="292">
        <f t="shared" si="12"/>
        <v>0</v>
      </c>
      <c r="P95" s="293">
        <f t="shared" si="25"/>
        <v>0</v>
      </c>
      <c r="Q95" s="301">
        <f t="shared" si="20"/>
        <v>0</v>
      </c>
      <c r="R95" s="292">
        <f t="shared" si="14"/>
        <v>0</v>
      </c>
      <c r="S95" s="292">
        <f t="shared" si="15"/>
        <v>0</v>
      </c>
      <c r="T95" s="321">
        <f t="shared" si="26"/>
        <v>0</v>
      </c>
      <c r="U95" s="134"/>
      <c r="V95" s="134"/>
      <c r="W95" s="134"/>
      <c r="X95" s="134"/>
    </row>
    <row r="96" spans="1:24" s="1" customFormat="1" ht="15" customHeight="1">
      <c r="A96" s="409">
        <f t="shared" si="2"/>
        <v>5.7499999999999996E-2</v>
      </c>
      <c r="B96" s="406">
        <f t="shared" si="3"/>
        <v>4.7916666666666663E-3</v>
      </c>
      <c r="C96" s="197">
        <f t="shared" si="4"/>
        <v>6</v>
      </c>
      <c r="D96" s="290">
        <v>64</v>
      </c>
      <c r="E96" s="300">
        <f t="shared" si="17"/>
        <v>0</v>
      </c>
      <c r="F96" s="292">
        <f t="shared" si="5"/>
        <v>0</v>
      </c>
      <c r="G96" s="292">
        <f t="shared" si="6"/>
        <v>0</v>
      </c>
      <c r="H96" s="293">
        <f t="shared" si="7"/>
        <v>0</v>
      </c>
      <c r="I96" s="301">
        <f t="shared" si="18"/>
        <v>0</v>
      </c>
      <c r="J96" s="510">
        <f t="shared" si="8"/>
        <v>0</v>
      </c>
      <c r="K96" s="292">
        <f t="shared" si="9"/>
        <v>0</v>
      </c>
      <c r="L96" s="321">
        <f t="shared" si="21"/>
        <v>0</v>
      </c>
      <c r="M96" s="300">
        <f t="shared" si="19"/>
        <v>0</v>
      </c>
      <c r="N96" s="292">
        <f t="shared" si="11"/>
        <v>0</v>
      </c>
      <c r="O96" s="292">
        <f t="shared" si="12"/>
        <v>0</v>
      </c>
      <c r="P96" s="293">
        <f t="shared" si="25"/>
        <v>0</v>
      </c>
      <c r="Q96" s="301">
        <f t="shared" si="20"/>
        <v>0</v>
      </c>
      <c r="R96" s="292">
        <f t="shared" si="14"/>
        <v>0</v>
      </c>
      <c r="S96" s="292">
        <f t="shared" si="15"/>
        <v>0</v>
      </c>
      <c r="T96" s="321">
        <f t="shared" si="26"/>
        <v>0</v>
      </c>
      <c r="U96" s="134"/>
      <c r="V96" s="134"/>
      <c r="W96" s="134"/>
      <c r="X96" s="134"/>
    </row>
    <row r="97" spans="1:24" s="1" customFormat="1" ht="15" customHeight="1">
      <c r="A97" s="409">
        <f t="shared" ref="A97:A160" si="27">VLOOKUP(D97,$A$7:$B$11,2)</f>
        <v>5.7499999999999996E-2</v>
      </c>
      <c r="B97" s="406">
        <f t="shared" ref="B97:B160" si="28">A97/12</f>
        <v>4.7916666666666663E-3</v>
      </c>
      <c r="C97" s="197">
        <f t="shared" ref="C97:C160" si="29">INT((D97+11)/12)</f>
        <v>6</v>
      </c>
      <c r="D97" s="290">
        <v>65</v>
      </c>
      <c r="E97" s="300">
        <f t="shared" si="17"/>
        <v>0</v>
      </c>
      <c r="F97" s="292">
        <f t="shared" ref="F97:F160" si="30">ROUND(E97*$B97,2)</f>
        <v>0</v>
      </c>
      <c r="G97" s="292">
        <f t="shared" ref="G97:G160" si="31">IF(E97&lt;H97,E97,H97-F97)</f>
        <v>0</v>
      </c>
      <c r="H97" s="293">
        <f t="shared" ref="H97:H160" si="32">IF(E97&lt;$M$4,E97+F97,$M$4)</f>
        <v>0</v>
      </c>
      <c r="I97" s="301">
        <f t="shared" si="18"/>
        <v>0</v>
      </c>
      <c r="J97" s="510">
        <f t="shared" ref="J97:J160" si="33">ROUND(I97*$B97,2)</f>
        <v>0</v>
      </c>
      <c r="K97" s="292">
        <f t="shared" ref="K97:K160" si="34">IF(I97&lt;L97,I97,L97-J97)</f>
        <v>0</v>
      </c>
      <c r="L97" s="321">
        <f t="shared" si="21"/>
        <v>0</v>
      </c>
      <c r="M97" s="300">
        <f t="shared" si="19"/>
        <v>0</v>
      </c>
      <c r="N97" s="292">
        <f t="shared" ref="N97:N160" si="35">ROUND(M97*$B97,2)</f>
        <v>0</v>
      </c>
      <c r="O97" s="292">
        <f t="shared" ref="O97:O160" si="36">IF(M97&lt;P97,M97,P97-N97)</f>
        <v>0</v>
      </c>
      <c r="P97" s="293">
        <f t="shared" si="25"/>
        <v>0</v>
      </c>
      <c r="Q97" s="301">
        <f t="shared" si="20"/>
        <v>0</v>
      </c>
      <c r="R97" s="292">
        <f t="shared" ref="R97:R160" si="37">ROUND(Q97*$B97,2)</f>
        <v>0</v>
      </c>
      <c r="S97" s="292">
        <f t="shared" ref="S97:S160" si="38">IF(Q97&lt;T97,Q97,T97-R97)</f>
        <v>0</v>
      </c>
      <c r="T97" s="321">
        <f t="shared" si="26"/>
        <v>0</v>
      </c>
      <c r="U97" s="134"/>
      <c r="V97" s="134"/>
      <c r="W97" s="134"/>
      <c r="X97" s="134"/>
    </row>
    <row r="98" spans="1:24" s="1" customFormat="1" ht="15" customHeight="1">
      <c r="A98" s="409">
        <f t="shared" si="27"/>
        <v>5.7499999999999996E-2</v>
      </c>
      <c r="B98" s="406">
        <f t="shared" si="28"/>
        <v>4.7916666666666663E-3</v>
      </c>
      <c r="C98" s="197">
        <f t="shared" si="29"/>
        <v>6</v>
      </c>
      <c r="D98" s="290">
        <v>66</v>
      </c>
      <c r="E98" s="300">
        <f t="shared" ref="E98:E161" si="39">IF(E97&lt;H97,0,E97-G97)</f>
        <v>0</v>
      </c>
      <c r="F98" s="292">
        <f t="shared" si="30"/>
        <v>0</v>
      </c>
      <c r="G98" s="292">
        <f t="shared" si="31"/>
        <v>0</v>
      </c>
      <c r="H98" s="293">
        <f t="shared" si="32"/>
        <v>0</v>
      </c>
      <c r="I98" s="301">
        <f t="shared" ref="I98:I161" si="40">IF(I97&lt;L97,0,I97-K97)</f>
        <v>0</v>
      </c>
      <c r="J98" s="510">
        <f t="shared" si="33"/>
        <v>0</v>
      </c>
      <c r="K98" s="292">
        <f t="shared" si="34"/>
        <v>0</v>
      </c>
      <c r="L98" s="321">
        <f t="shared" si="21"/>
        <v>0</v>
      </c>
      <c r="M98" s="300">
        <f t="shared" ref="M98:M161" si="41">IF(M97&lt;P97,0,M97-O97)</f>
        <v>0</v>
      </c>
      <c r="N98" s="292">
        <f t="shared" si="35"/>
        <v>0</v>
      </c>
      <c r="O98" s="292">
        <f t="shared" si="36"/>
        <v>0</v>
      </c>
      <c r="P98" s="293">
        <f t="shared" si="25"/>
        <v>0</v>
      </c>
      <c r="Q98" s="301">
        <f t="shared" ref="Q98:Q161" si="42">IF(Q97&lt;T97,0,Q97-S97)</f>
        <v>0</v>
      </c>
      <c r="R98" s="292">
        <f t="shared" si="37"/>
        <v>0</v>
      </c>
      <c r="S98" s="292">
        <f t="shared" si="38"/>
        <v>0</v>
      </c>
      <c r="T98" s="321">
        <f t="shared" si="26"/>
        <v>0</v>
      </c>
      <c r="U98" s="134"/>
      <c r="V98" s="134"/>
      <c r="W98" s="134"/>
      <c r="X98" s="134"/>
    </row>
    <row r="99" spans="1:24" s="1" customFormat="1" ht="15" customHeight="1">
      <c r="A99" s="409">
        <f t="shared" si="27"/>
        <v>5.7499999999999996E-2</v>
      </c>
      <c r="B99" s="406">
        <f t="shared" si="28"/>
        <v>4.7916666666666663E-3</v>
      </c>
      <c r="C99" s="197">
        <f t="shared" si="29"/>
        <v>6</v>
      </c>
      <c r="D99" s="290">
        <v>67</v>
      </c>
      <c r="E99" s="300">
        <f t="shared" si="39"/>
        <v>0</v>
      </c>
      <c r="F99" s="292">
        <f t="shared" si="30"/>
        <v>0</v>
      </c>
      <c r="G99" s="292">
        <f t="shared" si="31"/>
        <v>0</v>
      </c>
      <c r="H99" s="293">
        <f t="shared" si="32"/>
        <v>0</v>
      </c>
      <c r="I99" s="301">
        <f t="shared" si="40"/>
        <v>0</v>
      </c>
      <c r="J99" s="510">
        <f t="shared" si="33"/>
        <v>0</v>
      </c>
      <c r="K99" s="292">
        <f t="shared" si="34"/>
        <v>0</v>
      </c>
      <c r="L99" s="321">
        <f t="shared" si="21"/>
        <v>0</v>
      </c>
      <c r="M99" s="300">
        <f t="shared" si="41"/>
        <v>0</v>
      </c>
      <c r="N99" s="292">
        <f t="shared" si="35"/>
        <v>0</v>
      </c>
      <c r="O99" s="292">
        <f t="shared" si="36"/>
        <v>0</v>
      </c>
      <c r="P99" s="293">
        <f t="shared" si="25"/>
        <v>0</v>
      </c>
      <c r="Q99" s="301">
        <f t="shared" si="42"/>
        <v>0</v>
      </c>
      <c r="R99" s="292">
        <f t="shared" si="37"/>
        <v>0</v>
      </c>
      <c r="S99" s="292">
        <f t="shared" si="38"/>
        <v>0</v>
      </c>
      <c r="T99" s="321">
        <f t="shared" si="26"/>
        <v>0</v>
      </c>
      <c r="U99" s="134"/>
      <c r="V99" s="134"/>
      <c r="W99" s="134"/>
      <c r="X99" s="134"/>
    </row>
    <row r="100" spans="1:24" s="1" customFormat="1" ht="15" customHeight="1">
      <c r="A100" s="409">
        <f t="shared" si="27"/>
        <v>5.7499999999999996E-2</v>
      </c>
      <c r="B100" s="406">
        <f t="shared" si="28"/>
        <v>4.7916666666666663E-3</v>
      </c>
      <c r="C100" s="197">
        <f t="shared" si="29"/>
        <v>6</v>
      </c>
      <c r="D100" s="290">
        <v>68</v>
      </c>
      <c r="E100" s="300">
        <f t="shared" si="39"/>
        <v>0</v>
      </c>
      <c r="F100" s="292">
        <f t="shared" si="30"/>
        <v>0</v>
      </c>
      <c r="G100" s="292">
        <f t="shared" si="31"/>
        <v>0</v>
      </c>
      <c r="H100" s="293">
        <f t="shared" si="32"/>
        <v>0</v>
      </c>
      <c r="I100" s="301">
        <f t="shared" si="40"/>
        <v>0</v>
      </c>
      <c r="J100" s="510">
        <f t="shared" si="33"/>
        <v>0</v>
      </c>
      <c r="K100" s="292">
        <f t="shared" si="34"/>
        <v>0</v>
      </c>
      <c r="L100" s="321">
        <f t="shared" si="21"/>
        <v>0</v>
      </c>
      <c r="M100" s="300">
        <f t="shared" si="41"/>
        <v>0</v>
      </c>
      <c r="N100" s="292">
        <f t="shared" si="35"/>
        <v>0</v>
      </c>
      <c r="O100" s="292">
        <f t="shared" si="36"/>
        <v>0</v>
      </c>
      <c r="P100" s="293">
        <f t="shared" si="25"/>
        <v>0</v>
      </c>
      <c r="Q100" s="301">
        <f t="shared" si="42"/>
        <v>0</v>
      </c>
      <c r="R100" s="292">
        <f t="shared" si="37"/>
        <v>0</v>
      </c>
      <c r="S100" s="292">
        <f t="shared" si="38"/>
        <v>0</v>
      </c>
      <c r="T100" s="321">
        <f t="shared" si="26"/>
        <v>0</v>
      </c>
      <c r="U100" s="134"/>
      <c r="V100" s="134"/>
      <c r="W100" s="134"/>
      <c r="X100" s="134"/>
    </row>
    <row r="101" spans="1:24" s="1" customFormat="1" ht="15" customHeight="1">
      <c r="A101" s="409">
        <f t="shared" si="27"/>
        <v>5.7499999999999996E-2</v>
      </c>
      <c r="B101" s="406">
        <f t="shared" si="28"/>
        <v>4.7916666666666663E-3</v>
      </c>
      <c r="C101" s="197">
        <f t="shared" si="29"/>
        <v>6</v>
      </c>
      <c r="D101" s="290">
        <v>69</v>
      </c>
      <c r="E101" s="300">
        <f t="shared" si="39"/>
        <v>0</v>
      </c>
      <c r="F101" s="292">
        <f t="shared" si="30"/>
        <v>0</v>
      </c>
      <c r="G101" s="292">
        <f t="shared" si="31"/>
        <v>0</v>
      </c>
      <c r="H101" s="293">
        <f t="shared" si="32"/>
        <v>0</v>
      </c>
      <c r="I101" s="301">
        <f t="shared" si="40"/>
        <v>0</v>
      </c>
      <c r="J101" s="510">
        <f t="shared" si="33"/>
        <v>0</v>
      </c>
      <c r="K101" s="292">
        <f t="shared" si="34"/>
        <v>0</v>
      </c>
      <c r="L101" s="321">
        <f t="shared" si="21"/>
        <v>0</v>
      </c>
      <c r="M101" s="300">
        <f t="shared" si="41"/>
        <v>0</v>
      </c>
      <c r="N101" s="292">
        <f t="shared" si="35"/>
        <v>0</v>
      </c>
      <c r="O101" s="292">
        <f t="shared" si="36"/>
        <v>0</v>
      </c>
      <c r="P101" s="293">
        <f t="shared" si="25"/>
        <v>0</v>
      </c>
      <c r="Q101" s="301">
        <f t="shared" si="42"/>
        <v>0</v>
      </c>
      <c r="R101" s="292">
        <f t="shared" si="37"/>
        <v>0</v>
      </c>
      <c r="S101" s="292">
        <f t="shared" si="38"/>
        <v>0</v>
      </c>
      <c r="T101" s="321">
        <f t="shared" si="26"/>
        <v>0</v>
      </c>
      <c r="U101" s="134"/>
      <c r="V101" s="134"/>
      <c r="W101" s="134"/>
      <c r="X101" s="134"/>
    </row>
    <row r="102" spans="1:24" s="1" customFormat="1" ht="15" customHeight="1">
      <c r="A102" s="409">
        <f t="shared" si="27"/>
        <v>5.7499999999999996E-2</v>
      </c>
      <c r="B102" s="406">
        <f t="shared" si="28"/>
        <v>4.7916666666666663E-3</v>
      </c>
      <c r="C102" s="197">
        <f t="shared" si="29"/>
        <v>6</v>
      </c>
      <c r="D102" s="290">
        <v>70</v>
      </c>
      <c r="E102" s="300">
        <f t="shared" si="39"/>
        <v>0</v>
      </c>
      <c r="F102" s="292">
        <f t="shared" si="30"/>
        <v>0</v>
      </c>
      <c r="G102" s="292">
        <f t="shared" si="31"/>
        <v>0</v>
      </c>
      <c r="H102" s="293">
        <f t="shared" si="32"/>
        <v>0</v>
      </c>
      <c r="I102" s="301">
        <f t="shared" si="40"/>
        <v>0</v>
      </c>
      <c r="J102" s="510">
        <f t="shared" si="33"/>
        <v>0</v>
      </c>
      <c r="K102" s="292">
        <f t="shared" si="34"/>
        <v>0</v>
      </c>
      <c r="L102" s="321">
        <f t="shared" si="21"/>
        <v>0</v>
      </c>
      <c r="M102" s="300">
        <f t="shared" si="41"/>
        <v>0</v>
      </c>
      <c r="N102" s="292">
        <f t="shared" si="35"/>
        <v>0</v>
      </c>
      <c r="O102" s="292">
        <f t="shared" si="36"/>
        <v>0</v>
      </c>
      <c r="P102" s="293">
        <f t="shared" si="25"/>
        <v>0</v>
      </c>
      <c r="Q102" s="301">
        <f t="shared" si="42"/>
        <v>0</v>
      </c>
      <c r="R102" s="292">
        <f t="shared" si="37"/>
        <v>0</v>
      </c>
      <c r="S102" s="292">
        <f t="shared" si="38"/>
        <v>0</v>
      </c>
      <c r="T102" s="321">
        <f t="shared" si="26"/>
        <v>0</v>
      </c>
      <c r="U102" s="134"/>
      <c r="V102" s="134"/>
      <c r="W102" s="134"/>
      <c r="X102" s="134"/>
    </row>
    <row r="103" spans="1:24" s="1" customFormat="1" ht="15" customHeight="1">
      <c r="A103" s="409">
        <f t="shared" si="27"/>
        <v>5.7499999999999996E-2</v>
      </c>
      <c r="B103" s="406">
        <f t="shared" si="28"/>
        <v>4.7916666666666663E-3</v>
      </c>
      <c r="C103" s="197">
        <f t="shared" si="29"/>
        <v>6</v>
      </c>
      <c r="D103" s="290">
        <v>71</v>
      </c>
      <c r="E103" s="300">
        <f t="shared" si="39"/>
        <v>0</v>
      </c>
      <c r="F103" s="292">
        <f t="shared" si="30"/>
        <v>0</v>
      </c>
      <c r="G103" s="292">
        <f t="shared" si="31"/>
        <v>0</v>
      </c>
      <c r="H103" s="293">
        <f t="shared" si="32"/>
        <v>0</v>
      </c>
      <c r="I103" s="301">
        <f t="shared" si="40"/>
        <v>0</v>
      </c>
      <c r="J103" s="510">
        <f t="shared" si="33"/>
        <v>0</v>
      </c>
      <c r="K103" s="292">
        <f t="shared" si="34"/>
        <v>0</v>
      </c>
      <c r="L103" s="321">
        <f t="shared" si="21"/>
        <v>0</v>
      </c>
      <c r="M103" s="300">
        <f t="shared" si="41"/>
        <v>0</v>
      </c>
      <c r="N103" s="292">
        <f t="shared" si="35"/>
        <v>0</v>
      </c>
      <c r="O103" s="292">
        <f t="shared" si="36"/>
        <v>0</v>
      </c>
      <c r="P103" s="293">
        <f t="shared" si="25"/>
        <v>0</v>
      </c>
      <c r="Q103" s="301">
        <f t="shared" si="42"/>
        <v>0</v>
      </c>
      <c r="R103" s="292">
        <f t="shared" si="37"/>
        <v>0</v>
      </c>
      <c r="S103" s="292">
        <f t="shared" si="38"/>
        <v>0</v>
      </c>
      <c r="T103" s="321">
        <f t="shared" si="26"/>
        <v>0</v>
      </c>
      <c r="U103" s="134"/>
      <c r="V103" s="134"/>
      <c r="W103" s="134"/>
      <c r="X103" s="134"/>
    </row>
    <row r="104" spans="1:24" s="1" customFormat="1" ht="15" customHeight="1">
      <c r="A104" s="409">
        <f t="shared" si="27"/>
        <v>5.7499999999999996E-2</v>
      </c>
      <c r="B104" s="406">
        <f t="shared" si="28"/>
        <v>4.7916666666666663E-3</v>
      </c>
      <c r="C104" s="197">
        <f t="shared" si="29"/>
        <v>6</v>
      </c>
      <c r="D104" s="290">
        <v>72</v>
      </c>
      <c r="E104" s="300">
        <f t="shared" si="39"/>
        <v>0</v>
      </c>
      <c r="F104" s="292">
        <f t="shared" si="30"/>
        <v>0</v>
      </c>
      <c r="G104" s="292">
        <f t="shared" si="31"/>
        <v>0</v>
      </c>
      <c r="H104" s="293">
        <f t="shared" si="32"/>
        <v>0</v>
      </c>
      <c r="I104" s="301">
        <f t="shared" si="40"/>
        <v>0</v>
      </c>
      <c r="J104" s="510">
        <f t="shared" si="33"/>
        <v>0</v>
      </c>
      <c r="K104" s="292">
        <f t="shared" si="34"/>
        <v>0</v>
      </c>
      <c r="L104" s="321">
        <f t="shared" si="21"/>
        <v>0</v>
      </c>
      <c r="M104" s="300">
        <f t="shared" si="41"/>
        <v>0</v>
      </c>
      <c r="N104" s="292">
        <f t="shared" si="35"/>
        <v>0</v>
      </c>
      <c r="O104" s="292">
        <f t="shared" si="36"/>
        <v>0</v>
      </c>
      <c r="P104" s="293">
        <f t="shared" si="25"/>
        <v>0</v>
      </c>
      <c r="Q104" s="301">
        <f t="shared" si="42"/>
        <v>0</v>
      </c>
      <c r="R104" s="292">
        <f t="shared" si="37"/>
        <v>0</v>
      </c>
      <c r="S104" s="292">
        <f t="shared" si="38"/>
        <v>0</v>
      </c>
      <c r="T104" s="321">
        <f t="shared" si="26"/>
        <v>0</v>
      </c>
      <c r="U104" s="134"/>
      <c r="V104" s="134"/>
      <c r="W104" s="134"/>
      <c r="X104" s="134"/>
    </row>
    <row r="105" spans="1:24" s="1" customFormat="1" ht="15" customHeight="1">
      <c r="A105" s="409">
        <f t="shared" si="27"/>
        <v>5.7499999999999996E-2</v>
      </c>
      <c r="B105" s="406">
        <f t="shared" si="28"/>
        <v>4.7916666666666663E-3</v>
      </c>
      <c r="C105" s="197">
        <f t="shared" si="29"/>
        <v>7</v>
      </c>
      <c r="D105" s="290">
        <v>73</v>
      </c>
      <c r="E105" s="300">
        <f t="shared" si="39"/>
        <v>0</v>
      </c>
      <c r="F105" s="292">
        <f t="shared" si="30"/>
        <v>0</v>
      </c>
      <c r="G105" s="292">
        <f t="shared" si="31"/>
        <v>0</v>
      </c>
      <c r="H105" s="293">
        <f t="shared" si="32"/>
        <v>0</v>
      </c>
      <c r="I105" s="301">
        <f t="shared" si="40"/>
        <v>0</v>
      </c>
      <c r="J105" s="510">
        <f t="shared" si="33"/>
        <v>0</v>
      </c>
      <c r="K105" s="292">
        <f t="shared" si="34"/>
        <v>0</v>
      </c>
      <c r="L105" s="321">
        <f t="shared" si="21"/>
        <v>0</v>
      </c>
      <c r="M105" s="300">
        <f t="shared" si="41"/>
        <v>0</v>
      </c>
      <c r="N105" s="292">
        <f t="shared" si="35"/>
        <v>0</v>
      </c>
      <c r="O105" s="292">
        <f t="shared" si="36"/>
        <v>0</v>
      </c>
      <c r="P105" s="293">
        <f t="shared" si="25"/>
        <v>0</v>
      </c>
      <c r="Q105" s="301">
        <f t="shared" si="42"/>
        <v>0</v>
      </c>
      <c r="R105" s="292">
        <f t="shared" si="37"/>
        <v>0</v>
      </c>
      <c r="S105" s="292">
        <f t="shared" si="38"/>
        <v>0</v>
      </c>
      <c r="T105" s="321">
        <f t="shared" si="26"/>
        <v>0</v>
      </c>
      <c r="U105" s="134"/>
      <c r="V105" s="134"/>
      <c r="W105" s="134"/>
      <c r="X105" s="134"/>
    </row>
    <row r="106" spans="1:24" s="1" customFormat="1" ht="15" customHeight="1">
      <c r="A106" s="409">
        <f t="shared" si="27"/>
        <v>5.7499999999999996E-2</v>
      </c>
      <c r="B106" s="406">
        <f t="shared" si="28"/>
        <v>4.7916666666666663E-3</v>
      </c>
      <c r="C106" s="197">
        <f t="shared" si="29"/>
        <v>7</v>
      </c>
      <c r="D106" s="290">
        <v>74</v>
      </c>
      <c r="E106" s="300">
        <f t="shared" si="39"/>
        <v>0</v>
      </c>
      <c r="F106" s="292">
        <f t="shared" si="30"/>
        <v>0</v>
      </c>
      <c r="G106" s="292">
        <f t="shared" si="31"/>
        <v>0</v>
      </c>
      <c r="H106" s="293">
        <f t="shared" si="32"/>
        <v>0</v>
      </c>
      <c r="I106" s="301">
        <f t="shared" si="40"/>
        <v>0</v>
      </c>
      <c r="J106" s="510">
        <f t="shared" si="33"/>
        <v>0</v>
      </c>
      <c r="K106" s="292">
        <f t="shared" si="34"/>
        <v>0</v>
      </c>
      <c r="L106" s="321">
        <f t="shared" si="21"/>
        <v>0</v>
      </c>
      <c r="M106" s="300">
        <f t="shared" si="41"/>
        <v>0</v>
      </c>
      <c r="N106" s="292">
        <f t="shared" si="35"/>
        <v>0</v>
      </c>
      <c r="O106" s="292">
        <f t="shared" si="36"/>
        <v>0</v>
      </c>
      <c r="P106" s="293">
        <f t="shared" si="25"/>
        <v>0</v>
      </c>
      <c r="Q106" s="301">
        <f t="shared" si="42"/>
        <v>0</v>
      </c>
      <c r="R106" s="292">
        <f t="shared" si="37"/>
        <v>0</v>
      </c>
      <c r="S106" s="292">
        <f t="shared" si="38"/>
        <v>0</v>
      </c>
      <c r="T106" s="321">
        <f t="shared" si="26"/>
        <v>0</v>
      </c>
      <c r="U106" s="134"/>
      <c r="V106" s="134"/>
      <c r="W106" s="134"/>
      <c r="X106" s="134"/>
    </row>
    <row r="107" spans="1:24" s="1" customFormat="1" ht="15" customHeight="1">
      <c r="A107" s="409">
        <f t="shared" si="27"/>
        <v>5.7499999999999996E-2</v>
      </c>
      <c r="B107" s="406">
        <f t="shared" si="28"/>
        <v>4.7916666666666663E-3</v>
      </c>
      <c r="C107" s="197">
        <f t="shared" si="29"/>
        <v>7</v>
      </c>
      <c r="D107" s="290">
        <v>75</v>
      </c>
      <c r="E107" s="300">
        <f t="shared" si="39"/>
        <v>0</v>
      </c>
      <c r="F107" s="292">
        <f t="shared" si="30"/>
        <v>0</v>
      </c>
      <c r="G107" s="292">
        <f t="shared" si="31"/>
        <v>0</v>
      </c>
      <c r="H107" s="293">
        <f t="shared" si="32"/>
        <v>0</v>
      </c>
      <c r="I107" s="301">
        <f t="shared" si="40"/>
        <v>0</v>
      </c>
      <c r="J107" s="510">
        <f t="shared" si="33"/>
        <v>0</v>
      </c>
      <c r="K107" s="292">
        <f t="shared" si="34"/>
        <v>0</v>
      </c>
      <c r="L107" s="321">
        <f t="shared" si="21"/>
        <v>0</v>
      </c>
      <c r="M107" s="300">
        <f t="shared" si="41"/>
        <v>0</v>
      </c>
      <c r="N107" s="292">
        <f t="shared" si="35"/>
        <v>0</v>
      </c>
      <c r="O107" s="292">
        <f t="shared" si="36"/>
        <v>0</v>
      </c>
      <c r="P107" s="293">
        <f t="shared" si="25"/>
        <v>0</v>
      </c>
      <c r="Q107" s="301">
        <f t="shared" si="42"/>
        <v>0</v>
      </c>
      <c r="R107" s="292">
        <f t="shared" si="37"/>
        <v>0</v>
      </c>
      <c r="S107" s="292">
        <f t="shared" si="38"/>
        <v>0</v>
      </c>
      <c r="T107" s="321">
        <f t="shared" si="26"/>
        <v>0</v>
      </c>
      <c r="U107" s="134"/>
      <c r="V107" s="134"/>
      <c r="W107" s="134"/>
      <c r="X107" s="134"/>
    </row>
    <row r="108" spans="1:24" s="1" customFormat="1" ht="15" customHeight="1">
      <c r="A108" s="409">
        <f t="shared" si="27"/>
        <v>5.7499999999999996E-2</v>
      </c>
      <c r="B108" s="406">
        <f t="shared" si="28"/>
        <v>4.7916666666666663E-3</v>
      </c>
      <c r="C108" s="197">
        <f t="shared" si="29"/>
        <v>7</v>
      </c>
      <c r="D108" s="290">
        <v>76</v>
      </c>
      <c r="E108" s="300">
        <f t="shared" si="39"/>
        <v>0</v>
      </c>
      <c r="F108" s="292">
        <f t="shared" si="30"/>
        <v>0</v>
      </c>
      <c r="G108" s="292">
        <f t="shared" si="31"/>
        <v>0</v>
      </c>
      <c r="H108" s="293">
        <f t="shared" si="32"/>
        <v>0</v>
      </c>
      <c r="I108" s="301">
        <f t="shared" si="40"/>
        <v>0</v>
      </c>
      <c r="J108" s="510">
        <f t="shared" si="33"/>
        <v>0</v>
      </c>
      <c r="K108" s="292">
        <f t="shared" si="34"/>
        <v>0</v>
      </c>
      <c r="L108" s="321">
        <f t="shared" si="21"/>
        <v>0</v>
      </c>
      <c r="M108" s="300">
        <f t="shared" si="41"/>
        <v>0</v>
      </c>
      <c r="N108" s="292">
        <f t="shared" si="35"/>
        <v>0</v>
      </c>
      <c r="O108" s="292">
        <f t="shared" si="36"/>
        <v>0</v>
      </c>
      <c r="P108" s="293">
        <f t="shared" si="25"/>
        <v>0</v>
      </c>
      <c r="Q108" s="301">
        <f t="shared" si="42"/>
        <v>0</v>
      </c>
      <c r="R108" s="292">
        <f t="shared" si="37"/>
        <v>0</v>
      </c>
      <c r="S108" s="292">
        <f t="shared" si="38"/>
        <v>0</v>
      </c>
      <c r="T108" s="321">
        <f t="shared" si="26"/>
        <v>0</v>
      </c>
      <c r="U108" s="134"/>
      <c r="V108" s="134"/>
      <c r="W108" s="134"/>
      <c r="X108" s="134"/>
    </row>
    <row r="109" spans="1:24" s="1" customFormat="1" ht="15" customHeight="1">
      <c r="A109" s="409">
        <f t="shared" si="27"/>
        <v>5.7499999999999996E-2</v>
      </c>
      <c r="B109" s="406">
        <f t="shared" si="28"/>
        <v>4.7916666666666663E-3</v>
      </c>
      <c r="C109" s="197">
        <f t="shared" si="29"/>
        <v>7</v>
      </c>
      <c r="D109" s="290">
        <v>77</v>
      </c>
      <c r="E109" s="300">
        <f t="shared" si="39"/>
        <v>0</v>
      </c>
      <c r="F109" s="292">
        <f t="shared" si="30"/>
        <v>0</v>
      </c>
      <c r="G109" s="292">
        <f t="shared" si="31"/>
        <v>0</v>
      </c>
      <c r="H109" s="293">
        <f t="shared" si="32"/>
        <v>0</v>
      </c>
      <c r="I109" s="301">
        <f t="shared" si="40"/>
        <v>0</v>
      </c>
      <c r="J109" s="510">
        <f t="shared" si="33"/>
        <v>0</v>
      </c>
      <c r="K109" s="292">
        <f t="shared" si="34"/>
        <v>0</v>
      </c>
      <c r="L109" s="321">
        <f t="shared" ref="L109:L172" si="43">IF(I109&lt;$M$5,I109+J109,$M$5)</f>
        <v>0</v>
      </c>
      <c r="M109" s="300">
        <f t="shared" si="41"/>
        <v>0</v>
      </c>
      <c r="N109" s="292">
        <f t="shared" si="35"/>
        <v>0</v>
      </c>
      <c r="O109" s="292">
        <f t="shared" si="36"/>
        <v>0</v>
      </c>
      <c r="P109" s="293">
        <f t="shared" si="25"/>
        <v>0</v>
      </c>
      <c r="Q109" s="301">
        <f t="shared" si="42"/>
        <v>0</v>
      </c>
      <c r="R109" s="292">
        <f t="shared" si="37"/>
        <v>0</v>
      </c>
      <c r="S109" s="292">
        <f t="shared" si="38"/>
        <v>0</v>
      </c>
      <c r="T109" s="321">
        <f t="shared" si="26"/>
        <v>0</v>
      </c>
      <c r="U109" s="134"/>
      <c r="V109" s="134"/>
      <c r="W109" s="134"/>
      <c r="X109" s="134"/>
    </row>
    <row r="110" spans="1:24" s="1" customFormat="1" ht="15" customHeight="1">
      <c r="A110" s="409">
        <f t="shared" si="27"/>
        <v>5.7499999999999996E-2</v>
      </c>
      <c r="B110" s="406">
        <f t="shared" si="28"/>
        <v>4.7916666666666663E-3</v>
      </c>
      <c r="C110" s="197">
        <f t="shared" si="29"/>
        <v>7</v>
      </c>
      <c r="D110" s="290">
        <v>78</v>
      </c>
      <c r="E110" s="300">
        <f t="shared" si="39"/>
        <v>0</v>
      </c>
      <c r="F110" s="292">
        <f t="shared" si="30"/>
        <v>0</v>
      </c>
      <c r="G110" s="292">
        <f t="shared" si="31"/>
        <v>0</v>
      </c>
      <c r="H110" s="293">
        <f t="shared" si="32"/>
        <v>0</v>
      </c>
      <c r="I110" s="301">
        <f t="shared" si="40"/>
        <v>0</v>
      </c>
      <c r="J110" s="510">
        <f t="shared" si="33"/>
        <v>0</v>
      </c>
      <c r="K110" s="292">
        <f t="shared" si="34"/>
        <v>0</v>
      </c>
      <c r="L110" s="321">
        <f t="shared" si="43"/>
        <v>0</v>
      </c>
      <c r="M110" s="300">
        <f t="shared" si="41"/>
        <v>0</v>
      </c>
      <c r="N110" s="292">
        <f t="shared" si="35"/>
        <v>0</v>
      </c>
      <c r="O110" s="292">
        <f t="shared" si="36"/>
        <v>0</v>
      </c>
      <c r="P110" s="293">
        <f t="shared" si="25"/>
        <v>0</v>
      </c>
      <c r="Q110" s="301">
        <f t="shared" si="42"/>
        <v>0</v>
      </c>
      <c r="R110" s="292">
        <f t="shared" si="37"/>
        <v>0</v>
      </c>
      <c r="S110" s="292">
        <f t="shared" si="38"/>
        <v>0</v>
      </c>
      <c r="T110" s="321">
        <f t="shared" si="26"/>
        <v>0</v>
      </c>
      <c r="U110" s="134"/>
      <c r="V110" s="134"/>
      <c r="W110" s="134"/>
      <c r="X110" s="134"/>
    </row>
    <row r="111" spans="1:24" s="1" customFormat="1" ht="15" customHeight="1">
      <c r="A111" s="409">
        <f t="shared" si="27"/>
        <v>5.7499999999999996E-2</v>
      </c>
      <c r="B111" s="406">
        <f t="shared" si="28"/>
        <v>4.7916666666666663E-3</v>
      </c>
      <c r="C111" s="197">
        <f t="shared" si="29"/>
        <v>7</v>
      </c>
      <c r="D111" s="290">
        <v>79</v>
      </c>
      <c r="E111" s="300">
        <f t="shared" si="39"/>
        <v>0</v>
      </c>
      <c r="F111" s="292">
        <f t="shared" si="30"/>
        <v>0</v>
      </c>
      <c r="G111" s="292">
        <f t="shared" si="31"/>
        <v>0</v>
      </c>
      <c r="H111" s="293">
        <f t="shared" si="32"/>
        <v>0</v>
      </c>
      <c r="I111" s="301">
        <f t="shared" si="40"/>
        <v>0</v>
      </c>
      <c r="J111" s="510">
        <f t="shared" si="33"/>
        <v>0</v>
      </c>
      <c r="K111" s="292">
        <f t="shared" si="34"/>
        <v>0</v>
      </c>
      <c r="L111" s="321">
        <f t="shared" si="43"/>
        <v>0</v>
      </c>
      <c r="M111" s="300">
        <f t="shared" si="41"/>
        <v>0</v>
      </c>
      <c r="N111" s="292">
        <f t="shared" si="35"/>
        <v>0</v>
      </c>
      <c r="O111" s="292">
        <f t="shared" si="36"/>
        <v>0</v>
      </c>
      <c r="P111" s="293">
        <f t="shared" si="25"/>
        <v>0</v>
      </c>
      <c r="Q111" s="301">
        <f t="shared" si="42"/>
        <v>0</v>
      </c>
      <c r="R111" s="292">
        <f t="shared" si="37"/>
        <v>0</v>
      </c>
      <c r="S111" s="292">
        <f t="shared" si="38"/>
        <v>0</v>
      </c>
      <c r="T111" s="321">
        <f t="shared" si="26"/>
        <v>0</v>
      </c>
      <c r="U111" s="134"/>
      <c r="V111" s="134"/>
      <c r="W111" s="134"/>
      <c r="X111" s="134"/>
    </row>
    <row r="112" spans="1:24" s="1" customFormat="1" ht="15" customHeight="1">
      <c r="A112" s="409">
        <f t="shared" si="27"/>
        <v>5.7499999999999996E-2</v>
      </c>
      <c r="B112" s="406">
        <f t="shared" si="28"/>
        <v>4.7916666666666663E-3</v>
      </c>
      <c r="C112" s="197">
        <f t="shared" si="29"/>
        <v>7</v>
      </c>
      <c r="D112" s="290">
        <v>80</v>
      </c>
      <c r="E112" s="300">
        <f t="shared" si="39"/>
        <v>0</v>
      </c>
      <c r="F112" s="292">
        <f t="shared" si="30"/>
        <v>0</v>
      </c>
      <c r="G112" s="292">
        <f t="shared" si="31"/>
        <v>0</v>
      </c>
      <c r="H112" s="293">
        <f t="shared" si="32"/>
        <v>0</v>
      </c>
      <c r="I112" s="301">
        <f t="shared" si="40"/>
        <v>0</v>
      </c>
      <c r="J112" s="510">
        <f t="shared" si="33"/>
        <v>0</v>
      </c>
      <c r="K112" s="292">
        <f t="shared" si="34"/>
        <v>0</v>
      </c>
      <c r="L112" s="321">
        <f t="shared" si="43"/>
        <v>0</v>
      </c>
      <c r="M112" s="300">
        <f t="shared" si="41"/>
        <v>0</v>
      </c>
      <c r="N112" s="292">
        <f t="shared" si="35"/>
        <v>0</v>
      </c>
      <c r="O112" s="292">
        <f t="shared" si="36"/>
        <v>0</v>
      </c>
      <c r="P112" s="293">
        <f t="shared" si="25"/>
        <v>0</v>
      </c>
      <c r="Q112" s="301">
        <f t="shared" si="42"/>
        <v>0</v>
      </c>
      <c r="R112" s="292">
        <f t="shared" si="37"/>
        <v>0</v>
      </c>
      <c r="S112" s="292">
        <f t="shared" si="38"/>
        <v>0</v>
      </c>
      <c r="T112" s="321">
        <f t="shared" si="26"/>
        <v>0</v>
      </c>
      <c r="U112" s="134"/>
      <c r="V112" s="134"/>
      <c r="W112" s="134"/>
      <c r="X112" s="134"/>
    </row>
    <row r="113" spans="1:24" s="1" customFormat="1" ht="15" customHeight="1">
      <c r="A113" s="409">
        <f t="shared" si="27"/>
        <v>5.7499999999999996E-2</v>
      </c>
      <c r="B113" s="406">
        <f t="shared" si="28"/>
        <v>4.7916666666666663E-3</v>
      </c>
      <c r="C113" s="197">
        <f t="shared" si="29"/>
        <v>7</v>
      </c>
      <c r="D113" s="290">
        <v>81</v>
      </c>
      <c r="E113" s="300">
        <f t="shared" si="39"/>
        <v>0</v>
      </c>
      <c r="F113" s="292">
        <f t="shared" si="30"/>
        <v>0</v>
      </c>
      <c r="G113" s="292">
        <f t="shared" si="31"/>
        <v>0</v>
      </c>
      <c r="H113" s="293">
        <f t="shared" si="32"/>
        <v>0</v>
      </c>
      <c r="I113" s="301">
        <f t="shared" si="40"/>
        <v>0</v>
      </c>
      <c r="J113" s="510">
        <f t="shared" si="33"/>
        <v>0</v>
      </c>
      <c r="K113" s="292">
        <f t="shared" si="34"/>
        <v>0</v>
      </c>
      <c r="L113" s="321">
        <f t="shared" si="43"/>
        <v>0</v>
      </c>
      <c r="M113" s="300">
        <f t="shared" si="41"/>
        <v>0</v>
      </c>
      <c r="N113" s="292">
        <f t="shared" si="35"/>
        <v>0</v>
      </c>
      <c r="O113" s="292">
        <f t="shared" si="36"/>
        <v>0</v>
      </c>
      <c r="P113" s="293">
        <f t="shared" si="25"/>
        <v>0</v>
      </c>
      <c r="Q113" s="301">
        <f t="shared" si="42"/>
        <v>0</v>
      </c>
      <c r="R113" s="292">
        <f t="shared" si="37"/>
        <v>0</v>
      </c>
      <c r="S113" s="292">
        <f t="shared" si="38"/>
        <v>0</v>
      </c>
      <c r="T113" s="321">
        <f t="shared" si="26"/>
        <v>0</v>
      </c>
      <c r="U113" s="134"/>
      <c r="V113" s="134"/>
      <c r="W113" s="134"/>
      <c r="X113" s="134"/>
    </row>
    <row r="114" spans="1:24" s="1" customFormat="1" ht="15" customHeight="1">
      <c r="A114" s="409">
        <f t="shared" si="27"/>
        <v>5.7499999999999996E-2</v>
      </c>
      <c r="B114" s="406">
        <f t="shared" si="28"/>
        <v>4.7916666666666663E-3</v>
      </c>
      <c r="C114" s="197">
        <f t="shared" si="29"/>
        <v>7</v>
      </c>
      <c r="D114" s="290">
        <v>82</v>
      </c>
      <c r="E114" s="300">
        <f t="shared" si="39"/>
        <v>0</v>
      </c>
      <c r="F114" s="292">
        <f t="shared" si="30"/>
        <v>0</v>
      </c>
      <c r="G114" s="292">
        <f t="shared" si="31"/>
        <v>0</v>
      </c>
      <c r="H114" s="293">
        <f t="shared" si="32"/>
        <v>0</v>
      </c>
      <c r="I114" s="301">
        <f t="shared" si="40"/>
        <v>0</v>
      </c>
      <c r="J114" s="510">
        <f t="shared" si="33"/>
        <v>0</v>
      </c>
      <c r="K114" s="292">
        <f t="shared" si="34"/>
        <v>0</v>
      </c>
      <c r="L114" s="321">
        <f t="shared" si="43"/>
        <v>0</v>
      </c>
      <c r="M114" s="300">
        <f t="shared" si="41"/>
        <v>0</v>
      </c>
      <c r="N114" s="292">
        <f t="shared" si="35"/>
        <v>0</v>
      </c>
      <c r="O114" s="292">
        <f t="shared" si="36"/>
        <v>0</v>
      </c>
      <c r="P114" s="293">
        <f t="shared" si="25"/>
        <v>0</v>
      </c>
      <c r="Q114" s="301">
        <f t="shared" si="42"/>
        <v>0</v>
      </c>
      <c r="R114" s="292">
        <f t="shared" si="37"/>
        <v>0</v>
      </c>
      <c r="S114" s="292">
        <f t="shared" si="38"/>
        <v>0</v>
      </c>
      <c r="T114" s="321">
        <f t="shared" si="26"/>
        <v>0</v>
      </c>
      <c r="U114" s="134"/>
      <c r="V114" s="134"/>
      <c r="W114" s="134"/>
      <c r="X114" s="134"/>
    </row>
    <row r="115" spans="1:24" s="1" customFormat="1" ht="15" customHeight="1">
      <c r="A115" s="409">
        <f t="shared" si="27"/>
        <v>5.7499999999999996E-2</v>
      </c>
      <c r="B115" s="406">
        <f t="shared" si="28"/>
        <v>4.7916666666666663E-3</v>
      </c>
      <c r="C115" s="197">
        <f t="shared" si="29"/>
        <v>7</v>
      </c>
      <c r="D115" s="290">
        <v>83</v>
      </c>
      <c r="E115" s="300">
        <f t="shared" si="39"/>
        <v>0</v>
      </c>
      <c r="F115" s="292">
        <f t="shared" si="30"/>
        <v>0</v>
      </c>
      <c r="G115" s="292">
        <f t="shared" si="31"/>
        <v>0</v>
      </c>
      <c r="H115" s="293">
        <f t="shared" si="32"/>
        <v>0</v>
      </c>
      <c r="I115" s="301">
        <f t="shared" si="40"/>
        <v>0</v>
      </c>
      <c r="J115" s="510">
        <f t="shared" si="33"/>
        <v>0</v>
      </c>
      <c r="K115" s="292">
        <f t="shared" si="34"/>
        <v>0</v>
      </c>
      <c r="L115" s="321">
        <f t="shared" si="43"/>
        <v>0</v>
      </c>
      <c r="M115" s="300">
        <f t="shared" si="41"/>
        <v>0</v>
      </c>
      <c r="N115" s="292">
        <f t="shared" si="35"/>
        <v>0</v>
      </c>
      <c r="O115" s="292">
        <f t="shared" si="36"/>
        <v>0</v>
      </c>
      <c r="P115" s="293">
        <f t="shared" si="25"/>
        <v>0</v>
      </c>
      <c r="Q115" s="301">
        <f t="shared" si="42"/>
        <v>0</v>
      </c>
      <c r="R115" s="292">
        <f t="shared" si="37"/>
        <v>0</v>
      </c>
      <c r="S115" s="292">
        <f t="shared" si="38"/>
        <v>0</v>
      </c>
      <c r="T115" s="321">
        <f t="shared" si="26"/>
        <v>0</v>
      </c>
      <c r="U115" s="134"/>
      <c r="V115" s="134"/>
      <c r="W115" s="134"/>
      <c r="X115" s="134"/>
    </row>
    <row r="116" spans="1:24" s="1" customFormat="1" ht="15" customHeight="1">
      <c r="A116" s="409">
        <f t="shared" si="27"/>
        <v>5.7499999999999996E-2</v>
      </c>
      <c r="B116" s="406">
        <f t="shared" si="28"/>
        <v>4.7916666666666663E-3</v>
      </c>
      <c r="C116" s="197">
        <f t="shared" si="29"/>
        <v>7</v>
      </c>
      <c r="D116" s="290">
        <v>84</v>
      </c>
      <c r="E116" s="300">
        <f t="shared" si="39"/>
        <v>0</v>
      </c>
      <c r="F116" s="292">
        <f t="shared" si="30"/>
        <v>0</v>
      </c>
      <c r="G116" s="292">
        <f t="shared" si="31"/>
        <v>0</v>
      </c>
      <c r="H116" s="293">
        <f t="shared" si="32"/>
        <v>0</v>
      </c>
      <c r="I116" s="301">
        <f t="shared" si="40"/>
        <v>0</v>
      </c>
      <c r="J116" s="510">
        <f t="shared" si="33"/>
        <v>0</v>
      </c>
      <c r="K116" s="292">
        <f t="shared" si="34"/>
        <v>0</v>
      </c>
      <c r="L116" s="321">
        <f t="shared" si="43"/>
        <v>0</v>
      </c>
      <c r="M116" s="300">
        <f t="shared" si="41"/>
        <v>0</v>
      </c>
      <c r="N116" s="292">
        <f t="shared" si="35"/>
        <v>0</v>
      </c>
      <c r="O116" s="292">
        <f t="shared" si="36"/>
        <v>0</v>
      </c>
      <c r="P116" s="293">
        <f t="shared" si="25"/>
        <v>0</v>
      </c>
      <c r="Q116" s="301">
        <f t="shared" si="42"/>
        <v>0</v>
      </c>
      <c r="R116" s="292">
        <f t="shared" si="37"/>
        <v>0</v>
      </c>
      <c r="S116" s="292">
        <f t="shared" si="38"/>
        <v>0</v>
      </c>
      <c r="T116" s="321">
        <f t="shared" si="26"/>
        <v>0</v>
      </c>
      <c r="U116" s="134"/>
      <c r="V116" s="134"/>
      <c r="W116" s="134"/>
      <c r="X116" s="134"/>
    </row>
    <row r="117" spans="1:24" s="1" customFormat="1" ht="15" customHeight="1">
      <c r="A117" s="409">
        <f t="shared" si="27"/>
        <v>5.7499999999999996E-2</v>
      </c>
      <c r="B117" s="406">
        <f t="shared" si="28"/>
        <v>4.7916666666666663E-3</v>
      </c>
      <c r="C117" s="197">
        <f t="shared" si="29"/>
        <v>8</v>
      </c>
      <c r="D117" s="290">
        <v>85</v>
      </c>
      <c r="E117" s="300">
        <f t="shared" si="39"/>
        <v>0</v>
      </c>
      <c r="F117" s="292">
        <f t="shared" si="30"/>
        <v>0</v>
      </c>
      <c r="G117" s="292">
        <f t="shared" si="31"/>
        <v>0</v>
      </c>
      <c r="H117" s="293">
        <f t="shared" si="32"/>
        <v>0</v>
      </c>
      <c r="I117" s="301">
        <f t="shared" si="40"/>
        <v>0</v>
      </c>
      <c r="J117" s="510">
        <f t="shared" si="33"/>
        <v>0</v>
      </c>
      <c r="K117" s="292">
        <f t="shared" si="34"/>
        <v>0</v>
      </c>
      <c r="L117" s="321">
        <f t="shared" si="43"/>
        <v>0</v>
      </c>
      <c r="M117" s="300">
        <f t="shared" si="41"/>
        <v>0</v>
      </c>
      <c r="N117" s="292">
        <f t="shared" si="35"/>
        <v>0</v>
      </c>
      <c r="O117" s="292">
        <f t="shared" si="36"/>
        <v>0</v>
      </c>
      <c r="P117" s="293">
        <f t="shared" si="25"/>
        <v>0</v>
      </c>
      <c r="Q117" s="301">
        <f t="shared" si="42"/>
        <v>0</v>
      </c>
      <c r="R117" s="292">
        <f t="shared" si="37"/>
        <v>0</v>
      </c>
      <c r="S117" s="292">
        <f t="shared" si="38"/>
        <v>0</v>
      </c>
      <c r="T117" s="321">
        <f t="shared" si="26"/>
        <v>0</v>
      </c>
      <c r="U117" s="134"/>
      <c r="V117" s="134"/>
      <c r="W117" s="134"/>
      <c r="X117" s="134"/>
    </row>
    <row r="118" spans="1:24" s="1" customFormat="1" ht="15" customHeight="1">
      <c r="A118" s="409">
        <f t="shared" si="27"/>
        <v>5.7499999999999996E-2</v>
      </c>
      <c r="B118" s="406">
        <f t="shared" si="28"/>
        <v>4.7916666666666663E-3</v>
      </c>
      <c r="C118" s="197">
        <f t="shared" si="29"/>
        <v>8</v>
      </c>
      <c r="D118" s="290">
        <v>86</v>
      </c>
      <c r="E118" s="300">
        <f t="shared" si="39"/>
        <v>0</v>
      </c>
      <c r="F118" s="292">
        <f t="shared" si="30"/>
        <v>0</v>
      </c>
      <c r="G118" s="292">
        <f t="shared" si="31"/>
        <v>0</v>
      </c>
      <c r="H118" s="293">
        <f t="shared" si="32"/>
        <v>0</v>
      </c>
      <c r="I118" s="301">
        <f t="shared" si="40"/>
        <v>0</v>
      </c>
      <c r="J118" s="510">
        <f t="shared" si="33"/>
        <v>0</v>
      </c>
      <c r="K118" s="292">
        <f t="shared" si="34"/>
        <v>0</v>
      </c>
      <c r="L118" s="321">
        <f t="shared" si="43"/>
        <v>0</v>
      </c>
      <c r="M118" s="300">
        <f t="shared" si="41"/>
        <v>0</v>
      </c>
      <c r="N118" s="292">
        <f t="shared" si="35"/>
        <v>0</v>
      </c>
      <c r="O118" s="292">
        <f t="shared" si="36"/>
        <v>0</v>
      </c>
      <c r="P118" s="293">
        <f t="shared" si="25"/>
        <v>0</v>
      </c>
      <c r="Q118" s="301">
        <f t="shared" si="42"/>
        <v>0</v>
      </c>
      <c r="R118" s="292">
        <f t="shared" si="37"/>
        <v>0</v>
      </c>
      <c r="S118" s="292">
        <f t="shared" si="38"/>
        <v>0</v>
      </c>
      <c r="T118" s="321">
        <f t="shared" si="26"/>
        <v>0</v>
      </c>
      <c r="U118" s="134"/>
      <c r="V118" s="134"/>
      <c r="W118" s="134"/>
      <c r="X118" s="134"/>
    </row>
    <row r="119" spans="1:24" s="1" customFormat="1" ht="15" customHeight="1">
      <c r="A119" s="409">
        <f t="shared" si="27"/>
        <v>5.7499999999999996E-2</v>
      </c>
      <c r="B119" s="406">
        <f t="shared" si="28"/>
        <v>4.7916666666666663E-3</v>
      </c>
      <c r="C119" s="197">
        <f t="shared" si="29"/>
        <v>8</v>
      </c>
      <c r="D119" s="290">
        <v>87</v>
      </c>
      <c r="E119" s="300">
        <f t="shared" si="39"/>
        <v>0</v>
      </c>
      <c r="F119" s="292">
        <f t="shared" si="30"/>
        <v>0</v>
      </c>
      <c r="G119" s="292">
        <f t="shared" si="31"/>
        <v>0</v>
      </c>
      <c r="H119" s="293">
        <f t="shared" si="32"/>
        <v>0</v>
      </c>
      <c r="I119" s="301">
        <f t="shared" si="40"/>
        <v>0</v>
      </c>
      <c r="J119" s="510">
        <f t="shared" si="33"/>
        <v>0</v>
      </c>
      <c r="K119" s="292">
        <f t="shared" si="34"/>
        <v>0</v>
      </c>
      <c r="L119" s="321">
        <f t="shared" si="43"/>
        <v>0</v>
      </c>
      <c r="M119" s="300">
        <f t="shared" si="41"/>
        <v>0</v>
      </c>
      <c r="N119" s="292">
        <f t="shared" si="35"/>
        <v>0</v>
      </c>
      <c r="O119" s="292">
        <f t="shared" si="36"/>
        <v>0</v>
      </c>
      <c r="P119" s="293">
        <f t="shared" si="25"/>
        <v>0</v>
      </c>
      <c r="Q119" s="301">
        <f t="shared" si="42"/>
        <v>0</v>
      </c>
      <c r="R119" s="292">
        <f t="shared" si="37"/>
        <v>0</v>
      </c>
      <c r="S119" s="292">
        <f t="shared" si="38"/>
        <v>0</v>
      </c>
      <c r="T119" s="321">
        <f t="shared" si="26"/>
        <v>0</v>
      </c>
      <c r="U119" s="134"/>
      <c r="V119" s="134"/>
      <c r="W119" s="134"/>
      <c r="X119" s="134"/>
    </row>
    <row r="120" spans="1:24" s="1" customFormat="1" ht="15" customHeight="1">
      <c r="A120" s="409">
        <f t="shared" si="27"/>
        <v>5.7499999999999996E-2</v>
      </c>
      <c r="B120" s="406">
        <f t="shared" si="28"/>
        <v>4.7916666666666663E-3</v>
      </c>
      <c r="C120" s="197">
        <f t="shared" si="29"/>
        <v>8</v>
      </c>
      <c r="D120" s="290">
        <v>88</v>
      </c>
      <c r="E120" s="300">
        <f t="shared" si="39"/>
        <v>0</v>
      </c>
      <c r="F120" s="292">
        <f t="shared" si="30"/>
        <v>0</v>
      </c>
      <c r="G120" s="292">
        <f t="shared" si="31"/>
        <v>0</v>
      </c>
      <c r="H120" s="293">
        <f t="shared" si="32"/>
        <v>0</v>
      </c>
      <c r="I120" s="301">
        <f t="shared" si="40"/>
        <v>0</v>
      </c>
      <c r="J120" s="510">
        <f t="shared" si="33"/>
        <v>0</v>
      </c>
      <c r="K120" s="292">
        <f t="shared" si="34"/>
        <v>0</v>
      </c>
      <c r="L120" s="321">
        <f t="shared" si="43"/>
        <v>0</v>
      </c>
      <c r="M120" s="300">
        <f t="shared" si="41"/>
        <v>0</v>
      </c>
      <c r="N120" s="292">
        <f t="shared" si="35"/>
        <v>0</v>
      </c>
      <c r="O120" s="292">
        <f t="shared" si="36"/>
        <v>0</v>
      </c>
      <c r="P120" s="293">
        <f t="shared" si="25"/>
        <v>0</v>
      </c>
      <c r="Q120" s="301">
        <f t="shared" si="42"/>
        <v>0</v>
      </c>
      <c r="R120" s="292">
        <f t="shared" si="37"/>
        <v>0</v>
      </c>
      <c r="S120" s="292">
        <f t="shared" si="38"/>
        <v>0</v>
      </c>
      <c r="T120" s="321">
        <f t="shared" si="26"/>
        <v>0</v>
      </c>
      <c r="U120" s="134"/>
      <c r="V120" s="134"/>
      <c r="W120" s="134"/>
      <c r="X120" s="134"/>
    </row>
    <row r="121" spans="1:24" s="1" customFormat="1" ht="15" customHeight="1">
      <c r="A121" s="409">
        <f t="shared" si="27"/>
        <v>5.7499999999999996E-2</v>
      </c>
      <c r="B121" s="406">
        <f t="shared" si="28"/>
        <v>4.7916666666666663E-3</v>
      </c>
      <c r="C121" s="197">
        <f t="shared" si="29"/>
        <v>8</v>
      </c>
      <c r="D121" s="290">
        <v>89</v>
      </c>
      <c r="E121" s="300">
        <f t="shared" si="39"/>
        <v>0</v>
      </c>
      <c r="F121" s="292">
        <f t="shared" si="30"/>
        <v>0</v>
      </c>
      <c r="G121" s="292">
        <f t="shared" si="31"/>
        <v>0</v>
      </c>
      <c r="H121" s="293">
        <f t="shared" si="32"/>
        <v>0</v>
      </c>
      <c r="I121" s="301">
        <f t="shared" si="40"/>
        <v>0</v>
      </c>
      <c r="J121" s="510">
        <f t="shared" si="33"/>
        <v>0</v>
      </c>
      <c r="K121" s="292">
        <f t="shared" si="34"/>
        <v>0</v>
      </c>
      <c r="L121" s="321">
        <f t="shared" si="43"/>
        <v>0</v>
      </c>
      <c r="M121" s="300">
        <f t="shared" si="41"/>
        <v>0</v>
      </c>
      <c r="N121" s="292">
        <f t="shared" si="35"/>
        <v>0</v>
      </c>
      <c r="O121" s="292">
        <f t="shared" si="36"/>
        <v>0</v>
      </c>
      <c r="P121" s="293">
        <f t="shared" si="25"/>
        <v>0</v>
      </c>
      <c r="Q121" s="301">
        <f t="shared" si="42"/>
        <v>0</v>
      </c>
      <c r="R121" s="292">
        <f t="shared" si="37"/>
        <v>0</v>
      </c>
      <c r="S121" s="292">
        <f t="shared" si="38"/>
        <v>0</v>
      </c>
      <c r="T121" s="321">
        <f t="shared" si="26"/>
        <v>0</v>
      </c>
      <c r="U121" s="134"/>
      <c r="V121" s="134"/>
      <c r="W121" s="134"/>
      <c r="X121" s="134"/>
    </row>
    <row r="122" spans="1:24" s="1" customFormat="1" ht="15" customHeight="1">
      <c r="A122" s="409">
        <f t="shared" si="27"/>
        <v>5.7499999999999996E-2</v>
      </c>
      <c r="B122" s="406">
        <f t="shared" si="28"/>
        <v>4.7916666666666663E-3</v>
      </c>
      <c r="C122" s="197">
        <f t="shared" si="29"/>
        <v>8</v>
      </c>
      <c r="D122" s="290">
        <v>90</v>
      </c>
      <c r="E122" s="300">
        <f t="shared" si="39"/>
        <v>0</v>
      </c>
      <c r="F122" s="292">
        <f t="shared" si="30"/>
        <v>0</v>
      </c>
      <c r="G122" s="292">
        <f t="shared" si="31"/>
        <v>0</v>
      </c>
      <c r="H122" s="293">
        <f t="shared" si="32"/>
        <v>0</v>
      </c>
      <c r="I122" s="301">
        <f t="shared" si="40"/>
        <v>0</v>
      </c>
      <c r="J122" s="510">
        <f t="shared" si="33"/>
        <v>0</v>
      </c>
      <c r="K122" s="292">
        <f t="shared" si="34"/>
        <v>0</v>
      </c>
      <c r="L122" s="321">
        <f t="shared" si="43"/>
        <v>0</v>
      </c>
      <c r="M122" s="300">
        <f t="shared" si="41"/>
        <v>0</v>
      </c>
      <c r="N122" s="292">
        <f t="shared" si="35"/>
        <v>0</v>
      </c>
      <c r="O122" s="292">
        <f t="shared" si="36"/>
        <v>0</v>
      </c>
      <c r="P122" s="293">
        <f t="shared" si="25"/>
        <v>0</v>
      </c>
      <c r="Q122" s="301">
        <f t="shared" si="42"/>
        <v>0</v>
      </c>
      <c r="R122" s="292">
        <f t="shared" si="37"/>
        <v>0</v>
      </c>
      <c r="S122" s="292">
        <f t="shared" si="38"/>
        <v>0</v>
      </c>
      <c r="T122" s="321">
        <f t="shared" si="26"/>
        <v>0</v>
      </c>
      <c r="U122" s="134"/>
      <c r="V122" s="134"/>
      <c r="W122" s="134"/>
      <c r="X122" s="134"/>
    </row>
    <row r="123" spans="1:24" s="1" customFormat="1" ht="15" customHeight="1">
      <c r="A123" s="409">
        <f t="shared" si="27"/>
        <v>5.7499999999999996E-2</v>
      </c>
      <c r="B123" s="406">
        <f t="shared" si="28"/>
        <v>4.7916666666666663E-3</v>
      </c>
      <c r="C123" s="197">
        <f t="shared" si="29"/>
        <v>8</v>
      </c>
      <c r="D123" s="290">
        <v>91</v>
      </c>
      <c r="E123" s="300">
        <f t="shared" si="39"/>
        <v>0</v>
      </c>
      <c r="F123" s="292">
        <f t="shared" si="30"/>
        <v>0</v>
      </c>
      <c r="G123" s="292">
        <f t="shared" si="31"/>
        <v>0</v>
      </c>
      <c r="H123" s="293">
        <f t="shared" si="32"/>
        <v>0</v>
      </c>
      <c r="I123" s="301">
        <f t="shared" si="40"/>
        <v>0</v>
      </c>
      <c r="J123" s="510">
        <f t="shared" si="33"/>
        <v>0</v>
      </c>
      <c r="K123" s="292">
        <f t="shared" si="34"/>
        <v>0</v>
      </c>
      <c r="L123" s="321">
        <f t="shared" si="43"/>
        <v>0</v>
      </c>
      <c r="M123" s="300">
        <f t="shared" si="41"/>
        <v>0</v>
      </c>
      <c r="N123" s="292">
        <f t="shared" si="35"/>
        <v>0</v>
      </c>
      <c r="O123" s="292">
        <f t="shared" si="36"/>
        <v>0</v>
      </c>
      <c r="P123" s="293">
        <f t="shared" si="25"/>
        <v>0</v>
      </c>
      <c r="Q123" s="301">
        <f t="shared" si="42"/>
        <v>0</v>
      </c>
      <c r="R123" s="292">
        <f t="shared" si="37"/>
        <v>0</v>
      </c>
      <c r="S123" s="292">
        <f t="shared" si="38"/>
        <v>0</v>
      </c>
      <c r="T123" s="321">
        <f t="shared" si="26"/>
        <v>0</v>
      </c>
      <c r="U123" s="134"/>
      <c r="V123" s="134"/>
      <c r="W123" s="134"/>
      <c r="X123" s="134"/>
    </row>
    <row r="124" spans="1:24" s="1" customFormat="1" ht="15" customHeight="1">
      <c r="A124" s="409">
        <f t="shared" si="27"/>
        <v>5.7499999999999996E-2</v>
      </c>
      <c r="B124" s="406">
        <f t="shared" si="28"/>
        <v>4.7916666666666663E-3</v>
      </c>
      <c r="C124" s="197">
        <f t="shared" si="29"/>
        <v>8</v>
      </c>
      <c r="D124" s="290">
        <v>92</v>
      </c>
      <c r="E124" s="300">
        <f t="shared" si="39"/>
        <v>0</v>
      </c>
      <c r="F124" s="292">
        <f t="shared" si="30"/>
        <v>0</v>
      </c>
      <c r="G124" s="292">
        <f t="shared" si="31"/>
        <v>0</v>
      </c>
      <c r="H124" s="293">
        <f t="shared" si="32"/>
        <v>0</v>
      </c>
      <c r="I124" s="301">
        <f t="shared" si="40"/>
        <v>0</v>
      </c>
      <c r="J124" s="510">
        <f t="shared" si="33"/>
        <v>0</v>
      </c>
      <c r="K124" s="292">
        <f t="shared" si="34"/>
        <v>0</v>
      </c>
      <c r="L124" s="321">
        <f t="shared" si="43"/>
        <v>0</v>
      </c>
      <c r="M124" s="300">
        <f t="shared" si="41"/>
        <v>0</v>
      </c>
      <c r="N124" s="292">
        <f t="shared" si="35"/>
        <v>0</v>
      </c>
      <c r="O124" s="292">
        <f t="shared" si="36"/>
        <v>0</v>
      </c>
      <c r="P124" s="293">
        <f t="shared" si="25"/>
        <v>0</v>
      </c>
      <c r="Q124" s="301">
        <f t="shared" si="42"/>
        <v>0</v>
      </c>
      <c r="R124" s="292">
        <f t="shared" si="37"/>
        <v>0</v>
      </c>
      <c r="S124" s="292">
        <f t="shared" si="38"/>
        <v>0</v>
      </c>
      <c r="T124" s="321">
        <f t="shared" si="26"/>
        <v>0</v>
      </c>
      <c r="U124" s="134"/>
      <c r="V124" s="134"/>
      <c r="W124" s="134"/>
      <c r="X124" s="134"/>
    </row>
    <row r="125" spans="1:24" s="1" customFormat="1" ht="15" customHeight="1">
      <c r="A125" s="409">
        <f t="shared" si="27"/>
        <v>5.7499999999999996E-2</v>
      </c>
      <c r="B125" s="406">
        <f t="shared" si="28"/>
        <v>4.7916666666666663E-3</v>
      </c>
      <c r="C125" s="197">
        <f t="shared" si="29"/>
        <v>8</v>
      </c>
      <c r="D125" s="290">
        <v>93</v>
      </c>
      <c r="E125" s="300">
        <f t="shared" si="39"/>
        <v>0</v>
      </c>
      <c r="F125" s="292">
        <f t="shared" si="30"/>
        <v>0</v>
      </c>
      <c r="G125" s="292">
        <f t="shared" si="31"/>
        <v>0</v>
      </c>
      <c r="H125" s="293">
        <f t="shared" si="32"/>
        <v>0</v>
      </c>
      <c r="I125" s="301">
        <f t="shared" si="40"/>
        <v>0</v>
      </c>
      <c r="J125" s="510">
        <f t="shared" si="33"/>
        <v>0</v>
      </c>
      <c r="K125" s="292">
        <f t="shared" si="34"/>
        <v>0</v>
      </c>
      <c r="L125" s="321">
        <f t="shared" si="43"/>
        <v>0</v>
      </c>
      <c r="M125" s="300">
        <f t="shared" si="41"/>
        <v>0</v>
      </c>
      <c r="N125" s="292">
        <f t="shared" si="35"/>
        <v>0</v>
      </c>
      <c r="O125" s="292">
        <f t="shared" si="36"/>
        <v>0</v>
      </c>
      <c r="P125" s="293">
        <f t="shared" si="25"/>
        <v>0</v>
      </c>
      <c r="Q125" s="301">
        <f t="shared" si="42"/>
        <v>0</v>
      </c>
      <c r="R125" s="292">
        <f t="shared" si="37"/>
        <v>0</v>
      </c>
      <c r="S125" s="292">
        <f t="shared" si="38"/>
        <v>0</v>
      </c>
      <c r="T125" s="321">
        <f t="shared" si="26"/>
        <v>0</v>
      </c>
      <c r="U125" s="134"/>
      <c r="V125" s="134"/>
      <c r="W125" s="134"/>
      <c r="X125" s="134"/>
    </row>
    <row r="126" spans="1:24" s="1" customFormat="1" ht="15" customHeight="1">
      <c r="A126" s="409">
        <f t="shared" si="27"/>
        <v>5.7499999999999996E-2</v>
      </c>
      <c r="B126" s="406">
        <f t="shared" si="28"/>
        <v>4.7916666666666663E-3</v>
      </c>
      <c r="C126" s="197">
        <f t="shared" si="29"/>
        <v>8</v>
      </c>
      <c r="D126" s="290">
        <v>94</v>
      </c>
      <c r="E126" s="300">
        <f t="shared" si="39"/>
        <v>0</v>
      </c>
      <c r="F126" s="292">
        <f t="shared" si="30"/>
        <v>0</v>
      </c>
      <c r="G126" s="292">
        <f t="shared" si="31"/>
        <v>0</v>
      </c>
      <c r="H126" s="293">
        <f t="shared" si="32"/>
        <v>0</v>
      </c>
      <c r="I126" s="301">
        <f t="shared" si="40"/>
        <v>0</v>
      </c>
      <c r="J126" s="510">
        <f t="shared" si="33"/>
        <v>0</v>
      </c>
      <c r="K126" s="292">
        <f t="shared" si="34"/>
        <v>0</v>
      </c>
      <c r="L126" s="321">
        <f t="shared" si="43"/>
        <v>0</v>
      </c>
      <c r="M126" s="300">
        <f t="shared" si="41"/>
        <v>0</v>
      </c>
      <c r="N126" s="292">
        <f t="shared" si="35"/>
        <v>0</v>
      </c>
      <c r="O126" s="292">
        <f t="shared" si="36"/>
        <v>0</v>
      </c>
      <c r="P126" s="293">
        <f t="shared" si="25"/>
        <v>0</v>
      </c>
      <c r="Q126" s="301">
        <f t="shared" si="42"/>
        <v>0</v>
      </c>
      <c r="R126" s="292">
        <f t="shared" si="37"/>
        <v>0</v>
      </c>
      <c r="S126" s="292">
        <f t="shared" si="38"/>
        <v>0</v>
      </c>
      <c r="T126" s="321">
        <f t="shared" si="26"/>
        <v>0</v>
      </c>
      <c r="U126" s="134"/>
      <c r="V126" s="134"/>
      <c r="W126" s="134"/>
      <c r="X126" s="134"/>
    </row>
    <row r="127" spans="1:24" s="1" customFormat="1" ht="15" customHeight="1">
      <c r="A127" s="409">
        <f t="shared" si="27"/>
        <v>5.7499999999999996E-2</v>
      </c>
      <c r="B127" s="406">
        <f t="shared" si="28"/>
        <v>4.7916666666666663E-3</v>
      </c>
      <c r="C127" s="197">
        <f t="shared" si="29"/>
        <v>8</v>
      </c>
      <c r="D127" s="290">
        <v>95</v>
      </c>
      <c r="E127" s="300">
        <f t="shared" si="39"/>
        <v>0</v>
      </c>
      <c r="F127" s="292">
        <f t="shared" si="30"/>
        <v>0</v>
      </c>
      <c r="G127" s="292">
        <f t="shared" si="31"/>
        <v>0</v>
      </c>
      <c r="H127" s="293">
        <f t="shared" si="32"/>
        <v>0</v>
      </c>
      <c r="I127" s="301">
        <f t="shared" si="40"/>
        <v>0</v>
      </c>
      <c r="J127" s="510">
        <f t="shared" si="33"/>
        <v>0</v>
      </c>
      <c r="K127" s="292">
        <f t="shared" si="34"/>
        <v>0</v>
      </c>
      <c r="L127" s="321">
        <f t="shared" si="43"/>
        <v>0</v>
      </c>
      <c r="M127" s="300">
        <f t="shared" si="41"/>
        <v>0</v>
      </c>
      <c r="N127" s="292">
        <f t="shared" si="35"/>
        <v>0</v>
      </c>
      <c r="O127" s="292">
        <f t="shared" si="36"/>
        <v>0</v>
      </c>
      <c r="P127" s="293">
        <f t="shared" si="25"/>
        <v>0</v>
      </c>
      <c r="Q127" s="301">
        <f t="shared" si="42"/>
        <v>0</v>
      </c>
      <c r="R127" s="292">
        <f t="shared" si="37"/>
        <v>0</v>
      </c>
      <c r="S127" s="292">
        <f t="shared" si="38"/>
        <v>0</v>
      </c>
      <c r="T127" s="321">
        <f t="shared" si="26"/>
        <v>0</v>
      </c>
      <c r="U127" s="134"/>
      <c r="V127" s="134"/>
      <c r="W127" s="134"/>
      <c r="X127" s="134"/>
    </row>
    <row r="128" spans="1:24" s="1" customFormat="1" ht="15" customHeight="1">
      <c r="A128" s="409">
        <f t="shared" si="27"/>
        <v>5.7499999999999996E-2</v>
      </c>
      <c r="B128" s="406">
        <f t="shared" si="28"/>
        <v>4.7916666666666663E-3</v>
      </c>
      <c r="C128" s="197">
        <f t="shared" si="29"/>
        <v>8</v>
      </c>
      <c r="D128" s="290">
        <v>96</v>
      </c>
      <c r="E128" s="300">
        <f t="shared" si="39"/>
        <v>0</v>
      </c>
      <c r="F128" s="292">
        <f t="shared" si="30"/>
        <v>0</v>
      </c>
      <c r="G128" s="292">
        <f t="shared" si="31"/>
        <v>0</v>
      </c>
      <c r="H128" s="293">
        <f t="shared" si="32"/>
        <v>0</v>
      </c>
      <c r="I128" s="301">
        <f t="shared" si="40"/>
        <v>0</v>
      </c>
      <c r="J128" s="510">
        <f t="shared" si="33"/>
        <v>0</v>
      </c>
      <c r="K128" s="292">
        <f t="shared" si="34"/>
        <v>0</v>
      </c>
      <c r="L128" s="321">
        <f t="shared" si="43"/>
        <v>0</v>
      </c>
      <c r="M128" s="300">
        <f t="shared" si="41"/>
        <v>0</v>
      </c>
      <c r="N128" s="292">
        <f t="shared" si="35"/>
        <v>0</v>
      </c>
      <c r="O128" s="292">
        <f t="shared" si="36"/>
        <v>0</v>
      </c>
      <c r="P128" s="293">
        <f t="shared" si="25"/>
        <v>0</v>
      </c>
      <c r="Q128" s="301">
        <f t="shared" si="42"/>
        <v>0</v>
      </c>
      <c r="R128" s="292">
        <f t="shared" si="37"/>
        <v>0</v>
      </c>
      <c r="S128" s="292">
        <f t="shared" si="38"/>
        <v>0</v>
      </c>
      <c r="T128" s="321">
        <f t="shared" si="26"/>
        <v>0</v>
      </c>
      <c r="U128" s="134"/>
      <c r="V128" s="134"/>
      <c r="W128" s="134"/>
      <c r="X128" s="134"/>
    </row>
    <row r="129" spans="1:24" s="1" customFormat="1" ht="15" customHeight="1">
      <c r="A129" s="409">
        <f t="shared" si="27"/>
        <v>5.7499999999999996E-2</v>
      </c>
      <c r="B129" s="406">
        <f t="shared" si="28"/>
        <v>4.7916666666666663E-3</v>
      </c>
      <c r="C129" s="197">
        <f t="shared" si="29"/>
        <v>9</v>
      </c>
      <c r="D129" s="290">
        <v>97</v>
      </c>
      <c r="E129" s="300">
        <f t="shared" si="39"/>
        <v>0</v>
      </c>
      <c r="F129" s="292">
        <f t="shared" si="30"/>
        <v>0</v>
      </c>
      <c r="G129" s="292">
        <f t="shared" si="31"/>
        <v>0</v>
      </c>
      <c r="H129" s="293">
        <f t="shared" si="32"/>
        <v>0</v>
      </c>
      <c r="I129" s="301">
        <f t="shared" si="40"/>
        <v>0</v>
      </c>
      <c r="J129" s="510">
        <f t="shared" si="33"/>
        <v>0</v>
      </c>
      <c r="K129" s="292">
        <f t="shared" si="34"/>
        <v>0</v>
      </c>
      <c r="L129" s="321">
        <f t="shared" si="43"/>
        <v>0</v>
      </c>
      <c r="M129" s="300">
        <f t="shared" si="41"/>
        <v>0</v>
      </c>
      <c r="N129" s="292">
        <f t="shared" si="35"/>
        <v>0</v>
      </c>
      <c r="O129" s="292">
        <f t="shared" si="36"/>
        <v>0</v>
      </c>
      <c r="P129" s="293">
        <f t="shared" si="25"/>
        <v>0</v>
      </c>
      <c r="Q129" s="301">
        <f t="shared" si="42"/>
        <v>0</v>
      </c>
      <c r="R129" s="292">
        <f t="shared" si="37"/>
        <v>0</v>
      </c>
      <c r="S129" s="292">
        <f t="shared" si="38"/>
        <v>0</v>
      </c>
      <c r="T129" s="321">
        <f t="shared" si="26"/>
        <v>0</v>
      </c>
      <c r="U129" s="134"/>
      <c r="V129" s="134"/>
      <c r="W129" s="134"/>
      <c r="X129" s="134"/>
    </row>
    <row r="130" spans="1:24" s="1" customFormat="1" ht="15" customHeight="1">
      <c r="A130" s="409">
        <f t="shared" si="27"/>
        <v>5.7499999999999996E-2</v>
      </c>
      <c r="B130" s="406">
        <f t="shared" si="28"/>
        <v>4.7916666666666663E-3</v>
      </c>
      <c r="C130" s="197">
        <f t="shared" si="29"/>
        <v>9</v>
      </c>
      <c r="D130" s="290">
        <v>98</v>
      </c>
      <c r="E130" s="300">
        <f t="shared" si="39"/>
        <v>0</v>
      </c>
      <c r="F130" s="292">
        <f t="shared" si="30"/>
        <v>0</v>
      </c>
      <c r="G130" s="292">
        <f t="shared" si="31"/>
        <v>0</v>
      </c>
      <c r="H130" s="293">
        <f t="shared" si="32"/>
        <v>0</v>
      </c>
      <c r="I130" s="301">
        <f t="shared" si="40"/>
        <v>0</v>
      </c>
      <c r="J130" s="510">
        <f t="shared" si="33"/>
        <v>0</v>
      </c>
      <c r="K130" s="292">
        <f t="shared" si="34"/>
        <v>0</v>
      </c>
      <c r="L130" s="321">
        <f t="shared" si="43"/>
        <v>0</v>
      </c>
      <c r="M130" s="300">
        <f t="shared" si="41"/>
        <v>0</v>
      </c>
      <c r="N130" s="292">
        <f t="shared" si="35"/>
        <v>0</v>
      </c>
      <c r="O130" s="292">
        <f t="shared" si="36"/>
        <v>0</v>
      </c>
      <c r="P130" s="293">
        <f t="shared" si="25"/>
        <v>0</v>
      </c>
      <c r="Q130" s="301">
        <f t="shared" si="42"/>
        <v>0</v>
      </c>
      <c r="R130" s="292">
        <f t="shared" si="37"/>
        <v>0</v>
      </c>
      <c r="S130" s="292">
        <f t="shared" si="38"/>
        <v>0</v>
      </c>
      <c r="T130" s="321">
        <f t="shared" si="26"/>
        <v>0</v>
      </c>
      <c r="U130" s="134"/>
      <c r="V130" s="134"/>
      <c r="W130" s="134"/>
      <c r="X130" s="134"/>
    </row>
    <row r="131" spans="1:24" s="1" customFormat="1" ht="15" customHeight="1">
      <c r="A131" s="409">
        <f t="shared" si="27"/>
        <v>5.7499999999999996E-2</v>
      </c>
      <c r="B131" s="406">
        <f t="shared" si="28"/>
        <v>4.7916666666666663E-3</v>
      </c>
      <c r="C131" s="197">
        <f t="shared" si="29"/>
        <v>9</v>
      </c>
      <c r="D131" s="290">
        <v>99</v>
      </c>
      <c r="E131" s="300">
        <f t="shared" si="39"/>
        <v>0</v>
      </c>
      <c r="F131" s="292">
        <f t="shared" si="30"/>
        <v>0</v>
      </c>
      <c r="G131" s="292">
        <f t="shared" si="31"/>
        <v>0</v>
      </c>
      <c r="H131" s="293">
        <f t="shared" si="32"/>
        <v>0</v>
      </c>
      <c r="I131" s="301">
        <f t="shared" si="40"/>
        <v>0</v>
      </c>
      <c r="J131" s="510">
        <f t="shared" si="33"/>
        <v>0</v>
      </c>
      <c r="K131" s="292">
        <f t="shared" si="34"/>
        <v>0</v>
      </c>
      <c r="L131" s="321">
        <f t="shared" si="43"/>
        <v>0</v>
      </c>
      <c r="M131" s="300">
        <f t="shared" si="41"/>
        <v>0</v>
      </c>
      <c r="N131" s="292">
        <f t="shared" si="35"/>
        <v>0</v>
      </c>
      <c r="O131" s="292">
        <f t="shared" si="36"/>
        <v>0</v>
      </c>
      <c r="P131" s="293">
        <f t="shared" si="25"/>
        <v>0</v>
      </c>
      <c r="Q131" s="301">
        <f t="shared" si="42"/>
        <v>0</v>
      </c>
      <c r="R131" s="292">
        <f t="shared" si="37"/>
        <v>0</v>
      </c>
      <c r="S131" s="292">
        <f t="shared" si="38"/>
        <v>0</v>
      </c>
      <c r="T131" s="321">
        <f t="shared" si="26"/>
        <v>0</v>
      </c>
      <c r="U131" s="134"/>
      <c r="V131" s="134"/>
      <c r="W131" s="134"/>
      <c r="X131" s="134"/>
    </row>
    <row r="132" spans="1:24" s="1" customFormat="1" ht="15" customHeight="1">
      <c r="A132" s="409">
        <f t="shared" si="27"/>
        <v>5.7499999999999996E-2</v>
      </c>
      <c r="B132" s="406">
        <f t="shared" si="28"/>
        <v>4.7916666666666663E-3</v>
      </c>
      <c r="C132" s="197">
        <f t="shared" si="29"/>
        <v>9</v>
      </c>
      <c r="D132" s="290">
        <v>100</v>
      </c>
      <c r="E132" s="300">
        <f t="shared" si="39"/>
        <v>0</v>
      </c>
      <c r="F132" s="292">
        <f t="shared" si="30"/>
        <v>0</v>
      </c>
      <c r="G132" s="292">
        <f t="shared" si="31"/>
        <v>0</v>
      </c>
      <c r="H132" s="293">
        <f t="shared" si="32"/>
        <v>0</v>
      </c>
      <c r="I132" s="301">
        <f t="shared" si="40"/>
        <v>0</v>
      </c>
      <c r="J132" s="510">
        <f t="shared" si="33"/>
        <v>0</v>
      </c>
      <c r="K132" s="292">
        <f t="shared" si="34"/>
        <v>0</v>
      </c>
      <c r="L132" s="321">
        <f t="shared" si="43"/>
        <v>0</v>
      </c>
      <c r="M132" s="300">
        <f t="shared" si="41"/>
        <v>0</v>
      </c>
      <c r="N132" s="292">
        <f t="shared" si="35"/>
        <v>0</v>
      </c>
      <c r="O132" s="292">
        <f t="shared" si="36"/>
        <v>0</v>
      </c>
      <c r="P132" s="293">
        <f t="shared" si="25"/>
        <v>0</v>
      </c>
      <c r="Q132" s="301">
        <f t="shared" si="42"/>
        <v>0</v>
      </c>
      <c r="R132" s="292">
        <f t="shared" si="37"/>
        <v>0</v>
      </c>
      <c r="S132" s="292">
        <f t="shared" si="38"/>
        <v>0</v>
      </c>
      <c r="T132" s="321">
        <f t="shared" si="26"/>
        <v>0</v>
      </c>
      <c r="U132" s="134"/>
      <c r="V132" s="134"/>
      <c r="W132" s="134"/>
      <c r="X132" s="134"/>
    </row>
    <row r="133" spans="1:24" s="1" customFormat="1" ht="15" customHeight="1">
      <c r="A133" s="409">
        <f t="shared" si="27"/>
        <v>5.7499999999999996E-2</v>
      </c>
      <c r="B133" s="406">
        <f t="shared" si="28"/>
        <v>4.7916666666666663E-3</v>
      </c>
      <c r="C133" s="197">
        <f t="shared" si="29"/>
        <v>9</v>
      </c>
      <c r="D133" s="290">
        <v>101</v>
      </c>
      <c r="E133" s="300">
        <f t="shared" si="39"/>
        <v>0</v>
      </c>
      <c r="F133" s="292">
        <f t="shared" si="30"/>
        <v>0</v>
      </c>
      <c r="G133" s="292">
        <f t="shared" si="31"/>
        <v>0</v>
      </c>
      <c r="H133" s="293">
        <f t="shared" si="32"/>
        <v>0</v>
      </c>
      <c r="I133" s="301">
        <f t="shared" si="40"/>
        <v>0</v>
      </c>
      <c r="J133" s="510">
        <f t="shared" si="33"/>
        <v>0</v>
      </c>
      <c r="K133" s="292">
        <f t="shared" si="34"/>
        <v>0</v>
      </c>
      <c r="L133" s="321">
        <f t="shared" si="43"/>
        <v>0</v>
      </c>
      <c r="M133" s="300">
        <f t="shared" si="41"/>
        <v>0</v>
      </c>
      <c r="N133" s="292">
        <f t="shared" si="35"/>
        <v>0</v>
      </c>
      <c r="O133" s="292">
        <f t="shared" si="36"/>
        <v>0</v>
      </c>
      <c r="P133" s="293">
        <f t="shared" si="25"/>
        <v>0</v>
      </c>
      <c r="Q133" s="301">
        <f t="shared" si="42"/>
        <v>0</v>
      </c>
      <c r="R133" s="292">
        <f t="shared" si="37"/>
        <v>0</v>
      </c>
      <c r="S133" s="292">
        <f t="shared" si="38"/>
        <v>0</v>
      </c>
      <c r="T133" s="321">
        <f t="shared" si="26"/>
        <v>0</v>
      </c>
      <c r="U133" s="134"/>
      <c r="V133" s="134"/>
      <c r="W133" s="134"/>
      <c r="X133" s="134"/>
    </row>
    <row r="134" spans="1:24" s="1" customFormat="1" ht="15" customHeight="1">
      <c r="A134" s="409">
        <f t="shared" si="27"/>
        <v>5.7499999999999996E-2</v>
      </c>
      <c r="B134" s="406">
        <f t="shared" si="28"/>
        <v>4.7916666666666663E-3</v>
      </c>
      <c r="C134" s="197">
        <f t="shared" si="29"/>
        <v>9</v>
      </c>
      <c r="D134" s="290">
        <v>102</v>
      </c>
      <c r="E134" s="300">
        <f t="shared" si="39"/>
        <v>0</v>
      </c>
      <c r="F134" s="292">
        <f t="shared" si="30"/>
        <v>0</v>
      </c>
      <c r="G134" s="292">
        <f t="shared" si="31"/>
        <v>0</v>
      </c>
      <c r="H134" s="293">
        <f t="shared" si="32"/>
        <v>0</v>
      </c>
      <c r="I134" s="301">
        <f t="shared" si="40"/>
        <v>0</v>
      </c>
      <c r="J134" s="510">
        <f t="shared" si="33"/>
        <v>0</v>
      </c>
      <c r="K134" s="292">
        <f t="shared" si="34"/>
        <v>0</v>
      </c>
      <c r="L134" s="321">
        <f t="shared" si="43"/>
        <v>0</v>
      </c>
      <c r="M134" s="300">
        <f t="shared" si="41"/>
        <v>0</v>
      </c>
      <c r="N134" s="292">
        <f t="shared" si="35"/>
        <v>0</v>
      </c>
      <c r="O134" s="292">
        <f t="shared" si="36"/>
        <v>0</v>
      </c>
      <c r="P134" s="293">
        <f t="shared" si="25"/>
        <v>0</v>
      </c>
      <c r="Q134" s="301">
        <f t="shared" si="42"/>
        <v>0</v>
      </c>
      <c r="R134" s="292">
        <f t="shared" si="37"/>
        <v>0</v>
      </c>
      <c r="S134" s="292">
        <f t="shared" si="38"/>
        <v>0</v>
      </c>
      <c r="T134" s="321">
        <f t="shared" si="26"/>
        <v>0</v>
      </c>
      <c r="U134" s="134"/>
      <c r="V134" s="134"/>
      <c r="W134" s="134"/>
      <c r="X134" s="134"/>
    </row>
    <row r="135" spans="1:24" s="1" customFormat="1" ht="15" customHeight="1">
      <c r="A135" s="409">
        <f t="shared" si="27"/>
        <v>5.7499999999999996E-2</v>
      </c>
      <c r="B135" s="406">
        <f t="shared" si="28"/>
        <v>4.7916666666666663E-3</v>
      </c>
      <c r="C135" s="197">
        <f t="shared" si="29"/>
        <v>9</v>
      </c>
      <c r="D135" s="290">
        <v>103</v>
      </c>
      <c r="E135" s="300">
        <f t="shared" si="39"/>
        <v>0</v>
      </c>
      <c r="F135" s="292">
        <f t="shared" si="30"/>
        <v>0</v>
      </c>
      <c r="G135" s="292">
        <f t="shared" si="31"/>
        <v>0</v>
      </c>
      <c r="H135" s="293">
        <f t="shared" si="32"/>
        <v>0</v>
      </c>
      <c r="I135" s="301">
        <f t="shared" si="40"/>
        <v>0</v>
      </c>
      <c r="J135" s="510">
        <f t="shared" si="33"/>
        <v>0</v>
      </c>
      <c r="K135" s="292">
        <f t="shared" si="34"/>
        <v>0</v>
      </c>
      <c r="L135" s="321">
        <f t="shared" si="43"/>
        <v>0</v>
      </c>
      <c r="M135" s="300">
        <f t="shared" si="41"/>
        <v>0</v>
      </c>
      <c r="N135" s="292">
        <f t="shared" si="35"/>
        <v>0</v>
      </c>
      <c r="O135" s="292">
        <f t="shared" si="36"/>
        <v>0</v>
      </c>
      <c r="P135" s="293">
        <f t="shared" si="25"/>
        <v>0</v>
      </c>
      <c r="Q135" s="301">
        <f t="shared" si="42"/>
        <v>0</v>
      </c>
      <c r="R135" s="292">
        <f t="shared" si="37"/>
        <v>0</v>
      </c>
      <c r="S135" s="292">
        <f t="shared" si="38"/>
        <v>0</v>
      </c>
      <c r="T135" s="321">
        <f t="shared" si="26"/>
        <v>0</v>
      </c>
      <c r="U135" s="134"/>
      <c r="V135" s="134"/>
      <c r="W135" s="134"/>
      <c r="X135" s="134"/>
    </row>
    <row r="136" spans="1:24" s="1" customFormat="1" ht="15" customHeight="1">
      <c r="A136" s="409">
        <f t="shared" si="27"/>
        <v>5.7499999999999996E-2</v>
      </c>
      <c r="B136" s="406">
        <f t="shared" si="28"/>
        <v>4.7916666666666663E-3</v>
      </c>
      <c r="C136" s="197">
        <f t="shared" si="29"/>
        <v>9</v>
      </c>
      <c r="D136" s="290">
        <v>104</v>
      </c>
      <c r="E136" s="300">
        <f t="shared" si="39"/>
        <v>0</v>
      </c>
      <c r="F136" s="292">
        <f t="shared" si="30"/>
        <v>0</v>
      </c>
      <c r="G136" s="292">
        <f t="shared" si="31"/>
        <v>0</v>
      </c>
      <c r="H136" s="293">
        <f t="shared" si="32"/>
        <v>0</v>
      </c>
      <c r="I136" s="301">
        <f t="shared" si="40"/>
        <v>0</v>
      </c>
      <c r="J136" s="510">
        <f t="shared" si="33"/>
        <v>0</v>
      </c>
      <c r="K136" s="292">
        <f t="shared" si="34"/>
        <v>0</v>
      </c>
      <c r="L136" s="321">
        <f t="shared" si="43"/>
        <v>0</v>
      </c>
      <c r="M136" s="300">
        <f t="shared" si="41"/>
        <v>0</v>
      </c>
      <c r="N136" s="292">
        <f t="shared" si="35"/>
        <v>0</v>
      </c>
      <c r="O136" s="292">
        <f t="shared" si="36"/>
        <v>0</v>
      </c>
      <c r="P136" s="293">
        <f t="shared" si="25"/>
        <v>0</v>
      </c>
      <c r="Q136" s="301">
        <f t="shared" si="42"/>
        <v>0</v>
      </c>
      <c r="R136" s="292">
        <f t="shared" si="37"/>
        <v>0</v>
      </c>
      <c r="S136" s="292">
        <f t="shared" si="38"/>
        <v>0</v>
      </c>
      <c r="T136" s="321">
        <f t="shared" si="26"/>
        <v>0</v>
      </c>
      <c r="U136" s="134"/>
      <c r="V136" s="134"/>
      <c r="W136" s="134"/>
      <c r="X136" s="134"/>
    </row>
    <row r="137" spans="1:24" s="1" customFormat="1" ht="15" customHeight="1">
      <c r="A137" s="409">
        <f t="shared" si="27"/>
        <v>5.7499999999999996E-2</v>
      </c>
      <c r="B137" s="406">
        <f t="shared" si="28"/>
        <v>4.7916666666666663E-3</v>
      </c>
      <c r="C137" s="197">
        <f t="shared" si="29"/>
        <v>9</v>
      </c>
      <c r="D137" s="290">
        <v>105</v>
      </c>
      <c r="E137" s="300">
        <f t="shared" si="39"/>
        <v>0</v>
      </c>
      <c r="F137" s="292">
        <f t="shared" si="30"/>
        <v>0</v>
      </c>
      <c r="G137" s="292">
        <f t="shared" si="31"/>
        <v>0</v>
      </c>
      <c r="H137" s="293">
        <f t="shared" si="32"/>
        <v>0</v>
      </c>
      <c r="I137" s="301">
        <f t="shared" si="40"/>
        <v>0</v>
      </c>
      <c r="J137" s="510">
        <f t="shared" si="33"/>
        <v>0</v>
      </c>
      <c r="K137" s="292">
        <f t="shared" si="34"/>
        <v>0</v>
      </c>
      <c r="L137" s="321">
        <f t="shared" si="43"/>
        <v>0</v>
      </c>
      <c r="M137" s="300">
        <f t="shared" si="41"/>
        <v>0</v>
      </c>
      <c r="N137" s="292">
        <f t="shared" si="35"/>
        <v>0</v>
      </c>
      <c r="O137" s="292">
        <f t="shared" si="36"/>
        <v>0</v>
      </c>
      <c r="P137" s="293">
        <f t="shared" si="25"/>
        <v>0</v>
      </c>
      <c r="Q137" s="301">
        <f t="shared" si="42"/>
        <v>0</v>
      </c>
      <c r="R137" s="292">
        <f t="shared" si="37"/>
        <v>0</v>
      </c>
      <c r="S137" s="292">
        <f t="shared" si="38"/>
        <v>0</v>
      </c>
      <c r="T137" s="321">
        <f t="shared" si="26"/>
        <v>0</v>
      </c>
      <c r="U137" s="134"/>
      <c r="V137" s="134"/>
      <c r="W137" s="134"/>
      <c r="X137" s="134"/>
    </row>
    <row r="138" spans="1:24" s="1" customFormat="1" ht="15" customHeight="1">
      <c r="A138" s="409">
        <f t="shared" si="27"/>
        <v>5.7499999999999996E-2</v>
      </c>
      <c r="B138" s="406">
        <f t="shared" si="28"/>
        <v>4.7916666666666663E-3</v>
      </c>
      <c r="C138" s="197">
        <f t="shared" si="29"/>
        <v>9</v>
      </c>
      <c r="D138" s="290">
        <v>106</v>
      </c>
      <c r="E138" s="300">
        <f t="shared" si="39"/>
        <v>0</v>
      </c>
      <c r="F138" s="292">
        <f t="shared" si="30"/>
        <v>0</v>
      </c>
      <c r="G138" s="292">
        <f t="shared" si="31"/>
        <v>0</v>
      </c>
      <c r="H138" s="293">
        <f t="shared" si="32"/>
        <v>0</v>
      </c>
      <c r="I138" s="301">
        <f t="shared" si="40"/>
        <v>0</v>
      </c>
      <c r="J138" s="510">
        <f t="shared" si="33"/>
        <v>0</v>
      </c>
      <c r="K138" s="292">
        <f t="shared" si="34"/>
        <v>0</v>
      </c>
      <c r="L138" s="321">
        <f t="shared" si="43"/>
        <v>0</v>
      </c>
      <c r="M138" s="300">
        <f t="shared" si="41"/>
        <v>0</v>
      </c>
      <c r="N138" s="292">
        <f t="shared" si="35"/>
        <v>0</v>
      </c>
      <c r="O138" s="292">
        <f t="shared" si="36"/>
        <v>0</v>
      </c>
      <c r="P138" s="293">
        <f t="shared" si="25"/>
        <v>0</v>
      </c>
      <c r="Q138" s="301">
        <f t="shared" si="42"/>
        <v>0</v>
      </c>
      <c r="R138" s="292">
        <f t="shared" si="37"/>
        <v>0</v>
      </c>
      <c r="S138" s="292">
        <f t="shared" si="38"/>
        <v>0</v>
      </c>
      <c r="T138" s="321">
        <f t="shared" si="26"/>
        <v>0</v>
      </c>
      <c r="U138" s="134"/>
      <c r="V138" s="134"/>
      <c r="W138" s="134"/>
      <c r="X138" s="134"/>
    </row>
    <row r="139" spans="1:24" s="1" customFormat="1" ht="15" customHeight="1">
      <c r="A139" s="409">
        <f t="shared" si="27"/>
        <v>5.7499999999999996E-2</v>
      </c>
      <c r="B139" s="406">
        <f t="shared" si="28"/>
        <v>4.7916666666666663E-3</v>
      </c>
      <c r="C139" s="197">
        <f t="shared" si="29"/>
        <v>9</v>
      </c>
      <c r="D139" s="290">
        <v>107</v>
      </c>
      <c r="E139" s="300">
        <f t="shared" si="39"/>
        <v>0</v>
      </c>
      <c r="F139" s="292">
        <f t="shared" si="30"/>
        <v>0</v>
      </c>
      <c r="G139" s="292">
        <f t="shared" si="31"/>
        <v>0</v>
      </c>
      <c r="H139" s="293">
        <f t="shared" si="32"/>
        <v>0</v>
      </c>
      <c r="I139" s="301">
        <f t="shared" si="40"/>
        <v>0</v>
      </c>
      <c r="J139" s="510">
        <f t="shared" si="33"/>
        <v>0</v>
      </c>
      <c r="K139" s="292">
        <f t="shared" si="34"/>
        <v>0</v>
      </c>
      <c r="L139" s="321">
        <f t="shared" si="43"/>
        <v>0</v>
      </c>
      <c r="M139" s="300">
        <f t="shared" si="41"/>
        <v>0</v>
      </c>
      <c r="N139" s="292">
        <f t="shared" si="35"/>
        <v>0</v>
      </c>
      <c r="O139" s="292">
        <f t="shared" si="36"/>
        <v>0</v>
      </c>
      <c r="P139" s="293">
        <f t="shared" si="25"/>
        <v>0</v>
      </c>
      <c r="Q139" s="301">
        <f t="shared" si="42"/>
        <v>0</v>
      </c>
      <c r="R139" s="292">
        <f t="shared" si="37"/>
        <v>0</v>
      </c>
      <c r="S139" s="292">
        <f t="shared" si="38"/>
        <v>0</v>
      </c>
      <c r="T139" s="321">
        <f t="shared" si="26"/>
        <v>0</v>
      </c>
      <c r="U139" s="134"/>
      <c r="V139" s="134"/>
      <c r="W139" s="134"/>
      <c r="X139" s="134"/>
    </row>
    <row r="140" spans="1:24" s="1" customFormat="1" ht="15" customHeight="1">
      <c r="A140" s="409">
        <f t="shared" si="27"/>
        <v>5.7499999999999996E-2</v>
      </c>
      <c r="B140" s="406">
        <f t="shared" si="28"/>
        <v>4.7916666666666663E-3</v>
      </c>
      <c r="C140" s="197">
        <f t="shared" si="29"/>
        <v>9</v>
      </c>
      <c r="D140" s="290">
        <v>108</v>
      </c>
      <c r="E140" s="300">
        <f t="shared" si="39"/>
        <v>0</v>
      </c>
      <c r="F140" s="292">
        <f t="shared" si="30"/>
        <v>0</v>
      </c>
      <c r="G140" s="292">
        <f t="shared" si="31"/>
        <v>0</v>
      </c>
      <c r="H140" s="293">
        <f t="shared" si="32"/>
        <v>0</v>
      </c>
      <c r="I140" s="301">
        <f t="shared" si="40"/>
        <v>0</v>
      </c>
      <c r="J140" s="510">
        <f t="shared" si="33"/>
        <v>0</v>
      </c>
      <c r="K140" s="292">
        <f t="shared" si="34"/>
        <v>0</v>
      </c>
      <c r="L140" s="321">
        <f t="shared" si="43"/>
        <v>0</v>
      </c>
      <c r="M140" s="300">
        <f t="shared" si="41"/>
        <v>0</v>
      </c>
      <c r="N140" s="292">
        <f t="shared" si="35"/>
        <v>0</v>
      </c>
      <c r="O140" s="292">
        <f t="shared" si="36"/>
        <v>0</v>
      </c>
      <c r="P140" s="293">
        <f t="shared" si="25"/>
        <v>0</v>
      </c>
      <c r="Q140" s="301">
        <f t="shared" si="42"/>
        <v>0</v>
      </c>
      <c r="R140" s="292">
        <f t="shared" si="37"/>
        <v>0</v>
      </c>
      <c r="S140" s="292">
        <f t="shared" si="38"/>
        <v>0</v>
      </c>
      <c r="T140" s="321">
        <f t="shared" si="26"/>
        <v>0</v>
      </c>
      <c r="U140" s="134"/>
      <c r="V140" s="134"/>
      <c r="W140" s="134"/>
      <c r="X140" s="134"/>
    </row>
    <row r="141" spans="1:24" s="1" customFormat="1" ht="15" customHeight="1">
      <c r="A141" s="409">
        <f t="shared" si="27"/>
        <v>5.7499999999999996E-2</v>
      </c>
      <c r="B141" s="406">
        <f t="shared" si="28"/>
        <v>4.7916666666666663E-3</v>
      </c>
      <c r="C141" s="197">
        <f t="shared" si="29"/>
        <v>10</v>
      </c>
      <c r="D141" s="290">
        <v>109</v>
      </c>
      <c r="E141" s="300">
        <f t="shared" si="39"/>
        <v>0</v>
      </c>
      <c r="F141" s="292">
        <f t="shared" si="30"/>
        <v>0</v>
      </c>
      <c r="G141" s="292">
        <f t="shared" si="31"/>
        <v>0</v>
      </c>
      <c r="H141" s="293">
        <f t="shared" si="32"/>
        <v>0</v>
      </c>
      <c r="I141" s="301">
        <f t="shared" si="40"/>
        <v>0</v>
      </c>
      <c r="J141" s="510">
        <f t="shared" si="33"/>
        <v>0</v>
      </c>
      <c r="K141" s="292">
        <f t="shared" si="34"/>
        <v>0</v>
      </c>
      <c r="L141" s="321">
        <f t="shared" si="43"/>
        <v>0</v>
      </c>
      <c r="M141" s="300">
        <f t="shared" si="41"/>
        <v>0</v>
      </c>
      <c r="N141" s="292">
        <f t="shared" si="35"/>
        <v>0</v>
      </c>
      <c r="O141" s="292">
        <f t="shared" si="36"/>
        <v>0</v>
      </c>
      <c r="P141" s="293">
        <f t="shared" si="25"/>
        <v>0</v>
      </c>
      <c r="Q141" s="301">
        <f t="shared" si="42"/>
        <v>0</v>
      </c>
      <c r="R141" s="292">
        <f t="shared" si="37"/>
        <v>0</v>
      </c>
      <c r="S141" s="292">
        <f t="shared" si="38"/>
        <v>0</v>
      </c>
      <c r="T141" s="321">
        <f t="shared" si="26"/>
        <v>0</v>
      </c>
      <c r="U141" s="134"/>
      <c r="V141" s="134"/>
      <c r="W141" s="134"/>
      <c r="X141" s="134"/>
    </row>
    <row r="142" spans="1:24" s="1" customFormat="1" ht="15" customHeight="1">
      <c r="A142" s="409">
        <f t="shared" si="27"/>
        <v>5.7499999999999996E-2</v>
      </c>
      <c r="B142" s="406">
        <f t="shared" si="28"/>
        <v>4.7916666666666663E-3</v>
      </c>
      <c r="C142" s="197">
        <f t="shared" si="29"/>
        <v>10</v>
      </c>
      <c r="D142" s="290">
        <v>110</v>
      </c>
      <c r="E142" s="300">
        <f t="shared" si="39"/>
        <v>0</v>
      </c>
      <c r="F142" s="292">
        <f t="shared" si="30"/>
        <v>0</v>
      </c>
      <c r="G142" s="292">
        <f t="shared" si="31"/>
        <v>0</v>
      </c>
      <c r="H142" s="293">
        <f t="shared" si="32"/>
        <v>0</v>
      </c>
      <c r="I142" s="301">
        <f t="shared" si="40"/>
        <v>0</v>
      </c>
      <c r="J142" s="510">
        <f t="shared" si="33"/>
        <v>0</v>
      </c>
      <c r="K142" s="292">
        <f t="shared" si="34"/>
        <v>0</v>
      </c>
      <c r="L142" s="321">
        <f t="shared" si="43"/>
        <v>0</v>
      </c>
      <c r="M142" s="300">
        <f t="shared" si="41"/>
        <v>0</v>
      </c>
      <c r="N142" s="292">
        <f t="shared" si="35"/>
        <v>0</v>
      </c>
      <c r="O142" s="292">
        <f t="shared" si="36"/>
        <v>0</v>
      </c>
      <c r="P142" s="293">
        <f t="shared" si="25"/>
        <v>0</v>
      </c>
      <c r="Q142" s="301">
        <f t="shared" si="42"/>
        <v>0</v>
      </c>
      <c r="R142" s="292">
        <f t="shared" si="37"/>
        <v>0</v>
      </c>
      <c r="S142" s="292">
        <f t="shared" si="38"/>
        <v>0</v>
      </c>
      <c r="T142" s="321">
        <f t="shared" si="26"/>
        <v>0</v>
      </c>
      <c r="U142" s="134"/>
      <c r="V142" s="134"/>
      <c r="W142" s="134"/>
      <c r="X142" s="134"/>
    </row>
    <row r="143" spans="1:24" s="1" customFormat="1" ht="15" customHeight="1">
      <c r="A143" s="409">
        <f t="shared" si="27"/>
        <v>5.7499999999999996E-2</v>
      </c>
      <c r="B143" s="406">
        <f t="shared" si="28"/>
        <v>4.7916666666666663E-3</v>
      </c>
      <c r="C143" s="197">
        <f t="shared" si="29"/>
        <v>10</v>
      </c>
      <c r="D143" s="290">
        <v>111</v>
      </c>
      <c r="E143" s="300">
        <f t="shared" si="39"/>
        <v>0</v>
      </c>
      <c r="F143" s="292">
        <f t="shared" si="30"/>
        <v>0</v>
      </c>
      <c r="G143" s="292">
        <f t="shared" si="31"/>
        <v>0</v>
      </c>
      <c r="H143" s="293">
        <f t="shared" si="32"/>
        <v>0</v>
      </c>
      <c r="I143" s="301">
        <f t="shared" si="40"/>
        <v>0</v>
      </c>
      <c r="J143" s="510">
        <f t="shared" si="33"/>
        <v>0</v>
      </c>
      <c r="K143" s="292">
        <f t="shared" si="34"/>
        <v>0</v>
      </c>
      <c r="L143" s="321">
        <f t="shared" si="43"/>
        <v>0</v>
      </c>
      <c r="M143" s="300">
        <f t="shared" si="41"/>
        <v>0</v>
      </c>
      <c r="N143" s="292">
        <f t="shared" si="35"/>
        <v>0</v>
      </c>
      <c r="O143" s="292">
        <f t="shared" si="36"/>
        <v>0</v>
      </c>
      <c r="P143" s="293">
        <f t="shared" si="25"/>
        <v>0</v>
      </c>
      <c r="Q143" s="301">
        <f t="shared" si="42"/>
        <v>0</v>
      </c>
      <c r="R143" s="292">
        <f t="shared" si="37"/>
        <v>0</v>
      </c>
      <c r="S143" s="292">
        <f t="shared" si="38"/>
        <v>0</v>
      </c>
      <c r="T143" s="321">
        <f t="shared" si="26"/>
        <v>0</v>
      </c>
      <c r="U143" s="134"/>
      <c r="V143" s="134"/>
      <c r="W143" s="134"/>
      <c r="X143" s="134"/>
    </row>
    <row r="144" spans="1:24" s="1" customFormat="1" ht="15" customHeight="1">
      <c r="A144" s="409">
        <f t="shared" si="27"/>
        <v>5.7499999999999996E-2</v>
      </c>
      <c r="B144" s="406">
        <f t="shared" si="28"/>
        <v>4.7916666666666663E-3</v>
      </c>
      <c r="C144" s="197">
        <f t="shared" si="29"/>
        <v>10</v>
      </c>
      <c r="D144" s="290">
        <v>112</v>
      </c>
      <c r="E144" s="300">
        <f t="shared" si="39"/>
        <v>0</v>
      </c>
      <c r="F144" s="292">
        <f t="shared" si="30"/>
        <v>0</v>
      </c>
      <c r="G144" s="292">
        <f t="shared" si="31"/>
        <v>0</v>
      </c>
      <c r="H144" s="293">
        <f t="shared" si="32"/>
        <v>0</v>
      </c>
      <c r="I144" s="301">
        <f t="shared" si="40"/>
        <v>0</v>
      </c>
      <c r="J144" s="510">
        <f t="shared" si="33"/>
        <v>0</v>
      </c>
      <c r="K144" s="292">
        <f t="shared" si="34"/>
        <v>0</v>
      </c>
      <c r="L144" s="321">
        <f t="shared" si="43"/>
        <v>0</v>
      </c>
      <c r="M144" s="300">
        <f t="shared" si="41"/>
        <v>0</v>
      </c>
      <c r="N144" s="292">
        <f t="shared" si="35"/>
        <v>0</v>
      </c>
      <c r="O144" s="292">
        <f t="shared" si="36"/>
        <v>0</v>
      </c>
      <c r="P144" s="293">
        <f t="shared" si="25"/>
        <v>0</v>
      </c>
      <c r="Q144" s="301">
        <f t="shared" si="42"/>
        <v>0</v>
      </c>
      <c r="R144" s="292">
        <f t="shared" si="37"/>
        <v>0</v>
      </c>
      <c r="S144" s="292">
        <f t="shared" si="38"/>
        <v>0</v>
      </c>
      <c r="T144" s="321">
        <f t="shared" si="26"/>
        <v>0</v>
      </c>
      <c r="U144" s="134"/>
      <c r="V144" s="134"/>
      <c r="W144" s="134"/>
      <c r="X144" s="134"/>
    </row>
    <row r="145" spans="1:24" s="1" customFormat="1" ht="15" customHeight="1">
      <c r="A145" s="409">
        <f t="shared" si="27"/>
        <v>5.7499999999999996E-2</v>
      </c>
      <c r="B145" s="406">
        <f t="shared" si="28"/>
        <v>4.7916666666666663E-3</v>
      </c>
      <c r="C145" s="197">
        <f t="shared" si="29"/>
        <v>10</v>
      </c>
      <c r="D145" s="290">
        <v>113</v>
      </c>
      <c r="E145" s="300">
        <f t="shared" si="39"/>
        <v>0</v>
      </c>
      <c r="F145" s="292">
        <f t="shared" si="30"/>
        <v>0</v>
      </c>
      <c r="G145" s="292">
        <f t="shared" si="31"/>
        <v>0</v>
      </c>
      <c r="H145" s="293">
        <f t="shared" si="32"/>
        <v>0</v>
      </c>
      <c r="I145" s="301">
        <f t="shared" si="40"/>
        <v>0</v>
      </c>
      <c r="J145" s="510">
        <f t="shared" si="33"/>
        <v>0</v>
      </c>
      <c r="K145" s="292">
        <f t="shared" si="34"/>
        <v>0</v>
      </c>
      <c r="L145" s="321">
        <f t="shared" si="43"/>
        <v>0</v>
      </c>
      <c r="M145" s="300">
        <f t="shared" si="41"/>
        <v>0</v>
      </c>
      <c r="N145" s="292">
        <f t="shared" si="35"/>
        <v>0</v>
      </c>
      <c r="O145" s="292">
        <f t="shared" si="36"/>
        <v>0</v>
      </c>
      <c r="P145" s="293">
        <f t="shared" ref="P145:P208" si="44">IF(M145&lt;$M$10,M145+N145,$M$11)</f>
        <v>0</v>
      </c>
      <c r="Q145" s="301">
        <f t="shared" si="42"/>
        <v>0</v>
      </c>
      <c r="R145" s="292">
        <f t="shared" si="37"/>
        <v>0</v>
      </c>
      <c r="S145" s="292">
        <f t="shared" si="38"/>
        <v>0</v>
      </c>
      <c r="T145" s="321">
        <f t="shared" si="26"/>
        <v>0</v>
      </c>
      <c r="U145" s="134"/>
      <c r="V145" s="134"/>
      <c r="W145" s="134"/>
      <c r="X145" s="134"/>
    </row>
    <row r="146" spans="1:24" s="1" customFormat="1" ht="15" customHeight="1">
      <c r="A146" s="409">
        <f t="shared" si="27"/>
        <v>5.7499999999999996E-2</v>
      </c>
      <c r="B146" s="406">
        <f t="shared" si="28"/>
        <v>4.7916666666666663E-3</v>
      </c>
      <c r="C146" s="197">
        <f t="shared" si="29"/>
        <v>10</v>
      </c>
      <c r="D146" s="290">
        <v>114</v>
      </c>
      <c r="E146" s="300">
        <f t="shared" si="39"/>
        <v>0</v>
      </c>
      <c r="F146" s="292">
        <f t="shared" si="30"/>
        <v>0</v>
      </c>
      <c r="G146" s="292">
        <f t="shared" si="31"/>
        <v>0</v>
      </c>
      <c r="H146" s="293">
        <f t="shared" si="32"/>
        <v>0</v>
      </c>
      <c r="I146" s="301">
        <f t="shared" si="40"/>
        <v>0</v>
      </c>
      <c r="J146" s="510">
        <f t="shared" si="33"/>
        <v>0</v>
      </c>
      <c r="K146" s="292">
        <f t="shared" si="34"/>
        <v>0</v>
      </c>
      <c r="L146" s="321">
        <f t="shared" si="43"/>
        <v>0</v>
      </c>
      <c r="M146" s="300">
        <f t="shared" si="41"/>
        <v>0</v>
      </c>
      <c r="N146" s="292">
        <f t="shared" si="35"/>
        <v>0</v>
      </c>
      <c r="O146" s="292">
        <f t="shared" si="36"/>
        <v>0</v>
      </c>
      <c r="P146" s="293">
        <f t="shared" si="44"/>
        <v>0</v>
      </c>
      <c r="Q146" s="301">
        <f t="shared" si="42"/>
        <v>0</v>
      </c>
      <c r="R146" s="292">
        <f t="shared" si="37"/>
        <v>0</v>
      </c>
      <c r="S146" s="292">
        <f t="shared" si="38"/>
        <v>0</v>
      </c>
      <c r="T146" s="321">
        <f t="shared" si="26"/>
        <v>0</v>
      </c>
      <c r="U146" s="134"/>
      <c r="V146" s="134"/>
      <c r="W146" s="134"/>
      <c r="X146" s="134"/>
    </row>
    <row r="147" spans="1:24" s="1" customFormat="1" ht="15" customHeight="1">
      <c r="A147" s="409">
        <f t="shared" si="27"/>
        <v>5.7499999999999996E-2</v>
      </c>
      <c r="B147" s="406">
        <f t="shared" si="28"/>
        <v>4.7916666666666663E-3</v>
      </c>
      <c r="C147" s="197">
        <f t="shared" si="29"/>
        <v>10</v>
      </c>
      <c r="D147" s="290">
        <v>115</v>
      </c>
      <c r="E147" s="300">
        <f t="shared" si="39"/>
        <v>0</v>
      </c>
      <c r="F147" s="292">
        <f t="shared" si="30"/>
        <v>0</v>
      </c>
      <c r="G147" s="292">
        <f t="shared" si="31"/>
        <v>0</v>
      </c>
      <c r="H147" s="293">
        <f t="shared" si="32"/>
        <v>0</v>
      </c>
      <c r="I147" s="301">
        <f t="shared" si="40"/>
        <v>0</v>
      </c>
      <c r="J147" s="510">
        <f t="shared" si="33"/>
        <v>0</v>
      </c>
      <c r="K147" s="292">
        <f t="shared" si="34"/>
        <v>0</v>
      </c>
      <c r="L147" s="321">
        <f t="shared" si="43"/>
        <v>0</v>
      </c>
      <c r="M147" s="300">
        <f t="shared" si="41"/>
        <v>0</v>
      </c>
      <c r="N147" s="292">
        <f t="shared" si="35"/>
        <v>0</v>
      </c>
      <c r="O147" s="292">
        <f t="shared" si="36"/>
        <v>0</v>
      </c>
      <c r="P147" s="293">
        <f t="shared" si="44"/>
        <v>0</v>
      </c>
      <c r="Q147" s="301">
        <f t="shared" si="42"/>
        <v>0</v>
      </c>
      <c r="R147" s="292">
        <f t="shared" si="37"/>
        <v>0</v>
      </c>
      <c r="S147" s="292">
        <f t="shared" si="38"/>
        <v>0</v>
      </c>
      <c r="T147" s="321">
        <f t="shared" si="26"/>
        <v>0</v>
      </c>
      <c r="U147" s="134"/>
      <c r="V147" s="134"/>
      <c r="W147" s="134"/>
      <c r="X147" s="134"/>
    </row>
    <row r="148" spans="1:24" s="1" customFormat="1" ht="15" customHeight="1">
      <c r="A148" s="409">
        <f t="shared" si="27"/>
        <v>5.7499999999999996E-2</v>
      </c>
      <c r="B148" s="406">
        <f t="shared" si="28"/>
        <v>4.7916666666666663E-3</v>
      </c>
      <c r="C148" s="197">
        <f t="shared" si="29"/>
        <v>10</v>
      </c>
      <c r="D148" s="290">
        <v>116</v>
      </c>
      <c r="E148" s="300">
        <f t="shared" si="39"/>
        <v>0</v>
      </c>
      <c r="F148" s="292">
        <f t="shared" si="30"/>
        <v>0</v>
      </c>
      <c r="G148" s="292">
        <f t="shared" si="31"/>
        <v>0</v>
      </c>
      <c r="H148" s="293">
        <f t="shared" si="32"/>
        <v>0</v>
      </c>
      <c r="I148" s="301">
        <f t="shared" si="40"/>
        <v>0</v>
      </c>
      <c r="J148" s="510">
        <f t="shared" si="33"/>
        <v>0</v>
      </c>
      <c r="K148" s="292">
        <f t="shared" si="34"/>
        <v>0</v>
      </c>
      <c r="L148" s="321">
        <f t="shared" si="43"/>
        <v>0</v>
      </c>
      <c r="M148" s="300">
        <f t="shared" si="41"/>
        <v>0</v>
      </c>
      <c r="N148" s="292">
        <f t="shared" si="35"/>
        <v>0</v>
      </c>
      <c r="O148" s="292">
        <f t="shared" si="36"/>
        <v>0</v>
      </c>
      <c r="P148" s="293">
        <f t="shared" si="44"/>
        <v>0</v>
      </c>
      <c r="Q148" s="301">
        <f t="shared" si="42"/>
        <v>0</v>
      </c>
      <c r="R148" s="292">
        <f t="shared" si="37"/>
        <v>0</v>
      </c>
      <c r="S148" s="292">
        <f t="shared" si="38"/>
        <v>0</v>
      </c>
      <c r="T148" s="321">
        <f t="shared" si="26"/>
        <v>0</v>
      </c>
      <c r="U148" s="134"/>
      <c r="V148" s="134"/>
      <c r="W148" s="134"/>
      <c r="X148" s="134"/>
    </row>
    <row r="149" spans="1:24" s="1" customFormat="1" ht="15" customHeight="1">
      <c r="A149" s="409">
        <f t="shared" si="27"/>
        <v>5.7499999999999996E-2</v>
      </c>
      <c r="B149" s="406">
        <f t="shared" si="28"/>
        <v>4.7916666666666663E-3</v>
      </c>
      <c r="C149" s="197">
        <f t="shared" si="29"/>
        <v>10</v>
      </c>
      <c r="D149" s="290">
        <v>117</v>
      </c>
      <c r="E149" s="300">
        <f t="shared" si="39"/>
        <v>0</v>
      </c>
      <c r="F149" s="292">
        <f t="shared" si="30"/>
        <v>0</v>
      </c>
      <c r="G149" s="292">
        <f t="shared" si="31"/>
        <v>0</v>
      </c>
      <c r="H149" s="293">
        <f t="shared" si="32"/>
        <v>0</v>
      </c>
      <c r="I149" s="301">
        <f t="shared" si="40"/>
        <v>0</v>
      </c>
      <c r="J149" s="510">
        <f t="shared" si="33"/>
        <v>0</v>
      </c>
      <c r="K149" s="292">
        <f t="shared" si="34"/>
        <v>0</v>
      </c>
      <c r="L149" s="321">
        <f t="shared" si="43"/>
        <v>0</v>
      </c>
      <c r="M149" s="300">
        <f t="shared" si="41"/>
        <v>0</v>
      </c>
      <c r="N149" s="292">
        <f t="shared" si="35"/>
        <v>0</v>
      </c>
      <c r="O149" s="292">
        <f t="shared" si="36"/>
        <v>0</v>
      </c>
      <c r="P149" s="293">
        <f t="shared" si="44"/>
        <v>0</v>
      </c>
      <c r="Q149" s="301">
        <f t="shared" si="42"/>
        <v>0</v>
      </c>
      <c r="R149" s="292">
        <f t="shared" si="37"/>
        <v>0</v>
      </c>
      <c r="S149" s="292">
        <f t="shared" si="38"/>
        <v>0</v>
      </c>
      <c r="T149" s="321">
        <f t="shared" si="26"/>
        <v>0</v>
      </c>
      <c r="U149" s="134"/>
      <c r="V149" s="134"/>
      <c r="W149" s="134"/>
      <c r="X149" s="134"/>
    </row>
    <row r="150" spans="1:24" s="1" customFormat="1" ht="15" customHeight="1">
      <c r="A150" s="409">
        <f t="shared" si="27"/>
        <v>5.7499999999999996E-2</v>
      </c>
      <c r="B150" s="406">
        <f t="shared" si="28"/>
        <v>4.7916666666666663E-3</v>
      </c>
      <c r="C150" s="197">
        <f t="shared" si="29"/>
        <v>10</v>
      </c>
      <c r="D150" s="290">
        <v>118</v>
      </c>
      <c r="E150" s="300">
        <f t="shared" si="39"/>
        <v>0</v>
      </c>
      <c r="F150" s="292">
        <f t="shared" si="30"/>
        <v>0</v>
      </c>
      <c r="G150" s="292">
        <f t="shared" si="31"/>
        <v>0</v>
      </c>
      <c r="H150" s="293">
        <f t="shared" si="32"/>
        <v>0</v>
      </c>
      <c r="I150" s="301">
        <f t="shared" si="40"/>
        <v>0</v>
      </c>
      <c r="J150" s="510">
        <f t="shared" si="33"/>
        <v>0</v>
      </c>
      <c r="K150" s="292">
        <f t="shared" si="34"/>
        <v>0</v>
      </c>
      <c r="L150" s="321">
        <f t="shared" si="43"/>
        <v>0</v>
      </c>
      <c r="M150" s="300">
        <f t="shared" si="41"/>
        <v>0</v>
      </c>
      <c r="N150" s="292">
        <f t="shared" si="35"/>
        <v>0</v>
      </c>
      <c r="O150" s="292">
        <f t="shared" si="36"/>
        <v>0</v>
      </c>
      <c r="P150" s="293">
        <f t="shared" si="44"/>
        <v>0</v>
      </c>
      <c r="Q150" s="301">
        <f t="shared" si="42"/>
        <v>0</v>
      </c>
      <c r="R150" s="292">
        <f t="shared" si="37"/>
        <v>0</v>
      </c>
      <c r="S150" s="292">
        <f t="shared" si="38"/>
        <v>0</v>
      </c>
      <c r="T150" s="321">
        <f t="shared" si="26"/>
        <v>0</v>
      </c>
      <c r="U150" s="134"/>
      <c r="V150" s="134"/>
      <c r="W150" s="134"/>
      <c r="X150" s="134"/>
    </row>
    <row r="151" spans="1:24" s="1" customFormat="1" ht="15" customHeight="1">
      <c r="A151" s="409">
        <f t="shared" si="27"/>
        <v>5.7499999999999996E-2</v>
      </c>
      <c r="B151" s="406">
        <f t="shared" si="28"/>
        <v>4.7916666666666663E-3</v>
      </c>
      <c r="C151" s="197">
        <f t="shared" si="29"/>
        <v>10</v>
      </c>
      <c r="D151" s="290">
        <v>119</v>
      </c>
      <c r="E151" s="300">
        <f t="shared" si="39"/>
        <v>0</v>
      </c>
      <c r="F151" s="292">
        <f t="shared" si="30"/>
        <v>0</v>
      </c>
      <c r="G151" s="292">
        <f t="shared" si="31"/>
        <v>0</v>
      </c>
      <c r="H151" s="293">
        <f t="shared" si="32"/>
        <v>0</v>
      </c>
      <c r="I151" s="301">
        <f t="shared" si="40"/>
        <v>0</v>
      </c>
      <c r="J151" s="510">
        <f t="shared" si="33"/>
        <v>0</v>
      </c>
      <c r="K151" s="292">
        <f t="shared" si="34"/>
        <v>0</v>
      </c>
      <c r="L151" s="321">
        <f t="shared" si="43"/>
        <v>0</v>
      </c>
      <c r="M151" s="300">
        <f t="shared" si="41"/>
        <v>0</v>
      </c>
      <c r="N151" s="292">
        <f t="shared" si="35"/>
        <v>0</v>
      </c>
      <c r="O151" s="292">
        <f t="shared" si="36"/>
        <v>0</v>
      </c>
      <c r="P151" s="293">
        <f t="shared" si="44"/>
        <v>0</v>
      </c>
      <c r="Q151" s="301">
        <f t="shared" si="42"/>
        <v>0</v>
      </c>
      <c r="R151" s="292">
        <f t="shared" si="37"/>
        <v>0</v>
      </c>
      <c r="S151" s="292">
        <f t="shared" si="38"/>
        <v>0</v>
      </c>
      <c r="T151" s="321">
        <f t="shared" si="26"/>
        <v>0</v>
      </c>
      <c r="U151" s="134"/>
      <c r="V151" s="134"/>
      <c r="W151" s="134"/>
      <c r="X151" s="134"/>
    </row>
    <row r="152" spans="1:24" s="1" customFormat="1" ht="15" customHeight="1">
      <c r="A152" s="409">
        <f t="shared" si="27"/>
        <v>5.7499999999999996E-2</v>
      </c>
      <c r="B152" s="406">
        <f t="shared" si="28"/>
        <v>4.7916666666666663E-3</v>
      </c>
      <c r="C152" s="197">
        <f t="shared" si="29"/>
        <v>10</v>
      </c>
      <c r="D152" s="290">
        <v>120</v>
      </c>
      <c r="E152" s="300">
        <f t="shared" si="39"/>
        <v>0</v>
      </c>
      <c r="F152" s="292">
        <f t="shared" si="30"/>
        <v>0</v>
      </c>
      <c r="G152" s="292">
        <f t="shared" si="31"/>
        <v>0</v>
      </c>
      <c r="H152" s="293">
        <f t="shared" si="32"/>
        <v>0</v>
      </c>
      <c r="I152" s="301">
        <f t="shared" si="40"/>
        <v>0</v>
      </c>
      <c r="J152" s="510">
        <f t="shared" si="33"/>
        <v>0</v>
      </c>
      <c r="K152" s="292">
        <f t="shared" si="34"/>
        <v>0</v>
      </c>
      <c r="L152" s="321">
        <f t="shared" si="43"/>
        <v>0</v>
      </c>
      <c r="M152" s="300">
        <f t="shared" si="41"/>
        <v>0</v>
      </c>
      <c r="N152" s="292">
        <f t="shared" si="35"/>
        <v>0</v>
      </c>
      <c r="O152" s="292">
        <f t="shared" si="36"/>
        <v>0</v>
      </c>
      <c r="P152" s="293">
        <f t="shared" si="44"/>
        <v>0</v>
      </c>
      <c r="Q152" s="301">
        <f t="shared" si="42"/>
        <v>0</v>
      </c>
      <c r="R152" s="292">
        <f t="shared" si="37"/>
        <v>0</v>
      </c>
      <c r="S152" s="292">
        <f t="shared" si="38"/>
        <v>0</v>
      </c>
      <c r="T152" s="321">
        <f t="shared" si="26"/>
        <v>0</v>
      </c>
      <c r="U152" s="134"/>
      <c r="V152" s="134"/>
      <c r="W152" s="134"/>
      <c r="X152" s="134"/>
    </row>
    <row r="153" spans="1:24" s="1" customFormat="1" ht="15" customHeight="1">
      <c r="A153" s="409">
        <f t="shared" si="27"/>
        <v>5.7499999999999996E-2</v>
      </c>
      <c r="B153" s="406">
        <f t="shared" si="28"/>
        <v>4.7916666666666663E-3</v>
      </c>
      <c r="C153" s="197">
        <f t="shared" si="29"/>
        <v>11</v>
      </c>
      <c r="D153" s="290">
        <v>121</v>
      </c>
      <c r="E153" s="300">
        <f t="shared" si="39"/>
        <v>0</v>
      </c>
      <c r="F153" s="292">
        <f t="shared" si="30"/>
        <v>0</v>
      </c>
      <c r="G153" s="292">
        <f t="shared" si="31"/>
        <v>0</v>
      </c>
      <c r="H153" s="293">
        <f t="shared" si="32"/>
        <v>0</v>
      </c>
      <c r="I153" s="301">
        <f t="shared" si="40"/>
        <v>0</v>
      </c>
      <c r="J153" s="510">
        <f t="shared" si="33"/>
        <v>0</v>
      </c>
      <c r="K153" s="292">
        <f t="shared" si="34"/>
        <v>0</v>
      </c>
      <c r="L153" s="321">
        <f t="shared" si="43"/>
        <v>0</v>
      </c>
      <c r="M153" s="300">
        <f t="shared" si="41"/>
        <v>0</v>
      </c>
      <c r="N153" s="292">
        <f t="shared" si="35"/>
        <v>0</v>
      </c>
      <c r="O153" s="292">
        <f t="shared" si="36"/>
        <v>0</v>
      </c>
      <c r="P153" s="293">
        <f t="shared" si="44"/>
        <v>0</v>
      </c>
      <c r="Q153" s="301">
        <f t="shared" si="42"/>
        <v>0</v>
      </c>
      <c r="R153" s="292">
        <f t="shared" si="37"/>
        <v>0</v>
      </c>
      <c r="S153" s="292">
        <f t="shared" si="38"/>
        <v>0</v>
      </c>
      <c r="T153" s="321">
        <f t="shared" si="26"/>
        <v>0</v>
      </c>
      <c r="U153" s="134"/>
      <c r="V153" s="134"/>
      <c r="W153" s="134"/>
      <c r="X153" s="134"/>
    </row>
    <row r="154" spans="1:24" s="1" customFormat="1" ht="15" customHeight="1">
      <c r="A154" s="409">
        <f t="shared" si="27"/>
        <v>5.7499999999999996E-2</v>
      </c>
      <c r="B154" s="406">
        <f t="shared" si="28"/>
        <v>4.7916666666666663E-3</v>
      </c>
      <c r="C154" s="197">
        <f t="shared" si="29"/>
        <v>11</v>
      </c>
      <c r="D154" s="290">
        <v>122</v>
      </c>
      <c r="E154" s="300">
        <f t="shared" si="39"/>
        <v>0</v>
      </c>
      <c r="F154" s="292">
        <f t="shared" si="30"/>
        <v>0</v>
      </c>
      <c r="G154" s="292">
        <f t="shared" si="31"/>
        <v>0</v>
      </c>
      <c r="H154" s="293">
        <f t="shared" si="32"/>
        <v>0</v>
      </c>
      <c r="I154" s="301">
        <f t="shared" si="40"/>
        <v>0</v>
      </c>
      <c r="J154" s="510">
        <f t="shared" si="33"/>
        <v>0</v>
      </c>
      <c r="K154" s="292">
        <f t="shared" si="34"/>
        <v>0</v>
      </c>
      <c r="L154" s="321">
        <f t="shared" si="43"/>
        <v>0</v>
      </c>
      <c r="M154" s="300">
        <f t="shared" si="41"/>
        <v>0</v>
      </c>
      <c r="N154" s="292">
        <f t="shared" si="35"/>
        <v>0</v>
      </c>
      <c r="O154" s="292">
        <f t="shared" si="36"/>
        <v>0</v>
      </c>
      <c r="P154" s="293">
        <f t="shared" si="44"/>
        <v>0</v>
      </c>
      <c r="Q154" s="301">
        <f t="shared" si="42"/>
        <v>0</v>
      </c>
      <c r="R154" s="292">
        <f t="shared" si="37"/>
        <v>0</v>
      </c>
      <c r="S154" s="292">
        <f t="shared" si="38"/>
        <v>0</v>
      </c>
      <c r="T154" s="321">
        <f t="shared" si="26"/>
        <v>0</v>
      </c>
      <c r="U154" s="134"/>
      <c r="V154" s="134"/>
      <c r="W154" s="134"/>
      <c r="X154" s="134"/>
    </row>
    <row r="155" spans="1:24" s="1" customFormat="1" ht="15" customHeight="1">
      <c r="A155" s="409">
        <f t="shared" si="27"/>
        <v>5.7499999999999996E-2</v>
      </c>
      <c r="B155" s="406">
        <f t="shared" si="28"/>
        <v>4.7916666666666663E-3</v>
      </c>
      <c r="C155" s="197">
        <f t="shared" si="29"/>
        <v>11</v>
      </c>
      <c r="D155" s="290">
        <v>123</v>
      </c>
      <c r="E155" s="300">
        <f t="shared" si="39"/>
        <v>0</v>
      </c>
      <c r="F155" s="292">
        <f t="shared" si="30"/>
        <v>0</v>
      </c>
      <c r="G155" s="292">
        <f t="shared" si="31"/>
        <v>0</v>
      </c>
      <c r="H155" s="293">
        <f t="shared" si="32"/>
        <v>0</v>
      </c>
      <c r="I155" s="301">
        <f t="shared" si="40"/>
        <v>0</v>
      </c>
      <c r="J155" s="510">
        <f t="shared" si="33"/>
        <v>0</v>
      </c>
      <c r="K155" s="292">
        <f t="shared" si="34"/>
        <v>0</v>
      </c>
      <c r="L155" s="321">
        <f t="shared" si="43"/>
        <v>0</v>
      </c>
      <c r="M155" s="300">
        <f t="shared" si="41"/>
        <v>0</v>
      </c>
      <c r="N155" s="292">
        <f t="shared" si="35"/>
        <v>0</v>
      </c>
      <c r="O155" s="292">
        <f t="shared" si="36"/>
        <v>0</v>
      </c>
      <c r="P155" s="293">
        <f t="shared" si="44"/>
        <v>0</v>
      </c>
      <c r="Q155" s="301">
        <f t="shared" si="42"/>
        <v>0</v>
      </c>
      <c r="R155" s="292">
        <f t="shared" si="37"/>
        <v>0</v>
      </c>
      <c r="S155" s="292">
        <f t="shared" si="38"/>
        <v>0</v>
      </c>
      <c r="T155" s="321">
        <f t="shared" si="26"/>
        <v>0</v>
      </c>
      <c r="U155" s="134"/>
      <c r="V155" s="134"/>
      <c r="W155" s="134"/>
      <c r="X155" s="134"/>
    </row>
    <row r="156" spans="1:24" s="1" customFormat="1" ht="15" customHeight="1">
      <c r="A156" s="409">
        <f t="shared" si="27"/>
        <v>5.7499999999999996E-2</v>
      </c>
      <c r="B156" s="406">
        <f t="shared" si="28"/>
        <v>4.7916666666666663E-3</v>
      </c>
      <c r="C156" s="197">
        <f t="shared" si="29"/>
        <v>11</v>
      </c>
      <c r="D156" s="290">
        <v>124</v>
      </c>
      <c r="E156" s="300">
        <f t="shared" si="39"/>
        <v>0</v>
      </c>
      <c r="F156" s="292">
        <f t="shared" si="30"/>
        <v>0</v>
      </c>
      <c r="G156" s="292">
        <f t="shared" si="31"/>
        <v>0</v>
      </c>
      <c r="H156" s="293">
        <f t="shared" si="32"/>
        <v>0</v>
      </c>
      <c r="I156" s="301">
        <f t="shared" si="40"/>
        <v>0</v>
      </c>
      <c r="J156" s="510">
        <f t="shared" si="33"/>
        <v>0</v>
      </c>
      <c r="K156" s="292">
        <f t="shared" si="34"/>
        <v>0</v>
      </c>
      <c r="L156" s="321">
        <f t="shared" si="43"/>
        <v>0</v>
      </c>
      <c r="M156" s="300">
        <f t="shared" si="41"/>
        <v>0</v>
      </c>
      <c r="N156" s="292">
        <f t="shared" si="35"/>
        <v>0</v>
      </c>
      <c r="O156" s="292">
        <f t="shared" si="36"/>
        <v>0</v>
      </c>
      <c r="P156" s="293">
        <f t="shared" si="44"/>
        <v>0</v>
      </c>
      <c r="Q156" s="301">
        <f t="shared" si="42"/>
        <v>0</v>
      </c>
      <c r="R156" s="292">
        <f t="shared" si="37"/>
        <v>0</v>
      </c>
      <c r="S156" s="292">
        <f t="shared" si="38"/>
        <v>0</v>
      </c>
      <c r="T156" s="321">
        <f t="shared" si="26"/>
        <v>0</v>
      </c>
      <c r="U156" s="134"/>
      <c r="V156" s="134"/>
      <c r="W156" s="134"/>
      <c r="X156" s="134"/>
    </row>
    <row r="157" spans="1:24" s="1" customFormat="1" ht="15" customHeight="1">
      <c r="A157" s="409">
        <f t="shared" si="27"/>
        <v>5.7499999999999996E-2</v>
      </c>
      <c r="B157" s="406">
        <f t="shared" si="28"/>
        <v>4.7916666666666663E-3</v>
      </c>
      <c r="C157" s="197">
        <f t="shared" si="29"/>
        <v>11</v>
      </c>
      <c r="D157" s="290">
        <v>125</v>
      </c>
      <c r="E157" s="300">
        <f t="shared" si="39"/>
        <v>0</v>
      </c>
      <c r="F157" s="292">
        <f t="shared" si="30"/>
        <v>0</v>
      </c>
      <c r="G157" s="292">
        <f t="shared" si="31"/>
        <v>0</v>
      </c>
      <c r="H157" s="293">
        <f t="shared" si="32"/>
        <v>0</v>
      </c>
      <c r="I157" s="301">
        <f t="shared" si="40"/>
        <v>0</v>
      </c>
      <c r="J157" s="510">
        <f t="shared" si="33"/>
        <v>0</v>
      </c>
      <c r="K157" s="292">
        <f t="shared" si="34"/>
        <v>0</v>
      </c>
      <c r="L157" s="321">
        <f t="shared" si="43"/>
        <v>0</v>
      </c>
      <c r="M157" s="300">
        <f t="shared" si="41"/>
        <v>0</v>
      </c>
      <c r="N157" s="292">
        <f t="shared" si="35"/>
        <v>0</v>
      </c>
      <c r="O157" s="292">
        <f t="shared" si="36"/>
        <v>0</v>
      </c>
      <c r="P157" s="293">
        <f t="shared" si="44"/>
        <v>0</v>
      </c>
      <c r="Q157" s="301">
        <f t="shared" si="42"/>
        <v>0</v>
      </c>
      <c r="R157" s="292">
        <f t="shared" si="37"/>
        <v>0</v>
      </c>
      <c r="S157" s="292">
        <f t="shared" si="38"/>
        <v>0</v>
      </c>
      <c r="T157" s="321">
        <f t="shared" ref="T157:T220" si="45">IF(Q157&lt;$M$17,Q157+R157,$M$17)</f>
        <v>0</v>
      </c>
      <c r="U157" s="134"/>
      <c r="V157" s="134"/>
      <c r="W157" s="134"/>
      <c r="X157" s="134"/>
    </row>
    <row r="158" spans="1:24" s="1" customFormat="1" ht="15" customHeight="1">
      <c r="A158" s="409">
        <f t="shared" si="27"/>
        <v>5.7499999999999996E-2</v>
      </c>
      <c r="B158" s="406">
        <f t="shared" si="28"/>
        <v>4.7916666666666663E-3</v>
      </c>
      <c r="C158" s="197">
        <f t="shared" si="29"/>
        <v>11</v>
      </c>
      <c r="D158" s="290">
        <v>126</v>
      </c>
      <c r="E158" s="300">
        <f t="shared" si="39"/>
        <v>0</v>
      </c>
      <c r="F158" s="292">
        <f t="shared" si="30"/>
        <v>0</v>
      </c>
      <c r="G158" s="292">
        <f t="shared" si="31"/>
        <v>0</v>
      </c>
      <c r="H158" s="293">
        <f t="shared" si="32"/>
        <v>0</v>
      </c>
      <c r="I158" s="301">
        <f t="shared" si="40"/>
        <v>0</v>
      </c>
      <c r="J158" s="510">
        <f t="shared" si="33"/>
        <v>0</v>
      </c>
      <c r="K158" s="292">
        <f t="shared" si="34"/>
        <v>0</v>
      </c>
      <c r="L158" s="321">
        <f t="shared" si="43"/>
        <v>0</v>
      </c>
      <c r="M158" s="300">
        <f t="shared" si="41"/>
        <v>0</v>
      </c>
      <c r="N158" s="292">
        <f t="shared" si="35"/>
        <v>0</v>
      </c>
      <c r="O158" s="292">
        <f t="shared" si="36"/>
        <v>0</v>
      </c>
      <c r="P158" s="293">
        <f t="shared" si="44"/>
        <v>0</v>
      </c>
      <c r="Q158" s="301">
        <f t="shared" si="42"/>
        <v>0</v>
      </c>
      <c r="R158" s="292">
        <f t="shared" si="37"/>
        <v>0</v>
      </c>
      <c r="S158" s="292">
        <f t="shared" si="38"/>
        <v>0</v>
      </c>
      <c r="T158" s="321">
        <f t="shared" si="45"/>
        <v>0</v>
      </c>
      <c r="U158" s="134"/>
      <c r="V158" s="134"/>
      <c r="W158" s="134"/>
      <c r="X158" s="134"/>
    </row>
    <row r="159" spans="1:24" s="1" customFormat="1" ht="15" customHeight="1">
      <c r="A159" s="409">
        <f t="shared" si="27"/>
        <v>5.7499999999999996E-2</v>
      </c>
      <c r="B159" s="406">
        <f t="shared" si="28"/>
        <v>4.7916666666666663E-3</v>
      </c>
      <c r="C159" s="197">
        <f t="shared" si="29"/>
        <v>11</v>
      </c>
      <c r="D159" s="290">
        <v>127</v>
      </c>
      <c r="E159" s="300">
        <f t="shared" si="39"/>
        <v>0</v>
      </c>
      <c r="F159" s="292">
        <f t="shared" si="30"/>
        <v>0</v>
      </c>
      <c r="G159" s="292">
        <f t="shared" si="31"/>
        <v>0</v>
      </c>
      <c r="H159" s="293">
        <f t="shared" si="32"/>
        <v>0</v>
      </c>
      <c r="I159" s="301">
        <f t="shared" si="40"/>
        <v>0</v>
      </c>
      <c r="J159" s="510">
        <f t="shared" si="33"/>
        <v>0</v>
      </c>
      <c r="K159" s="292">
        <f t="shared" si="34"/>
        <v>0</v>
      </c>
      <c r="L159" s="321">
        <f t="shared" si="43"/>
        <v>0</v>
      </c>
      <c r="M159" s="300">
        <f t="shared" si="41"/>
        <v>0</v>
      </c>
      <c r="N159" s="292">
        <f t="shared" si="35"/>
        <v>0</v>
      </c>
      <c r="O159" s="292">
        <f t="shared" si="36"/>
        <v>0</v>
      </c>
      <c r="P159" s="293">
        <f t="shared" si="44"/>
        <v>0</v>
      </c>
      <c r="Q159" s="301">
        <f t="shared" si="42"/>
        <v>0</v>
      </c>
      <c r="R159" s="292">
        <f t="shared" si="37"/>
        <v>0</v>
      </c>
      <c r="S159" s="292">
        <f t="shared" si="38"/>
        <v>0</v>
      </c>
      <c r="T159" s="321">
        <f t="shared" si="45"/>
        <v>0</v>
      </c>
      <c r="U159" s="134"/>
      <c r="V159" s="134"/>
      <c r="W159" s="134"/>
      <c r="X159" s="134"/>
    </row>
    <row r="160" spans="1:24" s="1" customFormat="1" ht="15" customHeight="1">
      <c r="A160" s="409">
        <f t="shared" si="27"/>
        <v>5.7499999999999996E-2</v>
      </c>
      <c r="B160" s="406">
        <f t="shared" si="28"/>
        <v>4.7916666666666663E-3</v>
      </c>
      <c r="C160" s="197">
        <f t="shared" si="29"/>
        <v>11</v>
      </c>
      <c r="D160" s="290">
        <v>128</v>
      </c>
      <c r="E160" s="300">
        <f t="shared" si="39"/>
        <v>0</v>
      </c>
      <c r="F160" s="292">
        <f t="shared" si="30"/>
        <v>0</v>
      </c>
      <c r="G160" s="292">
        <f t="shared" si="31"/>
        <v>0</v>
      </c>
      <c r="H160" s="293">
        <f t="shared" si="32"/>
        <v>0</v>
      </c>
      <c r="I160" s="301">
        <f t="shared" si="40"/>
        <v>0</v>
      </c>
      <c r="J160" s="510">
        <f t="shared" si="33"/>
        <v>0</v>
      </c>
      <c r="K160" s="292">
        <f t="shared" si="34"/>
        <v>0</v>
      </c>
      <c r="L160" s="321">
        <f t="shared" si="43"/>
        <v>0</v>
      </c>
      <c r="M160" s="300">
        <f t="shared" si="41"/>
        <v>0</v>
      </c>
      <c r="N160" s="292">
        <f t="shared" si="35"/>
        <v>0</v>
      </c>
      <c r="O160" s="292">
        <f t="shared" si="36"/>
        <v>0</v>
      </c>
      <c r="P160" s="293">
        <f t="shared" si="44"/>
        <v>0</v>
      </c>
      <c r="Q160" s="301">
        <f t="shared" si="42"/>
        <v>0</v>
      </c>
      <c r="R160" s="292">
        <f t="shared" si="37"/>
        <v>0</v>
      </c>
      <c r="S160" s="292">
        <f t="shared" si="38"/>
        <v>0</v>
      </c>
      <c r="T160" s="321">
        <f t="shared" si="45"/>
        <v>0</v>
      </c>
      <c r="U160" s="134"/>
      <c r="V160" s="134"/>
      <c r="W160" s="134"/>
      <c r="X160" s="134"/>
    </row>
    <row r="161" spans="1:24" s="1" customFormat="1" ht="15" customHeight="1">
      <c r="A161" s="409">
        <f t="shared" ref="A161:A224" si="46">VLOOKUP(D161,$A$7:$B$11,2)</f>
        <v>5.7499999999999996E-2</v>
      </c>
      <c r="B161" s="406">
        <f t="shared" ref="B161:B224" si="47">A161/12</f>
        <v>4.7916666666666663E-3</v>
      </c>
      <c r="C161" s="197">
        <f t="shared" ref="C161:C224" si="48">INT((D161+11)/12)</f>
        <v>11</v>
      </c>
      <c r="D161" s="290">
        <v>129</v>
      </c>
      <c r="E161" s="300">
        <f t="shared" si="39"/>
        <v>0</v>
      </c>
      <c r="F161" s="292">
        <f t="shared" ref="F161:F224" si="49">ROUND(E161*$B161,2)</f>
        <v>0</v>
      </c>
      <c r="G161" s="292">
        <f t="shared" ref="G161:G224" si="50">IF(E161&lt;H161,E161,H161-F161)</f>
        <v>0</v>
      </c>
      <c r="H161" s="293">
        <f t="shared" ref="H161:H224" si="51">IF(E161&lt;$M$4,E161+F161,$M$4)</f>
        <v>0</v>
      </c>
      <c r="I161" s="301">
        <f t="shared" si="40"/>
        <v>0</v>
      </c>
      <c r="J161" s="510">
        <f t="shared" ref="J161:J224" si="52">ROUND(I161*$B161,2)</f>
        <v>0</v>
      </c>
      <c r="K161" s="292">
        <f t="shared" ref="K161:K224" si="53">IF(I161&lt;L161,I161,L161-J161)</f>
        <v>0</v>
      </c>
      <c r="L161" s="321">
        <f t="shared" si="43"/>
        <v>0</v>
      </c>
      <c r="M161" s="300">
        <f t="shared" si="41"/>
        <v>0</v>
      </c>
      <c r="N161" s="292">
        <f t="shared" ref="N161:N224" si="54">ROUND(M161*$B161,2)</f>
        <v>0</v>
      </c>
      <c r="O161" s="292">
        <f t="shared" ref="O161:O224" si="55">IF(M161&lt;P161,M161,P161-N161)</f>
        <v>0</v>
      </c>
      <c r="P161" s="293">
        <f t="shared" si="44"/>
        <v>0</v>
      </c>
      <c r="Q161" s="301">
        <f t="shared" si="42"/>
        <v>0</v>
      </c>
      <c r="R161" s="292">
        <f t="shared" ref="R161:R224" si="56">ROUND(Q161*$B161,2)</f>
        <v>0</v>
      </c>
      <c r="S161" s="292">
        <f t="shared" ref="S161:S224" si="57">IF(Q161&lt;T161,Q161,T161-R161)</f>
        <v>0</v>
      </c>
      <c r="T161" s="321">
        <f t="shared" si="45"/>
        <v>0</v>
      </c>
      <c r="U161" s="134"/>
      <c r="V161" s="134"/>
      <c r="W161" s="134"/>
      <c r="X161" s="134"/>
    </row>
    <row r="162" spans="1:24" s="1" customFormat="1" ht="15" customHeight="1">
      <c r="A162" s="409">
        <f t="shared" si="46"/>
        <v>5.7499999999999996E-2</v>
      </c>
      <c r="B162" s="406">
        <f t="shared" si="47"/>
        <v>4.7916666666666663E-3</v>
      </c>
      <c r="C162" s="197">
        <f t="shared" si="48"/>
        <v>11</v>
      </c>
      <c r="D162" s="290">
        <v>130</v>
      </c>
      <c r="E162" s="300">
        <f t="shared" ref="E162:E225" si="58">IF(E161&lt;H161,0,E161-G161)</f>
        <v>0</v>
      </c>
      <c r="F162" s="292">
        <f t="shared" si="49"/>
        <v>0</v>
      </c>
      <c r="G162" s="292">
        <f t="shared" si="50"/>
        <v>0</v>
      </c>
      <c r="H162" s="293">
        <f t="shared" si="51"/>
        <v>0</v>
      </c>
      <c r="I162" s="301">
        <f t="shared" ref="I162:I225" si="59">IF(I161&lt;L161,0,I161-K161)</f>
        <v>0</v>
      </c>
      <c r="J162" s="510">
        <f t="shared" si="52"/>
        <v>0</v>
      </c>
      <c r="K162" s="292">
        <f t="shared" si="53"/>
        <v>0</v>
      </c>
      <c r="L162" s="321">
        <f t="shared" si="43"/>
        <v>0</v>
      </c>
      <c r="M162" s="300">
        <f t="shared" ref="M162:M225" si="60">IF(M161&lt;P161,0,M161-O161)</f>
        <v>0</v>
      </c>
      <c r="N162" s="292">
        <f t="shared" si="54"/>
        <v>0</v>
      </c>
      <c r="O162" s="292">
        <f t="shared" si="55"/>
        <v>0</v>
      </c>
      <c r="P162" s="293">
        <f t="shared" si="44"/>
        <v>0</v>
      </c>
      <c r="Q162" s="301">
        <f t="shared" ref="Q162:Q225" si="61">IF(Q161&lt;T161,0,Q161-S161)</f>
        <v>0</v>
      </c>
      <c r="R162" s="292">
        <f t="shared" si="56"/>
        <v>0</v>
      </c>
      <c r="S162" s="292">
        <f t="shared" si="57"/>
        <v>0</v>
      </c>
      <c r="T162" s="321">
        <f t="shared" si="45"/>
        <v>0</v>
      </c>
      <c r="U162" s="134"/>
      <c r="V162" s="134"/>
      <c r="W162" s="134"/>
      <c r="X162" s="134"/>
    </row>
    <row r="163" spans="1:24" s="1" customFormat="1" ht="15" customHeight="1">
      <c r="A163" s="409">
        <f t="shared" si="46"/>
        <v>5.7499999999999996E-2</v>
      </c>
      <c r="B163" s="406">
        <f t="shared" si="47"/>
        <v>4.7916666666666663E-3</v>
      </c>
      <c r="C163" s="197">
        <f t="shared" si="48"/>
        <v>11</v>
      </c>
      <c r="D163" s="290">
        <v>131</v>
      </c>
      <c r="E163" s="300">
        <f t="shared" si="58"/>
        <v>0</v>
      </c>
      <c r="F163" s="292">
        <f t="shared" si="49"/>
        <v>0</v>
      </c>
      <c r="G163" s="292">
        <f t="shared" si="50"/>
        <v>0</v>
      </c>
      <c r="H163" s="293">
        <f t="shared" si="51"/>
        <v>0</v>
      </c>
      <c r="I163" s="301">
        <f t="shared" si="59"/>
        <v>0</v>
      </c>
      <c r="J163" s="510">
        <f t="shared" si="52"/>
        <v>0</v>
      </c>
      <c r="K163" s="292">
        <f t="shared" si="53"/>
        <v>0</v>
      </c>
      <c r="L163" s="321">
        <f t="shared" si="43"/>
        <v>0</v>
      </c>
      <c r="M163" s="300">
        <f t="shared" si="60"/>
        <v>0</v>
      </c>
      <c r="N163" s="292">
        <f t="shared" si="54"/>
        <v>0</v>
      </c>
      <c r="O163" s="292">
        <f t="shared" si="55"/>
        <v>0</v>
      </c>
      <c r="P163" s="293">
        <f t="shared" si="44"/>
        <v>0</v>
      </c>
      <c r="Q163" s="301">
        <f t="shared" si="61"/>
        <v>0</v>
      </c>
      <c r="R163" s="292">
        <f t="shared" si="56"/>
        <v>0</v>
      </c>
      <c r="S163" s="292">
        <f t="shared" si="57"/>
        <v>0</v>
      </c>
      <c r="T163" s="321">
        <f t="shared" si="45"/>
        <v>0</v>
      </c>
      <c r="U163" s="134"/>
      <c r="V163" s="134"/>
      <c r="W163" s="134"/>
      <c r="X163" s="134"/>
    </row>
    <row r="164" spans="1:24" s="1" customFormat="1" ht="15" customHeight="1">
      <c r="A164" s="409">
        <f t="shared" si="46"/>
        <v>5.7499999999999996E-2</v>
      </c>
      <c r="B164" s="406">
        <f t="shared" si="47"/>
        <v>4.7916666666666663E-3</v>
      </c>
      <c r="C164" s="197">
        <f t="shared" si="48"/>
        <v>11</v>
      </c>
      <c r="D164" s="290">
        <v>132</v>
      </c>
      <c r="E164" s="300">
        <f t="shared" si="58"/>
        <v>0</v>
      </c>
      <c r="F164" s="292">
        <f t="shared" si="49"/>
        <v>0</v>
      </c>
      <c r="G164" s="292">
        <f t="shared" si="50"/>
        <v>0</v>
      </c>
      <c r="H164" s="293">
        <f t="shared" si="51"/>
        <v>0</v>
      </c>
      <c r="I164" s="301">
        <f t="shared" si="59"/>
        <v>0</v>
      </c>
      <c r="J164" s="510">
        <f t="shared" si="52"/>
        <v>0</v>
      </c>
      <c r="K164" s="292">
        <f t="shared" si="53"/>
        <v>0</v>
      </c>
      <c r="L164" s="321">
        <f t="shared" si="43"/>
        <v>0</v>
      </c>
      <c r="M164" s="300">
        <f t="shared" si="60"/>
        <v>0</v>
      </c>
      <c r="N164" s="292">
        <f t="shared" si="54"/>
        <v>0</v>
      </c>
      <c r="O164" s="292">
        <f t="shared" si="55"/>
        <v>0</v>
      </c>
      <c r="P164" s="293">
        <f t="shared" si="44"/>
        <v>0</v>
      </c>
      <c r="Q164" s="301">
        <f t="shared" si="61"/>
        <v>0</v>
      </c>
      <c r="R164" s="292">
        <f t="shared" si="56"/>
        <v>0</v>
      </c>
      <c r="S164" s="292">
        <f t="shared" si="57"/>
        <v>0</v>
      </c>
      <c r="T164" s="321">
        <f t="shared" si="45"/>
        <v>0</v>
      </c>
      <c r="U164" s="134"/>
      <c r="V164" s="134"/>
      <c r="W164" s="134"/>
      <c r="X164" s="134"/>
    </row>
    <row r="165" spans="1:24" s="1" customFormat="1" ht="15" customHeight="1">
      <c r="A165" s="409">
        <f t="shared" si="46"/>
        <v>5.7499999999999996E-2</v>
      </c>
      <c r="B165" s="406">
        <f t="shared" si="47"/>
        <v>4.7916666666666663E-3</v>
      </c>
      <c r="C165" s="197">
        <f t="shared" si="48"/>
        <v>12</v>
      </c>
      <c r="D165" s="290">
        <v>133</v>
      </c>
      <c r="E165" s="300">
        <f t="shared" si="58"/>
        <v>0</v>
      </c>
      <c r="F165" s="292">
        <f t="shared" si="49"/>
        <v>0</v>
      </c>
      <c r="G165" s="292">
        <f t="shared" si="50"/>
        <v>0</v>
      </c>
      <c r="H165" s="293">
        <f t="shared" si="51"/>
        <v>0</v>
      </c>
      <c r="I165" s="301">
        <f t="shared" si="59"/>
        <v>0</v>
      </c>
      <c r="J165" s="510">
        <f t="shared" si="52"/>
        <v>0</v>
      </c>
      <c r="K165" s="292">
        <f t="shared" si="53"/>
        <v>0</v>
      </c>
      <c r="L165" s="321">
        <f t="shared" si="43"/>
        <v>0</v>
      </c>
      <c r="M165" s="300">
        <f t="shared" si="60"/>
        <v>0</v>
      </c>
      <c r="N165" s="292">
        <f t="shared" si="54"/>
        <v>0</v>
      </c>
      <c r="O165" s="292">
        <f t="shared" si="55"/>
        <v>0</v>
      </c>
      <c r="P165" s="293">
        <f t="shared" si="44"/>
        <v>0</v>
      </c>
      <c r="Q165" s="301">
        <f t="shared" si="61"/>
        <v>0</v>
      </c>
      <c r="R165" s="292">
        <f t="shared" si="56"/>
        <v>0</v>
      </c>
      <c r="S165" s="292">
        <f t="shared" si="57"/>
        <v>0</v>
      </c>
      <c r="T165" s="321">
        <f t="shared" si="45"/>
        <v>0</v>
      </c>
      <c r="U165" s="134"/>
      <c r="V165" s="134"/>
      <c r="W165" s="134"/>
      <c r="X165" s="134"/>
    </row>
    <row r="166" spans="1:24" s="1" customFormat="1" ht="15" customHeight="1">
      <c r="A166" s="409">
        <f t="shared" si="46"/>
        <v>5.7499999999999996E-2</v>
      </c>
      <c r="B166" s="406">
        <f t="shared" si="47"/>
        <v>4.7916666666666663E-3</v>
      </c>
      <c r="C166" s="197">
        <f t="shared" si="48"/>
        <v>12</v>
      </c>
      <c r="D166" s="290">
        <v>134</v>
      </c>
      <c r="E166" s="300">
        <f t="shared" si="58"/>
        <v>0</v>
      </c>
      <c r="F166" s="292">
        <f t="shared" si="49"/>
        <v>0</v>
      </c>
      <c r="G166" s="292">
        <f t="shared" si="50"/>
        <v>0</v>
      </c>
      <c r="H166" s="293">
        <f t="shared" si="51"/>
        <v>0</v>
      </c>
      <c r="I166" s="301">
        <f t="shared" si="59"/>
        <v>0</v>
      </c>
      <c r="J166" s="510">
        <f t="shared" si="52"/>
        <v>0</v>
      </c>
      <c r="K166" s="292">
        <f t="shared" si="53"/>
        <v>0</v>
      </c>
      <c r="L166" s="321">
        <f t="shared" si="43"/>
        <v>0</v>
      </c>
      <c r="M166" s="300">
        <f t="shared" si="60"/>
        <v>0</v>
      </c>
      <c r="N166" s="292">
        <f t="shared" si="54"/>
        <v>0</v>
      </c>
      <c r="O166" s="292">
        <f t="shared" si="55"/>
        <v>0</v>
      </c>
      <c r="P166" s="293">
        <f t="shared" si="44"/>
        <v>0</v>
      </c>
      <c r="Q166" s="301">
        <f t="shared" si="61"/>
        <v>0</v>
      </c>
      <c r="R166" s="292">
        <f t="shared" si="56"/>
        <v>0</v>
      </c>
      <c r="S166" s="292">
        <f t="shared" si="57"/>
        <v>0</v>
      </c>
      <c r="T166" s="321">
        <f t="shared" si="45"/>
        <v>0</v>
      </c>
      <c r="U166" s="134"/>
      <c r="V166" s="134"/>
      <c r="W166" s="134"/>
      <c r="X166" s="134"/>
    </row>
    <row r="167" spans="1:24" s="1" customFormat="1" ht="15" customHeight="1">
      <c r="A167" s="409">
        <f t="shared" si="46"/>
        <v>5.7499999999999996E-2</v>
      </c>
      <c r="B167" s="406">
        <f t="shared" si="47"/>
        <v>4.7916666666666663E-3</v>
      </c>
      <c r="C167" s="197">
        <f t="shared" si="48"/>
        <v>12</v>
      </c>
      <c r="D167" s="290">
        <v>135</v>
      </c>
      <c r="E167" s="300">
        <f t="shared" si="58"/>
        <v>0</v>
      </c>
      <c r="F167" s="292">
        <f t="shared" si="49"/>
        <v>0</v>
      </c>
      <c r="G167" s="292">
        <f t="shared" si="50"/>
        <v>0</v>
      </c>
      <c r="H167" s="293">
        <f t="shared" si="51"/>
        <v>0</v>
      </c>
      <c r="I167" s="301">
        <f t="shared" si="59"/>
        <v>0</v>
      </c>
      <c r="J167" s="510">
        <f t="shared" si="52"/>
        <v>0</v>
      </c>
      <c r="K167" s="292">
        <f t="shared" si="53"/>
        <v>0</v>
      </c>
      <c r="L167" s="321">
        <f t="shared" si="43"/>
        <v>0</v>
      </c>
      <c r="M167" s="300">
        <f t="shared" si="60"/>
        <v>0</v>
      </c>
      <c r="N167" s="292">
        <f t="shared" si="54"/>
        <v>0</v>
      </c>
      <c r="O167" s="292">
        <f t="shared" si="55"/>
        <v>0</v>
      </c>
      <c r="P167" s="293">
        <f t="shared" si="44"/>
        <v>0</v>
      </c>
      <c r="Q167" s="301">
        <f t="shared" si="61"/>
        <v>0</v>
      </c>
      <c r="R167" s="292">
        <f t="shared" si="56"/>
        <v>0</v>
      </c>
      <c r="S167" s="292">
        <f t="shared" si="57"/>
        <v>0</v>
      </c>
      <c r="T167" s="321">
        <f t="shared" si="45"/>
        <v>0</v>
      </c>
      <c r="U167" s="134"/>
      <c r="V167" s="134"/>
      <c r="W167" s="134"/>
      <c r="X167" s="134"/>
    </row>
    <row r="168" spans="1:24" s="1" customFormat="1" ht="15" customHeight="1">
      <c r="A168" s="409">
        <f t="shared" si="46"/>
        <v>5.7499999999999996E-2</v>
      </c>
      <c r="B168" s="406">
        <f t="shared" si="47"/>
        <v>4.7916666666666663E-3</v>
      </c>
      <c r="C168" s="197">
        <f t="shared" si="48"/>
        <v>12</v>
      </c>
      <c r="D168" s="290">
        <v>136</v>
      </c>
      <c r="E168" s="300">
        <f t="shared" si="58"/>
        <v>0</v>
      </c>
      <c r="F168" s="292">
        <f t="shared" si="49"/>
        <v>0</v>
      </c>
      <c r="G168" s="292">
        <f t="shared" si="50"/>
        <v>0</v>
      </c>
      <c r="H168" s="293">
        <f t="shared" si="51"/>
        <v>0</v>
      </c>
      <c r="I168" s="301">
        <f t="shared" si="59"/>
        <v>0</v>
      </c>
      <c r="J168" s="510">
        <f t="shared" si="52"/>
        <v>0</v>
      </c>
      <c r="K168" s="292">
        <f t="shared" si="53"/>
        <v>0</v>
      </c>
      <c r="L168" s="321">
        <f t="shared" si="43"/>
        <v>0</v>
      </c>
      <c r="M168" s="300">
        <f t="shared" si="60"/>
        <v>0</v>
      </c>
      <c r="N168" s="292">
        <f t="shared" si="54"/>
        <v>0</v>
      </c>
      <c r="O168" s="292">
        <f t="shared" si="55"/>
        <v>0</v>
      </c>
      <c r="P168" s="293">
        <f t="shared" si="44"/>
        <v>0</v>
      </c>
      <c r="Q168" s="301">
        <f t="shared" si="61"/>
        <v>0</v>
      </c>
      <c r="R168" s="292">
        <f t="shared" si="56"/>
        <v>0</v>
      </c>
      <c r="S168" s="292">
        <f t="shared" si="57"/>
        <v>0</v>
      </c>
      <c r="T168" s="321">
        <f t="shared" si="45"/>
        <v>0</v>
      </c>
      <c r="U168" s="134"/>
      <c r="V168" s="134"/>
      <c r="W168" s="134"/>
      <c r="X168" s="134"/>
    </row>
    <row r="169" spans="1:24" s="1" customFormat="1" ht="15" customHeight="1">
      <c r="A169" s="409">
        <f t="shared" si="46"/>
        <v>5.7499999999999996E-2</v>
      </c>
      <c r="B169" s="406">
        <f t="shared" si="47"/>
        <v>4.7916666666666663E-3</v>
      </c>
      <c r="C169" s="197">
        <f t="shared" si="48"/>
        <v>12</v>
      </c>
      <c r="D169" s="290">
        <v>137</v>
      </c>
      <c r="E169" s="300">
        <f t="shared" si="58"/>
        <v>0</v>
      </c>
      <c r="F169" s="292">
        <f t="shared" si="49"/>
        <v>0</v>
      </c>
      <c r="G169" s="292">
        <f t="shared" si="50"/>
        <v>0</v>
      </c>
      <c r="H169" s="293">
        <f t="shared" si="51"/>
        <v>0</v>
      </c>
      <c r="I169" s="301">
        <f t="shared" si="59"/>
        <v>0</v>
      </c>
      <c r="J169" s="510">
        <f t="shared" si="52"/>
        <v>0</v>
      </c>
      <c r="K169" s="292">
        <f t="shared" si="53"/>
        <v>0</v>
      </c>
      <c r="L169" s="321">
        <f t="shared" si="43"/>
        <v>0</v>
      </c>
      <c r="M169" s="300">
        <f t="shared" si="60"/>
        <v>0</v>
      </c>
      <c r="N169" s="292">
        <f t="shared" si="54"/>
        <v>0</v>
      </c>
      <c r="O169" s="292">
        <f t="shared" si="55"/>
        <v>0</v>
      </c>
      <c r="P169" s="293">
        <f t="shared" si="44"/>
        <v>0</v>
      </c>
      <c r="Q169" s="301">
        <f t="shared" si="61"/>
        <v>0</v>
      </c>
      <c r="R169" s="292">
        <f t="shared" si="56"/>
        <v>0</v>
      </c>
      <c r="S169" s="292">
        <f t="shared" si="57"/>
        <v>0</v>
      </c>
      <c r="T169" s="321">
        <f t="shared" si="45"/>
        <v>0</v>
      </c>
      <c r="U169" s="134"/>
      <c r="V169" s="134"/>
      <c r="W169" s="134"/>
      <c r="X169" s="134"/>
    </row>
    <row r="170" spans="1:24" s="1" customFormat="1" ht="15" customHeight="1">
      <c r="A170" s="409">
        <f t="shared" si="46"/>
        <v>5.7499999999999996E-2</v>
      </c>
      <c r="B170" s="406">
        <f t="shared" si="47"/>
        <v>4.7916666666666663E-3</v>
      </c>
      <c r="C170" s="197">
        <f t="shared" si="48"/>
        <v>12</v>
      </c>
      <c r="D170" s="290">
        <v>138</v>
      </c>
      <c r="E170" s="300">
        <f t="shared" si="58"/>
        <v>0</v>
      </c>
      <c r="F170" s="292">
        <f t="shared" si="49"/>
        <v>0</v>
      </c>
      <c r="G170" s="292">
        <f t="shared" si="50"/>
        <v>0</v>
      </c>
      <c r="H170" s="293">
        <f t="shared" si="51"/>
        <v>0</v>
      </c>
      <c r="I170" s="301">
        <f t="shared" si="59"/>
        <v>0</v>
      </c>
      <c r="J170" s="510">
        <f t="shared" si="52"/>
        <v>0</v>
      </c>
      <c r="K170" s="292">
        <f t="shared" si="53"/>
        <v>0</v>
      </c>
      <c r="L170" s="321">
        <f t="shared" si="43"/>
        <v>0</v>
      </c>
      <c r="M170" s="300">
        <f t="shared" si="60"/>
        <v>0</v>
      </c>
      <c r="N170" s="292">
        <f t="shared" si="54"/>
        <v>0</v>
      </c>
      <c r="O170" s="292">
        <f t="shared" si="55"/>
        <v>0</v>
      </c>
      <c r="P170" s="293">
        <f t="shared" si="44"/>
        <v>0</v>
      </c>
      <c r="Q170" s="301">
        <f t="shared" si="61"/>
        <v>0</v>
      </c>
      <c r="R170" s="292">
        <f t="shared" si="56"/>
        <v>0</v>
      </c>
      <c r="S170" s="292">
        <f t="shared" si="57"/>
        <v>0</v>
      </c>
      <c r="T170" s="321">
        <f t="shared" si="45"/>
        <v>0</v>
      </c>
      <c r="U170" s="134"/>
      <c r="V170" s="134"/>
      <c r="W170" s="134"/>
      <c r="X170" s="134"/>
    </row>
    <row r="171" spans="1:24" s="1" customFormat="1" ht="15" customHeight="1">
      <c r="A171" s="409">
        <f t="shared" si="46"/>
        <v>5.7499999999999996E-2</v>
      </c>
      <c r="B171" s="406">
        <f t="shared" si="47"/>
        <v>4.7916666666666663E-3</v>
      </c>
      <c r="C171" s="197">
        <f t="shared" si="48"/>
        <v>12</v>
      </c>
      <c r="D171" s="290">
        <v>139</v>
      </c>
      <c r="E171" s="300">
        <f t="shared" si="58"/>
        <v>0</v>
      </c>
      <c r="F171" s="292">
        <f t="shared" si="49"/>
        <v>0</v>
      </c>
      <c r="G171" s="292">
        <f t="shared" si="50"/>
        <v>0</v>
      </c>
      <c r="H171" s="293">
        <f t="shared" si="51"/>
        <v>0</v>
      </c>
      <c r="I171" s="301">
        <f t="shared" si="59"/>
        <v>0</v>
      </c>
      <c r="J171" s="510">
        <f t="shared" si="52"/>
        <v>0</v>
      </c>
      <c r="K171" s="292">
        <f t="shared" si="53"/>
        <v>0</v>
      </c>
      <c r="L171" s="321">
        <f t="shared" si="43"/>
        <v>0</v>
      </c>
      <c r="M171" s="300">
        <f t="shared" si="60"/>
        <v>0</v>
      </c>
      <c r="N171" s="292">
        <f t="shared" si="54"/>
        <v>0</v>
      </c>
      <c r="O171" s="292">
        <f t="shared" si="55"/>
        <v>0</v>
      </c>
      <c r="P171" s="293">
        <f t="shared" si="44"/>
        <v>0</v>
      </c>
      <c r="Q171" s="301">
        <f t="shared" si="61"/>
        <v>0</v>
      </c>
      <c r="R171" s="292">
        <f t="shared" si="56"/>
        <v>0</v>
      </c>
      <c r="S171" s="292">
        <f t="shared" si="57"/>
        <v>0</v>
      </c>
      <c r="T171" s="321">
        <f t="shared" si="45"/>
        <v>0</v>
      </c>
      <c r="U171" s="134"/>
      <c r="V171" s="134"/>
      <c r="W171" s="134"/>
      <c r="X171" s="134"/>
    </row>
    <row r="172" spans="1:24" s="1" customFormat="1" ht="15" customHeight="1">
      <c r="A172" s="409">
        <f t="shared" si="46"/>
        <v>5.7499999999999996E-2</v>
      </c>
      <c r="B172" s="406">
        <f t="shared" si="47"/>
        <v>4.7916666666666663E-3</v>
      </c>
      <c r="C172" s="197">
        <f t="shared" si="48"/>
        <v>12</v>
      </c>
      <c r="D172" s="290">
        <v>140</v>
      </c>
      <c r="E172" s="300">
        <f t="shared" si="58"/>
        <v>0</v>
      </c>
      <c r="F172" s="292">
        <f t="shared" si="49"/>
        <v>0</v>
      </c>
      <c r="G172" s="292">
        <f t="shared" si="50"/>
        <v>0</v>
      </c>
      <c r="H172" s="293">
        <f t="shared" si="51"/>
        <v>0</v>
      </c>
      <c r="I172" s="301">
        <f t="shared" si="59"/>
        <v>0</v>
      </c>
      <c r="J172" s="510">
        <f t="shared" si="52"/>
        <v>0</v>
      </c>
      <c r="K172" s="292">
        <f t="shared" si="53"/>
        <v>0</v>
      </c>
      <c r="L172" s="321">
        <f t="shared" si="43"/>
        <v>0</v>
      </c>
      <c r="M172" s="300">
        <f t="shared" si="60"/>
        <v>0</v>
      </c>
      <c r="N172" s="292">
        <f t="shared" si="54"/>
        <v>0</v>
      </c>
      <c r="O172" s="292">
        <f t="shared" si="55"/>
        <v>0</v>
      </c>
      <c r="P172" s="293">
        <f t="shared" si="44"/>
        <v>0</v>
      </c>
      <c r="Q172" s="301">
        <f t="shared" si="61"/>
        <v>0</v>
      </c>
      <c r="R172" s="292">
        <f t="shared" si="56"/>
        <v>0</v>
      </c>
      <c r="S172" s="292">
        <f t="shared" si="57"/>
        <v>0</v>
      </c>
      <c r="T172" s="321">
        <f t="shared" si="45"/>
        <v>0</v>
      </c>
      <c r="U172" s="134"/>
      <c r="V172" s="134"/>
      <c r="W172" s="134"/>
      <c r="X172" s="134"/>
    </row>
    <row r="173" spans="1:24" s="1" customFormat="1" ht="15" customHeight="1">
      <c r="A173" s="409">
        <f t="shared" si="46"/>
        <v>5.7499999999999996E-2</v>
      </c>
      <c r="B173" s="406">
        <f t="shared" si="47"/>
        <v>4.7916666666666663E-3</v>
      </c>
      <c r="C173" s="197">
        <f t="shared" si="48"/>
        <v>12</v>
      </c>
      <c r="D173" s="290">
        <v>141</v>
      </c>
      <c r="E173" s="300">
        <f t="shared" si="58"/>
        <v>0</v>
      </c>
      <c r="F173" s="292">
        <f t="shared" si="49"/>
        <v>0</v>
      </c>
      <c r="G173" s="292">
        <f t="shared" si="50"/>
        <v>0</v>
      </c>
      <c r="H173" s="293">
        <f t="shared" si="51"/>
        <v>0</v>
      </c>
      <c r="I173" s="301">
        <f t="shared" si="59"/>
        <v>0</v>
      </c>
      <c r="J173" s="510">
        <f t="shared" si="52"/>
        <v>0</v>
      </c>
      <c r="K173" s="292">
        <f t="shared" si="53"/>
        <v>0</v>
      </c>
      <c r="L173" s="321">
        <f t="shared" ref="L173:L236" si="62">IF(I173&lt;$M$5,I173+J173,$M$5)</f>
        <v>0</v>
      </c>
      <c r="M173" s="300">
        <f t="shared" si="60"/>
        <v>0</v>
      </c>
      <c r="N173" s="292">
        <f t="shared" si="54"/>
        <v>0</v>
      </c>
      <c r="O173" s="292">
        <f t="shared" si="55"/>
        <v>0</v>
      </c>
      <c r="P173" s="293">
        <f t="shared" si="44"/>
        <v>0</v>
      </c>
      <c r="Q173" s="301">
        <f t="shared" si="61"/>
        <v>0</v>
      </c>
      <c r="R173" s="292">
        <f t="shared" si="56"/>
        <v>0</v>
      </c>
      <c r="S173" s="292">
        <f t="shared" si="57"/>
        <v>0</v>
      </c>
      <c r="T173" s="321">
        <f t="shared" si="45"/>
        <v>0</v>
      </c>
      <c r="U173" s="134"/>
      <c r="V173" s="134"/>
      <c r="W173" s="134"/>
      <c r="X173" s="134"/>
    </row>
    <row r="174" spans="1:24" s="1" customFormat="1" ht="15" customHeight="1">
      <c r="A174" s="409">
        <f t="shared" si="46"/>
        <v>5.7499999999999996E-2</v>
      </c>
      <c r="B174" s="406">
        <f t="shared" si="47"/>
        <v>4.7916666666666663E-3</v>
      </c>
      <c r="C174" s="197">
        <f t="shared" si="48"/>
        <v>12</v>
      </c>
      <c r="D174" s="290">
        <v>142</v>
      </c>
      <c r="E174" s="300">
        <f t="shared" si="58"/>
        <v>0</v>
      </c>
      <c r="F174" s="292">
        <f t="shared" si="49"/>
        <v>0</v>
      </c>
      <c r="G174" s="292">
        <f t="shared" si="50"/>
        <v>0</v>
      </c>
      <c r="H174" s="293">
        <f t="shared" si="51"/>
        <v>0</v>
      </c>
      <c r="I174" s="301">
        <f t="shared" si="59"/>
        <v>0</v>
      </c>
      <c r="J174" s="510">
        <f t="shared" si="52"/>
        <v>0</v>
      </c>
      <c r="K174" s="292">
        <f t="shared" si="53"/>
        <v>0</v>
      </c>
      <c r="L174" s="321">
        <f t="shared" si="62"/>
        <v>0</v>
      </c>
      <c r="M174" s="300">
        <f t="shared" si="60"/>
        <v>0</v>
      </c>
      <c r="N174" s="292">
        <f t="shared" si="54"/>
        <v>0</v>
      </c>
      <c r="O174" s="292">
        <f t="shared" si="55"/>
        <v>0</v>
      </c>
      <c r="P174" s="293">
        <f t="shared" si="44"/>
        <v>0</v>
      </c>
      <c r="Q174" s="301">
        <f t="shared" si="61"/>
        <v>0</v>
      </c>
      <c r="R174" s="292">
        <f t="shared" si="56"/>
        <v>0</v>
      </c>
      <c r="S174" s="292">
        <f t="shared" si="57"/>
        <v>0</v>
      </c>
      <c r="T174" s="321">
        <f t="shared" si="45"/>
        <v>0</v>
      </c>
      <c r="U174" s="134"/>
      <c r="V174" s="134"/>
      <c r="W174" s="134"/>
      <c r="X174" s="134"/>
    </row>
    <row r="175" spans="1:24" s="1" customFormat="1" ht="15" customHeight="1">
      <c r="A175" s="409">
        <f t="shared" si="46"/>
        <v>5.7499999999999996E-2</v>
      </c>
      <c r="B175" s="406">
        <f t="shared" si="47"/>
        <v>4.7916666666666663E-3</v>
      </c>
      <c r="C175" s="197">
        <f t="shared" si="48"/>
        <v>12</v>
      </c>
      <c r="D175" s="290">
        <v>143</v>
      </c>
      <c r="E175" s="300">
        <f t="shared" si="58"/>
        <v>0</v>
      </c>
      <c r="F175" s="292">
        <f t="shared" si="49"/>
        <v>0</v>
      </c>
      <c r="G175" s="292">
        <f t="shared" si="50"/>
        <v>0</v>
      </c>
      <c r="H175" s="293">
        <f t="shared" si="51"/>
        <v>0</v>
      </c>
      <c r="I175" s="301">
        <f t="shared" si="59"/>
        <v>0</v>
      </c>
      <c r="J175" s="510">
        <f t="shared" si="52"/>
        <v>0</v>
      </c>
      <c r="K175" s="292">
        <f t="shared" si="53"/>
        <v>0</v>
      </c>
      <c r="L175" s="321">
        <f t="shared" si="62"/>
        <v>0</v>
      </c>
      <c r="M175" s="300">
        <f t="shared" si="60"/>
        <v>0</v>
      </c>
      <c r="N175" s="292">
        <f t="shared" si="54"/>
        <v>0</v>
      </c>
      <c r="O175" s="292">
        <f t="shared" si="55"/>
        <v>0</v>
      </c>
      <c r="P175" s="293">
        <f t="shared" si="44"/>
        <v>0</v>
      </c>
      <c r="Q175" s="301">
        <f t="shared" si="61"/>
        <v>0</v>
      </c>
      <c r="R175" s="292">
        <f t="shared" si="56"/>
        <v>0</v>
      </c>
      <c r="S175" s="292">
        <f t="shared" si="57"/>
        <v>0</v>
      </c>
      <c r="T175" s="321">
        <f t="shared" si="45"/>
        <v>0</v>
      </c>
      <c r="U175" s="134"/>
      <c r="V175" s="134"/>
      <c r="W175" s="134"/>
      <c r="X175" s="134"/>
    </row>
    <row r="176" spans="1:24" s="1" customFormat="1" ht="15" customHeight="1">
      <c r="A176" s="409">
        <f t="shared" si="46"/>
        <v>5.7499999999999996E-2</v>
      </c>
      <c r="B176" s="406">
        <f t="shared" si="47"/>
        <v>4.7916666666666663E-3</v>
      </c>
      <c r="C176" s="197">
        <f t="shared" si="48"/>
        <v>12</v>
      </c>
      <c r="D176" s="290">
        <v>144</v>
      </c>
      <c r="E176" s="300">
        <f t="shared" si="58"/>
        <v>0</v>
      </c>
      <c r="F176" s="292">
        <f t="shared" si="49"/>
        <v>0</v>
      </c>
      <c r="G176" s="292">
        <f t="shared" si="50"/>
        <v>0</v>
      </c>
      <c r="H176" s="293">
        <f t="shared" si="51"/>
        <v>0</v>
      </c>
      <c r="I176" s="301">
        <f t="shared" si="59"/>
        <v>0</v>
      </c>
      <c r="J176" s="510">
        <f t="shared" si="52"/>
        <v>0</v>
      </c>
      <c r="K176" s="292">
        <f t="shared" si="53"/>
        <v>0</v>
      </c>
      <c r="L176" s="321">
        <f t="shared" si="62"/>
        <v>0</v>
      </c>
      <c r="M176" s="300">
        <f t="shared" si="60"/>
        <v>0</v>
      </c>
      <c r="N176" s="292">
        <f t="shared" si="54"/>
        <v>0</v>
      </c>
      <c r="O176" s="292">
        <f t="shared" si="55"/>
        <v>0</v>
      </c>
      <c r="P176" s="293">
        <f t="shared" si="44"/>
        <v>0</v>
      </c>
      <c r="Q176" s="301">
        <f t="shared" si="61"/>
        <v>0</v>
      </c>
      <c r="R176" s="292">
        <f t="shared" si="56"/>
        <v>0</v>
      </c>
      <c r="S176" s="292">
        <f t="shared" si="57"/>
        <v>0</v>
      </c>
      <c r="T176" s="321">
        <f t="shared" si="45"/>
        <v>0</v>
      </c>
      <c r="U176" s="134"/>
      <c r="V176" s="134"/>
      <c r="W176" s="134"/>
      <c r="X176" s="134"/>
    </row>
    <row r="177" spans="1:24" s="1" customFormat="1" ht="15" customHeight="1">
      <c r="A177" s="409">
        <f t="shared" si="46"/>
        <v>5.7499999999999996E-2</v>
      </c>
      <c r="B177" s="406">
        <f t="shared" si="47"/>
        <v>4.7916666666666663E-3</v>
      </c>
      <c r="C177" s="197">
        <f t="shared" si="48"/>
        <v>13</v>
      </c>
      <c r="D177" s="290">
        <v>145</v>
      </c>
      <c r="E177" s="300">
        <f t="shared" si="58"/>
        <v>0</v>
      </c>
      <c r="F177" s="292">
        <f t="shared" si="49"/>
        <v>0</v>
      </c>
      <c r="G177" s="292">
        <f t="shared" si="50"/>
        <v>0</v>
      </c>
      <c r="H177" s="293">
        <f t="shared" si="51"/>
        <v>0</v>
      </c>
      <c r="I177" s="301">
        <f t="shared" si="59"/>
        <v>0</v>
      </c>
      <c r="J177" s="510">
        <f t="shared" si="52"/>
        <v>0</v>
      </c>
      <c r="K177" s="292">
        <f t="shared" si="53"/>
        <v>0</v>
      </c>
      <c r="L177" s="321">
        <f t="shared" si="62"/>
        <v>0</v>
      </c>
      <c r="M177" s="300">
        <f t="shared" si="60"/>
        <v>0</v>
      </c>
      <c r="N177" s="292">
        <f t="shared" si="54"/>
        <v>0</v>
      </c>
      <c r="O177" s="292">
        <f t="shared" si="55"/>
        <v>0</v>
      </c>
      <c r="P177" s="293">
        <f t="shared" si="44"/>
        <v>0</v>
      </c>
      <c r="Q177" s="301">
        <f t="shared" si="61"/>
        <v>0</v>
      </c>
      <c r="R177" s="292">
        <f t="shared" si="56"/>
        <v>0</v>
      </c>
      <c r="S177" s="292">
        <f t="shared" si="57"/>
        <v>0</v>
      </c>
      <c r="T177" s="321">
        <f t="shared" si="45"/>
        <v>0</v>
      </c>
      <c r="U177" s="134"/>
      <c r="V177" s="134"/>
      <c r="W177" s="134"/>
      <c r="X177" s="134"/>
    </row>
    <row r="178" spans="1:24" s="1" customFormat="1" ht="15" customHeight="1">
      <c r="A178" s="409">
        <f t="shared" si="46"/>
        <v>5.7499999999999996E-2</v>
      </c>
      <c r="B178" s="406">
        <f t="shared" si="47"/>
        <v>4.7916666666666663E-3</v>
      </c>
      <c r="C178" s="197">
        <f t="shared" si="48"/>
        <v>13</v>
      </c>
      <c r="D178" s="290">
        <v>146</v>
      </c>
      <c r="E178" s="300">
        <f t="shared" si="58"/>
        <v>0</v>
      </c>
      <c r="F178" s="292">
        <f t="shared" si="49"/>
        <v>0</v>
      </c>
      <c r="G178" s="292">
        <f t="shared" si="50"/>
        <v>0</v>
      </c>
      <c r="H178" s="293">
        <f t="shared" si="51"/>
        <v>0</v>
      </c>
      <c r="I178" s="301">
        <f t="shared" si="59"/>
        <v>0</v>
      </c>
      <c r="J178" s="510">
        <f t="shared" si="52"/>
        <v>0</v>
      </c>
      <c r="K178" s="292">
        <f t="shared" si="53"/>
        <v>0</v>
      </c>
      <c r="L178" s="321">
        <f t="shared" si="62"/>
        <v>0</v>
      </c>
      <c r="M178" s="300">
        <f t="shared" si="60"/>
        <v>0</v>
      </c>
      <c r="N178" s="292">
        <f t="shared" si="54"/>
        <v>0</v>
      </c>
      <c r="O178" s="292">
        <f t="shared" si="55"/>
        <v>0</v>
      </c>
      <c r="P178" s="293">
        <f t="shared" si="44"/>
        <v>0</v>
      </c>
      <c r="Q178" s="301">
        <f t="shared" si="61"/>
        <v>0</v>
      </c>
      <c r="R178" s="292">
        <f t="shared" si="56"/>
        <v>0</v>
      </c>
      <c r="S178" s="292">
        <f t="shared" si="57"/>
        <v>0</v>
      </c>
      <c r="T178" s="321">
        <f t="shared" si="45"/>
        <v>0</v>
      </c>
      <c r="U178" s="134"/>
      <c r="V178" s="134"/>
      <c r="W178" s="134"/>
      <c r="X178" s="134"/>
    </row>
    <row r="179" spans="1:24" s="1" customFormat="1" ht="15" customHeight="1">
      <c r="A179" s="409">
        <f t="shared" si="46"/>
        <v>5.7499999999999996E-2</v>
      </c>
      <c r="B179" s="406">
        <f t="shared" si="47"/>
        <v>4.7916666666666663E-3</v>
      </c>
      <c r="C179" s="197">
        <f t="shared" si="48"/>
        <v>13</v>
      </c>
      <c r="D179" s="290">
        <v>147</v>
      </c>
      <c r="E179" s="300">
        <f t="shared" si="58"/>
        <v>0</v>
      </c>
      <c r="F179" s="292">
        <f t="shared" si="49"/>
        <v>0</v>
      </c>
      <c r="G179" s="292">
        <f t="shared" si="50"/>
        <v>0</v>
      </c>
      <c r="H179" s="293">
        <f t="shared" si="51"/>
        <v>0</v>
      </c>
      <c r="I179" s="301">
        <f t="shared" si="59"/>
        <v>0</v>
      </c>
      <c r="J179" s="510">
        <f t="shared" si="52"/>
        <v>0</v>
      </c>
      <c r="K179" s="292">
        <f t="shared" si="53"/>
        <v>0</v>
      </c>
      <c r="L179" s="321">
        <f t="shared" si="62"/>
        <v>0</v>
      </c>
      <c r="M179" s="300">
        <f t="shared" si="60"/>
        <v>0</v>
      </c>
      <c r="N179" s="292">
        <f t="shared" si="54"/>
        <v>0</v>
      </c>
      <c r="O179" s="292">
        <f t="shared" si="55"/>
        <v>0</v>
      </c>
      <c r="P179" s="293">
        <f t="shared" si="44"/>
        <v>0</v>
      </c>
      <c r="Q179" s="301">
        <f t="shared" si="61"/>
        <v>0</v>
      </c>
      <c r="R179" s="292">
        <f t="shared" si="56"/>
        <v>0</v>
      </c>
      <c r="S179" s="292">
        <f t="shared" si="57"/>
        <v>0</v>
      </c>
      <c r="T179" s="321">
        <f t="shared" si="45"/>
        <v>0</v>
      </c>
      <c r="U179" s="134"/>
      <c r="V179" s="134"/>
      <c r="W179" s="134"/>
      <c r="X179" s="134"/>
    </row>
    <row r="180" spans="1:24" s="1" customFormat="1" ht="15" customHeight="1">
      <c r="A180" s="409">
        <f t="shared" si="46"/>
        <v>5.7499999999999996E-2</v>
      </c>
      <c r="B180" s="406">
        <f t="shared" si="47"/>
        <v>4.7916666666666663E-3</v>
      </c>
      <c r="C180" s="197">
        <f t="shared" si="48"/>
        <v>13</v>
      </c>
      <c r="D180" s="290">
        <v>148</v>
      </c>
      <c r="E180" s="300">
        <f t="shared" si="58"/>
        <v>0</v>
      </c>
      <c r="F180" s="292">
        <f t="shared" si="49"/>
        <v>0</v>
      </c>
      <c r="G180" s="292">
        <f t="shared" si="50"/>
        <v>0</v>
      </c>
      <c r="H180" s="293">
        <f t="shared" si="51"/>
        <v>0</v>
      </c>
      <c r="I180" s="301">
        <f t="shared" si="59"/>
        <v>0</v>
      </c>
      <c r="J180" s="510">
        <f t="shared" si="52"/>
        <v>0</v>
      </c>
      <c r="K180" s="292">
        <f t="shared" si="53"/>
        <v>0</v>
      </c>
      <c r="L180" s="321">
        <f t="shared" si="62"/>
        <v>0</v>
      </c>
      <c r="M180" s="300">
        <f t="shared" si="60"/>
        <v>0</v>
      </c>
      <c r="N180" s="292">
        <f t="shared" si="54"/>
        <v>0</v>
      </c>
      <c r="O180" s="292">
        <f t="shared" si="55"/>
        <v>0</v>
      </c>
      <c r="P180" s="293">
        <f t="shared" si="44"/>
        <v>0</v>
      </c>
      <c r="Q180" s="301">
        <f t="shared" si="61"/>
        <v>0</v>
      </c>
      <c r="R180" s="292">
        <f t="shared" si="56"/>
        <v>0</v>
      </c>
      <c r="S180" s="292">
        <f t="shared" si="57"/>
        <v>0</v>
      </c>
      <c r="T180" s="321">
        <f t="shared" si="45"/>
        <v>0</v>
      </c>
      <c r="U180" s="134"/>
      <c r="V180" s="134"/>
      <c r="W180" s="134"/>
      <c r="X180" s="134"/>
    </row>
    <row r="181" spans="1:24" s="1" customFormat="1" ht="15" customHeight="1">
      <c r="A181" s="409">
        <f t="shared" si="46"/>
        <v>5.7499999999999996E-2</v>
      </c>
      <c r="B181" s="406">
        <f t="shared" si="47"/>
        <v>4.7916666666666663E-3</v>
      </c>
      <c r="C181" s="197">
        <f t="shared" si="48"/>
        <v>13</v>
      </c>
      <c r="D181" s="290">
        <v>149</v>
      </c>
      <c r="E181" s="300">
        <f t="shared" si="58"/>
        <v>0</v>
      </c>
      <c r="F181" s="292">
        <f t="shared" si="49"/>
        <v>0</v>
      </c>
      <c r="G181" s="292">
        <f t="shared" si="50"/>
        <v>0</v>
      </c>
      <c r="H181" s="293">
        <f t="shared" si="51"/>
        <v>0</v>
      </c>
      <c r="I181" s="301">
        <f t="shared" si="59"/>
        <v>0</v>
      </c>
      <c r="J181" s="510">
        <f t="shared" si="52"/>
        <v>0</v>
      </c>
      <c r="K181" s="292">
        <f t="shared" si="53"/>
        <v>0</v>
      </c>
      <c r="L181" s="321">
        <f t="shared" si="62"/>
        <v>0</v>
      </c>
      <c r="M181" s="300">
        <f t="shared" si="60"/>
        <v>0</v>
      </c>
      <c r="N181" s="292">
        <f t="shared" si="54"/>
        <v>0</v>
      </c>
      <c r="O181" s="292">
        <f t="shared" si="55"/>
        <v>0</v>
      </c>
      <c r="P181" s="293">
        <f t="shared" si="44"/>
        <v>0</v>
      </c>
      <c r="Q181" s="301">
        <f t="shared" si="61"/>
        <v>0</v>
      </c>
      <c r="R181" s="292">
        <f t="shared" si="56"/>
        <v>0</v>
      </c>
      <c r="S181" s="292">
        <f t="shared" si="57"/>
        <v>0</v>
      </c>
      <c r="T181" s="321">
        <f t="shared" si="45"/>
        <v>0</v>
      </c>
      <c r="U181" s="134"/>
      <c r="V181" s="134"/>
      <c r="W181" s="134"/>
      <c r="X181" s="134"/>
    </row>
    <row r="182" spans="1:24" s="1" customFormat="1" ht="15" customHeight="1">
      <c r="A182" s="409">
        <f t="shared" si="46"/>
        <v>5.7499999999999996E-2</v>
      </c>
      <c r="B182" s="406">
        <f t="shared" si="47"/>
        <v>4.7916666666666663E-3</v>
      </c>
      <c r="C182" s="197">
        <f t="shared" si="48"/>
        <v>13</v>
      </c>
      <c r="D182" s="290">
        <v>150</v>
      </c>
      <c r="E182" s="300">
        <f t="shared" si="58"/>
        <v>0</v>
      </c>
      <c r="F182" s="292">
        <f t="shared" si="49"/>
        <v>0</v>
      </c>
      <c r="G182" s="292">
        <f t="shared" si="50"/>
        <v>0</v>
      </c>
      <c r="H182" s="293">
        <f t="shared" si="51"/>
        <v>0</v>
      </c>
      <c r="I182" s="301">
        <f t="shared" si="59"/>
        <v>0</v>
      </c>
      <c r="J182" s="510">
        <f t="shared" si="52"/>
        <v>0</v>
      </c>
      <c r="K182" s="292">
        <f t="shared" si="53"/>
        <v>0</v>
      </c>
      <c r="L182" s="321">
        <f t="shared" si="62"/>
        <v>0</v>
      </c>
      <c r="M182" s="300">
        <f t="shared" si="60"/>
        <v>0</v>
      </c>
      <c r="N182" s="292">
        <f t="shared" si="54"/>
        <v>0</v>
      </c>
      <c r="O182" s="292">
        <f t="shared" si="55"/>
        <v>0</v>
      </c>
      <c r="P182" s="293">
        <f t="shared" si="44"/>
        <v>0</v>
      </c>
      <c r="Q182" s="301">
        <f t="shared" si="61"/>
        <v>0</v>
      </c>
      <c r="R182" s="292">
        <f t="shared" si="56"/>
        <v>0</v>
      </c>
      <c r="S182" s="292">
        <f t="shared" si="57"/>
        <v>0</v>
      </c>
      <c r="T182" s="321">
        <f t="shared" si="45"/>
        <v>0</v>
      </c>
      <c r="U182" s="134"/>
      <c r="V182" s="134"/>
      <c r="W182" s="134"/>
      <c r="X182" s="134"/>
    </row>
    <row r="183" spans="1:24" s="1" customFormat="1" ht="15" customHeight="1">
      <c r="A183" s="409">
        <f t="shared" si="46"/>
        <v>5.7499999999999996E-2</v>
      </c>
      <c r="B183" s="406">
        <f t="shared" si="47"/>
        <v>4.7916666666666663E-3</v>
      </c>
      <c r="C183" s="197">
        <f t="shared" si="48"/>
        <v>13</v>
      </c>
      <c r="D183" s="290">
        <v>151</v>
      </c>
      <c r="E183" s="300">
        <f t="shared" si="58"/>
        <v>0</v>
      </c>
      <c r="F183" s="292">
        <f t="shared" si="49"/>
        <v>0</v>
      </c>
      <c r="G183" s="292">
        <f t="shared" si="50"/>
        <v>0</v>
      </c>
      <c r="H183" s="293">
        <f t="shared" si="51"/>
        <v>0</v>
      </c>
      <c r="I183" s="301">
        <f t="shared" si="59"/>
        <v>0</v>
      </c>
      <c r="J183" s="510">
        <f t="shared" si="52"/>
        <v>0</v>
      </c>
      <c r="K183" s="292">
        <f t="shared" si="53"/>
        <v>0</v>
      </c>
      <c r="L183" s="321">
        <f t="shared" si="62"/>
        <v>0</v>
      </c>
      <c r="M183" s="300">
        <f t="shared" si="60"/>
        <v>0</v>
      </c>
      <c r="N183" s="292">
        <f t="shared" si="54"/>
        <v>0</v>
      </c>
      <c r="O183" s="292">
        <f t="shared" si="55"/>
        <v>0</v>
      </c>
      <c r="P183" s="293">
        <f t="shared" si="44"/>
        <v>0</v>
      </c>
      <c r="Q183" s="301">
        <f t="shared" si="61"/>
        <v>0</v>
      </c>
      <c r="R183" s="292">
        <f t="shared" si="56"/>
        <v>0</v>
      </c>
      <c r="S183" s="292">
        <f t="shared" si="57"/>
        <v>0</v>
      </c>
      <c r="T183" s="321">
        <f t="shared" si="45"/>
        <v>0</v>
      </c>
      <c r="U183" s="134"/>
      <c r="V183" s="134"/>
      <c r="W183" s="134"/>
      <c r="X183" s="134"/>
    </row>
    <row r="184" spans="1:24" s="1" customFormat="1" ht="15" customHeight="1">
      <c r="A184" s="409">
        <f t="shared" si="46"/>
        <v>5.7499999999999996E-2</v>
      </c>
      <c r="B184" s="406">
        <f t="shared" si="47"/>
        <v>4.7916666666666663E-3</v>
      </c>
      <c r="C184" s="197">
        <f t="shared" si="48"/>
        <v>13</v>
      </c>
      <c r="D184" s="290">
        <v>152</v>
      </c>
      <c r="E184" s="300">
        <f t="shared" si="58"/>
        <v>0</v>
      </c>
      <c r="F184" s="292">
        <f t="shared" si="49"/>
        <v>0</v>
      </c>
      <c r="G184" s="292">
        <f t="shared" si="50"/>
        <v>0</v>
      </c>
      <c r="H184" s="293">
        <f t="shared" si="51"/>
        <v>0</v>
      </c>
      <c r="I184" s="301">
        <f t="shared" si="59"/>
        <v>0</v>
      </c>
      <c r="J184" s="510">
        <f t="shared" si="52"/>
        <v>0</v>
      </c>
      <c r="K184" s="292">
        <f t="shared" si="53"/>
        <v>0</v>
      </c>
      <c r="L184" s="321">
        <f t="shared" si="62"/>
        <v>0</v>
      </c>
      <c r="M184" s="300">
        <f t="shared" si="60"/>
        <v>0</v>
      </c>
      <c r="N184" s="292">
        <f t="shared" si="54"/>
        <v>0</v>
      </c>
      <c r="O184" s="292">
        <f t="shared" si="55"/>
        <v>0</v>
      </c>
      <c r="P184" s="293">
        <f t="shared" si="44"/>
        <v>0</v>
      </c>
      <c r="Q184" s="301">
        <f t="shared" si="61"/>
        <v>0</v>
      </c>
      <c r="R184" s="292">
        <f t="shared" si="56"/>
        <v>0</v>
      </c>
      <c r="S184" s="292">
        <f t="shared" si="57"/>
        <v>0</v>
      </c>
      <c r="T184" s="321">
        <f t="shared" si="45"/>
        <v>0</v>
      </c>
      <c r="U184" s="134"/>
      <c r="V184" s="134"/>
      <c r="W184" s="134"/>
      <c r="X184" s="134"/>
    </row>
    <row r="185" spans="1:24" s="1" customFormat="1" ht="15" customHeight="1">
      <c r="A185" s="409">
        <f t="shared" si="46"/>
        <v>5.7499999999999996E-2</v>
      </c>
      <c r="B185" s="406">
        <f t="shared" si="47"/>
        <v>4.7916666666666663E-3</v>
      </c>
      <c r="C185" s="197">
        <f t="shared" si="48"/>
        <v>13</v>
      </c>
      <c r="D185" s="290">
        <v>153</v>
      </c>
      <c r="E185" s="300">
        <f t="shared" si="58"/>
        <v>0</v>
      </c>
      <c r="F185" s="292">
        <f t="shared" si="49"/>
        <v>0</v>
      </c>
      <c r="G185" s="292">
        <f t="shared" si="50"/>
        <v>0</v>
      </c>
      <c r="H185" s="293">
        <f t="shared" si="51"/>
        <v>0</v>
      </c>
      <c r="I185" s="301">
        <f t="shared" si="59"/>
        <v>0</v>
      </c>
      <c r="J185" s="510">
        <f t="shared" si="52"/>
        <v>0</v>
      </c>
      <c r="K185" s="292">
        <f t="shared" si="53"/>
        <v>0</v>
      </c>
      <c r="L185" s="321">
        <f t="shared" si="62"/>
        <v>0</v>
      </c>
      <c r="M185" s="300">
        <f t="shared" si="60"/>
        <v>0</v>
      </c>
      <c r="N185" s="292">
        <f t="shared" si="54"/>
        <v>0</v>
      </c>
      <c r="O185" s="292">
        <f t="shared" si="55"/>
        <v>0</v>
      </c>
      <c r="P185" s="293">
        <f t="shared" si="44"/>
        <v>0</v>
      </c>
      <c r="Q185" s="301">
        <f t="shared" si="61"/>
        <v>0</v>
      </c>
      <c r="R185" s="292">
        <f t="shared" si="56"/>
        <v>0</v>
      </c>
      <c r="S185" s="292">
        <f t="shared" si="57"/>
        <v>0</v>
      </c>
      <c r="T185" s="321">
        <f t="shared" si="45"/>
        <v>0</v>
      </c>
      <c r="U185" s="134"/>
      <c r="V185" s="134"/>
      <c r="W185" s="134"/>
      <c r="X185" s="134"/>
    </row>
    <row r="186" spans="1:24" s="1" customFormat="1" ht="15" customHeight="1">
      <c r="A186" s="409">
        <f t="shared" si="46"/>
        <v>5.7499999999999996E-2</v>
      </c>
      <c r="B186" s="406">
        <f t="shared" si="47"/>
        <v>4.7916666666666663E-3</v>
      </c>
      <c r="C186" s="197">
        <f t="shared" si="48"/>
        <v>13</v>
      </c>
      <c r="D186" s="290">
        <v>154</v>
      </c>
      <c r="E186" s="300">
        <f t="shared" si="58"/>
        <v>0</v>
      </c>
      <c r="F186" s="292">
        <f t="shared" si="49"/>
        <v>0</v>
      </c>
      <c r="G186" s="292">
        <f t="shared" si="50"/>
        <v>0</v>
      </c>
      <c r="H186" s="293">
        <f t="shared" si="51"/>
        <v>0</v>
      </c>
      <c r="I186" s="301">
        <f t="shared" si="59"/>
        <v>0</v>
      </c>
      <c r="J186" s="510">
        <f t="shared" si="52"/>
        <v>0</v>
      </c>
      <c r="K186" s="292">
        <f t="shared" si="53"/>
        <v>0</v>
      </c>
      <c r="L186" s="321">
        <f t="shared" si="62"/>
        <v>0</v>
      </c>
      <c r="M186" s="300">
        <f t="shared" si="60"/>
        <v>0</v>
      </c>
      <c r="N186" s="292">
        <f t="shared" si="54"/>
        <v>0</v>
      </c>
      <c r="O186" s="292">
        <f t="shared" si="55"/>
        <v>0</v>
      </c>
      <c r="P186" s="293">
        <f t="shared" si="44"/>
        <v>0</v>
      </c>
      <c r="Q186" s="301">
        <f t="shared" si="61"/>
        <v>0</v>
      </c>
      <c r="R186" s="292">
        <f t="shared" si="56"/>
        <v>0</v>
      </c>
      <c r="S186" s="292">
        <f t="shared" si="57"/>
        <v>0</v>
      </c>
      <c r="T186" s="321">
        <f t="shared" si="45"/>
        <v>0</v>
      </c>
      <c r="U186" s="134"/>
      <c r="V186" s="134"/>
      <c r="W186" s="134"/>
      <c r="X186" s="134"/>
    </row>
    <row r="187" spans="1:24" s="1" customFormat="1" ht="15" customHeight="1">
      <c r="A187" s="409">
        <f t="shared" si="46"/>
        <v>5.7499999999999996E-2</v>
      </c>
      <c r="B187" s="406">
        <f t="shared" si="47"/>
        <v>4.7916666666666663E-3</v>
      </c>
      <c r="C187" s="197">
        <f t="shared" si="48"/>
        <v>13</v>
      </c>
      <c r="D187" s="290">
        <v>155</v>
      </c>
      <c r="E187" s="300">
        <f t="shared" si="58"/>
        <v>0</v>
      </c>
      <c r="F187" s="292">
        <f t="shared" si="49"/>
        <v>0</v>
      </c>
      <c r="G187" s="292">
        <f t="shared" si="50"/>
        <v>0</v>
      </c>
      <c r="H187" s="293">
        <f t="shared" si="51"/>
        <v>0</v>
      </c>
      <c r="I187" s="301">
        <f t="shared" si="59"/>
        <v>0</v>
      </c>
      <c r="J187" s="510">
        <f t="shared" si="52"/>
        <v>0</v>
      </c>
      <c r="K187" s="292">
        <f t="shared" si="53"/>
        <v>0</v>
      </c>
      <c r="L187" s="321">
        <f t="shared" si="62"/>
        <v>0</v>
      </c>
      <c r="M187" s="300">
        <f t="shared" si="60"/>
        <v>0</v>
      </c>
      <c r="N187" s="292">
        <f t="shared" si="54"/>
        <v>0</v>
      </c>
      <c r="O187" s="292">
        <f t="shared" si="55"/>
        <v>0</v>
      </c>
      <c r="P187" s="293">
        <f t="shared" si="44"/>
        <v>0</v>
      </c>
      <c r="Q187" s="301">
        <f t="shared" si="61"/>
        <v>0</v>
      </c>
      <c r="R187" s="292">
        <f t="shared" si="56"/>
        <v>0</v>
      </c>
      <c r="S187" s="292">
        <f t="shared" si="57"/>
        <v>0</v>
      </c>
      <c r="T187" s="321">
        <f t="shared" si="45"/>
        <v>0</v>
      </c>
      <c r="U187" s="134"/>
      <c r="V187" s="134"/>
      <c r="W187" s="134"/>
      <c r="X187" s="134"/>
    </row>
    <row r="188" spans="1:24" s="1" customFormat="1" ht="15" customHeight="1">
      <c r="A188" s="409">
        <f t="shared" si="46"/>
        <v>5.7499999999999996E-2</v>
      </c>
      <c r="B188" s="406">
        <f t="shared" si="47"/>
        <v>4.7916666666666663E-3</v>
      </c>
      <c r="C188" s="197">
        <f t="shared" si="48"/>
        <v>13</v>
      </c>
      <c r="D188" s="290">
        <v>156</v>
      </c>
      <c r="E188" s="300">
        <f t="shared" si="58"/>
        <v>0</v>
      </c>
      <c r="F188" s="292">
        <f t="shared" si="49"/>
        <v>0</v>
      </c>
      <c r="G188" s="292">
        <f t="shared" si="50"/>
        <v>0</v>
      </c>
      <c r="H188" s="293">
        <f t="shared" si="51"/>
        <v>0</v>
      </c>
      <c r="I188" s="301">
        <f t="shared" si="59"/>
        <v>0</v>
      </c>
      <c r="J188" s="510">
        <f t="shared" si="52"/>
        <v>0</v>
      </c>
      <c r="K188" s="292">
        <f t="shared" si="53"/>
        <v>0</v>
      </c>
      <c r="L188" s="321">
        <f t="shared" si="62"/>
        <v>0</v>
      </c>
      <c r="M188" s="300">
        <f t="shared" si="60"/>
        <v>0</v>
      </c>
      <c r="N188" s="292">
        <f t="shared" si="54"/>
        <v>0</v>
      </c>
      <c r="O188" s="292">
        <f t="shared" si="55"/>
        <v>0</v>
      </c>
      <c r="P188" s="293">
        <f t="shared" si="44"/>
        <v>0</v>
      </c>
      <c r="Q188" s="301">
        <f t="shared" si="61"/>
        <v>0</v>
      </c>
      <c r="R188" s="292">
        <f t="shared" si="56"/>
        <v>0</v>
      </c>
      <c r="S188" s="292">
        <f t="shared" si="57"/>
        <v>0</v>
      </c>
      <c r="T188" s="321">
        <f t="shared" si="45"/>
        <v>0</v>
      </c>
      <c r="U188" s="134"/>
      <c r="V188" s="134"/>
      <c r="W188" s="134"/>
      <c r="X188" s="134"/>
    </row>
    <row r="189" spans="1:24" s="1" customFormat="1" ht="15" customHeight="1">
      <c r="A189" s="409">
        <f t="shared" si="46"/>
        <v>5.7499999999999996E-2</v>
      </c>
      <c r="B189" s="406">
        <f t="shared" si="47"/>
        <v>4.7916666666666663E-3</v>
      </c>
      <c r="C189" s="197">
        <f t="shared" si="48"/>
        <v>14</v>
      </c>
      <c r="D189" s="290">
        <v>157</v>
      </c>
      <c r="E189" s="300">
        <f t="shared" si="58"/>
        <v>0</v>
      </c>
      <c r="F189" s="292">
        <f t="shared" si="49"/>
        <v>0</v>
      </c>
      <c r="G189" s="292">
        <f t="shared" si="50"/>
        <v>0</v>
      </c>
      <c r="H189" s="293">
        <f t="shared" si="51"/>
        <v>0</v>
      </c>
      <c r="I189" s="301">
        <f t="shared" si="59"/>
        <v>0</v>
      </c>
      <c r="J189" s="510">
        <f t="shared" si="52"/>
        <v>0</v>
      </c>
      <c r="K189" s="292">
        <f t="shared" si="53"/>
        <v>0</v>
      </c>
      <c r="L189" s="321">
        <f t="shared" si="62"/>
        <v>0</v>
      </c>
      <c r="M189" s="300">
        <f t="shared" si="60"/>
        <v>0</v>
      </c>
      <c r="N189" s="292">
        <f t="shared" si="54"/>
        <v>0</v>
      </c>
      <c r="O189" s="292">
        <f t="shared" si="55"/>
        <v>0</v>
      </c>
      <c r="P189" s="293">
        <f t="shared" si="44"/>
        <v>0</v>
      </c>
      <c r="Q189" s="301">
        <f t="shared" si="61"/>
        <v>0</v>
      </c>
      <c r="R189" s="292">
        <f t="shared" si="56"/>
        <v>0</v>
      </c>
      <c r="S189" s="292">
        <f t="shared" si="57"/>
        <v>0</v>
      </c>
      <c r="T189" s="321">
        <f t="shared" si="45"/>
        <v>0</v>
      </c>
      <c r="U189" s="134"/>
      <c r="V189" s="134"/>
      <c r="W189" s="134"/>
      <c r="X189" s="134"/>
    </row>
    <row r="190" spans="1:24" s="1" customFormat="1" ht="15" customHeight="1">
      <c r="A190" s="409">
        <f t="shared" si="46"/>
        <v>5.7499999999999996E-2</v>
      </c>
      <c r="B190" s="406">
        <f t="shared" si="47"/>
        <v>4.7916666666666663E-3</v>
      </c>
      <c r="C190" s="197">
        <f t="shared" si="48"/>
        <v>14</v>
      </c>
      <c r="D190" s="290">
        <v>158</v>
      </c>
      <c r="E190" s="300">
        <f t="shared" si="58"/>
        <v>0</v>
      </c>
      <c r="F190" s="292">
        <f t="shared" si="49"/>
        <v>0</v>
      </c>
      <c r="G190" s="292">
        <f t="shared" si="50"/>
        <v>0</v>
      </c>
      <c r="H190" s="293">
        <f t="shared" si="51"/>
        <v>0</v>
      </c>
      <c r="I190" s="301">
        <f t="shared" si="59"/>
        <v>0</v>
      </c>
      <c r="J190" s="510">
        <f t="shared" si="52"/>
        <v>0</v>
      </c>
      <c r="K190" s="292">
        <f t="shared" si="53"/>
        <v>0</v>
      </c>
      <c r="L190" s="321">
        <f t="shared" si="62"/>
        <v>0</v>
      </c>
      <c r="M190" s="300">
        <f t="shared" si="60"/>
        <v>0</v>
      </c>
      <c r="N190" s="292">
        <f t="shared" si="54"/>
        <v>0</v>
      </c>
      <c r="O190" s="292">
        <f t="shared" si="55"/>
        <v>0</v>
      </c>
      <c r="P190" s="293">
        <f t="shared" si="44"/>
        <v>0</v>
      </c>
      <c r="Q190" s="301">
        <f t="shared" si="61"/>
        <v>0</v>
      </c>
      <c r="R190" s="292">
        <f t="shared" si="56"/>
        <v>0</v>
      </c>
      <c r="S190" s="292">
        <f t="shared" si="57"/>
        <v>0</v>
      </c>
      <c r="T190" s="321">
        <f t="shared" si="45"/>
        <v>0</v>
      </c>
      <c r="U190" s="134"/>
      <c r="V190" s="134"/>
      <c r="W190" s="134"/>
      <c r="X190" s="134"/>
    </row>
    <row r="191" spans="1:24" s="1" customFormat="1" ht="15" customHeight="1">
      <c r="A191" s="409">
        <f t="shared" si="46"/>
        <v>5.7499999999999996E-2</v>
      </c>
      <c r="B191" s="406">
        <f t="shared" si="47"/>
        <v>4.7916666666666663E-3</v>
      </c>
      <c r="C191" s="197">
        <f t="shared" si="48"/>
        <v>14</v>
      </c>
      <c r="D191" s="290">
        <v>159</v>
      </c>
      <c r="E191" s="300">
        <f t="shared" si="58"/>
        <v>0</v>
      </c>
      <c r="F191" s="292">
        <f t="shared" si="49"/>
        <v>0</v>
      </c>
      <c r="G191" s="292">
        <f t="shared" si="50"/>
        <v>0</v>
      </c>
      <c r="H191" s="293">
        <f t="shared" si="51"/>
        <v>0</v>
      </c>
      <c r="I191" s="301">
        <f t="shared" si="59"/>
        <v>0</v>
      </c>
      <c r="J191" s="510">
        <f t="shared" si="52"/>
        <v>0</v>
      </c>
      <c r="K191" s="292">
        <f t="shared" si="53"/>
        <v>0</v>
      </c>
      <c r="L191" s="321">
        <f t="shared" si="62"/>
        <v>0</v>
      </c>
      <c r="M191" s="300">
        <f t="shared" si="60"/>
        <v>0</v>
      </c>
      <c r="N191" s="292">
        <f t="shared" si="54"/>
        <v>0</v>
      </c>
      <c r="O191" s="292">
        <f t="shared" si="55"/>
        <v>0</v>
      </c>
      <c r="P191" s="293">
        <f t="shared" si="44"/>
        <v>0</v>
      </c>
      <c r="Q191" s="301">
        <f t="shared" si="61"/>
        <v>0</v>
      </c>
      <c r="R191" s="292">
        <f t="shared" si="56"/>
        <v>0</v>
      </c>
      <c r="S191" s="292">
        <f t="shared" si="57"/>
        <v>0</v>
      </c>
      <c r="T191" s="321">
        <f t="shared" si="45"/>
        <v>0</v>
      </c>
      <c r="U191" s="134"/>
      <c r="V191" s="134"/>
      <c r="W191" s="134"/>
      <c r="X191" s="134"/>
    </row>
    <row r="192" spans="1:24" s="1" customFormat="1" ht="15" customHeight="1">
      <c r="A192" s="409">
        <f t="shared" si="46"/>
        <v>5.7499999999999996E-2</v>
      </c>
      <c r="B192" s="406">
        <f t="shared" si="47"/>
        <v>4.7916666666666663E-3</v>
      </c>
      <c r="C192" s="197">
        <f t="shared" si="48"/>
        <v>14</v>
      </c>
      <c r="D192" s="290">
        <v>160</v>
      </c>
      <c r="E192" s="300">
        <f t="shared" si="58"/>
        <v>0</v>
      </c>
      <c r="F192" s="292">
        <f t="shared" si="49"/>
        <v>0</v>
      </c>
      <c r="G192" s="292">
        <f t="shared" si="50"/>
        <v>0</v>
      </c>
      <c r="H192" s="293">
        <f t="shared" si="51"/>
        <v>0</v>
      </c>
      <c r="I192" s="301">
        <f t="shared" si="59"/>
        <v>0</v>
      </c>
      <c r="J192" s="510">
        <f t="shared" si="52"/>
        <v>0</v>
      </c>
      <c r="K192" s="292">
        <f t="shared" si="53"/>
        <v>0</v>
      </c>
      <c r="L192" s="321">
        <f t="shared" si="62"/>
        <v>0</v>
      </c>
      <c r="M192" s="300">
        <f t="shared" si="60"/>
        <v>0</v>
      </c>
      <c r="N192" s="292">
        <f t="shared" si="54"/>
        <v>0</v>
      </c>
      <c r="O192" s="292">
        <f t="shared" si="55"/>
        <v>0</v>
      </c>
      <c r="P192" s="293">
        <f t="shared" si="44"/>
        <v>0</v>
      </c>
      <c r="Q192" s="301">
        <f t="shared" si="61"/>
        <v>0</v>
      </c>
      <c r="R192" s="292">
        <f t="shared" si="56"/>
        <v>0</v>
      </c>
      <c r="S192" s="292">
        <f t="shared" si="57"/>
        <v>0</v>
      </c>
      <c r="T192" s="321">
        <f t="shared" si="45"/>
        <v>0</v>
      </c>
      <c r="U192" s="134"/>
      <c r="V192" s="134"/>
      <c r="W192" s="134"/>
      <c r="X192" s="134"/>
    </row>
    <row r="193" spans="1:24" s="1" customFormat="1" ht="15" customHeight="1">
      <c r="A193" s="409">
        <f t="shared" si="46"/>
        <v>5.7499999999999996E-2</v>
      </c>
      <c r="B193" s="406">
        <f t="shared" si="47"/>
        <v>4.7916666666666663E-3</v>
      </c>
      <c r="C193" s="197">
        <f t="shared" si="48"/>
        <v>14</v>
      </c>
      <c r="D193" s="290">
        <v>161</v>
      </c>
      <c r="E193" s="300">
        <f t="shared" si="58"/>
        <v>0</v>
      </c>
      <c r="F193" s="292">
        <f t="shared" si="49"/>
        <v>0</v>
      </c>
      <c r="G193" s="292">
        <f t="shared" si="50"/>
        <v>0</v>
      </c>
      <c r="H193" s="293">
        <f t="shared" si="51"/>
        <v>0</v>
      </c>
      <c r="I193" s="301">
        <f t="shared" si="59"/>
        <v>0</v>
      </c>
      <c r="J193" s="510">
        <f t="shared" si="52"/>
        <v>0</v>
      </c>
      <c r="K193" s="292">
        <f t="shared" si="53"/>
        <v>0</v>
      </c>
      <c r="L193" s="321">
        <f t="shared" si="62"/>
        <v>0</v>
      </c>
      <c r="M193" s="300">
        <f t="shared" si="60"/>
        <v>0</v>
      </c>
      <c r="N193" s="292">
        <f t="shared" si="54"/>
        <v>0</v>
      </c>
      <c r="O193" s="292">
        <f t="shared" si="55"/>
        <v>0</v>
      </c>
      <c r="P193" s="293">
        <f t="shared" si="44"/>
        <v>0</v>
      </c>
      <c r="Q193" s="301">
        <f t="shared" si="61"/>
        <v>0</v>
      </c>
      <c r="R193" s="292">
        <f t="shared" si="56"/>
        <v>0</v>
      </c>
      <c r="S193" s="292">
        <f t="shared" si="57"/>
        <v>0</v>
      </c>
      <c r="T193" s="321">
        <f t="shared" si="45"/>
        <v>0</v>
      </c>
      <c r="U193" s="134"/>
      <c r="V193" s="134"/>
      <c r="W193" s="134"/>
      <c r="X193" s="134"/>
    </row>
    <row r="194" spans="1:24" s="1" customFormat="1" ht="15" customHeight="1">
      <c r="A194" s="409">
        <f t="shared" si="46"/>
        <v>5.7499999999999996E-2</v>
      </c>
      <c r="B194" s="406">
        <f t="shared" si="47"/>
        <v>4.7916666666666663E-3</v>
      </c>
      <c r="C194" s="197">
        <f t="shared" si="48"/>
        <v>14</v>
      </c>
      <c r="D194" s="290">
        <v>162</v>
      </c>
      <c r="E194" s="300">
        <f t="shared" si="58"/>
        <v>0</v>
      </c>
      <c r="F194" s="292">
        <f t="shared" si="49"/>
        <v>0</v>
      </c>
      <c r="G194" s="292">
        <f t="shared" si="50"/>
        <v>0</v>
      </c>
      <c r="H194" s="293">
        <f t="shared" si="51"/>
        <v>0</v>
      </c>
      <c r="I194" s="301">
        <f t="shared" si="59"/>
        <v>0</v>
      </c>
      <c r="J194" s="510">
        <f t="shared" si="52"/>
        <v>0</v>
      </c>
      <c r="K194" s="292">
        <f t="shared" si="53"/>
        <v>0</v>
      </c>
      <c r="L194" s="321">
        <f t="shared" si="62"/>
        <v>0</v>
      </c>
      <c r="M194" s="300">
        <f t="shared" si="60"/>
        <v>0</v>
      </c>
      <c r="N194" s="292">
        <f t="shared" si="54"/>
        <v>0</v>
      </c>
      <c r="O194" s="292">
        <f t="shared" si="55"/>
        <v>0</v>
      </c>
      <c r="P194" s="293">
        <f t="shared" si="44"/>
        <v>0</v>
      </c>
      <c r="Q194" s="301">
        <f t="shared" si="61"/>
        <v>0</v>
      </c>
      <c r="R194" s="292">
        <f t="shared" si="56"/>
        <v>0</v>
      </c>
      <c r="S194" s="292">
        <f t="shared" si="57"/>
        <v>0</v>
      </c>
      <c r="T194" s="321">
        <f t="shared" si="45"/>
        <v>0</v>
      </c>
      <c r="U194" s="134"/>
      <c r="V194" s="134"/>
      <c r="W194" s="134"/>
      <c r="X194" s="134"/>
    </row>
    <row r="195" spans="1:24" s="1" customFormat="1" ht="15" customHeight="1">
      <c r="A195" s="409">
        <f t="shared" si="46"/>
        <v>5.7499999999999996E-2</v>
      </c>
      <c r="B195" s="406">
        <f t="shared" si="47"/>
        <v>4.7916666666666663E-3</v>
      </c>
      <c r="C195" s="197">
        <f t="shared" si="48"/>
        <v>14</v>
      </c>
      <c r="D195" s="290">
        <v>163</v>
      </c>
      <c r="E195" s="300">
        <f t="shared" si="58"/>
        <v>0</v>
      </c>
      <c r="F195" s="292">
        <f t="shared" si="49"/>
        <v>0</v>
      </c>
      <c r="G195" s="292">
        <f t="shared" si="50"/>
        <v>0</v>
      </c>
      <c r="H195" s="293">
        <f t="shared" si="51"/>
        <v>0</v>
      </c>
      <c r="I195" s="301">
        <f t="shared" si="59"/>
        <v>0</v>
      </c>
      <c r="J195" s="510">
        <f t="shared" si="52"/>
        <v>0</v>
      </c>
      <c r="K195" s="292">
        <f t="shared" si="53"/>
        <v>0</v>
      </c>
      <c r="L195" s="321">
        <f t="shared" si="62"/>
        <v>0</v>
      </c>
      <c r="M195" s="300">
        <f t="shared" si="60"/>
        <v>0</v>
      </c>
      <c r="N195" s="292">
        <f t="shared" si="54"/>
        <v>0</v>
      </c>
      <c r="O195" s="292">
        <f t="shared" si="55"/>
        <v>0</v>
      </c>
      <c r="P195" s="293">
        <f t="shared" si="44"/>
        <v>0</v>
      </c>
      <c r="Q195" s="301">
        <f t="shared" si="61"/>
        <v>0</v>
      </c>
      <c r="R195" s="292">
        <f t="shared" si="56"/>
        <v>0</v>
      </c>
      <c r="S195" s="292">
        <f t="shared" si="57"/>
        <v>0</v>
      </c>
      <c r="T195" s="321">
        <f t="shared" si="45"/>
        <v>0</v>
      </c>
      <c r="U195" s="134"/>
      <c r="V195" s="134"/>
      <c r="W195" s="134"/>
      <c r="X195" s="134"/>
    </row>
    <row r="196" spans="1:24" s="1" customFormat="1" ht="15" customHeight="1">
      <c r="A196" s="409">
        <f t="shared" si="46"/>
        <v>5.7499999999999996E-2</v>
      </c>
      <c r="B196" s="406">
        <f t="shared" si="47"/>
        <v>4.7916666666666663E-3</v>
      </c>
      <c r="C196" s="197">
        <f t="shared" si="48"/>
        <v>14</v>
      </c>
      <c r="D196" s="290">
        <v>164</v>
      </c>
      <c r="E196" s="300">
        <f t="shared" si="58"/>
        <v>0</v>
      </c>
      <c r="F196" s="292">
        <f t="shared" si="49"/>
        <v>0</v>
      </c>
      <c r="G196" s="292">
        <f t="shared" si="50"/>
        <v>0</v>
      </c>
      <c r="H196" s="293">
        <f t="shared" si="51"/>
        <v>0</v>
      </c>
      <c r="I196" s="301">
        <f t="shared" si="59"/>
        <v>0</v>
      </c>
      <c r="J196" s="510">
        <f t="shared" si="52"/>
        <v>0</v>
      </c>
      <c r="K196" s="292">
        <f t="shared" si="53"/>
        <v>0</v>
      </c>
      <c r="L196" s="321">
        <f t="shared" si="62"/>
        <v>0</v>
      </c>
      <c r="M196" s="300">
        <f t="shared" si="60"/>
        <v>0</v>
      </c>
      <c r="N196" s="292">
        <f t="shared" si="54"/>
        <v>0</v>
      </c>
      <c r="O196" s="292">
        <f t="shared" si="55"/>
        <v>0</v>
      </c>
      <c r="P196" s="293">
        <f t="shared" si="44"/>
        <v>0</v>
      </c>
      <c r="Q196" s="301">
        <f t="shared" si="61"/>
        <v>0</v>
      </c>
      <c r="R196" s="292">
        <f t="shared" si="56"/>
        <v>0</v>
      </c>
      <c r="S196" s="292">
        <f t="shared" si="57"/>
        <v>0</v>
      </c>
      <c r="T196" s="321">
        <f t="shared" si="45"/>
        <v>0</v>
      </c>
      <c r="U196" s="134"/>
      <c r="V196" s="134"/>
      <c r="W196" s="134"/>
      <c r="X196" s="134"/>
    </row>
    <row r="197" spans="1:24" s="1" customFormat="1" ht="15" customHeight="1">
      <c r="A197" s="409">
        <f t="shared" si="46"/>
        <v>5.7499999999999996E-2</v>
      </c>
      <c r="B197" s="406">
        <f t="shared" si="47"/>
        <v>4.7916666666666663E-3</v>
      </c>
      <c r="C197" s="197">
        <f t="shared" si="48"/>
        <v>14</v>
      </c>
      <c r="D197" s="290">
        <v>165</v>
      </c>
      <c r="E197" s="300">
        <f t="shared" si="58"/>
        <v>0</v>
      </c>
      <c r="F197" s="292">
        <f t="shared" si="49"/>
        <v>0</v>
      </c>
      <c r="G197" s="292">
        <f t="shared" si="50"/>
        <v>0</v>
      </c>
      <c r="H197" s="293">
        <f t="shared" si="51"/>
        <v>0</v>
      </c>
      <c r="I197" s="301">
        <f t="shared" si="59"/>
        <v>0</v>
      </c>
      <c r="J197" s="510">
        <f t="shared" si="52"/>
        <v>0</v>
      </c>
      <c r="K197" s="292">
        <f t="shared" si="53"/>
        <v>0</v>
      </c>
      <c r="L197" s="321">
        <f t="shared" si="62"/>
        <v>0</v>
      </c>
      <c r="M197" s="300">
        <f t="shared" si="60"/>
        <v>0</v>
      </c>
      <c r="N197" s="292">
        <f t="shared" si="54"/>
        <v>0</v>
      </c>
      <c r="O197" s="292">
        <f t="shared" si="55"/>
        <v>0</v>
      </c>
      <c r="P197" s="293">
        <f t="shared" si="44"/>
        <v>0</v>
      </c>
      <c r="Q197" s="301">
        <f t="shared" si="61"/>
        <v>0</v>
      </c>
      <c r="R197" s="292">
        <f t="shared" si="56"/>
        <v>0</v>
      </c>
      <c r="S197" s="292">
        <f t="shared" si="57"/>
        <v>0</v>
      </c>
      <c r="T197" s="321">
        <f t="shared" si="45"/>
        <v>0</v>
      </c>
      <c r="U197" s="134"/>
      <c r="V197" s="134"/>
      <c r="W197" s="134"/>
      <c r="X197" s="134"/>
    </row>
    <row r="198" spans="1:24" s="1" customFormat="1" ht="15" customHeight="1">
      <c r="A198" s="409">
        <f t="shared" si="46"/>
        <v>5.7499999999999996E-2</v>
      </c>
      <c r="B198" s="406">
        <f t="shared" si="47"/>
        <v>4.7916666666666663E-3</v>
      </c>
      <c r="C198" s="197">
        <f t="shared" si="48"/>
        <v>14</v>
      </c>
      <c r="D198" s="290">
        <v>166</v>
      </c>
      <c r="E198" s="300">
        <f t="shared" si="58"/>
        <v>0</v>
      </c>
      <c r="F198" s="292">
        <f t="shared" si="49"/>
        <v>0</v>
      </c>
      <c r="G198" s="292">
        <f t="shared" si="50"/>
        <v>0</v>
      </c>
      <c r="H198" s="293">
        <f t="shared" si="51"/>
        <v>0</v>
      </c>
      <c r="I198" s="301">
        <f t="shared" si="59"/>
        <v>0</v>
      </c>
      <c r="J198" s="510">
        <f t="shared" si="52"/>
        <v>0</v>
      </c>
      <c r="K198" s="292">
        <f t="shared" si="53"/>
        <v>0</v>
      </c>
      <c r="L198" s="321">
        <f t="shared" si="62"/>
        <v>0</v>
      </c>
      <c r="M198" s="300">
        <f t="shared" si="60"/>
        <v>0</v>
      </c>
      <c r="N198" s="292">
        <f t="shared" si="54"/>
        <v>0</v>
      </c>
      <c r="O198" s="292">
        <f t="shared" si="55"/>
        <v>0</v>
      </c>
      <c r="P198" s="293">
        <f t="shared" si="44"/>
        <v>0</v>
      </c>
      <c r="Q198" s="301">
        <f t="shared" si="61"/>
        <v>0</v>
      </c>
      <c r="R198" s="292">
        <f t="shared" si="56"/>
        <v>0</v>
      </c>
      <c r="S198" s="292">
        <f t="shared" si="57"/>
        <v>0</v>
      </c>
      <c r="T198" s="321">
        <f t="shared" si="45"/>
        <v>0</v>
      </c>
      <c r="U198" s="134"/>
      <c r="V198" s="134"/>
      <c r="W198" s="134"/>
      <c r="X198" s="134"/>
    </row>
    <row r="199" spans="1:24" s="1" customFormat="1" ht="15" customHeight="1">
      <c r="A199" s="409">
        <f t="shared" si="46"/>
        <v>5.7499999999999996E-2</v>
      </c>
      <c r="B199" s="406">
        <f t="shared" si="47"/>
        <v>4.7916666666666663E-3</v>
      </c>
      <c r="C199" s="197">
        <f t="shared" si="48"/>
        <v>14</v>
      </c>
      <c r="D199" s="290">
        <v>167</v>
      </c>
      <c r="E199" s="300">
        <f t="shared" si="58"/>
        <v>0</v>
      </c>
      <c r="F199" s="292">
        <f t="shared" si="49"/>
        <v>0</v>
      </c>
      <c r="G199" s="292">
        <f t="shared" si="50"/>
        <v>0</v>
      </c>
      <c r="H199" s="293">
        <f t="shared" si="51"/>
        <v>0</v>
      </c>
      <c r="I199" s="301">
        <f t="shared" si="59"/>
        <v>0</v>
      </c>
      <c r="J199" s="510">
        <f t="shared" si="52"/>
        <v>0</v>
      </c>
      <c r="K199" s="292">
        <f t="shared" si="53"/>
        <v>0</v>
      </c>
      <c r="L199" s="321">
        <f t="shared" si="62"/>
        <v>0</v>
      </c>
      <c r="M199" s="300">
        <f t="shared" si="60"/>
        <v>0</v>
      </c>
      <c r="N199" s="292">
        <f t="shared" si="54"/>
        <v>0</v>
      </c>
      <c r="O199" s="292">
        <f t="shared" si="55"/>
        <v>0</v>
      </c>
      <c r="P199" s="293">
        <f t="shared" si="44"/>
        <v>0</v>
      </c>
      <c r="Q199" s="301">
        <f t="shared" si="61"/>
        <v>0</v>
      </c>
      <c r="R199" s="292">
        <f t="shared" si="56"/>
        <v>0</v>
      </c>
      <c r="S199" s="292">
        <f t="shared" si="57"/>
        <v>0</v>
      </c>
      <c r="T199" s="321">
        <f t="shared" si="45"/>
        <v>0</v>
      </c>
      <c r="U199" s="134"/>
      <c r="V199" s="134"/>
      <c r="W199" s="134"/>
      <c r="X199" s="134"/>
    </row>
    <row r="200" spans="1:24" s="1" customFormat="1" ht="15" customHeight="1">
      <c r="A200" s="409">
        <f t="shared" si="46"/>
        <v>5.7499999999999996E-2</v>
      </c>
      <c r="B200" s="406">
        <f t="shared" si="47"/>
        <v>4.7916666666666663E-3</v>
      </c>
      <c r="C200" s="197">
        <f t="shared" si="48"/>
        <v>14</v>
      </c>
      <c r="D200" s="290">
        <v>168</v>
      </c>
      <c r="E200" s="300">
        <f t="shared" si="58"/>
        <v>0</v>
      </c>
      <c r="F200" s="292">
        <f t="shared" si="49"/>
        <v>0</v>
      </c>
      <c r="G200" s="292">
        <f t="shared" si="50"/>
        <v>0</v>
      </c>
      <c r="H200" s="293">
        <f t="shared" si="51"/>
        <v>0</v>
      </c>
      <c r="I200" s="301">
        <f t="shared" si="59"/>
        <v>0</v>
      </c>
      <c r="J200" s="510">
        <f t="shared" si="52"/>
        <v>0</v>
      </c>
      <c r="K200" s="292">
        <f t="shared" si="53"/>
        <v>0</v>
      </c>
      <c r="L200" s="321">
        <f t="shared" si="62"/>
        <v>0</v>
      </c>
      <c r="M200" s="300">
        <f t="shared" si="60"/>
        <v>0</v>
      </c>
      <c r="N200" s="292">
        <f t="shared" si="54"/>
        <v>0</v>
      </c>
      <c r="O200" s="292">
        <f t="shared" si="55"/>
        <v>0</v>
      </c>
      <c r="P200" s="293">
        <f t="shared" si="44"/>
        <v>0</v>
      </c>
      <c r="Q200" s="301">
        <f t="shared" si="61"/>
        <v>0</v>
      </c>
      <c r="R200" s="292">
        <f t="shared" si="56"/>
        <v>0</v>
      </c>
      <c r="S200" s="292">
        <f t="shared" si="57"/>
        <v>0</v>
      </c>
      <c r="T200" s="321">
        <f t="shared" si="45"/>
        <v>0</v>
      </c>
      <c r="U200" s="134"/>
      <c r="V200" s="134"/>
      <c r="W200" s="134"/>
      <c r="X200" s="134"/>
    </row>
    <row r="201" spans="1:24" s="1" customFormat="1" ht="15" customHeight="1">
      <c r="A201" s="409">
        <f t="shared" si="46"/>
        <v>5.7499999999999996E-2</v>
      </c>
      <c r="B201" s="406">
        <f t="shared" si="47"/>
        <v>4.7916666666666663E-3</v>
      </c>
      <c r="C201" s="197">
        <f t="shared" si="48"/>
        <v>15</v>
      </c>
      <c r="D201" s="290">
        <v>169</v>
      </c>
      <c r="E201" s="300">
        <f t="shared" si="58"/>
        <v>0</v>
      </c>
      <c r="F201" s="292">
        <f t="shared" si="49"/>
        <v>0</v>
      </c>
      <c r="G201" s="292">
        <f t="shared" si="50"/>
        <v>0</v>
      </c>
      <c r="H201" s="293">
        <f t="shared" si="51"/>
        <v>0</v>
      </c>
      <c r="I201" s="301">
        <f t="shared" si="59"/>
        <v>0</v>
      </c>
      <c r="J201" s="510">
        <f t="shared" si="52"/>
        <v>0</v>
      </c>
      <c r="K201" s="292">
        <f t="shared" si="53"/>
        <v>0</v>
      </c>
      <c r="L201" s="321">
        <f t="shared" si="62"/>
        <v>0</v>
      </c>
      <c r="M201" s="300">
        <f t="shared" si="60"/>
        <v>0</v>
      </c>
      <c r="N201" s="292">
        <f t="shared" si="54"/>
        <v>0</v>
      </c>
      <c r="O201" s="292">
        <f t="shared" si="55"/>
        <v>0</v>
      </c>
      <c r="P201" s="293">
        <f t="shared" si="44"/>
        <v>0</v>
      </c>
      <c r="Q201" s="301">
        <f t="shared" si="61"/>
        <v>0</v>
      </c>
      <c r="R201" s="292">
        <f t="shared" si="56"/>
        <v>0</v>
      </c>
      <c r="S201" s="292">
        <f t="shared" si="57"/>
        <v>0</v>
      </c>
      <c r="T201" s="321">
        <f t="shared" si="45"/>
        <v>0</v>
      </c>
      <c r="U201" s="134"/>
      <c r="V201" s="134"/>
      <c r="W201" s="134"/>
      <c r="X201" s="134"/>
    </row>
    <row r="202" spans="1:24" s="1" customFormat="1" ht="15" customHeight="1">
      <c r="A202" s="409">
        <f t="shared" si="46"/>
        <v>5.7499999999999996E-2</v>
      </c>
      <c r="B202" s="406">
        <f t="shared" si="47"/>
        <v>4.7916666666666663E-3</v>
      </c>
      <c r="C202" s="197">
        <f t="shared" si="48"/>
        <v>15</v>
      </c>
      <c r="D202" s="290">
        <v>170</v>
      </c>
      <c r="E202" s="300">
        <f t="shared" si="58"/>
        <v>0</v>
      </c>
      <c r="F202" s="292">
        <f t="shared" si="49"/>
        <v>0</v>
      </c>
      <c r="G202" s="292">
        <f t="shared" si="50"/>
        <v>0</v>
      </c>
      <c r="H202" s="293">
        <f t="shared" si="51"/>
        <v>0</v>
      </c>
      <c r="I202" s="301">
        <f t="shared" si="59"/>
        <v>0</v>
      </c>
      <c r="J202" s="510">
        <f t="shared" si="52"/>
        <v>0</v>
      </c>
      <c r="K202" s="292">
        <f t="shared" si="53"/>
        <v>0</v>
      </c>
      <c r="L202" s="321">
        <f t="shared" si="62"/>
        <v>0</v>
      </c>
      <c r="M202" s="300">
        <f t="shared" si="60"/>
        <v>0</v>
      </c>
      <c r="N202" s="292">
        <f t="shared" si="54"/>
        <v>0</v>
      </c>
      <c r="O202" s="292">
        <f t="shared" si="55"/>
        <v>0</v>
      </c>
      <c r="P202" s="293">
        <f t="shared" si="44"/>
        <v>0</v>
      </c>
      <c r="Q202" s="301">
        <f t="shared" si="61"/>
        <v>0</v>
      </c>
      <c r="R202" s="292">
        <f t="shared" si="56"/>
        <v>0</v>
      </c>
      <c r="S202" s="292">
        <f t="shared" si="57"/>
        <v>0</v>
      </c>
      <c r="T202" s="321">
        <f t="shared" si="45"/>
        <v>0</v>
      </c>
      <c r="U202" s="134"/>
      <c r="V202" s="134"/>
      <c r="W202" s="134"/>
      <c r="X202" s="134"/>
    </row>
    <row r="203" spans="1:24" s="1" customFormat="1" ht="15" customHeight="1">
      <c r="A203" s="409">
        <f t="shared" si="46"/>
        <v>5.7499999999999996E-2</v>
      </c>
      <c r="B203" s="406">
        <f t="shared" si="47"/>
        <v>4.7916666666666663E-3</v>
      </c>
      <c r="C203" s="197">
        <f t="shared" si="48"/>
        <v>15</v>
      </c>
      <c r="D203" s="290">
        <v>171</v>
      </c>
      <c r="E203" s="300">
        <f t="shared" si="58"/>
        <v>0</v>
      </c>
      <c r="F203" s="292">
        <f t="shared" si="49"/>
        <v>0</v>
      </c>
      <c r="G203" s="292">
        <f t="shared" si="50"/>
        <v>0</v>
      </c>
      <c r="H203" s="293">
        <f t="shared" si="51"/>
        <v>0</v>
      </c>
      <c r="I203" s="301">
        <f t="shared" si="59"/>
        <v>0</v>
      </c>
      <c r="J203" s="510">
        <f t="shared" si="52"/>
        <v>0</v>
      </c>
      <c r="K203" s="292">
        <f t="shared" si="53"/>
        <v>0</v>
      </c>
      <c r="L203" s="321">
        <f t="shared" si="62"/>
        <v>0</v>
      </c>
      <c r="M203" s="300">
        <f t="shared" si="60"/>
        <v>0</v>
      </c>
      <c r="N203" s="292">
        <f t="shared" si="54"/>
        <v>0</v>
      </c>
      <c r="O203" s="292">
        <f t="shared" si="55"/>
        <v>0</v>
      </c>
      <c r="P203" s="293">
        <f t="shared" si="44"/>
        <v>0</v>
      </c>
      <c r="Q203" s="301">
        <f t="shared" si="61"/>
        <v>0</v>
      </c>
      <c r="R203" s="292">
        <f t="shared" si="56"/>
        <v>0</v>
      </c>
      <c r="S203" s="292">
        <f t="shared" si="57"/>
        <v>0</v>
      </c>
      <c r="T203" s="321">
        <f t="shared" si="45"/>
        <v>0</v>
      </c>
      <c r="U203" s="134"/>
      <c r="V203" s="134"/>
      <c r="W203" s="134"/>
      <c r="X203" s="134"/>
    </row>
    <row r="204" spans="1:24" s="1" customFormat="1" ht="15" customHeight="1">
      <c r="A204" s="409">
        <f t="shared" si="46"/>
        <v>5.7499999999999996E-2</v>
      </c>
      <c r="B204" s="406">
        <f t="shared" si="47"/>
        <v>4.7916666666666663E-3</v>
      </c>
      <c r="C204" s="197">
        <f t="shared" si="48"/>
        <v>15</v>
      </c>
      <c r="D204" s="290">
        <v>172</v>
      </c>
      <c r="E204" s="300">
        <f t="shared" si="58"/>
        <v>0</v>
      </c>
      <c r="F204" s="292">
        <f t="shared" si="49"/>
        <v>0</v>
      </c>
      <c r="G204" s="292">
        <f t="shared" si="50"/>
        <v>0</v>
      </c>
      <c r="H204" s="293">
        <f t="shared" si="51"/>
        <v>0</v>
      </c>
      <c r="I204" s="301">
        <f t="shared" si="59"/>
        <v>0</v>
      </c>
      <c r="J204" s="510">
        <f t="shared" si="52"/>
        <v>0</v>
      </c>
      <c r="K204" s="292">
        <f t="shared" si="53"/>
        <v>0</v>
      </c>
      <c r="L204" s="321">
        <f t="shared" si="62"/>
        <v>0</v>
      </c>
      <c r="M204" s="300">
        <f t="shared" si="60"/>
        <v>0</v>
      </c>
      <c r="N204" s="292">
        <f t="shared" si="54"/>
        <v>0</v>
      </c>
      <c r="O204" s="292">
        <f t="shared" si="55"/>
        <v>0</v>
      </c>
      <c r="P204" s="293">
        <f t="shared" si="44"/>
        <v>0</v>
      </c>
      <c r="Q204" s="301">
        <f t="shared" si="61"/>
        <v>0</v>
      </c>
      <c r="R204" s="292">
        <f t="shared" si="56"/>
        <v>0</v>
      </c>
      <c r="S204" s="292">
        <f t="shared" si="57"/>
        <v>0</v>
      </c>
      <c r="T204" s="321">
        <f t="shared" si="45"/>
        <v>0</v>
      </c>
      <c r="U204" s="134"/>
      <c r="V204" s="134"/>
      <c r="W204" s="134"/>
      <c r="X204" s="134"/>
    </row>
    <row r="205" spans="1:24" s="1" customFormat="1" ht="15" customHeight="1">
      <c r="A205" s="409">
        <f t="shared" si="46"/>
        <v>5.7499999999999996E-2</v>
      </c>
      <c r="B205" s="406">
        <f t="shared" si="47"/>
        <v>4.7916666666666663E-3</v>
      </c>
      <c r="C205" s="197">
        <f t="shared" si="48"/>
        <v>15</v>
      </c>
      <c r="D205" s="290">
        <v>173</v>
      </c>
      <c r="E205" s="300">
        <f t="shared" si="58"/>
        <v>0</v>
      </c>
      <c r="F205" s="292">
        <f t="shared" si="49"/>
        <v>0</v>
      </c>
      <c r="G205" s="292">
        <f t="shared" si="50"/>
        <v>0</v>
      </c>
      <c r="H205" s="293">
        <f t="shared" si="51"/>
        <v>0</v>
      </c>
      <c r="I205" s="301">
        <f t="shared" si="59"/>
        <v>0</v>
      </c>
      <c r="J205" s="510">
        <f t="shared" si="52"/>
        <v>0</v>
      </c>
      <c r="K205" s="292">
        <f t="shared" si="53"/>
        <v>0</v>
      </c>
      <c r="L205" s="321">
        <f t="shared" si="62"/>
        <v>0</v>
      </c>
      <c r="M205" s="300">
        <f t="shared" si="60"/>
        <v>0</v>
      </c>
      <c r="N205" s="292">
        <f t="shared" si="54"/>
        <v>0</v>
      </c>
      <c r="O205" s="292">
        <f t="shared" si="55"/>
        <v>0</v>
      </c>
      <c r="P205" s="293">
        <f t="shared" si="44"/>
        <v>0</v>
      </c>
      <c r="Q205" s="301">
        <f t="shared" si="61"/>
        <v>0</v>
      </c>
      <c r="R205" s="292">
        <f t="shared" si="56"/>
        <v>0</v>
      </c>
      <c r="S205" s="292">
        <f t="shared" si="57"/>
        <v>0</v>
      </c>
      <c r="T205" s="321">
        <f t="shared" si="45"/>
        <v>0</v>
      </c>
      <c r="U205" s="134"/>
      <c r="V205" s="134"/>
      <c r="W205" s="134"/>
      <c r="X205" s="134"/>
    </row>
    <row r="206" spans="1:24" s="1" customFormat="1" ht="15" customHeight="1">
      <c r="A206" s="409">
        <f t="shared" si="46"/>
        <v>5.7499999999999996E-2</v>
      </c>
      <c r="B206" s="406">
        <f t="shared" si="47"/>
        <v>4.7916666666666663E-3</v>
      </c>
      <c r="C206" s="197">
        <f t="shared" si="48"/>
        <v>15</v>
      </c>
      <c r="D206" s="290">
        <v>174</v>
      </c>
      <c r="E206" s="300">
        <f t="shared" si="58"/>
        <v>0</v>
      </c>
      <c r="F206" s="292">
        <f t="shared" si="49"/>
        <v>0</v>
      </c>
      <c r="G206" s="292">
        <f t="shared" si="50"/>
        <v>0</v>
      </c>
      <c r="H206" s="293">
        <f t="shared" si="51"/>
        <v>0</v>
      </c>
      <c r="I206" s="301">
        <f t="shared" si="59"/>
        <v>0</v>
      </c>
      <c r="J206" s="510">
        <f t="shared" si="52"/>
        <v>0</v>
      </c>
      <c r="K206" s="292">
        <f t="shared" si="53"/>
        <v>0</v>
      </c>
      <c r="L206" s="321">
        <f t="shared" si="62"/>
        <v>0</v>
      </c>
      <c r="M206" s="300">
        <f t="shared" si="60"/>
        <v>0</v>
      </c>
      <c r="N206" s="292">
        <f t="shared" si="54"/>
        <v>0</v>
      </c>
      <c r="O206" s="292">
        <f t="shared" si="55"/>
        <v>0</v>
      </c>
      <c r="P206" s="293">
        <f t="shared" si="44"/>
        <v>0</v>
      </c>
      <c r="Q206" s="301">
        <f t="shared" si="61"/>
        <v>0</v>
      </c>
      <c r="R206" s="292">
        <f t="shared" si="56"/>
        <v>0</v>
      </c>
      <c r="S206" s="292">
        <f t="shared" si="57"/>
        <v>0</v>
      </c>
      <c r="T206" s="321">
        <f t="shared" si="45"/>
        <v>0</v>
      </c>
      <c r="U206" s="134"/>
      <c r="V206" s="134"/>
      <c r="W206" s="134"/>
      <c r="X206" s="134"/>
    </row>
    <row r="207" spans="1:24" s="1" customFormat="1" ht="15" customHeight="1">
      <c r="A207" s="409">
        <f t="shared" si="46"/>
        <v>5.7499999999999996E-2</v>
      </c>
      <c r="B207" s="406">
        <f t="shared" si="47"/>
        <v>4.7916666666666663E-3</v>
      </c>
      <c r="C207" s="197">
        <f t="shared" si="48"/>
        <v>15</v>
      </c>
      <c r="D207" s="290">
        <v>175</v>
      </c>
      <c r="E207" s="300">
        <f t="shared" si="58"/>
        <v>0</v>
      </c>
      <c r="F207" s="292">
        <f t="shared" si="49"/>
        <v>0</v>
      </c>
      <c r="G207" s="292">
        <f t="shared" si="50"/>
        <v>0</v>
      </c>
      <c r="H207" s="293">
        <f t="shared" si="51"/>
        <v>0</v>
      </c>
      <c r="I207" s="301">
        <f t="shared" si="59"/>
        <v>0</v>
      </c>
      <c r="J207" s="510">
        <f t="shared" si="52"/>
        <v>0</v>
      </c>
      <c r="K207" s="292">
        <f t="shared" si="53"/>
        <v>0</v>
      </c>
      <c r="L207" s="321">
        <f t="shared" si="62"/>
        <v>0</v>
      </c>
      <c r="M207" s="300">
        <f t="shared" si="60"/>
        <v>0</v>
      </c>
      <c r="N207" s="292">
        <f t="shared" si="54"/>
        <v>0</v>
      </c>
      <c r="O207" s="292">
        <f t="shared" si="55"/>
        <v>0</v>
      </c>
      <c r="P207" s="293">
        <f t="shared" si="44"/>
        <v>0</v>
      </c>
      <c r="Q207" s="301">
        <f t="shared" si="61"/>
        <v>0</v>
      </c>
      <c r="R207" s="292">
        <f t="shared" si="56"/>
        <v>0</v>
      </c>
      <c r="S207" s="292">
        <f t="shared" si="57"/>
        <v>0</v>
      </c>
      <c r="T207" s="321">
        <f t="shared" si="45"/>
        <v>0</v>
      </c>
      <c r="U207" s="134"/>
      <c r="V207" s="134"/>
      <c r="W207" s="134"/>
      <c r="X207" s="134"/>
    </row>
    <row r="208" spans="1:24" s="1" customFormat="1" ht="15" customHeight="1">
      <c r="A208" s="409">
        <f t="shared" si="46"/>
        <v>5.7499999999999996E-2</v>
      </c>
      <c r="B208" s="406">
        <f t="shared" si="47"/>
        <v>4.7916666666666663E-3</v>
      </c>
      <c r="C208" s="197">
        <f t="shared" si="48"/>
        <v>15</v>
      </c>
      <c r="D208" s="290">
        <v>176</v>
      </c>
      <c r="E208" s="300">
        <f t="shared" si="58"/>
        <v>0</v>
      </c>
      <c r="F208" s="292">
        <f t="shared" si="49"/>
        <v>0</v>
      </c>
      <c r="G208" s="292">
        <f t="shared" si="50"/>
        <v>0</v>
      </c>
      <c r="H208" s="293">
        <f t="shared" si="51"/>
        <v>0</v>
      </c>
      <c r="I208" s="301">
        <f t="shared" si="59"/>
        <v>0</v>
      </c>
      <c r="J208" s="510">
        <f t="shared" si="52"/>
        <v>0</v>
      </c>
      <c r="K208" s="292">
        <f t="shared" si="53"/>
        <v>0</v>
      </c>
      <c r="L208" s="321">
        <f t="shared" si="62"/>
        <v>0</v>
      </c>
      <c r="M208" s="300">
        <f t="shared" si="60"/>
        <v>0</v>
      </c>
      <c r="N208" s="292">
        <f t="shared" si="54"/>
        <v>0</v>
      </c>
      <c r="O208" s="292">
        <f t="shared" si="55"/>
        <v>0</v>
      </c>
      <c r="P208" s="293">
        <f t="shared" si="44"/>
        <v>0</v>
      </c>
      <c r="Q208" s="301">
        <f t="shared" si="61"/>
        <v>0</v>
      </c>
      <c r="R208" s="292">
        <f t="shared" si="56"/>
        <v>0</v>
      </c>
      <c r="S208" s="292">
        <f t="shared" si="57"/>
        <v>0</v>
      </c>
      <c r="T208" s="321">
        <f t="shared" si="45"/>
        <v>0</v>
      </c>
      <c r="U208" s="134"/>
      <c r="V208" s="134"/>
      <c r="W208" s="134"/>
      <c r="X208" s="134"/>
    </row>
    <row r="209" spans="1:24" s="1" customFormat="1" ht="15" customHeight="1">
      <c r="A209" s="409">
        <f t="shared" si="46"/>
        <v>5.7499999999999996E-2</v>
      </c>
      <c r="B209" s="406">
        <f t="shared" si="47"/>
        <v>4.7916666666666663E-3</v>
      </c>
      <c r="C209" s="197">
        <f t="shared" si="48"/>
        <v>15</v>
      </c>
      <c r="D209" s="290">
        <v>177</v>
      </c>
      <c r="E209" s="300">
        <f t="shared" si="58"/>
        <v>0</v>
      </c>
      <c r="F209" s="292">
        <f t="shared" si="49"/>
        <v>0</v>
      </c>
      <c r="G209" s="292">
        <f t="shared" si="50"/>
        <v>0</v>
      </c>
      <c r="H209" s="293">
        <f t="shared" si="51"/>
        <v>0</v>
      </c>
      <c r="I209" s="301">
        <f t="shared" si="59"/>
        <v>0</v>
      </c>
      <c r="J209" s="510">
        <f t="shared" si="52"/>
        <v>0</v>
      </c>
      <c r="K209" s="292">
        <f t="shared" si="53"/>
        <v>0</v>
      </c>
      <c r="L209" s="321">
        <f t="shared" si="62"/>
        <v>0</v>
      </c>
      <c r="M209" s="300">
        <f t="shared" si="60"/>
        <v>0</v>
      </c>
      <c r="N209" s="292">
        <f t="shared" si="54"/>
        <v>0</v>
      </c>
      <c r="O209" s="292">
        <f t="shared" si="55"/>
        <v>0</v>
      </c>
      <c r="P209" s="293">
        <f t="shared" ref="P209:P272" si="63">IF(M209&lt;$M$10,M209+N209,$M$11)</f>
        <v>0</v>
      </c>
      <c r="Q209" s="301">
        <f t="shared" si="61"/>
        <v>0</v>
      </c>
      <c r="R209" s="292">
        <f t="shared" si="56"/>
        <v>0</v>
      </c>
      <c r="S209" s="292">
        <f t="shared" si="57"/>
        <v>0</v>
      </c>
      <c r="T209" s="321">
        <f t="shared" si="45"/>
        <v>0</v>
      </c>
      <c r="U209" s="134"/>
      <c r="V209" s="134"/>
      <c r="W209" s="134"/>
      <c r="X209" s="134"/>
    </row>
    <row r="210" spans="1:24" s="1" customFormat="1" ht="15" customHeight="1">
      <c r="A210" s="409">
        <f t="shared" si="46"/>
        <v>5.7499999999999996E-2</v>
      </c>
      <c r="B210" s="406">
        <f t="shared" si="47"/>
        <v>4.7916666666666663E-3</v>
      </c>
      <c r="C210" s="197">
        <f t="shared" si="48"/>
        <v>15</v>
      </c>
      <c r="D210" s="290">
        <v>178</v>
      </c>
      <c r="E210" s="300">
        <f t="shared" si="58"/>
        <v>0</v>
      </c>
      <c r="F210" s="292">
        <f t="shared" si="49"/>
        <v>0</v>
      </c>
      <c r="G210" s="292">
        <f t="shared" si="50"/>
        <v>0</v>
      </c>
      <c r="H210" s="293">
        <f t="shared" si="51"/>
        <v>0</v>
      </c>
      <c r="I210" s="301">
        <f t="shared" si="59"/>
        <v>0</v>
      </c>
      <c r="J210" s="510">
        <f t="shared" si="52"/>
        <v>0</v>
      </c>
      <c r="K210" s="292">
        <f t="shared" si="53"/>
        <v>0</v>
      </c>
      <c r="L210" s="321">
        <f t="shared" si="62"/>
        <v>0</v>
      </c>
      <c r="M210" s="300">
        <f t="shared" si="60"/>
        <v>0</v>
      </c>
      <c r="N210" s="292">
        <f t="shared" si="54"/>
        <v>0</v>
      </c>
      <c r="O210" s="292">
        <f t="shared" si="55"/>
        <v>0</v>
      </c>
      <c r="P210" s="293">
        <f t="shared" si="63"/>
        <v>0</v>
      </c>
      <c r="Q210" s="301">
        <f t="shared" si="61"/>
        <v>0</v>
      </c>
      <c r="R210" s="292">
        <f t="shared" si="56"/>
        <v>0</v>
      </c>
      <c r="S210" s="292">
        <f t="shared" si="57"/>
        <v>0</v>
      </c>
      <c r="T210" s="321">
        <f t="shared" si="45"/>
        <v>0</v>
      </c>
      <c r="U210" s="134"/>
      <c r="V210" s="134"/>
      <c r="W210" s="134"/>
      <c r="X210" s="134"/>
    </row>
    <row r="211" spans="1:24" s="1" customFormat="1" ht="15" customHeight="1">
      <c r="A211" s="409">
        <f t="shared" si="46"/>
        <v>5.7499999999999996E-2</v>
      </c>
      <c r="B211" s="406">
        <f t="shared" si="47"/>
        <v>4.7916666666666663E-3</v>
      </c>
      <c r="C211" s="197">
        <f t="shared" si="48"/>
        <v>15</v>
      </c>
      <c r="D211" s="290">
        <v>179</v>
      </c>
      <c r="E211" s="300">
        <f t="shared" si="58"/>
        <v>0</v>
      </c>
      <c r="F211" s="292">
        <f t="shared" si="49"/>
        <v>0</v>
      </c>
      <c r="G211" s="292">
        <f t="shared" si="50"/>
        <v>0</v>
      </c>
      <c r="H211" s="293">
        <f t="shared" si="51"/>
        <v>0</v>
      </c>
      <c r="I211" s="301">
        <f t="shared" si="59"/>
        <v>0</v>
      </c>
      <c r="J211" s="510">
        <f t="shared" si="52"/>
        <v>0</v>
      </c>
      <c r="K211" s="292">
        <f t="shared" si="53"/>
        <v>0</v>
      </c>
      <c r="L211" s="321">
        <f t="shared" si="62"/>
        <v>0</v>
      </c>
      <c r="M211" s="300">
        <f t="shared" si="60"/>
        <v>0</v>
      </c>
      <c r="N211" s="292">
        <f t="shared" si="54"/>
        <v>0</v>
      </c>
      <c r="O211" s="292">
        <f t="shared" si="55"/>
        <v>0</v>
      </c>
      <c r="P211" s="293">
        <f t="shared" si="63"/>
        <v>0</v>
      </c>
      <c r="Q211" s="301">
        <f t="shared" si="61"/>
        <v>0</v>
      </c>
      <c r="R211" s="292">
        <f t="shared" si="56"/>
        <v>0</v>
      </c>
      <c r="S211" s="292">
        <f t="shared" si="57"/>
        <v>0</v>
      </c>
      <c r="T211" s="321">
        <f t="shared" si="45"/>
        <v>0</v>
      </c>
      <c r="U211" s="134"/>
      <c r="V211" s="134"/>
      <c r="W211" s="134"/>
      <c r="X211" s="134"/>
    </row>
    <row r="212" spans="1:24" s="1" customFormat="1" ht="15" customHeight="1">
      <c r="A212" s="409">
        <f t="shared" si="46"/>
        <v>5.7499999999999996E-2</v>
      </c>
      <c r="B212" s="406">
        <f t="shared" si="47"/>
        <v>4.7916666666666663E-3</v>
      </c>
      <c r="C212" s="197">
        <f t="shared" si="48"/>
        <v>15</v>
      </c>
      <c r="D212" s="290">
        <v>180</v>
      </c>
      <c r="E212" s="300">
        <f t="shared" si="58"/>
        <v>0</v>
      </c>
      <c r="F212" s="292">
        <f t="shared" si="49"/>
        <v>0</v>
      </c>
      <c r="G212" s="292">
        <f t="shared" si="50"/>
        <v>0</v>
      </c>
      <c r="H212" s="293">
        <f t="shared" si="51"/>
        <v>0</v>
      </c>
      <c r="I212" s="301">
        <f t="shared" si="59"/>
        <v>0</v>
      </c>
      <c r="J212" s="510">
        <f t="shared" si="52"/>
        <v>0</v>
      </c>
      <c r="K212" s="292">
        <f t="shared" si="53"/>
        <v>0</v>
      </c>
      <c r="L212" s="321">
        <f t="shared" si="62"/>
        <v>0</v>
      </c>
      <c r="M212" s="300">
        <f t="shared" si="60"/>
        <v>0</v>
      </c>
      <c r="N212" s="292">
        <f t="shared" si="54"/>
        <v>0</v>
      </c>
      <c r="O212" s="292">
        <f t="shared" si="55"/>
        <v>0</v>
      </c>
      <c r="P212" s="293">
        <f t="shared" si="63"/>
        <v>0</v>
      </c>
      <c r="Q212" s="301">
        <f t="shared" si="61"/>
        <v>0</v>
      </c>
      <c r="R212" s="292">
        <f t="shared" si="56"/>
        <v>0</v>
      </c>
      <c r="S212" s="292">
        <f t="shared" si="57"/>
        <v>0</v>
      </c>
      <c r="T212" s="321">
        <f t="shared" si="45"/>
        <v>0</v>
      </c>
      <c r="U212" s="134"/>
      <c r="V212" s="134"/>
      <c r="W212" s="134"/>
      <c r="X212" s="134"/>
    </row>
    <row r="213" spans="1:24" s="1" customFormat="1" ht="15" customHeight="1">
      <c r="A213" s="409">
        <f t="shared" si="46"/>
        <v>5.7499999999999996E-2</v>
      </c>
      <c r="B213" s="406">
        <f t="shared" si="47"/>
        <v>4.7916666666666663E-3</v>
      </c>
      <c r="C213" s="197">
        <f t="shared" si="48"/>
        <v>16</v>
      </c>
      <c r="D213" s="290">
        <v>181</v>
      </c>
      <c r="E213" s="300">
        <f t="shared" si="58"/>
        <v>0</v>
      </c>
      <c r="F213" s="292">
        <f t="shared" si="49"/>
        <v>0</v>
      </c>
      <c r="G213" s="292">
        <f t="shared" si="50"/>
        <v>0</v>
      </c>
      <c r="H213" s="293">
        <f t="shared" si="51"/>
        <v>0</v>
      </c>
      <c r="I213" s="301">
        <f t="shared" si="59"/>
        <v>0</v>
      </c>
      <c r="J213" s="510">
        <f t="shared" si="52"/>
        <v>0</v>
      </c>
      <c r="K213" s="292">
        <f t="shared" si="53"/>
        <v>0</v>
      </c>
      <c r="L213" s="321">
        <f t="shared" si="62"/>
        <v>0</v>
      </c>
      <c r="M213" s="300">
        <f t="shared" si="60"/>
        <v>0</v>
      </c>
      <c r="N213" s="292">
        <f t="shared" si="54"/>
        <v>0</v>
      </c>
      <c r="O213" s="292">
        <f t="shared" si="55"/>
        <v>0</v>
      </c>
      <c r="P213" s="293">
        <f t="shared" si="63"/>
        <v>0</v>
      </c>
      <c r="Q213" s="301">
        <f t="shared" si="61"/>
        <v>0</v>
      </c>
      <c r="R213" s="292">
        <f t="shared" si="56"/>
        <v>0</v>
      </c>
      <c r="S213" s="292">
        <f t="shared" si="57"/>
        <v>0</v>
      </c>
      <c r="T213" s="321">
        <f t="shared" si="45"/>
        <v>0</v>
      </c>
      <c r="U213" s="134"/>
      <c r="V213" s="134"/>
      <c r="W213" s="134"/>
      <c r="X213" s="134"/>
    </row>
    <row r="214" spans="1:24" s="1" customFormat="1" ht="15" customHeight="1">
      <c r="A214" s="409">
        <f t="shared" si="46"/>
        <v>5.7499999999999996E-2</v>
      </c>
      <c r="B214" s="406">
        <f t="shared" si="47"/>
        <v>4.7916666666666663E-3</v>
      </c>
      <c r="C214" s="197">
        <f t="shared" si="48"/>
        <v>16</v>
      </c>
      <c r="D214" s="290">
        <v>182</v>
      </c>
      <c r="E214" s="300">
        <f t="shared" si="58"/>
        <v>0</v>
      </c>
      <c r="F214" s="292">
        <f t="shared" si="49"/>
        <v>0</v>
      </c>
      <c r="G214" s="292">
        <f t="shared" si="50"/>
        <v>0</v>
      </c>
      <c r="H214" s="293">
        <f t="shared" si="51"/>
        <v>0</v>
      </c>
      <c r="I214" s="301">
        <f t="shared" si="59"/>
        <v>0</v>
      </c>
      <c r="J214" s="510">
        <f t="shared" si="52"/>
        <v>0</v>
      </c>
      <c r="K214" s="292">
        <f t="shared" si="53"/>
        <v>0</v>
      </c>
      <c r="L214" s="321">
        <f t="shared" si="62"/>
        <v>0</v>
      </c>
      <c r="M214" s="300">
        <f t="shared" si="60"/>
        <v>0</v>
      </c>
      <c r="N214" s="292">
        <f t="shared" si="54"/>
        <v>0</v>
      </c>
      <c r="O214" s="292">
        <f t="shared" si="55"/>
        <v>0</v>
      </c>
      <c r="P214" s="293">
        <f t="shared" si="63"/>
        <v>0</v>
      </c>
      <c r="Q214" s="301">
        <f t="shared" si="61"/>
        <v>0</v>
      </c>
      <c r="R214" s="292">
        <f t="shared" si="56"/>
        <v>0</v>
      </c>
      <c r="S214" s="292">
        <f t="shared" si="57"/>
        <v>0</v>
      </c>
      <c r="T214" s="321">
        <f t="shared" si="45"/>
        <v>0</v>
      </c>
      <c r="U214" s="134"/>
      <c r="V214" s="134"/>
      <c r="W214" s="134"/>
      <c r="X214" s="134"/>
    </row>
    <row r="215" spans="1:24" s="1" customFormat="1" ht="15" customHeight="1">
      <c r="A215" s="409">
        <f t="shared" si="46"/>
        <v>5.7499999999999996E-2</v>
      </c>
      <c r="B215" s="406">
        <f t="shared" si="47"/>
        <v>4.7916666666666663E-3</v>
      </c>
      <c r="C215" s="197">
        <f t="shared" si="48"/>
        <v>16</v>
      </c>
      <c r="D215" s="290">
        <v>183</v>
      </c>
      <c r="E215" s="300">
        <f t="shared" si="58"/>
        <v>0</v>
      </c>
      <c r="F215" s="292">
        <f t="shared" si="49"/>
        <v>0</v>
      </c>
      <c r="G215" s="292">
        <f t="shared" si="50"/>
        <v>0</v>
      </c>
      <c r="H215" s="293">
        <f t="shared" si="51"/>
        <v>0</v>
      </c>
      <c r="I215" s="301">
        <f t="shared" si="59"/>
        <v>0</v>
      </c>
      <c r="J215" s="510">
        <f t="shared" si="52"/>
        <v>0</v>
      </c>
      <c r="K215" s="292">
        <f t="shared" si="53"/>
        <v>0</v>
      </c>
      <c r="L215" s="321">
        <f t="shared" si="62"/>
        <v>0</v>
      </c>
      <c r="M215" s="300">
        <f t="shared" si="60"/>
        <v>0</v>
      </c>
      <c r="N215" s="292">
        <f t="shared" si="54"/>
        <v>0</v>
      </c>
      <c r="O215" s="292">
        <f t="shared" si="55"/>
        <v>0</v>
      </c>
      <c r="P215" s="293">
        <f t="shared" si="63"/>
        <v>0</v>
      </c>
      <c r="Q215" s="301">
        <f t="shared" si="61"/>
        <v>0</v>
      </c>
      <c r="R215" s="292">
        <f t="shared" si="56"/>
        <v>0</v>
      </c>
      <c r="S215" s="292">
        <f t="shared" si="57"/>
        <v>0</v>
      </c>
      <c r="T215" s="321">
        <f t="shared" si="45"/>
        <v>0</v>
      </c>
      <c r="U215" s="134"/>
      <c r="V215" s="134"/>
      <c r="W215" s="134"/>
      <c r="X215" s="134"/>
    </row>
    <row r="216" spans="1:24" s="1" customFormat="1" ht="15" customHeight="1">
      <c r="A216" s="409">
        <f t="shared" si="46"/>
        <v>5.7499999999999996E-2</v>
      </c>
      <c r="B216" s="406">
        <f t="shared" si="47"/>
        <v>4.7916666666666663E-3</v>
      </c>
      <c r="C216" s="197">
        <f t="shared" si="48"/>
        <v>16</v>
      </c>
      <c r="D216" s="290">
        <v>184</v>
      </c>
      <c r="E216" s="300">
        <f t="shared" si="58"/>
        <v>0</v>
      </c>
      <c r="F216" s="292">
        <f t="shared" si="49"/>
        <v>0</v>
      </c>
      <c r="G216" s="292">
        <f t="shared" si="50"/>
        <v>0</v>
      </c>
      <c r="H216" s="293">
        <f t="shared" si="51"/>
        <v>0</v>
      </c>
      <c r="I216" s="301">
        <f t="shared" si="59"/>
        <v>0</v>
      </c>
      <c r="J216" s="510">
        <f t="shared" si="52"/>
        <v>0</v>
      </c>
      <c r="K216" s="292">
        <f t="shared" si="53"/>
        <v>0</v>
      </c>
      <c r="L216" s="321">
        <f t="shared" si="62"/>
        <v>0</v>
      </c>
      <c r="M216" s="300">
        <f t="shared" si="60"/>
        <v>0</v>
      </c>
      <c r="N216" s="292">
        <f t="shared" si="54"/>
        <v>0</v>
      </c>
      <c r="O216" s="292">
        <f t="shared" si="55"/>
        <v>0</v>
      </c>
      <c r="P216" s="293">
        <f t="shared" si="63"/>
        <v>0</v>
      </c>
      <c r="Q216" s="301">
        <f t="shared" si="61"/>
        <v>0</v>
      </c>
      <c r="R216" s="292">
        <f t="shared" si="56"/>
        <v>0</v>
      </c>
      <c r="S216" s="292">
        <f t="shared" si="57"/>
        <v>0</v>
      </c>
      <c r="T216" s="321">
        <f t="shared" si="45"/>
        <v>0</v>
      </c>
      <c r="U216" s="134"/>
      <c r="V216" s="134"/>
      <c r="W216" s="134"/>
      <c r="X216" s="134"/>
    </row>
    <row r="217" spans="1:24" s="1" customFormat="1" ht="15" customHeight="1">
      <c r="A217" s="409">
        <f t="shared" si="46"/>
        <v>5.7499999999999996E-2</v>
      </c>
      <c r="B217" s="406">
        <f t="shared" si="47"/>
        <v>4.7916666666666663E-3</v>
      </c>
      <c r="C217" s="197">
        <f t="shared" si="48"/>
        <v>16</v>
      </c>
      <c r="D217" s="290">
        <v>185</v>
      </c>
      <c r="E217" s="300">
        <f t="shared" si="58"/>
        <v>0</v>
      </c>
      <c r="F217" s="292">
        <f t="shared" si="49"/>
        <v>0</v>
      </c>
      <c r="G217" s="292">
        <f t="shared" si="50"/>
        <v>0</v>
      </c>
      <c r="H217" s="293">
        <f t="shared" si="51"/>
        <v>0</v>
      </c>
      <c r="I217" s="301">
        <f t="shared" si="59"/>
        <v>0</v>
      </c>
      <c r="J217" s="510">
        <f t="shared" si="52"/>
        <v>0</v>
      </c>
      <c r="K217" s="292">
        <f t="shared" si="53"/>
        <v>0</v>
      </c>
      <c r="L217" s="321">
        <f t="shared" si="62"/>
        <v>0</v>
      </c>
      <c r="M217" s="300">
        <f t="shared" si="60"/>
        <v>0</v>
      </c>
      <c r="N217" s="292">
        <f t="shared" si="54"/>
        <v>0</v>
      </c>
      <c r="O217" s="292">
        <f t="shared" si="55"/>
        <v>0</v>
      </c>
      <c r="P217" s="293">
        <f t="shared" si="63"/>
        <v>0</v>
      </c>
      <c r="Q217" s="301">
        <f t="shared" si="61"/>
        <v>0</v>
      </c>
      <c r="R217" s="292">
        <f t="shared" si="56"/>
        <v>0</v>
      </c>
      <c r="S217" s="292">
        <f t="shared" si="57"/>
        <v>0</v>
      </c>
      <c r="T217" s="321">
        <f t="shared" si="45"/>
        <v>0</v>
      </c>
      <c r="U217" s="134"/>
      <c r="V217" s="134"/>
      <c r="W217" s="134"/>
      <c r="X217" s="134"/>
    </row>
    <row r="218" spans="1:24" s="1" customFormat="1" ht="15" customHeight="1">
      <c r="A218" s="409">
        <f t="shared" si="46"/>
        <v>5.7499999999999996E-2</v>
      </c>
      <c r="B218" s="406">
        <f t="shared" si="47"/>
        <v>4.7916666666666663E-3</v>
      </c>
      <c r="C218" s="197">
        <f t="shared" si="48"/>
        <v>16</v>
      </c>
      <c r="D218" s="290">
        <v>186</v>
      </c>
      <c r="E218" s="300">
        <f t="shared" si="58"/>
        <v>0</v>
      </c>
      <c r="F218" s="292">
        <f t="shared" si="49"/>
        <v>0</v>
      </c>
      <c r="G218" s="292">
        <f t="shared" si="50"/>
        <v>0</v>
      </c>
      <c r="H218" s="293">
        <f t="shared" si="51"/>
        <v>0</v>
      </c>
      <c r="I218" s="301">
        <f t="shared" si="59"/>
        <v>0</v>
      </c>
      <c r="J218" s="510">
        <f t="shared" si="52"/>
        <v>0</v>
      </c>
      <c r="K218" s="292">
        <f t="shared" si="53"/>
        <v>0</v>
      </c>
      <c r="L218" s="321">
        <f t="shared" si="62"/>
        <v>0</v>
      </c>
      <c r="M218" s="300">
        <f t="shared" si="60"/>
        <v>0</v>
      </c>
      <c r="N218" s="292">
        <f t="shared" si="54"/>
        <v>0</v>
      </c>
      <c r="O218" s="292">
        <f t="shared" si="55"/>
        <v>0</v>
      </c>
      <c r="P218" s="293">
        <f t="shared" si="63"/>
        <v>0</v>
      </c>
      <c r="Q218" s="301">
        <f t="shared" si="61"/>
        <v>0</v>
      </c>
      <c r="R218" s="292">
        <f t="shared" si="56"/>
        <v>0</v>
      </c>
      <c r="S218" s="292">
        <f t="shared" si="57"/>
        <v>0</v>
      </c>
      <c r="T218" s="321">
        <f t="shared" si="45"/>
        <v>0</v>
      </c>
      <c r="U218" s="134"/>
      <c r="V218" s="134"/>
      <c r="W218" s="134"/>
      <c r="X218" s="134"/>
    </row>
    <row r="219" spans="1:24" s="1" customFormat="1" ht="15" customHeight="1">
      <c r="A219" s="409">
        <f t="shared" si="46"/>
        <v>5.7499999999999996E-2</v>
      </c>
      <c r="B219" s="406">
        <f t="shared" si="47"/>
        <v>4.7916666666666663E-3</v>
      </c>
      <c r="C219" s="197">
        <f t="shared" si="48"/>
        <v>16</v>
      </c>
      <c r="D219" s="290">
        <v>187</v>
      </c>
      <c r="E219" s="300">
        <f t="shared" si="58"/>
        <v>0</v>
      </c>
      <c r="F219" s="292">
        <f t="shared" si="49"/>
        <v>0</v>
      </c>
      <c r="G219" s="292">
        <f t="shared" si="50"/>
        <v>0</v>
      </c>
      <c r="H219" s="293">
        <f t="shared" si="51"/>
        <v>0</v>
      </c>
      <c r="I219" s="301">
        <f t="shared" si="59"/>
        <v>0</v>
      </c>
      <c r="J219" s="510">
        <f t="shared" si="52"/>
        <v>0</v>
      </c>
      <c r="K219" s="292">
        <f t="shared" si="53"/>
        <v>0</v>
      </c>
      <c r="L219" s="321">
        <f t="shared" si="62"/>
        <v>0</v>
      </c>
      <c r="M219" s="300">
        <f t="shared" si="60"/>
        <v>0</v>
      </c>
      <c r="N219" s="292">
        <f t="shared" si="54"/>
        <v>0</v>
      </c>
      <c r="O219" s="292">
        <f t="shared" si="55"/>
        <v>0</v>
      </c>
      <c r="P219" s="293">
        <f t="shared" si="63"/>
        <v>0</v>
      </c>
      <c r="Q219" s="301">
        <f t="shared" si="61"/>
        <v>0</v>
      </c>
      <c r="R219" s="292">
        <f t="shared" si="56"/>
        <v>0</v>
      </c>
      <c r="S219" s="292">
        <f t="shared" si="57"/>
        <v>0</v>
      </c>
      <c r="T219" s="321">
        <f t="shared" si="45"/>
        <v>0</v>
      </c>
      <c r="U219" s="134"/>
      <c r="V219" s="134"/>
      <c r="W219" s="134"/>
      <c r="X219" s="134"/>
    </row>
    <row r="220" spans="1:24" s="1" customFormat="1" ht="15" customHeight="1">
      <c r="A220" s="409">
        <f t="shared" si="46"/>
        <v>5.7499999999999996E-2</v>
      </c>
      <c r="B220" s="406">
        <f t="shared" si="47"/>
        <v>4.7916666666666663E-3</v>
      </c>
      <c r="C220" s="197">
        <f t="shared" si="48"/>
        <v>16</v>
      </c>
      <c r="D220" s="290">
        <v>188</v>
      </c>
      <c r="E220" s="300">
        <f t="shared" si="58"/>
        <v>0</v>
      </c>
      <c r="F220" s="292">
        <f t="shared" si="49"/>
        <v>0</v>
      </c>
      <c r="G220" s="292">
        <f t="shared" si="50"/>
        <v>0</v>
      </c>
      <c r="H220" s="293">
        <f t="shared" si="51"/>
        <v>0</v>
      </c>
      <c r="I220" s="301">
        <f t="shared" si="59"/>
        <v>0</v>
      </c>
      <c r="J220" s="510">
        <f t="shared" si="52"/>
        <v>0</v>
      </c>
      <c r="K220" s="292">
        <f t="shared" si="53"/>
        <v>0</v>
      </c>
      <c r="L220" s="321">
        <f t="shared" si="62"/>
        <v>0</v>
      </c>
      <c r="M220" s="300">
        <f t="shared" si="60"/>
        <v>0</v>
      </c>
      <c r="N220" s="292">
        <f t="shared" si="54"/>
        <v>0</v>
      </c>
      <c r="O220" s="292">
        <f t="shared" si="55"/>
        <v>0</v>
      </c>
      <c r="P220" s="293">
        <f t="shared" si="63"/>
        <v>0</v>
      </c>
      <c r="Q220" s="301">
        <f t="shared" si="61"/>
        <v>0</v>
      </c>
      <c r="R220" s="292">
        <f t="shared" si="56"/>
        <v>0</v>
      </c>
      <c r="S220" s="292">
        <f t="shared" si="57"/>
        <v>0</v>
      </c>
      <c r="T220" s="321">
        <f t="shared" si="45"/>
        <v>0</v>
      </c>
      <c r="U220" s="134"/>
      <c r="V220" s="134"/>
      <c r="W220" s="134"/>
      <c r="X220" s="134"/>
    </row>
    <row r="221" spans="1:24" s="1" customFormat="1" ht="15" customHeight="1">
      <c r="A221" s="409">
        <f t="shared" si="46"/>
        <v>5.7499999999999996E-2</v>
      </c>
      <c r="B221" s="406">
        <f t="shared" si="47"/>
        <v>4.7916666666666663E-3</v>
      </c>
      <c r="C221" s="197">
        <f t="shared" si="48"/>
        <v>16</v>
      </c>
      <c r="D221" s="290">
        <v>189</v>
      </c>
      <c r="E221" s="300">
        <f t="shared" si="58"/>
        <v>0</v>
      </c>
      <c r="F221" s="292">
        <f t="shared" si="49"/>
        <v>0</v>
      </c>
      <c r="G221" s="292">
        <f t="shared" si="50"/>
        <v>0</v>
      </c>
      <c r="H221" s="293">
        <f t="shared" si="51"/>
        <v>0</v>
      </c>
      <c r="I221" s="301">
        <f t="shared" si="59"/>
        <v>0</v>
      </c>
      <c r="J221" s="510">
        <f t="shared" si="52"/>
        <v>0</v>
      </c>
      <c r="K221" s="292">
        <f t="shared" si="53"/>
        <v>0</v>
      </c>
      <c r="L221" s="321">
        <f t="shared" si="62"/>
        <v>0</v>
      </c>
      <c r="M221" s="300">
        <f t="shared" si="60"/>
        <v>0</v>
      </c>
      <c r="N221" s="292">
        <f t="shared" si="54"/>
        <v>0</v>
      </c>
      <c r="O221" s="292">
        <f t="shared" si="55"/>
        <v>0</v>
      </c>
      <c r="P221" s="293">
        <f t="shared" si="63"/>
        <v>0</v>
      </c>
      <c r="Q221" s="301">
        <f t="shared" si="61"/>
        <v>0</v>
      </c>
      <c r="R221" s="292">
        <f t="shared" si="56"/>
        <v>0</v>
      </c>
      <c r="S221" s="292">
        <f t="shared" si="57"/>
        <v>0</v>
      </c>
      <c r="T221" s="321">
        <f t="shared" ref="T221:T284" si="64">IF(Q221&lt;$M$17,Q221+R221,$M$17)</f>
        <v>0</v>
      </c>
      <c r="U221" s="134"/>
      <c r="V221" s="134"/>
      <c r="W221" s="134"/>
      <c r="X221" s="134"/>
    </row>
    <row r="222" spans="1:24" s="1" customFormat="1" ht="15" customHeight="1">
      <c r="A222" s="409">
        <f t="shared" si="46"/>
        <v>5.7499999999999996E-2</v>
      </c>
      <c r="B222" s="406">
        <f t="shared" si="47"/>
        <v>4.7916666666666663E-3</v>
      </c>
      <c r="C222" s="197">
        <f t="shared" si="48"/>
        <v>16</v>
      </c>
      <c r="D222" s="290">
        <v>190</v>
      </c>
      <c r="E222" s="300">
        <f t="shared" si="58"/>
        <v>0</v>
      </c>
      <c r="F222" s="292">
        <f t="shared" si="49"/>
        <v>0</v>
      </c>
      <c r="G222" s="292">
        <f t="shared" si="50"/>
        <v>0</v>
      </c>
      <c r="H222" s="293">
        <f t="shared" si="51"/>
        <v>0</v>
      </c>
      <c r="I222" s="301">
        <f t="shared" si="59"/>
        <v>0</v>
      </c>
      <c r="J222" s="510">
        <f t="shared" si="52"/>
        <v>0</v>
      </c>
      <c r="K222" s="292">
        <f t="shared" si="53"/>
        <v>0</v>
      </c>
      <c r="L222" s="321">
        <f t="shared" si="62"/>
        <v>0</v>
      </c>
      <c r="M222" s="300">
        <f t="shared" si="60"/>
        <v>0</v>
      </c>
      <c r="N222" s="292">
        <f t="shared" si="54"/>
        <v>0</v>
      </c>
      <c r="O222" s="292">
        <f t="shared" si="55"/>
        <v>0</v>
      </c>
      <c r="P222" s="293">
        <f t="shared" si="63"/>
        <v>0</v>
      </c>
      <c r="Q222" s="301">
        <f t="shared" si="61"/>
        <v>0</v>
      </c>
      <c r="R222" s="292">
        <f t="shared" si="56"/>
        <v>0</v>
      </c>
      <c r="S222" s="292">
        <f t="shared" si="57"/>
        <v>0</v>
      </c>
      <c r="T222" s="321">
        <f t="shared" si="64"/>
        <v>0</v>
      </c>
      <c r="U222" s="134"/>
      <c r="V222" s="134"/>
      <c r="W222" s="134"/>
      <c r="X222" s="134"/>
    </row>
    <row r="223" spans="1:24" s="1" customFormat="1" ht="15" customHeight="1">
      <c r="A223" s="409">
        <f t="shared" si="46"/>
        <v>5.7499999999999996E-2</v>
      </c>
      <c r="B223" s="406">
        <f t="shared" si="47"/>
        <v>4.7916666666666663E-3</v>
      </c>
      <c r="C223" s="197">
        <f t="shared" si="48"/>
        <v>16</v>
      </c>
      <c r="D223" s="290">
        <v>191</v>
      </c>
      <c r="E223" s="300">
        <f t="shared" si="58"/>
        <v>0</v>
      </c>
      <c r="F223" s="292">
        <f t="shared" si="49"/>
        <v>0</v>
      </c>
      <c r="G223" s="292">
        <f t="shared" si="50"/>
        <v>0</v>
      </c>
      <c r="H223" s="293">
        <f t="shared" si="51"/>
        <v>0</v>
      </c>
      <c r="I223" s="301">
        <f t="shared" si="59"/>
        <v>0</v>
      </c>
      <c r="J223" s="510">
        <f t="shared" si="52"/>
        <v>0</v>
      </c>
      <c r="K223" s="292">
        <f t="shared" si="53"/>
        <v>0</v>
      </c>
      <c r="L223" s="321">
        <f t="shared" si="62"/>
        <v>0</v>
      </c>
      <c r="M223" s="300">
        <f t="shared" si="60"/>
        <v>0</v>
      </c>
      <c r="N223" s="292">
        <f t="shared" si="54"/>
        <v>0</v>
      </c>
      <c r="O223" s="292">
        <f t="shared" si="55"/>
        <v>0</v>
      </c>
      <c r="P223" s="293">
        <f t="shared" si="63"/>
        <v>0</v>
      </c>
      <c r="Q223" s="301">
        <f t="shared" si="61"/>
        <v>0</v>
      </c>
      <c r="R223" s="292">
        <f t="shared" si="56"/>
        <v>0</v>
      </c>
      <c r="S223" s="292">
        <f t="shared" si="57"/>
        <v>0</v>
      </c>
      <c r="T223" s="321">
        <f t="shared" si="64"/>
        <v>0</v>
      </c>
      <c r="U223" s="134"/>
      <c r="V223" s="134"/>
      <c r="W223" s="134"/>
      <c r="X223" s="134"/>
    </row>
    <row r="224" spans="1:24" s="1" customFormat="1" ht="15" customHeight="1">
      <c r="A224" s="409">
        <f t="shared" si="46"/>
        <v>5.7499999999999996E-2</v>
      </c>
      <c r="B224" s="406">
        <f t="shared" si="47"/>
        <v>4.7916666666666663E-3</v>
      </c>
      <c r="C224" s="197">
        <f t="shared" si="48"/>
        <v>16</v>
      </c>
      <c r="D224" s="290">
        <v>192</v>
      </c>
      <c r="E224" s="300">
        <f t="shared" si="58"/>
        <v>0</v>
      </c>
      <c r="F224" s="292">
        <f t="shared" si="49"/>
        <v>0</v>
      </c>
      <c r="G224" s="292">
        <f t="shared" si="50"/>
        <v>0</v>
      </c>
      <c r="H224" s="293">
        <f t="shared" si="51"/>
        <v>0</v>
      </c>
      <c r="I224" s="301">
        <f t="shared" si="59"/>
        <v>0</v>
      </c>
      <c r="J224" s="510">
        <f t="shared" si="52"/>
        <v>0</v>
      </c>
      <c r="K224" s="292">
        <f t="shared" si="53"/>
        <v>0</v>
      </c>
      <c r="L224" s="321">
        <f t="shared" si="62"/>
        <v>0</v>
      </c>
      <c r="M224" s="300">
        <f t="shared" si="60"/>
        <v>0</v>
      </c>
      <c r="N224" s="292">
        <f t="shared" si="54"/>
        <v>0</v>
      </c>
      <c r="O224" s="292">
        <f t="shared" si="55"/>
        <v>0</v>
      </c>
      <c r="P224" s="293">
        <f t="shared" si="63"/>
        <v>0</v>
      </c>
      <c r="Q224" s="301">
        <f t="shared" si="61"/>
        <v>0</v>
      </c>
      <c r="R224" s="292">
        <f t="shared" si="56"/>
        <v>0</v>
      </c>
      <c r="S224" s="292">
        <f t="shared" si="57"/>
        <v>0</v>
      </c>
      <c r="T224" s="321">
        <f t="shared" si="64"/>
        <v>0</v>
      </c>
      <c r="U224" s="134"/>
      <c r="V224" s="134"/>
      <c r="W224" s="134"/>
      <c r="X224" s="134"/>
    </row>
    <row r="225" spans="1:24" s="1" customFormat="1" ht="15" customHeight="1">
      <c r="A225" s="409">
        <f t="shared" ref="A225:A288" si="65">VLOOKUP(D225,$A$7:$B$11,2)</f>
        <v>5.7499999999999996E-2</v>
      </c>
      <c r="B225" s="406">
        <f t="shared" ref="B225:B288" si="66">A225/12</f>
        <v>4.7916666666666663E-3</v>
      </c>
      <c r="C225" s="197">
        <f t="shared" ref="C225:C288" si="67">INT((D225+11)/12)</f>
        <v>17</v>
      </c>
      <c r="D225" s="290">
        <v>193</v>
      </c>
      <c r="E225" s="300">
        <f t="shared" si="58"/>
        <v>0</v>
      </c>
      <c r="F225" s="292">
        <f t="shared" ref="F225:F288" si="68">ROUND(E225*$B225,2)</f>
        <v>0</v>
      </c>
      <c r="G225" s="292">
        <f t="shared" ref="G225:G288" si="69">IF(E225&lt;H225,E225,H225-F225)</f>
        <v>0</v>
      </c>
      <c r="H225" s="293">
        <f t="shared" ref="H225:H288" si="70">IF(E225&lt;$M$4,E225+F225,$M$4)</f>
        <v>0</v>
      </c>
      <c r="I225" s="301">
        <f t="shared" si="59"/>
        <v>0</v>
      </c>
      <c r="J225" s="510">
        <f t="shared" ref="J225:J288" si="71">ROUND(I225*$B225,2)</f>
        <v>0</v>
      </c>
      <c r="K225" s="292">
        <f t="shared" ref="K225:K288" si="72">IF(I225&lt;L225,I225,L225-J225)</f>
        <v>0</v>
      </c>
      <c r="L225" s="321">
        <f t="shared" si="62"/>
        <v>0</v>
      </c>
      <c r="M225" s="300">
        <f t="shared" si="60"/>
        <v>0</v>
      </c>
      <c r="N225" s="292">
        <f t="shared" ref="N225:N288" si="73">ROUND(M225*$B225,2)</f>
        <v>0</v>
      </c>
      <c r="O225" s="292">
        <f t="shared" ref="O225:O288" si="74">IF(M225&lt;P225,M225,P225-N225)</f>
        <v>0</v>
      </c>
      <c r="P225" s="293">
        <f t="shared" si="63"/>
        <v>0</v>
      </c>
      <c r="Q225" s="301">
        <f t="shared" si="61"/>
        <v>0</v>
      </c>
      <c r="R225" s="292">
        <f t="shared" ref="R225:R288" si="75">ROUND(Q225*$B225,2)</f>
        <v>0</v>
      </c>
      <c r="S225" s="292">
        <f t="shared" ref="S225:S288" si="76">IF(Q225&lt;T225,Q225,T225-R225)</f>
        <v>0</v>
      </c>
      <c r="T225" s="321">
        <f t="shared" si="64"/>
        <v>0</v>
      </c>
      <c r="U225" s="134"/>
      <c r="V225" s="134"/>
      <c r="W225" s="134"/>
      <c r="X225" s="134"/>
    </row>
    <row r="226" spans="1:24" s="1" customFormat="1" ht="15" customHeight="1">
      <c r="A226" s="409">
        <f t="shared" si="65"/>
        <v>5.7499999999999996E-2</v>
      </c>
      <c r="B226" s="406">
        <f t="shared" si="66"/>
        <v>4.7916666666666663E-3</v>
      </c>
      <c r="C226" s="197">
        <f t="shared" si="67"/>
        <v>17</v>
      </c>
      <c r="D226" s="290">
        <v>194</v>
      </c>
      <c r="E226" s="300">
        <f t="shared" ref="E226:E289" si="77">IF(E225&lt;H225,0,E225-G225)</f>
        <v>0</v>
      </c>
      <c r="F226" s="292">
        <f t="shared" si="68"/>
        <v>0</v>
      </c>
      <c r="G226" s="292">
        <f t="shared" si="69"/>
        <v>0</v>
      </c>
      <c r="H226" s="293">
        <f t="shared" si="70"/>
        <v>0</v>
      </c>
      <c r="I226" s="301">
        <f t="shared" ref="I226:I289" si="78">IF(I225&lt;L225,0,I225-K225)</f>
        <v>0</v>
      </c>
      <c r="J226" s="510">
        <f t="shared" si="71"/>
        <v>0</v>
      </c>
      <c r="K226" s="292">
        <f t="shared" si="72"/>
        <v>0</v>
      </c>
      <c r="L226" s="321">
        <f t="shared" si="62"/>
        <v>0</v>
      </c>
      <c r="M226" s="300">
        <f t="shared" ref="M226:M289" si="79">IF(M225&lt;P225,0,M225-O225)</f>
        <v>0</v>
      </c>
      <c r="N226" s="292">
        <f t="shared" si="73"/>
        <v>0</v>
      </c>
      <c r="O226" s="292">
        <f t="shared" si="74"/>
        <v>0</v>
      </c>
      <c r="P226" s="293">
        <f t="shared" si="63"/>
        <v>0</v>
      </c>
      <c r="Q226" s="301">
        <f t="shared" ref="Q226:Q289" si="80">IF(Q225&lt;T225,0,Q225-S225)</f>
        <v>0</v>
      </c>
      <c r="R226" s="292">
        <f t="shared" si="75"/>
        <v>0</v>
      </c>
      <c r="S226" s="292">
        <f t="shared" si="76"/>
        <v>0</v>
      </c>
      <c r="T226" s="321">
        <f t="shared" si="64"/>
        <v>0</v>
      </c>
      <c r="U226" s="134"/>
      <c r="V226" s="134"/>
      <c r="W226" s="134"/>
      <c r="X226" s="134"/>
    </row>
    <row r="227" spans="1:24" s="1" customFormat="1" ht="15" customHeight="1">
      <c r="A227" s="409">
        <f t="shared" si="65"/>
        <v>5.7499999999999996E-2</v>
      </c>
      <c r="B227" s="406">
        <f t="shared" si="66"/>
        <v>4.7916666666666663E-3</v>
      </c>
      <c r="C227" s="197">
        <f t="shared" si="67"/>
        <v>17</v>
      </c>
      <c r="D227" s="290">
        <v>195</v>
      </c>
      <c r="E227" s="300">
        <f t="shared" si="77"/>
        <v>0</v>
      </c>
      <c r="F227" s="292">
        <f t="shared" si="68"/>
        <v>0</v>
      </c>
      <c r="G227" s="292">
        <f t="shared" si="69"/>
        <v>0</v>
      </c>
      <c r="H227" s="293">
        <f t="shared" si="70"/>
        <v>0</v>
      </c>
      <c r="I227" s="301">
        <f t="shared" si="78"/>
        <v>0</v>
      </c>
      <c r="J227" s="510">
        <f t="shared" si="71"/>
        <v>0</v>
      </c>
      <c r="K227" s="292">
        <f t="shared" si="72"/>
        <v>0</v>
      </c>
      <c r="L227" s="321">
        <f t="shared" si="62"/>
        <v>0</v>
      </c>
      <c r="M227" s="300">
        <f t="shared" si="79"/>
        <v>0</v>
      </c>
      <c r="N227" s="292">
        <f t="shared" si="73"/>
        <v>0</v>
      </c>
      <c r="O227" s="292">
        <f t="shared" si="74"/>
        <v>0</v>
      </c>
      <c r="P227" s="293">
        <f t="shared" si="63"/>
        <v>0</v>
      </c>
      <c r="Q227" s="301">
        <f t="shared" si="80"/>
        <v>0</v>
      </c>
      <c r="R227" s="292">
        <f t="shared" si="75"/>
        <v>0</v>
      </c>
      <c r="S227" s="292">
        <f t="shared" si="76"/>
        <v>0</v>
      </c>
      <c r="T227" s="321">
        <f t="shared" si="64"/>
        <v>0</v>
      </c>
      <c r="U227" s="134"/>
      <c r="V227" s="134"/>
      <c r="W227" s="134"/>
      <c r="X227" s="134"/>
    </row>
    <row r="228" spans="1:24" s="1" customFormat="1" ht="15" customHeight="1">
      <c r="A228" s="409">
        <f t="shared" si="65"/>
        <v>5.7499999999999996E-2</v>
      </c>
      <c r="B228" s="406">
        <f t="shared" si="66"/>
        <v>4.7916666666666663E-3</v>
      </c>
      <c r="C228" s="197">
        <f t="shared" si="67"/>
        <v>17</v>
      </c>
      <c r="D228" s="290">
        <v>196</v>
      </c>
      <c r="E228" s="300">
        <f t="shared" si="77"/>
        <v>0</v>
      </c>
      <c r="F228" s="292">
        <f t="shared" si="68"/>
        <v>0</v>
      </c>
      <c r="G228" s="292">
        <f t="shared" si="69"/>
        <v>0</v>
      </c>
      <c r="H228" s="293">
        <f t="shared" si="70"/>
        <v>0</v>
      </c>
      <c r="I228" s="301">
        <f t="shared" si="78"/>
        <v>0</v>
      </c>
      <c r="J228" s="510">
        <f t="shared" si="71"/>
        <v>0</v>
      </c>
      <c r="K228" s="292">
        <f t="shared" si="72"/>
        <v>0</v>
      </c>
      <c r="L228" s="321">
        <f t="shared" si="62"/>
        <v>0</v>
      </c>
      <c r="M228" s="300">
        <f t="shared" si="79"/>
        <v>0</v>
      </c>
      <c r="N228" s="292">
        <f t="shared" si="73"/>
        <v>0</v>
      </c>
      <c r="O228" s="292">
        <f t="shared" si="74"/>
        <v>0</v>
      </c>
      <c r="P228" s="293">
        <f t="shared" si="63"/>
        <v>0</v>
      </c>
      <c r="Q228" s="301">
        <f t="shared" si="80"/>
        <v>0</v>
      </c>
      <c r="R228" s="292">
        <f t="shared" si="75"/>
        <v>0</v>
      </c>
      <c r="S228" s="292">
        <f t="shared" si="76"/>
        <v>0</v>
      </c>
      <c r="T228" s="321">
        <f t="shared" si="64"/>
        <v>0</v>
      </c>
      <c r="U228" s="134"/>
      <c r="V228" s="134"/>
      <c r="W228" s="134"/>
      <c r="X228" s="134"/>
    </row>
    <row r="229" spans="1:24" s="1" customFormat="1" ht="15" customHeight="1">
      <c r="A229" s="409">
        <f t="shared" si="65"/>
        <v>5.7499999999999996E-2</v>
      </c>
      <c r="B229" s="406">
        <f t="shared" si="66"/>
        <v>4.7916666666666663E-3</v>
      </c>
      <c r="C229" s="197">
        <f t="shared" si="67"/>
        <v>17</v>
      </c>
      <c r="D229" s="290">
        <v>197</v>
      </c>
      <c r="E229" s="300">
        <f t="shared" si="77"/>
        <v>0</v>
      </c>
      <c r="F229" s="292">
        <f t="shared" si="68"/>
        <v>0</v>
      </c>
      <c r="G229" s="292">
        <f t="shared" si="69"/>
        <v>0</v>
      </c>
      <c r="H229" s="293">
        <f t="shared" si="70"/>
        <v>0</v>
      </c>
      <c r="I229" s="301">
        <f t="shared" si="78"/>
        <v>0</v>
      </c>
      <c r="J229" s="510">
        <f t="shared" si="71"/>
        <v>0</v>
      </c>
      <c r="K229" s="292">
        <f t="shared" si="72"/>
        <v>0</v>
      </c>
      <c r="L229" s="321">
        <f t="shared" si="62"/>
        <v>0</v>
      </c>
      <c r="M229" s="300">
        <f t="shared" si="79"/>
        <v>0</v>
      </c>
      <c r="N229" s="292">
        <f t="shared" si="73"/>
        <v>0</v>
      </c>
      <c r="O229" s="292">
        <f t="shared" si="74"/>
        <v>0</v>
      </c>
      <c r="P229" s="293">
        <f t="shared" si="63"/>
        <v>0</v>
      </c>
      <c r="Q229" s="301">
        <f t="shared" si="80"/>
        <v>0</v>
      </c>
      <c r="R229" s="292">
        <f t="shared" si="75"/>
        <v>0</v>
      </c>
      <c r="S229" s="292">
        <f t="shared" si="76"/>
        <v>0</v>
      </c>
      <c r="T229" s="321">
        <f t="shared" si="64"/>
        <v>0</v>
      </c>
      <c r="U229" s="134"/>
      <c r="V229" s="134"/>
      <c r="W229" s="134"/>
      <c r="X229" s="134"/>
    </row>
    <row r="230" spans="1:24" s="1" customFormat="1" ht="15" customHeight="1">
      <c r="A230" s="409">
        <f t="shared" si="65"/>
        <v>5.7499999999999996E-2</v>
      </c>
      <c r="B230" s="406">
        <f t="shared" si="66"/>
        <v>4.7916666666666663E-3</v>
      </c>
      <c r="C230" s="197">
        <f t="shared" si="67"/>
        <v>17</v>
      </c>
      <c r="D230" s="290">
        <v>198</v>
      </c>
      <c r="E230" s="300">
        <f t="shared" si="77"/>
        <v>0</v>
      </c>
      <c r="F230" s="292">
        <f t="shared" si="68"/>
        <v>0</v>
      </c>
      <c r="G230" s="292">
        <f t="shared" si="69"/>
        <v>0</v>
      </c>
      <c r="H230" s="293">
        <f t="shared" si="70"/>
        <v>0</v>
      </c>
      <c r="I230" s="301">
        <f t="shared" si="78"/>
        <v>0</v>
      </c>
      <c r="J230" s="510">
        <f t="shared" si="71"/>
        <v>0</v>
      </c>
      <c r="K230" s="292">
        <f t="shared" si="72"/>
        <v>0</v>
      </c>
      <c r="L230" s="321">
        <f t="shared" si="62"/>
        <v>0</v>
      </c>
      <c r="M230" s="300">
        <f t="shared" si="79"/>
        <v>0</v>
      </c>
      <c r="N230" s="292">
        <f t="shared" si="73"/>
        <v>0</v>
      </c>
      <c r="O230" s="292">
        <f t="shared" si="74"/>
        <v>0</v>
      </c>
      <c r="P230" s="293">
        <f t="shared" si="63"/>
        <v>0</v>
      </c>
      <c r="Q230" s="301">
        <f t="shared" si="80"/>
        <v>0</v>
      </c>
      <c r="R230" s="292">
        <f t="shared" si="75"/>
        <v>0</v>
      </c>
      <c r="S230" s="292">
        <f t="shared" si="76"/>
        <v>0</v>
      </c>
      <c r="T230" s="321">
        <f t="shared" si="64"/>
        <v>0</v>
      </c>
      <c r="U230" s="134"/>
      <c r="V230" s="134"/>
      <c r="W230" s="134"/>
      <c r="X230" s="134"/>
    </row>
    <row r="231" spans="1:24" s="1" customFormat="1" ht="15" customHeight="1">
      <c r="A231" s="409">
        <f t="shared" si="65"/>
        <v>5.7499999999999996E-2</v>
      </c>
      <c r="B231" s="406">
        <f t="shared" si="66"/>
        <v>4.7916666666666663E-3</v>
      </c>
      <c r="C231" s="197">
        <f t="shared" si="67"/>
        <v>17</v>
      </c>
      <c r="D231" s="290">
        <v>199</v>
      </c>
      <c r="E231" s="300">
        <f t="shared" si="77"/>
        <v>0</v>
      </c>
      <c r="F231" s="292">
        <f t="shared" si="68"/>
        <v>0</v>
      </c>
      <c r="G231" s="292">
        <f t="shared" si="69"/>
        <v>0</v>
      </c>
      <c r="H231" s="293">
        <f t="shared" si="70"/>
        <v>0</v>
      </c>
      <c r="I231" s="301">
        <f t="shared" si="78"/>
        <v>0</v>
      </c>
      <c r="J231" s="510">
        <f t="shared" si="71"/>
        <v>0</v>
      </c>
      <c r="K231" s="292">
        <f t="shared" si="72"/>
        <v>0</v>
      </c>
      <c r="L231" s="321">
        <f t="shared" si="62"/>
        <v>0</v>
      </c>
      <c r="M231" s="300">
        <f t="shared" si="79"/>
        <v>0</v>
      </c>
      <c r="N231" s="292">
        <f t="shared" si="73"/>
        <v>0</v>
      </c>
      <c r="O231" s="292">
        <f t="shared" si="74"/>
        <v>0</v>
      </c>
      <c r="P231" s="293">
        <f t="shared" si="63"/>
        <v>0</v>
      </c>
      <c r="Q231" s="301">
        <f t="shared" si="80"/>
        <v>0</v>
      </c>
      <c r="R231" s="292">
        <f t="shared" si="75"/>
        <v>0</v>
      </c>
      <c r="S231" s="292">
        <f t="shared" si="76"/>
        <v>0</v>
      </c>
      <c r="T231" s="321">
        <f t="shared" si="64"/>
        <v>0</v>
      </c>
      <c r="U231" s="134"/>
      <c r="V231" s="134"/>
      <c r="W231" s="134"/>
      <c r="X231" s="134"/>
    </row>
    <row r="232" spans="1:24" s="1" customFormat="1" ht="15" customHeight="1">
      <c r="A232" s="409">
        <f t="shared" si="65"/>
        <v>5.7499999999999996E-2</v>
      </c>
      <c r="B232" s="406">
        <f t="shared" si="66"/>
        <v>4.7916666666666663E-3</v>
      </c>
      <c r="C232" s="197">
        <f t="shared" si="67"/>
        <v>17</v>
      </c>
      <c r="D232" s="290">
        <v>200</v>
      </c>
      <c r="E232" s="300">
        <f t="shared" si="77"/>
        <v>0</v>
      </c>
      <c r="F232" s="292">
        <f t="shared" si="68"/>
        <v>0</v>
      </c>
      <c r="G232" s="292">
        <f t="shared" si="69"/>
        <v>0</v>
      </c>
      <c r="H232" s="293">
        <f t="shared" si="70"/>
        <v>0</v>
      </c>
      <c r="I232" s="301">
        <f t="shared" si="78"/>
        <v>0</v>
      </c>
      <c r="J232" s="510">
        <f t="shared" si="71"/>
        <v>0</v>
      </c>
      <c r="K232" s="292">
        <f t="shared" si="72"/>
        <v>0</v>
      </c>
      <c r="L232" s="321">
        <f t="shared" si="62"/>
        <v>0</v>
      </c>
      <c r="M232" s="300">
        <f t="shared" si="79"/>
        <v>0</v>
      </c>
      <c r="N232" s="292">
        <f t="shared" si="73"/>
        <v>0</v>
      </c>
      <c r="O232" s="292">
        <f t="shared" si="74"/>
        <v>0</v>
      </c>
      <c r="P232" s="293">
        <f t="shared" si="63"/>
        <v>0</v>
      </c>
      <c r="Q232" s="301">
        <f t="shared" si="80"/>
        <v>0</v>
      </c>
      <c r="R232" s="292">
        <f t="shared" si="75"/>
        <v>0</v>
      </c>
      <c r="S232" s="292">
        <f t="shared" si="76"/>
        <v>0</v>
      </c>
      <c r="T232" s="321">
        <f t="shared" si="64"/>
        <v>0</v>
      </c>
      <c r="U232" s="134"/>
      <c r="V232" s="134"/>
      <c r="W232" s="134"/>
      <c r="X232" s="134"/>
    </row>
    <row r="233" spans="1:24" s="1" customFormat="1" ht="15" customHeight="1">
      <c r="A233" s="409">
        <f t="shared" si="65"/>
        <v>5.7499999999999996E-2</v>
      </c>
      <c r="B233" s="406">
        <f t="shared" si="66"/>
        <v>4.7916666666666663E-3</v>
      </c>
      <c r="C233" s="197">
        <f t="shared" si="67"/>
        <v>17</v>
      </c>
      <c r="D233" s="290">
        <v>201</v>
      </c>
      <c r="E233" s="300">
        <f t="shared" si="77"/>
        <v>0</v>
      </c>
      <c r="F233" s="292">
        <f t="shared" si="68"/>
        <v>0</v>
      </c>
      <c r="G233" s="292">
        <f t="shared" si="69"/>
        <v>0</v>
      </c>
      <c r="H233" s="293">
        <f t="shared" si="70"/>
        <v>0</v>
      </c>
      <c r="I233" s="301">
        <f t="shared" si="78"/>
        <v>0</v>
      </c>
      <c r="J233" s="510">
        <f t="shared" si="71"/>
        <v>0</v>
      </c>
      <c r="K233" s="292">
        <f t="shared" si="72"/>
        <v>0</v>
      </c>
      <c r="L233" s="321">
        <f t="shared" si="62"/>
        <v>0</v>
      </c>
      <c r="M233" s="300">
        <f t="shared" si="79"/>
        <v>0</v>
      </c>
      <c r="N233" s="292">
        <f t="shared" si="73"/>
        <v>0</v>
      </c>
      <c r="O233" s="292">
        <f t="shared" si="74"/>
        <v>0</v>
      </c>
      <c r="P233" s="293">
        <f t="shared" si="63"/>
        <v>0</v>
      </c>
      <c r="Q233" s="301">
        <f t="shared" si="80"/>
        <v>0</v>
      </c>
      <c r="R233" s="292">
        <f t="shared" si="75"/>
        <v>0</v>
      </c>
      <c r="S233" s="292">
        <f t="shared" si="76"/>
        <v>0</v>
      </c>
      <c r="T233" s="321">
        <f t="shared" si="64"/>
        <v>0</v>
      </c>
      <c r="U233" s="134"/>
      <c r="V233" s="134"/>
      <c r="W233" s="134"/>
      <c r="X233" s="134"/>
    </row>
    <row r="234" spans="1:24" s="1" customFormat="1" ht="15" customHeight="1">
      <c r="A234" s="409">
        <f t="shared" si="65"/>
        <v>5.7499999999999996E-2</v>
      </c>
      <c r="B234" s="406">
        <f t="shared" si="66"/>
        <v>4.7916666666666663E-3</v>
      </c>
      <c r="C234" s="197">
        <f t="shared" si="67"/>
        <v>17</v>
      </c>
      <c r="D234" s="290">
        <v>202</v>
      </c>
      <c r="E234" s="300">
        <f t="shared" si="77"/>
        <v>0</v>
      </c>
      <c r="F234" s="292">
        <f t="shared" si="68"/>
        <v>0</v>
      </c>
      <c r="G234" s="292">
        <f t="shared" si="69"/>
        <v>0</v>
      </c>
      <c r="H234" s="293">
        <f t="shared" si="70"/>
        <v>0</v>
      </c>
      <c r="I234" s="301">
        <f t="shared" si="78"/>
        <v>0</v>
      </c>
      <c r="J234" s="510">
        <f t="shared" si="71"/>
        <v>0</v>
      </c>
      <c r="K234" s="292">
        <f t="shared" si="72"/>
        <v>0</v>
      </c>
      <c r="L234" s="321">
        <f t="shared" si="62"/>
        <v>0</v>
      </c>
      <c r="M234" s="300">
        <f t="shared" si="79"/>
        <v>0</v>
      </c>
      <c r="N234" s="292">
        <f t="shared" si="73"/>
        <v>0</v>
      </c>
      <c r="O234" s="292">
        <f t="shared" si="74"/>
        <v>0</v>
      </c>
      <c r="P234" s="293">
        <f t="shared" si="63"/>
        <v>0</v>
      </c>
      <c r="Q234" s="301">
        <f t="shared" si="80"/>
        <v>0</v>
      </c>
      <c r="R234" s="292">
        <f t="shared" si="75"/>
        <v>0</v>
      </c>
      <c r="S234" s="292">
        <f t="shared" si="76"/>
        <v>0</v>
      </c>
      <c r="T234" s="321">
        <f t="shared" si="64"/>
        <v>0</v>
      </c>
      <c r="U234" s="134"/>
      <c r="V234" s="134"/>
      <c r="W234" s="134"/>
      <c r="X234" s="134"/>
    </row>
    <row r="235" spans="1:24" s="1" customFormat="1" ht="15" customHeight="1">
      <c r="A235" s="409">
        <f t="shared" si="65"/>
        <v>5.7499999999999996E-2</v>
      </c>
      <c r="B235" s="406">
        <f t="shared" si="66"/>
        <v>4.7916666666666663E-3</v>
      </c>
      <c r="C235" s="197">
        <f t="shared" si="67"/>
        <v>17</v>
      </c>
      <c r="D235" s="290">
        <v>203</v>
      </c>
      <c r="E235" s="300">
        <f t="shared" si="77"/>
        <v>0</v>
      </c>
      <c r="F235" s="292">
        <f t="shared" si="68"/>
        <v>0</v>
      </c>
      <c r="G235" s="292">
        <f t="shared" si="69"/>
        <v>0</v>
      </c>
      <c r="H235" s="293">
        <f t="shared" si="70"/>
        <v>0</v>
      </c>
      <c r="I235" s="301">
        <f t="shared" si="78"/>
        <v>0</v>
      </c>
      <c r="J235" s="510">
        <f t="shared" si="71"/>
        <v>0</v>
      </c>
      <c r="K235" s="292">
        <f t="shared" si="72"/>
        <v>0</v>
      </c>
      <c r="L235" s="321">
        <f t="shared" si="62"/>
        <v>0</v>
      </c>
      <c r="M235" s="300">
        <f t="shared" si="79"/>
        <v>0</v>
      </c>
      <c r="N235" s="292">
        <f t="shared" si="73"/>
        <v>0</v>
      </c>
      <c r="O235" s="292">
        <f t="shared" si="74"/>
        <v>0</v>
      </c>
      <c r="P235" s="293">
        <f t="shared" si="63"/>
        <v>0</v>
      </c>
      <c r="Q235" s="301">
        <f t="shared" si="80"/>
        <v>0</v>
      </c>
      <c r="R235" s="292">
        <f t="shared" si="75"/>
        <v>0</v>
      </c>
      <c r="S235" s="292">
        <f t="shared" si="76"/>
        <v>0</v>
      </c>
      <c r="T235" s="321">
        <f t="shared" si="64"/>
        <v>0</v>
      </c>
      <c r="U235" s="134"/>
      <c r="V235" s="134"/>
      <c r="W235" s="134"/>
      <c r="X235" s="134"/>
    </row>
    <row r="236" spans="1:24" s="1" customFormat="1" ht="15" customHeight="1">
      <c r="A236" s="409">
        <f t="shared" si="65"/>
        <v>5.7499999999999996E-2</v>
      </c>
      <c r="B236" s="406">
        <f t="shared" si="66"/>
        <v>4.7916666666666663E-3</v>
      </c>
      <c r="C236" s="197">
        <f t="shared" si="67"/>
        <v>17</v>
      </c>
      <c r="D236" s="290">
        <v>204</v>
      </c>
      <c r="E236" s="300">
        <f t="shared" si="77"/>
        <v>0</v>
      </c>
      <c r="F236" s="292">
        <f t="shared" si="68"/>
        <v>0</v>
      </c>
      <c r="G236" s="292">
        <f t="shared" si="69"/>
        <v>0</v>
      </c>
      <c r="H236" s="293">
        <f t="shared" si="70"/>
        <v>0</v>
      </c>
      <c r="I236" s="301">
        <f t="shared" si="78"/>
        <v>0</v>
      </c>
      <c r="J236" s="510">
        <f t="shared" si="71"/>
        <v>0</v>
      </c>
      <c r="K236" s="292">
        <f t="shared" si="72"/>
        <v>0</v>
      </c>
      <c r="L236" s="321">
        <f t="shared" si="62"/>
        <v>0</v>
      </c>
      <c r="M236" s="300">
        <f t="shared" si="79"/>
        <v>0</v>
      </c>
      <c r="N236" s="292">
        <f t="shared" si="73"/>
        <v>0</v>
      </c>
      <c r="O236" s="292">
        <f t="shared" si="74"/>
        <v>0</v>
      </c>
      <c r="P236" s="293">
        <f t="shared" si="63"/>
        <v>0</v>
      </c>
      <c r="Q236" s="301">
        <f t="shared" si="80"/>
        <v>0</v>
      </c>
      <c r="R236" s="292">
        <f t="shared" si="75"/>
        <v>0</v>
      </c>
      <c r="S236" s="292">
        <f t="shared" si="76"/>
        <v>0</v>
      </c>
      <c r="T236" s="321">
        <f t="shared" si="64"/>
        <v>0</v>
      </c>
      <c r="U236" s="134"/>
      <c r="V236" s="134"/>
      <c r="W236" s="134"/>
      <c r="X236" s="134"/>
    </row>
    <row r="237" spans="1:24" s="1" customFormat="1" ht="15" customHeight="1">
      <c r="A237" s="409">
        <f t="shared" si="65"/>
        <v>5.7499999999999996E-2</v>
      </c>
      <c r="B237" s="406">
        <f t="shared" si="66"/>
        <v>4.7916666666666663E-3</v>
      </c>
      <c r="C237" s="197">
        <f t="shared" si="67"/>
        <v>18</v>
      </c>
      <c r="D237" s="290">
        <v>205</v>
      </c>
      <c r="E237" s="300">
        <f t="shared" si="77"/>
        <v>0</v>
      </c>
      <c r="F237" s="292">
        <f t="shared" si="68"/>
        <v>0</v>
      </c>
      <c r="G237" s="292">
        <f t="shared" si="69"/>
        <v>0</v>
      </c>
      <c r="H237" s="293">
        <f t="shared" si="70"/>
        <v>0</v>
      </c>
      <c r="I237" s="301">
        <f t="shared" si="78"/>
        <v>0</v>
      </c>
      <c r="J237" s="510">
        <f t="shared" si="71"/>
        <v>0</v>
      </c>
      <c r="K237" s="292">
        <f t="shared" si="72"/>
        <v>0</v>
      </c>
      <c r="L237" s="321">
        <f t="shared" ref="L237:L300" si="81">IF(I237&lt;$M$5,I237+J237,$M$5)</f>
        <v>0</v>
      </c>
      <c r="M237" s="300">
        <f t="shared" si="79"/>
        <v>0</v>
      </c>
      <c r="N237" s="292">
        <f t="shared" si="73"/>
        <v>0</v>
      </c>
      <c r="O237" s="292">
        <f t="shared" si="74"/>
        <v>0</v>
      </c>
      <c r="P237" s="293">
        <f t="shared" si="63"/>
        <v>0</v>
      </c>
      <c r="Q237" s="301">
        <f t="shared" si="80"/>
        <v>0</v>
      </c>
      <c r="R237" s="292">
        <f t="shared" si="75"/>
        <v>0</v>
      </c>
      <c r="S237" s="292">
        <f t="shared" si="76"/>
        <v>0</v>
      </c>
      <c r="T237" s="321">
        <f t="shared" si="64"/>
        <v>0</v>
      </c>
      <c r="U237" s="134"/>
      <c r="V237" s="134"/>
      <c r="W237" s="134"/>
      <c r="X237" s="134"/>
    </row>
    <row r="238" spans="1:24" s="1" customFormat="1" ht="15" customHeight="1">
      <c r="A238" s="409">
        <f t="shared" si="65"/>
        <v>5.7499999999999996E-2</v>
      </c>
      <c r="B238" s="406">
        <f t="shared" si="66"/>
        <v>4.7916666666666663E-3</v>
      </c>
      <c r="C238" s="197">
        <f t="shared" si="67"/>
        <v>18</v>
      </c>
      <c r="D238" s="290">
        <v>206</v>
      </c>
      <c r="E238" s="300">
        <f t="shared" si="77"/>
        <v>0</v>
      </c>
      <c r="F238" s="292">
        <f t="shared" si="68"/>
        <v>0</v>
      </c>
      <c r="G238" s="292">
        <f t="shared" si="69"/>
        <v>0</v>
      </c>
      <c r="H238" s="293">
        <f t="shared" si="70"/>
        <v>0</v>
      </c>
      <c r="I238" s="301">
        <f t="shared" si="78"/>
        <v>0</v>
      </c>
      <c r="J238" s="510">
        <f t="shared" si="71"/>
        <v>0</v>
      </c>
      <c r="K238" s="292">
        <f t="shared" si="72"/>
        <v>0</v>
      </c>
      <c r="L238" s="321">
        <f t="shared" si="81"/>
        <v>0</v>
      </c>
      <c r="M238" s="300">
        <f t="shared" si="79"/>
        <v>0</v>
      </c>
      <c r="N238" s="292">
        <f t="shared" si="73"/>
        <v>0</v>
      </c>
      <c r="O238" s="292">
        <f t="shared" si="74"/>
        <v>0</v>
      </c>
      <c r="P238" s="293">
        <f t="shared" si="63"/>
        <v>0</v>
      </c>
      <c r="Q238" s="301">
        <f t="shared" si="80"/>
        <v>0</v>
      </c>
      <c r="R238" s="292">
        <f t="shared" si="75"/>
        <v>0</v>
      </c>
      <c r="S238" s="292">
        <f t="shared" si="76"/>
        <v>0</v>
      </c>
      <c r="T238" s="321">
        <f t="shared" si="64"/>
        <v>0</v>
      </c>
      <c r="U238" s="134"/>
      <c r="V238" s="134"/>
      <c r="W238" s="134"/>
      <c r="X238" s="134"/>
    </row>
    <row r="239" spans="1:24" s="1" customFormat="1" ht="15" customHeight="1">
      <c r="A239" s="409">
        <f t="shared" si="65"/>
        <v>5.7499999999999996E-2</v>
      </c>
      <c r="B239" s="406">
        <f t="shared" si="66"/>
        <v>4.7916666666666663E-3</v>
      </c>
      <c r="C239" s="197">
        <f t="shared" si="67"/>
        <v>18</v>
      </c>
      <c r="D239" s="290">
        <v>207</v>
      </c>
      <c r="E239" s="300">
        <f t="shared" si="77"/>
        <v>0</v>
      </c>
      <c r="F239" s="292">
        <f t="shared" si="68"/>
        <v>0</v>
      </c>
      <c r="G239" s="292">
        <f t="shared" si="69"/>
        <v>0</v>
      </c>
      <c r="H239" s="293">
        <f t="shared" si="70"/>
        <v>0</v>
      </c>
      <c r="I239" s="301">
        <f t="shared" si="78"/>
        <v>0</v>
      </c>
      <c r="J239" s="510">
        <f t="shared" si="71"/>
        <v>0</v>
      </c>
      <c r="K239" s="292">
        <f t="shared" si="72"/>
        <v>0</v>
      </c>
      <c r="L239" s="321">
        <f t="shared" si="81"/>
        <v>0</v>
      </c>
      <c r="M239" s="300">
        <f t="shared" si="79"/>
        <v>0</v>
      </c>
      <c r="N239" s="292">
        <f t="shared" si="73"/>
        <v>0</v>
      </c>
      <c r="O239" s="292">
        <f t="shared" si="74"/>
        <v>0</v>
      </c>
      <c r="P239" s="293">
        <f t="shared" si="63"/>
        <v>0</v>
      </c>
      <c r="Q239" s="301">
        <f t="shared" si="80"/>
        <v>0</v>
      </c>
      <c r="R239" s="292">
        <f t="shared" si="75"/>
        <v>0</v>
      </c>
      <c r="S239" s="292">
        <f t="shared" si="76"/>
        <v>0</v>
      </c>
      <c r="T239" s="321">
        <f t="shared" si="64"/>
        <v>0</v>
      </c>
      <c r="U239" s="134"/>
      <c r="V239" s="134"/>
      <c r="W239" s="134"/>
      <c r="X239" s="134"/>
    </row>
    <row r="240" spans="1:24" s="1" customFormat="1" ht="15" customHeight="1">
      <c r="A240" s="409">
        <f t="shared" si="65"/>
        <v>5.7499999999999996E-2</v>
      </c>
      <c r="B240" s="406">
        <f t="shared" si="66"/>
        <v>4.7916666666666663E-3</v>
      </c>
      <c r="C240" s="197">
        <f t="shared" si="67"/>
        <v>18</v>
      </c>
      <c r="D240" s="290">
        <v>208</v>
      </c>
      <c r="E240" s="300">
        <f t="shared" si="77"/>
        <v>0</v>
      </c>
      <c r="F240" s="292">
        <f t="shared" si="68"/>
        <v>0</v>
      </c>
      <c r="G240" s="292">
        <f t="shared" si="69"/>
        <v>0</v>
      </c>
      <c r="H240" s="293">
        <f t="shared" si="70"/>
        <v>0</v>
      </c>
      <c r="I240" s="301">
        <f t="shared" si="78"/>
        <v>0</v>
      </c>
      <c r="J240" s="510">
        <f t="shared" si="71"/>
        <v>0</v>
      </c>
      <c r="K240" s="292">
        <f t="shared" si="72"/>
        <v>0</v>
      </c>
      <c r="L240" s="321">
        <f t="shared" si="81"/>
        <v>0</v>
      </c>
      <c r="M240" s="300">
        <f t="shared" si="79"/>
        <v>0</v>
      </c>
      <c r="N240" s="292">
        <f t="shared" si="73"/>
        <v>0</v>
      </c>
      <c r="O240" s="292">
        <f t="shared" si="74"/>
        <v>0</v>
      </c>
      <c r="P240" s="293">
        <f t="shared" si="63"/>
        <v>0</v>
      </c>
      <c r="Q240" s="301">
        <f t="shared" si="80"/>
        <v>0</v>
      </c>
      <c r="R240" s="292">
        <f t="shared" si="75"/>
        <v>0</v>
      </c>
      <c r="S240" s="292">
        <f t="shared" si="76"/>
        <v>0</v>
      </c>
      <c r="T240" s="321">
        <f t="shared" si="64"/>
        <v>0</v>
      </c>
      <c r="U240" s="134"/>
      <c r="V240" s="134"/>
      <c r="W240" s="134"/>
      <c r="X240" s="134"/>
    </row>
    <row r="241" spans="1:24" s="1" customFormat="1" ht="15" customHeight="1">
      <c r="A241" s="409">
        <f t="shared" si="65"/>
        <v>5.7499999999999996E-2</v>
      </c>
      <c r="B241" s="406">
        <f t="shared" si="66"/>
        <v>4.7916666666666663E-3</v>
      </c>
      <c r="C241" s="197">
        <f t="shared" si="67"/>
        <v>18</v>
      </c>
      <c r="D241" s="290">
        <v>209</v>
      </c>
      <c r="E241" s="300">
        <f t="shared" si="77"/>
        <v>0</v>
      </c>
      <c r="F241" s="292">
        <f t="shared" si="68"/>
        <v>0</v>
      </c>
      <c r="G241" s="292">
        <f t="shared" si="69"/>
        <v>0</v>
      </c>
      <c r="H241" s="293">
        <f t="shared" si="70"/>
        <v>0</v>
      </c>
      <c r="I241" s="301">
        <f t="shared" si="78"/>
        <v>0</v>
      </c>
      <c r="J241" s="510">
        <f t="shared" si="71"/>
        <v>0</v>
      </c>
      <c r="K241" s="292">
        <f t="shared" si="72"/>
        <v>0</v>
      </c>
      <c r="L241" s="321">
        <f t="shared" si="81"/>
        <v>0</v>
      </c>
      <c r="M241" s="300">
        <f t="shared" si="79"/>
        <v>0</v>
      </c>
      <c r="N241" s="292">
        <f t="shared" si="73"/>
        <v>0</v>
      </c>
      <c r="O241" s="292">
        <f t="shared" si="74"/>
        <v>0</v>
      </c>
      <c r="P241" s="293">
        <f t="shared" si="63"/>
        <v>0</v>
      </c>
      <c r="Q241" s="301">
        <f t="shared" si="80"/>
        <v>0</v>
      </c>
      <c r="R241" s="292">
        <f t="shared" si="75"/>
        <v>0</v>
      </c>
      <c r="S241" s="292">
        <f t="shared" si="76"/>
        <v>0</v>
      </c>
      <c r="T241" s="321">
        <f t="shared" si="64"/>
        <v>0</v>
      </c>
      <c r="U241" s="134"/>
      <c r="V241" s="134"/>
      <c r="W241" s="134"/>
      <c r="X241" s="134"/>
    </row>
    <row r="242" spans="1:24" s="1" customFormat="1" ht="15" customHeight="1">
      <c r="A242" s="409">
        <f t="shared" si="65"/>
        <v>5.7499999999999996E-2</v>
      </c>
      <c r="B242" s="406">
        <f t="shared" si="66"/>
        <v>4.7916666666666663E-3</v>
      </c>
      <c r="C242" s="197">
        <f t="shared" si="67"/>
        <v>18</v>
      </c>
      <c r="D242" s="290">
        <v>210</v>
      </c>
      <c r="E242" s="300">
        <f t="shared" si="77"/>
        <v>0</v>
      </c>
      <c r="F242" s="292">
        <f t="shared" si="68"/>
        <v>0</v>
      </c>
      <c r="G242" s="292">
        <f t="shared" si="69"/>
        <v>0</v>
      </c>
      <c r="H242" s="293">
        <f t="shared" si="70"/>
        <v>0</v>
      </c>
      <c r="I242" s="301">
        <f t="shared" si="78"/>
        <v>0</v>
      </c>
      <c r="J242" s="510">
        <f t="shared" si="71"/>
        <v>0</v>
      </c>
      <c r="K242" s="292">
        <f t="shared" si="72"/>
        <v>0</v>
      </c>
      <c r="L242" s="321">
        <f t="shared" si="81"/>
        <v>0</v>
      </c>
      <c r="M242" s="300">
        <f t="shared" si="79"/>
        <v>0</v>
      </c>
      <c r="N242" s="292">
        <f t="shared" si="73"/>
        <v>0</v>
      </c>
      <c r="O242" s="292">
        <f t="shared" si="74"/>
        <v>0</v>
      </c>
      <c r="P242" s="293">
        <f t="shared" si="63"/>
        <v>0</v>
      </c>
      <c r="Q242" s="301">
        <f t="shared" si="80"/>
        <v>0</v>
      </c>
      <c r="R242" s="292">
        <f t="shared" si="75"/>
        <v>0</v>
      </c>
      <c r="S242" s="292">
        <f t="shared" si="76"/>
        <v>0</v>
      </c>
      <c r="T242" s="321">
        <f t="shared" si="64"/>
        <v>0</v>
      </c>
      <c r="U242" s="134"/>
      <c r="V242" s="134"/>
      <c r="W242" s="134"/>
      <c r="X242" s="134"/>
    </row>
    <row r="243" spans="1:24" s="1" customFormat="1" ht="15" customHeight="1">
      <c r="A243" s="409">
        <f t="shared" si="65"/>
        <v>5.7499999999999996E-2</v>
      </c>
      <c r="B243" s="406">
        <f t="shared" si="66"/>
        <v>4.7916666666666663E-3</v>
      </c>
      <c r="C243" s="197">
        <f t="shared" si="67"/>
        <v>18</v>
      </c>
      <c r="D243" s="290">
        <v>211</v>
      </c>
      <c r="E243" s="300">
        <f t="shared" si="77"/>
        <v>0</v>
      </c>
      <c r="F243" s="292">
        <f t="shared" si="68"/>
        <v>0</v>
      </c>
      <c r="G243" s="292">
        <f t="shared" si="69"/>
        <v>0</v>
      </c>
      <c r="H243" s="293">
        <f t="shared" si="70"/>
        <v>0</v>
      </c>
      <c r="I243" s="301">
        <f t="shared" si="78"/>
        <v>0</v>
      </c>
      <c r="J243" s="510">
        <f t="shared" si="71"/>
        <v>0</v>
      </c>
      <c r="K243" s="292">
        <f t="shared" si="72"/>
        <v>0</v>
      </c>
      <c r="L243" s="321">
        <f t="shared" si="81"/>
        <v>0</v>
      </c>
      <c r="M243" s="300">
        <f t="shared" si="79"/>
        <v>0</v>
      </c>
      <c r="N243" s="292">
        <f t="shared" si="73"/>
        <v>0</v>
      </c>
      <c r="O243" s="292">
        <f t="shared" si="74"/>
        <v>0</v>
      </c>
      <c r="P243" s="293">
        <f t="shared" si="63"/>
        <v>0</v>
      </c>
      <c r="Q243" s="301">
        <f t="shared" si="80"/>
        <v>0</v>
      </c>
      <c r="R243" s="292">
        <f t="shared" si="75"/>
        <v>0</v>
      </c>
      <c r="S243" s="292">
        <f t="shared" si="76"/>
        <v>0</v>
      </c>
      <c r="T243" s="321">
        <f t="shared" si="64"/>
        <v>0</v>
      </c>
      <c r="U243" s="134"/>
      <c r="V243" s="134"/>
      <c r="W243" s="134"/>
      <c r="X243" s="134"/>
    </row>
    <row r="244" spans="1:24" s="1" customFormat="1" ht="15" customHeight="1">
      <c r="A244" s="409">
        <f t="shared" si="65"/>
        <v>5.7499999999999996E-2</v>
      </c>
      <c r="B244" s="406">
        <f t="shared" si="66"/>
        <v>4.7916666666666663E-3</v>
      </c>
      <c r="C244" s="197">
        <f t="shared" si="67"/>
        <v>18</v>
      </c>
      <c r="D244" s="290">
        <v>212</v>
      </c>
      <c r="E244" s="300">
        <f t="shared" si="77"/>
        <v>0</v>
      </c>
      <c r="F244" s="292">
        <f t="shared" si="68"/>
        <v>0</v>
      </c>
      <c r="G244" s="292">
        <f t="shared" si="69"/>
        <v>0</v>
      </c>
      <c r="H244" s="293">
        <f t="shared" si="70"/>
        <v>0</v>
      </c>
      <c r="I244" s="301">
        <f t="shared" si="78"/>
        <v>0</v>
      </c>
      <c r="J244" s="510">
        <f t="shared" si="71"/>
        <v>0</v>
      </c>
      <c r="K244" s="292">
        <f t="shared" si="72"/>
        <v>0</v>
      </c>
      <c r="L244" s="321">
        <f t="shared" si="81"/>
        <v>0</v>
      </c>
      <c r="M244" s="300">
        <f t="shared" si="79"/>
        <v>0</v>
      </c>
      <c r="N244" s="292">
        <f t="shared" si="73"/>
        <v>0</v>
      </c>
      <c r="O244" s="292">
        <f t="shared" si="74"/>
        <v>0</v>
      </c>
      <c r="P244" s="293">
        <f t="shared" si="63"/>
        <v>0</v>
      </c>
      <c r="Q244" s="301">
        <f t="shared" si="80"/>
        <v>0</v>
      </c>
      <c r="R244" s="292">
        <f t="shared" si="75"/>
        <v>0</v>
      </c>
      <c r="S244" s="292">
        <f t="shared" si="76"/>
        <v>0</v>
      </c>
      <c r="T244" s="321">
        <f t="shared" si="64"/>
        <v>0</v>
      </c>
      <c r="U244" s="134"/>
      <c r="V244" s="134"/>
      <c r="W244" s="134"/>
      <c r="X244" s="134"/>
    </row>
    <row r="245" spans="1:24" s="1" customFormat="1" ht="15" customHeight="1">
      <c r="A245" s="409">
        <f t="shared" si="65"/>
        <v>5.7499999999999996E-2</v>
      </c>
      <c r="B245" s="406">
        <f t="shared" si="66"/>
        <v>4.7916666666666663E-3</v>
      </c>
      <c r="C245" s="197">
        <f t="shared" si="67"/>
        <v>18</v>
      </c>
      <c r="D245" s="290">
        <v>213</v>
      </c>
      <c r="E245" s="300">
        <f t="shared" si="77"/>
        <v>0</v>
      </c>
      <c r="F245" s="292">
        <f t="shared" si="68"/>
        <v>0</v>
      </c>
      <c r="G245" s="292">
        <f t="shared" si="69"/>
        <v>0</v>
      </c>
      <c r="H245" s="293">
        <f t="shared" si="70"/>
        <v>0</v>
      </c>
      <c r="I245" s="301">
        <f t="shared" si="78"/>
        <v>0</v>
      </c>
      <c r="J245" s="510">
        <f t="shared" si="71"/>
        <v>0</v>
      </c>
      <c r="K245" s="292">
        <f t="shared" si="72"/>
        <v>0</v>
      </c>
      <c r="L245" s="321">
        <f t="shared" si="81"/>
        <v>0</v>
      </c>
      <c r="M245" s="300">
        <f t="shared" si="79"/>
        <v>0</v>
      </c>
      <c r="N245" s="292">
        <f t="shared" si="73"/>
        <v>0</v>
      </c>
      <c r="O245" s="292">
        <f t="shared" si="74"/>
        <v>0</v>
      </c>
      <c r="P245" s="293">
        <f t="shared" si="63"/>
        <v>0</v>
      </c>
      <c r="Q245" s="301">
        <f t="shared" si="80"/>
        <v>0</v>
      </c>
      <c r="R245" s="292">
        <f t="shared" si="75"/>
        <v>0</v>
      </c>
      <c r="S245" s="292">
        <f t="shared" si="76"/>
        <v>0</v>
      </c>
      <c r="T245" s="321">
        <f t="shared" si="64"/>
        <v>0</v>
      </c>
      <c r="U245" s="134"/>
      <c r="V245" s="134"/>
      <c r="W245" s="134"/>
      <c r="X245" s="134"/>
    </row>
    <row r="246" spans="1:24" s="1" customFormat="1" ht="15" customHeight="1">
      <c r="A246" s="409">
        <f t="shared" si="65"/>
        <v>5.7499999999999996E-2</v>
      </c>
      <c r="B246" s="406">
        <f t="shared" si="66"/>
        <v>4.7916666666666663E-3</v>
      </c>
      <c r="C246" s="197">
        <f t="shared" si="67"/>
        <v>18</v>
      </c>
      <c r="D246" s="290">
        <v>214</v>
      </c>
      <c r="E246" s="300">
        <f t="shared" si="77"/>
        <v>0</v>
      </c>
      <c r="F246" s="292">
        <f t="shared" si="68"/>
        <v>0</v>
      </c>
      <c r="G246" s="292">
        <f t="shared" si="69"/>
        <v>0</v>
      </c>
      <c r="H246" s="293">
        <f t="shared" si="70"/>
        <v>0</v>
      </c>
      <c r="I246" s="301">
        <f t="shared" si="78"/>
        <v>0</v>
      </c>
      <c r="J246" s="510">
        <f t="shared" si="71"/>
        <v>0</v>
      </c>
      <c r="K246" s="292">
        <f t="shared" si="72"/>
        <v>0</v>
      </c>
      <c r="L246" s="321">
        <f t="shared" si="81"/>
        <v>0</v>
      </c>
      <c r="M246" s="300">
        <f t="shared" si="79"/>
        <v>0</v>
      </c>
      <c r="N246" s="292">
        <f t="shared" si="73"/>
        <v>0</v>
      </c>
      <c r="O246" s="292">
        <f t="shared" si="74"/>
        <v>0</v>
      </c>
      <c r="P246" s="293">
        <f t="shared" si="63"/>
        <v>0</v>
      </c>
      <c r="Q246" s="301">
        <f t="shared" si="80"/>
        <v>0</v>
      </c>
      <c r="R246" s="292">
        <f t="shared" si="75"/>
        <v>0</v>
      </c>
      <c r="S246" s="292">
        <f t="shared" si="76"/>
        <v>0</v>
      </c>
      <c r="T246" s="321">
        <f t="shared" si="64"/>
        <v>0</v>
      </c>
      <c r="U246" s="134"/>
      <c r="V246" s="134"/>
      <c r="W246" s="134"/>
      <c r="X246" s="134"/>
    </row>
    <row r="247" spans="1:24" s="1" customFormat="1" ht="15" customHeight="1">
      <c r="A247" s="409">
        <f t="shared" si="65"/>
        <v>5.7499999999999996E-2</v>
      </c>
      <c r="B247" s="406">
        <f t="shared" si="66"/>
        <v>4.7916666666666663E-3</v>
      </c>
      <c r="C247" s="197">
        <f t="shared" si="67"/>
        <v>18</v>
      </c>
      <c r="D247" s="290">
        <v>215</v>
      </c>
      <c r="E247" s="300">
        <f t="shared" si="77"/>
        <v>0</v>
      </c>
      <c r="F247" s="292">
        <f t="shared" si="68"/>
        <v>0</v>
      </c>
      <c r="G247" s="292">
        <f t="shared" si="69"/>
        <v>0</v>
      </c>
      <c r="H247" s="293">
        <f t="shared" si="70"/>
        <v>0</v>
      </c>
      <c r="I247" s="301">
        <f t="shared" si="78"/>
        <v>0</v>
      </c>
      <c r="J247" s="510">
        <f t="shared" si="71"/>
        <v>0</v>
      </c>
      <c r="K247" s="292">
        <f t="shared" si="72"/>
        <v>0</v>
      </c>
      <c r="L247" s="321">
        <f t="shared" si="81"/>
        <v>0</v>
      </c>
      <c r="M247" s="300">
        <f t="shared" si="79"/>
        <v>0</v>
      </c>
      <c r="N247" s="292">
        <f t="shared" si="73"/>
        <v>0</v>
      </c>
      <c r="O247" s="292">
        <f t="shared" si="74"/>
        <v>0</v>
      </c>
      <c r="P247" s="293">
        <f t="shared" si="63"/>
        <v>0</v>
      </c>
      <c r="Q247" s="301">
        <f t="shared" si="80"/>
        <v>0</v>
      </c>
      <c r="R247" s="292">
        <f t="shared" si="75"/>
        <v>0</v>
      </c>
      <c r="S247" s="292">
        <f t="shared" si="76"/>
        <v>0</v>
      </c>
      <c r="T247" s="321">
        <f t="shared" si="64"/>
        <v>0</v>
      </c>
      <c r="U247" s="134"/>
      <c r="V247" s="134"/>
      <c r="W247" s="134"/>
      <c r="X247" s="134"/>
    </row>
    <row r="248" spans="1:24" s="1" customFormat="1" ht="15" customHeight="1">
      <c r="A248" s="409">
        <f t="shared" si="65"/>
        <v>5.7499999999999996E-2</v>
      </c>
      <c r="B248" s="406">
        <f t="shared" si="66"/>
        <v>4.7916666666666663E-3</v>
      </c>
      <c r="C248" s="197">
        <f t="shared" si="67"/>
        <v>18</v>
      </c>
      <c r="D248" s="290">
        <v>216</v>
      </c>
      <c r="E248" s="300">
        <f t="shared" si="77"/>
        <v>0</v>
      </c>
      <c r="F248" s="292">
        <f t="shared" si="68"/>
        <v>0</v>
      </c>
      <c r="G248" s="292">
        <f t="shared" si="69"/>
        <v>0</v>
      </c>
      <c r="H248" s="293">
        <f t="shared" si="70"/>
        <v>0</v>
      </c>
      <c r="I248" s="301">
        <f t="shared" si="78"/>
        <v>0</v>
      </c>
      <c r="J248" s="510">
        <f t="shared" si="71"/>
        <v>0</v>
      </c>
      <c r="K248" s="292">
        <f t="shared" si="72"/>
        <v>0</v>
      </c>
      <c r="L248" s="321">
        <f t="shared" si="81"/>
        <v>0</v>
      </c>
      <c r="M248" s="300">
        <f t="shared" si="79"/>
        <v>0</v>
      </c>
      <c r="N248" s="292">
        <f t="shared" si="73"/>
        <v>0</v>
      </c>
      <c r="O248" s="292">
        <f t="shared" si="74"/>
        <v>0</v>
      </c>
      <c r="P248" s="293">
        <f t="shared" si="63"/>
        <v>0</v>
      </c>
      <c r="Q248" s="301">
        <f t="shared" si="80"/>
        <v>0</v>
      </c>
      <c r="R248" s="292">
        <f t="shared" si="75"/>
        <v>0</v>
      </c>
      <c r="S248" s="292">
        <f t="shared" si="76"/>
        <v>0</v>
      </c>
      <c r="T248" s="321">
        <f t="shared" si="64"/>
        <v>0</v>
      </c>
      <c r="U248" s="134"/>
      <c r="V248" s="134"/>
      <c r="W248" s="134"/>
      <c r="X248" s="134"/>
    </row>
    <row r="249" spans="1:24" s="1" customFormat="1" ht="15" customHeight="1">
      <c r="A249" s="409">
        <f t="shared" si="65"/>
        <v>5.7499999999999996E-2</v>
      </c>
      <c r="B249" s="406">
        <f t="shared" si="66"/>
        <v>4.7916666666666663E-3</v>
      </c>
      <c r="C249" s="197">
        <f t="shared" si="67"/>
        <v>19</v>
      </c>
      <c r="D249" s="290">
        <v>217</v>
      </c>
      <c r="E249" s="300">
        <f t="shared" si="77"/>
        <v>0</v>
      </c>
      <c r="F249" s="292">
        <f t="shared" si="68"/>
        <v>0</v>
      </c>
      <c r="G249" s="292">
        <f t="shared" si="69"/>
        <v>0</v>
      </c>
      <c r="H249" s="293">
        <f t="shared" si="70"/>
        <v>0</v>
      </c>
      <c r="I249" s="301">
        <f t="shared" si="78"/>
        <v>0</v>
      </c>
      <c r="J249" s="510">
        <f t="shared" si="71"/>
        <v>0</v>
      </c>
      <c r="K249" s="292">
        <f t="shared" si="72"/>
        <v>0</v>
      </c>
      <c r="L249" s="321">
        <f t="shared" si="81"/>
        <v>0</v>
      </c>
      <c r="M249" s="300">
        <f t="shared" si="79"/>
        <v>0</v>
      </c>
      <c r="N249" s="292">
        <f t="shared" si="73"/>
        <v>0</v>
      </c>
      <c r="O249" s="292">
        <f t="shared" si="74"/>
        <v>0</v>
      </c>
      <c r="P249" s="293">
        <f t="shared" si="63"/>
        <v>0</v>
      </c>
      <c r="Q249" s="301">
        <f t="shared" si="80"/>
        <v>0</v>
      </c>
      <c r="R249" s="292">
        <f t="shared" si="75"/>
        <v>0</v>
      </c>
      <c r="S249" s="292">
        <f t="shared" si="76"/>
        <v>0</v>
      </c>
      <c r="T249" s="321">
        <f t="shared" si="64"/>
        <v>0</v>
      </c>
      <c r="U249" s="134"/>
      <c r="V249" s="134"/>
      <c r="W249" s="134"/>
      <c r="X249" s="134"/>
    </row>
    <row r="250" spans="1:24" s="1" customFormat="1" ht="15" customHeight="1">
      <c r="A250" s="409">
        <f t="shared" si="65"/>
        <v>5.7499999999999996E-2</v>
      </c>
      <c r="B250" s="406">
        <f t="shared" si="66"/>
        <v>4.7916666666666663E-3</v>
      </c>
      <c r="C250" s="197">
        <f t="shared" si="67"/>
        <v>19</v>
      </c>
      <c r="D250" s="290">
        <v>218</v>
      </c>
      <c r="E250" s="300">
        <f t="shared" si="77"/>
        <v>0</v>
      </c>
      <c r="F250" s="292">
        <f t="shared" si="68"/>
        <v>0</v>
      </c>
      <c r="G250" s="292">
        <f t="shared" si="69"/>
        <v>0</v>
      </c>
      <c r="H250" s="293">
        <f t="shared" si="70"/>
        <v>0</v>
      </c>
      <c r="I250" s="301">
        <f t="shared" si="78"/>
        <v>0</v>
      </c>
      <c r="J250" s="510">
        <f t="shared" si="71"/>
        <v>0</v>
      </c>
      <c r="K250" s="292">
        <f t="shared" si="72"/>
        <v>0</v>
      </c>
      <c r="L250" s="321">
        <f t="shared" si="81"/>
        <v>0</v>
      </c>
      <c r="M250" s="300">
        <f t="shared" si="79"/>
        <v>0</v>
      </c>
      <c r="N250" s="292">
        <f t="shared" si="73"/>
        <v>0</v>
      </c>
      <c r="O250" s="292">
        <f t="shared" si="74"/>
        <v>0</v>
      </c>
      <c r="P250" s="293">
        <f t="shared" si="63"/>
        <v>0</v>
      </c>
      <c r="Q250" s="301">
        <f t="shared" si="80"/>
        <v>0</v>
      </c>
      <c r="R250" s="292">
        <f t="shared" si="75"/>
        <v>0</v>
      </c>
      <c r="S250" s="292">
        <f t="shared" si="76"/>
        <v>0</v>
      </c>
      <c r="T250" s="321">
        <f t="shared" si="64"/>
        <v>0</v>
      </c>
      <c r="U250" s="134"/>
      <c r="V250" s="134"/>
      <c r="W250" s="134"/>
      <c r="X250" s="134"/>
    </row>
    <row r="251" spans="1:24" s="1" customFormat="1" ht="15" customHeight="1">
      <c r="A251" s="409">
        <f t="shared" si="65"/>
        <v>5.7499999999999996E-2</v>
      </c>
      <c r="B251" s="406">
        <f t="shared" si="66"/>
        <v>4.7916666666666663E-3</v>
      </c>
      <c r="C251" s="197">
        <f t="shared" si="67"/>
        <v>19</v>
      </c>
      <c r="D251" s="290">
        <v>219</v>
      </c>
      <c r="E251" s="300">
        <f t="shared" si="77"/>
        <v>0</v>
      </c>
      <c r="F251" s="292">
        <f t="shared" si="68"/>
        <v>0</v>
      </c>
      <c r="G251" s="292">
        <f t="shared" si="69"/>
        <v>0</v>
      </c>
      <c r="H251" s="293">
        <f t="shared" si="70"/>
        <v>0</v>
      </c>
      <c r="I251" s="301">
        <f t="shared" si="78"/>
        <v>0</v>
      </c>
      <c r="J251" s="510">
        <f t="shared" si="71"/>
        <v>0</v>
      </c>
      <c r="K251" s="292">
        <f t="shared" si="72"/>
        <v>0</v>
      </c>
      <c r="L251" s="321">
        <f t="shared" si="81"/>
        <v>0</v>
      </c>
      <c r="M251" s="300">
        <f t="shared" si="79"/>
        <v>0</v>
      </c>
      <c r="N251" s="292">
        <f t="shared" si="73"/>
        <v>0</v>
      </c>
      <c r="O251" s="292">
        <f t="shared" si="74"/>
        <v>0</v>
      </c>
      <c r="P251" s="293">
        <f t="shared" si="63"/>
        <v>0</v>
      </c>
      <c r="Q251" s="301">
        <f t="shared" si="80"/>
        <v>0</v>
      </c>
      <c r="R251" s="292">
        <f t="shared" si="75"/>
        <v>0</v>
      </c>
      <c r="S251" s="292">
        <f t="shared" si="76"/>
        <v>0</v>
      </c>
      <c r="T251" s="321">
        <f t="shared" si="64"/>
        <v>0</v>
      </c>
      <c r="U251" s="134"/>
      <c r="V251" s="134"/>
      <c r="W251" s="134"/>
      <c r="X251" s="134"/>
    </row>
    <row r="252" spans="1:24" s="1" customFormat="1" ht="15" customHeight="1">
      <c r="A252" s="409">
        <f t="shared" si="65"/>
        <v>5.7499999999999996E-2</v>
      </c>
      <c r="B252" s="406">
        <f t="shared" si="66"/>
        <v>4.7916666666666663E-3</v>
      </c>
      <c r="C252" s="197">
        <f t="shared" si="67"/>
        <v>19</v>
      </c>
      <c r="D252" s="290">
        <v>220</v>
      </c>
      <c r="E252" s="300">
        <f t="shared" si="77"/>
        <v>0</v>
      </c>
      <c r="F252" s="292">
        <f t="shared" si="68"/>
        <v>0</v>
      </c>
      <c r="G252" s="292">
        <f t="shared" si="69"/>
        <v>0</v>
      </c>
      <c r="H252" s="293">
        <f t="shared" si="70"/>
        <v>0</v>
      </c>
      <c r="I252" s="301">
        <f t="shared" si="78"/>
        <v>0</v>
      </c>
      <c r="J252" s="510">
        <f t="shared" si="71"/>
        <v>0</v>
      </c>
      <c r="K252" s="292">
        <f t="shared" si="72"/>
        <v>0</v>
      </c>
      <c r="L252" s="321">
        <f t="shared" si="81"/>
        <v>0</v>
      </c>
      <c r="M252" s="300">
        <f t="shared" si="79"/>
        <v>0</v>
      </c>
      <c r="N252" s="292">
        <f t="shared" si="73"/>
        <v>0</v>
      </c>
      <c r="O252" s="292">
        <f t="shared" si="74"/>
        <v>0</v>
      </c>
      <c r="P252" s="293">
        <f t="shared" si="63"/>
        <v>0</v>
      </c>
      <c r="Q252" s="301">
        <f t="shared" si="80"/>
        <v>0</v>
      </c>
      <c r="R252" s="292">
        <f t="shared" si="75"/>
        <v>0</v>
      </c>
      <c r="S252" s="292">
        <f t="shared" si="76"/>
        <v>0</v>
      </c>
      <c r="T252" s="321">
        <f t="shared" si="64"/>
        <v>0</v>
      </c>
      <c r="U252" s="134"/>
      <c r="V252" s="134"/>
      <c r="W252" s="134"/>
      <c r="X252" s="134"/>
    </row>
    <row r="253" spans="1:24" s="1" customFormat="1" ht="15" customHeight="1">
      <c r="A253" s="409">
        <f t="shared" si="65"/>
        <v>5.7499999999999996E-2</v>
      </c>
      <c r="B253" s="406">
        <f t="shared" si="66"/>
        <v>4.7916666666666663E-3</v>
      </c>
      <c r="C253" s="197">
        <f t="shared" si="67"/>
        <v>19</v>
      </c>
      <c r="D253" s="290">
        <v>221</v>
      </c>
      <c r="E253" s="300">
        <f t="shared" si="77"/>
        <v>0</v>
      </c>
      <c r="F253" s="292">
        <f t="shared" si="68"/>
        <v>0</v>
      </c>
      <c r="G253" s="292">
        <f t="shared" si="69"/>
        <v>0</v>
      </c>
      <c r="H253" s="293">
        <f t="shared" si="70"/>
        <v>0</v>
      </c>
      <c r="I253" s="301">
        <f t="shared" si="78"/>
        <v>0</v>
      </c>
      <c r="J253" s="510">
        <f t="shared" si="71"/>
        <v>0</v>
      </c>
      <c r="K253" s="292">
        <f t="shared" si="72"/>
        <v>0</v>
      </c>
      <c r="L253" s="321">
        <f t="shared" si="81"/>
        <v>0</v>
      </c>
      <c r="M253" s="300">
        <f t="shared" si="79"/>
        <v>0</v>
      </c>
      <c r="N253" s="292">
        <f t="shared" si="73"/>
        <v>0</v>
      </c>
      <c r="O253" s="292">
        <f t="shared" si="74"/>
        <v>0</v>
      </c>
      <c r="P253" s="293">
        <f t="shared" si="63"/>
        <v>0</v>
      </c>
      <c r="Q253" s="301">
        <f t="shared" si="80"/>
        <v>0</v>
      </c>
      <c r="R253" s="292">
        <f t="shared" si="75"/>
        <v>0</v>
      </c>
      <c r="S253" s="292">
        <f t="shared" si="76"/>
        <v>0</v>
      </c>
      <c r="T253" s="321">
        <f t="shared" si="64"/>
        <v>0</v>
      </c>
      <c r="U253" s="134"/>
      <c r="V253" s="134"/>
      <c r="W253" s="134"/>
      <c r="X253" s="134"/>
    </row>
    <row r="254" spans="1:24" s="1" customFormat="1" ht="15" customHeight="1">
      <c r="A254" s="409">
        <f t="shared" si="65"/>
        <v>5.7499999999999996E-2</v>
      </c>
      <c r="B254" s="406">
        <f t="shared" si="66"/>
        <v>4.7916666666666663E-3</v>
      </c>
      <c r="C254" s="197">
        <f t="shared" si="67"/>
        <v>19</v>
      </c>
      <c r="D254" s="290">
        <v>222</v>
      </c>
      <c r="E254" s="300">
        <f t="shared" si="77"/>
        <v>0</v>
      </c>
      <c r="F254" s="292">
        <f t="shared" si="68"/>
        <v>0</v>
      </c>
      <c r="G254" s="292">
        <f t="shared" si="69"/>
        <v>0</v>
      </c>
      <c r="H254" s="293">
        <f t="shared" si="70"/>
        <v>0</v>
      </c>
      <c r="I254" s="301">
        <f t="shared" si="78"/>
        <v>0</v>
      </c>
      <c r="J254" s="510">
        <f t="shared" si="71"/>
        <v>0</v>
      </c>
      <c r="K254" s="292">
        <f t="shared" si="72"/>
        <v>0</v>
      </c>
      <c r="L254" s="321">
        <f t="shared" si="81"/>
        <v>0</v>
      </c>
      <c r="M254" s="300">
        <f t="shared" si="79"/>
        <v>0</v>
      </c>
      <c r="N254" s="292">
        <f t="shared" si="73"/>
        <v>0</v>
      </c>
      <c r="O254" s="292">
        <f t="shared" si="74"/>
        <v>0</v>
      </c>
      <c r="P254" s="293">
        <f t="shared" si="63"/>
        <v>0</v>
      </c>
      <c r="Q254" s="301">
        <f t="shared" si="80"/>
        <v>0</v>
      </c>
      <c r="R254" s="292">
        <f t="shared" si="75"/>
        <v>0</v>
      </c>
      <c r="S254" s="292">
        <f t="shared" si="76"/>
        <v>0</v>
      </c>
      <c r="T254" s="321">
        <f t="shared" si="64"/>
        <v>0</v>
      </c>
      <c r="U254" s="134"/>
      <c r="V254" s="134"/>
      <c r="W254" s="134"/>
      <c r="X254" s="134"/>
    </row>
    <row r="255" spans="1:24" s="1" customFormat="1" ht="15" customHeight="1">
      <c r="A255" s="409">
        <f t="shared" si="65"/>
        <v>5.7499999999999996E-2</v>
      </c>
      <c r="B255" s="406">
        <f t="shared" si="66"/>
        <v>4.7916666666666663E-3</v>
      </c>
      <c r="C255" s="197">
        <f t="shared" si="67"/>
        <v>19</v>
      </c>
      <c r="D255" s="290">
        <v>223</v>
      </c>
      <c r="E255" s="300">
        <f t="shared" si="77"/>
        <v>0</v>
      </c>
      <c r="F255" s="292">
        <f t="shared" si="68"/>
        <v>0</v>
      </c>
      <c r="G255" s="292">
        <f t="shared" si="69"/>
        <v>0</v>
      </c>
      <c r="H255" s="293">
        <f t="shared" si="70"/>
        <v>0</v>
      </c>
      <c r="I255" s="301">
        <f t="shared" si="78"/>
        <v>0</v>
      </c>
      <c r="J255" s="510">
        <f t="shared" si="71"/>
        <v>0</v>
      </c>
      <c r="K255" s="292">
        <f t="shared" si="72"/>
        <v>0</v>
      </c>
      <c r="L255" s="321">
        <f t="shared" si="81"/>
        <v>0</v>
      </c>
      <c r="M255" s="300">
        <f t="shared" si="79"/>
        <v>0</v>
      </c>
      <c r="N255" s="292">
        <f t="shared" si="73"/>
        <v>0</v>
      </c>
      <c r="O255" s="292">
        <f t="shared" si="74"/>
        <v>0</v>
      </c>
      <c r="P255" s="293">
        <f t="shared" si="63"/>
        <v>0</v>
      </c>
      <c r="Q255" s="301">
        <f t="shared" si="80"/>
        <v>0</v>
      </c>
      <c r="R255" s="292">
        <f t="shared" si="75"/>
        <v>0</v>
      </c>
      <c r="S255" s="292">
        <f t="shared" si="76"/>
        <v>0</v>
      </c>
      <c r="T255" s="321">
        <f t="shared" si="64"/>
        <v>0</v>
      </c>
      <c r="U255" s="134"/>
      <c r="V255" s="134"/>
      <c r="W255" s="134"/>
      <c r="X255" s="134"/>
    </row>
    <row r="256" spans="1:24" s="1" customFormat="1" ht="15" customHeight="1">
      <c r="A256" s="409">
        <f t="shared" si="65"/>
        <v>5.7499999999999996E-2</v>
      </c>
      <c r="B256" s="406">
        <f t="shared" si="66"/>
        <v>4.7916666666666663E-3</v>
      </c>
      <c r="C256" s="197">
        <f t="shared" si="67"/>
        <v>19</v>
      </c>
      <c r="D256" s="290">
        <v>224</v>
      </c>
      <c r="E256" s="300">
        <f t="shared" si="77"/>
        <v>0</v>
      </c>
      <c r="F256" s="292">
        <f t="shared" si="68"/>
        <v>0</v>
      </c>
      <c r="G256" s="292">
        <f t="shared" si="69"/>
        <v>0</v>
      </c>
      <c r="H256" s="293">
        <f t="shared" si="70"/>
        <v>0</v>
      </c>
      <c r="I256" s="301">
        <f t="shared" si="78"/>
        <v>0</v>
      </c>
      <c r="J256" s="510">
        <f t="shared" si="71"/>
        <v>0</v>
      </c>
      <c r="K256" s="292">
        <f t="shared" si="72"/>
        <v>0</v>
      </c>
      <c r="L256" s="321">
        <f t="shared" si="81"/>
        <v>0</v>
      </c>
      <c r="M256" s="300">
        <f t="shared" si="79"/>
        <v>0</v>
      </c>
      <c r="N256" s="292">
        <f t="shared" si="73"/>
        <v>0</v>
      </c>
      <c r="O256" s="292">
        <f t="shared" si="74"/>
        <v>0</v>
      </c>
      <c r="P256" s="293">
        <f t="shared" si="63"/>
        <v>0</v>
      </c>
      <c r="Q256" s="301">
        <f t="shared" si="80"/>
        <v>0</v>
      </c>
      <c r="R256" s="292">
        <f t="shared" si="75"/>
        <v>0</v>
      </c>
      <c r="S256" s="292">
        <f t="shared" si="76"/>
        <v>0</v>
      </c>
      <c r="T256" s="321">
        <f t="shared" si="64"/>
        <v>0</v>
      </c>
      <c r="U256" s="134"/>
      <c r="V256" s="134"/>
      <c r="W256" s="134"/>
      <c r="X256" s="134"/>
    </row>
    <row r="257" spans="1:24" s="1" customFormat="1" ht="15" customHeight="1">
      <c r="A257" s="409">
        <f t="shared" si="65"/>
        <v>5.7499999999999996E-2</v>
      </c>
      <c r="B257" s="406">
        <f t="shared" si="66"/>
        <v>4.7916666666666663E-3</v>
      </c>
      <c r="C257" s="197">
        <f t="shared" si="67"/>
        <v>19</v>
      </c>
      <c r="D257" s="290">
        <v>225</v>
      </c>
      <c r="E257" s="300">
        <f t="shared" si="77"/>
        <v>0</v>
      </c>
      <c r="F257" s="292">
        <f t="shared" si="68"/>
        <v>0</v>
      </c>
      <c r="G257" s="292">
        <f t="shared" si="69"/>
        <v>0</v>
      </c>
      <c r="H257" s="293">
        <f t="shared" si="70"/>
        <v>0</v>
      </c>
      <c r="I257" s="301">
        <f t="shared" si="78"/>
        <v>0</v>
      </c>
      <c r="J257" s="510">
        <f t="shared" si="71"/>
        <v>0</v>
      </c>
      <c r="K257" s="292">
        <f t="shared" si="72"/>
        <v>0</v>
      </c>
      <c r="L257" s="321">
        <f t="shared" si="81"/>
        <v>0</v>
      </c>
      <c r="M257" s="300">
        <f t="shared" si="79"/>
        <v>0</v>
      </c>
      <c r="N257" s="292">
        <f t="shared" si="73"/>
        <v>0</v>
      </c>
      <c r="O257" s="292">
        <f t="shared" si="74"/>
        <v>0</v>
      </c>
      <c r="P257" s="293">
        <f t="shared" si="63"/>
        <v>0</v>
      </c>
      <c r="Q257" s="301">
        <f t="shared" si="80"/>
        <v>0</v>
      </c>
      <c r="R257" s="292">
        <f t="shared" si="75"/>
        <v>0</v>
      </c>
      <c r="S257" s="292">
        <f t="shared" si="76"/>
        <v>0</v>
      </c>
      <c r="T257" s="321">
        <f t="shared" si="64"/>
        <v>0</v>
      </c>
      <c r="U257" s="134"/>
      <c r="V257" s="134"/>
      <c r="W257" s="134"/>
      <c r="X257" s="134"/>
    </row>
    <row r="258" spans="1:24" s="1" customFormat="1" ht="15" customHeight="1">
      <c r="A258" s="409">
        <f t="shared" si="65"/>
        <v>5.7499999999999996E-2</v>
      </c>
      <c r="B258" s="406">
        <f t="shared" si="66"/>
        <v>4.7916666666666663E-3</v>
      </c>
      <c r="C258" s="197">
        <f t="shared" si="67"/>
        <v>19</v>
      </c>
      <c r="D258" s="290">
        <v>226</v>
      </c>
      <c r="E258" s="300">
        <f t="shared" si="77"/>
        <v>0</v>
      </c>
      <c r="F258" s="292">
        <f t="shared" si="68"/>
        <v>0</v>
      </c>
      <c r="G258" s="292">
        <f t="shared" si="69"/>
        <v>0</v>
      </c>
      <c r="H258" s="293">
        <f t="shared" si="70"/>
        <v>0</v>
      </c>
      <c r="I258" s="301">
        <f t="shared" si="78"/>
        <v>0</v>
      </c>
      <c r="J258" s="510">
        <f t="shared" si="71"/>
        <v>0</v>
      </c>
      <c r="K258" s="292">
        <f t="shared" si="72"/>
        <v>0</v>
      </c>
      <c r="L258" s="321">
        <f t="shared" si="81"/>
        <v>0</v>
      </c>
      <c r="M258" s="300">
        <f t="shared" si="79"/>
        <v>0</v>
      </c>
      <c r="N258" s="292">
        <f t="shared" si="73"/>
        <v>0</v>
      </c>
      <c r="O258" s="292">
        <f t="shared" si="74"/>
        <v>0</v>
      </c>
      <c r="P258" s="293">
        <f t="shared" si="63"/>
        <v>0</v>
      </c>
      <c r="Q258" s="301">
        <f t="shared" si="80"/>
        <v>0</v>
      </c>
      <c r="R258" s="292">
        <f t="shared" si="75"/>
        <v>0</v>
      </c>
      <c r="S258" s="292">
        <f t="shared" si="76"/>
        <v>0</v>
      </c>
      <c r="T258" s="321">
        <f t="shared" si="64"/>
        <v>0</v>
      </c>
      <c r="U258" s="134"/>
      <c r="V258" s="134"/>
      <c r="W258" s="134"/>
      <c r="X258" s="134"/>
    </row>
    <row r="259" spans="1:24" s="1" customFormat="1" ht="15" customHeight="1">
      <c r="A259" s="409">
        <f t="shared" si="65"/>
        <v>5.7499999999999996E-2</v>
      </c>
      <c r="B259" s="406">
        <f t="shared" si="66"/>
        <v>4.7916666666666663E-3</v>
      </c>
      <c r="C259" s="197">
        <f t="shared" si="67"/>
        <v>19</v>
      </c>
      <c r="D259" s="290">
        <v>227</v>
      </c>
      <c r="E259" s="300">
        <f t="shared" si="77"/>
        <v>0</v>
      </c>
      <c r="F259" s="292">
        <f t="shared" si="68"/>
        <v>0</v>
      </c>
      <c r="G259" s="292">
        <f t="shared" si="69"/>
        <v>0</v>
      </c>
      <c r="H259" s="293">
        <f t="shared" si="70"/>
        <v>0</v>
      </c>
      <c r="I259" s="301">
        <f t="shared" si="78"/>
        <v>0</v>
      </c>
      <c r="J259" s="510">
        <f t="shared" si="71"/>
        <v>0</v>
      </c>
      <c r="K259" s="292">
        <f t="shared" si="72"/>
        <v>0</v>
      </c>
      <c r="L259" s="321">
        <f t="shared" si="81"/>
        <v>0</v>
      </c>
      <c r="M259" s="300">
        <f t="shared" si="79"/>
        <v>0</v>
      </c>
      <c r="N259" s="292">
        <f t="shared" si="73"/>
        <v>0</v>
      </c>
      <c r="O259" s="292">
        <f t="shared" si="74"/>
        <v>0</v>
      </c>
      <c r="P259" s="293">
        <f t="shared" si="63"/>
        <v>0</v>
      </c>
      <c r="Q259" s="301">
        <f t="shared" si="80"/>
        <v>0</v>
      </c>
      <c r="R259" s="292">
        <f t="shared" si="75"/>
        <v>0</v>
      </c>
      <c r="S259" s="292">
        <f t="shared" si="76"/>
        <v>0</v>
      </c>
      <c r="T259" s="321">
        <f t="shared" si="64"/>
        <v>0</v>
      </c>
      <c r="U259" s="134"/>
      <c r="V259" s="134"/>
      <c r="W259" s="134"/>
      <c r="X259" s="134"/>
    </row>
    <row r="260" spans="1:24" s="1" customFormat="1" ht="15" customHeight="1">
      <c r="A260" s="409">
        <f t="shared" si="65"/>
        <v>5.7499999999999996E-2</v>
      </c>
      <c r="B260" s="406">
        <f t="shared" si="66"/>
        <v>4.7916666666666663E-3</v>
      </c>
      <c r="C260" s="197">
        <f t="shared" si="67"/>
        <v>19</v>
      </c>
      <c r="D260" s="290">
        <v>228</v>
      </c>
      <c r="E260" s="300">
        <f t="shared" si="77"/>
        <v>0</v>
      </c>
      <c r="F260" s="292">
        <f t="shared" si="68"/>
        <v>0</v>
      </c>
      <c r="G260" s="292">
        <f t="shared" si="69"/>
        <v>0</v>
      </c>
      <c r="H260" s="293">
        <f t="shared" si="70"/>
        <v>0</v>
      </c>
      <c r="I260" s="301">
        <f t="shared" si="78"/>
        <v>0</v>
      </c>
      <c r="J260" s="510">
        <f t="shared" si="71"/>
        <v>0</v>
      </c>
      <c r="K260" s="292">
        <f t="shared" si="72"/>
        <v>0</v>
      </c>
      <c r="L260" s="321">
        <f t="shared" si="81"/>
        <v>0</v>
      </c>
      <c r="M260" s="300">
        <f t="shared" si="79"/>
        <v>0</v>
      </c>
      <c r="N260" s="292">
        <f t="shared" si="73"/>
        <v>0</v>
      </c>
      <c r="O260" s="292">
        <f t="shared" si="74"/>
        <v>0</v>
      </c>
      <c r="P260" s="293">
        <f t="shared" si="63"/>
        <v>0</v>
      </c>
      <c r="Q260" s="301">
        <f t="shared" si="80"/>
        <v>0</v>
      </c>
      <c r="R260" s="292">
        <f t="shared" si="75"/>
        <v>0</v>
      </c>
      <c r="S260" s="292">
        <f t="shared" si="76"/>
        <v>0</v>
      </c>
      <c r="T260" s="321">
        <f t="shared" si="64"/>
        <v>0</v>
      </c>
      <c r="U260" s="134"/>
      <c r="V260" s="134"/>
      <c r="W260" s="134"/>
      <c r="X260" s="134"/>
    </row>
    <row r="261" spans="1:24" s="1" customFormat="1" ht="15" customHeight="1">
      <c r="A261" s="409">
        <f t="shared" si="65"/>
        <v>5.7499999999999996E-2</v>
      </c>
      <c r="B261" s="406">
        <f t="shared" si="66"/>
        <v>4.7916666666666663E-3</v>
      </c>
      <c r="C261" s="197">
        <f t="shared" si="67"/>
        <v>20</v>
      </c>
      <c r="D261" s="290">
        <v>229</v>
      </c>
      <c r="E261" s="300">
        <f t="shared" si="77"/>
        <v>0</v>
      </c>
      <c r="F261" s="292">
        <f t="shared" si="68"/>
        <v>0</v>
      </c>
      <c r="G261" s="292">
        <f t="shared" si="69"/>
        <v>0</v>
      </c>
      <c r="H261" s="293">
        <f t="shared" si="70"/>
        <v>0</v>
      </c>
      <c r="I261" s="301">
        <f t="shared" si="78"/>
        <v>0</v>
      </c>
      <c r="J261" s="510">
        <f t="shared" si="71"/>
        <v>0</v>
      </c>
      <c r="K261" s="292">
        <f t="shared" si="72"/>
        <v>0</v>
      </c>
      <c r="L261" s="321">
        <f t="shared" si="81"/>
        <v>0</v>
      </c>
      <c r="M261" s="300">
        <f t="shared" si="79"/>
        <v>0</v>
      </c>
      <c r="N261" s="292">
        <f t="shared" si="73"/>
        <v>0</v>
      </c>
      <c r="O261" s="292">
        <f t="shared" si="74"/>
        <v>0</v>
      </c>
      <c r="P261" s="293">
        <f t="shared" si="63"/>
        <v>0</v>
      </c>
      <c r="Q261" s="301">
        <f t="shared" si="80"/>
        <v>0</v>
      </c>
      <c r="R261" s="292">
        <f t="shared" si="75"/>
        <v>0</v>
      </c>
      <c r="S261" s="292">
        <f t="shared" si="76"/>
        <v>0</v>
      </c>
      <c r="T261" s="321">
        <f t="shared" si="64"/>
        <v>0</v>
      </c>
      <c r="U261" s="134"/>
      <c r="V261" s="134"/>
      <c r="W261" s="134"/>
      <c r="X261" s="134"/>
    </row>
    <row r="262" spans="1:24" s="1" customFormat="1" ht="15" customHeight="1">
      <c r="A262" s="409">
        <f t="shared" si="65"/>
        <v>5.7499999999999996E-2</v>
      </c>
      <c r="B262" s="406">
        <f t="shared" si="66"/>
        <v>4.7916666666666663E-3</v>
      </c>
      <c r="C262" s="197">
        <f t="shared" si="67"/>
        <v>20</v>
      </c>
      <c r="D262" s="290">
        <v>230</v>
      </c>
      <c r="E262" s="300">
        <f t="shared" si="77"/>
        <v>0</v>
      </c>
      <c r="F262" s="292">
        <f t="shared" si="68"/>
        <v>0</v>
      </c>
      <c r="G262" s="292">
        <f t="shared" si="69"/>
        <v>0</v>
      </c>
      <c r="H262" s="293">
        <f t="shared" si="70"/>
        <v>0</v>
      </c>
      <c r="I262" s="301">
        <f t="shared" si="78"/>
        <v>0</v>
      </c>
      <c r="J262" s="510">
        <f t="shared" si="71"/>
        <v>0</v>
      </c>
      <c r="K262" s="292">
        <f t="shared" si="72"/>
        <v>0</v>
      </c>
      <c r="L262" s="321">
        <f t="shared" si="81"/>
        <v>0</v>
      </c>
      <c r="M262" s="300">
        <f t="shared" si="79"/>
        <v>0</v>
      </c>
      <c r="N262" s="292">
        <f t="shared" si="73"/>
        <v>0</v>
      </c>
      <c r="O262" s="292">
        <f t="shared" si="74"/>
        <v>0</v>
      </c>
      <c r="P262" s="293">
        <f t="shared" si="63"/>
        <v>0</v>
      </c>
      <c r="Q262" s="301">
        <f t="shared" si="80"/>
        <v>0</v>
      </c>
      <c r="R262" s="292">
        <f t="shared" si="75"/>
        <v>0</v>
      </c>
      <c r="S262" s="292">
        <f t="shared" si="76"/>
        <v>0</v>
      </c>
      <c r="T262" s="321">
        <f t="shared" si="64"/>
        <v>0</v>
      </c>
      <c r="U262" s="134"/>
      <c r="V262" s="134"/>
      <c r="W262" s="134"/>
      <c r="X262" s="134"/>
    </row>
    <row r="263" spans="1:24" s="1" customFormat="1" ht="15" customHeight="1">
      <c r="A263" s="409">
        <f t="shared" si="65"/>
        <v>5.7499999999999996E-2</v>
      </c>
      <c r="B263" s="406">
        <f t="shared" si="66"/>
        <v>4.7916666666666663E-3</v>
      </c>
      <c r="C263" s="197">
        <f t="shared" si="67"/>
        <v>20</v>
      </c>
      <c r="D263" s="290">
        <v>231</v>
      </c>
      <c r="E263" s="300">
        <f t="shared" si="77"/>
        <v>0</v>
      </c>
      <c r="F263" s="292">
        <f t="shared" si="68"/>
        <v>0</v>
      </c>
      <c r="G263" s="292">
        <f t="shared" si="69"/>
        <v>0</v>
      </c>
      <c r="H263" s="293">
        <f t="shared" si="70"/>
        <v>0</v>
      </c>
      <c r="I263" s="301">
        <f t="shared" si="78"/>
        <v>0</v>
      </c>
      <c r="J263" s="510">
        <f t="shared" si="71"/>
        <v>0</v>
      </c>
      <c r="K263" s="292">
        <f t="shared" si="72"/>
        <v>0</v>
      </c>
      <c r="L263" s="321">
        <f t="shared" si="81"/>
        <v>0</v>
      </c>
      <c r="M263" s="300">
        <f t="shared" si="79"/>
        <v>0</v>
      </c>
      <c r="N263" s="292">
        <f t="shared" si="73"/>
        <v>0</v>
      </c>
      <c r="O263" s="292">
        <f t="shared" si="74"/>
        <v>0</v>
      </c>
      <c r="P263" s="293">
        <f t="shared" si="63"/>
        <v>0</v>
      </c>
      <c r="Q263" s="301">
        <f t="shared" si="80"/>
        <v>0</v>
      </c>
      <c r="R263" s="292">
        <f t="shared" si="75"/>
        <v>0</v>
      </c>
      <c r="S263" s="292">
        <f t="shared" si="76"/>
        <v>0</v>
      </c>
      <c r="T263" s="321">
        <f t="shared" si="64"/>
        <v>0</v>
      </c>
      <c r="U263" s="134"/>
      <c r="V263" s="134"/>
      <c r="W263" s="134"/>
      <c r="X263" s="134"/>
    </row>
    <row r="264" spans="1:24" s="1" customFormat="1" ht="15" customHeight="1">
      <c r="A264" s="409">
        <f t="shared" si="65"/>
        <v>5.7499999999999996E-2</v>
      </c>
      <c r="B264" s="406">
        <f t="shared" si="66"/>
        <v>4.7916666666666663E-3</v>
      </c>
      <c r="C264" s="197">
        <f t="shared" si="67"/>
        <v>20</v>
      </c>
      <c r="D264" s="290">
        <v>232</v>
      </c>
      <c r="E264" s="300">
        <f t="shared" si="77"/>
        <v>0</v>
      </c>
      <c r="F264" s="292">
        <f t="shared" si="68"/>
        <v>0</v>
      </c>
      <c r="G264" s="292">
        <f t="shared" si="69"/>
        <v>0</v>
      </c>
      <c r="H264" s="293">
        <f t="shared" si="70"/>
        <v>0</v>
      </c>
      <c r="I264" s="301">
        <f t="shared" si="78"/>
        <v>0</v>
      </c>
      <c r="J264" s="510">
        <f t="shared" si="71"/>
        <v>0</v>
      </c>
      <c r="K264" s="292">
        <f t="shared" si="72"/>
        <v>0</v>
      </c>
      <c r="L264" s="321">
        <f t="shared" si="81"/>
        <v>0</v>
      </c>
      <c r="M264" s="300">
        <f t="shared" si="79"/>
        <v>0</v>
      </c>
      <c r="N264" s="292">
        <f t="shared" si="73"/>
        <v>0</v>
      </c>
      <c r="O264" s="292">
        <f t="shared" si="74"/>
        <v>0</v>
      </c>
      <c r="P264" s="293">
        <f t="shared" si="63"/>
        <v>0</v>
      </c>
      <c r="Q264" s="301">
        <f t="shared" si="80"/>
        <v>0</v>
      </c>
      <c r="R264" s="292">
        <f t="shared" si="75"/>
        <v>0</v>
      </c>
      <c r="S264" s="292">
        <f t="shared" si="76"/>
        <v>0</v>
      </c>
      <c r="T264" s="321">
        <f t="shared" si="64"/>
        <v>0</v>
      </c>
      <c r="U264" s="134"/>
      <c r="V264" s="134"/>
      <c r="W264" s="134"/>
      <c r="X264" s="134"/>
    </row>
    <row r="265" spans="1:24" s="1" customFormat="1" ht="15" customHeight="1">
      <c r="A265" s="409">
        <f t="shared" si="65"/>
        <v>5.7499999999999996E-2</v>
      </c>
      <c r="B265" s="406">
        <f t="shared" si="66"/>
        <v>4.7916666666666663E-3</v>
      </c>
      <c r="C265" s="197">
        <f t="shared" si="67"/>
        <v>20</v>
      </c>
      <c r="D265" s="290">
        <v>233</v>
      </c>
      <c r="E265" s="300">
        <f t="shared" si="77"/>
        <v>0</v>
      </c>
      <c r="F265" s="292">
        <f t="shared" si="68"/>
        <v>0</v>
      </c>
      <c r="G265" s="292">
        <f t="shared" si="69"/>
        <v>0</v>
      </c>
      <c r="H265" s="293">
        <f t="shared" si="70"/>
        <v>0</v>
      </c>
      <c r="I265" s="301">
        <f t="shared" si="78"/>
        <v>0</v>
      </c>
      <c r="J265" s="510">
        <f t="shared" si="71"/>
        <v>0</v>
      </c>
      <c r="K265" s="292">
        <f t="shared" si="72"/>
        <v>0</v>
      </c>
      <c r="L265" s="321">
        <f t="shared" si="81"/>
        <v>0</v>
      </c>
      <c r="M265" s="300">
        <f t="shared" si="79"/>
        <v>0</v>
      </c>
      <c r="N265" s="292">
        <f t="shared" si="73"/>
        <v>0</v>
      </c>
      <c r="O265" s="292">
        <f t="shared" si="74"/>
        <v>0</v>
      </c>
      <c r="P265" s="293">
        <f t="shared" si="63"/>
        <v>0</v>
      </c>
      <c r="Q265" s="301">
        <f t="shared" si="80"/>
        <v>0</v>
      </c>
      <c r="R265" s="292">
        <f t="shared" si="75"/>
        <v>0</v>
      </c>
      <c r="S265" s="292">
        <f t="shared" si="76"/>
        <v>0</v>
      </c>
      <c r="T265" s="321">
        <f t="shared" si="64"/>
        <v>0</v>
      </c>
      <c r="U265" s="134"/>
      <c r="V265" s="134"/>
      <c r="W265" s="134"/>
      <c r="X265" s="134"/>
    </row>
    <row r="266" spans="1:24" s="1" customFormat="1" ht="15" customHeight="1">
      <c r="A266" s="409">
        <f t="shared" si="65"/>
        <v>5.7499999999999996E-2</v>
      </c>
      <c r="B266" s="406">
        <f t="shared" si="66"/>
        <v>4.7916666666666663E-3</v>
      </c>
      <c r="C266" s="197">
        <f t="shared" si="67"/>
        <v>20</v>
      </c>
      <c r="D266" s="290">
        <v>234</v>
      </c>
      <c r="E266" s="300">
        <f t="shared" si="77"/>
        <v>0</v>
      </c>
      <c r="F266" s="292">
        <f t="shared" si="68"/>
        <v>0</v>
      </c>
      <c r="G266" s="292">
        <f t="shared" si="69"/>
        <v>0</v>
      </c>
      <c r="H266" s="293">
        <f t="shared" si="70"/>
        <v>0</v>
      </c>
      <c r="I266" s="301">
        <f t="shared" si="78"/>
        <v>0</v>
      </c>
      <c r="J266" s="510">
        <f t="shared" si="71"/>
        <v>0</v>
      </c>
      <c r="K266" s="292">
        <f t="shared" si="72"/>
        <v>0</v>
      </c>
      <c r="L266" s="321">
        <f t="shared" si="81"/>
        <v>0</v>
      </c>
      <c r="M266" s="300">
        <f t="shared" si="79"/>
        <v>0</v>
      </c>
      <c r="N266" s="292">
        <f t="shared" si="73"/>
        <v>0</v>
      </c>
      <c r="O266" s="292">
        <f t="shared" si="74"/>
        <v>0</v>
      </c>
      <c r="P266" s="293">
        <f t="shared" si="63"/>
        <v>0</v>
      </c>
      <c r="Q266" s="301">
        <f t="shared" si="80"/>
        <v>0</v>
      </c>
      <c r="R266" s="292">
        <f t="shared" si="75"/>
        <v>0</v>
      </c>
      <c r="S266" s="292">
        <f t="shared" si="76"/>
        <v>0</v>
      </c>
      <c r="T266" s="321">
        <f t="shared" si="64"/>
        <v>0</v>
      </c>
      <c r="U266" s="134"/>
      <c r="V266" s="134"/>
      <c r="W266" s="134"/>
      <c r="X266" s="134"/>
    </row>
    <row r="267" spans="1:24" s="1" customFormat="1" ht="15" customHeight="1">
      <c r="A267" s="409">
        <f t="shared" si="65"/>
        <v>5.7499999999999996E-2</v>
      </c>
      <c r="B267" s="406">
        <f t="shared" si="66"/>
        <v>4.7916666666666663E-3</v>
      </c>
      <c r="C267" s="197">
        <f t="shared" si="67"/>
        <v>20</v>
      </c>
      <c r="D267" s="290">
        <v>235</v>
      </c>
      <c r="E267" s="300">
        <f t="shared" si="77"/>
        <v>0</v>
      </c>
      <c r="F267" s="292">
        <f t="shared" si="68"/>
        <v>0</v>
      </c>
      <c r="G267" s="292">
        <f t="shared" si="69"/>
        <v>0</v>
      </c>
      <c r="H267" s="293">
        <f t="shared" si="70"/>
        <v>0</v>
      </c>
      <c r="I267" s="301">
        <f t="shared" si="78"/>
        <v>0</v>
      </c>
      <c r="J267" s="510">
        <f t="shared" si="71"/>
        <v>0</v>
      </c>
      <c r="K267" s="292">
        <f t="shared" si="72"/>
        <v>0</v>
      </c>
      <c r="L267" s="321">
        <f t="shared" si="81"/>
        <v>0</v>
      </c>
      <c r="M267" s="300">
        <f t="shared" si="79"/>
        <v>0</v>
      </c>
      <c r="N267" s="292">
        <f t="shared" si="73"/>
        <v>0</v>
      </c>
      <c r="O267" s="292">
        <f t="shared" si="74"/>
        <v>0</v>
      </c>
      <c r="P267" s="293">
        <f t="shared" si="63"/>
        <v>0</v>
      </c>
      <c r="Q267" s="301">
        <f t="shared" si="80"/>
        <v>0</v>
      </c>
      <c r="R267" s="292">
        <f t="shared" si="75"/>
        <v>0</v>
      </c>
      <c r="S267" s="292">
        <f t="shared" si="76"/>
        <v>0</v>
      </c>
      <c r="T267" s="321">
        <f t="shared" si="64"/>
        <v>0</v>
      </c>
      <c r="U267" s="134"/>
      <c r="V267" s="134"/>
      <c r="W267" s="134"/>
      <c r="X267" s="134"/>
    </row>
    <row r="268" spans="1:24" s="1" customFormat="1" ht="15" customHeight="1">
      <c r="A268" s="409">
        <f t="shared" si="65"/>
        <v>5.7499999999999996E-2</v>
      </c>
      <c r="B268" s="406">
        <f t="shared" si="66"/>
        <v>4.7916666666666663E-3</v>
      </c>
      <c r="C268" s="197">
        <f t="shared" si="67"/>
        <v>20</v>
      </c>
      <c r="D268" s="290">
        <v>236</v>
      </c>
      <c r="E268" s="300">
        <f t="shared" si="77"/>
        <v>0</v>
      </c>
      <c r="F268" s="292">
        <f t="shared" si="68"/>
        <v>0</v>
      </c>
      <c r="G268" s="292">
        <f t="shared" si="69"/>
        <v>0</v>
      </c>
      <c r="H268" s="293">
        <f t="shared" si="70"/>
        <v>0</v>
      </c>
      <c r="I268" s="301">
        <f t="shared" si="78"/>
        <v>0</v>
      </c>
      <c r="J268" s="510">
        <f t="shared" si="71"/>
        <v>0</v>
      </c>
      <c r="K268" s="292">
        <f t="shared" si="72"/>
        <v>0</v>
      </c>
      <c r="L268" s="321">
        <f t="shared" si="81"/>
        <v>0</v>
      </c>
      <c r="M268" s="300">
        <f t="shared" si="79"/>
        <v>0</v>
      </c>
      <c r="N268" s="292">
        <f t="shared" si="73"/>
        <v>0</v>
      </c>
      <c r="O268" s="292">
        <f t="shared" si="74"/>
        <v>0</v>
      </c>
      <c r="P268" s="293">
        <f t="shared" si="63"/>
        <v>0</v>
      </c>
      <c r="Q268" s="301">
        <f t="shared" si="80"/>
        <v>0</v>
      </c>
      <c r="R268" s="292">
        <f t="shared" si="75"/>
        <v>0</v>
      </c>
      <c r="S268" s="292">
        <f t="shared" si="76"/>
        <v>0</v>
      </c>
      <c r="T268" s="321">
        <f t="shared" si="64"/>
        <v>0</v>
      </c>
      <c r="U268" s="134"/>
      <c r="V268" s="134"/>
      <c r="W268" s="134"/>
      <c r="X268" s="134"/>
    </row>
    <row r="269" spans="1:24" s="1" customFormat="1" ht="15" customHeight="1">
      <c r="A269" s="409">
        <f t="shared" si="65"/>
        <v>5.7499999999999996E-2</v>
      </c>
      <c r="B269" s="406">
        <f t="shared" si="66"/>
        <v>4.7916666666666663E-3</v>
      </c>
      <c r="C269" s="197">
        <f t="shared" si="67"/>
        <v>20</v>
      </c>
      <c r="D269" s="290">
        <v>237</v>
      </c>
      <c r="E269" s="300">
        <f t="shared" si="77"/>
        <v>0</v>
      </c>
      <c r="F269" s="292">
        <f t="shared" si="68"/>
        <v>0</v>
      </c>
      <c r="G269" s="292">
        <f t="shared" si="69"/>
        <v>0</v>
      </c>
      <c r="H269" s="293">
        <f t="shared" si="70"/>
        <v>0</v>
      </c>
      <c r="I269" s="301">
        <f t="shared" si="78"/>
        <v>0</v>
      </c>
      <c r="J269" s="510">
        <f t="shared" si="71"/>
        <v>0</v>
      </c>
      <c r="K269" s="292">
        <f t="shared" si="72"/>
        <v>0</v>
      </c>
      <c r="L269" s="321">
        <f t="shared" si="81"/>
        <v>0</v>
      </c>
      <c r="M269" s="300">
        <f t="shared" si="79"/>
        <v>0</v>
      </c>
      <c r="N269" s="292">
        <f t="shared" si="73"/>
        <v>0</v>
      </c>
      <c r="O269" s="292">
        <f t="shared" si="74"/>
        <v>0</v>
      </c>
      <c r="P269" s="293">
        <f t="shared" si="63"/>
        <v>0</v>
      </c>
      <c r="Q269" s="301">
        <f t="shared" si="80"/>
        <v>0</v>
      </c>
      <c r="R269" s="292">
        <f t="shared" si="75"/>
        <v>0</v>
      </c>
      <c r="S269" s="292">
        <f t="shared" si="76"/>
        <v>0</v>
      </c>
      <c r="T269" s="321">
        <f t="shared" si="64"/>
        <v>0</v>
      </c>
      <c r="U269" s="134"/>
      <c r="V269" s="134"/>
      <c r="W269" s="134"/>
      <c r="X269" s="134"/>
    </row>
    <row r="270" spans="1:24" s="1" customFormat="1" ht="15" customHeight="1">
      <c r="A270" s="409">
        <f t="shared" si="65"/>
        <v>5.7499999999999996E-2</v>
      </c>
      <c r="B270" s="406">
        <f t="shared" si="66"/>
        <v>4.7916666666666663E-3</v>
      </c>
      <c r="C270" s="197">
        <f t="shared" si="67"/>
        <v>20</v>
      </c>
      <c r="D270" s="290">
        <v>238</v>
      </c>
      <c r="E270" s="300">
        <f t="shared" si="77"/>
        <v>0</v>
      </c>
      <c r="F270" s="292">
        <f t="shared" si="68"/>
        <v>0</v>
      </c>
      <c r="G270" s="292">
        <f t="shared" si="69"/>
        <v>0</v>
      </c>
      <c r="H270" s="293">
        <f t="shared" si="70"/>
        <v>0</v>
      </c>
      <c r="I270" s="301">
        <f t="shared" si="78"/>
        <v>0</v>
      </c>
      <c r="J270" s="510">
        <f t="shared" si="71"/>
        <v>0</v>
      </c>
      <c r="K270" s="292">
        <f t="shared" si="72"/>
        <v>0</v>
      </c>
      <c r="L270" s="321">
        <f t="shared" si="81"/>
        <v>0</v>
      </c>
      <c r="M270" s="300">
        <f t="shared" si="79"/>
        <v>0</v>
      </c>
      <c r="N270" s="292">
        <f t="shared" si="73"/>
        <v>0</v>
      </c>
      <c r="O270" s="292">
        <f t="shared" si="74"/>
        <v>0</v>
      </c>
      <c r="P270" s="293">
        <f t="shared" si="63"/>
        <v>0</v>
      </c>
      <c r="Q270" s="301">
        <f t="shared" si="80"/>
        <v>0</v>
      </c>
      <c r="R270" s="292">
        <f t="shared" si="75"/>
        <v>0</v>
      </c>
      <c r="S270" s="292">
        <f t="shared" si="76"/>
        <v>0</v>
      </c>
      <c r="T270" s="321">
        <f t="shared" si="64"/>
        <v>0</v>
      </c>
      <c r="U270" s="134"/>
      <c r="V270" s="134"/>
      <c r="W270" s="134"/>
      <c r="X270" s="134"/>
    </row>
    <row r="271" spans="1:24" s="1" customFormat="1" ht="15" customHeight="1">
      <c r="A271" s="409">
        <f t="shared" si="65"/>
        <v>5.7499999999999996E-2</v>
      </c>
      <c r="B271" s="406">
        <f t="shared" si="66"/>
        <v>4.7916666666666663E-3</v>
      </c>
      <c r="C271" s="197">
        <f t="shared" si="67"/>
        <v>20</v>
      </c>
      <c r="D271" s="290">
        <v>239</v>
      </c>
      <c r="E271" s="300">
        <f t="shared" si="77"/>
        <v>0</v>
      </c>
      <c r="F271" s="292">
        <f t="shared" si="68"/>
        <v>0</v>
      </c>
      <c r="G271" s="292">
        <f t="shared" si="69"/>
        <v>0</v>
      </c>
      <c r="H271" s="293">
        <f t="shared" si="70"/>
        <v>0</v>
      </c>
      <c r="I271" s="301">
        <f t="shared" si="78"/>
        <v>0</v>
      </c>
      <c r="J271" s="510">
        <f t="shared" si="71"/>
        <v>0</v>
      </c>
      <c r="K271" s="292">
        <f t="shared" si="72"/>
        <v>0</v>
      </c>
      <c r="L271" s="321">
        <f t="shared" si="81"/>
        <v>0</v>
      </c>
      <c r="M271" s="300">
        <f t="shared" si="79"/>
        <v>0</v>
      </c>
      <c r="N271" s="292">
        <f t="shared" si="73"/>
        <v>0</v>
      </c>
      <c r="O271" s="292">
        <f t="shared" si="74"/>
        <v>0</v>
      </c>
      <c r="P271" s="293">
        <f t="shared" si="63"/>
        <v>0</v>
      </c>
      <c r="Q271" s="301">
        <f t="shared" si="80"/>
        <v>0</v>
      </c>
      <c r="R271" s="292">
        <f t="shared" si="75"/>
        <v>0</v>
      </c>
      <c r="S271" s="292">
        <f t="shared" si="76"/>
        <v>0</v>
      </c>
      <c r="T271" s="321">
        <f t="shared" si="64"/>
        <v>0</v>
      </c>
      <c r="U271" s="134"/>
      <c r="V271" s="134"/>
      <c r="W271" s="134"/>
      <c r="X271" s="134"/>
    </row>
    <row r="272" spans="1:24" s="1" customFormat="1" ht="15" customHeight="1">
      <c r="A272" s="409">
        <f t="shared" si="65"/>
        <v>5.7499999999999996E-2</v>
      </c>
      <c r="B272" s="406">
        <f t="shared" si="66"/>
        <v>4.7916666666666663E-3</v>
      </c>
      <c r="C272" s="197">
        <f t="shared" si="67"/>
        <v>20</v>
      </c>
      <c r="D272" s="290">
        <v>240</v>
      </c>
      <c r="E272" s="300">
        <f t="shared" si="77"/>
        <v>0</v>
      </c>
      <c r="F272" s="292">
        <f t="shared" si="68"/>
        <v>0</v>
      </c>
      <c r="G272" s="292">
        <f t="shared" si="69"/>
        <v>0</v>
      </c>
      <c r="H272" s="293">
        <f t="shared" si="70"/>
        <v>0</v>
      </c>
      <c r="I272" s="301">
        <f t="shared" si="78"/>
        <v>0</v>
      </c>
      <c r="J272" s="510">
        <f t="shared" si="71"/>
        <v>0</v>
      </c>
      <c r="K272" s="292">
        <f t="shared" si="72"/>
        <v>0</v>
      </c>
      <c r="L272" s="321">
        <f t="shared" si="81"/>
        <v>0</v>
      </c>
      <c r="M272" s="300">
        <f t="shared" si="79"/>
        <v>0</v>
      </c>
      <c r="N272" s="292">
        <f t="shared" si="73"/>
        <v>0</v>
      </c>
      <c r="O272" s="292">
        <f t="shared" si="74"/>
        <v>0</v>
      </c>
      <c r="P272" s="293">
        <f t="shared" si="63"/>
        <v>0</v>
      </c>
      <c r="Q272" s="301">
        <f t="shared" si="80"/>
        <v>0</v>
      </c>
      <c r="R272" s="292">
        <f t="shared" si="75"/>
        <v>0</v>
      </c>
      <c r="S272" s="292">
        <f t="shared" si="76"/>
        <v>0</v>
      </c>
      <c r="T272" s="321">
        <f t="shared" si="64"/>
        <v>0</v>
      </c>
      <c r="U272" s="134"/>
      <c r="V272" s="134"/>
      <c r="W272" s="134"/>
      <c r="X272" s="134"/>
    </row>
    <row r="273" spans="1:24" s="1" customFormat="1" ht="15" customHeight="1">
      <c r="A273" s="409">
        <f t="shared" si="65"/>
        <v>5.7499999999999996E-2</v>
      </c>
      <c r="B273" s="406">
        <f t="shared" si="66"/>
        <v>4.7916666666666663E-3</v>
      </c>
      <c r="C273" s="197">
        <f t="shared" si="67"/>
        <v>21</v>
      </c>
      <c r="D273" s="290">
        <v>241</v>
      </c>
      <c r="E273" s="300">
        <f t="shared" si="77"/>
        <v>0</v>
      </c>
      <c r="F273" s="292">
        <f t="shared" si="68"/>
        <v>0</v>
      </c>
      <c r="G273" s="292">
        <f t="shared" si="69"/>
        <v>0</v>
      </c>
      <c r="H273" s="293">
        <f t="shared" si="70"/>
        <v>0</v>
      </c>
      <c r="I273" s="301">
        <f t="shared" si="78"/>
        <v>0</v>
      </c>
      <c r="J273" s="510">
        <f t="shared" si="71"/>
        <v>0</v>
      </c>
      <c r="K273" s="292">
        <f t="shared" si="72"/>
        <v>0</v>
      </c>
      <c r="L273" s="321">
        <f t="shared" si="81"/>
        <v>0</v>
      </c>
      <c r="M273" s="300">
        <f t="shared" si="79"/>
        <v>0</v>
      </c>
      <c r="N273" s="292">
        <f t="shared" si="73"/>
        <v>0</v>
      </c>
      <c r="O273" s="292">
        <f t="shared" si="74"/>
        <v>0</v>
      </c>
      <c r="P273" s="293">
        <f t="shared" ref="P273:P336" si="82">IF(M273&lt;$M$10,M273+N273,$M$11)</f>
        <v>0</v>
      </c>
      <c r="Q273" s="301">
        <f t="shared" si="80"/>
        <v>0</v>
      </c>
      <c r="R273" s="292">
        <f t="shared" si="75"/>
        <v>0</v>
      </c>
      <c r="S273" s="292">
        <f t="shared" si="76"/>
        <v>0</v>
      </c>
      <c r="T273" s="321">
        <f t="shared" si="64"/>
        <v>0</v>
      </c>
      <c r="U273" s="134"/>
      <c r="V273" s="134"/>
      <c r="W273" s="134"/>
      <c r="X273" s="134"/>
    </row>
    <row r="274" spans="1:24" s="1" customFormat="1" ht="15" customHeight="1">
      <c r="A274" s="409">
        <f t="shared" si="65"/>
        <v>5.7499999999999996E-2</v>
      </c>
      <c r="B274" s="406">
        <f t="shared" si="66"/>
        <v>4.7916666666666663E-3</v>
      </c>
      <c r="C274" s="197">
        <f t="shared" si="67"/>
        <v>21</v>
      </c>
      <c r="D274" s="290">
        <v>242</v>
      </c>
      <c r="E274" s="300">
        <f t="shared" si="77"/>
        <v>0</v>
      </c>
      <c r="F274" s="292">
        <f t="shared" si="68"/>
        <v>0</v>
      </c>
      <c r="G274" s="292">
        <f t="shared" si="69"/>
        <v>0</v>
      </c>
      <c r="H274" s="293">
        <f t="shared" si="70"/>
        <v>0</v>
      </c>
      <c r="I274" s="301">
        <f t="shared" si="78"/>
        <v>0</v>
      </c>
      <c r="J274" s="510">
        <f t="shared" si="71"/>
        <v>0</v>
      </c>
      <c r="K274" s="292">
        <f t="shared" si="72"/>
        <v>0</v>
      </c>
      <c r="L274" s="321">
        <f t="shared" si="81"/>
        <v>0</v>
      </c>
      <c r="M274" s="300">
        <f t="shared" si="79"/>
        <v>0</v>
      </c>
      <c r="N274" s="292">
        <f t="shared" si="73"/>
        <v>0</v>
      </c>
      <c r="O274" s="292">
        <f t="shared" si="74"/>
        <v>0</v>
      </c>
      <c r="P274" s="293">
        <f t="shared" si="82"/>
        <v>0</v>
      </c>
      <c r="Q274" s="301">
        <f t="shared" si="80"/>
        <v>0</v>
      </c>
      <c r="R274" s="292">
        <f t="shared" si="75"/>
        <v>0</v>
      </c>
      <c r="S274" s="292">
        <f t="shared" si="76"/>
        <v>0</v>
      </c>
      <c r="T274" s="321">
        <f t="shared" si="64"/>
        <v>0</v>
      </c>
      <c r="U274" s="134"/>
      <c r="V274" s="134"/>
      <c r="W274" s="134"/>
      <c r="X274" s="134"/>
    </row>
    <row r="275" spans="1:24" s="1" customFormat="1" ht="15" customHeight="1">
      <c r="A275" s="409">
        <f t="shared" si="65"/>
        <v>5.7499999999999996E-2</v>
      </c>
      <c r="B275" s="406">
        <f t="shared" si="66"/>
        <v>4.7916666666666663E-3</v>
      </c>
      <c r="C275" s="197">
        <f t="shared" si="67"/>
        <v>21</v>
      </c>
      <c r="D275" s="290">
        <v>243</v>
      </c>
      <c r="E275" s="300">
        <f t="shared" si="77"/>
        <v>0</v>
      </c>
      <c r="F275" s="292">
        <f t="shared" si="68"/>
        <v>0</v>
      </c>
      <c r="G275" s="292">
        <f t="shared" si="69"/>
        <v>0</v>
      </c>
      <c r="H275" s="293">
        <f t="shared" si="70"/>
        <v>0</v>
      </c>
      <c r="I275" s="301">
        <f t="shared" si="78"/>
        <v>0</v>
      </c>
      <c r="J275" s="510">
        <f t="shared" si="71"/>
        <v>0</v>
      </c>
      <c r="K275" s="292">
        <f t="shared" si="72"/>
        <v>0</v>
      </c>
      <c r="L275" s="321">
        <f t="shared" si="81"/>
        <v>0</v>
      </c>
      <c r="M275" s="300">
        <f t="shared" si="79"/>
        <v>0</v>
      </c>
      <c r="N275" s="292">
        <f t="shared" si="73"/>
        <v>0</v>
      </c>
      <c r="O275" s="292">
        <f t="shared" si="74"/>
        <v>0</v>
      </c>
      <c r="P275" s="293">
        <f t="shared" si="82"/>
        <v>0</v>
      </c>
      <c r="Q275" s="301">
        <f t="shared" si="80"/>
        <v>0</v>
      </c>
      <c r="R275" s="292">
        <f t="shared" si="75"/>
        <v>0</v>
      </c>
      <c r="S275" s="292">
        <f t="shared" si="76"/>
        <v>0</v>
      </c>
      <c r="T275" s="321">
        <f t="shared" si="64"/>
        <v>0</v>
      </c>
      <c r="U275" s="134"/>
      <c r="V275" s="134"/>
      <c r="W275" s="134"/>
      <c r="X275" s="134"/>
    </row>
    <row r="276" spans="1:24" s="1" customFormat="1" ht="15" customHeight="1">
      <c r="A276" s="409">
        <f t="shared" si="65"/>
        <v>5.7499999999999996E-2</v>
      </c>
      <c r="B276" s="406">
        <f t="shared" si="66"/>
        <v>4.7916666666666663E-3</v>
      </c>
      <c r="C276" s="197">
        <f t="shared" si="67"/>
        <v>21</v>
      </c>
      <c r="D276" s="290">
        <v>244</v>
      </c>
      <c r="E276" s="300">
        <f t="shared" si="77"/>
        <v>0</v>
      </c>
      <c r="F276" s="292">
        <f t="shared" si="68"/>
        <v>0</v>
      </c>
      <c r="G276" s="292">
        <f t="shared" si="69"/>
        <v>0</v>
      </c>
      <c r="H276" s="293">
        <f t="shared" si="70"/>
        <v>0</v>
      </c>
      <c r="I276" s="301">
        <f t="shared" si="78"/>
        <v>0</v>
      </c>
      <c r="J276" s="510">
        <f t="shared" si="71"/>
        <v>0</v>
      </c>
      <c r="K276" s="292">
        <f t="shared" si="72"/>
        <v>0</v>
      </c>
      <c r="L276" s="321">
        <f t="shared" si="81"/>
        <v>0</v>
      </c>
      <c r="M276" s="300">
        <f t="shared" si="79"/>
        <v>0</v>
      </c>
      <c r="N276" s="292">
        <f t="shared" si="73"/>
        <v>0</v>
      </c>
      <c r="O276" s="292">
        <f t="shared" si="74"/>
        <v>0</v>
      </c>
      <c r="P276" s="293">
        <f t="shared" si="82"/>
        <v>0</v>
      </c>
      <c r="Q276" s="301">
        <f t="shared" si="80"/>
        <v>0</v>
      </c>
      <c r="R276" s="292">
        <f t="shared" si="75"/>
        <v>0</v>
      </c>
      <c r="S276" s="292">
        <f t="shared" si="76"/>
        <v>0</v>
      </c>
      <c r="T276" s="321">
        <f t="shared" si="64"/>
        <v>0</v>
      </c>
      <c r="U276" s="134"/>
      <c r="V276" s="134"/>
      <c r="W276" s="134"/>
      <c r="X276" s="134"/>
    </row>
    <row r="277" spans="1:24" s="1" customFormat="1" ht="15" customHeight="1">
      <c r="A277" s="409">
        <f t="shared" si="65"/>
        <v>5.7499999999999996E-2</v>
      </c>
      <c r="B277" s="406">
        <f t="shared" si="66"/>
        <v>4.7916666666666663E-3</v>
      </c>
      <c r="C277" s="197">
        <f t="shared" si="67"/>
        <v>21</v>
      </c>
      <c r="D277" s="290">
        <v>245</v>
      </c>
      <c r="E277" s="300">
        <f t="shared" si="77"/>
        <v>0</v>
      </c>
      <c r="F277" s="292">
        <f t="shared" si="68"/>
        <v>0</v>
      </c>
      <c r="G277" s="292">
        <f t="shared" si="69"/>
        <v>0</v>
      </c>
      <c r="H277" s="293">
        <f t="shared" si="70"/>
        <v>0</v>
      </c>
      <c r="I277" s="301">
        <f t="shared" si="78"/>
        <v>0</v>
      </c>
      <c r="J277" s="510">
        <f t="shared" si="71"/>
        <v>0</v>
      </c>
      <c r="K277" s="292">
        <f t="shared" si="72"/>
        <v>0</v>
      </c>
      <c r="L277" s="321">
        <f t="shared" si="81"/>
        <v>0</v>
      </c>
      <c r="M277" s="300">
        <f t="shared" si="79"/>
        <v>0</v>
      </c>
      <c r="N277" s="292">
        <f t="shared" si="73"/>
        <v>0</v>
      </c>
      <c r="O277" s="292">
        <f t="shared" si="74"/>
        <v>0</v>
      </c>
      <c r="P277" s="293">
        <f t="shared" si="82"/>
        <v>0</v>
      </c>
      <c r="Q277" s="301">
        <f t="shared" si="80"/>
        <v>0</v>
      </c>
      <c r="R277" s="292">
        <f t="shared" si="75"/>
        <v>0</v>
      </c>
      <c r="S277" s="292">
        <f t="shared" si="76"/>
        <v>0</v>
      </c>
      <c r="T277" s="321">
        <f t="shared" si="64"/>
        <v>0</v>
      </c>
      <c r="U277" s="134"/>
      <c r="V277" s="134"/>
      <c r="W277" s="134"/>
      <c r="X277" s="134"/>
    </row>
    <row r="278" spans="1:24" s="1" customFormat="1" ht="15" customHeight="1">
      <c r="A278" s="409">
        <f t="shared" si="65"/>
        <v>5.7499999999999996E-2</v>
      </c>
      <c r="B278" s="406">
        <f t="shared" si="66"/>
        <v>4.7916666666666663E-3</v>
      </c>
      <c r="C278" s="197">
        <f t="shared" si="67"/>
        <v>21</v>
      </c>
      <c r="D278" s="290">
        <v>246</v>
      </c>
      <c r="E278" s="300">
        <f t="shared" si="77"/>
        <v>0</v>
      </c>
      <c r="F278" s="292">
        <f t="shared" si="68"/>
        <v>0</v>
      </c>
      <c r="G278" s="292">
        <f t="shared" si="69"/>
        <v>0</v>
      </c>
      <c r="H278" s="293">
        <f t="shared" si="70"/>
        <v>0</v>
      </c>
      <c r="I278" s="301">
        <f t="shared" si="78"/>
        <v>0</v>
      </c>
      <c r="J278" s="510">
        <f t="shared" si="71"/>
        <v>0</v>
      </c>
      <c r="K278" s="292">
        <f t="shared" si="72"/>
        <v>0</v>
      </c>
      <c r="L278" s="321">
        <f t="shared" si="81"/>
        <v>0</v>
      </c>
      <c r="M278" s="300">
        <f t="shared" si="79"/>
        <v>0</v>
      </c>
      <c r="N278" s="292">
        <f t="shared" si="73"/>
        <v>0</v>
      </c>
      <c r="O278" s="292">
        <f t="shared" si="74"/>
        <v>0</v>
      </c>
      <c r="P278" s="293">
        <f t="shared" si="82"/>
        <v>0</v>
      </c>
      <c r="Q278" s="301">
        <f t="shared" si="80"/>
        <v>0</v>
      </c>
      <c r="R278" s="292">
        <f t="shared" si="75"/>
        <v>0</v>
      </c>
      <c r="S278" s="292">
        <f t="shared" si="76"/>
        <v>0</v>
      </c>
      <c r="T278" s="321">
        <f t="shared" si="64"/>
        <v>0</v>
      </c>
      <c r="U278" s="134"/>
      <c r="V278" s="134"/>
      <c r="W278" s="134"/>
      <c r="X278" s="134"/>
    </row>
    <row r="279" spans="1:24" s="1" customFormat="1" ht="15" customHeight="1">
      <c r="A279" s="409">
        <f t="shared" si="65"/>
        <v>5.7499999999999996E-2</v>
      </c>
      <c r="B279" s="406">
        <f t="shared" si="66"/>
        <v>4.7916666666666663E-3</v>
      </c>
      <c r="C279" s="197">
        <f t="shared" si="67"/>
        <v>21</v>
      </c>
      <c r="D279" s="290">
        <v>247</v>
      </c>
      <c r="E279" s="300">
        <f t="shared" si="77"/>
        <v>0</v>
      </c>
      <c r="F279" s="292">
        <f t="shared" si="68"/>
        <v>0</v>
      </c>
      <c r="G279" s="292">
        <f t="shared" si="69"/>
        <v>0</v>
      </c>
      <c r="H279" s="293">
        <f t="shared" si="70"/>
        <v>0</v>
      </c>
      <c r="I279" s="301">
        <f t="shared" si="78"/>
        <v>0</v>
      </c>
      <c r="J279" s="510">
        <f t="shared" si="71"/>
        <v>0</v>
      </c>
      <c r="K279" s="292">
        <f t="shared" si="72"/>
        <v>0</v>
      </c>
      <c r="L279" s="321">
        <f t="shared" si="81"/>
        <v>0</v>
      </c>
      <c r="M279" s="300">
        <f t="shared" si="79"/>
        <v>0</v>
      </c>
      <c r="N279" s="292">
        <f t="shared" si="73"/>
        <v>0</v>
      </c>
      <c r="O279" s="292">
        <f t="shared" si="74"/>
        <v>0</v>
      </c>
      <c r="P279" s="293">
        <f t="shared" si="82"/>
        <v>0</v>
      </c>
      <c r="Q279" s="301">
        <f t="shared" si="80"/>
        <v>0</v>
      </c>
      <c r="R279" s="292">
        <f t="shared" si="75"/>
        <v>0</v>
      </c>
      <c r="S279" s="292">
        <f t="shared" si="76"/>
        <v>0</v>
      </c>
      <c r="T279" s="321">
        <f t="shared" si="64"/>
        <v>0</v>
      </c>
      <c r="U279" s="134"/>
      <c r="V279" s="134"/>
      <c r="W279" s="134"/>
      <c r="X279" s="134"/>
    </row>
    <row r="280" spans="1:24" s="1" customFormat="1" ht="15" customHeight="1">
      <c r="A280" s="409">
        <f t="shared" si="65"/>
        <v>5.7499999999999996E-2</v>
      </c>
      <c r="B280" s="406">
        <f t="shared" si="66"/>
        <v>4.7916666666666663E-3</v>
      </c>
      <c r="C280" s="197">
        <f t="shared" si="67"/>
        <v>21</v>
      </c>
      <c r="D280" s="290">
        <v>248</v>
      </c>
      <c r="E280" s="300">
        <f t="shared" si="77"/>
        <v>0</v>
      </c>
      <c r="F280" s="292">
        <f t="shared" si="68"/>
        <v>0</v>
      </c>
      <c r="G280" s="292">
        <f t="shared" si="69"/>
        <v>0</v>
      </c>
      <c r="H280" s="293">
        <f t="shared" si="70"/>
        <v>0</v>
      </c>
      <c r="I280" s="301">
        <f t="shared" si="78"/>
        <v>0</v>
      </c>
      <c r="J280" s="510">
        <f t="shared" si="71"/>
        <v>0</v>
      </c>
      <c r="K280" s="292">
        <f t="shared" si="72"/>
        <v>0</v>
      </c>
      <c r="L280" s="321">
        <f t="shared" si="81"/>
        <v>0</v>
      </c>
      <c r="M280" s="300">
        <f t="shared" si="79"/>
        <v>0</v>
      </c>
      <c r="N280" s="292">
        <f t="shared" si="73"/>
        <v>0</v>
      </c>
      <c r="O280" s="292">
        <f t="shared" si="74"/>
        <v>0</v>
      </c>
      <c r="P280" s="293">
        <f t="shared" si="82"/>
        <v>0</v>
      </c>
      <c r="Q280" s="301">
        <f t="shared" si="80"/>
        <v>0</v>
      </c>
      <c r="R280" s="292">
        <f t="shared" si="75"/>
        <v>0</v>
      </c>
      <c r="S280" s="292">
        <f t="shared" si="76"/>
        <v>0</v>
      </c>
      <c r="T280" s="321">
        <f t="shared" si="64"/>
        <v>0</v>
      </c>
      <c r="U280" s="134"/>
      <c r="V280" s="134"/>
      <c r="W280" s="134"/>
      <c r="X280" s="134"/>
    </row>
    <row r="281" spans="1:24" s="1" customFormat="1" ht="15" customHeight="1">
      <c r="A281" s="409">
        <f t="shared" si="65"/>
        <v>5.7499999999999996E-2</v>
      </c>
      <c r="B281" s="406">
        <f t="shared" si="66"/>
        <v>4.7916666666666663E-3</v>
      </c>
      <c r="C281" s="197">
        <f t="shared" si="67"/>
        <v>21</v>
      </c>
      <c r="D281" s="290">
        <v>249</v>
      </c>
      <c r="E281" s="300">
        <f t="shared" si="77"/>
        <v>0</v>
      </c>
      <c r="F281" s="292">
        <f t="shared" si="68"/>
        <v>0</v>
      </c>
      <c r="G281" s="292">
        <f t="shared" si="69"/>
        <v>0</v>
      </c>
      <c r="H281" s="293">
        <f t="shared" si="70"/>
        <v>0</v>
      </c>
      <c r="I281" s="301">
        <f t="shared" si="78"/>
        <v>0</v>
      </c>
      <c r="J281" s="510">
        <f t="shared" si="71"/>
        <v>0</v>
      </c>
      <c r="K281" s="292">
        <f t="shared" si="72"/>
        <v>0</v>
      </c>
      <c r="L281" s="321">
        <f t="shared" si="81"/>
        <v>0</v>
      </c>
      <c r="M281" s="300">
        <f t="shared" si="79"/>
        <v>0</v>
      </c>
      <c r="N281" s="292">
        <f t="shared" si="73"/>
        <v>0</v>
      </c>
      <c r="O281" s="292">
        <f t="shared" si="74"/>
        <v>0</v>
      </c>
      <c r="P281" s="293">
        <f t="shared" si="82"/>
        <v>0</v>
      </c>
      <c r="Q281" s="301">
        <f t="shared" si="80"/>
        <v>0</v>
      </c>
      <c r="R281" s="292">
        <f t="shared" si="75"/>
        <v>0</v>
      </c>
      <c r="S281" s="292">
        <f t="shared" si="76"/>
        <v>0</v>
      </c>
      <c r="T281" s="321">
        <f t="shared" si="64"/>
        <v>0</v>
      </c>
      <c r="U281" s="134"/>
      <c r="V281" s="134"/>
      <c r="W281" s="134"/>
      <c r="X281" s="134"/>
    </row>
    <row r="282" spans="1:24" s="1" customFormat="1" ht="15" customHeight="1">
      <c r="A282" s="409">
        <f t="shared" si="65"/>
        <v>5.7499999999999996E-2</v>
      </c>
      <c r="B282" s="406">
        <f t="shared" si="66"/>
        <v>4.7916666666666663E-3</v>
      </c>
      <c r="C282" s="197">
        <f t="shared" si="67"/>
        <v>21</v>
      </c>
      <c r="D282" s="290">
        <v>250</v>
      </c>
      <c r="E282" s="300">
        <f t="shared" si="77"/>
        <v>0</v>
      </c>
      <c r="F282" s="292">
        <f t="shared" si="68"/>
        <v>0</v>
      </c>
      <c r="G282" s="292">
        <f t="shared" si="69"/>
        <v>0</v>
      </c>
      <c r="H282" s="293">
        <f t="shared" si="70"/>
        <v>0</v>
      </c>
      <c r="I282" s="301">
        <f t="shared" si="78"/>
        <v>0</v>
      </c>
      <c r="J282" s="510">
        <f t="shared" si="71"/>
        <v>0</v>
      </c>
      <c r="K282" s="292">
        <f t="shared" si="72"/>
        <v>0</v>
      </c>
      <c r="L282" s="321">
        <f t="shared" si="81"/>
        <v>0</v>
      </c>
      <c r="M282" s="300">
        <f t="shared" si="79"/>
        <v>0</v>
      </c>
      <c r="N282" s="292">
        <f t="shared" si="73"/>
        <v>0</v>
      </c>
      <c r="O282" s="292">
        <f t="shared" si="74"/>
        <v>0</v>
      </c>
      <c r="P282" s="293">
        <f t="shared" si="82"/>
        <v>0</v>
      </c>
      <c r="Q282" s="301">
        <f t="shared" si="80"/>
        <v>0</v>
      </c>
      <c r="R282" s="292">
        <f t="shared" si="75"/>
        <v>0</v>
      </c>
      <c r="S282" s="292">
        <f t="shared" si="76"/>
        <v>0</v>
      </c>
      <c r="T282" s="321">
        <f t="shared" si="64"/>
        <v>0</v>
      </c>
      <c r="U282" s="134"/>
      <c r="V282" s="134"/>
      <c r="W282" s="134"/>
      <c r="X282" s="134"/>
    </row>
    <row r="283" spans="1:24" s="1" customFormat="1" ht="15" customHeight="1">
      <c r="A283" s="409">
        <f t="shared" si="65"/>
        <v>5.7499999999999996E-2</v>
      </c>
      <c r="B283" s="406">
        <f t="shared" si="66"/>
        <v>4.7916666666666663E-3</v>
      </c>
      <c r="C283" s="197">
        <f t="shared" si="67"/>
        <v>21</v>
      </c>
      <c r="D283" s="290">
        <v>251</v>
      </c>
      <c r="E283" s="300">
        <f t="shared" si="77"/>
        <v>0</v>
      </c>
      <c r="F283" s="292">
        <f t="shared" si="68"/>
        <v>0</v>
      </c>
      <c r="G283" s="292">
        <f t="shared" si="69"/>
        <v>0</v>
      </c>
      <c r="H283" s="293">
        <f t="shared" si="70"/>
        <v>0</v>
      </c>
      <c r="I283" s="301">
        <f t="shared" si="78"/>
        <v>0</v>
      </c>
      <c r="J283" s="510">
        <f t="shared" si="71"/>
        <v>0</v>
      </c>
      <c r="K283" s="292">
        <f t="shared" si="72"/>
        <v>0</v>
      </c>
      <c r="L283" s="321">
        <f t="shared" si="81"/>
        <v>0</v>
      </c>
      <c r="M283" s="300">
        <f t="shared" si="79"/>
        <v>0</v>
      </c>
      <c r="N283" s="292">
        <f t="shared" si="73"/>
        <v>0</v>
      </c>
      <c r="O283" s="292">
        <f t="shared" si="74"/>
        <v>0</v>
      </c>
      <c r="P283" s="293">
        <f t="shared" si="82"/>
        <v>0</v>
      </c>
      <c r="Q283" s="301">
        <f t="shared" si="80"/>
        <v>0</v>
      </c>
      <c r="R283" s="292">
        <f t="shared" si="75"/>
        <v>0</v>
      </c>
      <c r="S283" s="292">
        <f t="shared" si="76"/>
        <v>0</v>
      </c>
      <c r="T283" s="321">
        <f t="shared" si="64"/>
        <v>0</v>
      </c>
      <c r="U283" s="134"/>
      <c r="V283" s="134"/>
      <c r="W283" s="134"/>
      <c r="X283" s="134"/>
    </row>
    <row r="284" spans="1:24" s="1" customFormat="1" ht="15" customHeight="1">
      <c r="A284" s="409">
        <f t="shared" si="65"/>
        <v>5.7499999999999996E-2</v>
      </c>
      <c r="B284" s="406">
        <f t="shared" si="66"/>
        <v>4.7916666666666663E-3</v>
      </c>
      <c r="C284" s="197">
        <f t="shared" si="67"/>
        <v>21</v>
      </c>
      <c r="D284" s="290">
        <v>252</v>
      </c>
      <c r="E284" s="300">
        <f t="shared" si="77"/>
        <v>0</v>
      </c>
      <c r="F284" s="292">
        <f t="shared" si="68"/>
        <v>0</v>
      </c>
      <c r="G284" s="292">
        <f t="shared" si="69"/>
        <v>0</v>
      </c>
      <c r="H284" s="293">
        <f t="shared" si="70"/>
        <v>0</v>
      </c>
      <c r="I284" s="301">
        <f t="shared" si="78"/>
        <v>0</v>
      </c>
      <c r="J284" s="510">
        <f t="shared" si="71"/>
        <v>0</v>
      </c>
      <c r="K284" s="292">
        <f t="shared" si="72"/>
        <v>0</v>
      </c>
      <c r="L284" s="321">
        <f t="shared" si="81"/>
        <v>0</v>
      </c>
      <c r="M284" s="300">
        <f t="shared" si="79"/>
        <v>0</v>
      </c>
      <c r="N284" s="292">
        <f t="shared" si="73"/>
        <v>0</v>
      </c>
      <c r="O284" s="292">
        <f t="shared" si="74"/>
        <v>0</v>
      </c>
      <c r="P284" s="293">
        <f t="shared" si="82"/>
        <v>0</v>
      </c>
      <c r="Q284" s="301">
        <f t="shared" si="80"/>
        <v>0</v>
      </c>
      <c r="R284" s="292">
        <f t="shared" si="75"/>
        <v>0</v>
      </c>
      <c r="S284" s="292">
        <f t="shared" si="76"/>
        <v>0</v>
      </c>
      <c r="T284" s="321">
        <f t="shared" si="64"/>
        <v>0</v>
      </c>
      <c r="U284" s="134"/>
      <c r="V284" s="134"/>
      <c r="W284" s="134"/>
      <c r="X284" s="134"/>
    </row>
    <row r="285" spans="1:24" s="1" customFormat="1" ht="15" customHeight="1">
      <c r="A285" s="409">
        <f t="shared" si="65"/>
        <v>5.7499999999999996E-2</v>
      </c>
      <c r="B285" s="406">
        <f t="shared" si="66"/>
        <v>4.7916666666666663E-3</v>
      </c>
      <c r="C285" s="197">
        <f t="shared" si="67"/>
        <v>22</v>
      </c>
      <c r="D285" s="290">
        <v>253</v>
      </c>
      <c r="E285" s="300">
        <f t="shared" si="77"/>
        <v>0</v>
      </c>
      <c r="F285" s="292">
        <f t="shared" si="68"/>
        <v>0</v>
      </c>
      <c r="G285" s="292">
        <f t="shared" si="69"/>
        <v>0</v>
      </c>
      <c r="H285" s="293">
        <f t="shared" si="70"/>
        <v>0</v>
      </c>
      <c r="I285" s="301">
        <f t="shared" si="78"/>
        <v>0</v>
      </c>
      <c r="J285" s="510">
        <f t="shared" si="71"/>
        <v>0</v>
      </c>
      <c r="K285" s="292">
        <f t="shared" si="72"/>
        <v>0</v>
      </c>
      <c r="L285" s="321">
        <f t="shared" si="81"/>
        <v>0</v>
      </c>
      <c r="M285" s="300">
        <f t="shared" si="79"/>
        <v>0</v>
      </c>
      <c r="N285" s="292">
        <f t="shared" si="73"/>
        <v>0</v>
      </c>
      <c r="O285" s="292">
        <f t="shared" si="74"/>
        <v>0</v>
      </c>
      <c r="P285" s="293">
        <f t="shared" si="82"/>
        <v>0</v>
      </c>
      <c r="Q285" s="301">
        <f t="shared" si="80"/>
        <v>0</v>
      </c>
      <c r="R285" s="292">
        <f t="shared" si="75"/>
        <v>0</v>
      </c>
      <c r="S285" s="292">
        <f t="shared" si="76"/>
        <v>0</v>
      </c>
      <c r="T285" s="321">
        <f t="shared" ref="T285:T348" si="83">IF(Q285&lt;$M$17,Q285+R285,$M$17)</f>
        <v>0</v>
      </c>
      <c r="U285" s="134"/>
      <c r="V285" s="134"/>
      <c r="W285" s="134"/>
      <c r="X285" s="134"/>
    </row>
    <row r="286" spans="1:24" s="1" customFormat="1" ht="15" customHeight="1">
      <c r="A286" s="409">
        <f t="shared" si="65"/>
        <v>5.7499999999999996E-2</v>
      </c>
      <c r="B286" s="406">
        <f t="shared" si="66"/>
        <v>4.7916666666666663E-3</v>
      </c>
      <c r="C286" s="197">
        <f t="shared" si="67"/>
        <v>22</v>
      </c>
      <c r="D286" s="290">
        <v>254</v>
      </c>
      <c r="E286" s="300">
        <f t="shared" si="77"/>
        <v>0</v>
      </c>
      <c r="F286" s="292">
        <f t="shared" si="68"/>
        <v>0</v>
      </c>
      <c r="G286" s="292">
        <f t="shared" si="69"/>
        <v>0</v>
      </c>
      <c r="H286" s="293">
        <f t="shared" si="70"/>
        <v>0</v>
      </c>
      <c r="I286" s="301">
        <f t="shared" si="78"/>
        <v>0</v>
      </c>
      <c r="J286" s="510">
        <f t="shared" si="71"/>
        <v>0</v>
      </c>
      <c r="K286" s="292">
        <f t="shared" si="72"/>
        <v>0</v>
      </c>
      <c r="L286" s="321">
        <f t="shared" si="81"/>
        <v>0</v>
      </c>
      <c r="M286" s="300">
        <f t="shared" si="79"/>
        <v>0</v>
      </c>
      <c r="N286" s="292">
        <f t="shared" si="73"/>
        <v>0</v>
      </c>
      <c r="O286" s="292">
        <f t="shared" si="74"/>
        <v>0</v>
      </c>
      <c r="P286" s="293">
        <f t="shared" si="82"/>
        <v>0</v>
      </c>
      <c r="Q286" s="301">
        <f t="shared" si="80"/>
        <v>0</v>
      </c>
      <c r="R286" s="292">
        <f t="shared" si="75"/>
        <v>0</v>
      </c>
      <c r="S286" s="292">
        <f t="shared" si="76"/>
        <v>0</v>
      </c>
      <c r="T286" s="321">
        <f t="shared" si="83"/>
        <v>0</v>
      </c>
      <c r="U286" s="134"/>
      <c r="V286" s="134"/>
      <c r="W286" s="134"/>
      <c r="X286" s="134"/>
    </row>
    <row r="287" spans="1:24" s="1" customFormat="1" ht="15" customHeight="1">
      <c r="A287" s="409">
        <f t="shared" si="65"/>
        <v>5.7499999999999996E-2</v>
      </c>
      <c r="B287" s="406">
        <f t="shared" si="66"/>
        <v>4.7916666666666663E-3</v>
      </c>
      <c r="C287" s="197">
        <f t="shared" si="67"/>
        <v>22</v>
      </c>
      <c r="D287" s="290">
        <v>255</v>
      </c>
      <c r="E287" s="300">
        <f t="shared" si="77"/>
        <v>0</v>
      </c>
      <c r="F287" s="292">
        <f t="shared" si="68"/>
        <v>0</v>
      </c>
      <c r="G287" s="292">
        <f t="shared" si="69"/>
        <v>0</v>
      </c>
      <c r="H287" s="293">
        <f t="shared" si="70"/>
        <v>0</v>
      </c>
      <c r="I287" s="301">
        <f t="shared" si="78"/>
        <v>0</v>
      </c>
      <c r="J287" s="510">
        <f t="shared" si="71"/>
        <v>0</v>
      </c>
      <c r="K287" s="292">
        <f t="shared" si="72"/>
        <v>0</v>
      </c>
      <c r="L287" s="321">
        <f t="shared" si="81"/>
        <v>0</v>
      </c>
      <c r="M287" s="300">
        <f t="shared" si="79"/>
        <v>0</v>
      </c>
      <c r="N287" s="292">
        <f t="shared" si="73"/>
        <v>0</v>
      </c>
      <c r="O287" s="292">
        <f t="shared" si="74"/>
        <v>0</v>
      </c>
      <c r="P287" s="293">
        <f t="shared" si="82"/>
        <v>0</v>
      </c>
      <c r="Q287" s="301">
        <f t="shared" si="80"/>
        <v>0</v>
      </c>
      <c r="R287" s="292">
        <f t="shared" si="75"/>
        <v>0</v>
      </c>
      <c r="S287" s="292">
        <f t="shared" si="76"/>
        <v>0</v>
      </c>
      <c r="T287" s="321">
        <f t="shared" si="83"/>
        <v>0</v>
      </c>
      <c r="U287" s="134"/>
      <c r="V287" s="134"/>
      <c r="W287" s="134"/>
      <c r="X287" s="134"/>
    </row>
    <row r="288" spans="1:24" s="1" customFormat="1" ht="15" customHeight="1">
      <c r="A288" s="409">
        <f t="shared" si="65"/>
        <v>5.7499999999999996E-2</v>
      </c>
      <c r="B288" s="406">
        <f t="shared" si="66"/>
        <v>4.7916666666666663E-3</v>
      </c>
      <c r="C288" s="197">
        <f t="shared" si="67"/>
        <v>22</v>
      </c>
      <c r="D288" s="290">
        <v>256</v>
      </c>
      <c r="E288" s="300">
        <f t="shared" si="77"/>
        <v>0</v>
      </c>
      <c r="F288" s="292">
        <f t="shared" si="68"/>
        <v>0</v>
      </c>
      <c r="G288" s="292">
        <f t="shared" si="69"/>
        <v>0</v>
      </c>
      <c r="H288" s="293">
        <f t="shared" si="70"/>
        <v>0</v>
      </c>
      <c r="I288" s="301">
        <f t="shared" si="78"/>
        <v>0</v>
      </c>
      <c r="J288" s="510">
        <f t="shared" si="71"/>
        <v>0</v>
      </c>
      <c r="K288" s="292">
        <f t="shared" si="72"/>
        <v>0</v>
      </c>
      <c r="L288" s="321">
        <f t="shared" si="81"/>
        <v>0</v>
      </c>
      <c r="M288" s="300">
        <f t="shared" si="79"/>
        <v>0</v>
      </c>
      <c r="N288" s="292">
        <f t="shared" si="73"/>
        <v>0</v>
      </c>
      <c r="O288" s="292">
        <f t="shared" si="74"/>
        <v>0</v>
      </c>
      <c r="P288" s="293">
        <f t="shared" si="82"/>
        <v>0</v>
      </c>
      <c r="Q288" s="301">
        <f t="shared" si="80"/>
        <v>0</v>
      </c>
      <c r="R288" s="292">
        <f t="shared" si="75"/>
        <v>0</v>
      </c>
      <c r="S288" s="292">
        <f t="shared" si="76"/>
        <v>0</v>
      </c>
      <c r="T288" s="321">
        <f t="shared" si="83"/>
        <v>0</v>
      </c>
      <c r="U288" s="134"/>
      <c r="V288" s="134"/>
      <c r="W288" s="134"/>
      <c r="X288" s="134"/>
    </row>
    <row r="289" spans="1:24" s="1" customFormat="1" ht="15" customHeight="1">
      <c r="A289" s="409">
        <f t="shared" ref="A289:A352" si="84">VLOOKUP(D289,$A$7:$B$11,2)</f>
        <v>5.7499999999999996E-2</v>
      </c>
      <c r="B289" s="406">
        <f t="shared" ref="B289:B352" si="85">A289/12</f>
        <v>4.7916666666666663E-3</v>
      </c>
      <c r="C289" s="197">
        <f t="shared" ref="C289:C352" si="86">INT((D289+11)/12)</f>
        <v>22</v>
      </c>
      <c r="D289" s="290">
        <v>257</v>
      </c>
      <c r="E289" s="300">
        <f t="shared" si="77"/>
        <v>0</v>
      </c>
      <c r="F289" s="292">
        <f t="shared" ref="F289:F352" si="87">ROUND(E289*$B289,2)</f>
        <v>0</v>
      </c>
      <c r="G289" s="292">
        <f t="shared" ref="G289:G352" si="88">IF(E289&lt;H289,E289,H289-F289)</f>
        <v>0</v>
      </c>
      <c r="H289" s="293">
        <f t="shared" ref="H289:H352" si="89">IF(E289&lt;$M$4,E289+F289,$M$4)</f>
        <v>0</v>
      </c>
      <c r="I289" s="301">
        <f t="shared" si="78"/>
        <v>0</v>
      </c>
      <c r="J289" s="510">
        <f t="shared" ref="J289:J352" si="90">ROUND(I289*$B289,2)</f>
        <v>0</v>
      </c>
      <c r="K289" s="292">
        <f t="shared" ref="K289:K352" si="91">IF(I289&lt;L289,I289,L289-J289)</f>
        <v>0</v>
      </c>
      <c r="L289" s="321">
        <f t="shared" si="81"/>
        <v>0</v>
      </c>
      <c r="M289" s="300">
        <f t="shared" si="79"/>
        <v>0</v>
      </c>
      <c r="N289" s="292">
        <f t="shared" ref="N289:N352" si="92">ROUND(M289*$B289,2)</f>
        <v>0</v>
      </c>
      <c r="O289" s="292">
        <f t="shared" ref="O289:O352" si="93">IF(M289&lt;P289,M289,P289-N289)</f>
        <v>0</v>
      </c>
      <c r="P289" s="293">
        <f t="shared" si="82"/>
        <v>0</v>
      </c>
      <c r="Q289" s="301">
        <f t="shared" si="80"/>
        <v>0</v>
      </c>
      <c r="R289" s="292">
        <f t="shared" ref="R289:R352" si="94">ROUND(Q289*$B289,2)</f>
        <v>0</v>
      </c>
      <c r="S289" s="292">
        <f t="shared" ref="S289:S352" si="95">IF(Q289&lt;T289,Q289,T289-R289)</f>
        <v>0</v>
      </c>
      <c r="T289" s="321">
        <f t="shared" si="83"/>
        <v>0</v>
      </c>
      <c r="U289" s="134"/>
      <c r="V289" s="134"/>
      <c r="W289" s="134"/>
      <c r="X289" s="134"/>
    </row>
    <row r="290" spans="1:24" s="1" customFormat="1" ht="15" customHeight="1">
      <c r="A290" s="409">
        <f t="shared" si="84"/>
        <v>5.7499999999999996E-2</v>
      </c>
      <c r="B290" s="406">
        <f t="shared" si="85"/>
        <v>4.7916666666666663E-3</v>
      </c>
      <c r="C290" s="197">
        <f t="shared" si="86"/>
        <v>22</v>
      </c>
      <c r="D290" s="290">
        <v>258</v>
      </c>
      <c r="E290" s="300">
        <f t="shared" ref="E290:E353" si="96">IF(E289&lt;H289,0,E289-G289)</f>
        <v>0</v>
      </c>
      <c r="F290" s="292">
        <f t="shared" si="87"/>
        <v>0</v>
      </c>
      <c r="G290" s="292">
        <f t="shared" si="88"/>
        <v>0</v>
      </c>
      <c r="H290" s="293">
        <f t="shared" si="89"/>
        <v>0</v>
      </c>
      <c r="I290" s="301">
        <f t="shared" ref="I290:I353" si="97">IF(I289&lt;L289,0,I289-K289)</f>
        <v>0</v>
      </c>
      <c r="J290" s="510">
        <f t="shared" si="90"/>
        <v>0</v>
      </c>
      <c r="K290" s="292">
        <f t="shared" si="91"/>
        <v>0</v>
      </c>
      <c r="L290" s="321">
        <f t="shared" si="81"/>
        <v>0</v>
      </c>
      <c r="M290" s="300">
        <f t="shared" ref="M290:M353" si="98">IF(M289&lt;P289,0,M289-O289)</f>
        <v>0</v>
      </c>
      <c r="N290" s="292">
        <f t="shared" si="92"/>
        <v>0</v>
      </c>
      <c r="O290" s="292">
        <f t="shared" si="93"/>
        <v>0</v>
      </c>
      <c r="P290" s="293">
        <f t="shared" si="82"/>
        <v>0</v>
      </c>
      <c r="Q290" s="301">
        <f t="shared" ref="Q290:Q353" si="99">IF(Q289&lt;T289,0,Q289-S289)</f>
        <v>0</v>
      </c>
      <c r="R290" s="292">
        <f t="shared" si="94"/>
        <v>0</v>
      </c>
      <c r="S290" s="292">
        <f t="shared" si="95"/>
        <v>0</v>
      </c>
      <c r="T290" s="321">
        <f t="shared" si="83"/>
        <v>0</v>
      </c>
      <c r="U290" s="134"/>
      <c r="V290" s="134"/>
      <c r="W290" s="134"/>
      <c r="X290" s="134"/>
    </row>
    <row r="291" spans="1:24" s="1" customFormat="1" ht="15" customHeight="1">
      <c r="A291" s="409">
        <f t="shared" si="84"/>
        <v>5.7499999999999996E-2</v>
      </c>
      <c r="B291" s="406">
        <f t="shared" si="85"/>
        <v>4.7916666666666663E-3</v>
      </c>
      <c r="C291" s="197">
        <f t="shared" si="86"/>
        <v>22</v>
      </c>
      <c r="D291" s="290">
        <v>259</v>
      </c>
      <c r="E291" s="300">
        <f t="shared" si="96"/>
        <v>0</v>
      </c>
      <c r="F291" s="292">
        <f t="shared" si="87"/>
        <v>0</v>
      </c>
      <c r="G291" s="292">
        <f t="shared" si="88"/>
        <v>0</v>
      </c>
      <c r="H291" s="293">
        <f t="shared" si="89"/>
        <v>0</v>
      </c>
      <c r="I291" s="301">
        <f t="shared" si="97"/>
        <v>0</v>
      </c>
      <c r="J291" s="510">
        <f t="shared" si="90"/>
        <v>0</v>
      </c>
      <c r="K291" s="292">
        <f t="shared" si="91"/>
        <v>0</v>
      </c>
      <c r="L291" s="321">
        <f t="shared" si="81"/>
        <v>0</v>
      </c>
      <c r="M291" s="300">
        <f t="shared" si="98"/>
        <v>0</v>
      </c>
      <c r="N291" s="292">
        <f t="shared" si="92"/>
        <v>0</v>
      </c>
      <c r="O291" s="292">
        <f t="shared" si="93"/>
        <v>0</v>
      </c>
      <c r="P291" s="293">
        <f t="shared" si="82"/>
        <v>0</v>
      </c>
      <c r="Q291" s="301">
        <f t="shared" si="99"/>
        <v>0</v>
      </c>
      <c r="R291" s="292">
        <f t="shared" si="94"/>
        <v>0</v>
      </c>
      <c r="S291" s="292">
        <f t="shared" si="95"/>
        <v>0</v>
      </c>
      <c r="T291" s="321">
        <f t="shared" si="83"/>
        <v>0</v>
      </c>
      <c r="U291" s="134"/>
      <c r="V291" s="134"/>
      <c r="W291" s="134"/>
      <c r="X291" s="134"/>
    </row>
    <row r="292" spans="1:24" s="1" customFormat="1" ht="15" customHeight="1">
      <c r="A292" s="409">
        <f t="shared" si="84"/>
        <v>5.7499999999999996E-2</v>
      </c>
      <c r="B292" s="406">
        <f t="shared" si="85"/>
        <v>4.7916666666666663E-3</v>
      </c>
      <c r="C292" s="197">
        <f t="shared" si="86"/>
        <v>22</v>
      </c>
      <c r="D292" s="290">
        <v>260</v>
      </c>
      <c r="E292" s="300">
        <f t="shared" si="96"/>
        <v>0</v>
      </c>
      <c r="F292" s="292">
        <f t="shared" si="87"/>
        <v>0</v>
      </c>
      <c r="G292" s="292">
        <f t="shared" si="88"/>
        <v>0</v>
      </c>
      <c r="H292" s="293">
        <f t="shared" si="89"/>
        <v>0</v>
      </c>
      <c r="I292" s="301">
        <f t="shared" si="97"/>
        <v>0</v>
      </c>
      <c r="J292" s="510">
        <f t="shared" si="90"/>
        <v>0</v>
      </c>
      <c r="K292" s="292">
        <f t="shared" si="91"/>
        <v>0</v>
      </c>
      <c r="L292" s="321">
        <f t="shared" si="81"/>
        <v>0</v>
      </c>
      <c r="M292" s="300">
        <f t="shared" si="98"/>
        <v>0</v>
      </c>
      <c r="N292" s="292">
        <f t="shared" si="92"/>
        <v>0</v>
      </c>
      <c r="O292" s="292">
        <f t="shared" si="93"/>
        <v>0</v>
      </c>
      <c r="P292" s="293">
        <f t="shared" si="82"/>
        <v>0</v>
      </c>
      <c r="Q292" s="301">
        <f t="shared" si="99"/>
        <v>0</v>
      </c>
      <c r="R292" s="292">
        <f t="shared" si="94"/>
        <v>0</v>
      </c>
      <c r="S292" s="292">
        <f t="shared" si="95"/>
        <v>0</v>
      </c>
      <c r="T292" s="321">
        <f t="shared" si="83"/>
        <v>0</v>
      </c>
      <c r="U292" s="134"/>
      <c r="V292" s="134"/>
      <c r="W292" s="134"/>
      <c r="X292" s="134"/>
    </row>
    <row r="293" spans="1:24" s="1" customFormat="1" ht="15" customHeight="1">
      <c r="A293" s="409">
        <f t="shared" si="84"/>
        <v>5.7499999999999996E-2</v>
      </c>
      <c r="B293" s="406">
        <f t="shared" si="85"/>
        <v>4.7916666666666663E-3</v>
      </c>
      <c r="C293" s="197">
        <f t="shared" si="86"/>
        <v>22</v>
      </c>
      <c r="D293" s="290">
        <v>261</v>
      </c>
      <c r="E293" s="300">
        <f t="shared" si="96"/>
        <v>0</v>
      </c>
      <c r="F293" s="292">
        <f t="shared" si="87"/>
        <v>0</v>
      </c>
      <c r="G293" s="292">
        <f t="shared" si="88"/>
        <v>0</v>
      </c>
      <c r="H293" s="293">
        <f t="shared" si="89"/>
        <v>0</v>
      </c>
      <c r="I293" s="301">
        <f t="shared" si="97"/>
        <v>0</v>
      </c>
      <c r="J293" s="510">
        <f t="shared" si="90"/>
        <v>0</v>
      </c>
      <c r="K293" s="292">
        <f t="shared" si="91"/>
        <v>0</v>
      </c>
      <c r="L293" s="321">
        <f t="shared" si="81"/>
        <v>0</v>
      </c>
      <c r="M293" s="300">
        <f t="shared" si="98"/>
        <v>0</v>
      </c>
      <c r="N293" s="292">
        <f t="shared" si="92"/>
        <v>0</v>
      </c>
      <c r="O293" s="292">
        <f t="shared" si="93"/>
        <v>0</v>
      </c>
      <c r="P293" s="293">
        <f t="shared" si="82"/>
        <v>0</v>
      </c>
      <c r="Q293" s="301">
        <f t="shared" si="99"/>
        <v>0</v>
      </c>
      <c r="R293" s="292">
        <f t="shared" si="94"/>
        <v>0</v>
      </c>
      <c r="S293" s="292">
        <f t="shared" si="95"/>
        <v>0</v>
      </c>
      <c r="T293" s="321">
        <f t="shared" si="83"/>
        <v>0</v>
      </c>
      <c r="U293" s="134"/>
      <c r="V293" s="134"/>
      <c r="W293" s="134"/>
      <c r="X293" s="134"/>
    </row>
    <row r="294" spans="1:24" s="1" customFormat="1" ht="15" customHeight="1">
      <c r="A294" s="409">
        <f t="shared" si="84"/>
        <v>5.7499999999999996E-2</v>
      </c>
      <c r="B294" s="406">
        <f t="shared" si="85"/>
        <v>4.7916666666666663E-3</v>
      </c>
      <c r="C294" s="197">
        <f t="shared" si="86"/>
        <v>22</v>
      </c>
      <c r="D294" s="290">
        <v>262</v>
      </c>
      <c r="E294" s="300">
        <f t="shared" si="96"/>
        <v>0</v>
      </c>
      <c r="F294" s="292">
        <f t="shared" si="87"/>
        <v>0</v>
      </c>
      <c r="G294" s="292">
        <f t="shared" si="88"/>
        <v>0</v>
      </c>
      <c r="H294" s="293">
        <f t="shared" si="89"/>
        <v>0</v>
      </c>
      <c r="I294" s="301">
        <f t="shared" si="97"/>
        <v>0</v>
      </c>
      <c r="J294" s="510">
        <f t="shared" si="90"/>
        <v>0</v>
      </c>
      <c r="K294" s="292">
        <f t="shared" si="91"/>
        <v>0</v>
      </c>
      <c r="L294" s="321">
        <f t="shared" si="81"/>
        <v>0</v>
      </c>
      <c r="M294" s="300">
        <f t="shared" si="98"/>
        <v>0</v>
      </c>
      <c r="N294" s="292">
        <f t="shared" si="92"/>
        <v>0</v>
      </c>
      <c r="O294" s="292">
        <f t="shared" si="93"/>
        <v>0</v>
      </c>
      <c r="P294" s="293">
        <f t="shared" si="82"/>
        <v>0</v>
      </c>
      <c r="Q294" s="301">
        <f t="shared" si="99"/>
        <v>0</v>
      </c>
      <c r="R294" s="292">
        <f t="shared" si="94"/>
        <v>0</v>
      </c>
      <c r="S294" s="292">
        <f t="shared" si="95"/>
        <v>0</v>
      </c>
      <c r="T294" s="321">
        <f t="shared" si="83"/>
        <v>0</v>
      </c>
      <c r="U294" s="134"/>
      <c r="V294" s="134"/>
      <c r="W294" s="134"/>
      <c r="X294" s="134"/>
    </row>
    <row r="295" spans="1:24" s="1" customFormat="1" ht="15" customHeight="1">
      <c r="A295" s="409">
        <f t="shared" si="84"/>
        <v>5.7499999999999996E-2</v>
      </c>
      <c r="B295" s="406">
        <f t="shared" si="85"/>
        <v>4.7916666666666663E-3</v>
      </c>
      <c r="C295" s="197">
        <f t="shared" si="86"/>
        <v>22</v>
      </c>
      <c r="D295" s="290">
        <v>263</v>
      </c>
      <c r="E295" s="300">
        <f t="shared" si="96"/>
        <v>0</v>
      </c>
      <c r="F295" s="292">
        <f t="shared" si="87"/>
        <v>0</v>
      </c>
      <c r="G295" s="292">
        <f t="shared" si="88"/>
        <v>0</v>
      </c>
      <c r="H295" s="293">
        <f t="shared" si="89"/>
        <v>0</v>
      </c>
      <c r="I295" s="301">
        <f t="shared" si="97"/>
        <v>0</v>
      </c>
      <c r="J295" s="510">
        <f t="shared" si="90"/>
        <v>0</v>
      </c>
      <c r="K295" s="292">
        <f t="shared" si="91"/>
        <v>0</v>
      </c>
      <c r="L295" s="321">
        <f t="shared" si="81"/>
        <v>0</v>
      </c>
      <c r="M295" s="300">
        <f t="shared" si="98"/>
        <v>0</v>
      </c>
      <c r="N295" s="292">
        <f t="shared" si="92"/>
        <v>0</v>
      </c>
      <c r="O295" s="292">
        <f t="shared" si="93"/>
        <v>0</v>
      </c>
      <c r="P295" s="293">
        <f t="shared" si="82"/>
        <v>0</v>
      </c>
      <c r="Q295" s="301">
        <f t="shared" si="99"/>
        <v>0</v>
      </c>
      <c r="R295" s="292">
        <f t="shared" si="94"/>
        <v>0</v>
      </c>
      <c r="S295" s="292">
        <f t="shared" si="95"/>
        <v>0</v>
      </c>
      <c r="T295" s="321">
        <f t="shared" si="83"/>
        <v>0</v>
      </c>
      <c r="U295" s="134"/>
      <c r="V295" s="134"/>
      <c r="W295" s="134"/>
      <c r="X295" s="134"/>
    </row>
    <row r="296" spans="1:24" s="1" customFormat="1" ht="15" customHeight="1">
      <c r="A296" s="409">
        <f t="shared" si="84"/>
        <v>5.7499999999999996E-2</v>
      </c>
      <c r="B296" s="406">
        <f t="shared" si="85"/>
        <v>4.7916666666666663E-3</v>
      </c>
      <c r="C296" s="197">
        <f t="shared" si="86"/>
        <v>22</v>
      </c>
      <c r="D296" s="290">
        <v>264</v>
      </c>
      <c r="E296" s="300">
        <f t="shared" si="96"/>
        <v>0</v>
      </c>
      <c r="F296" s="292">
        <f t="shared" si="87"/>
        <v>0</v>
      </c>
      <c r="G296" s="292">
        <f t="shared" si="88"/>
        <v>0</v>
      </c>
      <c r="H296" s="293">
        <f t="shared" si="89"/>
        <v>0</v>
      </c>
      <c r="I296" s="301">
        <f t="shared" si="97"/>
        <v>0</v>
      </c>
      <c r="J296" s="510">
        <f t="shared" si="90"/>
        <v>0</v>
      </c>
      <c r="K296" s="292">
        <f t="shared" si="91"/>
        <v>0</v>
      </c>
      <c r="L296" s="321">
        <f t="shared" si="81"/>
        <v>0</v>
      </c>
      <c r="M296" s="300">
        <f t="shared" si="98"/>
        <v>0</v>
      </c>
      <c r="N296" s="292">
        <f t="shared" si="92"/>
        <v>0</v>
      </c>
      <c r="O296" s="292">
        <f t="shared" si="93"/>
        <v>0</v>
      </c>
      <c r="P296" s="293">
        <f t="shared" si="82"/>
        <v>0</v>
      </c>
      <c r="Q296" s="301">
        <f t="shared" si="99"/>
        <v>0</v>
      </c>
      <c r="R296" s="292">
        <f t="shared" si="94"/>
        <v>0</v>
      </c>
      <c r="S296" s="292">
        <f t="shared" si="95"/>
        <v>0</v>
      </c>
      <c r="T296" s="321">
        <f t="shared" si="83"/>
        <v>0</v>
      </c>
      <c r="U296" s="134"/>
      <c r="V296" s="134"/>
      <c r="W296" s="134"/>
      <c r="X296" s="134"/>
    </row>
    <row r="297" spans="1:24" s="1" customFormat="1" ht="15" customHeight="1">
      <c r="A297" s="409">
        <f t="shared" si="84"/>
        <v>5.7499999999999996E-2</v>
      </c>
      <c r="B297" s="406">
        <f t="shared" si="85"/>
        <v>4.7916666666666663E-3</v>
      </c>
      <c r="C297" s="197">
        <f t="shared" si="86"/>
        <v>23</v>
      </c>
      <c r="D297" s="290">
        <v>265</v>
      </c>
      <c r="E297" s="300">
        <f t="shared" si="96"/>
        <v>0</v>
      </c>
      <c r="F297" s="292">
        <f t="shared" si="87"/>
        <v>0</v>
      </c>
      <c r="G297" s="292">
        <f t="shared" si="88"/>
        <v>0</v>
      </c>
      <c r="H297" s="293">
        <f t="shared" si="89"/>
        <v>0</v>
      </c>
      <c r="I297" s="301">
        <f t="shared" si="97"/>
        <v>0</v>
      </c>
      <c r="J297" s="510">
        <f t="shared" si="90"/>
        <v>0</v>
      </c>
      <c r="K297" s="292">
        <f t="shared" si="91"/>
        <v>0</v>
      </c>
      <c r="L297" s="321">
        <f t="shared" si="81"/>
        <v>0</v>
      </c>
      <c r="M297" s="300">
        <f t="shared" si="98"/>
        <v>0</v>
      </c>
      <c r="N297" s="292">
        <f t="shared" si="92"/>
        <v>0</v>
      </c>
      <c r="O297" s="292">
        <f t="shared" si="93"/>
        <v>0</v>
      </c>
      <c r="P297" s="293">
        <f t="shared" si="82"/>
        <v>0</v>
      </c>
      <c r="Q297" s="301">
        <f t="shared" si="99"/>
        <v>0</v>
      </c>
      <c r="R297" s="292">
        <f t="shared" si="94"/>
        <v>0</v>
      </c>
      <c r="S297" s="292">
        <f t="shared" si="95"/>
        <v>0</v>
      </c>
      <c r="T297" s="321">
        <f t="shared" si="83"/>
        <v>0</v>
      </c>
      <c r="U297" s="134"/>
      <c r="V297" s="134"/>
      <c r="W297" s="134"/>
      <c r="X297" s="134"/>
    </row>
    <row r="298" spans="1:24" s="1" customFormat="1" ht="15" customHeight="1">
      <c r="A298" s="409">
        <f t="shared" si="84"/>
        <v>5.7499999999999996E-2</v>
      </c>
      <c r="B298" s="406">
        <f t="shared" si="85"/>
        <v>4.7916666666666663E-3</v>
      </c>
      <c r="C298" s="197">
        <f t="shared" si="86"/>
        <v>23</v>
      </c>
      <c r="D298" s="290">
        <v>266</v>
      </c>
      <c r="E298" s="300">
        <f t="shared" si="96"/>
        <v>0</v>
      </c>
      <c r="F298" s="292">
        <f t="shared" si="87"/>
        <v>0</v>
      </c>
      <c r="G298" s="292">
        <f t="shared" si="88"/>
        <v>0</v>
      </c>
      <c r="H298" s="293">
        <f t="shared" si="89"/>
        <v>0</v>
      </c>
      <c r="I298" s="301">
        <f t="shared" si="97"/>
        <v>0</v>
      </c>
      <c r="J298" s="510">
        <f t="shared" si="90"/>
        <v>0</v>
      </c>
      <c r="K298" s="292">
        <f t="shared" si="91"/>
        <v>0</v>
      </c>
      <c r="L298" s="321">
        <f t="shared" si="81"/>
        <v>0</v>
      </c>
      <c r="M298" s="300">
        <f t="shared" si="98"/>
        <v>0</v>
      </c>
      <c r="N298" s="292">
        <f t="shared" si="92"/>
        <v>0</v>
      </c>
      <c r="O298" s="292">
        <f t="shared" si="93"/>
        <v>0</v>
      </c>
      <c r="P298" s="293">
        <f t="shared" si="82"/>
        <v>0</v>
      </c>
      <c r="Q298" s="301">
        <f t="shared" si="99"/>
        <v>0</v>
      </c>
      <c r="R298" s="292">
        <f t="shared" si="94"/>
        <v>0</v>
      </c>
      <c r="S298" s="292">
        <f t="shared" si="95"/>
        <v>0</v>
      </c>
      <c r="T298" s="321">
        <f t="shared" si="83"/>
        <v>0</v>
      </c>
      <c r="U298" s="134"/>
      <c r="V298" s="134"/>
      <c r="W298" s="134"/>
      <c r="X298" s="134"/>
    </row>
    <row r="299" spans="1:24" s="1" customFormat="1" ht="15" customHeight="1">
      <c r="A299" s="409">
        <f t="shared" si="84"/>
        <v>5.7499999999999996E-2</v>
      </c>
      <c r="B299" s="406">
        <f t="shared" si="85"/>
        <v>4.7916666666666663E-3</v>
      </c>
      <c r="C299" s="197">
        <f t="shared" si="86"/>
        <v>23</v>
      </c>
      <c r="D299" s="290">
        <v>267</v>
      </c>
      <c r="E299" s="300">
        <f t="shared" si="96"/>
        <v>0</v>
      </c>
      <c r="F299" s="292">
        <f t="shared" si="87"/>
        <v>0</v>
      </c>
      <c r="G299" s="292">
        <f t="shared" si="88"/>
        <v>0</v>
      </c>
      <c r="H299" s="293">
        <f t="shared" si="89"/>
        <v>0</v>
      </c>
      <c r="I299" s="301">
        <f t="shared" si="97"/>
        <v>0</v>
      </c>
      <c r="J299" s="510">
        <f t="shared" si="90"/>
        <v>0</v>
      </c>
      <c r="K299" s="292">
        <f t="shared" si="91"/>
        <v>0</v>
      </c>
      <c r="L299" s="321">
        <f t="shared" si="81"/>
        <v>0</v>
      </c>
      <c r="M299" s="300">
        <f t="shared" si="98"/>
        <v>0</v>
      </c>
      <c r="N299" s="292">
        <f t="shared" si="92"/>
        <v>0</v>
      </c>
      <c r="O299" s="292">
        <f t="shared" si="93"/>
        <v>0</v>
      </c>
      <c r="P299" s="293">
        <f t="shared" si="82"/>
        <v>0</v>
      </c>
      <c r="Q299" s="301">
        <f t="shared" si="99"/>
        <v>0</v>
      </c>
      <c r="R299" s="292">
        <f t="shared" si="94"/>
        <v>0</v>
      </c>
      <c r="S299" s="292">
        <f t="shared" si="95"/>
        <v>0</v>
      </c>
      <c r="T299" s="321">
        <f t="shared" si="83"/>
        <v>0</v>
      </c>
      <c r="U299" s="134"/>
      <c r="V299" s="134"/>
      <c r="W299" s="134"/>
      <c r="X299" s="134"/>
    </row>
    <row r="300" spans="1:24" s="1" customFormat="1" ht="15" customHeight="1">
      <c r="A300" s="409">
        <f t="shared" si="84"/>
        <v>5.7499999999999996E-2</v>
      </c>
      <c r="B300" s="406">
        <f t="shared" si="85"/>
        <v>4.7916666666666663E-3</v>
      </c>
      <c r="C300" s="197">
        <f t="shared" si="86"/>
        <v>23</v>
      </c>
      <c r="D300" s="290">
        <v>268</v>
      </c>
      <c r="E300" s="300">
        <f t="shared" si="96"/>
        <v>0</v>
      </c>
      <c r="F300" s="292">
        <f t="shared" si="87"/>
        <v>0</v>
      </c>
      <c r="G300" s="292">
        <f t="shared" si="88"/>
        <v>0</v>
      </c>
      <c r="H300" s="293">
        <f t="shared" si="89"/>
        <v>0</v>
      </c>
      <c r="I300" s="301">
        <f t="shared" si="97"/>
        <v>0</v>
      </c>
      <c r="J300" s="510">
        <f t="shared" si="90"/>
        <v>0</v>
      </c>
      <c r="K300" s="292">
        <f t="shared" si="91"/>
        <v>0</v>
      </c>
      <c r="L300" s="321">
        <f t="shared" si="81"/>
        <v>0</v>
      </c>
      <c r="M300" s="300">
        <f t="shared" si="98"/>
        <v>0</v>
      </c>
      <c r="N300" s="292">
        <f t="shared" si="92"/>
        <v>0</v>
      </c>
      <c r="O300" s="292">
        <f t="shared" si="93"/>
        <v>0</v>
      </c>
      <c r="P300" s="293">
        <f t="shared" si="82"/>
        <v>0</v>
      </c>
      <c r="Q300" s="301">
        <f t="shared" si="99"/>
        <v>0</v>
      </c>
      <c r="R300" s="292">
        <f t="shared" si="94"/>
        <v>0</v>
      </c>
      <c r="S300" s="292">
        <f t="shared" si="95"/>
        <v>0</v>
      </c>
      <c r="T300" s="321">
        <f t="shared" si="83"/>
        <v>0</v>
      </c>
      <c r="U300" s="134"/>
      <c r="V300" s="134"/>
      <c r="W300" s="134"/>
      <c r="X300" s="134"/>
    </row>
    <row r="301" spans="1:24" s="1" customFormat="1" ht="15" customHeight="1">
      <c r="A301" s="409">
        <f t="shared" si="84"/>
        <v>5.7499999999999996E-2</v>
      </c>
      <c r="B301" s="406">
        <f t="shared" si="85"/>
        <v>4.7916666666666663E-3</v>
      </c>
      <c r="C301" s="197">
        <f t="shared" si="86"/>
        <v>23</v>
      </c>
      <c r="D301" s="290">
        <v>269</v>
      </c>
      <c r="E301" s="300">
        <f t="shared" si="96"/>
        <v>0</v>
      </c>
      <c r="F301" s="292">
        <f t="shared" si="87"/>
        <v>0</v>
      </c>
      <c r="G301" s="292">
        <f t="shared" si="88"/>
        <v>0</v>
      </c>
      <c r="H301" s="293">
        <f t="shared" si="89"/>
        <v>0</v>
      </c>
      <c r="I301" s="301">
        <f t="shared" si="97"/>
        <v>0</v>
      </c>
      <c r="J301" s="510">
        <f t="shared" si="90"/>
        <v>0</v>
      </c>
      <c r="K301" s="292">
        <f t="shared" si="91"/>
        <v>0</v>
      </c>
      <c r="L301" s="321">
        <f t="shared" ref="L301:L364" si="100">IF(I301&lt;$M$5,I301+J301,$M$5)</f>
        <v>0</v>
      </c>
      <c r="M301" s="300">
        <f t="shared" si="98"/>
        <v>0</v>
      </c>
      <c r="N301" s="292">
        <f t="shared" si="92"/>
        <v>0</v>
      </c>
      <c r="O301" s="292">
        <f t="shared" si="93"/>
        <v>0</v>
      </c>
      <c r="P301" s="293">
        <f t="shared" si="82"/>
        <v>0</v>
      </c>
      <c r="Q301" s="301">
        <f t="shared" si="99"/>
        <v>0</v>
      </c>
      <c r="R301" s="292">
        <f t="shared" si="94"/>
        <v>0</v>
      </c>
      <c r="S301" s="292">
        <f t="shared" si="95"/>
        <v>0</v>
      </c>
      <c r="T301" s="321">
        <f t="shared" si="83"/>
        <v>0</v>
      </c>
      <c r="U301" s="134"/>
      <c r="V301" s="134"/>
      <c r="W301" s="134"/>
      <c r="X301" s="134"/>
    </row>
    <row r="302" spans="1:24" s="1" customFormat="1" ht="15" customHeight="1">
      <c r="A302" s="409">
        <f t="shared" si="84"/>
        <v>5.7499999999999996E-2</v>
      </c>
      <c r="B302" s="406">
        <f t="shared" si="85"/>
        <v>4.7916666666666663E-3</v>
      </c>
      <c r="C302" s="197">
        <f t="shared" si="86"/>
        <v>23</v>
      </c>
      <c r="D302" s="290">
        <v>270</v>
      </c>
      <c r="E302" s="300">
        <f t="shared" si="96"/>
        <v>0</v>
      </c>
      <c r="F302" s="292">
        <f t="shared" si="87"/>
        <v>0</v>
      </c>
      <c r="G302" s="292">
        <f t="shared" si="88"/>
        <v>0</v>
      </c>
      <c r="H302" s="293">
        <f t="shared" si="89"/>
        <v>0</v>
      </c>
      <c r="I302" s="301">
        <f t="shared" si="97"/>
        <v>0</v>
      </c>
      <c r="J302" s="510">
        <f t="shared" si="90"/>
        <v>0</v>
      </c>
      <c r="K302" s="292">
        <f t="shared" si="91"/>
        <v>0</v>
      </c>
      <c r="L302" s="321">
        <f t="shared" si="100"/>
        <v>0</v>
      </c>
      <c r="M302" s="300">
        <f t="shared" si="98"/>
        <v>0</v>
      </c>
      <c r="N302" s="292">
        <f t="shared" si="92"/>
        <v>0</v>
      </c>
      <c r="O302" s="292">
        <f t="shared" si="93"/>
        <v>0</v>
      </c>
      <c r="P302" s="293">
        <f t="shared" si="82"/>
        <v>0</v>
      </c>
      <c r="Q302" s="301">
        <f t="shared" si="99"/>
        <v>0</v>
      </c>
      <c r="R302" s="292">
        <f t="shared" si="94"/>
        <v>0</v>
      </c>
      <c r="S302" s="292">
        <f t="shared" si="95"/>
        <v>0</v>
      </c>
      <c r="T302" s="321">
        <f t="shared" si="83"/>
        <v>0</v>
      </c>
      <c r="U302" s="134"/>
      <c r="V302" s="134"/>
      <c r="W302" s="134"/>
      <c r="X302" s="134"/>
    </row>
    <row r="303" spans="1:24" s="1" customFormat="1" ht="15" customHeight="1">
      <c r="A303" s="409">
        <f t="shared" si="84"/>
        <v>5.7499999999999996E-2</v>
      </c>
      <c r="B303" s="406">
        <f t="shared" si="85"/>
        <v>4.7916666666666663E-3</v>
      </c>
      <c r="C303" s="197">
        <f t="shared" si="86"/>
        <v>23</v>
      </c>
      <c r="D303" s="290">
        <v>271</v>
      </c>
      <c r="E303" s="300">
        <f t="shared" si="96"/>
        <v>0</v>
      </c>
      <c r="F303" s="292">
        <f t="shared" si="87"/>
        <v>0</v>
      </c>
      <c r="G303" s="292">
        <f t="shared" si="88"/>
        <v>0</v>
      </c>
      <c r="H303" s="293">
        <f t="shared" si="89"/>
        <v>0</v>
      </c>
      <c r="I303" s="301">
        <f t="shared" si="97"/>
        <v>0</v>
      </c>
      <c r="J303" s="510">
        <f t="shared" si="90"/>
        <v>0</v>
      </c>
      <c r="K303" s="292">
        <f t="shared" si="91"/>
        <v>0</v>
      </c>
      <c r="L303" s="321">
        <f t="shared" si="100"/>
        <v>0</v>
      </c>
      <c r="M303" s="300">
        <f t="shared" si="98"/>
        <v>0</v>
      </c>
      <c r="N303" s="292">
        <f t="shared" si="92"/>
        <v>0</v>
      </c>
      <c r="O303" s="292">
        <f t="shared" si="93"/>
        <v>0</v>
      </c>
      <c r="P303" s="293">
        <f t="shared" si="82"/>
        <v>0</v>
      </c>
      <c r="Q303" s="301">
        <f t="shared" si="99"/>
        <v>0</v>
      </c>
      <c r="R303" s="292">
        <f t="shared" si="94"/>
        <v>0</v>
      </c>
      <c r="S303" s="292">
        <f t="shared" si="95"/>
        <v>0</v>
      </c>
      <c r="T303" s="321">
        <f t="shared" si="83"/>
        <v>0</v>
      </c>
      <c r="U303" s="134"/>
      <c r="V303" s="134"/>
      <c r="W303" s="134"/>
      <c r="X303" s="134"/>
    </row>
    <row r="304" spans="1:24" s="1" customFormat="1" ht="15" customHeight="1">
      <c r="A304" s="409">
        <f t="shared" si="84"/>
        <v>5.7499999999999996E-2</v>
      </c>
      <c r="B304" s="406">
        <f t="shared" si="85"/>
        <v>4.7916666666666663E-3</v>
      </c>
      <c r="C304" s="197">
        <f t="shared" si="86"/>
        <v>23</v>
      </c>
      <c r="D304" s="290">
        <v>272</v>
      </c>
      <c r="E304" s="300">
        <f t="shared" si="96"/>
        <v>0</v>
      </c>
      <c r="F304" s="292">
        <f t="shared" si="87"/>
        <v>0</v>
      </c>
      <c r="G304" s="292">
        <f t="shared" si="88"/>
        <v>0</v>
      </c>
      <c r="H304" s="293">
        <f t="shared" si="89"/>
        <v>0</v>
      </c>
      <c r="I304" s="301">
        <f t="shared" si="97"/>
        <v>0</v>
      </c>
      <c r="J304" s="510">
        <f t="shared" si="90"/>
        <v>0</v>
      </c>
      <c r="K304" s="292">
        <f t="shared" si="91"/>
        <v>0</v>
      </c>
      <c r="L304" s="321">
        <f t="shared" si="100"/>
        <v>0</v>
      </c>
      <c r="M304" s="300">
        <f t="shared" si="98"/>
        <v>0</v>
      </c>
      <c r="N304" s="292">
        <f t="shared" si="92"/>
        <v>0</v>
      </c>
      <c r="O304" s="292">
        <f t="shared" si="93"/>
        <v>0</v>
      </c>
      <c r="P304" s="293">
        <f t="shared" si="82"/>
        <v>0</v>
      </c>
      <c r="Q304" s="301">
        <f t="shared" si="99"/>
        <v>0</v>
      </c>
      <c r="R304" s="292">
        <f t="shared" si="94"/>
        <v>0</v>
      </c>
      <c r="S304" s="292">
        <f t="shared" si="95"/>
        <v>0</v>
      </c>
      <c r="T304" s="321">
        <f t="shared" si="83"/>
        <v>0</v>
      </c>
      <c r="U304" s="134"/>
      <c r="V304" s="134"/>
      <c r="W304" s="134"/>
      <c r="X304" s="134"/>
    </row>
    <row r="305" spans="1:24" s="1" customFormat="1" ht="15" customHeight="1">
      <c r="A305" s="409">
        <f t="shared" si="84"/>
        <v>5.7499999999999996E-2</v>
      </c>
      <c r="B305" s="406">
        <f t="shared" si="85"/>
        <v>4.7916666666666663E-3</v>
      </c>
      <c r="C305" s="197">
        <f t="shared" si="86"/>
        <v>23</v>
      </c>
      <c r="D305" s="290">
        <v>273</v>
      </c>
      <c r="E305" s="300">
        <f t="shared" si="96"/>
        <v>0</v>
      </c>
      <c r="F305" s="292">
        <f t="shared" si="87"/>
        <v>0</v>
      </c>
      <c r="G305" s="292">
        <f t="shared" si="88"/>
        <v>0</v>
      </c>
      <c r="H305" s="293">
        <f t="shared" si="89"/>
        <v>0</v>
      </c>
      <c r="I305" s="301">
        <f t="shared" si="97"/>
        <v>0</v>
      </c>
      <c r="J305" s="510">
        <f t="shared" si="90"/>
        <v>0</v>
      </c>
      <c r="K305" s="292">
        <f t="shared" si="91"/>
        <v>0</v>
      </c>
      <c r="L305" s="321">
        <f t="shared" si="100"/>
        <v>0</v>
      </c>
      <c r="M305" s="300">
        <f t="shared" si="98"/>
        <v>0</v>
      </c>
      <c r="N305" s="292">
        <f t="shared" si="92"/>
        <v>0</v>
      </c>
      <c r="O305" s="292">
        <f t="shared" si="93"/>
        <v>0</v>
      </c>
      <c r="P305" s="293">
        <f t="shared" si="82"/>
        <v>0</v>
      </c>
      <c r="Q305" s="301">
        <f t="shared" si="99"/>
        <v>0</v>
      </c>
      <c r="R305" s="292">
        <f t="shared" si="94"/>
        <v>0</v>
      </c>
      <c r="S305" s="292">
        <f t="shared" si="95"/>
        <v>0</v>
      </c>
      <c r="T305" s="321">
        <f t="shared" si="83"/>
        <v>0</v>
      </c>
      <c r="U305" s="134"/>
      <c r="V305" s="134"/>
      <c r="W305" s="134"/>
      <c r="X305" s="134"/>
    </row>
    <row r="306" spans="1:24" s="1" customFormat="1" ht="15" customHeight="1">
      <c r="A306" s="409">
        <f t="shared" si="84"/>
        <v>5.7499999999999996E-2</v>
      </c>
      <c r="B306" s="406">
        <f t="shared" si="85"/>
        <v>4.7916666666666663E-3</v>
      </c>
      <c r="C306" s="197">
        <f t="shared" si="86"/>
        <v>23</v>
      </c>
      <c r="D306" s="290">
        <v>274</v>
      </c>
      <c r="E306" s="300">
        <f t="shared" si="96"/>
        <v>0</v>
      </c>
      <c r="F306" s="292">
        <f t="shared" si="87"/>
        <v>0</v>
      </c>
      <c r="G306" s="292">
        <f t="shared" si="88"/>
        <v>0</v>
      </c>
      <c r="H306" s="293">
        <f t="shared" si="89"/>
        <v>0</v>
      </c>
      <c r="I306" s="301">
        <f t="shared" si="97"/>
        <v>0</v>
      </c>
      <c r="J306" s="510">
        <f t="shared" si="90"/>
        <v>0</v>
      </c>
      <c r="K306" s="292">
        <f t="shared" si="91"/>
        <v>0</v>
      </c>
      <c r="L306" s="321">
        <f t="shared" si="100"/>
        <v>0</v>
      </c>
      <c r="M306" s="300">
        <f t="shared" si="98"/>
        <v>0</v>
      </c>
      <c r="N306" s="292">
        <f t="shared" si="92"/>
        <v>0</v>
      </c>
      <c r="O306" s="292">
        <f t="shared" si="93"/>
        <v>0</v>
      </c>
      <c r="P306" s="293">
        <f t="shared" si="82"/>
        <v>0</v>
      </c>
      <c r="Q306" s="301">
        <f t="shared" si="99"/>
        <v>0</v>
      </c>
      <c r="R306" s="292">
        <f t="shared" si="94"/>
        <v>0</v>
      </c>
      <c r="S306" s="292">
        <f t="shared" si="95"/>
        <v>0</v>
      </c>
      <c r="T306" s="321">
        <f t="shared" si="83"/>
        <v>0</v>
      </c>
      <c r="U306" s="134"/>
      <c r="V306" s="134"/>
      <c r="W306" s="134"/>
      <c r="X306" s="134"/>
    </row>
    <row r="307" spans="1:24" s="1" customFormat="1" ht="15" customHeight="1">
      <c r="A307" s="409">
        <f t="shared" si="84"/>
        <v>5.7499999999999996E-2</v>
      </c>
      <c r="B307" s="406">
        <f t="shared" si="85"/>
        <v>4.7916666666666663E-3</v>
      </c>
      <c r="C307" s="197">
        <f t="shared" si="86"/>
        <v>23</v>
      </c>
      <c r="D307" s="290">
        <v>275</v>
      </c>
      <c r="E307" s="300">
        <f t="shared" si="96"/>
        <v>0</v>
      </c>
      <c r="F307" s="292">
        <f t="shared" si="87"/>
        <v>0</v>
      </c>
      <c r="G307" s="292">
        <f t="shared" si="88"/>
        <v>0</v>
      </c>
      <c r="H307" s="293">
        <f t="shared" si="89"/>
        <v>0</v>
      </c>
      <c r="I307" s="301">
        <f t="shared" si="97"/>
        <v>0</v>
      </c>
      <c r="J307" s="510">
        <f t="shared" si="90"/>
        <v>0</v>
      </c>
      <c r="K307" s="292">
        <f t="shared" si="91"/>
        <v>0</v>
      </c>
      <c r="L307" s="321">
        <f t="shared" si="100"/>
        <v>0</v>
      </c>
      <c r="M307" s="300">
        <f t="shared" si="98"/>
        <v>0</v>
      </c>
      <c r="N307" s="292">
        <f t="shared" si="92"/>
        <v>0</v>
      </c>
      <c r="O307" s="292">
        <f t="shared" si="93"/>
        <v>0</v>
      </c>
      <c r="P307" s="293">
        <f t="shared" si="82"/>
        <v>0</v>
      </c>
      <c r="Q307" s="301">
        <f t="shared" si="99"/>
        <v>0</v>
      </c>
      <c r="R307" s="292">
        <f t="shared" si="94"/>
        <v>0</v>
      </c>
      <c r="S307" s="292">
        <f t="shared" si="95"/>
        <v>0</v>
      </c>
      <c r="T307" s="321">
        <f t="shared" si="83"/>
        <v>0</v>
      </c>
      <c r="U307" s="134"/>
      <c r="V307" s="134"/>
      <c r="W307" s="134"/>
      <c r="X307" s="134"/>
    </row>
    <row r="308" spans="1:24" s="1" customFormat="1" ht="15" customHeight="1">
      <c r="A308" s="409">
        <f t="shared" si="84"/>
        <v>5.7499999999999996E-2</v>
      </c>
      <c r="B308" s="406">
        <f t="shared" si="85"/>
        <v>4.7916666666666663E-3</v>
      </c>
      <c r="C308" s="197">
        <f t="shared" si="86"/>
        <v>23</v>
      </c>
      <c r="D308" s="290">
        <v>276</v>
      </c>
      <c r="E308" s="300">
        <f t="shared" si="96"/>
        <v>0</v>
      </c>
      <c r="F308" s="292">
        <f t="shared" si="87"/>
        <v>0</v>
      </c>
      <c r="G308" s="292">
        <f t="shared" si="88"/>
        <v>0</v>
      </c>
      <c r="H308" s="293">
        <f t="shared" si="89"/>
        <v>0</v>
      </c>
      <c r="I308" s="301">
        <f t="shared" si="97"/>
        <v>0</v>
      </c>
      <c r="J308" s="510">
        <f t="shared" si="90"/>
        <v>0</v>
      </c>
      <c r="K308" s="292">
        <f t="shared" si="91"/>
        <v>0</v>
      </c>
      <c r="L308" s="321">
        <f t="shared" si="100"/>
        <v>0</v>
      </c>
      <c r="M308" s="300">
        <f t="shared" si="98"/>
        <v>0</v>
      </c>
      <c r="N308" s="292">
        <f t="shared" si="92"/>
        <v>0</v>
      </c>
      <c r="O308" s="292">
        <f t="shared" si="93"/>
        <v>0</v>
      </c>
      <c r="P308" s="293">
        <f t="shared" si="82"/>
        <v>0</v>
      </c>
      <c r="Q308" s="301">
        <f t="shared" si="99"/>
        <v>0</v>
      </c>
      <c r="R308" s="292">
        <f t="shared" si="94"/>
        <v>0</v>
      </c>
      <c r="S308" s="292">
        <f t="shared" si="95"/>
        <v>0</v>
      </c>
      <c r="T308" s="321">
        <f t="shared" si="83"/>
        <v>0</v>
      </c>
      <c r="U308" s="134"/>
      <c r="V308" s="134"/>
      <c r="W308" s="134"/>
      <c r="X308" s="134"/>
    </row>
    <row r="309" spans="1:24" s="1" customFormat="1" ht="15" customHeight="1">
      <c r="A309" s="409">
        <f t="shared" si="84"/>
        <v>5.7499999999999996E-2</v>
      </c>
      <c r="B309" s="406">
        <f t="shared" si="85"/>
        <v>4.7916666666666663E-3</v>
      </c>
      <c r="C309" s="197">
        <f t="shared" si="86"/>
        <v>24</v>
      </c>
      <c r="D309" s="290">
        <v>277</v>
      </c>
      <c r="E309" s="300">
        <f t="shared" si="96"/>
        <v>0</v>
      </c>
      <c r="F309" s="292">
        <f t="shared" si="87"/>
        <v>0</v>
      </c>
      <c r="G309" s="292">
        <f t="shared" si="88"/>
        <v>0</v>
      </c>
      <c r="H309" s="293">
        <f t="shared" si="89"/>
        <v>0</v>
      </c>
      <c r="I309" s="301">
        <f t="shared" si="97"/>
        <v>0</v>
      </c>
      <c r="J309" s="510">
        <f t="shared" si="90"/>
        <v>0</v>
      </c>
      <c r="K309" s="292">
        <f t="shared" si="91"/>
        <v>0</v>
      </c>
      <c r="L309" s="321">
        <f t="shared" si="100"/>
        <v>0</v>
      </c>
      <c r="M309" s="300">
        <f t="shared" si="98"/>
        <v>0</v>
      </c>
      <c r="N309" s="292">
        <f t="shared" si="92"/>
        <v>0</v>
      </c>
      <c r="O309" s="292">
        <f t="shared" si="93"/>
        <v>0</v>
      </c>
      <c r="P309" s="293">
        <f t="shared" si="82"/>
        <v>0</v>
      </c>
      <c r="Q309" s="301">
        <f t="shared" si="99"/>
        <v>0</v>
      </c>
      <c r="R309" s="292">
        <f t="shared" si="94"/>
        <v>0</v>
      </c>
      <c r="S309" s="292">
        <f t="shared" si="95"/>
        <v>0</v>
      </c>
      <c r="T309" s="321">
        <f t="shared" si="83"/>
        <v>0</v>
      </c>
      <c r="U309" s="134"/>
      <c r="V309" s="134"/>
      <c r="W309" s="134"/>
      <c r="X309" s="134"/>
    </row>
    <row r="310" spans="1:24" s="1" customFormat="1" ht="15" customHeight="1">
      <c r="A310" s="409">
        <f t="shared" si="84"/>
        <v>5.7499999999999996E-2</v>
      </c>
      <c r="B310" s="406">
        <f t="shared" si="85"/>
        <v>4.7916666666666663E-3</v>
      </c>
      <c r="C310" s="197">
        <f t="shared" si="86"/>
        <v>24</v>
      </c>
      <c r="D310" s="290">
        <v>278</v>
      </c>
      <c r="E310" s="300">
        <f t="shared" si="96"/>
        <v>0</v>
      </c>
      <c r="F310" s="292">
        <f t="shared" si="87"/>
        <v>0</v>
      </c>
      <c r="G310" s="292">
        <f t="shared" si="88"/>
        <v>0</v>
      </c>
      <c r="H310" s="293">
        <f t="shared" si="89"/>
        <v>0</v>
      </c>
      <c r="I310" s="301">
        <f t="shared" si="97"/>
        <v>0</v>
      </c>
      <c r="J310" s="510">
        <f t="shared" si="90"/>
        <v>0</v>
      </c>
      <c r="K310" s="292">
        <f t="shared" si="91"/>
        <v>0</v>
      </c>
      <c r="L310" s="321">
        <f t="shared" si="100"/>
        <v>0</v>
      </c>
      <c r="M310" s="300">
        <f t="shared" si="98"/>
        <v>0</v>
      </c>
      <c r="N310" s="292">
        <f t="shared" si="92"/>
        <v>0</v>
      </c>
      <c r="O310" s="292">
        <f t="shared" si="93"/>
        <v>0</v>
      </c>
      <c r="P310" s="293">
        <f t="shared" si="82"/>
        <v>0</v>
      </c>
      <c r="Q310" s="301">
        <f t="shared" si="99"/>
        <v>0</v>
      </c>
      <c r="R310" s="292">
        <f t="shared" si="94"/>
        <v>0</v>
      </c>
      <c r="S310" s="292">
        <f t="shared" si="95"/>
        <v>0</v>
      </c>
      <c r="T310" s="321">
        <f t="shared" si="83"/>
        <v>0</v>
      </c>
      <c r="U310" s="134"/>
      <c r="V310" s="134"/>
      <c r="W310" s="134"/>
      <c r="X310" s="134"/>
    </row>
    <row r="311" spans="1:24" s="1" customFormat="1" ht="15" customHeight="1">
      <c r="A311" s="409">
        <f t="shared" si="84"/>
        <v>5.7499999999999996E-2</v>
      </c>
      <c r="B311" s="406">
        <f t="shared" si="85"/>
        <v>4.7916666666666663E-3</v>
      </c>
      <c r="C311" s="197">
        <f t="shared" si="86"/>
        <v>24</v>
      </c>
      <c r="D311" s="290">
        <v>279</v>
      </c>
      <c r="E311" s="300">
        <f t="shared" si="96"/>
        <v>0</v>
      </c>
      <c r="F311" s="292">
        <f t="shared" si="87"/>
        <v>0</v>
      </c>
      <c r="G311" s="292">
        <f t="shared" si="88"/>
        <v>0</v>
      </c>
      <c r="H311" s="293">
        <f t="shared" si="89"/>
        <v>0</v>
      </c>
      <c r="I311" s="301">
        <f t="shared" si="97"/>
        <v>0</v>
      </c>
      <c r="J311" s="510">
        <f t="shared" si="90"/>
        <v>0</v>
      </c>
      <c r="K311" s="292">
        <f t="shared" si="91"/>
        <v>0</v>
      </c>
      <c r="L311" s="321">
        <f t="shared" si="100"/>
        <v>0</v>
      </c>
      <c r="M311" s="300">
        <f t="shared" si="98"/>
        <v>0</v>
      </c>
      <c r="N311" s="292">
        <f t="shared" si="92"/>
        <v>0</v>
      </c>
      <c r="O311" s="292">
        <f t="shared" si="93"/>
        <v>0</v>
      </c>
      <c r="P311" s="293">
        <f t="shared" si="82"/>
        <v>0</v>
      </c>
      <c r="Q311" s="301">
        <f t="shared" si="99"/>
        <v>0</v>
      </c>
      <c r="R311" s="292">
        <f t="shared" si="94"/>
        <v>0</v>
      </c>
      <c r="S311" s="292">
        <f t="shared" si="95"/>
        <v>0</v>
      </c>
      <c r="T311" s="321">
        <f t="shared" si="83"/>
        <v>0</v>
      </c>
      <c r="U311" s="134"/>
      <c r="V311" s="134"/>
      <c r="W311" s="134"/>
      <c r="X311" s="134"/>
    </row>
    <row r="312" spans="1:24" s="1" customFormat="1" ht="15" customHeight="1">
      <c r="A312" s="409">
        <f t="shared" si="84"/>
        <v>5.7499999999999996E-2</v>
      </c>
      <c r="B312" s="406">
        <f t="shared" si="85"/>
        <v>4.7916666666666663E-3</v>
      </c>
      <c r="C312" s="197">
        <f t="shared" si="86"/>
        <v>24</v>
      </c>
      <c r="D312" s="290">
        <v>280</v>
      </c>
      <c r="E312" s="300">
        <f t="shared" si="96"/>
        <v>0</v>
      </c>
      <c r="F312" s="292">
        <f t="shared" si="87"/>
        <v>0</v>
      </c>
      <c r="G312" s="292">
        <f t="shared" si="88"/>
        <v>0</v>
      </c>
      <c r="H312" s="293">
        <f t="shared" si="89"/>
        <v>0</v>
      </c>
      <c r="I312" s="301">
        <f t="shared" si="97"/>
        <v>0</v>
      </c>
      <c r="J312" s="510">
        <f t="shared" si="90"/>
        <v>0</v>
      </c>
      <c r="K312" s="292">
        <f t="shared" si="91"/>
        <v>0</v>
      </c>
      <c r="L312" s="321">
        <f t="shared" si="100"/>
        <v>0</v>
      </c>
      <c r="M312" s="300">
        <f t="shared" si="98"/>
        <v>0</v>
      </c>
      <c r="N312" s="292">
        <f t="shared" si="92"/>
        <v>0</v>
      </c>
      <c r="O312" s="292">
        <f t="shared" si="93"/>
        <v>0</v>
      </c>
      <c r="P312" s="293">
        <f t="shared" si="82"/>
        <v>0</v>
      </c>
      <c r="Q312" s="301">
        <f t="shared" si="99"/>
        <v>0</v>
      </c>
      <c r="R312" s="292">
        <f t="shared" si="94"/>
        <v>0</v>
      </c>
      <c r="S312" s="292">
        <f t="shared" si="95"/>
        <v>0</v>
      </c>
      <c r="T312" s="321">
        <f t="shared" si="83"/>
        <v>0</v>
      </c>
      <c r="U312" s="134"/>
      <c r="V312" s="134"/>
      <c r="W312" s="134"/>
      <c r="X312" s="134"/>
    </row>
    <row r="313" spans="1:24" s="1" customFormat="1" ht="15" customHeight="1">
      <c r="A313" s="409">
        <f t="shared" si="84"/>
        <v>5.7499999999999996E-2</v>
      </c>
      <c r="B313" s="406">
        <f t="shared" si="85"/>
        <v>4.7916666666666663E-3</v>
      </c>
      <c r="C313" s="197">
        <f t="shared" si="86"/>
        <v>24</v>
      </c>
      <c r="D313" s="290">
        <v>281</v>
      </c>
      <c r="E313" s="300">
        <f t="shared" si="96"/>
        <v>0</v>
      </c>
      <c r="F313" s="292">
        <f t="shared" si="87"/>
        <v>0</v>
      </c>
      <c r="G313" s="292">
        <f t="shared" si="88"/>
        <v>0</v>
      </c>
      <c r="H313" s="293">
        <f t="shared" si="89"/>
        <v>0</v>
      </c>
      <c r="I313" s="301">
        <f t="shared" si="97"/>
        <v>0</v>
      </c>
      <c r="J313" s="510">
        <f t="shared" si="90"/>
        <v>0</v>
      </c>
      <c r="K313" s="292">
        <f t="shared" si="91"/>
        <v>0</v>
      </c>
      <c r="L313" s="321">
        <f t="shared" si="100"/>
        <v>0</v>
      </c>
      <c r="M313" s="300">
        <f t="shared" si="98"/>
        <v>0</v>
      </c>
      <c r="N313" s="292">
        <f t="shared" si="92"/>
        <v>0</v>
      </c>
      <c r="O313" s="292">
        <f t="shared" si="93"/>
        <v>0</v>
      </c>
      <c r="P313" s="293">
        <f t="shared" si="82"/>
        <v>0</v>
      </c>
      <c r="Q313" s="301">
        <f t="shared" si="99"/>
        <v>0</v>
      </c>
      <c r="R313" s="292">
        <f t="shared" si="94"/>
        <v>0</v>
      </c>
      <c r="S313" s="292">
        <f t="shared" si="95"/>
        <v>0</v>
      </c>
      <c r="T313" s="321">
        <f t="shared" si="83"/>
        <v>0</v>
      </c>
      <c r="U313" s="134"/>
      <c r="V313" s="134"/>
      <c r="W313" s="134"/>
      <c r="X313" s="134"/>
    </row>
    <row r="314" spans="1:24" s="1" customFormat="1" ht="15" customHeight="1">
      <c r="A314" s="409">
        <f t="shared" si="84"/>
        <v>5.7499999999999996E-2</v>
      </c>
      <c r="B314" s="406">
        <f t="shared" si="85"/>
        <v>4.7916666666666663E-3</v>
      </c>
      <c r="C314" s="197">
        <f t="shared" si="86"/>
        <v>24</v>
      </c>
      <c r="D314" s="290">
        <v>282</v>
      </c>
      <c r="E314" s="300">
        <f t="shared" si="96"/>
        <v>0</v>
      </c>
      <c r="F314" s="292">
        <f t="shared" si="87"/>
        <v>0</v>
      </c>
      <c r="G314" s="292">
        <f t="shared" si="88"/>
        <v>0</v>
      </c>
      <c r="H314" s="293">
        <f t="shared" si="89"/>
        <v>0</v>
      </c>
      <c r="I314" s="301">
        <f t="shared" si="97"/>
        <v>0</v>
      </c>
      <c r="J314" s="510">
        <f t="shared" si="90"/>
        <v>0</v>
      </c>
      <c r="K314" s="292">
        <f t="shared" si="91"/>
        <v>0</v>
      </c>
      <c r="L314" s="321">
        <f t="shared" si="100"/>
        <v>0</v>
      </c>
      <c r="M314" s="300">
        <f t="shared" si="98"/>
        <v>0</v>
      </c>
      <c r="N314" s="292">
        <f t="shared" si="92"/>
        <v>0</v>
      </c>
      <c r="O314" s="292">
        <f t="shared" si="93"/>
        <v>0</v>
      </c>
      <c r="P314" s="293">
        <f t="shared" si="82"/>
        <v>0</v>
      </c>
      <c r="Q314" s="301">
        <f t="shared" si="99"/>
        <v>0</v>
      </c>
      <c r="R314" s="292">
        <f t="shared" si="94"/>
        <v>0</v>
      </c>
      <c r="S314" s="292">
        <f t="shared" si="95"/>
        <v>0</v>
      </c>
      <c r="T314" s="321">
        <f t="shared" si="83"/>
        <v>0</v>
      </c>
      <c r="U314" s="134"/>
      <c r="V314" s="134"/>
      <c r="W314" s="134"/>
      <c r="X314" s="134"/>
    </row>
    <row r="315" spans="1:24" s="1" customFormat="1" ht="15" customHeight="1">
      <c r="A315" s="409">
        <f t="shared" si="84"/>
        <v>5.7499999999999996E-2</v>
      </c>
      <c r="B315" s="406">
        <f t="shared" si="85"/>
        <v>4.7916666666666663E-3</v>
      </c>
      <c r="C315" s="197">
        <f t="shared" si="86"/>
        <v>24</v>
      </c>
      <c r="D315" s="290">
        <v>283</v>
      </c>
      <c r="E315" s="300">
        <f t="shared" si="96"/>
        <v>0</v>
      </c>
      <c r="F315" s="292">
        <f t="shared" si="87"/>
        <v>0</v>
      </c>
      <c r="G315" s="292">
        <f t="shared" si="88"/>
        <v>0</v>
      </c>
      <c r="H315" s="293">
        <f t="shared" si="89"/>
        <v>0</v>
      </c>
      <c r="I315" s="301">
        <f t="shared" si="97"/>
        <v>0</v>
      </c>
      <c r="J315" s="510">
        <f t="shared" si="90"/>
        <v>0</v>
      </c>
      <c r="K315" s="292">
        <f t="shared" si="91"/>
        <v>0</v>
      </c>
      <c r="L315" s="321">
        <f t="shared" si="100"/>
        <v>0</v>
      </c>
      <c r="M315" s="300">
        <f t="shared" si="98"/>
        <v>0</v>
      </c>
      <c r="N315" s="292">
        <f t="shared" si="92"/>
        <v>0</v>
      </c>
      <c r="O315" s="292">
        <f t="shared" si="93"/>
        <v>0</v>
      </c>
      <c r="P315" s="293">
        <f t="shared" si="82"/>
        <v>0</v>
      </c>
      <c r="Q315" s="301">
        <f t="shared" si="99"/>
        <v>0</v>
      </c>
      <c r="R315" s="292">
        <f t="shared" si="94"/>
        <v>0</v>
      </c>
      <c r="S315" s="292">
        <f t="shared" si="95"/>
        <v>0</v>
      </c>
      <c r="T315" s="321">
        <f t="shared" si="83"/>
        <v>0</v>
      </c>
      <c r="U315" s="134"/>
      <c r="V315" s="134"/>
      <c r="W315" s="134"/>
      <c r="X315" s="134"/>
    </row>
    <row r="316" spans="1:24" s="1" customFormat="1" ht="15" customHeight="1">
      <c r="A316" s="409">
        <f t="shared" si="84"/>
        <v>5.7499999999999996E-2</v>
      </c>
      <c r="B316" s="406">
        <f t="shared" si="85"/>
        <v>4.7916666666666663E-3</v>
      </c>
      <c r="C316" s="197">
        <f t="shared" si="86"/>
        <v>24</v>
      </c>
      <c r="D316" s="290">
        <v>284</v>
      </c>
      <c r="E316" s="300">
        <f t="shared" si="96"/>
        <v>0</v>
      </c>
      <c r="F316" s="292">
        <f t="shared" si="87"/>
        <v>0</v>
      </c>
      <c r="G316" s="292">
        <f t="shared" si="88"/>
        <v>0</v>
      </c>
      <c r="H316" s="293">
        <f t="shared" si="89"/>
        <v>0</v>
      </c>
      <c r="I316" s="301">
        <f t="shared" si="97"/>
        <v>0</v>
      </c>
      <c r="J316" s="510">
        <f t="shared" si="90"/>
        <v>0</v>
      </c>
      <c r="K316" s="292">
        <f t="shared" si="91"/>
        <v>0</v>
      </c>
      <c r="L316" s="321">
        <f t="shared" si="100"/>
        <v>0</v>
      </c>
      <c r="M316" s="300">
        <f t="shared" si="98"/>
        <v>0</v>
      </c>
      <c r="N316" s="292">
        <f t="shared" si="92"/>
        <v>0</v>
      </c>
      <c r="O316" s="292">
        <f t="shared" si="93"/>
        <v>0</v>
      </c>
      <c r="P316" s="293">
        <f t="shared" si="82"/>
        <v>0</v>
      </c>
      <c r="Q316" s="301">
        <f t="shared" si="99"/>
        <v>0</v>
      </c>
      <c r="R316" s="292">
        <f t="shared" si="94"/>
        <v>0</v>
      </c>
      <c r="S316" s="292">
        <f t="shared" si="95"/>
        <v>0</v>
      </c>
      <c r="T316" s="321">
        <f t="shared" si="83"/>
        <v>0</v>
      </c>
      <c r="U316" s="134"/>
      <c r="V316" s="134"/>
      <c r="W316" s="134"/>
      <c r="X316" s="134"/>
    </row>
    <row r="317" spans="1:24" s="1" customFormat="1" ht="15" customHeight="1">
      <c r="A317" s="409">
        <f t="shared" si="84"/>
        <v>5.7499999999999996E-2</v>
      </c>
      <c r="B317" s="406">
        <f t="shared" si="85"/>
        <v>4.7916666666666663E-3</v>
      </c>
      <c r="C317" s="197">
        <f t="shared" si="86"/>
        <v>24</v>
      </c>
      <c r="D317" s="290">
        <v>285</v>
      </c>
      <c r="E317" s="300">
        <f t="shared" si="96"/>
        <v>0</v>
      </c>
      <c r="F317" s="292">
        <f t="shared" si="87"/>
        <v>0</v>
      </c>
      <c r="G317" s="292">
        <f t="shared" si="88"/>
        <v>0</v>
      </c>
      <c r="H317" s="293">
        <f t="shared" si="89"/>
        <v>0</v>
      </c>
      <c r="I317" s="301">
        <f t="shared" si="97"/>
        <v>0</v>
      </c>
      <c r="J317" s="510">
        <f t="shared" si="90"/>
        <v>0</v>
      </c>
      <c r="K317" s="292">
        <f t="shared" si="91"/>
        <v>0</v>
      </c>
      <c r="L317" s="321">
        <f t="shared" si="100"/>
        <v>0</v>
      </c>
      <c r="M317" s="300">
        <f t="shared" si="98"/>
        <v>0</v>
      </c>
      <c r="N317" s="292">
        <f t="shared" si="92"/>
        <v>0</v>
      </c>
      <c r="O317" s="292">
        <f t="shared" si="93"/>
        <v>0</v>
      </c>
      <c r="P317" s="293">
        <f t="shared" si="82"/>
        <v>0</v>
      </c>
      <c r="Q317" s="301">
        <f t="shared" si="99"/>
        <v>0</v>
      </c>
      <c r="R317" s="292">
        <f t="shared" si="94"/>
        <v>0</v>
      </c>
      <c r="S317" s="292">
        <f t="shared" si="95"/>
        <v>0</v>
      </c>
      <c r="T317" s="321">
        <f t="shared" si="83"/>
        <v>0</v>
      </c>
      <c r="U317" s="134"/>
      <c r="V317" s="134"/>
      <c r="W317" s="134"/>
      <c r="X317" s="134"/>
    </row>
    <row r="318" spans="1:24" s="1" customFormat="1" ht="15" customHeight="1">
      <c r="A318" s="409">
        <f t="shared" si="84"/>
        <v>5.7499999999999996E-2</v>
      </c>
      <c r="B318" s="406">
        <f t="shared" si="85"/>
        <v>4.7916666666666663E-3</v>
      </c>
      <c r="C318" s="197">
        <f t="shared" si="86"/>
        <v>24</v>
      </c>
      <c r="D318" s="290">
        <v>286</v>
      </c>
      <c r="E318" s="300">
        <f t="shared" si="96"/>
        <v>0</v>
      </c>
      <c r="F318" s="292">
        <f t="shared" si="87"/>
        <v>0</v>
      </c>
      <c r="G318" s="292">
        <f t="shared" si="88"/>
        <v>0</v>
      </c>
      <c r="H318" s="293">
        <f t="shared" si="89"/>
        <v>0</v>
      </c>
      <c r="I318" s="301">
        <f t="shared" si="97"/>
        <v>0</v>
      </c>
      <c r="J318" s="510">
        <f t="shared" si="90"/>
        <v>0</v>
      </c>
      <c r="K318" s="292">
        <f t="shared" si="91"/>
        <v>0</v>
      </c>
      <c r="L318" s="321">
        <f t="shared" si="100"/>
        <v>0</v>
      </c>
      <c r="M318" s="300">
        <f t="shared" si="98"/>
        <v>0</v>
      </c>
      <c r="N318" s="292">
        <f t="shared" si="92"/>
        <v>0</v>
      </c>
      <c r="O318" s="292">
        <f t="shared" si="93"/>
        <v>0</v>
      </c>
      <c r="P318" s="293">
        <f t="shared" si="82"/>
        <v>0</v>
      </c>
      <c r="Q318" s="301">
        <f t="shared" si="99"/>
        <v>0</v>
      </c>
      <c r="R318" s="292">
        <f t="shared" si="94"/>
        <v>0</v>
      </c>
      <c r="S318" s="292">
        <f t="shared" si="95"/>
        <v>0</v>
      </c>
      <c r="T318" s="321">
        <f t="shared" si="83"/>
        <v>0</v>
      </c>
      <c r="U318" s="134"/>
      <c r="V318" s="134"/>
      <c r="W318" s="134"/>
      <c r="X318" s="134"/>
    </row>
    <row r="319" spans="1:24" s="1" customFormat="1" ht="15" customHeight="1">
      <c r="A319" s="409">
        <f t="shared" si="84"/>
        <v>5.7499999999999996E-2</v>
      </c>
      <c r="B319" s="406">
        <f t="shared" si="85"/>
        <v>4.7916666666666663E-3</v>
      </c>
      <c r="C319" s="197">
        <f t="shared" si="86"/>
        <v>24</v>
      </c>
      <c r="D319" s="290">
        <v>287</v>
      </c>
      <c r="E319" s="300">
        <f t="shared" si="96"/>
        <v>0</v>
      </c>
      <c r="F319" s="292">
        <f t="shared" si="87"/>
        <v>0</v>
      </c>
      <c r="G319" s="292">
        <f t="shared" si="88"/>
        <v>0</v>
      </c>
      <c r="H319" s="293">
        <f t="shared" si="89"/>
        <v>0</v>
      </c>
      <c r="I319" s="301">
        <f t="shared" si="97"/>
        <v>0</v>
      </c>
      <c r="J319" s="510">
        <f t="shared" si="90"/>
        <v>0</v>
      </c>
      <c r="K319" s="292">
        <f t="shared" si="91"/>
        <v>0</v>
      </c>
      <c r="L319" s="321">
        <f t="shared" si="100"/>
        <v>0</v>
      </c>
      <c r="M319" s="300">
        <f t="shared" si="98"/>
        <v>0</v>
      </c>
      <c r="N319" s="292">
        <f t="shared" si="92"/>
        <v>0</v>
      </c>
      <c r="O319" s="292">
        <f t="shared" si="93"/>
        <v>0</v>
      </c>
      <c r="P319" s="293">
        <f t="shared" si="82"/>
        <v>0</v>
      </c>
      <c r="Q319" s="301">
        <f t="shared" si="99"/>
        <v>0</v>
      </c>
      <c r="R319" s="292">
        <f t="shared" si="94"/>
        <v>0</v>
      </c>
      <c r="S319" s="292">
        <f t="shared" si="95"/>
        <v>0</v>
      </c>
      <c r="T319" s="321">
        <f t="shared" si="83"/>
        <v>0</v>
      </c>
      <c r="U319" s="134"/>
      <c r="V319" s="134"/>
      <c r="W319" s="134"/>
      <c r="X319" s="134"/>
    </row>
    <row r="320" spans="1:24" s="1" customFormat="1" ht="15" customHeight="1">
      <c r="A320" s="409">
        <f t="shared" si="84"/>
        <v>5.7499999999999996E-2</v>
      </c>
      <c r="B320" s="406">
        <f t="shared" si="85"/>
        <v>4.7916666666666663E-3</v>
      </c>
      <c r="C320" s="197">
        <f t="shared" si="86"/>
        <v>24</v>
      </c>
      <c r="D320" s="290">
        <v>288</v>
      </c>
      <c r="E320" s="300">
        <f t="shared" si="96"/>
        <v>0</v>
      </c>
      <c r="F320" s="292">
        <f t="shared" si="87"/>
        <v>0</v>
      </c>
      <c r="G320" s="292">
        <f t="shared" si="88"/>
        <v>0</v>
      </c>
      <c r="H320" s="293">
        <f t="shared" si="89"/>
        <v>0</v>
      </c>
      <c r="I320" s="301">
        <f t="shared" si="97"/>
        <v>0</v>
      </c>
      <c r="J320" s="510">
        <f t="shared" si="90"/>
        <v>0</v>
      </c>
      <c r="K320" s="292">
        <f t="shared" si="91"/>
        <v>0</v>
      </c>
      <c r="L320" s="321">
        <f t="shared" si="100"/>
        <v>0</v>
      </c>
      <c r="M320" s="300">
        <f t="shared" si="98"/>
        <v>0</v>
      </c>
      <c r="N320" s="292">
        <f t="shared" si="92"/>
        <v>0</v>
      </c>
      <c r="O320" s="292">
        <f t="shared" si="93"/>
        <v>0</v>
      </c>
      <c r="P320" s="293">
        <f t="shared" si="82"/>
        <v>0</v>
      </c>
      <c r="Q320" s="301">
        <f t="shared" si="99"/>
        <v>0</v>
      </c>
      <c r="R320" s="292">
        <f t="shared" si="94"/>
        <v>0</v>
      </c>
      <c r="S320" s="292">
        <f t="shared" si="95"/>
        <v>0</v>
      </c>
      <c r="T320" s="321">
        <f t="shared" si="83"/>
        <v>0</v>
      </c>
      <c r="U320" s="134"/>
      <c r="V320" s="134"/>
      <c r="W320" s="134"/>
      <c r="X320" s="134"/>
    </row>
    <row r="321" spans="1:24" s="1" customFormat="1" ht="15" customHeight="1">
      <c r="A321" s="409">
        <f t="shared" si="84"/>
        <v>5.7499999999999996E-2</v>
      </c>
      <c r="B321" s="406">
        <f t="shared" si="85"/>
        <v>4.7916666666666663E-3</v>
      </c>
      <c r="C321" s="197">
        <f t="shared" si="86"/>
        <v>25</v>
      </c>
      <c r="D321" s="290">
        <v>289</v>
      </c>
      <c r="E321" s="300">
        <f t="shared" si="96"/>
        <v>0</v>
      </c>
      <c r="F321" s="292">
        <f t="shared" si="87"/>
        <v>0</v>
      </c>
      <c r="G321" s="292">
        <f t="shared" si="88"/>
        <v>0</v>
      </c>
      <c r="H321" s="293">
        <f t="shared" si="89"/>
        <v>0</v>
      </c>
      <c r="I321" s="301">
        <f t="shared" si="97"/>
        <v>0</v>
      </c>
      <c r="J321" s="510">
        <f t="shared" si="90"/>
        <v>0</v>
      </c>
      <c r="K321" s="292">
        <f t="shared" si="91"/>
        <v>0</v>
      </c>
      <c r="L321" s="321">
        <f t="shared" si="100"/>
        <v>0</v>
      </c>
      <c r="M321" s="300">
        <f t="shared" si="98"/>
        <v>0</v>
      </c>
      <c r="N321" s="292">
        <f t="shared" si="92"/>
        <v>0</v>
      </c>
      <c r="O321" s="292">
        <f t="shared" si="93"/>
        <v>0</v>
      </c>
      <c r="P321" s="293">
        <f t="shared" si="82"/>
        <v>0</v>
      </c>
      <c r="Q321" s="301">
        <f t="shared" si="99"/>
        <v>0</v>
      </c>
      <c r="R321" s="292">
        <f t="shared" si="94"/>
        <v>0</v>
      </c>
      <c r="S321" s="292">
        <f t="shared" si="95"/>
        <v>0</v>
      </c>
      <c r="T321" s="321">
        <f t="shared" si="83"/>
        <v>0</v>
      </c>
      <c r="U321" s="134"/>
      <c r="V321" s="134"/>
      <c r="W321" s="134"/>
      <c r="X321" s="134"/>
    </row>
    <row r="322" spans="1:24" s="1" customFormat="1" ht="15" customHeight="1">
      <c r="A322" s="409">
        <f t="shared" si="84"/>
        <v>5.7499999999999996E-2</v>
      </c>
      <c r="B322" s="406">
        <f t="shared" si="85"/>
        <v>4.7916666666666663E-3</v>
      </c>
      <c r="C322" s="197">
        <f t="shared" si="86"/>
        <v>25</v>
      </c>
      <c r="D322" s="290">
        <v>290</v>
      </c>
      <c r="E322" s="300">
        <f t="shared" si="96"/>
        <v>0</v>
      </c>
      <c r="F322" s="292">
        <f t="shared" si="87"/>
        <v>0</v>
      </c>
      <c r="G322" s="292">
        <f t="shared" si="88"/>
        <v>0</v>
      </c>
      <c r="H322" s="293">
        <f t="shared" si="89"/>
        <v>0</v>
      </c>
      <c r="I322" s="301">
        <f t="shared" si="97"/>
        <v>0</v>
      </c>
      <c r="J322" s="510">
        <f t="shared" si="90"/>
        <v>0</v>
      </c>
      <c r="K322" s="292">
        <f t="shared" si="91"/>
        <v>0</v>
      </c>
      <c r="L322" s="321">
        <f t="shared" si="100"/>
        <v>0</v>
      </c>
      <c r="M322" s="300">
        <f t="shared" si="98"/>
        <v>0</v>
      </c>
      <c r="N322" s="292">
        <f t="shared" si="92"/>
        <v>0</v>
      </c>
      <c r="O322" s="292">
        <f t="shared" si="93"/>
        <v>0</v>
      </c>
      <c r="P322" s="293">
        <f t="shared" si="82"/>
        <v>0</v>
      </c>
      <c r="Q322" s="301">
        <f t="shared" si="99"/>
        <v>0</v>
      </c>
      <c r="R322" s="292">
        <f t="shared" si="94"/>
        <v>0</v>
      </c>
      <c r="S322" s="292">
        <f t="shared" si="95"/>
        <v>0</v>
      </c>
      <c r="T322" s="321">
        <f t="shared" si="83"/>
        <v>0</v>
      </c>
      <c r="U322" s="134"/>
      <c r="V322" s="134"/>
      <c r="W322" s="134"/>
      <c r="X322" s="134"/>
    </row>
    <row r="323" spans="1:24" s="1" customFormat="1" ht="15" customHeight="1">
      <c r="A323" s="409">
        <f t="shared" si="84"/>
        <v>5.7499999999999996E-2</v>
      </c>
      <c r="B323" s="406">
        <f t="shared" si="85"/>
        <v>4.7916666666666663E-3</v>
      </c>
      <c r="C323" s="197">
        <f t="shared" si="86"/>
        <v>25</v>
      </c>
      <c r="D323" s="290">
        <v>291</v>
      </c>
      <c r="E323" s="300">
        <f t="shared" si="96"/>
        <v>0</v>
      </c>
      <c r="F323" s="292">
        <f t="shared" si="87"/>
        <v>0</v>
      </c>
      <c r="G323" s="292">
        <f t="shared" si="88"/>
        <v>0</v>
      </c>
      <c r="H323" s="293">
        <f t="shared" si="89"/>
        <v>0</v>
      </c>
      <c r="I323" s="301">
        <f t="shared" si="97"/>
        <v>0</v>
      </c>
      <c r="J323" s="510">
        <f t="shared" si="90"/>
        <v>0</v>
      </c>
      <c r="K323" s="292">
        <f t="shared" si="91"/>
        <v>0</v>
      </c>
      <c r="L323" s="321">
        <f t="shared" si="100"/>
        <v>0</v>
      </c>
      <c r="M323" s="300">
        <f t="shared" si="98"/>
        <v>0</v>
      </c>
      <c r="N323" s="292">
        <f t="shared" si="92"/>
        <v>0</v>
      </c>
      <c r="O323" s="292">
        <f t="shared" si="93"/>
        <v>0</v>
      </c>
      <c r="P323" s="293">
        <f t="shared" si="82"/>
        <v>0</v>
      </c>
      <c r="Q323" s="301">
        <f t="shared" si="99"/>
        <v>0</v>
      </c>
      <c r="R323" s="292">
        <f t="shared" si="94"/>
        <v>0</v>
      </c>
      <c r="S323" s="292">
        <f t="shared" si="95"/>
        <v>0</v>
      </c>
      <c r="T323" s="321">
        <f t="shared" si="83"/>
        <v>0</v>
      </c>
      <c r="U323" s="134"/>
      <c r="V323" s="134"/>
      <c r="W323" s="134"/>
      <c r="X323" s="134"/>
    </row>
    <row r="324" spans="1:24" s="1" customFormat="1" ht="15" customHeight="1">
      <c r="A324" s="409">
        <f t="shared" si="84"/>
        <v>5.7499999999999996E-2</v>
      </c>
      <c r="B324" s="406">
        <f t="shared" si="85"/>
        <v>4.7916666666666663E-3</v>
      </c>
      <c r="C324" s="197">
        <f t="shared" si="86"/>
        <v>25</v>
      </c>
      <c r="D324" s="290">
        <v>292</v>
      </c>
      <c r="E324" s="300">
        <f t="shared" si="96"/>
        <v>0</v>
      </c>
      <c r="F324" s="292">
        <f t="shared" si="87"/>
        <v>0</v>
      </c>
      <c r="G324" s="292">
        <f t="shared" si="88"/>
        <v>0</v>
      </c>
      <c r="H324" s="293">
        <f t="shared" si="89"/>
        <v>0</v>
      </c>
      <c r="I324" s="301">
        <f t="shared" si="97"/>
        <v>0</v>
      </c>
      <c r="J324" s="510">
        <f t="shared" si="90"/>
        <v>0</v>
      </c>
      <c r="K324" s="292">
        <f t="shared" si="91"/>
        <v>0</v>
      </c>
      <c r="L324" s="321">
        <f t="shared" si="100"/>
        <v>0</v>
      </c>
      <c r="M324" s="300">
        <f t="shared" si="98"/>
        <v>0</v>
      </c>
      <c r="N324" s="292">
        <f t="shared" si="92"/>
        <v>0</v>
      </c>
      <c r="O324" s="292">
        <f t="shared" si="93"/>
        <v>0</v>
      </c>
      <c r="P324" s="293">
        <f t="shared" si="82"/>
        <v>0</v>
      </c>
      <c r="Q324" s="301">
        <f t="shared" si="99"/>
        <v>0</v>
      </c>
      <c r="R324" s="292">
        <f t="shared" si="94"/>
        <v>0</v>
      </c>
      <c r="S324" s="292">
        <f t="shared" si="95"/>
        <v>0</v>
      </c>
      <c r="T324" s="321">
        <f t="shared" si="83"/>
        <v>0</v>
      </c>
      <c r="U324" s="134"/>
      <c r="V324" s="134"/>
      <c r="W324" s="134"/>
      <c r="X324" s="134"/>
    </row>
    <row r="325" spans="1:24" s="1" customFormat="1" ht="15" customHeight="1">
      <c r="A325" s="409">
        <f t="shared" si="84"/>
        <v>5.7499999999999996E-2</v>
      </c>
      <c r="B325" s="406">
        <f t="shared" si="85"/>
        <v>4.7916666666666663E-3</v>
      </c>
      <c r="C325" s="197">
        <f t="shared" si="86"/>
        <v>25</v>
      </c>
      <c r="D325" s="290">
        <v>293</v>
      </c>
      <c r="E325" s="300">
        <f t="shared" si="96"/>
        <v>0</v>
      </c>
      <c r="F325" s="292">
        <f t="shared" si="87"/>
        <v>0</v>
      </c>
      <c r="G325" s="292">
        <f t="shared" si="88"/>
        <v>0</v>
      </c>
      <c r="H325" s="293">
        <f t="shared" si="89"/>
        <v>0</v>
      </c>
      <c r="I325" s="301">
        <f t="shared" si="97"/>
        <v>0</v>
      </c>
      <c r="J325" s="510">
        <f t="shared" si="90"/>
        <v>0</v>
      </c>
      <c r="K325" s="292">
        <f t="shared" si="91"/>
        <v>0</v>
      </c>
      <c r="L325" s="321">
        <f t="shared" si="100"/>
        <v>0</v>
      </c>
      <c r="M325" s="300">
        <f t="shared" si="98"/>
        <v>0</v>
      </c>
      <c r="N325" s="292">
        <f t="shared" si="92"/>
        <v>0</v>
      </c>
      <c r="O325" s="292">
        <f t="shared" si="93"/>
        <v>0</v>
      </c>
      <c r="P325" s="293">
        <f t="shared" si="82"/>
        <v>0</v>
      </c>
      <c r="Q325" s="301">
        <f t="shared" si="99"/>
        <v>0</v>
      </c>
      <c r="R325" s="292">
        <f t="shared" si="94"/>
        <v>0</v>
      </c>
      <c r="S325" s="292">
        <f t="shared" si="95"/>
        <v>0</v>
      </c>
      <c r="T325" s="321">
        <f t="shared" si="83"/>
        <v>0</v>
      </c>
      <c r="U325" s="134"/>
      <c r="V325" s="134"/>
      <c r="W325" s="134"/>
      <c r="X325" s="134"/>
    </row>
    <row r="326" spans="1:24" s="1" customFormat="1" ht="15" customHeight="1">
      <c r="A326" s="409">
        <f t="shared" si="84"/>
        <v>5.7499999999999996E-2</v>
      </c>
      <c r="B326" s="406">
        <f t="shared" si="85"/>
        <v>4.7916666666666663E-3</v>
      </c>
      <c r="C326" s="197">
        <f t="shared" si="86"/>
        <v>25</v>
      </c>
      <c r="D326" s="290">
        <v>294</v>
      </c>
      <c r="E326" s="300">
        <f t="shared" si="96"/>
        <v>0</v>
      </c>
      <c r="F326" s="292">
        <f t="shared" si="87"/>
        <v>0</v>
      </c>
      <c r="G326" s="292">
        <f t="shared" si="88"/>
        <v>0</v>
      </c>
      <c r="H326" s="293">
        <f t="shared" si="89"/>
        <v>0</v>
      </c>
      <c r="I326" s="301">
        <f t="shared" si="97"/>
        <v>0</v>
      </c>
      <c r="J326" s="510">
        <f t="shared" si="90"/>
        <v>0</v>
      </c>
      <c r="K326" s="292">
        <f t="shared" si="91"/>
        <v>0</v>
      </c>
      <c r="L326" s="321">
        <f t="shared" si="100"/>
        <v>0</v>
      </c>
      <c r="M326" s="300">
        <f t="shared" si="98"/>
        <v>0</v>
      </c>
      <c r="N326" s="292">
        <f t="shared" si="92"/>
        <v>0</v>
      </c>
      <c r="O326" s="292">
        <f t="shared" si="93"/>
        <v>0</v>
      </c>
      <c r="P326" s="293">
        <f t="shared" si="82"/>
        <v>0</v>
      </c>
      <c r="Q326" s="301">
        <f t="shared" si="99"/>
        <v>0</v>
      </c>
      <c r="R326" s="292">
        <f t="shared" si="94"/>
        <v>0</v>
      </c>
      <c r="S326" s="292">
        <f t="shared" si="95"/>
        <v>0</v>
      </c>
      <c r="T326" s="321">
        <f t="shared" si="83"/>
        <v>0</v>
      </c>
      <c r="U326" s="134"/>
      <c r="V326" s="134"/>
      <c r="W326" s="134"/>
      <c r="X326" s="134"/>
    </row>
    <row r="327" spans="1:24" s="1" customFormat="1" ht="15" customHeight="1">
      <c r="A327" s="409">
        <f t="shared" si="84"/>
        <v>5.7499999999999996E-2</v>
      </c>
      <c r="B327" s="406">
        <f t="shared" si="85"/>
        <v>4.7916666666666663E-3</v>
      </c>
      <c r="C327" s="197">
        <f t="shared" si="86"/>
        <v>25</v>
      </c>
      <c r="D327" s="290">
        <v>295</v>
      </c>
      <c r="E327" s="300">
        <f t="shared" si="96"/>
        <v>0</v>
      </c>
      <c r="F327" s="292">
        <f t="shared" si="87"/>
        <v>0</v>
      </c>
      <c r="G327" s="292">
        <f t="shared" si="88"/>
        <v>0</v>
      </c>
      <c r="H327" s="293">
        <f t="shared" si="89"/>
        <v>0</v>
      </c>
      <c r="I327" s="301">
        <f t="shared" si="97"/>
        <v>0</v>
      </c>
      <c r="J327" s="510">
        <f t="shared" si="90"/>
        <v>0</v>
      </c>
      <c r="K327" s="292">
        <f t="shared" si="91"/>
        <v>0</v>
      </c>
      <c r="L327" s="321">
        <f t="shared" si="100"/>
        <v>0</v>
      </c>
      <c r="M327" s="300">
        <f t="shared" si="98"/>
        <v>0</v>
      </c>
      <c r="N327" s="292">
        <f t="shared" si="92"/>
        <v>0</v>
      </c>
      <c r="O327" s="292">
        <f t="shared" si="93"/>
        <v>0</v>
      </c>
      <c r="P327" s="293">
        <f t="shared" si="82"/>
        <v>0</v>
      </c>
      <c r="Q327" s="301">
        <f t="shared" si="99"/>
        <v>0</v>
      </c>
      <c r="R327" s="292">
        <f t="shared" si="94"/>
        <v>0</v>
      </c>
      <c r="S327" s="292">
        <f t="shared" si="95"/>
        <v>0</v>
      </c>
      <c r="T327" s="321">
        <f t="shared" si="83"/>
        <v>0</v>
      </c>
      <c r="U327" s="134"/>
      <c r="V327" s="134"/>
      <c r="W327" s="134"/>
      <c r="X327" s="134"/>
    </row>
    <row r="328" spans="1:24" s="1" customFormat="1" ht="15" customHeight="1">
      <c r="A328" s="409">
        <f t="shared" si="84"/>
        <v>5.7499999999999996E-2</v>
      </c>
      <c r="B328" s="406">
        <f t="shared" si="85"/>
        <v>4.7916666666666663E-3</v>
      </c>
      <c r="C328" s="197">
        <f t="shared" si="86"/>
        <v>25</v>
      </c>
      <c r="D328" s="290">
        <v>296</v>
      </c>
      <c r="E328" s="300">
        <f t="shared" si="96"/>
        <v>0</v>
      </c>
      <c r="F328" s="292">
        <f t="shared" si="87"/>
        <v>0</v>
      </c>
      <c r="G328" s="292">
        <f t="shared" si="88"/>
        <v>0</v>
      </c>
      <c r="H328" s="293">
        <f t="shared" si="89"/>
        <v>0</v>
      </c>
      <c r="I328" s="301">
        <f t="shared" si="97"/>
        <v>0</v>
      </c>
      <c r="J328" s="510">
        <f t="shared" si="90"/>
        <v>0</v>
      </c>
      <c r="K328" s="292">
        <f t="shared" si="91"/>
        <v>0</v>
      </c>
      <c r="L328" s="321">
        <f t="shared" si="100"/>
        <v>0</v>
      </c>
      <c r="M328" s="300">
        <f t="shared" si="98"/>
        <v>0</v>
      </c>
      <c r="N328" s="292">
        <f t="shared" si="92"/>
        <v>0</v>
      </c>
      <c r="O328" s="292">
        <f t="shared" si="93"/>
        <v>0</v>
      </c>
      <c r="P328" s="293">
        <f t="shared" si="82"/>
        <v>0</v>
      </c>
      <c r="Q328" s="301">
        <f t="shared" si="99"/>
        <v>0</v>
      </c>
      <c r="R328" s="292">
        <f t="shared" si="94"/>
        <v>0</v>
      </c>
      <c r="S328" s="292">
        <f t="shared" si="95"/>
        <v>0</v>
      </c>
      <c r="T328" s="321">
        <f t="shared" si="83"/>
        <v>0</v>
      </c>
      <c r="U328" s="134"/>
      <c r="V328" s="134"/>
      <c r="W328" s="134"/>
      <c r="X328" s="134"/>
    </row>
    <row r="329" spans="1:24" s="1" customFormat="1" ht="15" customHeight="1">
      <c r="A329" s="409">
        <f t="shared" si="84"/>
        <v>5.7499999999999996E-2</v>
      </c>
      <c r="B329" s="406">
        <f t="shared" si="85"/>
        <v>4.7916666666666663E-3</v>
      </c>
      <c r="C329" s="197">
        <f t="shared" si="86"/>
        <v>25</v>
      </c>
      <c r="D329" s="290">
        <v>297</v>
      </c>
      <c r="E329" s="300">
        <f t="shared" si="96"/>
        <v>0</v>
      </c>
      <c r="F329" s="292">
        <f t="shared" si="87"/>
        <v>0</v>
      </c>
      <c r="G329" s="292">
        <f t="shared" si="88"/>
        <v>0</v>
      </c>
      <c r="H329" s="293">
        <f t="shared" si="89"/>
        <v>0</v>
      </c>
      <c r="I329" s="301">
        <f t="shared" si="97"/>
        <v>0</v>
      </c>
      <c r="J329" s="510">
        <f t="shared" si="90"/>
        <v>0</v>
      </c>
      <c r="K329" s="292">
        <f t="shared" si="91"/>
        <v>0</v>
      </c>
      <c r="L329" s="321">
        <f t="shared" si="100"/>
        <v>0</v>
      </c>
      <c r="M329" s="300">
        <f t="shared" si="98"/>
        <v>0</v>
      </c>
      <c r="N329" s="292">
        <f t="shared" si="92"/>
        <v>0</v>
      </c>
      <c r="O329" s="292">
        <f t="shared" si="93"/>
        <v>0</v>
      </c>
      <c r="P329" s="293">
        <f t="shared" si="82"/>
        <v>0</v>
      </c>
      <c r="Q329" s="301">
        <f t="shared" si="99"/>
        <v>0</v>
      </c>
      <c r="R329" s="292">
        <f t="shared" si="94"/>
        <v>0</v>
      </c>
      <c r="S329" s="292">
        <f t="shared" si="95"/>
        <v>0</v>
      </c>
      <c r="T329" s="321">
        <f t="shared" si="83"/>
        <v>0</v>
      </c>
      <c r="U329" s="134"/>
      <c r="V329" s="134"/>
      <c r="W329" s="134"/>
      <c r="X329" s="134"/>
    </row>
    <row r="330" spans="1:24" s="1" customFormat="1" ht="15" customHeight="1">
      <c r="A330" s="409">
        <f t="shared" si="84"/>
        <v>5.7499999999999996E-2</v>
      </c>
      <c r="B330" s="406">
        <f t="shared" si="85"/>
        <v>4.7916666666666663E-3</v>
      </c>
      <c r="C330" s="197">
        <f t="shared" si="86"/>
        <v>25</v>
      </c>
      <c r="D330" s="290">
        <v>298</v>
      </c>
      <c r="E330" s="300">
        <f t="shared" si="96"/>
        <v>0</v>
      </c>
      <c r="F330" s="292">
        <f t="shared" si="87"/>
        <v>0</v>
      </c>
      <c r="G330" s="292">
        <f t="shared" si="88"/>
        <v>0</v>
      </c>
      <c r="H330" s="293">
        <f t="shared" si="89"/>
        <v>0</v>
      </c>
      <c r="I330" s="301">
        <f t="shared" si="97"/>
        <v>0</v>
      </c>
      <c r="J330" s="510">
        <f t="shared" si="90"/>
        <v>0</v>
      </c>
      <c r="K330" s="292">
        <f t="shared" si="91"/>
        <v>0</v>
      </c>
      <c r="L330" s="321">
        <f t="shared" si="100"/>
        <v>0</v>
      </c>
      <c r="M330" s="300">
        <f t="shared" si="98"/>
        <v>0</v>
      </c>
      <c r="N330" s="292">
        <f t="shared" si="92"/>
        <v>0</v>
      </c>
      <c r="O330" s="292">
        <f t="shared" si="93"/>
        <v>0</v>
      </c>
      <c r="P330" s="293">
        <f t="shared" si="82"/>
        <v>0</v>
      </c>
      <c r="Q330" s="301">
        <f t="shared" si="99"/>
        <v>0</v>
      </c>
      <c r="R330" s="292">
        <f t="shared" si="94"/>
        <v>0</v>
      </c>
      <c r="S330" s="292">
        <f t="shared" si="95"/>
        <v>0</v>
      </c>
      <c r="T330" s="321">
        <f t="shared" si="83"/>
        <v>0</v>
      </c>
      <c r="U330" s="134"/>
      <c r="V330" s="134"/>
      <c r="W330" s="134"/>
      <c r="X330" s="134"/>
    </row>
    <row r="331" spans="1:24" s="1" customFormat="1" ht="15" customHeight="1">
      <c r="A331" s="409">
        <f t="shared" si="84"/>
        <v>5.7499999999999996E-2</v>
      </c>
      <c r="B331" s="406">
        <f t="shared" si="85"/>
        <v>4.7916666666666663E-3</v>
      </c>
      <c r="C331" s="197">
        <f t="shared" si="86"/>
        <v>25</v>
      </c>
      <c r="D331" s="290">
        <v>299</v>
      </c>
      <c r="E331" s="300">
        <f t="shared" si="96"/>
        <v>0</v>
      </c>
      <c r="F331" s="292">
        <f t="shared" si="87"/>
        <v>0</v>
      </c>
      <c r="G331" s="292">
        <f t="shared" si="88"/>
        <v>0</v>
      </c>
      <c r="H331" s="293">
        <f t="shared" si="89"/>
        <v>0</v>
      </c>
      <c r="I331" s="301">
        <f t="shared" si="97"/>
        <v>0</v>
      </c>
      <c r="J331" s="510">
        <f t="shared" si="90"/>
        <v>0</v>
      </c>
      <c r="K331" s="292">
        <f t="shared" si="91"/>
        <v>0</v>
      </c>
      <c r="L331" s="321">
        <f t="shared" si="100"/>
        <v>0</v>
      </c>
      <c r="M331" s="300">
        <f t="shared" si="98"/>
        <v>0</v>
      </c>
      <c r="N331" s="292">
        <f t="shared" si="92"/>
        <v>0</v>
      </c>
      <c r="O331" s="292">
        <f t="shared" si="93"/>
        <v>0</v>
      </c>
      <c r="P331" s="293">
        <f t="shared" si="82"/>
        <v>0</v>
      </c>
      <c r="Q331" s="301">
        <f t="shared" si="99"/>
        <v>0</v>
      </c>
      <c r="R331" s="292">
        <f t="shared" si="94"/>
        <v>0</v>
      </c>
      <c r="S331" s="292">
        <f t="shared" si="95"/>
        <v>0</v>
      </c>
      <c r="T331" s="321">
        <f t="shared" si="83"/>
        <v>0</v>
      </c>
      <c r="U331" s="134"/>
      <c r="V331" s="134"/>
      <c r="W331" s="134"/>
      <c r="X331" s="134"/>
    </row>
    <row r="332" spans="1:24" s="1" customFormat="1" ht="15" customHeight="1">
      <c r="A332" s="409">
        <f t="shared" si="84"/>
        <v>5.7499999999999996E-2</v>
      </c>
      <c r="B332" s="406">
        <f t="shared" si="85"/>
        <v>4.7916666666666663E-3</v>
      </c>
      <c r="C332" s="197">
        <f t="shared" si="86"/>
        <v>25</v>
      </c>
      <c r="D332" s="290">
        <v>300</v>
      </c>
      <c r="E332" s="300">
        <f t="shared" si="96"/>
        <v>0</v>
      </c>
      <c r="F332" s="292">
        <f t="shared" si="87"/>
        <v>0</v>
      </c>
      <c r="G332" s="292">
        <f t="shared" si="88"/>
        <v>0</v>
      </c>
      <c r="H332" s="293">
        <f t="shared" si="89"/>
        <v>0</v>
      </c>
      <c r="I332" s="301">
        <f t="shared" si="97"/>
        <v>0</v>
      </c>
      <c r="J332" s="510">
        <f t="shared" si="90"/>
        <v>0</v>
      </c>
      <c r="K332" s="292">
        <f t="shared" si="91"/>
        <v>0</v>
      </c>
      <c r="L332" s="321">
        <f t="shared" si="100"/>
        <v>0</v>
      </c>
      <c r="M332" s="300">
        <f t="shared" si="98"/>
        <v>0</v>
      </c>
      <c r="N332" s="292">
        <f t="shared" si="92"/>
        <v>0</v>
      </c>
      <c r="O332" s="292">
        <f t="shared" si="93"/>
        <v>0</v>
      </c>
      <c r="P332" s="293">
        <f t="shared" si="82"/>
        <v>0</v>
      </c>
      <c r="Q332" s="301">
        <f t="shared" si="99"/>
        <v>0</v>
      </c>
      <c r="R332" s="292">
        <f t="shared" si="94"/>
        <v>0</v>
      </c>
      <c r="S332" s="292">
        <f t="shared" si="95"/>
        <v>0</v>
      </c>
      <c r="T332" s="321">
        <f t="shared" si="83"/>
        <v>0</v>
      </c>
      <c r="U332" s="134"/>
      <c r="V332" s="134"/>
      <c r="W332" s="134"/>
      <c r="X332" s="134"/>
    </row>
    <row r="333" spans="1:24" s="1" customFormat="1" ht="15" customHeight="1">
      <c r="A333" s="409">
        <f t="shared" si="84"/>
        <v>5.7499999999999996E-2</v>
      </c>
      <c r="B333" s="406">
        <f t="shared" si="85"/>
        <v>4.7916666666666663E-3</v>
      </c>
      <c r="C333" s="197">
        <f t="shared" si="86"/>
        <v>26</v>
      </c>
      <c r="D333" s="290">
        <v>301</v>
      </c>
      <c r="E333" s="300">
        <f t="shared" si="96"/>
        <v>0</v>
      </c>
      <c r="F333" s="292">
        <f t="shared" si="87"/>
        <v>0</v>
      </c>
      <c r="G333" s="292">
        <f t="shared" si="88"/>
        <v>0</v>
      </c>
      <c r="H333" s="293">
        <f t="shared" si="89"/>
        <v>0</v>
      </c>
      <c r="I333" s="301">
        <f t="shared" si="97"/>
        <v>0</v>
      </c>
      <c r="J333" s="510">
        <f t="shared" si="90"/>
        <v>0</v>
      </c>
      <c r="K333" s="292">
        <f t="shared" si="91"/>
        <v>0</v>
      </c>
      <c r="L333" s="321">
        <f t="shared" si="100"/>
        <v>0</v>
      </c>
      <c r="M333" s="300">
        <f t="shared" si="98"/>
        <v>0</v>
      </c>
      <c r="N333" s="292">
        <f t="shared" si="92"/>
        <v>0</v>
      </c>
      <c r="O333" s="292">
        <f t="shared" si="93"/>
        <v>0</v>
      </c>
      <c r="P333" s="293">
        <f t="shared" si="82"/>
        <v>0</v>
      </c>
      <c r="Q333" s="301">
        <f t="shared" si="99"/>
        <v>0</v>
      </c>
      <c r="R333" s="292">
        <f t="shared" si="94"/>
        <v>0</v>
      </c>
      <c r="S333" s="292">
        <f t="shared" si="95"/>
        <v>0</v>
      </c>
      <c r="T333" s="321">
        <f t="shared" si="83"/>
        <v>0</v>
      </c>
      <c r="U333" s="134"/>
      <c r="V333" s="134"/>
      <c r="W333" s="134"/>
      <c r="X333" s="134"/>
    </row>
    <row r="334" spans="1:24" s="1" customFormat="1" ht="15" customHeight="1">
      <c r="A334" s="409">
        <f t="shared" si="84"/>
        <v>5.7499999999999996E-2</v>
      </c>
      <c r="B334" s="406">
        <f t="shared" si="85"/>
        <v>4.7916666666666663E-3</v>
      </c>
      <c r="C334" s="197">
        <f t="shared" si="86"/>
        <v>26</v>
      </c>
      <c r="D334" s="290">
        <v>302</v>
      </c>
      <c r="E334" s="300">
        <f t="shared" si="96"/>
        <v>0</v>
      </c>
      <c r="F334" s="292">
        <f t="shared" si="87"/>
        <v>0</v>
      </c>
      <c r="G334" s="292">
        <f t="shared" si="88"/>
        <v>0</v>
      </c>
      <c r="H334" s="293">
        <f t="shared" si="89"/>
        <v>0</v>
      </c>
      <c r="I334" s="301">
        <f t="shared" si="97"/>
        <v>0</v>
      </c>
      <c r="J334" s="510">
        <f t="shared" si="90"/>
        <v>0</v>
      </c>
      <c r="K334" s="292">
        <f t="shared" si="91"/>
        <v>0</v>
      </c>
      <c r="L334" s="321">
        <f t="shared" si="100"/>
        <v>0</v>
      </c>
      <c r="M334" s="300">
        <f t="shared" si="98"/>
        <v>0</v>
      </c>
      <c r="N334" s="292">
        <f t="shared" si="92"/>
        <v>0</v>
      </c>
      <c r="O334" s="292">
        <f t="shared" si="93"/>
        <v>0</v>
      </c>
      <c r="P334" s="293">
        <f t="shared" si="82"/>
        <v>0</v>
      </c>
      <c r="Q334" s="301">
        <f t="shared" si="99"/>
        <v>0</v>
      </c>
      <c r="R334" s="292">
        <f t="shared" si="94"/>
        <v>0</v>
      </c>
      <c r="S334" s="292">
        <f t="shared" si="95"/>
        <v>0</v>
      </c>
      <c r="T334" s="321">
        <f t="shared" si="83"/>
        <v>0</v>
      </c>
      <c r="U334" s="134"/>
      <c r="V334" s="134"/>
      <c r="W334" s="134"/>
      <c r="X334" s="134"/>
    </row>
    <row r="335" spans="1:24" s="1" customFormat="1" ht="15" customHeight="1">
      <c r="A335" s="409">
        <f t="shared" si="84"/>
        <v>5.7499999999999996E-2</v>
      </c>
      <c r="B335" s="406">
        <f t="shared" si="85"/>
        <v>4.7916666666666663E-3</v>
      </c>
      <c r="C335" s="197">
        <f t="shared" si="86"/>
        <v>26</v>
      </c>
      <c r="D335" s="290">
        <v>303</v>
      </c>
      <c r="E335" s="300">
        <f t="shared" si="96"/>
        <v>0</v>
      </c>
      <c r="F335" s="292">
        <f t="shared" si="87"/>
        <v>0</v>
      </c>
      <c r="G335" s="292">
        <f t="shared" si="88"/>
        <v>0</v>
      </c>
      <c r="H335" s="293">
        <f t="shared" si="89"/>
        <v>0</v>
      </c>
      <c r="I335" s="301">
        <f t="shared" si="97"/>
        <v>0</v>
      </c>
      <c r="J335" s="510">
        <f t="shared" si="90"/>
        <v>0</v>
      </c>
      <c r="K335" s="292">
        <f t="shared" si="91"/>
        <v>0</v>
      </c>
      <c r="L335" s="321">
        <f t="shared" si="100"/>
        <v>0</v>
      </c>
      <c r="M335" s="300">
        <f t="shared" si="98"/>
        <v>0</v>
      </c>
      <c r="N335" s="292">
        <f t="shared" si="92"/>
        <v>0</v>
      </c>
      <c r="O335" s="292">
        <f t="shared" si="93"/>
        <v>0</v>
      </c>
      <c r="P335" s="293">
        <f t="shared" si="82"/>
        <v>0</v>
      </c>
      <c r="Q335" s="301">
        <f t="shared" si="99"/>
        <v>0</v>
      </c>
      <c r="R335" s="292">
        <f t="shared" si="94"/>
        <v>0</v>
      </c>
      <c r="S335" s="292">
        <f t="shared" si="95"/>
        <v>0</v>
      </c>
      <c r="T335" s="321">
        <f t="shared" si="83"/>
        <v>0</v>
      </c>
      <c r="U335" s="134"/>
      <c r="V335" s="134"/>
      <c r="W335" s="134"/>
      <c r="X335" s="134"/>
    </row>
    <row r="336" spans="1:24" s="1" customFormat="1" ht="15" customHeight="1">
      <c r="A336" s="409">
        <f t="shared" si="84"/>
        <v>5.7499999999999996E-2</v>
      </c>
      <c r="B336" s="406">
        <f t="shared" si="85"/>
        <v>4.7916666666666663E-3</v>
      </c>
      <c r="C336" s="197">
        <f t="shared" si="86"/>
        <v>26</v>
      </c>
      <c r="D336" s="290">
        <v>304</v>
      </c>
      <c r="E336" s="300">
        <f t="shared" si="96"/>
        <v>0</v>
      </c>
      <c r="F336" s="292">
        <f t="shared" si="87"/>
        <v>0</v>
      </c>
      <c r="G336" s="292">
        <f t="shared" si="88"/>
        <v>0</v>
      </c>
      <c r="H336" s="293">
        <f t="shared" si="89"/>
        <v>0</v>
      </c>
      <c r="I336" s="301">
        <f t="shared" si="97"/>
        <v>0</v>
      </c>
      <c r="J336" s="510">
        <f t="shared" si="90"/>
        <v>0</v>
      </c>
      <c r="K336" s="292">
        <f t="shared" si="91"/>
        <v>0</v>
      </c>
      <c r="L336" s="321">
        <f t="shared" si="100"/>
        <v>0</v>
      </c>
      <c r="M336" s="300">
        <f t="shared" si="98"/>
        <v>0</v>
      </c>
      <c r="N336" s="292">
        <f t="shared" si="92"/>
        <v>0</v>
      </c>
      <c r="O336" s="292">
        <f t="shared" si="93"/>
        <v>0</v>
      </c>
      <c r="P336" s="293">
        <f t="shared" si="82"/>
        <v>0</v>
      </c>
      <c r="Q336" s="301">
        <f t="shared" si="99"/>
        <v>0</v>
      </c>
      <c r="R336" s="292">
        <f t="shared" si="94"/>
        <v>0</v>
      </c>
      <c r="S336" s="292">
        <f t="shared" si="95"/>
        <v>0</v>
      </c>
      <c r="T336" s="321">
        <f t="shared" si="83"/>
        <v>0</v>
      </c>
      <c r="U336" s="134"/>
      <c r="V336" s="134"/>
      <c r="W336" s="134"/>
      <c r="X336" s="134"/>
    </row>
    <row r="337" spans="1:24" s="1" customFormat="1" ht="15" customHeight="1">
      <c r="A337" s="409">
        <f t="shared" si="84"/>
        <v>5.7499999999999996E-2</v>
      </c>
      <c r="B337" s="406">
        <f t="shared" si="85"/>
        <v>4.7916666666666663E-3</v>
      </c>
      <c r="C337" s="197">
        <f t="shared" si="86"/>
        <v>26</v>
      </c>
      <c r="D337" s="290">
        <v>305</v>
      </c>
      <c r="E337" s="300">
        <f t="shared" si="96"/>
        <v>0</v>
      </c>
      <c r="F337" s="292">
        <f t="shared" si="87"/>
        <v>0</v>
      </c>
      <c r="G337" s="292">
        <f t="shared" si="88"/>
        <v>0</v>
      </c>
      <c r="H337" s="293">
        <f t="shared" si="89"/>
        <v>0</v>
      </c>
      <c r="I337" s="301">
        <f t="shared" si="97"/>
        <v>0</v>
      </c>
      <c r="J337" s="510">
        <f t="shared" si="90"/>
        <v>0</v>
      </c>
      <c r="K337" s="292">
        <f t="shared" si="91"/>
        <v>0</v>
      </c>
      <c r="L337" s="321">
        <f t="shared" si="100"/>
        <v>0</v>
      </c>
      <c r="M337" s="300">
        <f t="shared" si="98"/>
        <v>0</v>
      </c>
      <c r="N337" s="292">
        <f t="shared" si="92"/>
        <v>0</v>
      </c>
      <c r="O337" s="292">
        <f t="shared" si="93"/>
        <v>0</v>
      </c>
      <c r="P337" s="293">
        <f t="shared" ref="P337:P402" si="101">IF(M337&lt;$M$10,M337+N337,$M$11)</f>
        <v>0</v>
      </c>
      <c r="Q337" s="301">
        <f t="shared" si="99"/>
        <v>0</v>
      </c>
      <c r="R337" s="292">
        <f t="shared" si="94"/>
        <v>0</v>
      </c>
      <c r="S337" s="292">
        <f t="shared" si="95"/>
        <v>0</v>
      </c>
      <c r="T337" s="321">
        <f t="shared" si="83"/>
        <v>0</v>
      </c>
      <c r="U337" s="134"/>
      <c r="V337" s="134"/>
      <c r="W337" s="134"/>
      <c r="X337" s="134"/>
    </row>
    <row r="338" spans="1:24" s="1" customFormat="1" ht="15" customHeight="1">
      <c r="A338" s="409">
        <f t="shared" si="84"/>
        <v>5.7499999999999996E-2</v>
      </c>
      <c r="B338" s="406">
        <f t="shared" si="85"/>
        <v>4.7916666666666663E-3</v>
      </c>
      <c r="C338" s="197">
        <f t="shared" si="86"/>
        <v>26</v>
      </c>
      <c r="D338" s="290">
        <v>306</v>
      </c>
      <c r="E338" s="300">
        <f t="shared" si="96"/>
        <v>0</v>
      </c>
      <c r="F338" s="292">
        <f t="shared" si="87"/>
        <v>0</v>
      </c>
      <c r="G338" s="292">
        <f t="shared" si="88"/>
        <v>0</v>
      </c>
      <c r="H338" s="293">
        <f t="shared" si="89"/>
        <v>0</v>
      </c>
      <c r="I338" s="301">
        <f t="shared" si="97"/>
        <v>0</v>
      </c>
      <c r="J338" s="510">
        <f t="shared" si="90"/>
        <v>0</v>
      </c>
      <c r="K338" s="292">
        <f t="shared" si="91"/>
        <v>0</v>
      </c>
      <c r="L338" s="321">
        <f t="shared" si="100"/>
        <v>0</v>
      </c>
      <c r="M338" s="300">
        <f t="shared" si="98"/>
        <v>0</v>
      </c>
      <c r="N338" s="292">
        <f t="shared" si="92"/>
        <v>0</v>
      </c>
      <c r="O338" s="292">
        <f t="shared" si="93"/>
        <v>0</v>
      </c>
      <c r="P338" s="293">
        <f t="shared" si="101"/>
        <v>0</v>
      </c>
      <c r="Q338" s="301">
        <f t="shared" si="99"/>
        <v>0</v>
      </c>
      <c r="R338" s="292">
        <f t="shared" si="94"/>
        <v>0</v>
      </c>
      <c r="S338" s="292">
        <f t="shared" si="95"/>
        <v>0</v>
      </c>
      <c r="T338" s="321">
        <f t="shared" si="83"/>
        <v>0</v>
      </c>
      <c r="U338" s="134"/>
      <c r="V338" s="134"/>
      <c r="W338" s="134"/>
      <c r="X338" s="134"/>
    </row>
    <row r="339" spans="1:24" s="1" customFormat="1" ht="15" customHeight="1">
      <c r="A339" s="409">
        <f t="shared" si="84"/>
        <v>5.7499999999999996E-2</v>
      </c>
      <c r="B339" s="406">
        <f t="shared" si="85"/>
        <v>4.7916666666666663E-3</v>
      </c>
      <c r="C339" s="197">
        <f t="shared" si="86"/>
        <v>26</v>
      </c>
      <c r="D339" s="290">
        <v>307</v>
      </c>
      <c r="E339" s="300">
        <f t="shared" si="96"/>
        <v>0</v>
      </c>
      <c r="F339" s="292">
        <f t="shared" si="87"/>
        <v>0</v>
      </c>
      <c r="G339" s="292">
        <f t="shared" si="88"/>
        <v>0</v>
      </c>
      <c r="H339" s="293">
        <f t="shared" si="89"/>
        <v>0</v>
      </c>
      <c r="I339" s="301">
        <f t="shared" si="97"/>
        <v>0</v>
      </c>
      <c r="J339" s="510">
        <f t="shared" si="90"/>
        <v>0</v>
      </c>
      <c r="K339" s="292">
        <f t="shared" si="91"/>
        <v>0</v>
      </c>
      <c r="L339" s="321">
        <f t="shared" si="100"/>
        <v>0</v>
      </c>
      <c r="M339" s="300">
        <f t="shared" si="98"/>
        <v>0</v>
      </c>
      <c r="N339" s="292">
        <f t="shared" si="92"/>
        <v>0</v>
      </c>
      <c r="O339" s="292">
        <f t="shared" si="93"/>
        <v>0</v>
      </c>
      <c r="P339" s="293">
        <f t="shared" si="101"/>
        <v>0</v>
      </c>
      <c r="Q339" s="301">
        <f t="shared" si="99"/>
        <v>0</v>
      </c>
      <c r="R339" s="292">
        <f t="shared" si="94"/>
        <v>0</v>
      </c>
      <c r="S339" s="292">
        <f t="shared" si="95"/>
        <v>0</v>
      </c>
      <c r="T339" s="321">
        <f t="shared" si="83"/>
        <v>0</v>
      </c>
      <c r="U339" s="134"/>
      <c r="V339" s="134"/>
      <c r="W339" s="134"/>
      <c r="X339" s="134"/>
    </row>
    <row r="340" spans="1:24" s="1" customFormat="1" ht="15" customHeight="1">
      <c r="A340" s="409">
        <f t="shared" si="84"/>
        <v>5.7499999999999996E-2</v>
      </c>
      <c r="B340" s="406">
        <f t="shared" si="85"/>
        <v>4.7916666666666663E-3</v>
      </c>
      <c r="C340" s="197">
        <f t="shared" si="86"/>
        <v>26</v>
      </c>
      <c r="D340" s="290">
        <v>308</v>
      </c>
      <c r="E340" s="300">
        <f t="shared" si="96"/>
        <v>0</v>
      </c>
      <c r="F340" s="292">
        <f t="shared" si="87"/>
        <v>0</v>
      </c>
      <c r="G340" s="292">
        <f t="shared" si="88"/>
        <v>0</v>
      </c>
      <c r="H340" s="293">
        <f t="shared" si="89"/>
        <v>0</v>
      </c>
      <c r="I340" s="301">
        <f t="shared" si="97"/>
        <v>0</v>
      </c>
      <c r="J340" s="510">
        <f t="shared" si="90"/>
        <v>0</v>
      </c>
      <c r="K340" s="292">
        <f t="shared" si="91"/>
        <v>0</v>
      </c>
      <c r="L340" s="321">
        <f t="shared" si="100"/>
        <v>0</v>
      </c>
      <c r="M340" s="300">
        <f t="shared" si="98"/>
        <v>0</v>
      </c>
      <c r="N340" s="292">
        <f t="shared" si="92"/>
        <v>0</v>
      </c>
      <c r="O340" s="292">
        <f t="shared" si="93"/>
        <v>0</v>
      </c>
      <c r="P340" s="293">
        <f t="shared" si="101"/>
        <v>0</v>
      </c>
      <c r="Q340" s="301">
        <f t="shared" si="99"/>
        <v>0</v>
      </c>
      <c r="R340" s="292">
        <f t="shared" si="94"/>
        <v>0</v>
      </c>
      <c r="S340" s="292">
        <f t="shared" si="95"/>
        <v>0</v>
      </c>
      <c r="T340" s="321">
        <f t="shared" si="83"/>
        <v>0</v>
      </c>
      <c r="U340" s="134"/>
      <c r="V340" s="134"/>
      <c r="W340" s="134"/>
      <c r="X340" s="134"/>
    </row>
    <row r="341" spans="1:24" s="1" customFormat="1" ht="15" customHeight="1">
      <c r="A341" s="409">
        <f t="shared" si="84"/>
        <v>5.7499999999999996E-2</v>
      </c>
      <c r="B341" s="406">
        <f t="shared" si="85"/>
        <v>4.7916666666666663E-3</v>
      </c>
      <c r="C341" s="197">
        <f t="shared" si="86"/>
        <v>26</v>
      </c>
      <c r="D341" s="290">
        <v>309</v>
      </c>
      <c r="E341" s="300">
        <f t="shared" si="96"/>
        <v>0</v>
      </c>
      <c r="F341" s="292">
        <f t="shared" si="87"/>
        <v>0</v>
      </c>
      <c r="G341" s="292">
        <f t="shared" si="88"/>
        <v>0</v>
      </c>
      <c r="H341" s="293">
        <f t="shared" si="89"/>
        <v>0</v>
      </c>
      <c r="I341" s="301">
        <f t="shared" si="97"/>
        <v>0</v>
      </c>
      <c r="J341" s="510">
        <f t="shared" si="90"/>
        <v>0</v>
      </c>
      <c r="K341" s="292">
        <f t="shared" si="91"/>
        <v>0</v>
      </c>
      <c r="L341" s="321">
        <f t="shared" si="100"/>
        <v>0</v>
      </c>
      <c r="M341" s="300">
        <f t="shared" si="98"/>
        <v>0</v>
      </c>
      <c r="N341" s="292">
        <f t="shared" si="92"/>
        <v>0</v>
      </c>
      <c r="O341" s="292">
        <f t="shared" si="93"/>
        <v>0</v>
      </c>
      <c r="P341" s="293">
        <f t="shared" si="101"/>
        <v>0</v>
      </c>
      <c r="Q341" s="301">
        <f t="shared" si="99"/>
        <v>0</v>
      </c>
      <c r="R341" s="292">
        <f t="shared" si="94"/>
        <v>0</v>
      </c>
      <c r="S341" s="292">
        <f t="shared" si="95"/>
        <v>0</v>
      </c>
      <c r="T341" s="321">
        <f t="shared" si="83"/>
        <v>0</v>
      </c>
      <c r="U341" s="134"/>
      <c r="V341" s="134"/>
      <c r="W341" s="134"/>
      <c r="X341" s="134"/>
    </row>
    <row r="342" spans="1:24" s="1" customFormat="1" ht="15" customHeight="1">
      <c r="A342" s="409">
        <f t="shared" si="84"/>
        <v>5.7499999999999996E-2</v>
      </c>
      <c r="B342" s="406">
        <f t="shared" si="85"/>
        <v>4.7916666666666663E-3</v>
      </c>
      <c r="C342" s="197">
        <f t="shared" si="86"/>
        <v>26</v>
      </c>
      <c r="D342" s="290">
        <v>310</v>
      </c>
      <c r="E342" s="300">
        <f t="shared" si="96"/>
        <v>0</v>
      </c>
      <c r="F342" s="292">
        <f t="shared" si="87"/>
        <v>0</v>
      </c>
      <c r="G342" s="292">
        <f t="shared" si="88"/>
        <v>0</v>
      </c>
      <c r="H342" s="293">
        <f t="shared" si="89"/>
        <v>0</v>
      </c>
      <c r="I342" s="301">
        <f t="shared" si="97"/>
        <v>0</v>
      </c>
      <c r="J342" s="510">
        <f t="shared" si="90"/>
        <v>0</v>
      </c>
      <c r="K342" s="292">
        <f t="shared" si="91"/>
        <v>0</v>
      </c>
      <c r="L342" s="321">
        <f t="shared" si="100"/>
        <v>0</v>
      </c>
      <c r="M342" s="300">
        <f t="shared" si="98"/>
        <v>0</v>
      </c>
      <c r="N342" s="292">
        <f t="shared" si="92"/>
        <v>0</v>
      </c>
      <c r="O342" s="292">
        <f t="shared" si="93"/>
        <v>0</v>
      </c>
      <c r="P342" s="293">
        <f t="shared" si="101"/>
        <v>0</v>
      </c>
      <c r="Q342" s="301">
        <f t="shared" si="99"/>
        <v>0</v>
      </c>
      <c r="R342" s="292">
        <f t="shared" si="94"/>
        <v>0</v>
      </c>
      <c r="S342" s="292">
        <f t="shared" si="95"/>
        <v>0</v>
      </c>
      <c r="T342" s="321">
        <f t="shared" si="83"/>
        <v>0</v>
      </c>
      <c r="U342" s="134"/>
      <c r="V342" s="134"/>
      <c r="W342" s="134"/>
      <c r="X342" s="134"/>
    </row>
    <row r="343" spans="1:24" s="1" customFormat="1" ht="15" customHeight="1">
      <c r="A343" s="409">
        <f t="shared" si="84"/>
        <v>5.7499999999999996E-2</v>
      </c>
      <c r="B343" s="406">
        <f t="shared" si="85"/>
        <v>4.7916666666666663E-3</v>
      </c>
      <c r="C343" s="197">
        <f t="shared" si="86"/>
        <v>26</v>
      </c>
      <c r="D343" s="290">
        <v>311</v>
      </c>
      <c r="E343" s="300">
        <f t="shared" si="96"/>
        <v>0</v>
      </c>
      <c r="F343" s="292">
        <f t="shared" si="87"/>
        <v>0</v>
      </c>
      <c r="G343" s="292">
        <f t="shared" si="88"/>
        <v>0</v>
      </c>
      <c r="H343" s="293">
        <f t="shared" si="89"/>
        <v>0</v>
      </c>
      <c r="I343" s="301">
        <f t="shared" si="97"/>
        <v>0</v>
      </c>
      <c r="J343" s="510">
        <f t="shared" si="90"/>
        <v>0</v>
      </c>
      <c r="K343" s="292">
        <f t="shared" si="91"/>
        <v>0</v>
      </c>
      <c r="L343" s="321">
        <f t="shared" si="100"/>
        <v>0</v>
      </c>
      <c r="M343" s="300">
        <f t="shared" si="98"/>
        <v>0</v>
      </c>
      <c r="N343" s="292">
        <f t="shared" si="92"/>
        <v>0</v>
      </c>
      <c r="O343" s="292">
        <f t="shared" si="93"/>
        <v>0</v>
      </c>
      <c r="P343" s="293">
        <f t="shared" si="101"/>
        <v>0</v>
      </c>
      <c r="Q343" s="301">
        <f t="shared" si="99"/>
        <v>0</v>
      </c>
      <c r="R343" s="292">
        <f t="shared" si="94"/>
        <v>0</v>
      </c>
      <c r="S343" s="292">
        <f t="shared" si="95"/>
        <v>0</v>
      </c>
      <c r="T343" s="321">
        <f t="shared" si="83"/>
        <v>0</v>
      </c>
      <c r="U343" s="134"/>
      <c r="V343" s="134"/>
      <c r="W343" s="134"/>
      <c r="X343" s="134"/>
    </row>
    <row r="344" spans="1:24" s="1" customFormat="1" ht="15" customHeight="1">
      <c r="A344" s="409">
        <f t="shared" si="84"/>
        <v>5.7499999999999996E-2</v>
      </c>
      <c r="B344" s="406">
        <f t="shared" si="85"/>
        <v>4.7916666666666663E-3</v>
      </c>
      <c r="C344" s="197">
        <f t="shared" si="86"/>
        <v>26</v>
      </c>
      <c r="D344" s="290">
        <v>312</v>
      </c>
      <c r="E344" s="300">
        <f t="shared" si="96"/>
        <v>0</v>
      </c>
      <c r="F344" s="292">
        <f t="shared" si="87"/>
        <v>0</v>
      </c>
      <c r="G344" s="292">
        <f t="shared" si="88"/>
        <v>0</v>
      </c>
      <c r="H344" s="293">
        <f t="shared" si="89"/>
        <v>0</v>
      </c>
      <c r="I344" s="301">
        <f t="shared" si="97"/>
        <v>0</v>
      </c>
      <c r="J344" s="510">
        <f t="shared" si="90"/>
        <v>0</v>
      </c>
      <c r="K344" s="292">
        <f t="shared" si="91"/>
        <v>0</v>
      </c>
      <c r="L344" s="321">
        <f t="shared" si="100"/>
        <v>0</v>
      </c>
      <c r="M344" s="300">
        <f t="shared" si="98"/>
        <v>0</v>
      </c>
      <c r="N344" s="292">
        <f t="shared" si="92"/>
        <v>0</v>
      </c>
      <c r="O344" s="292">
        <f t="shared" si="93"/>
        <v>0</v>
      </c>
      <c r="P344" s="293">
        <f t="shared" si="101"/>
        <v>0</v>
      </c>
      <c r="Q344" s="301">
        <f t="shared" si="99"/>
        <v>0</v>
      </c>
      <c r="R344" s="292">
        <f t="shared" si="94"/>
        <v>0</v>
      </c>
      <c r="S344" s="292">
        <f t="shared" si="95"/>
        <v>0</v>
      </c>
      <c r="T344" s="321">
        <f t="shared" si="83"/>
        <v>0</v>
      </c>
      <c r="U344" s="134"/>
      <c r="V344" s="134"/>
      <c r="W344" s="134"/>
      <c r="X344" s="134"/>
    </row>
    <row r="345" spans="1:24" s="1" customFormat="1" ht="15" customHeight="1">
      <c r="A345" s="409">
        <f t="shared" si="84"/>
        <v>5.7499999999999996E-2</v>
      </c>
      <c r="B345" s="406">
        <f t="shared" si="85"/>
        <v>4.7916666666666663E-3</v>
      </c>
      <c r="C345" s="197">
        <f t="shared" si="86"/>
        <v>27</v>
      </c>
      <c r="D345" s="290">
        <v>313</v>
      </c>
      <c r="E345" s="300">
        <f t="shared" si="96"/>
        <v>0</v>
      </c>
      <c r="F345" s="292">
        <f t="shared" si="87"/>
        <v>0</v>
      </c>
      <c r="G345" s="292">
        <f t="shared" si="88"/>
        <v>0</v>
      </c>
      <c r="H345" s="293">
        <f t="shared" si="89"/>
        <v>0</v>
      </c>
      <c r="I345" s="301">
        <f t="shared" si="97"/>
        <v>0</v>
      </c>
      <c r="J345" s="510">
        <f t="shared" si="90"/>
        <v>0</v>
      </c>
      <c r="K345" s="292">
        <f t="shared" si="91"/>
        <v>0</v>
      </c>
      <c r="L345" s="321">
        <f t="shared" si="100"/>
        <v>0</v>
      </c>
      <c r="M345" s="300">
        <f t="shared" si="98"/>
        <v>0</v>
      </c>
      <c r="N345" s="292">
        <f t="shared" si="92"/>
        <v>0</v>
      </c>
      <c r="O345" s="292">
        <f t="shared" si="93"/>
        <v>0</v>
      </c>
      <c r="P345" s="293">
        <f t="shared" si="101"/>
        <v>0</v>
      </c>
      <c r="Q345" s="301">
        <f t="shared" si="99"/>
        <v>0</v>
      </c>
      <c r="R345" s="292">
        <f t="shared" si="94"/>
        <v>0</v>
      </c>
      <c r="S345" s="292">
        <f t="shared" si="95"/>
        <v>0</v>
      </c>
      <c r="T345" s="321">
        <f t="shared" si="83"/>
        <v>0</v>
      </c>
      <c r="U345" s="134"/>
      <c r="V345" s="134"/>
      <c r="W345" s="134"/>
      <c r="X345" s="134"/>
    </row>
    <row r="346" spans="1:24" s="1" customFormat="1" ht="15" customHeight="1">
      <c r="A346" s="409">
        <f t="shared" si="84"/>
        <v>5.7499999999999996E-2</v>
      </c>
      <c r="B346" s="406">
        <f t="shared" si="85"/>
        <v>4.7916666666666663E-3</v>
      </c>
      <c r="C346" s="197">
        <f t="shared" si="86"/>
        <v>27</v>
      </c>
      <c r="D346" s="290">
        <v>314</v>
      </c>
      <c r="E346" s="300">
        <f t="shared" si="96"/>
        <v>0</v>
      </c>
      <c r="F346" s="292">
        <f t="shared" si="87"/>
        <v>0</v>
      </c>
      <c r="G346" s="292">
        <f t="shared" si="88"/>
        <v>0</v>
      </c>
      <c r="H346" s="293">
        <f t="shared" si="89"/>
        <v>0</v>
      </c>
      <c r="I346" s="301">
        <f t="shared" si="97"/>
        <v>0</v>
      </c>
      <c r="J346" s="510">
        <f t="shared" si="90"/>
        <v>0</v>
      </c>
      <c r="K346" s="292">
        <f t="shared" si="91"/>
        <v>0</v>
      </c>
      <c r="L346" s="321">
        <f t="shared" si="100"/>
        <v>0</v>
      </c>
      <c r="M346" s="300">
        <f t="shared" si="98"/>
        <v>0</v>
      </c>
      <c r="N346" s="292">
        <f t="shared" si="92"/>
        <v>0</v>
      </c>
      <c r="O346" s="292">
        <f t="shared" si="93"/>
        <v>0</v>
      </c>
      <c r="P346" s="293">
        <f t="shared" si="101"/>
        <v>0</v>
      </c>
      <c r="Q346" s="301">
        <f t="shared" si="99"/>
        <v>0</v>
      </c>
      <c r="R346" s="292">
        <f t="shared" si="94"/>
        <v>0</v>
      </c>
      <c r="S346" s="292">
        <f t="shared" si="95"/>
        <v>0</v>
      </c>
      <c r="T346" s="321">
        <f t="shared" si="83"/>
        <v>0</v>
      </c>
      <c r="U346" s="134"/>
      <c r="V346" s="134"/>
      <c r="W346" s="134"/>
      <c r="X346" s="134"/>
    </row>
    <row r="347" spans="1:24" s="1" customFormat="1" ht="15" customHeight="1">
      <c r="A347" s="409">
        <f t="shared" si="84"/>
        <v>5.7499999999999996E-2</v>
      </c>
      <c r="B347" s="406">
        <f t="shared" si="85"/>
        <v>4.7916666666666663E-3</v>
      </c>
      <c r="C347" s="197">
        <f t="shared" si="86"/>
        <v>27</v>
      </c>
      <c r="D347" s="290">
        <v>315</v>
      </c>
      <c r="E347" s="300">
        <f t="shared" si="96"/>
        <v>0</v>
      </c>
      <c r="F347" s="292">
        <f t="shared" si="87"/>
        <v>0</v>
      </c>
      <c r="G347" s="292">
        <f t="shared" si="88"/>
        <v>0</v>
      </c>
      <c r="H347" s="293">
        <f t="shared" si="89"/>
        <v>0</v>
      </c>
      <c r="I347" s="301">
        <f t="shared" si="97"/>
        <v>0</v>
      </c>
      <c r="J347" s="510">
        <f t="shared" si="90"/>
        <v>0</v>
      </c>
      <c r="K347" s="292">
        <f t="shared" si="91"/>
        <v>0</v>
      </c>
      <c r="L347" s="321">
        <f t="shared" si="100"/>
        <v>0</v>
      </c>
      <c r="M347" s="300">
        <f t="shared" si="98"/>
        <v>0</v>
      </c>
      <c r="N347" s="292">
        <f t="shared" si="92"/>
        <v>0</v>
      </c>
      <c r="O347" s="292">
        <f t="shared" si="93"/>
        <v>0</v>
      </c>
      <c r="P347" s="293">
        <f t="shared" si="101"/>
        <v>0</v>
      </c>
      <c r="Q347" s="301">
        <f t="shared" si="99"/>
        <v>0</v>
      </c>
      <c r="R347" s="292">
        <f t="shared" si="94"/>
        <v>0</v>
      </c>
      <c r="S347" s="292">
        <f t="shared" si="95"/>
        <v>0</v>
      </c>
      <c r="T347" s="321">
        <f t="shared" si="83"/>
        <v>0</v>
      </c>
      <c r="U347" s="134"/>
      <c r="V347" s="134"/>
      <c r="W347" s="134"/>
      <c r="X347" s="134"/>
    </row>
    <row r="348" spans="1:24" s="1" customFormat="1" ht="15" customHeight="1">
      <c r="A348" s="409">
        <f t="shared" si="84"/>
        <v>5.7499999999999996E-2</v>
      </c>
      <c r="B348" s="406">
        <f t="shared" si="85"/>
        <v>4.7916666666666663E-3</v>
      </c>
      <c r="C348" s="197">
        <f t="shared" si="86"/>
        <v>27</v>
      </c>
      <c r="D348" s="290">
        <v>316</v>
      </c>
      <c r="E348" s="300">
        <f t="shared" si="96"/>
        <v>0</v>
      </c>
      <c r="F348" s="292">
        <f t="shared" si="87"/>
        <v>0</v>
      </c>
      <c r="G348" s="292">
        <f t="shared" si="88"/>
        <v>0</v>
      </c>
      <c r="H348" s="293">
        <f t="shared" si="89"/>
        <v>0</v>
      </c>
      <c r="I348" s="301">
        <f t="shared" si="97"/>
        <v>0</v>
      </c>
      <c r="J348" s="510">
        <f t="shared" si="90"/>
        <v>0</v>
      </c>
      <c r="K348" s="292">
        <f t="shared" si="91"/>
        <v>0</v>
      </c>
      <c r="L348" s="321">
        <f t="shared" si="100"/>
        <v>0</v>
      </c>
      <c r="M348" s="300">
        <f t="shared" si="98"/>
        <v>0</v>
      </c>
      <c r="N348" s="292">
        <f t="shared" si="92"/>
        <v>0</v>
      </c>
      <c r="O348" s="292">
        <f t="shared" si="93"/>
        <v>0</v>
      </c>
      <c r="P348" s="293">
        <f t="shared" si="101"/>
        <v>0</v>
      </c>
      <c r="Q348" s="301">
        <f t="shared" si="99"/>
        <v>0</v>
      </c>
      <c r="R348" s="292">
        <f t="shared" si="94"/>
        <v>0</v>
      </c>
      <c r="S348" s="292">
        <f t="shared" si="95"/>
        <v>0</v>
      </c>
      <c r="T348" s="321">
        <f t="shared" si="83"/>
        <v>0</v>
      </c>
      <c r="U348" s="134"/>
      <c r="V348" s="134"/>
      <c r="W348" s="134"/>
      <c r="X348" s="134"/>
    </row>
    <row r="349" spans="1:24" s="1" customFormat="1" ht="15" customHeight="1">
      <c r="A349" s="409">
        <f t="shared" si="84"/>
        <v>5.7499999999999996E-2</v>
      </c>
      <c r="B349" s="406">
        <f t="shared" si="85"/>
        <v>4.7916666666666663E-3</v>
      </c>
      <c r="C349" s="197">
        <f t="shared" si="86"/>
        <v>27</v>
      </c>
      <c r="D349" s="290">
        <v>317</v>
      </c>
      <c r="E349" s="300">
        <f t="shared" si="96"/>
        <v>0</v>
      </c>
      <c r="F349" s="292">
        <f t="shared" si="87"/>
        <v>0</v>
      </c>
      <c r="G349" s="292">
        <f t="shared" si="88"/>
        <v>0</v>
      </c>
      <c r="H349" s="293">
        <f t="shared" si="89"/>
        <v>0</v>
      </c>
      <c r="I349" s="301">
        <f t="shared" si="97"/>
        <v>0</v>
      </c>
      <c r="J349" s="510">
        <f t="shared" si="90"/>
        <v>0</v>
      </c>
      <c r="K349" s="292">
        <f t="shared" si="91"/>
        <v>0</v>
      </c>
      <c r="L349" s="321">
        <f t="shared" si="100"/>
        <v>0</v>
      </c>
      <c r="M349" s="300">
        <f t="shared" si="98"/>
        <v>0</v>
      </c>
      <c r="N349" s="292">
        <f t="shared" si="92"/>
        <v>0</v>
      </c>
      <c r="O349" s="292">
        <f t="shared" si="93"/>
        <v>0</v>
      </c>
      <c r="P349" s="293">
        <f t="shared" si="101"/>
        <v>0</v>
      </c>
      <c r="Q349" s="301">
        <f t="shared" si="99"/>
        <v>0</v>
      </c>
      <c r="R349" s="292">
        <f t="shared" si="94"/>
        <v>0</v>
      </c>
      <c r="S349" s="292">
        <f t="shared" si="95"/>
        <v>0</v>
      </c>
      <c r="T349" s="321">
        <f t="shared" ref="T349:T402" si="102">IF(Q349&lt;$M$17,Q349+R349,$M$17)</f>
        <v>0</v>
      </c>
      <c r="U349" s="134"/>
      <c r="V349" s="134"/>
      <c r="W349" s="134"/>
      <c r="X349" s="134"/>
    </row>
    <row r="350" spans="1:24" s="1" customFormat="1" ht="15" customHeight="1">
      <c r="A350" s="409">
        <f t="shared" si="84"/>
        <v>5.7499999999999996E-2</v>
      </c>
      <c r="B350" s="406">
        <f t="shared" si="85"/>
        <v>4.7916666666666663E-3</v>
      </c>
      <c r="C350" s="197">
        <f t="shared" si="86"/>
        <v>27</v>
      </c>
      <c r="D350" s="290">
        <v>318</v>
      </c>
      <c r="E350" s="300">
        <f t="shared" si="96"/>
        <v>0</v>
      </c>
      <c r="F350" s="292">
        <f t="shared" si="87"/>
        <v>0</v>
      </c>
      <c r="G350" s="292">
        <f t="shared" si="88"/>
        <v>0</v>
      </c>
      <c r="H350" s="293">
        <f t="shared" si="89"/>
        <v>0</v>
      </c>
      <c r="I350" s="301">
        <f t="shared" si="97"/>
        <v>0</v>
      </c>
      <c r="J350" s="510">
        <f t="shared" si="90"/>
        <v>0</v>
      </c>
      <c r="K350" s="292">
        <f t="shared" si="91"/>
        <v>0</v>
      </c>
      <c r="L350" s="321">
        <f t="shared" si="100"/>
        <v>0</v>
      </c>
      <c r="M350" s="300">
        <f t="shared" si="98"/>
        <v>0</v>
      </c>
      <c r="N350" s="292">
        <f t="shared" si="92"/>
        <v>0</v>
      </c>
      <c r="O350" s="292">
        <f t="shared" si="93"/>
        <v>0</v>
      </c>
      <c r="P350" s="293">
        <f t="shared" si="101"/>
        <v>0</v>
      </c>
      <c r="Q350" s="301">
        <f t="shared" si="99"/>
        <v>0</v>
      </c>
      <c r="R350" s="292">
        <f t="shared" si="94"/>
        <v>0</v>
      </c>
      <c r="S350" s="292">
        <f t="shared" si="95"/>
        <v>0</v>
      </c>
      <c r="T350" s="321">
        <f t="shared" si="102"/>
        <v>0</v>
      </c>
      <c r="U350" s="134"/>
      <c r="V350" s="134"/>
      <c r="W350" s="134"/>
      <c r="X350" s="134"/>
    </row>
    <row r="351" spans="1:24" s="1" customFormat="1" ht="15" customHeight="1">
      <c r="A351" s="409">
        <f t="shared" si="84"/>
        <v>5.7499999999999996E-2</v>
      </c>
      <c r="B351" s="406">
        <f t="shared" si="85"/>
        <v>4.7916666666666663E-3</v>
      </c>
      <c r="C351" s="197">
        <f t="shared" si="86"/>
        <v>27</v>
      </c>
      <c r="D351" s="290">
        <v>319</v>
      </c>
      <c r="E351" s="300">
        <f t="shared" si="96"/>
        <v>0</v>
      </c>
      <c r="F351" s="292">
        <f t="shared" si="87"/>
        <v>0</v>
      </c>
      <c r="G351" s="292">
        <f t="shared" si="88"/>
        <v>0</v>
      </c>
      <c r="H351" s="293">
        <f t="shared" si="89"/>
        <v>0</v>
      </c>
      <c r="I351" s="301">
        <f t="shared" si="97"/>
        <v>0</v>
      </c>
      <c r="J351" s="510">
        <f t="shared" si="90"/>
        <v>0</v>
      </c>
      <c r="K351" s="292">
        <f t="shared" si="91"/>
        <v>0</v>
      </c>
      <c r="L351" s="321">
        <f t="shared" si="100"/>
        <v>0</v>
      </c>
      <c r="M351" s="300">
        <f t="shared" si="98"/>
        <v>0</v>
      </c>
      <c r="N351" s="292">
        <f t="shared" si="92"/>
        <v>0</v>
      </c>
      <c r="O351" s="292">
        <f t="shared" si="93"/>
        <v>0</v>
      </c>
      <c r="P351" s="293">
        <f t="shared" si="101"/>
        <v>0</v>
      </c>
      <c r="Q351" s="301">
        <f t="shared" si="99"/>
        <v>0</v>
      </c>
      <c r="R351" s="292">
        <f t="shared" si="94"/>
        <v>0</v>
      </c>
      <c r="S351" s="292">
        <f t="shared" si="95"/>
        <v>0</v>
      </c>
      <c r="T351" s="321">
        <f t="shared" si="102"/>
        <v>0</v>
      </c>
      <c r="U351" s="134"/>
      <c r="V351" s="134"/>
      <c r="W351" s="134"/>
      <c r="X351" s="134"/>
    </row>
    <row r="352" spans="1:24" s="1" customFormat="1" ht="15" customHeight="1">
      <c r="A352" s="409">
        <f t="shared" si="84"/>
        <v>5.7499999999999996E-2</v>
      </c>
      <c r="B352" s="406">
        <f t="shared" si="85"/>
        <v>4.7916666666666663E-3</v>
      </c>
      <c r="C352" s="197">
        <f t="shared" si="86"/>
        <v>27</v>
      </c>
      <c r="D352" s="290">
        <v>320</v>
      </c>
      <c r="E352" s="300">
        <f t="shared" si="96"/>
        <v>0</v>
      </c>
      <c r="F352" s="292">
        <f t="shared" si="87"/>
        <v>0</v>
      </c>
      <c r="G352" s="292">
        <f t="shared" si="88"/>
        <v>0</v>
      </c>
      <c r="H352" s="293">
        <f t="shared" si="89"/>
        <v>0</v>
      </c>
      <c r="I352" s="301">
        <f t="shared" si="97"/>
        <v>0</v>
      </c>
      <c r="J352" s="510">
        <f t="shared" si="90"/>
        <v>0</v>
      </c>
      <c r="K352" s="292">
        <f t="shared" si="91"/>
        <v>0</v>
      </c>
      <c r="L352" s="321">
        <f t="shared" si="100"/>
        <v>0</v>
      </c>
      <c r="M352" s="300">
        <f t="shared" si="98"/>
        <v>0</v>
      </c>
      <c r="N352" s="292">
        <f t="shared" si="92"/>
        <v>0</v>
      </c>
      <c r="O352" s="292">
        <f t="shared" si="93"/>
        <v>0</v>
      </c>
      <c r="P352" s="293">
        <f t="shared" si="101"/>
        <v>0</v>
      </c>
      <c r="Q352" s="301">
        <f t="shared" si="99"/>
        <v>0</v>
      </c>
      <c r="R352" s="292">
        <f t="shared" si="94"/>
        <v>0</v>
      </c>
      <c r="S352" s="292">
        <f t="shared" si="95"/>
        <v>0</v>
      </c>
      <c r="T352" s="321">
        <f t="shared" si="102"/>
        <v>0</v>
      </c>
      <c r="U352" s="134"/>
      <c r="V352" s="134"/>
      <c r="W352" s="134"/>
      <c r="X352" s="134"/>
    </row>
    <row r="353" spans="1:24" s="1" customFormat="1" ht="15" customHeight="1">
      <c r="A353" s="409">
        <f t="shared" ref="A353:A402" si="103">VLOOKUP(D353,$A$7:$B$11,2)</f>
        <v>5.7499999999999996E-2</v>
      </c>
      <c r="B353" s="406">
        <f t="shared" ref="B353:B402" si="104">A353/12</f>
        <v>4.7916666666666663E-3</v>
      </c>
      <c r="C353" s="197">
        <f t="shared" ref="C353:C402" si="105">INT((D353+11)/12)</f>
        <v>27</v>
      </c>
      <c r="D353" s="290">
        <v>321</v>
      </c>
      <c r="E353" s="300">
        <f t="shared" si="96"/>
        <v>0</v>
      </c>
      <c r="F353" s="292">
        <f t="shared" ref="F353:F402" si="106">ROUND(E353*$B353,2)</f>
        <v>0</v>
      </c>
      <c r="G353" s="292">
        <f t="shared" ref="G353:G402" si="107">IF(E353&lt;H353,E353,H353-F353)</f>
        <v>0</v>
      </c>
      <c r="H353" s="293">
        <f t="shared" ref="H353:H402" si="108">IF(E353&lt;$M$4,E353+F353,$M$4)</f>
        <v>0</v>
      </c>
      <c r="I353" s="301">
        <f t="shared" si="97"/>
        <v>0</v>
      </c>
      <c r="J353" s="510">
        <f t="shared" ref="J353:J402" si="109">ROUND(I353*$B353,2)</f>
        <v>0</v>
      </c>
      <c r="K353" s="292">
        <f t="shared" ref="K353:K402" si="110">IF(I353&lt;L353,I353,L353-J353)</f>
        <v>0</v>
      </c>
      <c r="L353" s="321">
        <f t="shared" si="100"/>
        <v>0</v>
      </c>
      <c r="M353" s="300">
        <f t="shared" si="98"/>
        <v>0</v>
      </c>
      <c r="N353" s="292">
        <f t="shared" ref="N353:N402" si="111">ROUND(M353*$B353,2)</f>
        <v>0</v>
      </c>
      <c r="O353" s="292">
        <f t="shared" ref="O353:O402" si="112">IF(M353&lt;P353,M353,P353-N353)</f>
        <v>0</v>
      </c>
      <c r="P353" s="293">
        <f t="shared" si="101"/>
        <v>0</v>
      </c>
      <c r="Q353" s="301">
        <f t="shared" si="99"/>
        <v>0</v>
      </c>
      <c r="R353" s="292">
        <f t="shared" ref="R353:R402" si="113">ROUND(Q353*$B353,2)</f>
        <v>0</v>
      </c>
      <c r="S353" s="292">
        <f t="shared" ref="S353:S402" si="114">IF(Q353&lt;T353,Q353,T353-R353)</f>
        <v>0</v>
      </c>
      <c r="T353" s="321">
        <f t="shared" si="102"/>
        <v>0</v>
      </c>
      <c r="U353" s="134"/>
      <c r="V353" s="134"/>
      <c r="W353" s="134"/>
      <c r="X353" s="134"/>
    </row>
    <row r="354" spans="1:24" s="1" customFormat="1" ht="15" customHeight="1">
      <c r="A354" s="409">
        <f t="shared" si="103"/>
        <v>5.7499999999999996E-2</v>
      </c>
      <c r="B354" s="406">
        <f t="shared" si="104"/>
        <v>4.7916666666666663E-3</v>
      </c>
      <c r="C354" s="197">
        <f t="shared" si="105"/>
        <v>27</v>
      </c>
      <c r="D354" s="290">
        <v>322</v>
      </c>
      <c r="E354" s="300">
        <f t="shared" ref="E354:E402" si="115">IF(E353&lt;H353,0,E353-G353)</f>
        <v>0</v>
      </c>
      <c r="F354" s="292">
        <f t="shared" si="106"/>
        <v>0</v>
      </c>
      <c r="G354" s="292">
        <f t="shared" si="107"/>
        <v>0</v>
      </c>
      <c r="H354" s="293">
        <f t="shared" si="108"/>
        <v>0</v>
      </c>
      <c r="I354" s="301">
        <f t="shared" ref="I354:I402" si="116">IF(I353&lt;L353,0,I353-K353)</f>
        <v>0</v>
      </c>
      <c r="J354" s="510">
        <f t="shared" si="109"/>
        <v>0</v>
      </c>
      <c r="K354" s="292">
        <f t="shared" si="110"/>
        <v>0</v>
      </c>
      <c r="L354" s="321">
        <f t="shared" si="100"/>
        <v>0</v>
      </c>
      <c r="M354" s="300">
        <f t="shared" ref="M354:M402" si="117">IF(M353&lt;P353,0,M353-O353)</f>
        <v>0</v>
      </c>
      <c r="N354" s="292">
        <f t="shared" si="111"/>
        <v>0</v>
      </c>
      <c r="O354" s="292">
        <f t="shared" si="112"/>
        <v>0</v>
      </c>
      <c r="P354" s="293">
        <f t="shared" si="101"/>
        <v>0</v>
      </c>
      <c r="Q354" s="301">
        <f t="shared" ref="Q354:Q402" si="118">IF(Q353&lt;T353,0,Q353-S353)</f>
        <v>0</v>
      </c>
      <c r="R354" s="292">
        <f t="shared" si="113"/>
        <v>0</v>
      </c>
      <c r="S354" s="292">
        <f t="shared" si="114"/>
        <v>0</v>
      </c>
      <c r="T354" s="321">
        <f t="shared" si="102"/>
        <v>0</v>
      </c>
      <c r="U354" s="134"/>
      <c r="V354" s="134"/>
      <c r="W354" s="134"/>
      <c r="X354" s="134"/>
    </row>
    <row r="355" spans="1:24" s="1" customFormat="1" ht="15" customHeight="1">
      <c r="A355" s="409">
        <f t="shared" si="103"/>
        <v>5.7499999999999996E-2</v>
      </c>
      <c r="B355" s="406">
        <f t="shared" si="104"/>
        <v>4.7916666666666663E-3</v>
      </c>
      <c r="C355" s="197">
        <f t="shared" si="105"/>
        <v>27</v>
      </c>
      <c r="D355" s="290">
        <v>323</v>
      </c>
      <c r="E355" s="300">
        <f t="shared" si="115"/>
        <v>0</v>
      </c>
      <c r="F355" s="292">
        <f t="shared" si="106"/>
        <v>0</v>
      </c>
      <c r="G355" s="292">
        <f t="shared" si="107"/>
        <v>0</v>
      </c>
      <c r="H355" s="293">
        <f t="shared" si="108"/>
        <v>0</v>
      </c>
      <c r="I355" s="301">
        <f t="shared" si="116"/>
        <v>0</v>
      </c>
      <c r="J355" s="510">
        <f t="shared" si="109"/>
        <v>0</v>
      </c>
      <c r="K355" s="292">
        <f t="shared" si="110"/>
        <v>0</v>
      </c>
      <c r="L355" s="321">
        <f t="shared" si="100"/>
        <v>0</v>
      </c>
      <c r="M355" s="300">
        <f t="shared" si="117"/>
        <v>0</v>
      </c>
      <c r="N355" s="292">
        <f t="shared" si="111"/>
        <v>0</v>
      </c>
      <c r="O355" s="292">
        <f t="shared" si="112"/>
        <v>0</v>
      </c>
      <c r="P355" s="293">
        <f t="shared" si="101"/>
        <v>0</v>
      </c>
      <c r="Q355" s="301">
        <f t="shared" si="118"/>
        <v>0</v>
      </c>
      <c r="R355" s="292">
        <f t="shared" si="113"/>
        <v>0</v>
      </c>
      <c r="S355" s="292">
        <f t="shared" si="114"/>
        <v>0</v>
      </c>
      <c r="T355" s="321">
        <f t="shared" si="102"/>
        <v>0</v>
      </c>
      <c r="U355" s="134"/>
      <c r="V355" s="134"/>
      <c r="W355" s="134"/>
      <c r="X355" s="134"/>
    </row>
    <row r="356" spans="1:24" s="1" customFormat="1" ht="15" customHeight="1">
      <c r="A356" s="409">
        <f t="shared" si="103"/>
        <v>5.7499999999999996E-2</v>
      </c>
      <c r="B356" s="406">
        <f t="shared" si="104"/>
        <v>4.7916666666666663E-3</v>
      </c>
      <c r="C356" s="197">
        <f t="shared" si="105"/>
        <v>27</v>
      </c>
      <c r="D356" s="290">
        <v>324</v>
      </c>
      <c r="E356" s="300">
        <f t="shared" si="115"/>
        <v>0</v>
      </c>
      <c r="F356" s="292">
        <f t="shared" si="106"/>
        <v>0</v>
      </c>
      <c r="G356" s="292">
        <f t="shared" si="107"/>
        <v>0</v>
      </c>
      <c r="H356" s="293">
        <f t="shared" si="108"/>
        <v>0</v>
      </c>
      <c r="I356" s="301">
        <f t="shared" si="116"/>
        <v>0</v>
      </c>
      <c r="J356" s="510">
        <f t="shared" si="109"/>
        <v>0</v>
      </c>
      <c r="K356" s="292">
        <f t="shared" si="110"/>
        <v>0</v>
      </c>
      <c r="L356" s="321">
        <f t="shared" si="100"/>
        <v>0</v>
      </c>
      <c r="M356" s="300">
        <f t="shared" si="117"/>
        <v>0</v>
      </c>
      <c r="N356" s="292">
        <f t="shared" si="111"/>
        <v>0</v>
      </c>
      <c r="O356" s="292">
        <f t="shared" si="112"/>
        <v>0</v>
      </c>
      <c r="P356" s="293">
        <f t="shared" si="101"/>
        <v>0</v>
      </c>
      <c r="Q356" s="301">
        <f t="shared" si="118"/>
        <v>0</v>
      </c>
      <c r="R356" s="292">
        <f t="shared" si="113"/>
        <v>0</v>
      </c>
      <c r="S356" s="292">
        <f t="shared" si="114"/>
        <v>0</v>
      </c>
      <c r="T356" s="321">
        <f t="shared" si="102"/>
        <v>0</v>
      </c>
      <c r="U356" s="134"/>
      <c r="V356" s="134"/>
      <c r="W356" s="134"/>
      <c r="X356" s="134"/>
    </row>
    <row r="357" spans="1:24" s="1" customFormat="1" ht="15" customHeight="1">
      <c r="A357" s="409">
        <f t="shared" si="103"/>
        <v>5.7499999999999996E-2</v>
      </c>
      <c r="B357" s="406">
        <f t="shared" si="104"/>
        <v>4.7916666666666663E-3</v>
      </c>
      <c r="C357" s="197">
        <f t="shared" si="105"/>
        <v>28</v>
      </c>
      <c r="D357" s="290">
        <v>325</v>
      </c>
      <c r="E357" s="300">
        <f t="shared" si="115"/>
        <v>0</v>
      </c>
      <c r="F357" s="292">
        <f t="shared" si="106"/>
        <v>0</v>
      </c>
      <c r="G357" s="292">
        <f t="shared" si="107"/>
        <v>0</v>
      </c>
      <c r="H357" s="293">
        <f t="shared" si="108"/>
        <v>0</v>
      </c>
      <c r="I357" s="301">
        <f t="shared" si="116"/>
        <v>0</v>
      </c>
      <c r="J357" s="510">
        <f t="shared" si="109"/>
        <v>0</v>
      </c>
      <c r="K357" s="292">
        <f t="shared" si="110"/>
        <v>0</v>
      </c>
      <c r="L357" s="321">
        <f t="shared" si="100"/>
        <v>0</v>
      </c>
      <c r="M357" s="300">
        <f t="shared" si="117"/>
        <v>0</v>
      </c>
      <c r="N357" s="292">
        <f t="shared" si="111"/>
        <v>0</v>
      </c>
      <c r="O357" s="292">
        <f t="shared" si="112"/>
        <v>0</v>
      </c>
      <c r="P357" s="293">
        <f t="shared" si="101"/>
        <v>0</v>
      </c>
      <c r="Q357" s="301">
        <f t="shared" si="118"/>
        <v>0</v>
      </c>
      <c r="R357" s="292">
        <f t="shared" si="113"/>
        <v>0</v>
      </c>
      <c r="S357" s="292">
        <f t="shared" si="114"/>
        <v>0</v>
      </c>
      <c r="T357" s="321">
        <f t="shared" si="102"/>
        <v>0</v>
      </c>
      <c r="U357" s="134"/>
      <c r="V357" s="134"/>
      <c r="W357" s="134"/>
      <c r="X357" s="134"/>
    </row>
    <row r="358" spans="1:24" s="1" customFormat="1" ht="15" customHeight="1">
      <c r="A358" s="409">
        <f t="shared" si="103"/>
        <v>5.7499999999999996E-2</v>
      </c>
      <c r="B358" s="406">
        <f t="shared" si="104"/>
        <v>4.7916666666666663E-3</v>
      </c>
      <c r="C358" s="197">
        <f t="shared" si="105"/>
        <v>28</v>
      </c>
      <c r="D358" s="290">
        <v>326</v>
      </c>
      <c r="E358" s="300">
        <f t="shared" si="115"/>
        <v>0</v>
      </c>
      <c r="F358" s="292">
        <f t="shared" si="106"/>
        <v>0</v>
      </c>
      <c r="G358" s="292">
        <f t="shared" si="107"/>
        <v>0</v>
      </c>
      <c r="H358" s="293">
        <f t="shared" si="108"/>
        <v>0</v>
      </c>
      <c r="I358" s="301">
        <f t="shared" si="116"/>
        <v>0</v>
      </c>
      <c r="J358" s="510">
        <f t="shared" si="109"/>
        <v>0</v>
      </c>
      <c r="K358" s="292">
        <f t="shared" si="110"/>
        <v>0</v>
      </c>
      <c r="L358" s="321">
        <f t="shared" si="100"/>
        <v>0</v>
      </c>
      <c r="M358" s="300">
        <f t="shared" si="117"/>
        <v>0</v>
      </c>
      <c r="N358" s="292">
        <f t="shared" si="111"/>
        <v>0</v>
      </c>
      <c r="O358" s="292">
        <f t="shared" si="112"/>
        <v>0</v>
      </c>
      <c r="P358" s="293">
        <f t="shared" si="101"/>
        <v>0</v>
      </c>
      <c r="Q358" s="301">
        <f t="shared" si="118"/>
        <v>0</v>
      </c>
      <c r="R358" s="292">
        <f t="shared" si="113"/>
        <v>0</v>
      </c>
      <c r="S358" s="292">
        <f t="shared" si="114"/>
        <v>0</v>
      </c>
      <c r="T358" s="321">
        <f t="shared" si="102"/>
        <v>0</v>
      </c>
      <c r="U358" s="134"/>
      <c r="V358" s="134"/>
      <c r="W358" s="134"/>
      <c r="X358" s="134"/>
    </row>
    <row r="359" spans="1:24" s="1" customFormat="1" ht="15" customHeight="1">
      <c r="A359" s="409">
        <f t="shared" si="103"/>
        <v>5.7499999999999996E-2</v>
      </c>
      <c r="B359" s="406">
        <f t="shared" si="104"/>
        <v>4.7916666666666663E-3</v>
      </c>
      <c r="C359" s="197">
        <f t="shared" si="105"/>
        <v>28</v>
      </c>
      <c r="D359" s="290">
        <v>327</v>
      </c>
      <c r="E359" s="300">
        <f t="shared" si="115"/>
        <v>0</v>
      </c>
      <c r="F359" s="292">
        <f t="shared" si="106"/>
        <v>0</v>
      </c>
      <c r="G359" s="292">
        <f t="shared" si="107"/>
        <v>0</v>
      </c>
      <c r="H359" s="293">
        <f t="shared" si="108"/>
        <v>0</v>
      </c>
      <c r="I359" s="301">
        <f t="shared" si="116"/>
        <v>0</v>
      </c>
      <c r="J359" s="510">
        <f t="shared" si="109"/>
        <v>0</v>
      </c>
      <c r="K359" s="292">
        <f t="shared" si="110"/>
        <v>0</v>
      </c>
      <c r="L359" s="321">
        <f t="shared" si="100"/>
        <v>0</v>
      </c>
      <c r="M359" s="300">
        <f t="shared" si="117"/>
        <v>0</v>
      </c>
      <c r="N359" s="292">
        <f t="shared" si="111"/>
        <v>0</v>
      </c>
      <c r="O359" s="292">
        <f t="shared" si="112"/>
        <v>0</v>
      </c>
      <c r="P359" s="293">
        <f t="shared" si="101"/>
        <v>0</v>
      </c>
      <c r="Q359" s="301">
        <f t="shared" si="118"/>
        <v>0</v>
      </c>
      <c r="R359" s="292">
        <f t="shared" si="113"/>
        <v>0</v>
      </c>
      <c r="S359" s="292">
        <f t="shared" si="114"/>
        <v>0</v>
      </c>
      <c r="T359" s="321">
        <f t="shared" si="102"/>
        <v>0</v>
      </c>
      <c r="U359" s="134"/>
      <c r="V359" s="134"/>
      <c r="W359" s="134"/>
      <c r="X359" s="134"/>
    </row>
    <row r="360" spans="1:24" s="1" customFormat="1" ht="15" customHeight="1">
      <c r="A360" s="409">
        <f t="shared" si="103"/>
        <v>5.7499999999999996E-2</v>
      </c>
      <c r="B360" s="406">
        <f t="shared" si="104"/>
        <v>4.7916666666666663E-3</v>
      </c>
      <c r="C360" s="197">
        <f t="shared" si="105"/>
        <v>28</v>
      </c>
      <c r="D360" s="290">
        <v>328</v>
      </c>
      <c r="E360" s="300">
        <f t="shared" si="115"/>
        <v>0</v>
      </c>
      <c r="F360" s="292">
        <f t="shared" si="106"/>
        <v>0</v>
      </c>
      <c r="G360" s="292">
        <f t="shared" si="107"/>
        <v>0</v>
      </c>
      <c r="H360" s="293">
        <f t="shared" si="108"/>
        <v>0</v>
      </c>
      <c r="I360" s="301">
        <f t="shared" si="116"/>
        <v>0</v>
      </c>
      <c r="J360" s="510">
        <f t="shared" si="109"/>
        <v>0</v>
      </c>
      <c r="K360" s="292">
        <f t="shared" si="110"/>
        <v>0</v>
      </c>
      <c r="L360" s="321">
        <f t="shared" si="100"/>
        <v>0</v>
      </c>
      <c r="M360" s="300">
        <f t="shared" si="117"/>
        <v>0</v>
      </c>
      <c r="N360" s="292">
        <f t="shared" si="111"/>
        <v>0</v>
      </c>
      <c r="O360" s="292">
        <f t="shared" si="112"/>
        <v>0</v>
      </c>
      <c r="P360" s="293">
        <f t="shared" si="101"/>
        <v>0</v>
      </c>
      <c r="Q360" s="301">
        <f t="shared" si="118"/>
        <v>0</v>
      </c>
      <c r="R360" s="292">
        <f t="shared" si="113"/>
        <v>0</v>
      </c>
      <c r="S360" s="292">
        <f t="shared" si="114"/>
        <v>0</v>
      </c>
      <c r="T360" s="321">
        <f t="shared" si="102"/>
        <v>0</v>
      </c>
      <c r="U360" s="134"/>
      <c r="V360" s="134"/>
      <c r="W360" s="134"/>
      <c r="X360" s="134"/>
    </row>
    <row r="361" spans="1:24" s="1" customFormat="1" ht="15" customHeight="1">
      <c r="A361" s="409">
        <f t="shared" si="103"/>
        <v>5.7499999999999996E-2</v>
      </c>
      <c r="B361" s="406">
        <f t="shared" si="104"/>
        <v>4.7916666666666663E-3</v>
      </c>
      <c r="C361" s="197">
        <f t="shared" si="105"/>
        <v>28</v>
      </c>
      <c r="D361" s="290">
        <v>329</v>
      </c>
      <c r="E361" s="300">
        <f t="shared" si="115"/>
        <v>0</v>
      </c>
      <c r="F361" s="292">
        <f t="shared" si="106"/>
        <v>0</v>
      </c>
      <c r="G361" s="292">
        <f t="shared" si="107"/>
        <v>0</v>
      </c>
      <c r="H361" s="293">
        <f t="shared" si="108"/>
        <v>0</v>
      </c>
      <c r="I361" s="301">
        <f t="shared" si="116"/>
        <v>0</v>
      </c>
      <c r="J361" s="510">
        <f t="shared" si="109"/>
        <v>0</v>
      </c>
      <c r="K361" s="292">
        <f t="shared" si="110"/>
        <v>0</v>
      </c>
      <c r="L361" s="321">
        <f t="shared" si="100"/>
        <v>0</v>
      </c>
      <c r="M361" s="300">
        <f t="shared" si="117"/>
        <v>0</v>
      </c>
      <c r="N361" s="292">
        <f t="shared" si="111"/>
        <v>0</v>
      </c>
      <c r="O361" s="292">
        <f t="shared" si="112"/>
        <v>0</v>
      </c>
      <c r="P361" s="293">
        <f t="shared" si="101"/>
        <v>0</v>
      </c>
      <c r="Q361" s="301">
        <f t="shared" si="118"/>
        <v>0</v>
      </c>
      <c r="R361" s="292">
        <f t="shared" si="113"/>
        <v>0</v>
      </c>
      <c r="S361" s="292">
        <f t="shared" si="114"/>
        <v>0</v>
      </c>
      <c r="T361" s="321">
        <f t="shared" si="102"/>
        <v>0</v>
      </c>
      <c r="U361" s="134"/>
      <c r="V361" s="134"/>
      <c r="W361" s="134"/>
      <c r="X361" s="134"/>
    </row>
    <row r="362" spans="1:24" s="1" customFormat="1" ht="15" customHeight="1">
      <c r="A362" s="409">
        <f t="shared" si="103"/>
        <v>5.7499999999999996E-2</v>
      </c>
      <c r="B362" s="406">
        <f t="shared" si="104"/>
        <v>4.7916666666666663E-3</v>
      </c>
      <c r="C362" s="197">
        <f t="shared" si="105"/>
        <v>28</v>
      </c>
      <c r="D362" s="290">
        <v>330</v>
      </c>
      <c r="E362" s="300">
        <f t="shared" si="115"/>
        <v>0</v>
      </c>
      <c r="F362" s="292">
        <f t="shared" si="106"/>
        <v>0</v>
      </c>
      <c r="G362" s="292">
        <f t="shared" si="107"/>
        <v>0</v>
      </c>
      <c r="H362" s="293">
        <f t="shared" si="108"/>
        <v>0</v>
      </c>
      <c r="I362" s="301">
        <f t="shared" si="116"/>
        <v>0</v>
      </c>
      <c r="J362" s="510">
        <f t="shared" si="109"/>
        <v>0</v>
      </c>
      <c r="K362" s="292">
        <f t="shared" si="110"/>
        <v>0</v>
      </c>
      <c r="L362" s="321">
        <f t="shared" si="100"/>
        <v>0</v>
      </c>
      <c r="M362" s="300">
        <f t="shared" si="117"/>
        <v>0</v>
      </c>
      <c r="N362" s="292">
        <f t="shared" si="111"/>
        <v>0</v>
      </c>
      <c r="O362" s="292">
        <f t="shared" si="112"/>
        <v>0</v>
      </c>
      <c r="P362" s="293">
        <f t="shared" si="101"/>
        <v>0</v>
      </c>
      <c r="Q362" s="301">
        <f t="shared" si="118"/>
        <v>0</v>
      </c>
      <c r="R362" s="292">
        <f t="shared" si="113"/>
        <v>0</v>
      </c>
      <c r="S362" s="292">
        <f t="shared" si="114"/>
        <v>0</v>
      </c>
      <c r="T362" s="321">
        <f t="shared" si="102"/>
        <v>0</v>
      </c>
      <c r="U362" s="134"/>
      <c r="V362" s="134"/>
      <c r="W362" s="134"/>
      <c r="X362" s="134"/>
    </row>
    <row r="363" spans="1:24" s="1" customFormat="1" ht="15" customHeight="1">
      <c r="A363" s="409">
        <f t="shared" si="103"/>
        <v>5.7499999999999996E-2</v>
      </c>
      <c r="B363" s="406">
        <f t="shared" si="104"/>
        <v>4.7916666666666663E-3</v>
      </c>
      <c r="C363" s="197">
        <f t="shared" si="105"/>
        <v>28</v>
      </c>
      <c r="D363" s="290">
        <v>331</v>
      </c>
      <c r="E363" s="300">
        <f t="shared" si="115"/>
        <v>0</v>
      </c>
      <c r="F363" s="292">
        <f t="shared" si="106"/>
        <v>0</v>
      </c>
      <c r="G363" s="292">
        <f t="shared" si="107"/>
        <v>0</v>
      </c>
      <c r="H363" s="293">
        <f t="shared" si="108"/>
        <v>0</v>
      </c>
      <c r="I363" s="301">
        <f t="shared" si="116"/>
        <v>0</v>
      </c>
      <c r="J363" s="510">
        <f t="shared" si="109"/>
        <v>0</v>
      </c>
      <c r="K363" s="292">
        <f t="shared" si="110"/>
        <v>0</v>
      </c>
      <c r="L363" s="321">
        <f t="shared" si="100"/>
        <v>0</v>
      </c>
      <c r="M363" s="300">
        <f t="shared" si="117"/>
        <v>0</v>
      </c>
      <c r="N363" s="292">
        <f t="shared" si="111"/>
        <v>0</v>
      </c>
      <c r="O363" s="292">
        <f t="shared" si="112"/>
        <v>0</v>
      </c>
      <c r="P363" s="293">
        <f t="shared" si="101"/>
        <v>0</v>
      </c>
      <c r="Q363" s="301">
        <f t="shared" si="118"/>
        <v>0</v>
      </c>
      <c r="R363" s="292">
        <f t="shared" si="113"/>
        <v>0</v>
      </c>
      <c r="S363" s="292">
        <f t="shared" si="114"/>
        <v>0</v>
      </c>
      <c r="T363" s="321">
        <f t="shared" si="102"/>
        <v>0</v>
      </c>
      <c r="U363" s="134"/>
      <c r="V363" s="134"/>
      <c r="W363" s="134"/>
      <c r="X363" s="134"/>
    </row>
    <row r="364" spans="1:24" s="1" customFormat="1" ht="15" customHeight="1">
      <c r="A364" s="409">
        <f t="shared" si="103"/>
        <v>5.7499999999999996E-2</v>
      </c>
      <c r="B364" s="406">
        <f t="shared" si="104"/>
        <v>4.7916666666666663E-3</v>
      </c>
      <c r="C364" s="197">
        <f t="shared" si="105"/>
        <v>28</v>
      </c>
      <c r="D364" s="290">
        <v>332</v>
      </c>
      <c r="E364" s="300">
        <f t="shared" si="115"/>
        <v>0</v>
      </c>
      <c r="F364" s="292">
        <f t="shared" si="106"/>
        <v>0</v>
      </c>
      <c r="G364" s="292">
        <f t="shared" si="107"/>
        <v>0</v>
      </c>
      <c r="H364" s="293">
        <f t="shared" si="108"/>
        <v>0</v>
      </c>
      <c r="I364" s="301">
        <f t="shared" si="116"/>
        <v>0</v>
      </c>
      <c r="J364" s="510">
        <f t="shared" si="109"/>
        <v>0</v>
      </c>
      <c r="K364" s="292">
        <f t="shared" si="110"/>
        <v>0</v>
      </c>
      <c r="L364" s="321">
        <f t="shared" si="100"/>
        <v>0</v>
      </c>
      <c r="M364" s="300">
        <f t="shared" si="117"/>
        <v>0</v>
      </c>
      <c r="N364" s="292">
        <f t="shared" si="111"/>
        <v>0</v>
      </c>
      <c r="O364" s="292">
        <f t="shared" si="112"/>
        <v>0</v>
      </c>
      <c r="P364" s="293">
        <f t="shared" si="101"/>
        <v>0</v>
      </c>
      <c r="Q364" s="301">
        <f t="shared" si="118"/>
        <v>0</v>
      </c>
      <c r="R364" s="292">
        <f t="shared" si="113"/>
        <v>0</v>
      </c>
      <c r="S364" s="292">
        <f t="shared" si="114"/>
        <v>0</v>
      </c>
      <c r="T364" s="321">
        <f t="shared" si="102"/>
        <v>0</v>
      </c>
      <c r="U364" s="134"/>
      <c r="V364" s="134"/>
      <c r="W364" s="134"/>
      <c r="X364" s="134"/>
    </row>
    <row r="365" spans="1:24" s="1" customFormat="1" ht="15" customHeight="1">
      <c r="A365" s="409">
        <f t="shared" si="103"/>
        <v>5.7499999999999996E-2</v>
      </c>
      <c r="B365" s="406">
        <f t="shared" si="104"/>
        <v>4.7916666666666663E-3</v>
      </c>
      <c r="C365" s="197">
        <f t="shared" si="105"/>
        <v>28</v>
      </c>
      <c r="D365" s="290">
        <v>333</v>
      </c>
      <c r="E365" s="300">
        <f t="shared" si="115"/>
        <v>0</v>
      </c>
      <c r="F365" s="292">
        <f t="shared" si="106"/>
        <v>0</v>
      </c>
      <c r="G365" s="292">
        <f t="shared" si="107"/>
        <v>0</v>
      </c>
      <c r="H365" s="293">
        <f t="shared" si="108"/>
        <v>0</v>
      </c>
      <c r="I365" s="301">
        <f t="shared" si="116"/>
        <v>0</v>
      </c>
      <c r="J365" s="510">
        <f t="shared" si="109"/>
        <v>0</v>
      </c>
      <c r="K365" s="292">
        <f t="shared" si="110"/>
        <v>0</v>
      </c>
      <c r="L365" s="321">
        <f t="shared" ref="L365:L402" si="119">IF(I365&lt;$M$5,I365+J365,$M$5)</f>
        <v>0</v>
      </c>
      <c r="M365" s="300">
        <f t="shared" si="117"/>
        <v>0</v>
      </c>
      <c r="N365" s="292">
        <f t="shared" si="111"/>
        <v>0</v>
      </c>
      <c r="O365" s="292">
        <f t="shared" si="112"/>
        <v>0</v>
      </c>
      <c r="P365" s="293">
        <f t="shared" si="101"/>
        <v>0</v>
      </c>
      <c r="Q365" s="301">
        <f t="shared" si="118"/>
        <v>0</v>
      </c>
      <c r="R365" s="292">
        <f t="shared" si="113"/>
        <v>0</v>
      </c>
      <c r="S365" s="292">
        <f t="shared" si="114"/>
        <v>0</v>
      </c>
      <c r="T365" s="321">
        <f t="shared" si="102"/>
        <v>0</v>
      </c>
      <c r="U365" s="134"/>
      <c r="V365" s="134"/>
      <c r="W365" s="134"/>
      <c r="X365" s="134"/>
    </row>
    <row r="366" spans="1:24" s="1" customFormat="1" ht="15" customHeight="1">
      <c r="A366" s="409">
        <f t="shared" si="103"/>
        <v>5.7499999999999996E-2</v>
      </c>
      <c r="B366" s="406">
        <f t="shared" si="104"/>
        <v>4.7916666666666663E-3</v>
      </c>
      <c r="C366" s="197">
        <f t="shared" si="105"/>
        <v>28</v>
      </c>
      <c r="D366" s="290">
        <v>334</v>
      </c>
      <c r="E366" s="300">
        <f t="shared" si="115"/>
        <v>0</v>
      </c>
      <c r="F366" s="292">
        <f t="shared" si="106"/>
        <v>0</v>
      </c>
      <c r="G366" s="292">
        <f t="shared" si="107"/>
        <v>0</v>
      </c>
      <c r="H366" s="293">
        <f t="shared" si="108"/>
        <v>0</v>
      </c>
      <c r="I366" s="301">
        <f t="shared" si="116"/>
        <v>0</v>
      </c>
      <c r="J366" s="510">
        <f t="shared" si="109"/>
        <v>0</v>
      </c>
      <c r="K366" s="292">
        <f t="shared" si="110"/>
        <v>0</v>
      </c>
      <c r="L366" s="321">
        <f t="shared" si="119"/>
        <v>0</v>
      </c>
      <c r="M366" s="300">
        <f t="shared" si="117"/>
        <v>0</v>
      </c>
      <c r="N366" s="292">
        <f t="shared" si="111"/>
        <v>0</v>
      </c>
      <c r="O366" s="292">
        <f t="shared" si="112"/>
        <v>0</v>
      </c>
      <c r="P366" s="293">
        <f t="shared" si="101"/>
        <v>0</v>
      </c>
      <c r="Q366" s="301">
        <f t="shared" si="118"/>
        <v>0</v>
      </c>
      <c r="R366" s="292">
        <f t="shared" si="113"/>
        <v>0</v>
      </c>
      <c r="S366" s="292">
        <f t="shared" si="114"/>
        <v>0</v>
      </c>
      <c r="T366" s="321">
        <f t="shared" si="102"/>
        <v>0</v>
      </c>
      <c r="U366" s="134"/>
      <c r="V366" s="134"/>
      <c r="W366" s="134"/>
      <c r="X366" s="134"/>
    </row>
    <row r="367" spans="1:24" s="1" customFormat="1" ht="15" customHeight="1">
      <c r="A367" s="409">
        <f t="shared" si="103"/>
        <v>5.7499999999999996E-2</v>
      </c>
      <c r="B367" s="406">
        <f t="shared" si="104"/>
        <v>4.7916666666666663E-3</v>
      </c>
      <c r="C367" s="197">
        <f t="shared" si="105"/>
        <v>28</v>
      </c>
      <c r="D367" s="290">
        <v>335</v>
      </c>
      <c r="E367" s="300">
        <f t="shared" si="115"/>
        <v>0</v>
      </c>
      <c r="F367" s="292">
        <f t="shared" si="106"/>
        <v>0</v>
      </c>
      <c r="G367" s="292">
        <f t="shared" si="107"/>
        <v>0</v>
      </c>
      <c r="H367" s="293">
        <f t="shared" si="108"/>
        <v>0</v>
      </c>
      <c r="I367" s="301">
        <f t="shared" si="116"/>
        <v>0</v>
      </c>
      <c r="J367" s="510">
        <f t="shared" si="109"/>
        <v>0</v>
      </c>
      <c r="K367" s="292">
        <f t="shared" si="110"/>
        <v>0</v>
      </c>
      <c r="L367" s="321">
        <f t="shared" si="119"/>
        <v>0</v>
      </c>
      <c r="M367" s="300">
        <f t="shared" si="117"/>
        <v>0</v>
      </c>
      <c r="N367" s="292">
        <f t="shared" si="111"/>
        <v>0</v>
      </c>
      <c r="O367" s="292">
        <f t="shared" si="112"/>
        <v>0</v>
      </c>
      <c r="P367" s="293">
        <f t="shared" si="101"/>
        <v>0</v>
      </c>
      <c r="Q367" s="301">
        <f t="shared" si="118"/>
        <v>0</v>
      </c>
      <c r="R367" s="292">
        <f t="shared" si="113"/>
        <v>0</v>
      </c>
      <c r="S367" s="292">
        <f t="shared" si="114"/>
        <v>0</v>
      </c>
      <c r="T367" s="321">
        <f t="shared" si="102"/>
        <v>0</v>
      </c>
      <c r="U367" s="134"/>
      <c r="V367" s="134"/>
      <c r="W367" s="134"/>
      <c r="X367" s="134"/>
    </row>
    <row r="368" spans="1:24" s="1" customFormat="1" ht="15" customHeight="1">
      <c r="A368" s="409">
        <f t="shared" si="103"/>
        <v>5.7499999999999996E-2</v>
      </c>
      <c r="B368" s="406">
        <f t="shared" si="104"/>
        <v>4.7916666666666663E-3</v>
      </c>
      <c r="C368" s="197">
        <f t="shared" si="105"/>
        <v>28</v>
      </c>
      <c r="D368" s="290">
        <v>336</v>
      </c>
      <c r="E368" s="300">
        <f t="shared" si="115"/>
        <v>0</v>
      </c>
      <c r="F368" s="292">
        <f t="shared" si="106"/>
        <v>0</v>
      </c>
      <c r="G368" s="292">
        <f t="shared" si="107"/>
        <v>0</v>
      </c>
      <c r="H368" s="293">
        <f t="shared" si="108"/>
        <v>0</v>
      </c>
      <c r="I368" s="301">
        <f t="shared" si="116"/>
        <v>0</v>
      </c>
      <c r="J368" s="510">
        <f t="shared" si="109"/>
        <v>0</v>
      </c>
      <c r="K368" s="292">
        <f t="shared" si="110"/>
        <v>0</v>
      </c>
      <c r="L368" s="321">
        <f t="shared" si="119"/>
        <v>0</v>
      </c>
      <c r="M368" s="300">
        <f t="shared" si="117"/>
        <v>0</v>
      </c>
      <c r="N368" s="292">
        <f t="shared" si="111"/>
        <v>0</v>
      </c>
      <c r="O368" s="292">
        <f t="shared" si="112"/>
        <v>0</v>
      </c>
      <c r="P368" s="293">
        <f t="shared" si="101"/>
        <v>0</v>
      </c>
      <c r="Q368" s="301">
        <f t="shared" si="118"/>
        <v>0</v>
      </c>
      <c r="R368" s="292">
        <f t="shared" si="113"/>
        <v>0</v>
      </c>
      <c r="S368" s="292">
        <f t="shared" si="114"/>
        <v>0</v>
      </c>
      <c r="T368" s="321">
        <f t="shared" si="102"/>
        <v>0</v>
      </c>
      <c r="U368" s="134"/>
      <c r="V368" s="134"/>
      <c r="W368" s="134"/>
      <c r="X368" s="134"/>
    </row>
    <row r="369" spans="1:24" s="1" customFormat="1" ht="15" customHeight="1">
      <c r="A369" s="409">
        <f t="shared" si="103"/>
        <v>5.7499999999999996E-2</v>
      </c>
      <c r="B369" s="406">
        <f t="shared" si="104"/>
        <v>4.7916666666666663E-3</v>
      </c>
      <c r="C369" s="197">
        <f t="shared" si="105"/>
        <v>29</v>
      </c>
      <c r="D369" s="290">
        <v>337</v>
      </c>
      <c r="E369" s="300">
        <f t="shared" si="115"/>
        <v>0</v>
      </c>
      <c r="F369" s="292">
        <f t="shared" si="106"/>
        <v>0</v>
      </c>
      <c r="G369" s="292">
        <f t="shared" si="107"/>
        <v>0</v>
      </c>
      <c r="H369" s="293">
        <f t="shared" si="108"/>
        <v>0</v>
      </c>
      <c r="I369" s="301">
        <f t="shared" si="116"/>
        <v>0</v>
      </c>
      <c r="J369" s="510">
        <f t="shared" si="109"/>
        <v>0</v>
      </c>
      <c r="K369" s="292">
        <f t="shared" si="110"/>
        <v>0</v>
      </c>
      <c r="L369" s="321">
        <f t="shared" si="119"/>
        <v>0</v>
      </c>
      <c r="M369" s="300">
        <f t="shared" si="117"/>
        <v>0</v>
      </c>
      <c r="N369" s="292">
        <f t="shared" si="111"/>
        <v>0</v>
      </c>
      <c r="O369" s="292">
        <f t="shared" si="112"/>
        <v>0</v>
      </c>
      <c r="P369" s="293">
        <f t="shared" si="101"/>
        <v>0</v>
      </c>
      <c r="Q369" s="301">
        <f t="shared" si="118"/>
        <v>0</v>
      </c>
      <c r="R369" s="292">
        <f t="shared" si="113"/>
        <v>0</v>
      </c>
      <c r="S369" s="292">
        <f t="shared" si="114"/>
        <v>0</v>
      </c>
      <c r="T369" s="321">
        <f t="shared" si="102"/>
        <v>0</v>
      </c>
      <c r="U369" s="134"/>
      <c r="V369" s="134"/>
      <c r="W369" s="134"/>
      <c r="X369" s="134"/>
    </row>
    <row r="370" spans="1:24" s="1" customFormat="1" ht="15" customHeight="1">
      <c r="A370" s="409">
        <f t="shared" si="103"/>
        <v>5.7499999999999996E-2</v>
      </c>
      <c r="B370" s="406">
        <f t="shared" si="104"/>
        <v>4.7916666666666663E-3</v>
      </c>
      <c r="C370" s="197">
        <f t="shared" si="105"/>
        <v>29</v>
      </c>
      <c r="D370" s="290">
        <v>338</v>
      </c>
      <c r="E370" s="300">
        <f t="shared" si="115"/>
        <v>0</v>
      </c>
      <c r="F370" s="292">
        <f t="shared" si="106"/>
        <v>0</v>
      </c>
      <c r="G370" s="292">
        <f t="shared" si="107"/>
        <v>0</v>
      </c>
      <c r="H370" s="293">
        <f t="shared" si="108"/>
        <v>0</v>
      </c>
      <c r="I370" s="301">
        <f t="shared" si="116"/>
        <v>0</v>
      </c>
      <c r="J370" s="510">
        <f t="shared" si="109"/>
        <v>0</v>
      </c>
      <c r="K370" s="292">
        <f t="shared" si="110"/>
        <v>0</v>
      </c>
      <c r="L370" s="321">
        <f t="shared" si="119"/>
        <v>0</v>
      </c>
      <c r="M370" s="300">
        <f t="shared" si="117"/>
        <v>0</v>
      </c>
      <c r="N370" s="292">
        <f t="shared" si="111"/>
        <v>0</v>
      </c>
      <c r="O370" s="292">
        <f t="shared" si="112"/>
        <v>0</v>
      </c>
      <c r="P370" s="293">
        <f t="shared" si="101"/>
        <v>0</v>
      </c>
      <c r="Q370" s="301">
        <f t="shared" si="118"/>
        <v>0</v>
      </c>
      <c r="R370" s="292">
        <f t="shared" si="113"/>
        <v>0</v>
      </c>
      <c r="S370" s="292">
        <f t="shared" si="114"/>
        <v>0</v>
      </c>
      <c r="T370" s="321">
        <f t="shared" si="102"/>
        <v>0</v>
      </c>
      <c r="U370" s="134"/>
      <c r="V370" s="134"/>
      <c r="W370" s="134"/>
      <c r="X370" s="134"/>
    </row>
    <row r="371" spans="1:24" s="1" customFormat="1" ht="15" customHeight="1">
      <c r="A371" s="409">
        <f t="shared" si="103"/>
        <v>5.7499999999999996E-2</v>
      </c>
      <c r="B371" s="406">
        <f t="shared" si="104"/>
        <v>4.7916666666666663E-3</v>
      </c>
      <c r="C371" s="197">
        <f t="shared" si="105"/>
        <v>29</v>
      </c>
      <c r="D371" s="290">
        <v>339</v>
      </c>
      <c r="E371" s="300">
        <f t="shared" si="115"/>
        <v>0</v>
      </c>
      <c r="F371" s="292">
        <f t="shared" si="106"/>
        <v>0</v>
      </c>
      <c r="G371" s="292">
        <f t="shared" si="107"/>
        <v>0</v>
      </c>
      <c r="H371" s="293">
        <f t="shared" si="108"/>
        <v>0</v>
      </c>
      <c r="I371" s="301">
        <f t="shared" si="116"/>
        <v>0</v>
      </c>
      <c r="J371" s="510">
        <f t="shared" si="109"/>
        <v>0</v>
      </c>
      <c r="K371" s="292">
        <f t="shared" si="110"/>
        <v>0</v>
      </c>
      <c r="L371" s="321">
        <f t="shared" si="119"/>
        <v>0</v>
      </c>
      <c r="M371" s="300">
        <f t="shared" si="117"/>
        <v>0</v>
      </c>
      <c r="N371" s="292">
        <f t="shared" si="111"/>
        <v>0</v>
      </c>
      <c r="O371" s="292">
        <f t="shared" si="112"/>
        <v>0</v>
      </c>
      <c r="P371" s="293">
        <f t="shared" si="101"/>
        <v>0</v>
      </c>
      <c r="Q371" s="301">
        <f t="shared" si="118"/>
        <v>0</v>
      </c>
      <c r="R371" s="292">
        <f t="shared" si="113"/>
        <v>0</v>
      </c>
      <c r="S371" s="292">
        <f t="shared" si="114"/>
        <v>0</v>
      </c>
      <c r="T371" s="321">
        <f t="shared" si="102"/>
        <v>0</v>
      </c>
      <c r="U371" s="134"/>
      <c r="V371" s="134"/>
      <c r="W371" s="134"/>
      <c r="X371" s="134"/>
    </row>
    <row r="372" spans="1:24" s="1" customFormat="1" ht="15" customHeight="1">
      <c r="A372" s="409">
        <f t="shared" si="103"/>
        <v>5.7499999999999996E-2</v>
      </c>
      <c r="B372" s="406">
        <f t="shared" si="104"/>
        <v>4.7916666666666663E-3</v>
      </c>
      <c r="C372" s="197">
        <f t="shared" si="105"/>
        <v>29</v>
      </c>
      <c r="D372" s="290">
        <v>340</v>
      </c>
      <c r="E372" s="300">
        <f t="shared" si="115"/>
        <v>0</v>
      </c>
      <c r="F372" s="292">
        <f t="shared" si="106"/>
        <v>0</v>
      </c>
      <c r="G372" s="292">
        <f t="shared" si="107"/>
        <v>0</v>
      </c>
      <c r="H372" s="293">
        <f t="shared" si="108"/>
        <v>0</v>
      </c>
      <c r="I372" s="301">
        <f t="shared" si="116"/>
        <v>0</v>
      </c>
      <c r="J372" s="510">
        <f t="shared" si="109"/>
        <v>0</v>
      </c>
      <c r="K372" s="292">
        <f t="shared" si="110"/>
        <v>0</v>
      </c>
      <c r="L372" s="321">
        <f t="shared" si="119"/>
        <v>0</v>
      </c>
      <c r="M372" s="300">
        <f t="shared" si="117"/>
        <v>0</v>
      </c>
      <c r="N372" s="292">
        <f t="shared" si="111"/>
        <v>0</v>
      </c>
      <c r="O372" s="292">
        <f t="shared" si="112"/>
        <v>0</v>
      </c>
      <c r="P372" s="293">
        <f t="shared" si="101"/>
        <v>0</v>
      </c>
      <c r="Q372" s="301">
        <f t="shared" si="118"/>
        <v>0</v>
      </c>
      <c r="R372" s="292">
        <f t="shared" si="113"/>
        <v>0</v>
      </c>
      <c r="S372" s="292">
        <f t="shared" si="114"/>
        <v>0</v>
      </c>
      <c r="T372" s="321">
        <f t="shared" si="102"/>
        <v>0</v>
      </c>
      <c r="U372" s="134"/>
      <c r="V372" s="134"/>
      <c r="W372" s="134"/>
      <c r="X372" s="134"/>
    </row>
    <row r="373" spans="1:24" s="1" customFormat="1" ht="15" customHeight="1">
      <c r="A373" s="409">
        <f t="shared" si="103"/>
        <v>5.7499999999999996E-2</v>
      </c>
      <c r="B373" s="406">
        <f t="shared" si="104"/>
        <v>4.7916666666666663E-3</v>
      </c>
      <c r="C373" s="197">
        <f t="shared" si="105"/>
        <v>29</v>
      </c>
      <c r="D373" s="290">
        <v>341</v>
      </c>
      <c r="E373" s="300">
        <f t="shared" si="115"/>
        <v>0</v>
      </c>
      <c r="F373" s="292">
        <f t="shared" si="106"/>
        <v>0</v>
      </c>
      <c r="G373" s="292">
        <f t="shared" si="107"/>
        <v>0</v>
      </c>
      <c r="H373" s="293">
        <f t="shared" si="108"/>
        <v>0</v>
      </c>
      <c r="I373" s="301">
        <f t="shared" si="116"/>
        <v>0</v>
      </c>
      <c r="J373" s="510">
        <f t="shared" si="109"/>
        <v>0</v>
      </c>
      <c r="K373" s="292">
        <f t="shared" si="110"/>
        <v>0</v>
      </c>
      <c r="L373" s="321">
        <f t="shared" si="119"/>
        <v>0</v>
      </c>
      <c r="M373" s="300">
        <f t="shared" si="117"/>
        <v>0</v>
      </c>
      <c r="N373" s="292">
        <f t="shared" si="111"/>
        <v>0</v>
      </c>
      <c r="O373" s="292">
        <f t="shared" si="112"/>
        <v>0</v>
      </c>
      <c r="P373" s="293">
        <f t="shared" si="101"/>
        <v>0</v>
      </c>
      <c r="Q373" s="301">
        <f t="shared" si="118"/>
        <v>0</v>
      </c>
      <c r="R373" s="292">
        <f t="shared" si="113"/>
        <v>0</v>
      </c>
      <c r="S373" s="292">
        <f t="shared" si="114"/>
        <v>0</v>
      </c>
      <c r="T373" s="321">
        <f t="shared" si="102"/>
        <v>0</v>
      </c>
      <c r="U373" s="134"/>
      <c r="V373" s="134"/>
      <c r="W373" s="134"/>
      <c r="X373" s="134"/>
    </row>
    <row r="374" spans="1:24" s="1" customFormat="1" ht="15" customHeight="1">
      <c r="A374" s="409">
        <f t="shared" si="103"/>
        <v>5.7499999999999996E-2</v>
      </c>
      <c r="B374" s="406">
        <f t="shared" si="104"/>
        <v>4.7916666666666663E-3</v>
      </c>
      <c r="C374" s="197">
        <f t="shared" si="105"/>
        <v>29</v>
      </c>
      <c r="D374" s="290">
        <v>342</v>
      </c>
      <c r="E374" s="300">
        <f t="shared" si="115"/>
        <v>0</v>
      </c>
      <c r="F374" s="292">
        <f t="shared" si="106"/>
        <v>0</v>
      </c>
      <c r="G374" s="292">
        <f t="shared" si="107"/>
        <v>0</v>
      </c>
      <c r="H374" s="293">
        <f t="shared" si="108"/>
        <v>0</v>
      </c>
      <c r="I374" s="301">
        <f t="shared" si="116"/>
        <v>0</v>
      </c>
      <c r="J374" s="510">
        <f t="shared" si="109"/>
        <v>0</v>
      </c>
      <c r="K374" s="292">
        <f t="shared" si="110"/>
        <v>0</v>
      </c>
      <c r="L374" s="321">
        <f t="shared" si="119"/>
        <v>0</v>
      </c>
      <c r="M374" s="300">
        <f t="shared" si="117"/>
        <v>0</v>
      </c>
      <c r="N374" s="292">
        <f t="shared" si="111"/>
        <v>0</v>
      </c>
      <c r="O374" s="292">
        <f t="shared" si="112"/>
        <v>0</v>
      </c>
      <c r="P374" s="293">
        <f t="shared" si="101"/>
        <v>0</v>
      </c>
      <c r="Q374" s="301">
        <f t="shared" si="118"/>
        <v>0</v>
      </c>
      <c r="R374" s="292">
        <f t="shared" si="113"/>
        <v>0</v>
      </c>
      <c r="S374" s="292">
        <f t="shared" si="114"/>
        <v>0</v>
      </c>
      <c r="T374" s="321">
        <f t="shared" si="102"/>
        <v>0</v>
      </c>
      <c r="U374" s="134"/>
      <c r="V374" s="134"/>
      <c r="W374" s="134"/>
      <c r="X374" s="134"/>
    </row>
    <row r="375" spans="1:24" s="1" customFormat="1" ht="15" customHeight="1">
      <c r="A375" s="409">
        <f t="shared" si="103"/>
        <v>5.7499999999999996E-2</v>
      </c>
      <c r="B375" s="406">
        <f t="shared" si="104"/>
        <v>4.7916666666666663E-3</v>
      </c>
      <c r="C375" s="197">
        <f t="shared" si="105"/>
        <v>29</v>
      </c>
      <c r="D375" s="290">
        <v>343</v>
      </c>
      <c r="E375" s="300">
        <f t="shared" si="115"/>
        <v>0</v>
      </c>
      <c r="F375" s="292">
        <f t="shared" si="106"/>
        <v>0</v>
      </c>
      <c r="G375" s="292">
        <f t="shared" si="107"/>
        <v>0</v>
      </c>
      <c r="H375" s="293">
        <f t="shared" si="108"/>
        <v>0</v>
      </c>
      <c r="I375" s="301">
        <f t="shared" si="116"/>
        <v>0</v>
      </c>
      <c r="J375" s="510">
        <f t="shared" si="109"/>
        <v>0</v>
      </c>
      <c r="K375" s="292">
        <f t="shared" si="110"/>
        <v>0</v>
      </c>
      <c r="L375" s="321">
        <f t="shared" si="119"/>
        <v>0</v>
      </c>
      <c r="M375" s="300">
        <f t="shared" si="117"/>
        <v>0</v>
      </c>
      <c r="N375" s="292">
        <f t="shared" si="111"/>
        <v>0</v>
      </c>
      <c r="O375" s="292">
        <f t="shared" si="112"/>
        <v>0</v>
      </c>
      <c r="P375" s="293">
        <f t="shared" si="101"/>
        <v>0</v>
      </c>
      <c r="Q375" s="301">
        <f t="shared" si="118"/>
        <v>0</v>
      </c>
      <c r="R375" s="292">
        <f t="shared" si="113"/>
        <v>0</v>
      </c>
      <c r="S375" s="292">
        <f t="shared" si="114"/>
        <v>0</v>
      </c>
      <c r="T375" s="321">
        <f t="shared" si="102"/>
        <v>0</v>
      </c>
      <c r="U375" s="134"/>
      <c r="V375" s="134"/>
      <c r="W375" s="134"/>
      <c r="X375" s="134"/>
    </row>
    <row r="376" spans="1:24" s="1" customFormat="1" ht="15" customHeight="1">
      <c r="A376" s="409">
        <f t="shared" si="103"/>
        <v>5.7499999999999996E-2</v>
      </c>
      <c r="B376" s="406">
        <f t="shared" si="104"/>
        <v>4.7916666666666663E-3</v>
      </c>
      <c r="C376" s="197">
        <f t="shared" si="105"/>
        <v>29</v>
      </c>
      <c r="D376" s="290">
        <v>344</v>
      </c>
      <c r="E376" s="300">
        <f t="shared" si="115"/>
        <v>0</v>
      </c>
      <c r="F376" s="292">
        <f t="shared" si="106"/>
        <v>0</v>
      </c>
      <c r="G376" s="292">
        <f t="shared" si="107"/>
        <v>0</v>
      </c>
      <c r="H376" s="293">
        <f t="shared" si="108"/>
        <v>0</v>
      </c>
      <c r="I376" s="301">
        <f t="shared" si="116"/>
        <v>0</v>
      </c>
      <c r="J376" s="510">
        <f t="shared" si="109"/>
        <v>0</v>
      </c>
      <c r="K376" s="292">
        <f t="shared" si="110"/>
        <v>0</v>
      </c>
      <c r="L376" s="321">
        <f t="shared" si="119"/>
        <v>0</v>
      </c>
      <c r="M376" s="300">
        <f t="shared" si="117"/>
        <v>0</v>
      </c>
      <c r="N376" s="292">
        <f t="shared" si="111"/>
        <v>0</v>
      </c>
      <c r="O376" s="292">
        <f t="shared" si="112"/>
        <v>0</v>
      </c>
      <c r="P376" s="293">
        <f t="shared" si="101"/>
        <v>0</v>
      </c>
      <c r="Q376" s="301">
        <f t="shared" si="118"/>
        <v>0</v>
      </c>
      <c r="R376" s="292">
        <f t="shared" si="113"/>
        <v>0</v>
      </c>
      <c r="S376" s="292">
        <f t="shared" si="114"/>
        <v>0</v>
      </c>
      <c r="T376" s="321">
        <f t="shared" si="102"/>
        <v>0</v>
      </c>
      <c r="U376" s="134"/>
      <c r="V376" s="134"/>
      <c r="W376" s="134"/>
      <c r="X376" s="134"/>
    </row>
    <row r="377" spans="1:24" s="1" customFormat="1" ht="15" customHeight="1">
      <c r="A377" s="409">
        <f t="shared" si="103"/>
        <v>5.7499999999999996E-2</v>
      </c>
      <c r="B377" s="406">
        <f t="shared" si="104"/>
        <v>4.7916666666666663E-3</v>
      </c>
      <c r="C377" s="197">
        <f t="shared" si="105"/>
        <v>29</v>
      </c>
      <c r="D377" s="290">
        <v>345</v>
      </c>
      <c r="E377" s="300">
        <f t="shared" si="115"/>
        <v>0</v>
      </c>
      <c r="F377" s="292">
        <f t="shared" si="106"/>
        <v>0</v>
      </c>
      <c r="G377" s="292">
        <f t="shared" si="107"/>
        <v>0</v>
      </c>
      <c r="H377" s="293">
        <f t="shared" si="108"/>
        <v>0</v>
      </c>
      <c r="I377" s="301">
        <f t="shared" si="116"/>
        <v>0</v>
      </c>
      <c r="J377" s="510">
        <f t="shared" si="109"/>
        <v>0</v>
      </c>
      <c r="K377" s="292">
        <f t="shared" si="110"/>
        <v>0</v>
      </c>
      <c r="L377" s="321">
        <f t="shared" si="119"/>
        <v>0</v>
      </c>
      <c r="M377" s="300">
        <f t="shared" si="117"/>
        <v>0</v>
      </c>
      <c r="N377" s="292">
        <f t="shared" si="111"/>
        <v>0</v>
      </c>
      <c r="O377" s="292">
        <f t="shared" si="112"/>
        <v>0</v>
      </c>
      <c r="P377" s="293">
        <f t="shared" si="101"/>
        <v>0</v>
      </c>
      <c r="Q377" s="301">
        <f t="shared" si="118"/>
        <v>0</v>
      </c>
      <c r="R377" s="292">
        <f t="shared" si="113"/>
        <v>0</v>
      </c>
      <c r="S377" s="292">
        <f t="shared" si="114"/>
        <v>0</v>
      </c>
      <c r="T377" s="321">
        <f t="shared" si="102"/>
        <v>0</v>
      </c>
      <c r="U377" s="134"/>
      <c r="V377" s="134"/>
      <c r="W377" s="134"/>
      <c r="X377" s="134"/>
    </row>
    <row r="378" spans="1:24" s="1" customFormat="1" ht="15" customHeight="1">
      <c r="A378" s="409">
        <f t="shared" si="103"/>
        <v>5.7499999999999996E-2</v>
      </c>
      <c r="B378" s="406">
        <f t="shared" si="104"/>
        <v>4.7916666666666663E-3</v>
      </c>
      <c r="C378" s="197">
        <f t="shared" si="105"/>
        <v>29</v>
      </c>
      <c r="D378" s="290">
        <v>346</v>
      </c>
      <c r="E378" s="300">
        <f t="shared" si="115"/>
        <v>0</v>
      </c>
      <c r="F378" s="292">
        <f t="shared" si="106"/>
        <v>0</v>
      </c>
      <c r="G378" s="292">
        <f t="shared" si="107"/>
        <v>0</v>
      </c>
      <c r="H378" s="293">
        <f t="shared" si="108"/>
        <v>0</v>
      </c>
      <c r="I378" s="301">
        <f t="shared" si="116"/>
        <v>0</v>
      </c>
      <c r="J378" s="510">
        <f t="shared" si="109"/>
        <v>0</v>
      </c>
      <c r="K378" s="292">
        <f t="shared" si="110"/>
        <v>0</v>
      </c>
      <c r="L378" s="321">
        <f t="shared" si="119"/>
        <v>0</v>
      </c>
      <c r="M378" s="300">
        <f t="shared" si="117"/>
        <v>0</v>
      </c>
      <c r="N378" s="292">
        <f t="shared" si="111"/>
        <v>0</v>
      </c>
      <c r="O378" s="292">
        <f t="shared" si="112"/>
        <v>0</v>
      </c>
      <c r="P378" s="293">
        <f t="shared" si="101"/>
        <v>0</v>
      </c>
      <c r="Q378" s="301">
        <f t="shared" si="118"/>
        <v>0</v>
      </c>
      <c r="R378" s="292">
        <f t="shared" si="113"/>
        <v>0</v>
      </c>
      <c r="S378" s="292">
        <f t="shared" si="114"/>
        <v>0</v>
      </c>
      <c r="T378" s="321">
        <f t="shared" si="102"/>
        <v>0</v>
      </c>
      <c r="U378" s="134"/>
      <c r="V378" s="134"/>
      <c r="W378" s="134"/>
      <c r="X378" s="134"/>
    </row>
    <row r="379" spans="1:24" s="1" customFormat="1" ht="15" customHeight="1">
      <c r="A379" s="409">
        <f t="shared" si="103"/>
        <v>5.7499999999999996E-2</v>
      </c>
      <c r="B379" s="406">
        <f t="shared" si="104"/>
        <v>4.7916666666666663E-3</v>
      </c>
      <c r="C379" s="197">
        <f t="shared" si="105"/>
        <v>29</v>
      </c>
      <c r="D379" s="290">
        <v>347</v>
      </c>
      <c r="E379" s="300">
        <f t="shared" si="115"/>
        <v>0</v>
      </c>
      <c r="F379" s="292">
        <f t="shared" si="106"/>
        <v>0</v>
      </c>
      <c r="G379" s="292">
        <f t="shared" si="107"/>
        <v>0</v>
      </c>
      <c r="H379" s="293">
        <f t="shared" si="108"/>
        <v>0</v>
      </c>
      <c r="I379" s="301">
        <f t="shared" si="116"/>
        <v>0</v>
      </c>
      <c r="J379" s="510">
        <f t="shared" si="109"/>
        <v>0</v>
      </c>
      <c r="K379" s="292">
        <f t="shared" si="110"/>
        <v>0</v>
      </c>
      <c r="L379" s="321">
        <f t="shared" si="119"/>
        <v>0</v>
      </c>
      <c r="M379" s="300">
        <f t="shared" si="117"/>
        <v>0</v>
      </c>
      <c r="N379" s="292">
        <f t="shared" si="111"/>
        <v>0</v>
      </c>
      <c r="O379" s="292">
        <f t="shared" si="112"/>
        <v>0</v>
      </c>
      <c r="P379" s="293">
        <f t="shared" si="101"/>
        <v>0</v>
      </c>
      <c r="Q379" s="301">
        <f t="shared" si="118"/>
        <v>0</v>
      </c>
      <c r="R379" s="292">
        <f t="shared" si="113"/>
        <v>0</v>
      </c>
      <c r="S379" s="292">
        <f t="shared" si="114"/>
        <v>0</v>
      </c>
      <c r="T379" s="321">
        <f t="shared" si="102"/>
        <v>0</v>
      </c>
      <c r="U379" s="134"/>
      <c r="V379" s="134"/>
      <c r="W379" s="134"/>
      <c r="X379" s="134"/>
    </row>
    <row r="380" spans="1:24" s="1" customFormat="1" ht="15" customHeight="1">
      <c r="A380" s="409">
        <f t="shared" si="103"/>
        <v>5.7499999999999996E-2</v>
      </c>
      <c r="B380" s="406">
        <f t="shared" si="104"/>
        <v>4.7916666666666663E-3</v>
      </c>
      <c r="C380" s="197">
        <f t="shared" si="105"/>
        <v>29</v>
      </c>
      <c r="D380" s="290">
        <v>348</v>
      </c>
      <c r="E380" s="300">
        <f t="shared" si="115"/>
        <v>0</v>
      </c>
      <c r="F380" s="292">
        <f t="shared" si="106"/>
        <v>0</v>
      </c>
      <c r="G380" s="292">
        <f t="shared" si="107"/>
        <v>0</v>
      </c>
      <c r="H380" s="293">
        <f t="shared" si="108"/>
        <v>0</v>
      </c>
      <c r="I380" s="301">
        <f t="shared" si="116"/>
        <v>0</v>
      </c>
      <c r="J380" s="510">
        <f t="shared" si="109"/>
        <v>0</v>
      </c>
      <c r="K380" s="292">
        <f t="shared" si="110"/>
        <v>0</v>
      </c>
      <c r="L380" s="321">
        <f t="shared" si="119"/>
        <v>0</v>
      </c>
      <c r="M380" s="300">
        <f t="shared" si="117"/>
        <v>0</v>
      </c>
      <c r="N380" s="292">
        <f t="shared" si="111"/>
        <v>0</v>
      </c>
      <c r="O380" s="292">
        <f t="shared" si="112"/>
        <v>0</v>
      </c>
      <c r="P380" s="293">
        <f t="shared" si="101"/>
        <v>0</v>
      </c>
      <c r="Q380" s="301">
        <f t="shared" si="118"/>
        <v>0</v>
      </c>
      <c r="R380" s="292">
        <f t="shared" si="113"/>
        <v>0</v>
      </c>
      <c r="S380" s="292">
        <f t="shared" si="114"/>
        <v>0</v>
      </c>
      <c r="T380" s="321">
        <f t="shared" si="102"/>
        <v>0</v>
      </c>
      <c r="U380" s="134"/>
      <c r="V380" s="134"/>
      <c r="W380" s="134"/>
      <c r="X380" s="134"/>
    </row>
    <row r="381" spans="1:24" s="1" customFormat="1" ht="15" customHeight="1">
      <c r="A381" s="409">
        <f t="shared" si="103"/>
        <v>5.7499999999999996E-2</v>
      </c>
      <c r="B381" s="406">
        <f t="shared" si="104"/>
        <v>4.7916666666666663E-3</v>
      </c>
      <c r="C381" s="197">
        <f t="shared" si="105"/>
        <v>30</v>
      </c>
      <c r="D381" s="290">
        <v>349</v>
      </c>
      <c r="E381" s="300">
        <f t="shared" si="115"/>
        <v>0</v>
      </c>
      <c r="F381" s="292">
        <f t="shared" si="106"/>
        <v>0</v>
      </c>
      <c r="G381" s="292">
        <f t="shared" si="107"/>
        <v>0</v>
      </c>
      <c r="H381" s="293">
        <f t="shared" si="108"/>
        <v>0</v>
      </c>
      <c r="I381" s="301">
        <f t="shared" si="116"/>
        <v>0</v>
      </c>
      <c r="J381" s="510">
        <f t="shared" si="109"/>
        <v>0</v>
      </c>
      <c r="K381" s="292">
        <f t="shared" si="110"/>
        <v>0</v>
      </c>
      <c r="L381" s="321">
        <f t="shared" si="119"/>
        <v>0</v>
      </c>
      <c r="M381" s="300">
        <f t="shared" si="117"/>
        <v>0</v>
      </c>
      <c r="N381" s="292">
        <f t="shared" si="111"/>
        <v>0</v>
      </c>
      <c r="O381" s="292">
        <f t="shared" si="112"/>
        <v>0</v>
      </c>
      <c r="P381" s="293">
        <f t="shared" si="101"/>
        <v>0</v>
      </c>
      <c r="Q381" s="301">
        <f t="shared" si="118"/>
        <v>0</v>
      </c>
      <c r="R381" s="292">
        <f t="shared" si="113"/>
        <v>0</v>
      </c>
      <c r="S381" s="292">
        <f t="shared" si="114"/>
        <v>0</v>
      </c>
      <c r="T381" s="321">
        <f t="shared" si="102"/>
        <v>0</v>
      </c>
      <c r="U381" s="134"/>
      <c r="V381" s="134"/>
      <c r="W381" s="134"/>
      <c r="X381" s="134"/>
    </row>
    <row r="382" spans="1:24" s="1" customFormat="1" ht="15" customHeight="1">
      <c r="A382" s="409">
        <f t="shared" si="103"/>
        <v>5.7499999999999996E-2</v>
      </c>
      <c r="B382" s="406">
        <f t="shared" si="104"/>
        <v>4.7916666666666663E-3</v>
      </c>
      <c r="C382" s="197">
        <f t="shared" si="105"/>
        <v>30</v>
      </c>
      <c r="D382" s="290">
        <v>350</v>
      </c>
      <c r="E382" s="300">
        <f t="shared" si="115"/>
        <v>0</v>
      </c>
      <c r="F382" s="292">
        <f t="shared" si="106"/>
        <v>0</v>
      </c>
      <c r="G382" s="292">
        <f t="shared" si="107"/>
        <v>0</v>
      </c>
      <c r="H382" s="293">
        <f t="shared" si="108"/>
        <v>0</v>
      </c>
      <c r="I382" s="301">
        <f t="shared" si="116"/>
        <v>0</v>
      </c>
      <c r="J382" s="510">
        <f t="shared" si="109"/>
        <v>0</v>
      </c>
      <c r="K382" s="292">
        <f t="shared" si="110"/>
        <v>0</v>
      </c>
      <c r="L382" s="321">
        <f t="shared" si="119"/>
        <v>0</v>
      </c>
      <c r="M382" s="300">
        <f t="shared" si="117"/>
        <v>0</v>
      </c>
      <c r="N382" s="292">
        <f t="shared" si="111"/>
        <v>0</v>
      </c>
      <c r="O382" s="292">
        <f t="shared" si="112"/>
        <v>0</v>
      </c>
      <c r="P382" s="293">
        <f t="shared" si="101"/>
        <v>0</v>
      </c>
      <c r="Q382" s="301">
        <f t="shared" si="118"/>
        <v>0</v>
      </c>
      <c r="R382" s="292">
        <f t="shared" si="113"/>
        <v>0</v>
      </c>
      <c r="S382" s="292">
        <f t="shared" si="114"/>
        <v>0</v>
      </c>
      <c r="T382" s="321">
        <f t="shared" si="102"/>
        <v>0</v>
      </c>
      <c r="U382" s="134"/>
      <c r="V382" s="134"/>
      <c r="W382" s="134"/>
      <c r="X382" s="134"/>
    </row>
    <row r="383" spans="1:24" s="1" customFormat="1" ht="15" customHeight="1">
      <c r="A383" s="409">
        <f t="shared" si="103"/>
        <v>5.7499999999999996E-2</v>
      </c>
      <c r="B383" s="406">
        <f t="shared" si="104"/>
        <v>4.7916666666666663E-3</v>
      </c>
      <c r="C383" s="197">
        <f t="shared" si="105"/>
        <v>30</v>
      </c>
      <c r="D383" s="290">
        <v>351</v>
      </c>
      <c r="E383" s="300">
        <f t="shared" si="115"/>
        <v>0</v>
      </c>
      <c r="F383" s="292">
        <f t="shared" si="106"/>
        <v>0</v>
      </c>
      <c r="G383" s="292">
        <f t="shared" si="107"/>
        <v>0</v>
      </c>
      <c r="H383" s="293">
        <f t="shared" si="108"/>
        <v>0</v>
      </c>
      <c r="I383" s="301">
        <f t="shared" si="116"/>
        <v>0</v>
      </c>
      <c r="J383" s="510">
        <f t="shared" si="109"/>
        <v>0</v>
      </c>
      <c r="K383" s="292">
        <f t="shared" si="110"/>
        <v>0</v>
      </c>
      <c r="L383" s="321">
        <f t="shared" si="119"/>
        <v>0</v>
      </c>
      <c r="M383" s="300">
        <f t="shared" si="117"/>
        <v>0</v>
      </c>
      <c r="N383" s="292">
        <f t="shared" si="111"/>
        <v>0</v>
      </c>
      <c r="O383" s="292">
        <f t="shared" si="112"/>
        <v>0</v>
      </c>
      <c r="P383" s="293">
        <f t="shared" si="101"/>
        <v>0</v>
      </c>
      <c r="Q383" s="301">
        <f t="shared" si="118"/>
        <v>0</v>
      </c>
      <c r="R383" s="292">
        <f t="shared" si="113"/>
        <v>0</v>
      </c>
      <c r="S383" s="292">
        <f t="shared" si="114"/>
        <v>0</v>
      </c>
      <c r="T383" s="321">
        <f t="shared" si="102"/>
        <v>0</v>
      </c>
      <c r="U383" s="134"/>
      <c r="V383" s="134"/>
      <c r="W383" s="134"/>
      <c r="X383" s="134"/>
    </row>
    <row r="384" spans="1:24" s="1" customFormat="1" ht="15" customHeight="1">
      <c r="A384" s="409">
        <f t="shared" si="103"/>
        <v>5.7499999999999996E-2</v>
      </c>
      <c r="B384" s="406">
        <f t="shared" si="104"/>
        <v>4.7916666666666663E-3</v>
      </c>
      <c r="C384" s="197">
        <f t="shared" si="105"/>
        <v>30</v>
      </c>
      <c r="D384" s="290">
        <v>352</v>
      </c>
      <c r="E384" s="300">
        <f t="shared" si="115"/>
        <v>0</v>
      </c>
      <c r="F384" s="292">
        <f t="shared" si="106"/>
        <v>0</v>
      </c>
      <c r="G384" s="292">
        <f t="shared" si="107"/>
        <v>0</v>
      </c>
      <c r="H384" s="293">
        <f t="shared" si="108"/>
        <v>0</v>
      </c>
      <c r="I384" s="301">
        <f t="shared" si="116"/>
        <v>0</v>
      </c>
      <c r="J384" s="510">
        <f t="shared" si="109"/>
        <v>0</v>
      </c>
      <c r="K384" s="292">
        <f t="shared" si="110"/>
        <v>0</v>
      </c>
      <c r="L384" s="321">
        <f t="shared" si="119"/>
        <v>0</v>
      </c>
      <c r="M384" s="300">
        <f t="shared" si="117"/>
        <v>0</v>
      </c>
      <c r="N384" s="292">
        <f t="shared" si="111"/>
        <v>0</v>
      </c>
      <c r="O384" s="292">
        <f t="shared" si="112"/>
        <v>0</v>
      </c>
      <c r="P384" s="293">
        <f t="shared" si="101"/>
        <v>0</v>
      </c>
      <c r="Q384" s="301">
        <f t="shared" si="118"/>
        <v>0</v>
      </c>
      <c r="R384" s="292">
        <f t="shared" si="113"/>
        <v>0</v>
      </c>
      <c r="S384" s="292">
        <f t="shared" si="114"/>
        <v>0</v>
      </c>
      <c r="T384" s="321">
        <f t="shared" si="102"/>
        <v>0</v>
      </c>
      <c r="U384" s="134"/>
      <c r="V384" s="134"/>
      <c r="W384" s="134"/>
      <c r="X384" s="134"/>
    </row>
    <row r="385" spans="1:24" s="1" customFormat="1" ht="15" customHeight="1">
      <c r="A385" s="409">
        <f t="shared" si="103"/>
        <v>5.7499999999999996E-2</v>
      </c>
      <c r="B385" s="406">
        <f t="shared" si="104"/>
        <v>4.7916666666666663E-3</v>
      </c>
      <c r="C385" s="197">
        <f t="shared" si="105"/>
        <v>30</v>
      </c>
      <c r="D385" s="290">
        <v>353</v>
      </c>
      <c r="E385" s="300">
        <f t="shared" si="115"/>
        <v>0</v>
      </c>
      <c r="F385" s="292">
        <f t="shared" si="106"/>
        <v>0</v>
      </c>
      <c r="G385" s="292">
        <f t="shared" si="107"/>
        <v>0</v>
      </c>
      <c r="H385" s="293">
        <f t="shared" si="108"/>
        <v>0</v>
      </c>
      <c r="I385" s="301">
        <f t="shared" si="116"/>
        <v>0</v>
      </c>
      <c r="J385" s="510">
        <f t="shared" si="109"/>
        <v>0</v>
      </c>
      <c r="K385" s="292">
        <f t="shared" si="110"/>
        <v>0</v>
      </c>
      <c r="L385" s="321">
        <f t="shared" si="119"/>
        <v>0</v>
      </c>
      <c r="M385" s="300">
        <f t="shared" si="117"/>
        <v>0</v>
      </c>
      <c r="N385" s="292">
        <f t="shared" si="111"/>
        <v>0</v>
      </c>
      <c r="O385" s="292">
        <f t="shared" si="112"/>
        <v>0</v>
      </c>
      <c r="P385" s="293">
        <f t="shared" si="101"/>
        <v>0</v>
      </c>
      <c r="Q385" s="301">
        <f t="shared" si="118"/>
        <v>0</v>
      </c>
      <c r="R385" s="292">
        <f t="shared" si="113"/>
        <v>0</v>
      </c>
      <c r="S385" s="292">
        <f t="shared" si="114"/>
        <v>0</v>
      </c>
      <c r="T385" s="321">
        <f t="shared" si="102"/>
        <v>0</v>
      </c>
      <c r="U385" s="134"/>
      <c r="V385" s="134"/>
      <c r="W385" s="134"/>
      <c r="X385" s="134"/>
    </row>
    <row r="386" spans="1:24" s="1" customFormat="1" ht="15" customHeight="1">
      <c r="A386" s="409">
        <f t="shared" si="103"/>
        <v>5.7499999999999996E-2</v>
      </c>
      <c r="B386" s="406">
        <f t="shared" si="104"/>
        <v>4.7916666666666663E-3</v>
      </c>
      <c r="C386" s="197">
        <f t="shared" si="105"/>
        <v>30</v>
      </c>
      <c r="D386" s="290">
        <v>354</v>
      </c>
      <c r="E386" s="300">
        <f t="shared" si="115"/>
        <v>0</v>
      </c>
      <c r="F386" s="292">
        <f t="shared" si="106"/>
        <v>0</v>
      </c>
      <c r="G386" s="292">
        <f t="shared" si="107"/>
        <v>0</v>
      </c>
      <c r="H386" s="293">
        <f t="shared" si="108"/>
        <v>0</v>
      </c>
      <c r="I386" s="301">
        <f t="shared" si="116"/>
        <v>0</v>
      </c>
      <c r="J386" s="510">
        <f t="shared" si="109"/>
        <v>0</v>
      </c>
      <c r="K386" s="292">
        <f t="shared" si="110"/>
        <v>0</v>
      </c>
      <c r="L386" s="321">
        <f t="shared" si="119"/>
        <v>0</v>
      </c>
      <c r="M386" s="300">
        <f t="shared" si="117"/>
        <v>0</v>
      </c>
      <c r="N386" s="292">
        <f t="shared" si="111"/>
        <v>0</v>
      </c>
      <c r="O386" s="292">
        <f t="shared" si="112"/>
        <v>0</v>
      </c>
      <c r="P386" s="293">
        <f t="shared" si="101"/>
        <v>0</v>
      </c>
      <c r="Q386" s="301">
        <f t="shared" si="118"/>
        <v>0</v>
      </c>
      <c r="R386" s="292">
        <f t="shared" si="113"/>
        <v>0</v>
      </c>
      <c r="S386" s="292">
        <f t="shared" si="114"/>
        <v>0</v>
      </c>
      <c r="T386" s="321">
        <f t="shared" si="102"/>
        <v>0</v>
      </c>
      <c r="U386" s="134"/>
      <c r="V386" s="134"/>
      <c r="W386" s="134"/>
      <c r="X386" s="134"/>
    </row>
    <row r="387" spans="1:24" s="1" customFormat="1" ht="15" customHeight="1">
      <c r="A387" s="409">
        <f t="shared" si="103"/>
        <v>5.7499999999999996E-2</v>
      </c>
      <c r="B387" s="406">
        <f t="shared" si="104"/>
        <v>4.7916666666666663E-3</v>
      </c>
      <c r="C387" s="197">
        <f t="shared" si="105"/>
        <v>30</v>
      </c>
      <c r="D387" s="290">
        <v>355</v>
      </c>
      <c r="E387" s="300">
        <f t="shared" si="115"/>
        <v>0</v>
      </c>
      <c r="F387" s="292">
        <f t="shared" si="106"/>
        <v>0</v>
      </c>
      <c r="G387" s="292">
        <f t="shared" si="107"/>
        <v>0</v>
      </c>
      <c r="H387" s="293">
        <f t="shared" si="108"/>
        <v>0</v>
      </c>
      <c r="I387" s="301">
        <f t="shared" si="116"/>
        <v>0</v>
      </c>
      <c r="J387" s="510">
        <f t="shared" si="109"/>
        <v>0</v>
      </c>
      <c r="K387" s="292">
        <f t="shared" si="110"/>
        <v>0</v>
      </c>
      <c r="L387" s="321">
        <f t="shared" si="119"/>
        <v>0</v>
      </c>
      <c r="M387" s="300">
        <f t="shared" si="117"/>
        <v>0</v>
      </c>
      <c r="N387" s="292">
        <f t="shared" si="111"/>
        <v>0</v>
      </c>
      <c r="O387" s="292">
        <f t="shared" si="112"/>
        <v>0</v>
      </c>
      <c r="P387" s="293">
        <f t="shared" si="101"/>
        <v>0</v>
      </c>
      <c r="Q387" s="301">
        <f t="shared" si="118"/>
        <v>0</v>
      </c>
      <c r="R387" s="292">
        <f t="shared" si="113"/>
        <v>0</v>
      </c>
      <c r="S387" s="292">
        <f t="shared" si="114"/>
        <v>0</v>
      </c>
      <c r="T387" s="321">
        <f t="shared" si="102"/>
        <v>0</v>
      </c>
      <c r="U387" s="134"/>
      <c r="V387" s="134"/>
      <c r="W387" s="134"/>
      <c r="X387" s="134"/>
    </row>
    <row r="388" spans="1:24" s="1" customFormat="1" ht="15" customHeight="1">
      <c r="A388" s="409">
        <f t="shared" si="103"/>
        <v>5.7499999999999996E-2</v>
      </c>
      <c r="B388" s="406">
        <f t="shared" si="104"/>
        <v>4.7916666666666663E-3</v>
      </c>
      <c r="C388" s="197">
        <f t="shared" si="105"/>
        <v>30</v>
      </c>
      <c r="D388" s="290">
        <v>356</v>
      </c>
      <c r="E388" s="300">
        <f t="shared" si="115"/>
        <v>0</v>
      </c>
      <c r="F388" s="292">
        <f t="shared" si="106"/>
        <v>0</v>
      </c>
      <c r="G388" s="292">
        <f t="shared" si="107"/>
        <v>0</v>
      </c>
      <c r="H388" s="293">
        <f t="shared" si="108"/>
        <v>0</v>
      </c>
      <c r="I388" s="301">
        <f t="shared" si="116"/>
        <v>0</v>
      </c>
      <c r="J388" s="510">
        <f t="shared" si="109"/>
        <v>0</v>
      </c>
      <c r="K388" s="292">
        <f t="shared" si="110"/>
        <v>0</v>
      </c>
      <c r="L388" s="321">
        <f t="shared" si="119"/>
        <v>0</v>
      </c>
      <c r="M388" s="300">
        <f t="shared" si="117"/>
        <v>0</v>
      </c>
      <c r="N388" s="292">
        <f t="shared" si="111"/>
        <v>0</v>
      </c>
      <c r="O388" s="292">
        <f t="shared" si="112"/>
        <v>0</v>
      </c>
      <c r="P388" s="293">
        <f t="shared" si="101"/>
        <v>0</v>
      </c>
      <c r="Q388" s="301">
        <f t="shared" si="118"/>
        <v>0</v>
      </c>
      <c r="R388" s="292">
        <f t="shared" si="113"/>
        <v>0</v>
      </c>
      <c r="S388" s="292">
        <f t="shared" si="114"/>
        <v>0</v>
      </c>
      <c r="T388" s="321">
        <f t="shared" si="102"/>
        <v>0</v>
      </c>
      <c r="U388" s="134"/>
      <c r="V388" s="134"/>
      <c r="W388" s="134"/>
      <c r="X388" s="134"/>
    </row>
    <row r="389" spans="1:24" s="1" customFormat="1" ht="15" customHeight="1">
      <c r="A389" s="409">
        <f t="shared" si="103"/>
        <v>5.7499999999999996E-2</v>
      </c>
      <c r="B389" s="406">
        <f t="shared" si="104"/>
        <v>4.7916666666666663E-3</v>
      </c>
      <c r="C389" s="197">
        <f t="shared" si="105"/>
        <v>30</v>
      </c>
      <c r="D389" s="290">
        <v>357</v>
      </c>
      <c r="E389" s="300">
        <f t="shared" si="115"/>
        <v>0</v>
      </c>
      <c r="F389" s="292">
        <f t="shared" si="106"/>
        <v>0</v>
      </c>
      <c r="G389" s="292">
        <f t="shared" si="107"/>
        <v>0</v>
      </c>
      <c r="H389" s="293">
        <f t="shared" si="108"/>
        <v>0</v>
      </c>
      <c r="I389" s="301">
        <f t="shared" si="116"/>
        <v>0</v>
      </c>
      <c r="J389" s="510">
        <f t="shared" si="109"/>
        <v>0</v>
      </c>
      <c r="K389" s="292">
        <f t="shared" si="110"/>
        <v>0</v>
      </c>
      <c r="L389" s="321">
        <f t="shared" si="119"/>
        <v>0</v>
      </c>
      <c r="M389" s="300">
        <f t="shared" si="117"/>
        <v>0</v>
      </c>
      <c r="N389" s="292">
        <f t="shared" si="111"/>
        <v>0</v>
      </c>
      <c r="O389" s="292">
        <f t="shared" si="112"/>
        <v>0</v>
      </c>
      <c r="P389" s="293">
        <f t="shared" si="101"/>
        <v>0</v>
      </c>
      <c r="Q389" s="301">
        <f t="shared" si="118"/>
        <v>0</v>
      </c>
      <c r="R389" s="292">
        <f t="shared" si="113"/>
        <v>0</v>
      </c>
      <c r="S389" s="292">
        <f t="shared" si="114"/>
        <v>0</v>
      </c>
      <c r="T389" s="321">
        <f t="shared" si="102"/>
        <v>0</v>
      </c>
      <c r="U389" s="134"/>
      <c r="V389" s="134"/>
      <c r="W389" s="134"/>
      <c r="X389" s="134"/>
    </row>
    <row r="390" spans="1:24" s="1" customFormat="1" ht="15" customHeight="1">
      <c r="A390" s="409">
        <f t="shared" si="103"/>
        <v>5.7499999999999996E-2</v>
      </c>
      <c r="B390" s="406">
        <f t="shared" si="104"/>
        <v>4.7916666666666663E-3</v>
      </c>
      <c r="C390" s="197">
        <f t="shared" si="105"/>
        <v>30</v>
      </c>
      <c r="D390" s="290">
        <v>358</v>
      </c>
      <c r="E390" s="300">
        <f t="shared" si="115"/>
        <v>0</v>
      </c>
      <c r="F390" s="292">
        <f t="shared" si="106"/>
        <v>0</v>
      </c>
      <c r="G390" s="292">
        <f t="shared" si="107"/>
        <v>0</v>
      </c>
      <c r="H390" s="293">
        <f t="shared" si="108"/>
        <v>0</v>
      </c>
      <c r="I390" s="301">
        <f t="shared" si="116"/>
        <v>0</v>
      </c>
      <c r="J390" s="510">
        <f t="shared" si="109"/>
        <v>0</v>
      </c>
      <c r="K390" s="292">
        <f t="shared" si="110"/>
        <v>0</v>
      </c>
      <c r="L390" s="321">
        <f t="shared" si="119"/>
        <v>0</v>
      </c>
      <c r="M390" s="300">
        <f t="shared" si="117"/>
        <v>0</v>
      </c>
      <c r="N390" s="292">
        <f t="shared" si="111"/>
        <v>0</v>
      </c>
      <c r="O390" s="292">
        <f t="shared" si="112"/>
        <v>0</v>
      </c>
      <c r="P390" s="293">
        <f t="shared" si="101"/>
        <v>0</v>
      </c>
      <c r="Q390" s="301">
        <f t="shared" si="118"/>
        <v>0</v>
      </c>
      <c r="R390" s="292">
        <f t="shared" si="113"/>
        <v>0</v>
      </c>
      <c r="S390" s="292">
        <f t="shared" si="114"/>
        <v>0</v>
      </c>
      <c r="T390" s="321">
        <f t="shared" si="102"/>
        <v>0</v>
      </c>
      <c r="U390" s="134"/>
      <c r="V390" s="134"/>
      <c r="W390" s="134"/>
      <c r="X390" s="134"/>
    </row>
    <row r="391" spans="1:24" s="1" customFormat="1" ht="15" customHeight="1">
      <c r="A391" s="409">
        <f t="shared" si="103"/>
        <v>5.7499999999999996E-2</v>
      </c>
      <c r="B391" s="406">
        <f t="shared" si="104"/>
        <v>4.7916666666666663E-3</v>
      </c>
      <c r="C391" s="197">
        <f t="shared" si="105"/>
        <v>30</v>
      </c>
      <c r="D391" s="290">
        <v>359</v>
      </c>
      <c r="E391" s="300">
        <f t="shared" si="115"/>
        <v>0</v>
      </c>
      <c r="F391" s="292">
        <f t="shared" si="106"/>
        <v>0</v>
      </c>
      <c r="G391" s="292">
        <f t="shared" si="107"/>
        <v>0</v>
      </c>
      <c r="H391" s="293">
        <f t="shared" si="108"/>
        <v>0</v>
      </c>
      <c r="I391" s="301">
        <f t="shared" si="116"/>
        <v>0</v>
      </c>
      <c r="J391" s="510">
        <f t="shared" si="109"/>
        <v>0</v>
      </c>
      <c r="K391" s="292">
        <f t="shared" si="110"/>
        <v>0</v>
      </c>
      <c r="L391" s="321">
        <f t="shared" si="119"/>
        <v>0</v>
      </c>
      <c r="M391" s="300">
        <f t="shared" si="117"/>
        <v>0</v>
      </c>
      <c r="N391" s="292">
        <f t="shared" si="111"/>
        <v>0</v>
      </c>
      <c r="O391" s="292">
        <f t="shared" si="112"/>
        <v>0</v>
      </c>
      <c r="P391" s="293">
        <f t="shared" si="101"/>
        <v>0</v>
      </c>
      <c r="Q391" s="301">
        <f t="shared" si="118"/>
        <v>0</v>
      </c>
      <c r="R391" s="292">
        <f t="shared" si="113"/>
        <v>0</v>
      </c>
      <c r="S391" s="292">
        <f t="shared" si="114"/>
        <v>0</v>
      </c>
      <c r="T391" s="321">
        <f t="shared" si="102"/>
        <v>0</v>
      </c>
      <c r="U391" s="134"/>
      <c r="V391" s="134"/>
      <c r="W391" s="134"/>
      <c r="X391" s="134"/>
    </row>
    <row r="392" spans="1:24" s="1" customFormat="1" ht="15" customHeight="1" thickBot="1">
      <c r="A392" s="410">
        <f t="shared" si="103"/>
        <v>5.7499999999999996E-2</v>
      </c>
      <c r="B392" s="407">
        <f t="shared" si="104"/>
        <v>4.7916666666666663E-3</v>
      </c>
      <c r="C392" s="223">
        <f t="shared" si="105"/>
        <v>30</v>
      </c>
      <c r="D392" s="304">
        <v>360</v>
      </c>
      <c r="E392" s="305">
        <f t="shared" si="115"/>
        <v>0</v>
      </c>
      <c r="F392" s="306">
        <f t="shared" si="106"/>
        <v>0</v>
      </c>
      <c r="G392" s="306">
        <f t="shared" si="107"/>
        <v>0</v>
      </c>
      <c r="H392" s="307">
        <f t="shared" si="108"/>
        <v>0</v>
      </c>
      <c r="I392" s="308">
        <f t="shared" si="116"/>
        <v>0</v>
      </c>
      <c r="J392" s="511">
        <f t="shared" si="109"/>
        <v>0</v>
      </c>
      <c r="K392" s="306">
        <f t="shared" si="110"/>
        <v>0</v>
      </c>
      <c r="L392" s="323">
        <f t="shared" si="119"/>
        <v>0</v>
      </c>
      <c r="M392" s="305">
        <f t="shared" si="117"/>
        <v>0</v>
      </c>
      <c r="N392" s="306">
        <f t="shared" si="111"/>
        <v>0</v>
      </c>
      <c r="O392" s="306">
        <f t="shared" si="112"/>
        <v>0</v>
      </c>
      <c r="P392" s="307">
        <f t="shared" si="101"/>
        <v>0</v>
      </c>
      <c r="Q392" s="308">
        <f t="shared" si="118"/>
        <v>0</v>
      </c>
      <c r="R392" s="306">
        <f t="shared" si="113"/>
        <v>0</v>
      </c>
      <c r="S392" s="306">
        <f t="shared" si="114"/>
        <v>0</v>
      </c>
      <c r="T392" s="323">
        <f t="shared" si="102"/>
        <v>0</v>
      </c>
      <c r="U392" s="134"/>
      <c r="V392" s="134"/>
      <c r="W392" s="134"/>
      <c r="X392" s="134"/>
    </row>
    <row r="393" spans="1:24" s="1" customFormat="1" ht="15" customHeight="1">
      <c r="A393" s="411">
        <f t="shared" si="103"/>
        <v>5.7499999999999996E-2</v>
      </c>
      <c r="B393" s="408">
        <f t="shared" si="104"/>
        <v>4.7916666666666663E-3</v>
      </c>
      <c r="C393" s="252">
        <f t="shared" si="105"/>
        <v>31</v>
      </c>
      <c r="D393" s="313">
        <v>361</v>
      </c>
      <c r="E393" s="314">
        <f t="shared" si="115"/>
        <v>0</v>
      </c>
      <c r="F393" s="315">
        <f t="shared" si="106"/>
        <v>0</v>
      </c>
      <c r="G393" s="315">
        <f t="shared" si="107"/>
        <v>0</v>
      </c>
      <c r="H393" s="316">
        <f t="shared" si="108"/>
        <v>0</v>
      </c>
      <c r="I393" s="317">
        <f t="shared" si="116"/>
        <v>0</v>
      </c>
      <c r="J393" s="512">
        <f t="shared" si="109"/>
        <v>0</v>
      </c>
      <c r="K393" s="315">
        <f t="shared" si="110"/>
        <v>0</v>
      </c>
      <c r="L393" s="318">
        <f t="shared" si="119"/>
        <v>0</v>
      </c>
      <c r="M393" s="314">
        <f t="shared" si="117"/>
        <v>0</v>
      </c>
      <c r="N393" s="315">
        <f t="shared" si="111"/>
        <v>0</v>
      </c>
      <c r="O393" s="315">
        <f t="shared" si="112"/>
        <v>0</v>
      </c>
      <c r="P393" s="316">
        <f t="shared" si="101"/>
        <v>0</v>
      </c>
      <c r="Q393" s="317">
        <f t="shared" si="118"/>
        <v>0</v>
      </c>
      <c r="R393" s="315">
        <f t="shared" si="113"/>
        <v>0</v>
      </c>
      <c r="S393" s="315">
        <f t="shared" si="114"/>
        <v>0</v>
      </c>
      <c r="T393" s="318">
        <f t="shared" si="102"/>
        <v>0</v>
      </c>
      <c r="U393" s="134"/>
      <c r="V393" s="134"/>
      <c r="W393" s="134"/>
      <c r="X393" s="134"/>
    </row>
    <row r="394" spans="1:24" s="1" customFormat="1" ht="15" customHeight="1">
      <c r="A394" s="409">
        <f t="shared" si="103"/>
        <v>5.7499999999999996E-2</v>
      </c>
      <c r="B394" s="406">
        <f t="shared" si="104"/>
        <v>4.7916666666666663E-3</v>
      </c>
      <c r="C394" s="197">
        <f t="shared" si="105"/>
        <v>31</v>
      </c>
      <c r="D394" s="290">
        <v>362</v>
      </c>
      <c r="E394" s="300">
        <f t="shared" si="115"/>
        <v>0</v>
      </c>
      <c r="F394" s="292">
        <f t="shared" si="106"/>
        <v>0</v>
      </c>
      <c r="G394" s="292">
        <f t="shared" si="107"/>
        <v>0</v>
      </c>
      <c r="H394" s="293">
        <f t="shared" si="108"/>
        <v>0</v>
      </c>
      <c r="I394" s="301">
        <f t="shared" si="116"/>
        <v>0</v>
      </c>
      <c r="J394" s="510">
        <f t="shared" si="109"/>
        <v>0</v>
      </c>
      <c r="K394" s="292">
        <f t="shared" si="110"/>
        <v>0</v>
      </c>
      <c r="L394" s="321">
        <f t="shared" si="119"/>
        <v>0</v>
      </c>
      <c r="M394" s="300">
        <f t="shared" si="117"/>
        <v>0</v>
      </c>
      <c r="N394" s="292">
        <f t="shared" si="111"/>
        <v>0</v>
      </c>
      <c r="O394" s="292">
        <f t="shared" si="112"/>
        <v>0</v>
      </c>
      <c r="P394" s="293">
        <f t="shared" si="101"/>
        <v>0</v>
      </c>
      <c r="Q394" s="301">
        <f t="shared" si="118"/>
        <v>0</v>
      </c>
      <c r="R394" s="292">
        <f t="shared" si="113"/>
        <v>0</v>
      </c>
      <c r="S394" s="292">
        <f t="shared" si="114"/>
        <v>0</v>
      </c>
      <c r="T394" s="321">
        <f t="shared" si="102"/>
        <v>0</v>
      </c>
      <c r="U394" s="134"/>
      <c r="V394" s="134"/>
      <c r="W394" s="134"/>
      <c r="X394" s="134"/>
    </row>
    <row r="395" spans="1:24" s="1" customFormat="1" ht="15" customHeight="1">
      <c r="A395" s="409">
        <f t="shared" si="103"/>
        <v>5.7499999999999996E-2</v>
      </c>
      <c r="B395" s="406">
        <f t="shared" si="104"/>
        <v>4.7916666666666663E-3</v>
      </c>
      <c r="C395" s="197">
        <f t="shared" si="105"/>
        <v>31</v>
      </c>
      <c r="D395" s="290">
        <v>363</v>
      </c>
      <c r="E395" s="300">
        <f t="shared" si="115"/>
        <v>0</v>
      </c>
      <c r="F395" s="292">
        <f t="shared" si="106"/>
        <v>0</v>
      </c>
      <c r="G395" s="292">
        <f t="shared" si="107"/>
        <v>0</v>
      </c>
      <c r="H395" s="293">
        <f t="shared" si="108"/>
        <v>0</v>
      </c>
      <c r="I395" s="301">
        <f t="shared" si="116"/>
        <v>0</v>
      </c>
      <c r="J395" s="510">
        <f t="shared" si="109"/>
        <v>0</v>
      </c>
      <c r="K395" s="292">
        <f t="shared" si="110"/>
        <v>0</v>
      </c>
      <c r="L395" s="321">
        <f t="shared" si="119"/>
        <v>0</v>
      </c>
      <c r="M395" s="300">
        <f t="shared" si="117"/>
        <v>0</v>
      </c>
      <c r="N395" s="292">
        <f t="shared" si="111"/>
        <v>0</v>
      </c>
      <c r="O395" s="292">
        <f t="shared" si="112"/>
        <v>0</v>
      </c>
      <c r="P395" s="293">
        <f t="shared" si="101"/>
        <v>0</v>
      </c>
      <c r="Q395" s="301">
        <f t="shared" si="118"/>
        <v>0</v>
      </c>
      <c r="R395" s="292">
        <f t="shared" si="113"/>
        <v>0</v>
      </c>
      <c r="S395" s="292">
        <f t="shared" si="114"/>
        <v>0</v>
      </c>
      <c r="T395" s="321">
        <f t="shared" si="102"/>
        <v>0</v>
      </c>
      <c r="U395" s="134"/>
      <c r="V395" s="134"/>
      <c r="W395" s="134"/>
      <c r="X395" s="134"/>
    </row>
    <row r="396" spans="1:24" s="1" customFormat="1" ht="15" customHeight="1">
      <c r="A396" s="409">
        <f t="shared" si="103"/>
        <v>5.7499999999999996E-2</v>
      </c>
      <c r="B396" s="406">
        <f t="shared" si="104"/>
        <v>4.7916666666666663E-3</v>
      </c>
      <c r="C396" s="197">
        <f t="shared" si="105"/>
        <v>31</v>
      </c>
      <c r="D396" s="290">
        <v>364</v>
      </c>
      <c r="E396" s="300">
        <f t="shared" si="115"/>
        <v>0</v>
      </c>
      <c r="F396" s="292">
        <f t="shared" si="106"/>
        <v>0</v>
      </c>
      <c r="G396" s="292">
        <f t="shared" si="107"/>
        <v>0</v>
      </c>
      <c r="H396" s="293">
        <f t="shared" si="108"/>
        <v>0</v>
      </c>
      <c r="I396" s="301">
        <f t="shared" si="116"/>
        <v>0</v>
      </c>
      <c r="J396" s="510">
        <f t="shared" si="109"/>
        <v>0</v>
      </c>
      <c r="K396" s="292">
        <f t="shared" si="110"/>
        <v>0</v>
      </c>
      <c r="L396" s="321">
        <f t="shared" si="119"/>
        <v>0</v>
      </c>
      <c r="M396" s="300">
        <f t="shared" si="117"/>
        <v>0</v>
      </c>
      <c r="N396" s="292">
        <f t="shared" si="111"/>
        <v>0</v>
      </c>
      <c r="O396" s="292">
        <f t="shared" si="112"/>
        <v>0</v>
      </c>
      <c r="P396" s="293">
        <f t="shared" si="101"/>
        <v>0</v>
      </c>
      <c r="Q396" s="301">
        <f t="shared" si="118"/>
        <v>0</v>
      </c>
      <c r="R396" s="292">
        <f t="shared" si="113"/>
        <v>0</v>
      </c>
      <c r="S396" s="292">
        <f t="shared" si="114"/>
        <v>0</v>
      </c>
      <c r="T396" s="321">
        <f t="shared" si="102"/>
        <v>0</v>
      </c>
      <c r="U396" s="134"/>
      <c r="V396" s="134"/>
      <c r="W396" s="134"/>
      <c r="X396" s="134"/>
    </row>
    <row r="397" spans="1:24" s="1" customFormat="1" ht="15" customHeight="1">
      <c r="A397" s="409">
        <f t="shared" si="103"/>
        <v>5.7499999999999996E-2</v>
      </c>
      <c r="B397" s="406">
        <f t="shared" si="104"/>
        <v>4.7916666666666663E-3</v>
      </c>
      <c r="C397" s="197">
        <f t="shared" si="105"/>
        <v>31</v>
      </c>
      <c r="D397" s="290">
        <v>365</v>
      </c>
      <c r="E397" s="300">
        <f t="shared" si="115"/>
        <v>0</v>
      </c>
      <c r="F397" s="292">
        <f t="shared" si="106"/>
        <v>0</v>
      </c>
      <c r="G397" s="292">
        <f t="shared" si="107"/>
        <v>0</v>
      </c>
      <c r="H397" s="293">
        <f t="shared" si="108"/>
        <v>0</v>
      </c>
      <c r="I397" s="301">
        <f t="shared" si="116"/>
        <v>0</v>
      </c>
      <c r="J397" s="510">
        <f t="shared" si="109"/>
        <v>0</v>
      </c>
      <c r="K397" s="292">
        <f t="shared" si="110"/>
        <v>0</v>
      </c>
      <c r="L397" s="321">
        <f t="shared" si="119"/>
        <v>0</v>
      </c>
      <c r="M397" s="300">
        <f t="shared" si="117"/>
        <v>0</v>
      </c>
      <c r="N397" s="292">
        <f t="shared" si="111"/>
        <v>0</v>
      </c>
      <c r="O397" s="292">
        <f t="shared" si="112"/>
        <v>0</v>
      </c>
      <c r="P397" s="293">
        <f t="shared" si="101"/>
        <v>0</v>
      </c>
      <c r="Q397" s="301">
        <f t="shared" si="118"/>
        <v>0</v>
      </c>
      <c r="R397" s="292">
        <f t="shared" si="113"/>
        <v>0</v>
      </c>
      <c r="S397" s="292">
        <f t="shared" si="114"/>
        <v>0</v>
      </c>
      <c r="T397" s="321">
        <f t="shared" si="102"/>
        <v>0</v>
      </c>
      <c r="U397" s="134"/>
      <c r="V397" s="134"/>
      <c r="W397" s="134"/>
      <c r="X397" s="134"/>
    </row>
    <row r="398" spans="1:24" s="1" customFormat="1" ht="15" customHeight="1">
      <c r="A398" s="409">
        <f t="shared" si="103"/>
        <v>5.7499999999999996E-2</v>
      </c>
      <c r="B398" s="406">
        <f t="shared" si="104"/>
        <v>4.7916666666666663E-3</v>
      </c>
      <c r="C398" s="197">
        <f t="shared" si="105"/>
        <v>31</v>
      </c>
      <c r="D398" s="290">
        <v>366</v>
      </c>
      <c r="E398" s="300">
        <f t="shared" si="115"/>
        <v>0</v>
      </c>
      <c r="F398" s="292">
        <f t="shared" si="106"/>
        <v>0</v>
      </c>
      <c r="G398" s="292">
        <f t="shared" si="107"/>
        <v>0</v>
      </c>
      <c r="H398" s="293">
        <f t="shared" si="108"/>
        <v>0</v>
      </c>
      <c r="I398" s="301">
        <f t="shared" si="116"/>
        <v>0</v>
      </c>
      <c r="J398" s="510">
        <f t="shared" si="109"/>
        <v>0</v>
      </c>
      <c r="K398" s="292">
        <f t="shared" si="110"/>
        <v>0</v>
      </c>
      <c r="L398" s="321">
        <f t="shared" si="119"/>
        <v>0</v>
      </c>
      <c r="M398" s="300">
        <f t="shared" si="117"/>
        <v>0</v>
      </c>
      <c r="N398" s="292">
        <f t="shared" si="111"/>
        <v>0</v>
      </c>
      <c r="O398" s="292">
        <f t="shared" si="112"/>
        <v>0</v>
      </c>
      <c r="P398" s="293">
        <f t="shared" si="101"/>
        <v>0</v>
      </c>
      <c r="Q398" s="301">
        <f t="shared" si="118"/>
        <v>0</v>
      </c>
      <c r="R398" s="292">
        <f t="shared" si="113"/>
        <v>0</v>
      </c>
      <c r="S398" s="292">
        <f t="shared" si="114"/>
        <v>0</v>
      </c>
      <c r="T398" s="321">
        <f t="shared" si="102"/>
        <v>0</v>
      </c>
      <c r="U398" s="134"/>
      <c r="V398" s="134"/>
      <c r="W398" s="134"/>
      <c r="X398" s="134"/>
    </row>
    <row r="399" spans="1:24" s="1" customFormat="1" ht="15" customHeight="1">
      <c r="A399" s="409">
        <f t="shared" si="103"/>
        <v>5.7499999999999996E-2</v>
      </c>
      <c r="B399" s="406">
        <f t="shared" si="104"/>
        <v>4.7916666666666663E-3</v>
      </c>
      <c r="C399" s="197">
        <f t="shared" si="105"/>
        <v>31</v>
      </c>
      <c r="D399" s="290">
        <v>367</v>
      </c>
      <c r="E399" s="300">
        <f t="shared" si="115"/>
        <v>0</v>
      </c>
      <c r="F399" s="292">
        <f t="shared" si="106"/>
        <v>0</v>
      </c>
      <c r="G399" s="292">
        <f t="shared" si="107"/>
        <v>0</v>
      </c>
      <c r="H399" s="293">
        <f t="shared" si="108"/>
        <v>0</v>
      </c>
      <c r="I399" s="301">
        <f t="shared" si="116"/>
        <v>0</v>
      </c>
      <c r="J399" s="510">
        <f t="shared" si="109"/>
        <v>0</v>
      </c>
      <c r="K399" s="292">
        <f t="shared" si="110"/>
        <v>0</v>
      </c>
      <c r="L399" s="321">
        <f t="shared" si="119"/>
        <v>0</v>
      </c>
      <c r="M399" s="300">
        <f t="shared" si="117"/>
        <v>0</v>
      </c>
      <c r="N399" s="292">
        <f t="shared" si="111"/>
        <v>0</v>
      </c>
      <c r="O399" s="292">
        <f t="shared" si="112"/>
        <v>0</v>
      </c>
      <c r="P399" s="293">
        <f t="shared" si="101"/>
        <v>0</v>
      </c>
      <c r="Q399" s="301">
        <f t="shared" si="118"/>
        <v>0</v>
      </c>
      <c r="R399" s="292">
        <f t="shared" si="113"/>
        <v>0</v>
      </c>
      <c r="S399" s="292">
        <f t="shared" si="114"/>
        <v>0</v>
      </c>
      <c r="T399" s="321">
        <f t="shared" si="102"/>
        <v>0</v>
      </c>
      <c r="U399" s="134"/>
      <c r="V399" s="134"/>
      <c r="W399" s="134"/>
      <c r="X399" s="134"/>
    </row>
    <row r="400" spans="1:24" s="1" customFormat="1" ht="15" customHeight="1">
      <c r="A400" s="409">
        <f t="shared" si="103"/>
        <v>5.7499999999999996E-2</v>
      </c>
      <c r="B400" s="406">
        <f t="shared" si="104"/>
        <v>4.7916666666666663E-3</v>
      </c>
      <c r="C400" s="197">
        <f t="shared" si="105"/>
        <v>31</v>
      </c>
      <c r="D400" s="290">
        <v>368</v>
      </c>
      <c r="E400" s="300">
        <f t="shared" si="115"/>
        <v>0</v>
      </c>
      <c r="F400" s="292">
        <f t="shared" si="106"/>
        <v>0</v>
      </c>
      <c r="G400" s="292">
        <f t="shared" si="107"/>
        <v>0</v>
      </c>
      <c r="H400" s="293">
        <f t="shared" si="108"/>
        <v>0</v>
      </c>
      <c r="I400" s="301">
        <f t="shared" si="116"/>
        <v>0</v>
      </c>
      <c r="J400" s="510">
        <f t="shared" si="109"/>
        <v>0</v>
      </c>
      <c r="K400" s="292">
        <f t="shared" si="110"/>
        <v>0</v>
      </c>
      <c r="L400" s="321">
        <f t="shared" si="119"/>
        <v>0</v>
      </c>
      <c r="M400" s="300">
        <f t="shared" si="117"/>
        <v>0</v>
      </c>
      <c r="N400" s="292">
        <f t="shared" si="111"/>
        <v>0</v>
      </c>
      <c r="O400" s="292">
        <f t="shared" si="112"/>
        <v>0</v>
      </c>
      <c r="P400" s="293">
        <f t="shared" si="101"/>
        <v>0</v>
      </c>
      <c r="Q400" s="301">
        <f t="shared" si="118"/>
        <v>0</v>
      </c>
      <c r="R400" s="292">
        <f t="shared" si="113"/>
        <v>0</v>
      </c>
      <c r="S400" s="292">
        <f t="shared" si="114"/>
        <v>0</v>
      </c>
      <c r="T400" s="321">
        <f t="shared" si="102"/>
        <v>0</v>
      </c>
      <c r="U400" s="134"/>
      <c r="V400" s="134"/>
      <c r="W400" s="134"/>
      <c r="X400" s="134"/>
    </row>
    <row r="401" spans="1:24" s="1" customFormat="1" ht="15" customHeight="1">
      <c r="A401" s="409">
        <f t="shared" si="103"/>
        <v>5.7499999999999996E-2</v>
      </c>
      <c r="B401" s="406">
        <f t="shared" si="104"/>
        <v>4.7916666666666663E-3</v>
      </c>
      <c r="C401" s="197">
        <f t="shared" si="105"/>
        <v>31</v>
      </c>
      <c r="D401" s="290">
        <v>369</v>
      </c>
      <c r="E401" s="300">
        <f t="shared" si="115"/>
        <v>0</v>
      </c>
      <c r="F401" s="292">
        <f t="shared" si="106"/>
        <v>0</v>
      </c>
      <c r="G401" s="292">
        <f t="shared" si="107"/>
        <v>0</v>
      </c>
      <c r="H401" s="293">
        <f t="shared" si="108"/>
        <v>0</v>
      </c>
      <c r="I401" s="301">
        <f t="shared" si="116"/>
        <v>0</v>
      </c>
      <c r="J401" s="510">
        <f t="shared" si="109"/>
        <v>0</v>
      </c>
      <c r="K401" s="292">
        <f t="shared" si="110"/>
        <v>0</v>
      </c>
      <c r="L401" s="321">
        <f t="shared" si="119"/>
        <v>0</v>
      </c>
      <c r="M401" s="300">
        <f t="shared" si="117"/>
        <v>0</v>
      </c>
      <c r="N401" s="292">
        <f t="shared" si="111"/>
        <v>0</v>
      </c>
      <c r="O401" s="292">
        <f t="shared" si="112"/>
        <v>0</v>
      </c>
      <c r="P401" s="293">
        <f t="shared" si="101"/>
        <v>0</v>
      </c>
      <c r="Q401" s="301">
        <f t="shared" si="118"/>
        <v>0</v>
      </c>
      <c r="R401" s="292">
        <f t="shared" si="113"/>
        <v>0</v>
      </c>
      <c r="S401" s="292">
        <f t="shared" si="114"/>
        <v>0</v>
      </c>
      <c r="T401" s="321">
        <f t="shared" si="102"/>
        <v>0</v>
      </c>
      <c r="U401" s="134"/>
      <c r="V401" s="134"/>
      <c r="W401" s="134"/>
      <c r="X401" s="134"/>
    </row>
    <row r="402" spans="1:24" s="1" customFormat="1" ht="15" customHeight="1" thickBot="1">
      <c r="A402" s="410">
        <f t="shared" si="103"/>
        <v>5.7499999999999996E-2</v>
      </c>
      <c r="B402" s="407">
        <f t="shared" si="104"/>
        <v>4.7916666666666663E-3</v>
      </c>
      <c r="C402" s="223">
        <f t="shared" si="105"/>
        <v>31</v>
      </c>
      <c r="D402" s="304">
        <v>370</v>
      </c>
      <c r="E402" s="305">
        <f t="shared" si="115"/>
        <v>0</v>
      </c>
      <c r="F402" s="306">
        <f t="shared" si="106"/>
        <v>0</v>
      </c>
      <c r="G402" s="306">
        <f t="shared" si="107"/>
        <v>0</v>
      </c>
      <c r="H402" s="307">
        <f t="shared" si="108"/>
        <v>0</v>
      </c>
      <c r="I402" s="308">
        <f t="shared" si="116"/>
        <v>0</v>
      </c>
      <c r="J402" s="511">
        <f t="shared" si="109"/>
        <v>0</v>
      </c>
      <c r="K402" s="306">
        <f t="shared" si="110"/>
        <v>0</v>
      </c>
      <c r="L402" s="323">
        <f t="shared" si="119"/>
        <v>0</v>
      </c>
      <c r="M402" s="305">
        <f t="shared" si="117"/>
        <v>0</v>
      </c>
      <c r="N402" s="306">
        <f t="shared" si="111"/>
        <v>0</v>
      </c>
      <c r="O402" s="306">
        <f t="shared" si="112"/>
        <v>0</v>
      </c>
      <c r="P402" s="307">
        <f t="shared" si="101"/>
        <v>0</v>
      </c>
      <c r="Q402" s="308">
        <f t="shared" si="118"/>
        <v>0</v>
      </c>
      <c r="R402" s="306">
        <f t="shared" si="113"/>
        <v>0</v>
      </c>
      <c r="S402" s="306">
        <f t="shared" si="114"/>
        <v>0</v>
      </c>
      <c r="T402" s="323">
        <f t="shared" si="102"/>
        <v>0</v>
      </c>
      <c r="U402" s="134"/>
      <c r="V402" s="134"/>
      <c r="W402" s="134"/>
      <c r="X402" s="134"/>
    </row>
  </sheetData>
  <mergeCells count="5">
    <mergeCell ref="E30:H30"/>
    <mergeCell ref="I30:L30"/>
    <mergeCell ref="M30:P30"/>
    <mergeCell ref="Q30:T30"/>
    <mergeCell ref="H26:H28"/>
  </mergeCells>
  <conditionalFormatting sqref="F7:F11 F13:F17">
    <cfRule type="cellIs" dxfId="3" priority="1" stopIfTrue="1" operator="equal">
      <formula>-1</formula>
    </cfRule>
  </conditionalFormatting>
  <printOptions horizontalCentered="1" verticalCentered="1"/>
  <pageMargins left="0" right="0" top="0" bottom="0" header="0" footer="0"/>
  <pageSetup paperSize="9" orientation="portrait" horizontalDpi="1200" verticalDpi="2048" r:id="rId1"/>
  <headerFooter alignWithMargins="0">
    <oddFooter>&amp;"Helvetica,Regular"&amp;11&amp;P</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1900-000000000000}">
          <x14:formula1>
            <xm:f>'Secured - Table 1'!$B$227:$B$228</xm:f>
          </x14:formula1>
          <xm:sqref>B19</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V403"/>
  <sheetViews>
    <sheetView showGridLines="0" topLeftCell="A18" zoomScale="85" zoomScaleNormal="85" workbookViewId="0">
      <selection activeCell="A22" sqref="A22"/>
    </sheetView>
  </sheetViews>
  <sheetFormatPr defaultColWidth="7.8984375" defaultRowHeight="21" customHeight="1"/>
  <cols>
    <col min="1" max="1" width="9.296875" style="1" bestFit="1" customWidth="1"/>
    <col min="2" max="2" width="7.8984375" style="1" customWidth="1"/>
    <col min="3" max="3" width="3.09765625" style="1" bestFit="1" customWidth="1"/>
    <col min="4" max="4" width="4.8984375" style="1" customWidth="1"/>
    <col min="5" max="5" width="11.8984375" style="1" bestFit="1" customWidth="1"/>
    <col min="6" max="6" width="11.8984375" style="1" customWidth="1"/>
    <col min="7" max="7" width="10.59765625" style="1" customWidth="1"/>
    <col min="8" max="8" width="13.19921875" style="1" customWidth="1"/>
    <col min="9" max="9" width="21.296875" style="1" hidden="1" customWidth="1"/>
    <col min="10" max="10" width="11.69921875" style="402" hidden="1" customWidth="1"/>
    <col min="11" max="12" width="11.8984375" style="1" hidden="1" customWidth="1"/>
    <col min="13" max="14" width="10" style="1" hidden="1" customWidth="1"/>
    <col min="15" max="16" width="11.8984375" style="1" hidden="1" customWidth="1"/>
    <col min="17" max="17" width="21.296875" style="1" hidden="1" customWidth="1"/>
    <col min="18" max="18" width="9.8984375" style="1" hidden="1" customWidth="1"/>
    <col min="19" max="19" width="8.59765625" style="1" hidden="1" customWidth="1"/>
    <col min="20" max="20" width="11.8984375" style="1" hidden="1" customWidth="1"/>
    <col min="21" max="21" width="4.8984375" style="1" hidden="1" customWidth="1"/>
    <col min="22" max="22" width="7.8984375" style="1" hidden="1" customWidth="1"/>
    <col min="23" max="23" width="9.296875" style="1" hidden="1" customWidth="1"/>
    <col min="24" max="24" width="7.8984375" style="1" hidden="1" customWidth="1"/>
    <col min="25" max="256" width="7.5" style="1" customWidth="1"/>
  </cols>
  <sheetData>
    <row r="1" spans="1:24" ht="27" hidden="1" customHeight="1" thickBot="1">
      <c r="A1" s="134"/>
      <c r="B1" s="134"/>
      <c r="C1" s="134"/>
      <c r="D1" s="135" t="str">
        <f>"ตารางคำนวณ "&amp;'Secured - Table 1'!$C$33</f>
        <v>ตารางคำนวณ ลูกค้า Re-Finance II , No MRTA  (waive all fees)</v>
      </c>
      <c r="E1" s="136"/>
      <c r="F1" s="136"/>
      <c r="G1" s="136"/>
      <c r="H1" s="136"/>
      <c r="I1" s="136"/>
      <c r="J1" s="392"/>
      <c r="K1" s="136"/>
      <c r="L1" s="136"/>
      <c r="M1" s="136"/>
      <c r="N1" s="136"/>
      <c r="O1" s="136"/>
      <c r="P1" s="137"/>
      <c r="Q1" s="134"/>
      <c r="R1" s="134"/>
      <c r="S1" s="134"/>
      <c r="T1" s="134"/>
      <c r="U1" s="134"/>
      <c r="V1" s="134"/>
      <c r="W1" s="134"/>
      <c r="X1" s="134"/>
    </row>
    <row r="2" spans="1:24" ht="9" hidden="1" customHeight="1" thickBot="1">
      <c r="A2" s="134"/>
      <c r="B2" s="134"/>
      <c r="C2" s="134"/>
      <c r="D2" s="134"/>
      <c r="E2" s="138"/>
      <c r="F2" s="139"/>
      <c r="G2" s="134"/>
      <c r="H2" s="138"/>
      <c r="I2" s="139"/>
      <c r="J2" s="393"/>
      <c r="K2" s="138"/>
      <c r="L2" s="139"/>
      <c r="M2" s="134"/>
      <c r="N2" s="134"/>
      <c r="O2" s="134"/>
      <c r="P2" s="134"/>
      <c r="Q2" s="134"/>
      <c r="R2" s="134"/>
      <c r="S2" s="134"/>
      <c r="T2" s="134"/>
      <c r="U2" s="134"/>
      <c r="V2" s="134"/>
      <c r="W2" s="134"/>
      <c r="X2" s="134"/>
    </row>
    <row r="3" spans="1:24" ht="36" hidden="1" customHeight="1">
      <c r="A3" s="134"/>
      <c r="B3" s="134"/>
      <c r="C3" s="134"/>
      <c r="D3" s="140"/>
      <c r="E3" s="141"/>
      <c r="F3" s="142"/>
      <c r="G3" s="143" t="s">
        <v>100</v>
      </c>
      <c r="H3" s="144" t="s">
        <v>101</v>
      </c>
      <c r="I3" s="144" t="s">
        <v>102</v>
      </c>
      <c r="J3" s="394" t="s">
        <v>103</v>
      </c>
      <c r="K3" s="145" t="s">
        <v>104</v>
      </c>
      <c r="L3" s="146" t="s">
        <v>105</v>
      </c>
      <c r="M3" s="143" t="s">
        <v>106</v>
      </c>
      <c r="N3" s="144" t="s">
        <v>107</v>
      </c>
      <c r="O3" s="144" t="s">
        <v>108</v>
      </c>
      <c r="P3" s="147" t="s">
        <v>109</v>
      </c>
      <c r="Q3" s="134"/>
      <c r="R3" s="134"/>
      <c r="S3" s="134"/>
      <c r="T3" s="134"/>
      <c r="U3" s="134"/>
      <c r="V3" s="134"/>
      <c r="W3" s="134"/>
      <c r="X3" s="134"/>
    </row>
    <row r="4" spans="1:24" ht="18" hidden="1" customHeight="1">
      <c r="A4" s="134"/>
      <c r="B4" s="134"/>
      <c r="C4" s="134"/>
      <c r="D4" s="148" t="s">
        <v>110</v>
      </c>
      <c r="E4" s="149"/>
      <c r="F4" s="150"/>
      <c r="G4" s="151">
        <f>F19</f>
        <v>3376000</v>
      </c>
      <c r="H4" s="152"/>
      <c r="I4" s="152">
        <f>'Secured - Table 1'!$C$35*12</f>
        <v>420</v>
      </c>
      <c r="J4" s="395">
        <f>($J$7*$C$7+$J$8*$C$8+$J$9*$C$9+$J$10*$C$10+$J$11*('Secured - Table 1'!$C$35*12-SUM($C$7:$C$10)))/('Secured - Table 1'!$C$35*12)</f>
        <v>5.2485714285714288E-2</v>
      </c>
      <c r="K4" s="154">
        <f>IF(OR($G$7=0,$I$8=0),0,PMT($J4/12,$I4,-$G4))</f>
        <v>17577.166743048554</v>
      </c>
      <c r="L4" s="155"/>
      <c r="M4" s="156">
        <v>54700</v>
      </c>
      <c r="N4" s="157">
        <f>IF(OR($G$7=0,$I$8=0),0,370-COUNTIF(G34:G403,0))</f>
        <v>72</v>
      </c>
      <c r="O4" s="158">
        <f>SUM(H34:H403)</f>
        <v>3932090.120000001</v>
      </c>
      <c r="P4" s="159">
        <f>IF(OR($G$7=0,$I$8=0),0,SUM(F34:F69))</f>
        <v>408040.0799999999</v>
      </c>
      <c r="Q4" s="160">
        <f>O4+3200+3310</f>
        <v>3938600.120000001</v>
      </c>
      <c r="R4" s="161"/>
      <c r="S4" s="134"/>
      <c r="T4" s="134"/>
      <c r="U4" s="134"/>
      <c r="V4" s="134"/>
      <c r="W4" s="134"/>
      <c r="X4" s="134"/>
    </row>
    <row r="5" spans="1:24" ht="18" hidden="1" customHeight="1">
      <c r="A5" s="134"/>
      <c r="B5" s="134"/>
      <c r="C5" s="134"/>
      <c r="D5" s="162" t="s">
        <v>111</v>
      </c>
      <c r="E5" s="163"/>
      <c r="F5" s="164"/>
      <c r="G5" s="165">
        <f>G4</f>
        <v>3376000</v>
      </c>
      <c r="H5" s="166"/>
      <c r="I5" s="166">
        <f>I4-12</f>
        <v>408</v>
      </c>
      <c r="J5" s="396">
        <f>($J$7*$C$7+$J$8*$C$8+$J$9*$C$9+$J$10*$C$10+$J$11*('Secured - Table 1'!$C$35*12-SUM($C$7:$C$10)))/('Secured - Table 1'!$C$35*12)</f>
        <v>5.2485714285714288E-2</v>
      </c>
      <c r="K5" s="168">
        <f>IF(OR($G$7=0,$I$8=0),0,PMT($J5/12,$I5,-$G5))</f>
        <v>17758.952382462448</v>
      </c>
      <c r="L5" s="169"/>
      <c r="M5" s="170">
        <f>IF(OR($G$7=0,$I$8=0),0,ROUNDUP(PMT(($J5+1%)/12,$I5,-$G5),-1))</f>
        <v>19980</v>
      </c>
      <c r="N5" s="171">
        <f>IF(OR($G$7=0,$I$8=0),0,370-COUNTIF(K46:K403,0))</f>
        <v>322</v>
      </c>
      <c r="O5" s="172">
        <f>SUM(L34:L403)</f>
        <v>6327956.6600000011</v>
      </c>
      <c r="P5" s="173">
        <f>IF(OR($G$7=0,$I$8=0),0,SUM(J34:J69))</f>
        <v>520612.64999999985</v>
      </c>
      <c r="Q5" s="134"/>
      <c r="R5" s="161"/>
      <c r="S5" s="134"/>
      <c r="T5" s="134"/>
      <c r="U5" s="134"/>
      <c r="V5" s="134"/>
      <c r="W5" s="134"/>
      <c r="X5" s="134"/>
    </row>
    <row r="6" spans="1:24" ht="18" hidden="1" customHeight="1">
      <c r="A6" s="134"/>
      <c r="B6" s="134"/>
      <c r="C6" s="134"/>
      <c r="D6" s="174" t="s">
        <v>112</v>
      </c>
      <c r="E6" s="175"/>
      <c r="F6" s="176"/>
      <c r="G6" s="151"/>
      <c r="H6" s="177"/>
      <c r="I6" s="152"/>
      <c r="J6" s="395"/>
      <c r="K6" s="154"/>
      <c r="L6" s="178"/>
      <c r="M6" s="179"/>
      <c r="N6" s="180"/>
      <c r="O6" s="152"/>
      <c r="P6" s="181"/>
      <c r="Q6" s="134"/>
      <c r="R6" s="182"/>
      <c r="S6" s="134"/>
      <c r="T6" s="134"/>
      <c r="U6" s="134"/>
      <c r="V6" s="134"/>
      <c r="W6" s="183"/>
      <c r="X6" s="134"/>
    </row>
    <row r="7" spans="1:24" ht="18" hidden="1" customHeight="1" thickBot="1">
      <c r="A7" s="151">
        <v>0</v>
      </c>
      <c r="B7" s="403">
        <f>D20</f>
        <v>5.1999999999999998E-2</v>
      </c>
      <c r="C7" s="185">
        <f>VLOOKUP('Secured - Table 1'!$C$33,'Secured - Table 1'!$L$79:$AY$98,'Secured - Table 1'!M$76,FALSE)</f>
        <v>12</v>
      </c>
      <c r="D7" s="186"/>
      <c r="E7" s="187">
        <f>'Secured - Table 1'!B37</f>
        <v>420</v>
      </c>
      <c r="F7" s="188" t="str">
        <f>'Secured - Table 1'!C37</f>
        <v>MRR-4.50%</v>
      </c>
      <c r="G7" s="189">
        <f>F19</f>
        <v>3376000</v>
      </c>
      <c r="H7" s="190"/>
      <c r="I7" s="191">
        <f>'Secured - Table 1'!$C$35*12</f>
        <v>420</v>
      </c>
      <c r="J7" s="397">
        <f>B7</f>
        <v>5.1999999999999998E-2</v>
      </c>
      <c r="K7" s="193">
        <f>IF(OR($G$7=0,$I$8=0),0,PMT($J7/12,$I7,-$G7))</f>
        <v>17471.283750164097</v>
      </c>
      <c r="L7" s="194"/>
      <c r="M7" s="195"/>
      <c r="N7" s="196"/>
      <c r="O7" s="191"/>
      <c r="P7" s="197"/>
      <c r="Q7" s="134"/>
      <c r="R7" s="198"/>
      <c r="S7" s="134"/>
      <c r="T7" s="134"/>
      <c r="U7" s="134"/>
      <c r="V7" s="134"/>
      <c r="W7" s="134"/>
      <c r="X7" s="134"/>
    </row>
    <row r="8" spans="1:24" ht="18" hidden="1" customHeight="1">
      <c r="A8" s="189">
        <f>SUM(C$7:C7)+1</f>
        <v>13</v>
      </c>
      <c r="B8" s="404">
        <f>D21</f>
        <v>5.2499999999999998E-2</v>
      </c>
      <c r="C8" s="185">
        <f>VLOOKUP('Secured - Table 1'!$C$33,'Secured - Table 1'!$L$79:$AY$98,'Secured - Table 1'!N$76,FALSE)</f>
        <v>12</v>
      </c>
      <c r="D8" s="186"/>
      <c r="E8" s="187" t="str">
        <f>'Secured - Table 1'!B38</f>
        <v>ปีที่ 1</v>
      </c>
      <c r="F8" s="188" t="str">
        <f>'Secured - Table 1'!C38</f>
        <v>MRR-2.50%</v>
      </c>
      <c r="G8" s="189">
        <f>VLOOKUP(A8,$D$33:$T$403,10,FALSE)</f>
        <v>3009368.4500000011</v>
      </c>
      <c r="H8" s="190"/>
      <c r="I8" s="191">
        <f>I7-C7</f>
        <v>408</v>
      </c>
      <c r="J8" s="397">
        <f>B8</f>
        <v>5.2499999999999998E-2</v>
      </c>
      <c r="K8" s="193">
        <f>IF(OR($G$7=0,$I$8=0),0,PMT($J8/12,$I8,-$G8))</f>
        <v>15833.098061976341</v>
      </c>
      <c r="L8" s="194"/>
      <c r="M8" s="195"/>
      <c r="N8" s="196"/>
      <c r="O8" s="191"/>
      <c r="P8" s="197"/>
      <c r="Q8" s="200" t="str">
        <f>$V$31</f>
        <v>% ปรับปรุงค่างวดแบบขั้นบันได</v>
      </c>
      <c r="R8" s="201" t="s">
        <v>113</v>
      </c>
      <c r="S8" s="202" t="s">
        <v>114</v>
      </c>
      <c r="T8" s="134"/>
      <c r="U8" s="134"/>
      <c r="V8" s="134"/>
      <c r="W8" s="134"/>
      <c r="X8" s="134"/>
    </row>
    <row r="9" spans="1:24" ht="18" hidden="1" customHeight="1">
      <c r="A9" s="189">
        <f>SUM(C$7:C8)+1</f>
        <v>25</v>
      </c>
      <c r="B9" s="404">
        <f>D22</f>
        <v>5.2499999999999998E-2</v>
      </c>
      <c r="C9" s="185">
        <f>VLOOKUP('Secured - Table 1'!$C$33,'Secured - Table 1'!$L$79:$AY$98,'Secured - Table 1'!O$76,FALSE)</f>
        <v>12</v>
      </c>
      <c r="D9" s="186"/>
      <c r="E9" s="187" t="str">
        <f>'Secured - Table 1'!B39</f>
        <v>ปีที่ 2</v>
      </c>
      <c r="F9" s="188" t="str">
        <f>'Secured - Table 1'!C39</f>
        <v>MRR-2.50%</v>
      </c>
      <c r="G9" s="189">
        <f>VLOOKUP(A9,$D$33:$T$403,10,FALSE)</f>
        <v>2624917.0100000012</v>
      </c>
      <c r="H9" s="190"/>
      <c r="I9" s="191">
        <f>I8-C8</f>
        <v>396</v>
      </c>
      <c r="J9" s="397">
        <f>B9</f>
        <v>5.2499999999999998E-2</v>
      </c>
      <c r="K9" s="193">
        <f>IF(OR($G$7=0,$I$8=0),0,PMT($J9/12,$I9,-$G9))</f>
        <v>13962.515853443514</v>
      </c>
      <c r="L9" s="203" t="s">
        <v>115</v>
      </c>
      <c r="M9" s="204">
        <f>ROUNDUP($M10/$Q9,-1)</f>
        <v>44270</v>
      </c>
      <c r="N9" s="196"/>
      <c r="O9" s="191"/>
      <c r="P9" s="197"/>
      <c r="Q9" s="205">
        <v>1.1000000000000001</v>
      </c>
      <c r="R9" s="206"/>
      <c r="S9" s="197"/>
      <c r="T9" s="134"/>
      <c r="U9" s="134"/>
      <c r="V9" s="134"/>
      <c r="W9" s="134"/>
      <c r="X9" s="134"/>
    </row>
    <row r="10" spans="1:24" ht="18" hidden="1" customHeight="1">
      <c r="A10" s="189">
        <f>SUM(C$7:C9)+1</f>
        <v>37</v>
      </c>
      <c r="B10" s="404">
        <f>J10</f>
        <v>7.9000000000000001E-2</v>
      </c>
      <c r="C10" s="185">
        <f>VLOOKUP('Secured - Table 1'!$C$33,'Secured - Table 1'!$L$79:$AY$98,'Secured - Table 1'!P$76,FALSE)</f>
        <v>0</v>
      </c>
      <c r="D10" s="186"/>
      <c r="E10" s="187" t="str">
        <f>'Secured - Table 1'!B40</f>
        <v>ปีที่ 3</v>
      </c>
      <c r="F10" s="188" t="str">
        <f>'Secured - Table 1'!C40</f>
        <v>MLR-1.25%</v>
      </c>
      <c r="G10" s="189">
        <f>VLOOKUP(A10,$D$33:$T$403,10,FALSE)</f>
        <v>2165761.9700000016</v>
      </c>
      <c r="H10" s="190"/>
      <c r="I10" s="191">
        <f>I9-C9</f>
        <v>384</v>
      </c>
      <c r="J10" s="397">
        <f>'Secured - Table 1'!D40</f>
        <v>7.9000000000000001E-2</v>
      </c>
      <c r="K10" s="193">
        <f>IF(OR($G$7=0,$I$8=0),0,PMT($J10/12,$I10,-$G10))</f>
        <v>15505.886069751086</v>
      </c>
      <c r="L10" s="203" t="s">
        <v>116</v>
      </c>
      <c r="M10" s="204">
        <f>ROUNDUP($M$4*$Q10,-1)</f>
        <v>48690</v>
      </c>
      <c r="N10" s="196"/>
      <c r="O10" s="191"/>
      <c r="P10" s="197"/>
      <c r="Q10" s="207">
        <f>IF(OR($G$7=0,$I$8=0),0,VLOOKUP($I$8/12,$V$33:$X$63,2))</f>
        <v>0.89</v>
      </c>
      <c r="R10" s="206">
        <f>IF(M9=0,0,M10/M9)</f>
        <v>1.099841879376553</v>
      </c>
      <c r="S10" s="197">
        <f>M10-M9</f>
        <v>4420</v>
      </c>
      <c r="T10" s="134"/>
      <c r="U10" s="134"/>
      <c r="V10" s="134"/>
      <c r="W10" s="134"/>
      <c r="X10" s="134"/>
    </row>
    <row r="11" spans="1:24" ht="18" hidden="1" customHeight="1" thickBot="1">
      <c r="A11" s="165">
        <f>SUM(C$7:C10)+1</f>
        <v>37</v>
      </c>
      <c r="B11" s="405">
        <f>D23</f>
        <v>5.2499999999999998E-2</v>
      </c>
      <c r="C11" s="134"/>
      <c r="D11" s="209"/>
      <c r="E11" s="210" t="str">
        <f>'Secured - Table 1'!B41</f>
        <v xml:space="preserve"> </v>
      </c>
      <c r="F11" s="211" t="str">
        <f>'Secured - Table 1'!C41</f>
        <v>MRR-1.50%</v>
      </c>
      <c r="G11" s="212">
        <f>VLOOKUP(A11,$D$33:$T$403,10,FALSE)</f>
        <v>2165761.9700000016</v>
      </c>
      <c r="H11" s="213"/>
      <c r="I11" s="214">
        <f>I10-C10</f>
        <v>384</v>
      </c>
      <c r="J11" s="398">
        <f>B11</f>
        <v>5.2499999999999998E-2</v>
      </c>
      <c r="K11" s="216">
        <f>IF(OR($G$7=0,$I$8=0),0,PMT($J11/12,$I11,-$G11))</f>
        <v>11655.456978524515</v>
      </c>
      <c r="L11" s="217" t="s">
        <v>117</v>
      </c>
      <c r="M11" s="218">
        <f>IF(OR($G$7=0,$I$8=0),0,ROUNDUP(PMT($J$11/12,$N$4-48,-$M$82),-1))</f>
        <v>74000</v>
      </c>
      <c r="N11" s="219">
        <f>IF(OR($G$7=0,$I$8=0),0,370-COUNTIF(O34:O403,0))</f>
        <v>72</v>
      </c>
      <c r="O11" s="214">
        <f>SUM(P34:P403)</f>
        <v>4007040</v>
      </c>
      <c r="P11" s="220">
        <f>IF(OR($G$7=0,$I$8=0),0,SUM(N34:N69))</f>
        <v>436521.96999999986</v>
      </c>
      <c r="Q11" s="221"/>
      <c r="R11" s="222">
        <f>IF(M10=0,0,M11/M10)</f>
        <v>1.5198192647360855</v>
      </c>
      <c r="S11" s="223">
        <f>M11-M10</f>
        <v>25310</v>
      </c>
      <c r="T11" s="134"/>
      <c r="U11" s="134"/>
      <c r="V11" s="134"/>
      <c r="W11" s="134"/>
      <c r="X11" s="134"/>
    </row>
    <row r="12" spans="1:24" ht="18" hidden="1" customHeight="1">
      <c r="A12" s="134"/>
      <c r="B12" s="134"/>
      <c r="C12" s="134"/>
      <c r="D12" s="224" t="s">
        <v>118</v>
      </c>
      <c r="E12" s="225"/>
      <c r="F12" s="226"/>
      <c r="G12" s="227"/>
      <c r="H12" s="228"/>
      <c r="I12" s="229"/>
      <c r="J12" s="399"/>
      <c r="K12" s="231"/>
      <c r="L12" s="232"/>
      <c r="M12" s="233"/>
      <c r="N12" s="234"/>
      <c r="O12" s="229"/>
      <c r="P12" s="235"/>
      <c r="Q12" s="134"/>
      <c r="R12" s="134"/>
      <c r="S12" s="134"/>
      <c r="T12" s="134"/>
      <c r="U12" s="134"/>
      <c r="V12" s="134"/>
      <c r="W12" s="134"/>
      <c r="X12" s="134"/>
    </row>
    <row r="13" spans="1:24" ht="18" hidden="1" customHeight="1" thickBot="1">
      <c r="A13" s="151">
        <f t="shared" ref="A13:C16" si="0">A7</f>
        <v>0</v>
      </c>
      <c r="B13" s="403">
        <f t="shared" si="0"/>
        <v>5.1999999999999998E-2</v>
      </c>
      <c r="C13" s="185">
        <f t="shared" si="0"/>
        <v>12</v>
      </c>
      <c r="D13" s="186"/>
      <c r="E13" s="187">
        <f t="shared" ref="E13:F17" si="1">E7</f>
        <v>420</v>
      </c>
      <c r="F13" s="188" t="str">
        <f t="shared" si="1"/>
        <v>MRR-4.50%</v>
      </c>
      <c r="G13" s="189">
        <f>'Secured - Table 1'!$C$34</f>
        <v>2638750</v>
      </c>
      <c r="H13" s="190"/>
      <c r="I13" s="191">
        <f>'Secured - Table 1'!$C$35*12</f>
        <v>420</v>
      </c>
      <c r="J13" s="397">
        <f>J7</f>
        <v>5.1999999999999998E-2</v>
      </c>
      <c r="K13" s="236">
        <f>IF(OR($G$7=0,$I$8=0),0,$G13*IF($C$13&lt;12,$J$14,$J13)*31/365)</f>
        <v>11653.876712328767</v>
      </c>
      <c r="L13" s="194"/>
      <c r="M13" s="195"/>
      <c r="N13" s="196"/>
      <c r="O13" s="191"/>
      <c r="P13" s="197"/>
      <c r="Q13" s="134"/>
      <c r="R13" s="134"/>
      <c r="S13" s="134"/>
      <c r="T13" s="134"/>
      <c r="U13" s="134"/>
      <c r="V13" s="134"/>
      <c r="W13" s="134"/>
      <c r="X13" s="134"/>
    </row>
    <row r="14" spans="1:24" ht="18" hidden="1" customHeight="1">
      <c r="A14" s="189">
        <f t="shared" si="0"/>
        <v>13</v>
      </c>
      <c r="B14" s="404">
        <f t="shared" si="0"/>
        <v>5.2499999999999998E-2</v>
      </c>
      <c r="C14" s="185">
        <f t="shared" si="0"/>
        <v>12</v>
      </c>
      <c r="D14" s="186"/>
      <c r="E14" s="187" t="str">
        <f t="shared" si="1"/>
        <v>ปีที่ 1</v>
      </c>
      <c r="F14" s="188" t="str">
        <f t="shared" si="1"/>
        <v>MRR-2.50%</v>
      </c>
      <c r="G14" s="189">
        <f>VLOOKUP(A14,$D$33:$T$403,14,FALSE)</f>
        <v>3410019.4799999995</v>
      </c>
      <c r="H14" s="190"/>
      <c r="I14" s="191">
        <f>I8</f>
        <v>408</v>
      </c>
      <c r="J14" s="397">
        <f>J8</f>
        <v>5.2499999999999998E-2</v>
      </c>
      <c r="K14" s="237">
        <f>IF(OR($G$7=0,$I$8=0),0,IF($C$13&lt;12,K13,PMT($J14/12,$I14,-$G14)))</f>
        <v>17941.031055897973</v>
      </c>
      <c r="L14" s="203" t="s">
        <v>119</v>
      </c>
      <c r="M14" s="204">
        <f>ROUNDUP($K13,-1)</f>
        <v>11660</v>
      </c>
      <c r="N14" s="196"/>
      <c r="O14" s="191"/>
      <c r="P14" s="197"/>
      <c r="Q14" s="200" t="str">
        <f>$V$31</f>
        <v>% ปรับปรุงค่างวดแบบขั้นบันได</v>
      </c>
      <c r="R14" s="201" t="s">
        <v>113</v>
      </c>
      <c r="S14" s="202" t="s">
        <v>114</v>
      </c>
      <c r="T14" s="134"/>
      <c r="U14" s="134"/>
      <c r="V14" s="134"/>
      <c r="W14" s="134"/>
      <c r="X14" s="134"/>
    </row>
    <row r="15" spans="1:24" ht="18" hidden="1" customHeight="1">
      <c r="A15" s="189">
        <f t="shared" si="0"/>
        <v>25</v>
      </c>
      <c r="B15" s="404">
        <f t="shared" si="0"/>
        <v>5.2499999999999998E-2</v>
      </c>
      <c r="C15" s="185">
        <f t="shared" si="0"/>
        <v>12</v>
      </c>
      <c r="D15" s="186"/>
      <c r="E15" s="187" t="str">
        <f t="shared" si="1"/>
        <v>ปีที่ 2</v>
      </c>
      <c r="F15" s="188" t="str">
        <f t="shared" si="1"/>
        <v>MRR-2.50%</v>
      </c>
      <c r="G15" s="189">
        <f>VLOOKUP(A15,$D$33:$T$403,14,FALSE)</f>
        <v>3392009.6399999997</v>
      </c>
      <c r="H15" s="190"/>
      <c r="I15" s="191">
        <f>I9</f>
        <v>396</v>
      </c>
      <c r="J15" s="397">
        <f>J9</f>
        <v>5.2499999999999998E-2</v>
      </c>
      <c r="K15" s="193">
        <f>IF(OR($G$7=0,$I$8=0),0,PMT($J15/12,$I15,-$G15))</f>
        <v>18042.851714208369</v>
      </c>
      <c r="L15" s="203" t="s">
        <v>120</v>
      </c>
      <c r="M15" s="204">
        <f>ROUNDUP($M16/$Q15,-1)</f>
        <v>16180</v>
      </c>
      <c r="N15" s="196"/>
      <c r="O15" s="191"/>
      <c r="P15" s="197"/>
      <c r="Q15" s="205">
        <v>1.1000000000000001</v>
      </c>
      <c r="R15" s="206"/>
      <c r="S15" s="197"/>
      <c r="T15" s="134"/>
      <c r="U15" s="134"/>
      <c r="V15" s="134"/>
      <c r="W15" s="134"/>
      <c r="X15" s="134"/>
    </row>
    <row r="16" spans="1:24" ht="18" hidden="1" customHeight="1">
      <c r="A16" s="189">
        <f t="shared" si="0"/>
        <v>37</v>
      </c>
      <c r="B16" s="404">
        <f t="shared" si="0"/>
        <v>7.9000000000000001E-2</v>
      </c>
      <c r="C16" s="185">
        <f t="shared" si="0"/>
        <v>0</v>
      </c>
      <c r="D16" s="186"/>
      <c r="E16" s="187" t="str">
        <f t="shared" si="1"/>
        <v>ปีที่ 3</v>
      </c>
      <c r="F16" s="188" t="str">
        <f t="shared" si="1"/>
        <v>MLR-1.25%</v>
      </c>
      <c r="G16" s="189">
        <f>VLOOKUP(A16,$D$33:$T$403,14,FALSE)</f>
        <v>3373044.7899999991</v>
      </c>
      <c r="H16" s="190"/>
      <c r="I16" s="191">
        <f>I10</f>
        <v>384</v>
      </c>
      <c r="J16" s="397">
        <f>J10</f>
        <v>7.9000000000000001E-2</v>
      </c>
      <c r="K16" s="193">
        <f>IF(OR($G$7=0,$I$8=0),0,PMT($J16/12,$I16,-$G16))</f>
        <v>24149.49054715714</v>
      </c>
      <c r="L16" s="203" t="s">
        <v>121</v>
      </c>
      <c r="M16" s="204">
        <f>ROUNDUP($M$5*$Q16,-1)</f>
        <v>17790</v>
      </c>
      <c r="N16" s="196"/>
      <c r="O16" s="191"/>
      <c r="P16" s="197"/>
      <c r="Q16" s="207">
        <f>IF(OR($G$7=0,$I$8=0),0,VLOOKUP($I$8/12,$V$33:$X$63,3))</f>
        <v>0.89</v>
      </c>
      <c r="R16" s="206">
        <f>IF(M15=0,0,M16/M15)</f>
        <v>1.0995055624227441</v>
      </c>
      <c r="S16" s="197">
        <f>M16-M15</f>
        <v>1610</v>
      </c>
      <c r="T16" s="134"/>
      <c r="U16" s="134"/>
      <c r="V16" s="134"/>
      <c r="W16" s="134"/>
      <c r="X16" s="134"/>
    </row>
    <row r="17" spans="1:24" ht="18" hidden="1" customHeight="1" thickBot="1">
      <c r="A17" s="165">
        <f>A11</f>
        <v>37</v>
      </c>
      <c r="B17" s="405">
        <f>B11</f>
        <v>5.2499999999999998E-2</v>
      </c>
      <c r="C17" s="134"/>
      <c r="D17" s="238"/>
      <c r="E17" s="239" t="str">
        <f t="shared" si="1"/>
        <v xml:space="preserve"> </v>
      </c>
      <c r="F17" s="240" t="str">
        <f t="shared" si="1"/>
        <v>MRR-1.50%</v>
      </c>
      <c r="G17" s="241">
        <f>VLOOKUP(A17,$D$33:$T$403,14,FALSE)</f>
        <v>3373044.7899999991</v>
      </c>
      <c r="H17" s="242"/>
      <c r="I17" s="243">
        <f>I11</f>
        <v>384</v>
      </c>
      <c r="J17" s="400">
        <f>J11</f>
        <v>5.2499999999999998E-2</v>
      </c>
      <c r="K17" s="245">
        <f>IF(OR($G$7=0,$I$8=0),0,PMT($J17/12,$I17,-$G17))</f>
        <v>18152.677432267046</v>
      </c>
      <c r="L17" s="246" t="s">
        <v>122</v>
      </c>
      <c r="M17" s="247">
        <f>IF(OR($G$7=0,$I$8=0),0,ROUNDUP(PMT($J17/12,$N$5-60,-$Q$94),-1))</f>
        <v>21140</v>
      </c>
      <c r="N17" s="248">
        <f>IF(OR($G$7=0,$I$8=0),0,370-COUNTIF(S34:S403,0))</f>
        <v>319</v>
      </c>
      <c r="O17" s="243">
        <f>SUM(T34:T403)</f>
        <v>6425850.7699999986</v>
      </c>
      <c r="P17" s="223">
        <f>IF(OR($G$7=0,$I$8=0),0,SUM(R34:R69))</f>
        <v>525284.78999999992</v>
      </c>
      <c r="Q17" s="249"/>
      <c r="R17" s="222">
        <f>IF(M16=0,0,M17/M16)</f>
        <v>1.1883080382237212</v>
      </c>
      <c r="S17" s="223">
        <f>M17-M16</f>
        <v>3350</v>
      </c>
      <c r="T17" s="134"/>
      <c r="U17" s="134"/>
      <c r="V17" s="134"/>
      <c r="W17" s="134"/>
      <c r="X17" s="134"/>
    </row>
    <row r="18" spans="1:24" s="1" customFormat="1" ht="18" customHeight="1" thickBot="1">
      <c r="A18" s="657"/>
      <c r="B18" s="657"/>
      <c r="C18" s="657"/>
      <c r="D18" s="657"/>
      <c r="E18" s="134"/>
      <c r="F18" s="641" t="s">
        <v>294</v>
      </c>
      <c r="G18" s="641" t="s">
        <v>293</v>
      </c>
      <c r="H18" s="641" t="s">
        <v>292</v>
      </c>
      <c r="I18" s="134"/>
      <c r="J18" s="393"/>
      <c r="K18" s="134"/>
      <c r="L18" s="134"/>
      <c r="M18" s="134"/>
      <c r="N18" s="134"/>
      <c r="O18" s="134"/>
      <c r="P18" s="134"/>
      <c r="Q18" s="134"/>
      <c r="R18" s="134"/>
      <c r="S18" s="134"/>
      <c r="T18" s="134"/>
      <c r="U18" s="134"/>
      <c r="V18" s="134"/>
      <c r="W18" s="134"/>
      <c r="X18" s="134"/>
    </row>
    <row r="19" spans="1:24" s="1" customFormat="1" ht="18" customHeight="1">
      <c r="A19" s="659" t="s">
        <v>473</v>
      </c>
      <c r="B19" s="660"/>
      <c r="C19" s="661"/>
      <c r="D19" s="662"/>
      <c r="E19" s="656" t="s">
        <v>449</v>
      </c>
      <c r="F19" s="645">
        <f>'Secured - Table 1'!C9</f>
        <v>3376000</v>
      </c>
      <c r="G19" s="644"/>
      <c r="H19" s="642"/>
      <c r="I19" s="134"/>
      <c r="J19" s="393"/>
      <c r="K19" s="134"/>
      <c r="L19" s="134"/>
      <c r="M19" s="134"/>
      <c r="N19" s="134"/>
      <c r="O19" s="134"/>
      <c r="P19" s="134"/>
      <c r="Q19" s="134"/>
      <c r="R19" s="134"/>
      <c r="S19" s="134"/>
      <c r="T19" s="134"/>
      <c r="U19" s="134"/>
      <c r="V19" s="134"/>
      <c r="W19" s="134"/>
      <c r="X19" s="134"/>
    </row>
    <row r="20" spans="1:24" s="1" customFormat="1" ht="18" customHeight="1">
      <c r="A20" s="663" t="s">
        <v>62</v>
      </c>
      <c r="B20" s="134"/>
      <c r="C20" s="641" t="s">
        <v>290</v>
      </c>
      <c r="D20" s="664">
        <v>5.1999999999999998E-2</v>
      </c>
      <c r="E20" s="656"/>
      <c r="F20" s="642"/>
      <c r="G20" s="644"/>
      <c r="H20" s="642"/>
      <c r="I20" s="134"/>
      <c r="J20" s="393"/>
      <c r="K20" s="134"/>
      <c r="L20" s="134"/>
      <c r="M20" s="134"/>
      <c r="N20" s="134"/>
      <c r="O20" s="134"/>
      <c r="P20" s="134"/>
      <c r="Q20" s="134"/>
      <c r="R20" s="134"/>
      <c r="S20" s="134"/>
      <c r="T20" s="134"/>
      <c r="U20" s="134"/>
      <c r="V20" s="134"/>
      <c r="W20" s="134"/>
      <c r="X20" s="134"/>
    </row>
    <row r="21" spans="1:24" s="1" customFormat="1" ht="18" customHeight="1">
      <c r="A21" s="663" t="s">
        <v>72</v>
      </c>
      <c r="B21" s="134"/>
      <c r="C21" s="641" t="s">
        <v>290</v>
      </c>
      <c r="D21" s="664">
        <v>5.2499999999999998E-2</v>
      </c>
      <c r="E21" s="656"/>
      <c r="F21" s="643"/>
      <c r="G21" s="644">
        <v>0</v>
      </c>
      <c r="H21" s="134"/>
      <c r="I21" s="134"/>
      <c r="J21" s="393"/>
      <c r="K21" s="134"/>
      <c r="L21" s="134"/>
      <c r="M21" s="134"/>
      <c r="N21" s="134"/>
      <c r="O21" s="134"/>
      <c r="P21" s="134"/>
      <c r="Q21" s="134"/>
      <c r="R21" s="134"/>
      <c r="S21" s="134"/>
      <c r="T21" s="134"/>
      <c r="U21" s="134"/>
      <c r="V21" s="134"/>
      <c r="W21" s="134"/>
      <c r="X21" s="134"/>
    </row>
    <row r="22" spans="1:24" s="1" customFormat="1" ht="18" customHeight="1">
      <c r="A22" s="663" t="s">
        <v>73</v>
      </c>
      <c r="B22" s="134"/>
      <c r="C22" s="641" t="s">
        <v>290</v>
      </c>
      <c r="D22" s="664">
        <v>5.2499999999999998E-2</v>
      </c>
      <c r="E22" s="669" t="s">
        <v>150</v>
      </c>
      <c r="F22" s="818">
        <f>F19+F20+F21</f>
        <v>3376000</v>
      </c>
      <c r="G22" s="134"/>
      <c r="H22" s="134"/>
      <c r="I22" s="134"/>
      <c r="J22" s="393"/>
      <c r="K22" s="134"/>
      <c r="L22" s="134"/>
      <c r="M22" s="134"/>
      <c r="N22" s="134"/>
      <c r="O22" s="134"/>
      <c r="P22" s="134"/>
      <c r="Q22" s="134"/>
      <c r="R22" s="134"/>
      <c r="S22" s="134"/>
      <c r="T22" s="134"/>
      <c r="U22" s="134"/>
      <c r="V22" s="134"/>
      <c r="W22" s="134"/>
      <c r="X22" s="134"/>
    </row>
    <row r="23" spans="1:24" s="1" customFormat="1" ht="18" customHeight="1" thickBot="1">
      <c r="A23" s="665" t="s">
        <v>289</v>
      </c>
      <c r="B23" s="666"/>
      <c r="C23" s="667" t="s">
        <v>290</v>
      </c>
      <c r="D23" s="668">
        <v>5.2499999999999998E-2</v>
      </c>
      <c r="E23" s="669" t="s">
        <v>280</v>
      </c>
      <c r="F23" s="670">
        <f>M4</f>
        <v>54700</v>
      </c>
      <c r="G23" s="134"/>
      <c r="H23" s="134"/>
      <c r="I23" s="134"/>
      <c r="J23" s="393"/>
      <c r="K23" s="134"/>
      <c r="L23" s="134"/>
      <c r="M23" s="134"/>
      <c r="N23" s="134"/>
      <c r="O23" s="134"/>
      <c r="P23" s="134"/>
      <c r="Q23" s="134"/>
      <c r="R23" s="134"/>
      <c r="S23" s="134"/>
      <c r="T23" s="134"/>
      <c r="U23" s="134"/>
      <c r="V23" s="134"/>
      <c r="W23" s="134"/>
      <c r="X23" s="134"/>
    </row>
    <row r="24" spans="1:24" s="1" customFormat="1" ht="18" customHeight="1">
      <c r="A24" s="658"/>
      <c r="B24" s="658"/>
      <c r="C24" s="658"/>
      <c r="D24" s="770"/>
      <c r="F24" s="655"/>
      <c r="G24" s="655"/>
      <c r="H24" s="655"/>
      <c r="I24" s="134"/>
      <c r="J24" s="393"/>
      <c r="K24" s="134"/>
      <c r="L24" s="134"/>
      <c r="M24" s="134"/>
      <c r="N24" s="134"/>
      <c r="O24" s="134"/>
      <c r="P24" s="134"/>
      <c r="Q24" s="134"/>
      <c r="R24" s="134"/>
      <c r="S24" s="134"/>
      <c r="T24" s="134"/>
      <c r="U24" s="134"/>
      <c r="V24" s="134"/>
      <c r="W24" s="134"/>
      <c r="X24" s="134"/>
    </row>
    <row r="25" spans="1:24" s="1" customFormat="1" ht="18" customHeight="1">
      <c r="A25" s="134"/>
      <c r="B25" s="848"/>
      <c r="C25" s="134"/>
      <c r="D25" s="134"/>
      <c r="E25" s="134" t="s">
        <v>295</v>
      </c>
      <c r="F25" s="645" t="s">
        <v>297</v>
      </c>
      <c r="G25" s="134" t="s">
        <v>299</v>
      </c>
      <c r="H25" s="645"/>
      <c r="I25" s="134"/>
      <c r="J25" s="393"/>
      <c r="K25" s="134"/>
      <c r="L25" s="134"/>
      <c r="M25" s="134"/>
      <c r="N25" s="134"/>
      <c r="O25" s="134"/>
      <c r="P25" s="134"/>
      <c r="Q25" s="134"/>
      <c r="R25" s="134"/>
      <c r="S25" s="134"/>
      <c r="T25" s="134"/>
      <c r="U25" s="134"/>
      <c r="V25" s="134"/>
      <c r="W25" s="134"/>
      <c r="X25" s="134"/>
    </row>
    <row r="26" spans="1:24" s="1" customFormat="1" ht="18" customHeight="1">
      <c r="A26" s="134"/>
      <c r="B26" s="134"/>
      <c r="C26" s="134"/>
      <c r="D26" s="134"/>
      <c r="E26" s="645">
        <f>SUM(F34:F69)</f>
        <v>408040.0799999999</v>
      </c>
      <c r="F26" s="645">
        <f>E70</f>
        <v>1814840.080000001</v>
      </c>
      <c r="G26" s="645">
        <f>SUM(H34:H69)</f>
        <v>1969200</v>
      </c>
      <c r="H26" s="1904"/>
      <c r="I26" s="134"/>
      <c r="J26" s="393"/>
      <c r="K26" s="134"/>
      <c r="L26" s="134"/>
      <c r="M26" s="134"/>
      <c r="N26" s="134"/>
      <c r="O26" s="134"/>
      <c r="P26" s="134"/>
      <c r="Q26" s="134"/>
      <c r="R26" s="134"/>
      <c r="S26" s="134"/>
      <c r="T26" s="134"/>
      <c r="U26" s="134"/>
      <c r="V26" s="134"/>
      <c r="W26" s="134"/>
      <c r="X26" s="134"/>
    </row>
    <row r="27" spans="1:24" s="1" customFormat="1" ht="18" customHeight="1">
      <c r="A27" s="134"/>
      <c r="B27" s="134"/>
      <c r="C27" s="134"/>
      <c r="D27" s="134"/>
      <c r="E27" s="134" t="s">
        <v>296</v>
      </c>
      <c r="F27" s="645" t="s">
        <v>298</v>
      </c>
      <c r="G27" s="134" t="s">
        <v>300</v>
      </c>
      <c r="H27" s="1905"/>
      <c r="I27" s="134"/>
      <c r="J27" s="393"/>
      <c r="K27" s="134"/>
      <c r="L27" s="134"/>
      <c r="M27" s="134"/>
      <c r="N27" s="134"/>
      <c r="O27" s="134"/>
      <c r="P27" s="134"/>
      <c r="Q27" s="134"/>
      <c r="R27" s="134"/>
      <c r="S27" s="134"/>
      <c r="T27" s="134"/>
      <c r="U27" s="134"/>
      <c r="V27" s="134"/>
      <c r="W27" s="134"/>
      <c r="X27" s="134"/>
    </row>
    <row r="28" spans="1:24" s="1" customFormat="1" ht="18" customHeight="1">
      <c r="A28" s="134"/>
      <c r="B28" s="134"/>
      <c r="C28" s="134"/>
      <c r="D28" s="134"/>
      <c r="E28" s="645">
        <f>SUM(F34:F93)</f>
        <v>538361.98999999964</v>
      </c>
      <c r="F28" s="645">
        <f>E94</f>
        <v>632361.99000000115</v>
      </c>
      <c r="G28" s="645">
        <f>SUM(H34:H93)</f>
        <v>3282000</v>
      </c>
      <c r="H28" s="1906"/>
      <c r="I28" s="134"/>
      <c r="J28" s="393"/>
      <c r="K28" s="134"/>
      <c r="L28" s="134"/>
      <c r="M28" s="134"/>
      <c r="N28" s="134"/>
      <c r="O28" s="134"/>
      <c r="P28" s="134"/>
      <c r="Q28" s="134"/>
      <c r="R28" s="134"/>
      <c r="S28" s="134"/>
      <c r="T28" s="134"/>
      <c r="U28" s="134"/>
      <c r="V28" s="134"/>
      <c r="W28" s="134"/>
      <c r="X28" s="134"/>
    </row>
    <row r="29" spans="1:24" s="1" customFormat="1" ht="18" customHeight="1">
      <c r="A29" s="134"/>
      <c r="B29" s="134"/>
      <c r="C29" s="134"/>
      <c r="D29" s="134"/>
      <c r="E29" s="134"/>
      <c r="F29" s="134"/>
      <c r="G29" s="134"/>
      <c r="H29" s="134"/>
      <c r="I29" s="134"/>
      <c r="J29" s="393"/>
      <c r="K29" s="134"/>
      <c r="L29" s="134"/>
      <c r="M29" s="134"/>
      <c r="N29" s="134"/>
      <c r="O29" s="134"/>
      <c r="P29" s="134"/>
      <c r="Q29" s="134"/>
      <c r="R29" s="134"/>
      <c r="S29" s="134"/>
      <c r="T29" s="134"/>
      <c r="U29" s="134"/>
      <c r="V29" s="134"/>
      <c r="W29" s="134"/>
      <c r="X29" s="134"/>
    </row>
    <row r="30" spans="1:24" s="1" customFormat="1" ht="18" customHeight="1" thickBot="1">
      <c r="A30" s="134"/>
      <c r="B30" s="134"/>
      <c r="C30" s="134"/>
      <c r="D30" s="134"/>
      <c r="E30" s="134"/>
      <c r="F30" s="134"/>
      <c r="G30" s="134"/>
      <c r="H30" s="134"/>
      <c r="I30" s="134"/>
      <c r="J30" s="393"/>
      <c r="K30" s="134"/>
      <c r="L30" s="134"/>
      <c r="M30" s="134"/>
      <c r="N30" s="134"/>
      <c r="O30" s="134"/>
      <c r="P30" s="134"/>
      <c r="Q30" s="134"/>
      <c r="R30" s="134"/>
      <c r="S30" s="134"/>
      <c r="T30" s="134"/>
      <c r="U30" s="134"/>
      <c r="V30" s="134"/>
      <c r="W30" s="134"/>
      <c r="X30" s="134"/>
    </row>
    <row r="31" spans="1:24" s="1" customFormat="1" ht="18" customHeight="1">
      <c r="A31" s="250"/>
      <c r="B31" s="251"/>
      <c r="C31" s="252"/>
      <c r="D31" s="253"/>
      <c r="E31" s="1823" t="str">
        <f>D4</f>
        <v>1. แบบคงที่</v>
      </c>
      <c r="F31" s="1824"/>
      <c r="G31" s="1824"/>
      <c r="H31" s="1825"/>
      <c r="I31" s="1826" t="str">
        <f>D5</f>
        <v>2. แบบคงที่ มี Grace Period</v>
      </c>
      <c r="J31" s="1824"/>
      <c r="K31" s="1824"/>
      <c r="L31" s="1827"/>
      <c r="M31" s="1823" t="str">
        <f>D6</f>
        <v>3. แบบขั้นบันได</v>
      </c>
      <c r="N31" s="1824"/>
      <c r="O31" s="1824"/>
      <c r="P31" s="1825"/>
      <c r="Q31" s="1826" t="str">
        <f>D12</f>
        <v>4. แบบขั้นบันได มี Grace Period</v>
      </c>
      <c r="R31" s="1824"/>
      <c r="S31" s="1824"/>
      <c r="T31" s="1827"/>
      <c r="U31" s="134"/>
      <c r="V31" s="261" t="s">
        <v>123</v>
      </c>
      <c r="W31" s="262"/>
      <c r="X31" s="263"/>
    </row>
    <row r="32" spans="1:24" s="1" customFormat="1" ht="36.950000000000003" customHeight="1">
      <c r="A32" s="264" t="s">
        <v>124</v>
      </c>
      <c r="B32" s="265" t="s">
        <v>125</v>
      </c>
      <c r="C32" s="266" t="s">
        <v>126</v>
      </c>
      <c r="D32" s="267" t="s">
        <v>127</v>
      </c>
      <c r="E32" s="268" t="s">
        <v>128</v>
      </c>
      <c r="F32" s="269" t="s">
        <v>129</v>
      </c>
      <c r="G32" s="269" t="s">
        <v>130</v>
      </c>
      <c r="H32" s="270" t="s">
        <v>131</v>
      </c>
      <c r="I32" s="271" t="s">
        <v>128</v>
      </c>
      <c r="J32" s="401" t="s">
        <v>129</v>
      </c>
      <c r="K32" s="269" t="s">
        <v>130</v>
      </c>
      <c r="L32" s="272" t="s">
        <v>131</v>
      </c>
      <c r="M32" s="268" t="s">
        <v>128</v>
      </c>
      <c r="N32" s="269" t="s">
        <v>129</v>
      </c>
      <c r="O32" s="269" t="s">
        <v>130</v>
      </c>
      <c r="P32" s="270" t="s">
        <v>131</v>
      </c>
      <c r="Q32" s="271" t="s">
        <v>128</v>
      </c>
      <c r="R32" s="269" t="s">
        <v>129</v>
      </c>
      <c r="S32" s="269" t="s">
        <v>130</v>
      </c>
      <c r="T32" s="272" t="s">
        <v>131</v>
      </c>
      <c r="U32" s="134"/>
      <c r="V32" s="273" t="s">
        <v>132</v>
      </c>
      <c r="W32" s="274" t="s">
        <v>133</v>
      </c>
      <c r="X32" s="275" t="s">
        <v>134</v>
      </c>
    </row>
    <row r="33" spans="1:24" s="1" customFormat="1" ht="15" customHeight="1">
      <c r="A33" s="276"/>
      <c r="B33" s="277"/>
      <c r="C33" s="181">
        <v>0</v>
      </c>
      <c r="D33" s="278">
        <v>0</v>
      </c>
      <c r="E33" s="279"/>
      <c r="F33" s="280"/>
      <c r="G33" s="280"/>
      <c r="H33" s="281">
        <f>-$G$7</f>
        <v>-3376000</v>
      </c>
      <c r="I33" s="282"/>
      <c r="J33" s="509"/>
      <c r="K33" s="280"/>
      <c r="L33" s="283">
        <f>-$G$7</f>
        <v>-3376000</v>
      </c>
      <c r="M33" s="279"/>
      <c r="N33" s="280"/>
      <c r="O33" s="284"/>
      <c r="P33" s="281">
        <f>-$G$7</f>
        <v>-3376000</v>
      </c>
      <c r="Q33" s="282"/>
      <c r="R33" s="280"/>
      <c r="S33" s="284"/>
      <c r="T33" s="283">
        <f>-$G$7</f>
        <v>-3376000</v>
      </c>
      <c r="U33" s="134"/>
      <c r="V33" s="285">
        <v>0</v>
      </c>
      <c r="W33" s="286">
        <v>1</v>
      </c>
      <c r="X33" s="287">
        <v>1.03</v>
      </c>
    </row>
    <row r="34" spans="1:24" s="1" customFormat="1" ht="15" customHeight="1">
      <c r="A34" s="409">
        <f>VLOOKUP(D34,$A$7:$B$11,2)</f>
        <v>5.1999999999999998E-2</v>
      </c>
      <c r="B34" s="406">
        <f>A34/365*30</f>
        <v>4.2739726027397262E-3</v>
      </c>
      <c r="C34" s="197">
        <f t="shared" ref="C34:C97" si="2">INT((D34+11)/12)</f>
        <v>1</v>
      </c>
      <c r="D34" s="290">
        <v>1</v>
      </c>
      <c r="E34" s="291">
        <f>$G$7</f>
        <v>3376000</v>
      </c>
      <c r="F34" s="292">
        <f>ROUND(E34*$B34,2)</f>
        <v>14428.93</v>
      </c>
      <c r="G34" s="292">
        <f t="shared" ref="G34:G97" si="3">IF(E34&lt;H34,E34,H34-F34)</f>
        <v>40271.07</v>
      </c>
      <c r="H34" s="293">
        <f t="shared" ref="H34:H97" si="4">IF(E34&lt;$M$4,E34+F34,$M$4)</f>
        <v>54700</v>
      </c>
      <c r="I34" s="294">
        <f>$G$7</f>
        <v>3376000</v>
      </c>
      <c r="J34" s="510">
        <f t="shared" ref="J34:J97" si="5">ROUND(I34*$B34,2)</f>
        <v>14428.93</v>
      </c>
      <c r="K34" s="292">
        <f t="shared" ref="K34:K97" si="6">IF(I34&lt;L34,I34,L34-J34)</f>
        <v>-2768.9300000000003</v>
      </c>
      <c r="L34" s="295">
        <f t="shared" ref="L34:L45" si="7">IF(I34&lt;$M$14,I34+J34,$M$14)</f>
        <v>11660</v>
      </c>
      <c r="M34" s="291">
        <f>$G$7</f>
        <v>3376000</v>
      </c>
      <c r="N34" s="292">
        <f t="shared" ref="N34:N97" si="8">ROUND(M34*$B34,2)</f>
        <v>14428.93</v>
      </c>
      <c r="O34" s="292">
        <f t="shared" ref="O34:O97" si="9">IF(M34&lt;P34,M34,P34-N34)</f>
        <v>29841.07</v>
      </c>
      <c r="P34" s="296">
        <f t="shared" ref="P34:P57" si="10">IF(M34&lt;$M$9,M34+N34,$M$9)</f>
        <v>44270</v>
      </c>
      <c r="Q34" s="294">
        <f>$G$7</f>
        <v>3376000</v>
      </c>
      <c r="R34" s="292">
        <f t="shared" ref="R34:R97" si="11">ROUND(Q34*$B34,2)</f>
        <v>14428.93</v>
      </c>
      <c r="S34" s="292">
        <f t="shared" ref="S34:S97" si="12">IF(Q34&lt;T34,Q34,T34-R34)</f>
        <v>-2768.9300000000003</v>
      </c>
      <c r="T34" s="295">
        <f t="shared" ref="T34:T45" si="13">IF(Q34&lt;$M$14,Q34+R34,$M$14)</f>
        <v>11660</v>
      </c>
      <c r="U34" s="134"/>
      <c r="V34" s="297">
        <v>1</v>
      </c>
      <c r="W34" s="298">
        <v>1</v>
      </c>
      <c r="X34" s="299">
        <v>1.03</v>
      </c>
    </row>
    <row r="35" spans="1:24" s="1" customFormat="1" ht="15" customHeight="1">
      <c r="A35" s="409">
        <f t="shared" ref="A35:A98" si="14">VLOOKUP(D35,$A$7:$B$11,2)</f>
        <v>5.1999999999999998E-2</v>
      </c>
      <c r="B35" s="406">
        <f>A35/365*30</f>
        <v>4.2739726027397262E-3</v>
      </c>
      <c r="C35" s="197">
        <f t="shared" si="2"/>
        <v>1</v>
      </c>
      <c r="D35" s="290">
        <v>2</v>
      </c>
      <c r="E35" s="300">
        <f t="shared" ref="E35:E98" si="15">IF(E34&lt;H34,0,E34-G34)</f>
        <v>3335728.93</v>
      </c>
      <c r="F35" s="292">
        <f t="shared" ref="F35:F97" si="16">ROUND(E35*$B35,2)</f>
        <v>14256.81</v>
      </c>
      <c r="G35" s="292">
        <f t="shared" si="3"/>
        <v>40443.19</v>
      </c>
      <c r="H35" s="293">
        <f t="shared" si="4"/>
        <v>54700</v>
      </c>
      <c r="I35" s="301">
        <f t="shared" ref="I35:I98" si="17">IF(I34&lt;L34,0,I34-K34)</f>
        <v>3378768.93</v>
      </c>
      <c r="J35" s="510">
        <f t="shared" si="5"/>
        <v>14440.77</v>
      </c>
      <c r="K35" s="292">
        <f t="shared" si="6"/>
        <v>-2780.7700000000004</v>
      </c>
      <c r="L35" s="295">
        <f t="shared" si="7"/>
        <v>11660</v>
      </c>
      <c r="M35" s="300">
        <f t="shared" ref="M35:M98" si="18">IF(M34&lt;P34,0,M34-O34)</f>
        <v>3346158.93</v>
      </c>
      <c r="N35" s="292">
        <f t="shared" si="8"/>
        <v>14301.39</v>
      </c>
      <c r="O35" s="292">
        <f t="shared" si="9"/>
        <v>29968.61</v>
      </c>
      <c r="P35" s="296">
        <f t="shared" si="10"/>
        <v>44270</v>
      </c>
      <c r="Q35" s="301">
        <f t="shared" ref="Q35:Q98" si="19">IF(Q34&lt;T34,0,Q34-S34)</f>
        <v>3378768.93</v>
      </c>
      <c r="R35" s="292">
        <f t="shared" si="11"/>
        <v>14440.77</v>
      </c>
      <c r="S35" s="292">
        <f t="shared" si="12"/>
        <v>-2780.7700000000004</v>
      </c>
      <c r="T35" s="295">
        <f t="shared" si="13"/>
        <v>11660</v>
      </c>
      <c r="U35" s="134"/>
      <c r="V35" s="297">
        <v>2</v>
      </c>
      <c r="W35" s="298">
        <v>1</v>
      </c>
      <c r="X35" s="299">
        <v>1.03</v>
      </c>
    </row>
    <row r="36" spans="1:24" s="1" customFormat="1" ht="15" customHeight="1">
      <c r="A36" s="409">
        <f t="shared" si="14"/>
        <v>5.1999999999999998E-2</v>
      </c>
      <c r="B36" s="406">
        <f t="shared" ref="B36:B44" si="20">A36/365*30</f>
        <v>4.2739726027397262E-3</v>
      </c>
      <c r="C36" s="197">
        <f t="shared" si="2"/>
        <v>1</v>
      </c>
      <c r="D36" s="290">
        <v>3</v>
      </c>
      <c r="E36" s="300">
        <f t="shared" si="15"/>
        <v>3295285.74</v>
      </c>
      <c r="F36" s="292">
        <f t="shared" si="16"/>
        <v>14083.96</v>
      </c>
      <c r="G36" s="292">
        <f t="shared" si="3"/>
        <v>40616.04</v>
      </c>
      <c r="H36" s="293">
        <f t="shared" si="4"/>
        <v>54700</v>
      </c>
      <c r="I36" s="301">
        <f t="shared" si="17"/>
        <v>3381549.7</v>
      </c>
      <c r="J36" s="510">
        <f t="shared" si="5"/>
        <v>14452.65</v>
      </c>
      <c r="K36" s="292">
        <f t="shared" si="6"/>
        <v>-2792.6499999999996</v>
      </c>
      <c r="L36" s="295">
        <f t="shared" si="7"/>
        <v>11660</v>
      </c>
      <c r="M36" s="300">
        <f t="shared" si="18"/>
        <v>3316190.3200000003</v>
      </c>
      <c r="N36" s="292">
        <f t="shared" si="8"/>
        <v>14173.31</v>
      </c>
      <c r="O36" s="292">
        <f t="shared" si="9"/>
        <v>30096.690000000002</v>
      </c>
      <c r="P36" s="296">
        <f t="shared" si="10"/>
        <v>44270</v>
      </c>
      <c r="Q36" s="301">
        <f t="shared" si="19"/>
        <v>3381549.7</v>
      </c>
      <c r="R36" s="292">
        <f t="shared" si="11"/>
        <v>14452.65</v>
      </c>
      <c r="S36" s="292">
        <f t="shared" si="12"/>
        <v>-2792.6499999999996</v>
      </c>
      <c r="T36" s="295">
        <f t="shared" si="13"/>
        <v>11660</v>
      </c>
      <c r="U36" s="134"/>
      <c r="V36" s="297">
        <v>3</v>
      </c>
      <c r="W36" s="298">
        <v>1</v>
      </c>
      <c r="X36" s="299">
        <v>1.03</v>
      </c>
    </row>
    <row r="37" spans="1:24" s="1" customFormat="1" ht="15" customHeight="1">
      <c r="A37" s="409">
        <f t="shared" si="14"/>
        <v>5.1999999999999998E-2</v>
      </c>
      <c r="B37" s="406">
        <f t="shared" si="20"/>
        <v>4.2739726027397262E-3</v>
      </c>
      <c r="C37" s="197">
        <f t="shared" si="2"/>
        <v>1</v>
      </c>
      <c r="D37" s="290">
        <v>4</v>
      </c>
      <c r="E37" s="300">
        <f t="shared" si="15"/>
        <v>3254669.7</v>
      </c>
      <c r="F37" s="292">
        <f t="shared" si="16"/>
        <v>13910.37</v>
      </c>
      <c r="G37" s="292">
        <f t="shared" si="3"/>
        <v>40789.629999999997</v>
      </c>
      <c r="H37" s="293">
        <f t="shared" si="4"/>
        <v>54700</v>
      </c>
      <c r="I37" s="301">
        <f t="shared" si="17"/>
        <v>3384342.35</v>
      </c>
      <c r="J37" s="510">
        <f t="shared" si="5"/>
        <v>14464.59</v>
      </c>
      <c r="K37" s="292">
        <f t="shared" si="6"/>
        <v>-2804.59</v>
      </c>
      <c r="L37" s="295">
        <f t="shared" si="7"/>
        <v>11660</v>
      </c>
      <c r="M37" s="300">
        <f t="shared" si="18"/>
        <v>3286093.6300000004</v>
      </c>
      <c r="N37" s="292">
        <f t="shared" si="8"/>
        <v>14044.67</v>
      </c>
      <c r="O37" s="292">
        <f t="shared" si="9"/>
        <v>30225.33</v>
      </c>
      <c r="P37" s="296">
        <f t="shared" si="10"/>
        <v>44270</v>
      </c>
      <c r="Q37" s="301">
        <f t="shared" si="19"/>
        <v>3384342.35</v>
      </c>
      <c r="R37" s="292">
        <f t="shared" si="11"/>
        <v>14464.59</v>
      </c>
      <c r="S37" s="292">
        <f t="shared" si="12"/>
        <v>-2804.59</v>
      </c>
      <c r="T37" s="295">
        <f t="shared" si="13"/>
        <v>11660</v>
      </c>
      <c r="U37" s="134"/>
      <c r="V37" s="297">
        <v>4</v>
      </c>
      <c r="W37" s="298">
        <v>1</v>
      </c>
      <c r="X37" s="299">
        <v>1.03</v>
      </c>
    </row>
    <row r="38" spans="1:24" s="1" customFormat="1" ht="15" customHeight="1">
      <c r="A38" s="409">
        <f t="shared" si="14"/>
        <v>5.1999999999999998E-2</v>
      </c>
      <c r="B38" s="406">
        <f t="shared" si="20"/>
        <v>4.2739726027397262E-3</v>
      </c>
      <c r="C38" s="197">
        <f t="shared" si="2"/>
        <v>1</v>
      </c>
      <c r="D38" s="290">
        <v>5</v>
      </c>
      <c r="E38" s="300">
        <f t="shared" si="15"/>
        <v>3213880.0700000003</v>
      </c>
      <c r="F38" s="292">
        <f t="shared" si="16"/>
        <v>13736.04</v>
      </c>
      <c r="G38" s="292">
        <f t="shared" si="3"/>
        <v>40963.96</v>
      </c>
      <c r="H38" s="293">
        <f t="shared" si="4"/>
        <v>54700</v>
      </c>
      <c r="I38" s="301">
        <f t="shared" si="17"/>
        <v>3387146.94</v>
      </c>
      <c r="J38" s="510">
        <f t="shared" si="5"/>
        <v>14476.57</v>
      </c>
      <c r="K38" s="292">
        <f t="shared" si="6"/>
        <v>-2816.5699999999997</v>
      </c>
      <c r="L38" s="295">
        <f t="shared" si="7"/>
        <v>11660</v>
      </c>
      <c r="M38" s="300">
        <f t="shared" si="18"/>
        <v>3255868.3000000003</v>
      </c>
      <c r="N38" s="292">
        <f t="shared" si="8"/>
        <v>13915.49</v>
      </c>
      <c r="O38" s="292">
        <f t="shared" si="9"/>
        <v>30354.510000000002</v>
      </c>
      <c r="P38" s="296">
        <f t="shared" si="10"/>
        <v>44270</v>
      </c>
      <c r="Q38" s="301">
        <f t="shared" si="19"/>
        <v>3387146.94</v>
      </c>
      <c r="R38" s="292">
        <f t="shared" si="11"/>
        <v>14476.57</v>
      </c>
      <c r="S38" s="292">
        <f t="shared" si="12"/>
        <v>-2816.5699999999997</v>
      </c>
      <c r="T38" s="295">
        <f t="shared" si="13"/>
        <v>11660</v>
      </c>
      <c r="U38" s="134"/>
      <c r="V38" s="297">
        <v>5</v>
      </c>
      <c r="W38" s="298">
        <v>1</v>
      </c>
      <c r="X38" s="299">
        <v>1.03</v>
      </c>
    </row>
    <row r="39" spans="1:24" s="1" customFormat="1" ht="15" customHeight="1">
      <c r="A39" s="409">
        <f t="shared" si="14"/>
        <v>5.1999999999999998E-2</v>
      </c>
      <c r="B39" s="406">
        <f t="shared" si="20"/>
        <v>4.2739726027397262E-3</v>
      </c>
      <c r="C39" s="197">
        <f t="shared" si="2"/>
        <v>1</v>
      </c>
      <c r="D39" s="290">
        <v>6</v>
      </c>
      <c r="E39" s="300">
        <f t="shared" si="15"/>
        <v>3172916.1100000003</v>
      </c>
      <c r="F39" s="292">
        <f t="shared" si="16"/>
        <v>13560.96</v>
      </c>
      <c r="G39" s="292">
        <f t="shared" si="3"/>
        <v>41139.040000000001</v>
      </c>
      <c r="H39" s="293">
        <f t="shared" si="4"/>
        <v>54700</v>
      </c>
      <c r="I39" s="301">
        <f t="shared" si="17"/>
        <v>3389963.51</v>
      </c>
      <c r="J39" s="510">
        <f t="shared" si="5"/>
        <v>14488.61</v>
      </c>
      <c r="K39" s="292">
        <f t="shared" si="6"/>
        <v>-2828.6100000000006</v>
      </c>
      <c r="L39" s="295">
        <f t="shared" si="7"/>
        <v>11660</v>
      </c>
      <c r="M39" s="300">
        <f t="shared" si="18"/>
        <v>3225513.7900000005</v>
      </c>
      <c r="N39" s="292">
        <f t="shared" si="8"/>
        <v>13785.76</v>
      </c>
      <c r="O39" s="292">
        <f t="shared" si="9"/>
        <v>30484.239999999998</v>
      </c>
      <c r="P39" s="296">
        <f t="shared" si="10"/>
        <v>44270</v>
      </c>
      <c r="Q39" s="301">
        <f t="shared" si="19"/>
        <v>3389963.51</v>
      </c>
      <c r="R39" s="292">
        <f t="shared" si="11"/>
        <v>14488.61</v>
      </c>
      <c r="S39" s="292">
        <f t="shared" si="12"/>
        <v>-2828.6100000000006</v>
      </c>
      <c r="T39" s="295">
        <f t="shared" si="13"/>
        <v>11660</v>
      </c>
      <c r="U39" s="134"/>
      <c r="V39" s="297">
        <v>6</v>
      </c>
      <c r="W39" s="298">
        <v>1</v>
      </c>
      <c r="X39" s="299">
        <v>1.03</v>
      </c>
    </row>
    <row r="40" spans="1:24" s="1" customFormat="1" ht="15" customHeight="1">
      <c r="A40" s="409">
        <f t="shared" si="14"/>
        <v>5.1999999999999998E-2</v>
      </c>
      <c r="B40" s="406">
        <f t="shared" si="20"/>
        <v>4.2739726027397262E-3</v>
      </c>
      <c r="C40" s="197">
        <f t="shared" si="2"/>
        <v>1</v>
      </c>
      <c r="D40" s="290">
        <v>7</v>
      </c>
      <c r="E40" s="300">
        <f t="shared" si="15"/>
        <v>3131777.0700000003</v>
      </c>
      <c r="F40" s="292">
        <f t="shared" si="16"/>
        <v>13385.13</v>
      </c>
      <c r="G40" s="292">
        <f t="shared" si="3"/>
        <v>41314.870000000003</v>
      </c>
      <c r="H40" s="293">
        <f t="shared" si="4"/>
        <v>54700</v>
      </c>
      <c r="I40" s="301">
        <f t="shared" si="17"/>
        <v>3392792.1199999996</v>
      </c>
      <c r="J40" s="510">
        <f t="shared" si="5"/>
        <v>14500.7</v>
      </c>
      <c r="K40" s="292">
        <f t="shared" si="6"/>
        <v>-2840.7000000000007</v>
      </c>
      <c r="L40" s="295">
        <f t="shared" si="7"/>
        <v>11660</v>
      </c>
      <c r="M40" s="300">
        <f t="shared" si="18"/>
        <v>3195029.5500000003</v>
      </c>
      <c r="N40" s="292">
        <f t="shared" si="8"/>
        <v>13655.47</v>
      </c>
      <c r="O40" s="292">
        <f t="shared" si="9"/>
        <v>30614.53</v>
      </c>
      <c r="P40" s="296">
        <f t="shared" si="10"/>
        <v>44270</v>
      </c>
      <c r="Q40" s="301">
        <f t="shared" si="19"/>
        <v>3392792.1199999996</v>
      </c>
      <c r="R40" s="292">
        <f t="shared" si="11"/>
        <v>14500.7</v>
      </c>
      <c r="S40" s="292">
        <f t="shared" si="12"/>
        <v>-2840.7000000000007</v>
      </c>
      <c r="T40" s="295">
        <f t="shared" si="13"/>
        <v>11660</v>
      </c>
      <c r="U40" s="134"/>
      <c r="V40" s="297">
        <v>7</v>
      </c>
      <c r="W40" s="298">
        <v>0.98</v>
      </c>
      <c r="X40" s="299">
        <v>1</v>
      </c>
    </row>
    <row r="41" spans="1:24" s="1" customFormat="1" ht="15" customHeight="1">
      <c r="A41" s="409">
        <f t="shared" si="14"/>
        <v>5.1999999999999998E-2</v>
      </c>
      <c r="B41" s="406">
        <f t="shared" si="20"/>
        <v>4.2739726027397262E-3</v>
      </c>
      <c r="C41" s="197">
        <f t="shared" si="2"/>
        <v>1</v>
      </c>
      <c r="D41" s="290">
        <v>8</v>
      </c>
      <c r="E41" s="300">
        <f t="shared" si="15"/>
        <v>3090462.2</v>
      </c>
      <c r="F41" s="292">
        <f t="shared" si="16"/>
        <v>13208.55</v>
      </c>
      <c r="G41" s="292">
        <f t="shared" si="3"/>
        <v>41491.449999999997</v>
      </c>
      <c r="H41" s="293">
        <f t="shared" si="4"/>
        <v>54700</v>
      </c>
      <c r="I41" s="301">
        <f t="shared" si="17"/>
        <v>3395632.82</v>
      </c>
      <c r="J41" s="510">
        <f t="shared" si="5"/>
        <v>14512.84</v>
      </c>
      <c r="K41" s="292">
        <f t="shared" si="6"/>
        <v>-2852.84</v>
      </c>
      <c r="L41" s="295">
        <f t="shared" si="7"/>
        <v>11660</v>
      </c>
      <c r="M41" s="300">
        <f t="shared" si="18"/>
        <v>3164415.0200000005</v>
      </c>
      <c r="N41" s="292">
        <f t="shared" si="8"/>
        <v>13524.62</v>
      </c>
      <c r="O41" s="292">
        <f t="shared" si="9"/>
        <v>30745.379999999997</v>
      </c>
      <c r="P41" s="296">
        <f t="shared" si="10"/>
        <v>44270</v>
      </c>
      <c r="Q41" s="301">
        <f t="shared" si="19"/>
        <v>3395632.82</v>
      </c>
      <c r="R41" s="292">
        <f t="shared" si="11"/>
        <v>14512.84</v>
      </c>
      <c r="S41" s="292">
        <f t="shared" si="12"/>
        <v>-2852.84</v>
      </c>
      <c r="T41" s="295">
        <f t="shared" si="13"/>
        <v>11660</v>
      </c>
      <c r="U41" s="134"/>
      <c r="V41" s="297">
        <v>8</v>
      </c>
      <c r="W41" s="298">
        <v>0.96</v>
      </c>
      <c r="X41" s="299">
        <v>0.98</v>
      </c>
    </row>
    <row r="42" spans="1:24" s="1" customFormat="1" ht="15" customHeight="1">
      <c r="A42" s="409">
        <f t="shared" si="14"/>
        <v>5.1999999999999998E-2</v>
      </c>
      <c r="B42" s="406">
        <f t="shared" si="20"/>
        <v>4.2739726027397262E-3</v>
      </c>
      <c r="C42" s="197">
        <f t="shared" si="2"/>
        <v>1</v>
      </c>
      <c r="D42" s="290">
        <v>9</v>
      </c>
      <c r="E42" s="300">
        <f t="shared" si="15"/>
        <v>3048970.75</v>
      </c>
      <c r="F42" s="292">
        <f t="shared" si="16"/>
        <v>13031.22</v>
      </c>
      <c r="G42" s="292">
        <f t="shared" si="3"/>
        <v>41668.78</v>
      </c>
      <c r="H42" s="293">
        <f t="shared" si="4"/>
        <v>54700</v>
      </c>
      <c r="I42" s="301">
        <f t="shared" si="17"/>
        <v>3398485.6599999997</v>
      </c>
      <c r="J42" s="510">
        <f t="shared" si="5"/>
        <v>14525.03</v>
      </c>
      <c r="K42" s="292">
        <f t="shared" si="6"/>
        <v>-2865.0300000000007</v>
      </c>
      <c r="L42" s="295">
        <f t="shared" si="7"/>
        <v>11660</v>
      </c>
      <c r="M42" s="300">
        <f t="shared" si="18"/>
        <v>3133669.6400000006</v>
      </c>
      <c r="N42" s="292">
        <f t="shared" si="8"/>
        <v>13393.22</v>
      </c>
      <c r="O42" s="292">
        <f t="shared" si="9"/>
        <v>30876.78</v>
      </c>
      <c r="P42" s="296">
        <f t="shared" si="10"/>
        <v>44270</v>
      </c>
      <c r="Q42" s="301">
        <f t="shared" si="19"/>
        <v>3398485.6599999997</v>
      </c>
      <c r="R42" s="292">
        <f t="shared" si="11"/>
        <v>14525.03</v>
      </c>
      <c r="S42" s="292">
        <f t="shared" si="12"/>
        <v>-2865.0300000000007</v>
      </c>
      <c r="T42" s="295">
        <f t="shared" si="13"/>
        <v>11660</v>
      </c>
      <c r="U42" s="134"/>
      <c r="V42" s="297">
        <v>9</v>
      </c>
      <c r="W42" s="298">
        <v>0.95</v>
      </c>
      <c r="X42" s="299">
        <v>0.96</v>
      </c>
    </row>
    <row r="43" spans="1:24" s="1" customFormat="1" ht="15" customHeight="1">
      <c r="A43" s="409">
        <f t="shared" si="14"/>
        <v>5.1999999999999998E-2</v>
      </c>
      <c r="B43" s="406">
        <f t="shared" si="20"/>
        <v>4.2739726027397262E-3</v>
      </c>
      <c r="C43" s="197">
        <f t="shared" si="2"/>
        <v>1</v>
      </c>
      <c r="D43" s="290">
        <v>10</v>
      </c>
      <c r="E43" s="300">
        <f t="shared" si="15"/>
        <v>3007301.97</v>
      </c>
      <c r="F43" s="292">
        <f t="shared" si="16"/>
        <v>12853.13</v>
      </c>
      <c r="G43" s="292">
        <f t="shared" si="3"/>
        <v>41846.870000000003</v>
      </c>
      <c r="H43" s="293">
        <f t="shared" si="4"/>
        <v>54700</v>
      </c>
      <c r="I43" s="301">
        <f t="shared" si="17"/>
        <v>3401350.6899999995</v>
      </c>
      <c r="J43" s="510">
        <f t="shared" si="5"/>
        <v>14537.28</v>
      </c>
      <c r="K43" s="292">
        <f t="shared" si="6"/>
        <v>-2877.2800000000007</v>
      </c>
      <c r="L43" s="295">
        <f t="shared" si="7"/>
        <v>11660</v>
      </c>
      <c r="M43" s="300">
        <f t="shared" si="18"/>
        <v>3102792.8600000008</v>
      </c>
      <c r="N43" s="292">
        <f t="shared" si="8"/>
        <v>13261.25</v>
      </c>
      <c r="O43" s="292">
        <f t="shared" si="9"/>
        <v>31008.75</v>
      </c>
      <c r="P43" s="296">
        <f t="shared" si="10"/>
        <v>44270</v>
      </c>
      <c r="Q43" s="301">
        <f t="shared" si="19"/>
        <v>3401350.6899999995</v>
      </c>
      <c r="R43" s="292">
        <f t="shared" si="11"/>
        <v>14537.28</v>
      </c>
      <c r="S43" s="292">
        <f t="shared" si="12"/>
        <v>-2877.2800000000007</v>
      </c>
      <c r="T43" s="295">
        <f t="shared" si="13"/>
        <v>11660</v>
      </c>
      <c r="U43" s="134"/>
      <c r="V43" s="297">
        <v>10</v>
      </c>
      <c r="W43" s="298">
        <v>0.94</v>
      </c>
      <c r="X43" s="299">
        <v>0.95</v>
      </c>
    </row>
    <row r="44" spans="1:24" s="1" customFormat="1" ht="15" customHeight="1">
      <c r="A44" s="409">
        <f t="shared" si="14"/>
        <v>5.1999999999999998E-2</v>
      </c>
      <c r="B44" s="406">
        <f t="shared" si="20"/>
        <v>4.2739726027397262E-3</v>
      </c>
      <c r="C44" s="197">
        <f t="shared" si="2"/>
        <v>1</v>
      </c>
      <c r="D44" s="290">
        <v>11</v>
      </c>
      <c r="E44" s="300">
        <f t="shared" si="15"/>
        <v>2965455.1</v>
      </c>
      <c r="F44" s="292">
        <f t="shared" si="16"/>
        <v>12674.27</v>
      </c>
      <c r="G44" s="292">
        <f t="shared" si="3"/>
        <v>42025.729999999996</v>
      </c>
      <c r="H44" s="293">
        <f t="shared" si="4"/>
        <v>54700</v>
      </c>
      <c r="I44" s="301">
        <f t="shared" si="17"/>
        <v>3404227.9699999993</v>
      </c>
      <c r="J44" s="510">
        <f t="shared" si="5"/>
        <v>14549.58</v>
      </c>
      <c r="K44" s="292">
        <f t="shared" si="6"/>
        <v>-2889.58</v>
      </c>
      <c r="L44" s="295">
        <f t="shared" si="7"/>
        <v>11660</v>
      </c>
      <c r="M44" s="300">
        <f t="shared" si="18"/>
        <v>3071784.1100000008</v>
      </c>
      <c r="N44" s="292">
        <f t="shared" si="8"/>
        <v>13128.72</v>
      </c>
      <c r="O44" s="292">
        <f t="shared" si="9"/>
        <v>31141.279999999999</v>
      </c>
      <c r="P44" s="296">
        <f t="shared" si="10"/>
        <v>44270</v>
      </c>
      <c r="Q44" s="301">
        <f t="shared" si="19"/>
        <v>3404227.9699999993</v>
      </c>
      <c r="R44" s="292">
        <f t="shared" si="11"/>
        <v>14549.58</v>
      </c>
      <c r="S44" s="292">
        <f t="shared" si="12"/>
        <v>-2889.58</v>
      </c>
      <c r="T44" s="295">
        <f t="shared" si="13"/>
        <v>11660</v>
      </c>
      <c r="U44" s="134"/>
      <c r="V44" s="297">
        <v>11</v>
      </c>
      <c r="W44" s="298">
        <v>0.93</v>
      </c>
      <c r="X44" s="299">
        <v>0.94</v>
      </c>
    </row>
    <row r="45" spans="1:24" s="1" customFormat="1" ht="15" customHeight="1" thickBot="1">
      <c r="A45" s="410">
        <f t="shared" si="14"/>
        <v>5.1999999999999998E-2</v>
      </c>
      <c r="B45" s="407">
        <f>A45/365*30</f>
        <v>4.2739726027397262E-3</v>
      </c>
      <c r="C45" s="223">
        <f t="shared" si="2"/>
        <v>1</v>
      </c>
      <c r="D45" s="304">
        <v>12</v>
      </c>
      <c r="E45" s="305">
        <f t="shared" si="15"/>
        <v>2923429.37</v>
      </c>
      <c r="F45" s="306">
        <f t="shared" si="16"/>
        <v>12494.66</v>
      </c>
      <c r="G45" s="306">
        <f t="shared" si="3"/>
        <v>42205.34</v>
      </c>
      <c r="H45" s="307">
        <f t="shared" si="4"/>
        <v>54700</v>
      </c>
      <c r="I45" s="308">
        <f t="shared" si="17"/>
        <v>3407117.5499999993</v>
      </c>
      <c r="J45" s="511">
        <f t="shared" si="5"/>
        <v>14561.93</v>
      </c>
      <c r="K45" s="306">
        <f t="shared" si="6"/>
        <v>-2901.9300000000003</v>
      </c>
      <c r="L45" s="309">
        <f t="shared" si="7"/>
        <v>11660</v>
      </c>
      <c r="M45" s="305">
        <f t="shared" si="18"/>
        <v>3040642.830000001</v>
      </c>
      <c r="N45" s="306">
        <f t="shared" si="8"/>
        <v>12995.62</v>
      </c>
      <c r="O45" s="306">
        <f t="shared" si="9"/>
        <v>31274.379999999997</v>
      </c>
      <c r="P45" s="310">
        <f t="shared" si="10"/>
        <v>44270</v>
      </c>
      <c r="Q45" s="308">
        <f t="shared" si="19"/>
        <v>3407117.5499999993</v>
      </c>
      <c r="R45" s="306">
        <f t="shared" si="11"/>
        <v>14561.93</v>
      </c>
      <c r="S45" s="306">
        <f t="shared" si="12"/>
        <v>-2901.9300000000003</v>
      </c>
      <c r="T45" s="309">
        <f t="shared" si="13"/>
        <v>11660</v>
      </c>
      <c r="U45" s="134"/>
      <c r="V45" s="297">
        <v>12</v>
      </c>
      <c r="W45" s="298">
        <v>0.93</v>
      </c>
      <c r="X45" s="299">
        <v>0.93</v>
      </c>
    </row>
    <row r="46" spans="1:24" s="1" customFormat="1" ht="15" customHeight="1">
      <c r="A46" s="411">
        <f t="shared" si="14"/>
        <v>5.2499999999999998E-2</v>
      </c>
      <c r="B46" s="408">
        <f>A46/365*30</f>
        <v>4.3150684931506844E-3</v>
      </c>
      <c r="C46" s="252">
        <f t="shared" si="2"/>
        <v>2</v>
      </c>
      <c r="D46" s="313">
        <v>13</v>
      </c>
      <c r="E46" s="314">
        <f t="shared" si="15"/>
        <v>2881224.0300000003</v>
      </c>
      <c r="F46" s="315">
        <f t="shared" si="16"/>
        <v>12432.68</v>
      </c>
      <c r="G46" s="315">
        <f t="shared" si="3"/>
        <v>42267.32</v>
      </c>
      <c r="H46" s="316">
        <f t="shared" si="4"/>
        <v>54700</v>
      </c>
      <c r="I46" s="317">
        <f t="shared" si="17"/>
        <v>3410019.4799999995</v>
      </c>
      <c r="J46" s="512">
        <f t="shared" si="5"/>
        <v>14714.47</v>
      </c>
      <c r="K46" s="315">
        <f t="shared" si="6"/>
        <v>5265.5300000000007</v>
      </c>
      <c r="L46" s="318">
        <f t="shared" ref="L46:L109" si="21">IF(I46&lt;$M$5,I46+J46,$M$5)</f>
        <v>19980</v>
      </c>
      <c r="M46" s="314">
        <f t="shared" si="18"/>
        <v>3009368.4500000011</v>
      </c>
      <c r="N46" s="315">
        <f t="shared" si="8"/>
        <v>12985.63</v>
      </c>
      <c r="O46" s="315">
        <f t="shared" si="9"/>
        <v>31284.370000000003</v>
      </c>
      <c r="P46" s="319">
        <f t="shared" si="10"/>
        <v>44270</v>
      </c>
      <c r="Q46" s="317">
        <f t="shared" si="19"/>
        <v>3410019.4799999995</v>
      </c>
      <c r="R46" s="315">
        <f t="shared" si="11"/>
        <v>14714.47</v>
      </c>
      <c r="S46" s="315">
        <f t="shared" si="12"/>
        <v>1465.5300000000007</v>
      </c>
      <c r="T46" s="320">
        <f t="shared" ref="T46:T69" si="22">IF(Q46&lt;$M$15,Q46+R46,$M$15)</f>
        <v>16180</v>
      </c>
      <c r="U46" s="134"/>
      <c r="V46" s="297">
        <v>13</v>
      </c>
      <c r="W46" s="298">
        <v>0.92</v>
      </c>
      <c r="X46" s="299">
        <v>0.93</v>
      </c>
    </row>
    <row r="47" spans="1:24" s="1" customFormat="1" ht="15" customHeight="1">
      <c r="A47" s="409">
        <f t="shared" si="14"/>
        <v>5.2499999999999998E-2</v>
      </c>
      <c r="B47" s="406">
        <f>A47/365*30</f>
        <v>4.3150684931506844E-3</v>
      </c>
      <c r="C47" s="197">
        <f t="shared" si="2"/>
        <v>2</v>
      </c>
      <c r="D47" s="290">
        <v>14</v>
      </c>
      <c r="E47" s="300">
        <f t="shared" si="15"/>
        <v>2838956.7100000004</v>
      </c>
      <c r="F47" s="292">
        <f t="shared" si="16"/>
        <v>12250.29</v>
      </c>
      <c r="G47" s="292">
        <f t="shared" si="3"/>
        <v>42449.71</v>
      </c>
      <c r="H47" s="293">
        <f t="shared" si="4"/>
        <v>54700</v>
      </c>
      <c r="I47" s="301">
        <f t="shared" si="17"/>
        <v>3404753.9499999997</v>
      </c>
      <c r="J47" s="510">
        <f t="shared" si="5"/>
        <v>14691.75</v>
      </c>
      <c r="K47" s="292">
        <f t="shared" si="6"/>
        <v>5288.25</v>
      </c>
      <c r="L47" s="321">
        <f t="shared" si="21"/>
        <v>19980</v>
      </c>
      <c r="M47" s="300">
        <f t="shared" si="18"/>
        <v>2978084.080000001</v>
      </c>
      <c r="N47" s="292">
        <f t="shared" si="8"/>
        <v>12850.64</v>
      </c>
      <c r="O47" s="292">
        <f t="shared" si="9"/>
        <v>31419.360000000001</v>
      </c>
      <c r="P47" s="296">
        <f t="shared" si="10"/>
        <v>44270</v>
      </c>
      <c r="Q47" s="301">
        <f t="shared" si="19"/>
        <v>3408553.9499999997</v>
      </c>
      <c r="R47" s="292">
        <f t="shared" si="11"/>
        <v>14708.14</v>
      </c>
      <c r="S47" s="292">
        <f t="shared" si="12"/>
        <v>1471.8600000000006</v>
      </c>
      <c r="T47" s="322">
        <f t="shared" si="22"/>
        <v>16180</v>
      </c>
      <c r="U47" s="134"/>
      <c r="V47" s="297">
        <v>14</v>
      </c>
      <c r="W47" s="298">
        <v>0.92</v>
      </c>
      <c r="X47" s="299">
        <v>0.92</v>
      </c>
    </row>
    <row r="48" spans="1:24" s="1" customFormat="1" ht="15" customHeight="1">
      <c r="A48" s="409">
        <f t="shared" si="14"/>
        <v>5.2499999999999998E-2</v>
      </c>
      <c r="B48" s="406">
        <f t="shared" ref="B48:B57" si="23">A48/365*30</f>
        <v>4.3150684931506844E-3</v>
      </c>
      <c r="C48" s="197">
        <f t="shared" si="2"/>
        <v>2</v>
      </c>
      <c r="D48" s="290">
        <v>15</v>
      </c>
      <c r="E48" s="300">
        <f t="shared" si="15"/>
        <v>2796507.0000000005</v>
      </c>
      <c r="F48" s="292">
        <f t="shared" si="16"/>
        <v>12067.12</v>
      </c>
      <c r="G48" s="292">
        <f t="shared" si="3"/>
        <v>42632.88</v>
      </c>
      <c r="H48" s="293">
        <f t="shared" si="4"/>
        <v>54700</v>
      </c>
      <c r="I48" s="301">
        <f t="shared" si="17"/>
        <v>3399465.6999999997</v>
      </c>
      <c r="J48" s="510">
        <f t="shared" si="5"/>
        <v>14668.93</v>
      </c>
      <c r="K48" s="292">
        <f t="shared" si="6"/>
        <v>5311.07</v>
      </c>
      <c r="L48" s="321">
        <f t="shared" si="21"/>
        <v>19980</v>
      </c>
      <c r="M48" s="300">
        <f t="shared" si="18"/>
        <v>2946664.7200000011</v>
      </c>
      <c r="N48" s="292">
        <f t="shared" si="8"/>
        <v>12715.06</v>
      </c>
      <c r="O48" s="292">
        <f t="shared" si="9"/>
        <v>31554.940000000002</v>
      </c>
      <c r="P48" s="296">
        <f t="shared" si="10"/>
        <v>44270</v>
      </c>
      <c r="Q48" s="301">
        <f t="shared" si="19"/>
        <v>3407082.09</v>
      </c>
      <c r="R48" s="292">
        <f t="shared" si="11"/>
        <v>14701.79</v>
      </c>
      <c r="S48" s="292">
        <f t="shared" si="12"/>
        <v>1478.2099999999991</v>
      </c>
      <c r="T48" s="322">
        <f t="shared" si="22"/>
        <v>16180</v>
      </c>
      <c r="U48" s="134"/>
      <c r="V48" s="297">
        <v>15</v>
      </c>
      <c r="W48" s="298">
        <v>0.91</v>
      </c>
      <c r="X48" s="299">
        <v>0.92</v>
      </c>
    </row>
    <row r="49" spans="1:30" s="1" customFormat="1" ht="15" customHeight="1">
      <c r="A49" s="409">
        <f t="shared" si="14"/>
        <v>5.2499999999999998E-2</v>
      </c>
      <c r="B49" s="406">
        <f t="shared" si="23"/>
        <v>4.3150684931506844E-3</v>
      </c>
      <c r="C49" s="197">
        <f t="shared" si="2"/>
        <v>2</v>
      </c>
      <c r="D49" s="290">
        <v>16</v>
      </c>
      <c r="E49" s="300">
        <f t="shared" si="15"/>
        <v>2753874.1200000006</v>
      </c>
      <c r="F49" s="292">
        <f t="shared" si="16"/>
        <v>11883.16</v>
      </c>
      <c r="G49" s="292">
        <f t="shared" si="3"/>
        <v>42816.84</v>
      </c>
      <c r="H49" s="293">
        <f t="shared" si="4"/>
        <v>54700</v>
      </c>
      <c r="I49" s="301">
        <f t="shared" si="17"/>
        <v>3394154.63</v>
      </c>
      <c r="J49" s="510">
        <f t="shared" si="5"/>
        <v>14646.01</v>
      </c>
      <c r="K49" s="292">
        <f t="shared" si="6"/>
        <v>5333.99</v>
      </c>
      <c r="L49" s="321">
        <f t="shared" si="21"/>
        <v>19980</v>
      </c>
      <c r="M49" s="300">
        <f t="shared" si="18"/>
        <v>2915109.7800000012</v>
      </c>
      <c r="N49" s="292">
        <f t="shared" si="8"/>
        <v>12578.9</v>
      </c>
      <c r="O49" s="292">
        <f t="shared" si="9"/>
        <v>31691.1</v>
      </c>
      <c r="P49" s="296">
        <f t="shared" si="10"/>
        <v>44270</v>
      </c>
      <c r="Q49" s="301">
        <f t="shared" si="19"/>
        <v>3405603.88</v>
      </c>
      <c r="R49" s="292">
        <f t="shared" si="11"/>
        <v>14695.41</v>
      </c>
      <c r="S49" s="292">
        <f t="shared" si="12"/>
        <v>1484.5900000000001</v>
      </c>
      <c r="T49" s="322">
        <f t="shared" si="22"/>
        <v>16180</v>
      </c>
      <c r="U49" s="134"/>
      <c r="V49" s="297">
        <v>16</v>
      </c>
      <c r="W49" s="298">
        <v>0.91</v>
      </c>
      <c r="X49" s="299">
        <v>0.91</v>
      </c>
    </row>
    <row r="50" spans="1:30" s="1" customFormat="1" ht="15" customHeight="1">
      <c r="A50" s="409">
        <f t="shared" si="14"/>
        <v>5.2499999999999998E-2</v>
      </c>
      <c r="B50" s="406">
        <f t="shared" si="23"/>
        <v>4.3150684931506844E-3</v>
      </c>
      <c r="C50" s="197">
        <f t="shared" si="2"/>
        <v>2</v>
      </c>
      <c r="D50" s="290">
        <v>17</v>
      </c>
      <c r="E50" s="300">
        <f t="shared" si="15"/>
        <v>2711057.2800000007</v>
      </c>
      <c r="F50" s="292">
        <f t="shared" si="16"/>
        <v>11698.4</v>
      </c>
      <c r="G50" s="292">
        <f t="shared" si="3"/>
        <v>43001.599999999999</v>
      </c>
      <c r="H50" s="293">
        <f t="shared" si="4"/>
        <v>54700</v>
      </c>
      <c r="I50" s="301">
        <f t="shared" si="17"/>
        <v>3388820.6399999997</v>
      </c>
      <c r="J50" s="510">
        <f t="shared" si="5"/>
        <v>14622.99</v>
      </c>
      <c r="K50" s="292">
        <f t="shared" si="6"/>
        <v>5357.01</v>
      </c>
      <c r="L50" s="321">
        <f t="shared" si="21"/>
        <v>19980</v>
      </c>
      <c r="M50" s="300">
        <f t="shared" si="18"/>
        <v>2883418.6800000011</v>
      </c>
      <c r="N50" s="292">
        <f t="shared" si="8"/>
        <v>12442.15</v>
      </c>
      <c r="O50" s="292">
        <f t="shared" si="9"/>
        <v>31827.85</v>
      </c>
      <c r="P50" s="296">
        <f t="shared" si="10"/>
        <v>44270</v>
      </c>
      <c r="Q50" s="301">
        <f t="shared" si="19"/>
        <v>3404119.29</v>
      </c>
      <c r="R50" s="292">
        <f t="shared" si="11"/>
        <v>14689.01</v>
      </c>
      <c r="S50" s="292">
        <f t="shared" si="12"/>
        <v>1490.9899999999998</v>
      </c>
      <c r="T50" s="322">
        <f t="shared" si="22"/>
        <v>16180</v>
      </c>
      <c r="U50" s="134"/>
      <c r="V50" s="297">
        <v>17</v>
      </c>
      <c r="W50" s="298">
        <v>0.91</v>
      </c>
      <c r="X50" s="299">
        <v>0.91</v>
      </c>
      <c r="AD50" s="1" t="s">
        <v>287</v>
      </c>
    </row>
    <row r="51" spans="1:30" s="1" customFormat="1" ht="15" customHeight="1">
      <c r="A51" s="409">
        <f t="shared" si="14"/>
        <v>5.2499999999999998E-2</v>
      </c>
      <c r="B51" s="406">
        <f t="shared" si="23"/>
        <v>4.3150684931506844E-3</v>
      </c>
      <c r="C51" s="197">
        <f t="shared" si="2"/>
        <v>2</v>
      </c>
      <c r="D51" s="290">
        <v>18</v>
      </c>
      <c r="E51" s="300">
        <f t="shared" si="15"/>
        <v>2668055.6800000006</v>
      </c>
      <c r="F51" s="292">
        <f t="shared" si="16"/>
        <v>11512.84</v>
      </c>
      <c r="G51" s="292">
        <f t="shared" si="3"/>
        <v>43187.16</v>
      </c>
      <c r="H51" s="293">
        <f t="shared" si="4"/>
        <v>54700</v>
      </c>
      <c r="I51" s="301">
        <f t="shared" si="17"/>
        <v>3383463.63</v>
      </c>
      <c r="J51" s="510">
        <f t="shared" si="5"/>
        <v>14599.88</v>
      </c>
      <c r="K51" s="292">
        <f t="shared" si="6"/>
        <v>5380.1200000000008</v>
      </c>
      <c r="L51" s="321">
        <f t="shared" si="21"/>
        <v>19980</v>
      </c>
      <c r="M51" s="300">
        <f t="shared" si="18"/>
        <v>2851590.830000001</v>
      </c>
      <c r="N51" s="292">
        <f t="shared" si="8"/>
        <v>12304.81</v>
      </c>
      <c r="O51" s="292">
        <f t="shared" si="9"/>
        <v>31965.190000000002</v>
      </c>
      <c r="P51" s="296">
        <f t="shared" si="10"/>
        <v>44270</v>
      </c>
      <c r="Q51" s="301">
        <f t="shared" si="19"/>
        <v>3402628.3</v>
      </c>
      <c r="R51" s="292">
        <f t="shared" si="11"/>
        <v>14682.57</v>
      </c>
      <c r="S51" s="292">
        <f t="shared" si="12"/>
        <v>1497.4300000000003</v>
      </c>
      <c r="T51" s="322">
        <f t="shared" si="22"/>
        <v>16180</v>
      </c>
      <c r="U51" s="134"/>
      <c r="V51" s="297">
        <v>18</v>
      </c>
      <c r="W51" s="298">
        <v>0.9</v>
      </c>
      <c r="X51" s="299">
        <v>0.91</v>
      </c>
    </row>
    <row r="52" spans="1:30" s="1" customFormat="1" ht="15" customHeight="1">
      <c r="A52" s="409">
        <f t="shared" si="14"/>
        <v>5.2499999999999998E-2</v>
      </c>
      <c r="B52" s="406">
        <f t="shared" si="23"/>
        <v>4.3150684931506844E-3</v>
      </c>
      <c r="C52" s="197">
        <f t="shared" si="2"/>
        <v>2</v>
      </c>
      <c r="D52" s="290">
        <v>19</v>
      </c>
      <c r="E52" s="300">
        <f t="shared" si="15"/>
        <v>2624868.5200000005</v>
      </c>
      <c r="F52" s="292">
        <f t="shared" si="16"/>
        <v>11326.49</v>
      </c>
      <c r="G52" s="292">
        <f t="shared" si="3"/>
        <v>43373.51</v>
      </c>
      <c r="H52" s="293">
        <f t="shared" si="4"/>
        <v>54700</v>
      </c>
      <c r="I52" s="301">
        <f t="shared" si="17"/>
        <v>3378083.51</v>
      </c>
      <c r="J52" s="510">
        <f t="shared" si="5"/>
        <v>14576.66</v>
      </c>
      <c r="K52" s="292">
        <f t="shared" si="6"/>
        <v>5403.34</v>
      </c>
      <c r="L52" s="321">
        <f t="shared" si="21"/>
        <v>19980</v>
      </c>
      <c r="M52" s="300">
        <f t="shared" si="18"/>
        <v>2819625.6400000011</v>
      </c>
      <c r="N52" s="292">
        <f t="shared" si="8"/>
        <v>12166.88</v>
      </c>
      <c r="O52" s="292">
        <f t="shared" si="9"/>
        <v>32103.120000000003</v>
      </c>
      <c r="P52" s="296">
        <f t="shared" si="10"/>
        <v>44270</v>
      </c>
      <c r="Q52" s="301">
        <f t="shared" si="19"/>
        <v>3401130.8699999996</v>
      </c>
      <c r="R52" s="292">
        <f t="shared" si="11"/>
        <v>14676.11</v>
      </c>
      <c r="S52" s="292">
        <f t="shared" si="12"/>
        <v>1503.8899999999994</v>
      </c>
      <c r="T52" s="322">
        <f t="shared" si="22"/>
        <v>16180</v>
      </c>
      <c r="U52" s="134"/>
      <c r="V52" s="297">
        <v>19</v>
      </c>
      <c r="W52" s="298">
        <v>0.9</v>
      </c>
      <c r="X52" s="299">
        <v>0.9</v>
      </c>
    </row>
    <row r="53" spans="1:30" s="1" customFormat="1" ht="15" customHeight="1">
      <c r="A53" s="409">
        <f t="shared" si="14"/>
        <v>5.2499999999999998E-2</v>
      </c>
      <c r="B53" s="406">
        <f t="shared" si="23"/>
        <v>4.3150684931506844E-3</v>
      </c>
      <c r="C53" s="197">
        <f t="shared" si="2"/>
        <v>2</v>
      </c>
      <c r="D53" s="290">
        <v>20</v>
      </c>
      <c r="E53" s="300">
        <f t="shared" si="15"/>
        <v>2581495.0100000007</v>
      </c>
      <c r="F53" s="292">
        <f t="shared" si="16"/>
        <v>11139.33</v>
      </c>
      <c r="G53" s="292">
        <f t="shared" si="3"/>
        <v>43560.67</v>
      </c>
      <c r="H53" s="293">
        <f t="shared" si="4"/>
        <v>54700</v>
      </c>
      <c r="I53" s="301">
        <f t="shared" si="17"/>
        <v>3372680.17</v>
      </c>
      <c r="J53" s="510">
        <f t="shared" si="5"/>
        <v>14553.35</v>
      </c>
      <c r="K53" s="292">
        <f t="shared" si="6"/>
        <v>5426.65</v>
      </c>
      <c r="L53" s="321">
        <f t="shared" si="21"/>
        <v>19980</v>
      </c>
      <c r="M53" s="300">
        <f t="shared" si="18"/>
        <v>2787522.5200000009</v>
      </c>
      <c r="N53" s="292">
        <f t="shared" si="8"/>
        <v>12028.35</v>
      </c>
      <c r="O53" s="292">
        <f t="shared" si="9"/>
        <v>32241.65</v>
      </c>
      <c r="P53" s="296">
        <f t="shared" si="10"/>
        <v>44270</v>
      </c>
      <c r="Q53" s="301">
        <f t="shared" si="19"/>
        <v>3399626.9799999995</v>
      </c>
      <c r="R53" s="292">
        <f t="shared" si="11"/>
        <v>14669.62</v>
      </c>
      <c r="S53" s="292">
        <f t="shared" si="12"/>
        <v>1510.3799999999992</v>
      </c>
      <c r="T53" s="322">
        <f t="shared" si="22"/>
        <v>16180</v>
      </c>
      <c r="U53" s="134"/>
      <c r="V53" s="297">
        <v>20</v>
      </c>
      <c r="W53" s="298">
        <v>0.9</v>
      </c>
      <c r="X53" s="299">
        <v>0.9</v>
      </c>
    </row>
    <row r="54" spans="1:30" s="1" customFormat="1" ht="15" customHeight="1">
      <c r="A54" s="409">
        <f t="shared" si="14"/>
        <v>5.2499999999999998E-2</v>
      </c>
      <c r="B54" s="406">
        <f t="shared" si="23"/>
        <v>4.3150684931506844E-3</v>
      </c>
      <c r="C54" s="197">
        <f t="shared" si="2"/>
        <v>2</v>
      </c>
      <c r="D54" s="290">
        <v>21</v>
      </c>
      <c r="E54" s="300">
        <f t="shared" si="15"/>
        <v>2537934.3400000008</v>
      </c>
      <c r="F54" s="292">
        <f t="shared" si="16"/>
        <v>10951.36</v>
      </c>
      <c r="G54" s="292">
        <f t="shared" si="3"/>
        <v>43748.639999999999</v>
      </c>
      <c r="H54" s="293">
        <f t="shared" si="4"/>
        <v>54700</v>
      </c>
      <c r="I54" s="301">
        <f t="shared" si="17"/>
        <v>3367253.52</v>
      </c>
      <c r="J54" s="510">
        <f t="shared" si="5"/>
        <v>14529.93</v>
      </c>
      <c r="K54" s="292">
        <f t="shared" si="6"/>
        <v>5450.07</v>
      </c>
      <c r="L54" s="321">
        <f t="shared" si="21"/>
        <v>19980</v>
      </c>
      <c r="M54" s="300">
        <f t="shared" si="18"/>
        <v>2755280.870000001</v>
      </c>
      <c r="N54" s="292">
        <f t="shared" si="8"/>
        <v>11889.23</v>
      </c>
      <c r="O54" s="292">
        <f t="shared" si="9"/>
        <v>32380.77</v>
      </c>
      <c r="P54" s="296">
        <f t="shared" si="10"/>
        <v>44270</v>
      </c>
      <c r="Q54" s="301">
        <f t="shared" si="19"/>
        <v>3398116.5999999996</v>
      </c>
      <c r="R54" s="292">
        <f t="shared" si="11"/>
        <v>14663.11</v>
      </c>
      <c r="S54" s="292">
        <f t="shared" si="12"/>
        <v>1516.8899999999994</v>
      </c>
      <c r="T54" s="322">
        <f t="shared" si="22"/>
        <v>16180</v>
      </c>
      <c r="U54" s="134"/>
      <c r="V54" s="297">
        <v>21</v>
      </c>
      <c r="W54" s="298">
        <v>0.9</v>
      </c>
      <c r="X54" s="299">
        <v>0.9</v>
      </c>
    </row>
    <row r="55" spans="1:30" s="1" customFormat="1" ht="15" customHeight="1">
      <c r="A55" s="409">
        <f t="shared" si="14"/>
        <v>5.2499999999999998E-2</v>
      </c>
      <c r="B55" s="406">
        <f t="shared" si="23"/>
        <v>4.3150684931506844E-3</v>
      </c>
      <c r="C55" s="197">
        <f t="shared" si="2"/>
        <v>2</v>
      </c>
      <c r="D55" s="290">
        <v>22</v>
      </c>
      <c r="E55" s="300">
        <f t="shared" si="15"/>
        <v>2494185.7000000007</v>
      </c>
      <c r="F55" s="292">
        <f t="shared" si="16"/>
        <v>10762.58</v>
      </c>
      <c r="G55" s="292">
        <f t="shared" si="3"/>
        <v>43937.42</v>
      </c>
      <c r="H55" s="293">
        <f t="shared" si="4"/>
        <v>54700</v>
      </c>
      <c r="I55" s="301">
        <f t="shared" si="17"/>
        <v>3361803.45</v>
      </c>
      <c r="J55" s="510">
        <f t="shared" si="5"/>
        <v>14506.41</v>
      </c>
      <c r="K55" s="292">
        <f t="shared" si="6"/>
        <v>5473.59</v>
      </c>
      <c r="L55" s="321">
        <f t="shared" si="21"/>
        <v>19980</v>
      </c>
      <c r="M55" s="300">
        <f t="shared" si="18"/>
        <v>2722900.100000001</v>
      </c>
      <c r="N55" s="292">
        <f t="shared" si="8"/>
        <v>11749.5</v>
      </c>
      <c r="O55" s="292">
        <f t="shared" si="9"/>
        <v>32520.5</v>
      </c>
      <c r="P55" s="296">
        <f t="shared" si="10"/>
        <v>44270</v>
      </c>
      <c r="Q55" s="301">
        <f t="shared" si="19"/>
        <v>3396599.7099999995</v>
      </c>
      <c r="R55" s="292">
        <f t="shared" si="11"/>
        <v>14656.56</v>
      </c>
      <c r="S55" s="292">
        <f t="shared" si="12"/>
        <v>1523.4400000000005</v>
      </c>
      <c r="T55" s="322">
        <f t="shared" si="22"/>
        <v>16180</v>
      </c>
      <c r="U55" s="134"/>
      <c r="V55" s="297">
        <v>22</v>
      </c>
      <c r="W55" s="298">
        <v>0.9</v>
      </c>
      <c r="X55" s="299">
        <v>0.9</v>
      </c>
    </row>
    <row r="56" spans="1:30" s="1" customFormat="1" ht="15" customHeight="1">
      <c r="A56" s="409">
        <f t="shared" si="14"/>
        <v>5.2499999999999998E-2</v>
      </c>
      <c r="B56" s="406">
        <f t="shared" si="23"/>
        <v>4.3150684931506844E-3</v>
      </c>
      <c r="C56" s="197">
        <f t="shared" si="2"/>
        <v>2</v>
      </c>
      <c r="D56" s="290">
        <v>23</v>
      </c>
      <c r="E56" s="300">
        <f t="shared" si="15"/>
        <v>2450248.2800000007</v>
      </c>
      <c r="F56" s="292">
        <f t="shared" si="16"/>
        <v>10572.99</v>
      </c>
      <c r="G56" s="292">
        <f t="shared" si="3"/>
        <v>44127.01</v>
      </c>
      <c r="H56" s="293">
        <f t="shared" si="4"/>
        <v>54700</v>
      </c>
      <c r="I56" s="301">
        <f t="shared" si="17"/>
        <v>3356329.8600000003</v>
      </c>
      <c r="J56" s="510">
        <f t="shared" si="5"/>
        <v>14482.79</v>
      </c>
      <c r="K56" s="292">
        <f t="shared" si="6"/>
        <v>5497.2099999999991</v>
      </c>
      <c r="L56" s="321">
        <f t="shared" si="21"/>
        <v>19980</v>
      </c>
      <c r="M56" s="300">
        <f t="shared" si="18"/>
        <v>2690379.600000001</v>
      </c>
      <c r="N56" s="292">
        <f t="shared" si="8"/>
        <v>11609.17</v>
      </c>
      <c r="O56" s="292">
        <f t="shared" si="9"/>
        <v>32660.83</v>
      </c>
      <c r="P56" s="296">
        <f t="shared" si="10"/>
        <v>44270</v>
      </c>
      <c r="Q56" s="301">
        <f t="shared" si="19"/>
        <v>3395076.2699999996</v>
      </c>
      <c r="R56" s="292">
        <f t="shared" si="11"/>
        <v>14649.99</v>
      </c>
      <c r="S56" s="292">
        <f t="shared" si="12"/>
        <v>1530.0100000000002</v>
      </c>
      <c r="T56" s="322">
        <f t="shared" si="22"/>
        <v>16180</v>
      </c>
      <c r="U56" s="134"/>
      <c r="V56" s="297">
        <v>23</v>
      </c>
      <c r="W56" s="298">
        <v>0.9</v>
      </c>
      <c r="X56" s="299">
        <v>0.9</v>
      </c>
    </row>
    <row r="57" spans="1:30" s="1" customFormat="1" ht="15" customHeight="1" thickBot="1">
      <c r="A57" s="410">
        <f t="shared" si="14"/>
        <v>5.2499999999999998E-2</v>
      </c>
      <c r="B57" s="407">
        <f t="shared" si="23"/>
        <v>4.3150684931506844E-3</v>
      </c>
      <c r="C57" s="223">
        <f t="shared" si="2"/>
        <v>2</v>
      </c>
      <c r="D57" s="304">
        <v>24</v>
      </c>
      <c r="E57" s="305">
        <f t="shared" si="15"/>
        <v>2406121.2700000009</v>
      </c>
      <c r="F57" s="306">
        <f t="shared" si="16"/>
        <v>10382.58</v>
      </c>
      <c r="G57" s="306">
        <f t="shared" si="3"/>
        <v>44317.42</v>
      </c>
      <c r="H57" s="307">
        <f t="shared" si="4"/>
        <v>54700</v>
      </c>
      <c r="I57" s="308">
        <f t="shared" si="17"/>
        <v>3350832.6500000004</v>
      </c>
      <c r="J57" s="511">
        <f t="shared" si="5"/>
        <v>14459.07</v>
      </c>
      <c r="K57" s="306">
        <f t="shared" si="6"/>
        <v>5520.93</v>
      </c>
      <c r="L57" s="323">
        <f t="shared" si="21"/>
        <v>19980</v>
      </c>
      <c r="M57" s="305">
        <f t="shared" si="18"/>
        <v>2657718.7700000009</v>
      </c>
      <c r="N57" s="306">
        <f t="shared" si="8"/>
        <v>11468.24</v>
      </c>
      <c r="O57" s="306">
        <f t="shared" si="9"/>
        <v>32801.760000000002</v>
      </c>
      <c r="P57" s="310">
        <f t="shared" si="10"/>
        <v>44270</v>
      </c>
      <c r="Q57" s="308">
        <f t="shared" si="19"/>
        <v>3393546.26</v>
      </c>
      <c r="R57" s="306">
        <f t="shared" si="11"/>
        <v>14643.38</v>
      </c>
      <c r="S57" s="306">
        <f t="shared" si="12"/>
        <v>1536.6200000000008</v>
      </c>
      <c r="T57" s="324">
        <f t="shared" si="22"/>
        <v>16180</v>
      </c>
      <c r="U57" s="134"/>
      <c r="V57" s="297">
        <v>24</v>
      </c>
      <c r="W57" s="298">
        <v>0.89</v>
      </c>
      <c r="X57" s="299">
        <v>0.9</v>
      </c>
    </row>
    <row r="58" spans="1:30" s="1" customFormat="1" ht="15" customHeight="1">
      <c r="A58" s="411">
        <f t="shared" si="14"/>
        <v>5.2499999999999998E-2</v>
      </c>
      <c r="B58" s="408">
        <f>A58/365*30</f>
        <v>4.3150684931506844E-3</v>
      </c>
      <c r="C58" s="252">
        <f t="shared" si="2"/>
        <v>3</v>
      </c>
      <c r="D58" s="313">
        <v>25</v>
      </c>
      <c r="E58" s="314">
        <f t="shared" si="15"/>
        <v>2361803.850000001</v>
      </c>
      <c r="F58" s="315">
        <f t="shared" si="16"/>
        <v>10191.35</v>
      </c>
      <c r="G58" s="315">
        <f t="shared" si="3"/>
        <v>44508.65</v>
      </c>
      <c r="H58" s="316">
        <f t="shared" si="4"/>
        <v>54700</v>
      </c>
      <c r="I58" s="317">
        <f t="shared" si="17"/>
        <v>3345311.72</v>
      </c>
      <c r="J58" s="512">
        <f t="shared" si="5"/>
        <v>14435.25</v>
      </c>
      <c r="K58" s="315">
        <f t="shared" si="6"/>
        <v>5544.75</v>
      </c>
      <c r="L58" s="318">
        <f t="shared" si="21"/>
        <v>19980</v>
      </c>
      <c r="M58" s="314">
        <f t="shared" si="18"/>
        <v>2624917.0100000012</v>
      </c>
      <c r="N58" s="315">
        <f t="shared" si="8"/>
        <v>11326.7</v>
      </c>
      <c r="O58" s="315">
        <f t="shared" si="9"/>
        <v>37363.300000000003</v>
      </c>
      <c r="P58" s="325">
        <f t="shared" ref="P58:P81" si="24">IF(M58&lt;$M$10,M58+N58,$M$10)</f>
        <v>48690</v>
      </c>
      <c r="Q58" s="317">
        <f t="shared" si="19"/>
        <v>3392009.6399999997</v>
      </c>
      <c r="R58" s="315">
        <f t="shared" si="11"/>
        <v>14636.75</v>
      </c>
      <c r="S58" s="315">
        <f t="shared" si="12"/>
        <v>1543.25</v>
      </c>
      <c r="T58" s="320">
        <f t="shared" si="22"/>
        <v>16180</v>
      </c>
      <c r="U58" s="134"/>
      <c r="V58" s="297">
        <v>25</v>
      </c>
      <c r="W58" s="298">
        <v>0.89</v>
      </c>
      <c r="X58" s="299">
        <v>0.89</v>
      </c>
    </row>
    <row r="59" spans="1:30" s="1" customFormat="1" ht="15" customHeight="1">
      <c r="A59" s="409">
        <f t="shared" si="14"/>
        <v>5.2499999999999998E-2</v>
      </c>
      <c r="B59" s="406">
        <f t="shared" ref="B59:B69" si="25">A59/365*30</f>
        <v>4.3150684931506844E-3</v>
      </c>
      <c r="C59" s="197">
        <f t="shared" si="2"/>
        <v>3</v>
      </c>
      <c r="D59" s="290">
        <v>26</v>
      </c>
      <c r="E59" s="300">
        <f t="shared" si="15"/>
        <v>2317295.2000000011</v>
      </c>
      <c r="F59" s="292">
        <f t="shared" si="16"/>
        <v>9999.2900000000009</v>
      </c>
      <c r="G59" s="292">
        <f t="shared" si="3"/>
        <v>44700.71</v>
      </c>
      <c r="H59" s="293">
        <f t="shared" si="4"/>
        <v>54700</v>
      </c>
      <c r="I59" s="301">
        <f t="shared" si="17"/>
        <v>3339766.97</v>
      </c>
      <c r="J59" s="510">
        <f t="shared" si="5"/>
        <v>14411.32</v>
      </c>
      <c r="K59" s="292">
        <f t="shared" si="6"/>
        <v>5568.68</v>
      </c>
      <c r="L59" s="321">
        <f t="shared" si="21"/>
        <v>19980</v>
      </c>
      <c r="M59" s="300">
        <f t="shared" si="18"/>
        <v>2587553.7100000014</v>
      </c>
      <c r="N59" s="292">
        <f t="shared" si="8"/>
        <v>11165.47</v>
      </c>
      <c r="O59" s="292">
        <f t="shared" si="9"/>
        <v>37524.53</v>
      </c>
      <c r="P59" s="326">
        <f t="shared" si="24"/>
        <v>48690</v>
      </c>
      <c r="Q59" s="301">
        <f t="shared" si="19"/>
        <v>3390466.3899999997</v>
      </c>
      <c r="R59" s="292">
        <f t="shared" si="11"/>
        <v>14630.09</v>
      </c>
      <c r="S59" s="292">
        <f t="shared" si="12"/>
        <v>1549.9099999999999</v>
      </c>
      <c r="T59" s="322">
        <f t="shared" si="22"/>
        <v>16180</v>
      </c>
      <c r="U59" s="134"/>
      <c r="V59" s="297">
        <v>26</v>
      </c>
      <c r="W59" s="298">
        <v>0.89</v>
      </c>
      <c r="X59" s="299">
        <v>0.89</v>
      </c>
    </row>
    <row r="60" spans="1:30" s="1" customFormat="1" ht="15" customHeight="1">
      <c r="A60" s="409">
        <f t="shared" si="14"/>
        <v>5.2499999999999998E-2</v>
      </c>
      <c r="B60" s="406">
        <f t="shared" si="25"/>
        <v>4.3150684931506844E-3</v>
      </c>
      <c r="C60" s="197">
        <f t="shared" si="2"/>
        <v>3</v>
      </c>
      <c r="D60" s="290">
        <v>27</v>
      </c>
      <c r="E60" s="300">
        <f t="shared" si="15"/>
        <v>2272594.4900000012</v>
      </c>
      <c r="F60" s="292">
        <f t="shared" si="16"/>
        <v>9806.4</v>
      </c>
      <c r="G60" s="292">
        <f t="shared" si="3"/>
        <v>44893.599999999999</v>
      </c>
      <c r="H60" s="293">
        <f t="shared" si="4"/>
        <v>54700</v>
      </c>
      <c r="I60" s="301">
        <f t="shared" si="17"/>
        <v>3334198.29</v>
      </c>
      <c r="J60" s="510">
        <f t="shared" si="5"/>
        <v>14387.29</v>
      </c>
      <c r="K60" s="292">
        <f t="shared" si="6"/>
        <v>5592.7099999999991</v>
      </c>
      <c r="L60" s="321">
        <f t="shared" si="21"/>
        <v>19980</v>
      </c>
      <c r="M60" s="300">
        <f t="shared" si="18"/>
        <v>2550029.1800000016</v>
      </c>
      <c r="N60" s="292">
        <f t="shared" si="8"/>
        <v>11003.55</v>
      </c>
      <c r="O60" s="292">
        <f t="shared" si="9"/>
        <v>37686.449999999997</v>
      </c>
      <c r="P60" s="326">
        <f t="shared" si="24"/>
        <v>48690</v>
      </c>
      <c r="Q60" s="301">
        <f t="shared" si="19"/>
        <v>3388916.4799999995</v>
      </c>
      <c r="R60" s="292">
        <f t="shared" si="11"/>
        <v>14623.41</v>
      </c>
      <c r="S60" s="292">
        <f t="shared" si="12"/>
        <v>1556.5900000000001</v>
      </c>
      <c r="T60" s="322">
        <f t="shared" si="22"/>
        <v>16180</v>
      </c>
      <c r="U60" s="134"/>
      <c r="V60" s="297">
        <v>27</v>
      </c>
      <c r="W60" s="298">
        <v>0.89</v>
      </c>
      <c r="X60" s="299">
        <v>0.89</v>
      </c>
    </row>
    <row r="61" spans="1:30" s="1" customFormat="1" ht="15" customHeight="1">
      <c r="A61" s="409">
        <f t="shared" si="14"/>
        <v>5.2499999999999998E-2</v>
      </c>
      <c r="B61" s="406">
        <f t="shared" si="25"/>
        <v>4.3150684931506844E-3</v>
      </c>
      <c r="C61" s="197">
        <f t="shared" si="2"/>
        <v>3</v>
      </c>
      <c r="D61" s="290">
        <v>28</v>
      </c>
      <c r="E61" s="300">
        <f t="shared" si="15"/>
        <v>2227700.8900000011</v>
      </c>
      <c r="F61" s="292">
        <f t="shared" si="16"/>
        <v>9612.68</v>
      </c>
      <c r="G61" s="292">
        <f t="shared" si="3"/>
        <v>45087.32</v>
      </c>
      <c r="H61" s="293">
        <f t="shared" si="4"/>
        <v>54700</v>
      </c>
      <c r="I61" s="301">
        <f t="shared" si="17"/>
        <v>3328605.58</v>
      </c>
      <c r="J61" s="510">
        <f t="shared" si="5"/>
        <v>14363.16</v>
      </c>
      <c r="K61" s="292">
        <f t="shared" si="6"/>
        <v>5616.84</v>
      </c>
      <c r="L61" s="321">
        <f t="shared" si="21"/>
        <v>19980</v>
      </c>
      <c r="M61" s="300">
        <f t="shared" si="18"/>
        <v>2512342.7300000014</v>
      </c>
      <c r="N61" s="292">
        <f t="shared" si="8"/>
        <v>10840.93</v>
      </c>
      <c r="O61" s="292">
        <f t="shared" si="9"/>
        <v>37849.07</v>
      </c>
      <c r="P61" s="326">
        <f t="shared" si="24"/>
        <v>48690</v>
      </c>
      <c r="Q61" s="301">
        <f t="shared" si="19"/>
        <v>3387359.8899999997</v>
      </c>
      <c r="R61" s="292">
        <f t="shared" si="11"/>
        <v>14616.69</v>
      </c>
      <c r="S61" s="292">
        <f t="shared" si="12"/>
        <v>1563.3099999999995</v>
      </c>
      <c r="T61" s="322">
        <f t="shared" si="22"/>
        <v>16180</v>
      </c>
      <c r="U61" s="134"/>
      <c r="V61" s="297">
        <v>28</v>
      </c>
      <c r="W61" s="298">
        <v>0.89</v>
      </c>
      <c r="X61" s="299">
        <v>0.89</v>
      </c>
    </row>
    <row r="62" spans="1:30" s="1" customFormat="1" ht="15" customHeight="1">
      <c r="A62" s="409">
        <f t="shared" si="14"/>
        <v>5.2499999999999998E-2</v>
      </c>
      <c r="B62" s="406">
        <f t="shared" si="25"/>
        <v>4.3150684931506844E-3</v>
      </c>
      <c r="C62" s="197">
        <f t="shared" si="2"/>
        <v>3</v>
      </c>
      <c r="D62" s="290">
        <v>29</v>
      </c>
      <c r="E62" s="300">
        <f t="shared" si="15"/>
        <v>2182613.5700000012</v>
      </c>
      <c r="F62" s="292">
        <f t="shared" si="16"/>
        <v>9418.1299999999992</v>
      </c>
      <c r="G62" s="292">
        <f t="shared" si="3"/>
        <v>45281.87</v>
      </c>
      <c r="H62" s="293">
        <f t="shared" si="4"/>
        <v>54700</v>
      </c>
      <c r="I62" s="301">
        <f t="shared" si="17"/>
        <v>3322988.74</v>
      </c>
      <c r="J62" s="510">
        <f t="shared" si="5"/>
        <v>14338.92</v>
      </c>
      <c r="K62" s="292">
        <f t="shared" si="6"/>
        <v>5641.08</v>
      </c>
      <c r="L62" s="321">
        <f t="shared" si="21"/>
        <v>19980</v>
      </c>
      <c r="M62" s="300">
        <f t="shared" si="18"/>
        <v>2474493.6600000015</v>
      </c>
      <c r="N62" s="292">
        <f t="shared" si="8"/>
        <v>10677.61</v>
      </c>
      <c r="O62" s="292">
        <f t="shared" si="9"/>
        <v>38012.39</v>
      </c>
      <c r="P62" s="326">
        <f t="shared" si="24"/>
        <v>48690</v>
      </c>
      <c r="Q62" s="301">
        <f t="shared" si="19"/>
        <v>3385796.5799999996</v>
      </c>
      <c r="R62" s="292">
        <f t="shared" si="11"/>
        <v>14609.94</v>
      </c>
      <c r="S62" s="292">
        <f t="shared" si="12"/>
        <v>1570.0599999999995</v>
      </c>
      <c r="T62" s="322">
        <f t="shared" si="22"/>
        <v>16180</v>
      </c>
      <c r="U62" s="134"/>
      <c r="V62" s="297">
        <v>29</v>
      </c>
      <c r="W62" s="298">
        <v>0.89</v>
      </c>
      <c r="X62" s="299">
        <v>0.89</v>
      </c>
    </row>
    <row r="63" spans="1:30" s="1" customFormat="1" ht="15" customHeight="1" thickBot="1">
      <c r="A63" s="409">
        <f t="shared" si="14"/>
        <v>5.2499999999999998E-2</v>
      </c>
      <c r="B63" s="406">
        <f t="shared" si="25"/>
        <v>4.3150684931506844E-3</v>
      </c>
      <c r="C63" s="197">
        <f t="shared" si="2"/>
        <v>3</v>
      </c>
      <c r="D63" s="290">
        <v>30</v>
      </c>
      <c r="E63" s="300">
        <f t="shared" si="15"/>
        <v>2137331.7000000011</v>
      </c>
      <c r="F63" s="292">
        <f t="shared" si="16"/>
        <v>9222.73</v>
      </c>
      <c r="G63" s="292">
        <f t="shared" si="3"/>
        <v>45477.270000000004</v>
      </c>
      <c r="H63" s="293">
        <f t="shared" si="4"/>
        <v>54700</v>
      </c>
      <c r="I63" s="301">
        <f t="shared" si="17"/>
        <v>3317347.66</v>
      </c>
      <c r="J63" s="510">
        <f t="shared" si="5"/>
        <v>14314.58</v>
      </c>
      <c r="K63" s="292">
        <f t="shared" si="6"/>
        <v>5665.42</v>
      </c>
      <c r="L63" s="321">
        <f t="shared" si="21"/>
        <v>19980</v>
      </c>
      <c r="M63" s="300">
        <f t="shared" si="18"/>
        <v>2436481.2700000014</v>
      </c>
      <c r="N63" s="292">
        <f t="shared" si="8"/>
        <v>10513.58</v>
      </c>
      <c r="O63" s="292">
        <f t="shared" si="9"/>
        <v>38176.42</v>
      </c>
      <c r="P63" s="326">
        <f t="shared" si="24"/>
        <v>48690</v>
      </c>
      <c r="Q63" s="301">
        <f t="shared" si="19"/>
        <v>3384226.5199999996</v>
      </c>
      <c r="R63" s="292">
        <f t="shared" si="11"/>
        <v>14603.17</v>
      </c>
      <c r="S63" s="292">
        <f t="shared" si="12"/>
        <v>1576.83</v>
      </c>
      <c r="T63" s="322">
        <f t="shared" si="22"/>
        <v>16180</v>
      </c>
      <c r="U63" s="134"/>
      <c r="V63" s="327">
        <v>30</v>
      </c>
      <c r="W63" s="328">
        <v>0.89</v>
      </c>
      <c r="X63" s="329">
        <v>0.89</v>
      </c>
    </row>
    <row r="64" spans="1:30" s="1" customFormat="1" ht="15" customHeight="1">
      <c r="A64" s="409">
        <f t="shared" si="14"/>
        <v>5.2499999999999998E-2</v>
      </c>
      <c r="B64" s="406">
        <f t="shared" si="25"/>
        <v>4.3150684931506844E-3</v>
      </c>
      <c r="C64" s="197">
        <f t="shared" si="2"/>
        <v>3</v>
      </c>
      <c r="D64" s="290">
        <v>31</v>
      </c>
      <c r="E64" s="300">
        <f t="shared" si="15"/>
        <v>2091854.4300000011</v>
      </c>
      <c r="F64" s="292">
        <f t="shared" si="16"/>
        <v>9026.5</v>
      </c>
      <c r="G64" s="292">
        <f t="shared" si="3"/>
        <v>45673.5</v>
      </c>
      <c r="H64" s="293">
        <f t="shared" si="4"/>
        <v>54700</v>
      </c>
      <c r="I64" s="301">
        <f t="shared" si="17"/>
        <v>3311682.24</v>
      </c>
      <c r="J64" s="510">
        <f t="shared" si="5"/>
        <v>14290.14</v>
      </c>
      <c r="K64" s="292">
        <f t="shared" si="6"/>
        <v>5689.8600000000006</v>
      </c>
      <c r="L64" s="321">
        <f t="shared" si="21"/>
        <v>19980</v>
      </c>
      <c r="M64" s="300">
        <f t="shared" si="18"/>
        <v>2398304.8500000015</v>
      </c>
      <c r="N64" s="292">
        <f t="shared" si="8"/>
        <v>10348.85</v>
      </c>
      <c r="O64" s="292">
        <f t="shared" si="9"/>
        <v>38341.15</v>
      </c>
      <c r="P64" s="326">
        <f t="shared" si="24"/>
        <v>48690</v>
      </c>
      <c r="Q64" s="301">
        <f t="shared" si="19"/>
        <v>3382649.6899999995</v>
      </c>
      <c r="R64" s="292">
        <f t="shared" si="11"/>
        <v>14596.37</v>
      </c>
      <c r="S64" s="292">
        <f t="shared" si="12"/>
        <v>1583.6299999999992</v>
      </c>
      <c r="T64" s="322">
        <f t="shared" si="22"/>
        <v>16180</v>
      </c>
      <c r="U64" s="134"/>
      <c r="V64" s="134"/>
      <c r="W64" s="134"/>
      <c r="X64" s="134"/>
    </row>
    <row r="65" spans="1:24" s="1" customFormat="1" ht="15" customHeight="1">
      <c r="A65" s="409">
        <f t="shared" si="14"/>
        <v>5.2499999999999998E-2</v>
      </c>
      <c r="B65" s="406">
        <f t="shared" si="25"/>
        <v>4.3150684931506844E-3</v>
      </c>
      <c r="C65" s="197">
        <f t="shared" si="2"/>
        <v>3</v>
      </c>
      <c r="D65" s="290">
        <v>32</v>
      </c>
      <c r="E65" s="300">
        <f t="shared" si="15"/>
        <v>2046180.9300000011</v>
      </c>
      <c r="F65" s="292">
        <f t="shared" si="16"/>
        <v>8829.41</v>
      </c>
      <c r="G65" s="292">
        <f t="shared" si="3"/>
        <v>45870.59</v>
      </c>
      <c r="H65" s="293">
        <f t="shared" si="4"/>
        <v>54700</v>
      </c>
      <c r="I65" s="301">
        <f t="shared" si="17"/>
        <v>3305992.3800000004</v>
      </c>
      <c r="J65" s="510">
        <f t="shared" si="5"/>
        <v>14265.58</v>
      </c>
      <c r="K65" s="292">
        <f t="shared" si="6"/>
        <v>5714.42</v>
      </c>
      <c r="L65" s="321">
        <f t="shared" si="21"/>
        <v>19980</v>
      </c>
      <c r="M65" s="300">
        <f t="shared" si="18"/>
        <v>2359963.7000000016</v>
      </c>
      <c r="N65" s="292">
        <f t="shared" si="8"/>
        <v>10183.41</v>
      </c>
      <c r="O65" s="292">
        <f t="shared" si="9"/>
        <v>38506.589999999997</v>
      </c>
      <c r="P65" s="326">
        <f t="shared" si="24"/>
        <v>48690</v>
      </c>
      <c r="Q65" s="301">
        <f t="shared" si="19"/>
        <v>3381066.0599999996</v>
      </c>
      <c r="R65" s="292">
        <f t="shared" si="11"/>
        <v>14589.53</v>
      </c>
      <c r="S65" s="292">
        <f t="shared" si="12"/>
        <v>1590.4699999999993</v>
      </c>
      <c r="T65" s="322">
        <f t="shared" si="22"/>
        <v>16180</v>
      </c>
      <c r="U65" s="134"/>
      <c r="V65" s="134"/>
      <c r="W65" s="134"/>
      <c r="X65" s="134"/>
    </row>
    <row r="66" spans="1:24" s="1" customFormat="1" ht="15" customHeight="1">
      <c r="A66" s="409">
        <f t="shared" si="14"/>
        <v>5.2499999999999998E-2</v>
      </c>
      <c r="B66" s="406">
        <f t="shared" si="25"/>
        <v>4.3150684931506844E-3</v>
      </c>
      <c r="C66" s="197">
        <f t="shared" si="2"/>
        <v>3</v>
      </c>
      <c r="D66" s="290">
        <v>33</v>
      </c>
      <c r="E66" s="300">
        <f t="shared" si="15"/>
        <v>2000310.340000001</v>
      </c>
      <c r="F66" s="292">
        <f t="shared" si="16"/>
        <v>8631.48</v>
      </c>
      <c r="G66" s="292">
        <f t="shared" si="3"/>
        <v>46068.520000000004</v>
      </c>
      <c r="H66" s="293">
        <f t="shared" si="4"/>
        <v>54700</v>
      </c>
      <c r="I66" s="301">
        <f t="shared" si="17"/>
        <v>3300277.9600000004</v>
      </c>
      <c r="J66" s="510">
        <f t="shared" si="5"/>
        <v>14240.93</v>
      </c>
      <c r="K66" s="292">
        <f t="shared" si="6"/>
        <v>5739.07</v>
      </c>
      <c r="L66" s="321">
        <f t="shared" si="21"/>
        <v>19980</v>
      </c>
      <c r="M66" s="300">
        <f t="shared" si="18"/>
        <v>2321457.1100000017</v>
      </c>
      <c r="N66" s="292">
        <f t="shared" si="8"/>
        <v>10017.25</v>
      </c>
      <c r="O66" s="292">
        <f t="shared" si="9"/>
        <v>38672.75</v>
      </c>
      <c r="P66" s="326">
        <f t="shared" si="24"/>
        <v>48690</v>
      </c>
      <c r="Q66" s="301">
        <f t="shared" si="19"/>
        <v>3379475.5899999994</v>
      </c>
      <c r="R66" s="292">
        <f t="shared" si="11"/>
        <v>14582.67</v>
      </c>
      <c r="S66" s="292">
        <f t="shared" si="12"/>
        <v>1597.33</v>
      </c>
      <c r="T66" s="322">
        <f t="shared" si="22"/>
        <v>16180</v>
      </c>
      <c r="U66" s="134"/>
      <c r="V66" s="134"/>
      <c r="W66" s="134"/>
      <c r="X66" s="134"/>
    </row>
    <row r="67" spans="1:24" s="1" customFormat="1" ht="15" customHeight="1">
      <c r="A67" s="409">
        <f t="shared" si="14"/>
        <v>5.2499999999999998E-2</v>
      </c>
      <c r="B67" s="406">
        <f t="shared" si="25"/>
        <v>4.3150684931506844E-3</v>
      </c>
      <c r="C67" s="197">
        <f t="shared" si="2"/>
        <v>3</v>
      </c>
      <c r="D67" s="290">
        <v>34</v>
      </c>
      <c r="E67" s="300">
        <f t="shared" si="15"/>
        <v>1954241.820000001</v>
      </c>
      <c r="F67" s="292">
        <f t="shared" si="16"/>
        <v>8432.69</v>
      </c>
      <c r="G67" s="292">
        <f t="shared" si="3"/>
        <v>46267.31</v>
      </c>
      <c r="H67" s="293">
        <f t="shared" si="4"/>
        <v>54700</v>
      </c>
      <c r="I67" s="301">
        <f t="shared" si="17"/>
        <v>3294538.8900000006</v>
      </c>
      <c r="J67" s="510">
        <f t="shared" si="5"/>
        <v>14216.16</v>
      </c>
      <c r="K67" s="292">
        <f t="shared" si="6"/>
        <v>5763.84</v>
      </c>
      <c r="L67" s="321">
        <f t="shared" si="21"/>
        <v>19980</v>
      </c>
      <c r="M67" s="300">
        <f t="shared" si="18"/>
        <v>2282784.3600000017</v>
      </c>
      <c r="N67" s="292">
        <f t="shared" si="8"/>
        <v>9850.3700000000008</v>
      </c>
      <c r="O67" s="292">
        <f t="shared" si="9"/>
        <v>38839.629999999997</v>
      </c>
      <c r="P67" s="326">
        <f t="shared" si="24"/>
        <v>48690</v>
      </c>
      <c r="Q67" s="301">
        <f t="shared" si="19"/>
        <v>3377878.2599999993</v>
      </c>
      <c r="R67" s="292">
        <f t="shared" si="11"/>
        <v>14575.78</v>
      </c>
      <c r="S67" s="292">
        <f t="shared" si="12"/>
        <v>1604.2199999999993</v>
      </c>
      <c r="T67" s="322">
        <f t="shared" si="22"/>
        <v>16180</v>
      </c>
      <c r="U67" s="134"/>
      <c r="V67" s="134"/>
      <c r="W67" s="134"/>
      <c r="X67" s="134"/>
    </row>
    <row r="68" spans="1:24" s="1" customFormat="1" ht="15" customHeight="1">
      <c r="A68" s="409">
        <f t="shared" si="14"/>
        <v>5.2499999999999998E-2</v>
      </c>
      <c r="B68" s="406">
        <f t="shared" si="25"/>
        <v>4.3150684931506844E-3</v>
      </c>
      <c r="C68" s="197">
        <f t="shared" si="2"/>
        <v>3</v>
      </c>
      <c r="D68" s="290">
        <v>35</v>
      </c>
      <c r="E68" s="300">
        <f t="shared" si="15"/>
        <v>1907974.5100000009</v>
      </c>
      <c r="F68" s="292">
        <f t="shared" si="16"/>
        <v>8233.0400000000009</v>
      </c>
      <c r="G68" s="292">
        <f t="shared" si="3"/>
        <v>46466.96</v>
      </c>
      <c r="H68" s="293">
        <f t="shared" si="4"/>
        <v>54700</v>
      </c>
      <c r="I68" s="301">
        <f t="shared" si="17"/>
        <v>3288775.0500000007</v>
      </c>
      <c r="J68" s="510">
        <f t="shared" si="5"/>
        <v>14191.29</v>
      </c>
      <c r="K68" s="292">
        <f t="shared" si="6"/>
        <v>5788.7099999999991</v>
      </c>
      <c r="L68" s="321">
        <f t="shared" si="21"/>
        <v>19980</v>
      </c>
      <c r="M68" s="300">
        <f t="shared" si="18"/>
        <v>2243944.7300000018</v>
      </c>
      <c r="N68" s="292">
        <f t="shared" si="8"/>
        <v>9682.7800000000007</v>
      </c>
      <c r="O68" s="292">
        <f t="shared" si="9"/>
        <v>39007.22</v>
      </c>
      <c r="P68" s="326">
        <f t="shared" si="24"/>
        <v>48690</v>
      </c>
      <c r="Q68" s="301">
        <f t="shared" si="19"/>
        <v>3376274.0399999991</v>
      </c>
      <c r="R68" s="292">
        <f t="shared" si="11"/>
        <v>14568.85</v>
      </c>
      <c r="S68" s="292">
        <f t="shared" si="12"/>
        <v>1611.1499999999996</v>
      </c>
      <c r="T68" s="322">
        <f t="shared" si="22"/>
        <v>16180</v>
      </c>
      <c r="U68" s="134"/>
      <c r="V68" s="134"/>
      <c r="W68" s="134"/>
      <c r="X68" s="134"/>
    </row>
    <row r="69" spans="1:24" s="1" customFormat="1" ht="15" customHeight="1" thickBot="1">
      <c r="A69" s="410">
        <f t="shared" si="14"/>
        <v>5.2499999999999998E-2</v>
      </c>
      <c r="B69" s="407">
        <f t="shared" si="25"/>
        <v>4.3150684931506844E-3</v>
      </c>
      <c r="C69" s="223">
        <f t="shared" si="2"/>
        <v>3</v>
      </c>
      <c r="D69" s="304">
        <v>36</v>
      </c>
      <c r="E69" s="305">
        <f t="shared" si="15"/>
        <v>1861507.550000001</v>
      </c>
      <c r="F69" s="306">
        <f t="shared" si="16"/>
        <v>8032.53</v>
      </c>
      <c r="G69" s="306">
        <f t="shared" si="3"/>
        <v>46667.47</v>
      </c>
      <c r="H69" s="307">
        <f t="shared" si="4"/>
        <v>54700</v>
      </c>
      <c r="I69" s="308">
        <f t="shared" si="17"/>
        <v>3282986.3400000008</v>
      </c>
      <c r="J69" s="511">
        <f t="shared" si="5"/>
        <v>14166.31</v>
      </c>
      <c r="K69" s="306">
        <f t="shared" si="6"/>
        <v>5813.6900000000005</v>
      </c>
      <c r="L69" s="323">
        <f t="shared" si="21"/>
        <v>19980</v>
      </c>
      <c r="M69" s="305">
        <f t="shared" si="18"/>
        <v>2204937.5100000016</v>
      </c>
      <c r="N69" s="306">
        <f t="shared" si="8"/>
        <v>9514.4599999999991</v>
      </c>
      <c r="O69" s="306">
        <f t="shared" si="9"/>
        <v>39175.54</v>
      </c>
      <c r="P69" s="330">
        <f t="shared" si="24"/>
        <v>48690</v>
      </c>
      <c r="Q69" s="308">
        <f t="shared" si="19"/>
        <v>3374662.8899999992</v>
      </c>
      <c r="R69" s="306">
        <f t="shared" si="11"/>
        <v>14561.9</v>
      </c>
      <c r="S69" s="306">
        <f t="shared" si="12"/>
        <v>1618.1000000000004</v>
      </c>
      <c r="T69" s="324">
        <f t="shared" si="22"/>
        <v>16180</v>
      </c>
      <c r="U69" s="134"/>
      <c r="V69" s="134"/>
      <c r="W69" s="134"/>
      <c r="X69" s="134"/>
    </row>
    <row r="70" spans="1:24" s="1" customFormat="1" ht="15" customHeight="1">
      <c r="A70" s="411">
        <f t="shared" si="14"/>
        <v>5.2499999999999998E-2</v>
      </c>
      <c r="B70" s="408">
        <f>A70/365*30</f>
        <v>4.3150684931506844E-3</v>
      </c>
      <c r="C70" s="252">
        <f t="shared" si="2"/>
        <v>4</v>
      </c>
      <c r="D70" s="313">
        <v>37</v>
      </c>
      <c r="E70" s="314">
        <f t="shared" si="15"/>
        <v>1814840.080000001</v>
      </c>
      <c r="F70" s="315">
        <f t="shared" si="16"/>
        <v>7831.16</v>
      </c>
      <c r="G70" s="315">
        <f t="shared" si="3"/>
        <v>46868.84</v>
      </c>
      <c r="H70" s="316">
        <f t="shared" si="4"/>
        <v>54700</v>
      </c>
      <c r="I70" s="317">
        <f t="shared" si="17"/>
        <v>3277172.6500000008</v>
      </c>
      <c r="J70" s="512">
        <f t="shared" si="5"/>
        <v>14141.22</v>
      </c>
      <c r="K70" s="315">
        <f t="shared" si="6"/>
        <v>5838.7800000000007</v>
      </c>
      <c r="L70" s="318">
        <f t="shared" si="21"/>
        <v>19980</v>
      </c>
      <c r="M70" s="314">
        <f t="shared" si="18"/>
        <v>2165761.9700000016</v>
      </c>
      <c r="N70" s="315">
        <f t="shared" si="8"/>
        <v>9345.41</v>
      </c>
      <c r="O70" s="315">
        <f t="shared" si="9"/>
        <v>39344.589999999997</v>
      </c>
      <c r="P70" s="325">
        <f t="shared" si="24"/>
        <v>48690</v>
      </c>
      <c r="Q70" s="317">
        <f t="shared" si="19"/>
        <v>3373044.7899999991</v>
      </c>
      <c r="R70" s="315">
        <f t="shared" si="11"/>
        <v>14554.92</v>
      </c>
      <c r="S70" s="315">
        <f t="shared" si="12"/>
        <v>3235.08</v>
      </c>
      <c r="T70" s="331">
        <f t="shared" ref="T70:T93" si="26">IF(Q70&lt;$M$16,Q70+R70,$M$16)</f>
        <v>17790</v>
      </c>
      <c r="U70" s="134"/>
      <c r="V70" s="134"/>
      <c r="W70" s="134"/>
      <c r="X70" s="134"/>
    </row>
    <row r="71" spans="1:24" s="1" customFormat="1" ht="15" customHeight="1">
      <c r="A71" s="409">
        <f t="shared" si="14"/>
        <v>5.2499999999999998E-2</v>
      </c>
      <c r="B71" s="406">
        <f t="shared" ref="B71:B81" si="27">A71/365*30</f>
        <v>4.3150684931506844E-3</v>
      </c>
      <c r="C71" s="197">
        <f t="shared" si="2"/>
        <v>4</v>
      </c>
      <c r="D71" s="290">
        <v>38</v>
      </c>
      <c r="E71" s="300">
        <f t="shared" si="15"/>
        <v>1767971.2400000009</v>
      </c>
      <c r="F71" s="292">
        <f t="shared" si="16"/>
        <v>7628.92</v>
      </c>
      <c r="G71" s="292">
        <f t="shared" si="3"/>
        <v>47071.08</v>
      </c>
      <c r="H71" s="293">
        <f t="shared" si="4"/>
        <v>54700</v>
      </c>
      <c r="I71" s="301">
        <f t="shared" si="17"/>
        <v>3271333.870000001</v>
      </c>
      <c r="J71" s="510">
        <f t="shared" si="5"/>
        <v>14116.03</v>
      </c>
      <c r="K71" s="292">
        <f t="shared" si="6"/>
        <v>5863.9699999999993</v>
      </c>
      <c r="L71" s="321">
        <f t="shared" si="21"/>
        <v>19980</v>
      </c>
      <c r="M71" s="300">
        <f t="shared" si="18"/>
        <v>2126417.3800000018</v>
      </c>
      <c r="N71" s="292">
        <f t="shared" si="8"/>
        <v>9175.64</v>
      </c>
      <c r="O71" s="292">
        <f t="shared" si="9"/>
        <v>39514.36</v>
      </c>
      <c r="P71" s="326">
        <f t="shared" si="24"/>
        <v>48690</v>
      </c>
      <c r="Q71" s="301">
        <f t="shared" si="19"/>
        <v>3369809.709999999</v>
      </c>
      <c r="R71" s="292">
        <f t="shared" si="11"/>
        <v>14540.96</v>
      </c>
      <c r="S71" s="292">
        <f t="shared" si="12"/>
        <v>3249.0400000000009</v>
      </c>
      <c r="T71" s="332">
        <f t="shared" si="26"/>
        <v>17790</v>
      </c>
      <c r="U71" s="134"/>
      <c r="V71" s="134"/>
      <c r="W71" s="134"/>
      <c r="X71" s="134"/>
    </row>
    <row r="72" spans="1:24" s="1" customFormat="1" ht="15" customHeight="1">
      <c r="A72" s="409">
        <f t="shared" si="14"/>
        <v>5.2499999999999998E-2</v>
      </c>
      <c r="B72" s="406">
        <f t="shared" si="27"/>
        <v>4.3150684931506844E-3</v>
      </c>
      <c r="C72" s="197">
        <f t="shared" si="2"/>
        <v>4</v>
      </c>
      <c r="D72" s="290">
        <v>39</v>
      </c>
      <c r="E72" s="300">
        <f t="shared" si="15"/>
        <v>1720900.1600000008</v>
      </c>
      <c r="F72" s="292">
        <f t="shared" si="16"/>
        <v>7425.8</v>
      </c>
      <c r="G72" s="292">
        <f t="shared" si="3"/>
        <v>47274.2</v>
      </c>
      <c r="H72" s="293">
        <f t="shared" si="4"/>
        <v>54700</v>
      </c>
      <c r="I72" s="301">
        <f t="shared" si="17"/>
        <v>3265469.9000000008</v>
      </c>
      <c r="J72" s="510">
        <f t="shared" si="5"/>
        <v>14090.73</v>
      </c>
      <c r="K72" s="292">
        <f t="shared" si="6"/>
        <v>5889.27</v>
      </c>
      <c r="L72" s="321">
        <f t="shared" si="21"/>
        <v>19980</v>
      </c>
      <c r="M72" s="300">
        <f t="shared" si="18"/>
        <v>2086903.0200000016</v>
      </c>
      <c r="N72" s="292">
        <f t="shared" si="8"/>
        <v>9005.1299999999992</v>
      </c>
      <c r="O72" s="292">
        <f t="shared" si="9"/>
        <v>39684.870000000003</v>
      </c>
      <c r="P72" s="326">
        <f t="shared" si="24"/>
        <v>48690</v>
      </c>
      <c r="Q72" s="301">
        <f t="shared" si="19"/>
        <v>3366560.669999999</v>
      </c>
      <c r="R72" s="292">
        <f t="shared" si="11"/>
        <v>14526.94</v>
      </c>
      <c r="S72" s="292">
        <f t="shared" si="12"/>
        <v>3263.0599999999995</v>
      </c>
      <c r="T72" s="332">
        <f t="shared" si="26"/>
        <v>17790</v>
      </c>
      <c r="U72" s="134"/>
      <c r="V72" s="134"/>
      <c r="W72" s="134"/>
      <c r="X72" s="134"/>
    </row>
    <row r="73" spans="1:24" s="1" customFormat="1" ht="15" customHeight="1">
      <c r="A73" s="409">
        <f t="shared" si="14"/>
        <v>5.2499999999999998E-2</v>
      </c>
      <c r="B73" s="406">
        <f t="shared" si="27"/>
        <v>4.3150684931506844E-3</v>
      </c>
      <c r="C73" s="197">
        <f t="shared" si="2"/>
        <v>4</v>
      </c>
      <c r="D73" s="290">
        <v>40</v>
      </c>
      <c r="E73" s="300">
        <f t="shared" si="15"/>
        <v>1673625.9600000009</v>
      </c>
      <c r="F73" s="292">
        <f t="shared" si="16"/>
        <v>7221.81</v>
      </c>
      <c r="G73" s="292">
        <f t="shared" si="3"/>
        <v>47478.19</v>
      </c>
      <c r="H73" s="293">
        <f t="shared" si="4"/>
        <v>54700</v>
      </c>
      <c r="I73" s="301">
        <f t="shared" si="17"/>
        <v>3259580.6300000008</v>
      </c>
      <c r="J73" s="510">
        <f t="shared" si="5"/>
        <v>14065.31</v>
      </c>
      <c r="K73" s="292">
        <f t="shared" si="6"/>
        <v>5914.6900000000005</v>
      </c>
      <c r="L73" s="321">
        <f t="shared" si="21"/>
        <v>19980</v>
      </c>
      <c r="M73" s="300">
        <f t="shared" si="18"/>
        <v>2047218.1500000015</v>
      </c>
      <c r="N73" s="292">
        <f t="shared" si="8"/>
        <v>8833.89</v>
      </c>
      <c r="O73" s="292">
        <f t="shared" si="9"/>
        <v>39856.11</v>
      </c>
      <c r="P73" s="326">
        <f t="shared" si="24"/>
        <v>48690</v>
      </c>
      <c r="Q73" s="301">
        <f t="shared" si="19"/>
        <v>3363297.6099999989</v>
      </c>
      <c r="R73" s="292">
        <f t="shared" si="11"/>
        <v>14512.86</v>
      </c>
      <c r="S73" s="292">
        <f t="shared" si="12"/>
        <v>3277.1399999999994</v>
      </c>
      <c r="T73" s="332">
        <f t="shared" si="26"/>
        <v>17790</v>
      </c>
      <c r="U73" s="134"/>
      <c r="V73" s="134"/>
      <c r="W73" s="134"/>
      <c r="X73" s="134"/>
    </row>
    <row r="74" spans="1:24" s="1" customFormat="1" ht="15" customHeight="1">
      <c r="A74" s="409">
        <f t="shared" si="14"/>
        <v>5.2499999999999998E-2</v>
      </c>
      <c r="B74" s="406">
        <f t="shared" si="27"/>
        <v>4.3150684931506844E-3</v>
      </c>
      <c r="C74" s="197">
        <f t="shared" si="2"/>
        <v>4</v>
      </c>
      <c r="D74" s="290">
        <v>41</v>
      </c>
      <c r="E74" s="300">
        <f t="shared" si="15"/>
        <v>1626147.7700000009</v>
      </c>
      <c r="F74" s="292">
        <f t="shared" si="16"/>
        <v>7016.94</v>
      </c>
      <c r="G74" s="292">
        <f t="shared" si="3"/>
        <v>47683.06</v>
      </c>
      <c r="H74" s="293">
        <f t="shared" si="4"/>
        <v>54700</v>
      </c>
      <c r="I74" s="301">
        <f t="shared" si="17"/>
        <v>3253665.9400000009</v>
      </c>
      <c r="J74" s="510">
        <f t="shared" si="5"/>
        <v>14039.79</v>
      </c>
      <c r="K74" s="292">
        <f t="shared" si="6"/>
        <v>5940.2099999999991</v>
      </c>
      <c r="L74" s="321">
        <f t="shared" si="21"/>
        <v>19980</v>
      </c>
      <c r="M74" s="300">
        <f t="shared" si="18"/>
        <v>2007362.0400000014</v>
      </c>
      <c r="N74" s="292">
        <f t="shared" si="8"/>
        <v>8661.9</v>
      </c>
      <c r="O74" s="292">
        <f t="shared" si="9"/>
        <v>40028.1</v>
      </c>
      <c r="P74" s="326">
        <f t="shared" si="24"/>
        <v>48690</v>
      </c>
      <c r="Q74" s="301">
        <f t="shared" si="19"/>
        <v>3360020.4699999988</v>
      </c>
      <c r="R74" s="292">
        <f t="shared" si="11"/>
        <v>14498.72</v>
      </c>
      <c r="S74" s="292">
        <f t="shared" si="12"/>
        <v>3291.2800000000007</v>
      </c>
      <c r="T74" s="332">
        <f t="shared" si="26"/>
        <v>17790</v>
      </c>
      <c r="U74" s="134"/>
      <c r="V74" s="134"/>
      <c r="W74" s="134"/>
      <c r="X74" s="134"/>
    </row>
    <row r="75" spans="1:24" s="1" customFormat="1" ht="15" customHeight="1">
      <c r="A75" s="409">
        <f t="shared" si="14"/>
        <v>5.2499999999999998E-2</v>
      </c>
      <c r="B75" s="406">
        <f t="shared" si="27"/>
        <v>4.3150684931506844E-3</v>
      </c>
      <c r="C75" s="197">
        <f t="shared" si="2"/>
        <v>4</v>
      </c>
      <c r="D75" s="290">
        <v>42</v>
      </c>
      <c r="E75" s="300">
        <f t="shared" si="15"/>
        <v>1578464.7100000009</v>
      </c>
      <c r="F75" s="292">
        <f t="shared" si="16"/>
        <v>6811.18</v>
      </c>
      <c r="G75" s="292">
        <f t="shared" si="3"/>
        <v>47888.82</v>
      </c>
      <c r="H75" s="293">
        <f t="shared" si="4"/>
        <v>54700</v>
      </c>
      <c r="I75" s="301">
        <f t="shared" si="17"/>
        <v>3247725.7300000009</v>
      </c>
      <c r="J75" s="510">
        <f t="shared" si="5"/>
        <v>14014.16</v>
      </c>
      <c r="K75" s="292">
        <f t="shared" si="6"/>
        <v>5965.84</v>
      </c>
      <c r="L75" s="321">
        <f t="shared" si="21"/>
        <v>19980</v>
      </c>
      <c r="M75" s="300">
        <f t="shared" si="18"/>
        <v>1967333.9400000013</v>
      </c>
      <c r="N75" s="292">
        <f t="shared" si="8"/>
        <v>8489.18</v>
      </c>
      <c r="O75" s="292">
        <f t="shared" si="9"/>
        <v>40200.82</v>
      </c>
      <c r="P75" s="326">
        <f t="shared" si="24"/>
        <v>48690</v>
      </c>
      <c r="Q75" s="301">
        <f t="shared" si="19"/>
        <v>3356729.189999999</v>
      </c>
      <c r="R75" s="292">
        <f t="shared" si="11"/>
        <v>14484.52</v>
      </c>
      <c r="S75" s="292">
        <f t="shared" si="12"/>
        <v>3305.4799999999996</v>
      </c>
      <c r="T75" s="332">
        <f t="shared" si="26"/>
        <v>17790</v>
      </c>
      <c r="U75" s="134"/>
      <c r="V75" s="134"/>
      <c r="W75" s="134"/>
      <c r="X75" s="134"/>
    </row>
    <row r="76" spans="1:24" s="1" customFormat="1" ht="15" customHeight="1">
      <c r="A76" s="409">
        <f t="shared" si="14"/>
        <v>5.2499999999999998E-2</v>
      </c>
      <c r="B76" s="406">
        <f t="shared" si="27"/>
        <v>4.3150684931506844E-3</v>
      </c>
      <c r="C76" s="197">
        <f t="shared" si="2"/>
        <v>4</v>
      </c>
      <c r="D76" s="290">
        <v>43</v>
      </c>
      <c r="E76" s="300">
        <f t="shared" si="15"/>
        <v>1530575.8900000008</v>
      </c>
      <c r="F76" s="292">
        <f t="shared" si="16"/>
        <v>6604.54</v>
      </c>
      <c r="G76" s="292">
        <f t="shared" si="3"/>
        <v>48095.46</v>
      </c>
      <c r="H76" s="293">
        <f t="shared" si="4"/>
        <v>54700</v>
      </c>
      <c r="I76" s="301">
        <f t="shared" si="17"/>
        <v>3241759.8900000011</v>
      </c>
      <c r="J76" s="510">
        <f t="shared" si="5"/>
        <v>13988.42</v>
      </c>
      <c r="K76" s="292">
        <f t="shared" si="6"/>
        <v>5991.58</v>
      </c>
      <c r="L76" s="321">
        <f t="shared" si="21"/>
        <v>19980</v>
      </c>
      <c r="M76" s="300">
        <f t="shared" si="18"/>
        <v>1927133.1200000013</v>
      </c>
      <c r="N76" s="292">
        <f t="shared" si="8"/>
        <v>8315.7099999999991</v>
      </c>
      <c r="O76" s="292">
        <f t="shared" si="9"/>
        <v>40374.29</v>
      </c>
      <c r="P76" s="326">
        <f t="shared" si="24"/>
        <v>48690</v>
      </c>
      <c r="Q76" s="301">
        <f t="shared" si="19"/>
        <v>3353423.709999999</v>
      </c>
      <c r="R76" s="292">
        <f t="shared" si="11"/>
        <v>14470.25</v>
      </c>
      <c r="S76" s="292">
        <f t="shared" si="12"/>
        <v>3319.75</v>
      </c>
      <c r="T76" s="332">
        <f t="shared" si="26"/>
        <v>17790</v>
      </c>
      <c r="U76" s="134"/>
      <c r="V76" s="134"/>
      <c r="W76" s="134"/>
      <c r="X76" s="134"/>
    </row>
    <row r="77" spans="1:24" s="1" customFormat="1" ht="15" customHeight="1">
      <c r="A77" s="409">
        <f t="shared" si="14"/>
        <v>5.2499999999999998E-2</v>
      </c>
      <c r="B77" s="406">
        <f t="shared" si="27"/>
        <v>4.3150684931506844E-3</v>
      </c>
      <c r="C77" s="197">
        <f t="shared" si="2"/>
        <v>4</v>
      </c>
      <c r="D77" s="290">
        <v>44</v>
      </c>
      <c r="E77" s="300">
        <f t="shared" si="15"/>
        <v>1482480.4300000009</v>
      </c>
      <c r="F77" s="292">
        <f t="shared" si="16"/>
        <v>6397</v>
      </c>
      <c r="G77" s="292">
        <f t="shared" si="3"/>
        <v>48303</v>
      </c>
      <c r="H77" s="293">
        <f t="shared" si="4"/>
        <v>54700</v>
      </c>
      <c r="I77" s="301">
        <f t="shared" si="17"/>
        <v>3235768.310000001</v>
      </c>
      <c r="J77" s="510">
        <f t="shared" si="5"/>
        <v>13962.56</v>
      </c>
      <c r="K77" s="292">
        <f t="shared" si="6"/>
        <v>6017.4400000000005</v>
      </c>
      <c r="L77" s="321">
        <f t="shared" si="21"/>
        <v>19980</v>
      </c>
      <c r="M77" s="300">
        <f t="shared" si="18"/>
        <v>1886758.8300000012</v>
      </c>
      <c r="N77" s="292">
        <f t="shared" si="8"/>
        <v>8141.49</v>
      </c>
      <c r="O77" s="292">
        <f t="shared" si="9"/>
        <v>40548.51</v>
      </c>
      <c r="P77" s="326">
        <f t="shared" si="24"/>
        <v>48690</v>
      </c>
      <c r="Q77" s="301">
        <f t="shared" si="19"/>
        <v>3350103.959999999</v>
      </c>
      <c r="R77" s="292">
        <f t="shared" si="11"/>
        <v>14455.93</v>
      </c>
      <c r="S77" s="292">
        <f t="shared" si="12"/>
        <v>3334.0699999999997</v>
      </c>
      <c r="T77" s="332">
        <f t="shared" si="26"/>
        <v>17790</v>
      </c>
      <c r="U77" s="134"/>
      <c r="V77" s="134"/>
      <c r="W77" s="134"/>
      <c r="X77" s="134"/>
    </row>
    <row r="78" spans="1:24" s="1" customFormat="1" ht="15" customHeight="1">
      <c r="A78" s="409">
        <f t="shared" si="14"/>
        <v>5.2499999999999998E-2</v>
      </c>
      <c r="B78" s="406">
        <f t="shared" si="27"/>
        <v>4.3150684931506844E-3</v>
      </c>
      <c r="C78" s="197">
        <f t="shared" si="2"/>
        <v>4</v>
      </c>
      <c r="D78" s="290">
        <v>45</v>
      </c>
      <c r="E78" s="300">
        <f t="shared" si="15"/>
        <v>1434177.4300000009</v>
      </c>
      <c r="F78" s="292">
        <f t="shared" si="16"/>
        <v>6188.57</v>
      </c>
      <c r="G78" s="292">
        <f t="shared" si="3"/>
        <v>48511.43</v>
      </c>
      <c r="H78" s="293">
        <f t="shared" si="4"/>
        <v>54700</v>
      </c>
      <c r="I78" s="301">
        <f t="shared" si="17"/>
        <v>3229750.870000001</v>
      </c>
      <c r="J78" s="510">
        <f t="shared" si="5"/>
        <v>13936.6</v>
      </c>
      <c r="K78" s="292">
        <f t="shared" si="6"/>
        <v>6043.4</v>
      </c>
      <c r="L78" s="321">
        <f t="shared" si="21"/>
        <v>19980</v>
      </c>
      <c r="M78" s="300">
        <f t="shared" si="18"/>
        <v>1846210.3200000012</v>
      </c>
      <c r="N78" s="292">
        <f t="shared" si="8"/>
        <v>7966.52</v>
      </c>
      <c r="O78" s="292">
        <f t="shared" si="9"/>
        <v>40723.479999999996</v>
      </c>
      <c r="P78" s="326">
        <f t="shared" si="24"/>
        <v>48690</v>
      </c>
      <c r="Q78" s="301">
        <f t="shared" si="19"/>
        <v>3346769.8899999992</v>
      </c>
      <c r="R78" s="292">
        <f t="shared" si="11"/>
        <v>14441.54</v>
      </c>
      <c r="S78" s="292">
        <f t="shared" si="12"/>
        <v>3348.4599999999991</v>
      </c>
      <c r="T78" s="332">
        <f t="shared" si="26"/>
        <v>17790</v>
      </c>
      <c r="U78" s="134"/>
      <c r="V78" s="134"/>
      <c r="W78" s="134"/>
      <c r="X78" s="134"/>
    </row>
    <row r="79" spans="1:24" s="1" customFormat="1" ht="15" customHeight="1">
      <c r="A79" s="409">
        <f t="shared" si="14"/>
        <v>5.2499999999999998E-2</v>
      </c>
      <c r="B79" s="406">
        <f t="shared" si="27"/>
        <v>4.3150684931506844E-3</v>
      </c>
      <c r="C79" s="197">
        <f t="shared" si="2"/>
        <v>4</v>
      </c>
      <c r="D79" s="290">
        <v>46</v>
      </c>
      <c r="E79" s="300">
        <f t="shared" si="15"/>
        <v>1385666.0000000009</v>
      </c>
      <c r="F79" s="292">
        <f t="shared" si="16"/>
        <v>5979.24</v>
      </c>
      <c r="G79" s="292">
        <f t="shared" si="3"/>
        <v>48720.76</v>
      </c>
      <c r="H79" s="293">
        <f t="shared" si="4"/>
        <v>54700</v>
      </c>
      <c r="I79" s="301">
        <f t="shared" si="17"/>
        <v>3223707.4700000011</v>
      </c>
      <c r="J79" s="510">
        <f t="shared" si="5"/>
        <v>13910.52</v>
      </c>
      <c r="K79" s="292">
        <f t="shared" si="6"/>
        <v>6069.48</v>
      </c>
      <c r="L79" s="321">
        <f t="shared" si="21"/>
        <v>19980</v>
      </c>
      <c r="M79" s="300">
        <f t="shared" si="18"/>
        <v>1805486.8400000012</v>
      </c>
      <c r="N79" s="292">
        <f t="shared" si="8"/>
        <v>7790.8</v>
      </c>
      <c r="O79" s="292">
        <f t="shared" si="9"/>
        <v>40899.199999999997</v>
      </c>
      <c r="P79" s="326">
        <f t="shared" si="24"/>
        <v>48690</v>
      </c>
      <c r="Q79" s="301">
        <f t="shared" si="19"/>
        <v>3343421.4299999992</v>
      </c>
      <c r="R79" s="292">
        <f t="shared" si="11"/>
        <v>14427.09</v>
      </c>
      <c r="S79" s="292">
        <f t="shared" si="12"/>
        <v>3362.91</v>
      </c>
      <c r="T79" s="332">
        <f t="shared" si="26"/>
        <v>17790</v>
      </c>
      <c r="U79" s="134"/>
      <c r="V79" s="134"/>
      <c r="W79" s="134"/>
      <c r="X79" s="134"/>
    </row>
    <row r="80" spans="1:24" s="1" customFormat="1" ht="15" customHeight="1">
      <c r="A80" s="409">
        <f t="shared" si="14"/>
        <v>5.2499999999999998E-2</v>
      </c>
      <c r="B80" s="406">
        <f t="shared" si="27"/>
        <v>4.3150684931506844E-3</v>
      </c>
      <c r="C80" s="197">
        <f t="shared" si="2"/>
        <v>4</v>
      </c>
      <c r="D80" s="290">
        <v>47</v>
      </c>
      <c r="E80" s="300">
        <f t="shared" si="15"/>
        <v>1336945.2400000009</v>
      </c>
      <c r="F80" s="292">
        <f t="shared" si="16"/>
        <v>5769.01</v>
      </c>
      <c r="G80" s="292">
        <f t="shared" si="3"/>
        <v>48930.99</v>
      </c>
      <c r="H80" s="293">
        <f t="shared" si="4"/>
        <v>54700</v>
      </c>
      <c r="I80" s="301">
        <f t="shared" si="17"/>
        <v>3217637.9900000012</v>
      </c>
      <c r="J80" s="510">
        <f t="shared" si="5"/>
        <v>13884.33</v>
      </c>
      <c r="K80" s="292">
        <f t="shared" si="6"/>
        <v>6095.67</v>
      </c>
      <c r="L80" s="321">
        <f t="shared" si="21"/>
        <v>19980</v>
      </c>
      <c r="M80" s="300">
        <f t="shared" si="18"/>
        <v>1764587.6400000013</v>
      </c>
      <c r="N80" s="292">
        <f t="shared" si="8"/>
        <v>7614.32</v>
      </c>
      <c r="O80" s="292">
        <f t="shared" si="9"/>
        <v>41075.68</v>
      </c>
      <c r="P80" s="326">
        <f t="shared" si="24"/>
        <v>48690</v>
      </c>
      <c r="Q80" s="301">
        <f t="shared" si="19"/>
        <v>3340058.5199999991</v>
      </c>
      <c r="R80" s="292">
        <f t="shared" si="11"/>
        <v>14412.58</v>
      </c>
      <c r="S80" s="292">
        <f t="shared" si="12"/>
        <v>3377.42</v>
      </c>
      <c r="T80" s="332">
        <f t="shared" si="26"/>
        <v>17790</v>
      </c>
      <c r="U80" s="134"/>
      <c r="V80" s="134"/>
      <c r="W80" s="134"/>
      <c r="X80" s="134"/>
    </row>
    <row r="81" spans="1:24" s="1" customFormat="1" ht="15" customHeight="1" thickBot="1">
      <c r="A81" s="410">
        <f t="shared" si="14"/>
        <v>5.2499999999999998E-2</v>
      </c>
      <c r="B81" s="407">
        <f t="shared" si="27"/>
        <v>4.3150684931506844E-3</v>
      </c>
      <c r="C81" s="223">
        <f t="shared" si="2"/>
        <v>4</v>
      </c>
      <c r="D81" s="304">
        <v>48</v>
      </c>
      <c r="E81" s="305">
        <f t="shared" si="15"/>
        <v>1288014.2500000009</v>
      </c>
      <c r="F81" s="306">
        <f t="shared" si="16"/>
        <v>5557.87</v>
      </c>
      <c r="G81" s="306">
        <f t="shared" si="3"/>
        <v>49142.13</v>
      </c>
      <c r="H81" s="307">
        <f t="shared" si="4"/>
        <v>54700</v>
      </c>
      <c r="I81" s="308">
        <f t="shared" si="17"/>
        <v>3211542.3200000012</v>
      </c>
      <c r="J81" s="511">
        <f t="shared" si="5"/>
        <v>13858.03</v>
      </c>
      <c r="K81" s="306">
        <f t="shared" si="6"/>
        <v>6121.9699999999993</v>
      </c>
      <c r="L81" s="323">
        <f t="shared" si="21"/>
        <v>19980</v>
      </c>
      <c r="M81" s="305">
        <f t="shared" si="18"/>
        <v>1723511.9600000014</v>
      </c>
      <c r="N81" s="306">
        <f t="shared" si="8"/>
        <v>7437.07</v>
      </c>
      <c r="O81" s="306">
        <f t="shared" si="9"/>
        <v>41252.93</v>
      </c>
      <c r="P81" s="330">
        <f t="shared" si="24"/>
        <v>48690</v>
      </c>
      <c r="Q81" s="308">
        <f t="shared" si="19"/>
        <v>3336681.0999999992</v>
      </c>
      <c r="R81" s="306">
        <f t="shared" si="11"/>
        <v>14398.01</v>
      </c>
      <c r="S81" s="306">
        <f t="shared" si="12"/>
        <v>3391.99</v>
      </c>
      <c r="T81" s="333">
        <f t="shared" si="26"/>
        <v>17790</v>
      </c>
      <c r="U81" s="134"/>
      <c r="V81" s="134"/>
      <c r="W81" s="134"/>
      <c r="X81" s="134"/>
    </row>
    <row r="82" spans="1:24" s="1" customFormat="1" ht="15" customHeight="1">
      <c r="A82" s="411">
        <f t="shared" si="14"/>
        <v>5.2499999999999998E-2</v>
      </c>
      <c r="B82" s="408">
        <f>A82/365*30</f>
        <v>4.3150684931506844E-3</v>
      </c>
      <c r="C82" s="252">
        <f t="shared" si="2"/>
        <v>5</v>
      </c>
      <c r="D82" s="313">
        <v>49</v>
      </c>
      <c r="E82" s="314">
        <f t="shared" si="15"/>
        <v>1238872.120000001</v>
      </c>
      <c r="F82" s="315">
        <f t="shared" si="16"/>
        <v>5345.82</v>
      </c>
      <c r="G82" s="315">
        <f t="shared" si="3"/>
        <v>49354.18</v>
      </c>
      <c r="H82" s="316">
        <f t="shared" si="4"/>
        <v>54700</v>
      </c>
      <c r="I82" s="317">
        <f t="shared" si="17"/>
        <v>3205420.350000001</v>
      </c>
      <c r="J82" s="512">
        <f t="shared" si="5"/>
        <v>13831.61</v>
      </c>
      <c r="K82" s="315">
        <f t="shared" si="6"/>
        <v>6148.3899999999994</v>
      </c>
      <c r="L82" s="318">
        <f t="shared" si="21"/>
        <v>19980</v>
      </c>
      <c r="M82" s="314">
        <f t="shared" si="18"/>
        <v>1682259.0300000014</v>
      </c>
      <c r="N82" s="315">
        <f t="shared" si="8"/>
        <v>7259.06</v>
      </c>
      <c r="O82" s="315">
        <f t="shared" si="9"/>
        <v>66740.94</v>
      </c>
      <c r="P82" s="316">
        <f t="shared" ref="P82:P145" si="28">IF(M82&lt;$M$10,M82+N82,$M$11)</f>
        <v>74000</v>
      </c>
      <c r="Q82" s="317">
        <f t="shared" si="19"/>
        <v>3333289.1099999989</v>
      </c>
      <c r="R82" s="315">
        <f t="shared" si="11"/>
        <v>14383.37</v>
      </c>
      <c r="S82" s="315">
        <f t="shared" si="12"/>
        <v>3406.6299999999992</v>
      </c>
      <c r="T82" s="331">
        <f t="shared" si="26"/>
        <v>17790</v>
      </c>
      <c r="U82" s="134"/>
      <c r="V82" s="134"/>
      <c r="W82" s="134"/>
      <c r="X82" s="134"/>
    </row>
    <row r="83" spans="1:24" s="1" customFormat="1" ht="15" customHeight="1">
      <c r="A83" s="409">
        <f t="shared" si="14"/>
        <v>5.2499999999999998E-2</v>
      </c>
      <c r="B83" s="406">
        <f t="shared" ref="B83:B93" si="29">A83/365*30</f>
        <v>4.3150684931506844E-3</v>
      </c>
      <c r="C83" s="197">
        <f t="shared" si="2"/>
        <v>5</v>
      </c>
      <c r="D83" s="290">
        <v>50</v>
      </c>
      <c r="E83" s="300">
        <f t="shared" si="15"/>
        <v>1189517.9400000011</v>
      </c>
      <c r="F83" s="292">
        <f t="shared" si="16"/>
        <v>5132.8500000000004</v>
      </c>
      <c r="G83" s="292">
        <f t="shared" si="3"/>
        <v>49567.15</v>
      </c>
      <c r="H83" s="293">
        <f t="shared" si="4"/>
        <v>54700</v>
      </c>
      <c r="I83" s="301">
        <f t="shared" si="17"/>
        <v>3199271.9600000009</v>
      </c>
      <c r="J83" s="510">
        <f t="shared" si="5"/>
        <v>13805.08</v>
      </c>
      <c r="K83" s="292">
        <f t="shared" si="6"/>
        <v>6174.92</v>
      </c>
      <c r="L83" s="321">
        <f t="shared" si="21"/>
        <v>19980</v>
      </c>
      <c r="M83" s="300">
        <f t="shared" si="18"/>
        <v>1615518.0900000015</v>
      </c>
      <c r="N83" s="292">
        <f t="shared" si="8"/>
        <v>6971.07</v>
      </c>
      <c r="O83" s="292">
        <f t="shared" si="9"/>
        <v>67028.929999999993</v>
      </c>
      <c r="P83" s="293">
        <f t="shared" si="28"/>
        <v>74000</v>
      </c>
      <c r="Q83" s="301">
        <f t="shared" si="19"/>
        <v>3329882.4799999991</v>
      </c>
      <c r="R83" s="292">
        <f t="shared" si="11"/>
        <v>14368.67</v>
      </c>
      <c r="S83" s="292">
        <f t="shared" si="12"/>
        <v>3421.33</v>
      </c>
      <c r="T83" s="332">
        <f t="shared" si="26"/>
        <v>17790</v>
      </c>
      <c r="U83" s="134"/>
      <c r="V83" s="134"/>
      <c r="W83" s="134"/>
      <c r="X83" s="134"/>
    </row>
    <row r="84" spans="1:24" s="1" customFormat="1" ht="15" customHeight="1">
      <c r="A84" s="409">
        <f t="shared" si="14"/>
        <v>5.2499999999999998E-2</v>
      </c>
      <c r="B84" s="406">
        <f t="shared" si="29"/>
        <v>4.3150684931506844E-3</v>
      </c>
      <c r="C84" s="197">
        <f t="shared" si="2"/>
        <v>5</v>
      </c>
      <c r="D84" s="290">
        <v>51</v>
      </c>
      <c r="E84" s="300">
        <f t="shared" si="15"/>
        <v>1139950.7900000012</v>
      </c>
      <c r="F84" s="292">
        <f t="shared" si="16"/>
        <v>4918.97</v>
      </c>
      <c r="G84" s="292">
        <f t="shared" si="3"/>
        <v>49781.03</v>
      </c>
      <c r="H84" s="293">
        <f t="shared" si="4"/>
        <v>54700</v>
      </c>
      <c r="I84" s="301">
        <f t="shared" si="17"/>
        <v>3193097.040000001</v>
      </c>
      <c r="J84" s="510">
        <f t="shared" si="5"/>
        <v>13778.43</v>
      </c>
      <c r="K84" s="292">
        <f t="shared" si="6"/>
        <v>6201.57</v>
      </c>
      <c r="L84" s="321">
        <f t="shared" si="21"/>
        <v>19980</v>
      </c>
      <c r="M84" s="300">
        <f t="shared" si="18"/>
        <v>1548489.1600000015</v>
      </c>
      <c r="N84" s="292">
        <f t="shared" si="8"/>
        <v>6681.84</v>
      </c>
      <c r="O84" s="292">
        <f t="shared" si="9"/>
        <v>67318.16</v>
      </c>
      <c r="P84" s="293">
        <f t="shared" si="28"/>
        <v>74000</v>
      </c>
      <c r="Q84" s="301">
        <f t="shared" si="19"/>
        <v>3326461.149999999</v>
      </c>
      <c r="R84" s="292">
        <f t="shared" si="11"/>
        <v>14353.91</v>
      </c>
      <c r="S84" s="292">
        <f t="shared" si="12"/>
        <v>3436.09</v>
      </c>
      <c r="T84" s="332">
        <f t="shared" si="26"/>
        <v>17790</v>
      </c>
      <c r="U84" s="134"/>
      <c r="V84" s="134"/>
      <c r="W84" s="134"/>
      <c r="X84" s="134"/>
    </row>
    <row r="85" spans="1:24" s="1" customFormat="1" ht="15" customHeight="1">
      <c r="A85" s="409">
        <f t="shared" si="14"/>
        <v>5.2499999999999998E-2</v>
      </c>
      <c r="B85" s="406">
        <f t="shared" si="29"/>
        <v>4.3150684931506844E-3</v>
      </c>
      <c r="C85" s="197">
        <f t="shared" si="2"/>
        <v>5</v>
      </c>
      <c r="D85" s="290">
        <v>52</v>
      </c>
      <c r="E85" s="300">
        <f t="shared" si="15"/>
        <v>1090169.7600000012</v>
      </c>
      <c r="F85" s="292">
        <f t="shared" si="16"/>
        <v>4704.16</v>
      </c>
      <c r="G85" s="292">
        <f t="shared" si="3"/>
        <v>49995.839999999997</v>
      </c>
      <c r="H85" s="293">
        <f t="shared" si="4"/>
        <v>54700</v>
      </c>
      <c r="I85" s="301">
        <f t="shared" si="17"/>
        <v>3186895.4700000011</v>
      </c>
      <c r="J85" s="510">
        <f t="shared" si="5"/>
        <v>13751.67</v>
      </c>
      <c r="K85" s="292">
        <f t="shared" si="6"/>
        <v>6228.33</v>
      </c>
      <c r="L85" s="321">
        <f t="shared" si="21"/>
        <v>19980</v>
      </c>
      <c r="M85" s="300">
        <f t="shared" si="18"/>
        <v>1481171.0000000016</v>
      </c>
      <c r="N85" s="292">
        <f t="shared" si="8"/>
        <v>6391.35</v>
      </c>
      <c r="O85" s="292">
        <f t="shared" si="9"/>
        <v>67608.649999999994</v>
      </c>
      <c r="P85" s="293">
        <f t="shared" si="28"/>
        <v>74000</v>
      </c>
      <c r="Q85" s="301">
        <f t="shared" si="19"/>
        <v>3323025.0599999991</v>
      </c>
      <c r="R85" s="292">
        <f t="shared" si="11"/>
        <v>14339.08</v>
      </c>
      <c r="S85" s="292">
        <f t="shared" si="12"/>
        <v>3450.92</v>
      </c>
      <c r="T85" s="332">
        <f t="shared" si="26"/>
        <v>17790</v>
      </c>
      <c r="U85" s="134"/>
      <c r="V85" s="134"/>
      <c r="W85" s="134"/>
      <c r="X85" s="134"/>
    </row>
    <row r="86" spans="1:24" s="1" customFormat="1" ht="15" customHeight="1">
      <c r="A86" s="409">
        <f t="shared" si="14"/>
        <v>5.2499999999999998E-2</v>
      </c>
      <c r="B86" s="406">
        <f t="shared" si="29"/>
        <v>4.3150684931506844E-3</v>
      </c>
      <c r="C86" s="197">
        <f t="shared" si="2"/>
        <v>5</v>
      </c>
      <c r="D86" s="290">
        <v>53</v>
      </c>
      <c r="E86" s="300">
        <f t="shared" si="15"/>
        <v>1040173.9200000012</v>
      </c>
      <c r="F86" s="292">
        <f t="shared" si="16"/>
        <v>4488.42</v>
      </c>
      <c r="G86" s="292">
        <f t="shared" si="3"/>
        <v>50211.58</v>
      </c>
      <c r="H86" s="293">
        <f t="shared" si="4"/>
        <v>54700</v>
      </c>
      <c r="I86" s="301">
        <f t="shared" si="17"/>
        <v>3180667.1400000011</v>
      </c>
      <c r="J86" s="510">
        <f t="shared" si="5"/>
        <v>13724.8</v>
      </c>
      <c r="K86" s="292">
        <f t="shared" si="6"/>
        <v>6255.2000000000007</v>
      </c>
      <c r="L86" s="321">
        <f t="shared" si="21"/>
        <v>19980</v>
      </c>
      <c r="M86" s="300">
        <f t="shared" si="18"/>
        <v>1413562.3500000017</v>
      </c>
      <c r="N86" s="292">
        <f t="shared" si="8"/>
        <v>6099.62</v>
      </c>
      <c r="O86" s="292">
        <f t="shared" si="9"/>
        <v>67900.38</v>
      </c>
      <c r="P86" s="293">
        <f t="shared" si="28"/>
        <v>74000</v>
      </c>
      <c r="Q86" s="301">
        <f t="shared" si="19"/>
        <v>3319574.1399999992</v>
      </c>
      <c r="R86" s="292">
        <f t="shared" si="11"/>
        <v>14324.19</v>
      </c>
      <c r="S86" s="292">
        <f t="shared" si="12"/>
        <v>3465.8099999999995</v>
      </c>
      <c r="T86" s="332">
        <f t="shared" si="26"/>
        <v>17790</v>
      </c>
      <c r="U86" s="134"/>
      <c r="V86" s="134"/>
      <c r="W86" s="134"/>
      <c r="X86" s="134"/>
    </row>
    <row r="87" spans="1:24" s="1" customFormat="1" ht="15" customHeight="1">
      <c r="A87" s="409">
        <f t="shared" si="14"/>
        <v>5.2499999999999998E-2</v>
      </c>
      <c r="B87" s="406">
        <f t="shared" si="29"/>
        <v>4.3150684931506844E-3</v>
      </c>
      <c r="C87" s="197">
        <f t="shared" si="2"/>
        <v>5</v>
      </c>
      <c r="D87" s="290">
        <v>54</v>
      </c>
      <c r="E87" s="300">
        <f t="shared" si="15"/>
        <v>989962.34000000125</v>
      </c>
      <c r="F87" s="292">
        <f t="shared" si="16"/>
        <v>4271.76</v>
      </c>
      <c r="G87" s="292">
        <f t="shared" si="3"/>
        <v>50428.24</v>
      </c>
      <c r="H87" s="293">
        <f t="shared" si="4"/>
        <v>54700</v>
      </c>
      <c r="I87" s="301">
        <f t="shared" si="17"/>
        <v>3174411.9400000009</v>
      </c>
      <c r="J87" s="510">
        <f t="shared" si="5"/>
        <v>13697.8</v>
      </c>
      <c r="K87" s="292">
        <f t="shared" si="6"/>
        <v>6282.2000000000007</v>
      </c>
      <c r="L87" s="321">
        <f t="shared" si="21"/>
        <v>19980</v>
      </c>
      <c r="M87" s="300">
        <f t="shared" si="18"/>
        <v>1345661.9700000016</v>
      </c>
      <c r="N87" s="292">
        <f t="shared" si="8"/>
        <v>5806.62</v>
      </c>
      <c r="O87" s="292">
        <f t="shared" si="9"/>
        <v>68193.38</v>
      </c>
      <c r="P87" s="293">
        <f t="shared" si="28"/>
        <v>74000</v>
      </c>
      <c r="Q87" s="301">
        <f t="shared" si="19"/>
        <v>3316108.3299999991</v>
      </c>
      <c r="R87" s="292">
        <f t="shared" si="11"/>
        <v>14309.23</v>
      </c>
      <c r="S87" s="292">
        <f t="shared" si="12"/>
        <v>3480.7700000000004</v>
      </c>
      <c r="T87" s="332">
        <f t="shared" si="26"/>
        <v>17790</v>
      </c>
      <c r="U87" s="134"/>
      <c r="V87" s="134"/>
      <c r="W87" s="134"/>
      <c r="X87" s="134"/>
    </row>
    <row r="88" spans="1:24" s="1" customFormat="1" ht="15" customHeight="1">
      <c r="A88" s="409">
        <f t="shared" si="14"/>
        <v>5.2499999999999998E-2</v>
      </c>
      <c r="B88" s="406">
        <f t="shared" si="29"/>
        <v>4.3150684931506844E-3</v>
      </c>
      <c r="C88" s="197">
        <f t="shared" si="2"/>
        <v>5</v>
      </c>
      <c r="D88" s="290">
        <v>55</v>
      </c>
      <c r="E88" s="300">
        <f t="shared" si="15"/>
        <v>939534.10000000126</v>
      </c>
      <c r="F88" s="292">
        <f t="shared" si="16"/>
        <v>4054.15</v>
      </c>
      <c r="G88" s="292">
        <f t="shared" si="3"/>
        <v>50645.85</v>
      </c>
      <c r="H88" s="293">
        <f t="shared" si="4"/>
        <v>54700</v>
      </c>
      <c r="I88" s="301">
        <f t="shared" si="17"/>
        <v>3168129.7400000007</v>
      </c>
      <c r="J88" s="510">
        <f t="shared" si="5"/>
        <v>13670.7</v>
      </c>
      <c r="K88" s="292">
        <f t="shared" si="6"/>
        <v>6309.2999999999993</v>
      </c>
      <c r="L88" s="321">
        <f t="shared" si="21"/>
        <v>19980</v>
      </c>
      <c r="M88" s="300">
        <f t="shared" si="18"/>
        <v>1277468.5900000017</v>
      </c>
      <c r="N88" s="292">
        <f t="shared" si="8"/>
        <v>5512.36</v>
      </c>
      <c r="O88" s="292">
        <f t="shared" si="9"/>
        <v>68487.64</v>
      </c>
      <c r="P88" s="293">
        <f t="shared" si="28"/>
        <v>74000</v>
      </c>
      <c r="Q88" s="301">
        <f t="shared" si="19"/>
        <v>3312627.5599999991</v>
      </c>
      <c r="R88" s="292">
        <f t="shared" si="11"/>
        <v>14294.21</v>
      </c>
      <c r="S88" s="292">
        <f t="shared" si="12"/>
        <v>3495.7900000000009</v>
      </c>
      <c r="T88" s="332">
        <f t="shared" si="26"/>
        <v>17790</v>
      </c>
      <c r="U88" s="134"/>
      <c r="V88" s="134"/>
      <c r="W88" s="134"/>
      <c r="X88" s="134"/>
    </row>
    <row r="89" spans="1:24" s="1" customFormat="1" ht="15" customHeight="1">
      <c r="A89" s="409">
        <f t="shared" si="14"/>
        <v>5.2499999999999998E-2</v>
      </c>
      <c r="B89" s="406">
        <f t="shared" si="29"/>
        <v>4.3150684931506844E-3</v>
      </c>
      <c r="C89" s="197">
        <f t="shared" si="2"/>
        <v>5</v>
      </c>
      <c r="D89" s="290">
        <v>56</v>
      </c>
      <c r="E89" s="300">
        <f t="shared" si="15"/>
        <v>888888.25000000128</v>
      </c>
      <c r="F89" s="292">
        <f t="shared" si="16"/>
        <v>3835.61</v>
      </c>
      <c r="G89" s="292">
        <f t="shared" si="3"/>
        <v>50864.39</v>
      </c>
      <c r="H89" s="293">
        <f t="shared" si="4"/>
        <v>54700</v>
      </c>
      <c r="I89" s="301">
        <f t="shared" si="17"/>
        <v>3161820.4400000009</v>
      </c>
      <c r="J89" s="510">
        <f t="shared" si="5"/>
        <v>13643.47</v>
      </c>
      <c r="K89" s="292">
        <f t="shared" si="6"/>
        <v>6336.5300000000007</v>
      </c>
      <c r="L89" s="321">
        <f t="shared" si="21"/>
        <v>19980</v>
      </c>
      <c r="M89" s="300">
        <f t="shared" si="18"/>
        <v>1208980.9500000018</v>
      </c>
      <c r="N89" s="292">
        <f t="shared" si="8"/>
        <v>5216.84</v>
      </c>
      <c r="O89" s="292">
        <f t="shared" si="9"/>
        <v>68783.16</v>
      </c>
      <c r="P89" s="293">
        <f t="shared" si="28"/>
        <v>74000</v>
      </c>
      <c r="Q89" s="301">
        <f t="shared" si="19"/>
        <v>3309131.7699999991</v>
      </c>
      <c r="R89" s="292">
        <f t="shared" si="11"/>
        <v>14279.13</v>
      </c>
      <c r="S89" s="292">
        <f t="shared" si="12"/>
        <v>3510.8700000000008</v>
      </c>
      <c r="T89" s="332">
        <f t="shared" si="26"/>
        <v>17790</v>
      </c>
      <c r="U89" s="134"/>
      <c r="V89" s="134"/>
      <c r="W89" s="134"/>
      <c r="X89" s="134"/>
    </row>
    <row r="90" spans="1:24" s="1" customFormat="1" ht="15" customHeight="1">
      <c r="A90" s="409">
        <f t="shared" si="14"/>
        <v>5.2499999999999998E-2</v>
      </c>
      <c r="B90" s="406">
        <f t="shared" si="29"/>
        <v>4.3150684931506844E-3</v>
      </c>
      <c r="C90" s="197">
        <f t="shared" si="2"/>
        <v>5</v>
      </c>
      <c r="D90" s="290">
        <v>57</v>
      </c>
      <c r="E90" s="300">
        <f t="shared" si="15"/>
        <v>838023.86000000127</v>
      </c>
      <c r="F90" s="292">
        <f t="shared" si="16"/>
        <v>3616.13</v>
      </c>
      <c r="G90" s="292">
        <f t="shared" si="3"/>
        <v>51083.87</v>
      </c>
      <c r="H90" s="293">
        <f t="shared" si="4"/>
        <v>54700</v>
      </c>
      <c r="I90" s="301">
        <f t="shared" si="17"/>
        <v>3155483.9100000011</v>
      </c>
      <c r="J90" s="510">
        <f t="shared" si="5"/>
        <v>13616.13</v>
      </c>
      <c r="K90" s="292">
        <f t="shared" si="6"/>
        <v>6363.8700000000008</v>
      </c>
      <c r="L90" s="321">
        <f t="shared" si="21"/>
        <v>19980</v>
      </c>
      <c r="M90" s="300">
        <f t="shared" si="18"/>
        <v>1140197.7900000019</v>
      </c>
      <c r="N90" s="292">
        <f t="shared" si="8"/>
        <v>4920.03</v>
      </c>
      <c r="O90" s="292">
        <f t="shared" si="9"/>
        <v>69079.97</v>
      </c>
      <c r="P90" s="293">
        <f t="shared" si="28"/>
        <v>74000</v>
      </c>
      <c r="Q90" s="301">
        <f t="shared" si="19"/>
        <v>3305620.899999999</v>
      </c>
      <c r="R90" s="292">
        <f t="shared" si="11"/>
        <v>14263.98</v>
      </c>
      <c r="S90" s="292">
        <f t="shared" si="12"/>
        <v>3526.0200000000004</v>
      </c>
      <c r="T90" s="332">
        <f t="shared" si="26"/>
        <v>17790</v>
      </c>
      <c r="U90" s="134"/>
      <c r="V90" s="134"/>
      <c r="W90" s="134"/>
      <c r="X90" s="134"/>
    </row>
    <row r="91" spans="1:24" s="1" customFormat="1" ht="15" customHeight="1">
      <c r="A91" s="409">
        <f t="shared" si="14"/>
        <v>5.2499999999999998E-2</v>
      </c>
      <c r="B91" s="406">
        <f t="shared" si="29"/>
        <v>4.3150684931506844E-3</v>
      </c>
      <c r="C91" s="197">
        <f t="shared" si="2"/>
        <v>5</v>
      </c>
      <c r="D91" s="290">
        <v>58</v>
      </c>
      <c r="E91" s="300">
        <f t="shared" si="15"/>
        <v>786939.99000000127</v>
      </c>
      <c r="F91" s="292">
        <f t="shared" si="16"/>
        <v>3395.7</v>
      </c>
      <c r="G91" s="292">
        <f t="shared" si="3"/>
        <v>51304.3</v>
      </c>
      <c r="H91" s="293">
        <f t="shared" si="4"/>
        <v>54700</v>
      </c>
      <c r="I91" s="301">
        <f t="shared" si="17"/>
        <v>3149120.040000001</v>
      </c>
      <c r="J91" s="510">
        <f t="shared" si="5"/>
        <v>13588.67</v>
      </c>
      <c r="K91" s="292">
        <f t="shared" si="6"/>
        <v>6391.33</v>
      </c>
      <c r="L91" s="321">
        <f t="shared" si="21"/>
        <v>19980</v>
      </c>
      <c r="M91" s="300">
        <f t="shared" si="18"/>
        <v>1071117.8200000019</v>
      </c>
      <c r="N91" s="292">
        <f t="shared" si="8"/>
        <v>4621.95</v>
      </c>
      <c r="O91" s="292">
        <f t="shared" si="9"/>
        <v>69378.05</v>
      </c>
      <c r="P91" s="293">
        <f t="shared" si="28"/>
        <v>74000</v>
      </c>
      <c r="Q91" s="301">
        <f t="shared" si="19"/>
        <v>3302094.879999999</v>
      </c>
      <c r="R91" s="292">
        <f t="shared" si="11"/>
        <v>14248.77</v>
      </c>
      <c r="S91" s="292">
        <f t="shared" si="12"/>
        <v>3541.2299999999996</v>
      </c>
      <c r="T91" s="332">
        <f t="shared" si="26"/>
        <v>17790</v>
      </c>
      <c r="U91" s="134"/>
      <c r="V91" s="134"/>
      <c r="W91" s="134"/>
      <c r="X91" s="134"/>
    </row>
    <row r="92" spans="1:24" s="1" customFormat="1" ht="15" customHeight="1">
      <c r="A92" s="409">
        <f t="shared" si="14"/>
        <v>5.2499999999999998E-2</v>
      </c>
      <c r="B92" s="406">
        <f t="shared" si="29"/>
        <v>4.3150684931506844E-3</v>
      </c>
      <c r="C92" s="197">
        <f t="shared" si="2"/>
        <v>5</v>
      </c>
      <c r="D92" s="290">
        <v>59</v>
      </c>
      <c r="E92" s="300">
        <f t="shared" si="15"/>
        <v>735635.69000000122</v>
      </c>
      <c r="F92" s="292">
        <f t="shared" si="16"/>
        <v>3174.32</v>
      </c>
      <c r="G92" s="292">
        <f t="shared" si="3"/>
        <v>51525.68</v>
      </c>
      <c r="H92" s="293">
        <f t="shared" si="4"/>
        <v>54700</v>
      </c>
      <c r="I92" s="301">
        <f t="shared" si="17"/>
        <v>3142728.7100000009</v>
      </c>
      <c r="J92" s="510">
        <f t="shared" si="5"/>
        <v>13561.09</v>
      </c>
      <c r="K92" s="292">
        <f t="shared" si="6"/>
        <v>6418.91</v>
      </c>
      <c r="L92" s="321">
        <f t="shared" si="21"/>
        <v>19980</v>
      </c>
      <c r="M92" s="300">
        <f t="shared" si="18"/>
        <v>1001739.7700000019</v>
      </c>
      <c r="N92" s="292">
        <f t="shared" si="8"/>
        <v>4322.58</v>
      </c>
      <c r="O92" s="292">
        <f t="shared" si="9"/>
        <v>69677.42</v>
      </c>
      <c r="P92" s="293">
        <f t="shared" si="28"/>
        <v>74000</v>
      </c>
      <c r="Q92" s="301">
        <f t="shared" si="19"/>
        <v>3298553.649999999</v>
      </c>
      <c r="R92" s="292">
        <f t="shared" si="11"/>
        <v>14233.48</v>
      </c>
      <c r="S92" s="292">
        <f t="shared" si="12"/>
        <v>3556.5200000000004</v>
      </c>
      <c r="T92" s="332">
        <f t="shared" si="26"/>
        <v>17790</v>
      </c>
      <c r="U92" s="134"/>
      <c r="V92" s="134"/>
      <c r="W92" s="134"/>
      <c r="X92" s="134"/>
    </row>
    <row r="93" spans="1:24" s="1" customFormat="1" ht="15" customHeight="1" thickBot="1">
      <c r="A93" s="410">
        <f t="shared" si="14"/>
        <v>5.2499999999999998E-2</v>
      </c>
      <c r="B93" s="407">
        <f t="shared" si="29"/>
        <v>4.3150684931506844E-3</v>
      </c>
      <c r="C93" s="223">
        <f t="shared" si="2"/>
        <v>5</v>
      </c>
      <c r="D93" s="304">
        <v>60</v>
      </c>
      <c r="E93" s="305">
        <f t="shared" si="15"/>
        <v>684110.01000000117</v>
      </c>
      <c r="F93" s="306">
        <f t="shared" si="16"/>
        <v>2951.98</v>
      </c>
      <c r="G93" s="306">
        <f t="shared" si="3"/>
        <v>51748.02</v>
      </c>
      <c r="H93" s="307">
        <f t="shared" si="4"/>
        <v>54700</v>
      </c>
      <c r="I93" s="308">
        <f t="shared" si="17"/>
        <v>3136309.8000000007</v>
      </c>
      <c r="J93" s="511">
        <f t="shared" si="5"/>
        <v>13533.39</v>
      </c>
      <c r="K93" s="306">
        <f t="shared" si="6"/>
        <v>6446.6100000000006</v>
      </c>
      <c r="L93" s="323">
        <f t="shared" si="21"/>
        <v>19980</v>
      </c>
      <c r="M93" s="305">
        <f t="shared" si="18"/>
        <v>932062.35000000184</v>
      </c>
      <c r="N93" s="306">
        <f t="shared" si="8"/>
        <v>4021.91</v>
      </c>
      <c r="O93" s="306">
        <f t="shared" si="9"/>
        <v>69978.09</v>
      </c>
      <c r="P93" s="307">
        <f t="shared" si="28"/>
        <v>74000</v>
      </c>
      <c r="Q93" s="308">
        <f t="shared" si="19"/>
        <v>3294997.129999999</v>
      </c>
      <c r="R93" s="306">
        <f t="shared" si="11"/>
        <v>14218.14</v>
      </c>
      <c r="S93" s="306">
        <f t="shared" si="12"/>
        <v>3571.8600000000006</v>
      </c>
      <c r="T93" s="333">
        <f t="shared" si="26"/>
        <v>17790</v>
      </c>
      <c r="U93" s="134"/>
      <c r="V93" s="134"/>
      <c r="W93" s="134"/>
      <c r="X93" s="134"/>
    </row>
    <row r="94" spans="1:24" s="1" customFormat="1" ht="15" customHeight="1">
      <c r="A94" s="411">
        <f t="shared" si="14"/>
        <v>5.2499999999999998E-2</v>
      </c>
      <c r="B94" s="408">
        <f>A94/365*30</f>
        <v>4.3150684931506844E-3</v>
      </c>
      <c r="C94" s="252">
        <f t="shared" si="2"/>
        <v>6</v>
      </c>
      <c r="D94" s="313">
        <v>61</v>
      </c>
      <c r="E94" s="314">
        <f t="shared" si="15"/>
        <v>632361.99000000115</v>
      </c>
      <c r="F94" s="315">
        <f t="shared" si="16"/>
        <v>2728.69</v>
      </c>
      <c r="G94" s="315">
        <f t="shared" si="3"/>
        <v>51971.31</v>
      </c>
      <c r="H94" s="316">
        <f t="shared" si="4"/>
        <v>54700</v>
      </c>
      <c r="I94" s="317">
        <f t="shared" si="17"/>
        <v>3129863.1900000009</v>
      </c>
      <c r="J94" s="512">
        <f t="shared" si="5"/>
        <v>13505.57</v>
      </c>
      <c r="K94" s="315">
        <f t="shared" si="6"/>
        <v>6474.43</v>
      </c>
      <c r="L94" s="318">
        <f t="shared" si="21"/>
        <v>19980</v>
      </c>
      <c r="M94" s="314">
        <f t="shared" si="18"/>
        <v>862084.26000000187</v>
      </c>
      <c r="N94" s="315">
        <f t="shared" si="8"/>
        <v>3719.95</v>
      </c>
      <c r="O94" s="315">
        <f t="shared" si="9"/>
        <v>70280.05</v>
      </c>
      <c r="P94" s="316">
        <f t="shared" si="28"/>
        <v>74000</v>
      </c>
      <c r="Q94" s="317">
        <f t="shared" si="19"/>
        <v>3291425.2699999991</v>
      </c>
      <c r="R94" s="315">
        <f t="shared" si="11"/>
        <v>14202.73</v>
      </c>
      <c r="S94" s="315">
        <f t="shared" si="12"/>
        <v>6937.27</v>
      </c>
      <c r="T94" s="318">
        <f t="shared" ref="T94:T157" si="30">IF(Q94&lt;$M$17,Q94+R94,$M$17)</f>
        <v>21140</v>
      </c>
      <c r="U94" s="134"/>
      <c r="V94" s="134"/>
      <c r="W94" s="134"/>
      <c r="X94" s="134"/>
    </row>
    <row r="95" spans="1:24" s="1" customFormat="1" ht="15" customHeight="1">
      <c r="A95" s="409">
        <f t="shared" si="14"/>
        <v>5.2499999999999998E-2</v>
      </c>
      <c r="B95" s="406">
        <f>A95/365*30</f>
        <v>4.3150684931506844E-3</v>
      </c>
      <c r="C95" s="197">
        <f t="shared" si="2"/>
        <v>6</v>
      </c>
      <c r="D95" s="290">
        <v>62</v>
      </c>
      <c r="E95" s="300">
        <f t="shared" si="15"/>
        <v>580390.6800000011</v>
      </c>
      <c r="F95" s="292">
        <f t="shared" si="16"/>
        <v>2504.4299999999998</v>
      </c>
      <c r="G95" s="292">
        <f t="shared" si="3"/>
        <v>52195.57</v>
      </c>
      <c r="H95" s="293">
        <f t="shared" si="4"/>
        <v>54700</v>
      </c>
      <c r="I95" s="301">
        <f t="shared" si="17"/>
        <v>3123388.7600000007</v>
      </c>
      <c r="J95" s="510">
        <f t="shared" si="5"/>
        <v>13477.64</v>
      </c>
      <c r="K95" s="292">
        <f t="shared" si="6"/>
        <v>6502.3600000000006</v>
      </c>
      <c r="L95" s="321">
        <f t="shared" si="21"/>
        <v>19980</v>
      </c>
      <c r="M95" s="300">
        <f t="shared" si="18"/>
        <v>791804.21000000183</v>
      </c>
      <c r="N95" s="292">
        <f t="shared" si="8"/>
        <v>3416.69</v>
      </c>
      <c r="O95" s="292">
        <f t="shared" si="9"/>
        <v>70583.31</v>
      </c>
      <c r="P95" s="293">
        <f t="shared" si="28"/>
        <v>74000</v>
      </c>
      <c r="Q95" s="301">
        <f t="shared" si="19"/>
        <v>3284487.9999999991</v>
      </c>
      <c r="R95" s="292">
        <f t="shared" si="11"/>
        <v>14172.79</v>
      </c>
      <c r="S95" s="292">
        <f t="shared" si="12"/>
        <v>6967.2099999999991</v>
      </c>
      <c r="T95" s="321">
        <f t="shared" si="30"/>
        <v>21140</v>
      </c>
      <c r="U95" s="134"/>
      <c r="V95" s="134"/>
      <c r="W95" s="134"/>
      <c r="X95" s="134"/>
    </row>
    <row r="96" spans="1:24" s="1" customFormat="1" ht="15" customHeight="1">
      <c r="A96" s="409">
        <f t="shared" si="14"/>
        <v>5.2499999999999998E-2</v>
      </c>
      <c r="B96" s="406">
        <f t="shared" ref="B96:B159" si="31">A96/365*30</f>
        <v>4.3150684931506844E-3</v>
      </c>
      <c r="C96" s="197">
        <f t="shared" si="2"/>
        <v>6</v>
      </c>
      <c r="D96" s="290">
        <v>63</v>
      </c>
      <c r="E96" s="300">
        <f t="shared" si="15"/>
        <v>528195.11000000115</v>
      </c>
      <c r="F96" s="292">
        <f t="shared" si="16"/>
        <v>2279.1999999999998</v>
      </c>
      <c r="G96" s="292">
        <f t="shared" si="3"/>
        <v>52420.800000000003</v>
      </c>
      <c r="H96" s="293">
        <f t="shared" si="4"/>
        <v>54700</v>
      </c>
      <c r="I96" s="301">
        <f t="shared" si="17"/>
        <v>3116886.4000000008</v>
      </c>
      <c r="J96" s="510">
        <f t="shared" si="5"/>
        <v>13449.58</v>
      </c>
      <c r="K96" s="292">
        <f t="shared" si="6"/>
        <v>6530.42</v>
      </c>
      <c r="L96" s="321">
        <f t="shared" si="21"/>
        <v>19980</v>
      </c>
      <c r="M96" s="300">
        <f t="shared" si="18"/>
        <v>721220.90000000177</v>
      </c>
      <c r="N96" s="292">
        <f t="shared" si="8"/>
        <v>3112.12</v>
      </c>
      <c r="O96" s="292">
        <f t="shared" si="9"/>
        <v>70887.88</v>
      </c>
      <c r="P96" s="293">
        <f t="shared" si="28"/>
        <v>74000</v>
      </c>
      <c r="Q96" s="301">
        <f t="shared" si="19"/>
        <v>3277520.7899999991</v>
      </c>
      <c r="R96" s="292">
        <f t="shared" si="11"/>
        <v>14142.73</v>
      </c>
      <c r="S96" s="292">
        <f t="shared" si="12"/>
        <v>6997.27</v>
      </c>
      <c r="T96" s="321">
        <f t="shared" si="30"/>
        <v>21140</v>
      </c>
      <c r="U96" s="134"/>
      <c r="V96" s="134"/>
      <c r="W96" s="134"/>
      <c r="X96" s="134"/>
    </row>
    <row r="97" spans="1:24" s="1" customFormat="1" ht="15" customHeight="1">
      <c r="A97" s="409">
        <f t="shared" si="14"/>
        <v>5.2499999999999998E-2</v>
      </c>
      <c r="B97" s="406">
        <f t="shared" si="31"/>
        <v>4.3150684931506844E-3</v>
      </c>
      <c r="C97" s="197">
        <f t="shared" si="2"/>
        <v>6</v>
      </c>
      <c r="D97" s="290">
        <v>64</v>
      </c>
      <c r="E97" s="300">
        <f t="shared" si="15"/>
        <v>475774.31000000116</v>
      </c>
      <c r="F97" s="292">
        <f t="shared" si="16"/>
        <v>2053</v>
      </c>
      <c r="G97" s="292">
        <f t="shared" si="3"/>
        <v>52647</v>
      </c>
      <c r="H97" s="293">
        <f t="shared" si="4"/>
        <v>54700</v>
      </c>
      <c r="I97" s="301">
        <f t="shared" si="17"/>
        <v>3110355.9800000009</v>
      </c>
      <c r="J97" s="510">
        <f t="shared" si="5"/>
        <v>13421.4</v>
      </c>
      <c r="K97" s="292">
        <f t="shared" si="6"/>
        <v>6558.6</v>
      </c>
      <c r="L97" s="321">
        <f t="shared" si="21"/>
        <v>19980</v>
      </c>
      <c r="M97" s="300">
        <f t="shared" si="18"/>
        <v>650333.02000000176</v>
      </c>
      <c r="N97" s="292">
        <f t="shared" si="8"/>
        <v>2806.23</v>
      </c>
      <c r="O97" s="292">
        <f t="shared" si="9"/>
        <v>71193.77</v>
      </c>
      <c r="P97" s="293">
        <f t="shared" si="28"/>
        <v>74000</v>
      </c>
      <c r="Q97" s="301">
        <f t="shared" si="19"/>
        <v>3270523.5199999991</v>
      </c>
      <c r="R97" s="292">
        <f t="shared" si="11"/>
        <v>14112.53</v>
      </c>
      <c r="S97" s="292">
        <f t="shared" si="12"/>
        <v>7027.4699999999993</v>
      </c>
      <c r="T97" s="321">
        <f t="shared" si="30"/>
        <v>21140</v>
      </c>
      <c r="U97" s="134"/>
      <c r="V97" s="134"/>
      <c r="W97" s="134"/>
      <c r="X97" s="134"/>
    </row>
    <row r="98" spans="1:24" s="1" customFormat="1" ht="15" customHeight="1">
      <c r="A98" s="409">
        <f t="shared" si="14"/>
        <v>5.2499999999999998E-2</v>
      </c>
      <c r="B98" s="406">
        <f t="shared" si="31"/>
        <v>4.3150684931506844E-3</v>
      </c>
      <c r="C98" s="197">
        <f t="shared" ref="C98:C161" si="32">INT((D98+11)/12)</f>
        <v>6</v>
      </c>
      <c r="D98" s="290">
        <v>65</v>
      </c>
      <c r="E98" s="300">
        <f t="shared" si="15"/>
        <v>423127.31000000116</v>
      </c>
      <c r="F98" s="292">
        <f t="shared" ref="F98:F161" si="33">ROUND(E98*$B98,2)</f>
        <v>1825.82</v>
      </c>
      <c r="G98" s="292">
        <f t="shared" ref="G98:G161" si="34">IF(E98&lt;H98,E98,H98-F98)</f>
        <v>52874.18</v>
      </c>
      <c r="H98" s="293">
        <f t="shared" ref="H98:H161" si="35">IF(E98&lt;$M$4,E98+F98,$M$4)</f>
        <v>54700</v>
      </c>
      <c r="I98" s="301">
        <f t="shared" si="17"/>
        <v>3103797.3800000008</v>
      </c>
      <c r="J98" s="510">
        <f t="shared" ref="J98:J161" si="36">ROUND(I98*$B98,2)</f>
        <v>13393.1</v>
      </c>
      <c r="K98" s="292">
        <f t="shared" ref="K98:K161" si="37">IF(I98&lt;L98,I98,L98-J98)</f>
        <v>6586.9</v>
      </c>
      <c r="L98" s="321">
        <f t="shared" si="21"/>
        <v>19980</v>
      </c>
      <c r="M98" s="300">
        <f t="shared" si="18"/>
        <v>579139.25000000175</v>
      </c>
      <c r="N98" s="292">
        <f t="shared" ref="N98:N161" si="38">ROUND(M98*$B98,2)</f>
        <v>2499.0300000000002</v>
      </c>
      <c r="O98" s="292">
        <f t="shared" ref="O98:O161" si="39">IF(M98&lt;P98,M98,P98-N98)</f>
        <v>71500.97</v>
      </c>
      <c r="P98" s="293">
        <f t="shared" si="28"/>
        <v>74000</v>
      </c>
      <c r="Q98" s="301">
        <f t="shared" si="19"/>
        <v>3263496.0499999989</v>
      </c>
      <c r="R98" s="292">
        <f t="shared" ref="R98:R161" si="40">ROUND(Q98*$B98,2)</f>
        <v>14082.21</v>
      </c>
      <c r="S98" s="292">
        <f t="shared" ref="S98:S161" si="41">IF(Q98&lt;T98,Q98,T98-R98)</f>
        <v>7057.7900000000009</v>
      </c>
      <c r="T98" s="321">
        <f t="shared" si="30"/>
        <v>21140</v>
      </c>
      <c r="U98" s="134"/>
      <c r="V98" s="134"/>
      <c r="W98" s="134"/>
      <c r="X98" s="134"/>
    </row>
    <row r="99" spans="1:24" s="1" customFormat="1" ht="15" customHeight="1">
      <c r="A99" s="409">
        <f t="shared" ref="A99:A162" si="42">VLOOKUP(D99,$A$7:$B$11,2)</f>
        <v>5.2499999999999998E-2</v>
      </c>
      <c r="B99" s="406">
        <f t="shared" si="31"/>
        <v>4.3150684931506844E-3</v>
      </c>
      <c r="C99" s="197">
        <f t="shared" si="32"/>
        <v>6</v>
      </c>
      <c r="D99" s="290">
        <v>66</v>
      </c>
      <c r="E99" s="300">
        <f t="shared" ref="E99:E162" si="43">IF(E98&lt;H98,0,E98-G98)</f>
        <v>370253.13000000117</v>
      </c>
      <c r="F99" s="292">
        <f t="shared" si="33"/>
        <v>1597.67</v>
      </c>
      <c r="G99" s="292">
        <f t="shared" si="34"/>
        <v>53102.33</v>
      </c>
      <c r="H99" s="293">
        <f t="shared" si="35"/>
        <v>54700</v>
      </c>
      <c r="I99" s="301">
        <f t="shared" ref="I99:I162" si="44">IF(I98&lt;L98,0,I98-K98)</f>
        <v>3097210.4800000009</v>
      </c>
      <c r="J99" s="510">
        <f t="shared" si="36"/>
        <v>13364.68</v>
      </c>
      <c r="K99" s="292">
        <f t="shared" si="37"/>
        <v>6615.32</v>
      </c>
      <c r="L99" s="321">
        <f t="shared" si="21"/>
        <v>19980</v>
      </c>
      <c r="M99" s="300">
        <f t="shared" ref="M99:M162" si="45">IF(M98&lt;P98,0,M98-O98)</f>
        <v>507638.28000000177</v>
      </c>
      <c r="N99" s="292">
        <f t="shared" si="38"/>
        <v>2190.4899999999998</v>
      </c>
      <c r="O99" s="292">
        <f t="shared" si="39"/>
        <v>71809.509999999995</v>
      </c>
      <c r="P99" s="293">
        <f t="shared" si="28"/>
        <v>74000</v>
      </c>
      <c r="Q99" s="301">
        <f t="shared" ref="Q99:Q162" si="46">IF(Q98&lt;T98,0,Q98-S98)</f>
        <v>3256438.2599999988</v>
      </c>
      <c r="R99" s="292">
        <f t="shared" si="40"/>
        <v>14051.75</v>
      </c>
      <c r="S99" s="292">
        <f t="shared" si="41"/>
        <v>7088.25</v>
      </c>
      <c r="T99" s="321">
        <f t="shared" si="30"/>
        <v>21140</v>
      </c>
      <c r="U99" s="134"/>
      <c r="V99" s="134"/>
      <c r="W99" s="134"/>
      <c r="X99" s="134"/>
    </row>
    <row r="100" spans="1:24" s="1" customFormat="1" ht="15" customHeight="1">
      <c r="A100" s="409">
        <f t="shared" si="42"/>
        <v>5.2499999999999998E-2</v>
      </c>
      <c r="B100" s="406">
        <f t="shared" si="31"/>
        <v>4.3150684931506844E-3</v>
      </c>
      <c r="C100" s="197">
        <f t="shared" si="32"/>
        <v>6</v>
      </c>
      <c r="D100" s="290">
        <v>67</v>
      </c>
      <c r="E100" s="300">
        <f t="shared" si="43"/>
        <v>317150.80000000115</v>
      </c>
      <c r="F100" s="292">
        <f t="shared" si="33"/>
        <v>1368.53</v>
      </c>
      <c r="G100" s="292">
        <f t="shared" si="34"/>
        <v>53331.47</v>
      </c>
      <c r="H100" s="293">
        <f t="shared" si="35"/>
        <v>54700</v>
      </c>
      <c r="I100" s="301">
        <f t="shared" si="44"/>
        <v>3090595.1600000011</v>
      </c>
      <c r="J100" s="510">
        <f t="shared" si="36"/>
        <v>13336.13</v>
      </c>
      <c r="K100" s="292">
        <f t="shared" si="37"/>
        <v>6643.8700000000008</v>
      </c>
      <c r="L100" s="321">
        <f t="shared" si="21"/>
        <v>19980</v>
      </c>
      <c r="M100" s="300">
        <f t="shared" si="45"/>
        <v>435828.77000000176</v>
      </c>
      <c r="N100" s="292">
        <f t="shared" si="38"/>
        <v>1880.63</v>
      </c>
      <c r="O100" s="292">
        <f t="shared" si="39"/>
        <v>72119.37</v>
      </c>
      <c r="P100" s="293">
        <f t="shared" si="28"/>
        <v>74000</v>
      </c>
      <c r="Q100" s="301">
        <f t="shared" si="46"/>
        <v>3249350.0099999988</v>
      </c>
      <c r="R100" s="292">
        <f t="shared" si="40"/>
        <v>14021.17</v>
      </c>
      <c r="S100" s="292">
        <f t="shared" si="41"/>
        <v>7118.83</v>
      </c>
      <c r="T100" s="321">
        <f t="shared" si="30"/>
        <v>21140</v>
      </c>
      <c r="U100" s="134"/>
      <c r="V100" s="134"/>
      <c r="W100" s="134"/>
      <c r="X100" s="134"/>
    </row>
    <row r="101" spans="1:24" s="1" customFormat="1" ht="15" customHeight="1">
      <c r="A101" s="409">
        <f t="shared" si="42"/>
        <v>5.2499999999999998E-2</v>
      </c>
      <c r="B101" s="406">
        <f t="shared" si="31"/>
        <v>4.3150684931506844E-3</v>
      </c>
      <c r="C101" s="197">
        <f t="shared" si="32"/>
        <v>6</v>
      </c>
      <c r="D101" s="290">
        <v>68</v>
      </c>
      <c r="E101" s="300">
        <f t="shared" si="43"/>
        <v>263819.33000000112</v>
      </c>
      <c r="F101" s="292">
        <f t="shared" si="33"/>
        <v>1138.4000000000001</v>
      </c>
      <c r="G101" s="292">
        <f t="shared" si="34"/>
        <v>53561.599999999999</v>
      </c>
      <c r="H101" s="293">
        <f t="shared" si="35"/>
        <v>54700</v>
      </c>
      <c r="I101" s="301">
        <f t="shared" si="44"/>
        <v>3083951.290000001</v>
      </c>
      <c r="J101" s="510">
        <f t="shared" si="36"/>
        <v>13307.46</v>
      </c>
      <c r="K101" s="292">
        <f t="shared" si="37"/>
        <v>6672.5400000000009</v>
      </c>
      <c r="L101" s="321">
        <f t="shared" si="21"/>
        <v>19980</v>
      </c>
      <c r="M101" s="300">
        <f t="shared" si="45"/>
        <v>363709.40000000177</v>
      </c>
      <c r="N101" s="292">
        <f t="shared" si="38"/>
        <v>1569.43</v>
      </c>
      <c r="O101" s="292">
        <f t="shared" si="39"/>
        <v>72430.570000000007</v>
      </c>
      <c r="P101" s="293">
        <f t="shared" si="28"/>
        <v>74000</v>
      </c>
      <c r="Q101" s="301">
        <f t="shared" si="46"/>
        <v>3242231.1799999988</v>
      </c>
      <c r="R101" s="292">
        <f t="shared" si="40"/>
        <v>13990.45</v>
      </c>
      <c r="S101" s="292">
        <f t="shared" si="41"/>
        <v>7149.5499999999993</v>
      </c>
      <c r="T101" s="321">
        <f t="shared" si="30"/>
        <v>21140</v>
      </c>
      <c r="U101" s="134"/>
      <c r="V101" s="134"/>
      <c r="W101" s="134"/>
      <c r="X101" s="134"/>
    </row>
    <row r="102" spans="1:24" s="1" customFormat="1" ht="15" customHeight="1">
      <c r="A102" s="409">
        <f t="shared" si="42"/>
        <v>5.2499999999999998E-2</v>
      </c>
      <c r="B102" s="406">
        <f t="shared" si="31"/>
        <v>4.3150684931506844E-3</v>
      </c>
      <c r="C102" s="197">
        <f t="shared" si="32"/>
        <v>6</v>
      </c>
      <c r="D102" s="290">
        <v>69</v>
      </c>
      <c r="E102" s="300">
        <f t="shared" si="43"/>
        <v>210257.73000000112</v>
      </c>
      <c r="F102" s="292">
        <f t="shared" si="33"/>
        <v>907.28</v>
      </c>
      <c r="G102" s="292">
        <f t="shared" si="34"/>
        <v>53792.72</v>
      </c>
      <c r="H102" s="293">
        <f t="shared" si="35"/>
        <v>54700</v>
      </c>
      <c r="I102" s="301">
        <f t="shared" si="44"/>
        <v>3077278.7500000009</v>
      </c>
      <c r="J102" s="510">
        <f t="shared" si="36"/>
        <v>13278.67</v>
      </c>
      <c r="K102" s="292">
        <f t="shared" si="37"/>
        <v>6701.33</v>
      </c>
      <c r="L102" s="321">
        <f t="shared" si="21"/>
        <v>19980</v>
      </c>
      <c r="M102" s="300">
        <f t="shared" si="45"/>
        <v>291278.83000000176</v>
      </c>
      <c r="N102" s="292">
        <f t="shared" si="38"/>
        <v>1256.8900000000001</v>
      </c>
      <c r="O102" s="292">
        <f t="shared" si="39"/>
        <v>72743.11</v>
      </c>
      <c r="P102" s="293">
        <f t="shared" si="28"/>
        <v>74000</v>
      </c>
      <c r="Q102" s="301">
        <f t="shared" si="46"/>
        <v>3235081.629999999</v>
      </c>
      <c r="R102" s="292">
        <f t="shared" si="40"/>
        <v>13959.6</v>
      </c>
      <c r="S102" s="292">
        <f t="shared" si="41"/>
        <v>7180.4</v>
      </c>
      <c r="T102" s="321">
        <f t="shared" si="30"/>
        <v>21140</v>
      </c>
      <c r="U102" s="134"/>
      <c r="V102" s="134"/>
      <c r="W102" s="134"/>
      <c r="X102" s="134"/>
    </row>
    <row r="103" spans="1:24" s="1" customFormat="1" ht="15" customHeight="1">
      <c r="A103" s="409">
        <f t="shared" si="42"/>
        <v>5.2499999999999998E-2</v>
      </c>
      <c r="B103" s="406">
        <f t="shared" si="31"/>
        <v>4.3150684931506844E-3</v>
      </c>
      <c r="C103" s="197">
        <f t="shared" si="32"/>
        <v>6</v>
      </c>
      <c r="D103" s="290">
        <v>70</v>
      </c>
      <c r="E103" s="300">
        <f t="shared" si="43"/>
        <v>156465.01000000112</v>
      </c>
      <c r="F103" s="292">
        <f t="shared" si="33"/>
        <v>675.16</v>
      </c>
      <c r="G103" s="292">
        <f t="shared" si="34"/>
        <v>54024.84</v>
      </c>
      <c r="H103" s="293">
        <f t="shared" si="35"/>
        <v>54700</v>
      </c>
      <c r="I103" s="301">
        <f t="shared" si="44"/>
        <v>3070577.4200000009</v>
      </c>
      <c r="J103" s="510">
        <f t="shared" si="36"/>
        <v>13249.75</v>
      </c>
      <c r="K103" s="292">
        <f t="shared" si="37"/>
        <v>6730.25</v>
      </c>
      <c r="L103" s="321">
        <f t="shared" si="21"/>
        <v>19980</v>
      </c>
      <c r="M103" s="300">
        <f t="shared" si="45"/>
        <v>218535.72000000178</v>
      </c>
      <c r="N103" s="292">
        <f t="shared" si="38"/>
        <v>943</v>
      </c>
      <c r="O103" s="292">
        <f t="shared" si="39"/>
        <v>73057</v>
      </c>
      <c r="P103" s="293">
        <f t="shared" si="28"/>
        <v>74000</v>
      </c>
      <c r="Q103" s="301">
        <f t="shared" si="46"/>
        <v>3227901.2299999991</v>
      </c>
      <c r="R103" s="292">
        <f t="shared" si="40"/>
        <v>13928.61</v>
      </c>
      <c r="S103" s="292">
        <f t="shared" si="41"/>
        <v>7211.3899999999994</v>
      </c>
      <c r="T103" s="321">
        <f t="shared" si="30"/>
        <v>21140</v>
      </c>
      <c r="U103" s="134"/>
      <c r="V103" s="134"/>
      <c r="W103" s="134"/>
      <c r="X103" s="134"/>
    </row>
    <row r="104" spans="1:24" s="1" customFormat="1" ht="15" customHeight="1">
      <c r="A104" s="409">
        <f t="shared" si="42"/>
        <v>5.2499999999999998E-2</v>
      </c>
      <c r="B104" s="406">
        <f t="shared" si="31"/>
        <v>4.3150684931506844E-3</v>
      </c>
      <c r="C104" s="197">
        <f t="shared" si="32"/>
        <v>6</v>
      </c>
      <c r="D104" s="290">
        <v>71</v>
      </c>
      <c r="E104" s="300">
        <f t="shared" si="43"/>
        <v>102440.17000000112</v>
      </c>
      <c r="F104" s="292">
        <f t="shared" si="33"/>
        <v>442.04</v>
      </c>
      <c r="G104" s="292">
        <f t="shared" si="34"/>
        <v>54257.96</v>
      </c>
      <c r="H104" s="293">
        <f t="shared" si="35"/>
        <v>54700</v>
      </c>
      <c r="I104" s="301">
        <f t="shared" si="44"/>
        <v>3063847.1700000009</v>
      </c>
      <c r="J104" s="510">
        <f t="shared" si="36"/>
        <v>13220.71</v>
      </c>
      <c r="K104" s="292">
        <f t="shared" si="37"/>
        <v>6759.2900000000009</v>
      </c>
      <c r="L104" s="321">
        <f t="shared" si="21"/>
        <v>19980</v>
      </c>
      <c r="M104" s="300">
        <f t="shared" si="45"/>
        <v>145478.72000000178</v>
      </c>
      <c r="N104" s="292">
        <f t="shared" si="38"/>
        <v>627.75</v>
      </c>
      <c r="O104" s="292">
        <f t="shared" si="39"/>
        <v>73372.25</v>
      </c>
      <c r="P104" s="293">
        <f t="shared" si="28"/>
        <v>74000</v>
      </c>
      <c r="Q104" s="301">
        <f t="shared" si="46"/>
        <v>3220689.8399999989</v>
      </c>
      <c r="R104" s="292">
        <f t="shared" si="40"/>
        <v>13897.5</v>
      </c>
      <c r="S104" s="292">
        <f t="shared" si="41"/>
        <v>7242.5</v>
      </c>
      <c r="T104" s="321">
        <f t="shared" si="30"/>
        <v>21140</v>
      </c>
      <c r="U104" s="134"/>
      <c r="V104" s="134"/>
      <c r="W104" s="134"/>
      <c r="X104" s="134"/>
    </row>
    <row r="105" spans="1:24" s="1" customFormat="1" ht="15" customHeight="1">
      <c r="A105" s="409">
        <f t="shared" si="42"/>
        <v>5.2499999999999998E-2</v>
      </c>
      <c r="B105" s="406">
        <f t="shared" si="31"/>
        <v>4.3150684931506844E-3</v>
      </c>
      <c r="C105" s="197">
        <f t="shared" si="32"/>
        <v>6</v>
      </c>
      <c r="D105" s="290">
        <v>72</v>
      </c>
      <c r="E105" s="300">
        <f t="shared" si="43"/>
        <v>48182.21000000112</v>
      </c>
      <c r="F105" s="292">
        <f t="shared" si="33"/>
        <v>207.91</v>
      </c>
      <c r="G105" s="292">
        <f t="shared" si="34"/>
        <v>48182.21000000112</v>
      </c>
      <c r="H105" s="293">
        <f t="shared" si="35"/>
        <v>48390.120000001123</v>
      </c>
      <c r="I105" s="301">
        <f t="shared" si="44"/>
        <v>3057087.8800000008</v>
      </c>
      <c r="J105" s="510">
        <f t="shared" si="36"/>
        <v>13191.54</v>
      </c>
      <c r="K105" s="292">
        <f t="shared" si="37"/>
        <v>6788.4599999999991</v>
      </c>
      <c r="L105" s="321">
        <f t="shared" si="21"/>
        <v>19980</v>
      </c>
      <c r="M105" s="300">
        <f t="shared" si="45"/>
        <v>72106.470000001776</v>
      </c>
      <c r="N105" s="292">
        <f t="shared" si="38"/>
        <v>311.14</v>
      </c>
      <c r="O105" s="292">
        <f t="shared" si="39"/>
        <v>72106.470000001776</v>
      </c>
      <c r="P105" s="293">
        <f t="shared" si="28"/>
        <v>74000</v>
      </c>
      <c r="Q105" s="301">
        <f t="shared" si="46"/>
        <v>3213447.3399999989</v>
      </c>
      <c r="R105" s="292">
        <f t="shared" si="40"/>
        <v>13866.25</v>
      </c>
      <c r="S105" s="292">
        <f t="shared" si="41"/>
        <v>7273.75</v>
      </c>
      <c r="T105" s="321">
        <f t="shared" si="30"/>
        <v>21140</v>
      </c>
      <c r="U105" s="134"/>
      <c r="V105" s="134"/>
      <c r="W105" s="134"/>
      <c r="X105" s="134"/>
    </row>
    <row r="106" spans="1:24" s="1" customFormat="1" ht="15" customHeight="1">
      <c r="A106" s="409">
        <f t="shared" si="42"/>
        <v>5.2499999999999998E-2</v>
      </c>
      <c r="B106" s="406">
        <f t="shared" si="31"/>
        <v>4.3150684931506844E-3</v>
      </c>
      <c r="C106" s="197">
        <f t="shared" si="32"/>
        <v>7</v>
      </c>
      <c r="D106" s="290">
        <v>73</v>
      </c>
      <c r="E106" s="300">
        <f t="shared" si="43"/>
        <v>0</v>
      </c>
      <c r="F106" s="292">
        <f t="shared" si="33"/>
        <v>0</v>
      </c>
      <c r="G106" s="292">
        <f t="shared" si="34"/>
        <v>0</v>
      </c>
      <c r="H106" s="293">
        <f t="shared" si="35"/>
        <v>0</v>
      </c>
      <c r="I106" s="301">
        <f t="shared" si="44"/>
        <v>3050299.4200000009</v>
      </c>
      <c r="J106" s="510">
        <f t="shared" si="36"/>
        <v>13162.25</v>
      </c>
      <c r="K106" s="292">
        <f t="shared" si="37"/>
        <v>6817.75</v>
      </c>
      <c r="L106" s="321">
        <f t="shared" si="21"/>
        <v>19980</v>
      </c>
      <c r="M106" s="300">
        <f t="shared" si="45"/>
        <v>0</v>
      </c>
      <c r="N106" s="292">
        <f t="shared" si="38"/>
        <v>0</v>
      </c>
      <c r="O106" s="292">
        <f t="shared" si="39"/>
        <v>0</v>
      </c>
      <c r="P106" s="293">
        <f t="shared" si="28"/>
        <v>0</v>
      </c>
      <c r="Q106" s="301">
        <f t="shared" si="46"/>
        <v>3206173.5899999989</v>
      </c>
      <c r="R106" s="292">
        <f t="shared" si="40"/>
        <v>13834.86</v>
      </c>
      <c r="S106" s="292">
        <f t="shared" si="41"/>
        <v>7305.1399999999994</v>
      </c>
      <c r="T106" s="321">
        <f t="shared" si="30"/>
        <v>21140</v>
      </c>
      <c r="U106" s="134"/>
      <c r="V106" s="134"/>
      <c r="W106" s="134"/>
      <c r="X106" s="134"/>
    </row>
    <row r="107" spans="1:24" s="1" customFormat="1" ht="15" customHeight="1">
      <c r="A107" s="409">
        <f t="shared" si="42"/>
        <v>5.2499999999999998E-2</v>
      </c>
      <c r="B107" s="406">
        <f t="shared" si="31"/>
        <v>4.3150684931506844E-3</v>
      </c>
      <c r="C107" s="197">
        <f t="shared" si="32"/>
        <v>7</v>
      </c>
      <c r="D107" s="290">
        <v>74</v>
      </c>
      <c r="E107" s="300">
        <f t="shared" si="43"/>
        <v>0</v>
      </c>
      <c r="F107" s="292">
        <f t="shared" si="33"/>
        <v>0</v>
      </c>
      <c r="G107" s="292">
        <f t="shared" si="34"/>
        <v>0</v>
      </c>
      <c r="H107" s="293">
        <f t="shared" si="35"/>
        <v>0</v>
      </c>
      <c r="I107" s="301">
        <f t="shared" si="44"/>
        <v>3043481.6700000009</v>
      </c>
      <c r="J107" s="510">
        <f t="shared" si="36"/>
        <v>13132.83</v>
      </c>
      <c r="K107" s="292">
        <f t="shared" si="37"/>
        <v>6847.17</v>
      </c>
      <c r="L107" s="321">
        <f t="shared" si="21"/>
        <v>19980</v>
      </c>
      <c r="M107" s="300">
        <f t="shared" si="45"/>
        <v>0</v>
      </c>
      <c r="N107" s="292">
        <f t="shared" si="38"/>
        <v>0</v>
      </c>
      <c r="O107" s="292">
        <f t="shared" si="39"/>
        <v>0</v>
      </c>
      <c r="P107" s="293">
        <f t="shared" si="28"/>
        <v>0</v>
      </c>
      <c r="Q107" s="301">
        <f t="shared" si="46"/>
        <v>3198868.4499999988</v>
      </c>
      <c r="R107" s="292">
        <f t="shared" si="40"/>
        <v>13803.34</v>
      </c>
      <c r="S107" s="292">
        <f t="shared" si="41"/>
        <v>7336.66</v>
      </c>
      <c r="T107" s="321">
        <f t="shared" si="30"/>
        <v>21140</v>
      </c>
      <c r="U107" s="134"/>
      <c r="V107" s="134"/>
      <c r="W107" s="134"/>
      <c r="X107" s="134"/>
    </row>
    <row r="108" spans="1:24" s="1" customFormat="1" ht="15" customHeight="1">
      <c r="A108" s="409">
        <f t="shared" si="42"/>
        <v>5.2499999999999998E-2</v>
      </c>
      <c r="B108" s="406">
        <f t="shared" si="31"/>
        <v>4.3150684931506844E-3</v>
      </c>
      <c r="C108" s="197">
        <f t="shared" si="32"/>
        <v>7</v>
      </c>
      <c r="D108" s="290">
        <v>75</v>
      </c>
      <c r="E108" s="300">
        <f t="shared" si="43"/>
        <v>0</v>
      </c>
      <c r="F108" s="292">
        <f t="shared" si="33"/>
        <v>0</v>
      </c>
      <c r="G108" s="292">
        <f t="shared" si="34"/>
        <v>0</v>
      </c>
      <c r="H108" s="293">
        <f t="shared" si="35"/>
        <v>0</v>
      </c>
      <c r="I108" s="301">
        <f t="shared" si="44"/>
        <v>3036634.5000000009</v>
      </c>
      <c r="J108" s="510">
        <f t="shared" si="36"/>
        <v>13103.29</v>
      </c>
      <c r="K108" s="292">
        <f t="shared" si="37"/>
        <v>6876.7099999999991</v>
      </c>
      <c r="L108" s="321">
        <f t="shared" si="21"/>
        <v>19980</v>
      </c>
      <c r="M108" s="300">
        <f t="shared" si="45"/>
        <v>0</v>
      </c>
      <c r="N108" s="292">
        <f t="shared" si="38"/>
        <v>0</v>
      </c>
      <c r="O108" s="292">
        <f t="shared" si="39"/>
        <v>0</v>
      </c>
      <c r="P108" s="293">
        <f t="shared" si="28"/>
        <v>0</v>
      </c>
      <c r="Q108" s="301">
        <f t="shared" si="46"/>
        <v>3191531.7899999986</v>
      </c>
      <c r="R108" s="292">
        <f t="shared" si="40"/>
        <v>13771.68</v>
      </c>
      <c r="S108" s="292">
        <f t="shared" si="41"/>
        <v>7368.32</v>
      </c>
      <c r="T108" s="321">
        <f t="shared" si="30"/>
        <v>21140</v>
      </c>
      <c r="U108" s="134"/>
      <c r="V108" s="134"/>
      <c r="W108" s="134"/>
      <c r="X108" s="134"/>
    </row>
    <row r="109" spans="1:24" s="1" customFormat="1" ht="15" customHeight="1">
      <c r="A109" s="409">
        <f t="shared" si="42"/>
        <v>5.2499999999999998E-2</v>
      </c>
      <c r="B109" s="406">
        <f t="shared" si="31"/>
        <v>4.3150684931506844E-3</v>
      </c>
      <c r="C109" s="197">
        <f t="shared" si="32"/>
        <v>7</v>
      </c>
      <c r="D109" s="290">
        <v>76</v>
      </c>
      <c r="E109" s="300">
        <f t="shared" si="43"/>
        <v>0</v>
      </c>
      <c r="F109" s="292">
        <f t="shared" si="33"/>
        <v>0</v>
      </c>
      <c r="G109" s="292">
        <f t="shared" si="34"/>
        <v>0</v>
      </c>
      <c r="H109" s="293">
        <f t="shared" si="35"/>
        <v>0</v>
      </c>
      <c r="I109" s="301">
        <f t="shared" si="44"/>
        <v>3029757.790000001</v>
      </c>
      <c r="J109" s="510">
        <f t="shared" si="36"/>
        <v>13073.61</v>
      </c>
      <c r="K109" s="292">
        <f t="shared" si="37"/>
        <v>6906.3899999999994</v>
      </c>
      <c r="L109" s="321">
        <f t="shared" si="21"/>
        <v>19980</v>
      </c>
      <c r="M109" s="300">
        <f t="shared" si="45"/>
        <v>0</v>
      </c>
      <c r="N109" s="292">
        <f t="shared" si="38"/>
        <v>0</v>
      </c>
      <c r="O109" s="292">
        <f t="shared" si="39"/>
        <v>0</v>
      </c>
      <c r="P109" s="293">
        <f t="shared" si="28"/>
        <v>0</v>
      </c>
      <c r="Q109" s="301">
        <f t="shared" si="46"/>
        <v>3184163.4699999988</v>
      </c>
      <c r="R109" s="292">
        <f t="shared" si="40"/>
        <v>13739.88</v>
      </c>
      <c r="S109" s="292">
        <f t="shared" si="41"/>
        <v>7400.1200000000008</v>
      </c>
      <c r="T109" s="321">
        <f t="shared" si="30"/>
        <v>21140</v>
      </c>
      <c r="U109" s="134"/>
      <c r="V109" s="134"/>
      <c r="W109" s="134"/>
      <c r="X109" s="134"/>
    </row>
    <row r="110" spans="1:24" s="1" customFormat="1" ht="15" customHeight="1">
      <c r="A110" s="409">
        <f t="shared" si="42"/>
        <v>5.2499999999999998E-2</v>
      </c>
      <c r="B110" s="406">
        <f t="shared" si="31"/>
        <v>4.3150684931506844E-3</v>
      </c>
      <c r="C110" s="197">
        <f t="shared" si="32"/>
        <v>7</v>
      </c>
      <c r="D110" s="290">
        <v>77</v>
      </c>
      <c r="E110" s="300">
        <f t="shared" si="43"/>
        <v>0</v>
      </c>
      <c r="F110" s="292">
        <f t="shared" si="33"/>
        <v>0</v>
      </c>
      <c r="G110" s="292">
        <f t="shared" si="34"/>
        <v>0</v>
      </c>
      <c r="H110" s="293">
        <f t="shared" si="35"/>
        <v>0</v>
      </c>
      <c r="I110" s="301">
        <f t="shared" si="44"/>
        <v>3022851.4000000008</v>
      </c>
      <c r="J110" s="510">
        <f t="shared" si="36"/>
        <v>13043.81</v>
      </c>
      <c r="K110" s="292">
        <f t="shared" si="37"/>
        <v>6936.1900000000005</v>
      </c>
      <c r="L110" s="321">
        <f t="shared" ref="L110:L173" si="47">IF(I110&lt;$M$5,I110+J110,$M$5)</f>
        <v>19980</v>
      </c>
      <c r="M110" s="300">
        <f t="shared" si="45"/>
        <v>0</v>
      </c>
      <c r="N110" s="292">
        <f t="shared" si="38"/>
        <v>0</v>
      </c>
      <c r="O110" s="292">
        <f t="shared" si="39"/>
        <v>0</v>
      </c>
      <c r="P110" s="293">
        <f t="shared" si="28"/>
        <v>0</v>
      </c>
      <c r="Q110" s="301">
        <f t="shared" si="46"/>
        <v>3176763.3499999987</v>
      </c>
      <c r="R110" s="292">
        <f t="shared" si="40"/>
        <v>13707.95</v>
      </c>
      <c r="S110" s="292">
        <f t="shared" si="41"/>
        <v>7432.0499999999993</v>
      </c>
      <c r="T110" s="321">
        <f t="shared" si="30"/>
        <v>21140</v>
      </c>
      <c r="U110" s="134"/>
      <c r="V110" s="134"/>
      <c r="W110" s="134"/>
      <c r="X110" s="134"/>
    </row>
    <row r="111" spans="1:24" s="1" customFormat="1" ht="15" customHeight="1">
      <c r="A111" s="409">
        <f t="shared" si="42"/>
        <v>5.2499999999999998E-2</v>
      </c>
      <c r="B111" s="406">
        <f t="shared" si="31"/>
        <v>4.3150684931506844E-3</v>
      </c>
      <c r="C111" s="197">
        <f t="shared" si="32"/>
        <v>7</v>
      </c>
      <c r="D111" s="290">
        <v>78</v>
      </c>
      <c r="E111" s="300">
        <f t="shared" si="43"/>
        <v>0</v>
      </c>
      <c r="F111" s="292">
        <f t="shared" si="33"/>
        <v>0</v>
      </c>
      <c r="G111" s="292">
        <f t="shared" si="34"/>
        <v>0</v>
      </c>
      <c r="H111" s="293">
        <f t="shared" si="35"/>
        <v>0</v>
      </c>
      <c r="I111" s="301">
        <f t="shared" si="44"/>
        <v>3015915.2100000009</v>
      </c>
      <c r="J111" s="510">
        <f t="shared" si="36"/>
        <v>13013.88</v>
      </c>
      <c r="K111" s="292">
        <f t="shared" si="37"/>
        <v>6966.1200000000008</v>
      </c>
      <c r="L111" s="321">
        <f t="shared" si="47"/>
        <v>19980</v>
      </c>
      <c r="M111" s="300">
        <f t="shared" si="45"/>
        <v>0</v>
      </c>
      <c r="N111" s="292">
        <f t="shared" si="38"/>
        <v>0</v>
      </c>
      <c r="O111" s="292">
        <f t="shared" si="39"/>
        <v>0</v>
      </c>
      <c r="P111" s="293">
        <f t="shared" si="28"/>
        <v>0</v>
      </c>
      <c r="Q111" s="301">
        <f t="shared" si="46"/>
        <v>3169331.2999999989</v>
      </c>
      <c r="R111" s="292">
        <f t="shared" si="40"/>
        <v>13675.88</v>
      </c>
      <c r="S111" s="292">
        <f t="shared" si="41"/>
        <v>7464.1200000000008</v>
      </c>
      <c r="T111" s="321">
        <f t="shared" si="30"/>
        <v>21140</v>
      </c>
      <c r="U111" s="134"/>
      <c r="V111" s="134"/>
      <c r="W111" s="134"/>
      <c r="X111" s="134"/>
    </row>
    <row r="112" spans="1:24" s="1" customFormat="1" ht="15" customHeight="1">
      <c r="A112" s="409">
        <f t="shared" si="42"/>
        <v>5.2499999999999998E-2</v>
      </c>
      <c r="B112" s="406">
        <f t="shared" si="31"/>
        <v>4.3150684931506844E-3</v>
      </c>
      <c r="C112" s="197">
        <f t="shared" si="32"/>
        <v>7</v>
      </c>
      <c r="D112" s="290">
        <v>79</v>
      </c>
      <c r="E112" s="300">
        <f t="shared" si="43"/>
        <v>0</v>
      </c>
      <c r="F112" s="292">
        <f t="shared" si="33"/>
        <v>0</v>
      </c>
      <c r="G112" s="292">
        <f t="shared" si="34"/>
        <v>0</v>
      </c>
      <c r="H112" s="293">
        <f t="shared" si="35"/>
        <v>0</v>
      </c>
      <c r="I112" s="301">
        <f t="shared" si="44"/>
        <v>3008949.0900000008</v>
      </c>
      <c r="J112" s="510">
        <f t="shared" si="36"/>
        <v>12983.82</v>
      </c>
      <c r="K112" s="292">
        <f t="shared" si="37"/>
        <v>6996.18</v>
      </c>
      <c r="L112" s="321">
        <f t="shared" si="47"/>
        <v>19980</v>
      </c>
      <c r="M112" s="300">
        <f t="shared" si="45"/>
        <v>0</v>
      </c>
      <c r="N112" s="292">
        <f t="shared" si="38"/>
        <v>0</v>
      </c>
      <c r="O112" s="292">
        <f t="shared" si="39"/>
        <v>0</v>
      </c>
      <c r="P112" s="293">
        <f t="shared" si="28"/>
        <v>0</v>
      </c>
      <c r="Q112" s="301">
        <f t="shared" si="46"/>
        <v>3161867.1799999988</v>
      </c>
      <c r="R112" s="292">
        <f t="shared" si="40"/>
        <v>13643.67</v>
      </c>
      <c r="S112" s="292">
        <f t="shared" si="41"/>
        <v>7496.33</v>
      </c>
      <c r="T112" s="321">
        <f t="shared" si="30"/>
        <v>21140</v>
      </c>
      <c r="U112" s="134"/>
      <c r="V112" s="134"/>
      <c r="W112" s="134"/>
      <c r="X112" s="134"/>
    </row>
    <row r="113" spans="1:24" s="1" customFormat="1" ht="15" customHeight="1">
      <c r="A113" s="409">
        <f t="shared" si="42"/>
        <v>5.2499999999999998E-2</v>
      </c>
      <c r="B113" s="406">
        <f t="shared" si="31"/>
        <v>4.3150684931506844E-3</v>
      </c>
      <c r="C113" s="197">
        <f t="shared" si="32"/>
        <v>7</v>
      </c>
      <c r="D113" s="290">
        <v>80</v>
      </c>
      <c r="E113" s="300">
        <f t="shared" si="43"/>
        <v>0</v>
      </c>
      <c r="F113" s="292">
        <f t="shared" si="33"/>
        <v>0</v>
      </c>
      <c r="G113" s="292">
        <f t="shared" si="34"/>
        <v>0</v>
      </c>
      <c r="H113" s="293">
        <f t="shared" si="35"/>
        <v>0</v>
      </c>
      <c r="I113" s="301">
        <f t="shared" si="44"/>
        <v>3001952.9100000006</v>
      </c>
      <c r="J113" s="510">
        <f t="shared" si="36"/>
        <v>12953.63</v>
      </c>
      <c r="K113" s="292">
        <f t="shared" si="37"/>
        <v>7026.3700000000008</v>
      </c>
      <c r="L113" s="321">
        <f t="shared" si="47"/>
        <v>19980</v>
      </c>
      <c r="M113" s="300">
        <f t="shared" si="45"/>
        <v>0</v>
      </c>
      <c r="N113" s="292">
        <f t="shared" si="38"/>
        <v>0</v>
      </c>
      <c r="O113" s="292">
        <f t="shared" si="39"/>
        <v>0</v>
      </c>
      <c r="P113" s="293">
        <f t="shared" si="28"/>
        <v>0</v>
      </c>
      <c r="Q113" s="301">
        <f t="shared" si="46"/>
        <v>3154370.8499999987</v>
      </c>
      <c r="R113" s="292">
        <f t="shared" si="40"/>
        <v>13611.33</v>
      </c>
      <c r="S113" s="292">
        <f t="shared" si="41"/>
        <v>7528.67</v>
      </c>
      <c r="T113" s="321">
        <f t="shared" si="30"/>
        <v>21140</v>
      </c>
      <c r="U113" s="134"/>
      <c r="V113" s="134"/>
      <c r="W113" s="134"/>
      <c r="X113" s="134"/>
    </row>
    <row r="114" spans="1:24" s="1" customFormat="1" ht="15" customHeight="1">
      <c r="A114" s="409">
        <f t="shared" si="42"/>
        <v>5.2499999999999998E-2</v>
      </c>
      <c r="B114" s="406">
        <f t="shared" si="31"/>
        <v>4.3150684931506844E-3</v>
      </c>
      <c r="C114" s="197">
        <f t="shared" si="32"/>
        <v>7</v>
      </c>
      <c r="D114" s="290">
        <v>81</v>
      </c>
      <c r="E114" s="300">
        <f t="shared" si="43"/>
        <v>0</v>
      </c>
      <c r="F114" s="292">
        <f t="shared" si="33"/>
        <v>0</v>
      </c>
      <c r="G114" s="292">
        <f t="shared" si="34"/>
        <v>0</v>
      </c>
      <c r="H114" s="293">
        <f t="shared" si="35"/>
        <v>0</v>
      </c>
      <c r="I114" s="301">
        <f t="shared" si="44"/>
        <v>2994926.5400000005</v>
      </c>
      <c r="J114" s="510">
        <f t="shared" si="36"/>
        <v>12923.31</v>
      </c>
      <c r="K114" s="292">
        <f t="shared" si="37"/>
        <v>7056.6900000000005</v>
      </c>
      <c r="L114" s="321">
        <f t="shared" si="47"/>
        <v>19980</v>
      </c>
      <c r="M114" s="300">
        <f t="shared" si="45"/>
        <v>0</v>
      </c>
      <c r="N114" s="292">
        <f t="shared" si="38"/>
        <v>0</v>
      </c>
      <c r="O114" s="292">
        <f t="shared" si="39"/>
        <v>0</v>
      </c>
      <c r="P114" s="293">
        <f t="shared" si="28"/>
        <v>0</v>
      </c>
      <c r="Q114" s="301">
        <f t="shared" si="46"/>
        <v>3146842.1799999988</v>
      </c>
      <c r="R114" s="292">
        <f t="shared" si="40"/>
        <v>13578.84</v>
      </c>
      <c r="S114" s="292">
        <f t="shared" si="41"/>
        <v>7561.16</v>
      </c>
      <c r="T114" s="321">
        <f t="shared" si="30"/>
        <v>21140</v>
      </c>
      <c r="U114" s="134"/>
      <c r="V114" s="134"/>
      <c r="W114" s="134"/>
      <c r="X114" s="134"/>
    </row>
    <row r="115" spans="1:24" s="1" customFormat="1" ht="15" customHeight="1">
      <c r="A115" s="409">
        <f t="shared" si="42"/>
        <v>5.2499999999999998E-2</v>
      </c>
      <c r="B115" s="406">
        <f t="shared" si="31"/>
        <v>4.3150684931506844E-3</v>
      </c>
      <c r="C115" s="197">
        <f t="shared" si="32"/>
        <v>7</v>
      </c>
      <c r="D115" s="290">
        <v>82</v>
      </c>
      <c r="E115" s="300">
        <f t="shared" si="43"/>
        <v>0</v>
      </c>
      <c r="F115" s="292">
        <f t="shared" si="33"/>
        <v>0</v>
      </c>
      <c r="G115" s="292">
        <f t="shared" si="34"/>
        <v>0</v>
      </c>
      <c r="H115" s="293">
        <f t="shared" si="35"/>
        <v>0</v>
      </c>
      <c r="I115" s="301">
        <f t="shared" si="44"/>
        <v>2987869.8500000006</v>
      </c>
      <c r="J115" s="510">
        <f t="shared" si="36"/>
        <v>12892.86</v>
      </c>
      <c r="K115" s="292">
        <f t="shared" si="37"/>
        <v>7087.1399999999994</v>
      </c>
      <c r="L115" s="321">
        <f t="shared" si="47"/>
        <v>19980</v>
      </c>
      <c r="M115" s="300">
        <f t="shared" si="45"/>
        <v>0</v>
      </c>
      <c r="N115" s="292">
        <f t="shared" si="38"/>
        <v>0</v>
      </c>
      <c r="O115" s="292">
        <f t="shared" si="39"/>
        <v>0</v>
      </c>
      <c r="P115" s="293">
        <f t="shared" si="28"/>
        <v>0</v>
      </c>
      <c r="Q115" s="301">
        <f t="shared" si="46"/>
        <v>3139281.0199999986</v>
      </c>
      <c r="R115" s="292">
        <f t="shared" si="40"/>
        <v>13546.21</v>
      </c>
      <c r="S115" s="292">
        <f t="shared" si="41"/>
        <v>7593.7900000000009</v>
      </c>
      <c r="T115" s="321">
        <f t="shared" si="30"/>
        <v>21140</v>
      </c>
      <c r="U115" s="134"/>
      <c r="V115" s="134"/>
      <c r="W115" s="134"/>
      <c r="X115" s="134"/>
    </row>
    <row r="116" spans="1:24" s="1" customFormat="1" ht="15" customHeight="1">
      <c r="A116" s="409">
        <f t="shared" si="42"/>
        <v>5.2499999999999998E-2</v>
      </c>
      <c r="B116" s="406">
        <f t="shared" si="31"/>
        <v>4.3150684931506844E-3</v>
      </c>
      <c r="C116" s="197">
        <f t="shared" si="32"/>
        <v>7</v>
      </c>
      <c r="D116" s="290">
        <v>83</v>
      </c>
      <c r="E116" s="300">
        <f t="shared" si="43"/>
        <v>0</v>
      </c>
      <c r="F116" s="292">
        <f t="shared" si="33"/>
        <v>0</v>
      </c>
      <c r="G116" s="292">
        <f t="shared" si="34"/>
        <v>0</v>
      </c>
      <c r="H116" s="293">
        <f t="shared" si="35"/>
        <v>0</v>
      </c>
      <c r="I116" s="301">
        <f t="shared" si="44"/>
        <v>2980782.7100000004</v>
      </c>
      <c r="J116" s="510">
        <f t="shared" si="36"/>
        <v>12862.28</v>
      </c>
      <c r="K116" s="292">
        <f t="shared" si="37"/>
        <v>7117.7199999999993</v>
      </c>
      <c r="L116" s="321">
        <f t="shared" si="47"/>
        <v>19980</v>
      </c>
      <c r="M116" s="300">
        <f t="shared" si="45"/>
        <v>0</v>
      </c>
      <c r="N116" s="292">
        <f t="shared" si="38"/>
        <v>0</v>
      </c>
      <c r="O116" s="292">
        <f t="shared" si="39"/>
        <v>0</v>
      </c>
      <c r="P116" s="293">
        <f t="shared" si="28"/>
        <v>0</v>
      </c>
      <c r="Q116" s="301">
        <f t="shared" si="46"/>
        <v>3131687.2299999986</v>
      </c>
      <c r="R116" s="292">
        <f t="shared" si="40"/>
        <v>13513.44</v>
      </c>
      <c r="S116" s="292">
        <f t="shared" si="41"/>
        <v>7626.5599999999995</v>
      </c>
      <c r="T116" s="321">
        <f t="shared" si="30"/>
        <v>21140</v>
      </c>
      <c r="U116" s="134"/>
      <c r="V116" s="134"/>
      <c r="W116" s="134"/>
      <c r="X116" s="134"/>
    </row>
    <row r="117" spans="1:24" s="1" customFormat="1" ht="15" customHeight="1">
      <c r="A117" s="409">
        <f t="shared" si="42"/>
        <v>5.2499999999999998E-2</v>
      </c>
      <c r="B117" s="406">
        <f t="shared" si="31"/>
        <v>4.3150684931506844E-3</v>
      </c>
      <c r="C117" s="197">
        <f t="shared" si="32"/>
        <v>7</v>
      </c>
      <c r="D117" s="290">
        <v>84</v>
      </c>
      <c r="E117" s="300">
        <f t="shared" si="43"/>
        <v>0</v>
      </c>
      <c r="F117" s="292">
        <f t="shared" si="33"/>
        <v>0</v>
      </c>
      <c r="G117" s="292">
        <f t="shared" si="34"/>
        <v>0</v>
      </c>
      <c r="H117" s="293">
        <f t="shared" si="35"/>
        <v>0</v>
      </c>
      <c r="I117" s="301">
        <f t="shared" si="44"/>
        <v>2973664.99</v>
      </c>
      <c r="J117" s="510">
        <f t="shared" si="36"/>
        <v>12831.57</v>
      </c>
      <c r="K117" s="292">
        <f t="shared" si="37"/>
        <v>7148.43</v>
      </c>
      <c r="L117" s="321">
        <f t="shared" si="47"/>
        <v>19980</v>
      </c>
      <c r="M117" s="300">
        <f t="shared" si="45"/>
        <v>0</v>
      </c>
      <c r="N117" s="292">
        <f t="shared" si="38"/>
        <v>0</v>
      </c>
      <c r="O117" s="292">
        <f t="shared" si="39"/>
        <v>0</v>
      </c>
      <c r="P117" s="293">
        <f t="shared" si="28"/>
        <v>0</v>
      </c>
      <c r="Q117" s="301">
        <f t="shared" si="46"/>
        <v>3124060.6699999985</v>
      </c>
      <c r="R117" s="292">
        <f t="shared" si="40"/>
        <v>13480.54</v>
      </c>
      <c r="S117" s="292">
        <f t="shared" si="41"/>
        <v>7659.4599999999991</v>
      </c>
      <c r="T117" s="321">
        <f t="shared" si="30"/>
        <v>21140</v>
      </c>
      <c r="U117" s="134"/>
      <c r="V117" s="134"/>
      <c r="W117" s="134"/>
      <c r="X117" s="134"/>
    </row>
    <row r="118" spans="1:24" s="1" customFormat="1" ht="15" customHeight="1">
      <c r="A118" s="409">
        <f t="shared" si="42"/>
        <v>5.2499999999999998E-2</v>
      </c>
      <c r="B118" s="406">
        <f t="shared" si="31"/>
        <v>4.3150684931506844E-3</v>
      </c>
      <c r="C118" s="197">
        <f t="shared" si="32"/>
        <v>8</v>
      </c>
      <c r="D118" s="290">
        <v>85</v>
      </c>
      <c r="E118" s="300">
        <f t="shared" si="43"/>
        <v>0</v>
      </c>
      <c r="F118" s="292">
        <f t="shared" si="33"/>
        <v>0</v>
      </c>
      <c r="G118" s="292">
        <f t="shared" si="34"/>
        <v>0</v>
      </c>
      <c r="H118" s="293">
        <f t="shared" si="35"/>
        <v>0</v>
      </c>
      <c r="I118" s="301">
        <f t="shared" si="44"/>
        <v>2966516.56</v>
      </c>
      <c r="J118" s="510">
        <f t="shared" si="36"/>
        <v>12800.72</v>
      </c>
      <c r="K118" s="292">
        <f t="shared" si="37"/>
        <v>7179.2800000000007</v>
      </c>
      <c r="L118" s="321">
        <f t="shared" si="47"/>
        <v>19980</v>
      </c>
      <c r="M118" s="300">
        <f t="shared" si="45"/>
        <v>0</v>
      </c>
      <c r="N118" s="292">
        <f t="shared" si="38"/>
        <v>0</v>
      </c>
      <c r="O118" s="292">
        <f t="shared" si="39"/>
        <v>0</v>
      </c>
      <c r="P118" s="293">
        <f t="shared" si="28"/>
        <v>0</v>
      </c>
      <c r="Q118" s="301">
        <f t="shared" si="46"/>
        <v>3116401.2099999986</v>
      </c>
      <c r="R118" s="292">
        <f t="shared" si="40"/>
        <v>13447.48</v>
      </c>
      <c r="S118" s="292">
        <f t="shared" si="41"/>
        <v>7692.52</v>
      </c>
      <c r="T118" s="321">
        <f t="shared" si="30"/>
        <v>21140</v>
      </c>
      <c r="U118" s="134"/>
      <c r="V118" s="134"/>
      <c r="W118" s="134"/>
      <c r="X118" s="134"/>
    </row>
    <row r="119" spans="1:24" s="1" customFormat="1" ht="15" customHeight="1">
      <c r="A119" s="409">
        <f t="shared" si="42"/>
        <v>5.2499999999999998E-2</v>
      </c>
      <c r="B119" s="406">
        <f t="shared" si="31"/>
        <v>4.3150684931506844E-3</v>
      </c>
      <c r="C119" s="197">
        <f t="shared" si="32"/>
        <v>8</v>
      </c>
      <c r="D119" s="290">
        <v>86</v>
      </c>
      <c r="E119" s="300">
        <f t="shared" si="43"/>
        <v>0</v>
      </c>
      <c r="F119" s="292">
        <f t="shared" si="33"/>
        <v>0</v>
      </c>
      <c r="G119" s="292">
        <f t="shared" si="34"/>
        <v>0</v>
      </c>
      <c r="H119" s="293">
        <f t="shared" si="35"/>
        <v>0</v>
      </c>
      <c r="I119" s="301">
        <f t="shared" si="44"/>
        <v>2959337.2800000003</v>
      </c>
      <c r="J119" s="510">
        <f t="shared" si="36"/>
        <v>12769.74</v>
      </c>
      <c r="K119" s="292">
        <f t="shared" si="37"/>
        <v>7210.26</v>
      </c>
      <c r="L119" s="321">
        <f t="shared" si="47"/>
        <v>19980</v>
      </c>
      <c r="M119" s="300">
        <f t="shared" si="45"/>
        <v>0</v>
      </c>
      <c r="N119" s="292">
        <f t="shared" si="38"/>
        <v>0</v>
      </c>
      <c r="O119" s="292">
        <f t="shared" si="39"/>
        <v>0</v>
      </c>
      <c r="P119" s="293">
        <f t="shared" si="28"/>
        <v>0</v>
      </c>
      <c r="Q119" s="301">
        <f t="shared" si="46"/>
        <v>3108708.6899999985</v>
      </c>
      <c r="R119" s="292">
        <f t="shared" si="40"/>
        <v>13414.29</v>
      </c>
      <c r="S119" s="292">
        <f t="shared" si="41"/>
        <v>7725.7099999999991</v>
      </c>
      <c r="T119" s="321">
        <f t="shared" si="30"/>
        <v>21140</v>
      </c>
      <c r="U119" s="134"/>
      <c r="V119" s="134"/>
      <c r="W119" s="134"/>
      <c r="X119" s="134"/>
    </row>
    <row r="120" spans="1:24" s="1" customFormat="1" ht="15" customHeight="1">
      <c r="A120" s="409">
        <f t="shared" si="42"/>
        <v>5.2499999999999998E-2</v>
      </c>
      <c r="B120" s="406">
        <f t="shared" si="31"/>
        <v>4.3150684931506844E-3</v>
      </c>
      <c r="C120" s="197">
        <f t="shared" si="32"/>
        <v>8</v>
      </c>
      <c r="D120" s="290">
        <v>87</v>
      </c>
      <c r="E120" s="300">
        <f t="shared" si="43"/>
        <v>0</v>
      </c>
      <c r="F120" s="292">
        <f t="shared" si="33"/>
        <v>0</v>
      </c>
      <c r="G120" s="292">
        <f t="shared" si="34"/>
        <v>0</v>
      </c>
      <c r="H120" s="293">
        <f t="shared" si="35"/>
        <v>0</v>
      </c>
      <c r="I120" s="301">
        <f t="shared" si="44"/>
        <v>2952127.0200000005</v>
      </c>
      <c r="J120" s="510">
        <f t="shared" si="36"/>
        <v>12738.63</v>
      </c>
      <c r="K120" s="292">
        <f t="shared" si="37"/>
        <v>7241.3700000000008</v>
      </c>
      <c r="L120" s="321">
        <f t="shared" si="47"/>
        <v>19980</v>
      </c>
      <c r="M120" s="300">
        <f t="shared" si="45"/>
        <v>0</v>
      </c>
      <c r="N120" s="292">
        <f t="shared" si="38"/>
        <v>0</v>
      </c>
      <c r="O120" s="292">
        <f t="shared" si="39"/>
        <v>0</v>
      </c>
      <c r="P120" s="293">
        <f t="shared" si="28"/>
        <v>0</v>
      </c>
      <c r="Q120" s="301">
        <f t="shared" si="46"/>
        <v>3100982.9799999986</v>
      </c>
      <c r="R120" s="292">
        <f t="shared" si="40"/>
        <v>13380.95</v>
      </c>
      <c r="S120" s="292">
        <f t="shared" si="41"/>
        <v>7759.0499999999993</v>
      </c>
      <c r="T120" s="321">
        <f t="shared" si="30"/>
        <v>21140</v>
      </c>
      <c r="U120" s="134"/>
      <c r="V120" s="134"/>
      <c r="W120" s="134"/>
      <c r="X120" s="134"/>
    </row>
    <row r="121" spans="1:24" s="1" customFormat="1" ht="15" customHeight="1">
      <c r="A121" s="409">
        <f t="shared" si="42"/>
        <v>5.2499999999999998E-2</v>
      </c>
      <c r="B121" s="406">
        <f t="shared" si="31"/>
        <v>4.3150684931506844E-3</v>
      </c>
      <c r="C121" s="197">
        <f t="shared" si="32"/>
        <v>8</v>
      </c>
      <c r="D121" s="290">
        <v>88</v>
      </c>
      <c r="E121" s="300">
        <f t="shared" si="43"/>
        <v>0</v>
      </c>
      <c r="F121" s="292">
        <f t="shared" si="33"/>
        <v>0</v>
      </c>
      <c r="G121" s="292">
        <f t="shared" si="34"/>
        <v>0</v>
      </c>
      <c r="H121" s="293">
        <f t="shared" si="35"/>
        <v>0</v>
      </c>
      <c r="I121" s="301">
        <f t="shared" si="44"/>
        <v>2944885.6500000004</v>
      </c>
      <c r="J121" s="510">
        <f t="shared" si="36"/>
        <v>12707.38</v>
      </c>
      <c r="K121" s="292">
        <f t="shared" si="37"/>
        <v>7272.6200000000008</v>
      </c>
      <c r="L121" s="321">
        <f t="shared" si="47"/>
        <v>19980</v>
      </c>
      <c r="M121" s="300">
        <f t="shared" si="45"/>
        <v>0</v>
      </c>
      <c r="N121" s="292">
        <f t="shared" si="38"/>
        <v>0</v>
      </c>
      <c r="O121" s="292">
        <f t="shared" si="39"/>
        <v>0</v>
      </c>
      <c r="P121" s="293">
        <f t="shared" si="28"/>
        <v>0</v>
      </c>
      <c r="Q121" s="301">
        <f t="shared" si="46"/>
        <v>3093223.9299999988</v>
      </c>
      <c r="R121" s="292">
        <f t="shared" si="40"/>
        <v>13347.47</v>
      </c>
      <c r="S121" s="292">
        <f t="shared" si="41"/>
        <v>7792.5300000000007</v>
      </c>
      <c r="T121" s="321">
        <f t="shared" si="30"/>
        <v>21140</v>
      </c>
      <c r="U121" s="134"/>
      <c r="V121" s="134"/>
      <c r="W121" s="134"/>
      <c r="X121" s="134"/>
    </row>
    <row r="122" spans="1:24" s="1" customFormat="1" ht="15" customHeight="1">
      <c r="A122" s="409">
        <f t="shared" si="42"/>
        <v>5.2499999999999998E-2</v>
      </c>
      <c r="B122" s="406">
        <f t="shared" si="31"/>
        <v>4.3150684931506844E-3</v>
      </c>
      <c r="C122" s="197">
        <f t="shared" si="32"/>
        <v>8</v>
      </c>
      <c r="D122" s="290">
        <v>89</v>
      </c>
      <c r="E122" s="300">
        <f t="shared" si="43"/>
        <v>0</v>
      </c>
      <c r="F122" s="292">
        <f t="shared" si="33"/>
        <v>0</v>
      </c>
      <c r="G122" s="292">
        <f t="shared" si="34"/>
        <v>0</v>
      </c>
      <c r="H122" s="293">
        <f t="shared" si="35"/>
        <v>0</v>
      </c>
      <c r="I122" s="301">
        <f t="shared" si="44"/>
        <v>2937613.0300000003</v>
      </c>
      <c r="J122" s="510">
        <f t="shared" si="36"/>
        <v>12676</v>
      </c>
      <c r="K122" s="292">
        <f t="shared" si="37"/>
        <v>7304</v>
      </c>
      <c r="L122" s="321">
        <f t="shared" si="47"/>
        <v>19980</v>
      </c>
      <c r="M122" s="300">
        <f t="shared" si="45"/>
        <v>0</v>
      </c>
      <c r="N122" s="292">
        <f t="shared" si="38"/>
        <v>0</v>
      </c>
      <c r="O122" s="292">
        <f t="shared" si="39"/>
        <v>0</v>
      </c>
      <c r="P122" s="293">
        <f t="shared" si="28"/>
        <v>0</v>
      </c>
      <c r="Q122" s="301">
        <f t="shared" si="46"/>
        <v>3085431.399999999</v>
      </c>
      <c r="R122" s="292">
        <f t="shared" si="40"/>
        <v>13313.85</v>
      </c>
      <c r="S122" s="292">
        <f t="shared" si="41"/>
        <v>7826.15</v>
      </c>
      <c r="T122" s="321">
        <f t="shared" si="30"/>
        <v>21140</v>
      </c>
      <c r="U122" s="134"/>
      <c r="V122" s="134"/>
      <c r="W122" s="134"/>
      <c r="X122" s="134"/>
    </row>
    <row r="123" spans="1:24" s="1" customFormat="1" ht="15" customHeight="1">
      <c r="A123" s="409">
        <f t="shared" si="42"/>
        <v>5.2499999999999998E-2</v>
      </c>
      <c r="B123" s="406">
        <f t="shared" si="31"/>
        <v>4.3150684931506844E-3</v>
      </c>
      <c r="C123" s="197">
        <f t="shared" si="32"/>
        <v>8</v>
      </c>
      <c r="D123" s="290">
        <v>90</v>
      </c>
      <c r="E123" s="300">
        <f t="shared" si="43"/>
        <v>0</v>
      </c>
      <c r="F123" s="292">
        <f t="shared" si="33"/>
        <v>0</v>
      </c>
      <c r="G123" s="292">
        <f t="shared" si="34"/>
        <v>0</v>
      </c>
      <c r="H123" s="293">
        <f t="shared" si="35"/>
        <v>0</v>
      </c>
      <c r="I123" s="301">
        <f t="shared" si="44"/>
        <v>2930309.0300000003</v>
      </c>
      <c r="J123" s="510">
        <f t="shared" si="36"/>
        <v>12644.48</v>
      </c>
      <c r="K123" s="292">
        <f t="shared" si="37"/>
        <v>7335.52</v>
      </c>
      <c r="L123" s="321">
        <f t="shared" si="47"/>
        <v>19980</v>
      </c>
      <c r="M123" s="300">
        <f t="shared" si="45"/>
        <v>0</v>
      </c>
      <c r="N123" s="292">
        <f t="shared" si="38"/>
        <v>0</v>
      </c>
      <c r="O123" s="292">
        <f t="shared" si="39"/>
        <v>0</v>
      </c>
      <c r="P123" s="293">
        <f t="shared" si="28"/>
        <v>0</v>
      </c>
      <c r="Q123" s="301">
        <f t="shared" si="46"/>
        <v>3077605.2499999991</v>
      </c>
      <c r="R123" s="292">
        <f t="shared" si="40"/>
        <v>13280.08</v>
      </c>
      <c r="S123" s="292">
        <f t="shared" si="41"/>
        <v>7859.92</v>
      </c>
      <c r="T123" s="321">
        <f t="shared" si="30"/>
        <v>21140</v>
      </c>
      <c r="U123" s="134"/>
      <c r="V123" s="134"/>
      <c r="W123" s="134"/>
      <c r="X123" s="134"/>
    </row>
    <row r="124" spans="1:24" s="1" customFormat="1" ht="15" customHeight="1">
      <c r="A124" s="409">
        <f t="shared" si="42"/>
        <v>5.2499999999999998E-2</v>
      </c>
      <c r="B124" s="406">
        <f t="shared" si="31"/>
        <v>4.3150684931506844E-3</v>
      </c>
      <c r="C124" s="197">
        <f t="shared" si="32"/>
        <v>8</v>
      </c>
      <c r="D124" s="290">
        <v>91</v>
      </c>
      <c r="E124" s="300">
        <f t="shared" si="43"/>
        <v>0</v>
      </c>
      <c r="F124" s="292">
        <f t="shared" si="33"/>
        <v>0</v>
      </c>
      <c r="G124" s="292">
        <f t="shared" si="34"/>
        <v>0</v>
      </c>
      <c r="H124" s="293">
        <f t="shared" si="35"/>
        <v>0</v>
      </c>
      <c r="I124" s="301">
        <f t="shared" si="44"/>
        <v>2922973.5100000002</v>
      </c>
      <c r="J124" s="510">
        <f t="shared" si="36"/>
        <v>12612.83</v>
      </c>
      <c r="K124" s="292">
        <f t="shared" si="37"/>
        <v>7367.17</v>
      </c>
      <c r="L124" s="321">
        <f t="shared" si="47"/>
        <v>19980</v>
      </c>
      <c r="M124" s="300">
        <f t="shared" si="45"/>
        <v>0</v>
      </c>
      <c r="N124" s="292">
        <f t="shared" si="38"/>
        <v>0</v>
      </c>
      <c r="O124" s="292">
        <f t="shared" si="39"/>
        <v>0</v>
      </c>
      <c r="P124" s="293">
        <f t="shared" si="28"/>
        <v>0</v>
      </c>
      <c r="Q124" s="301">
        <f t="shared" si="46"/>
        <v>3069745.3299999991</v>
      </c>
      <c r="R124" s="292">
        <f t="shared" si="40"/>
        <v>13246.16</v>
      </c>
      <c r="S124" s="292">
        <f t="shared" si="41"/>
        <v>7893.84</v>
      </c>
      <c r="T124" s="321">
        <f t="shared" si="30"/>
        <v>21140</v>
      </c>
      <c r="U124" s="134"/>
      <c r="V124" s="134"/>
      <c r="W124" s="134"/>
      <c r="X124" s="134"/>
    </row>
    <row r="125" spans="1:24" s="1" customFormat="1" ht="15" customHeight="1">
      <c r="A125" s="409">
        <f t="shared" si="42"/>
        <v>5.2499999999999998E-2</v>
      </c>
      <c r="B125" s="406">
        <f t="shared" si="31"/>
        <v>4.3150684931506844E-3</v>
      </c>
      <c r="C125" s="197">
        <f t="shared" si="32"/>
        <v>8</v>
      </c>
      <c r="D125" s="290">
        <v>92</v>
      </c>
      <c r="E125" s="300">
        <f t="shared" si="43"/>
        <v>0</v>
      </c>
      <c r="F125" s="292">
        <f t="shared" si="33"/>
        <v>0</v>
      </c>
      <c r="G125" s="292">
        <f t="shared" si="34"/>
        <v>0</v>
      </c>
      <c r="H125" s="293">
        <f t="shared" si="35"/>
        <v>0</v>
      </c>
      <c r="I125" s="301">
        <f t="shared" si="44"/>
        <v>2915606.3400000003</v>
      </c>
      <c r="J125" s="510">
        <f t="shared" si="36"/>
        <v>12581.04</v>
      </c>
      <c r="K125" s="292">
        <f t="shared" si="37"/>
        <v>7398.9599999999991</v>
      </c>
      <c r="L125" s="321">
        <f t="shared" si="47"/>
        <v>19980</v>
      </c>
      <c r="M125" s="300">
        <f t="shared" si="45"/>
        <v>0</v>
      </c>
      <c r="N125" s="292">
        <f t="shared" si="38"/>
        <v>0</v>
      </c>
      <c r="O125" s="292">
        <f t="shared" si="39"/>
        <v>0</v>
      </c>
      <c r="P125" s="293">
        <f t="shared" si="28"/>
        <v>0</v>
      </c>
      <c r="Q125" s="301">
        <f t="shared" si="46"/>
        <v>3061851.4899999993</v>
      </c>
      <c r="R125" s="292">
        <f t="shared" si="40"/>
        <v>13212.1</v>
      </c>
      <c r="S125" s="292">
        <f t="shared" si="41"/>
        <v>7927.9</v>
      </c>
      <c r="T125" s="321">
        <f t="shared" si="30"/>
        <v>21140</v>
      </c>
      <c r="U125" s="134"/>
      <c r="V125" s="134"/>
      <c r="W125" s="134"/>
      <c r="X125" s="134"/>
    </row>
    <row r="126" spans="1:24" s="1" customFormat="1" ht="15" customHeight="1">
      <c r="A126" s="409">
        <f t="shared" si="42"/>
        <v>5.2499999999999998E-2</v>
      </c>
      <c r="B126" s="406">
        <f t="shared" si="31"/>
        <v>4.3150684931506844E-3</v>
      </c>
      <c r="C126" s="197">
        <f t="shared" si="32"/>
        <v>8</v>
      </c>
      <c r="D126" s="290">
        <v>93</v>
      </c>
      <c r="E126" s="300">
        <f t="shared" si="43"/>
        <v>0</v>
      </c>
      <c r="F126" s="292">
        <f t="shared" si="33"/>
        <v>0</v>
      </c>
      <c r="G126" s="292">
        <f t="shared" si="34"/>
        <v>0</v>
      </c>
      <c r="H126" s="293">
        <f t="shared" si="35"/>
        <v>0</v>
      </c>
      <c r="I126" s="301">
        <f t="shared" si="44"/>
        <v>2908207.3800000004</v>
      </c>
      <c r="J126" s="510">
        <f t="shared" si="36"/>
        <v>12549.11</v>
      </c>
      <c r="K126" s="292">
        <f t="shared" si="37"/>
        <v>7430.8899999999994</v>
      </c>
      <c r="L126" s="321">
        <f t="shared" si="47"/>
        <v>19980</v>
      </c>
      <c r="M126" s="300">
        <f t="shared" si="45"/>
        <v>0</v>
      </c>
      <c r="N126" s="292">
        <f t="shared" si="38"/>
        <v>0</v>
      </c>
      <c r="O126" s="292">
        <f t="shared" si="39"/>
        <v>0</v>
      </c>
      <c r="P126" s="293">
        <f t="shared" si="28"/>
        <v>0</v>
      </c>
      <c r="Q126" s="301">
        <f t="shared" si="46"/>
        <v>3053923.5899999994</v>
      </c>
      <c r="R126" s="292">
        <f t="shared" si="40"/>
        <v>13177.89</v>
      </c>
      <c r="S126" s="292">
        <f t="shared" si="41"/>
        <v>7962.1100000000006</v>
      </c>
      <c r="T126" s="321">
        <f t="shared" si="30"/>
        <v>21140</v>
      </c>
      <c r="U126" s="134"/>
      <c r="V126" s="134"/>
      <c r="W126" s="134"/>
      <c r="X126" s="134"/>
    </row>
    <row r="127" spans="1:24" s="1" customFormat="1" ht="15" customHeight="1">
      <c r="A127" s="409">
        <f t="shared" si="42"/>
        <v>5.2499999999999998E-2</v>
      </c>
      <c r="B127" s="406">
        <f t="shared" si="31"/>
        <v>4.3150684931506844E-3</v>
      </c>
      <c r="C127" s="197">
        <f t="shared" si="32"/>
        <v>8</v>
      </c>
      <c r="D127" s="290">
        <v>94</v>
      </c>
      <c r="E127" s="300">
        <f t="shared" si="43"/>
        <v>0</v>
      </c>
      <c r="F127" s="292">
        <f t="shared" si="33"/>
        <v>0</v>
      </c>
      <c r="G127" s="292">
        <f t="shared" si="34"/>
        <v>0</v>
      </c>
      <c r="H127" s="293">
        <f t="shared" si="35"/>
        <v>0</v>
      </c>
      <c r="I127" s="301">
        <f t="shared" si="44"/>
        <v>2900776.49</v>
      </c>
      <c r="J127" s="510">
        <f t="shared" si="36"/>
        <v>12517.05</v>
      </c>
      <c r="K127" s="292">
        <f t="shared" si="37"/>
        <v>7462.9500000000007</v>
      </c>
      <c r="L127" s="321">
        <f t="shared" si="47"/>
        <v>19980</v>
      </c>
      <c r="M127" s="300">
        <f t="shared" si="45"/>
        <v>0</v>
      </c>
      <c r="N127" s="292">
        <f t="shared" si="38"/>
        <v>0</v>
      </c>
      <c r="O127" s="292">
        <f t="shared" si="39"/>
        <v>0</v>
      </c>
      <c r="P127" s="293">
        <f t="shared" si="28"/>
        <v>0</v>
      </c>
      <c r="Q127" s="301">
        <f t="shared" si="46"/>
        <v>3045961.4799999995</v>
      </c>
      <c r="R127" s="292">
        <f t="shared" si="40"/>
        <v>13143.53</v>
      </c>
      <c r="S127" s="292">
        <f t="shared" si="41"/>
        <v>7996.4699999999993</v>
      </c>
      <c r="T127" s="321">
        <f t="shared" si="30"/>
        <v>21140</v>
      </c>
      <c r="U127" s="134"/>
      <c r="V127" s="134"/>
      <c r="W127" s="134"/>
      <c r="X127" s="134"/>
    </row>
    <row r="128" spans="1:24" s="1" customFormat="1" ht="15" customHeight="1">
      <c r="A128" s="409">
        <f t="shared" si="42"/>
        <v>5.2499999999999998E-2</v>
      </c>
      <c r="B128" s="406">
        <f t="shared" si="31"/>
        <v>4.3150684931506844E-3</v>
      </c>
      <c r="C128" s="197">
        <f t="shared" si="32"/>
        <v>8</v>
      </c>
      <c r="D128" s="290">
        <v>95</v>
      </c>
      <c r="E128" s="300">
        <f t="shared" si="43"/>
        <v>0</v>
      </c>
      <c r="F128" s="292">
        <f t="shared" si="33"/>
        <v>0</v>
      </c>
      <c r="G128" s="292">
        <f t="shared" si="34"/>
        <v>0</v>
      </c>
      <c r="H128" s="293">
        <f t="shared" si="35"/>
        <v>0</v>
      </c>
      <c r="I128" s="301">
        <f t="shared" si="44"/>
        <v>2893313.54</v>
      </c>
      <c r="J128" s="510">
        <f t="shared" si="36"/>
        <v>12484.85</v>
      </c>
      <c r="K128" s="292">
        <f t="shared" si="37"/>
        <v>7495.15</v>
      </c>
      <c r="L128" s="321">
        <f t="shared" si="47"/>
        <v>19980</v>
      </c>
      <c r="M128" s="300">
        <f t="shared" si="45"/>
        <v>0</v>
      </c>
      <c r="N128" s="292">
        <f t="shared" si="38"/>
        <v>0</v>
      </c>
      <c r="O128" s="292">
        <f t="shared" si="39"/>
        <v>0</v>
      </c>
      <c r="P128" s="293">
        <f t="shared" si="28"/>
        <v>0</v>
      </c>
      <c r="Q128" s="301">
        <f t="shared" si="46"/>
        <v>3037965.0099999993</v>
      </c>
      <c r="R128" s="292">
        <f t="shared" si="40"/>
        <v>13109.03</v>
      </c>
      <c r="S128" s="292">
        <f t="shared" si="41"/>
        <v>8030.9699999999993</v>
      </c>
      <c r="T128" s="321">
        <f t="shared" si="30"/>
        <v>21140</v>
      </c>
      <c r="U128" s="134"/>
      <c r="V128" s="134"/>
      <c r="W128" s="134"/>
      <c r="X128" s="134"/>
    </row>
    <row r="129" spans="1:24" s="1" customFormat="1" ht="15" customHeight="1">
      <c r="A129" s="409">
        <f t="shared" si="42"/>
        <v>5.2499999999999998E-2</v>
      </c>
      <c r="B129" s="406">
        <f t="shared" si="31"/>
        <v>4.3150684931506844E-3</v>
      </c>
      <c r="C129" s="197">
        <f t="shared" si="32"/>
        <v>8</v>
      </c>
      <c r="D129" s="290">
        <v>96</v>
      </c>
      <c r="E129" s="300">
        <f t="shared" si="43"/>
        <v>0</v>
      </c>
      <c r="F129" s="292">
        <f t="shared" si="33"/>
        <v>0</v>
      </c>
      <c r="G129" s="292">
        <f t="shared" si="34"/>
        <v>0</v>
      </c>
      <c r="H129" s="293">
        <f t="shared" si="35"/>
        <v>0</v>
      </c>
      <c r="I129" s="301">
        <f t="shared" si="44"/>
        <v>2885818.39</v>
      </c>
      <c r="J129" s="510">
        <f t="shared" si="36"/>
        <v>12452.5</v>
      </c>
      <c r="K129" s="292">
        <f t="shared" si="37"/>
        <v>7527.5</v>
      </c>
      <c r="L129" s="321">
        <f t="shared" si="47"/>
        <v>19980</v>
      </c>
      <c r="M129" s="300">
        <f t="shared" si="45"/>
        <v>0</v>
      </c>
      <c r="N129" s="292">
        <f t="shared" si="38"/>
        <v>0</v>
      </c>
      <c r="O129" s="292">
        <f t="shared" si="39"/>
        <v>0</v>
      </c>
      <c r="P129" s="293">
        <f t="shared" si="28"/>
        <v>0</v>
      </c>
      <c r="Q129" s="301">
        <f t="shared" si="46"/>
        <v>3029934.0399999991</v>
      </c>
      <c r="R129" s="292">
        <f t="shared" si="40"/>
        <v>13074.37</v>
      </c>
      <c r="S129" s="292">
        <f t="shared" si="41"/>
        <v>8065.6299999999992</v>
      </c>
      <c r="T129" s="321">
        <f t="shared" si="30"/>
        <v>21140</v>
      </c>
      <c r="U129" s="134"/>
      <c r="V129" s="134"/>
      <c r="W129" s="134"/>
      <c r="X129" s="134"/>
    </row>
    <row r="130" spans="1:24" s="1" customFormat="1" ht="15" customHeight="1">
      <c r="A130" s="409">
        <f t="shared" si="42"/>
        <v>5.2499999999999998E-2</v>
      </c>
      <c r="B130" s="406">
        <f t="shared" si="31"/>
        <v>4.3150684931506844E-3</v>
      </c>
      <c r="C130" s="197">
        <f t="shared" si="32"/>
        <v>9</v>
      </c>
      <c r="D130" s="290">
        <v>97</v>
      </c>
      <c r="E130" s="300">
        <f t="shared" si="43"/>
        <v>0</v>
      </c>
      <c r="F130" s="292">
        <f t="shared" si="33"/>
        <v>0</v>
      </c>
      <c r="G130" s="292">
        <f t="shared" si="34"/>
        <v>0</v>
      </c>
      <c r="H130" s="293">
        <f t="shared" si="35"/>
        <v>0</v>
      </c>
      <c r="I130" s="301">
        <f t="shared" si="44"/>
        <v>2878290.89</v>
      </c>
      <c r="J130" s="510">
        <f t="shared" si="36"/>
        <v>12420.02</v>
      </c>
      <c r="K130" s="292">
        <f t="shared" si="37"/>
        <v>7559.98</v>
      </c>
      <c r="L130" s="321">
        <f t="shared" si="47"/>
        <v>19980</v>
      </c>
      <c r="M130" s="300">
        <f t="shared" si="45"/>
        <v>0</v>
      </c>
      <c r="N130" s="292">
        <f t="shared" si="38"/>
        <v>0</v>
      </c>
      <c r="O130" s="292">
        <f t="shared" si="39"/>
        <v>0</v>
      </c>
      <c r="P130" s="293">
        <f t="shared" si="28"/>
        <v>0</v>
      </c>
      <c r="Q130" s="301">
        <f t="shared" si="46"/>
        <v>3021868.4099999992</v>
      </c>
      <c r="R130" s="292">
        <f t="shared" si="40"/>
        <v>13039.57</v>
      </c>
      <c r="S130" s="292">
        <f t="shared" si="41"/>
        <v>8100.43</v>
      </c>
      <c r="T130" s="321">
        <f t="shared" si="30"/>
        <v>21140</v>
      </c>
      <c r="U130" s="134"/>
      <c r="V130" s="134"/>
      <c r="W130" s="134"/>
      <c r="X130" s="134"/>
    </row>
    <row r="131" spans="1:24" s="1" customFormat="1" ht="15" customHeight="1">
      <c r="A131" s="409">
        <f t="shared" si="42"/>
        <v>5.2499999999999998E-2</v>
      </c>
      <c r="B131" s="406">
        <f t="shared" si="31"/>
        <v>4.3150684931506844E-3</v>
      </c>
      <c r="C131" s="197">
        <f t="shared" si="32"/>
        <v>9</v>
      </c>
      <c r="D131" s="290">
        <v>98</v>
      </c>
      <c r="E131" s="300">
        <f t="shared" si="43"/>
        <v>0</v>
      </c>
      <c r="F131" s="292">
        <f t="shared" si="33"/>
        <v>0</v>
      </c>
      <c r="G131" s="292">
        <f t="shared" si="34"/>
        <v>0</v>
      </c>
      <c r="H131" s="293">
        <f t="shared" si="35"/>
        <v>0</v>
      </c>
      <c r="I131" s="301">
        <f t="shared" si="44"/>
        <v>2870730.91</v>
      </c>
      <c r="J131" s="510">
        <f t="shared" si="36"/>
        <v>12387.4</v>
      </c>
      <c r="K131" s="292">
        <f t="shared" si="37"/>
        <v>7592.6</v>
      </c>
      <c r="L131" s="321">
        <f t="shared" si="47"/>
        <v>19980</v>
      </c>
      <c r="M131" s="300">
        <f t="shared" si="45"/>
        <v>0</v>
      </c>
      <c r="N131" s="292">
        <f t="shared" si="38"/>
        <v>0</v>
      </c>
      <c r="O131" s="292">
        <f t="shared" si="39"/>
        <v>0</v>
      </c>
      <c r="P131" s="293">
        <f t="shared" si="28"/>
        <v>0</v>
      </c>
      <c r="Q131" s="301">
        <f t="shared" si="46"/>
        <v>3013767.9799999991</v>
      </c>
      <c r="R131" s="292">
        <f t="shared" si="40"/>
        <v>13004.62</v>
      </c>
      <c r="S131" s="292">
        <f t="shared" si="41"/>
        <v>8135.3799999999992</v>
      </c>
      <c r="T131" s="321">
        <f t="shared" si="30"/>
        <v>21140</v>
      </c>
      <c r="U131" s="134"/>
      <c r="V131" s="134"/>
      <c r="W131" s="134"/>
      <c r="X131" s="134"/>
    </row>
    <row r="132" spans="1:24" s="1" customFormat="1" ht="15" customHeight="1">
      <c r="A132" s="409">
        <f t="shared" si="42"/>
        <v>5.2499999999999998E-2</v>
      </c>
      <c r="B132" s="406">
        <f t="shared" si="31"/>
        <v>4.3150684931506844E-3</v>
      </c>
      <c r="C132" s="197">
        <f t="shared" si="32"/>
        <v>9</v>
      </c>
      <c r="D132" s="290">
        <v>99</v>
      </c>
      <c r="E132" s="300">
        <f t="shared" si="43"/>
        <v>0</v>
      </c>
      <c r="F132" s="292">
        <f t="shared" si="33"/>
        <v>0</v>
      </c>
      <c r="G132" s="292">
        <f t="shared" si="34"/>
        <v>0</v>
      </c>
      <c r="H132" s="293">
        <f t="shared" si="35"/>
        <v>0</v>
      </c>
      <c r="I132" s="301">
        <f t="shared" si="44"/>
        <v>2863138.31</v>
      </c>
      <c r="J132" s="510">
        <f t="shared" si="36"/>
        <v>12354.64</v>
      </c>
      <c r="K132" s="292">
        <f t="shared" si="37"/>
        <v>7625.3600000000006</v>
      </c>
      <c r="L132" s="321">
        <f t="shared" si="47"/>
        <v>19980</v>
      </c>
      <c r="M132" s="300">
        <f t="shared" si="45"/>
        <v>0</v>
      </c>
      <c r="N132" s="292">
        <f t="shared" si="38"/>
        <v>0</v>
      </c>
      <c r="O132" s="292">
        <f t="shared" si="39"/>
        <v>0</v>
      </c>
      <c r="P132" s="293">
        <f t="shared" si="28"/>
        <v>0</v>
      </c>
      <c r="Q132" s="301">
        <f t="shared" si="46"/>
        <v>3005632.5999999992</v>
      </c>
      <c r="R132" s="292">
        <f t="shared" si="40"/>
        <v>12969.51</v>
      </c>
      <c r="S132" s="292">
        <f t="shared" si="41"/>
        <v>8170.49</v>
      </c>
      <c r="T132" s="321">
        <f t="shared" si="30"/>
        <v>21140</v>
      </c>
      <c r="U132" s="134"/>
      <c r="V132" s="134"/>
      <c r="W132" s="134"/>
      <c r="X132" s="134"/>
    </row>
    <row r="133" spans="1:24" s="1" customFormat="1" ht="15" customHeight="1">
      <c r="A133" s="409">
        <f t="shared" si="42"/>
        <v>5.2499999999999998E-2</v>
      </c>
      <c r="B133" s="406">
        <f t="shared" si="31"/>
        <v>4.3150684931506844E-3</v>
      </c>
      <c r="C133" s="197">
        <f t="shared" si="32"/>
        <v>9</v>
      </c>
      <c r="D133" s="290">
        <v>100</v>
      </c>
      <c r="E133" s="300">
        <f t="shared" si="43"/>
        <v>0</v>
      </c>
      <c r="F133" s="292">
        <f t="shared" si="33"/>
        <v>0</v>
      </c>
      <c r="G133" s="292">
        <f t="shared" si="34"/>
        <v>0</v>
      </c>
      <c r="H133" s="293">
        <f t="shared" si="35"/>
        <v>0</v>
      </c>
      <c r="I133" s="301">
        <f t="shared" si="44"/>
        <v>2855512.95</v>
      </c>
      <c r="J133" s="510">
        <f t="shared" si="36"/>
        <v>12321.73</v>
      </c>
      <c r="K133" s="292">
        <f t="shared" si="37"/>
        <v>7658.27</v>
      </c>
      <c r="L133" s="321">
        <f t="shared" si="47"/>
        <v>19980</v>
      </c>
      <c r="M133" s="300">
        <f t="shared" si="45"/>
        <v>0</v>
      </c>
      <c r="N133" s="292">
        <f t="shared" si="38"/>
        <v>0</v>
      </c>
      <c r="O133" s="292">
        <f t="shared" si="39"/>
        <v>0</v>
      </c>
      <c r="P133" s="293">
        <f t="shared" si="28"/>
        <v>0</v>
      </c>
      <c r="Q133" s="301">
        <f t="shared" si="46"/>
        <v>2997462.1099999989</v>
      </c>
      <c r="R133" s="292">
        <f t="shared" si="40"/>
        <v>12934.25</v>
      </c>
      <c r="S133" s="292">
        <f t="shared" si="41"/>
        <v>8205.75</v>
      </c>
      <c r="T133" s="321">
        <f t="shared" si="30"/>
        <v>21140</v>
      </c>
      <c r="U133" s="134"/>
      <c r="V133" s="134"/>
      <c r="W133" s="134"/>
      <c r="X133" s="134"/>
    </row>
    <row r="134" spans="1:24" s="1" customFormat="1" ht="15" customHeight="1">
      <c r="A134" s="409">
        <f t="shared" si="42"/>
        <v>5.2499999999999998E-2</v>
      </c>
      <c r="B134" s="406">
        <f t="shared" si="31"/>
        <v>4.3150684931506844E-3</v>
      </c>
      <c r="C134" s="197">
        <f t="shared" si="32"/>
        <v>9</v>
      </c>
      <c r="D134" s="290">
        <v>101</v>
      </c>
      <c r="E134" s="300">
        <f t="shared" si="43"/>
        <v>0</v>
      </c>
      <c r="F134" s="292">
        <f t="shared" si="33"/>
        <v>0</v>
      </c>
      <c r="G134" s="292">
        <f t="shared" si="34"/>
        <v>0</v>
      </c>
      <c r="H134" s="293">
        <f t="shared" si="35"/>
        <v>0</v>
      </c>
      <c r="I134" s="301">
        <f t="shared" si="44"/>
        <v>2847854.68</v>
      </c>
      <c r="J134" s="510">
        <f t="shared" si="36"/>
        <v>12288.69</v>
      </c>
      <c r="K134" s="292">
        <f t="shared" si="37"/>
        <v>7691.3099999999995</v>
      </c>
      <c r="L134" s="321">
        <f t="shared" si="47"/>
        <v>19980</v>
      </c>
      <c r="M134" s="300">
        <f t="shared" si="45"/>
        <v>0</v>
      </c>
      <c r="N134" s="292">
        <f t="shared" si="38"/>
        <v>0</v>
      </c>
      <c r="O134" s="292">
        <f t="shared" si="39"/>
        <v>0</v>
      </c>
      <c r="P134" s="293">
        <f t="shared" si="28"/>
        <v>0</v>
      </c>
      <c r="Q134" s="301">
        <f t="shared" si="46"/>
        <v>2989256.3599999989</v>
      </c>
      <c r="R134" s="292">
        <f t="shared" si="40"/>
        <v>12898.85</v>
      </c>
      <c r="S134" s="292">
        <f t="shared" si="41"/>
        <v>8241.15</v>
      </c>
      <c r="T134" s="321">
        <f t="shared" si="30"/>
        <v>21140</v>
      </c>
      <c r="U134" s="134"/>
      <c r="V134" s="134"/>
      <c r="W134" s="134"/>
      <c r="X134" s="134"/>
    </row>
    <row r="135" spans="1:24" s="1" customFormat="1" ht="15" customHeight="1">
      <c r="A135" s="409">
        <f t="shared" si="42"/>
        <v>5.2499999999999998E-2</v>
      </c>
      <c r="B135" s="406">
        <f t="shared" si="31"/>
        <v>4.3150684931506844E-3</v>
      </c>
      <c r="C135" s="197">
        <f t="shared" si="32"/>
        <v>9</v>
      </c>
      <c r="D135" s="290">
        <v>102</v>
      </c>
      <c r="E135" s="300">
        <f t="shared" si="43"/>
        <v>0</v>
      </c>
      <c r="F135" s="292">
        <f t="shared" si="33"/>
        <v>0</v>
      </c>
      <c r="G135" s="292">
        <f t="shared" si="34"/>
        <v>0</v>
      </c>
      <c r="H135" s="293">
        <f t="shared" si="35"/>
        <v>0</v>
      </c>
      <c r="I135" s="301">
        <f t="shared" si="44"/>
        <v>2840163.37</v>
      </c>
      <c r="J135" s="510">
        <f t="shared" si="36"/>
        <v>12255.5</v>
      </c>
      <c r="K135" s="292">
        <f t="shared" si="37"/>
        <v>7724.5</v>
      </c>
      <c r="L135" s="321">
        <f t="shared" si="47"/>
        <v>19980</v>
      </c>
      <c r="M135" s="300">
        <f t="shared" si="45"/>
        <v>0</v>
      </c>
      <c r="N135" s="292">
        <f t="shared" si="38"/>
        <v>0</v>
      </c>
      <c r="O135" s="292">
        <f t="shared" si="39"/>
        <v>0</v>
      </c>
      <c r="P135" s="293">
        <f t="shared" si="28"/>
        <v>0</v>
      </c>
      <c r="Q135" s="301">
        <f t="shared" si="46"/>
        <v>2981015.209999999</v>
      </c>
      <c r="R135" s="292">
        <f t="shared" si="40"/>
        <v>12863.28</v>
      </c>
      <c r="S135" s="292">
        <f t="shared" si="41"/>
        <v>8276.7199999999993</v>
      </c>
      <c r="T135" s="321">
        <f t="shared" si="30"/>
        <v>21140</v>
      </c>
      <c r="U135" s="134"/>
      <c r="V135" s="134"/>
      <c r="W135" s="134"/>
      <c r="X135" s="134"/>
    </row>
    <row r="136" spans="1:24" s="1" customFormat="1" ht="15" customHeight="1">
      <c r="A136" s="409">
        <f t="shared" si="42"/>
        <v>5.2499999999999998E-2</v>
      </c>
      <c r="B136" s="406">
        <f t="shared" si="31"/>
        <v>4.3150684931506844E-3</v>
      </c>
      <c r="C136" s="197">
        <f t="shared" si="32"/>
        <v>9</v>
      </c>
      <c r="D136" s="290">
        <v>103</v>
      </c>
      <c r="E136" s="300">
        <f t="shared" si="43"/>
        <v>0</v>
      </c>
      <c r="F136" s="292">
        <f t="shared" si="33"/>
        <v>0</v>
      </c>
      <c r="G136" s="292">
        <f t="shared" si="34"/>
        <v>0</v>
      </c>
      <c r="H136" s="293">
        <f t="shared" si="35"/>
        <v>0</v>
      </c>
      <c r="I136" s="301">
        <f t="shared" si="44"/>
        <v>2832438.87</v>
      </c>
      <c r="J136" s="510">
        <f t="shared" si="36"/>
        <v>12222.17</v>
      </c>
      <c r="K136" s="292">
        <f t="shared" si="37"/>
        <v>7757.83</v>
      </c>
      <c r="L136" s="321">
        <f t="shared" si="47"/>
        <v>19980</v>
      </c>
      <c r="M136" s="300">
        <f t="shared" si="45"/>
        <v>0</v>
      </c>
      <c r="N136" s="292">
        <f t="shared" si="38"/>
        <v>0</v>
      </c>
      <c r="O136" s="292">
        <f t="shared" si="39"/>
        <v>0</v>
      </c>
      <c r="P136" s="293">
        <f t="shared" si="28"/>
        <v>0</v>
      </c>
      <c r="Q136" s="301">
        <f t="shared" si="46"/>
        <v>2972738.4899999988</v>
      </c>
      <c r="R136" s="292">
        <f t="shared" si="40"/>
        <v>12827.57</v>
      </c>
      <c r="S136" s="292">
        <f t="shared" si="41"/>
        <v>8312.43</v>
      </c>
      <c r="T136" s="321">
        <f t="shared" si="30"/>
        <v>21140</v>
      </c>
      <c r="U136" s="134"/>
      <c r="V136" s="134"/>
      <c r="W136" s="134"/>
      <c r="X136" s="134"/>
    </row>
    <row r="137" spans="1:24" s="1" customFormat="1" ht="15" customHeight="1">
      <c r="A137" s="409">
        <f t="shared" si="42"/>
        <v>5.2499999999999998E-2</v>
      </c>
      <c r="B137" s="406">
        <f t="shared" si="31"/>
        <v>4.3150684931506844E-3</v>
      </c>
      <c r="C137" s="197">
        <f t="shared" si="32"/>
        <v>9</v>
      </c>
      <c r="D137" s="290">
        <v>104</v>
      </c>
      <c r="E137" s="300">
        <f t="shared" si="43"/>
        <v>0</v>
      </c>
      <c r="F137" s="292">
        <f t="shared" si="33"/>
        <v>0</v>
      </c>
      <c r="G137" s="292">
        <f t="shared" si="34"/>
        <v>0</v>
      </c>
      <c r="H137" s="293">
        <f t="shared" si="35"/>
        <v>0</v>
      </c>
      <c r="I137" s="301">
        <f t="shared" si="44"/>
        <v>2824681.04</v>
      </c>
      <c r="J137" s="510">
        <f t="shared" si="36"/>
        <v>12188.69</v>
      </c>
      <c r="K137" s="292">
        <f t="shared" si="37"/>
        <v>7791.3099999999995</v>
      </c>
      <c r="L137" s="321">
        <f t="shared" si="47"/>
        <v>19980</v>
      </c>
      <c r="M137" s="300">
        <f t="shared" si="45"/>
        <v>0</v>
      </c>
      <c r="N137" s="292">
        <f t="shared" si="38"/>
        <v>0</v>
      </c>
      <c r="O137" s="292">
        <f t="shared" si="39"/>
        <v>0</v>
      </c>
      <c r="P137" s="293">
        <f t="shared" si="28"/>
        <v>0</v>
      </c>
      <c r="Q137" s="301">
        <f t="shared" si="46"/>
        <v>2964426.0599999987</v>
      </c>
      <c r="R137" s="292">
        <f t="shared" si="40"/>
        <v>12791.7</v>
      </c>
      <c r="S137" s="292">
        <f t="shared" si="41"/>
        <v>8348.2999999999993</v>
      </c>
      <c r="T137" s="321">
        <f t="shared" si="30"/>
        <v>21140</v>
      </c>
      <c r="U137" s="134"/>
      <c r="V137" s="134"/>
      <c r="W137" s="134"/>
      <c r="X137" s="134"/>
    </row>
    <row r="138" spans="1:24" s="1" customFormat="1" ht="15" customHeight="1">
      <c r="A138" s="409">
        <f t="shared" si="42"/>
        <v>5.2499999999999998E-2</v>
      </c>
      <c r="B138" s="406">
        <f t="shared" si="31"/>
        <v>4.3150684931506844E-3</v>
      </c>
      <c r="C138" s="197">
        <f t="shared" si="32"/>
        <v>9</v>
      </c>
      <c r="D138" s="290">
        <v>105</v>
      </c>
      <c r="E138" s="300">
        <f t="shared" si="43"/>
        <v>0</v>
      </c>
      <c r="F138" s="292">
        <f t="shared" si="33"/>
        <v>0</v>
      </c>
      <c r="G138" s="292">
        <f t="shared" si="34"/>
        <v>0</v>
      </c>
      <c r="H138" s="293">
        <f t="shared" si="35"/>
        <v>0</v>
      </c>
      <c r="I138" s="301">
        <f t="shared" si="44"/>
        <v>2816889.73</v>
      </c>
      <c r="J138" s="510">
        <f t="shared" si="36"/>
        <v>12155.07</v>
      </c>
      <c r="K138" s="292">
        <f t="shared" si="37"/>
        <v>7824.93</v>
      </c>
      <c r="L138" s="321">
        <f t="shared" si="47"/>
        <v>19980</v>
      </c>
      <c r="M138" s="300">
        <f t="shared" si="45"/>
        <v>0</v>
      </c>
      <c r="N138" s="292">
        <f t="shared" si="38"/>
        <v>0</v>
      </c>
      <c r="O138" s="292">
        <f t="shared" si="39"/>
        <v>0</v>
      </c>
      <c r="P138" s="293">
        <f t="shared" si="28"/>
        <v>0</v>
      </c>
      <c r="Q138" s="301">
        <f t="shared" si="46"/>
        <v>2956077.7599999988</v>
      </c>
      <c r="R138" s="292">
        <f t="shared" si="40"/>
        <v>12755.68</v>
      </c>
      <c r="S138" s="292">
        <f t="shared" si="41"/>
        <v>8384.32</v>
      </c>
      <c r="T138" s="321">
        <f t="shared" si="30"/>
        <v>21140</v>
      </c>
      <c r="U138" s="134"/>
      <c r="V138" s="134"/>
      <c r="W138" s="134"/>
      <c r="X138" s="134"/>
    </row>
    <row r="139" spans="1:24" s="1" customFormat="1" ht="15" customHeight="1">
      <c r="A139" s="409">
        <f t="shared" si="42"/>
        <v>5.2499999999999998E-2</v>
      </c>
      <c r="B139" s="406">
        <f t="shared" si="31"/>
        <v>4.3150684931506844E-3</v>
      </c>
      <c r="C139" s="197">
        <f t="shared" si="32"/>
        <v>9</v>
      </c>
      <c r="D139" s="290">
        <v>106</v>
      </c>
      <c r="E139" s="300">
        <f t="shared" si="43"/>
        <v>0</v>
      </c>
      <c r="F139" s="292">
        <f t="shared" si="33"/>
        <v>0</v>
      </c>
      <c r="G139" s="292">
        <f t="shared" si="34"/>
        <v>0</v>
      </c>
      <c r="H139" s="293">
        <f t="shared" si="35"/>
        <v>0</v>
      </c>
      <c r="I139" s="301">
        <f t="shared" si="44"/>
        <v>2809064.8</v>
      </c>
      <c r="J139" s="510">
        <f t="shared" si="36"/>
        <v>12121.31</v>
      </c>
      <c r="K139" s="292">
        <f t="shared" si="37"/>
        <v>7858.6900000000005</v>
      </c>
      <c r="L139" s="321">
        <f t="shared" si="47"/>
        <v>19980</v>
      </c>
      <c r="M139" s="300">
        <f t="shared" si="45"/>
        <v>0</v>
      </c>
      <c r="N139" s="292">
        <f t="shared" si="38"/>
        <v>0</v>
      </c>
      <c r="O139" s="292">
        <f t="shared" si="39"/>
        <v>0</v>
      </c>
      <c r="P139" s="293">
        <f t="shared" si="28"/>
        <v>0</v>
      </c>
      <c r="Q139" s="301">
        <f t="shared" si="46"/>
        <v>2947693.439999999</v>
      </c>
      <c r="R139" s="292">
        <f t="shared" si="40"/>
        <v>12719.5</v>
      </c>
      <c r="S139" s="292">
        <f t="shared" si="41"/>
        <v>8420.5</v>
      </c>
      <c r="T139" s="321">
        <f t="shared" si="30"/>
        <v>21140</v>
      </c>
      <c r="U139" s="134"/>
      <c r="V139" s="134"/>
      <c r="W139" s="134"/>
      <c r="X139" s="134"/>
    </row>
    <row r="140" spans="1:24" s="1" customFormat="1" ht="15" customHeight="1">
      <c r="A140" s="409">
        <f t="shared" si="42"/>
        <v>5.2499999999999998E-2</v>
      </c>
      <c r="B140" s="406">
        <f t="shared" si="31"/>
        <v>4.3150684931506844E-3</v>
      </c>
      <c r="C140" s="197">
        <f t="shared" si="32"/>
        <v>9</v>
      </c>
      <c r="D140" s="290">
        <v>107</v>
      </c>
      <c r="E140" s="300">
        <f t="shared" si="43"/>
        <v>0</v>
      </c>
      <c r="F140" s="292">
        <f t="shared" si="33"/>
        <v>0</v>
      </c>
      <c r="G140" s="292">
        <f t="shared" si="34"/>
        <v>0</v>
      </c>
      <c r="H140" s="293">
        <f t="shared" si="35"/>
        <v>0</v>
      </c>
      <c r="I140" s="301">
        <f t="shared" si="44"/>
        <v>2801206.11</v>
      </c>
      <c r="J140" s="510">
        <f t="shared" si="36"/>
        <v>12087.4</v>
      </c>
      <c r="K140" s="292">
        <f t="shared" si="37"/>
        <v>7892.6</v>
      </c>
      <c r="L140" s="321">
        <f t="shared" si="47"/>
        <v>19980</v>
      </c>
      <c r="M140" s="300">
        <f t="shared" si="45"/>
        <v>0</v>
      </c>
      <c r="N140" s="292">
        <f t="shared" si="38"/>
        <v>0</v>
      </c>
      <c r="O140" s="292">
        <f t="shared" si="39"/>
        <v>0</v>
      </c>
      <c r="P140" s="293">
        <f t="shared" si="28"/>
        <v>0</v>
      </c>
      <c r="Q140" s="301">
        <f t="shared" si="46"/>
        <v>2939272.939999999</v>
      </c>
      <c r="R140" s="292">
        <f t="shared" si="40"/>
        <v>12683.16</v>
      </c>
      <c r="S140" s="292">
        <f t="shared" si="41"/>
        <v>8456.84</v>
      </c>
      <c r="T140" s="321">
        <f t="shared" si="30"/>
        <v>21140</v>
      </c>
      <c r="U140" s="134"/>
      <c r="V140" s="134"/>
      <c r="W140" s="134"/>
      <c r="X140" s="134"/>
    </row>
    <row r="141" spans="1:24" s="1" customFormat="1" ht="15" customHeight="1">
      <c r="A141" s="409">
        <f t="shared" si="42"/>
        <v>5.2499999999999998E-2</v>
      </c>
      <c r="B141" s="406">
        <f t="shared" si="31"/>
        <v>4.3150684931506844E-3</v>
      </c>
      <c r="C141" s="197">
        <f t="shared" si="32"/>
        <v>9</v>
      </c>
      <c r="D141" s="290">
        <v>108</v>
      </c>
      <c r="E141" s="300">
        <f t="shared" si="43"/>
        <v>0</v>
      </c>
      <c r="F141" s="292">
        <f t="shared" si="33"/>
        <v>0</v>
      </c>
      <c r="G141" s="292">
        <f t="shared" si="34"/>
        <v>0</v>
      </c>
      <c r="H141" s="293">
        <f t="shared" si="35"/>
        <v>0</v>
      </c>
      <c r="I141" s="301">
        <f t="shared" si="44"/>
        <v>2793313.51</v>
      </c>
      <c r="J141" s="510">
        <f t="shared" si="36"/>
        <v>12053.34</v>
      </c>
      <c r="K141" s="292">
        <f t="shared" si="37"/>
        <v>7926.66</v>
      </c>
      <c r="L141" s="321">
        <f t="shared" si="47"/>
        <v>19980</v>
      </c>
      <c r="M141" s="300">
        <f t="shared" si="45"/>
        <v>0</v>
      </c>
      <c r="N141" s="292">
        <f t="shared" si="38"/>
        <v>0</v>
      </c>
      <c r="O141" s="292">
        <f t="shared" si="39"/>
        <v>0</v>
      </c>
      <c r="P141" s="293">
        <f t="shared" si="28"/>
        <v>0</v>
      </c>
      <c r="Q141" s="301">
        <f t="shared" si="46"/>
        <v>2930816.0999999992</v>
      </c>
      <c r="R141" s="292">
        <f t="shared" si="40"/>
        <v>12646.67</v>
      </c>
      <c r="S141" s="292">
        <f t="shared" si="41"/>
        <v>8493.33</v>
      </c>
      <c r="T141" s="321">
        <f t="shared" si="30"/>
        <v>21140</v>
      </c>
      <c r="U141" s="134"/>
      <c r="V141" s="134"/>
      <c r="W141" s="134"/>
      <c r="X141" s="134"/>
    </row>
    <row r="142" spans="1:24" s="1" customFormat="1" ht="15" customHeight="1">
      <c r="A142" s="409">
        <f t="shared" si="42"/>
        <v>5.2499999999999998E-2</v>
      </c>
      <c r="B142" s="406">
        <f t="shared" si="31"/>
        <v>4.3150684931506844E-3</v>
      </c>
      <c r="C142" s="197">
        <f t="shared" si="32"/>
        <v>10</v>
      </c>
      <c r="D142" s="290">
        <v>109</v>
      </c>
      <c r="E142" s="300">
        <f t="shared" si="43"/>
        <v>0</v>
      </c>
      <c r="F142" s="292">
        <f t="shared" si="33"/>
        <v>0</v>
      </c>
      <c r="G142" s="292">
        <f t="shared" si="34"/>
        <v>0</v>
      </c>
      <c r="H142" s="293">
        <f t="shared" si="35"/>
        <v>0</v>
      </c>
      <c r="I142" s="301">
        <f t="shared" si="44"/>
        <v>2785386.8499999996</v>
      </c>
      <c r="J142" s="510">
        <f t="shared" si="36"/>
        <v>12019.14</v>
      </c>
      <c r="K142" s="292">
        <f t="shared" si="37"/>
        <v>7960.8600000000006</v>
      </c>
      <c r="L142" s="321">
        <f t="shared" si="47"/>
        <v>19980</v>
      </c>
      <c r="M142" s="300">
        <f t="shared" si="45"/>
        <v>0</v>
      </c>
      <c r="N142" s="292">
        <f t="shared" si="38"/>
        <v>0</v>
      </c>
      <c r="O142" s="292">
        <f t="shared" si="39"/>
        <v>0</v>
      </c>
      <c r="P142" s="293">
        <f t="shared" si="28"/>
        <v>0</v>
      </c>
      <c r="Q142" s="301">
        <f t="shared" si="46"/>
        <v>2922322.7699999991</v>
      </c>
      <c r="R142" s="292">
        <f t="shared" si="40"/>
        <v>12610.02</v>
      </c>
      <c r="S142" s="292">
        <f t="shared" si="41"/>
        <v>8529.98</v>
      </c>
      <c r="T142" s="321">
        <f t="shared" si="30"/>
        <v>21140</v>
      </c>
      <c r="U142" s="134"/>
      <c r="V142" s="134"/>
      <c r="W142" s="134"/>
      <c r="X142" s="134"/>
    </row>
    <row r="143" spans="1:24" s="1" customFormat="1" ht="15" customHeight="1">
      <c r="A143" s="409">
        <f t="shared" si="42"/>
        <v>5.2499999999999998E-2</v>
      </c>
      <c r="B143" s="406">
        <f t="shared" si="31"/>
        <v>4.3150684931506844E-3</v>
      </c>
      <c r="C143" s="197">
        <f t="shared" si="32"/>
        <v>10</v>
      </c>
      <c r="D143" s="290">
        <v>110</v>
      </c>
      <c r="E143" s="300">
        <f t="shared" si="43"/>
        <v>0</v>
      </c>
      <c r="F143" s="292">
        <f t="shared" si="33"/>
        <v>0</v>
      </c>
      <c r="G143" s="292">
        <f t="shared" si="34"/>
        <v>0</v>
      </c>
      <c r="H143" s="293">
        <f t="shared" si="35"/>
        <v>0</v>
      </c>
      <c r="I143" s="301">
        <f t="shared" si="44"/>
        <v>2777425.9899999998</v>
      </c>
      <c r="J143" s="510">
        <f t="shared" si="36"/>
        <v>11984.78</v>
      </c>
      <c r="K143" s="292">
        <f t="shared" si="37"/>
        <v>7995.2199999999993</v>
      </c>
      <c r="L143" s="321">
        <f t="shared" si="47"/>
        <v>19980</v>
      </c>
      <c r="M143" s="300">
        <f t="shared" si="45"/>
        <v>0</v>
      </c>
      <c r="N143" s="292">
        <f t="shared" si="38"/>
        <v>0</v>
      </c>
      <c r="O143" s="292">
        <f t="shared" si="39"/>
        <v>0</v>
      </c>
      <c r="P143" s="293">
        <f t="shared" si="28"/>
        <v>0</v>
      </c>
      <c r="Q143" s="301">
        <f t="shared" si="46"/>
        <v>2913792.7899999991</v>
      </c>
      <c r="R143" s="292">
        <f t="shared" si="40"/>
        <v>12573.22</v>
      </c>
      <c r="S143" s="292">
        <f t="shared" si="41"/>
        <v>8566.7800000000007</v>
      </c>
      <c r="T143" s="321">
        <f t="shared" si="30"/>
        <v>21140</v>
      </c>
      <c r="U143" s="134"/>
      <c r="V143" s="134"/>
      <c r="W143" s="134"/>
      <c r="X143" s="134"/>
    </row>
    <row r="144" spans="1:24" s="1" customFormat="1" ht="15" customHeight="1">
      <c r="A144" s="409">
        <f t="shared" si="42"/>
        <v>5.2499999999999998E-2</v>
      </c>
      <c r="B144" s="406">
        <f t="shared" si="31"/>
        <v>4.3150684931506844E-3</v>
      </c>
      <c r="C144" s="197">
        <f t="shared" si="32"/>
        <v>10</v>
      </c>
      <c r="D144" s="290">
        <v>111</v>
      </c>
      <c r="E144" s="300">
        <f t="shared" si="43"/>
        <v>0</v>
      </c>
      <c r="F144" s="292">
        <f t="shared" si="33"/>
        <v>0</v>
      </c>
      <c r="G144" s="292">
        <f t="shared" si="34"/>
        <v>0</v>
      </c>
      <c r="H144" s="293">
        <f t="shared" si="35"/>
        <v>0</v>
      </c>
      <c r="I144" s="301">
        <f t="shared" si="44"/>
        <v>2769430.7699999996</v>
      </c>
      <c r="J144" s="510">
        <f t="shared" si="36"/>
        <v>11950.28</v>
      </c>
      <c r="K144" s="292">
        <f t="shared" si="37"/>
        <v>8029.7199999999993</v>
      </c>
      <c r="L144" s="321">
        <f t="shared" si="47"/>
        <v>19980</v>
      </c>
      <c r="M144" s="300">
        <f t="shared" si="45"/>
        <v>0</v>
      </c>
      <c r="N144" s="292">
        <f t="shared" si="38"/>
        <v>0</v>
      </c>
      <c r="O144" s="292">
        <f t="shared" si="39"/>
        <v>0</v>
      </c>
      <c r="P144" s="293">
        <f t="shared" si="28"/>
        <v>0</v>
      </c>
      <c r="Q144" s="301">
        <f t="shared" si="46"/>
        <v>2905226.0099999993</v>
      </c>
      <c r="R144" s="292">
        <f t="shared" si="40"/>
        <v>12536.25</v>
      </c>
      <c r="S144" s="292">
        <f t="shared" si="41"/>
        <v>8603.75</v>
      </c>
      <c r="T144" s="321">
        <f t="shared" si="30"/>
        <v>21140</v>
      </c>
      <c r="U144" s="134"/>
      <c r="V144" s="134"/>
      <c r="W144" s="134"/>
      <c r="X144" s="134"/>
    </row>
    <row r="145" spans="1:24" s="1" customFormat="1" ht="15" customHeight="1">
      <c r="A145" s="409">
        <f t="shared" si="42"/>
        <v>5.2499999999999998E-2</v>
      </c>
      <c r="B145" s="406">
        <f t="shared" si="31"/>
        <v>4.3150684931506844E-3</v>
      </c>
      <c r="C145" s="197">
        <f t="shared" si="32"/>
        <v>10</v>
      </c>
      <c r="D145" s="290">
        <v>112</v>
      </c>
      <c r="E145" s="300">
        <f t="shared" si="43"/>
        <v>0</v>
      </c>
      <c r="F145" s="292">
        <f t="shared" si="33"/>
        <v>0</v>
      </c>
      <c r="G145" s="292">
        <f t="shared" si="34"/>
        <v>0</v>
      </c>
      <c r="H145" s="293">
        <f t="shared" si="35"/>
        <v>0</v>
      </c>
      <c r="I145" s="301">
        <f t="shared" si="44"/>
        <v>2761401.0499999993</v>
      </c>
      <c r="J145" s="510">
        <f t="shared" si="36"/>
        <v>11915.63</v>
      </c>
      <c r="K145" s="292">
        <f t="shared" si="37"/>
        <v>8064.3700000000008</v>
      </c>
      <c r="L145" s="321">
        <f t="shared" si="47"/>
        <v>19980</v>
      </c>
      <c r="M145" s="300">
        <f t="shared" si="45"/>
        <v>0</v>
      </c>
      <c r="N145" s="292">
        <f t="shared" si="38"/>
        <v>0</v>
      </c>
      <c r="O145" s="292">
        <f t="shared" si="39"/>
        <v>0</v>
      </c>
      <c r="P145" s="293">
        <f t="shared" si="28"/>
        <v>0</v>
      </c>
      <c r="Q145" s="301">
        <f t="shared" si="46"/>
        <v>2896622.2599999993</v>
      </c>
      <c r="R145" s="292">
        <f t="shared" si="40"/>
        <v>12499.12</v>
      </c>
      <c r="S145" s="292">
        <f t="shared" si="41"/>
        <v>8640.8799999999992</v>
      </c>
      <c r="T145" s="321">
        <f t="shared" si="30"/>
        <v>21140</v>
      </c>
      <c r="U145" s="134"/>
      <c r="V145" s="134"/>
      <c r="W145" s="134"/>
      <c r="X145" s="134"/>
    </row>
    <row r="146" spans="1:24" s="1" customFormat="1" ht="15" customHeight="1">
      <c r="A146" s="409">
        <f t="shared" si="42"/>
        <v>5.2499999999999998E-2</v>
      </c>
      <c r="B146" s="406">
        <f t="shared" si="31"/>
        <v>4.3150684931506844E-3</v>
      </c>
      <c r="C146" s="197">
        <f t="shared" si="32"/>
        <v>10</v>
      </c>
      <c r="D146" s="290">
        <v>113</v>
      </c>
      <c r="E146" s="300">
        <f t="shared" si="43"/>
        <v>0</v>
      </c>
      <c r="F146" s="292">
        <f t="shared" si="33"/>
        <v>0</v>
      </c>
      <c r="G146" s="292">
        <f t="shared" si="34"/>
        <v>0</v>
      </c>
      <c r="H146" s="293">
        <f t="shared" si="35"/>
        <v>0</v>
      </c>
      <c r="I146" s="301">
        <f t="shared" si="44"/>
        <v>2753336.6799999992</v>
      </c>
      <c r="J146" s="510">
        <f t="shared" si="36"/>
        <v>11880.84</v>
      </c>
      <c r="K146" s="292">
        <f t="shared" si="37"/>
        <v>8099.16</v>
      </c>
      <c r="L146" s="321">
        <f t="shared" si="47"/>
        <v>19980</v>
      </c>
      <c r="M146" s="300">
        <f t="shared" si="45"/>
        <v>0</v>
      </c>
      <c r="N146" s="292">
        <f t="shared" si="38"/>
        <v>0</v>
      </c>
      <c r="O146" s="292">
        <f t="shared" si="39"/>
        <v>0</v>
      </c>
      <c r="P146" s="293">
        <f t="shared" ref="P146:P209" si="48">IF(M146&lt;$M$10,M146+N146,$M$11)</f>
        <v>0</v>
      </c>
      <c r="Q146" s="301">
        <f t="shared" si="46"/>
        <v>2887981.3799999994</v>
      </c>
      <c r="R146" s="292">
        <f t="shared" si="40"/>
        <v>12461.84</v>
      </c>
      <c r="S146" s="292">
        <f t="shared" si="41"/>
        <v>8678.16</v>
      </c>
      <c r="T146" s="321">
        <f t="shared" si="30"/>
        <v>21140</v>
      </c>
      <c r="U146" s="134"/>
      <c r="V146" s="134"/>
      <c r="W146" s="134"/>
      <c r="X146" s="134"/>
    </row>
    <row r="147" spans="1:24" s="1" customFormat="1" ht="15" customHeight="1">
      <c r="A147" s="409">
        <f t="shared" si="42"/>
        <v>5.2499999999999998E-2</v>
      </c>
      <c r="B147" s="406">
        <f t="shared" si="31"/>
        <v>4.3150684931506844E-3</v>
      </c>
      <c r="C147" s="197">
        <f t="shared" si="32"/>
        <v>10</v>
      </c>
      <c r="D147" s="290">
        <v>114</v>
      </c>
      <c r="E147" s="300">
        <f t="shared" si="43"/>
        <v>0</v>
      </c>
      <c r="F147" s="292">
        <f t="shared" si="33"/>
        <v>0</v>
      </c>
      <c r="G147" s="292">
        <f t="shared" si="34"/>
        <v>0</v>
      </c>
      <c r="H147" s="293">
        <f t="shared" si="35"/>
        <v>0</v>
      </c>
      <c r="I147" s="301">
        <f t="shared" si="44"/>
        <v>2745237.5199999991</v>
      </c>
      <c r="J147" s="510">
        <f t="shared" si="36"/>
        <v>11845.89</v>
      </c>
      <c r="K147" s="292">
        <f t="shared" si="37"/>
        <v>8134.1100000000006</v>
      </c>
      <c r="L147" s="321">
        <f t="shared" si="47"/>
        <v>19980</v>
      </c>
      <c r="M147" s="300">
        <f t="shared" si="45"/>
        <v>0</v>
      </c>
      <c r="N147" s="292">
        <f t="shared" si="38"/>
        <v>0</v>
      </c>
      <c r="O147" s="292">
        <f t="shared" si="39"/>
        <v>0</v>
      </c>
      <c r="P147" s="293">
        <f t="shared" si="48"/>
        <v>0</v>
      </c>
      <c r="Q147" s="301">
        <f t="shared" si="46"/>
        <v>2879303.2199999993</v>
      </c>
      <c r="R147" s="292">
        <f t="shared" si="40"/>
        <v>12424.39</v>
      </c>
      <c r="S147" s="292">
        <f t="shared" si="41"/>
        <v>8715.61</v>
      </c>
      <c r="T147" s="321">
        <f t="shared" si="30"/>
        <v>21140</v>
      </c>
      <c r="U147" s="134"/>
      <c r="V147" s="134"/>
      <c r="W147" s="134"/>
      <c r="X147" s="134"/>
    </row>
    <row r="148" spans="1:24" s="1" customFormat="1" ht="15" customHeight="1">
      <c r="A148" s="409">
        <f t="shared" si="42"/>
        <v>5.2499999999999998E-2</v>
      </c>
      <c r="B148" s="406">
        <f t="shared" si="31"/>
        <v>4.3150684931506844E-3</v>
      </c>
      <c r="C148" s="197">
        <f t="shared" si="32"/>
        <v>10</v>
      </c>
      <c r="D148" s="290">
        <v>115</v>
      </c>
      <c r="E148" s="300">
        <f t="shared" si="43"/>
        <v>0</v>
      </c>
      <c r="F148" s="292">
        <f t="shared" si="33"/>
        <v>0</v>
      </c>
      <c r="G148" s="292">
        <f t="shared" si="34"/>
        <v>0</v>
      </c>
      <c r="H148" s="293">
        <f t="shared" si="35"/>
        <v>0</v>
      </c>
      <c r="I148" s="301">
        <f t="shared" si="44"/>
        <v>2737103.4099999992</v>
      </c>
      <c r="J148" s="510">
        <f t="shared" si="36"/>
        <v>11810.79</v>
      </c>
      <c r="K148" s="292">
        <f t="shared" si="37"/>
        <v>8169.2099999999991</v>
      </c>
      <c r="L148" s="321">
        <f t="shared" si="47"/>
        <v>19980</v>
      </c>
      <c r="M148" s="300">
        <f t="shared" si="45"/>
        <v>0</v>
      </c>
      <c r="N148" s="292">
        <f t="shared" si="38"/>
        <v>0</v>
      </c>
      <c r="O148" s="292">
        <f t="shared" si="39"/>
        <v>0</v>
      </c>
      <c r="P148" s="293">
        <f t="shared" si="48"/>
        <v>0</v>
      </c>
      <c r="Q148" s="301">
        <f t="shared" si="46"/>
        <v>2870587.6099999994</v>
      </c>
      <c r="R148" s="292">
        <f t="shared" si="40"/>
        <v>12386.78</v>
      </c>
      <c r="S148" s="292">
        <f t="shared" si="41"/>
        <v>8753.2199999999993</v>
      </c>
      <c r="T148" s="321">
        <f t="shared" si="30"/>
        <v>21140</v>
      </c>
      <c r="U148" s="134"/>
      <c r="V148" s="134"/>
      <c r="W148" s="134"/>
      <c r="X148" s="134"/>
    </row>
    <row r="149" spans="1:24" s="1" customFormat="1" ht="15" customHeight="1">
      <c r="A149" s="409">
        <f t="shared" si="42"/>
        <v>5.2499999999999998E-2</v>
      </c>
      <c r="B149" s="406">
        <f t="shared" si="31"/>
        <v>4.3150684931506844E-3</v>
      </c>
      <c r="C149" s="197">
        <f t="shared" si="32"/>
        <v>10</v>
      </c>
      <c r="D149" s="290">
        <v>116</v>
      </c>
      <c r="E149" s="300">
        <f t="shared" si="43"/>
        <v>0</v>
      </c>
      <c r="F149" s="292">
        <f t="shared" si="33"/>
        <v>0</v>
      </c>
      <c r="G149" s="292">
        <f t="shared" si="34"/>
        <v>0</v>
      </c>
      <c r="H149" s="293">
        <f t="shared" si="35"/>
        <v>0</v>
      </c>
      <c r="I149" s="301">
        <f t="shared" si="44"/>
        <v>2728934.1999999993</v>
      </c>
      <c r="J149" s="510">
        <f t="shared" si="36"/>
        <v>11775.54</v>
      </c>
      <c r="K149" s="292">
        <f t="shared" si="37"/>
        <v>8204.4599999999991</v>
      </c>
      <c r="L149" s="321">
        <f t="shared" si="47"/>
        <v>19980</v>
      </c>
      <c r="M149" s="300">
        <f t="shared" si="45"/>
        <v>0</v>
      </c>
      <c r="N149" s="292">
        <f t="shared" si="38"/>
        <v>0</v>
      </c>
      <c r="O149" s="292">
        <f t="shared" si="39"/>
        <v>0</v>
      </c>
      <c r="P149" s="293">
        <f t="shared" si="48"/>
        <v>0</v>
      </c>
      <c r="Q149" s="301">
        <f t="shared" si="46"/>
        <v>2861834.3899999992</v>
      </c>
      <c r="R149" s="292">
        <f t="shared" si="40"/>
        <v>12349.01</v>
      </c>
      <c r="S149" s="292">
        <f t="shared" si="41"/>
        <v>8790.99</v>
      </c>
      <c r="T149" s="321">
        <f t="shared" si="30"/>
        <v>21140</v>
      </c>
      <c r="U149" s="134"/>
      <c r="V149" s="134"/>
      <c r="W149" s="134"/>
      <c r="X149" s="134"/>
    </row>
    <row r="150" spans="1:24" s="1" customFormat="1" ht="15" customHeight="1">
      <c r="A150" s="409">
        <f t="shared" si="42"/>
        <v>5.2499999999999998E-2</v>
      </c>
      <c r="B150" s="406">
        <f t="shared" si="31"/>
        <v>4.3150684931506844E-3</v>
      </c>
      <c r="C150" s="197">
        <f t="shared" si="32"/>
        <v>10</v>
      </c>
      <c r="D150" s="290">
        <v>117</v>
      </c>
      <c r="E150" s="300">
        <f t="shared" si="43"/>
        <v>0</v>
      </c>
      <c r="F150" s="292">
        <f t="shared" si="33"/>
        <v>0</v>
      </c>
      <c r="G150" s="292">
        <f t="shared" si="34"/>
        <v>0</v>
      </c>
      <c r="H150" s="293">
        <f t="shared" si="35"/>
        <v>0</v>
      </c>
      <c r="I150" s="301">
        <f t="shared" si="44"/>
        <v>2720729.7399999993</v>
      </c>
      <c r="J150" s="510">
        <f t="shared" si="36"/>
        <v>11740.14</v>
      </c>
      <c r="K150" s="292">
        <f t="shared" si="37"/>
        <v>8239.86</v>
      </c>
      <c r="L150" s="321">
        <f t="shared" si="47"/>
        <v>19980</v>
      </c>
      <c r="M150" s="300">
        <f t="shared" si="45"/>
        <v>0</v>
      </c>
      <c r="N150" s="292">
        <f t="shared" si="38"/>
        <v>0</v>
      </c>
      <c r="O150" s="292">
        <f t="shared" si="39"/>
        <v>0</v>
      </c>
      <c r="P150" s="293">
        <f t="shared" si="48"/>
        <v>0</v>
      </c>
      <c r="Q150" s="301">
        <f t="shared" si="46"/>
        <v>2853043.399999999</v>
      </c>
      <c r="R150" s="292">
        <f t="shared" si="40"/>
        <v>12311.08</v>
      </c>
      <c r="S150" s="292">
        <f t="shared" si="41"/>
        <v>8828.92</v>
      </c>
      <c r="T150" s="321">
        <f t="shared" si="30"/>
        <v>21140</v>
      </c>
      <c r="U150" s="134"/>
      <c r="V150" s="134"/>
      <c r="W150" s="134"/>
      <c r="X150" s="134"/>
    </row>
    <row r="151" spans="1:24" s="1" customFormat="1" ht="15" customHeight="1">
      <c r="A151" s="409">
        <f t="shared" si="42"/>
        <v>5.2499999999999998E-2</v>
      </c>
      <c r="B151" s="406">
        <f t="shared" si="31"/>
        <v>4.3150684931506844E-3</v>
      </c>
      <c r="C151" s="197">
        <f t="shared" si="32"/>
        <v>10</v>
      </c>
      <c r="D151" s="290">
        <v>118</v>
      </c>
      <c r="E151" s="300">
        <f t="shared" si="43"/>
        <v>0</v>
      </c>
      <c r="F151" s="292">
        <f t="shared" si="33"/>
        <v>0</v>
      </c>
      <c r="G151" s="292">
        <f t="shared" si="34"/>
        <v>0</v>
      </c>
      <c r="H151" s="293">
        <f t="shared" si="35"/>
        <v>0</v>
      </c>
      <c r="I151" s="301">
        <f t="shared" si="44"/>
        <v>2712489.8799999994</v>
      </c>
      <c r="J151" s="510">
        <f t="shared" si="36"/>
        <v>11704.58</v>
      </c>
      <c r="K151" s="292">
        <f t="shared" si="37"/>
        <v>8275.42</v>
      </c>
      <c r="L151" s="321">
        <f t="shared" si="47"/>
        <v>19980</v>
      </c>
      <c r="M151" s="300">
        <f t="shared" si="45"/>
        <v>0</v>
      </c>
      <c r="N151" s="292">
        <f t="shared" si="38"/>
        <v>0</v>
      </c>
      <c r="O151" s="292">
        <f t="shared" si="39"/>
        <v>0</v>
      </c>
      <c r="P151" s="293">
        <f t="shared" si="48"/>
        <v>0</v>
      </c>
      <c r="Q151" s="301">
        <f t="shared" si="46"/>
        <v>2844214.4799999991</v>
      </c>
      <c r="R151" s="292">
        <f t="shared" si="40"/>
        <v>12272.98</v>
      </c>
      <c r="S151" s="292">
        <f t="shared" si="41"/>
        <v>8867.02</v>
      </c>
      <c r="T151" s="321">
        <f t="shared" si="30"/>
        <v>21140</v>
      </c>
      <c r="U151" s="134"/>
      <c r="V151" s="134"/>
      <c r="W151" s="134"/>
      <c r="X151" s="134"/>
    </row>
    <row r="152" spans="1:24" s="1" customFormat="1" ht="15" customHeight="1">
      <c r="A152" s="409">
        <f t="shared" si="42"/>
        <v>5.2499999999999998E-2</v>
      </c>
      <c r="B152" s="406">
        <f t="shared" si="31"/>
        <v>4.3150684931506844E-3</v>
      </c>
      <c r="C152" s="197">
        <f t="shared" si="32"/>
        <v>10</v>
      </c>
      <c r="D152" s="290">
        <v>119</v>
      </c>
      <c r="E152" s="300">
        <f t="shared" si="43"/>
        <v>0</v>
      </c>
      <c r="F152" s="292">
        <f t="shared" si="33"/>
        <v>0</v>
      </c>
      <c r="G152" s="292">
        <f t="shared" si="34"/>
        <v>0</v>
      </c>
      <c r="H152" s="293">
        <f t="shared" si="35"/>
        <v>0</v>
      </c>
      <c r="I152" s="301">
        <f t="shared" si="44"/>
        <v>2704214.4599999995</v>
      </c>
      <c r="J152" s="510">
        <f t="shared" si="36"/>
        <v>11668.87</v>
      </c>
      <c r="K152" s="292">
        <f t="shared" si="37"/>
        <v>8311.1299999999992</v>
      </c>
      <c r="L152" s="321">
        <f t="shared" si="47"/>
        <v>19980</v>
      </c>
      <c r="M152" s="300">
        <f t="shared" si="45"/>
        <v>0</v>
      </c>
      <c r="N152" s="292">
        <f t="shared" si="38"/>
        <v>0</v>
      </c>
      <c r="O152" s="292">
        <f t="shared" si="39"/>
        <v>0</v>
      </c>
      <c r="P152" s="293">
        <f t="shared" si="48"/>
        <v>0</v>
      </c>
      <c r="Q152" s="301">
        <f t="shared" si="46"/>
        <v>2835347.459999999</v>
      </c>
      <c r="R152" s="292">
        <f t="shared" si="40"/>
        <v>12234.72</v>
      </c>
      <c r="S152" s="292">
        <f t="shared" si="41"/>
        <v>8905.2800000000007</v>
      </c>
      <c r="T152" s="321">
        <f t="shared" si="30"/>
        <v>21140</v>
      </c>
      <c r="U152" s="134"/>
      <c r="V152" s="134"/>
      <c r="W152" s="134"/>
      <c r="X152" s="134"/>
    </row>
    <row r="153" spans="1:24" s="1" customFormat="1" ht="15" customHeight="1">
      <c r="A153" s="409">
        <f t="shared" si="42"/>
        <v>5.2499999999999998E-2</v>
      </c>
      <c r="B153" s="406">
        <f t="shared" si="31"/>
        <v>4.3150684931506844E-3</v>
      </c>
      <c r="C153" s="197">
        <f t="shared" si="32"/>
        <v>10</v>
      </c>
      <c r="D153" s="290">
        <v>120</v>
      </c>
      <c r="E153" s="300">
        <f t="shared" si="43"/>
        <v>0</v>
      </c>
      <c r="F153" s="292">
        <f t="shared" si="33"/>
        <v>0</v>
      </c>
      <c r="G153" s="292">
        <f t="shared" si="34"/>
        <v>0</v>
      </c>
      <c r="H153" s="293">
        <f t="shared" si="35"/>
        <v>0</v>
      </c>
      <c r="I153" s="301">
        <f t="shared" si="44"/>
        <v>2695903.3299999996</v>
      </c>
      <c r="J153" s="510">
        <f t="shared" si="36"/>
        <v>11633.01</v>
      </c>
      <c r="K153" s="292">
        <f t="shared" si="37"/>
        <v>8346.99</v>
      </c>
      <c r="L153" s="321">
        <f t="shared" si="47"/>
        <v>19980</v>
      </c>
      <c r="M153" s="300">
        <f t="shared" si="45"/>
        <v>0</v>
      </c>
      <c r="N153" s="292">
        <f t="shared" si="38"/>
        <v>0</v>
      </c>
      <c r="O153" s="292">
        <f t="shared" si="39"/>
        <v>0</v>
      </c>
      <c r="P153" s="293">
        <f t="shared" si="48"/>
        <v>0</v>
      </c>
      <c r="Q153" s="301">
        <f t="shared" si="46"/>
        <v>2826442.1799999992</v>
      </c>
      <c r="R153" s="292">
        <f t="shared" si="40"/>
        <v>12196.29</v>
      </c>
      <c r="S153" s="292">
        <f t="shared" si="41"/>
        <v>8943.7099999999991</v>
      </c>
      <c r="T153" s="321">
        <f t="shared" si="30"/>
        <v>21140</v>
      </c>
      <c r="U153" s="134"/>
      <c r="V153" s="134"/>
      <c r="W153" s="134"/>
      <c r="X153" s="134"/>
    </row>
    <row r="154" spans="1:24" s="1" customFormat="1" ht="15" customHeight="1">
      <c r="A154" s="409">
        <f t="shared" si="42"/>
        <v>5.2499999999999998E-2</v>
      </c>
      <c r="B154" s="406">
        <f t="shared" si="31"/>
        <v>4.3150684931506844E-3</v>
      </c>
      <c r="C154" s="197">
        <f t="shared" si="32"/>
        <v>11</v>
      </c>
      <c r="D154" s="290">
        <v>121</v>
      </c>
      <c r="E154" s="300">
        <f t="shared" si="43"/>
        <v>0</v>
      </c>
      <c r="F154" s="292">
        <f t="shared" si="33"/>
        <v>0</v>
      </c>
      <c r="G154" s="292">
        <f t="shared" si="34"/>
        <v>0</v>
      </c>
      <c r="H154" s="293">
        <f t="shared" si="35"/>
        <v>0</v>
      </c>
      <c r="I154" s="301">
        <f t="shared" si="44"/>
        <v>2687556.3399999994</v>
      </c>
      <c r="J154" s="510">
        <f t="shared" si="36"/>
        <v>11596.99</v>
      </c>
      <c r="K154" s="292">
        <f t="shared" si="37"/>
        <v>8383.01</v>
      </c>
      <c r="L154" s="321">
        <f t="shared" si="47"/>
        <v>19980</v>
      </c>
      <c r="M154" s="300">
        <f t="shared" si="45"/>
        <v>0</v>
      </c>
      <c r="N154" s="292">
        <f t="shared" si="38"/>
        <v>0</v>
      </c>
      <c r="O154" s="292">
        <f t="shared" si="39"/>
        <v>0</v>
      </c>
      <c r="P154" s="293">
        <f t="shared" si="48"/>
        <v>0</v>
      </c>
      <c r="Q154" s="301">
        <f t="shared" si="46"/>
        <v>2817498.4699999993</v>
      </c>
      <c r="R154" s="292">
        <f t="shared" si="40"/>
        <v>12157.7</v>
      </c>
      <c r="S154" s="292">
        <f t="shared" si="41"/>
        <v>8982.2999999999993</v>
      </c>
      <c r="T154" s="321">
        <f t="shared" si="30"/>
        <v>21140</v>
      </c>
      <c r="U154" s="134"/>
      <c r="V154" s="134"/>
      <c r="W154" s="134"/>
      <c r="X154" s="134"/>
    </row>
    <row r="155" spans="1:24" s="1" customFormat="1" ht="15" customHeight="1">
      <c r="A155" s="409">
        <f t="shared" si="42"/>
        <v>5.2499999999999998E-2</v>
      </c>
      <c r="B155" s="406">
        <f t="shared" si="31"/>
        <v>4.3150684931506844E-3</v>
      </c>
      <c r="C155" s="197">
        <f t="shared" si="32"/>
        <v>11</v>
      </c>
      <c r="D155" s="290">
        <v>122</v>
      </c>
      <c r="E155" s="300">
        <f t="shared" si="43"/>
        <v>0</v>
      </c>
      <c r="F155" s="292">
        <f t="shared" si="33"/>
        <v>0</v>
      </c>
      <c r="G155" s="292">
        <f t="shared" si="34"/>
        <v>0</v>
      </c>
      <c r="H155" s="293">
        <f t="shared" si="35"/>
        <v>0</v>
      </c>
      <c r="I155" s="301">
        <f t="shared" si="44"/>
        <v>2679173.3299999996</v>
      </c>
      <c r="J155" s="510">
        <f t="shared" si="36"/>
        <v>11560.82</v>
      </c>
      <c r="K155" s="292">
        <f t="shared" si="37"/>
        <v>8419.18</v>
      </c>
      <c r="L155" s="321">
        <f t="shared" si="47"/>
        <v>19980</v>
      </c>
      <c r="M155" s="300">
        <f t="shared" si="45"/>
        <v>0</v>
      </c>
      <c r="N155" s="292">
        <f t="shared" si="38"/>
        <v>0</v>
      </c>
      <c r="O155" s="292">
        <f t="shared" si="39"/>
        <v>0</v>
      </c>
      <c r="P155" s="293">
        <f t="shared" si="48"/>
        <v>0</v>
      </c>
      <c r="Q155" s="301">
        <f t="shared" si="46"/>
        <v>2808516.1699999995</v>
      </c>
      <c r="R155" s="292">
        <f t="shared" si="40"/>
        <v>12118.94</v>
      </c>
      <c r="S155" s="292">
        <f t="shared" si="41"/>
        <v>9021.06</v>
      </c>
      <c r="T155" s="321">
        <f t="shared" si="30"/>
        <v>21140</v>
      </c>
      <c r="U155" s="134"/>
      <c r="V155" s="134"/>
      <c r="W155" s="134"/>
      <c r="X155" s="134"/>
    </row>
    <row r="156" spans="1:24" s="1" customFormat="1" ht="15" customHeight="1">
      <c r="A156" s="409">
        <f t="shared" si="42"/>
        <v>5.2499999999999998E-2</v>
      </c>
      <c r="B156" s="406">
        <f t="shared" si="31"/>
        <v>4.3150684931506844E-3</v>
      </c>
      <c r="C156" s="197">
        <f t="shared" si="32"/>
        <v>11</v>
      </c>
      <c r="D156" s="290">
        <v>123</v>
      </c>
      <c r="E156" s="300">
        <f t="shared" si="43"/>
        <v>0</v>
      </c>
      <c r="F156" s="292">
        <f t="shared" si="33"/>
        <v>0</v>
      </c>
      <c r="G156" s="292">
        <f t="shared" si="34"/>
        <v>0</v>
      </c>
      <c r="H156" s="293">
        <f t="shared" si="35"/>
        <v>0</v>
      </c>
      <c r="I156" s="301">
        <f t="shared" si="44"/>
        <v>2670754.1499999994</v>
      </c>
      <c r="J156" s="510">
        <f t="shared" si="36"/>
        <v>11524.49</v>
      </c>
      <c r="K156" s="292">
        <f t="shared" si="37"/>
        <v>8455.51</v>
      </c>
      <c r="L156" s="321">
        <f t="shared" si="47"/>
        <v>19980</v>
      </c>
      <c r="M156" s="300">
        <f t="shared" si="45"/>
        <v>0</v>
      </c>
      <c r="N156" s="292">
        <f t="shared" si="38"/>
        <v>0</v>
      </c>
      <c r="O156" s="292">
        <f t="shared" si="39"/>
        <v>0</v>
      </c>
      <c r="P156" s="293">
        <f t="shared" si="48"/>
        <v>0</v>
      </c>
      <c r="Q156" s="301">
        <f t="shared" si="46"/>
        <v>2799495.1099999994</v>
      </c>
      <c r="R156" s="292">
        <f t="shared" si="40"/>
        <v>12080.01</v>
      </c>
      <c r="S156" s="292">
        <f t="shared" si="41"/>
        <v>9059.99</v>
      </c>
      <c r="T156" s="321">
        <f t="shared" si="30"/>
        <v>21140</v>
      </c>
      <c r="U156" s="134"/>
      <c r="V156" s="134"/>
      <c r="W156" s="134"/>
      <c r="X156" s="134"/>
    </row>
    <row r="157" spans="1:24" s="1" customFormat="1" ht="15" customHeight="1">
      <c r="A157" s="409">
        <f t="shared" si="42"/>
        <v>5.2499999999999998E-2</v>
      </c>
      <c r="B157" s="406">
        <f t="shared" si="31"/>
        <v>4.3150684931506844E-3</v>
      </c>
      <c r="C157" s="197">
        <f t="shared" si="32"/>
        <v>11</v>
      </c>
      <c r="D157" s="290">
        <v>124</v>
      </c>
      <c r="E157" s="300">
        <f t="shared" si="43"/>
        <v>0</v>
      </c>
      <c r="F157" s="292">
        <f t="shared" si="33"/>
        <v>0</v>
      </c>
      <c r="G157" s="292">
        <f t="shared" si="34"/>
        <v>0</v>
      </c>
      <c r="H157" s="293">
        <f t="shared" si="35"/>
        <v>0</v>
      </c>
      <c r="I157" s="301">
        <f t="shared" si="44"/>
        <v>2662298.6399999997</v>
      </c>
      <c r="J157" s="510">
        <f t="shared" si="36"/>
        <v>11488</v>
      </c>
      <c r="K157" s="292">
        <f t="shared" si="37"/>
        <v>8492</v>
      </c>
      <c r="L157" s="321">
        <f t="shared" si="47"/>
        <v>19980</v>
      </c>
      <c r="M157" s="300">
        <f t="shared" si="45"/>
        <v>0</v>
      </c>
      <c r="N157" s="292">
        <f t="shared" si="38"/>
        <v>0</v>
      </c>
      <c r="O157" s="292">
        <f t="shared" si="39"/>
        <v>0</v>
      </c>
      <c r="P157" s="293">
        <f t="shared" si="48"/>
        <v>0</v>
      </c>
      <c r="Q157" s="301">
        <f t="shared" si="46"/>
        <v>2790435.1199999992</v>
      </c>
      <c r="R157" s="292">
        <f t="shared" si="40"/>
        <v>12040.92</v>
      </c>
      <c r="S157" s="292">
        <f t="shared" si="41"/>
        <v>9099.08</v>
      </c>
      <c r="T157" s="321">
        <f t="shared" si="30"/>
        <v>21140</v>
      </c>
      <c r="U157" s="134"/>
      <c r="V157" s="134"/>
      <c r="W157" s="134"/>
      <c r="X157" s="134"/>
    </row>
    <row r="158" spans="1:24" s="1" customFormat="1" ht="15" customHeight="1">
      <c r="A158" s="409">
        <f t="shared" si="42"/>
        <v>5.2499999999999998E-2</v>
      </c>
      <c r="B158" s="406">
        <f t="shared" si="31"/>
        <v>4.3150684931506844E-3</v>
      </c>
      <c r="C158" s="197">
        <f t="shared" si="32"/>
        <v>11</v>
      </c>
      <c r="D158" s="290">
        <v>125</v>
      </c>
      <c r="E158" s="300">
        <f t="shared" si="43"/>
        <v>0</v>
      </c>
      <c r="F158" s="292">
        <f t="shared" si="33"/>
        <v>0</v>
      </c>
      <c r="G158" s="292">
        <f t="shared" si="34"/>
        <v>0</v>
      </c>
      <c r="H158" s="293">
        <f t="shared" si="35"/>
        <v>0</v>
      </c>
      <c r="I158" s="301">
        <f t="shared" si="44"/>
        <v>2653806.6399999997</v>
      </c>
      <c r="J158" s="510">
        <f t="shared" si="36"/>
        <v>11451.36</v>
      </c>
      <c r="K158" s="292">
        <f t="shared" si="37"/>
        <v>8528.64</v>
      </c>
      <c r="L158" s="321">
        <f t="shared" si="47"/>
        <v>19980</v>
      </c>
      <c r="M158" s="300">
        <f t="shared" si="45"/>
        <v>0</v>
      </c>
      <c r="N158" s="292">
        <f t="shared" si="38"/>
        <v>0</v>
      </c>
      <c r="O158" s="292">
        <f t="shared" si="39"/>
        <v>0</v>
      </c>
      <c r="P158" s="293">
        <f t="shared" si="48"/>
        <v>0</v>
      </c>
      <c r="Q158" s="301">
        <f t="shared" si="46"/>
        <v>2781336.0399999991</v>
      </c>
      <c r="R158" s="292">
        <f t="shared" si="40"/>
        <v>12001.66</v>
      </c>
      <c r="S158" s="292">
        <f t="shared" si="41"/>
        <v>9138.34</v>
      </c>
      <c r="T158" s="321">
        <f t="shared" ref="T158:T221" si="49">IF(Q158&lt;$M$17,Q158+R158,$M$17)</f>
        <v>21140</v>
      </c>
      <c r="U158" s="134"/>
      <c r="V158" s="134"/>
      <c r="W158" s="134"/>
      <c r="X158" s="134"/>
    </row>
    <row r="159" spans="1:24" s="1" customFormat="1" ht="15" customHeight="1">
      <c r="A159" s="409">
        <f t="shared" si="42"/>
        <v>5.2499999999999998E-2</v>
      </c>
      <c r="B159" s="406">
        <f t="shared" si="31"/>
        <v>4.3150684931506844E-3</v>
      </c>
      <c r="C159" s="197">
        <f t="shared" si="32"/>
        <v>11</v>
      </c>
      <c r="D159" s="290">
        <v>126</v>
      </c>
      <c r="E159" s="300">
        <f t="shared" si="43"/>
        <v>0</v>
      </c>
      <c r="F159" s="292">
        <f t="shared" si="33"/>
        <v>0</v>
      </c>
      <c r="G159" s="292">
        <f t="shared" si="34"/>
        <v>0</v>
      </c>
      <c r="H159" s="293">
        <f t="shared" si="35"/>
        <v>0</v>
      </c>
      <c r="I159" s="301">
        <f t="shared" si="44"/>
        <v>2645277.9999999995</v>
      </c>
      <c r="J159" s="510">
        <f t="shared" si="36"/>
        <v>11414.56</v>
      </c>
      <c r="K159" s="292">
        <f t="shared" si="37"/>
        <v>8565.44</v>
      </c>
      <c r="L159" s="321">
        <f t="shared" si="47"/>
        <v>19980</v>
      </c>
      <c r="M159" s="300">
        <f t="shared" si="45"/>
        <v>0</v>
      </c>
      <c r="N159" s="292">
        <f t="shared" si="38"/>
        <v>0</v>
      </c>
      <c r="O159" s="292">
        <f t="shared" si="39"/>
        <v>0</v>
      </c>
      <c r="P159" s="293">
        <f t="shared" si="48"/>
        <v>0</v>
      </c>
      <c r="Q159" s="301">
        <f t="shared" si="46"/>
        <v>2772197.6999999993</v>
      </c>
      <c r="R159" s="292">
        <f t="shared" si="40"/>
        <v>11962.22</v>
      </c>
      <c r="S159" s="292">
        <f t="shared" si="41"/>
        <v>9177.7800000000007</v>
      </c>
      <c r="T159" s="321">
        <f t="shared" si="49"/>
        <v>21140</v>
      </c>
      <c r="U159" s="134"/>
      <c r="V159" s="134"/>
      <c r="W159" s="134"/>
      <c r="X159" s="134"/>
    </row>
    <row r="160" spans="1:24" s="1" customFormat="1" ht="15" customHeight="1">
      <c r="A160" s="409">
        <f t="shared" si="42"/>
        <v>5.2499999999999998E-2</v>
      </c>
      <c r="B160" s="406">
        <f t="shared" ref="B160:B223" si="50">A160/365*30</f>
        <v>4.3150684931506844E-3</v>
      </c>
      <c r="C160" s="197">
        <f t="shared" si="32"/>
        <v>11</v>
      </c>
      <c r="D160" s="290">
        <v>127</v>
      </c>
      <c r="E160" s="300">
        <f t="shared" si="43"/>
        <v>0</v>
      </c>
      <c r="F160" s="292">
        <f t="shared" si="33"/>
        <v>0</v>
      </c>
      <c r="G160" s="292">
        <f t="shared" si="34"/>
        <v>0</v>
      </c>
      <c r="H160" s="293">
        <f t="shared" si="35"/>
        <v>0</v>
      </c>
      <c r="I160" s="301">
        <f t="shared" si="44"/>
        <v>2636712.5599999996</v>
      </c>
      <c r="J160" s="510">
        <f t="shared" si="36"/>
        <v>11377.6</v>
      </c>
      <c r="K160" s="292">
        <f t="shared" si="37"/>
        <v>8602.4</v>
      </c>
      <c r="L160" s="321">
        <f t="shared" si="47"/>
        <v>19980</v>
      </c>
      <c r="M160" s="300">
        <f t="shared" si="45"/>
        <v>0</v>
      </c>
      <c r="N160" s="292">
        <f t="shared" si="38"/>
        <v>0</v>
      </c>
      <c r="O160" s="292">
        <f t="shared" si="39"/>
        <v>0</v>
      </c>
      <c r="P160" s="293">
        <f t="shared" si="48"/>
        <v>0</v>
      </c>
      <c r="Q160" s="301">
        <f t="shared" si="46"/>
        <v>2763019.9199999995</v>
      </c>
      <c r="R160" s="292">
        <f t="shared" si="40"/>
        <v>11922.62</v>
      </c>
      <c r="S160" s="292">
        <f t="shared" si="41"/>
        <v>9217.3799999999992</v>
      </c>
      <c r="T160" s="321">
        <f t="shared" si="49"/>
        <v>21140</v>
      </c>
      <c r="U160" s="134"/>
      <c r="V160" s="134"/>
      <c r="W160" s="134"/>
      <c r="X160" s="134"/>
    </row>
    <row r="161" spans="1:24" s="1" customFormat="1" ht="15" customHeight="1">
      <c r="A161" s="409">
        <f t="shared" si="42"/>
        <v>5.2499999999999998E-2</v>
      </c>
      <c r="B161" s="406">
        <f t="shared" si="50"/>
        <v>4.3150684931506844E-3</v>
      </c>
      <c r="C161" s="197">
        <f t="shared" si="32"/>
        <v>11</v>
      </c>
      <c r="D161" s="290">
        <v>128</v>
      </c>
      <c r="E161" s="300">
        <f t="shared" si="43"/>
        <v>0</v>
      </c>
      <c r="F161" s="292">
        <f t="shared" si="33"/>
        <v>0</v>
      </c>
      <c r="G161" s="292">
        <f t="shared" si="34"/>
        <v>0</v>
      </c>
      <c r="H161" s="293">
        <f t="shared" si="35"/>
        <v>0</v>
      </c>
      <c r="I161" s="301">
        <f t="shared" si="44"/>
        <v>2628110.1599999997</v>
      </c>
      <c r="J161" s="510">
        <f t="shared" si="36"/>
        <v>11340.48</v>
      </c>
      <c r="K161" s="292">
        <f t="shared" si="37"/>
        <v>8639.52</v>
      </c>
      <c r="L161" s="321">
        <f t="shared" si="47"/>
        <v>19980</v>
      </c>
      <c r="M161" s="300">
        <f t="shared" si="45"/>
        <v>0</v>
      </c>
      <c r="N161" s="292">
        <f t="shared" si="38"/>
        <v>0</v>
      </c>
      <c r="O161" s="292">
        <f t="shared" si="39"/>
        <v>0</v>
      </c>
      <c r="P161" s="293">
        <f t="shared" si="48"/>
        <v>0</v>
      </c>
      <c r="Q161" s="301">
        <f t="shared" si="46"/>
        <v>2753802.5399999996</v>
      </c>
      <c r="R161" s="292">
        <f t="shared" si="40"/>
        <v>11882.85</v>
      </c>
      <c r="S161" s="292">
        <f t="shared" si="41"/>
        <v>9257.15</v>
      </c>
      <c r="T161" s="321">
        <f t="shared" si="49"/>
        <v>21140</v>
      </c>
      <c r="U161" s="134"/>
      <c r="V161" s="134"/>
      <c r="W161" s="134"/>
      <c r="X161" s="134"/>
    </row>
    <row r="162" spans="1:24" s="1" customFormat="1" ht="15" customHeight="1">
      <c r="A162" s="409">
        <f t="shared" si="42"/>
        <v>5.2499999999999998E-2</v>
      </c>
      <c r="B162" s="406">
        <f t="shared" si="50"/>
        <v>4.3150684931506844E-3</v>
      </c>
      <c r="C162" s="197">
        <f t="shared" ref="C162:C225" si="51">INT((D162+11)/12)</f>
        <v>11</v>
      </c>
      <c r="D162" s="290">
        <v>129</v>
      </c>
      <c r="E162" s="300">
        <f t="shared" si="43"/>
        <v>0</v>
      </c>
      <c r="F162" s="292">
        <f t="shared" ref="F162:F225" si="52">ROUND(E162*$B162,2)</f>
        <v>0</v>
      </c>
      <c r="G162" s="292">
        <f t="shared" ref="G162:G225" si="53">IF(E162&lt;H162,E162,H162-F162)</f>
        <v>0</v>
      </c>
      <c r="H162" s="293">
        <f t="shared" ref="H162:H225" si="54">IF(E162&lt;$M$4,E162+F162,$M$4)</f>
        <v>0</v>
      </c>
      <c r="I162" s="301">
        <f t="shared" si="44"/>
        <v>2619470.6399999997</v>
      </c>
      <c r="J162" s="510">
        <f t="shared" ref="J162:J225" si="55">ROUND(I162*$B162,2)</f>
        <v>11303.2</v>
      </c>
      <c r="K162" s="292">
        <f t="shared" ref="K162:K225" si="56">IF(I162&lt;L162,I162,L162-J162)</f>
        <v>8676.7999999999993</v>
      </c>
      <c r="L162" s="321">
        <f t="shared" si="47"/>
        <v>19980</v>
      </c>
      <c r="M162" s="300">
        <f t="shared" si="45"/>
        <v>0</v>
      </c>
      <c r="N162" s="292">
        <f t="shared" ref="N162:N225" si="57">ROUND(M162*$B162,2)</f>
        <v>0</v>
      </c>
      <c r="O162" s="292">
        <f t="shared" ref="O162:O225" si="58">IF(M162&lt;P162,M162,P162-N162)</f>
        <v>0</v>
      </c>
      <c r="P162" s="293">
        <f t="shared" si="48"/>
        <v>0</v>
      </c>
      <c r="Q162" s="301">
        <f t="shared" si="46"/>
        <v>2744545.3899999997</v>
      </c>
      <c r="R162" s="292">
        <f t="shared" ref="R162:R225" si="59">ROUND(Q162*$B162,2)</f>
        <v>11842.9</v>
      </c>
      <c r="S162" s="292">
        <f t="shared" ref="S162:S225" si="60">IF(Q162&lt;T162,Q162,T162-R162)</f>
        <v>9297.1</v>
      </c>
      <c r="T162" s="321">
        <f t="shared" si="49"/>
        <v>21140</v>
      </c>
      <c r="U162" s="134"/>
      <c r="V162" s="134"/>
      <c r="W162" s="134"/>
      <c r="X162" s="134"/>
    </row>
    <row r="163" spans="1:24" s="1" customFormat="1" ht="15" customHeight="1">
      <c r="A163" s="409">
        <f t="shared" ref="A163:A226" si="61">VLOOKUP(D163,$A$7:$B$11,2)</f>
        <v>5.2499999999999998E-2</v>
      </c>
      <c r="B163" s="406">
        <f t="shared" si="50"/>
        <v>4.3150684931506844E-3</v>
      </c>
      <c r="C163" s="197">
        <f t="shared" si="51"/>
        <v>11</v>
      </c>
      <c r="D163" s="290">
        <v>130</v>
      </c>
      <c r="E163" s="300">
        <f t="shared" ref="E163:E226" si="62">IF(E162&lt;H162,0,E162-G162)</f>
        <v>0</v>
      </c>
      <c r="F163" s="292">
        <f t="shared" si="52"/>
        <v>0</v>
      </c>
      <c r="G163" s="292">
        <f t="shared" si="53"/>
        <v>0</v>
      </c>
      <c r="H163" s="293">
        <f t="shared" si="54"/>
        <v>0</v>
      </c>
      <c r="I163" s="301">
        <f t="shared" ref="I163:I226" si="63">IF(I162&lt;L162,0,I162-K162)</f>
        <v>2610793.84</v>
      </c>
      <c r="J163" s="510">
        <f t="shared" si="55"/>
        <v>11265.75</v>
      </c>
      <c r="K163" s="292">
        <f t="shared" si="56"/>
        <v>8714.25</v>
      </c>
      <c r="L163" s="321">
        <f t="shared" si="47"/>
        <v>19980</v>
      </c>
      <c r="M163" s="300">
        <f t="shared" ref="M163:M226" si="64">IF(M162&lt;P162,0,M162-O162)</f>
        <v>0</v>
      </c>
      <c r="N163" s="292">
        <f t="shared" si="57"/>
        <v>0</v>
      </c>
      <c r="O163" s="292">
        <f t="shared" si="58"/>
        <v>0</v>
      </c>
      <c r="P163" s="293">
        <f t="shared" si="48"/>
        <v>0</v>
      </c>
      <c r="Q163" s="301">
        <f t="shared" ref="Q163:Q226" si="65">IF(Q162&lt;T162,0,Q162-S162)</f>
        <v>2735248.2899999996</v>
      </c>
      <c r="R163" s="292">
        <f t="shared" si="59"/>
        <v>11802.78</v>
      </c>
      <c r="S163" s="292">
        <f t="shared" si="60"/>
        <v>9337.2199999999993</v>
      </c>
      <c r="T163" s="321">
        <f t="shared" si="49"/>
        <v>21140</v>
      </c>
      <c r="U163" s="134"/>
      <c r="V163" s="134"/>
      <c r="W163" s="134"/>
      <c r="X163" s="134"/>
    </row>
    <row r="164" spans="1:24" s="1" customFormat="1" ht="15" customHeight="1">
      <c r="A164" s="409">
        <f t="shared" si="61"/>
        <v>5.2499999999999998E-2</v>
      </c>
      <c r="B164" s="406">
        <f t="shared" si="50"/>
        <v>4.3150684931506844E-3</v>
      </c>
      <c r="C164" s="197">
        <f t="shared" si="51"/>
        <v>11</v>
      </c>
      <c r="D164" s="290">
        <v>131</v>
      </c>
      <c r="E164" s="300">
        <f t="shared" si="62"/>
        <v>0</v>
      </c>
      <c r="F164" s="292">
        <f t="shared" si="52"/>
        <v>0</v>
      </c>
      <c r="G164" s="292">
        <f t="shared" si="53"/>
        <v>0</v>
      </c>
      <c r="H164" s="293">
        <f t="shared" si="54"/>
        <v>0</v>
      </c>
      <c r="I164" s="301">
        <f t="shared" si="63"/>
        <v>2602079.59</v>
      </c>
      <c r="J164" s="510">
        <f t="shared" si="55"/>
        <v>11228.15</v>
      </c>
      <c r="K164" s="292">
        <f t="shared" si="56"/>
        <v>8751.85</v>
      </c>
      <c r="L164" s="321">
        <f t="shared" si="47"/>
        <v>19980</v>
      </c>
      <c r="M164" s="300">
        <f t="shared" si="64"/>
        <v>0</v>
      </c>
      <c r="N164" s="292">
        <f t="shared" si="57"/>
        <v>0</v>
      </c>
      <c r="O164" s="292">
        <f t="shared" si="58"/>
        <v>0</v>
      </c>
      <c r="P164" s="293">
        <f t="shared" si="48"/>
        <v>0</v>
      </c>
      <c r="Q164" s="301">
        <f t="shared" si="65"/>
        <v>2725911.0699999994</v>
      </c>
      <c r="R164" s="292">
        <f t="shared" si="59"/>
        <v>11762.49</v>
      </c>
      <c r="S164" s="292">
        <f t="shared" si="60"/>
        <v>9377.51</v>
      </c>
      <c r="T164" s="321">
        <f t="shared" si="49"/>
        <v>21140</v>
      </c>
      <c r="U164" s="134"/>
      <c r="V164" s="134"/>
      <c r="W164" s="134"/>
      <c r="X164" s="134"/>
    </row>
    <row r="165" spans="1:24" s="1" customFormat="1" ht="15" customHeight="1">
      <c r="A165" s="409">
        <f t="shared" si="61"/>
        <v>5.2499999999999998E-2</v>
      </c>
      <c r="B165" s="406">
        <f t="shared" si="50"/>
        <v>4.3150684931506844E-3</v>
      </c>
      <c r="C165" s="197">
        <f t="shared" si="51"/>
        <v>11</v>
      </c>
      <c r="D165" s="290">
        <v>132</v>
      </c>
      <c r="E165" s="300">
        <f t="shared" si="62"/>
        <v>0</v>
      </c>
      <c r="F165" s="292">
        <f t="shared" si="52"/>
        <v>0</v>
      </c>
      <c r="G165" s="292">
        <f t="shared" si="53"/>
        <v>0</v>
      </c>
      <c r="H165" s="293">
        <f t="shared" si="54"/>
        <v>0</v>
      </c>
      <c r="I165" s="301">
        <f t="shared" si="63"/>
        <v>2593327.7399999998</v>
      </c>
      <c r="J165" s="510">
        <f t="shared" si="55"/>
        <v>11190.39</v>
      </c>
      <c r="K165" s="292">
        <f t="shared" si="56"/>
        <v>8789.61</v>
      </c>
      <c r="L165" s="321">
        <f t="shared" si="47"/>
        <v>19980</v>
      </c>
      <c r="M165" s="300">
        <f t="shared" si="64"/>
        <v>0</v>
      </c>
      <c r="N165" s="292">
        <f t="shared" si="57"/>
        <v>0</v>
      </c>
      <c r="O165" s="292">
        <f t="shared" si="58"/>
        <v>0</v>
      </c>
      <c r="P165" s="293">
        <f t="shared" si="48"/>
        <v>0</v>
      </c>
      <c r="Q165" s="301">
        <f t="shared" si="65"/>
        <v>2716533.5599999996</v>
      </c>
      <c r="R165" s="292">
        <f t="shared" si="59"/>
        <v>11722.03</v>
      </c>
      <c r="S165" s="292">
        <f t="shared" si="60"/>
        <v>9417.9699999999993</v>
      </c>
      <c r="T165" s="321">
        <f t="shared" si="49"/>
        <v>21140</v>
      </c>
      <c r="U165" s="134"/>
      <c r="V165" s="134"/>
      <c r="W165" s="134"/>
      <c r="X165" s="134"/>
    </row>
    <row r="166" spans="1:24" s="1" customFormat="1" ht="15" customHeight="1">
      <c r="A166" s="409">
        <f t="shared" si="61"/>
        <v>5.2499999999999998E-2</v>
      </c>
      <c r="B166" s="406">
        <f t="shared" si="50"/>
        <v>4.3150684931506844E-3</v>
      </c>
      <c r="C166" s="197">
        <f t="shared" si="51"/>
        <v>12</v>
      </c>
      <c r="D166" s="290">
        <v>133</v>
      </c>
      <c r="E166" s="300">
        <f t="shared" si="62"/>
        <v>0</v>
      </c>
      <c r="F166" s="292">
        <f t="shared" si="52"/>
        <v>0</v>
      </c>
      <c r="G166" s="292">
        <f t="shared" si="53"/>
        <v>0</v>
      </c>
      <c r="H166" s="293">
        <f t="shared" si="54"/>
        <v>0</v>
      </c>
      <c r="I166" s="301">
        <f t="shared" si="63"/>
        <v>2584538.13</v>
      </c>
      <c r="J166" s="510">
        <f t="shared" si="55"/>
        <v>11152.46</v>
      </c>
      <c r="K166" s="292">
        <f t="shared" si="56"/>
        <v>8827.5400000000009</v>
      </c>
      <c r="L166" s="321">
        <f t="shared" si="47"/>
        <v>19980</v>
      </c>
      <c r="M166" s="300">
        <f t="shared" si="64"/>
        <v>0</v>
      </c>
      <c r="N166" s="292">
        <f t="shared" si="57"/>
        <v>0</v>
      </c>
      <c r="O166" s="292">
        <f t="shared" si="58"/>
        <v>0</v>
      </c>
      <c r="P166" s="293">
        <f t="shared" si="48"/>
        <v>0</v>
      </c>
      <c r="Q166" s="301">
        <f t="shared" si="65"/>
        <v>2707115.5899999994</v>
      </c>
      <c r="R166" s="292">
        <f t="shared" si="59"/>
        <v>11681.39</v>
      </c>
      <c r="S166" s="292">
        <f t="shared" si="60"/>
        <v>9458.61</v>
      </c>
      <c r="T166" s="321">
        <f t="shared" si="49"/>
        <v>21140</v>
      </c>
      <c r="U166" s="134"/>
      <c r="V166" s="134"/>
      <c r="W166" s="134"/>
      <c r="X166" s="134"/>
    </row>
    <row r="167" spans="1:24" s="1" customFormat="1" ht="15" customHeight="1">
      <c r="A167" s="409">
        <f t="shared" si="61"/>
        <v>5.2499999999999998E-2</v>
      </c>
      <c r="B167" s="406">
        <f t="shared" si="50"/>
        <v>4.3150684931506844E-3</v>
      </c>
      <c r="C167" s="197">
        <f t="shared" si="51"/>
        <v>12</v>
      </c>
      <c r="D167" s="290">
        <v>134</v>
      </c>
      <c r="E167" s="300">
        <f t="shared" si="62"/>
        <v>0</v>
      </c>
      <c r="F167" s="292">
        <f t="shared" si="52"/>
        <v>0</v>
      </c>
      <c r="G167" s="292">
        <f t="shared" si="53"/>
        <v>0</v>
      </c>
      <c r="H167" s="293">
        <f t="shared" si="54"/>
        <v>0</v>
      </c>
      <c r="I167" s="301">
        <f t="shared" si="63"/>
        <v>2575710.59</v>
      </c>
      <c r="J167" s="510">
        <f t="shared" si="55"/>
        <v>11114.37</v>
      </c>
      <c r="K167" s="292">
        <f t="shared" si="56"/>
        <v>8865.6299999999992</v>
      </c>
      <c r="L167" s="321">
        <f t="shared" si="47"/>
        <v>19980</v>
      </c>
      <c r="M167" s="300">
        <f t="shared" si="64"/>
        <v>0</v>
      </c>
      <c r="N167" s="292">
        <f t="shared" si="57"/>
        <v>0</v>
      </c>
      <c r="O167" s="292">
        <f t="shared" si="58"/>
        <v>0</v>
      </c>
      <c r="P167" s="293">
        <f t="shared" si="48"/>
        <v>0</v>
      </c>
      <c r="Q167" s="301">
        <f t="shared" si="65"/>
        <v>2697656.9799999995</v>
      </c>
      <c r="R167" s="292">
        <f t="shared" si="59"/>
        <v>11640.57</v>
      </c>
      <c r="S167" s="292">
        <f t="shared" si="60"/>
        <v>9499.43</v>
      </c>
      <c r="T167" s="321">
        <f t="shared" si="49"/>
        <v>21140</v>
      </c>
      <c r="U167" s="134"/>
      <c r="V167" s="134"/>
      <c r="W167" s="134"/>
      <c r="X167" s="134"/>
    </row>
    <row r="168" spans="1:24" s="1" customFormat="1" ht="15" customHeight="1">
      <c r="A168" s="409">
        <f t="shared" si="61"/>
        <v>5.2499999999999998E-2</v>
      </c>
      <c r="B168" s="406">
        <f t="shared" si="50"/>
        <v>4.3150684931506844E-3</v>
      </c>
      <c r="C168" s="197">
        <f t="shared" si="51"/>
        <v>12</v>
      </c>
      <c r="D168" s="290">
        <v>135</v>
      </c>
      <c r="E168" s="300">
        <f t="shared" si="62"/>
        <v>0</v>
      </c>
      <c r="F168" s="292">
        <f t="shared" si="52"/>
        <v>0</v>
      </c>
      <c r="G168" s="292">
        <f t="shared" si="53"/>
        <v>0</v>
      </c>
      <c r="H168" s="293">
        <f t="shared" si="54"/>
        <v>0</v>
      </c>
      <c r="I168" s="301">
        <f t="shared" si="63"/>
        <v>2566844.96</v>
      </c>
      <c r="J168" s="510">
        <f t="shared" si="55"/>
        <v>11076.11</v>
      </c>
      <c r="K168" s="292">
        <f t="shared" si="56"/>
        <v>8903.89</v>
      </c>
      <c r="L168" s="321">
        <f t="shared" si="47"/>
        <v>19980</v>
      </c>
      <c r="M168" s="300">
        <f t="shared" si="64"/>
        <v>0</v>
      </c>
      <c r="N168" s="292">
        <f t="shared" si="57"/>
        <v>0</v>
      </c>
      <c r="O168" s="292">
        <f t="shared" si="58"/>
        <v>0</v>
      </c>
      <c r="P168" s="293">
        <f t="shared" si="48"/>
        <v>0</v>
      </c>
      <c r="Q168" s="301">
        <f t="shared" si="65"/>
        <v>2688157.5499999993</v>
      </c>
      <c r="R168" s="292">
        <f t="shared" si="59"/>
        <v>11599.58</v>
      </c>
      <c r="S168" s="292">
        <f t="shared" si="60"/>
        <v>9540.42</v>
      </c>
      <c r="T168" s="321">
        <f t="shared" si="49"/>
        <v>21140</v>
      </c>
      <c r="U168" s="134"/>
      <c r="V168" s="134"/>
      <c r="W168" s="134"/>
      <c r="X168" s="134"/>
    </row>
    <row r="169" spans="1:24" s="1" customFormat="1" ht="15" customHeight="1">
      <c r="A169" s="409">
        <f t="shared" si="61"/>
        <v>5.2499999999999998E-2</v>
      </c>
      <c r="B169" s="406">
        <f t="shared" si="50"/>
        <v>4.3150684931506844E-3</v>
      </c>
      <c r="C169" s="197">
        <f t="shared" si="51"/>
        <v>12</v>
      </c>
      <c r="D169" s="290">
        <v>136</v>
      </c>
      <c r="E169" s="300">
        <f t="shared" si="62"/>
        <v>0</v>
      </c>
      <c r="F169" s="292">
        <f t="shared" si="52"/>
        <v>0</v>
      </c>
      <c r="G169" s="292">
        <f t="shared" si="53"/>
        <v>0</v>
      </c>
      <c r="H169" s="293">
        <f t="shared" si="54"/>
        <v>0</v>
      </c>
      <c r="I169" s="301">
        <f t="shared" si="63"/>
        <v>2557941.0699999998</v>
      </c>
      <c r="J169" s="510">
        <f t="shared" si="55"/>
        <v>11037.69</v>
      </c>
      <c r="K169" s="292">
        <f t="shared" si="56"/>
        <v>8942.31</v>
      </c>
      <c r="L169" s="321">
        <f t="shared" si="47"/>
        <v>19980</v>
      </c>
      <c r="M169" s="300">
        <f t="shared" si="64"/>
        <v>0</v>
      </c>
      <c r="N169" s="292">
        <f t="shared" si="57"/>
        <v>0</v>
      </c>
      <c r="O169" s="292">
        <f t="shared" si="58"/>
        <v>0</v>
      </c>
      <c r="P169" s="293">
        <f t="shared" si="48"/>
        <v>0</v>
      </c>
      <c r="Q169" s="301">
        <f t="shared" si="65"/>
        <v>2678617.1299999994</v>
      </c>
      <c r="R169" s="292">
        <f t="shared" si="59"/>
        <v>11558.42</v>
      </c>
      <c r="S169" s="292">
        <f t="shared" si="60"/>
        <v>9581.58</v>
      </c>
      <c r="T169" s="321">
        <f t="shared" si="49"/>
        <v>21140</v>
      </c>
      <c r="U169" s="134"/>
      <c r="V169" s="134"/>
      <c r="W169" s="134"/>
      <c r="X169" s="134"/>
    </row>
    <row r="170" spans="1:24" s="1" customFormat="1" ht="15" customHeight="1">
      <c r="A170" s="409">
        <f t="shared" si="61"/>
        <v>5.2499999999999998E-2</v>
      </c>
      <c r="B170" s="406">
        <f t="shared" si="50"/>
        <v>4.3150684931506844E-3</v>
      </c>
      <c r="C170" s="197">
        <f t="shared" si="51"/>
        <v>12</v>
      </c>
      <c r="D170" s="290">
        <v>137</v>
      </c>
      <c r="E170" s="300">
        <f t="shared" si="62"/>
        <v>0</v>
      </c>
      <c r="F170" s="292">
        <f t="shared" si="52"/>
        <v>0</v>
      </c>
      <c r="G170" s="292">
        <f t="shared" si="53"/>
        <v>0</v>
      </c>
      <c r="H170" s="293">
        <f t="shared" si="54"/>
        <v>0</v>
      </c>
      <c r="I170" s="301">
        <f t="shared" si="63"/>
        <v>2548998.7599999998</v>
      </c>
      <c r="J170" s="510">
        <f t="shared" si="55"/>
        <v>10999.1</v>
      </c>
      <c r="K170" s="292">
        <f t="shared" si="56"/>
        <v>8980.9</v>
      </c>
      <c r="L170" s="321">
        <f t="shared" si="47"/>
        <v>19980</v>
      </c>
      <c r="M170" s="300">
        <f t="shared" si="64"/>
        <v>0</v>
      </c>
      <c r="N170" s="292">
        <f t="shared" si="57"/>
        <v>0</v>
      </c>
      <c r="O170" s="292">
        <f t="shared" si="58"/>
        <v>0</v>
      </c>
      <c r="P170" s="293">
        <f t="shared" si="48"/>
        <v>0</v>
      </c>
      <c r="Q170" s="301">
        <f t="shared" si="65"/>
        <v>2669035.5499999993</v>
      </c>
      <c r="R170" s="292">
        <f t="shared" si="59"/>
        <v>11517.07</v>
      </c>
      <c r="S170" s="292">
        <f t="shared" si="60"/>
        <v>9622.93</v>
      </c>
      <c r="T170" s="321">
        <f t="shared" si="49"/>
        <v>21140</v>
      </c>
      <c r="U170" s="134"/>
      <c r="V170" s="134"/>
      <c r="W170" s="134"/>
      <c r="X170" s="134"/>
    </row>
    <row r="171" spans="1:24" s="1" customFormat="1" ht="15" customHeight="1">
      <c r="A171" s="409">
        <f t="shared" si="61"/>
        <v>5.2499999999999998E-2</v>
      </c>
      <c r="B171" s="406">
        <f t="shared" si="50"/>
        <v>4.3150684931506844E-3</v>
      </c>
      <c r="C171" s="197">
        <f t="shared" si="51"/>
        <v>12</v>
      </c>
      <c r="D171" s="290">
        <v>138</v>
      </c>
      <c r="E171" s="300">
        <f t="shared" si="62"/>
        <v>0</v>
      </c>
      <c r="F171" s="292">
        <f t="shared" si="52"/>
        <v>0</v>
      </c>
      <c r="G171" s="292">
        <f t="shared" si="53"/>
        <v>0</v>
      </c>
      <c r="H171" s="293">
        <f t="shared" si="54"/>
        <v>0</v>
      </c>
      <c r="I171" s="301">
        <f t="shared" si="63"/>
        <v>2540017.86</v>
      </c>
      <c r="J171" s="510">
        <f t="shared" si="55"/>
        <v>10960.35</v>
      </c>
      <c r="K171" s="292">
        <f t="shared" si="56"/>
        <v>9019.65</v>
      </c>
      <c r="L171" s="321">
        <f t="shared" si="47"/>
        <v>19980</v>
      </c>
      <c r="M171" s="300">
        <f t="shared" si="64"/>
        <v>0</v>
      </c>
      <c r="N171" s="292">
        <f t="shared" si="57"/>
        <v>0</v>
      </c>
      <c r="O171" s="292">
        <f t="shared" si="58"/>
        <v>0</v>
      </c>
      <c r="P171" s="293">
        <f t="shared" si="48"/>
        <v>0</v>
      </c>
      <c r="Q171" s="301">
        <f t="shared" si="65"/>
        <v>2659412.6199999992</v>
      </c>
      <c r="R171" s="292">
        <f t="shared" si="59"/>
        <v>11475.55</v>
      </c>
      <c r="S171" s="292">
        <f t="shared" si="60"/>
        <v>9664.4500000000007</v>
      </c>
      <c r="T171" s="321">
        <f t="shared" si="49"/>
        <v>21140</v>
      </c>
      <c r="U171" s="134"/>
      <c r="V171" s="134"/>
      <c r="W171" s="134"/>
      <c r="X171" s="134"/>
    </row>
    <row r="172" spans="1:24" s="1" customFormat="1" ht="15" customHeight="1">
      <c r="A172" s="409">
        <f t="shared" si="61"/>
        <v>5.2499999999999998E-2</v>
      </c>
      <c r="B172" s="406">
        <f t="shared" si="50"/>
        <v>4.3150684931506844E-3</v>
      </c>
      <c r="C172" s="197">
        <f t="shared" si="51"/>
        <v>12</v>
      </c>
      <c r="D172" s="290">
        <v>139</v>
      </c>
      <c r="E172" s="300">
        <f t="shared" si="62"/>
        <v>0</v>
      </c>
      <c r="F172" s="292">
        <f t="shared" si="52"/>
        <v>0</v>
      </c>
      <c r="G172" s="292">
        <f t="shared" si="53"/>
        <v>0</v>
      </c>
      <c r="H172" s="293">
        <f t="shared" si="54"/>
        <v>0</v>
      </c>
      <c r="I172" s="301">
        <f t="shared" si="63"/>
        <v>2530998.21</v>
      </c>
      <c r="J172" s="510">
        <f t="shared" si="55"/>
        <v>10921.43</v>
      </c>
      <c r="K172" s="292">
        <f t="shared" si="56"/>
        <v>9058.57</v>
      </c>
      <c r="L172" s="321">
        <f t="shared" si="47"/>
        <v>19980</v>
      </c>
      <c r="M172" s="300">
        <f t="shared" si="64"/>
        <v>0</v>
      </c>
      <c r="N172" s="292">
        <f t="shared" si="57"/>
        <v>0</v>
      </c>
      <c r="O172" s="292">
        <f t="shared" si="58"/>
        <v>0</v>
      </c>
      <c r="P172" s="293">
        <f t="shared" si="48"/>
        <v>0</v>
      </c>
      <c r="Q172" s="301">
        <f t="shared" si="65"/>
        <v>2649748.169999999</v>
      </c>
      <c r="R172" s="292">
        <f t="shared" si="59"/>
        <v>11433.84</v>
      </c>
      <c r="S172" s="292">
        <f t="shared" si="60"/>
        <v>9706.16</v>
      </c>
      <c r="T172" s="321">
        <f t="shared" si="49"/>
        <v>21140</v>
      </c>
      <c r="U172" s="134"/>
      <c r="V172" s="134"/>
      <c r="W172" s="134"/>
      <c r="X172" s="134"/>
    </row>
    <row r="173" spans="1:24" s="1" customFormat="1" ht="15" customHeight="1">
      <c r="A173" s="409">
        <f t="shared" si="61"/>
        <v>5.2499999999999998E-2</v>
      </c>
      <c r="B173" s="406">
        <f t="shared" si="50"/>
        <v>4.3150684931506844E-3</v>
      </c>
      <c r="C173" s="197">
        <f t="shared" si="51"/>
        <v>12</v>
      </c>
      <c r="D173" s="290">
        <v>140</v>
      </c>
      <c r="E173" s="300">
        <f t="shared" si="62"/>
        <v>0</v>
      </c>
      <c r="F173" s="292">
        <f t="shared" si="52"/>
        <v>0</v>
      </c>
      <c r="G173" s="292">
        <f t="shared" si="53"/>
        <v>0</v>
      </c>
      <c r="H173" s="293">
        <f t="shared" si="54"/>
        <v>0</v>
      </c>
      <c r="I173" s="301">
        <f t="shared" si="63"/>
        <v>2521939.64</v>
      </c>
      <c r="J173" s="510">
        <f t="shared" si="55"/>
        <v>10882.34</v>
      </c>
      <c r="K173" s="292">
        <f t="shared" si="56"/>
        <v>9097.66</v>
      </c>
      <c r="L173" s="321">
        <f t="shared" si="47"/>
        <v>19980</v>
      </c>
      <c r="M173" s="300">
        <f t="shared" si="64"/>
        <v>0</v>
      </c>
      <c r="N173" s="292">
        <f t="shared" si="57"/>
        <v>0</v>
      </c>
      <c r="O173" s="292">
        <f t="shared" si="58"/>
        <v>0</v>
      </c>
      <c r="P173" s="293">
        <f t="shared" si="48"/>
        <v>0</v>
      </c>
      <c r="Q173" s="301">
        <f t="shared" si="65"/>
        <v>2640042.0099999988</v>
      </c>
      <c r="R173" s="292">
        <f t="shared" si="59"/>
        <v>11391.96</v>
      </c>
      <c r="S173" s="292">
        <f t="shared" si="60"/>
        <v>9748.0400000000009</v>
      </c>
      <c r="T173" s="321">
        <f t="shared" si="49"/>
        <v>21140</v>
      </c>
      <c r="U173" s="134"/>
      <c r="V173" s="134"/>
      <c r="W173" s="134"/>
      <c r="X173" s="134"/>
    </row>
    <row r="174" spans="1:24" s="1" customFormat="1" ht="15" customHeight="1">
      <c r="A174" s="409">
        <f t="shared" si="61"/>
        <v>5.2499999999999998E-2</v>
      </c>
      <c r="B174" s="406">
        <f t="shared" si="50"/>
        <v>4.3150684931506844E-3</v>
      </c>
      <c r="C174" s="197">
        <f t="shared" si="51"/>
        <v>12</v>
      </c>
      <c r="D174" s="290">
        <v>141</v>
      </c>
      <c r="E174" s="300">
        <f t="shared" si="62"/>
        <v>0</v>
      </c>
      <c r="F174" s="292">
        <f t="shared" si="52"/>
        <v>0</v>
      </c>
      <c r="G174" s="292">
        <f t="shared" si="53"/>
        <v>0</v>
      </c>
      <c r="H174" s="293">
        <f t="shared" si="54"/>
        <v>0</v>
      </c>
      <c r="I174" s="301">
        <f t="shared" si="63"/>
        <v>2512841.98</v>
      </c>
      <c r="J174" s="510">
        <f t="shared" si="55"/>
        <v>10843.09</v>
      </c>
      <c r="K174" s="292">
        <f t="shared" si="56"/>
        <v>9136.91</v>
      </c>
      <c r="L174" s="321">
        <f t="shared" ref="L174:L237" si="66">IF(I174&lt;$M$5,I174+J174,$M$5)</f>
        <v>19980</v>
      </c>
      <c r="M174" s="300">
        <f t="shared" si="64"/>
        <v>0</v>
      </c>
      <c r="N174" s="292">
        <f t="shared" si="57"/>
        <v>0</v>
      </c>
      <c r="O174" s="292">
        <f t="shared" si="58"/>
        <v>0</v>
      </c>
      <c r="P174" s="293">
        <f t="shared" si="48"/>
        <v>0</v>
      </c>
      <c r="Q174" s="301">
        <f t="shared" si="65"/>
        <v>2630293.9699999988</v>
      </c>
      <c r="R174" s="292">
        <f t="shared" si="59"/>
        <v>11349.9</v>
      </c>
      <c r="S174" s="292">
        <f t="shared" si="60"/>
        <v>9790.1</v>
      </c>
      <c r="T174" s="321">
        <f t="shared" si="49"/>
        <v>21140</v>
      </c>
      <c r="U174" s="134"/>
      <c r="V174" s="134"/>
      <c r="W174" s="134"/>
      <c r="X174" s="134"/>
    </row>
    <row r="175" spans="1:24" s="1" customFormat="1" ht="15" customHeight="1">
      <c r="A175" s="409">
        <f t="shared" si="61"/>
        <v>5.2499999999999998E-2</v>
      </c>
      <c r="B175" s="406">
        <f t="shared" si="50"/>
        <v>4.3150684931506844E-3</v>
      </c>
      <c r="C175" s="197">
        <f t="shared" si="51"/>
        <v>12</v>
      </c>
      <c r="D175" s="290">
        <v>142</v>
      </c>
      <c r="E175" s="300">
        <f t="shared" si="62"/>
        <v>0</v>
      </c>
      <c r="F175" s="292">
        <f t="shared" si="52"/>
        <v>0</v>
      </c>
      <c r="G175" s="292">
        <f t="shared" si="53"/>
        <v>0</v>
      </c>
      <c r="H175" s="293">
        <f t="shared" si="54"/>
        <v>0</v>
      </c>
      <c r="I175" s="301">
        <f t="shared" si="63"/>
        <v>2503705.0699999998</v>
      </c>
      <c r="J175" s="510">
        <f t="shared" si="55"/>
        <v>10803.66</v>
      </c>
      <c r="K175" s="292">
        <f t="shared" si="56"/>
        <v>9176.34</v>
      </c>
      <c r="L175" s="321">
        <f t="shared" si="66"/>
        <v>19980</v>
      </c>
      <c r="M175" s="300">
        <f t="shared" si="64"/>
        <v>0</v>
      </c>
      <c r="N175" s="292">
        <f t="shared" si="57"/>
        <v>0</v>
      </c>
      <c r="O175" s="292">
        <f t="shared" si="58"/>
        <v>0</v>
      </c>
      <c r="P175" s="293">
        <f t="shared" si="48"/>
        <v>0</v>
      </c>
      <c r="Q175" s="301">
        <f t="shared" si="65"/>
        <v>2620503.8699999987</v>
      </c>
      <c r="R175" s="292">
        <f t="shared" si="59"/>
        <v>11307.65</v>
      </c>
      <c r="S175" s="292">
        <f t="shared" si="60"/>
        <v>9832.35</v>
      </c>
      <c r="T175" s="321">
        <f t="shared" si="49"/>
        <v>21140</v>
      </c>
      <c r="U175" s="134"/>
      <c r="V175" s="134"/>
      <c r="W175" s="134"/>
      <c r="X175" s="134"/>
    </row>
    <row r="176" spans="1:24" s="1" customFormat="1" ht="15" customHeight="1">
      <c r="A176" s="409">
        <f t="shared" si="61"/>
        <v>5.2499999999999998E-2</v>
      </c>
      <c r="B176" s="406">
        <f t="shared" si="50"/>
        <v>4.3150684931506844E-3</v>
      </c>
      <c r="C176" s="197">
        <f t="shared" si="51"/>
        <v>12</v>
      </c>
      <c r="D176" s="290">
        <v>143</v>
      </c>
      <c r="E176" s="300">
        <f t="shared" si="62"/>
        <v>0</v>
      </c>
      <c r="F176" s="292">
        <f t="shared" si="52"/>
        <v>0</v>
      </c>
      <c r="G176" s="292">
        <f t="shared" si="53"/>
        <v>0</v>
      </c>
      <c r="H176" s="293">
        <f t="shared" si="54"/>
        <v>0</v>
      </c>
      <c r="I176" s="301">
        <f t="shared" si="63"/>
        <v>2494528.73</v>
      </c>
      <c r="J176" s="510">
        <f t="shared" si="55"/>
        <v>10764.06</v>
      </c>
      <c r="K176" s="292">
        <f t="shared" si="56"/>
        <v>9215.94</v>
      </c>
      <c r="L176" s="321">
        <f t="shared" si="66"/>
        <v>19980</v>
      </c>
      <c r="M176" s="300">
        <f t="shared" si="64"/>
        <v>0</v>
      </c>
      <c r="N176" s="292">
        <f t="shared" si="57"/>
        <v>0</v>
      </c>
      <c r="O176" s="292">
        <f t="shared" si="58"/>
        <v>0</v>
      </c>
      <c r="P176" s="293">
        <f t="shared" si="48"/>
        <v>0</v>
      </c>
      <c r="Q176" s="301">
        <f t="shared" si="65"/>
        <v>2610671.5199999986</v>
      </c>
      <c r="R176" s="292">
        <f t="shared" si="59"/>
        <v>11265.23</v>
      </c>
      <c r="S176" s="292">
        <f t="shared" si="60"/>
        <v>9874.77</v>
      </c>
      <c r="T176" s="321">
        <f t="shared" si="49"/>
        <v>21140</v>
      </c>
      <c r="U176" s="134"/>
      <c r="V176" s="134"/>
      <c r="W176" s="134"/>
      <c r="X176" s="134"/>
    </row>
    <row r="177" spans="1:24" s="1" customFormat="1" ht="15" customHeight="1">
      <c r="A177" s="409">
        <f t="shared" si="61"/>
        <v>5.2499999999999998E-2</v>
      </c>
      <c r="B177" s="406">
        <f t="shared" si="50"/>
        <v>4.3150684931506844E-3</v>
      </c>
      <c r="C177" s="197">
        <f t="shared" si="51"/>
        <v>12</v>
      </c>
      <c r="D177" s="290">
        <v>144</v>
      </c>
      <c r="E177" s="300">
        <f t="shared" si="62"/>
        <v>0</v>
      </c>
      <c r="F177" s="292">
        <f t="shared" si="52"/>
        <v>0</v>
      </c>
      <c r="G177" s="292">
        <f t="shared" si="53"/>
        <v>0</v>
      </c>
      <c r="H177" s="293">
        <f t="shared" si="54"/>
        <v>0</v>
      </c>
      <c r="I177" s="301">
        <f t="shared" si="63"/>
        <v>2485312.79</v>
      </c>
      <c r="J177" s="510">
        <f t="shared" si="55"/>
        <v>10724.29</v>
      </c>
      <c r="K177" s="292">
        <f t="shared" si="56"/>
        <v>9255.7099999999991</v>
      </c>
      <c r="L177" s="321">
        <f t="shared" si="66"/>
        <v>19980</v>
      </c>
      <c r="M177" s="300">
        <f t="shared" si="64"/>
        <v>0</v>
      </c>
      <c r="N177" s="292">
        <f t="shared" si="57"/>
        <v>0</v>
      </c>
      <c r="O177" s="292">
        <f t="shared" si="58"/>
        <v>0</v>
      </c>
      <c r="P177" s="293">
        <f t="shared" si="48"/>
        <v>0</v>
      </c>
      <c r="Q177" s="301">
        <f t="shared" si="65"/>
        <v>2600796.7499999986</v>
      </c>
      <c r="R177" s="292">
        <f t="shared" si="59"/>
        <v>11222.62</v>
      </c>
      <c r="S177" s="292">
        <f t="shared" si="60"/>
        <v>9917.3799999999992</v>
      </c>
      <c r="T177" s="321">
        <f t="shared" si="49"/>
        <v>21140</v>
      </c>
      <c r="U177" s="134"/>
      <c r="V177" s="134"/>
      <c r="W177" s="134"/>
      <c r="X177" s="134"/>
    </row>
    <row r="178" spans="1:24" s="1" customFormat="1" ht="15" customHeight="1">
      <c r="A178" s="409">
        <f t="shared" si="61"/>
        <v>5.2499999999999998E-2</v>
      </c>
      <c r="B178" s="406">
        <f t="shared" si="50"/>
        <v>4.3150684931506844E-3</v>
      </c>
      <c r="C178" s="197">
        <f t="shared" si="51"/>
        <v>13</v>
      </c>
      <c r="D178" s="290">
        <v>145</v>
      </c>
      <c r="E178" s="300">
        <f t="shared" si="62"/>
        <v>0</v>
      </c>
      <c r="F178" s="292">
        <f t="shared" si="52"/>
        <v>0</v>
      </c>
      <c r="G178" s="292">
        <f t="shared" si="53"/>
        <v>0</v>
      </c>
      <c r="H178" s="293">
        <f t="shared" si="54"/>
        <v>0</v>
      </c>
      <c r="I178" s="301">
        <f t="shared" si="63"/>
        <v>2476057.08</v>
      </c>
      <c r="J178" s="510">
        <f t="shared" si="55"/>
        <v>10684.36</v>
      </c>
      <c r="K178" s="292">
        <f t="shared" si="56"/>
        <v>9295.64</v>
      </c>
      <c r="L178" s="321">
        <f t="shared" si="66"/>
        <v>19980</v>
      </c>
      <c r="M178" s="300">
        <f t="shared" si="64"/>
        <v>0</v>
      </c>
      <c r="N178" s="292">
        <f t="shared" si="57"/>
        <v>0</v>
      </c>
      <c r="O178" s="292">
        <f t="shared" si="58"/>
        <v>0</v>
      </c>
      <c r="P178" s="293">
        <f t="shared" si="48"/>
        <v>0</v>
      </c>
      <c r="Q178" s="301">
        <f t="shared" si="65"/>
        <v>2590879.3699999987</v>
      </c>
      <c r="R178" s="292">
        <f t="shared" si="59"/>
        <v>11179.82</v>
      </c>
      <c r="S178" s="292">
        <f t="shared" si="60"/>
        <v>9960.18</v>
      </c>
      <c r="T178" s="321">
        <f t="shared" si="49"/>
        <v>21140</v>
      </c>
      <c r="U178" s="134"/>
      <c r="V178" s="134"/>
      <c r="W178" s="134"/>
      <c r="X178" s="134"/>
    </row>
    <row r="179" spans="1:24" s="1" customFormat="1" ht="15" customHeight="1">
      <c r="A179" s="409">
        <f t="shared" si="61"/>
        <v>5.2499999999999998E-2</v>
      </c>
      <c r="B179" s="406">
        <f t="shared" si="50"/>
        <v>4.3150684931506844E-3</v>
      </c>
      <c r="C179" s="197">
        <f t="shared" si="51"/>
        <v>13</v>
      </c>
      <c r="D179" s="290">
        <v>146</v>
      </c>
      <c r="E179" s="300">
        <f t="shared" si="62"/>
        <v>0</v>
      </c>
      <c r="F179" s="292">
        <f t="shared" si="52"/>
        <v>0</v>
      </c>
      <c r="G179" s="292">
        <f t="shared" si="53"/>
        <v>0</v>
      </c>
      <c r="H179" s="293">
        <f t="shared" si="54"/>
        <v>0</v>
      </c>
      <c r="I179" s="301">
        <f t="shared" si="63"/>
        <v>2466761.44</v>
      </c>
      <c r="J179" s="510">
        <f t="shared" si="55"/>
        <v>10644.24</v>
      </c>
      <c r="K179" s="292">
        <f t="shared" si="56"/>
        <v>9335.76</v>
      </c>
      <c r="L179" s="321">
        <f t="shared" si="66"/>
        <v>19980</v>
      </c>
      <c r="M179" s="300">
        <f t="shared" si="64"/>
        <v>0</v>
      </c>
      <c r="N179" s="292">
        <f t="shared" si="57"/>
        <v>0</v>
      </c>
      <c r="O179" s="292">
        <f t="shared" si="58"/>
        <v>0</v>
      </c>
      <c r="P179" s="293">
        <f t="shared" si="48"/>
        <v>0</v>
      </c>
      <c r="Q179" s="301">
        <f t="shared" si="65"/>
        <v>2580919.1899999985</v>
      </c>
      <c r="R179" s="292">
        <f t="shared" si="59"/>
        <v>11136.84</v>
      </c>
      <c r="S179" s="292">
        <f t="shared" si="60"/>
        <v>10003.16</v>
      </c>
      <c r="T179" s="321">
        <f t="shared" si="49"/>
        <v>21140</v>
      </c>
      <c r="U179" s="134"/>
      <c r="V179" s="134"/>
      <c r="W179" s="134"/>
      <c r="X179" s="134"/>
    </row>
    <row r="180" spans="1:24" s="1" customFormat="1" ht="15" customHeight="1">
      <c r="A180" s="409">
        <f t="shared" si="61"/>
        <v>5.2499999999999998E-2</v>
      </c>
      <c r="B180" s="406">
        <f t="shared" si="50"/>
        <v>4.3150684931506844E-3</v>
      </c>
      <c r="C180" s="197">
        <f t="shared" si="51"/>
        <v>13</v>
      </c>
      <c r="D180" s="290">
        <v>147</v>
      </c>
      <c r="E180" s="300">
        <f t="shared" si="62"/>
        <v>0</v>
      </c>
      <c r="F180" s="292">
        <f t="shared" si="52"/>
        <v>0</v>
      </c>
      <c r="G180" s="292">
        <f t="shared" si="53"/>
        <v>0</v>
      </c>
      <c r="H180" s="293">
        <f t="shared" si="54"/>
        <v>0</v>
      </c>
      <c r="I180" s="301">
        <f t="shared" si="63"/>
        <v>2457425.6800000002</v>
      </c>
      <c r="J180" s="510">
        <f t="shared" si="55"/>
        <v>10603.96</v>
      </c>
      <c r="K180" s="292">
        <f t="shared" si="56"/>
        <v>9376.0400000000009</v>
      </c>
      <c r="L180" s="321">
        <f t="shared" si="66"/>
        <v>19980</v>
      </c>
      <c r="M180" s="300">
        <f t="shared" si="64"/>
        <v>0</v>
      </c>
      <c r="N180" s="292">
        <f t="shared" si="57"/>
        <v>0</v>
      </c>
      <c r="O180" s="292">
        <f t="shared" si="58"/>
        <v>0</v>
      </c>
      <c r="P180" s="293">
        <f t="shared" si="48"/>
        <v>0</v>
      </c>
      <c r="Q180" s="301">
        <f t="shared" si="65"/>
        <v>2570916.0299999984</v>
      </c>
      <c r="R180" s="292">
        <f t="shared" si="59"/>
        <v>11093.68</v>
      </c>
      <c r="S180" s="292">
        <f t="shared" si="60"/>
        <v>10046.32</v>
      </c>
      <c r="T180" s="321">
        <f t="shared" si="49"/>
        <v>21140</v>
      </c>
      <c r="U180" s="134"/>
      <c r="V180" s="134"/>
      <c r="W180" s="134"/>
      <c r="X180" s="134"/>
    </row>
    <row r="181" spans="1:24" s="1" customFormat="1" ht="15" customHeight="1">
      <c r="A181" s="409">
        <f t="shared" si="61"/>
        <v>5.2499999999999998E-2</v>
      </c>
      <c r="B181" s="406">
        <f t="shared" si="50"/>
        <v>4.3150684931506844E-3</v>
      </c>
      <c r="C181" s="197">
        <f t="shared" si="51"/>
        <v>13</v>
      </c>
      <c r="D181" s="290">
        <v>148</v>
      </c>
      <c r="E181" s="300">
        <f t="shared" si="62"/>
        <v>0</v>
      </c>
      <c r="F181" s="292">
        <f t="shared" si="52"/>
        <v>0</v>
      </c>
      <c r="G181" s="292">
        <f t="shared" si="53"/>
        <v>0</v>
      </c>
      <c r="H181" s="293">
        <f t="shared" si="54"/>
        <v>0</v>
      </c>
      <c r="I181" s="301">
        <f t="shared" si="63"/>
        <v>2448049.64</v>
      </c>
      <c r="J181" s="510">
        <f t="shared" si="55"/>
        <v>10563.5</v>
      </c>
      <c r="K181" s="292">
        <f t="shared" si="56"/>
        <v>9416.5</v>
      </c>
      <c r="L181" s="321">
        <f t="shared" si="66"/>
        <v>19980</v>
      </c>
      <c r="M181" s="300">
        <f t="shared" si="64"/>
        <v>0</v>
      </c>
      <c r="N181" s="292">
        <f t="shared" si="57"/>
        <v>0</v>
      </c>
      <c r="O181" s="292">
        <f t="shared" si="58"/>
        <v>0</v>
      </c>
      <c r="P181" s="293">
        <f t="shared" si="48"/>
        <v>0</v>
      </c>
      <c r="Q181" s="301">
        <f t="shared" si="65"/>
        <v>2560869.7099999986</v>
      </c>
      <c r="R181" s="292">
        <f t="shared" si="59"/>
        <v>11050.33</v>
      </c>
      <c r="S181" s="292">
        <f t="shared" si="60"/>
        <v>10089.67</v>
      </c>
      <c r="T181" s="321">
        <f t="shared" si="49"/>
        <v>21140</v>
      </c>
      <c r="U181" s="134"/>
      <c r="V181" s="134"/>
      <c r="W181" s="134"/>
      <c r="X181" s="134"/>
    </row>
    <row r="182" spans="1:24" s="1" customFormat="1" ht="15" customHeight="1">
      <c r="A182" s="409">
        <f t="shared" si="61"/>
        <v>5.2499999999999998E-2</v>
      </c>
      <c r="B182" s="406">
        <f t="shared" si="50"/>
        <v>4.3150684931506844E-3</v>
      </c>
      <c r="C182" s="197">
        <f t="shared" si="51"/>
        <v>13</v>
      </c>
      <c r="D182" s="290">
        <v>149</v>
      </c>
      <c r="E182" s="300">
        <f t="shared" si="62"/>
        <v>0</v>
      </c>
      <c r="F182" s="292">
        <f t="shared" si="52"/>
        <v>0</v>
      </c>
      <c r="G182" s="292">
        <f t="shared" si="53"/>
        <v>0</v>
      </c>
      <c r="H182" s="293">
        <f t="shared" si="54"/>
        <v>0</v>
      </c>
      <c r="I182" s="301">
        <f t="shared" si="63"/>
        <v>2438633.14</v>
      </c>
      <c r="J182" s="510">
        <f t="shared" si="55"/>
        <v>10522.87</v>
      </c>
      <c r="K182" s="292">
        <f t="shared" si="56"/>
        <v>9457.1299999999992</v>
      </c>
      <c r="L182" s="321">
        <f t="shared" si="66"/>
        <v>19980</v>
      </c>
      <c r="M182" s="300">
        <f t="shared" si="64"/>
        <v>0</v>
      </c>
      <c r="N182" s="292">
        <f t="shared" si="57"/>
        <v>0</v>
      </c>
      <c r="O182" s="292">
        <f t="shared" si="58"/>
        <v>0</v>
      </c>
      <c r="P182" s="293">
        <f t="shared" si="48"/>
        <v>0</v>
      </c>
      <c r="Q182" s="301">
        <f t="shared" si="65"/>
        <v>2550780.0399999986</v>
      </c>
      <c r="R182" s="292">
        <f t="shared" si="59"/>
        <v>11006.79</v>
      </c>
      <c r="S182" s="292">
        <f t="shared" si="60"/>
        <v>10133.209999999999</v>
      </c>
      <c r="T182" s="321">
        <f t="shared" si="49"/>
        <v>21140</v>
      </c>
      <c r="U182" s="134"/>
      <c r="V182" s="134"/>
      <c r="W182" s="134"/>
      <c r="X182" s="134"/>
    </row>
    <row r="183" spans="1:24" s="1" customFormat="1" ht="15" customHeight="1">
      <c r="A183" s="409">
        <f t="shared" si="61"/>
        <v>5.2499999999999998E-2</v>
      </c>
      <c r="B183" s="406">
        <f t="shared" si="50"/>
        <v>4.3150684931506844E-3</v>
      </c>
      <c r="C183" s="197">
        <f t="shared" si="51"/>
        <v>13</v>
      </c>
      <c r="D183" s="290">
        <v>150</v>
      </c>
      <c r="E183" s="300">
        <f t="shared" si="62"/>
        <v>0</v>
      </c>
      <c r="F183" s="292">
        <f t="shared" si="52"/>
        <v>0</v>
      </c>
      <c r="G183" s="292">
        <f t="shared" si="53"/>
        <v>0</v>
      </c>
      <c r="H183" s="293">
        <f t="shared" si="54"/>
        <v>0</v>
      </c>
      <c r="I183" s="301">
        <f t="shared" si="63"/>
        <v>2429176.0100000002</v>
      </c>
      <c r="J183" s="510">
        <f t="shared" si="55"/>
        <v>10482.06</v>
      </c>
      <c r="K183" s="292">
        <f t="shared" si="56"/>
        <v>9497.94</v>
      </c>
      <c r="L183" s="321">
        <f t="shared" si="66"/>
        <v>19980</v>
      </c>
      <c r="M183" s="300">
        <f t="shared" si="64"/>
        <v>0</v>
      </c>
      <c r="N183" s="292">
        <f t="shared" si="57"/>
        <v>0</v>
      </c>
      <c r="O183" s="292">
        <f t="shared" si="58"/>
        <v>0</v>
      </c>
      <c r="P183" s="293">
        <f t="shared" si="48"/>
        <v>0</v>
      </c>
      <c r="Q183" s="301">
        <f t="shared" si="65"/>
        <v>2540646.8299999987</v>
      </c>
      <c r="R183" s="292">
        <f t="shared" si="59"/>
        <v>10963.07</v>
      </c>
      <c r="S183" s="292">
        <f t="shared" si="60"/>
        <v>10176.93</v>
      </c>
      <c r="T183" s="321">
        <f t="shared" si="49"/>
        <v>21140</v>
      </c>
      <c r="U183" s="134"/>
      <c r="V183" s="134"/>
      <c r="W183" s="134"/>
      <c r="X183" s="134"/>
    </row>
    <row r="184" spans="1:24" s="1" customFormat="1" ht="15" customHeight="1">
      <c r="A184" s="409">
        <f t="shared" si="61"/>
        <v>5.2499999999999998E-2</v>
      </c>
      <c r="B184" s="406">
        <f t="shared" si="50"/>
        <v>4.3150684931506844E-3</v>
      </c>
      <c r="C184" s="197">
        <f t="shared" si="51"/>
        <v>13</v>
      </c>
      <c r="D184" s="290">
        <v>151</v>
      </c>
      <c r="E184" s="300">
        <f t="shared" si="62"/>
        <v>0</v>
      </c>
      <c r="F184" s="292">
        <f t="shared" si="52"/>
        <v>0</v>
      </c>
      <c r="G184" s="292">
        <f t="shared" si="53"/>
        <v>0</v>
      </c>
      <c r="H184" s="293">
        <f t="shared" si="54"/>
        <v>0</v>
      </c>
      <c r="I184" s="301">
        <f t="shared" si="63"/>
        <v>2419678.0700000003</v>
      </c>
      <c r="J184" s="510">
        <f t="shared" si="55"/>
        <v>10441.08</v>
      </c>
      <c r="K184" s="292">
        <f t="shared" si="56"/>
        <v>9538.92</v>
      </c>
      <c r="L184" s="321">
        <f t="shared" si="66"/>
        <v>19980</v>
      </c>
      <c r="M184" s="300">
        <f t="shared" si="64"/>
        <v>0</v>
      </c>
      <c r="N184" s="292">
        <f t="shared" si="57"/>
        <v>0</v>
      </c>
      <c r="O184" s="292">
        <f t="shared" si="58"/>
        <v>0</v>
      </c>
      <c r="P184" s="293">
        <f t="shared" si="48"/>
        <v>0</v>
      </c>
      <c r="Q184" s="301">
        <f t="shared" si="65"/>
        <v>2530469.8999999985</v>
      </c>
      <c r="R184" s="292">
        <f t="shared" si="59"/>
        <v>10919.15</v>
      </c>
      <c r="S184" s="292">
        <f t="shared" si="60"/>
        <v>10220.85</v>
      </c>
      <c r="T184" s="321">
        <f t="shared" si="49"/>
        <v>21140</v>
      </c>
      <c r="U184" s="134"/>
      <c r="V184" s="134"/>
      <c r="W184" s="134"/>
      <c r="X184" s="134"/>
    </row>
    <row r="185" spans="1:24" s="1" customFormat="1" ht="15" customHeight="1">
      <c r="A185" s="409">
        <f t="shared" si="61"/>
        <v>5.2499999999999998E-2</v>
      </c>
      <c r="B185" s="406">
        <f t="shared" si="50"/>
        <v>4.3150684931506844E-3</v>
      </c>
      <c r="C185" s="197">
        <f t="shared" si="51"/>
        <v>13</v>
      </c>
      <c r="D185" s="290">
        <v>152</v>
      </c>
      <c r="E185" s="300">
        <f t="shared" si="62"/>
        <v>0</v>
      </c>
      <c r="F185" s="292">
        <f t="shared" si="52"/>
        <v>0</v>
      </c>
      <c r="G185" s="292">
        <f t="shared" si="53"/>
        <v>0</v>
      </c>
      <c r="H185" s="293">
        <f t="shared" si="54"/>
        <v>0</v>
      </c>
      <c r="I185" s="301">
        <f t="shared" si="63"/>
        <v>2410139.1500000004</v>
      </c>
      <c r="J185" s="510">
        <f t="shared" si="55"/>
        <v>10399.92</v>
      </c>
      <c r="K185" s="292">
        <f t="shared" si="56"/>
        <v>9580.08</v>
      </c>
      <c r="L185" s="321">
        <f t="shared" si="66"/>
        <v>19980</v>
      </c>
      <c r="M185" s="300">
        <f t="shared" si="64"/>
        <v>0</v>
      </c>
      <c r="N185" s="292">
        <f t="shared" si="57"/>
        <v>0</v>
      </c>
      <c r="O185" s="292">
        <f t="shared" si="58"/>
        <v>0</v>
      </c>
      <c r="P185" s="293">
        <f t="shared" si="48"/>
        <v>0</v>
      </c>
      <c r="Q185" s="301">
        <f t="shared" si="65"/>
        <v>2520249.0499999984</v>
      </c>
      <c r="R185" s="292">
        <f t="shared" si="59"/>
        <v>10875.05</v>
      </c>
      <c r="S185" s="292">
        <f t="shared" si="60"/>
        <v>10264.950000000001</v>
      </c>
      <c r="T185" s="321">
        <f t="shared" si="49"/>
        <v>21140</v>
      </c>
      <c r="U185" s="134"/>
      <c r="V185" s="134"/>
      <c r="W185" s="134"/>
      <c r="X185" s="134"/>
    </row>
    <row r="186" spans="1:24" s="1" customFormat="1" ht="15" customHeight="1">
      <c r="A186" s="409">
        <f t="shared" si="61"/>
        <v>5.2499999999999998E-2</v>
      </c>
      <c r="B186" s="406">
        <f t="shared" si="50"/>
        <v>4.3150684931506844E-3</v>
      </c>
      <c r="C186" s="197">
        <f t="shared" si="51"/>
        <v>13</v>
      </c>
      <c r="D186" s="290">
        <v>153</v>
      </c>
      <c r="E186" s="300">
        <f t="shared" si="62"/>
        <v>0</v>
      </c>
      <c r="F186" s="292">
        <f t="shared" si="52"/>
        <v>0</v>
      </c>
      <c r="G186" s="292">
        <f t="shared" si="53"/>
        <v>0</v>
      </c>
      <c r="H186" s="293">
        <f t="shared" si="54"/>
        <v>0</v>
      </c>
      <c r="I186" s="301">
        <f t="shared" si="63"/>
        <v>2400559.0700000003</v>
      </c>
      <c r="J186" s="510">
        <f t="shared" si="55"/>
        <v>10358.58</v>
      </c>
      <c r="K186" s="292">
        <f t="shared" si="56"/>
        <v>9621.42</v>
      </c>
      <c r="L186" s="321">
        <f t="shared" si="66"/>
        <v>19980</v>
      </c>
      <c r="M186" s="300">
        <f t="shared" si="64"/>
        <v>0</v>
      </c>
      <c r="N186" s="292">
        <f t="shared" si="57"/>
        <v>0</v>
      </c>
      <c r="O186" s="292">
        <f t="shared" si="58"/>
        <v>0</v>
      </c>
      <c r="P186" s="293">
        <f t="shared" si="48"/>
        <v>0</v>
      </c>
      <c r="Q186" s="301">
        <f t="shared" si="65"/>
        <v>2509984.0999999982</v>
      </c>
      <c r="R186" s="292">
        <f t="shared" si="59"/>
        <v>10830.75</v>
      </c>
      <c r="S186" s="292">
        <f t="shared" si="60"/>
        <v>10309.25</v>
      </c>
      <c r="T186" s="321">
        <f t="shared" si="49"/>
        <v>21140</v>
      </c>
      <c r="U186" s="134"/>
      <c r="V186" s="134"/>
      <c r="W186" s="134"/>
      <c r="X186" s="134"/>
    </row>
    <row r="187" spans="1:24" s="1" customFormat="1" ht="15" customHeight="1">
      <c r="A187" s="409">
        <f t="shared" si="61"/>
        <v>5.2499999999999998E-2</v>
      </c>
      <c r="B187" s="406">
        <f t="shared" si="50"/>
        <v>4.3150684931506844E-3</v>
      </c>
      <c r="C187" s="197">
        <f t="shared" si="51"/>
        <v>13</v>
      </c>
      <c r="D187" s="290">
        <v>154</v>
      </c>
      <c r="E187" s="300">
        <f t="shared" si="62"/>
        <v>0</v>
      </c>
      <c r="F187" s="292">
        <f t="shared" si="52"/>
        <v>0</v>
      </c>
      <c r="G187" s="292">
        <f t="shared" si="53"/>
        <v>0</v>
      </c>
      <c r="H187" s="293">
        <f t="shared" si="54"/>
        <v>0</v>
      </c>
      <c r="I187" s="301">
        <f t="shared" si="63"/>
        <v>2390937.6500000004</v>
      </c>
      <c r="J187" s="510">
        <f t="shared" si="55"/>
        <v>10317.06</v>
      </c>
      <c r="K187" s="292">
        <f t="shared" si="56"/>
        <v>9662.94</v>
      </c>
      <c r="L187" s="321">
        <f t="shared" si="66"/>
        <v>19980</v>
      </c>
      <c r="M187" s="300">
        <f t="shared" si="64"/>
        <v>0</v>
      </c>
      <c r="N187" s="292">
        <f t="shared" si="57"/>
        <v>0</v>
      </c>
      <c r="O187" s="292">
        <f t="shared" si="58"/>
        <v>0</v>
      </c>
      <c r="P187" s="293">
        <f t="shared" si="48"/>
        <v>0</v>
      </c>
      <c r="Q187" s="301">
        <f t="shared" si="65"/>
        <v>2499674.8499999982</v>
      </c>
      <c r="R187" s="292">
        <f t="shared" si="59"/>
        <v>10786.27</v>
      </c>
      <c r="S187" s="292">
        <f t="shared" si="60"/>
        <v>10353.73</v>
      </c>
      <c r="T187" s="321">
        <f t="shared" si="49"/>
        <v>21140</v>
      </c>
      <c r="U187" s="134"/>
      <c r="V187" s="134"/>
      <c r="W187" s="134"/>
      <c r="X187" s="134"/>
    </row>
    <row r="188" spans="1:24" s="1" customFormat="1" ht="15" customHeight="1">
      <c r="A188" s="409">
        <f t="shared" si="61"/>
        <v>5.2499999999999998E-2</v>
      </c>
      <c r="B188" s="406">
        <f t="shared" si="50"/>
        <v>4.3150684931506844E-3</v>
      </c>
      <c r="C188" s="197">
        <f t="shared" si="51"/>
        <v>13</v>
      </c>
      <c r="D188" s="290">
        <v>155</v>
      </c>
      <c r="E188" s="300">
        <f t="shared" si="62"/>
        <v>0</v>
      </c>
      <c r="F188" s="292">
        <f t="shared" si="52"/>
        <v>0</v>
      </c>
      <c r="G188" s="292">
        <f t="shared" si="53"/>
        <v>0</v>
      </c>
      <c r="H188" s="293">
        <f t="shared" si="54"/>
        <v>0</v>
      </c>
      <c r="I188" s="301">
        <f t="shared" si="63"/>
        <v>2381274.7100000004</v>
      </c>
      <c r="J188" s="510">
        <f t="shared" si="55"/>
        <v>10275.36</v>
      </c>
      <c r="K188" s="292">
        <f t="shared" si="56"/>
        <v>9704.64</v>
      </c>
      <c r="L188" s="321">
        <f t="shared" si="66"/>
        <v>19980</v>
      </c>
      <c r="M188" s="300">
        <f t="shared" si="64"/>
        <v>0</v>
      </c>
      <c r="N188" s="292">
        <f t="shared" si="57"/>
        <v>0</v>
      </c>
      <c r="O188" s="292">
        <f t="shared" si="58"/>
        <v>0</v>
      </c>
      <c r="P188" s="293">
        <f t="shared" si="48"/>
        <v>0</v>
      </c>
      <c r="Q188" s="301">
        <f t="shared" si="65"/>
        <v>2489321.1199999982</v>
      </c>
      <c r="R188" s="292">
        <f t="shared" si="59"/>
        <v>10741.59</v>
      </c>
      <c r="S188" s="292">
        <f t="shared" si="60"/>
        <v>10398.41</v>
      </c>
      <c r="T188" s="321">
        <f t="shared" si="49"/>
        <v>21140</v>
      </c>
      <c r="U188" s="134"/>
      <c r="V188" s="134"/>
      <c r="W188" s="134"/>
      <c r="X188" s="134"/>
    </row>
    <row r="189" spans="1:24" s="1" customFormat="1" ht="15" customHeight="1">
      <c r="A189" s="409">
        <f t="shared" si="61"/>
        <v>5.2499999999999998E-2</v>
      </c>
      <c r="B189" s="406">
        <f t="shared" si="50"/>
        <v>4.3150684931506844E-3</v>
      </c>
      <c r="C189" s="197">
        <f t="shared" si="51"/>
        <v>13</v>
      </c>
      <c r="D189" s="290">
        <v>156</v>
      </c>
      <c r="E189" s="300">
        <f t="shared" si="62"/>
        <v>0</v>
      </c>
      <c r="F189" s="292">
        <f t="shared" si="52"/>
        <v>0</v>
      </c>
      <c r="G189" s="292">
        <f t="shared" si="53"/>
        <v>0</v>
      </c>
      <c r="H189" s="293">
        <f t="shared" si="54"/>
        <v>0</v>
      </c>
      <c r="I189" s="301">
        <f t="shared" si="63"/>
        <v>2371570.0700000003</v>
      </c>
      <c r="J189" s="510">
        <f t="shared" si="55"/>
        <v>10233.49</v>
      </c>
      <c r="K189" s="292">
        <f t="shared" si="56"/>
        <v>9746.51</v>
      </c>
      <c r="L189" s="321">
        <f t="shared" si="66"/>
        <v>19980</v>
      </c>
      <c r="M189" s="300">
        <f t="shared" si="64"/>
        <v>0</v>
      </c>
      <c r="N189" s="292">
        <f t="shared" si="57"/>
        <v>0</v>
      </c>
      <c r="O189" s="292">
        <f t="shared" si="58"/>
        <v>0</v>
      </c>
      <c r="P189" s="293">
        <f t="shared" si="48"/>
        <v>0</v>
      </c>
      <c r="Q189" s="301">
        <f t="shared" si="65"/>
        <v>2478922.7099999981</v>
      </c>
      <c r="R189" s="292">
        <f t="shared" si="59"/>
        <v>10696.72</v>
      </c>
      <c r="S189" s="292">
        <f t="shared" si="60"/>
        <v>10443.280000000001</v>
      </c>
      <c r="T189" s="321">
        <f t="shared" si="49"/>
        <v>21140</v>
      </c>
      <c r="U189" s="134"/>
      <c r="V189" s="134"/>
      <c r="W189" s="134"/>
      <c r="X189" s="134"/>
    </row>
    <row r="190" spans="1:24" s="1" customFormat="1" ht="15" customHeight="1">
      <c r="A190" s="409">
        <f t="shared" si="61"/>
        <v>5.2499999999999998E-2</v>
      </c>
      <c r="B190" s="406">
        <f t="shared" si="50"/>
        <v>4.3150684931506844E-3</v>
      </c>
      <c r="C190" s="197">
        <f t="shared" si="51"/>
        <v>14</v>
      </c>
      <c r="D190" s="290">
        <v>157</v>
      </c>
      <c r="E190" s="300">
        <f t="shared" si="62"/>
        <v>0</v>
      </c>
      <c r="F190" s="292">
        <f t="shared" si="52"/>
        <v>0</v>
      </c>
      <c r="G190" s="292">
        <f t="shared" si="53"/>
        <v>0</v>
      </c>
      <c r="H190" s="293">
        <f t="shared" si="54"/>
        <v>0</v>
      </c>
      <c r="I190" s="301">
        <f t="shared" si="63"/>
        <v>2361823.5600000005</v>
      </c>
      <c r="J190" s="510">
        <f t="shared" si="55"/>
        <v>10191.43</v>
      </c>
      <c r="K190" s="292">
        <f t="shared" si="56"/>
        <v>9788.57</v>
      </c>
      <c r="L190" s="321">
        <f t="shared" si="66"/>
        <v>19980</v>
      </c>
      <c r="M190" s="300">
        <f t="shared" si="64"/>
        <v>0</v>
      </c>
      <c r="N190" s="292">
        <f t="shared" si="57"/>
        <v>0</v>
      </c>
      <c r="O190" s="292">
        <f t="shared" si="58"/>
        <v>0</v>
      </c>
      <c r="P190" s="293">
        <f t="shared" si="48"/>
        <v>0</v>
      </c>
      <c r="Q190" s="301">
        <f t="shared" si="65"/>
        <v>2468479.4299999983</v>
      </c>
      <c r="R190" s="292">
        <f t="shared" si="59"/>
        <v>10651.66</v>
      </c>
      <c r="S190" s="292">
        <f t="shared" si="60"/>
        <v>10488.34</v>
      </c>
      <c r="T190" s="321">
        <f t="shared" si="49"/>
        <v>21140</v>
      </c>
      <c r="U190" s="134"/>
      <c r="V190" s="134"/>
      <c r="W190" s="134"/>
      <c r="X190" s="134"/>
    </row>
    <row r="191" spans="1:24" s="1" customFormat="1" ht="15" customHeight="1">
      <c r="A191" s="409">
        <f t="shared" si="61"/>
        <v>5.2499999999999998E-2</v>
      </c>
      <c r="B191" s="406">
        <f t="shared" si="50"/>
        <v>4.3150684931506844E-3</v>
      </c>
      <c r="C191" s="197">
        <f t="shared" si="51"/>
        <v>14</v>
      </c>
      <c r="D191" s="290">
        <v>158</v>
      </c>
      <c r="E191" s="300">
        <f t="shared" si="62"/>
        <v>0</v>
      </c>
      <c r="F191" s="292">
        <f t="shared" si="52"/>
        <v>0</v>
      </c>
      <c r="G191" s="292">
        <f t="shared" si="53"/>
        <v>0</v>
      </c>
      <c r="H191" s="293">
        <f t="shared" si="54"/>
        <v>0</v>
      </c>
      <c r="I191" s="301">
        <f t="shared" si="63"/>
        <v>2352034.9900000007</v>
      </c>
      <c r="J191" s="510">
        <f t="shared" si="55"/>
        <v>10149.19</v>
      </c>
      <c r="K191" s="292">
        <f t="shared" si="56"/>
        <v>9830.81</v>
      </c>
      <c r="L191" s="321">
        <f t="shared" si="66"/>
        <v>19980</v>
      </c>
      <c r="M191" s="300">
        <f t="shared" si="64"/>
        <v>0</v>
      </c>
      <c r="N191" s="292">
        <f t="shared" si="57"/>
        <v>0</v>
      </c>
      <c r="O191" s="292">
        <f t="shared" si="58"/>
        <v>0</v>
      </c>
      <c r="P191" s="293">
        <f t="shared" si="48"/>
        <v>0</v>
      </c>
      <c r="Q191" s="301">
        <f t="shared" si="65"/>
        <v>2457991.0899999985</v>
      </c>
      <c r="R191" s="292">
        <f t="shared" si="59"/>
        <v>10606.4</v>
      </c>
      <c r="S191" s="292">
        <f t="shared" si="60"/>
        <v>10533.6</v>
      </c>
      <c r="T191" s="321">
        <f t="shared" si="49"/>
        <v>21140</v>
      </c>
      <c r="U191" s="134"/>
      <c r="V191" s="134"/>
      <c r="W191" s="134"/>
      <c r="X191" s="134"/>
    </row>
    <row r="192" spans="1:24" s="1" customFormat="1" ht="15" customHeight="1">
      <c r="A192" s="409">
        <f t="shared" si="61"/>
        <v>5.2499999999999998E-2</v>
      </c>
      <c r="B192" s="406">
        <f t="shared" si="50"/>
        <v>4.3150684931506844E-3</v>
      </c>
      <c r="C192" s="197">
        <f t="shared" si="51"/>
        <v>14</v>
      </c>
      <c r="D192" s="290">
        <v>159</v>
      </c>
      <c r="E192" s="300">
        <f t="shared" si="62"/>
        <v>0</v>
      </c>
      <c r="F192" s="292">
        <f t="shared" si="52"/>
        <v>0</v>
      </c>
      <c r="G192" s="292">
        <f t="shared" si="53"/>
        <v>0</v>
      </c>
      <c r="H192" s="293">
        <f t="shared" si="54"/>
        <v>0</v>
      </c>
      <c r="I192" s="301">
        <f t="shared" si="63"/>
        <v>2342204.1800000006</v>
      </c>
      <c r="J192" s="510">
        <f t="shared" si="55"/>
        <v>10106.77</v>
      </c>
      <c r="K192" s="292">
        <f t="shared" si="56"/>
        <v>9873.23</v>
      </c>
      <c r="L192" s="321">
        <f t="shared" si="66"/>
        <v>19980</v>
      </c>
      <c r="M192" s="300">
        <f t="shared" si="64"/>
        <v>0</v>
      </c>
      <c r="N192" s="292">
        <f t="shared" si="57"/>
        <v>0</v>
      </c>
      <c r="O192" s="292">
        <f t="shared" si="58"/>
        <v>0</v>
      </c>
      <c r="P192" s="293">
        <f t="shared" si="48"/>
        <v>0</v>
      </c>
      <c r="Q192" s="301">
        <f t="shared" si="65"/>
        <v>2447457.4899999984</v>
      </c>
      <c r="R192" s="292">
        <f t="shared" si="59"/>
        <v>10560.95</v>
      </c>
      <c r="S192" s="292">
        <f t="shared" si="60"/>
        <v>10579.05</v>
      </c>
      <c r="T192" s="321">
        <f t="shared" si="49"/>
        <v>21140</v>
      </c>
      <c r="U192" s="134"/>
      <c r="V192" s="134"/>
      <c r="W192" s="134"/>
      <c r="X192" s="134"/>
    </row>
    <row r="193" spans="1:24" s="1" customFormat="1" ht="15" customHeight="1">
      <c r="A193" s="409">
        <f t="shared" si="61"/>
        <v>5.2499999999999998E-2</v>
      </c>
      <c r="B193" s="406">
        <f t="shared" si="50"/>
        <v>4.3150684931506844E-3</v>
      </c>
      <c r="C193" s="197">
        <f t="shared" si="51"/>
        <v>14</v>
      </c>
      <c r="D193" s="290">
        <v>160</v>
      </c>
      <c r="E193" s="300">
        <f t="shared" si="62"/>
        <v>0</v>
      </c>
      <c r="F193" s="292">
        <f t="shared" si="52"/>
        <v>0</v>
      </c>
      <c r="G193" s="292">
        <f t="shared" si="53"/>
        <v>0</v>
      </c>
      <c r="H193" s="293">
        <f t="shared" si="54"/>
        <v>0</v>
      </c>
      <c r="I193" s="301">
        <f t="shared" si="63"/>
        <v>2332330.9500000007</v>
      </c>
      <c r="J193" s="510">
        <f t="shared" si="55"/>
        <v>10064.17</v>
      </c>
      <c r="K193" s="292">
        <f t="shared" si="56"/>
        <v>9915.83</v>
      </c>
      <c r="L193" s="321">
        <f t="shared" si="66"/>
        <v>19980</v>
      </c>
      <c r="M193" s="300">
        <f t="shared" si="64"/>
        <v>0</v>
      </c>
      <c r="N193" s="292">
        <f t="shared" si="57"/>
        <v>0</v>
      </c>
      <c r="O193" s="292">
        <f t="shared" si="58"/>
        <v>0</v>
      </c>
      <c r="P193" s="293">
        <f t="shared" si="48"/>
        <v>0</v>
      </c>
      <c r="Q193" s="301">
        <f t="shared" si="65"/>
        <v>2436878.4399999985</v>
      </c>
      <c r="R193" s="292">
        <f t="shared" si="59"/>
        <v>10515.3</v>
      </c>
      <c r="S193" s="292">
        <f t="shared" si="60"/>
        <v>10624.7</v>
      </c>
      <c r="T193" s="321">
        <f t="shared" si="49"/>
        <v>21140</v>
      </c>
      <c r="U193" s="134"/>
      <c r="V193" s="134"/>
      <c r="W193" s="134"/>
      <c r="X193" s="134"/>
    </row>
    <row r="194" spans="1:24" s="1" customFormat="1" ht="15" customHeight="1">
      <c r="A194" s="409">
        <f t="shared" si="61"/>
        <v>5.2499999999999998E-2</v>
      </c>
      <c r="B194" s="406">
        <f t="shared" si="50"/>
        <v>4.3150684931506844E-3</v>
      </c>
      <c r="C194" s="197">
        <f t="shared" si="51"/>
        <v>14</v>
      </c>
      <c r="D194" s="290">
        <v>161</v>
      </c>
      <c r="E194" s="300">
        <f t="shared" si="62"/>
        <v>0</v>
      </c>
      <c r="F194" s="292">
        <f t="shared" si="52"/>
        <v>0</v>
      </c>
      <c r="G194" s="292">
        <f t="shared" si="53"/>
        <v>0</v>
      </c>
      <c r="H194" s="293">
        <f t="shared" si="54"/>
        <v>0</v>
      </c>
      <c r="I194" s="301">
        <f t="shared" si="63"/>
        <v>2322415.1200000006</v>
      </c>
      <c r="J194" s="510">
        <f t="shared" si="55"/>
        <v>10021.379999999999</v>
      </c>
      <c r="K194" s="292">
        <f t="shared" si="56"/>
        <v>9958.6200000000008</v>
      </c>
      <c r="L194" s="321">
        <f t="shared" si="66"/>
        <v>19980</v>
      </c>
      <c r="M194" s="300">
        <f t="shared" si="64"/>
        <v>0</v>
      </c>
      <c r="N194" s="292">
        <f t="shared" si="57"/>
        <v>0</v>
      </c>
      <c r="O194" s="292">
        <f t="shared" si="58"/>
        <v>0</v>
      </c>
      <c r="P194" s="293">
        <f t="shared" si="48"/>
        <v>0</v>
      </c>
      <c r="Q194" s="301">
        <f t="shared" si="65"/>
        <v>2426253.7399999984</v>
      </c>
      <c r="R194" s="292">
        <f t="shared" si="59"/>
        <v>10469.450000000001</v>
      </c>
      <c r="S194" s="292">
        <f t="shared" si="60"/>
        <v>10670.55</v>
      </c>
      <c r="T194" s="321">
        <f t="shared" si="49"/>
        <v>21140</v>
      </c>
      <c r="U194" s="134"/>
      <c r="V194" s="134"/>
      <c r="W194" s="134"/>
      <c r="X194" s="134"/>
    </row>
    <row r="195" spans="1:24" s="1" customFormat="1" ht="15" customHeight="1">
      <c r="A195" s="409">
        <f t="shared" si="61"/>
        <v>5.2499999999999998E-2</v>
      </c>
      <c r="B195" s="406">
        <f t="shared" si="50"/>
        <v>4.3150684931506844E-3</v>
      </c>
      <c r="C195" s="197">
        <f t="shared" si="51"/>
        <v>14</v>
      </c>
      <c r="D195" s="290">
        <v>162</v>
      </c>
      <c r="E195" s="300">
        <f t="shared" si="62"/>
        <v>0</v>
      </c>
      <c r="F195" s="292">
        <f t="shared" si="52"/>
        <v>0</v>
      </c>
      <c r="G195" s="292">
        <f t="shared" si="53"/>
        <v>0</v>
      </c>
      <c r="H195" s="293">
        <f t="shared" si="54"/>
        <v>0</v>
      </c>
      <c r="I195" s="301">
        <f t="shared" si="63"/>
        <v>2312456.5000000005</v>
      </c>
      <c r="J195" s="510">
        <f t="shared" si="55"/>
        <v>9978.41</v>
      </c>
      <c r="K195" s="292">
        <f t="shared" si="56"/>
        <v>10001.59</v>
      </c>
      <c r="L195" s="321">
        <f t="shared" si="66"/>
        <v>19980</v>
      </c>
      <c r="M195" s="300">
        <f t="shared" si="64"/>
        <v>0</v>
      </c>
      <c r="N195" s="292">
        <f t="shared" si="57"/>
        <v>0</v>
      </c>
      <c r="O195" s="292">
        <f t="shared" si="58"/>
        <v>0</v>
      </c>
      <c r="P195" s="293">
        <f t="shared" si="48"/>
        <v>0</v>
      </c>
      <c r="Q195" s="301">
        <f t="shared" si="65"/>
        <v>2415583.1899999985</v>
      </c>
      <c r="R195" s="292">
        <f t="shared" si="59"/>
        <v>10423.41</v>
      </c>
      <c r="S195" s="292">
        <f t="shared" si="60"/>
        <v>10716.59</v>
      </c>
      <c r="T195" s="321">
        <f t="shared" si="49"/>
        <v>21140</v>
      </c>
      <c r="U195" s="134"/>
      <c r="V195" s="134"/>
      <c r="W195" s="134"/>
      <c r="X195" s="134"/>
    </row>
    <row r="196" spans="1:24" s="1" customFormat="1" ht="15" customHeight="1">
      <c r="A196" s="409">
        <f t="shared" si="61"/>
        <v>5.2499999999999998E-2</v>
      </c>
      <c r="B196" s="406">
        <f t="shared" si="50"/>
        <v>4.3150684931506844E-3</v>
      </c>
      <c r="C196" s="197">
        <f t="shared" si="51"/>
        <v>14</v>
      </c>
      <c r="D196" s="290">
        <v>163</v>
      </c>
      <c r="E196" s="300">
        <f t="shared" si="62"/>
        <v>0</v>
      </c>
      <c r="F196" s="292">
        <f t="shared" si="52"/>
        <v>0</v>
      </c>
      <c r="G196" s="292">
        <f t="shared" si="53"/>
        <v>0</v>
      </c>
      <c r="H196" s="293">
        <f t="shared" si="54"/>
        <v>0</v>
      </c>
      <c r="I196" s="301">
        <f t="shared" si="63"/>
        <v>2302454.9100000006</v>
      </c>
      <c r="J196" s="510">
        <f t="shared" si="55"/>
        <v>9935.25</v>
      </c>
      <c r="K196" s="292">
        <f t="shared" si="56"/>
        <v>10044.75</v>
      </c>
      <c r="L196" s="321">
        <f t="shared" si="66"/>
        <v>19980</v>
      </c>
      <c r="M196" s="300">
        <f t="shared" si="64"/>
        <v>0</v>
      </c>
      <c r="N196" s="292">
        <f t="shared" si="57"/>
        <v>0</v>
      </c>
      <c r="O196" s="292">
        <f t="shared" si="58"/>
        <v>0</v>
      </c>
      <c r="P196" s="293">
        <f t="shared" si="48"/>
        <v>0</v>
      </c>
      <c r="Q196" s="301">
        <f t="shared" si="65"/>
        <v>2404866.5999999987</v>
      </c>
      <c r="R196" s="292">
        <f t="shared" si="59"/>
        <v>10377.16</v>
      </c>
      <c r="S196" s="292">
        <f t="shared" si="60"/>
        <v>10762.84</v>
      </c>
      <c r="T196" s="321">
        <f t="shared" si="49"/>
        <v>21140</v>
      </c>
      <c r="U196" s="134"/>
      <c r="V196" s="134"/>
      <c r="W196" s="134"/>
      <c r="X196" s="134"/>
    </row>
    <row r="197" spans="1:24" s="1" customFormat="1" ht="15" customHeight="1">
      <c r="A197" s="409">
        <f t="shared" si="61"/>
        <v>5.2499999999999998E-2</v>
      </c>
      <c r="B197" s="406">
        <f t="shared" si="50"/>
        <v>4.3150684931506844E-3</v>
      </c>
      <c r="C197" s="197">
        <f t="shared" si="51"/>
        <v>14</v>
      </c>
      <c r="D197" s="290">
        <v>164</v>
      </c>
      <c r="E197" s="300">
        <f t="shared" si="62"/>
        <v>0</v>
      </c>
      <c r="F197" s="292">
        <f t="shared" si="52"/>
        <v>0</v>
      </c>
      <c r="G197" s="292">
        <f t="shared" si="53"/>
        <v>0</v>
      </c>
      <c r="H197" s="293">
        <f t="shared" si="54"/>
        <v>0</v>
      </c>
      <c r="I197" s="301">
        <f t="shared" si="63"/>
        <v>2292410.1600000006</v>
      </c>
      <c r="J197" s="510">
        <f t="shared" si="55"/>
        <v>9891.91</v>
      </c>
      <c r="K197" s="292">
        <f t="shared" si="56"/>
        <v>10088.09</v>
      </c>
      <c r="L197" s="321">
        <f t="shared" si="66"/>
        <v>19980</v>
      </c>
      <c r="M197" s="300">
        <f t="shared" si="64"/>
        <v>0</v>
      </c>
      <c r="N197" s="292">
        <f t="shared" si="57"/>
        <v>0</v>
      </c>
      <c r="O197" s="292">
        <f t="shared" si="58"/>
        <v>0</v>
      </c>
      <c r="P197" s="293">
        <f t="shared" si="48"/>
        <v>0</v>
      </c>
      <c r="Q197" s="301">
        <f t="shared" si="65"/>
        <v>2394103.7599999988</v>
      </c>
      <c r="R197" s="292">
        <f t="shared" si="59"/>
        <v>10330.719999999999</v>
      </c>
      <c r="S197" s="292">
        <f t="shared" si="60"/>
        <v>10809.28</v>
      </c>
      <c r="T197" s="321">
        <f t="shared" si="49"/>
        <v>21140</v>
      </c>
      <c r="U197" s="134"/>
      <c r="V197" s="134"/>
      <c r="W197" s="134"/>
      <c r="X197" s="134"/>
    </row>
    <row r="198" spans="1:24" s="1" customFormat="1" ht="15" customHeight="1">
      <c r="A198" s="409">
        <f t="shared" si="61"/>
        <v>5.2499999999999998E-2</v>
      </c>
      <c r="B198" s="406">
        <f t="shared" si="50"/>
        <v>4.3150684931506844E-3</v>
      </c>
      <c r="C198" s="197">
        <f t="shared" si="51"/>
        <v>14</v>
      </c>
      <c r="D198" s="290">
        <v>165</v>
      </c>
      <c r="E198" s="300">
        <f t="shared" si="62"/>
        <v>0</v>
      </c>
      <c r="F198" s="292">
        <f t="shared" si="52"/>
        <v>0</v>
      </c>
      <c r="G198" s="292">
        <f t="shared" si="53"/>
        <v>0</v>
      </c>
      <c r="H198" s="293">
        <f t="shared" si="54"/>
        <v>0</v>
      </c>
      <c r="I198" s="301">
        <f t="shared" si="63"/>
        <v>2282322.0700000008</v>
      </c>
      <c r="J198" s="510">
        <f t="shared" si="55"/>
        <v>9848.3799999999992</v>
      </c>
      <c r="K198" s="292">
        <f t="shared" si="56"/>
        <v>10131.620000000001</v>
      </c>
      <c r="L198" s="321">
        <f t="shared" si="66"/>
        <v>19980</v>
      </c>
      <c r="M198" s="300">
        <f t="shared" si="64"/>
        <v>0</v>
      </c>
      <c r="N198" s="292">
        <f t="shared" si="57"/>
        <v>0</v>
      </c>
      <c r="O198" s="292">
        <f t="shared" si="58"/>
        <v>0</v>
      </c>
      <c r="P198" s="293">
        <f t="shared" si="48"/>
        <v>0</v>
      </c>
      <c r="Q198" s="301">
        <f t="shared" si="65"/>
        <v>2383294.4799999991</v>
      </c>
      <c r="R198" s="292">
        <f t="shared" si="59"/>
        <v>10284.08</v>
      </c>
      <c r="S198" s="292">
        <f t="shared" si="60"/>
        <v>10855.92</v>
      </c>
      <c r="T198" s="321">
        <f t="shared" si="49"/>
        <v>21140</v>
      </c>
      <c r="U198" s="134"/>
      <c r="V198" s="134"/>
      <c r="W198" s="134"/>
      <c r="X198" s="134"/>
    </row>
    <row r="199" spans="1:24" s="1" customFormat="1" ht="15" customHeight="1">
      <c r="A199" s="409">
        <f t="shared" si="61"/>
        <v>5.2499999999999998E-2</v>
      </c>
      <c r="B199" s="406">
        <f t="shared" si="50"/>
        <v>4.3150684931506844E-3</v>
      </c>
      <c r="C199" s="197">
        <f t="shared" si="51"/>
        <v>14</v>
      </c>
      <c r="D199" s="290">
        <v>166</v>
      </c>
      <c r="E199" s="300">
        <f t="shared" si="62"/>
        <v>0</v>
      </c>
      <c r="F199" s="292">
        <f t="shared" si="52"/>
        <v>0</v>
      </c>
      <c r="G199" s="292">
        <f t="shared" si="53"/>
        <v>0</v>
      </c>
      <c r="H199" s="293">
        <f t="shared" si="54"/>
        <v>0</v>
      </c>
      <c r="I199" s="301">
        <f t="shared" si="63"/>
        <v>2272190.4500000007</v>
      </c>
      <c r="J199" s="510">
        <f t="shared" si="55"/>
        <v>9804.66</v>
      </c>
      <c r="K199" s="292">
        <f t="shared" si="56"/>
        <v>10175.34</v>
      </c>
      <c r="L199" s="321">
        <f t="shared" si="66"/>
        <v>19980</v>
      </c>
      <c r="M199" s="300">
        <f t="shared" si="64"/>
        <v>0</v>
      </c>
      <c r="N199" s="292">
        <f t="shared" si="57"/>
        <v>0</v>
      </c>
      <c r="O199" s="292">
        <f t="shared" si="58"/>
        <v>0</v>
      </c>
      <c r="P199" s="293">
        <f t="shared" si="48"/>
        <v>0</v>
      </c>
      <c r="Q199" s="301">
        <f t="shared" si="65"/>
        <v>2372438.5599999991</v>
      </c>
      <c r="R199" s="292">
        <f t="shared" si="59"/>
        <v>10237.23</v>
      </c>
      <c r="S199" s="292">
        <f t="shared" si="60"/>
        <v>10902.77</v>
      </c>
      <c r="T199" s="321">
        <f t="shared" si="49"/>
        <v>21140</v>
      </c>
      <c r="U199" s="134"/>
      <c r="V199" s="134"/>
      <c r="W199" s="134"/>
      <c r="X199" s="134"/>
    </row>
    <row r="200" spans="1:24" s="1" customFormat="1" ht="15" customHeight="1">
      <c r="A200" s="409">
        <f t="shared" si="61"/>
        <v>5.2499999999999998E-2</v>
      </c>
      <c r="B200" s="406">
        <f t="shared" si="50"/>
        <v>4.3150684931506844E-3</v>
      </c>
      <c r="C200" s="197">
        <f t="shared" si="51"/>
        <v>14</v>
      </c>
      <c r="D200" s="290">
        <v>167</v>
      </c>
      <c r="E200" s="300">
        <f t="shared" si="62"/>
        <v>0</v>
      </c>
      <c r="F200" s="292">
        <f t="shared" si="52"/>
        <v>0</v>
      </c>
      <c r="G200" s="292">
        <f t="shared" si="53"/>
        <v>0</v>
      </c>
      <c r="H200" s="293">
        <f t="shared" si="54"/>
        <v>0</v>
      </c>
      <c r="I200" s="301">
        <f t="shared" si="63"/>
        <v>2262015.1100000008</v>
      </c>
      <c r="J200" s="510">
        <f t="shared" si="55"/>
        <v>9760.75</v>
      </c>
      <c r="K200" s="292">
        <f t="shared" si="56"/>
        <v>10219.25</v>
      </c>
      <c r="L200" s="321">
        <f t="shared" si="66"/>
        <v>19980</v>
      </c>
      <c r="M200" s="300">
        <f t="shared" si="64"/>
        <v>0</v>
      </c>
      <c r="N200" s="292">
        <f t="shared" si="57"/>
        <v>0</v>
      </c>
      <c r="O200" s="292">
        <f t="shared" si="58"/>
        <v>0</v>
      </c>
      <c r="P200" s="293">
        <f t="shared" si="48"/>
        <v>0</v>
      </c>
      <c r="Q200" s="301">
        <f t="shared" si="65"/>
        <v>2361535.7899999991</v>
      </c>
      <c r="R200" s="292">
        <f t="shared" si="59"/>
        <v>10190.19</v>
      </c>
      <c r="S200" s="292">
        <f t="shared" si="60"/>
        <v>10949.81</v>
      </c>
      <c r="T200" s="321">
        <f t="shared" si="49"/>
        <v>21140</v>
      </c>
      <c r="U200" s="134"/>
      <c r="V200" s="134"/>
      <c r="W200" s="134"/>
      <c r="X200" s="134"/>
    </row>
    <row r="201" spans="1:24" s="1" customFormat="1" ht="15" customHeight="1">
      <c r="A201" s="409">
        <f t="shared" si="61"/>
        <v>5.2499999999999998E-2</v>
      </c>
      <c r="B201" s="406">
        <f t="shared" si="50"/>
        <v>4.3150684931506844E-3</v>
      </c>
      <c r="C201" s="197">
        <f t="shared" si="51"/>
        <v>14</v>
      </c>
      <c r="D201" s="290">
        <v>168</v>
      </c>
      <c r="E201" s="300">
        <f t="shared" si="62"/>
        <v>0</v>
      </c>
      <c r="F201" s="292">
        <f t="shared" si="52"/>
        <v>0</v>
      </c>
      <c r="G201" s="292">
        <f t="shared" si="53"/>
        <v>0</v>
      </c>
      <c r="H201" s="293">
        <f t="shared" si="54"/>
        <v>0</v>
      </c>
      <c r="I201" s="301">
        <f t="shared" si="63"/>
        <v>2251795.8600000008</v>
      </c>
      <c r="J201" s="510">
        <f t="shared" si="55"/>
        <v>9716.65</v>
      </c>
      <c r="K201" s="292">
        <f t="shared" si="56"/>
        <v>10263.35</v>
      </c>
      <c r="L201" s="321">
        <f t="shared" si="66"/>
        <v>19980</v>
      </c>
      <c r="M201" s="300">
        <f t="shared" si="64"/>
        <v>0</v>
      </c>
      <c r="N201" s="292">
        <f t="shared" si="57"/>
        <v>0</v>
      </c>
      <c r="O201" s="292">
        <f t="shared" si="58"/>
        <v>0</v>
      </c>
      <c r="P201" s="293">
        <f t="shared" si="48"/>
        <v>0</v>
      </c>
      <c r="Q201" s="301">
        <f t="shared" si="65"/>
        <v>2350585.9799999991</v>
      </c>
      <c r="R201" s="292">
        <f t="shared" si="59"/>
        <v>10142.94</v>
      </c>
      <c r="S201" s="292">
        <f t="shared" si="60"/>
        <v>10997.06</v>
      </c>
      <c r="T201" s="321">
        <f t="shared" si="49"/>
        <v>21140</v>
      </c>
      <c r="U201" s="134"/>
      <c r="V201" s="134"/>
      <c r="W201" s="134"/>
      <c r="X201" s="134"/>
    </row>
    <row r="202" spans="1:24" s="1" customFormat="1" ht="15" customHeight="1">
      <c r="A202" s="409">
        <f t="shared" si="61"/>
        <v>5.2499999999999998E-2</v>
      </c>
      <c r="B202" s="406">
        <f t="shared" si="50"/>
        <v>4.3150684931506844E-3</v>
      </c>
      <c r="C202" s="197">
        <f t="shared" si="51"/>
        <v>15</v>
      </c>
      <c r="D202" s="290">
        <v>169</v>
      </c>
      <c r="E202" s="300">
        <f t="shared" si="62"/>
        <v>0</v>
      </c>
      <c r="F202" s="292">
        <f t="shared" si="52"/>
        <v>0</v>
      </c>
      <c r="G202" s="292">
        <f t="shared" si="53"/>
        <v>0</v>
      </c>
      <c r="H202" s="293">
        <f t="shared" si="54"/>
        <v>0</v>
      </c>
      <c r="I202" s="301">
        <f t="shared" si="63"/>
        <v>2241532.5100000007</v>
      </c>
      <c r="J202" s="510">
        <f t="shared" si="55"/>
        <v>9672.3700000000008</v>
      </c>
      <c r="K202" s="292">
        <f t="shared" si="56"/>
        <v>10307.629999999999</v>
      </c>
      <c r="L202" s="321">
        <f t="shared" si="66"/>
        <v>19980</v>
      </c>
      <c r="M202" s="300">
        <f t="shared" si="64"/>
        <v>0</v>
      </c>
      <c r="N202" s="292">
        <f t="shared" si="57"/>
        <v>0</v>
      </c>
      <c r="O202" s="292">
        <f t="shared" si="58"/>
        <v>0</v>
      </c>
      <c r="P202" s="293">
        <f t="shared" si="48"/>
        <v>0</v>
      </c>
      <c r="Q202" s="301">
        <f t="shared" si="65"/>
        <v>2339588.919999999</v>
      </c>
      <c r="R202" s="292">
        <f t="shared" si="59"/>
        <v>10095.49</v>
      </c>
      <c r="S202" s="292">
        <f t="shared" si="60"/>
        <v>11044.51</v>
      </c>
      <c r="T202" s="321">
        <f t="shared" si="49"/>
        <v>21140</v>
      </c>
      <c r="U202" s="134"/>
      <c r="V202" s="134"/>
      <c r="W202" s="134"/>
      <c r="X202" s="134"/>
    </row>
    <row r="203" spans="1:24" s="1" customFormat="1" ht="15" customHeight="1">
      <c r="A203" s="409">
        <f t="shared" si="61"/>
        <v>5.2499999999999998E-2</v>
      </c>
      <c r="B203" s="406">
        <f t="shared" si="50"/>
        <v>4.3150684931506844E-3</v>
      </c>
      <c r="C203" s="197">
        <f t="shared" si="51"/>
        <v>15</v>
      </c>
      <c r="D203" s="290">
        <v>170</v>
      </c>
      <c r="E203" s="300">
        <f t="shared" si="62"/>
        <v>0</v>
      </c>
      <c r="F203" s="292">
        <f t="shared" si="52"/>
        <v>0</v>
      </c>
      <c r="G203" s="292">
        <f t="shared" si="53"/>
        <v>0</v>
      </c>
      <c r="H203" s="293">
        <f t="shared" si="54"/>
        <v>0</v>
      </c>
      <c r="I203" s="301">
        <f t="shared" si="63"/>
        <v>2231224.8800000008</v>
      </c>
      <c r="J203" s="510">
        <f t="shared" si="55"/>
        <v>9627.89</v>
      </c>
      <c r="K203" s="292">
        <f t="shared" si="56"/>
        <v>10352.11</v>
      </c>
      <c r="L203" s="321">
        <f t="shared" si="66"/>
        <v>19980</v>
      </c>
      <c r="M203" s="300">
        <f t="shared" si="64"/>
        <v>0</v>
      </c>
      <c r="N203" s="292">
        <f t="shared" si="57"/>
        <v>0</v>
      </c>
      <c r="O203" s="292">
        <f t="shared" si="58"/>
        <v>0</v>
      </c>
      <c r="P203" s="293">
        <f t="shared" si="48"/>
        <v>0</v>
      </c>
      <c r="Q203" s="301">
        <f t="shared" si="65"/>
        <v>2328544.4099999992</v>
      </c>
      <c r="R203" s="292">
        <f t="shared" si="59"/>
        <v>10047.83</v>
      </c>
      <c r="S203" s="292">
        <f t="shared" si="60"/>
        <v>11092.17</v>
      </c>
      <c r="T203" s="321">
        <f t="shared" si="49"/>
        <v>21140</v>
      </c>
      <c r="U203" s="134"/>
      <c r="V203" s="134"/>
      <c r="W203" s="134"/>
      <c r="X203" s="134"/>
    </row>
    <row r="204" spans="1:24" s="1" customFormat="1" ht="15" customHeight="1">
      <c r="A204" s="409">
        <f t="shared" si="61"/>
        <v>5.2499999999999998E-2</v>
      </c>
      <c r="B204" s="406">
        <f t="shared" si="50"/>
        <v>4.3150684931506844E-3</v>
      </c>
      <c r="C204" s="197">
        <f t="shared" si="51"/>
        <v>15</v>
      </c>
      <c r="D204" s="290">
        <v>171</v>
      </c>
      <c r="E204" s="300">
        <f t="shared" si="62"/>
        <v>0</v>
      </c>
      <c r="F204" s="292">
        <f t="shared" si="52"/>
        <v>0</v>
      </c>
      <c r="G204" s="292">
        <f t="shared" si="53"/>
        <v>0</v>
      </c>
      <c r="H204" s="293">
        <f t="shared" si="54"/>
        <v>0</v>
      </c>
      <c r="I204" s="301">
        <f t="shared" si="63"/>
        <v>2220872.7700000009</v>
      </c>
      <c r="J204" s="510">
        <f t="shared" si="55"/>
        <v>9583.2199999999993</v>
      </c>
      <c r="K204" s="292">
        <f t="shared" si="56"/>
        <v>10396.780000000001</v>
      </c>
      <c r="L204" s="321">
        <f t="shared" si="66"/>
        <v>19980</v>
      </c>
      <c r="M204" s="300">
        <f t="shared" si="64"/>
        <v>0</v>
      </c>
      <c r="N204" s="292">
        <f t="shared" si="57"/>
        <v>0</v>
      </c>
      <c r="O204" s="292">
        <f t="shared" si="58"/>
        <v>0</v>
      </c>
      <c r="P204" s="293">
        <f t="shared" si="48"/>
        <v>0</v>
      </c>
      <c r="Q204" s="301">
        <f t="shared" si="65"/>
        <v>2317452.2399999993</v>
      </c>
      <c r="R204" s="292">
        <f t="shared" si="59"/>
        <v>9999.9699999999993</v>
      </c>
      <c r="S204" s="292">
        <f t="shared" si="60"/>
        <v>11140.03</v>
      </c>
      <c r="T204" s="321">
        <f t="shared" si="49"/>
        <v>21140</v>
      </c>
      <c r="U204" s="134"/>
      <c r="V204" s="134"/>
      <c r="W204" s="134"/>
      <c r="X204" s="134"/>
    </row>
    <row r="205" spans="1:24" s="1" customFormat="1" ht="15" customHeight="1">
      <c r="A205" s="409">
        <f t="shared" si="61"/>
        <v>5.2499999999999998E-2</v>
      </c>
      <c r="B205" s="406">
        <f t="shared" si="50"/>
        <v>4.3150684931506844E-3</v>
      </c>
      <c r="C205" s="197">
        <f t="shared" si="51"/>
        <v>15</v>
      </c>
      <c r="D205" s="290">
        <v>172</v>
      </c>
      <c r="E205" s="300">
        <f t="shared" si="62"/>
        <v>0</v>
      </c>
      <c r="F205" s="292">
        <f t="shared" si="52"/>
        <v>0</v>
      </c>
      <c r="G205" s="292">
        <f t="shared" si="53"/>
        <v>0</v>
      </c>
      <c r="H205" s="293">
        <f t="shared" si="54"/>
        <v>0</v>
      </c>
      <c r="I205" s="301">
        <f t="shared" si="63"/>
        <v>2210475.9900000012</v>
      </c>
      <c r="J205" s="510">
        <f t="shared" si="55"/>
        <v>9538.36</v>
      </c>
      <c r="K205" s="292">
        <f t="shared" si="56"/>
        <v>10441.64</v>
      </c>
      <c r="L205" s="321">
        <f t="shared" si="66"/>
        <v>19980</v>
      </c>
      <c r="M205" s="300">
        <f t="shared" si="64"/>
        <v>0</v>
      </c>
      <c r="N205" s="292">
        <f t="shared" si="57"/>
        <v>0</v>
      </c>
      <c r="O205" s="292">
        <f t="shared" si="58"/>
        <v>0</v>
      </c>
      <c r="P205" s="293">
        <f t="shared" si="48"/>
        <v>0</v>
      </c>
      <c r="Q205" s="301">
        <f t="shared" si="65"/>
        <v>2306312.2099999995</v>
      </c>
      <c r="R205" s="292">
        <f t="shared" si="59"/>
        <v>9951.9</v>
      </c>
      <c r="S205" s="292">
        <f t="shared" si="60"/>
        <v>11188.1</v>
      </c>
      <c r="T205" s="321">
        <f t="shared" si="49"/>
        <v>21140</v>
      </c>
      <c r="U205" s="134"/>
      <c r="V205" s="134"/>
      <c r="W205" s="134"/>
      <c r="X205" s="134"/>
    </row>
    <row r="206" spans="1:24" s="1" customFormat="1" ht="15" customHeight="1">
      <c r="A206" s="409">
        <f t="shared" si="61"/>
        <v>5.2499999999999998E-2</v>
      </c>
      <c r="B206" s="406">
        <f t="shared" si="50"/>
        <v>4.3150684931506844E-3</v>
      </c>
      <c r="C206" s="197">
        <f t="shared" si="51"/>
        <v>15</v>
      </c>
      <c r="D206" s="290">
        <v>173</v>
      </c>
      <c r="E206" s="300">
        <f t="shared" si="62"/>
        <v>0</v>
      </c>
      <c r="F206" s="292">
        <f t="shared" si="52"/>
        <v>0</v>
      </c>
      <c r="G206" s="292">
        <f t="shared" si="53"/>
        <v>0</v>
      </c>
      <c r="H206" s="293">
        <f t="shared" si="54"/>
        <v>0</v>
      </c>
      <c r="I206" s="301">
        <f t="shared" si="63"/>
        <v>2200034.350000001</v>
      </c>
      <c r="J206" s="510">
        <f t="shared" si="55"/>
        <v>9493.2999999999993</v>
      </c>
      <c r="K206" s="292">
        <f t="shared" si="56"/>
        <v>10486.7</v>
      </c>
      <c r="L206" s="321">
        <f t="shared" si="66"/>
        <v>19980</v>
      </c>
      <c r="M206" s="300">
        <f t="shared" si="64"/>
        <v>0</v>
      </c>
      <c r="N206" s="292">
        <f t="shared" si="57"/>
        <v>0</v>
      </c>
      <c r="O206" s="292">
        <f t="shared" si="58"/>
        <v>0</v>
      </c>
      <c r="P206" s="293">
        <f t="shared" si="48"/>
        <v>0</v>
      </c>
      <c r="Q206" s="301">
        <f t="shared" si="65"/>
        <v>2295124.1099999994</v>
      </c>
      <c r="R206" s="292">
        <f t="shared" si="59"/>
        <v>9903.6200000000008</v>
      </c>
      <c r="S206" s="292">
        <f t="shared" si="60"/>
        <v>11236.38</v>
      </c>
      <c r="T206" s="321">
        <f t="shared" si="49"/>
        <v>21140</v>
      </c>
      <c r="U206" s="134"/>
      <c r="V206" s="134"/>
      <c r="W206" s="134"/>
      <c r="X206" s="134"/>
    </row>
    <row r="207" spans="1:24" s="1" customFormat="1" ht="15" customHeight="1">
      <c r="A207" s="409">
        <f t="shared" si="61"/>
        <v>5.2499999999999998E-2</v>
      </c>
      <c r="B207" s="406">
        <f t="shared" si="50"/>
        <v>4.3150684931506844E-3</v>
      </c>
      <c r="C207" s="197">
        <f t="shared" si="51"/>
        <v>15</v>
      </c>
      <c r="D207" s="290">
        <v>174</v>
      </c>
      <c r="E207" s="300">
        <f t="shared" si="62"/>
        <v>0</v>
      </c>
      <c r="F207" s="292">
        <f t="shared" si="52"/>
        <v>0</v>
      </c>
      <c r="G207" s="292">
        <f t="shared" si="53"/>
        <v>0</v>
      </c>
      <c r="H207" s="293">
        <f t="shared" si="54"/>
        <v>0</v>
      </c>
      <c r="I207" s="301">
        <f t="shared" si="63"/>
        <v>2189547.6500000008</v>
      </c>
      <c r="J207" s="510">
        <f t="shared" si="55"/>
        <v>9448.0499999999993</v>
      </c>
      <c r="K207" s="292">
        <f t="shared" si="56"/>
        <v>10531.95</v>
      </c>
      <c r="L207" s="321">
        <f t="shared" si="66"/>
        <v>19980</v>
      </c>
      <c r="M207" s="300">
        <f t="shared" si="64"/>
        <v>0</v>
      </c>
      <c r="N207" s="292">
        <f t="shared" si="57"/>
        <v>0</v>
      </c>
      <c r="O207" s="292">
        <f t="shared" si="58"/>
        <v>0</v>
      </c>
      <c r="P207" s="293">
        <f t="shared" si="48"/>
        <v>0</v>
      </c>
      <c r="Q207" s="301">
        <f t="shared" si="65"/>
        <v>2283887.7299999995</v>
      </c>
      <c r="R207" s="292">
        <f t="shared" si="59"/>
        <v>9855.1299999999992</v>
      </c>
      <c r="S207" s="292">
        <f t="shared" si="60"/>
        <v>11284.87</v>
      </c>
      <c r="T207" s="321">
        <f t="shared" si="49"/>
        <v>21140</v>
      </c>
      <c r="U207" s="134"/>
      <c r="V207" s="134"/>
      <c r="W207" s="134"/>
      <c r="X207" s="134"/>
    </row>
    <row r="208" spans="1:24" s="1" customFormat="1" ht="15" customHeight="1">
      <c r="A208" s="409">
        <f t="shared" si="61"/>
        <v>5.2499999999999998E-2</v>
      </c>
      <c r="B208" s="406">
        <f t="shared" si="50"/>
        <v>4.3150684931506844E-3</v>
      </c>
      <c r="C208" s="197">
        <f t="shared" si="51"/>
        <v>15</v>
      </c>
      <c r="D208" s="290">
        <v>175</v>
      </c>
      <c r="E208" s="300">
        <f t="shared" si="62"/>
        <v>0</v>
      </c>
      <c r="F208" s="292">
        <f t="shared" si="52"/>
        <v>0</v>
      </c>
      <c r="G208" s="292">
        <f t="shared" si="53"/>
        <v>0</v>
      </c>
      <c r="H208" s="293">
        <f t="shared" si="54"/>
        <v>0</v>
      </c>
      <c r="I208" s="301">
        <f t="shared" si="63"/>
        <v>2179015.7000000007</v>
      </c>
      <c r="J208" s="510">
        <f t="shared" si="55"/>
        <v>9402.6</v>
      </c>
      <c r="K208" s="292">
        <f t="shared" si="56"/>
        <v>10577.4</v>
      </c>
      <c r="L208" s="321">
        <f t="shared" si="66"/>
        <v>19980</v>
      </c>
      <c r="M208" s="300">
        <f t="shared" si="64"/>
        <v>0</v>
      </c>
      <c r="N208" s="292">
        <f t="shared" si="57"/>
        <v>0</v>
      </c>
      <c r="O208" s="292">
        <f t="shared" si="58"/>
        <v>0</v>
      </c>
      <c r="P208" s="293">
        <f t="shared" si="48"/>
        <v>0</v>
      </c>
      <c r="Q208" s="301">
        <f t="shared" si="65"/>
        <v>2272602.8599999994</v>
      </c>
      <c r="R208" s="292">
        <f t="shared" si="59"/>
        <v>9806.44</v>
      </c>
      <c r="S208" s="292">
        <f t="shared" si="60"/>
        <v>11333.56</v>
      </c>
      <c r="T208" s="321">
        <f t="shared" si="49"/>
        <v>21140</v>
      </c>
      <c r="U208" s="134"/>
      <c r="V208" s="134"/>
      <c r="W208" s="134"/>
      <c r="X208" s="134"/>
    </row>
    <row r="209" spans="1:24" s="1" customFormat="1" ht="15" customHeight="1">
      <c r="A209" s="409">
        <f t="shared" si="61"/>
        <v>5.2499999999999998E-2</v>
      </c>
      <c r="B209" s="406">
        <f t="shared" si="50"/>
        <v>4.3150684931506844E-3</v>
      </c>
      <c r="C209" s="197">
        <f t="shared" si="51"/>
        <v>15</v>
      </c>
      <c r="D209" s="290">
        <v>176</v>
      </c>
      <c r="E209" s="300">
        <f t="shared" si="62"/>
        <v>0</v>
      </c>
      <c r="F209" s="292">
        <f t="shared" si="52"/>
        <v>0</v>
      </c>
      <c r="G209" s="292">
        <f t="shared" si="53"/>
        <v>0</v>
      </c>
      <c r="H209" s="293">
        <f t="shared" si="54"/>
        <v>0</v>
      </c>
      <c r="I209" s="301">
        <f t="shared" si="63"/>
        <v>2168438.3000000007</v>
      </c>
      <c r="J209" s="510">
        <f t="shared" si="55"/>
        <v>9356.9599999999991</v>
      </c>
      <c r="K209" s="292">
        <f t="shared" si="56"/>
        <v>10623.04</v>
      </c>
      <c r="L209" s="321">
        <f t="shared" si="66"/>
        <v>19980</v>
      </c>
      <c r="M209" s="300">
        <f t="shared" si="64"/>
        <v>0</v>
      </c>
      <c r="N209" s="292">
        <f t="shared" si="57"/>
        <v>0</v>
      </c>
      <c r="O209" s="292">
        <f t="shared" si="58"/>
        <v>0</v>
      </c>
      <c r="P209" s="293">
        <f t="shared" si="48"/>
        <v>0</v>
      </c>
      <c r="Q209" s="301">
        <f t="shared" si="65"/>
        <v>2261269.2999999993</v>
      </c>
      <c r="R209" s="292">
        <f t="shared" si="59"/>
        <v>9757.5300000000007</v>
      </c>
      <c r="S209" s="292">
        <f t="shared" si="60"/>
        <v>11382.47</v>
      </c>
      <c r="T209" s="321">
        <f t="shared" si="49"/>
        <v>21140</v>
      </c>
      <c r="U209" s="134"/>
      <c r="V209" s="134"/>
      <c r="W209" s="134"/>
      <c r="X209" s="134"/>
    </row>
    <row r="210" spans="1:24" s="1" customFormat="1" ht="15" customHeight="1">
      <c r="A210" s="409">
        <f t="shared" si="61"/>
        <v>5.2499999999999998E-2</v>
      </c>
      <c r="B210" s="406">
        <f t="shared" si="50"/>
        <v>4.3150684931506844E-3</v>
      </c>
      <c r="C210" s="197">
        <f t="shared" si="51"/>
        <v>15</v>
      </c>
      <c r="D210" s="290">
        <v>177</v>
      </c>
      <c r="E210" s="300">
        <f t="shared" si="62"/>
        <v>0</v>
      </c>
      <c r="F210" s="292">
        <f t="shared" si="52"/>
        <v>0</v>
      </c>
      <c r="G210" s="292">
        <f t="shared" si="53"/>
        <v>0</v>
      </c>
      <c r="H210" s="293">
        <f t="shared" si="54"/>
        <v>0</v>
      </c>
      <c r="I210" s="301">
        <f t="shared" si="63"/>
        <v>2157815.2600000007</v>
      </c>
      <c r="J210" s="510">
        <f t="shared" si="55"/>
        <v>9311.1200000000008</v>
      </c>
      <c r="K210" s="292">
        <f t="shared" si="56"/>
        <v>10668.88</v>
      </c>
      <c r="L210" s="321">
        <f t="shared" si="66"/>
        <v>19980</v>
      </c>
      <c r="M210" s="300">
        <f t="shared" si="64"/>
        <v>0</v>
      </c>
      <c r="N210" s="292">
        <f t="shared" si="57"/>
        <v>0</v>
      </c>
      <c r="O210" s="292">
        <f t="shared" si="58"/>
        <v>0</v>
      </c>
      <c r="P210" s="293">
        <f t="shared" ref="P210:P273" si="67">IF(M210&lt;$M$10,M210+N210,$M$11)</f>
        <v>0</v>
      </c>
      <c r="Q210" s="301">
        <f t="shared" si="65"/>
        <v>2249886.8299999991</v>
      </c>
      <c r="R210" s="292">
        <f t="shared" si="59"/>
        <v>9708.42</v>
      </c>
      <c r="S210" s="292">
        <f t="shared" si="60"/>
        <v>11431.58</v>
      </c>
      <c r="T210" s="321">
        <f t="shared" si="49"/>
        <v>21140</v>
      </c>
      <c r="U210" s="134"/>
      <c r="V210" s="134"/>
      <c r="W210" s="134"/>
      <c r="X210" s="134"/>
    </row>
    <row r="211" spans="1:24" s="1" customFormat="1" ht="15" customHeight="1">
      <c r="A211" s="409">
        <f t="shared" si="61"/>
        <v>5.2499999999999998E-2</v>
      </c>
      <c r="B211" s="406">
        <f t="shared" si="50"/>
        <v>4.3150684931506844E-3</v>
      </c>
      <c r="C211" s="197">
        <f t="shared" si="51"/>
        <v>15</v>
      </c>
      <c r="D211" s="290">
        <v>178</v>
      </c>
      <c r="E211" s="300">
        <f t="shared" si="62"/>
        <v>0</v>
      </c>
      <c r="F211" s="292">
        <f t="shared" si="52"/>
        <v>0</v>
      </c>
      <c r="G211" s="292">
        <f t="shared" si="53"/>
        <v>0</v>
      </c>
      <c r="H211" s="293">
        <f t="shared" si="54"/>
        <v>0</v>
      </c>
      <c r="I211" s="301">
        <f t="shared" si="63"/>
        <v>2147146.3800000008</v>
      </c>
      <c r="J211" s="510">
        <f t="shared" si="55"/>
        <v>9265.08</v>
      </c>
      <c r="K211" s="292">
        <f t="shared" si="56"/>
        <v>10714.92</v>
      </c>
      <c r="L211" s="321">
        <f t="shared" si="66"/>
        <v>19980</v>
      </c>
      <c r="M211" s="300">
        <f t="shared" si="64"/>
        <v>0</v>
      </c>
      <c r="N211" s="292">
        <f t="shared" si="57"/>
        <v>0</v>
      </c>
      <c r="O211" s="292">
        <f t="shared" si="58"/>
        <v>0</v>
      </c>
      <c r="P211" s="293">
        <f t="shared" si="67"/>
        <v>0</v>
      </c>
      <c r="Q211" s="301">
        <f t="shared" si="65"/>
        <v>2238455.2499999991</v>
      </c>
      <c r="R211" s="292">
        <f t="shared" si="59"/>
        <v>9659.09</v>
      </c>
      <c r="S211" s="292">
        <f t="shared" si="60"/>
        <v>11480.91</v>
      </c>
      <c r="T211" s="321">
        <f t="shared" si="49"/>
        <v>21140</v>
      </c>
      <c r="U211" s="134"/>
      <c r="V211" s="134"/>
      <c r="W211" s="134"/>
      <c r="X211" s="134"/>
    </row>
    <row r="212" spans="1:24" s="1" customFormat="1" ht="15" customHeight="1">
      <c r="A212" s="409">
        <f t="shared" si="61"/>
        <v>5.2499999999999998E-2</v>
      </c>
      <c r="B212" s="406">
        <f t="shared" si="50"/>
        <v>4.3150684931506844E-3</v>
      </c>
      <c r="C212" s="197">
        <f t="shared" si="51"/>
        <v>15</v>
      </c>
      <c r="D212" s="290">
        <v>179</v>
      </c>
      <c r="E212" s="300">
        <f t="shared" si="62"/>
        <v>0</v>
      </c>
      <c r="F212" s="292">
        <f t="shared" si="52"/>
        <v>0</v>
      </c>
      <c r="G212" s="292">
        <f t="shared" si="53"/>
        <v>0</v>
      </c>
      <c r="H212" s="293">
        <f t="shared" si="54"/>
        <v>0</v>
      </c>
      <c r="I212" s="301">
        <f t="shared" si="63"/>
        <v>2136431.4600000009</v>
      </c>
      <c r="J212" s="510">
        <f t="shared" si="55"/>
        <v>9218.85</v>
      </c>
      <c r="K212" s="292">
        <f t="shared" si="56"/>
        <v>10761.15</v>
      </c>
      <c r="L212" s="321">
        <f t="shared" si="66"/>
        <v>19980</v>
      </c>
      <c r="M212" s="300">
        <f t="shared" si="64"/>
        <v>0</v>
      </c>
      <c r="N212" s="292">
        <f t="shared" si="57"/>
        <v>0</v>
      </c>
      <c r="O212" s="292">
        <f t="shared" si="58"/>
        <v>0</v>
      </c>
      <c r="P212" s="293">
        <f t="shared" si="67"/>
        <v>0</v>
      </c>
      <c r="Q212" s="301">
        <f t="shared" si="65"/>
        <v>2226974.3399999989</v>
      </c>
      <c r="R212" s="292">
        <f t="shared" si="59"/>
        <v>9609.5499999999993</v>
      </c>
      <c r="S212" s="292">
        <f t="shared" si="60"/>
        <v>11530.45</v>
      </c>
      <c r="T212" s="321">
        <f t="shared" si="49"/>
        <v>21140</v>
      </c>
      <c r="U212" s="134"/>
      <c r="V212" s="134"/>
      <c r="W212" s="134"/>
      <c r="X212" s="134"/>
    </row>
    <row r="213" spans="1:24" s="1" customFormat="1" ht="15" customHeight="1">
      <c r="A213" s="409">
        <f t="shared" si="61"/>
        <v>5.2499999999999998E-2</v>
      </c>
      <c r="B213" s="406">
        <f t="shared" si="50"/>
        <v>4.3150684931506844E-3</v>
      </c>
      <c r="C213" s="197">
        <f t="shared" si="51"/>
        <v>15</v>
      </c>
      <c r="D213" s="290">
        <v>180</v>
      </c>
      <c r="E213" s="300">
        <f t="shared" si="62"/>
        <v>0</v>
      </c>
      <c r="F213" s="292">
        <f t="shared" si="52"/>
        <v>0</v>
      </c>
      <c r="G213" s="292">
        <f t="shared" si="53"/>
        <v>0</v>
      </c>
      <c r="H213" s="293">
        <f t="shared" si="54"/>
        <v>0</v>
      </c>
      <c r="I213" s="301">
        <f t="shared" si="63"/>
        <v>2125670.310000001</v>
      </c>
      <c r="J213" s="510">
        <f t="shared" si="55"/>
        <v>9172.41</v>
      </c>
      <c r="K213" s="292">
        <f t="shared" si="56"/>
        <v>10807.59</v>
      </c>
      <c r="L213" s="321">
        <f t="shared" si="66"/>
        <v>19980</v>
      </c>
      <c r="M213" s="300">
        <f t="shared" si="64"/>
        <v>0</v>
      </c>
      <c r="N213" s="292">
        <f t="shared" si="57"/>
        <v>0</v>
      </c>
      <c r="O213" s="292">
        <f t="shared" si="58"/>
        <v>0</v>
      </c>
      <c r="P213" s="293">
        <f t="shared" si="67"/>
        <v>0</v>
      </c>
      <c r="Q213" s="301">
        <f t="shared" si="65"/>
        <v>2215443.8899999987</v>
      </c>
      <c r="R213" s="292">
        <f t="shared" si="59"/>
        <v>9559.7900000000009</v>
      </c>
      <c r="S213" s="292">
        <f t="shared" si="60"/>
        <v>11580.21</v>
      </c>
      <c r="T213" s="321">
        <f t="shared" si="49"/>
        <v>21140</v>
      </c>
      <c r="U213" s="134"/>
      <c r="V213" s="134"/>
      <c r="W213" s="134"/>
      <c r="X213" s="134"/>
    </row>
    <row r="214" spans="1:24" s="1" customFormat="1" ht="15" customHeight="1">
      <c r="A214" s="409">
        <f t="shared" si="61"/>
        <v>5.2499999999999998E-2</v>
      </c>
      <c r="B214" s="406">
        <f t="shared" si="50"/>
        <v>4.3150684931506844E-3</v>
      </c>
      <c r="C214" s="197">
        <f t="shared" si="51"/>
        <v>16</v>
      </c>
      <c r="D214" s="290">
        <v>181</v>
      </c>
      <c r="E214" s="300">
        <f t="shared" si="62"/>
        <v>0</v>
      </c>
      <c r="F214" s="292">
        <f t="shared" si="52"/>
        <v>0</v>
      </c>
      <c r="G214" s="292">
        <f t="shared" si="53"/>
        <v>0</v>
      </c>
      <c r="H214" s="293">
        <f t="shared" si="54"/>
        <v>0</v>
      </c>
      <c r="I214" s="301">
        <f t="shared" si="63"/>
        <v>2114862.7200000011</v>
      </c>
      <c r="J214" s="510">
        <f t="shared" si="55"/>
        <v>9125.7800000000007</v>
      </c>
      <c r="K214" s="292">
        <f t="shared" si="56"/>
        <v>10854.22</v>
      </c>
      <c r="L214" s="321">
        <f t="shared" si="66"/>
        <v>19980</v>
      </c>
      <c r="M214" s="300">
        <f t="shared" si="64"/>
        <v>0</v>
      </c>
      <c r="N214" s="292">
        <f t="shared" si="57"/>
        <v>0</v>
      </c>
      <c r="O214" s="292">
        <f t="shared" si="58"/>
        <v>0</v>
      </c>
      <c r="P214" s="293">
        <f t="shared" si="67"/>
        <v>0</v>
      </c>
      <c r="Q214" s="301">
        <f t="shared" si="65"/>
        <v>2203863.6799999988</v>
      </c>
      <c r="R214" s="292">
        <f t="shared" si="59"/>
        <v>9509.82</v>
      </c>
      <c r="S214" s="292">
        <f t="shared" si="60"/>
        <v>11630.18</v>
      </c>
      <c r="T214" s="321">
        <f t="shared" si="49"/>
        <v>21140</v>
      </c>
      <c r="U214" s="134"/>
      <c r="V214" s="134"/>
      <c r="W214" s="134"/>
      <c r="X214" s="134"/>
    </row>
    <row r="215" spans="1:24" s="1" customFormat="1" ht="15" customHeight="1">
      <c r="A215" s="409">
        <f t="shared" si="61"/>
        <v>5.2499999999999998E-2</v>
      </c>
      <c r="B215" s="406">
        <f t="shared" si="50"/>
        <v>4.3150684931506844E-3</v>
      </c>
      <c r="C215" s="197">
        <f t="shared" si="51"/>
        <v>16</v>
      </c>
      <c r="D215" s="290">
        <v>182</v>
      </c>
      <c r="E215" s="300">
        <f t="shared" si="62"/>
        <v>0</v>
      </c>
      <c r="F215" s="292">
        <f t="shared" si="52"/>
        <v>0</v>
      </c>
      <c r="G215" s="292">
        <f t="shared" si="53"/>
        <v>0</v>
      </c>
      <c r="H215" s="293">
        <f t="shared" si="54"/>
        <v>0</v>
      </c>
      <c r="I215" s="301">
        <f t="shared" si="63"/>
        <v>2104008.5000000009</v>
      </c>
      <c r="J215" s="510">
        <f t="shared" si="55"/>
        <v>9078.94</v>
      </c>
      <c r="K215" s="292">
        <f t="shared" si="56"/>
        <v>10901.06</v>
      </c>
      <c r="L215" s="321">
        <f t="shared" si="66"/>
        <v>19980</v>
      </c>
      <c r="M215" s="300">
        <f t="shared" si="64"/>
        <v>0</v>
      </c>
      <c r="N215" s="292">
        <f t="shared" si="57"/>
        <v>0</v>
      </c>
      <c r="O215" s="292">
        <f t="shared" si="58"/>
        <v>0</v>
      </c>
      <c r="P215" s="293">
        <f t="shared" si="67"/>
        <v>0</v>
      </c>
      <c r="Q215" s="301">
        <f t="shared" si="65"/>
        <v>2192233.4999999986</v>
      </c>
      <c r="R215" s="292">
        <f t="shared" si="59"/>
        <v>9459.64</v>
      </c>
      <c r="S215" s="292">
        <f t="shared" si="60"/>
        <v>11680.36</v>
      </c>
      <c r="T215" s="321">
        <f t="shared" si="49"/>
        <v>21140</v>
      </c>
      <c r="U215" s="134"/>
      <c r="V215" s="134"/>
      <c r="W215" s="134"/>
      <c r="X215" s="134"/>
    </row>
    <row r="216" spans="1:24" s="1" customFormat="1" ht="15" customHeight="1">
      <c r="A216" s="409">
        <f t="shared" si="61"/>
        <v>5.2499999999999998E-2</v>
      </c>
      <c r="B216" s="406">
        <f t="shared" si="50"/>
        <v>4.3150684931506844E-3</v>
      </c>
      <c r="C216" s="197">
        <f t="shared" si="51"/>
        <v>16</v>
      </c>
      <c r="D216" s="290">
        <v>183</v>
      </c>
      <c r="E216" s="300">
        <f t="shared" si="62"/>
        <v>0</v>
      </c>
      <c r="F216" s="292">
        <f t="shared" si="52"/>
        <v>0</v>
      </c>
      <c r="G216" s="292">
        <f t="shared" si="53"/>
        <v>0</v>
      </c>
      <c r="H216" s="293">
        <f t="shared" si="54"/>
        <v>0</v>
      </c>
      <c r="I216" s="301">
        <f t="shared" si="63"/>
        <v>2093107.4400000009</v>
      </c>
      <c r="J216" s="510">
        <f t="shared" si="55"/>
        <v>9031.9</v>
      </c>
      <c r="K216" s="292">
        <f t="shared" si="56"/>
        <v>10948.1</v>
      </c>
      <c r="L216" s="321">
        <f t="shared" si="66"/>
        <v>19980</v>
      </c>
      <c r="M216" s="300">
        <f t="shared" si="64"/>
        <v>0</v>
      </c>
      <c r="N216" s="292">
        <f t="shared" si="57"/>
        <v>0</v>
      </c>
      <c r="O216" s="292">
        <f t="shared" si="58"/>
        <v>0</v>
      </c>
      <c r="P216" s="293">
        <f t="shared" si="67"/>
        <v>0</v>
      </c>
      <c r="Q216" s="301">
        <f t="shared" si="65"/>
        <v>2180553.1399999987</v>
      </c>
      <c r="R216" s="292">
        <f t="shared" si="59"/>
        <v>9409.24</v>
      </c>
      <c r="S216" s="292">
        <f t="shared" si="60"/>
        <v>11730.76</v>
      </c>
      <c r="T216" s="321">
        <f t="shared" si="49"/>
        <v>21140</v>
      </c>
      <c r="U216" s="134"/>
      <c r="V216" s="134"/>
      <c r="W216" s="134"/>
      <c r="X216" s="134"/>
    </row>
    <row r="217" spans="1:24" s="1" customFormat="1" ht="15" customHeight="1">
      <c r="A217" s="409">
        <f t="shared" si="61"/>
        <v>5.2499999999999998E-2</v>
      </c>
      <c r="B217" s="406">
        <f t="shared" si="50"/>
        <v>4.3150684931506844E-3</v>
      </c>
      <c r="C217" s="197">
        <f t="shared" si="51"/>
        <v>16</v>
      </c>
      <c r="D217" s="290">
        <v>184</v>
      </c>
      <c r="E217" s="300">
        <f t="shared" si="62"/>
        <v>0</v>
      </c>
      <c r="F217" s="292">
        <f t="shared" si="52"/>
        <v>0</v>
      </c>
      <c r="G217" s="292">
        <f t="shared" si="53"/>
        <v>0</v>
      </c>
      <c r="H217" s="293">
        <f t="shared" si="54"/>
        <v>0</v>
      </c>
      <c r="I217" s="301">
        <f t="shared" si="63"/>
        <v>2082159.3400000008</v>
      </c>
      <c r="J217" s="510">
        <f t="shared" si="55"/>
        <v>8984.66</v>
      </c>
      <c r="K217" s="292">
        <f t="shared" si="56"/>
        <v>10995.34</v>
      </c>
      <c r="L217" s="321">
        <f t="shared" si="66"/>
        <v>19980</v>
      </c>
      <c r="M217" s="300">
        <f t="shared" si="64"/>
        <v>0</v>
      </c>
      <c r="N217" s="292">
        <f t="shared" si="57"/>
        <v>0</v>
      </c>
      <c r="O217" s="292">
        <f t="shared" si="58"/>
        <v>0</v>
      </c>
      <c r="P217" s="293">
        <f t="shared" si="67"/>
        <v>0</v>
      </c>
      <c r="Q217" s="301">
        <f t="shared" si="65"/>
        <v>2168822.379999999</v>
      </c>
      <c r="R217" s="292">
        <f t="shared" si="59"/>
        <v>9358.6200000000008</v>
      </c>
      <c r="S217" s="292">
        <f t="shared" si="60"/>
        <v>11781.38</v>
      </c>
      <c r="T217" s="321">
        <f t="shared" si="49"/>
        <v>21140</v>
      </c>
      <c r="U217" s="134"/>
      <c r="V217" s="134"/>
      <c r="W217" s="134"/>
      <c r="X217" s="134"/>
    </row>
    <row r="218" spans="1:24" s="1" customFormat="1" ht="15" customHeight="1">
      <c r="A218" s="409">
        <f t="shared" si="61"/>
        <v>5.2499999999999998E-2</v>
      </c>
      <c r="B218" s="406">
        <f t="shared" si="50"/>
        <v>4.3150684931506844E-3</v>
      </c>
      <c r="C218" s="197">
        <f t="shared" si="51"/>
        <v>16</v>
      </c>
      <c r="D218" s="290">
        <v>185</v>
      </c>
      <c r="E218" s="300">
        <f t="shared" si="62"/>
        <v>0</v>
      </c>
      <c r="F218" s="292">
        <f t="shared" si="52"/>
        <v>0</v>
      </c>
      <c r="G218" s="292">
        <f t="shared" si="53"/>
        <v>0</v>
      </c>
      <c r="H218" s="293">
        <f t="shared" si="54"/>
        <v>0</v>
      </c>
      <c r="I218" s="301">
        <f t="shared" si="63"/>
        <v>2071164.0000000007</v>
      </c>
      <c r="J218" s="510">
        <f t="shared" si="55"/>
        <v>8937.2099999999991</v>
      </c>
      <c r="K218" s="292">
        <f t="shared" si="56"/>
        <v>11042.79</v>
      </c>
      <c r="L218" s="321">
        <f t="shared" si="66"/>
        <v>19980</v>
      </c>
      <c r="M218" s="300">
        <f t="shared" si="64"/>
        <v>0</v>
      </c>
      <c r="N218" s="292">
        <f t="shared" si="57"/>
        <v>0</v>
      </c>
      <c r="O218" s="292">
        <f t="shared" si="58"/>
        <v>0</v>
      </c>
      <c r="P218" s="293">
        <f t="shared" si="67"/>
        <v>0</v>
      </c>
      <c r="Q218" s="301">
        <f t="shared" si="65"/>
        <v>2157040.9999999991</v>
      </c>
      <c r="R218" s="292">
        <f t="shared" si="59"/>
        <v>9307.7800000000007</v>
      </c>
      <c r="S218" s="292">
        <f t="shared" si="60"/>
        <v>11832.22</v>
      </c>
      <c r="T218" s="321">
        <f t="shared" si="49"/>
        <v>21140</v>
      </c>
      <c r="U218" s="134"/>
      <c r="V218" s="134"/>
      <c r="W218" s="134"/>
      <c r="X218" s="134"/>
    </row>
    <row r="219" spans="1:24" s="1" customFormat="1" ht="15" customHeight="1">
      <c r="A219" s="409">
        <f t="shared" si="61"/>
        <v>5.2499999999999998E-2</v>
      </c>
      <c r="B219" s="406">
        <f t="shared" si="50"/>
        <v>4.3150684931506844E-3</v>
      </c>
      <c r="C219" s="197">
        <f t="shared" si="51"/>
        <v>16</v>
      </c>
      <c r="D219" s="290">
        <v>186</v>
      </c>
      <c r="E219" s="300">
        <f t="shared" si="62"/>
        <v>0</v>
      </c>
      <c r="F219" s="292">
        <f t="shared" si="52"/>
        <v>0</v>
      </c>
      <c r="G219" s="292">
        <f t="shared" si="53"/>
        <v>0</v>
      </c>
      <c r="H219" s="293">
        <f t="shared" si="54"/>
        <v>0</v>
      </c>
      <c r="I219" s="301">
        <f t="shared" si="63"/>
        <v>2060121.2100000007</v>
      </c>
      <c r="J219" s="510">
        <f t="shared" si="55"/>
        <v>8889.56</v>
      </c>
      <c r="K219" s="292">
        <f t="shared" si="56"/>
        <v>11090.44</v>
      </c>
      <c r="L219" s="321">
        <f t="shared" si="66"/>
        <v>19980</v>
      </c>
      <c r="M219" s="300">
        <f t="shared" si="64"/>
        <v>0</v>
      </c>
      <c r="N219" s="292">
        <f t="shared" si="57"/>
        <v>0</v>
      </c>
      <c r="O219" s="292">
        <f t="shared" si="58"/>
        <v>0</v>
      </c>
      <c r="P219" s="293">
        <f t="shared" si="67"/>
        <v>0</v>
      </c>
      <c r="Q219" s="301">
        <f t="shared" si="65"/>
        <v>2145208.7799999989</v>
      </c>
      <c r="R219" s="292">
        <f t="shared" si="59"/>
        <v>9256.7199999999993</v>
      </c>
      <c r="S219" s="292">
        <f t="shared" si="60"/>
        <v>11883.28</v>
      </c>
      <c r="T219" s="321">
        <f t="shared" si="49"/>
        <v>21140</v>
      </c>
      <c r="U219" s="134"/>
      <c r="V219" s="134"/>
      <c r="W219" s="134"/>
      <c r="X219" s="134"/>
    </row>
    <row r="220" spans="1:24" s="1" customFormat="1" ht="15" customHeight="1">
      <c r="A220" s="409">
        <f t="shared" si="61"/>
        <v>5.2499999999999998E-2</v>
      </c>
      <c r="B220" s="406">
        <f t="shared" si="50"/>
        <v>4.3150684931506844E-3</v>
      </c>
      <c r="C220" s="197">
        <f t="shared" si="51"/>
        <v>16</v>
      </c>
      <c r="D220" s="290">
        <v>187</v>
      </c>
      <c r="E220" s="300">
        <f t="shared" si="62"/>
        <v>0</v>
      </c>
      <c r="F220" s="292">
        <f t="shared" si="52"/>
        <v>0</v>
      </c>
      <c r="G220" s="292">
        <f t="shared" si="53"/>
        <v>0</v>
      </c>
      <c r="H220" s="293">
        <f t="shared" si="54"/>
        <v>0</v>
      </c>
      <c r="I220" s="301">
        <f t="shared" si="63"/>
        <v>2049030.7700000007</v>
      </c>
      <c r="J220" s="510">
        <f t="shared" si="55"/>
        <v>8841.7099999999991</v>
      </c>
      <c r="K220" s="292">
        <f t="shared" si="56"/>
        <v>11138.29</v>
      </c>
      <c r="L220" s="321">
        <f t="shared" si="66"/>
        <v>19980</v>
      </c>
      <c r="M220" s="300">
        <f t="shared" si="64"/>
        <v>0</v>
      </c>
      <c r="N220" s="292">
        <f t="shared" si="57"/>
        <v>0</v>
      </c>
      <c r="O220" s="292">
        <f t="shared" si="58"/>
        <v>0</v>
      </c>
      <c r="P220" s="293">
        <f t="shared" si="67"/>
        <v>0</v>
      </c>
      <c r="Q220" s="301">
        <f t="shared" si="65"/>
        <v>2133325.4999999991</v>
      </c>
      <c r="R220" s="292">
        <f t="shared" si="59"/>
        <v>9205.4500000000007</v>
      </c>
      <c r="S220" s="292">
        <f t="shared" si="60"/>
        <v>11934.55</v>
      </c>
      <c r="T220" s="321">
        <f t="shared" si="49"/>
        <v>21140</v>
      </c>
      <c r="U220" s="134"/>
      <c r="V220" s="134"/>
      <c r="W220" s="134"/>
      <c r="X220" s="134"/>
    </row>
    <row r="221" spans="1:24" s="1" customFormat="1" ht="15" customHeight="1">
      <c r="A221" s="409">
        <f t="shared" si="61"/>
        <v>5.2499999999999998E-2</v>
      </c>
      <c r="B221" s="406">
        <f t="shared" si="50"/>
        <v>4.3150684931506844E-3</v>
      </c>
      <c r="C221" s="197">
        <f t="shared" si="51"/>
        <v>16</v>
      </c>
      <c r="D221" s="290">
        <v>188</v>
      </c>
      <c r="E221" s="300">
        <f t="shared" si="62"/>
        <v>0</v>
      </c>
      <c r="F221" s="292">
        <f t="shared" si="52"/>
        <v>0</v>
      </c>
      <c r="G221" s="292">
        <f t="shared" si="53"/>
        <v>0</v>
      </c>
      <c r="H221" s="293">
        <f t="shared" si="54"/>
        <v>0</v>
      </c>
      <c r="I221" s="301">
        <f t="shared" si="63"/>
        <v>2037892.4800000007</v>
      </c>
      <c r="J221" s="510">
        <f t="shared" si="55"/>
        <v>8793.65</v>
      </c>
      <c r="K221" s="292">
        <f t="shared" si="56"/>
        <v>11186.35</v>
      </c>
      <c r="L221" s="321">
        <f t="shared" si="66"/>
        <v>19980</v>
      </c>
      <c r="M221" s="300">
        <f t="shared" si="64"/>
        <v>0</v>
      </c>
      <c r="N221" s="292">
        <f t="shared" si="57"/>
        <v>0</v>
      </c>
      <c r="O221" s="292">
        <f t="shared" si="58"/>
        <v>0</v>
      </c>
      <c r="P221" s="293">
        <f t="shared" si="67"/>
        <v>0</v>
      </c>
      <c r="Q221" s="301">
        <f t="shared" si="65"/>
        <v>2121390.9499999993</v>
      </c>
      <c r="R221" s="292">
        <f t="shared" si="59"/>
        <v>9153.9500000000007</v>
      </c>
      <c r="S221" s="292">
        <f t="shared" si="60"/>
        <v>11986.05</v>
      </c>
      <c r="T221" s="321">
        <f t="shared" si="49"/>
        <v>21140</v>
      </c>
      <c r="U221" s="134"/>
      <c r="V221" s="134"/>
      <c r="W221" s="134"/>
      <c r="X221" s="134"/>
    </row>
    <row r="222" spans="1:24" s="1" customFormat="1" ht="15" customHeight="1">
      <c r="A222" s="409">
        <f t="shared" si="61"/>
        <v>5.2499999999999998E-2</v>
      </c>
      <c r="B222" s="406">
        <f t="shared" si="50"/>
        <v>4.3150684931506844E-3</v>
      </c>
      <c r="C222" s="197">
        <f t="shared" si="51"/>
        <v>16</v>
      </c>
      <c r="D222" s="290">
        <v>189</v>
      </c>
      <c r="E222" s="300">
        <f t="shared" si="62"/>
        <v>0</v>
      </c>
      <c r="F222" s="292">
        <f t="shared" si="52"/>
        <v>0</v>
      </c>
      <c r="G222" s="292">
        <f t="shared" si="53"/>
        <v>0</v>
      </c>
      <c r="H222" s="293">
        <f t="shared" si="54"/>
        <v>0</v>
      </c>
      <c r="I222" s="301">
        <f t="shared" si="63"/>
        <v>2026706.1300000006</v>
      </c>
      <c r="J222" s="510">
        <f t="shared" si="55"/>
        <v>8745.3799999999992</v>
      </c>
      <c r="K222" s="292">
        <f t="shared" si="56"/>
        <v>11234.62</v>
      </c>
      <c r="L222" s="321">
        <f t="shared" si="66"/>
        <v>19980</v>
      </c>
      <c r="M222" s="300">
        <f t="shared" si="64"/>
        <v>0</v>
      </c>
      <c r="N222" s="292">
        <f t="shared" si="57"/>
        <v>0</v>
      </c>
      <c r="O222" s="292">
        <f t="shared" si="58"/>
        <v>0</v>
      </c>
      <c r="P222" s="293">
        <f t="shared" si="67"/>
        <v>0</v>
      </c>
      <c r="Q222" s="301">
        <f t="shared" si="65"/>
        <v>2109404.8999999994</v>
      </c>
      <c r="R222" s="292">
        <f t="shared" si="59"/>
        <v>9102.23</v>
      </c>
      <c r="S222" s="292">
        <f t="shared" si="60"/>
        <v>12037.77</v>
      </c>
      <c r="T222" s="321">
        <f t="shared" ref="T222:T285" si="68">IF(Q222&lt;$M$17,Q222+R222,$M$17)</f>
        <v>21140</v>
      </c>
      <c r="U222" s="134"/>
      <c r="V222" s="134"/>
      <c r="W222" s="134"/>
      <c r="X222" s="134"/>
    </row>
    <row r="223" spans="1:24" s="1" customFormat="1" ht="15" customHeight="1">
      <c r="A223" s="409">
        <f t="shared" si="61"/>
        <v>5.2499999999999998E-2</v>
      </c>
      <c r="B223" s="406">
        <f t="shared" si="50"/>
        <v>4.3150684931506844E-3</v>
      </c>
      <c r="C223" s="197">
        <f t="shared" si="51"/>
        <v>16</v>
      </c>
      <c r="D223" s="290">
        <v>190</v>
      </c>
      <c r="E223" s="300">
        <f t="shared" si="62"/>
        <v>0</v>
      </c>
      <c r="F223" s="292">
        <f t="shared" si="52"/>
        <v>0</v>
      </c>
      <c r="G223" s="292">
        <f t="shared" si="53"/>
        <v>0</v>
      </c>
      <c r="H223" s="293">
        <f t="shared" si="54"/>
        <v>0</v>
      </c>
      <c r="I223" s="301">
        <f t="shared" si="63"/>
        <v>2015471.5100000005</v>
      </c>
      <c r="J223" s="510">
        <f t="shared" si="55"/>
        <v>8696.9</v>
      </c>
      <c r="K223" s="292">
        <f t="shared" si="56"/>
        <v>11283.1</v>
      </c>
      <c r="L223" s="321">
        <f t="shared" si="66"/>
        <v>19980</v>
      </c>
      <c r="M223" s="300">
        <f t="shared" si="64"/>
        <v>0</v>
      </c>
      <c r="N223" s="292">
        <f t="shared" si="57"/>
        <v>0</v>
      </c>
      <c r="O223" s="292">
        <f t="shared" si="58"/>
        <v>0</v>
      </c>
      <c r="P223" s="293">
        <f t="shared" si="67"/>
        <v>0</v>
      </c>
      <c r="Q223" s="301">
        <f t="shared" si="65"/>
        <v>2097367.1299999994</v>
      </c>
      <c r="R223" s="292">
        <f t="shared" si="59"/>
        <v>9050.2800000000007</v>
      </c>
      <c r="S223" s="292">
        <f t="shared" si="60"/>
        <v>12089.72</v>
      </c>
      <c r="T223" s="321">
        <f t="shared" si="68"/>
        <v>21140</v>
      </c>
      <c r="U223" s="134"/>
      <c r="V223" s="134"/>
      <c r="W223" s="134"/>
      <c r="X223" s="134"/>
    </row>
    <row r="224" spans="1:24" s="1" customFormat="1" ht="15" customHeight="1">
      <c r="A224" s="409">
        <f t="shared" si="61"/>
        <v>5.2499999999999998E-2</v>
      </c>
      <c r="B224" s="406">
        <f t="shared" ref="B224:B287" si="69">A224/365*30</f>
        <v>4.3150684931506844E-3</v>
      </c>
      <c r="C224" s="197">
        <f t="shared" si="51"/>
        <v>16</v>
      </c>
      <c r="D224" s="290">
        <v>191</v>
      </c>
      <c r="E224" s="300">
        <f t="shared" si="62"/>
        <v>0</v>
      </c>
      <c r="F224" s="292">
        <f t="shared" si="52"/>
        <v>0</v>
      </c>
      <c r="G224" s="292">
        <f t="shared" si="53"/>
        <v>0</v>
      </c>
      <c r="H224" s="293">
        <f t="shared" si="54"/>
        <v>0</v>
      </c>
      <c r="I224" s="301">
        <f t="shared" si="63"/>
        <v>2004188.4100000004</v>
      </c>
      <c r="J224" s="510">
        <f t="shared" si="55"/>
        <v>8648.2099999999991</v>
      </c>
      <c r="K224" s="292">
        <f t="shared" si="56"/>
        <v>11331.79</v>
      </c>
      <c r="L224" s="321">
        <f t="shared" si="66"/>
        <v>19980</v>
      </c>
      <c r="M224" s="300">
        <f t="shared" si="64"/>
        <v>0</v>
      </c>
      <c r="N224" s="292">
        <f t="shared" si="57"/>
        <v>0</v>
      </c>
      <c r="O224" s="292">
        <f t="shared" si="58"/>
        <v>0</v>
      </c>
      <c r="P224" s="293">
        <f t="shared" si="67"/>
        <v>0</v>
      </c>
      <c r="Q224" s="301">
        <f t="shared" si="65"/>
        <v>2085277.4099999995</v>
      </c>
      <c r="R224" s="292">
        <f t="shared" si="59"/>
        <v>8998.11</v>
      </c>
      <c r="S224" s="292">
        <f t="shared" si="60"/>
        <v>12141.89</v>
      </c>
      <c r="T224" s="321">
        <f t="shared" si="68"/>
        <v>21140</v>
      </c>
      <c r="U224" s="134"/>
      <c r="V224" s="134"/>
      <c r="W224" s="134"/>
      <c r="X224" s="134"/>
    </row>
    <row r="225" spans="1:24" s="1" customFormat="1" ht="15" customHeight="1">
      <c r="A225" s="409">
        <f t="shared" si="61"/>
        <v>5.2499999999999998E-2</v>
      </c>
      <c r="B225" s="406">
        <f t="shared" si="69"/>
        <v>4.3150684931506844E-3</v>
      </c>
      <c r="C225" s="197">
        <f t="shared" si="51"/>
        <v>16</v>
      </c>
      <c r="D225" s="290">
        <v>192</v>
      </c>
      <c r="E225" s="300">
        <f t="shared" si="62"/>
        <v>0</v>
      </c>
      <c r="F225" s="292">
        <f t="shared" si="52"/>
        <v>0</v>
      </c>
      <c r="G225" s="292">
        <f t="shared" si="53"/>
        <v>0</v>
      </c>
      <c r="H225" s="293">
        <f t="shared" si="54"/>
        <v>0</v>
      </c>
      <c r="I225" s="301">
        <f t="shared" si="63"/>
        <v>1992856.6200000003</v>
      </c>
      <c r="J225" s="510">
        <f t="shared" si="55"/>
        <v>8599.31</v>
      </c>
      <c r="K225" s="292">
        <f t="shared" si="56"/>
        <v>11380.69</v>
      </c>
      <c r="L225" s="321">
        <f t="shared" si="66"/>
        <v>19980</v>
      </c>
      <c r="M225" s="300">
        <f t="shared" si="64"/>
        <v>0</v>
      </c>
      <c r="N225" s="292">
        <f t="shared" si="57"/>
        <v>0</v>
      </c>
      <c r="O225" s="292">
        <f t="shared" si="58"/>
        <v>0</v>
      </c>
      <c r="P225" s="293">
        <f t="shared" si="67"/>
        <v>0</v>
      </c>
      <c r="Q225" s="301">
        <f t="shared" si="65"/>
        <v>2073135.5199999996</v>
      </c>
      <c r="R225" s="292">
        <f t="shared" si="59"/>
        <v>8945.7199999999993</v>
      </c>
      <c r="S225" s="292">
        <f t="shared" si="60"/>
        <v>12194.28</v>
      </c>
      <c r="T225" s="321">
        <f t="shared" si="68"/>
        <v>21140</v>
      </c>
      <c r="U225" s="134"/>
      <c r="V225" s="134"/>
      <c r="W225" s="134"/>
      <c r="X225" s="134"/>
    </row>
    <row r="226" spans="1:24" s="1" customFormat="1" ht="15" customHeight="1">
      <c r="A226" s="409">
        <f t="shared" si="61"/>
        <v>5.2499999999999998E-2</v>
      </c>
      <c r="B226" s="406">
        <f t="shared" si="69"/>
        <v>4.3150684931506844E-3</v>
      </c>
      <c r="C226" s="197">
        <f t="shared" ref="C226:C289" si="70">INT((D226+11)/12)</f>
        <v>17</v>
      </c>
      <c r="D226" s="290">
        <v>193</v>
      </c>
      <c r="E226" s="300">
        <f t="shared" si="62"/>
        <v>0</v>
      </c>
      <c r="F226" s="292">
        <f t="shared" ref="F226:F289" si="71">ROUND(E226*$B226,2)</f>
        <v>0</v>
      </c>
      <c r="G226" s="292">
        <f t="shared" ref="G226:G289" si="72">IF(E226&lt;H226,E226,H226-F226)</f>
        <v>0</v>
      </c>
      <c r="H226" s="293">
        <f t="shared" ref="H226:H289" si="73">IF(E226&lt;$M$4,E226+F226,$M$4)</f>
        <v>0</v>
      </c>
      <c r="I226" s="301">
        <f t="shared" si="63"/>
        <v>1981475.9300000004</v>
      </c>
      <c r="J226" s="510">
        <f t="shared" ref="J226:J289" si="74">ROUND(I226*$B226,2)</f>
        <v>8550.2000000000007</v>
      </c>
      <c r="K226" s="292">
        <f t="shared" ref="K226:K289" si="75">IF(I226&lt;L226,I226,L226-J226)</f>
        <v>11429.8</v>
      </c>
      <c r="L226" s="321">
        <f t="shared" si="66"/>
        <v>19980</v>
      </c>
      <c r="M226" s="300">
        <f t="shared" si="64"/>
        <v>0</v>
      </c>
      <c r="N226" s="292">
        <f t="shared" ref="N226:N289" si="76">ROUND(M226*$B226,2)</f>
        <v>0</v>
      </c>
      <c r="O226" s="292">
        <f t="shared" ref="O226:O289" si="77">IF(M226&lt;P226,M226,P226-N226)</f>
        <v>0</v>
      </c>
      <c r="P226" s="293">
        <f t="shared" si="67"/>
        <v>0</v>
      </c>
      <c r="Q226" s="301">
        <f t="shared" si="65"/>
        <v>2060941.2399999995</v>
      </c>
      <c r="R226" s="292">
        <f t="shared" ref="R226:R289" si="78">ROUND(Q226*$B226,2)</f>
        <v>8893.1</v>
      </c>
      <c r="S226" s="292">
        <f t="shared" ref="S226:S289" si="79">IF(Q226&lt;T226,Q226,T226-R226)</f>
        <v>12246.9</v>
      </c>
      <c r="T226" s="321">
        <f t="shared" si="68"/>
        <v>21140</v>
      </c>
      <c r="U226" s="134"/>
      <c r="V226" s="134"/>
      <c r="W226" s="134"/>
      <c r="X226" s="134"/>
    </row>
    <row r="227" spans="1:24" s="1" customFormat="1" ht="15" customHeight="1">
      <c r="A227" s="409">
        <f t="shared" ref="A227:A290" si="80">VLOOKUP(D227,$A$7:$B$11,2)</f>
        <v>5.2499999999999998E-2</v>
      </c>
      <c r="B227" s="406">
        <f t="shared" si="69"/>
        <v>4.3150684931506844E-3</v>
      </c>
      <c r="C227" s="197">
        <f t="shared" si="70"/>
        <v>17</v>
      </c>
      <c r="D227" s="290">
        <v>194</v>
      </c>
      <c r="E227" s="300">
        <f t="shared" ref="E227:E290" si="81">IF(E226&lt;H226,0,E226-G226)</f>
        <v>0</v>
      </c>
      <c r="F227" s="292">
        <f t="shared" si="71"/>
        <v>0</v>
      </c>
      <c r="G227" s="292">
        <f t="shared" si="72"/>
        <v>0</v>
      </c>
      <c r="H227" s="293">
        <f t="shared" si="73"/>
        <v>0</v>
      </c>
      <c r="I227" s="301">
        <f t="shared" ref="I227:I290" si="82">IF(I226&lt;L226,0,I226-K226)</f>
        <v>1970046.1300000004</v>
      </c>
      <c r="J227" s="510">
        <f t="shared" si="74"/>
        <v>8500.8799999999992</v>
      </c>
      <c r="K227" s="292">
        <f t="shared" si="75"/>
        <v>11479.12</v>
      </c>
      <c r="L227" s="321">
        <f t="shared" si="66"/>
        <v>19980</v>
      </c>
      <c r="M227" s="300">
        <f t="shared" ref="M227:M290" si="83">IF(M226&lt;P226,0,M226-O226)</f>
        <v>0</v>
      </c>
      <c r="N227" s="292">
        <f t="shared" si="76"/>
        <v>0</v>
      </c>
      <c r="O227" s="292">
        <f t="shared" si="77"/>
        <v>0</v>
      </c>
      <c r="P227" s="293">
        <f t="shared" si="67"/>
        <v>0</v>
      </c>
      <c r="Q227" s="301">
        <f t="shared" ref="Q227:Q290" si="84">IF(Q226&lt;T226,0,Q226-S226)</f>
        <v>2048694.3399999996</v>
      </c>
      <c r="R227" s="292">
        <f t="shared" si="78"/>
        <v>8840.26</v>
      </c>
      <c r="S227" s="292">
        <f t="shared" si="79"/>
        <v>12299.74</v>
      </c>
      <c r="T227" s="321">
        <f t="shared" si="68"/>
        <v>21140</v>
      </c>
      <c r="U227" s="134"/>
      <c r="V227" s="134"/>
      <c r="W227" s="134"/>
      <c r="X227" s="134"/>
    </row>
    <row r="228" spans="1:24" s="1" customFormat="1" ht="15" customHeight="1">
      <c r="A228" s="409">
        <f t="shared" si="80"/>
        <v>5.2499999999999998E-2</v>
      </c>
      <c r="B228" s="406">
        <f t="shared" si="69"/>
        <v>4.3150684931506844E-3</v>
      </c>
      <c r="C228" s="197">
        <f t="shared" si="70"/>
        <v>17</v>
      </c>
      <c r="D228" s="290">
        <v>195</v>
      </c>
      <c r="E228" s="300">
        <f t="shared" si="81"/>
        <v>0</v>
      </c>
      <c r="F228" s="292">
        <f t="shared" si="71"/>
        <v>0</v>
      </c>
      <c r="G228" s="292">
        <f t="shared" si="72"/>
        <v>0</v>
      </c>
      <c r="H228" s="293">
        <f t="shared" si="73"/>
        <v>0</v>
      </c>
      <c r="I228" s="301">
        <f t="shared" si="82"/>
        <v>1958567.0100000002</v>
      </c>
      <c r="J228" s="510">
        <f t="shared" si="74"/>
        <v>8451.35</v>
      </c>
      <c r="K228" s="292">
        <f t="shared" si="75"/>
        <v>11528.65</v>
      </c>
      <c r="L228" s="321">
        <f t="shared" si="66"/>
        <v>19980</v>
      </c>
      <c r="M228" s="300">
        <f t="shared" si="83"/>
        <v>0</v>
      </c>
      <c r="N228" s="292">
        <f t="shared" si="76"/>
        <v>0</v>
      </c>
      <c r="O228" s="292">
        <f t="shared" si="77"/>
        <v>0</v>
      </c>
      <c r="P228" s="293">
        <f t="shared" si="67"/>
        <v>0</v>
      </c>
      <c r="Q228" s="301">
        <f t="shared" si="84"/>
        <v>2036394.5999999996</v>
      </c>
      <c r="R228" s="292">
        <f t="shared" si="78"/>
        <v>8787.18</v>
      </c>
      <c r="S228" s="292">
        <f t="shared" si="79"/>
        <v>12352.82</v>
      </c>
      <c r="T228" s="321">
        <f t="shared" si="68"/>
        <v>21140</v>
      </c>
      <c r="U228" s="134"/>
      <c r="V228" s="134"/>
      <c r="W228" s="134"/>
      <c r="X228" s="134"/>
    </row>
    <row r="229" spans="1:24" s="1" customFormat="1" ht="15" customHeight="1">
      <c r="A229" s="409">
        <f t="shared" si="80"/>
        <v>5.2499999999999998E-2</v>
      </c>
      <c r="B229" s="406">
        <f t="shared" si="69"/>
        <v>4.3150684931506844E-3</v>
      </c>
      <c r="C229" s="197">
        <f t="shared" si="70"/>
        <v>17</v>
      </c>
      <c r="D229" s="290">
        <v>196</v>
      </c>
      <c r="E229" s="300">
        <f t="shared" si="81"/>
        <v>0</v>
      </c>
      <c r="F229" s="292">
        <f t="shared" si="71"/>
        <v>0</v>
      </c>
      <c r="G229" s="292">
        <f t="shared" si="72"/>
        <v>0</v>
      </c>
      <c r="H229" s="293">
        <f t="shared" si="73"/>
        <v>0</v>
      </c>
      <c r="I229" s="301">
        <f t="shared" si="82"/>
        <v>1947038.3600000003</v>
      </c>
      <c r="J229" s="510">
        <f t="shared" si="74"/>
        <v>8401.6</v>
      </c>
      <c r="K229" s="292">
        <f t="shared" si="75"/>
        <v>11578.4</v>
      </c>
      <c r="L229" s="321">
        <f t="shared" si="66"/>
        <v>19980</v>
      </c>
      <c r="M229" s="300">
        <f t="shared" si="83"/>
        <v>0</v>
      </c>
      <c r="N229" s="292">
        <f t="shared" si="76"/>
        <v>0</v>
      </c>
      <c r="O229" s="292">
        <f t="shared" si="77"/>
        <v>0</v>
      </c>
      <c r="P229" s="293">
        <f t="shared" si="67"/>
        <v>0</v>
      </c>
      <c r="Q229" s="301">
        <f t="shared" si="84"/>
        <v>2024041.7799999996</v>
      </c>
      <c r="R229" s="292">
        <f t="shared" si="78"/>
        <v>8733.8799999999992</v>
      </c>
      <c r="S229" s="292">
        <f t="shared" si="79"/>
        <v>12406.12</v>
      </c>
      <c r="T229" s="321">
        <f t="shared" si="68"/>
        <v>21140</v>
      </c>
      <c r="U229" s="134"/>
      <c r="V229" s="134"/>
      <c r="W229" s="134"/>
      <c r="X229" s="134"/>
    </row>
    <row r="230" spans="1:24" s="1" customFormat="1" ht="15" customHeight="1">
      <c r="A230" s="409">
        <f t="shared" si="80"/>
        <v>5.2499999999999998E-2</v>
      </c>
      <c r="B230" s="406">
        <f t="shared" si="69"/>
        <v>4.3150684931506844E-3</v>
      </c>
      <c r="C230" s="197">
        <f t="shared" si="70"/>
        <v>17</v>
      </c>
      <c r="D230" s="290">
        <v>197</v>
      </c>
      <c r="E230" s="300">
        <f t="shared" si="81"/>
        <v>0</v>
      </c>
      <c r="F230" s="292">
        <f t="shared" si="71"/>
        <v>0</v>
      </c>
      <c r="G230" s="292">
        <f t="shared" si="72"/>
        <v>0</v>
      </c>
      <c r="H230" s="293">
        <f t="shared" si="73"/>
        <v>0</v>
      </c>
      <c r="I230" s="301">
        <f t="shared" si="82"/>
        <v>1935459.9600000004</v>
      </c>
      <c r="J230" s="510">
        <f t="shared" si="74"/>
        <v>8351.64</v>
      </c>
      <c r="K230" s="292">
        <f t="shared" si="75"/>
        <v>11628.36</v>
      </c>
      <c r="L230" s="321">
        <f t="shared" si="66"/>
        <v>19980</v>
      </c>
      <c r="M230" s="300">
        <f t="shared" si="83"/>
        <v>0</v>
      </c>
      <c r="N230" s="292">
        <f t="shared" si="76"/>
        <v>0</v>
      </c>
      <c r="O230" s="292">
        <f t="shared" si="77"/>
        <v>0</v>
      </c>
      <c r="P230" s="293">
        <f t="shared" si="67"/>
        <v>0</v>
      </c>
      <c r="Q230" s="301">
        <f t="shared" si="84"/>
        <v>2011635.6599999995</v>
      </c>
      <c r="R230" s="292">
        <f t="shared" si="78"/>
        <v>8680.35</v>
      </c>
      <c r="S230" s="292">
        <f t="shared" si="79"/>
        <v>12459.65</v>
      </c>
      <c r="T230" s="321">
        <f t="shared" si="68"/>
        <v>21140</v>
      </c>
      <c r="U230" s="134"/>
      <c r="V230" s="134"/>
      <c r="W230" s="134"/>
      <c r="X230" s="134"/>
    </row>
    <row r="231" spans="1:24" s="1" customFormat="1" ht="15" customHeight="1">
      <c r="A231" s="409">
        <f t="shared" si="80"/>
        <v>5.2499999999999998E-2</v>
      </c>
      <c r="B231" s="406">
        <f t="shared" si="69"/>
        <v>4.3150684931506844E-3</v>
      </c>
      <c r="C231" s="197">
        <f t="shared" si="70"/>
        <v>17</v>
      </c>
      <c r="D231" s="290">
        <v>198</v>
      </c>
      <c r="E231" s="300">
        <f t="shared" si="81"/>
        <v>0</v>
      </c>
      <c r="F231" s="292">
        <f t="shared" si="71"/>
        <v>0</v>
      </c>
      <c r="G231" s="292">
        <f t="shared" si="72"/>
        <v>0</v>
      </c>
      <c r="H231" s="293">
        <f t="shared" si="73"/>
        <v>0</v>
      </c>
      <c r="I231" s="301">
        <f t="shared" si="82"/>
        <v>1923831.6000000003</v>
      </c>
      <c r="J231" s="510">
        <f t="shared" si="74"/>
        <v>8301.4699999999993</v>
      </c>
      <c r="K231" s="292">
        <f t="shared" si="75"/>
        <v>11678.53</v>
      </c>
      <c r="L231" s="321">
        <f t="shared" si="66"/>
        <v>19980</v>
      </c>
      <c r="M231" s="300">
        <f t="shared" si="83"/>
        <v>0</v>
      </c>
      <c r="N231" s="292">
        <f t="shared" si="76"/>
        <v>0</v>
      </c>
      <c r="O231" s="292">
        <f t="shared" si="77"/>
        <v>0</v>
      </c>
      <c r="P231" s="293">
        <f t="shared" si="67"/>
        <v>0</v>
      </c>
      <c r="Q231" s="301">
        <f t="shared" si="84"/>
        <v>1999176.0099999995</v>
      </c>
      <c r="R231" s="292">
        <f t="shared" si="78"/>
        <v>8626.58</v>
      </c>
      <c r="S231" s="292">
        <f t="shared" si="79"/>
        <v>12513.42</v>
      </c>
      <c r="T231" s="321">
        <f t="shared" si="68"/>
        <v>21140</v>
      </c>
      <c r="U231" s="134"/>
      <c r="V231" s="134"/>
      <c r="W231" s="134"/>
      <c r="X231" s="134"/>
    </row>
    <row r="232" spans="1:24" s="1" customFormat="1" ht="15" customHeight="1">
      <c r="A232" s="409">
        <f t="shared" si="80"/>
        <v>5.2499999999999998E-2</v>
      </c>
      <c r="B232" s="406">
        <f t="shared" si="69"/>
        <v>4.3150684931506844E-3</v>
      </c>
      <c r="C232" s="197">
        <f t="shared" si="70"/>
        <v>17</v>
      </c>
      <c r="D232" s="290">
        <v>199</v>
      </c>
      <c r="E232" s="300">
        <f t="shared" si="81"/>
        <v>0</v>
      </c>
      <c r="F232" s="292">
        <f t="shared" si="71"/>
        <v>0</v>
      </c>
      <c r="G232" s="292">
        <f t="shared" si="72"/>
        <v>0</v>
      </c>
      <c r="H232" s="293">
        <f t="shared" si="73"/>
        <v>0</v>
      </c>
      <c r="I232" s="301">
        <f t="shared" si="82"/>
        <v>1912153.0700000003</v>
      </c>
      <c r="J232" s="510">
        <f t="shared" si="74"/>
        <v>8251.07</v>
      </c>
      <c r="K232" s="292">
        <f t="shared" si="75"/>
        <v>11728.93</v>
      </c>
      <c r="L232" s="321">
        <f t="shared" si="66"/>
        <v>19980</v>
      </c>
      <c r="M232" s="300">
        <f t="shared" si="83"/>
        <v>0</v>
      </c>
      <c r="N232" s="292">
        <f t="shared" si="76"/>
        <v>0</v>
      </c>
      <c r="O232" s="292">
        <f t="shared" si="77"/>
        <v>0</v>
      </c>
      <c r="P232" s="293">
        <f t="shared" si="67"/>
        <v>0</v>
      </c>
      <c r="Q232" s="301">
        <f t="shared" si="84"/>
        <v>1986662.5899999996</v>
      </c>
      <c r="R232" s="292">
        <f t="shared" si="78"/>
        <v>8572.59</v>
      </c>
      <c r="S232" s="292">
        <f t="shared" si="79"/>
        <v>12567.41</v>
      </c>
      <c r="T232" s="321">
        <f t="shared" si="68"/>
        <v>21140</v>
      </c>
      <c r="U232" s="134"/>
      <c r="V232" s="134"/>
      <c r="W232" s="134"/>
      <c r="X232" s="134"/>
    </row>
    <row r="233" spans="1:24" s="1" customFormat="1" ht="15" customHeight="1">
      <c r="A233" s="409">
        <f t="shared" si="80"/>
        <v>5.2499999999999998E-2</v>
      </c>
      <c r="B233" s="406">
        <f t="shared" si="69"/>
        <v>4.3150684931506844E-3</v>
      </c>
      <c r="C233" s="197">
        <f t="shared" si="70"/>
        <v>17</v>
      </c>
      <c r="D233" s="290">
        <v>200</v>
      </c>
      <c r="E233" s="300">
        <f t="shared" si="81"/>
        <v>0</v>
      </c>
      <c r="F233" s="292">
        <f t="shared" si="71"/>
        <v>0</v>
      </c>
      <c r="G233" s="292">
        <f t="shared" si="72"/>
        <v>0</v>
      </c>
      <c r="H233" s="293">
        <f t="shared" si="73"/>
        <v>0</v>
      </c>
      <c r="I233" s="301">
        <f t="shared" si="82"/>
        <v>1900424.1400000004</v>
      </c>
      <c r="J233" s="510">
        <f t="shared" si="74"/>
        <v>8200.4599999999991</v>
      </c>
      <c r="K233" s="292">
        <f t="shared" si="75"/>
        <v>11779.54</v>
      </c>
      <c r="L233" s="321">
        <f t="shared" si="66"/>
        <v>19980</v>
      </c>
      <c r="M233" s="300">
        <f t="shared" si="83"/>
        <v>0</v>
      </c>
      <c r="N233" s="292">
        <f t="shared" si="76"/>
        <v>0</v>
      </c>
      <c r="O233" s="292">
        <f t="shared" si="77"/>
        <v>0</v>
      </c>
      <c r="P233" s="293">
        <f t="shared" si="67"/>
        <v>0</v>
      </c>
      <c r="Q233" s="301">
        <f t="shared" si="84"/>
        <v>1974095.1799999997</v>
      </c>
      <c r="R233" s="292">
        <f t="shared" si="78"/>
        <v>8518.36</v>
      </c>
      <c r="S233" s="292">
        <f t="shared" si="79"/>
        <v>12621.64</v>
      </c>
      <c r="T233" s="321">
        <f t="shared" si="68"/>
        <v>21140</v>
      </c>
      <c r="U233" s="134"/>
      <c r="V233" s="134"/>
      <c r="W233" s="134"/>
      <c r="X233" s="134"/>
    </row>
    <row r="234" spans="1:24" s="1" customFormat="1" ht="15" customHeight="1">
      <c r="A234" s="409">
        <f t="shared" si="80"/>
        <v>5.2499999999999998E-2</v>
      </c>
      <c r="B234" s="406">
        <f t="shared" si="69"/>
        <v>4.3150684931506844E-3</v>
      </c>
      <c r="C234" s="197">
        <f t="shared" si="70"/>
        <v>17</v>
      </c>
      <c r="D234" s="290">
        <v>201</v>
      </c>
      <c r="E234" s="300">
        <f t="shared" si="81"/>
        <v>0</v>
      </c>
      <c r="F234" s="292">
        <f t="shared" si="71"/>
        <v>0</v>
      </c>
      <c r="G234" s="292">
        <f t="shared" si="72"/>
        <v>0</v>
      </c>
      <c r="H234" s="293">
        <f t="shared" si="73"/>
        <v>0</v>
      </c>
      <c r="I234" s="301">
        <f t="shared" si="82"/>
        <v>1888644.6000000003</v>
      </c>
      <c r="J234" s="510">
        <f t="shared" si="74"/>
        <v>8149.63</v>
      </c>
      <c r="K234" s="292">
        <f t="shared" si="75"/>
        <v>11830.369999999999</v>
      </c>
      <c r="L234" s="321">
        <f t="shared" si="66"/>
        <v>19980</v>
      </c>
      <c r="M234" s="300">
        <f t="shared" si="83"/>
        <v>0</v>
      </c>
      <c r="N234" s="292">
        <f t="shared" si="76"/>
        <v>0</v>
      </c>
      <c r="O234" s="292">
        <f t="shared" si="77"/>
        <v>0</v>
      </c>
      <c r="P234" s="293">
        <f t="shared" si="67"/>
        <v>0</v>
      </c>
      <c r="Q234" s="301">
        <f t="shared" si="84"/>
        <v>1961473.5399999998</v>
      </c>
      <c r="R234" s="292">
        <f t="shared" si="78"/>
        <v>8463.89</v>
      </c>
      <c r="S234" s="292">
        <f t="shared" si="79"/>
        <v>12676.11</v>
      </c>
      <c r="T234" s="321">
        <f t="shared" si="68"/>
        <v>21140</v>
      </c>
      <c r="U234" s="134"/>
      <c r="V234" s="134"/>
      <c r="W234" s="134"/>
      <c r="X234" s="134"/>
    </row>
    <row r="235" spans="1:24" s="1" customFormat="1" ht="15" customHeight="1">
      <c r="A235" s="409">
        <f t="shared" si="80"/>
        <v>5.2499999999999998E-2</v>
      </c>
      <c r="B235" s="406">
        <f t="shared" si="69"/>
        <v>4.3150684931506844E-3</v>
      </c>
      <c r="C235" s="197">
        <f t="shared" si="70"/>
        <v>17</v>
      </c>
      <c r="D235" s="290">
        <v>202</v>
      </c>
      <c r="E235" s="300">
        <f t="shared" si="81"/>
        <v>0</v>
      </c>
      <c r="F235" s="292">
        <f t="shared" si="71"/>
        <v>0</v>
      </c>
      <c r="G235" s="292">
        <f t="shared" si="72"/>
        <v>0</v>
      </c>
      <c r="H235" s="293">
        <f t="shared" si="73"/>
        <v>0</v>
      </c>
      <c r="I235" s="301">
        <f t="shared" si="82"/>
        <v>1876814.2300000002</v>
      </c>
      <c r="J235" s="510">
        <f t="shared" si="74"/>
        <v>8098.58</v>
      </c>
      <c r="K235" s="292">
        <f t="shared" si="75"/>
        <v>11881.42</v>
      </c>
      <c r="L235" s="321">
        <f t="shared" si="66"/>
        <v>19980</v>
      </c>
      <c r="M235" s="300">
        <f t="shared" si="83"/>
        <v>0</v>
      </c>
      <c r="N235" s="292">
        <f t="shared" si="76"/>
        <v>0</v>
      </c>
      <c r="O235" s="292">
        <f t="shared" si="77"/>
        <v>0</v>
      </c>
      <c r="P235" s="293">
        <f t="shared" si="67"/>
        <v>0</v>
      </c>
      <c r="Q235" s="301">
        <f t="shared" si="84"/>
        <v>1948797.4299999997</v>
      </c>
      <c r="R235" s="292">
        <f t="shared" si="78"/>
        <v>8409.19</v>
      </c>
      <c r="S235" s="292">
        <f t="shared" si="79"/>
        <v>12730.81</v>
      </c>
      <c r="T235" s="321">
        <f t="shared" si="68"/>
        <v>21140</v>
      </c>
      <c r="U235" s="134"/>
      <c r="V235" s="134"/>
      <c r="W235" s="134"/>
      <c r="X235" s="134"/>
    </row>
    <row r="236" spans="1:24" s="1" customFormat="1" ht="15" customHeight="1">
      <c r="A236" s="409">
        <f t="shared" si="80"/>
        <v>5.2499999999999998E-2</v>
      </c>
      <c r="B236" s="406">
        <f t="shared" si="69"/>
        <v>4.3150684931506844E-3</v>
      </c>
      <c r="C236" s="197">
        <f t="shared" si="70"/>
        <v>17</v>
      </c>
      <c r="D236" s="290">
        <v>203</v>
      </c>
      <c r="E236" s="300">
        <f t="shared" si="81"/>
        <v>0</v>
      </c>
      <c r="F236" s="292">
        <f t="shared" si="71"/>
        <v>0</v>
      </c>
      <c r="G236" s="292">
        <f t="shared" si="72"/>
        <v>0</v>
      </c>
      <c r="H236" s="293">
        <f t="shared" si="73"/>
        <v>0</v>
      </c>
      <c r="I236" s="301">
        <f t="shared" si="82"/>
        <v>1864932.8100000003</v>
      </c>
      <c r="J236" s="510">
        <f t="shared" si="74"/>
        <v>8047.31</v>
      </c>
      <c r="K236" s="292">
        <f t="shared" si="75"/>
        <v>11932.689999999999</v>
      </c>
      <c r="L236" s="321">
        <f t="shared" si="66"/>
        <v>19980</v>
      </c>
      <c r="M236" s="300">
        <f t="shared" si="83"/>
        <v>0</v>
      </c>
      <c r="N236" s="292">
        <f t="shared" si="76"/>
        <v>0</v>
      </c>
      <c r="O236" s="292">
        <f t="shared" si="77"/>
        <v>0</v>
      </c>
      <c r="P236" s="293">
        <f t="shared" si="67"/>
        <v>0</v>
      </c>
      <c r="Q236" s="301">
        <f t="shared" si="84"/>
        <v>1936066.6199999996</v>
      </c>
      <c r="R236" s="292">
        <f t="shared" si="78"/>
        <v>8354.26</v>
      </c>
      <c r="S236" s="292">
        <f t="shared" si="79"/>
        <v>12785.74</v>
      </c>
      <c r="T236" s="321">
        <f t="shared" si="68"/>
        <v>21140</v>
      </c>
      <c r="U236" s="134"/>
      <c r="V236" s="134"/>
      <c r="W236" s="134"/>
      <c r="X236" s="134"/>
    </row>
    <row r="237" spans="1:24" s="1" customFormat="1" ht="15" customHeight="1">
      <c r="A237" s="409">
        <f t="shared" si="80"/>
        <v>5.2499999999999998E-2</v>
      </c>
      <c r="B237" s="406">
        <f t="shared" si="69"/>
        <v>4.3150684931506844E-3</v>
      </c>
      <c r="C237" s="197">
        <f t="shared" si="70"/>
        <v>17</v>
      </c>
      <c r="D237" s="290">
        <v>204</v>
      </c>
      <c r="E237" s="300">
        <f t="shared" si="81"/>
        <v>0</v>
      </c>
      <c r="F237" s="292">
        <f t="shared" si="71"/>
        <v>0</v>
      </c>
      <c r="G237" s="292">
        <f t="shared" si="72"/>
        <v>0</v>
      </c>
      <c r="H237" s="293">
        <f t="shared" si="73"/>
        <v>0</v>
      </c>
      <c r="I237" s="301">
        <f t="shared" si="82"/>
        <v>1853000.1200000003</v>
      </c>
      <c r="J237" s="510">
        <f t="shared" si="74"/>
        <v>7995.82</v>
      </c>
      <c r="K237" s="292">
        <f t="shared" si="75"/>
        <v>11984.18</v>
      </c>
      <c r="L237" s="321">
        <f t="shared" si="66"/>
        <v>19980</v>
      </c>
      <c r="M237" s="300">
        <f t="shared" si="83"/>
        <v>0</v>
      </c>
      <c r="N237" s="292">
        <f t="shared" si="76"/>
        <v>0</v>
      </c>
      <c r="O237" s="292">
        <f t="shared" si="77"/>
        <v>0</v>
      </c>
      <c r="P237" s="293">
        <f t="shared" si="67"/>
        <v>0</v>
      </c>
      <c r="Q237" s="301">
        <f t="shared" si="84"/>
        <v>1923280.8799999997</v>
      </c>
      <c r="R237" s="292">
        <f t="shared" si="78"/>
        <v>8299.09</v>
      </c>
      <c r="S237" s="292">
        <f t="shared" si="79"/>
        <v>12840.91</v>
      </c>
      <c r="T237" s="321">
        <f t="shared" si="68"/>
        <v>21140</v>
      </c>
      <c r="U237" s="134"/>
      <c r="V237" s="134"/>
      <c r="W237" s="134"/>
      <c r="X237" s="134"/>
    </row>
    <row r="238" spans="1:24" s="1" customFormat="1" ht="15" customHeight="1">
      <c r="A238" s="409">
        <f t="shared" si="80"/>
        <v>5.2499999999999998E-2</v>
      </c>
      <c r="B238" s="406">
        <f t="shared" si="69"/>
        <v>4.3150684931506844E-3</v>
      </c>
      <c r="C238" s="197">
        <f t="shared" si="70"/>
        <v>18</v>
      </c>
      <c r="D238" s="290">
        <v>205</v>
      </c>
      <c r="E238" s="300">
        <f t="shared" si="81"/>
        <v>0</v>
      </c>
      <c r="F238" s="292">
        <f t="shared" si="71"/>
        <v>0</v>
      </c>
      <c r="G238" s="292">
        <f t="shared" si="72"/>
        <v>0</v>
      </c>
      <c r="H238" s="293">
        <f t="shared" si="73"/>
        <v>0</v>
      </c>
      <c r="I238" s="301">
        <f t="shared" si="82"/>
        <v>1841015.9400000004</v>
      </c>
      <c r="J238" s="510">
        <f t="shared" si="74"/>
        <v>7944.11</v>
      </c>
      <c r="K238" s="292">
        <f t="shared" si="75"/>
        <v>12035.89</v>
      </c>
      <c r="L238" s="321">
        <f t="shared" ref="L238:L301" si="85">IF(I238&lt;$M$5,I238+J238,$M$5)</f>
        <v>19980</v>
      </c>
      <c r="M238" s="300">
        <f t="shared" si="83"/>
        <v>0</v>
      </c>
      <c r="N238" s="292">
        <f t="shared" si="76"/>
        <v>0</v>
      </c>
      <c r="O238" s="292">
        <f t="shared" si="77"/>
        <v>0</v>
      </c>
      <c r="P238" s="293">
        <f t="shared" si="67"/>
        <v>0</v>
      </c>
      <c r="Q238" s="301">
        <f t="shared" si="84"/>
        <v>1910439.9699999997</v>
      </c>
      <c r="R238" s="292">
        <f t="shared" si="78"/>
        <v>8243.68</v>
      </c>
      <c r="S238" s="292">
        <f t="shared" si="79"/>
        <v>12896.32</v>
      </c>
      <c r="T238" s="321">
        <f t="shared" si="68"/>
        <v>21140</v>
      </c>
      <c r="U238" s="134"/>
      <c r="V238" s="134"/>
      <c r="W238" s="134"/>
      <c r="X238" s="134"/>
    </row>
    <row r="239" spans="1:24" s="1" customFormat="1" ht="15" customHeight="1">
      <c r="A239" s="409">
        <f t="shared" si="80"/>
        <v>5.2499999999999998E-2</v>
      </c>
      <c r="B239" s="406">
        <f t="shared" si="69"/>
        <v>4.3150684931506844E-3</v>
      </c>
      <c r="C239" s="197">
        <f t="shared" si="70"/>
        <v>18</v>
      </c>
      <c r="D239" s="290">
        <v>206</v>
      </c>
      <c r="E239" s="300">
        <f t="shared" si="81"/>
        <v>0</v>
      </c>
      <c r="F239" s="292">
        <f t="shared" si="71"/>
        <v>0</v>
      </c>
      <c r="G239" s="292">
        <f t="shared" si="72"/>
        <v>0</v>
      </c>
      <c r="H239" s="293">
        <f t="shared" si="73"/>
        <v>0</v>
      </c>
      <c r="I239" s="301">
        <f t="shared" si="82"/>
        <v>1828980.0500000005</v>
      </c>
      <c r="J239" s="510">
        <f t="shared" si="74"/>
        <v>7892.17</v>
      </c>
      <c r="K239" s="292">
        <f t="shared" si="75"/>
        <v>12087.83</v>
      </c>
      <c r="L239" s="321">
        <f t="shared" si="85"/>
        <v>19980</v>
      </c>
      <c r="M239" s="300">
        <f t="shared" si="83"/>
        <v>0</v>
      </c>
      <c r="N239" s="292">
        <f t="shared" si="76"/>
        <v>0</v>
      </c>
      <c r="O239" s="292">
        <f t="shared" si="77"/>
        <v>0</v>
      </c>
      <c r="P239" s="293">
        <f t="shared" si="67"/>
        <v>0</v>
      </c>
      <c r="Q239" s="301">
        <f t="shared" si="84"/>
        <v>1897543.6499999997</v>
      </c>
      <c r="R239" s="292">
        <f t="shared" si="78"/>
        <v>8188.03</v>
      </c>
      <c r="S239" s="292">
        <f t="shared" si="79"/>
        <v>12951.970000000001</v>
      </c>
      <c r="T239" s="321">
        <f t="shared" si="68"/>
        <v>21140</v>
      </c>
      <c r="U239" s="134"/>
      <c r="V239" s="134"/>
      <c r="W239" s="134"/>
      <c r="X239" s="134"/>
    </row>
    <row r="240" spans="1:24" s="1" customFormat="1" ht="15" customHeight="1">
      <c r="A240" s="409">
        <f t="shared" si="80"/>
        <v>5.2499999999999998E-2</v>
      </c>
      <c r="B240" s="406">
        <f t="shared" si="69"/>
        <v>4.3150684931506844E-3</v>
      </c>
      <c r="C240" s="197">
        <f t="shared" si="70"/>
        <v>18</v>
      </c>
      <c r="D240" s="290">
        <v>207</v>
      </c>
      <c r="E240" s="300">
        <f t="shared" si="81"/>
        <v>0</v>
      </c>
      <c r="F240" s="292">
        <f t="shared" si="71"/>
        <v>0</v>
      </c>
      <c r="G240" s="292">
        <f t="shared" si="72"/>
        <v>0</v>
      </c>
      <c r="H240" s="293">
        <f t="shared" si="73"/>
        <v>0</v>
      </c>
      <c r="I240" s="301">
        <f t="shared" si="82"/>
        <v>1816892.2200000004</v>
      </c>
      <c r="J240" s="510">
        <f t="shared" si="74"/>
        <v>7840.01</v>
      </c>
      <c r="K240" s="292">
        <f t="shared" si="75"/>
        <v>12139.99</v>
      </c>
      <c r="L240" s="321">
        <f t="shared" si="85"/>
        <v>19980</v>
      </c>
      <c r="M240" s="300">
        <f t="shared" si="83"/>
        <v>0</v>
      </c>
      <c r="N240" s="292">
        <f t="shared" si="76"/>
        <v>0</v>
      </c>
      <c r="O240" s="292">
        <f t="shared" si="77"/>
        <v>0</v>
      </c>
      <c r="P240" s="293">
        <f t="shared" si="67"/>
        <v>0</v>
      </c>
      <c r="Q240" s="301">
        <f t="shared" si="84"/>
        <v>1884591.6799999997</v>
      </c>
      <c r="R240" s="292">
        <f t="shared" si="78"/>
        <v>8132.14</v>
      </c>
      <c r="S240" s="292">
        <f t="shared" si="79"/>
        <v>13007.86</v>
      </c>
      <c r="T240" s="321">
        <f t="shared" si="68"/>
        <v>21140</v>
      </c>
      <c r="U240" s="134"/>
      <c r="V240" s="134"/>
      <c r="W240" s="134"/>
      <c r="X240" s="134"/>
    </row>
    <row r="241" spans="1:24" s="1" customFormat="1" ht="15" customHeight="1">
      <c r="A241" s="409">
        <f t="shared" si="80"/>
        <v>5.2499999999999998E-2</v>
      </c>
      <c r="B241" s="406">
        <f t="shared" si="69"/>
        <v>4.3150684931506844E-3</v>
      </c>
      <c r="C241" s="197">
        <f t="shared" si="70"/>
        <v>18</v>
      </c>
      <c r="D241" s="290">
        <v>208</v>
      </c>
      <c r="E241" s="300">
        <f t="shared" si="81"/>
        <v>0</v>
      </c>
      <c r="F241" s="292">
        <f t="shared" si="71"/>
        <v>0</v>
      </c>
      <c r="G241" s="292">
        <f t="shared" si="72"/>
        <v>0</v>
      </c>
      <c r="H241" s="293">
        <f t="shared" si="73"/>
        <v>0</v>
      </c>
      <c r="I241" s="301">
        <f t="shared" si="82"/>
        <v>1804752.2300000004</v>
      </c>
      <c r="J241" s="510">
        <f t="shared" si="74"/>
        <v>7787.63</v>
      </c>
      <c r="K241" s="292">
        <f t="shared" si="75"/>
        <v>12192.369999999999</v>
      </c>
      <c r="L241" s="321">
        <f t="shared" si="85"/>
        <v>19980</v>
      </c>
      <c r="M241" s="300">
        <f t="shared" si="83"/>
        <v>0</v>
      </c>
      <c r="N241" s="292">
        <f t="shared" si="76"/>
        <v>0</v>
      </c>
      <c r="O241" s="292">
        <f t="shared" si="77"/>
        <v>0</v>
      </c>
      <c r="P241" s="293">
        <f t="shared" si="67"/>
        <v>0</v>
      </c>
      <c r="Q241" s="301">
        <f t="shared" si="84"/>
        <v>1871583.8199999996</v>
      </c>
      <c r="R241" s="292">
        <f t="shared" si="78"/>
        <v>8076.01</v>
      </c>
      <c r="S241" s="292">
        <f t="shared" si="79"/>
        <v>13063.99</v>
      </c>
      <c r="T241" s="321">
        <f t="shared" si="68"/>
        <v>21140</v>
      </c>
      <c r="U241" s="134"/>
      <c r="V241" s="134"/>
      <c r="W241" s="134"/>
      <c r="X241" s="134"/>
    </row>
    <row r="242" spans="1:24" s="1" customFormat="1" ht="15" customHeight="1">
      <c r="A242" s="409">
        <f t="shared" si="80"/>
        <v>5.2499999999999998E-2</v>
      </c>
      <c r="B242" s="406">
        <f t="shared" si="69"/>
        <v>4.3150684931506844E-3</v>
      </c>
      <c r="C242" s="197">
        <f t="shared" si="70"/>
        <v>18</v>
      </c>
      <c r="D242" s="290">
        <v>209</v>
      </c>
      <c r="E242" s="300">
        <f t="shared" si="81"/>
        <v>0</v>
      </c>
      <c r="F242" s="292">
        <f t="shared" si="71"/>
        <v>0</v>
      </c>
      <c r="G242" s="292">
        <f t="shared" si="72"/>
        <v>0</v>
      </c>
      <c r="H242" s="293">
        <f t="shared" si="73"/>
        <v>0</v>
      </c>
      <c r="I242" s="301">
        <f t="shared" si="82"/>
        <v>1792559.8600000003</v>
      </c>
      <c r="J242" s="510">
        <f t="shared" si="74"/>
        <v>7735.02</v>
      </c>
      <c r="K242" s="292">
        <f t="shared" si="75"/>
        <v>12244.98</v>
      </c>
      <c r="L242" s="321">
        <f t="shared" si="85"/>
        <v>19980</v>
      </c>
      <c r="M242" s="300">
        <f t="shared" si="83"/>
        <v>0</v>
      </c>
      <c r="N242" s="292">
        <f t="shared" si="76"/>
        <v>0</v>
      </c>
      <c r="O242" s="292">
        <f t="shared" si="77"/>
        <v>0</v>
      </c>
      <c r="P242" s="293">
        <f t="shared" si="67"/>
        <v>0</v>
      </c>
      <c r="Q242" s="301">
        <f t="shared" si="84"/>
        <v>1858519.8299999996</v>
      </c>
      <c r="R242" s="292">
        <f t="shared" si="78"/>
        <v>8019.64</v>
      </c>
      <c r="S242" s="292">
        <f t="shared" si="79"/>
        <v>13120.36</v>
      </c>
      <c r="T242" s="321">
        <f t="shared" si="68"/>
        <v>21140</v>
      </c>
      <c r="U242" s="134"/>
      <c r="V242" s="134"/>
      <c r="W242" s="134"/>
      <c r="X242" s="134"/>
    </row>
    <row r="243" spans="1:24" s="1" customFormat="1" ht="15" customHeight="1">
      <c r="A243" s="409">
        <f t="shared" si="80"/>
        <v>5.2499999999999998E-2</v>
      </c>
      <c r="B243" s="406">
        <f t="shared" si="69"/>
        <v>4.3150684931506844E-3</v>
      </c>
      <c r="C243" s="197">
        <f t="shared" si="70"/>
        <v>18</v>
      </c>
      <c r="D243" s="290">
        <v>210</v>
      </c>
      <c r="E243" s="300">
        <f t="shared" si="81"/>
        <v>0</v>
      </c>
      <c r="F243" s="292">
        <f t="shared" si="71"/>
        <v>0</v>
      </c>
      <c r="G243" s="292">
        <f t="shared" si="72"/>
        <v>0</v>
      </c>
      <c r="H243" s="293">
        <f t="shared" si="73"/>
        <v>0</v>
      </c>
      <c r="I243" s="301">
        <f t="shared" si="82"/>
        <v>1780314.8800000004</v>
      </c>
      <c r="J243" s="510">
        <f t="shared" si="74"/>
        <v>7682.18</v>
      </c>
      <c r="K243" s="292">
        <f t="shared" si="75"/>
        <v>12297.82</v>
      </c>
      <c r="L243" s="321">
        <f t="shared" si="85"/>
        <v>19980</v>
      </c>
      <c r="M243" s="300">
        <f t="shared" si="83"/>
        <v>0</v>
      </c>
      <c r="N243" s="292">
        <f t="shared" si="76"/>
        <v>0</v>
      </c>
      <c r="O243" s="292">
        <f t="shared" si="77"/>
        <v>0</v>
      </c>
      <c r="P243" s="293">
        <f t="shared" si="67"/>
        <v>0</v>
      </c>
      <c r="Q243" s="301">
        <f t="shared" si="84"/>
        <v>1845399.4699999995</v>
      </c>
      <c r="R243" s="292">
        <f t="shared" si="78"/>
        <v>7963.03</v>
      </c>
      <c r="S243" s="292">
        <f t="shared" si="79"/>
        <v>13176.970000000001</v>
      </c>
      <c r="T243" s="321">
        <f t="shared" si="68"/>
        <v>21140</v>
      </c>
      <c r="U243" s="134"/>
      <c r="V243" s="134"/>
      <c r="W243" s="134"/>
      <c r="X243" s="134"/>
    </row>
    <row r="244" spans="1:24" s="1" customFormat="1" ht="15" customHeight="1">
      <c r="A244" s="409">
        <f t="shared" si="80"/>
        <v>5.2499999999999998E-2</v>
      </c>
      <c r="B244" s="406">
        <f t="shared" si="69"/>
        <v>4.3150684931506844E-3</v>
      </c>
      <c r="C244" s="197">
        <f t="shared" si="70"/>
        <v>18</v>
      </c>
      <c r="D244" s="290">
        <v>211</v>
      </c>
      <c r="E244" s="300">
        <f t="shared" si="81"/>
        <v>0</v>
      </c>
      <c r="F244" s="292">
        <f t="shared" si="71"/>
        <v>0</v>
      </c>
      <c r="G244" s="292">
        <f t="shared" si="72"/>
        <v>0</v>
      </c>
      <c r="H244" s="293">
        <f t="shared" si="73"/>
        <v>0</v>
      </c>
      <c r="I244" s="301">
        <f t="shared" si="82"/>
        <v>1768017.0600000003</v>
      </c>
      <c r="J244" s="510">
        <f t="shared" si="74"/>
        <v>7629.11</v>
      </c>
      <c r="K244" s="292">
        <f t="shared" si="75"/>
        <v>12350.89</v>
      </c>
      <c r="L244" s="321">
        <f t="shared" si="85"/>
        <v>19980</v>
      </c>
      <c r="M244" s="300">
        <f t="shared" si="83"/>
        <v>0</v>
      </c>
      <c r="N244" s="292">
        <f t="shared" si="76"/>
        <v>0</v>
      </c>
      <c r="O244" s="292">
        <f t="shared" si="77"/>
        <v>0</v>
      </c>
      <c r="P244" s="293">
        <f t="shared" si="67"/>
        <v>0</v>
      </c>
      <c r="Q244" s="301">
        <f t="shared" si="84"/>
        <v>1832222.4999999995</v>
      </c>
      <c r="R244" s="292">
        <f t="shared" si="78"/>
        <v>7906.17</v>
      </c>
      <c r="S244" s="292">
        <f t="shared" si="79"/>
        <v>13233.83</v>
      </c>
      <c r="T244" s="321">
        <f t="shared" si="68"/>
        <v>21140</v>
      </c>
      <c r="U244" s="134"/>
      <c r="V244" s="134"/>
      <c r="W244" s="134"/>
      <c r="X244" s="134"/>
    </row>
    <row r="245" spans="1:24" s="1" customFormat="1" ht="15" customHeight="1">
      <c r="A245" s="409">
        <f t="shared" si="80"/>
        <v>5.2499999999999998E-2</v>
      </c>
      <c r="B245" s="406">
        <f t="shared" si="69"/>
        <v>4.3150684931506844E-3</v>
      </c>
      <c r="C245" s="197">
        <f t="shared" si="70"/>
        <v>18</v>
      </c>
      <c r="D245" s="290">
        <v>212</v>
      </c>
      <c r="E245" s="300">
        <f t="shared" si="81"/>
        <v>0</v>
      </c>
      <c r="F245" s="292">
        <f t="shared" si="71"/>
        <v>0</v>
      </c>
      <c r="G245" s="292">
        <f t="shared" si="72"/>
        <v>0</v>
      </c>
      <c r="H245" s="293">
        <f t="shared" si="73"/>
        <v>0</v>
      </c>
      <c r="I245" s="301">
        <f t="shared" si="82"/>
        <v>1755666.1700000004</v>
      </c>
      <c r="J245" s="510">
        <f t="shared" si="74"/>
        <v>7575.82</v>
      </c>
      <c r="K245" s="292">
        <f t="shared" si="75"/>
        <v>12404.18</v>
      </c>
      <c r="L245" s="321">
        <f t="shared" si="85"/>
        <v>19980</v>
      </c>
      <c r="M245" s="300">
        <f t="shared" si="83"/>
        <v>0</v>
      </c>
      <c r="N245" s="292">
        <f t="shared" si="76"/>
        <v>0</v>
      </c>
      <c r="O245" s="292">
        <f t="shared" si="77"/>
        <v>0</v>
      </c>
      <c r="P245" s="293">
        <f t="shared" si="67"/>
        <v>0</v>
      </c>
      <c r="Q245" s="301">
        <f t="shared" si="84"/>
        <v>1818988.6699999995</v>
      </c>
      <c r="R245" s="292">
        <f t="shared" si="78"/>
        <v>7849.06</v>
      </c>
      <c r="S245" s="292">
        <f t="shared" si="79"/>
        <v>13290.939999999999</v>
      </c>
      <c r="T245" s="321">
        <f t="shared" si="68"/>
        <v>21140</v>
      </c>
      <c r="U245" s="134"/>
      <c r="V245" s="134"/>
      <c r="W245" s="134"/>
      <c r="X245" s="134"/>
    </row>
    <row r="246" spans="1:24" s="1" customFormat="1" ht="15" customHeight="1">
      <c r="A246" s="409">
        <f t="shared" si="80"/>
        <v>5.2499999999999998E-2</v>
      </c>
      <c r="B246" s="406">
        <f t="shared" si="69"/>
        <v>4.3150684931506844E-3</v>
      </c>
      <c r="C246" s="197">
        <f t="shared" si="70"/>
        <v>18</v>
      </c>
      <c r="D246" s="290">
        <v>213</v>
      </c>
      <c r="E246" s="300">
        <f t="shared" si="81"/>
        <v>0</v>
      </c>
      <c r="F246" s="292">
        <f t="shared" si="71"/>
        <v>0</v>
      </c>
      <c r="G246" s="292">
        <f t="shared" si="72"/>
        <v>0</v>
      </c>
      <c r="H246" s="293">
        <f t="shared" si="73"/>
        <v>0</v>
      </c>
      <c r="I246" s="301">
        <f t="shared" si="82"/>
        <v>1743261.9900000005</v>
      </c>
      <c r="J246" s="510">
        <f t="shared" si="74"/>
        <v>7522.29</v>
      </c>
      <c r="K246" s="292">
        <f t="shared" si="75"/>
        <v>12457.71</v>
      </c>
      <c r="L246" s="321">
        <f t="shared" si="85"/>
        <v>19980</v>
      </c>
      <c r="M246" s="300">
        <f t="shared" si="83"/>
        <v>0</v>
      </c>
      <c r="N246" s="292">
        <f t="shared" si="76"/>
        <v>0</v>
      </c>
      <c r="O246" s="292">
        <f t="shared" si="77"/>
        <v>0</v>
      </c>
      <c r="P246" s="293">
        <f t="shared" si="67"/>
        <v>0</v>
      </c>
      <c r="Q246" s="301">
        <f t="shared" si="84"/>
        <v>1805697.7299999995</v>
      </c>
      <c r="R246" s="292">
        <f t="shared" si="78"/>
        <v>7791.71</v>
      </c>
      <c r="S246" s="292">
        <f t="shared" si="79"/>
        <v>13348.29</v>
      </c>
      <c r="T246" s="321">
        <f t="shared" si="68"/>
        <v>21140</v>
      </c>
      <c r="U246" s="134"/>
      <c r="V246" s="134"/>
      <c r="W246" s="134"/>
      <c r="X246" s="134"/>
    </row>
    <row r="247" spans="1:24" s="1" customFormat="1" ht="15" customHeight="1">
      <c r="A247" s="409">
        <f t="shared" si="80"/>
        <v>5.2499999999999998E-2</v>
      </c>
      <c r="B247" s="406">
        <f t="shared" si="69"/>
        <v>4.3150684931506844E-3</v>
      </c>
      <c r="C247" s="197">
        <f t="shared" si="70"/>
        <v>18</v>
      </c>
      <c r="D247" s="290">
        <v>214</v>
      </c>
      <c r="E247" s="300">
        <f t="shared" si="81"/>
        <v>0</v>
      </c>
      <c r="F247" s="292">
        <f t="shared" si="71"/>
        <v>0</v>
      </c>
      <c r="G247" s="292">
        <f t="shared" si="72"/>
        <v>0</v>
      </c>
      <c r="H247" s="293">
        <f t="shared" si="73"/>
        <v>0</v>
      </c>
      <c r="I247" s="301">
        <f t="shared" si="82"/>
        <v>1730804.2800000005</v>
      </c>
      <c r="J247" s="510">
        <f t="shared" si="74"/>
        <v>7468.54</v>
      </c>
      <c r="K247" s="292">
        <f t="shared" si="75"/>
        <v>12511.46</v>
      </c>
      <c r="L247" s="321">
        <f t="shared" si="85"/>
        <v>19980</v>
      </c>
      <c r="M247" s="300">
        <f t="shared" si="83"/>
        <v>0</v>
      </c>
      <c r="N247" s="292">
        <f t="shared" si="76"/>
        <v>0</v>
      </c>
      <c r="O247" s="292">
        <f t="shared" si="77"/>
        <v>0</v>
      </c>
      <c r="P247" s="293">
        <f t="shared" si="67"/>
        <v>0</v>
      </c>
      <c r="Q247" s="301">
        <f t="shared" si="84"/>
        <v>1792349.4399999995</v>
      </c>
      <c r="R247" s="292">
        <f t="shared" si="78"/>
        <v>7734.11</v>
      </c>
      <c r="S247" s="292">
        <f t="shared" si="79"/>
        <v>13405.89</v>
      </c>
      <c r="T247" s="321">
        <f t="shared" si="68"/>
        <v>21140</v>
      </c>
      <c r="U247" s="134"/>
      <c r="V247" s="134"/>
      <c r="W247" s="134"/>
      <c r="X247" s="134"/>
    </row>
    <row r="248" spans="1:24" s="1" customFormat="1" ht="15" customHeight="1">
      <c r="A248" s="409">
        <f t="shared" si="80"/>
        <v>5.2499999999999998E-2</v>
      </c>
      <c r="B248" s="406">
        <f t="shared" si="69"/>
        <v>4.3150684931506844E-3</v>
      </c>
      <c r="C248" s="197">
        <f t="shared" si="70"/>
        <v>18</v>
      </c>
      <c r="D248" s="290">
        <v>215</v>
      </c>
      <c r="E248" s="300">
        <f t="shared" si="81"/>
        <v>0</v>
      </c>
      <c r="F248" s="292">
        <f t="shared" si="71"/>
        <v>0</v>
      </c>
      <c r="G248" s="292">
        <f t="shared" si="72"/>
        <v>0</v>
      </c>
      <c r="H248" s="293">
        <f t="shared" si="73"/>
        <v>0</v>
      </c>
      <c r="I248" s="301">
        <f t="shared" si="82"/>
        <v>1718292.8200000005</v>
      </c>
      <c r="J248" s="510">
        <f t="shared" si="74"/>
        <v>7414.55</v>
      </c>
      <c r="K248" s="292">
        <f t="shared" si="75"/>
        <v>12565.45</v>
      </c>
      <c r="L248" s="321">
        <f t="shared" si="85"/>
        <v>19980</v>
      </c>
      <c r="M248" s="300">
        <f t="shared" si="83"/>
        <v>0</v>
      </c>
      <c r="N248" s="292">
        <f t="shared" si="76"/>
        <v>0</v>
      </c>
      <c r="O248" s="292">
        <f t="shared" si="77"/>
        <v>0</v>
      </c>
      <c r="P248" s="293">
        <f t="shared" si="67"/>
        <v>0</v>
      </c>
      <c r="Q248" s="301">
        <f t="shared" si="84"/>
        <v>1778943.5499999996</v>
      </c>
      <c r="R248" s="292">
        <f t="shared" si="78"/>
        <v>7676.26</v>
      </c>
      <c r="S248" s="292">
        <f t="shared" si="79"/>
        <v>13463.74</v>
      </c>
      <c r="T248" s="321">
        <f t="shared" si="68"/>
        <v>21140</v>
      </c>
      <c r="U248" s="134"/>
      <c r="V248" s="134"/>
      <c r="W248" s="134"/>
      <c r="X248" s="134"/>
    </row>
    <row r="249" spans="1:24" s="1" customFormat="1" ht="15" customHeight="1">
      <c r="A249" s="409">
        <f t="shared" si="80"/>
        <v>5.2499999999999998E-2</v>
      </c>
      <c r="B249" s="406">
        <f t="shared" si="69"/>
        <v>4.3150684931506844E-3</v>
      </c>
      <c r="C249" s="197">
        <f t="shared" si="70"/>
        <v>18</v>
      </c>
      <c r="D249" s="290">
        <v>216</v>
      </c>
      <c r="E249" s="300">
        <f t="shared" si="81"/>
        <v>0</v>
      </c>
      <c r="F249" s="292">
        <f t="shared" si="71"/>
        <v>0</v>
      </c>
      <c r="G249" s="292">
        <f t="shared" si="72"/>
        <v>0</v>
      </c>
      <c r="H249" s="293">
        <f t="shared" si="73"/>
        <v>0</v>
      </c>
      <c r="I249" s="301">
        <f t="shared" si="82"/>
        <v>1705727.3700000006</v>
      </c>
      <c r="J249" s="510">
        <f t="shared" si="74"/>
        <v>7360.33</v>
      </c>
      <c r="K249" s="292">
        <f t="shared" si="75"/>
        <v>12619.67</v>
      </c>
      <c r="L249" s="321">
        <f t="shared" si="85"/>
        <v>19980</v>
      </c>
      <c r="M249" s="300">
        <f t="shared" si="83"/>
        <v>0</v>
      </c>
      <c r="N249" s="292">
        <f t="shared" si="76"/>
        <v>0</v>
      </c>
      <c r="O249" s="292">
        <f t="shared" si="77"/>
        <v>0</v>
      </c>
      <c r="P249" s="293">
        <f t="shared" si="67"/>
        <v>0</v>
      </c>
      <c r="Q249" s="301">
        <f t="shared" si="84"/>
        <v>1765479.8099999996</v>
      </c>
      <c r="R249" s="292">
        <f t="shared" si="78"/>
        <v>7618.17</v>
      </c>
      <c r="S249" s="292">
        <f t="shared" si="79"/>
        <v>13521.83</v>
      </c>
      <c r="T249" s="321">
        <f t="shared" si="68"/>
        <v>21140</v>
      </c>
      <c r="U249" s="134"/>
      <c r="V249" s="134"/>
      <c r="W249" s="134"/>
      <c r="X249" s="134"/>
    </row>
    <row r="250" spans="1:24" s="1" customFormat="1" ht="15" customHeight="1">
      <c r="A250" s="409">
        <f t="shared" si="80"/>
        <v>5.2499999999999998E-2</v>
      </c>
      <c r="B250" s="406">
        <f t="shared" si="69"/>
        <v>4.3150684931506844E-3</v>
      </c>
      <c r="C250" s="197">
        <f t="shared" si="70"/>
        <v>19</v>
      </c>
      <c r="D250" s="290">
        <v>217</v>
      </c>
      <c r="E250" s="300">
        <f t="shared" si="81"/>
        <v>0</v>
      </c>
      <c r="F250" s="292">
        <f t="shared" si="71"/>
        <v>0</v>
      </c>
      <c r="G250" s="292">
        <f t="shared" si="72"/>
        <v>0</v>
      </c>
      <c r="H250" s="293">
        <f t="shared" si="73"/>
        <v>0</v>
      </c>
      <c r="I250" s="301">
        <f t="shared" si="82"/>
        <v>1693107.7000000007</v>
      </c>
      <c r="J250" s="510">
        <f t="shared" si="74"/>
        <v>7305.88</v>
      </c>
      <c r="K250" s="292">
        <f t="shared" si="75"/>
        <v>12674.119999999999</v>
      </c>
      <c r="L250" s="321">
        <f t="shared" si="85"/>
        <v>19980</v>
      </c>
      <c r="M250" s="300">
        <f t="shared" si="83"/>
        <v>0</v>
      </c>
      <c r="N250" s="292">
        <f t="shared" si="76"/>
        <v>0</v>
      </c>
      <c r="O250" s="292">
        <f t="shared" si="77"/>
        <v>0</v>
      </c>
      <c r="P250" s="293">
        <f t="shared" si="67"/>
        <v>0</v>
      </c>
      <c r="Q250" s="301">
        <f t="shared" si="84"/>
        <v>1751957.9799999995</v>
      </c>
      <c r="R250" s="292">
        <f t="shared" si="78"/>
        <v>7559.82</v>
      </c>
      <c r="S250" s="292">
        <f t="shared" si="79"/>
        <v>13580.18</v>
      </c>
      <c r="T250" s="321">
        <f t="shared" si="68"/>
        <v>21140</v>
      </c>
      <c r="U250" s="134"/>
      <c r="V250" s="134"/>
      <c r="W250" s="134"/>
      <c r="X250" s="134"/>
    </row>
    <row r="251" spans="1:24" s="1" customFormat="1" ht="15" customHeight="1">
      <c r="A251" s="409">
        <f t="shared" si="80"/>
        <v>5.2499999999999998E-2</v>
      </c>
      <c r="B251" s="406">
        <f t="shared" si="69"/>
        <v>4.3150684931506844E-3</v>
      </c>
      <c r="C251" s="197">
        <f t="shared" si="70"/>
        <v>19</v>
      </c>
      <c r="D251" s="290">
        <v>218</v>
      </c>
      <c r="E251" s="300">
        <f t="shared" si="81"/>
        <v>0</v>
      </c>
      <c r="F251" s="292">
        <f t="shared" si="71"/>
        <v>0</v>
      </c>
      <c r="G251" s="292">
        <f t="shared" si="72"/>
        <v>0</v>
      </c>
      <c r="H251" s="293">
        <f t="shared" si="73"/>
        <v>0</v>
      </c>
      <c r="I251" s="301">
        <f t="shared" si="82"/>
        <v>1680433.5800000005</v>
      </c>
      <c r="J251" s="510">
        <f t="shared" si="74"/>
        <v>7251.19</v>
      </c>
      <c r="K251" s="292">
        <f t="shared" si="75"/>
        <v>12728.810000000001</v>
      </c>
      <c r="L251" s="321">
        <f t="shared" si="85"/>
        <v>19980</v>
      </c>
      <c r="M251" s="300">
        <f t="shared" si="83"/>
        <v>0</v>
      </c>
      <c r="N251" s="292">
        <f t="shared" si="76"/>
        <v>0</v>
      </c>
      <c r="O251" s="292">
        <f t="shared" si="77"/>
        <v>0</v>
      </c>
      <c r="P251" s="293">
        <f t="shared" si="67"/>
        <v>0</v>
      </c>
      <c r="Q251" s="301">
        <f t="shared" si="84"/>
        <v>1738377.7999999996</v>
      </c>
      <c r="R251" s="292">
        <f t="shared" si="78"/>
        <v>7501.22</v>
      </c>
      <c r="S251" s="292">
        <f t="shared" si="79"/>
        <v>13638.779999999999</v>
      </c>
      <c r="T251" s="321">
        <f t="shared" si="68"/>
        <v>21140</v>
      </c>
      <c r="U251" s="134"/>
      <c r="V251" s="134"/>
      <c r="W251" s="134"/>
      <c r="X251" s="134"/>
    </row>
    <row r="252" spans="1:24" s="1" customFormat="1" ht="15" customHeight="1">
      <c r="A252" s="409">
        <f t="shared" si="80"/>
        <v>5.2499999999999998E-2</v>
      </c>
      <c r="B252" s="406">
        <f t="shared" si="69"/>
        <v>4.3150684931506844E-3</v>
      </c>
      <c r="C252" s="197">
        <f t="shared" si="70"/>
        <v>19</v>
      </c>
      <c r="D252" s="290">
        <v>219</v>
      </c>
      <c r="E252" s="300">
        <f t="shared" si="81"/>
        <v>0</v>
      </c>
      <c r="F252" s="292">
        <f t="shared" si="71"/>
        <v>0</v>
      </c>
      <c r="G252" s="292">
        <f t="shared" si="72"/>
        <v>0</v>
      </c>
      <c r="H252" s="293">
        <f t="shared" si="73"/>
        <v>0</v>
      </c>
      <c r="I252" s="301">
        <f t="shared" si="82"/>
        <v>1667704.7700000005</v>
      </c>
      <c r="J252" s="510">
        <f t="shared" si="74"/>
        <v>7196.26</v>
      </c>
      <c r="K252" s="292">
        <f t="shared" si="75"/>
        <v>12783.74</v>
      </c>
      <c r="L252" s="321">
        <f t="shared" si="85"/>
        <v>19980</v>
      </c>
      <c r="M252" s="300">
        <f t="shared" si="83"/>
        <v>0</v>
      </c>
      <c r="N252" s="292">
        <f t="shared" si="76"/>
        <v>0</v>
      </c>
      <c r="O252" s="292">
        <f t="shared" si="77"/>
        <v>0</v>
      </c>
      <c r="P252" s="293">
        <f t="shared" si="67"/>
        <v>0</v>
      </c>
      <c r="Q252" s="301">
        <f t="shared" si="84"/>
        <v>1724739.0199999996</v>
      </c>
      <c r="R252" s="292">
        <f t="shared" si="78"/>
        <v>7442.37</v>
      </c>
      <c r="S252" s="292">
        <f t="shared" si="79"/>
        <v>13697.630000000001</v>
      </c>
      <c r="T252" s="321">
        <f t="shared" si="68"/>
        <v>21140</v>
      </c>
      <c r="U252" s="134"/>
      <c r="V252" s="134"/>
      <c r="W252" s="134"/>
      <c r="X252" s="134"/>
    </row>
    <row r="253" spans="1:24" s="1" customFormat="1" ht="15" customHeight="1">
      <c r="A253" s="409">
        <f t="shared" si="80"/>
        <v>5.2499999999999998E-2</v>
      </c>
      <c r="B253" s="406">
        <f t="shared" si="69"/>
        <v>4.3150684931506844E-3</v>
      </c>
      <c r="C253" s="197">
        <f t="shared" si="70"/>
        <v>19</v>
      </c>
      <c r="D253" s="290">
        <v>220</v>
      </c>
      <c r="E253" s="300">
        <f t="shared" si="81"/>
        <v>0</v>
      </c>
      <c r="F253" s="292">
        <f t="shared" si="71"/>
        <v>0</v>
      </c>
      <c r="G253" s="292">
        <f t="shared" si="72"/>
        <v>0</v>
      </c>
      <c r="H253" s="293">
        <f t="shared" si="73"/>
        <v>0</v>
      </c>
      <c r="I253" s="301">
        <f t="shared" si="82"/>
        <v>1654921.0300000005</v>
      </c>
      <c r="J253" s="510">
        <f t="shared" si="74"/>
        <v>7141.1</v>
      </c>
      <c r="K253" s="292">
        <f t="shared" si="75"/>
        <v>12838.9</v>
      </c>
      <c r="L253" s="321">
        <f t="shared" si="85"/>
        <v>19980</v>
      </c>
      <c r="M253" s="300">
        <f t="shared" si="83"/>
        <v>0</v>
      </c>
      <c r="N253" s="292">
        <f t="shared" si="76"/>
        <v>0</v>
      </c>
      <c r="O253" s="292">
        <f t="shared" si="77"/>
        <v>0</v>
      </c>
      <c r="P253" s="293">
        <f t="shared" si="67"/>
        <v>0</v>
      </c>
      <c r="Q253" s="301">
        <f t="shared" si="84"/>
        <v>1711041.3899999997</v>
      </c>
      <c r="R253" s="292">
        <f t="shared" si="78"/>
        <v>7383.26</v>
      </c>
      <c r="S253" s="292">
        <f t="shared" si="79"/>
        <v>13756.74</v>
      </c>
      <c r="T253" s="321">
        <f t="shared" si="68"/>
        <v>21140</v>
      </c>
      <c r="U253" s="134"/>
      <c r="V253" s="134"/>
      <c r="W253" s="134"/>
      <c r="X253" s="134"/>
    </row>
    <row r="254" spans="1:24" s="1" customFormat="1" ht="15" customHeight="1">
      <c r="A254" s="409">
        <f t="shared" si="80"/>
        <v>5.2499999999999998E-2</v>
      </c>
      <c r="B254" s="406">
        <f t="shared" si="69"/>
        <v>4.3150684931506844E-3</v>
      </c>
      <c r="C254" s="197">
        <f t="shared" si="70"/>
        <v>19</v>
      </c>
      <c r="D254" s="290">
        <v>221</v>
      </c>
      <c r="E254" s="300">
        <f t="shared" si="81"/>
        <v>0</v>
      </c>
      <c r="F254" s="292">
        <f t="shared" si="71"/>
        <v>0</v>
      </c>
      <c r="G254" s="292">
        <f t="shared" si="72"/>
        <v>0</v>
      </c>
      <c r="H254" s="293">
        <f t="shared" si="73"/>
        <v>0</v>
      </c>
      <c r="I254" s="301">
        <f t="shared" si="82"/>
        <v>1642082.1300000006</v>
      </c>
      <c r="J254" s="510">
        <f t="shared" si="74"/>
        <v>7085.7</v>
      </c>
      <c r="K254" s="292">
        <f t="shared" si="75"/>
        <v>12894.3</v>
      </c>
      <c r="L254" s="321">
        <f t="shared" si="85"/>
        <v>19980</v>
      </c>
      <c r="M254" s="300">
        <f t="shared" si="83"/>
        <v>0</v>
      </c>
      <c r="N254" s="292">
        <f t="shared" si="76"/>
        <v>0</v>
      </c>
      <c r="O254" s="292">
        <f t="shared" si="77"/>
        <v>0</v>
      </c>
      <c r="P254" s="293">
        <f t="shared" si="67"/>
        <v>0</v>
      </c>
      <c r="Q254" s="301">
        <f t="shared" si="84"/>
        <v>1697284.6499999997</v>
      </c>
      <c r="R254" s="292">
        <f t="shared" si="78"/>
        <v>7323.9</v>
      </c>
      <c r="S254" s="292">
        <f t="shared" si="79"/>
        <v>13816.1</v>
      </c>
      <c r="T254" s="321">
        <f t="shared" si="68"/>
        <v>21140</v>
      </c>
      <c r="U254" s="134"/>
      <c r="V254" s="134"/>
      <c r="W254" s="134"/>
      <c r="X254" s="134"/>
    </row>
    <row r="255" spans="1:24" s="1" customFormat="1" ht="15" customHeight="1">
      <c r="A255" s="409">
        <f t="shared" si="80"/>
        <v>5.2499999999999998E-2</v>
      </c>
      <c r="B255" s="406">
        <f t="shared" si="69"/>
        <v>4.3150684931506844E-3</v>
      </c>
      <c r="C255" s="197">
        <f t="shared" si="70"/>
        <v>19</v>
      </c>
      <c r="D255" s="290">
        <v>222</v>
      </c>
      <c r="E255" s="300">
        <f t="shared" si="81"/>
        <v>0</v>
      </c>
      <c r="F255" s="292">
        <f t="shared" si="71"/>
        <v>0</v>
      </c>
      <c r="G255" s="292">
        <f t="shared" si="72"/>
        <v>0</v>
      </c>
      <c r="H255" s="293">
        <f t="shared" si="73"/>
        <v>0</v>
      </c>
      <c r="I255" s="301">
        <f t="shared" si="82"/>
        <v>1629187.8300000005</v>
      </c>
      <c r="J255" s="510">
        <f t="shared" si="74"/>
        <v>7030.06</v>
      </c>
      <c r="K255" s="292">
        <f t="shared" si="75"/>
        <v>12949.939999999999</v>
      </c>
      <c r="L255" s="321">
        <f t="shared" si="85"/>
        <v>19980</v>
      </c>
      <c r="M255" s="300">
        <f t="shared" si="83"/>
        <v>0</v>
      </c>
      <c r="N255" s="292">
        <f t="shared" si="76"/>
        <v>0</v>
      </c>
      <c r="O255" s="292">
        <f t="shared" si="77"/>
        <v>0</v>
      </c>
      <c r="P255" s="293">
        <f t="shared" si="67"/>
        <v>0</v>
      </c>
      <c r="Q255" s="301">
        <f t="shared" si="84"/>
        <v>1683468.5499999996</v>
      </c>
      <c r="R255" s="292">
        <f t="shared" si="78"/>
        <v>7264.28</v>
      </c>
      <c r="S255" s="292">
        <f t="shared" si="79"/>
        <v>13875.720000000001</v>
      </c>
      <c r="T255" s="321">
        <f t="shared" si="68"/>
        <v>21140</v>
      </c>
      <c r="U255" s="134"/>
      <c r="V255" s="134"/>
      <c r="W255" s="134"/>
      <c r="X255" s="134"/>
    </row>
    <row r="256" spans="1:24" s="1" customFormat="1" ht="15" customHeight="1">
      <c r="A256" s="409">
        <f t="shared" si="80"/>
        <v>5.2499999999999998E-2</v>
      </c>
      <c r="B256" s="406">
        <f t="shared" si="69"/>
        <v>4.3150684931506844E-3</v>
      </c>
      <c r="C256" s="197">
        <f t="shared" si="70"/>
        <v>19</v>
      </c>
      <c r="D256" s="290">
        <v>223</v>
      </c>
      <c r="E256" s="300">
        <f t="shared" si="81"/>
        <v>0</v>
      </c>
      <c r="F256" s="292">
        <f t="shared" si="71"/>
        <v>0</v>
      </c>
      <c r="G256" s="292">
        <f t="shared" si="72"/>
        <v>0</v>
      </c>
      <c r="H256" s="293">
        <f t="shared" si="73"/>
        <v>0</v>
      </c>
      <c r="I256" s="301">
        <f t="shared" si="82"/>
        <v>1616237.8900000006</v>
      </c>
      <c r="J256" s="510">
        <f t="shared" si="74"/>
        <v>6974.18</v>
      </c>
      <c r="K256" s="292">
        <f t="shared" si="75"/>
        <v>13005.82</v>
      </c>
      <c r="L256" s="321">
        <f t="shared" si="85"/>
        <v>19980</v>
      </c>
      <c r="M256" s="300">
        <f t="shared" si="83"/>
        <v>0</v>
      </c>
      <c r="N256" s="292">
        <f t="shared" si="76"/>
        <v>0</v>
      </c>
      <c r="O256" s="292">
        <f t="shared" si="77"/>
        <v>0</v>
      </c>
      <c r="P256" s="293">
        <f t="shared" si="67"/>
        <v>0</v>
      </c>
      <c r="Q256" s="301">
        <f t="shared" si="84"/>
        <v>1669592.8299999996</v>
      </c>
      <c r="R256" s="292">
        <f t="shared" si="78"/>
        <v>7204.41</v>
      </c>
      <c r="S256" s="292">
        <f t="shared" si="79"/>
        <v>13935.59</v>
      </c>
      <c r="T256" s="321">
        <f t="shared" si="68"/>
        <v>21140</v>
      </c>
      <c r="U256" s="134"/>
      <c r="V256" s="134"/>
      <c r="W256" s="134"/>
      <c r="X256" s="134"/>
    </row>
    <row r="257" spans="1:24" s="1" customFormat="1" ht="15" customHeight="1">
      <c r="A257" s="409">
        <f t="shared" si="80"/>
        <v>5.2499999999999998E-2</v>
      </c>
      <c r="B257" s="406">
        <f t="shared" si="69"/>
        <v>4.3150684931506844E-3</v>
      </c>
      <c r="C257" s="197">
        <f t="shared" si="70"/>
        <v>19</v>
      </c>
      <c r="D257" s="290">
        <v>224</v>
      </c>
      <c r="E257" s="300">
        <f t="shared" si="81"/>
        <v>0</v>
      </c>
      <c r="F257" s="292">
        <f t="shared" si="71"/>
        <v>0</v>
      </c>
      <c r="G257" s="292">
        <f t="shared" si="72"/>
        <v>0</v>
      </c>
      <c r="H257" s="293">
        <f t="shared" si="73"/>
        <v>0</v>
      </c>
      <c r="I257" s="301">
        <f t="shared" si="82"/>
        <v>1603232.0700000005</v>
      </c>
      <c r="J257" s="510">
        <f t="shared" si="74"/>
        <v>6918.06</v>
      </c>
      <c r="K257" s="292">
        <f t="shared" si="75"/>
        <v>13061.939999999999</v>
      </c>
      <c r="L257" s="321">
        <f t="shared" si="85"/>
        <v>19980</v>
      </c>
      <c r="M257" s="300">
        <f t="shared" si="83"/>
        <v>0</v>
      </c>
      <c r="N257" s="292">
        <f t="shared" si="76"/>
        <v>0</v>
      </c>
      <c r="O257" s="292">
        <f t="shared" si="77"/>
        <v>0</v>
      </c>
      <c r="P257" s="293">
        <f t="shared" si="67"/>
        <v>0</v>
      </c>
      <c r="Q257" s="301">
        <f t="shared" si="84"/>
        <v>1655657.2399999995</v>
      </c>
      <c r="R257" s="292">
        <f t="shared" si="78"/>
        <v>7144.27</v>
      </c>
      <c r="S257" s="292">
        <f t="shared" si="79"/>
        <v>13995.73</v>
      </c>
      <c r="T257" s="321">
        <f t="shared" si="68"/>
        <v>21140</v>
      </c>
      <c r="U257" s="134"/>
      <c r="V257" s="134"/>
      <c r="W257" s="134"/>
      <c r="X257" s="134"/>
    </row>
    <row r="258" spans="1:24" s="1" customFormat="1" ht="15" customHeight="1">
      <c r="A258" s="409">
        <f t="shared" si="80"/>
        <v>5.2499999999999998E-2</v>
      </c>
      <c r="B258" s="406">
        <f t="shared" si="69"/>
        <v>4.3150684931506844E-3</v>
      </c>
      <c r="C258" s="197">
        <f t="shared" si="70"/>
        <v>19</v>
      </c>
      <c r="D258" s="290">
        <v>225</v>
      </c>
      <c r="E258" s="300">
        <f t="shared" si="81"/>
        <v>0</v>
      </c>
      <c r="F258" s="292">
        <f t="shared" si="71"/>
        <v>0</v>
      </c>
      <c r="G258" s="292">
        <f t="shared" si="72"/>
        <v>0</v>
      </c>
      <c r="H258" s="293">
        <f t="shared" si="73"/>
        <v>0</v>
      </c>
      <c r="I258" s="301">
        <f t="shared" si="82"/>
        <v>1590170.1300000006</v>
      </c>
      <c r="J258" s="510">
        <f t="shared" si="74"/>
        <v>6861.69</v>
      </c>
      <c r="K258" s="292">
        <f t="shared" si="75"/>
        <v>13118.310000000001</v>
      </c>
      <c r="L258" s="321">
        <f t="shared" si="85"/>
        <v>19980</v>
      </c>
      <c r="M258" s="300">
        <f t="shared" si="83"/>
        <v>0</v>
      </c>
      <c r="N258" s="292">
        <f t="shared" si="76"/>
        <v>0</v>
      </c>
      <c r="O258" s="292">
        <f t="shared" si="77"/>
        <v>0</v>
      </c>
      <c r="P258" s="293">
        <f t="shared" si="67"/>
        <v>0</v>
      </c>
      <c r="Q258" s="301">
        <f t="shared" si="84"/>
        <v>1641661.5099999995</v>
      </c>
      <c r="R258" s="292">
        <f t="shared" si="78"/>
        <v>7083.88</v>
      </c>
      <c r="S258" s="292">
        <f t="shared" si="79"/>
        <v>14056.119999999999</v>
      </c>
      <c r="T258" s="321">
        <f t="shared" si="68"/>
        <v>21140</v>
      </c>
      <c r="U258" s="134"/>
      <c r="V258" s="134"/>
      <c r="W258" s="134"/>
      <c r="X258" s="134"/>
    </row>
    <row r="259" spans="1:24" s="1" customFormat="1" ht="15" customHeight="1">
      <c r="A259" s="409">
        <f t="shared" si="80"/>
        <v>5.2499999999999998E-2</v>
      </c>
      <c r="B259" s="406">
        <f t="shared" si="69"/>
        <v>4.3150684931506844E-3</v>
      </c>
      <c r="C259" s="197">
        <f t="shared" si="70"/>
        <v>19</v>
      </c>
      <c r="D259" s="290">
        <v>226</v>
      </c>
      <c r="E259" s="300">
        <f t="shared" si="81"/>
        <v>0</v>
      </c>
      <c r="F259" s="292">
        <f t="shared" si="71"/>
        <v>0</v>
      </c>
      <c r="G259" s="292">
        <f t="shared" si="72"/>
        <v>0</v>
      </c>
      <c r="H259" s="293">
        <f t="shared" si="73"/>
        <v>0</v>
      </c>
      <c r="I259" s="301">
        <f t="shared" si="82"/>
        <v>1577051.8200000005</v>
      </c>
      <c r="J259" s="510">
        <f t="shared" si="74"/>
        <v>6805.09</v>
      </c>
      <c r="K259" s="292">
        <f t="shared" si="75"/>
        <v>13174.91</v>
      </c>
      <c r="L259" s="321">
        <f t="shared" si="85"/>
        <v>19980</v>
      </c>
      <c r="M259" s="300">
        <f t="shared" si="83"/>
        <v>0</v>
      </c>
      <c r="N259" s="292">
        <f t="shared" si="76"/>
        <v>0</v>
      </c>
      <c r="O259" s="292">
        <f t="shared" si="77"/>
        <v>0</v>
      </c>
      <c r="P259" s="293">
        <f t="shared" si="67"/>
        <v>0</v>
      </c>
      <c r="Q259" s="301">
        <f t="shared" si="84"/>
        <v>1627605.3899999994</v>
      </c>
      <c r="R259" s="292">
        <f t="shared" si="78"/>
        <v>7023.23</v>
      </c>
      <c r="S259" s="292">
        <f t="shared" si="79"/>
        <v>14116.77</v>
      </c>
      <c r="T259" s="321">
        <f t="shared" si="68"/>
        <v>21140</v>
      </c>
      <c r="U259" s="134"/>
      <c r="V259" s="134"/>
      <c r="W259" s="134"/>
      <c r="X259" s="134"/>
    </row>
    <row r="260" spans="1:24" s="1" customFormat="1" ht="15" customHeight="1">
      <c r="A260" s="409">
        <f t="shared" si="80"/>
        <v>5.2499999999999998E-2</v>
      </c>
      <c r="B260" s="406">
        <f t="shared" si="69"/>
        <v>4.3150684931506844E-3</v>
      </c>
      <c r="C260" s="197">
        <f t="shared" si="70"/>
        <v>19</v>
      </c>
      <c r="D260" s="290">
        <v>227</v>
      </c>
      <c r="E260" s="300">
        <f t="shared" si="81"/>
        <v>0</v>
      </c>
      <c r="F260" s="292">
        <f t="shared" si="71"/>
        <v>0</v>
      </c>
      <c r="G260" s="292">
        <f t="shared" si="72"/>
        <v>0</v>
      </c>
      <c r="H260" s="293">
        <f t="shared" si="73"/>
        <v>0</v>
      </c>
      <c r="I260" s="301">
        <f t="shared" si="82"/>
        <v>1563876.9100000006</v>
      </c>
      <c r="J260" s="510">
        <f t="shared" si="74"/>
        <v>6748.24</v>
      </c>
      <c r="K260" s="292">
        <f t="shared" si="75"/>
        <v>13231.76</v>
      </c>
      <c r="L260" s="321">
        <f t="shared" si="85"/>
        <v>19980</v>
      </c>
      <c r="M260" s="300">
        <f t="shared" si="83"/>
        <v>0</v>
      </c>
      <c r="N260" s="292">
        <f t="shared" si="76"/>
        <v>0</v>
      </c>
      <c r="O260" s="292">
        <f t="shared" si="77"/>
        <v>0</v>
      </c>
      <c r="P260" s="293">
        <f t="shared" si="67"/>
        <v>0</v>
      </c>
      <c r="Q260" s="301">
        <f t="shared" si="84"/>
        <v>1613488.6199999994</v>
      </c>
      <c r="R260" s="292">
        <f t="shared" si="78"/>
        <v>6962.31</v>
      </c>
      <c r="S260" s="292">
        <f t="shared" si="79"/>
        <v>14177.689999999999</v>
      </c>
      <c r="T260" s="321">
        <f t="shared" si="68"/>
        <v>21140</v>
      </c>
      <c r="U260" s="134"/>
      <c r="V260" s="134"/>
      <c r="W260" s="134"/>
      <c r="X260" s="134"/>
    </row>
    <row r="261" spans="1:24" s="1" customFormat="1" ht="15" customHeight="1">
      <c r="A261" s="409">
        <f t="shared" si="80"/>
        <v>5.2499999999999998E-2</v>
      </c>
      <c r="B261" s="406">
        <f t="shared" si="69"/>
        <v>4.3150684931506844E-3</v>
      </c>
      <c r="C261" s="197">
        <f t="shared" si="70"/>
        <v>19</v>
      </c>
      <c r="D261" s="290">
        <v>228</v>
      </c>
      <c r="E261" s="300">
        <f t="shared" si="81"/>
        <v>0</v>
      </c>
      <c r="F261" s="292">
        <f t="shared" si="71"/>
        <v>0</v>
      </c>
      <c r="G261" s="292">
        <f t="shared" si="72"/>
        <v>0</v>
      </c>
      <c r="H261" s="293">
        <f t="shared" si="73"/>
        <v>0</v>
      </c>
      <c r="I261" s="301">
        <f t="shared" si="82"/>
        <v>1550645.1500000006</v>
      </c>
      <c r="J261" s="510">
        <f t="shared" si="74"/>
        <v>6691.14</v>
      </c>
      <c r="K261" s="292">
        <f t="shared" si="75"/>
        <v>13288.86</v>
      </c>
      <c r="L261" s="321">
        <f t="shared" si="85"/>
        <v>19980</v>
      </c>
      <c r="M261" s="300">
        <f t="shared" si="83"/>
        <v>0</v>
      </c>
      <c r="N261" s="292">
        <f t="shared" si="76"/>
        <v>0</v>
      </c>
      <c r="O261" s="292">
        <f t="shared" si="77"/>
        <v>0</v>
      </c>
      <c r="P261" s="293">
        <f t="shared" si="67"/>
        <v>0</v>
      </c>
      <c r="Q261" s="301">
        <f t="shared" si="84"/>
        <v>1599310.9299999995</v>
      </c>
      <c r="R261" s="292">
        <f t="shared" si="78"/>
        <v>6901.14</v>
      </c>
      <c r="S261" s="292">
        <f t="shared" si="79"/>
        <v>14238.86</v>
      </c>
      <c r="T261" s="321">
        <f t="shared" si="68"/>
        <v>21140</v>
      </c>
      <c r="U261" s="134"/>
      <c r="V261" s="134"/>
      <c r="W261" s="134"/>
      <c r="X261" s="134"/>
    </row>
    <row r="262" spans="1:24" s="1" customFormat="1" ht="15" customHeight="1">
      <c r="A262" s="409">
        <f t="shared" si="80"/>
        <v>5.2499999999999998E-2</v>
      </c>
      <c r="B262" s="406">
        <f t="shared" si="69"/>
        <v>4.3150684931506844E-3</v>
      </c>
      <c r="C262" s="197">
        <f t="shared" si="70"/>
        <v>20</v>
      </c>
      <c r="D262" s="290">
        <v>229</v>
      </c>
      <c r="E262" s="300">
        <f t="shared" si="81"/>
        <v>0</v>
      </c>
      <c r="F262" s="292">
        <f t="shared" si="71"/>
        <v>0</v>
      </c>
      <c r="G262" s="292">
        <f t="shared" si="72"/>
        <v>0</v>
      </c>
      <c r="H262" s="293">
        <f t="shared" si="73"/>
        <v>0</v>
      </c>
      <c r="I262" s="301">
        <f t="shared" si="82"/>
        <v>1537356.2900000005</v>
      </c>
      <c r="J262" s="510">
        <f t="shared" si="74"/>
        <v>6633.8</v>
      </c>
      <c r="K262" s="292">
        <f t="shared" si="75"/>
        <v>13346.2</v>
      </c>
      <c r="L262" s="321">
        <f t="shared" si="85"/>
        <v>19980</v>
      </c>
      <c r="M262" s="300">
        <f t="shared" si="83"/>
        <v>0</v>
      </c>
      <c r="N262" s="292">
        <f t="shared" si="76"/>
        <v>0</v>
      </c>
      <c r="O262" s="292">
        <f t="shared" si="77"/>
        <v>0</v>
      </c>
      <c r="P262" s="293">
        <f t="shared" si="67"/>
        <v>0</v>
      </c>
      <c r="Q262" s="301">
        <f t="shared" si="84"/>
        <v>1585072.0699999994</v>
      </c>
      <c r="R262" s="292">
        <f t="shared" si="78"/>
        <v>6839.69</v>
      </c>
      <c r="S262" s="292">
        <f t="shared" si="79"/>
        <v>14300.310000000001</v>
      </c>
      <c r="T262" s="321">
        <f t="shared" si="68"/>
        <v>21140</v>
      </c>
      <c r="U262" s="134"/>
      <c r="V262" s="134"/>
      <c r="W262" s="134"/>
      <c r="X262" s="134"/>
    </row>
    <row r="263" spans="1:24" s="1" customFormat="1" ht="15" customHeight="1">
      <c r="A263" s="409">
        <f t="shared" si="80"/>
        <v>5.2499999999999998E-2</v>
      </c>
      <c r="B263" s="406">
        <f t="shared" si="69"/>
        <v>4.3150684931506844E-3</v>
      </c>
      <c r="C263" s="197">
        <f t="shared" si="70"/>
        <v>20</v>
      </c>
      <c r="D263" s="290">
        <v>230</v>
      </c>
      <c r="E263" s="300">
        <f t="shared" si="81"/>
        <v>0</v>
      </c>
      <c r="F263" s="292">
        <f t="shared" si="71"/>
        <v>0</v>
      </c>
      <c r="G263" s="292">
        <f t="shared" si="72"/>
        <v>0</v>
      </c>
      <c r="H263" s="293">
        <f t="shared" si="73"/>
        <v>0</v>
      </c>
      <c r="I263" s="301">
        <f t="shared" si="82"/>
        <v>1524010.0900000005</v>
      </c>
      <c r="J263" s="510">
        <f t="shared" si="74"/>
        <v>6576.21</v>
      </c>
      <c r="K263" s="292">
        <f t="shared" si="75"/>
        <v>13403.79</v>
      </c>
      <c r="L263" s="321">
        <f t="shared" si="85"/>
        <v>19980</v>
      </c>
      <c r="M263" s="300">
        <f t="shared" si="83"/>
        <v>0</v>
      </c>
      <c r="N263" s="292">
        <f t="shared" si="76"/>
        <v>0</v>
      </c>
      <c r="O263" s="292">
        <f t="shared" si="77"/>
        <v>0</v>
      </c>
      <c r="P263" s="293">
        <f t="shared" si="67"/>
        <v>0</v>
      </c>
      <c r="Q263" s="301">
        <f t="shared" si="84"/>
        <v>1570771.7599999993</v>
      </c>
      <c r="R263" s="292">
        <f t="shared" si="78"/>
        <v>6777.99</v>
      </c>
      <c r="S263" s="292">
        <f t="shared" si="79"/>
        <v>14362.01</v>
      </c>
      <c r="T263" s="321">
        <f t="shared" si="68"/>
        <v>21140</v>
      </c>
      <c r="U263" s="134"/>
      <c r="V263" s="134"/>
      <c r="W263" s="134"/>
      <c r="X263" s="134"/>
    </row>
    <row r="264" spans="1:24" s="1" customFormat="1" ht="15" customHeight="1">
      <c r="A264" s="409">
        <f t="shared" si="80"/>
        <v>5.2499999999999998E-2</v>
      </c>
      <c r="B264" s="406">
        <f t="shared" si="69"/>
        <v>4.3150684931506844E-3</v>
      </c>
      <c r="C264" s="197">
        <f t="shared" si="70"/>
        <v>20</v>
      </c>
      <c r="D264" s="290">
        <v>231</v>
      </c>
      <c r="E264" s="300">
        <f t="shared" si="81"/>
        <v>0</v>
      </c>
      <c r="F264" s="292">
        <f t="shared" si="71"/>
        <v>0</v>
      </c>
      <c r="G264" s="292">
        <f t="shared" si="72"/>
        <v>0</v>
      </c>
      <c r="H264" s="293">
        <f t="shared" si="73"/>
        <v>0</v>
      </c>
      <c r="I264" s="301">
        <f t="shared" si="82"/>
        <v>1510606.3000000005</v>
      </c>
      <c r="J264" s="510">
        <f t="shared" si="74"/>
        <v>6518.37</v>
      </c>
      <c r="K264" s="292">
        <f t="shared" si="75"/>
        <v>13461.630000000001</v>
      </c>
      <c r="L264" s="321">
        <f t="shared" si="85"/>
        <v>19980</v>
      </c>
      <c r="M264" s="300">
        <f t="shared" si="83"/>
        <v>0</v>
      </c>
      <c r="N264" s="292">
        <f t="shared" si="76"/>
        <v>0</v>
      </c>
      <c r="O264" s="292">
        <f t="shared" si="77"/>
        <v>0</v>
      </c>
      <c r="P264" s="293">
        <f t="shared" si="67"/>
        <v>0</v>
      </c>
      <c r="Q264" s="301">
        <f t="shared" si="84"/>
        <v>1556409.7499999993</v>
      </c>
      <c r="R264" s="292">
        <f t="shared" si="78"/>
        <v>6716.01</v>
      </c>
      <c r="S264" s="292">
        <f t="shared" si="79"/>
        <v>14423.99</v>
      </c>
      <c r="T264" s="321">
        <f t="shared" si="68"/>
        <v>21140</v>
      </c>
      <c r="U264" s="134"/>
      <c r="V264" s="134"/>
      <c r="W264" s="134"/>
      <c r="X264" s="134"/>
    </row>
    <row r="265" spans="1:24" s="1" customFormat="1" ht="15" customHeight="1">
      <c r="A265" s="409">
        <f t="shared" si="80"/>
        <v>5.2499999999999998E-2</v>
      </c>
      <c r="B265" s="406">
        <f t="shared" si="69"/>
        <v>4.3150684931506844E-3</v>
      </c>
      <c r="C265" s="197">
        <f t="shared" si="70"/>
        <v>20</v>
      </c>
      <c r="D265" s="290">
        <v>232</v>
      </c>
      <c r="E265" s="300">
        <f t="shared" si="81"/>
        <v>0</v>
      </c>
      <c r="F265" s="292">
        <f t="shared" si="71"/>
        <v>0</v>
      </c>
      <c r="G265" s="292">
        <f t="shared" si="72"/>
        <v>0</v>
      </c>
      <c r="H265" s="293">
        <f t="shared" si="73"/>
        <v>0</v>
      </c>
      <c r="I265" s="301">
        <f t="shared" si="82"/>
        <v>1497144.6700000006</v>
      </c>
      <c r="J265" s="510">
        <f t="shared" si="74"/>
        <v>6460.28</v>
      </c>
      <c r="K265" s="292">
        <f t="shared" si="75"/>
        <v>13519.720000000001</v>
      </c>
      <c r="L265" s="321">
        <f t="shared" si="85"/>
        <v>19980</v>
      </c>
      <c r="M265" s="300">
        <f t="shared" si="83"/>
        <v>0</v>
      </c>
      <c r="N265" s="292">
        <f t="shared" si="76"/>
        <v>0</v>
      </c>
      <c r="O265" s="292">
        <f t="shared" si="77"/>
        <v>0</v>
      </c>
      <c r="P265" s="293">
        <f t="shared" si="67"/>
        <v>0</v>
      </c>
      <c r="Q265" s="301">
        <f t="shared" si="84"/>
        <v>1541985.7599999993</v>
      </c>
      <c r="R265" s="292">
        <f t="shared" si="78"/>
        <v>6653.77</v>
      </c>
      <c r="S265" s="292">
        <f t="shared" si="79"/>
        <v>14486.23</v>
      </c>
      <c r="T265" s="321">
        <f t="shared" si="68"/>
        <v>21140</v>
      </c>
      <c r="U265" s="134"/>
      <c r="V265" s="134"/>
      <c r="W265" s="134"/>
      <c r="X265" s="134"/>
    </row>
    <row r="266" spans="1:24" s="1" customFormat="1" ht="15" customHeight="1">
      <c r="A266" s="409">
        <f t="shared" si="80"/>
        <v>5.2499999999999998E-2</v>
      </c>
      <c r="B266" s="406">
        <f t="shared" si="69"/>
        <v>4.3150684931506844E-3</v>
      </c>
      <c r="C266" s="197">
        <f t="shared" si="70"/>
        <v>20</v>
      </c>
      <c r="D266" s="290">
        <v>233</v>
      </c>
      <c r="E266" s="300">
        <f t="shared" si="81"/>
        <v>0</v>
      </c>
      <c r="F266" s="292">
        <f t="shared" si="71"/>
        <v>0</v>
      </c>
      <c r="G266" s="292">
        <f t="shared" si="72"/>
        <v>0</v>
      </c>
      <c r="H266" s="293">
        <f t="shared" si="73"/>
        <v>0</v>
      </c>
      <c r="I266" s="301">
        <f t="shared" si="82"/>
        <v>1483624.9500000007</v>
      </c>
      <c r="J266" s="510">
        <f t="shared" si="74"/>
        <v>6401.94</v>
      </c>
      <c r="K266" s="292">
        <f t="shared" si="75"/>
        <v>13578.060000000001</v>
      </c>
      <c r="L266" s="321">
        <f t="shared" si="85"/>
        <v>19980</v>
      </c>
      <c r="M266" s="300">
        <f t="shared" si="83"/>
        <v>0</v>
      </c>
      <c r="N266" s="292">
        <f t="shared" si="76"/>
        <v>0</v>
      </c>
      <c r="O266" s="292">
        <f t="shared" si="77"/>
        <v>0</v>
      </c>
      <c r="P266" s="293">
        <f t="shared" si="67"/>
        <v>0</v>
      </c>
      <c r="Q266" s="301">
        <f t="shared" si="84"/>
        <v>1527499.5299999993</v>
      </c>
      <c r="R266" s="292">
        <f t="shared" si="78"/>
        <v>6591.27</v>
      </c>
      <c r="S266" s="292">
        <f t="shared" si="79"/>
        <v>14548.73</v>
      </c>
      <c r="T266" s="321">
        <f t="shared" si="68"/>
        <v>21140</v>
      </c>
      <c r="U266" s="134"/>
      <c r="V266" s="134"/>
      <c r="W266" s="134"/>
      <c r="X266" s="134"/>
    </row>
    <row r="267" spans="1:24" s="1" customFormat="1" ht="15" customHeight="1">
      <c r="A267" s="409">
        <f t="shared" si="80"/>
        <v>5.2499999999999998E-2</v>
      </c>
      <c r="B267" s="406">
        <f t="shared" si="69"/>
        <v>4.3150684931506844E-3</v>
      </c>
      <c r="C267" s="197">
        <f t="shared" si="70"/>
        <v>20</v>
      </c>
      <c r="D267" s="290">
        <v>234</v>
      </c>
      <c r="E267" s="300">
        <f t="shared" si="81"/>
        <v>0</v>
      </c>
      <c r="F267" s="292">
        <f t="shared" si="71"/>
        <v>0</v>
      </c>
      <c r="G267" s="292">
        <f t="shared" si="72"/>
        <v>0</v>
      </c>
      <c r="H267" s="293">
        <f t="shared" si="73"/>
        <v>0</v>
      </c>
      <c r="I267" s="301">
        <f t="shared" si="82"/>
        <v>1470046.8900000006</v>
      </c>
      <c r="J267" s="510">
        <f t="shared" si="74"/>
        <v>6343.35</v>
      </c>
      <c r="K267" s="292">
        <f t="shared" si="75"/>
        <v>13636.65</v>
      </c>
      <c r="L267" s="321">
        <f t="shared" si="85"/>
        <v>19980</v>
      </c>
      <c r="M267" s="300">
        <f t="shared" si="83"/>
        <v>0</v>
      </c>
      <c r="N267" s="292">
        <f t="shared" si="76"/>
        <v>0</v>
      </c>
      <c r="O267" s="292">
        <f t="shared" si="77"/>
        <v>0</v>
      </c>
      <c r="P267" s="293">
        <f t="shared" si="67"/>
        <v>0</v>
      </c>
      <c r="Q267" s="301">
        <f t="shared" si="84"/>
        <v>1512950.7999999993</v>
      </c>
      <c r="R267" s="292">
        <f t="shared" si="78"/>
        <v>6528.49</v>
      </c>
      <c r="S267" s="292">
        <f t="shared" si="79"/>
        <v>14611.51</v>
      </c>
      <c r="T267" s="321">
        <f t="shared" si="68"/>
        <v>21140</v>
      </c>
      <c r="U267" s="134"/>
      <c r="V267" s="134"/>
      <c r="W267" s="134"/>
      <c r="X267" s="134"/>
    </row>
    <row r="268" spans="1:24" s="1" customFormat="1" ht="15" customHeight="1">
      <c r="A268" s="409">
        <f t="shared" si="80"/>
        <v>5.2499999999999998E-2</v>
      </c>
      <c r="B268" s="406">
        <f t="shared" si="69"/>
        <v>4.3150684931506844E-3</v>
      </c>
      <c r="C268" s="197">
        <f t="shared" si="70"/>
        <v>20</v>
      </c>
      <c r="D268" s="290">
        <v>235</v>
      </c>
      <c r="E268" s="300">
        <f t="shared" si="81"/>
        <v>0</v>
      </c>
      <c r="F268" s="292">
        <f t="shared" si="71"/>
        <v>0</v>
      </c>
      <c r="G268" s="292">
        <f t="shared" si="72"/>
        <v>0</v>
      </c>
      <c r="H268" s="293">
        <f t="shared" si="73"/>
        <v>0</v>
      </c>
      <c r="I268" s="301">
        <f t="shared" si="82"/>
        <v>1456410.2400000007</v>
      </c>
      <c r="J268" s="510">
        <f t="shared" si="74"/>
        <v>6284.51</v>
      </c>
      <c r="K268" s="292">
        <f t="shared" si="75"/>
        <v>13695.49</v>
      </c>
      <c r="L268" s="321">
        <f t="shared" si="85"/>
        <v>19980</v>
      </c>
      <c r="M268" s="300">
        <f t="shared" si="83"/>
        <v>0</v>
      </c>
      <c r="N268" s="292">
        <f t="shared" si="76"/>
        <v>0</v>
      </c>
      <c r="O268" s="292">
        <f t="shared" si="77"/>
        <v>0</v>
      </c>
      <c r="P268" s="293">
        <f t="shared" si="67"/>
        <v>0</v>
      </c>
      <c r="Q268" s="301">
        <f t="shared" si="84"/>
        <v>1498339.2899999993</v>
      </c>
      <c r="R268" s="292">
        <f t="shared" si="78"/>
        <v>6465.44</v>
      </c>
      <c r="S268" s="292">
        <f t="shared" si="79"/>
        <v>14674.560000000001</v>
      </c>
      <c r="T268" s="321">
        <f t="shared" si="68"/>
        <v>21140</v>
      </c>
      <c r="U268" s="134"/>
      <c r="V268" s="134"/>
      <c r="W268" s="134"/>
      <c r="X268" s="134"/>
    </row>
    <row r="269" spans="1:24" s="1" customFormat="1" ht="15" customHeight="1">
      <c r="A269" s="409">
        <f t="shared" si="80"/>
        <v>5.2499999999999998E-2</v>
      </c>
      <c r="B269" s="406">
        <f t="shared" si="69"/>
        <v>4.3150684931506844E-3</v>
      </c>
      <c r="C269" s="197">
        <f t="shared" si="70"/>
        <v>20</v>
      </c>
      <c r="D269" s="290">
        <v>236</v>
      </c>
      <c r="E269" s="300">
        <f t="shared" si="81"/>
        <v>0</v>
      </c>
      <c r="F269" s="292">
        <f t="shared" si="71"/>
        <v>0</v>
      </c>
      <c r="G269" s="292">
        <f t="shared" si="72"/>
        <v>0</v>
      </c>
      <c r="H269" s="293">
        <f t="shared" si="73"/>
        <v>0</v>
      </c>
      <c r="I269" s="301">
        <f t="shared" si="82"/>
        <v>1442714.7500000007</v>
      </c>
      <c r="J269" s="510">
        <f t="shared" si="74"/>
        <v>6225.41</v>
      </c>
      <c r="K269" s="292">
        <f t="shared" si="75"/>
        <v>13754.59</v>
      </c>
      <c r="L269" s="321">
        <f t="shared" si="85"/>
        <v>19980</v>
      </c>
      <c r="M269" s="300">
        <f t="shared" si="83"/>
        <v>0</v>
      </c>
      <c r="N269" s="292">
        <f t="shared" si="76"/>
        <v>0</v>
      </c>
      <c r="O269" s="292">
        <f t="shared" si="77"/>
        <v>0</v>
      </c>
      <c r="P269" s="293">
        <f t="shared" si="67"/>
        <v>0</v>
      </c>
      <c r="Q269" s="301">
        <f t="shared" si="84"/>
        <v>1483664.7299999993</v>
      </c>
      <c r="R269" s="292">
        <f t="shared" si="78"/>
        <v>6402.11</v>
      </c>
      <c r="S269" s="292">
        <f t="shared" si="79"/>
        <v>14737.89</v>
      </c>
      <c r="T269" s="321">
        <f t="shared" si="68"/>
        <v>21140</v>
      </c>
      <c r="U269" s="134"/>
      <c r="V269" s="134"/>
      <c r="W269" s="134"/>
      <c r="X269" s="134"/>
    </row>
    <row r="270" spans="1:24" s="1" customFormat="1" ht="15" customHeight="1">
      <c r="A270" s="409">
        <f t="shared" si="80"/>
        <v>5.2499999999999998E-2</v>
      </c>
      <c r="B270" s="406">
        <f t="shared" si="69"/>
        <v>4.3150684931506844E-3</v>
      </c>
      <c r="C270" s="197">
        <f t="shared" si="70"/>
        <v>20</v>
      </c>
      <c r="D270" s="290">
        <v>237</v>
      </c>
      <c r="E270" s="300">
        <f t="shared" si="81"/>
        <v>0</v>
      </c>
      <c r="F270" s="292">
        <f t="shared" si="71"/>
        <v>0</v>
      </c>
      <c r="G270" s="292">
        <f t="shared" si="72"/>
        <v>0</v>
      </c>
      <c r="H270" s="293">
        <f t="shared" si="73"/>
        <v>0</v>
      </c>
      <c r="I270" s="301">
        <f t="shared" si="82"/>
        <v>1428960.1600000006</v>
      </c>
      <c r="J270" s="510">
        <f t="shared" si="74"/>
        <v>6166.06</v>
      </c>
      <c r="K270" s="292">
        <f t="shared" si="75"/>
        <v>13813.939999999999</v>
      </c>
      <c r="L270" s="321">
        <f t="shared" si="85"/>
        <v>19980</v>
      </c>
      <c r="M270" s="300">
        <f t="shared" si="83"/>
        <v>0</v>
      </c>
      <c r="N270" s="292">
        <f t="shared" si="76"/>
        <v>0</v>
      </c>
      <c r="O270" s="292">
        <f t="shared" si="77"/>
        <v>0</v>
      </c>
      <c r="P270" s="293">
        <f t="shared" si="67"/>
        <v>0</v>
      </c>
      <c r="Q270" s="301">
        <f t="shared" si="84"/>
        <v>1468926.8399999994</v>
      </c>
      <c r="R270" s="292">
        <f t="shared" si="78"/>
        <v>6338.52</v>
      </c>
      <c r="S270" s="292">
        <f t="shared" si="79"/>
        <v>14801.48</v>
      </c>
      <c r="T270" s="321">
        <f t="shared" si="68"/>
        <v>21140</v>
      </c>
      <c r="U270" s="134"/>
      <c r="V270" s="134"/>
      <c r="W270" s="134"/>
      <c r="X270" s="134"/>
    </row>
    <row r="271" spans="1:24" s="1" customFormat="1" ht="15" customHeight="1">
      <c r="A271" s="409">
        <f t="shared" si="80"/>
        <v>5.2499999999999998E-2</v>
      </c>
      <c r="B271" s="406">
        <f t="shared" si="69"/>
        <v>4.3150684931506844E-3</v>
      </c>
      <c r="C271" s="197">
        <f t="shared" si="70"/>
        <v>20</v>
      </c>
      <c r="D271" s="290">
        <v>238</v>
      </c>
      <c r="E271" s="300">
        <f t="shared" si="81"/>
        <v>0</v>
      </c>
      <c r="F271" s="292">
        <f t="shared" si="71"/>
        <v>0</v>
      </c>
      <c r="G271" s="292">
        <f t="shared" si="72"/>
        <v>0</v>
      </c>
      <c r="H271" s="293">
        <f t="shared" si="73"/>
        <v>0</v>
      </c>
      <c r="I271" s="301">
        <f t="shared" si="82"/>
        <v>1415146.2200000007</v>
      </c>
      <c r="J271" s="510">
        <f t="shared" si="74"/>
        <v>6106.45</v>
      </c>
      <c r="K271" s="292">
        <f t="shared" si="75"/>
        <v>13873.55</v>
      </c>
      <c r="L271" s="321">
        <f t="shared" si="85"/>
        <v>19980</v>
      </c>
      <c r="M271" s="300">
        <f t="shared" si="83"/>
        <v>0</v>
      </c>
      <c r="N271" s="292">
        <f t="shared" si="76"/>
        <v>0</v>
      </c>
      <c r="O271" s="292">
        <f t="shared" si="77"/>
        <v>0</v>
      </c>
      <c r="P271" s="293">
        <f t="shared" si="67"/>
        <v>0</v>
      </c>
      <c r="Q271" s="301">
        <f t="shared" si="84"/>
        <v>1454125.3599999994</v>
      </c>
      <c r="R271" s="292">
        <f t="shared" si="78"/>
        <v>6274.65</v>
      </c>
      <c r="S271" s="292">
        <f t="shared" si="79"/>
        <v>14865.35</v>
      </c>
      <c r="T271" s="321">
        <f t="shared" si="68"/>
        <v>21140</v>
      </c>
      <c r="U271" s="134"/>
      <c r="V271" s="134"/>
      <c r="W271" s="134"/>
      <c r="X271" s="134"/>
    </row>
    <row r="272" spans="1:24" s="1" customFormat="1" ht="15" customHeight="1">
      <c r="A272" s="409">
        <f t="shared" si="80"/>
        <v>5.2499999999999998E-2</v>
      </c>
      <c r="B272" s="406">
        <f t="shared" si="69"/>
        <v>4.3150684931506844E-3</v>
      </c>
      <c r="C272" s="197">
        <f t="shared" si="70"/>
        <v>20</v>
      </c>
      <c r="D272" s="290">
        <v>239</v>
      </c>
      <c r="E272" s="300">
        <f t="shared" si="81"/>
        <v>0</v>
      </c>
      <c r="F272" s="292">
        <f t="shared" si="71"/>
        <v>0</v>
      </c>
      <c r="G272" s="292">
        <f t="shared" si="72"/>
        <v>0</v>
      </c>
      <c r="H272" s="293">
        <f t="shared" si="73"/>
        <v>0</v>
      </c>
      <c r="I272" s="301">
        <f t="shared" si="82"/>
        <v>1401272.6700000006</v>
      </c>
      <c r="J272" s="510">
        <f t="shared" si="74"/>
        <v>6046.59</v>
      </c>
      <c r="K272" s="292">
        <f t="shared" si="75"/>
        <v>13933.41</v>
      </c>
      <c r="L272" s="321">
        <f t="shared" si="85"/>
        <v>19980</v>
      </c>
      <c r="M272" s="300">
        <f t="shared" si="83"/>
        <v>0</v>
      </c>
      <c r="N272" s="292">
        <f t="shared" si="76"/>
        <v>0</v>
      </c>
      <c r="O272" s="292">
        <f t="shared" si="77"/>
        <v>0</v>
      </c>
      <c r="P272" s="293">
        <f t="shared" si="67"/>
        <v>0</v>
      </c>
      <c r="Q272" s="301">
        <f t="shared" si="84"/>
        <v>1439260.0099999993</v>
      </c>
      <c r="R272" s="292">
        <f t="shared" si="78"/>
        <v>6210.51</v>
      </c>
      <c r="S272" s="292">
        <f t="shared" si="79"/>
        <v>14929.49</v>
      </c>
      <c r="T272" s="321">
        <f t="shared" si="68"/>
        <v>21140</v>
      </c>
      <c r="U272" s="134"/>
      <c r="V272" s="134"/>
      <c r="W272" s="134"/>
      <c r="X272" s="134"/>
    </row>
    <row r="273" spans="1:24" s="1" customFormat="1" ht="15" customHeight="1">
      <c r="A273" s="409">
        <f t="shared" si="80"/>
        <v>5.2499999999999998E-2</v>
      </c>
      <c r="B273" s="406">
        <f t="shared" si="69"/>
        <v>4.3150684931506844E-3</v>
      </c>
      <c r="C273" s="197">
        <f t="shared" si="70"/>
        <v>20</v>
      </c>
      <c r="D273" s="290">
        <v>240</v>
      </c>
      <c r="E273" s="300">
        <f t="shared" si="81"/>
        <v>0</v>
      </c>
      <c r="F273" s="292">
        <f t="shared" si="71"/>
        <v>0</v>
      </c>
      <c r="G273" s="292">
        <f t="shared" si="72"/>
        <v>0</v>
      </c>
      <c r="H273" s="293">
        <f t="shared" si="73"/>
        <v>0</v>
      </c>
      <c r="I273" s="301">
        <f t="shared" si="82"/>
        <v>1387339.2600000007</v>
      </c>
      <c r="J273" s="510">
        <f t="shared" si="74"/>
        <v>5986.46</v>
      </c>
      <c r="K273" s="292">
        <f t="shared" si="75"/>
        <v>13993.54</v>
      </c>
      <c r="L273" s="321">
        <f t="shared" si="85"/>
        <v>19980</v>
      </c>
      <c r="M273" s="300">
        <f t="shared" si="83"/>
        <v>0</v>
      </c>
      <c r="N273" s="292">
        <f t="shared" si="76"/>
        <v>0</v>
      </c>
      <c r="O273" s="292">
        <f t="shared" si="77"/>
        <v>0</v>
      </c>
      <c r="P273" s="293">
        <f t="shared" si="67"/>
        <v>0</v>
      </c>
      <c r="Q273" s="301">
        <f t="shared" si="84"/>
        <v>1424330.5199999993</v>
      </c>
      <c r="R273" s="292">
        <f t="shared" si="78"/>
        <v>6146.08</v>
      </c>
      <c r="S273" s="292">
        <f t="shared" si="79"/>
        <v>14993.92</v>
      </c>
      <c r="T273" s="321">
        <f t="shared" si="68"/>
        <v>21140</v>
      </c>
      <c r="U273" s="134"/>
      <c r="V273" s="134"/>
      <c r="W273" s="134"/>
      <c r="X273" s="134"/>
    </row>
    <row r="274" spans="1:24" s="1" customFormat="1" ht="15" customHeight="1">
      <c r="A274" s="409">
        <f t="shared" si="80"/>
        <v>5.2499999999999998E-2</v>
      </c>
      <c r="B274" s="406">
        <f t="shared" si="69"/>
        <v>4.3150684931506844E-3</v>
      </c>
      <c r="C274" s="197">
        <f t="shared" si="70"/>
        <v>21</v>
      </c>
      <c r="D274" s="290">
        <v>241</v>
      </c>
      <c r="E274" s="300">
        <f t="shared" si="81"/>
        <v>0</v>
      </c>
      <c r="F274" s="292">
        <f t="shared" si="71"/>
        <v>0</v>
      </c>
      <c r="G274" s="292">
        <f t="shared" si="72"/>
        <v>0</v>
      </c>
      <c r="H274" s="293">
        <f t="shared" si="73"/>
        <v>0</v>
      </c>
      <c r="I274" s="301">
        <f t="shared" si="82"/>
        <v>1373345.7200000007</v>
      </c>
      <c r="J274" s="510">
        <f t="shared" si="74"/>
        <v>5926.08</v>
      </c>
      <c r="K274" s="292">
        <f t="shared" si="75"/>
        <v>14053.92</v>
      </c>
      <c r="L274" s="321">
        <f t="shared" si="85"/>
        <v>19980</v>
      </c>
      <c r="M274" s="300">
        <f t="shared" si="83"/>
        <v>0</v>
      </c>
      <c r="N274" s="292">
        <f t="shared" si="76"/>
        <v>0</v>
      </c>
      <c r="O274" s="292">
        <f t="shared" si="77"/>
        <v>0</v>
      </c>
      <c r="P274" s="293">
        <f t="shared" ref="P274:P337" si="86">IF(M274&lt;$M$10,M274+N274,$M$11)</f>
        <v>0</v>
      </c>
      <c r="Q274" s="301">
        <f t="shared" si="84"/>
        <v>1409336.5999999994</v>
      </c>
      <c r="R274" s="292">
        <f t="shared" si="78"/>
        <v>6081.38</v>
      </c>
      <c r="S274" s="292">
        <f t="shared" si="79"/>
        <v>15058.619999999999</v>
      </c>
      <c r="T274" s="321">
        <f t="shared" si="68"/>
        <v>21140</v>
      </c>
      <c r="U274" s="134"/>
      <c r="V274" s="134"/>
      <c r="W274" s="134"/>
      <c r="X274" s="134"/>
    </row>
    <row r="275" spans="1:24" s="1" customFormat="1" ht="15" customHeight="1">
      <c r="A275" s="409">
        <f t="shared" si="80"/>
        <v>5.2499999999999998E-2</v>
      </c>
      <c r="B275" s="406">
        <f t="shared" si="69"/>
        <v>4.3150684931506844E-3</v>
      </c>
      <c r="C275" s="197">
        <f t="shared" si="70"/>
        <v>21</v>
      </c>
      <c r="D275" s="290">
        <v>242</v>
      </c>
      <c r="E275" s="300">
        <f t="shared" si="81"/>
        <v>0</v>
      </c>
      <c r="F275" s="292">
        <f t="shared" si="71"/>
        <v>0</v>
      </c>
      <c r="G275" s="292">
        <f t="shared" si="72"/>
        <v>0</v>
      </c>
      <c r="H275" s="293">
        <f t="shared" si="73"/>
        <v>0</v>
      </c>
      <c r="I275" s="301">
        <f t="shared" si="82"/>
        <v>1359291.8000000007</v>
      </c>
      <c r="J275" s="510">
        <f t="shared" si="74"/>
        <v>5865.44</v>
      </c>
      <c r="K275" s="292">
        <f t="shared" si="75"/>
        <v>14114.560000000001</v>
      </c>
      <c r="L275" s="321">
        <f t="shared" si="85"/>
        <v>19980</v>
      </c>
      <c r="M275" s="300">
        <f t="shared" si="83"/>
        <v>0</v>
      </c>
      <c r="N275" s="292">
        <f t="shared" si="76"/>
        <v>0</v>
      </c>
      <c r="O275" s="292">
        <f t="shared" si="77"/>
        <v>0</v>
      </c>
      <c r="P275" s="293">
        <f t="shared" si="86"/>
        <v>0</v>
      </c>
      <c r="Q275" s="301">
        <f t="shared" si="84"/>
        <v>1394277.9799999993</v>
      </c>
      <c r="R275" s="292">
        <f t="shared" si="78"/>
        <v>6016.4</v>
      </c>
      <c r="S275" s="292">
        <f t="shared" si="79"/>
        <v>15123.6</v>
      </c>
      <c r="T275" s="321">
        <f t="shared" si="68"/>
        <v>21140</v>
      </c>
      <c r="U275" s="134"/>
      <c r="V275" s="134"/>
      <c r="W275" s="134"/>
      <c r="X275" s="134"/>
    </row>
    <row r="276" spans="1:24" s="1" customFormat="1" ht="15" customHeight="1">
      <c r="A276" s="409">
        <f t="shared" si="80"/>
        <v>5.2499999999999998E-2</v>
      </c>
      <c r="B276" s="406">
        <f t="shared" si="69"/>
        <v>4.3150684931506844E-3</v>
      </c>
      <c r="C276" s="197">
        <f t="shared" si="70"/>
        <v>21</v>
      </c>
      <c r="D276" s="290">
        <v>243</v>
      </c>
      <c r="E276" s="300">
        <f t="shared" si="81"/>
        <v>0</v>
      </c>
      <c r="F276" s="292">
        <f t="shared" si="71"/>
        <v>0</v>
      </c>
      <c r="G276" s="292">
        <f t="shared" si="72"/>
        <v>0</v>
      </c>
      <c r="H276" s="293">
        <f t="shared" si="73"/>
        <v>0</v>
      </c>
      <c r="I276" s="301">
        <f t="shared" si="82"/>
        <v>1345177.2400000007</v>
      </c>
      <c r="J276" s="510">
        <f t="shared" si="74"/>
        <v>5804.53</v>
      </c>
      <c r="K276" s="292">
        <f t="shared" si="75"/>
        <v>14175.470000000001</v>
      </c>
      <c r="L276" s="321">
        <f t="shared" si="85"/>
        <v>19980</v>
      </c>
      <c r="M276" s="300">
        <f t="shared" si="83"/>
        <v>0</v>
      </c>
      <c r="N276" s="292">
        <f t="shared" si="76"/>
        <v>0</v>
      </c>
      <c r="O276" s="292">
        <f t="shared" si="77"/>
        <v>0</v>
      </c>
      <c r="P276" s="293">
        <f t="shared" si="86"/>
        <v>0</v>
      </c>
      <c r="Q276" s="301">
        <f t="shared" si="84"/>
        <v>1379154.3799999992</v>
      </c>
      <c r="R276" s="292">
        <f t="shared" si="78"/>
        <v>5951.15</v>
      </c>
      <c r="S276" s="292">
        <f t="shared" si="79"/>
        <v>15188.85</v>
      </c>
      <c r="T276" s="321">
        <f t="shared" si="68"/>
        <v>21140</v>
      </c>
      <c r="U276" s="134"/>
      <c r="V276" s="134"/>
      <c r="W276" s="134"/>
      <c r="X276" s="134"/>
    </row>
    <row r="277" spans="1:24" s="1" customFormat="1" ht="15" customHeight="1">
      <c r="A277" s="409">
        <f t="shared" si="80"/>
        <v>5.2499999999999998E-2</v>
      </c>
      <c r="B277" s="406">
        <f t="shared" si="69"/>
        <v>4.3150684931506844E-3</v>
      </c>
      <c r="C277" s="197">
        <f t="shared" si="70"/>
        <v>21</v>
      </c>
      <c r="D277" s="290">
        <v>244</v>
      </c>
      <c r="E277" s="300">
        <f t="shared" si="81"/>
        <v>0</v>
      </c>
      <c r="F277" s="292">
        <f t="shared" si="71"/>
        <v>0</v>
      </c>
      <c r="G277" s="292">
        <f t="shared" si="72"/>
        <v>0</v>
      </c>
      <c r="H277" s="293">
        <f t="shared" si="73"/>
        <v>0</v>
      </c>
      <c r="I277" s="301">
        <f t="shared" si="82"/>
        <v>1331001.7700000007</v>
      </c>
      <c r="J277" s="510">
        <f t="shared" si="74"/>
        <v>5743.36</v>
      </c>
      <c r="K277" s="292">
        <f t="shared" si="75"/>
        <v>14236.64</v>
      </c>
      <c r="L277" s="321">
        <f t="shared" si="85"/>
        <v>19980</v>
      </c>
      <c r="M277" s="300">
        <f t="shared" si="83"/>
        <v>0</v>
      </c>
      <c r="N277" s="292">
        <f t="shared" si="76"/>
        <v>0</v>
      </c>
      <c r="O277" s="292">
        <f t="shared" si="77"/>
        <v>0</v>
      </c>
      <c r="P277" s="293">
        <f t="shared" si="86"/>
        <v>0</v>
      </c>
      <c r="Q277" s="301">
        <f t="shared" si="84"/>
        <v>1363965.5299999991</v>
      </c>
      <c r="R277" s="292">
        <f t="shared" si="78"/>
        <v>5885.6</v>
      </c>
      <c r="S277" s="292">
        <f t="shared" si="79"/>
        <v>15254.4</v>
      </c>
      <c r="T277" s="321">
        <f t="shared" si="68"/>
        <v>21140</v>
      </c>
      <c r="U277" s="134"/>
      <c r="V277" s="134"/>
      <c r="W277" s="134"/>
      <c r="X277" s="134"/>
    </row>
    <row r="278" spans="1:24" s="1" customFormat="1" ht="15" customHeight="1">
      <c r="A278" s="409">
        <f t="shared" si="80"/>
        <v>5.2499999999999998E-2</v>
      </c>
      <c r="B278" s="406">
        <f t="shared" si="69"/>
        <v>4.3150684931506844E-3</v>
      </c>
      <c r="C278" s="197">
        <f t="shared" si="70"/>
        <v>21</v>
      </c>
      <c r="D278" s="290">
        <v>245</v>
      </c>
      <c r="E278" s="300">
        <f t="shared" si="81"/>
        <v>0</v>
      </c>
      <c r="F278" s="292">
        <f t="shared" si="71"/>
        <v>0</v>
      </c>
      <c r="G278" s="292">
        <f t="shared" si="72"/>
        <v>0</v>
      </c>
      <c r="H278" s="293">
        <f t="shared" si="73"/>
        <v>0</v>
      </c>
      <c r="I278" s="301">
        <f t="shared" si="82"/>
        <v>1316765.1300000008</v>
      </c>
      <c r="J278" s="510">
        <f t="shared" si="74"/>
        <v>5681.93</v>
      </c>
      <c r="K278" s="292">
        <f t="shared" si="75"/>
        <v>14298.07</v>
      </c>
      <c r="L278" s="321">
        <f t="shared" si="85"/>
        <v>19980</v>
      </c>
      <c r="M278" s="300">
        <f t="shared" si="83"/>
        <v>0</v>
      </c>
      <c r="N278" s="292">
        <f t="shared" si="76"/>
        <v>0</v>
      </c>
      <c r="O278" s="292">
        <f t="shared" si="77"/>
        <v>0</v>
      </c>
      <c r="P278" s="293">
        <f t="shared" si="86"/>
        <v>0</v>
      </c>
      <c r="Q278" s="301">
        <f t="shared" si="84"/>
        <v>1348711.1299999992</v>
      </c>
      <c r="R278" s="292">
        <f t="shared" si="78"/>
        <v>5819.78</v>
      </c>
      <c r="S278" s="292">
        <f t="shared" si="79"/>
        <v>15320.220000000001</v>
      </c>
      <c r="T278" s="321">
        <f t="shared" si="68"/>
        <v>21140</v>
      </c>
      <c r="U278" s="134"/>
      <c r="V278" s="134"/>
      <c r="W278" s="134"/>
      <c r="X278" s="134"/>
    </row>
    <row r="279" spans="1:24" s="1" customFormat="1" ht="15" customHeight="1">
      <c r="A279" s="409">
        <f t="shared" si="80"/>
        <v>5.2499999999999998E-2</v>
      </c>
      <c r="B279" s="406">
        <f t="shared" si="69"/>
        <v>4.3150684931506844E-3</v>
      </c>
      <c r="C279" s="197">
        <f t="shared" si="70"/>
        <v>21</v>
      </c>
      <c r="D279" s="290">
        <v>246</v>
      </c>
      <c r="E279" s="300">
        <f t="shared" si="81"/>
        <v>0</v>
      </c>
      <c r="F279" s="292">
        <f t="shared" si="71"/>
        <v>0</v>
      </c>
      <c r="G279" s="292">
        <f t="shared" si="72"/>
        <v>0</v>
      </c>
      <c r="H279" s="293">
        <f t="shared" si="73"/>
        <v>0</v>
      </c>
      <c r="I279" s="301">
        <f t="shared" si="82"/>
        <v>1302467.0600000008</v>
      </c>
      <c r="J279" s="510">
        <f t="shared" si="74"/>
        <v>5620.23</v>
      </c>
      <c r="K279" s="292">
        <f t="shared" si="75"/>
        <v>14359.77</v>
      </c>
      <c r="L279" s="321">
        <f t="shared" si="85"/>
        <v>19980</v>
      </c>
      <c r="M279" s="300">
        <f t="shared" si="83"/>
        <v>0</v>
      </c>
      <c r="N279" s="292">
        <f t="shared" si="76"/>
        <v>0</v>
      </c>
      <c r="O279" s="292">
        <f t="shared" si="77"/>
        <v>0</v>
      </c>
      <c r="P279" s="293">
        <f t="shared" si="86"/>
        <v>0</v>
      </c>
      <c r="Q279" s="301">
        <f t="shared" si="84"/>
        <v>1333390.9099999992</v>
      </c>
      <c r="R279" s="292">
        <f t="shared" si="78"/>
        <v>5753.67</v>
      </c>
      <c r="S279" s="292">
        <f t="shared" si="79"/>
        <v>15386.33</v>
      </c>
      <c r="T279" s="321">
        <f t="shared" si="68"/>
        <v>21140</v>
      </c>
      <c r="U279" s="134"/>
      <c r="V279" s="134"/>
      <c r="W279" s="134"/>
      <c r="X279" s="134"/>
    </row>
    <row r="280" spans="1:24" s="1" customFormat="1" ht="15" customHeight="1">
      <c r="A280" s="409">
        <f t="shared" si="80"/>
        <v>5.2499999999999998E-2</v>
      </c>
      <c r="B280" s="406">
        <f t="shared" si="69"/>
        <v>4.3150684931506844E-3</v>
      </c>
      <c r="C280" s="197">
        <f t="shared" si="70"/>
        <v>21</v>
      </c>
      <c r="D280" s="290">
        <v>247</v>
      </c>
      <c r="E280" s="300">
        <f t="shared" si="81"/>
        <v>0</v>
      </c>
      <c r="F280" s="292">
        <f t="shared" si="71"/>
        <v>0</v>
      </c>
      <c r="G280" s="292">
        <f t="shared" si="72"/>
        <v>0</v>
      </c>
      <c r="H280" s="293">
        <f t="shared" si="73"/>
        <v>0</v>
      </c>
      <c r="I280" s="301">
        <f t="shared" si="82"/>
        <v>1288107.2900000007</v>
      </c>
      <c r="J280" s="510">
        <f t="shared" si="74"/>
        <v>5558.27</v>
      </c>
      <c r="K280" s="292">
        <f t="shared" si="75"/>
        <v>14421.73</v>
      </c>
      <c r="L280" s="321">
        <f t="shared" si="85"/>
        <v>19980</v>
      </c>
      <c r="M280" s="300">
        <f t="shared" si="83"/>
        <v>0</v>
      </c>
      <c r="N280" s="292">
        <f t="shared" si="76"/>
        <v>0</v>
      </c>
      <c r="O280" s="292">
        <f t="shared" si="77"/>
        <v>0</v>
      </c>
      <c r="P280" s="293">
        <f t="shared" si="86"/>
        <v>0</v>
      </c>
      <c r="Q280" s="301">
        <f t="shared" si="84"/>
        <v>1318004.5799999991</v>
      </c>
      <c r="R280" s="292">
        <f t="shared" si="78"/>
        <v>5687.28</v>
      </c>
      <c r="S280" s="292">
        <f t="shared" si="79"/>
        <v>15452.720000000001</v>
      </c>
      <c r="T280" s="321">
        <f t="shared" si="68"/>
        <v>21140</v>
      </c>
      <c r="U280" s="134"/>
      <c r="V280" s="134"/>
      <c r="W280" s="134"/>
      <c r="X280" s="134"/>
    </row>
    <row r="281" spans="1:24" s="1" customFormat="1" ht="15" customHeight="1">
      <c r="A281" s="409">
        <f t="shared" si="80"/>
        <v>5.2499999999999998E-2</v>
      </c>
      <c r="B281" s="406">
        <f t="shared" si="69"/>
        <v>4.3150684931506844E-3</v>
      </c>
      <c r="C281" s="197">
        <f t="shared" si="70"/>
        <v>21</v>
      </c>
      <c r="D281" s="290">
        <v>248</v>
      </c>
      <c r="E281" s="300">
        <f t="shared" si="81"/>
        <v>0</v>
      </c>
      <c r="F281" s="292">
        <f t="shared" si="71"/>
        <v>0</v>
      </c>
      <c r="G281" s="292">
        <f t="shared" si="72"/>
        <v>0</v>
      </c>
      <c r="H281" s="293">
        <f t="shared" si="73"/>
        <v>0</v>
      </c>
      <c r="I281" s="301">
        <f t="shared" si="82"/>
        <v>1273685.5600000008</v>
      </c>
      <c r="J281" s="510">
        <f t="shared" si="74"/>
        <v>5496.04</v>
      </c>
      <c r="K281" s="292">
        <f t="shared" si="75"/>
        <v>14483.96</v>
      </c>
      <c r="L281" s="321">
        <f t="shared" si="85"/>
        <v>19980</v>
      </c>
      <c r="M281" s="300">
        <f t="shared" si="83"/>
        <v>0</v>
      </c>
      <c r="N281" s="292">
        <f t="shared" si="76"/>
        <v>0</v>
      </c>
      <c r="O281" s="292">
        <f t="shared" si="77"/>
        <v>0</v>
      </c>
      <c r="P281" s="293">
        <f t="shared" si="86"/>
        <v>0</v>
      </c>
      <c r="Q281" s="301">
        <f t="shared" si="84"/>
        <v>1302551.8599999992</v>
      </c>
      <c r="R281" s="292">
        <f t="shared" si="78"/>
        <v>5620.6</v>
      </c>
      <c r="S281" s="292">
        <f t="shared" si="79"/>
        <v>15519.4</v>
      </c>
      <c r="T281" s="321">
        <f t="shared" si="68"/>
        <v>21140</v>
      </c>
      <c r="U281" s="134"/>
      <c r="V281" s="134"/>
      <c r="W281" s="134"/>
      <c r="X281" s="134"/>
    </row>
    <row r="282" spans="1:24" s="1" customFormat="1" ht="15" customHeight="1">
      <c r="A282" s="409">
        <f t="shared" si="80"/>
        <v>5.2499999999999998E-2</v>
      </c>
      <c r="B282" s="406">
        <f t="shared" si="69"/>
        <v>4.3150684931506844E-3</v>
      </c>
      <c r="C282" s="197">
        <f t="shared" si="70"/>
        <v>21</v>
      </c>
      <c r="D282" s="290">
        <v>249</v>
      </c>
      <c r="E282" s="300">
        <f t="shared" si="81"/>
        <v>0</v>
      </c>
      <c r="F282" s="292">
        <f t="shared" si="71"/>
        <v>0</v>
      </c>
      <c r="G282" s="292">
        <f t="shared" si="72"/>
        <v>0</v>
      </c>
      <c r="H282" s="293">
        <f t="shared" si="73"/>
        <v>0</v>
      </c>
      <c r="I282" s="301">
        <f t="shared" si="82"/>
        <v>1259201.6000000008</v>
      </c>
      <c r="J282" s="510">
        <f t="shared" si="74"/>
        <v>5433.54</v>
      </c>
      <c r="K282" s="292">
        <f t="shared" si="75"/>
        <v>14546.46</v>
      </c>
      <c r="L282" s="321">
        <f t="shared" si="85"/>
        <v>19980</v>
      </c>
      <c r="M282" s="300">
        <f t="shared" si="83"/>
        <v>0</v>
      </c>
      <c r="N282" s="292">
        <f t="shared" si="76"/>
        <v>0</v>
      </c>
      <c r="O282" s="292">
        <f t="shared" si="77"/>
        <v>0</v>
      </c>
      <c r="P282" s="293">
        <f t="shared" si="86"/>
        <v>0</v>
      </c>
      <c r="Q282" s="301">
        <f t="shared" si="84"/>
        <v>1287032.4599999993</v>
      </c>
      <c r="R282" s="292">
        <f t="shared" si="78"/>
        <v>5553.63</v>
      </c>
      <c r="S282" s="292">
        <f t="shared" si="79"/>
        <v>15586.369999999999</v>
      </c>
      <c r="T282" s="321">
        <f t="shared" si="68"/>
        <v>21140</v>
      </c>
      <c r="U282" s="134"/>
      <c r="V282" s="134"/>
      <c r="W282" s="134"/>
      <c r="X282" s="134"/>
    </row>
    <row r="283" spans="1:24" s="1" customFormat="1" ht="15" customHeight="1">
      <c r="A283" s="409">
        <f t="shared" si="80"/>
        <v>5.2499999999999998E-2</v>
      </c>
      <c r="B283" s="406">
        <f t="shared" si="69"/>
        <v>4.3150684931506844E-3</v>
      </c>
      <c r="C283" s="197">
        <f t="shared" si="70"/>
        <v>21</v>
      </c>
      <c r="D283" s="290">
        <v>250</v>
      </c>
      <c r="E283" s="300">
        <f t="shared" si="81"/>
        <v>0</v>
      </c>
      <c r="F283" s="292">
        <f t="shared" si="71"/>
        <v>0</v>
      </c>
      <c r="G283" s="292">
        <f t="shared" si="72"/>
        <v>0</v>
      </c>
      <c r="H283" s="293">
        <f t="shared" si="73"/>
        <v>0</v>
      </c>
      <c r="I283" s="301">
        <f t="shared" si="82"/>
        <v>1244655.1400000008</v>
      </c>
      <c r="J283" s="510">
        <f t="shared" si="74"/>
        <v>5370.77</v>
      </c>
      <c r="K283" s="292">
        <f t="shared" si="75"/>
        <v>14609.23</v>
      </c>
      <c r="L283" s="321">
        <f t="shared" si="85"/>
        <v>19980</v>
      </c>
      <c r="M283" s="300">
        <f t="shared" si="83"/>
        <v>0</v>
      </c>
      <c r="N283" s="292">
        <f t="shared" si="76"/>
        <v>0</v>
      </c>
      <c r="O283" s="292">
        <f t="shared" si="77"/>
        <v>0</v>
      </c>
      <c r="P283" s="293">
        <f t="shared" si="86"/>
        <v>0</v>
      </c>
      <c r="Q283" s="301">
        <f t="shared" si="84"/>
        <v>1271446.0899999992</v>
      </c>
      <c r="R283" s="292">
        <f t="shared" si="78"/>
        <v>5486.38</v>
      </c>
      <c r="S283" s="292">
        <f t="shared" si="79"/>
        <v>15653.619999999999</v>
      </c>
      <c r="T283" s="321">
        <f t="shared" si="68"/>
        <v>21140</v>
      </c>
      <c r="U283" s="134"/>
      <c r="V283" s="134"/>
      <c r="W283" s="134"/>
      <c r="X283" s="134"/>
    </row>
    <row r="284" spans="1:24" s="1" customFormat="1" ht="15" customHeight="1">
      <c r="A284" s="409">
        <f t="shared" si="80"/>
        <v>5.2499999999999998E-2</v>
      </c>
      <c r="B284" s="406">
        <f t="shared" si="69"/>
        <v>4.3150684931506844E-3</v>
      </c>
      <c r="C284" s="197">
        <f t="shared" si="70"/>
        <v>21</v>
      </c>
      <c r="D284" s="290">
        <v>251</v>
      </c>
      <c r="E284" s="300">
        <f t="shared" si="81"/>
        <v>0</v>
      </c>
      <c r="F284" s="292">
        <f t="shared" si="71"/>
        <v>0</v>
      </c>
      <c r="G284" s="292">
        <f t="shared" si="72"/>
        <v>0</v>
      </c>
      <c r="H284" s="293">
        <f t="shared" si="73"/>
        <v>0</v>
      </c>
      <c r="I284" s="301">
        <f t="shared" si="82"/>
        <v>1230045.9100000008</v>
      </c>
      <c r="J284" s="510">
        <f t="shared" si="74"/>
        <v>5307.73</v>
      </c>
      <c r="K284" s="292">
        <f t="shared" si="75"/>
        <v>14672.27</v>
      </c>
      <c r="L284" s="321">
        <f t="shared" si="85"/>
        <v>19980</v>
      </c>
      <c r="M284" s="300">
        <f t="shared" si="83"/>
        <v>0</v>
      </c>
      <c r="N284" s="292">
        <f t="shared" si="76"/>
        <v>0</v>
      </c>
      <c r="O284" s="292">
        <f t="shared" si="77"/>
        <v>0</v>
      </c>
      <c r="P284" s="293">
        <f t="shared" si="86"/>
        <v>0</v>
      </c>
      <c r="Q284" s="301">
        <f t="shared" si="84"/>
        <v>1255792.469999999</v>
      </c>
      <c r="R284" s="292">
        <f t="shared" si="78"/>
        <v>5418.83</v>
      </c>
      <c r="S284" s="292">
        <f t="shared" si="79"/>
        <v>15721.17</v>
      </c>
      <c r="T284" s="321">
        <f t="shared" si="68"/>
        <v>21140</v>
      </c>
      <c r="U284" s="134"/>
      <c r="V284" s="134"/>
      <c r="W284" s="134"/>
      <c r="X284" s="134"/>
    </row>
    <row r="285" spans="1:24" s="1" customFormat="1" ht="15" customHeight="1">
      <c r="A285" s="409">
        <f t="shared" si="80"/>
        <v>5.2499999999999998E-2</v>
      </c>
      <c r="B285" s="406">
        <f t="shared" si="69"/>
        <v>4.3150684931506844E-3</v>
      </c>
      <c r="C285" s="197">
        <f t="shared" si="70"/>
        <v>21</v>
      </c>
      <c r="D285" s="290">
        <v>252</v>
      </c>
      <c r="E285" s="300">
        <f t="shared" si="81"/>
        <v>0</v>
      </c>
      <c r="F285" s="292">
        <f t="shared" si="71"/>
        <v>0</v>
      </c>
      <c r="G285" s="292">
        <f t="shared" si="72"/>
        <v>0</v>
      </c>
      <c r="H285" s="293">
        <f t="shared" si="73"/>
        <v>0</v>
      </c>
      <c r="I285" s="301">
        <f t="shared" si="82"/>
        <v>1215373.6400000008</v>
      </c>
      <c r="J285" s="510">
        <f t="shared" si="74"/>
        <v>5244.42</v>
      </c>
      <c r="K285" s="292">
        <f t="shared" si="75"/>
        <v>14735.58</v>
      </c>
      <c r="L285" s="321">
        <f t="shared" si="85"/>
        <v>19980</v>
      </c>
      <c r="M285" s="300">
        <f t="shared" si="83"/>
        <v>0</v>
      </c>
      <c r="N285" s="292">
        <f t="shared" si="76"/>
        <v>0</v>
      </c>
      <c r="O285" s="292">
        <f t="shared" si="77"/>
        <v>0</v>
      </c>
      <c r="P285" s="293">
        <f t="shared" si="86"/>
        <v>0</v>
      </c>
      <c r="Q285" s="301">
        <f t="shared" si="84"/>
        <v>1240071.2999999991</v>
      </c>
      <c r="R285" s="292">
        <f t="shared" si="78"/>
        <v>5350.99</v>
      </c>
      <c r="S285" s="292">
        <f t="shared" si="79"/>
        <v>15789.01</v>
      </c>
      <c r="T285" s="321">
        <f t="shared" si="68"/>
        <v>21140</v>
      </c>
      <c r="U285" s="134"/>
      <c r="V285" s="134"/>
      <c r="W285" s="134"/>
      <c r="X285" s="134"/>
    </row>
    <row r="286" spans="1:24" s="1" customFormat="1" ht="15" customHeight="1">
      <c r="A286" s="409">
        <f t="shared" si="80"/>
        <v>5.2499999999999998E-2</v>
      </c>
      <c r="B286" s="406">
        <f t="shared" si="69"/>
        <v>4.3150684931506844E-3</v>
      </c>
      <c r="C286" s="197">
        <f t="shared" si="70"/>
        <v>22</v>
      </c>
      <c r="D286" s="290">
        <v>253</v>
      </c>
      <c r="E286" s="300">
        <f t="shared" si="81"/>
        <v>0</v>
      </c>
      <c r="F286" s="292">
        <f t="shared" si="71"/>
        <v>0</v>
      </c>
      <c r="G286" s="292">
        <f t="shared" si="72"/>
        <v>0</v>
      </c>
      <c r="H286" s="293">
        <f t="shared" si="73"/>
        <v>0</v>
      </c>
      <c r="I286" s="301">
        <f t="shared" si="82"/>
        <v>1200638.0600000008</v>
      </c>
      <c r="J286" s="510">
        <f t="shared" si="74"/>
        <v>5180.84</v>
      </c>
      <c r="K286" s="292">
        <f t="shared" si="75"/>
        <v>14799.16</v>
      </c>
      <c r="L286" s="321">
        <f t="shared" si="85"/>
        <v>19980</v>
      </c>
      <c r="M286" s="300">
        <f t="shared" si="83"/>
        <v>0</v>
      </c>
      <c r="N286" s="292">
        <f t="shared" si="76"/>
        <v>0</v>
      </c>
      <c r="O286" s="292">
        <f t="shared" si="77"/>
        <v>0</v>
      </c>
      <c r="P286" s="293">
        <f t="shared" si="86"/>
        <v>0</v>
      </c>
      <c r="Q286" s="301">
        <f t="shared" si="84"/>
        <v>1224282.2899999991</v>
      </c>
      <c r="R286" s="292">
        <f t="shared" si="78"/>
        <v>5282.86</v>
      </c>
      <c r="S286" s="292">
        <f t="shared" si="79"/>
        <v>15857.14</v>
      </c>
      <c r="T286" s="321">
        <f t="shared" ref="T286:T349" si="87">IF(Q286&lt;$M$17,Q286+R286,$M$17)</f>
        <v>21140</v>
      </c>
      <c r="U286" s="134"/>
      <c r="V286" s="134"/>
      <c r="W286" s="134"/>
      <c r="X286" s="134"/>
    </row>
    <row r="287" spans="1:24" s="1" customFormat="1" ht="15" customHeight="1">
      <c r="A287" s="409">
        <f t="shared" si="80"/>
        <v>5.2499999999999998E-2</v>
      </c>
      <c r="B287" s="406">
        <f t="shared" si="69"/>
        <v>4.3150684931506844E-3</v>
      </c>
      <c r="C287" s="197">
        <f t="shared" si="70"/>
        <v>22</v>
      </c>
      <c r="D287" s="290">
        <v>254</v>
      </c>
      <c r="E287" s="300">
        <f t="shared" si="81"/>
        <v>0</v>
      </c>
      <c r="F287" s="292">
        <f t="shared" si="71"/>
        <v>0</v>
      </c>
      <c r="G287" s="292">
        <f t="shared" si="72"/>
        <v>0</v>
      </c>
      <c r="H287" s="293">
        <f t="shared" si="73"/>
        <v>0</v>
      </c>
      <c r="I287" s="301">
        <f t="shared" si="82"/>
        <v>1185838.9000000008</v>
      </c>
      <c r="J287" s="510">
        <f t="shared" si="74"/>
        <v>5116.9799999999996</v>
      </c>
      <c r="K287" s="292">
        <f t="shared" si="75"/>
        <v>14863.02</v>
      </c>
      <c r="L287" s="321">
        <f t="shared" si="85"/>
        <v>19980</v>
      </c>
      <c r="M287" s="300">
        <f t="shared" si="83"/>
        <v>0</v>
      </c>
      <c r="N287" s="292">
        <f t="shared" si="76"/>
        <v>0</v>
      </c>
      <c r="O287" s="292">
        <f t="shared" si="77"/>
        <v>0</v>
      </c>
      <c r="P287" s="293">
        <f t="shared" si="86"/>
        <v>0</v>
      </c>
      <c r="Q287" s="301">
        <f t="shared" si="84"/>
        <v>1208425.1499999992</v>
      </c>
      <c r="R287" s="292">
        <f t="shared" si="78"/>
        <v>5214.4399999999996</v>
      </c>
      <c r="S287" s="292">
        <f t="shared" si="79"/>
        <v>15925.560000000001</v>
      </c>
      <c r="T287" s="321">
        <f t="shared" si="87"/>
        <v>21140</v>
      </c>
      <c r="U287" s="134"/>
      <c r="V287" s="134"/>
      <c r="W287" s="134"/>
      <c r="X287" s="134"/>
    </row>
    <row r="288" spans="1:24" s="1" customFormat="1" ht="15" customHeight="1">
      <c r="A288" s="409">
        <f t="shared" si="80"/>
        <v>5.2499999999999998E-2</v>
      </c>
      <c r="B288" s="406">
        <f t="shared" ref="B288:B351" si="88">A288/365*30</f>
        <v>4.3150684931506844E-3</v>
      </c>
      <c r="C288" s="197">
        <f t="shared" si="70"/>
        <v>22</v>
      </c>
      <c r="D288" s="290">
        <v>255</v>
      </c>
      <c r="E288" s="300">
        <f t="shared" si="81"/>
        <v>0</v>
      </c>
      <c r="F288" s="292">
        <f t="shared" si="71"/>
        <v>0</v>
      </c>
      <c r="G288" s="292">
        <f t="shared" si="72"/>
        <v>0</v>
      </c>
      <c r="H288" s="293">
        <f t="shared" si="73"/>
        <v>0</v>
      </c>
      <c r="I288" s="301">
        <f t="shared" si="82"/>
        <v>1170975.8800000008</v>
      </c>
      <c r="J288" s="510">
        <f t="shared" si="74"/>
        <v>5052.84</v>
      </c>
      <c r="K288" s="292">
        <f t="shared" si="75"/>
        <v>14927.16</v>
      </c>
      <c r="L288" s="321">
        <f t="shared" si="85"/>
        <v>19980</v>
      </c>
      <c r="M288" s="300">
        <f t="shared" si="83"/>
        <v>0</v>
      </c>
      <c r="N288" s="292">
        <f t="shared" si="76"/>
        <v>0</v>
      </c>
      <c r="O288" s="292">
        <f t="shared" si="77"/>
        <v>0</v>
      </c>
      <c r="P288" s="293">
        <f t="shared" si="86"/>
        <v>0</v>
      </c>
      <c r="Q288" s="301">
        <f t="shared" si="84"/>
        <v>1192499.5899999992</v>
      </c>
      <c r="R288" s="292">
        <f t="shared" si="78"/>
        <v>5145.72</v>
      </c>
      <c r="S288" s="292">
        <f t="shared" si="79"/>
        <v>15994.279999999999</v>
      </c>
      <c r="T288" s="321">
        <f t="shared" si="87"/>
        <v>21140</v>
      </c>
      <c r="U288" s="134"/>
      <c r="V288" s="134"/>
      <c r="W288" s="134"/>
      <c r="X288" s="134"/>
    </row>
    <row r="289" spans="1:24" s="1" customFormat="1" ht="15" customHeight="1">
      <c r="A289" s="409">
        <f t="shared" si="80"/>
        <v>5.2499999999999998E-2</v>
      </c>
      <c r="B289" s="406">
        <f t="shared" si="88"/>
        <v>4.3150684931506844E-3</v>
      </c>
      <c r="C289" s="197">
        <f t="shared" si="70"/>
        <v>22</v>
      </c>
      <c r="D289" s="290">
        <v>256</v>
      </c>
      <c r="E289" s="300">
        <f t="shared" si="81"/>
        <v>0</v>
      </c>
      <c r="F289" s="292">
        <f t="shared" si="71"/>
        <v>0</v>
      </c>
      <c r="G289" s="292">
        <f t="shared" si="72"/>
        <v>0</v>
      </c>
      <c r="H289" s="293">
        <f t="shared" si="73"/>
        <v>0</v>
      </c>
      <c r="I289" s="301">
        <f t="shared" si="82"/>
        <v>1156048.7200000009</v>
      </c>
      <c r="J289" s="510">
        <f t="shared" si="74"/>
        <v>4988.43</v>
      </c>
      <c r="K289" s="292">
        <f t="shared" si="75"/>
        <v>14991.57</v>
      </c>
      <c r="L289" s="321">
        <f t="shared" si="85"/>
        <v>19980</v>
      </c>
      <c r="M289" s="300">
        <f t="shared" si="83"/>
        <v>0</v>
      </c>
      <c r="N289" s="292">
        <f t="shared" si="76"/>
        <v>0</v>
      </c>
      <c r="O289" s="292">
        <f t="shared" si="77"/>
        <v>0</v>
      </c>
      <c r="P289" s="293">
        <f t="shared" si="86"/>
        <v>0</v>
      </c>
      <c r="Q289" s="301">
        <f t="shared" si="84"/>
        <v>1176505.3099999991</v>
      </c>
      <c r="R289" s="292">
        <f t="shared" si="78"/>
        <v>5076.7</v>
      </c>
      <c r="S289" s="292">
        <f t="shared" si="79"/>
        <v>16063.3</v>
      </c>
      <c r="T289" s="321">
        <f t="shared" si="87"/>
        <v>21140</v>
      </c>
      <c r="U289" s="134"/>
      <c r="V289" s="134"/>
      <c r="W289" s="134"/>
      <c r="X289" s="134"/>
    </row>
    <row r="290" spans="1:24" s="1" customFormat="1" ht="15" customHeight="1">
      <c r="A290" s="409">
        <f t="shared" si="80"/>
        <v>5.2499999999999998E-2</v>
      </c>
      <c r="B290" s="406">
        <f t="shared" si="88"/>
        <v>4.3150684931506844E-3</v>
      </c>
      <c r="C290" s="197">
        <f t="shared" ref="C290:C353" si="89">INT((D290+11)/12)</f>
        <v>22</v>
      </c>
      <c r="D290" s="290">
        <v>257</v>
      </c>
      <c r="E290" s="300">
        <f t="shared" si="81"/>
        <v>0</v>
      </c>
      <c r="F290" s="292">
        <f t="shared" ref="F290:F353" si="90">ROUND(E290*$B290,2)</f>
        <v>0</v>
      </c>
      <c r="G290" s="292">
        <f t="shared" ref="G290:G353" si="91">IF(E290&lt;H290,E290,H290-F290)</f>
        <v>0</v>
      </c>
      <c r="H290" s="293">
        <f t="shared" ref="H290:H353" si="92">IF(E290&lt;$M$4,E290+F290,$M$4)</f>
        <v>0</v>
      </c>
      <c r="I290" s="301">
        <f t="shared" si="82"/>
        <v>1141057.1500000008</v>
      </c>
      <c r="J290" s="510">
        <f t="shared" ref="J290:J353" si="93">ROUND(I290*$B290,2)</f>
        <v>4923.74</v>
      </c>
      <c r="K290" s="292">
        <f t="shared" ref="K290:K353" si="94">IF(I290&lt;L290,I290,L290-J290)</f>
        <v>15056.26</v>
      </c>
      <c r="L290" s="321">
        <f t="shared" si="85"/>
        <v>19980</v>
      </c>
      <c r="M290" s="300">
        <f t="shared" si="83"/>
        <v>0</v>
      </c>
      <c r="N290" s="292">
        <f t="shared" ref="N290:N353" si="95">ROUND(M290*$B290,2)</f>
        <v>0</v>
      </c>
      <c r="O290" s="292">
        <f t="shared" ref="O290:O353" si="96">IF(M290&lt;P290,M290,P290-N290)</f>
        <v>0</v>
      </c>
      <c r="P290" s="293">
        <f t="shared" si="86"/>
        <v>0</v>
      </c>
      <c r="Q290" s="301">
        <f t="shared" si="84"/>
        <v>1160442.0099999991</v>
      </c>
      <c r="R290" s="292">
        <f t="shared" ref="R290:R353" si="97">ROUND(Q290*$B290,2)</f>
        <v>5007.3900000000003</v>
      </c>
      <c r="S290" s="292">
        <f t="shared" ref="S290:S353" si="98">IF(Q290&lt;T290,Q290,T290-R290)</f>
        <v>16132.61</v>
      </c>
      <c r="T290" s="321">
        <f t="shared" si="87"/>
        <v>21140</v>
      </c>
      <c r="U290" s="134"/>
      <c r="V290" s="134"/>
      <c r="W290" s="134"/>
      <c r="X290" s="134"/>
    </row>
    <row r="291" spans="1:24" s="1" customFormat="1" ht="15" customHeight="1">
      <c r="A291" s="409">
        <f t="shared" ref="A291:A354" si="99">VLOOKUP(D291,$A$7:$B$11,2)</f>
        <v>5.2499999999999998E-2</v>
      </c>
      <c r="B291" s="406">
        <f t="shared" si="88"/>
        <v>4.3150684931506844E-3</v>
      </c>
      <c r="C291" s="197">
        <f t="shared" si="89"/>
        <v>22</v>
      </c>
      <c r="D291" s="290">
        <v>258</v>
      </c>
      <c r="E291" s="300">
        <f t="shared" ref="E291:E354" si="100">IF(E290&lt;H290,0,E290-G290)</f>
        <v>0</v>
      </c>
      <c r="F291" s="292">
        <f t="shared" si="90"/>
        <v>0</v>
      </c>
      <c r="G291" s="292">
        <f t="shared" si="91"/>
        <v>0</v>
      </c>
      <c r="H291" s="293">
        <f t="shared" si="92"/>
        <v>0</v>
      </c>
      <c r="I291" s="301">
        <f t="shared" ref="I291:I354" si="101">IF(I290&lt;L290,0,I290-K290)</f>
        <v>1126000.8900000008</v>
      </c>
      <c r="J291" s="510">
        <f t="shared" si="93"/>
        <v>4858.7700000000004</v>
      </c>
      <c r="K291" s="292">
        <f t="shared" si="94"/>
        <v>15121.23</v>
      </c>
      <c r="L291" s="321">
        <f t="shared" si="85"/>
        <v>19980</v>
      </c>
      <c r="M291" s="300">
        <f t="shared" ref="M291:M354" si="102">IF(M290&lt;P290,0,M290-O290)</f>
        <v>0</v>
      </c>
      <c r="N291" s="292">
        <f t="shared" si="95"/>
        <v>0</v>
      </c>
      <c r="O291" s="292">
        <f t="shared" si="96"/>
        <v>0</v>
      </c>
      <c r="P291" s="293">
        <f t="shared" si="86"/>
        <v>0</v>
      </c>
      <c r="Q291" s="301">
        <f t="shared" ref="Q291:Q354" si="103">IF(Q290&lt;T290,0,Q290-S290)</f>
        <v>1144309.399999999</v>
      </c>
      <c r="R291" s="292">
        <f t="shared" si="97"/>
        <v>4937.7700000000004</v>
      </c>
      <c r="S291" s="292">
        <f t="shared" si="98"/>
        <v>16202.23</v>
      </c>
      <c r="T291" s="321">
        <f t="shared" si="87"/>
        <v>21140</v>
      </c>
      <c r="U291" s="134"/>
      <c r="V291" s="134"/>
      <c r="W291" s="134"/>
      <c r="X291" s="134"/>
    </row>
    <row r="292" spans="1:24" s="1" customFormat="1" ht="15" customHeight="1">
      <c r="A292" s="409">
        <f t="shared" si="99"/>
        <v>5.2499999999999998E-2</v>
      </c>
      <c r="B292" s="406">
        <f t="shared" si="88"/>
        <v>4.3150684931506844E-3</v>
      </c>
      <c r="C292" s="197">
        <f t="shared" si="89"/>
        <v>22</v>
      </c>
      <c r="D292" s="290">
        <v>259</v>
      </c>
      <c r="E292" s="300">
        <f t="shared" si="100"/>
        <v>0</v>
      </c>
      <c r="F292" s="292">
        <f t="shared" si="90"/>
        <v>0</v>
      </c>
      <c r="G292" s="292">
        <f t="shared" si="91"/>
        <v>0</v>
      </c>
      <c r="H292" s="293">
        <f t="shared" si="92"/>
        <v>0</v>
      </c>
      <c r="I292" s="301">
        <f t="shared" si="101"/>
        <v>1110879.6600000008</v>
      </c>
      <c r="J292" s="510">
        <f t="shared" si="93"/>
        <v>4793.5200000000004</v>
      </c>
      <c r="K292" s="292">
        <f t="shared" si="94"/>
        <v>15186.48</v>
      </c>
      <c r="L292" s="321">
        <f t="shared" si="85"/>
        <v>19980</v>
      </c>
      <c r="M292" s="300">
        <f t="shared" si="102"/>
        <v>0</v>
      </c>
      <c r="N292" s="292">
        <f t="shared" si="95"/>
        <v>0</v>
      </c>
      <c r="O292" s="292">
        <f t="shared" si="96"/>
        <v>0</v>
      </c>
      <c r="P292" s="293">
        <f t="shared" si="86"/>
        <v>0</v>
      </c>
      <c r="Q292" s="301">
        <f t="shared" si="103"/>
        <v>1128107.169999999</v>
      </c>
      <c r="R292" s="292">
        <f t="shared" si="97"/>
        <v>4867.8599999999997</v>
      </c>
      <c r="S292" s="292">
        <f t="shared" si="98"/>
        <v>16272.14</v>
      </c>
      <c r="T292" s="321">
        <f t="shared" si="87"/>
        <v>21140</v>
      </c>
      <c r="U292" s="134"/>
      <c r="V292" s="134"/>
      <c r="W292" s="134"/>
      <c r="X292" s="134"/>
    </row>
    <row r="293" spans="1:24" s="1" customFormat="1" ht="15" customHeight="1">
      <c r="A293" s="409">
        <f t="shared" si="99"/>
        <v>5.2499999999999998E-2</v>
      </c>
      <c r="B293" s="406">
        <f t="shared" si="88"/>
        <v>4.3150684931506844E-3</v>
      </c>
      <c r="C293" s="197">
        <f t="shared" si="89"/>
        <v>22</v>
      </c>
      <c r="D293" s="290">
        <v>260</v>
      </c>
      <c r="E293" s="300">
        <f t="shared" si="100"/>
        <v>0</v>
      </c>
      <c r="F293" s="292">
        <f t="shared" si="90"/>
        <v>0</v>
      </c>
      <c r="G293" s="292">
        <f t="shared" si="91"/>
        <v>0</v>
      </c>
      <c r="H293" s="293">
        <f t="shared" si="92"/>
        <v>0</v>
      </c>
      <c r="I293" s="301">
        <f t="shared" si="101"/>
        <v>1095693.1800000009</v>
      </c>
      <c r="J293" s="510">
        <f t="shared" si="93"/>
        <v>4727.99</v>
      </c>
      <c r="K293" s="292">
        <f t="shared" si="94"/>
        <v>15252.01</v>
      </c>
      <c r="L293" s="321">
        <f t="shared" si="85"/>
        <v>19980</v>
      </c>
      <c r="M293" s="300">
        <f t="shared" si="102"/>
        <v>0</v>
      </c>
      <c r="N293" s="292">
        <f t="shared" si="95"/>
        <v>0</v>
      </c>
      <c r="O293" s="292">
        <f t="shared" si="96"/>
        <v>0</v>
      </c>
      <c r="P293" s="293">
        <f t="shared" si="86"/>
        <v>0</v>
      </c>
      <c r="Q293" s="301">
        <f t="shared" si="103"/>
        <v>1111835.0299999991</v>
      </c>
      <c r="R293" s="292">
        <f t="shared" si="97"/>
        <v>4797.6400000000003</v>
      </c>
      <c r="S293" s="292">
        <f t="shared" si="98"/>
        <v>16342.36</v>
      </c>
      <c r="T293" s="321">
        <f t="shared" si="87"/>
        <v>21140</v>
      </c>
      <c r="U293" s="134"/>
      <c r="V293" s="134"/>
      <c r="W293" s="134"/>
      <c r="X293" s="134"/>
    </row>
    <row r="294" spans="1:24" s="1" customFormat="1" ht="15" customHeight="1">
      <c r="A294" s="409">
        <f t="shared" si="99"/>
        <v>5.2499999999999998E-2</v>
      </c>
      <c r="B294" s="406">
        <f t="shared" si="88"/>
        <v>4.3150684931506844E-3</v>
      </c>
      <c r="C294" s="197">
        <f t="shared" si="89"/>
        <v>22</v>
      </c>
      <c r="D294" s="290">
        <v>261</v>
      </c>
      <c r="E294" s="300">
        <f t="shared" si="100"/>
        <v>0</v>
      </c>
      <c r="F294" s="292">
        <f t="shared" si="90"/>
        <v>0</v>
      </c>
      <c r="G294" s="292">
        <f t="shared" si="91"/>
        <v>0</v>
      </c>
      <c r="H294" s="293">
        <f t="shared" si="92"/>
        <v>0</v>
      </c>
      <c r="I294" s="301">
        <f t="shared" si="101"/>
        <v>1080441.1700000009</v>
      </c>
      <c r="J294" s="510">
        <f t="shared" si="93"/>
        <v>4662.18</v>
      </c>
      <c r="K294" s="292">
        <f t="shared" si="94"/>
        <v>15317.82</v>
      </c>
      <c r="L294" s="321">
        <f t="shared" si="85"/>
        <v>19980</v>
      </c>
      <c r="M294" s="300">
        <f t="shared" si="102"/>
        <v>0</v>
      </c>
      <c r="N294" s="292">
        <f t="shared" si="95"/>
        <v>0</v>
      </c>
      <c r="O294" s="292">
        <f t="shared" si="96"/>
        <v>0</v>
      </c>
      <c r="P294" s="293">
        <f t="shared" si="86"/>
        <v>0</v>
      </c>
      <c r="Q294" s="301">
        <f t="shared" si="103"/>
        <v>1095492.669999999</v>
      </c>
      <c r="R294" s="292">
        <f t="shared" si="97"/>
        <v>4727.13</v>
      </c>
      <c r="S294" s="292">
        <f t="shared" si="98"/>
        <v>16412.87</v>
      </c>
      <c r="T294" s="321">
        <f t="shared" si="87"/>
        <v>21140</v>
      </c>
      <c r="U294" s="134"/>
      <c r="V294" s="134"/>
      <c r="W294" s="134"/>
      <c r="X294" s="134"/>
    </row>
    <row r="295" spans="1:24" s="1" customFormat="1" ht="15" customHeight="1">
      <c r="A295" s="409">
        <f t="shared" si="99"/>
        <v>5.2499999999999998E-2</v>
      </c>
      <c r="B295" s="406">
        <f t="shared" si="88"/>
        <v>4.3150684931506844E-3</v>
      </c>
      <c r="C295" s="197">
        <f t="shared" si="89"/>
        <v>22</v>
      </c>
      <c r="D295" s="290">
        <v>262</v>
      </c>
      <c r="E295" s="300">
        <f t="shared" si="100"/>
        <v>0</v>
      </c>
      <c r="F295" s="292">
        <f t="shared" si="90"/>
        <v>0</v>
      </c>
      <c r="G295" s="292">
        <f t="shared" si="91"/>
        <v>0</v>
      </c>
      <c r="H295" s="293">
        <f t="shared" si="92"/>
        <v>0</v>
      </c>
      <c r="I295" s="301">
        <f t="shared" si="101"/>
        <v>1065123.3500000008</v>
      </c>
      <c r="J295" s="510">
        <f t="shared" si="93"/>
        <v>4596.08</v>
      </c>
      <c r="K295" s="292">
        <f t="shared" si="94"/>
        <v>15383.92</v>
      </c>
      <c r="L295" s="321">
        <f t="shared" si="85"/>
        <v>19980</v>
      </c>
      <c r="M295" s="300">
        <f t="shared" si="102"/>
        <v>0</v>
      </c>
      <c r="N295" s="292">
        <f t="shared" si="95"/>
        <v>0</v>
      </c>
      <c r="O295" s="292">
        <f t="shared" si="96"/>
        <v>0</v>
      </c>
      <c r="P295" s="293">
        <f t="shared" si="86"/>
        <v>0</v>
      </c>
      <c r="Q295" s="301">
        <f t="shared" si="103"/>
        <v>1079079.7999999989</v>
      </c>
      <c r="R295" s="292">
        <f t="shared" si="97"/>
        <v>4656.3</v>
      </c>
      <c r="S295" s="292">
        <f t="shared" si="98"/>
        <v>16483.7</v>
      </c>
      <c r="T295" s="321">
        <f t="shared" si="87"/>
        <v>21140</v>
      </c>
      <c r="U295" s="134"/>
      <c r="V295" s="134"/>
      <c r="W295" s="134"/>
      <c r="X295" s="134"/>
    </row>
    <row r="296" spans="1:24" s="1" customFormat="1" ht="15" customHeight="1">
      <c r="A296" s="409">
        <f t="shared" si="99"/>
        <v>5.2499999999999998E-2</v>
      </c>
      <c r="B296" s="406">
        <f t="shared" si="88"/>
        <v>4.3150684931506844E-3</v>
      </c>
      <c r="C296" s="197">
        <f t="shared" si="89"/>
        <v>22</v>
      </c>
      <c r="D296" s="290">
        <v>263</v>
      </c>
      <c r="E296" s="300">
        <f t="shared" si="100"/>
        <v>0</v>
      </c>
      <c r="F296" s="292">
        <f t="shared" si="90"/>
        <v>0</v>
      </c>
      <c r="G296" s="292">
        <f t="shared" si="91"/>
        <v>0</v>
      </c>
      <c r="H296" s="293">
        <f t="shared" si="92"/>
        <v>0</v>
      </c>
      <c r="I296" s="301">
        <f t="shared" si="101"/>
        <v>1049739.4300000009</v>
      </c>
      <c r="J296" s="510">
        <f t="shared" si="93"/>
        <v>4529.7</v>
      </c>
      <c r="K296" s="292">
        <f t="shared" si="94"/>
        <v>15450.3</v>
      </c>
      <c r="L296" s="321">
        <f t="shared" si="85"/>
        <v>19980</v>
      </c>
      <c r="M296" s="300">
        <f t="shared" si="102"/>
        <v>0</v>
      </c>
      <c r="N296" s="292">
        <f t="shared" si="95"/>
        <v>0</v>
      </c>
      <c r="O296" s="292">
        <f t="shared" si="96"/>
        <v>0</v>
      </c>
      <c r="P296" s="293">
        <f t="shared" si="86"/>
        <v>0</v>
      </c>
      <c r="Q296" s="301">
        <f t="shared" si="103"/>
        <v>1062596.0999999989</v>
      </c>
      <c r="R296" s="292">
        <f t="shared" si="97"/>
        <v>4585.17</v>
      </c>
      <c r="S296" s="292">
        <f t="shared" si="98"/>
        <v>16554.830000000002</v>
      </c>
      <c r="T296" s="321">
        <f t="shared" si="87"/>
        <v>21140</v>
      </c>
      <c r="U296" s="134"/>
      <c r="V296" s="134"/>
      <c r="W296" s="134"/>
      <c r="X296" s="134"/>
    </row>
    <row r="297" spans="1:24" s="1" customFormat="1" ht="15" customHeight="1">
      <c r="A297" s="409">
        <f t="shared" si="99"/>
        <v>5.2499999999999998E-2</v>
      </c>
      <c r="B297" s="406">
        <f t="shared" si="88"/>
        <v>4.3150684931506844E-3</v>
      </c>
      <c r="C297" s="197">
        <f t="shared" si="89"/>
        <v>22</v>
      </c>
      <c r="D297" s="290">
        <v>264</v>
      </c>
      <c r="E297" s="300">
        <f t="shared" si="100"/>
        <v>0</v>
      </c>
      <c r="F297" s="292">
        <f t="shared" si="90"/>
        <v>0</v>
      </c>
      <c r="G297" s="292">
        <f t="shared" si="91"/>
        <v>0</v>
      </c>
      <c r="H297" s="293">
        <f t="shared" si="92"/>
        <v>0</v>
      </c>
      <c r="I297" s="301">
        <f t="shared" si="101"/>
        <v>1034289.1300000008</v>
      </c>
      <c r="J297" s="510">
        <f t="shared" si="93"/>
        <v>4463.03</v>
      </c>
      <c r="K297" s="292">
        <f t="shared" si="94"/>
        <v>15516.970000000001</v>
      </c>
      <c r="L297" s="321">
        <f t="shared" si="85"/>
        <v>19980</v>
      </c>
      <c r="M297" s="300">
        <f t="shared" si="102"/>
        <v>0</v>
      </c>
      <c r="N297" s="292">
        <f t="shared" si="95"/>
        <v>0</v>
      </c>
      <c r="O297" s="292">
        <f t="shared" si="96"/>
        <v>0</v>
      </c>
      <c r="P297" s="293">
        <f t="shared" si="86"/>
        <v>0</v>
      </c>
      <c r="Q297" s="301">
        <f t="shared" si="103"/>
        <v>1046041.269999999</v>
      </c>
      <c r="R297" s="292">
        <f t="shared" si="97"/>
        <v>4513.74</v>
      </c>
      <c r="S297" s="292">
        <f t="shared" si="98"/>
        <v>16626.260000000002</v>
      </c>
      <c r="T297" s="321">
        <f t="shared" si="87"/>
        <v>21140</v>
      </c>
      <c r="U297" s="134"/>
      <c r="V297" s="134"/>
      <c r="W297" s="134"/>
      <c r="X297" s="134"/>
    </row>
    <row r="298" spans="1:24" s="1" customFormat="1" ht="15" customHeight="1">
      <c r="A298" s="409">
        <f t="shared" si="99"/>
        <v>5.2499999999999998E-2</v>
      </c>
      <c r="B298" s="406">
        <f t="shared" si="88"/>
        <v>4.3150684931506844E-3</v>
      </c>
      <c r="C298" s="197">
        <f t="shared" si="89"/>
        <v>23</v>
      </c>
      <c r="D298" s="290">
        <v>265</v>
      </c>
      <c r="E298" s="300">
        <f t="shared" si="100"/>
        <v>0</v>
      </c>
      <c r="F298" s="292">
        <f t="shared" si="90"/>
        <v>0</v>
      </c>
      <c r="G298" s="292">
        <f t="shared" si="91"/>
        <v>0</v>
      </c>
      <c r="H298" s="293">
        <f t="shared" si="92"/>
        <v>0</v>
      </c>
      <c r="I298" s="301">
        <f t="shared" si="101"/>
        <v>1018772.1600000008</v>
      </c>
      <c r="J298" s="510">
        <f t="shared" si="93"/>
        <v>4396.07</v>
      </c>
      <c r="K298" s="292">
        <f t="shared" si="94"/>
        <v>15583.93</v>
      </c>
      <c r="L298" s="321">
        <f t="shared" si="85"/>
        <v>19980</v>
      </c>
      <c r="M298" s="300">
        <f t="shared" si="102"/>
        <v>0</v>
      </c>
      <c r="N298" s="292">
        <f t="shared" si="95"/>
        <v>0</v>
      </c>
      <c r="O298" s="292">
        <f t="shared" si="96"/>
        <v>0</v>
      </c>
      <c r="P298" s="293">
        <f t="shared" si="86"/>
        <v>0</v>
      </c>
      <c r="Q298" s="301">
        <f t="shared" si="103"/>
        <v>1029415.009999999</v>
      </c>
      <c r="R298" s="292">
        <f t="shared" si="97"/>
        <v>4442</v>
      </c>
      <c r="S298" s="292">
        <f t="shared" si="98"/>
        <v>16698</v>
      </c>
      <c r="T298" s="321">
        <f t="shared" si="87"/>
        <v>21140</v>
      </c>
      <c r="U298" s="134"/>
      <c r="V298" s="134"/>
      <c r="W298" s="134"/>
      <c r="X298" s="134"/>
    </row>
    <row r="299" spans="1:24" s="1" customFormat="1" ht="15" customHeight="1">
      <c r="A299" s="409">
        <f t="shared" si="99"/>
        <v>5.2499999999999998E-2</v>
      </c>
      <c r="B299" s="406">
        <f t="shared" si="88"/>
        <v>4.3150684931506844E-3</v>
      </c>
      <c r="C299" s="197">
        <f t="shared" si="89"/>
        <v>23</v>
      </c>
      <c r="D299" s="290">
        <v>266</v>
      </c>
      <c r="E299" s="300">
        <f t="shared" si="100"/>
        <v>0</v>
      </c>
      <c r="F299" s="292">
        <f t="shared" si="90"/>
        <v>0</v>
      </c>
      <c r="G299" s="292">
        <f t="shared" si="91"/>
        <v>0</v>
      </c>
      <c r="H299" s="293">
        <f t="shared" si="92"/>
        <v>0</v>
      </c>
      <c r="I299" s="301">
        <f t="shared" si="101"/>
        <v>1003188.2300000008</v>
      </c>
      <c r="J299" s="510">
        <f t="shared" si="93"/>
        <v>4328.83</v>
      </c>
      <c r="K299" s="292">
        <f t="shared" si="94"/>
        <v>15651.17</v>
      </c>
      <c r="L299" s="321">
        <f t="shared" si="85"/>
        <v>19980</v>
      </c>
      <c r="M299" s="300">
        <f t="shared" si="102"/>
        <v>0</v>
      </c>
      <c r="N299" s="292">
        <f t="shared" si="95"/>
        <v>0</v>
      </c>
      <c r="O299" s="292">
        <f t="shared" si="96"/>
        <v>0</v>
      </c>
      <c r="P299" s="293">
        <f t="shared" si="86"/>
        <v>0</v>
      </c>
      <c r="Q299" s="301">
        <f t="shared" si="103"/>
        <v>1012717.009999999</v>
      </c>
      <c r="R299" s="292">
        <f t="shared" si="97"/>
        <v>4369.9399999999996</v>
      </c>
      <c r="S299" s="292">
        <f t="shared" si="98"/>
        <v>16770.060000000001</v>
      </c>
      <c r="T299" s="321">
        <f t="shared" si="87"/>
        <v>21140</v>
      </c>
      <c r="U299" s="134"/>
      <c r="V299" s="134"/>
      <c r="W299" s="134"/>
      <c r="X299" s="134"/>
    </row>
    <row r="300" spans="1:24" s="1" customFormat="1" ht="15" customHeight="1">
      <c r="A300" s="409">
        <f t="shared" si="99"/>
        <v>5.2499999999999998E-2</v>
      </c>
      <c r="B300" s="406">
        <f t="shared" si="88"/>
        <v>4.3150684931506844E-3</v>
      </c>
      <c r="C300" s="197">
        <f t="shared" si="89"/>
        <v>23</v>
      </c>
      <c r="D300" s="290">
        <v>267</v>
      </c>
      <c r="E300" s="300">
        <f t="shared" si="100"/>
        <v>0</v>
      </c>
      <c r="F300" s="292">
        <f t="shared" si="90"/>
        <v>0</v>
      </c>
      <c r="G300" s="292">
        <f t="shared" si="91"/>
        <v>0</v>
      </c>
      <c r="H300" s="293">
        <f t="shared" si="92"/>
        <v>0</v>
      </c>
      <c r="I300" s="301">
        <f t="shared" si="101"/>
        <v>987537.06000000075</v>
      </c>
      <c r="J300" s="510">
        <f t="shared" si="93"/>
        <v>4261.29</v>
      </c>
      <c r="K300" s="292">
        <f t="shared" si="94"/>
        <v>15718.71</v>
      </c>
      <c r="L300" s="321">
        <f t="shared" si="85"/>
        <v>19980</v>
      </c>
      <c r="M300" s="300">
        <f t="shared" si="102"/>
        <v>0</v>
      </c>
      <c r="N300" s="292">
        <f t="shared" si="95"/>
        <v>0</v>
      </c>
      <c r="O300" s="292">
        <f t="shared" si="96"/>
        <v>0</v>
      </c>
      <c r="P300" s="293">
        <f t="shared" si="86"/>
        <v>0</v>
      </c>
      <c r="Q300" s="301">
        <f t="shared" si="103"/>
        <v>995946.94999999891</v>
      </c>
      <c r="R300" s="292">
        <f t="shared" si="97"/>
        <v>4297.58</v>
      </c>
      <c r="S300" s="292">
        <f t="shared" si="98"/>
        <v>16842.419999999998</v>
      </c>
      <c r="T300" s="321">
        <f t="shared" si="87"/>
        <v>21140</v>
      </c>
      <c r="U300" s="134"/>
      <c r="V300" s="134"/>
      <c r="W300" s="134"/>
      <c r="X300" s="134"/>
    </row>
    <row r="301" spans="1:24" s="1" customFormat="1" ht="15" customHeight="1">
      <c r="A301" s="409">
        <f t="shared" si="99"/>
        <v>5.2499999999999998E-2</v>
      </c>
      <c r="B301" s="406">
        <f t="shared" si="88"/>
        <v>4.3150684931506844E-3</v>
      </c>
      <c r="C301" s="197">
        <f t="shared" si="89"/>
        <v>23</v>
      </c>
      <c r="D301" s="290">
        <v>268</v>
      </c>
      <c r="E301" s="300">
        <f t="shared" si="100"/>
        <v>0</v>
      </c>
      <c r="F301" s="292">
        <f t="shared" si="90"/>
        <v>0</v>
      </c>
      <c r="G301" s="292">
        <f t="shared" si="91"/>
        <v>0</v>
      </c>
      <c r="H301" s="293">
        <f t="shared" si="92"/>
        <v>0</v>
      </c>
      <c r="I301" s="301">
        <f t="shared" si="101"/>
        <v>971818.35000000079</v>
      </c>
      <c r="J301" s="510">
        <f t="shared" si="93"/>
        <v>4193.46</v>
      </c>
      <c r="K301" s="292">
        <f t="shared" si="94"/>
        <v>15786.54</v>
      </c>
      <c r="L301" s="321">
        <f t="shared" si="85"/>
        <v>19980</v>
      </c>
      <c r="M301" s="300">
        <f t="shared" si="102"/>
        <v>0</v>
      </c>
      <c r="N301" s="292">
        <f t="shared" si="95"/>
        <v>0</v>
      </c>
      <c r="O301" s="292">
        <f t="shared" si="96"/>
        <v>0</v>
      </c>
      <c r="P301" s="293">
        <f t="shared" si="86"/>
        <v>0</v>
      </c>
      <c r="Q301" s="301">
        <f t="shared" si="103"/>
        <v>979104.52999999886</v>
      </c>
      <c r="R301" s="292">
        <f t="shared" si="97"/>
        <v>4224.8999999999996</v>
      </c>
      <c r="S301" s="292">
        <f t="shared" si="98"/>
        <v>16915.099999999999</v>
      </c>
      <c r="T301" s="321">
        <f t="shared" si="87"/>
        <v>21140</v>
      </c>
      <c r="U301" s="134"/>
      <c r="V301" s="134"/>
      <c r="W301" s="134"/>
      <c r="X301" s="134"/>
    </row>
    <row r="302" spans="1:24" s="1" customFormat="1" ht="15" customHeight="1">
      <c r="A302" s="409">
        <f t="shared" si="99"/>
        <v>5.2499999999999998E-2</v>
      </c>
      <c r="B302" s="406">
        <f t="shared" si="88"/>
        <v>4.3150684931506844E-3</v>
      </c>
      <c r="C302" s="197">
        <f t="shared" si="89"/>
        <v>23</v>
      </c>
      <c r="D302" s="290">
        <v>269</v>
      </c>
      <c r="E302" s="300">
        <f t="shared" si="100"/>
        <v>0</v>
      </c>
      <c r="F302" s="292">
        <f t="shared" si="90"/>
        <v>0</v>
      </c>
      <c r="G302" s="292">
        <f t="shared" si="91"/>
        <v>0</v>
      </c>
      <c r="H302" s="293">
        <f t="shared" si="92"/>
        <v>0</v>
      </c>
      <c r="I302" s="301">
        <f t="shared" si="101"/>
        <v>956031.81000000075</v>
      </c>
      <c r="J302" s="510">
        <f t="shared" si="93"/>
        <v>4125.34</v>
      </c>
      <c r="K302" s="292">
        <f t="shared" si="94"/>
        <v>15854.66</v>
      </c>
      <c r="L302" s="321">
        <f t="shared" ref="L302:L365" si="104">IF(I302&lt;$M$5,I302+J302,$M$5)</f>
        <v>19980</v>
      </c>
      <c r="M302" s="300">
        <f t="shared" si="102"/>
        <v>0</v>
      </c>
      <c r="N302" s="292">
        <f t="shared" si="95"/>
        <v>0</v>
      </c>
      <c r="O302" s="292">
        <f t="shared" si="96"/>
        <v>0</v>
      </c>
      <c r="P302" s="293">
        <f t="shared" si="86"/>
        <v>0</v>
      </c>
      <c r="Q302" s="301">
        <f t="shared" si="103"/>
        <v>962189.42999999889</v>
      </c>
      <c r="R302" s="292">
        <f t="shared" si="97"/>
        <v>4151.91</v>
      </c>
      <c r="S302" s="292">
        <f t="shared" si="98"/>
        <v>16988.09</v>
      </c>
      <c r="T302" s="321">
        <f t="shared" si="87"/>
        <v>21140</v>
      </c>
      <c r="U302" s="134"/>
      <c r="V302" s="134"/>
      <c r="W302" s="134"/>
      <c r="X302" s="134"/>
    </row>
    <row r="303" spans="1:24" s="1" customFormat="1" ht="15" customHeight="1">
      <c r="A303" s="409">
        <f t="shared" si="99"/>
        <v>5.2499999999999998E-2</v>
      </c>
      <c r="B303" s="406">
        <f t="shared" si="88"/>
        <v>4.3150684931506844E-3</v>
      </c>
      <c r="C303" s="197">
        <f t="shared" si="89"/>
        <v>23</v>
      </c>
      <c r="D303" s="290">
        <v>270</v>
      </c>
      <c r="E303" s="300">
        <f t="shared" si="100"/>
        <v>0</v>
      </c>
      <c r="F303" s="292">
        <f t="shared" si="90"/>
        <v>0</v>
      </c>
      <c r="G303" s="292">
        <f t="shared" si="91"/>
        <v>0</v>
      </c>
      <c r="H303" s="293">
        <f t="shared" si="92"/>
        <v>0</v>
      </c>
      <c r="I303" s="301">
        <f t="shared" si="101"/>
        <v>940177.15000000072</v>
      </c>
      <c r="J303" s="510">
        <f t="shared" si="93"/>
        <v>4056.93</v>
      </c>
      <c r="K303" s="292">
        <f t="shared" si="94"/>
        <v>15923.07</v>
      </c>
      <c r="L303" s="321">
        <f t="shared" si="104"/>
        <v>19980</v>
      </c>
      <c r="M303" s="300">
        <f t="shared" si="102"/>
        <v>0</v>
      </c>
      <c r="N303" s="292">
        <f t="shared" si="95"/>
        <v>0</v>
      </c>
      <c r="O303" s="292">
        <f t="shared" si="96"/>
        <v>0</v>
      </c>
      <c r="P303" s="293">
        <f t="shared" si="86"/>
        <v>0</v>
      </c>
      <c r="Q303" s="301">
        <f t="shared" si="103"/>
        <v>945201.33999999892</v>
      </c>
      <c r="R303" s="292">
        <f t="shared" si="97"/>
        <v>4078.61</v>
      </c>
      <c r="S303" s="292">
        <f t="shared" si="98"/>
        <v>17061.39</v>
      </c>
      <c r="T303" s="321">
        <f t="shared" si="87"/>
        <v>21140</v>
      </c>
      <c r="U303" s="134"/>
      <c r="V303" s="134"/>
      <c r="W303" s="134"/>
      <c r="X303" s="134"/>
    </row>
    <row r="304" spans="1:24" s="1" customFormat="1" ht="15" customHeight="1">
      <c r="A304" s="409">
        <f t="shared" si="99"/>
        <v>5.2499999999999998E-2</v>
      </c>
      <c r="B304" s="406">
        <f t="shared" si="88"/>
        <v>4.3150684931506844E-3</v>
      </c>
      <c r="C304" s="197">
        <f t="shared" si="89"/>
        <v>23</v>
      </c>
      <c r="D304" s="290">
        <v>271</v>
      </c>
      <c r="E304" s="300">
        <f t="shared" si="100"/>
        <v>0</v>
      </c>
      <c r="F304" s="292">
        <f t="shared" si="90"/>
        <v>0</v>
      </c>
      <c r="G304" s="292">
        <f t="shared" si="91"/>
        <v>0</v>
      </c>
      <c r="H304" s="293">
        <f t="shared" si="92"/>
        <v>0</v>
      </c>
      <c r="I304" s="301">
        <f t="shared" si="101"/>
        <v>924254.08000000077</v>
      </c>
      <c r="J304" s="510">
        <f t="shared" si="93"/>
        <v>3988.22</v>
      </c>
      <c r="K304" s="292">
        <f t="shared" si="94"/>
        <v>15991.78</v>
      </c>
      <c r="L304" s="321">
        <f t="shared" si="104"/>
        <v>19980</v>
      </c>
      <c r="M304" s="300">
        <f t="shared" si="102"/>
        <v>0</v>
      </c>
      <c r="N304" s="292">
        <f t="shared" si="95"/>
        <v>0</v>
      </c>
      <c r="O304" s="292">
        <f t="shared" si="96"/>
        <v>0</v>
      </c>
      <c r="P304" s="293">
        <f t="shared" si="86"/>
        <v>0</v>
      </c>
      <c r="Q304" s="301">
        <f t="shared" si="103"/>
        <v>928139.94999999891</v>
      </c>
      <c r="R304" s="292">
        <f t="shared" si="97"/>
        <v>4004.99</v>
      </c>
      <c r="S304" s="292">
        <f t="shared" si="98"/>
        <v>17135.010000000002</v>
      </c>
      <c r="T304" s="321">
        <f t="shared" si="87"/>
        <v>21140</v>
      </c>
      <c r="U304" s="134"/>
      <c r="V304" s="134"/>
      <c r="W304" s="134"/>
      <c r="X304" s="134"/>
    </row>
    <row r="305" spans="1:24" s="1" customFormat="1" ht="15" customHeight="1">
      <c r="A305" s="409">
        <f t="shared" si="99"/>
        <v>5.2499999999999998E-2</v>
      </c>
      <c r="B305" s="406">
        <f t="shared" si="88"/>
        <v>4.3150684931506844E-3</v>
      </c>
      <c r="C305" s="197">
        <f t="shared" si="89"/>
        <v>23</v>
      </c>
      <c r="D305" s="290">
        <v>272</v>
      </c>
      <c r="E305" s="300">
        <f t="shared" si="100"/>
        <v>0</v>
      </c>
      <c r="F305" s="292">
        <f t="shared" si="90"/>
        <v>0</v>
      </c>
      <c r="G305" s="292">
        <f t="shared" si="91"/>
        <v>0</v>
      </c>
      <c r="H305" s="293">
        <f t="shared" si="92"/>
        <v>0</v>
      </c>
      <c r="I305" s="301">
        <f t="shared" si="101"/>
        <v>908262.30000000075</v>
      </c>
      <c r="J305" s="510">
        <f t="shared" si="93"/>
        <v>3919.21</v>
      </c>
      <c r="K305" s="292">
        <f t="shared" si="94"/>
        <v>16060.79</v>
      </c>
      <c r="L305" s="321">
        <f t="shared" si="104"/>
        <v>19980</v>
      </c>
      <c r="M305" s="300">
        <f t="shared" si="102"/>
        <v>0</v>
      </c>
      <c r="N305" s="292">
        <f t="shared" si="95"/>
        <v>0</v>
      </c>
      <c r="O305" s="292">
        <f t="shared" si="96"/>
        <v>0</v>
      </c>
      <c r="P305" s="293">
        <f t="shared" si="86"/>
        <v>0</v>
      </c>
      <c r="Q305" s="301">
        <f t="shared" si="103"/>
        <v>911004.9399999989</v>
      </c>
      <c r="R305" s="292">
        <f t="shared" si="97"/>
        <v>3931.05</v>
      </c>
      <c r="S305" s="292">
        <f t="shared" si="98"/>
        <v>17208.95</v>
      </c>
      <c r="T305" s="321">
        <f t="shared" si="87"/>
        <v>21140</v>
      </c>
      <c r="U305" s="134"/>
      <c r="V305" s="134"/>
      <c r="W305" s="134"/>
      <c r="X305" s="134"/>
    </row>
    <row r="306" spans="1:24" s="1" customFormat="1" ht="15" customHeight="1">
      <c r="A306" s="409">
        <f t="shared" si="99"/>
        <v>5.2499999999999998E-2</v>
      </c>
      <c r="B306" s="406">
        <f t="shared" si="88"/>
        <v>4.3150684931506844E-3</v>
      </c>
      <c r="C306" s="197">
        <f t="shared" si="89"/>
        <v>23</v>
      </c>
      <c r="D306" s="290">
        <v>273</v>
      </c>
      <c r="E306" s="300">
        <f t="shared" si="100"/>
        <v>0</v>
      </c>
      <c r="F306" s="292">
        <f t="shared" si="90"/>
        <v>0</v>
      </c>
      <c r="G306" s="292">
        <f t="shared" si="91"/>
        <v>0</v>
      </c>
      <c r="H306" s="293">
        <f t="shared" si="92"/>
        <v>0</v>
      </c>
      <c r="I306" s="301">
        <f t="shared" si="101"/>
        <v>892201.51000000071</v>
      </c>
      <c r="J306" s="510">
        <f t="shared" si="93"/>
        <v>3849.91</v>
      </c>
      <c r="K306" s="292">
        <f t="shared" si="94"/>
        <v>16130.09</v>
      </c>
      <c r="L306" s="321">
        <f t="shared" si="104"/>
        <v>19980</v>
      </c>
      <c r="M306" s="300">
        <f t="shared" si="102"/>
        <v>0</v>
      </c>
      <c r="N306" s="292">
        <f t="shared" si="95"/>
        <v>0</v>
      </c>
      <c r="O306" s="292">
        <f t="shared" si="96"/>
        <v>0</v>
      </c>
      <c r="P306" s="293">
        <f t="shared" si="86"/>
        <v>0</v>
      </c>
      <c r="Q306" s="301">
        <f t="shared" si="103"/>
        <v>893795.98999999894</v>
      </c>
      <c r="R306" s="292">
        <f t="shared" si="97"/>
        <v>3856.79</v>
      </c>
      <c r="S306" s="292">
        <f t="shared" si="98"/>
        <v>17283.21</v>
      </c>
      <c r="T306" s="321">
        <f t="shared" si="87"/>
        <v>21140</v>
      </c>
      <c r="U306" s="134"/>
      <c r="V306" s="134"/>
      <c r="W306" s="134"/>
      <c r="X306" s="134"/>
    </row>
    <row r="307" spans="1:24" s="1" customFormat="1" ht="15" customHeight="1">
      <c r="A307" s="409">
        <f t="shared" si="99"/>
        <v>5.2499999999999998E-2</v>
      </c>
      <c r="B307" s="406">
        <f t="shared" si="88"/>
        <v>4.3150684931506844E-3</v>
      </c>
      <c r="C307" s="197">
        <f t="shared" si="89"/>
        <v>23</v>
      </c>
      <c r="D307" s="290">
        <v>274</v>
      </c>
      <c r="E307" s="300">
        <f t="shared" si="100"/>
        <v>0</v>
      </c>
      <c r="F307" s="292">
        <f t="shared" si="90"/>
        <v>0</v>
      </c>
      <c r="G307" s="292">
        <f t="shared" si="91"/>
        <v>0</v>
      </c>
      <c r="H307" s="293">
        <f t="shared" si="92"/>
        <v>0</v>
      </c>
      <c r="I307" s="301">
        <f t="shared" si="101"/>
        <v>876071.42000000074</v>
      </c>
      <c r="J307" s="510">
        <f t="shared" si="93"/>
        <v>3780.31</v>
      </c>
      <c r="K307" s="292">
        <f t="shared" si="94"/>
        <v>16199.69</v>
      </c>
      <c r="L307" s="321">
        <f t="shared" si="104"/>
        <v>19980</v>
      </c>
      <c r="M307" s="300">
        <f t="shared" si="102"/>
        <v>0</v>
      </c>
      <c r="N307" s="292">
        <f t="shared" si="95"/>
        <v>0</v>
      </c>
      <c r="O307" s="292">
        <f t="shared" si="96"/>
        <v>0</v>
      </c>
      <c r="P307" s="293">
        <f t="shared" si="86"/>
        <v>0</v>
      </c>
      <c r="Q307" s="301">
        <f t="shared" si="103"/>
        <v>876512.77999999898</v>
      </c>
      <c r="R307" s="292">
        <f t="shared" si="97"/>
        <v>3782.21</v>
      </c>
      <c r="S307" s="292">
        <f t="shared" si="98"/>
        <v>17357.79</v>
      </c>
      <c r="T307" s="321">
        <f t="shared" si="87"/>
        <v>21140</v>
      </c>
      <c r="U307" s="134"/>
      <c r="V307" s="134"/>
      <c r="W307" s="134"/>
      <c r="X307" s="134"/>
    </row>
    <row r="308" spans="1:24" s="1" customFormat="1" ht="15" customHeight="1">
      <c r="A308" s="409">
        <f t="shared" si="99"/>
        <v>5.2499999999999998E-2</v>
      </c>
      <c r="B308" s="406">
        <f t="shared" si="88"/>
        <v>4.3150684931506844E-3</v>
      </c>
      <c r="C308" s="197">
        <f t="shared" si="89"/>
        <v>23</v>
      </c>
      <c r="D308" s="290">
        <v>275</v>
      </c>
      <c r="E308" s="300">
        <f t="shared" si="100"/>
        <v>0</v>
      </c>
      <c r="F308" s="292">
        <f t="shared" si="90"/>
        <v>0</v>
      </c>
      <c r="G308" s="292">
        <f t="shared" si="91"/>
        <v>0</v>
      </c>
      <c r="H308" s="293">
        <f t="shared" si="92"/>
        <v>0</v>
      </c>
      <c r="I308" s="301">
        <f t="shared" si="101"/>
        <v>859871.7300000008</v>
      </c>
      <c r="J308" s="510">
        <f t="shared" si="93"/>
        <v>3710.41</v>
      </c>
      <c r="K308" s="292">
        <f t="shared" si="94"/>
        <v>16269.59</v>
      </c>
      <c r="L308" s="321">
        <f t="shared" si="104"/>
        <v>19980</v>
      </c>
      <c r="M308" s="300">
        <f t="shared" si="102"/>
        <v>0</v>
      </c>
      <c r="N308" s="292">
        <f t="shared" si="95"/>
        <v>0</v>
      </c>
      <c r="O308" s="292">
        <f t="shared" si="96"/>
        <v>0</v>
      </c>
      <c r="P308" s="293">
        <f t="shared" si="86"/>
        <v>0</v>
      </c>
      <c r="Q308" s="301">
        <f t="shared" si="103"/>
        <v>859154.98999999894</v>
      </c>
      <c r="R308" s="292">
        <f t="shared" si="97"/>
        <v>3707.31</v>
      </c>
      <c r="S308" s="292">
        <f t="shared" si="98"/>
        <v>17432.689999999999</v>
      </c>
      <c r="T308" s="321">
        <f t="shared" si="87"/>
        <v>21140</v>
      </c>
      <c r="U308" s="134"/>
      <c r="V308" s="134"/>
      <c r="W308" s="134"/>
      <c r="X308" s="134"/>
    </row>
    <row r="309" spans="1:24" s="1" customFormat="1" ht="15" customHeight="1">
      <c r="A309" s="409">
        <f t="shared" si="99"/>
        <v>5.2499999999999998E-2</v>
      </c>
      <c r="B309" s="406">
        <f t="shared" si="88"/>
        <v>4.3150684931506844E-3</v>
      </c>
      <c r="C309" s="197">
        <f t="shared" si="89"/>
        <v>23</v>
      </c>
      <c r="D309" s="290">
        <v>276</v>
      </c>
      <c r="E309" s="300">
        <f t="shared" si="100"/>
        <v>0</v>
      </c>
      <c r="F309" s="292">
        <f t="shared" si="90"/>
        <v>0</v>
      </c>
      <c r="G309" s="292">
        <f t="shared" si="91"/>
        <v>0</v>
      </c>
      <c r="H309" s="293">
        <f t="shared" si="92"/>
        <v>0</v>
      </c>
      <c r="I309" s="301">
        <f t="shared" si="101"/>
        <v>843602.14000000083</v>
      </c>
      <c r="J309" s="510">
        <f t="shared" si="93"/>
        <v>3640.2</v>
      </c>
      <c r="K309" s="292">
        <f t="shared" si="94"/>
        <v>16339.8</v>
      </c>
      <c r="L309" s="321">
        <f t="shared" si="104"/>
        <v>19980</v>
      </c>
      <c r="M309" s="300">
        <f t="shared" si="102"/>
        <v>0</v>
      </c>
      <c r="N309" s="292">
        <f t="shared" si="95"/>
        <v>0</v>
      </c>
      <c r="O309" s="292">
        <f t="shared" si="96"/>
        <v>0</v>
      </c>
      <c r="P309" s="293">
        <f t="shared" si="86"/>
        <v>0</v>
      </c>
      <c r="Q309" s="301">
        <f t="shared" si="103"/>
        <v>841722.299999999</v>
      </c>
      <c r="R309" s="292">
        <f t="shared" si="97"/>
        <v>3632.09</v>
      </c>
      <c r="S309" s="292">
        <f t="shared" si="98"/>
        <v>17507.91</v>
      </c>
      <c r="T309" s="321">
        <f t="shared" si="87"/>
        <v>21140</v>
      </c>
      <c r="U309" s="134"/>
      <c r="V309" s="134"/>
      <c r="W309" s="134"/>
      <c r="X309" s="134"/>
    </row>
    <row r="310" spans="1:24" s="1" customFormat="1" ht="15" customHeight="1">
      <c r="A310" s="409">
        <f t="shared" si="99"/>
        <v>5.2499999999999998E-2</v>
      </c>
      <c r="B310" s="406">
        <f t="shared" si="88"/>
        <v>4.3150684931506844E-3</v>
      </c>
      <c r="C310" s="197">
        <f t="shared" si="89"/>
        <v>24</v>
      </c>
      <c r="D310" s="290">
        <v>277</v>
      </c>
      <c r="E310" s="300">
        <f t="shared" si="100"/>
        <v>0</v>
      </c>
      <c r="F310" s="292">
        <f t="shared" si="90"/>
        <v>0</v>
      </c>
      <c r="G310" s="292">
        <f t="shared" si="91"/>
        <v>0</v>
      </c>
      <c r="H310" s="293">
        <f t="shared" si="92"/>
        <v>0</v>
      </c>
      <c r="I310" s="301">
        <f t="shared" si="101"/>
        <v>827262.34000000078</v>
      </c>
      <c r="J310" s="510">
        <f t="shared" si="93"/>
        <v>3569.69</v>
      </c>
      <c r="K310" s="292">
        <f t="shared" si="94"/>
        <v>16410.310000000001</v>
      </c>
      <c r="L310" s="321">
        <f t="shared" si="104"/>
        <v>19980</v>
      </c>
      <c r="M310" s="300">
        <f t="shared" si="102"/>
        <v>0</v>
      </c>
      <c r="N310" s="292">
        <f t="shared" si="95"/>
        <v>0</v>
      </c>
      <c r="O310" s="292">
        <f t="shared" si="96"/>
        <v>0</v>
      </c>
      <c r="P310" s="293">
        <f t="shared" si="86"/>
        <v>0</v>
      </c>
      <c r="Q310" s="301">
        <f t="shared" si="103"/>
        <v>824214.38999999897</v>
      </c>
      <c r="R310" s="292">
        <f t="shared" si="97"/>
        <v>3556.54</v>
      </c>
      <c r="S310" s="292">
        <f t="shared" si="98"/>
        <v>17583.46</v>
      </c>
      <c r="T310" s="321">
        <f t="shared" si="87"/>
        <v>21140</v>
      </c>
      <c r="U310" s="134"/>
      <c r="V310" s="134"/>
      <c r="W310" s="134"/>
      <c r="X310" s="134"/>
    </row>
    <row r="311" spans="1:24" s="1" customFormat="1" ht="15" customHeight="1">
      <c r="A311" s="409">
        <f t="shared" si="99"/>
        <v>5.2499999999999998E-2</v>
      </c>
      <c r="B311" s="406">
        <f t="shared" si="88"/>
        <v>4.3150684931506844E-3</v>
      </c>
      <c r="C311" s="197">
        <f t="shared" si="89"/>
        <v>24</v>
      </c>
      <c r="D311" s="290">
        <v>278</v>
      </c>
      <c r="E311" s="300">
        <f t="shared" si="100"/>
        <v>0</v>
      </c>
      <c r="F311" s="292">
        <f t="shared" si="90"/>
        <v>0</v>
      </c>
      <c r="G311" s="292">
        <f t="shared" si="91"/>
        <v>0</v>
      </c>
      <c r="H311" s="293">
        <f t="shared" si="92"/>
        <v>0</v>
      </c>
      <c r="I311" s="301">
        <f t="shared" si="101"/>
        <v>810852.03000000073</v>
      </c>
      <c r="J311" s="510">
        <f t="shared" si="93"/>
        <v>3498.88</v>
      </c>
      <c r="K311" s="292">
        <f t="shared" si="94"/>
        <v>16481.12</v>
      </c>
      <c r="L311" s="321">
        <f t="shared" si="104"/>
        <v>19980</v>
      </c>
      <c r="M311" s="300">
        <f t="shared" si="102"/>
        <v>0</v>
      </c>
      <c r="N311" s="292">
        <f t="shared" si="95"/>
        <v>0</v>
      </c>
      <c r="O311" s="292">
        <f t="shared" si="96"/>
        <v>0</v>
      </c>
      <c r="P311" s="293">
        <f t="shared" si="86"/>
        <v>0</v>
      </c>
      <c r="Q311" s="301">
        <f t="shared" si="103"/>
        <v>806630.929999999</v>
      </c>
      <c r="R311" s="292">
        <f t="shared" si="97"/>
        <v>3480.67</v>
      </c>
      <c r="S311" s="292">
        <f t="shared" si="98"/>
        <v>17659.330000000002</v>
      </c>
      <c r="T311" s="321">
        <f t="shared" si="87"/>
        <v>21140</v>
      </c>
      <c r="U311" s="134"/>
      <c r="V311" s="134"/>
      <c r="W311" s="134"/>
      <c r="X311" s="134"/>
    </row>
    <row r="312" spans="1:24" s="1" customFormat="1" ht="15" customHeight="1">
      <c r="A312" s="409">
        <f t="shared" si="99"/>
        <v>5.2499999999999998E-2</v>
      </c>
      <c r="B312" s="406">
        <f t="shared" si="88"/>
        <v>4.3150684931506844E-3</v>
      </c>
      <c r="C312" s="197">
        <f t="shared" si="89"/>
        <v>24</v>
      </c>
      <c r="D312" s="290">
        <v>279</v>
      </c>
      <c r="E312" s="300">
        <f t="shared" si="100"/>
        <v>0</v>
      </c>
      <c r="F312" s="292">
        <f t="shared" si="90"/>
        <v>0</v>
      </c>
      <c r="G312" s="292">
        <f t="shared" si="91"/>
        <v>0</v>
      </c>
      <c r="H312" s="293">
        <f t="shared" si="92"/>
        <v>0</v>
      </c>
      <c r="I312" s="301">
        <f t="shared" si="101"/>
        <v>794370.91000000073</v>
      </c>
      <c r="J312" s="510">
        <f t="shared" si="93"/>
        <v>3427.76</v>
      </c>
      <c r="K312" s="292">
        <f t="shared" si="94"/>
        <v>16552.239999999998</v>
      </c>
      <c r="L312" s="321">
        <f t="shared" si="104"/>
        <v>19980</v>
      </c>
      <c r="M312" s="300">
        <f t="shared" si="102"/>
        <v>0</v>
      </c>
      <c r="N312" s="292">
        <f t="shared" si="95"/>
        <v>0</v>
      </c>
      <c r="O312" s="292">
        <f t="shared" si="96"/>
        <v>0</v>
      </c>
      <c r="P312" s="293">
        <f t="shared" si="86"/>
        <v>0</v>
      </c>
      <c r="Q312" s="301">
        <f t="shared" si="103"/>
        <v>788971.59999999905</v>
      </c>
      <c r="R312" s="292">
        <f t="shared" si="97"/>
        <v>3404.47</v>
      </c>
      <c r="S312" s="292">
        <f t="shared" si="98"/>
        <v>17735.53</v>
      </c>
      <c r="T312" s="321">
        <f t="shared" si="87"/>
        <v>21140</v>
      </c>
      <c r="U312" s="134"/>
      <c r="V312" s="134"/>
      <c r="W312" s="134"/>
      <c r="X312" s="134"/>
    </row>
    <row r="313" spans="1:24" s="1" customFormat="1" ht="15" customHeight="1">
      <c r="A313" s="409">
        <f t="shared" si="99"/>
        <v>5.2499999999999998E-2</v>
      </c>
      <c r="B313" s="406">
        <f t="shared" si="88"/>
        <v>4.3150684931506844E-3</v>
      </c>
      <c r="C313" s="197">
        <f t="shared" si="89"/>
        <v>24</v>
      </c>
      <c r="D313" s="290">
        <v>280</v>
      </c>
      <c r="E313" s="300">
        <f t="shared" si="100"/>
        <v>0</v>
      </c>
      <c r="F313" s="292">
        <f t="shared" si="90"/>
        <v>0</v>
      </c>
      <c r="G313" s="292">
        <f t="shared" si="91"/>
        <v>0</v>
      </c>
      <c r="H313" s="293">
        <f t="shared" si="92"/>
        <v>0</v>
      </c>
      <c r="I313" s="301">
        <f t="shared" si="101"/>
        <v>777818.67000000074</v>
      </c>
      <c r="J313" s="510">
        <f t="shared" si="93"/>
        <v>3356.34</v>
      </c>
      <c r="K313" s="292">
        <f t="shared" si="94"/>
        <v>16623.66</v>
      </c>
      <c r="L313" s="321">
        <f t="shared" si="104"/>
        <v>19980</v>
      </c>
      <c r="M313" s="300">
        <f t="shared" si="102"/>
        <v>0</v>
      </c>
      <c r="N313" s="292">
        <f t="shared" si="95"/>
        <v>0</v>
      </c>
      <c r="O313" s="292">
        <f t="shared" si="96"/>
        <v>0</v>
      </c>
      <c r="P313" s="293">
        <f t="shared" si="86"/>
        <v>0</v>
      </c>
      <c r="Q313" s="301">
        <f t="shared" si="103"/>
        <v>771236.06999999902</v>
      </c>
      <c r="R313" s="292">
        <f t="shared" si="97"/>
        <v>3327.94</v>
      </c>
      <c r="S313" s="292">
        <f t="shared" si="98"/>
        <v>17812.060000000001</v>
      </c>
      <c r="T313" s="321">
        <f t="shared" si="87"/>
        <v>21140</v>
      </c>
      <c r="U313" s="134"/>
      <c r="V313" s="134"/>
      <c r="W313" s="134"/>
      <c r="X313" s="134"/>
    </row>
    <row r="314" spans="1:24" s="1" customFormat="1" ht="15" customHeight="1">
      <c r="A314" s="409">
        <f t="shared" si="99"/>
        <v>5.2499999999999998E-2</v>
      </c>
      <c r="B314" s="406">
        <f t="shared" si="88"/>
        <v>4.3150684931506844E-3</v>
      </c>
      <c r="C314" s="197">
        <f t="shared" si="89"/>
        <v>24</v>
      </c>
      <c r="D314" s="290">
        <v>281</v>
      </c>
      <c r="E314" s="300">
        <f t="shared" si="100"/>
        <v>0</v>
      </c>
      <c r="F314" s="292">
        <f t="shared" si="90"/>
        <v>0</v>
      </c>
      <c r="G314" s="292">
        <f t="shared" si="91"/>
        <v>0</v>
      </c>
      <c r="H314" s="293">
        <f t="shared" si="92"/>
        <v>0</v>
      </c>
      <c r="I314" s="301">
        <f t="shared" si="101"/>
        <v>761195.01000000071</v>
      </c>
      <c r="J314" s="510">
        <f t="shared" si="93"/>
        <v>3284.61</v>
      </c>
      <c r="K314" s="292">
        <f t="shared" si="94"/>
        <v>16695.39</v>
      </c>
      <c r="L314" s="321">
        <f t="shared" si="104"/>
        <v>19980</v>
      </c>
      <c r="M314" s="300">
        <f t="shared" si="102"/>
        <v>0</v>
      </c>
      <c r="N314" s="292">
        <f t="shared" si="95"/>
        <v>0</v>
      </c>
      <c r="O314" s="292">
        <f t="shared" si="96"/>
        <v>0</v>
      </c>
      <c r="P314" s="293">
        <f t="shared" si="86"/>
        <v>0</v>
      </c>
      <c r="Q314" s="301">
        <f t="shared" si="103"/>
        <v>753424.00999999896</v>
      </c>
      <c r="R314" s="292">
        <f t="shared" si="97"/>
        <v>3251.08</v>
      </c>
      <c r="S314" s="292">
        <f t="shared" si="98"/>
        <v>17888.919999999998</v>
      </c>
      <c r="T314" s="321">
        <f t="shared" si="87"/>
        <v>21140</v>
      </c>
      <c r="U314" s="134"/>
      <c r="V314" s="134"/>
      <c r="W314" s="134"/>
      <c r="X314" s="134"/>
    </row>
    <row r="315" spans="1:24" s="1" customFormat="1" ht="15" customHeight="1">
      <c r="A315" s="409">
        <f t="shared" si="99"/>
        <v>5.2499999999999998E-2</v>
      </c>
      <c r="B315" s="406">
        <f t="shared" si="88"/>
        <v>4.3150684931506844E-3</v>
      </c>
      <c r="C315" s="197">
        <f t="shared" si="89"/>
        <v>24</v>
      </c>
      <c r="D315" s="290">
        <v>282</v>
      </c>
      <c r="E315" s="300">
        <f t="shared" si="100"/>
        <v>0</v>
      </c>
      <c r="F315" s="292">
        <f t="shared" si="90"/>
        <v>0</v>
      </c>
      <c r="G315" s="292">
        <f t="shared" si="91"/>
        <v>0</v>
      </c>
      <c r="H315" s="293">
        <f t="shared" si="92"/>
        <v>0</v>
      </c>
      <c r="I315" s="301">
        <f t="shared" si="101"/>
        <v>744499.62000000069</v>
      </c>
      <c r="J315" s="510">
        <f t="shared" si="93"/>
        <v>3212.57</v>
      </c>
      <c r="K315" s="292">
        <f t="shared" si="94"/>
        <v>16767.43</v>
      </c>
      <c r="L315" s="321">
        <f t="shared" si="104"/>
        <v>19980</v>
      </c>
      <c r="M315" s="300">
        <f t="shared" si="102"/>
        <v>0</v>
      </c>
      <c r="N315" s="292">
        <f t="shared" si="95"/>
        <v>0</v>
      </c>
      <c r="O315" s="292">
        <f t="shared" si="96"/>
        <v>0</v>
      </c>
      <c r="P315" s="293">
        <f t="shared" si="86"/>
        <v>0</v>
      </c>
      <c r="Q315" s="301">
        <f t="shared" si="103"/>
        <v>735535.08999999892</v>
      </c>
      <c r="R315" s="292">
        <f t="shared" si="97"/>
        <v>3173.88</v>
      </c>
      <c r="S315" s="292">
        <f t="shared" si="98"/>
        <v>17966.12</v>
      </c>
      <c r="T315" s="321">
        <f t="shared" si="87"/>
        <v>21140</v>
      </c>
      <c r="U315" s="134"/>
      <c r="V315" s="134"/>
      <c r="W315" s="134"/>
      <c r="X315" s="134"/>
    </row>
    <row r="316" spans="1:24" s="1" customFormat="1" ht="15" customHeight="1">
      <c r="A316" s="409">
        <f t="shared" si="99"/>
        <v>5.2499999999999998E-2</v>
      </c>
      <c r="B316" s="406">
        <f t="shared" si="88"/>
        <v>4.3150684931506844E-3</v>
      </c>
      <c r="C316" s="197">
        <f t="shared" si="89"/>
        <v>24</v>
      </c>
      <c r="D316" s="290">
        <v>283</v>
      </c>
      <c r="E316" s="300">
        <f t="shared" si="100"/>
        <v>0</v>
      </c>
      <c r="F316" s="292">
        <f t="shared" si="90"/>
        <v>0</v>
      </c>
      <c r="G316" s="292">
        <f t="shared" si="91"/>
        <v>0</v>
      </c>
      <c r="H316" s="293">
        <f t="shared" si="92"/>
        <v>0</v>
      </c>
      <c r="I316" s="301">
        <f t="shared" si="101"/>
        <v>727732.19000000064</v>
      </c>
      <c r="J316" s="510">
        <f t="shared" si="93"/>
        <v>3140.21</v>
      </c>
      <c r="K316" s="292">
        <f t="shared" si="94"/>
        <v>16839.79</v>
      </c>
      <c r="L316" s="321">
        <f t="shared" si="104"/>
        <v>19980</v>
      </c>
      <c r="M316" s="300">
        <f t="shared" si="102"/>
        <v>0</v>
      </c>
      <c r="N316" s="292">
        <f t="shared" si="95"/>
        <v>0</v>
      </c>
      <c r="O316" s="292">
        <f t="shared" si="96"/>
        <v>0</v>
      </c>
      <c r="P316" s="293">
        <f t="shared" si="86"/>
        <v>0</v>
      </c>
      <c r="Q316" s="301">
        <f t="shared" si="103"/>
        <v>717568.96999999892</v>
      </c>
      <c r="R316" s="292">
        <f t="shared" si="97"/>
        <v>3096.36</v>
      </c>
      <c r="S316" s="292">
        <f t="shared" si="98"/>
        <v>18043.64</v>
      </c>
      <c r="T316" s="321">
        <f t="shared" si="87"/>
        <v>21140</v>
      </c>
      <c r="U316" s="134"/>
      <c r="V316" s="134"/>
      <c r="W316" s="134"/>
      <c r="X316" s="134"/>
    </row>
    <row r="317" spans="1:24" s="1" customFormat="1" ht="15" customHeight="1">
      <c r="A317" s="409">
        <f t="shared" si="99"/>
        <v>5.2499999999999998E-2</v>
      </c>
      <c r="B317" s="406">
        <f t="shared" si="88"/>
        <v>4.3150684931506844E-3</v>
      </c>
      <c r="C317" s="197">
        <f t="shared" si="89"/>
        <v>24</v>
      </c>
      <c r="D317" s="290">
        <v>284</v>
      </c>
      <c r="E317" s="300">
        <f t="shared" si="100"/>
        <v>0</v>
      </c>
      <c r="F317" s="292">
        <f t="shared" si="90"/>
        <v>0</v>
      </c>
      <c r="G317" s="292">
        <f t="shared" si="91"/>
        <v>0</v>
      </c>
      <c r="H317" s="293">
        <f t="shared" si="92"/>
        <v>0</v>
      </c>
      <c r="I317" s="301">
        <f t="shared" si="101"/>
        <v>710892.40000000061</v>
      </c>
      <c r="J317" s="510">
        <f t="shared" si="93"/>
        <v>3067.55</v>
      </c>
      <c r="K317" s="292">
        <f t="shared" si="94"/>
        <v>16912.45</v>
      </c>
      <c r="L317" s="321">
        <f t="shared" si="104"/>
        <v>19980</v>
      </c>
      <c r="M317" s="300">
        <f t="shared" si="102"/>
        <v>0</v>
      </c>
      <c r="N317" s="292">
        <f t="shared" si="95"/>
        <v>0</v>
      </c>
      <c r="O317" s="292">
        <f t="shared" si="96"/>
        <v>0</v>
      </c>
      <c r="P317" s="293">
        <f t="shared" si="86"/>
        <v>0</v>
      </c>
      <c r="Q317" s="301">
        <f t="shared" si="103"/>
        <v>699525.32999999891</v>
      </c>
      <c r="R317" s="292">
        <f t="shared" si="97"/>
        <v>3018.5</v>
      </c>
      <c r="S317" s="292">
        <f t="shared" si="98"/>
        <v>18121.5</v>
      </c>
      <c r="T317" s="321">
        <f t="shared" si="87"/>
        <v>21140</v>
      </c>
      <c r="U317" s="134"/>
      <c r="V317" s="134"/>
      <c r="W317" s="134"/>
      <c r="X317" s="134"/>
    </row>
    <row r="318" spans="1:24" s="1" customFormat="1" ht="15" customHeight="1">
      <c r="A318" s="409">
        <f t="shared" si="99"/>
        <v>5.2499999999999998E-2</v>
      </c>
      <c r="B318" s="406">
        <f t="shared" si="88"/>
        <v>4.3150684931506844E-3</v>
      </c>
      <c r="C318" s="197">
        <f t="shared" si="89"/>
        <v>24</v>
      </c>
      <c r="D318" s="290">
        <v>285</v>
      </c>
      <c r="E318" s="300">
        <f t="shared" si="100"/>
        <v>0</v>
      </c>
      <c r="F318" s="292">
        <f t="shared" si="90"/>
        <v>0</v>
      </c>
      <c r="G318" s="292">
        <f t="shared" si="91"/>
        <v>0</v>
      </c>
      <c r="H318" s="293">
        <f t="shared" si="92"/>
        <v>0</v>
      </c>
      <c r="I318" s="301">
        <f t="shared" si="101"/>
        <v>693979.95000000065</v>
      </c>
      <c r="J318" s="510">
        <f t="shared" si="93"/>
        <v>2994.57</v>
      </c>
      <c r="K318" s="292">
        <f t="shared" si="94"/>
        <v>16985.43</v>
      </c>
      <c r="L318" s="321">
        <f t="shared" si="104"/>
        <v>19980</v>
      </c>
      <c r="M318" s="300">
        <f t="shared" si="102"/>
        <v>0</v>
      </c>
      <c r="N318" s="292">
        <f t="shared" si="95"/>
        <v>0</v>
      </c>
      <c r="O318" s="292">
        <f t="shared" si="96"/>
        <v>0</v>
      </c>
      <c r="P318" s="293">
        <f t="shared" si="86"/>
        <v>0</v>
      </c>
      <c r="Q318" s="301">
        <f t="shared" si="103"/>
        <v>681403.82999999891</v>
      </c>
      <c r="R318" s="292">
        <f t="shared" si="97"/>
        <v>2940.3</v>
      </c>
      <c r="S318" s="292">
        <f t="shared" si="98"/>
        <v>18199.7</v>
      </c>
      <c r="T318" s="321">
        <f t="shared" si="87"/>
        <v>21140</v>
      </c>
      <c r="U318" s="134"/>
      <c r="V318" s="134"/>
      <c r="W318" s="134"/>
      <c r="X318" s="134"/>
    </row>
    <row r="319" spans="1:24" s="1" customFormat="1" ht="15" customHeight="1">
      <c r="A319" s="409">
        <f t="shared" si="99"/>
        <v>5.2499999999999998E-2</v>
      </c>
      <c r="B319" s="406">
        <f t="shared" si="88"/>
        <v>4.3150684931506844E-3</v>
      </c>
      <c r="C319" s="197">
        <f t="shared" si="89"/>
        <v>24</v>
      </c>
      <c r="D319" s="290">
        <v>286</v>
      </c>
      <c r="E319" s="300">
        <f t="shared" si="100"/>
        <v>0</v>
      </c>
      <c r="F319" s="292">
        <f t="shared" si="90"/>
        <v>0</v>
      </c>
      <c r="G319" s="292">
        <f t="shared" si="91"/>
        <v>0</v>
      </c>
      <c r="H319" s="293">
        <f t="shared" si="92"/>
        <v>0</v>
      </c>
      <c r="I319" s="301">
        <f t="shared" si="101"/>
        <v>676994.5200000006</v>
      </c>
      <c r="J319" s="510">
        <f t="shared" si="93"/>
        <v>2921.28</v>
      </c>
      <c r="K319" s="292">
        <f t="shared" si="94"/>
        <v>17058.72</v>
      </c>
      <c r="L319" s="321">
        <f t="shared" si="104"/>
        <v>19980</v>
      </c>
      <c r="M319" s="300">
        <f t="shared" si="102"/>
        <v>0</v>
      </c>
      <c r="N319" s="292">
        <f t="shared" si="95"/>
        <v>0</v>
      </c>
      <c r="O319" s="292">
        <f t="shared" si="96"/>
        <v>0</v>
      </c>
      <c r="P319" s="293">
        <f t="shared" si="86"/>
        <v>0</v>
      </c>
      <c r="Q319" s="301">
        <f t="shared" si="103"/>
        <v>663204.12999999896</v>
      </c>
      <c r="R319" s="292">
        <f t="shared" si="97"/>
        <v>2861.77</v>
      </c>
      <c r="S319" s="292">
        <f t="shared" si="98"/>
        <v>18278.23</v>
      </c>
      <c r="T319" s="321">
        <f t="shared" si="87"/>
        <v>21140</v>
      </c>
      <c r="U319" s="134"/>
      <c r="V319" s="134"/>
      <c r="W319" s="134"/>
      <c r="X319" s="134"/>
    </row>
    <row r="320" spans="1:24" s="1" customFormat="1" ht="15" customHeight="1">
      <c r="A320" s="409">
        <f t="shared" si="99"/>
        <v>5.2499999999999998E-2</v>
      </c>
      <c r="B320" s="406">
        <f t="shared" si="88"/>
        <v>4.3150684931506844E-3</v>
      </c>
      <c r="C320" s="197">
        <f t="shared" si="89"/>
        <v>24</v>
      </c>
      <c r="D320" s="290">
        <v>287</v>
      </c>
      <c r="E320" s="300">
        <f t="shared" si="100"/>
        <v>0</v>
      </c>
      <c r="F320" s="292">
        <f t="shared" si="90"/>
        <v>0</v>
      </c>
      <c r="G320" s="292">
        <f t="shared" si="91"/>
        <v>0</v>
      </c>
      <c r="H320" s="293">
        <f t="shared" si="92"/>
        <v>0</v>
      </c>
      <c r="I320" s="301">
        <f t="shared" si="101"/>
        <v>659935.80000000063</v>
      </c>
      <c r="J320" s="510">
        <f t="shared" si="93"/>
        <v>2847.67</v>
      </c>
      <c r="K320" s="292">
        <f t="shared" si="94"/>
        <v>17132.330000000002</v>
      </c>
      <c r="L320" s="321">
        <f t="shared" si="104"/>
        <v>19980</v>
      </c>
      <c r="M320" s="300">
        <f t="shared" si="102"/>
        <v>0</v>
      </c>
      <c r="N320" s="292">
        <f t="shared" si="95"/>
        <v>0</v>
      </c>
      <c r="O320" s="292">
        <f t="shared" si="96"/>
        <v>0</v>
      </c>
      <c r="P320" s="293">
        <f t="shared" si="86"/>
        <v>0</v>
      </c>
      <c r="Q320" s="301">
        <f t="shared" si="103"/>
        <v>644925.89999999898</v>
      </c>
      <c r="R320" s="292">
        <f t="shared" si="97"/>
        <v>2782.9</v>
      </c>
      <c r="S320" s="292">
        <f t="shared" si="98"/>
        <v>18357.099999999999</v>
      </c>
      <c r="T320" s="321">
        <f t="shared" si="87"/>
        <v>21140</v>
      </c>
      <c r="U320" s="134"/>
      <c r="V320" s="134"/>
      <c r="W320" s="134"/>
      <c r="X320" s="134"/>
    </row>
    <row r="321" spans="1:24" s="1" customFormat="1" ht="15" customHeight="1">
      <c r="A321" s="409">
        <f t="shared" si="99"/>
        <v>5.2499999999999998E-2</v>
      </c>
      <c r="B321" s="406">
        <f t="shared" si="88"/>
        <v>4.3150684931506844E-3</v>
      </c>
      <c r="C321" s="197">
        <f t="shared" si="89"/>
        <v>24</v>
      </c>
      <c r="D321" s="290">
        <v>288</v>
      </c>
      <c r="E321" s="300">
        <f t="shared" si="100"/>
        <v>0</v>
      </c>
      <c r="F321" s="292">
        <f t="shared" si="90"/>
        <v>0</v>
      </c>
      <c r="G321" s="292">
        <f t="shared" si="91"/>
        <v>0</v>
      </c>
      <c r="H321" s="293">
        <f t="shared" si="92"/>
        <v>0</v>
      </c>
      <c r="I321" s="301">
        <f t="shared" si="101"/>
        <v>642803.47000000067</v>
      </c>
      <c r="J321" s="510">
        <f t="shared" si="93"/>
        <v>2773.74</v>
      </c>
      <c r="K321" s="292">
        <f t="shared" si="94"/>
        <v>17206.260000000002</v>
      </c>
      <c r="L321" s="321">
        <f t="shared" si="104"/>
        <v>19980</v>
      </c>
      <c r="M321" s="300">
        <f t="shared" si="102"/>
        <v>0</v>
      </c>
      <c r="N321" s="292">
        <f t="shared" si="95"/>
        <v>0</v>
      </c>
      <c r="O321" s="292">
        <f t="shared" si="96"/>
        <v>0</v>
      </c>
      <c r="P321" s="293">
        <f t="shared" si="86"/>
        <v>0</v>
      </c>
      <c r="Q321" s="301">
        <f t="shared" si="103"/>
        <v>626568.799999999</v>
      </c>
      <c r="R321" s="292">
        <f t="shared" si="97"/>
        <v>2703.69</v>
      </c>
      <c r="S321" s="292">
        <f t="shared" si="98"/>
        <v>18436.310000000001</v>
      </c>
      <c r="T321" s="321">
        <f t="shared" si="87"/>
        <v>21140</v>
      </c>
      <c r="U321" s="134"/>
      <c r="V321" s="134"/>
      <c r="W321" s="134"/>
      <c r="X321" s="134"/>
    </row>
    <row r="322" spans="1:24" s="1" customFormat="1" ht="15" customHeight="1">
      <c r="A322" s="409">
        <f t="shared" si="99"/>
        <v>5.2499999999999998E-2</v>
      </c>
      <c r="B322" s="406">
        <f t="shared" si="88"/>
        <v>4.3150684931506844E-3</v>
      </c>
      <c r="C322" s="197">
        <f t="shared" si="89"/>
        <v>25</v>
      </c>
      <c r="D322" s="290">
        <v>289</v>
      </c>
      <c r="E322" s="300">
        <f t="shared" si="100"/>
        <v>0</v>
      </c>
      <c r="F322" s="292">
        <f t="shared" si="90"/>
        <v>0</v>
      </c>
      <c r="G322" s="292">
        <f t="shared" si="91"/>
        <v>0</v>
      </c>
      <c r="H322" s="293">
        <f t="shared" si="92"/>
        <v>0</v>
      </c>
      <c r="I322" s="301">
        <f t="shared" si="101"/>
        <v>625597.21000000066</v>
      </c>
      <c r="J322" s="510">
        <f t="shared" si="93"/>
        <v>2699.49</v>
      </c>
      <c r="K322" s="292">
        <f t="shared" si="94"/>
        <v>17280.510000000002</v>
      </c>
      <c r="L322" s="321">
        <f t="shared" si="104"/>
        <v>19980</v>
      </c>
      <c r="M322" s="300">
        <f t="shared" si="102"/>
        <v>0</v>
      </c>
      <c r="N322" s="292">
        <f t="shared" si="95"/>
        <v>0</v>
      </c>
      <c r="O322" s="292">
        <f t="shared" si="96"/>
        <v>0</v>
      </c>
      <c r="P322" s="293">
        <f t="shared" si="86"/>
        <v>0</v>
      </c>
      <c r="Q322" s="301">
        <f t="shared" si="103"/>
        <v>608132.48999999894</v>
      </c>
      <c r="R322" s="292">
        <f t="shared" si="97"/>
        <v>2624.13</v>
      </c>
      <c r="S322" s="292">
        <f t="shared" si="98"/>
        <v>18515.87</v>
      </c>
      <c r="T322" s="321">
        <f t="shared" si="87"/>
        <v>21140</v>
      </c>
      <c r="U322" s="134"/>
      <c r="V322" s="134"/>
      <c r="W322" s="134"/>
      <c r="X322" s="134"/>
    </row>
    <row r="323" spans="1:24" s="1" customFormat="1" ht="15" customHeight="1">
      <c r="A323" s="409">
        <f t="shared" si="99"/>
        <v>5.2499999999999998E-2</v>
      </c>
      <c r="B323" s="406">
        <f t="shared" si="88"/>
        <v>4.3150684931506844E-3</v>
      </c>
      <c r="C323" s="197">
        <f t="shared" si="89"/>
        <v>25</v>
      </c>
      <c r="D323" s="290">
        <v>290</v>
      </c>
      <c r="E323" s="300">
        <f t="shared" si="100"/>
        <v>0</v>
      </c>
      <c r="F323" s="292">
        <f t="shared" si="90"/>
        <v>0</v>
      </c>
      <c r="G323" s="292">
        <f t="shared" si="91"/>
        <v>0</v>
      </c>
      <c r="H323" s="293">
        <f t="shared" si="92"/>
        <v>0</v>
      </c>
      <c r="I323" s="301">
        <f t="shared" si="101"/>
        <v>608316.70000000065</v>
      </c>
      <c r="J323" s="510">
        <f t="shared" si="93"/>
        <v>2624.93</v>
      </c>
      <c r="K323" s="292">
        <f t="shared" si="94"/>
        <v>17355.07</v>
      </c>
      <c r="L323" s="321">
        <f t="shared" si="104"/>
        <v>19980</v>
      </c>
      <c r="M323" s="300">
        <f t="shared" si="102"/>
        <v>0</v>
      </c>
      <c r="N323" s="292">
        <f t="shared" si="95"/>
        <v>0</v>
      </c>
      <c r="O323" s="292">
        <f t="shared" si="96"/>
        <v>0</v>
      </c>
      <c r="P323" s="293">
        <f t="shared" si="86"/>
        <v>0</v>
      </c>
      <c r="Q323" s="301">
        <f t="shared" si="103"/>
        <v>589616.61999999895</v>
      </c>
      <c r="R323" s="292">
        <f t="shared" si="97"/>
        <v>2544.2399999999998</v>
      </c>
      <c r="S323" s="292">
        <f t="shared" si="98"/>
        <v>18595.760000000002</v>
      </c>
      <c r="T323" s="321">
        <f t="shared" si="87"/>
        <v>21140</v>
      </c>
      <c r="U323" s="134"/>
      <c r="V323" s="134"/>
      <c r="W323" s="134"/>
      <c r="X323" s="134"/>
    </row>
    <row r="324" spans="1:24" s="1" customFormat="1" ht="15" customHeight="1">
      <c r="A324" s="409">
        <f t="shared" si="99"/>
        <v>5.2499999999999998E-2</v>
      </c>
      <c r="B324" s="406">
        <f t="shared" si="88"/>
        <v>4.3150684931506844E-3</v>
      </c>
      <c r="C324" s="197">
        <f t="shared" si="89"/>
        <v>25</v>
      </c>
      <c r="D324" s="290">
        <v>291</v>
      </c>
      <c r="E324" s="300">
        <f t="shared" si="100"/>
        <v>0</v>
      </c>
      <c r="F324" s="292">
        <f t="shared" si="90"/>
        <v>0</v>
      </c>
      <c r="G324" s="292">
        <f t="shared" si="91"/>
        <v>0</v>
      </c>
      <c r="H324" s="293">
        <f t="shared" si="92"/>
        <v>0</v>
      </c>
      <c r="I324" s="301">
        <f t="shared" si="101"/>
        <v>590961.6300000007</v>
      </c>
      <c r="J324" s="510">
        <f t="shared" si="93"/>
        <v>2550.04</v>
      </c>
      <c r="K324" s="292">
        <f t="shared" si="94"/>
        <v>17429.96</v>
      </c>
      <c r="L324" s="321">
        <f t="shared" si="104"/>
        <v>19980</v>
      </c>
      <c r="M324" s="300">
        <f t="shared" si="102"/>
        <v>0</v>
      </c>
      <c r="N324" s="292">
        <f t="shared" si="95"/>
        <v>0</v>
      </c>
      <c r="O324" s="292">
        <f t="shared" si="96"/>
        <v>0</v>
      </c>
      <c r="P324" s="293">
        <f t="shared" si="86"/>
        <v>0</v>
      </c>
      <c r="Q324" s="301">
        <f t="shared" si="103"/>
        <v>571020.85999999894</v>
      </c>
      <c r="R324" s="292">
        <f t="shared" si="97"/>
        <v>2463.9899999999998</v>
      </c>
      <c r="S324" s="292">
        <f t="shared" si="98"/>
        <v>18676.010000000002</v>
      </c>
      <c r="T324" s="321">
        <f t="shared" si="87"/>
        <v>21140</v>
      </c>
      <c r="U324" s="134"/>
      <c r="V324" s="134"/>
      <c r="W324" s="134"/>
      <c r="X324" s="134"/>
    </row>
    <row r="325" spans="1:24" s="1" customFormat="1" ht="15" customHeight="1">
      <c r="A325" s="409">
        <f t="shared" si="99"/>
        <v>5.2499999999999998E-2</v>
      </c>
      <c r="B325" s="406">
        <f t="shared" si="88"/>
        <v>4.3150684931506844E-3</v>
      </c>
      <c r="C325" s="197">
        <f t="shared" si="89"/>
        <v>25</v>
      </c>
      <c r="D325" s="290">
        <v>292</v>
      </c>
      <c r="E325" s="300">
        <f t="shared" si="100"/>
        <v>0</v>
      </c>
      <c r="F325" s="292">
        <f t="shared" si="90"/>
        <v>0</v>
      </c>
      <c r="G325" s="292">
        <f t="shared" si="91"/>
        <v>0</v>
      </c>
      <c r="H325" s="293">
        <f t="shared" si="92"/>
        <v>0</v>
      </c>
      <c r="I325" s="301">
        <f t="shared" si="101"/>
        <v>573531.67000000074</v>
      </c>
      <c r="J325" s="510">
        <f t="shared" si="93"/>
        <v>2474.83</v>
      </c>
      <c r="K325" s="292">
        <f t="shared" si="94"/>
        <v>17505.169999999998</v>
      </c>
      <c r="L325" s="321">
        <f t="shared" si="104"/>
        <v>19980</v>
      </c>
      <c r="M325" s="300">
        <f t="shared" si="102"/>
        <v>0</v>
      </c>
      <c r="N325" s="292">
        <f t="shared" si="95"/>
        <v>0</v>
      </c>
      <c r="O325" s="292">
        <f t="shared" si="96"/>
        <v>0</v>
      </c>
      <c r="P325" s="293">
        <f t="shared" si="86"/>
        <v>0</v>
      </c>
      <c r="Q325" s="301">
        <f t="shared" si="103"/>
        <v>552344.84999999893</v>
      </c>
      <c r="R325" s="292">
        <f t="shared" si="97"/>
        <v>2383.41</v>
      </c>
      <c r="S325" s="292">
        <f t="shared" si="98"/>
        <v>18756.59</v>
      </c>
      <c r="T325" s="321">
        <f t="shared" si="87"/>
        <v>21140</v>
      </c>
      <c r="U325" s="134"/>
      <c r="V325" s="134"/>
      <c r="W325" s="134"/>
      <c r="X325" s="134"/>
    </row>
    <row r="326" spans="1:24" s="1" customFormat="1" ht="15" customHeight="1">
      <c r="A326" s="409">
        <f t="shared" si="99"/>
        <v>5.2499999999999998E-2</v>
      </c>
      <c r="B326" s="406">
        <f t="shared" si="88"/>
        <v>4.3150684931506844E-3</v>
      </c>
      <c r="C326" s="197">
        <f t="shared" si="89"/>
        <v>25</v>
      </c>
      <c r="D326" s="290">
        <v>293</v>
      </c>
      <c r="E326" s="300">
        <f t="shared" si="100"/>
        <v>0</v>
      </c>
      <c r="F326" s="292">
        <f t="shared" si="90"/>
        <v>0</v>
      </c>
      <c r="G326" s="292">
        <f t="shared" si="91"/>
        <v>0</v>
      </c>
      <c r="H326" s="293">
        <f t="shared" si="92"/>
        <v>0</v>
      </c>
      <c r="I326" s="301">
        <f t="shared" si="101"/>
        <v>556026.5000000007</v>
      </c>
      <c r="J326" s="510">
        <f t="shared" si="93"/>
        <v>2399.29</v>
      </c>
      <c r="K326" s="292">
        <f t="shared" si="94"/>
        <v>17580.71</v>
      </c>
      <c r="L326" s="321">
        <f t="shared" si="104"/>
        <v>19980</v>
      </c>
      <c r="M326" s="300">
        <f t="shared" si="102"/>
        <v>0</v>
      </c>
      <c r="N326" s="292">
        <f t="shared" si="95"/>
        <v>0</v>
      </c>
      <c r="O326" s="292">
        <f t="shared" si="96"/>
        <v>0</v>
      </c>
      <c r="P326" s="293">
        <f t="shared" si="86"/>
        <v>0</v>
      </c>
      <c r="Q326" s="301">
        <f t="shared" si="103"/>
        <v>533588.25999999896</v>
      </c>
      <c r="R326" s="292">
        <f t="shared" si="97"/>
        <v>2302.4699999999998</v>
      </c>
      <c r="S326" s="292">
        <f t="shared" si="98"/>
        <v>18837.53</v>
      </c>
      <c r="T326" s="321">
        <f t="shared" si="87"/>
        <v>21140</v>
      </c>
      <c r="U326" s="134"/>
      <c r="V326" s="134"/>
      <c r="W326" s="134"/>
      <c r="X326" s="134"/>
    </row>
    <row r="327" spans="1:24" s="1" customFormat="1" ht="15" customHeight="1">
      <c r="A327" s="409">
        <f t="shared" si="99"/>
        <v>5.2499999999999998E-2</v>
      </c>
      <c r="B327" s="406">
        <f t="shared" si="88"/>
        <v>4.3150684931506844E-3</v>
      </c>
      <c r="C327" s="197">
        <f t="shared" si="89"/>
        <v>25</v>
      </c>
      <c r="D327" s="290">
        <v>294</v>
      </c>
      <c r="E327" s="300">
        <f t="shared" si="100"/>
        <v>0</v>
      </c>
      <c r="F327" s="292">
        <f t="shared" si="90"/>
        <v>0</v>
      </c>
      <c r="G327" s="292">
        <f t="shared" si="91"/>
        <v>0</v>
      </c>
      <c r="H327" s="293">
        <f t="shared" si="92"/>
        <v>0</v>
      </c>
      <c r="I327" s="301">
        <f t="shared" si="101"/>
        <v>538445.79000000074</v>
      </c>
      <c r="J327" s="510">
        <f t="shared" si="93"/>
        <v>2323.4299999999998</v>
      </c>
      <c r="K327" s="292">
        <f t="shared" si="94"/>
        <v>17656.57</v>
      </c>
      <c r="L327" s="321">
        <f t="shared" si="104"/>
        <v>19980</v>
      </c>
      <c r="M327" s="300">
        <f t="shared" si="102"/>
        <v>0</v>
      </c>
      <c r="N327" s="292">
        <f t="shared" si="95"/>
        <v>0</v>
      </c>
      <c r="O327" s="292">
        <f t="shared" si="96"/>
        <v>0</v>
      </c>
      <c r="P327" s="293">
        <f t="shared" si="86"/>
        <v>0</v>
      </c>
      <c r="Q327" s="301">
        <f t="shared" si="103"/>
        <v>514750.72999999893</v>
      </c>
      <c r="R327" s="292">
        <f t="shared" si="97"/>
        <v>2221.1799999999998</v>
      </c>
      <c r="S327" s="292">
        <f t="shared" si="98"/>
        <v>18918.82</v>
      </c>
      <c r="T327" s="321">
        <f t="shared" si="87"/>
        <v>21140</v>
      </c>
      <c r="U327" s="134"/>
      <c r="V327" s="134"/>
      <c r="W327" s="134"/>
      <c r="X327" s="134"/>
    </row>
    <row r="328" spans="1:24" s="1" customFormat="1" ht="15" customHeight="1">
      <c r="A328" s="409">
        <f t="shared" si="99"/>
        <v>5.2499999999999998E-2</v>
      </c>
      <c r="B328" s="406">
        <f t="shared" si="88"/>
        <v>4.3150684931506844E-3</v>
      </c>
      <c r="C328" s="197">
        <f t="shared" si="89"/>
        <v>25</v>
      </c>
      <c r="D328" s="290">
        <v>295</v>
      </c>
      <c r="E328" s="300">
        <f t="shared" si="100"/>
        <v>0</v>
      </c>
      <c r="F328" s="292">
        <f t="shared" si="90"/>
        <v>0</v>
      </c>
      <c r="G328" s="292">
        <f t="shared" si="91"/>
        <v>0</v>
      </c>
      <c r="H328" s="293">
        <f t="shared" si="92"/>
        <v>0</v>
      </c>
      <c r="I328" s="301">
        <f t="shared" si="101"/>
        <v>520789.22000000073</v>
      </c>
      <c r="J328" s="510">
        <f t="shared" si="93"/>
        <v>2247.2399999999998</v>
      </c>
      <c r="K328" s="292">
        <f t="shared" si="94"/>
        <v>17732.760000000002</v>
      </c>
      <c r="L328" s="321">
        <f t="shared" si="104"/>
        <v>19980</v>
      </c>
      <c r="M328" s="300">
        <f t="shared" si="102"/>
        <v>0</v>
      </c>
      <c r="N328" s="292">
        <f t="shared" si="95"/>
        <v>0</v>
      </c>
      <c r="O328" s="292">
        <f t="shared" si="96"/>
        <v>0</v>
      </c>
      <c r="P328" s="293">
        <f t="shared" si="86"/>
        <v>0</v>
      </c>
      <c r="Q328" s="301">
        <f t="shared" si="103"/>
        <v>495831.90999999893</v>
      </c>
      <c r="R328" s="292">
        <f t="shared" si="97"/>
        <v>2139.5500000000002</v>
      </c>
      <c r="S328" s="292">
        <f t="shared" si="98"/>
        <v>19000.45</v>
      </c>
      <c r="T328" s="321">
        <f t="shared" si="87"/>
        <v>21140</v>
      </c>
      <c r="U328" s="134"/>
      <c r="V328" s="134"/>
      <c r="W328" s="134"/>
      <c r="X328" s="134"/>
    </row>
    <row r="329" spans="1:24" s="1" customFormat="1" ht="15" customHeight="1">
      <c r="A329" s="409">
        <f t="shared" si="99"/>
        <v>5.2499999999999998E-2</v>
      </c>
      <c r="B329" s="406">
        <f t="shared" si="88"/>
        <v>4.3150684931506844E-3</v>
      </c>
      <c r="C329" s="197">
        <f t="shared" si="89"/>
        <v>25</v>
      </c>
      <c r="D329" s="290">
        <v>296</v>
      </c>
      <c r="E329" s="300">
        <f t="shared" si="100"/>
        <v>0</v>
      </c>
      <c r="F329" s="292">
        <f t="shared" si="90"/>
        <v>0</v>
      </c>
      <c r="G329" s="292">
        <f t="shared" si="91"/>
        <v>0</v>
      </c>
      <c r="H329" s="293">
        <f t="shared" si="92"/>
        <v>0</v>
      </c>
      <c r="I329" s="301">
        <f t="shared" si="101"/>
        <v>503056.46000000072</v>
      </c>
      <c r="J329" s="510">
        <f t="shared" si="93"/>
        <v>2170.7199999999998</v>
      </c>
      <c r="K329" s="292">
        <f t="shared" si="94"/>
        <v>17809.28</v>
      </c>
      <c r="L329" s="321">
        <f t="shared" si="104"/>
        <v>19980</v>
      </c>
      <c r="M329" s="300">
        <f t="shared" si="102"/>
        <v>0</v>
      </c>
      <c r="N329" s="292">
        <f t="shared" si="95"/>
        <v>0</v>
      </c>
      <c r="O329" s="292">
        <f t="shared" si="96"/>
        <v>0</v>
      </c>
      <c r="P329" s="293">
        <f t="shared" si="86"/>
        <v>0</v>
      </c>
      <c r="Q329" s="301">
        <f t="shared" si="103"/>
        <v>476831.45999999892</v>
      </c>
      <c r="R329" s="292">
        <f t="shared" si="97"/>
        <v>2057.56</v>
      </c>
      <c r="S329" s="292">
        <f t="shared" si="98"/>
        <v>19082.439999999999</v>
      </c>
      <c r="T329" s="321">
        <f t="shared" si="87"/>
        <v>21140</v>
      </c>
      <c r="U329" s="134"/>
      <c r="V329" s="134"/>
      <c r="W329" s="134"/>
      <c r="X329" s="134"/>
    </row>
    <row r="330" spans="1:24" s="1" customFormat="1" ht="15" customHeight="1">
      <c r="A330" s="409">
        <f t="shared" si="99"/>
        <v>5.2499999999999998E-2</v>
      </c>
      <c r="B330" s="406">
        <f t="shared" si="88"/>
        <v>4.3150684931506844E-3</v>
      </c>
      <c r="C330" s="197">
        <f t="shared" si="89"/>
        <v>25</v>
      </c>
      <c r="D330" s="290">
        <v>297</v>
      </c>
      <c r="E330" s="300">
        <f t="shared" si="100"/>
        <v>0</v>
      </c>
      <c r="F330" s="292">
        <f t="shared" si="90"/>
        <v>0</v>
      </c>
      <c r="G330" s="292">
        <f t="shared" si="91"/>
        <v>0</v>
      </c>
      <c r="H330" s="293">
        <f t="shared" si="92"/>
        <v>0</v>
      </c>
      <c r="I330" s="301">
        <f t="shared" si="101"/>
        <v>485247.18000000075</v>
      </c>
      <c r="J330" s="510">
        <f t="shared" si="93"/>
        <v>2093.87</v>
      </c>
      <c r="K330" s="292">
        <f t="shared" si="94"/>
        <v>17886.13</v>
      </c>
      <c r="L330" s="321">
        <f t="shared" si="104"/>
        <v>19980</v>
      </c>
      <c r="M330" s="300">
        <f t="shared" si="102"/>
        <v>0</v>
      </c>
      <c r="N330" s="292">
        <f t="shared" si="95"/>
        <v>0</v>
      </c>
      <c r="O330" s="292">
        <f t="shared" si="96"/>
        <v>0</v>
      </c>
      <c r="P330" s="293">
        <f t="shared" si="86"/>
        <v>0</v>
      </c>
      <c r="Q330" s="301">
        <f t="shared" si="103"/>
        <v>457749.01999999891</v>
      </c>
      <c r="R330" s="292">
        <f t="shared" si="97"/>
        <v>1975.22</v>
      </c>
      <c r="S330" s="292">
        <f t="shared" si="98"/>
        <v>19164.78</v>
      </c>
      <c r="T330" s="321">
        <f t="shared" si="87"/>
        <v>21140</v>
      </c>
      <c r="U330" s="134"/>
      <c r="V330" s="134"/>
      <c r="W330" s="134"/>
      <c r="X330" s="134"/>
    </row>
    <row r="331" spans="1:24" s="1" customFormat="1" ht="15" customHeight="1">
      <c r="A331" s="409">
        <f t="shared" si="99"/>
        <v>5.2499999999999998E-2</v>
      </c>
      <c r="B331" s="406">
        <f t="shared" si="88"/>
        <v>4.3150684931506844E-3</v>
      </c>
      <c r="C331" s="197">
        <f t="shared" si="89"/>
        <v>25</v>
      </c>
      <c r="D331" s="290">
        <v>298</v>
      </c>
      <c r="E331" s="300">
        <f t="shared" si="100"/>
        <v>0</v>
      </c>
      <c r="F331" s="292">
        <f t="shared" si="90"/>
        <v>0</v>
      </c>
      <c r="G331" s="292">
        <f t="shared" si="91"/>
        <v>0</v>
      </c>
      <c r="H331" s="293">
        <f t="shared" si="92"/>
        <v>0</v>
      </c>
      <c r="I331" s="301">
        <f t="shared" si="101"/>
        <v>467361.05000000075</v>
      </c>
      <c r="J331" s="510">
        <f t="shared" si="93"/>
        <v>2016.69</v>
      </c>
      <c r="K331" s="292">
        <f t="shared" si="94"/>
        <v>17963.310000000001</v>
      </c>
      <c r="L331" s="321">
        <f t="shared" si="104"/>
        <v>19980</v>
      </c>
      <c r="M331" s="300">
        <f t="shared" si="102"/>
        <v>0</v>
      </c>
      <c r="N331" s="292">
        <f t="shared" si="95"/>
        <v>0</v>
      </c>
      <c r="O331" s="292">
        <f t="shared" si="96"/>
        <v>0</v>
      </c>
      <c r="P331" s="293">
        <f t="shared" si="86"/>
        <v>0</v>
      </c>
      <c r="Q331" s="301">
        <f t="shared" si="103"/>
        <v>438584.23999999894</v>
      </c>
      <c r="R331" s="292">
        <f t="shared" si="97"/>
        <v>1892.52</v>
      </c>
      <c r="S331" s="292">
        <f t="shared" si="98"/>
        <v>19247.48</v>
      </c>
      <c r="T331" s="321">
        <f t="shared" si="87"/>
        <v>21140</v>
      </c>
      <c r="U331" s="134"/>
      <c r="V331" s="134"/>
      <c r="W331" s="134"/>
      <c r="X331" s="134"/>
    </row>
    <row r="332" spans="1:24" s="1" customFormat="1" ht="15" customHeight="1">
      <c r="A332" s="409">
        <f t="shared" si="99"/>
        <v>5.2499999999999998E-2</v>
      </c>
      <c r="B332" s="406">
        <f t="shared" si="88"/>
        <v>4.3150684931506844E-3</v>
      </c>
      <c r="C332" s="197">
        <f t="shared" si="89"/>
        <v>25</v>
      </c>
      <c r="D332" s="290">
        <v>299</v>
      </c>
      <c r="E332" s="300">
        <f t="shared" si="100"/>
        <v>0</v>
      </c>
      <c r="F332" s="292">
        <f t="shared" si="90"/>
        <v>0</v>
      </c>
      <c r="G332" s="292">
        <f t="shared" si="91"/>
        <v>0</v>
      </c>
      <c r="H332" s="293">
        <f t="shared" si="92"/>
        <v>0</v>
      </c>
      <c r="I332" s="301">
        <f t="shared" si="101"/>
        <v>449397.74000000075</v>
      </c>
      <c r="J332" s="510">
        <f t="shared" si="93"/>
        <v>1939.18</v>
      </c>
      <c r="K332" s="292">
        <f t="shared" si="94"/>
        <v>18040.82</v>
      </c>
      <c r="L332" s="321">
        <f t="shared" si="104"/>
        <v>19980</v>
      </c>
      <c r="M332" s="300">
        <f t="shared" si="102"/>
        <v>0</v>
      </c>
      <c r="N332" s="292">
        <f t="shared" si="95"/>
        <v>0</v>
      </c>
      <c r="O332" s="292">
        <f t="shared" si="96"/>
        <v>0</v>
      </c>
      <c r="P332" s="293">
        <f t="shared" si="86"/>
        <v>0</v>
      </c>
      <c r="Q332" s="301">
        <f t="shared" si="103"/>
        <v>419336.75999999896</v>
      </c>
      <c r="R332" s="292">
        <f t="shared" si="97"/>
        <v>1809.47</v>
      </c>
      <c r="S332" s="292">
        <f t="shared" si="98"/>
        <v>19330.53</v>
      </c>
      <c r="T332" s="321">
        <f t="shared" si="87"/>
        <v>21140</v>
      </c>
      <c r="U332" s="134"/>
      <c r="V332" s="134"/>
      <c r="W332" s="134"/>
      <c r="X332" s="134"/>
    </row>
    <row r="333" spans="1:24" s="1" customFormat="1" ht="15" customHeight="1">
      <c r="A333" s="409">
        <f t="shared" si="99"/>
        <v>5.2499999999999998E-2</v>
      </c>
      <c r="B333" s="406">
        <f t="shared" si="88"/>
        <v>4.3150684931506844E-3</v>
      </c>
      <c r="C333" s="197">
        <f t="shared" si="89"/>
        <v>25</v>
      </c>
      <c r="D333" s="290">
        <v>300</v>
      </c>
      <c r="E333" s="300">
        <f t="shared" si="100"/>
        <v>0</v>
      </c>
      <c r="F333" s="292">
        <f t="shared" si="90"/>
        <v>0</v>
      </c>
      <c r="G333" s="292">
        <f t="shared" si="91"/>
        <v>0</v>
      </c>
      <c r="H333" s="293">
        <f t="shared" si="92"/>
        <v>0</v>
      </c>
      <c r="I333" s="301">
        <f t="shared" si="101"/>
        <v>431356.92000000074</v>
      </c>
      <c r="J333" s="510">
        <f t="shared" si="93"/>
        <v>1861.33</v>
      </c>
      <c r="K333" s="292">
        <f t="shared" si="94"/>
        <v>18118.669999999998</v>
      </c>
      <c r="L333" s="321">
        <f t="shared" si="104"/>
        <v>19980</v>
      </c>
      <c r="M333" s="300">
        <f t="shared" si="102"/>
        <v>0</v>
      </c>
      <c r="N333" s="292">
        <f t="shared" si="95"/>
        <v>0</v>
      </c>
      <c r="O333" s="292">
        <f t="shared" si="96"/>
        <v>0</v>
      </c>
      <c r="P333" s="293">
        <f t="shared" si="86"/>
        <v>0</v>
      </c>
      <c r="Q333" s="301">
        <f t="shared" si="103"/>
        <v>400006.22999999893</v>
      </c>
      <c r="R333" s="292">
        <f t="shared" si="97"/>
        <v>1726.05</v>
      </c>
      <c r="S333" s="292">
        <f t="shared" si="98"/>
        <v>19413.95</v>
      </c>
      <c r="T333" s="321">
        <f t="shared" si="87"/>
        <v>21140</v>
      </c>
      <c r="U333" s="134"/>
      <c r="V333" s="134"/>
      <c r="W333" s="134"/>
      <c r="X333" s="134"/>
    </row>
    <row r="334" spans="1:24" s="1" customFormat="1" ht="15" customHeight="1">
      <c r="A334" s="409">
        <f t="shared" si="99"/>
        <v>5.2499999999999998E-2</v>
      </c>
      <c r="B334" s="406">
        <f t="shared" si="88"/>
        <v>4.3150684931506844E-3</v>
      </c>
      <c r="C334" s="197">
        <f t="shared" si="89"/>
        <v>26</v>
      </c>
      <c r="D334" s="290">
        <v>301</v>
      </c>
      <c r="E334" s="300">
        <f t="shared" si="100"/>
        <v>0</v>
      </c>
      <c r="F334" s="292">
        <f t="shared" si="90"/>
        <v>0</v>
      </c>
      <c r="G334" s="292">
        <f t="shared" si="91"/>
        <v>0</v>
      </c>
      <c r="H334" s="293">
        <f t="shared" si="92"/>
        <v>0</v>
      </c>
      <c r="I334" s="301">
        <f t="shared" si="101"/>
        <v>413238.25000000076</v>
      </c>
      <c r="J334" s="510">
        <f t="shared" si="93"/>
        <v>1783.15</v>
      </c>
      <c r="K334" s="292">
        <f t="shared" si="94"/>
        <v>18196.849999999999</v>
      </c>
      <c r="L334" s="321">
        <f t="shared" si="104"/>
        <v>19980</v>
      </c>
      <c r="M334" s="300">
        <f t="shared" si="102"/>
        <v>0</v>
      </c>
      <c r="N334" s="292">
        <f t="shared" si="95"/>
        <v>0</v>
      </c>
      <c r="O334" s="292">
        <f t="shared" si="96"/>
        <v>0</v>
      </c>
      <c r="P334" s="293">
        <f t="shared" si="86"/>
        <v>0</v>
      </c>
      <c r="Q334" s="301">
        <f t="shared" si="103"/>
        <v>380592.27999999892</v>
      </c>
      <c r="R334" s="292">
        <f t="shared" si="97"/>
        <v>1642.28</v>
      </c>
      <c r="S334" s="292">
        <f t="shared" si="98"/>
        <v>19497.72</v>
      </c>
      <c r="T334" s="321">
        <f t="shared" si="87"/>
        <v>21140</v>
      </c>
      <c r="U334" s="134"/>
      <c r="V334" s="134"/>
      <c r="W334" s="134"/>
      <c r="X334" s="134"/>
    </row>
    <row r="335" spans="1:24" s="1" customFormat="1" ht="15" customHeight="1">
      <c r="A335" s="409">
        <f t="shared" si="99"/>
        <v>5.2499999999999998E-2</v>
      </c>
      <c r="B335" s="406">
        <f t="shared" si="88"/>
        <v>4.3150684931506844E-3</v>
      </c>
      <c r="C335" s="197">
        <f t="shared" si="89"/>
        <v>26</v>
      </c>
      <c r="D335" s="290">
        <v>302</v>
      </c>
      <c r="E335" s="300">
        <f t="shared" si="100"/>
        <v>0</v>
      </c>
      <c r="F335" s="292">
        <f t="shared" si="90"/>
        <v>0</v>
      </c>
      <c r="G335" s="292">
        <f t="shared" si="91"/>
        <v>0</v>
      </c>
      <c r="H335" s="293">
        <f t="shared" si="92"/>
        <v>0</v>
      </c>
      <c r="I335" s="301">
        <f t="shared" si="101"/>
        <v>395041.40000000078</v>
      </c>
      <c r="J335" s="510">
        <f t="shared" si="93"/>
        <v>1704.63</v>
      </c>
      <c r="K335" s="292">
        <f t="shared" si="94"/>
        <v>18275.37</v>
      </c>
      <c r="L335" s="321">
        <f t="shared" si="104"/>
        <v>19980</v>
      </c>
      <c r="M335" s="300">
        <f t="shared" si="102"/>
        <v>0</v>
      </c>
      <c r="N335" s="292">
        <f t="shared" si="95"/>
        <v>0</v>
      </c>
      <c r="O335" s="292">
        <f t="shared" si="96"/>
        <v>0</v>
      </c>
      <c r="P335" s="293">
        <f t="shared" si="86"/>
        <v>0</v>
      </c>
      <c r="Q335" s="301">
        <f t="shared" si="103"/>
        <v>361094.55999999889</v>
      </c>
      <c r="R335" s="292">
        <f t="shared" si="97"/>
        <v>1558.15</v>
      </c>
      <c r="S335" s="292">
        <f t="shared" si="98"/>
        <v>19581.849999999999</v>
      </c>
      <c r="T335" s="321">
        <f t="shared" si="87"/>
        <v>21140</v>
      </c>
      <c r="U335" s="134"/>
      <c r="V335" s="134"/>
      <c r="W335" s="134"/>
      <c r="X335" s="134"/>
    </row>
    <row r="336" spans="1:24" s="1" customFormat="1" ht="15" customHeight="1">
      <c r="A336" s="409">
        <f t="shared" si="99"/>
        <v>5.2499999999999998E-2</v>
      </c>
      <c r="B336" s="406">
        <f t="shared" si="88"/>
        <v>4.3150684931506844E-3</v>
      </c>
      <c r="C336" s="197">
        <f t="shared" si="89"/>
        <v>26</v>
      </c>
      <c r="D336" s="290">
        <v>303</v>
      </c>
      <c r="E336" s="300">
        <f t="shared" si="100"/>
        <v>0</v>
      </c>
      <c r="F336" s="292">
        <f t="shared" si="90"/>
        <v>0</v>
      </c>
      <c r="G336" s="292">
        <f t="shared" si="91"/>
        <v>0</v>
      </c>
      <c r="H336" s="293">
        <f t="shared" si="92"/>
        <v>0</v>
      </c>
      <c r="I336" s="301">
        <f t="shared" si="101"/>
        <v>376766.03000000078</v>
      </c>
      <c r="J336" s="510">
        <f t="shared" si="93"/>
        <v>1625.77</v>
      </c>
      <c r="K336" s="292">
        <f t="shared" si="94"/>
        <v>18354.23</v>
      </c>
      <c r="L336" s="321">
        <f t="shared" si="104"/>
        <v>19980</v>
      </c>
      <c r="M336" s="300">
        <f t="shared" si="102"/>
        <v>0</v>
      </c>
      <c r="N336" s="292">
        <f t="shared" si="95"/>
        <v>0</v>
      </c>
      <c r="O336" s="292">
        <f t="shared" si="96"/>
        <v>0</v>
      </c>
      <c r="P336" s="293">
        <f t="shared" si="86"/>
        <v>0</v>
      </c>
      <c r="Q336" s="301">
        <f t="shared" si="103"/>
        <v>341512.70999999892</v>
      </c>
      <c r="R336" s="292">
        <f t="shared" si="97"/>
        <v>1473.65</v>
      </c>
      <c r="S336" s="292">
        <f t="shared" si="98"/>
        <v>19666.349999999999</v>
      </c>
      <c r="T336" s="321">
        <f t="shared" si="87"/>
        <v>21140</v>
      </c>
      <c r="U336" s="134"/>
      <c r="V336" s="134"/>
      <c r="W336" s="134"/>
      <c r="X336" s="134"/>
    </row>
    <row r="337" spans="1:24" s="1" customFormat="1" ht="15" customHeight="1">
      <c r="A337" s="409">
        <f t="shared" si="99"/>
        <v>5.2499999999999998E-2</v>
      </c>
      <c r="B337" s="406">
        <f t="shared" si="88"/>
        <v>4.3150684931506844E-3</v>
      </c>
      <c r="C337" s="197">
        <f t="shared" si="89"/>
        <v>26</v>
      </c>
      <c r="D337" s="290">
        <v>304</v>
      </c>
      <c r="E337" s="300">
        <f t="shared" si="100"/>
        <v>0</v>
      </c>
      <c r="F337" s="292">
        <f t="shared" si="90"/>
        <v>0</v>
      </c>
      <c r="G337" s="292">
        <f t="shared" si="91"/>
        <v>0</v>
      </c>
      <c r="H337" s="293">
        <f t="shared" si="92"/>
        <v>0</v>
      </c>
      <c r="I337" s="301">
        <f t="shared" si="101"/>
        <v>358411.8000000008</v>
      </c>
      <c r="J337" s="510">
        <f t="shared" si="93"/>
        <v>1546.57</v>
      </c>
      <c r="K337" s="292">
        <f t="shared" si="94"/>
        <v>18433.43</v>
      </c>
      <c r="L337" s="321">
        <f t="shared" si="104"/>
        <v>19980</v>
      </c>
      <c r="M337" s="300">
        <f t="shared" si="102"/>
        <v>0</v>
      </c>
      <c r="N337" s="292">
        <f t="shared" si="95"/>
        <v>0</v>
      </c>
      <c r="O337" s="292">
        <f t="shared" si="96"/>
        <v>0</v>
      </c>
      <c r="P337" s="293">
        <f t="shared" si="86"/>
        <v>0</v>
      </c>
      <c r="Q337" s="301">
        <f t="shared" si="103"/>
        <v>321846.35999999894</v>
      </c>
      <c r="R337" s="292">
        <f t="shared" si="97"/>
        <v>1388.79</v>
      </c>
      <c r="S337" s="292">
        <f t="shared" si="98"/>
        <v>19751.21</v>
      </c>
      <c r="T337" s="321">
        <f t="shared" si="87"/>
        <v>21140</v>
      </c>
      <c r="U337" s="134"/>
      <c r="V337" s="134"/>
      <c r="W337" s="134"/>
      <c r="X337" s="134"/>
    </row>
    <row r="338" spans="1:24" s="1" customFormat="1" ht="15" customHeight="1">
      <c r="A338" s="409">
        <f t="shared" si="99"/>
        <v>5.2499999999999998E-2</v>
      </c>
      <c r="B338" s="406">
        <f t="shared" si="88"/>
        <v>4.3150684931506844E-3</v>
      </c>
      <c r="C338" s="197">
        <f t="shared" si="89"/>
        <v>26</v>
      </c>
      <c r="D338" s="290">
        <v>305</v>
      </c>
      <c r="E338" s="300">
        <f t="shared" si="100"/>
        <v>0</v>
      </c>
      <c r="F338" s="292">
        <f t="shared" si="90"/>
        <v>0</v>
      </c>
      <c r="G338" s="292">
        <f t="shared" si="91"/>
        <v>0</v>
      </c>
      <c r="H338" s="293">
        <f t="shared" si="92"/>
        <v>0</v>
      </c>
      <c r="I338" s="301">
        <f t="shared" si="101"/>
        <v>339978.37000000081</v>
      </c>
      <c r="J338" s="510">
        <f t="shared" si="93"/>
        <v>1467.03</v>
      </c>
      <c r="K338" s="292">
        <f t="shared" si="94"/>
        <v>18512.97</v>
      </c>
      <c r="L338" s="321">
        <f t="shared" si="104"/>
        <v>19980</v>
      </c>
      <c r="M338" s="300">
        <f t="shared" si="102"/>
        <v>0</v>
      </c>
      <c r="N338" s="292">
        <f t="shared" si="95"/>
        <v>0</v>
      </c>
      <c r="O338" s="292">
        <f t="shared" si="96"/>
        <v>0</v>
      </c>
      <c r="P338" s="293">
        <f t="shared" ref="P338:P403" si="105">IF(M338&lt;$M$10,M338+N338,$M$11)</f>
        <v>0</v>
      </c>
      <c r="Q338" s="301">
        <f t="shared" si="103"/>
        <v>302095.14999999892</v>
      </c>
      <c r="R338" s="292">
        <f t="shared" si="97"/>
        <v>1303.56</v>
      </c>
      <c r="S338" s="292">
        <f t="shared" si="98"/>
        <v>19836.439999999999</v>
      </c>
      <c r="T338" s="321">
        <f t="shared" si="87"/>
        <v>21140</v>
      </c>
      <c r="U338" s="134"/>
      <c r="V338" s="134"/>
      <c r="W338" s="134"/>
      <c r="X338" s="134"/>
    </row>
    <row r="339" spans="1:24" s="1" customFormat="1" ht="15" customHeight="1">
      <c r="A339" s="409">
        <f t="shared" si="99"/>
        <v>5.2499999999999998E-2</v>
      </c>
      <c r="B339" s="406">
        <f t="shared" si="88"/>
        <v>4.3150684931506844E-3</v>
      </c>
      <c r="C339" s="197">
        <f t="shared" si="89"/>
        <v>26</v>
      </c>
      <c r="D339" s="290">
        <v>306</v>
      </c>
      <c r="E339" s="300">
        <f t="shared" si="100"/>
        <v>0</v>
      </c>
      <c r="F339" s="292">
        <f t="shared" si="90"/>
        <v>0</v>
      </c>
      <c r="G339" s="292">
        <f t="shared" si="91"/>
        <v>0</v>
      </c>
      <c r="H339" s="293">
        <f t="shared" si="92"/>
        <v>0</v>
      </c>
      <c r="I339" s="301">
        <f t="shared" si="101"/>
        <v>321465.40000000084</v>
      </c>
      <c r="J339" s="510">
        <f t="shared" si="93"/>
        <v>1387.15</v>
      </c>
      <c r="K339" s="292">
        <f t="shared" si="94"/>
        <v>18592.849999999999</v>
      </c>
      <c r="L339" s="321">
        <f t="shared" si="104"/>
        <v>19980</v>
      </c>
      <c r="M339" s="300">
        <f t="shared" si="102"/>
        <v>0</v>
      </c>
      <c r="N339" s="292">
        <f t="shared" si="95"/>
        <v>0</v>
      </c>
      <c r="O339" s="292">
        <f t="shared" si="96"/>
        <v>0</v>
      </c>
      <c r="P339" s="293">
        <f t="shared" si="105"/>
        <v>0</v>
      </c>
      <c r="Q339" s="301">
        <f t="shared" si="103"/>
        <v>282258.70999999892</v>
      </c>
      <c r="R339" s="292">
        <f t="shared" si="97"/>
        <v>1217.97</v>
      </c>
      <c r="S339" s="292">
        <f t="shared" si="98"/>
        <v>19922.03</v>
      </c>
      <c r="T339" s="321">
        <f t="shared" si="87"/>
        <v>21140</v>
      </c>
      <c r="U339" s="134"/>
      <c r="V339" s="134"/>
      <c r="W339" s="134"/>
      <c r="X339" s="134"/>
    </row>
    <row r="340" spans="1:24" s="1" customFormat="1" ht="15" customHeight="1">
      <c r="A340" s="409">
        <f t="shared" si="99"/>
        <v>5.2499999999999998E-2</v>
      </c>
      <c r="B340" s="406">
        <f t="shared" si="88"/>
        <v>4.3150684931506844E-3</v>
      </c>
      <c r="C340" s="197">
        <f t="shared" si="89"/>
        <v>26</v>
      </c>
      <c r="D340" s="290">
        <v>307</v>
      </c>
      <c r="E340" s="300">
        <f t="shared" si="100"/>
        <v>0</v>
      </c>
      <c r="F340" s="292">
        <f t="shared" si="90"/>
        <v>0</v>
      </c>
      <c r="G340" s="292">
        <f t="shared" si="91"/>
        <v>0</v>
      </c>
      <c r="H340" s="293">
        <f t="shared" si="92"/>
        <v>0</v>
      </c>
      <c r="I340" s="301">
        <f t="shared" si="101"/>
        <v>302872.55000000086</v>
      </c>
      <c r="J340" s="510">
        <f t="shared" si="93"/>
        <v>1306.92</v>
      </c>
      <c r="K340" s="292">
        <f t="shared" si="94"/>
        <v>18673.080000000002</v>
      </c>
      <c r="L340" s="321">
        <f t="shared" si="104"/>
        <v>19980</v>
      </c>
      <c r="M340" s="300">
        <f t="shared" si="102"/>
        <v>0</v>
      </c>
      <c r="N340" s="292">
        <f t="shared" si="95"/>
        <v>0</v>
      </c>
      <c r="O340" s="292">
        <f t="shared" si="96"/>
        <v>0</v>
      </c>
      <c r="P340" s="293">
        <f t="shared" si="105"/>
        <v>0</v>
      </c>
      <c r="Q340" s="301">
        <f t="shared" si="103"/>
        <v>262336.67999999889</v>
      </c>
      <c r="R340" s="292">
        <f t="shared" si="97"/>
        <v>1132</v>
      </c>
      <c r="S340" s="292">
        <f t="shared" si="98"/>
        <v>20008</v>
      </c>
      <c r="T340" s="321">
        <f t="shared" si="87"/>
        <v>21140</v>
      </c>
      <c r="U340" s="134"/>
      <c r="V340" s="134"/>
      <c r="W340" s="134"/>
      <c r="X340" s="134"/>
    </row>
    <row r="341" spans="1:24" s="1" customFormat="1" ht="15" customHeight="1">
      <c r="A341" s="409">
        <f t="shared" si="99"/>
        <v>5.2499999999999998E-2</v>
      </c>
      <c r="B341" s="406">
        <f t="shared" si="88"/>
        <v>4.3150684931506844E-3</v>
      </c>
      <c r="C341" s="197">
        <f t="shared" si="89"/>
        <v>26</v>
      </c>
      <c r="D341" s="290">
        <v>308</v>
      </c>
      <c r="E341" s="300">
        <f t="shared" si="100"/>
        <v>0</v>
      </c>
      <c r="F341" s="292">
        <f t="shared" si="90"/>
        <v>0</v>
      </c>
      <c r="G341" s="292">
        <f t="shared" si="91"/>
        <v>0</v>
      </c>
      <c r="H341" s="293">
        <f t="shared" si="92"/>
        <v>0</v>
      </c>
      <c r="I341" s="301">
        <f t="shared" si="101"/>
        <v>284199.47000000085</v>
      </c>
      <c r="J341" s="510">
        <f t="shared" si="93"/>
        <v>1226.3399999999999</v>
      </c>
      <c r="K341" s="292">
        <f t="shared" si="94"/>
        <v>18753.66</v>
      </c>
      <c r="L341" s="321">
        <f t="shared" si="104"/>
        <v>19980</v>
      </c>
      <c r="M341" s="300">
        <f t="shared" si="102"/>
        <v>0</v>
      </c>
      <c r="N341" s="292">
        <f t="shared" si="95"/>
        <v>0</v>
      </c>
      <c r="O341" s="292">
        <f t="shared" si="96"/>
        <v>0</v>
      </c>
      <c r="P341" s="293">
        <f t="shared" si="105"/>
        <v>0</v>
      </c>
      <c r="Q341" s="301">
        <f t="shared" si="103"/>
        <v>242328.67999999889</v>
      </c>
      <c r="R341" s="292">
        <f t="shared" si="97"/>
        <v>1045.6600000000001</v>
      </c>
      <c r="S341" s="292">
        <f t="shared" si="98"/>
        <v>20094.34</v>
      </c>
      <c r="T341" s="321">
        <f t="shared" si="87"/>
        <v>21140</v>
      </c>
      <c r="U341" s="134"/>
      <c r="V341" s="134"/>
      <c r="W341" s="134"/>
      <c r="X341" s="134"/>
    </row>
    <row r="342" spans="1:24" s="1" customFormat="1" ht="15" customHeight="1">
      <c r="A342" s="409">
        <f t="shared" si="99"/>
        <v>5.2499999999999998E-2</v>
      </c>
      <c r="B342" s="406">
        <f t="shared" si="88"/>
        <v>4.3150684931506844E-3</v>
      </c>
      <c r="C342" s="197">
        <f t="shared" si="89"/>
        <v>26</v>
      </c>
      <c r="D342" s="290">
        <v>309</v>
      </c>
      <c r="E342" s="300">
        <f t="shared" si="100"/>
        <v>0</v>
      </c>
      <c r="F342" s="292">
        <f t="shared" si="90"/>
        <v>0</v>
      </c>
      <c r="G342" s="292">
        <f t="shared" si="91"/>
        <v>0</v>
      </c>
      <c r="H342" s="293">
        <f t="shared" si="92"/>
        <v>0</v>
      </c>
      <c r="I342" s="301">
        <f t="shared" si="101"/>
        <v>265445.81000000087</v>
      </c>
      <c r="J342" s="510">
        <f t="shared" si="93"/>
        <v>1145.42</v>
      </c>
      <c r="K342" s="292">
        <f t="shared" si="94"/>
        <v>18834.580000000002</v>
      </c>
      <c r="L342" s="321">
        <f t="shared" si="104"/>
        <v>19980</v>
      </c>
      <c r="M342" s="300">
        <f t="shared" si="102"/>
        <v>0</v>
      </c>
      <c r="N342" s="292">
        <f t="shared" si="95"/>
        <v>0</v>
      </c>
      <c r="O342" s="292">
        <f t="shared" si="96"/>
        <v>0</v>
      </c>
      <c r="P342" s="293">
        <f t="shared" si="105"/>
        <v>0</v>
      </c>
      <c r="Q342" s="301">
        <f t="shared" si="103"/>
        <v>222234.33999999889</v>
      </c>
      <c r="R342" s="292">
        <f t="shared" si="97"/>
        <v>958.96</v>
      </c>
      <c r="S342" s="292">
        <f t="shared" si="98"/>
        <v>20181.04</v>
      </c>
      <c r="T342" s="321">
        <f t="shared" si="87"/>
        <v>21140</v>
      </c>
      <c r="U342" s="134"/>
      <c r="V342" s="134"/>
      <c r="W342" s="134"/>
      <c r="X342" s="134"/>
    </row>
    <row r="343" spans="1:24" s="1" customFormat="1" ht="15" customHeight="1">
      <c r="A343" s="409">
        <f t="shared" si="99"/>
        <v>5.2499999999999998E-2</v>
      </c>
      <c r="B343" s="406">
        <f t="shared" si="88"/>
        <v>4.3150684931506844E-3</v>
      </c>
      <c r="C343" s="197">
        <f t="shared" si="89"/>
        <v>26</v>
      </c>
      <c r="D343" s="290">
        <v>310</v>
      </c>
      <c r="E343" s="300">
        <f t="shared" si="100"/>
        <v>0</v>
      </c>
      <c r="F343" s="292">
        <f t="shared" si="90"/>
        <v>0</v>
      </c>
      <c r="G343" s="292">
        <f t="shared" si="91"/>
        <v>0</v>
      </c>
      <c r="H343" s="293">
        <f t="shared" si="92"/>
        <v>0</v>
      </c>
      <c r="I343" s="301">
        <f t="shared" si="101"/>
        <v>246611.23000000085</v>
      </c>
      <c r="J343" s="510">
        <f t="shared" si="93"/>
        <v>1064.1400000000001</v>
      </c>
      <c r="K343" s="292">
        <f t="shared" si="94"/>
        <v>18915.86</v>
      </c>
      <c r="L343" s="321">
        <f t="shared" si="104"/>
        <v>19980</v>
      </c>
      <c r="M343" s="300">
        <f t="shared" si="102"/>
        <v>0</v>
      </c>
      <c r="N343" s="292">
        <f t="shared" si="95"/>
        <v>0</v>
      </c>
      <c r="O343" s="292">
        <f t="shared" si="96"/>
        <v>0</v>
      </c>
      <c r="P343" s="293">
        <f t="shared" si="105"/>
        <v>0</v>
      </c>
      <c r="Q343" s="301">
        <f t="shared" si="103"/>
        <v>202053.29999999888</v>
      </c>
      <c r="R343" s="292">
        <f t="shared" si="97"/>
        <v>871.87</v>
      </c>
      <c r="S343" s="292">
        <f t="shared" si="98"/>
        <v>20268.13</v>
      </c>
      <c r="T343" s="321">
        <f t="shared" si="87"/>
        <v>21140</v>
      </c>
      <c r="U343" s="134"/>
      <c r="V343" s="134"/>
      <c r="W343" s="134"/>
      <c r="X343" s="134"/>
    </row>
    <row r="344" spans="1:24" s="1" customFormat="1" ht="15" customHeight="1">
      <c r="A344" s="409">
        <f t="shared" si="99"/>
        <v>5.2499999999999998E-2</v>
      </c>
      <c r="B344" s="406">
        <f t="shared" si="88"/>
        <v>4.3150684931506844E-3</v>
      </c>
      <c r="C344" s="197">
        <f t="shared" si="89"/>
        <v>26</v>
      </c>
      <c r="D344" s="290">
        <v>311</v>
      </c>
      <c r="E344" s="300">
        <f t="shared" si="100"/>
        <v>0</v>
      </c>
      <c r="F344" s="292">
        <f t="shared" si="90"/>
        <v>0</v>
      </c>
      <c r="G344" s="292">
        <f t="shared" si="91"/>
        <v>0</v>
      </c>
      <c r="H344" s="293">
        <f t="shared" si="92"/>
        <v>0</v>
      </c>
      <c r="I344" s="301">
        <f t="shared" si="101"/>
        <v>227695.37000000087</v>
      </c>
      <c r="J344" s="510">
        <f t="shared" si="93"/>
        <v>982.52</v>
      </c>
      <c r="K344" s="292">
        <f t="shared" si="94"/>
        <v>18997.48</v>
      </c>
      <c r="L344" s="321">
        <f t="shared" si="104"/>
        <v>19980</v>
      </c>
      <c r="M344" s="300">
        <f t="shared" si="102"/>
        <v>0</v>
      </c>
      <c r="N344" s="292">
        <f t="shared" si="95"/>
        <v>0</v>
      </c>
      <c r="O344" s="292">
        <f t="shared" si="96"/>
        <v>0</v>
      </c>
      <c r="P344" s="293">
        <f t="shared" si="105"/>
        <v>0</v>
      </c>
      <c r="Q344" s="301">
        <f t="shared" si="103"/>
        <v>181785.16999999888</v>
      </c>
      <c r="R344" s="292">
        <f t="shared" si="97"/>
        <v>784.42</v>
      </c>
      <c r="S344" s="292">
        <f t="shared" si="98"/>
        <v>20355.580000000002</v>
      </c>
      <c r="T344" s="321">
        <f t="shared" si="87"/>
        <v>21140</v>
      </c>
      <c r="U344" s="134"/>
      <c r="V344" s="134"/>
      <c r="W344" s="134"/>
      <c r="X344" s="134"/>
    </row>
    <row r="345" spans="1:24" s="1" customFormat="1" ht="15" customHeight="1">
      <c r="A345" s="409">
        <f t="shared" si="99"/>
        <v>5.2499999999999998E-2</v>
      </c>
      <c r="B345" s="406">
        <f t="shared" si="88"/>
        <v>4.3150684931506844E-3</v>
      </c>
      <c r="C345" s="197">
        <f t="shared" si="89"/>
        <v>26</v>
      </c>
      <c r="D345" s="290">
        <v>312</v>
      </c>
      <c r="E345" s="300">
        <f t="shared" si="100"/>
        <v>0</v>
      </c>
      <c r="F345" s="292">
        <f t="shared" si="90"/>
        <v>0</v>
      </c>
      <c r="G345" s="292">
        <f t="shared" si="91"/>
        <v>0</v>
      </c>
      <c r="H345" s="293">
        <f t="shared" si="92"/>
        <v>0</v>
      </c>
      <c r="I345" s="301">
        <f t="shared" si="101"/>
        <v>208697.89000000086</v>
      </c>
      <c r="J345" s="510">
        <f t="shared" si="93"/>
        <v>900.55</v>
      </c>
      <c r="K345" s="292">
        <f t="shared" si="94"/>
        <v>19079.45</v>
      </c>
      <c r="L345" s="321">
        <f t="shared" si="104"/>
        <v>19980</v>
      </c>
      <c r="M345" s="300">
        <f t="shared" si="102"/>
        <v>0</v>
      </c>
      <c r="N345" s="292">
        <f t="shared" si="95"/>
        <v>0</v>
      </c>
      <c r="O345" s="292">
        <f t="shared" si="96"/>
        <v>0</v>
      </c>
      <c r="P345" s="293">
        <f t="shared" si="105"/>
        <v>0</v>
      </c>
      <c r="Q345" s="301">
        <f t="shared" si="103"/>
        <v>161429.58999999886</v>
      </c>
      <c r="R345" s="292">
        <f t="shared" si="97"/>
        <v>696.58</v>
      </c>
      <c r="S345" s="292">
        <f t="shared" si="98"/>
        <v>20443.419999999998</v>
      </c>
      <c r="T345" s="321">
        <f t="shared" si="87"/>
        <v>21140</v>
      </c>
      <c r="U345" s="134"/>
      <c r="V345" s="134"/>
      <c r="W345" s="134"/>
      <c r="X345" s="134"/>
    </row>
    <row r="346" spans="1:24" s="1" customFormat="1" ht="15" customHeight="1">
      <c r="A346" s="409">
        <f t="shared" si="99"/>
        <v>5.2499999999999998E-2</v>
      </c>
      <c r="B346" s="406">
        <f t="shared" si="88"/>
        <v>4.3150684931506844E-3</v>
      </c>
      <c r="C346" s="197">
        <f t="shared" si="89"/>
        <v>27</v>
      </c>
      <c r="D346" s="290">
        <v>313</v>
      </c>
      <c r="E346" s="300">
        <f t="shared" si="100"/>
        <v>0</v>
      </c>
      <c r="F346" s="292">
        <f t="shared" si="90"/>
        <v>0</v>
      </c>
      <c r="G346" s="292">
        <f t="shared" si="91"/>
        <v>0</v>
      </c>
      <c r="H346" s="293">
        <f t="shared" si="92"/>
        <v>0</v>
      </c>
      <c r="I346" s="301">
        <f t="shared" si="101"/>
        <v>189618.44000000085</v>
      </c>
      <c r="J346" s="510">
        <f t="shared" si="93"/>
        <v>818.22</v>
      </c>
      <c r="K346" s="292">
        <f t="shared" si="94"/>
        <v>19161.78</v>
      </c>
      <c r="L346" s="321">
        <f t="shared" si="104"/>
        <v>19980</v>
      </c>
      <c r="M346" s="300">
        <f t="shared" si="102"/>
        <v>0</v>
      </c>
      <c r="N346" s="292">
        <f t="shared" si="95"/>
        <v>0</v>
      </c>
      <c r="O346" s="292">
        <f t="shared" si="96"/>
        <v>0</v>
      </c>
      <c r="P346" s="293">
        <f t="shared" si="105"/>
        <v>0</v>
      </c>
      <c r="Q346" s="301">
        <f t="shared" si="103"/>
        <v>140986.16999999888</v>
      </c>
      <c r="R346" s="292">
        <f t="shared" si="97"/>
        <v>608.36</v>
      </c>
      <c r="S346" s="292">
        <f t="shared" si="98"/>
        <v>20531.64</v>
      </c>
      <c r="T346" s="321">
        <f t="shared" si="87"/>
        <v>21140</v>
      </c>
      <c r="U346" s="134"/>
      <c r="V346" s="134"/>
      <c r="W346" s="134"/>
      <c r="X346" s="134"/>
    </row>
    <row r="347" spans="1:24" s="1" customFormat="1" ht="15" customHeight="1">
      <c r="A347" s="409">
        <f t="shared" si="99"/>
        <v>5.2499999999999998E-2</v>
      </c>
      <c r="B347" s="406">
        <f t="shared" si="88"/>
        <v>4.3150684931506844E-3</v>
      </c>
      <c r="C347" s="197">
        <f t="shared" si="89"/>
        <v>27</v>
      </c>
      <c r="D347" s="290">
        <v>314</v>
      </c>
      <c r="E347" s="300">
        <f t="shared" si="100"/>
        <v>0</v>
      </c>
      <c r="F347" s="292">
        <f t="shared" si="90"/>
        <v>0</v>
      </c>
      <c r="G347" s="292">
        <f t="shared" si="91"/>
        <v>0</v>
      </c>
      <c r="H347" s="293">
        <f t="shared" si="92"/>
        <v>0</v>
      </c>
      <c r="I347" s="301">
        <f t="shared" si="101"/>
        <v>170456.66000000085</v>
      </c>
      <c r="J347" s="510">
        <f t="shared" si="93"/>
        <v>735.53</v>
      </c>
      <c r="K347" s="292">
        <f t="shared" si="94"/>
        <v>19244.47</v>
      </c>
      <c r="L347" s="321">
        <f t="shared" si="104"/>
        <v>19980</v>
      </c>
      <c r="M347" s="300">
        <f t="shared" si="102"/>
        <v>0</v>
      </c>
      <c r="N347" s="292">
        <f t="shared" si="95"/>
        <v>0</v>
      </c>
      <c r="O347" s="292">
        <f t="shared" si="96"/>
        <v>0</v>
      </c>
      <c r="P347" s="293">
        <f t="shared" si="105"/>
        <v>0</v>
      </c>
      <c r="Q347" s="301">
        <f t="shared" si="103"/>
        <v>120454.52999999888</v>
      </c>
      <c r="R347" s="292">
        <f t="shared" si="97"/>
        <v>519.77</v>
      </c>
      <c r="S347" s="292">
        <f t="shared" si="98"/>
        <v>20620.23</v>
      </c>
      <c r="T347" s="321">
        <f t="shared" si="87"/>
        <v>21140</v>
      </c>
      <c r="U347" s="134"/>
      <c r="V347" s="134"/>
      <c r="W347" s="134"/>
      <c r="X347" s="134"/>
    </row>
    <row r="348" spans="1:24" s="1" customFormat="1" ht="15" customHeight="1">
      <c r="A348" s="409">
        <f t="shared" si="99"/>
        <v>5.2499999999999998E-2</v>
      </c>
      <c r="B348" s="406">
        <f t="shared" si="88"/>
        <v>4.3150684931506844E-3</v>
      </c>
      <c r="C348" s="197">
        <f t="shared" si="89"/>
        <v>27</v>
      </c>
      <c r="D348" s="290">
        <v>315</v>
      </c>
      <c r="E348" s="300">
        <f t="shared" si="100"/>
        <v>0</v>
      </c>
      <c r="F348" s="292">
        <f t="shared" si="90"/>
        <v>0</v>
      </c>
      <c r="G348" s="292">
        <f t="shared" si="91"/>
        <v>0</v>
      </c>
      <c r="H348" s="293">
        <f t="shared" si="92"/>
        <v>0</v>
      </c>
      <c r="I348" s="301">
        <f t="shared" si="101"/>
        <v>151212.19000000085</v>
      </c>
      <c r="J348" s="510">
        <f t="shared" si="93"/>
        <v>652.49</v>
      </c>
      <c r="K348" s="292">
        <f t="shared" si="94"/>
        <v>19327.509999999998</v>
      </c>
      <c r="L348" s="321">
        <f t="shared" si="104"/>
        <v>19980</v>
      </c>
      <c r="M348" s="300">
        <f t="shared" si="102"/>
        <v>0</v>
      </c>
      <c r="N348" s="292">
        <f t="shared" si="95"/>
        <v>0</v>
      </c>
      <c r="O348" s="292">
        <f t="shared" si="96"/>
        <v>0</v>
      </c>
      <c r="P348" s="293">
        <f t="shared" si="105"/>
        <v>0</v>
      </c>
      <c r="Q348" s="301">
        <f t="shared" si="103"/>
        <v>99834.299999998882</v>
      </c>
      <c r="R348" s="292">
        <f t="shared" si="97"/>
        <v>430.79</v>
      </c>
      <c r="S348" s="292">
        <f t="shared" si="98"/>
        <v>20709.21</v>
      </c>
      <c r="T348" s="321">
        <f t="shared" si="87"/>
        <v>21140</v>
      </c>
      <c r="U348" s="134"/>
      <c r="V348" s="134"/>
      <c r="W348" s="134"/>
      <c r="X348" s="134"/>
    </row>
    <row r="349" spans="1:24" s="1" customFormat="1" ht="15" customHeight="1">
      <c r="A349" s="409">
        <f t="shared" si="99"/>
        <v>5.2499999999999998E-2</v>
      </c>
      <c r="B349" s="406">
        <f t="shared" si="88"/>
        <v>4.3150684931506844E-3</v>
      </c>
      <c r="C349" s="197">
        <f t="shared" si="89"/>
        <v>27</v>
      </c>
      <c r="D349" s="290">
        <v>316</v>
      </c>
      <c r="E349" s="300">
        <f t="shared" si="100"/>
        <v>0</v>
      </c>
      <c r="F349" s="292">
        <f t="shared" si="90"/>
        <v>0</v>
      </c>
      <c r="G349" s="292">
        <f t="shared" si="91"/>
        <v>0</v>
      </c>
      <c r="H349" s="293">
        <f t="shared" si="92"/>
        <v>0</v>
      </c>
      <c r="I349" s="301">
        <f t="shared" si="101"/>
        <v>131884.68000000084</v>
      </c>
      <c r="J349" s="510">
        <f t="shared" si="93"/>
        <v>569.09</v>
      </c>
      <c r="K349" s="292">
        <f t="shared" si="94"/>
        <v>19410.91</v>
      </c>
      <c r="L349" s="321">
        <f t="shared" si="104"/>
        <v>19980</v>
      </c>
      <c r="M349" s="300">
        <f t="shared" si="102"/>
        <v>0</v>
      </c>
      <c r="N349" s="292">
        <f t="shared" si="95"/>
        <v>0</v>
      </c>
      <c r="O349" s="292">
        <f t="shared" si="96"/>
        <v>0</v>
      </c>
      <c r="P349" s="293">
        <f t="shared" si="105"/>
        <v>0</v>
      </c>
      <c r="Q349" s="301">
        <f t="shared" si="103"/>
        <v>79125.089999998891</v>
      </c>
      <c r="R349" s="292">
        <f t="shared" si="97"/>
        <v>341.43</v>
      </c>
      <c r="S349" s="292">
        <f t="shared" si="98"/>
        <v>20798.57</v>
      </c>
      <c r="T349" s="321">
        <f t="shared" si="87"/>
        <v>21140</v>
      </c>
      <c r="U349" s="134"/>
      <c r="V349" s="134"/>
      <c r="W349" s="134"/>
      <c r="X349" s="134"/>
    </row>
    <row r="350" spans="1:24" s="1" customFormat="1" ht="15" customHeight="1">
      <c r="A350" s="409">
        <f t="shared" si="99"/>
        <v>5.2499999999999998E-2</v>
      </c>
      <c r="B350" s="406">
        <f t="shared" si="88"/>
        <v>4.3150684931506844E-3</v>
      </c>
      <c r="C350" s="197">
        <f t="shared" si="89"/>
        <v>27</v>
      </c>
      <c r="D350" s="290">
        <v>317</v>
      </c>
      <c r="E350" s="300">
        <f t="shared" si="100"/>
        <v>0</v>
      </c>
      <c r="F350" s="292">
        <f t="shared" si="90"/>
        <v>0</v>
      </c>
      <c r="G350" s="292">
        <f t="shared" si="91"/>
        <v>0</v>
      </c>
      <c r="H350" s="293">
        <f t="shared" si="92"/>
        <v>0</v>
      </c>
      <c r="I350" s="301">
        <f t="shared" si="101"/>
        <v>112473.77000000083</v>
      </c>
      <c r="J350" s="510">
        <f t="shared" si="93"/>
        <v>485.33</v>
      </c>
      <c r="K350" s="292">
        <f t="shared" si="94"/>
        <v>19494.669999999998</v>
      </c>
      <c r="L350" s="321">
        <f t="shared" si="104"/>
        <v>19980</v>
      </c>
      <c r="M350" s="300">
        <f t="shared" si="102"/>
        <v>0</v>
      </c>
      <c r="N350" s="292">
        <f t="shared" si="95"/>
        <v>0</v>
      </c>
      <c r="O350" s="292">
        <f t="shared" si="96"/>
        <v>0</v>
      </c>
      <c r="P350" s="293">
        <f t="shared" si="105"/>
        <v>0</v>
      </c>
      <c r="Q350" s="301">
        <f t="shared" si="103"/>
        <v>58326.519999998891</v>
      </c>
      <c r="R350" s="292">
        <f t="shared" si="97"/>
        <v>251.68</v>
      </c>
      <c r="S350" s="292">
        <f t="shared" si="98"/>
        <v>20888.32</v>
      </c>
      <c r="T350" s="321">
        <f t="shared" ref="T350:T403" si="106">IF(Q350&lt;$M$17,Q350+R350,$M$17)</f>
        <v>21140</v>
      </c>
      <c r="U350" s="134"/>
      <c r="V350" s="134"/>
      <c r="W350" s="134"/>
      <c r="X350" s="134"/>
    </row>
    <row r="351" spans="1:24" s="1" customFormat="1" ht="15" customHeight="1">
      <c r="A351" s="409">
        <f t="shared" si="99"/>
        <v>5.2499999999999998E-2</v>
      </c>
      <c r="B351" s="406">
        <f t="shared" si="88"/>
        <v>4.3150684931506844E-3</v>
      </c>
      <c r="C351" s="197">
        <f t="shared" si="89"/>
        <v>27</v>
      </c>
      <c r="D351" s="290">
        <v>318</v>
      </c>
      <c r="E351" s="300">
        <f t="shared" si="100"/>
        <v>0</v>
      </c>
      <c r="F351" s="292">
        <f t="shared" si="90"/>
        <v>0</v>
      </c>
      <c r="G351" s="292">
        <f t="shared" si="91"/>
        <v>0</v>
      </c>
      <c r="H351" s="293">
        <f t="shared" si="92"/>
        <v>0</v>
      </c>
      <c r="I351" s="301">
        <f t="shared" si="101"/>
        <v>92979.100000000835</v>
      </c>
      <c r="J351" s="510">
        <f t="shared" si="93"/>
        <v>401.21</v>
      </c>
      <c r="K351" s="292">
        <f t="shared" si="94"/>
        <v>19578.79</v>
      </c>
      <c r="L351" s="321">
        <f t="shared" si="104"/>
        <v>19980</v>
      </c>
      <c r="M351" s="300">
        <f t="shared" si="102"/>
        <v>0</v>
      </c>
      <c r="N351" s="292">
        <f t="shared" si="95"/>
        <v>0</v>
      </c>
      <c r="O351" s="292">
        <f t="shared" si="96"/>
        <v>0</v>
      </c>
      <c r="P351" s="293">
        <f t="shared" si="105"/>
        <v>0</v>
      </c>
      <c r="Q351" s="301">
        <f t="shared" si="103"/>
        <v>37438.199999998891</v>
      </c>
      <c r="R351" s="292">
        <f t="shared" si="97"/>
        <v>161.55000000000001</v>
      </c>
      <c r="S351" s="292">
        <f t="shared" si="98"/>
        <v>20978.45</v>
      </c>
      <c r="T351" s="321">
        <f t="shared" si="106"/>
        <v>21140</v>
      </c>
      <c r="U351" s="134"/>
      <c r="V351" s="134"/>
      <c r="W351" s="134"/>
      <c r="X351" s="134"/>
    </row>
    <row r="352" spans="1:24" s="1" customFormat="1" ht="15" customHeight="1">
      <c r="A352" s="409">
        <f t="shared" si="99"/>
        <v>5.2499999999999998E-2</v>
      </c>
      <c r="B352" s="406">
        <f t="shared" ref="B352:B392" si="107">A352/365*30</f>
        <v>4.3150684931506844E-3</v>
      </c>
      <c r="C352" s="197">
        <f t="shared" si="89"/>
        <v>27</v>
      </c>
      <c r="D352" s="290">
        <v>319</v>
      </c>
      <c r="E352" s="300">
        <f t="shared" si="100"/>
        <v>0</v>
      </c>
      <c r="F352" s="292">
        <f t="shared" si="90"/>
        <v>0</v>
      </c>
      <c r="G352" s="292">
        <f t="shared" si="91"/>
        <v>0</v>
      </c>
      <c r="H352" s="293">
        <f t="shared" si="92"/>
        <v>0</v>
      </c>
      <c r="I352" s="301">
        <f t="shared" si="101"/>
        <v>73400.310000000842</v>
      </c>
      <c r="J352" s="510">
        <f t="shared" si="93"/>
        <v>316.73</v>
      </c>
      <c r="K352" s="292">
        <f t="shared" si="94"/>
        <v>19663.27</v>
      </c>
      <c r="L352" s="321">
        <f t="shared" si="104"/>
        <v>19980</v>
      </c>
      <c r="M352" s="300">
        <f t="shared" si="102"/>
        <v>0</v>
      </c>
      <c r="N352" s="292">
        <f t="shared" si="95"/>
        <v>0</v>
      </c>
      <c r="O352" s="292">
        <f t="shared" si="96"/>
        <v>0</v>
      </c>
      <c r="P352" s="293">
        <f t="shared" si="105"/>
        <v>0</v>
      </c>
      <c r="Q352" s="301">
        <f t="shared" si="103"/>
        <v>16459.74999999889</v>
      </c>
      <c r="R352" s="292">
        <f t="shared" si="97"/>
        <v>71.02</v>
      </c>
      <c r="S352" s="292">
        <f t="shared" si="98"/>
        <v>16459.74999999889</v>
      </c>
      <c r="T352" s="321">
        <f t="shared" si="106"/>
        <v>16530.769999998891</v>
      </c>
      <c r="U352" s="134"/>
      <c r="V352" s="134"/>
      <c r="W352" s="134"/>
      <c r="X352" s="134"/>
    </row>
    <row r="353" spans="1:24" s="1" customFormat="1" ht="15" customHeight="1">
      <c r="A353" s="409">
        <f t="shared" si="99"/>
        <v>5.2499999999999998E-2</v>
      </c>
      <c r="B353" s="406">
        <f t="shared" si="107"/>
        <v>4.3150684931506844E-3</v>
      </c>
      <c r="C353" s="197">
        <f t="shared" si="89"/>
        <v>27</v>
      </c>
      <c r="D353" s="290">
        <v>320</v>
      </c>
      <c r="E353" s="300">
        <f t="shared" si="100"/>
        <v>0</v>
      </c>
      <c r="F353" s="292">
        <f t="shared" si="90"/>
        <v>0</v>
      </c>
      <c r="G353" s="292">
        <f t="shared" si="91"/>
        <v>0</v>
      </c>
      <c r="H353" s="293">
        <f t="shared" si="92"/>
        <v>0</v>
      </c>
      <c r="I353" s="301">
        <f t="shared" si="101"/>
        <v>53737.040000000838</v>
      </c>
      <c r="J353" s="510">
        <f t="shared" si="93"/>
        <v>231.88</v>
      </c>
      <c r="K353" s="292">
        <f t="shared" si="94"/>
        <v>19748.12</v>
      </c>
      <c r="L353" s="321">
        <f t="shared" si="104"/>
        <v>19980</v>
      </c>
      <c r="M353" s="300">
        <f t="shared" si="102"/>
        <v>0</v>
      </c>
      <c r="N353" s="292">
        <f t="shared" si="95"/>
        <v>0</v>
      </c>
      <c r="O353" s="292">
        <f t="shared" si="96"/>
        <v>0</v>
      </c>
      <c r="P353" s="293">
        <f t="shared" si="105"/>
        <v>0</v>
      </c>
      <c r="Q353" s="301">
        <f t="shared" si="103"/>
        <v>0</v>
      </c>
      <c r="R353" s="292">
        <f t="shared" si="97"/>
        <v>0</v>
      </c>
      <c r="S353" s="292">
        <f t="shared" si="98"/>
        <v>0</v>
      </c>
      <c r="T353" s="321">
        <f t="shared" si="106"/>
        <v>0</v>
      </c>
      <c r="U353" s="134"/>
      <c r="V353" s="134"/>
      <c r="W353" s="134"/>
      <c r="X353" s="134"/>
    </row>
    <row r="354" spans="1:24" s="1" customFormat="1" ht="15" customHeight="1">
      <c r="A354" s="409">
        <f t="shared" si="99"/>
        <v>5.2499999999999998E-2</v>
      </c>
      <c r="B354" s="406">
        <f t="shared" si="107"/>
        <v>4.3150684931506844E-3</v>
      </c>
      <c r="C354" s="197">
        <f t="shared" ref="C354:C403" si="108">INT((D354+11)/12)</f>
        <v>27</v>
      </c>
      <c r="D354" s="290">
        <v>321</v>
      </c>
      <c r="E354" s="300">
        <f t="shared" si="100"/>
        <v>0</v>
      </c>
      <c r="F354" s="292">
        <f t="shared" ref="F354:F403" si="109">ROUND(E354*$B354,2)</f>
        <v>0</v>
      </c>
      <c r="G354" s="292">
        <f t="shared" ref="G354:G403" si="110">IF(E354&lt;H354,E354,H354-F354)</f>
        <v>0</v>
      </c>
      <c r="H354" s="293">
        <f t="shared" ref="H354:H403" si="111">IF(E354&lt;$M$4,E354+F354,$M$4)</f>
        <v>0</v>
      </c>
      <c r="I354" s="301">
        <f t="shared" si="101"/>
        <v>33988.920000000842</v>
      </c>
      <c r="J354" s="510">
        <f t="shared" ref="J354:J403" si="112">ROUND(I354*$B354,2)</f>
        <v>146.66</v>
      </c>
      <c r="K354" s="292">
        <f t="shared" ref="K354:K403" si="113">IF(I354&lt;L354,I354,L354-J354)</f>
        <v>19833.34</v>
      </c>
      <c r="L354" s="321">
        <f t="shared" si="104"/>
        <v>19980</v>
      </c>
      <c r="M354" s="300">
        <f t="shared" si="102"/>
        <v>0</v>
      </c>
      <c r="N354" s="292">
        <f t="shared" ref="N354:N403" si="114">ROUND(M354*$B354,2)</f>
        <v>0</v>
      </c>
      <c r="O354" s="292">
        <f t="shared" ref="O354:O403" si="115">IF(M354&lt;P354,M354,P354-N354)</f>
        <v>0</v>
      </c>
      <c r="P354" s="293">
        <f t="shared" si="105"/>
        <v>0</v>
      </c>
      <c r="Q354" s="301">
        <f t="shared" si="103"/>
        <v>0</v>
      </c>
      <c r="R354" s="292">
        <f t="shared" ref="R354:R403" si="116">ROUND(Q354*$B354,2)</f>
        <v>0</v>
      </c>
      <c r="S354" s="292">
        <f t="shared" ref="S354:S403" si="117">IF(Q354&lt;T354,Q354,T354-R354)</f>
        <v>0</v>
      </c>
      <c r="T354" s="321">
        <f t="shared" si="106"/>
        <v>0</v>
      </c>
      <c r="U354" s="134"/>
      <c r="V354" s="134"/>
      <c r="W354" s="134"/>
      <c r="X354" s="134"/>
    </row>
    <row r="355" spans="1:24" s="1" customFormat="1" ht="15" customHeight="1">
      <c r="A355" s="409">
        <f t="shared" ref="A355:A403" si="118">VLOOKUP(D355,$A$7:$B$11,2)</f>
        <v>5.2499999999999998E-2</v>
      </c>
      <c r="B355" s="406">
        <f t="shared" si="107"/>
        <v>4.3150684931506844E-3</v>
      </c>
      <c r="C355" s="197">
        <f t="shared" si="108"/>
        <v>27</v>
      </c>
      <c r="D355" s="290">
        <v>322</v>
      </c>
      <c r="E355" s="300">
        <f t="shared" ref="E355:E403" si="119">IF(E354&lt;H354,0,E354-G354)</f>
        <v>0</v>
      </c>
      <c r="F355" s="292">
        <f t="shared" si="109"/>
        <v>0</v>
      </c>
      <c r="G355" s="292">
        <f t="shared" si="110"/>
        <v>0</v>
      </c>
      <c r="H355" s="293">
        <f t="shared" si="111"/>
        <v>0</v>
      </c>
      <c r="I355" s="301">
        <f t="shared" ref="I355:I403" si="120">IF(I354&lt;L354,0,I354-K354)</f>
        <v>14155.580000000842</v>
      </c>
      <c r="J355" s="510">
        <f t="shared" si="112"/>
        <v>61.08</v>
      </c>
      <c r="K355" s="292">
        <f t="shared" si="113"/>
        <v>14155.580000000842</v>
      </c>
      <c r="L355" s="321">
        <f t="shared" si="104"/>
        <v>14216.660000000842</v>
      </c>
      <c r="M355" s="300">
        <f t="shared" ref="M355:M403" si="121">IF(M354&lt;P354,0,M354-O354)</f>
        <v>0</v>
      </c>
      <c r="N355" s="292">
        <f t="shared" si="114"/>
        <v>0</v>
      </c>
      <c r="O355" s="292">
        <f t="shared" si="115"/>
        <v>0</v>
      </c>
      <c r="P355" s="293">
        <f t="shared" si="105"/>
        <v>0</v>
      </c>
      <c r="Q355" s="301">
        <f t="shared" ref="Q355:Q403" si="122">IF(Q354&lt;T354,0,Q354-S354)</f>
        <v>0</v>
      </c>
      <c r="R355" s="292">
        <f t="shared" si="116"/>
        <v>0</v>
      </c>
      <c r="S355" s="292">
        <f t="shared" si="117"/>
        <v>0</v>
      </c>
      <c r="T355" s="321">
        <f t="shared" si="106"/>
        <v>0</v>
      </c>
      <c r="U355" s="134"/>
      <c r="V355" s="134"/>
      <c r="W355" s="134"/>
      <c r="X355" s="134"/>
    </row>
    <row r="356" spans="1:24" s="1" customFormat="1" ht="15" customHeight="1">
      <c r="A356" s="409">
        <f t="shared" si="118"/>
        <v>5.2499999999999998E-2</v>
      </c>
      <c r="B356" s="406">
        <f t="shared" si="107"/>
        <v>4.3150684931506844E-3</v>
      </c>
      <c r="C356" s="197">
        <f t="shared" si="108"/>
        <v>27</v>
      </c>
      <c r="D356" s="290">
        <v>323</v>
      </c>
      <c r="E356" s="300">
        <f t="shared" si="119"/>
        <v>0</v>
      </c>
      <c r="F356" s="292">
        <f t="shared" si="109"/>
        <v>0</v>
      </c>
      <c r="G356" s="292">
        <f t="shared" si="110"/>
        <v>0</v>
      </c>
      <c r="H356" s="293">
        <f t="shared" si="111"/>
        <v>0</v>
      </c>
      <c r="I356" s="301">
        <f t="shared" si="120"/>
        <v>0</v>
      </c>
      <c r="J356" s="510">
        <f t="shared" si="112"/>
        <v>0</v>
      </c>
      <c r="K356" s="292">
        <f t="shared" si="113"/>
        <v>0</v>
      </c>
      <c r="L356" s="321">
        <f t="shared" si="104"/>
        <v>0</v>
      </c>
      <c r="M356" s="300">
        <f t="shared" si="121"/>
        <v>0</v>
      </c>
      <c r="N356" s="292">
        <f t="shared" si="114"/>
        <v>0</v>
      </c>
      <c r="O356" s="292">
        <f t="shared" si="115"/>
        <v>0</v>
      </c>
      <c r="P356" s="293">
        <f t="shared" si="105"/>
        <v>0</v>
      </c>
      <c r="Q356" s="301">
        <f t="shared" si="122"/>
        <v>0</v>
      </c>
      <c r="R356" s="292">
        <f t="shared" si="116"/>
        <v>0</v>
      </c>
      <c r="S356" s="292">
        <f t="shared" si="117"/>
        <v>0</v>
      </c>
      <c r="T356" s="321">
        <f t="shared" si="106"/>
        <v>0</v>
      </c>
      <c r="U356" s="134"/>
      <c r="V356" s="134"/>
      <c r="W356" s="134"/>
      <c r="X356" s="134"/>
    </row>
    <row r="357" spans="1:24" s="1" customFormat="1" ht="15" customHeight="1">
      <c r="A357" s="409">
        <f t="shared" si="118"/>
        <v>5.2499999999999998E-2</v>
      </c>
      <c r="B357" s="406">
        <f t="shared" si="107"/>
        <v>4.3150684931506844E-3</v>
      </c>
      <c r="C357" s="197">
        <f t="shared" si="108"/>
        <v>27</v>
      </c>
      <c r="D357" s="290">
        <v>324</v>
      </c>
      <c r="E357" s="300">
        <f t="shared" si="119"/>
        <v>0</v>
      </c>
      <c r="F357" s="292">
        <f t="shared" si="109"/>
        <v>0</v>
      </c>
      <c r="G357" s="292">
        <f t="shared" si="110"/>
        <v>0</v>
      </c>
      <c r="H357" s="293">
        <f t="shared" si="111"/>
        <v>0</v>
      </c>
      <c r="I357" s="301">
        <f t="shared" si="120"/>
        <v>0</v>
      </c>
      <c r="J357" s="510">
        <f t="shared" si="112"/>
        <v>0</v>
      </c>
      <c r="K357" s="292">
        <f t="shared" si="113"/>
        <v>0</v>
      </c>
      <c r="L357" s="321">
        <f t="shared" si="104"/>
        <v>0</v>
      </c>
      <c r="M357" s="300">
        <f t="shared" si="121"/>
        <v>0</v>
      </c>
      <c r="N357" s="292">
        <f t="shared" si="114"/>
        <v>0</v>
      </c>
      <c r="O357" s="292">
        <f t="shared" si="115"/>
        <v>0</v>
      </c>
      <c r="P357" s="293">
        <f t="shared" si="105"/>
        <v>0</v>
      </c>
      <c r="Q357" s="301">
        <f t="shared" si="122"/>
        <v>0</v>
      </c>
      <c r="R357" s="292">
        <f t="shared" si="116"/>
        <v>0</v>
      </c>
      <c r="S357" s="292">
        <f t="shared" si="117"/>
        <v>0</v>
      </c>
      <c r="T357" s="321">
        <f t="shared" si="106"/>
        <v>0</v>
      </c>
      <c r="U357" s="134"/>
      <c r="V357" s="134"/>
      <c r="W357" s="134"/>
      <c r="X357" s="134"/>
    </row>
    <row r="358" spans="1:24" s="1" customFormat="1" ht="15" customHeight="1">
      <c r="A358" s="409">
        <f t="shared" si="118"/>
        <v>5.2499999999999998E-2</v>
      </c>
      <c r="B358" s="406">
        <f t="shared" si="107"/>
        <v>4.3150684931506844E-3</v>
      </c>
      <c r="C358" s="197">
        <f t="shared" si="108"/>
        <v>28</v>
      </c>
      <c r="D358" s="290">
        <v>325</v>
      </c>
      <c r="E358" s="300">
        <f t="shared" si="119"/>
        <v>0</v>
      </c>
      <c r="F358" s="292">
        <f t="shared" si="109"/>
        <v>0</v>
      </c>
      <c r="G358" s="292">
        <f t="shared" si="110"/>
        <v>0</v>
      </c>
      <c r="H358" s="293">
        <f t="shared" si="111"/>
        <v>0</v>
      </c>
      <c r="I358" s="301">
        <f t="shared" si="120"/>
        <v>0</v>
      </c>
      <c r="J358" s="510">
        <f t="shared" si="112"/>
        <v>0</v>
      </c>
      <c r="K358" s="292">
        <f t="shared" si="113"/>
        <v>0</v>
      </c>
      <c r="L358" s="321">
        <f t="shared" si="104"/>
        <v>0</v>
      </c>
      <c r="M358" s="300">
        <f t="shared" si="121"/>
        <v>0</v>
      </c>
      <c r="N358" s="292">
        <f t="shared" si="114"/>
        <v>0</v>
      </c>
      <c r="O358" s="292">
        <f t="shared" si="115"/>
        <v>0</v>
      </c>
      <c r="P358" s="293">
        <f t="shared" si="105"/>
        <v>0</v>
      </c>
      <c r="Q358" s="301">
        <f t="shared" si="122"/>
        <v>0</v>
      </c>
      <c r="R358" s="292">
        <f t="shared" si="116"/>
        <v>0</v>
      </c>
      <c r="S358" s="292">
        <f t="shared" si="117"/>
        <v>0</v>
      </c>
      <c r="T358" s="321">
        <f t="shared" si="106"/>
        <v>0</v>
      </c>
      <c r="U358" s="134"/>
      <c r="V358" s="134"/>
      <c r="W358" s="134"/>
      <c r="X358" s="134"/>
    </row>
    <row r="359" spans="1:24" s="1" customFormat="1" ht="15" customHeight="1">
      <c r="A359" s="409">
        <f t="shared" si="118"/>
        <v>5.2499999999999998E-2</v>
      </c>
      <c r="B359" s="406">
        <f t="shared" si="107"/>
        <v>4.3150684931506844E-3</v>
      </c>
      <c r="C359" s="197">
        <f t="shared" si="108"/>
        <v>28</v>
      </c>
      <c r="D359" s="290">
        <v>326</v>
      </c>
      <c r="E359" s="300">
        <f t="shared" si="119"/>
        <v>0</v>
      </c>
      <c r="F359" s="292">
        <f t="shared" si="109"/>
        <v>0</v>
      </c>
      <c r="G359" s="292">
        <f t="shared" si="110"/>
        <v>0</v>
      </c>
      <c r="H359" s="293">
        <f t="shared" si="111"/>
        <v>0</v>
      </c>
      <c r="I359" s="301">
        <f t="shared" si="120"/>
        <v>0</v>
      </c>
      <c r="J359" s="510">
        <f t="shared" si="112"/>
        <v>0</v>
      </c>
      <c r="K359" s="292">
        <f t="shared" si="113"/>
        <v>0</v>
      </c>
      <c r="L359" s="321">
        <f t="shared" si="104"/>
        <v>0</v>
      </c>
      <c r="M359" s="300">
        <f t="shared" si="121"/>
        <v>0</v>
      </c>
      <c r="N359" s="292">
        <f t="shared" si="114"/>
        <v>0</v>
      </c>
      <c r="O359" s="292">
        <f t="shared" si="115"/>
        <v>0</v>
      </c>
      <c r="P359" s="293">
        <f t="shared" si="105"/>
        <v>0</v>
      </c>
      <c r="Q359" s="301">
        <f t="shared" si="122"/>
        <v>0</v>
      </c>
      <c r="R359" s="292">
        <f t="shared" si="116"/>
        <v>0</v>
      </c>
      <c r="S359" s="292">
        <f t="shared" si="117"/>
        <v>0</v>
      </c>
      <c r="T359" s="321">
        <f t="shared" si="106"/>
        <v>0</v>
      </c>
      <c r="U359" s="134"/>
      <c r="V359" s="134"/>
      <c r="W359" s="134"/>
      <c r="X359" s="134"/>
    </row>
    <row r="360" spans="1:24" s="1" customFormat="1" ht="15" customHeight="1">
      <c r="A360" s="409">
        <f t="shared" si="118"/>
        <v>5.2499999999999998E-2</v>
      </c>
      <c r="B360" s="406">
        <f t="shared" si="107"/>
        <v>4.3150684931506844E-3</v>
      </c>
      <c r="C360" s="197">
        <f t="shared" si="108"/>
        <v>28</v>
      </c>
      <c r="D360" s="290">
        <v>327</v>
      </c>
      <c r="E360" s="300">
        <f t="shared" si="119"/>
        <v>0</v>
      </c>
      <c r="F360" s="292">
        <f t="shared" si="109"/>
        <v>0</v>
      </c>
      <c r="G360" s="292">
        <f t="shared" si="110"/>
        <v>0</v>
      </c>
      <c r="H360" s="293">
        <f t="shared" si="111"/>
        <v>0</v>
      </c>
      <c r="I360" s="301">
        <f t="shared" si="120"/>
        <v>0</v>
      </c>
      <c r="J360" s="510">
        <f t="shared" si="112"/>
        <v>0</v>
      </c>
      <c r="K360" s="292">
        <f t="shared" si="113"/>
        <v>0</v>
      </c>
      <c r="L360" s="321">
        <f t="shared" si="104"/>
        <v>0</v>
      </c>
      <c r="M360" s="300">
        <f t="shared" si="121"/>
        <v>0</v>
      </c>
      <c r="N360" s="292">
        <f t="shared" si="114"/>
        <v>0</v>
      </c>
      <c r="O360" s="292">
        <f t="shared" si="115"/>
        <v>0</v>
      </c>
      <c r="P360" s="293">
        <f t="shared" si="105"/>
        <v>0</v>
      </c>
      <c r="Q360" s="301">
        <f t="shared" si="122"/>
        <v>0</v>
      </c>
      <c r="R360" s="292">
        <f t="shared" si="116"/>
        <v>0</v>
      </c>
      <c r="S360" s="292">
        <f t="shared" si="117"/>
        <v>0</v>
      </c>
      <c r="T360" s="321">
        <f t="shared" si="106"/>
        <v>0</v>
      </c>
      <c r="U360" s="134"/>
      <c r="V360" s="134"/>
      <c r="W360" s="134"/>
      <c r="X360" s="134"/>
    </row>
    <row r="361" spans="1:24" s="1" customFormat="1" ht="15" customHeight="1">
      <c r="A361" s="409">
        <f t="shared" si="118"/>
        <v>5.2499999999999998E-2</v>
      </c>
      <c r="B361" s="406">
        <f t="shared" si="107"/>
        <v>4.3150684931506844E-3</v>
      </c>
      <c r="C361" s="197">
        <f t="shared" si="108"/>
        <v>28</v>
      </c>
      <c r="D361" s="290">
        <v>328</v>
      </c>
      <c r="E361" s="300">
        <f t="shared" si="119"/>
        <v>0</v>
      </c>
      <c r="F361" s="292">
        <f t="shared" si="109"/>
        <v>0</v>
      </c>
      <c r="G361" s="292">
        <f t="shared" si="110"/>
        <v>0</v>
      </c>
      <c r="H361" s="293">
        <f t="shared" si="111"/>
        <v>0</v>
      </c>
      <c r="I361" s="301">
        <f t="shared" si="120"/>
        <v>0</v>
      </c>
      <c r="J361" s="510">
        <f t="shared" si="112"/>
        <v>0</v>
      </c>
      <c r="K361" s="292">
        <f t="shared" si="113"/>
        <v>0</v>
      </c>
      <c r="L361" s="321">
        <f t="shared" si="104"/>
        <v>0</v>
      </c>
      <c r="M361" s="300">
        <f t="shared" si="121"/>
        <v>0</v>
      </c>
      <c r="N361" s="292">
        <f t="shared" si="114"/>
        <v>0</v>
      </c>
      <c r="O361" s="292">
        <f t="shared" si="115"/>
        <v>0</v>
      </c>
      <c r="P361" s="293">
        <f t="shared" si="105"/>
        <v>0</v>
      </c>
      <c r="Q361" s="301">
        <f t="shared" si="122"/>
        <v>0</v>
      </c>
      <c r="R361" s="292">
        <f t="shared" si="116"/>
        <v>0</v>
      </c>
      <c r="S361" s="292">
        <f t="shared" si="117"/>
        <v>0</v>
      </c>
      <c r="T361" s="321">
        <f t="shared" si="106"/>
        <v>0</v>
      </c>
      <c r="U361" s="134"/>
      <c r="V361" s="134"/>
      <c r="W361" s="134"/>
      <c r="X361" s="134"/>
    </row>
    <row r="362" spans="1:24" s="1" customFormat="1" ht="15" customHeight="1">
      <c r="A362" s="409">
        <f t="shared" si="118"/>
        <v>5.2499999999999998E-2</v>
      </c>
      <c r="B362" s="406">
        <f t="shared" si="107"/>
        <v>4.3150684931506844E-3</v>
      </c>
      <c r="C362" s="197">
        <f t="shared" si="108"/>
        <v>28</v>
      </c>
      <c r="D362" s="290">
        <v>329</v>
      </c>
      <c r="E362" s="300">
        <f t="shared" si="119"/>
        <v>0</v>
      </c>
      <c r="F362" s="292">
        <f t="shared" si="109"/>
        <v>0</v>
      </c>
      <c r="G362" s="292">
        <f t="shared" si="110"/>
        <v>0</v>
      </c>
      <c r="H362" s="293">
        <f t="shared" si="111"/>
        <v>0</v>
      </c>
      <c r="I362" s="301">
        <f t="shared" si="120"/>
        <v>0</v>
      </c>
      <c r="J362" s="510">
        <f t="shared" si="112"/>
        <v>0</v>
      </c>
      <c r="K362" s="292">
        <f t="shared" si="113"/>
        <v>0</v>
      </c>
      <c r="L362" s="321">
        <f t="shared" si="104"/>
        <v>0</v>
      </c>
      <c r="M362" s="300">
        <f t="shared" si="121"/>
        <v>0</v>
      </c>
      <c r="N362" s="292">
        <f t="shared" si="114"/>
        <v>0</v>
      </c>
      <c r="O362" s="292">
        <f t="shared" si="115"/>
        <v>0</v>
      </c>
      <c r="P362" s="293">
        <f t="shared" si="105"/>
        <v>0</v>
      </c>
      <c r="Q362" s="301">
        <f t="shared" si="122"/>
        <v>0</v>
      </c>
      <c r="R362" s="292">
        <f t="shared" si="116"/>
        <v>0</v>
      </c>
      <c r="S362" s="292">
        <f t="shared" si="117"/>
        <v>0</v>
      </c>
      <c r="T362" s="321">
        <f t="shared" si="106"/>
        <v>0</v>
      </c>
      <c r="U362" s="134"/>
      <c r="V362" s="134"/>
      <c r="W362" s="134"/>
      <c r="X362" s="134"/>
    </row>
    <row r="363" spans="1:24" s="1" customFormat="1" ht="15" customHeight="1">
      <c r="A363" s="409">
        <f t="shared" si="118"/>
        <v>5.2499999999999998E-2</v>
      </c>
      <c r="B363" s="406">
        <f t="shared" si="107"/>
        <v>4.3150684931506844E-3</v>
      </c>
      <c r="C363" s="197">
        <f t="shared" si="108"/>
        <v>28</v>
      </c>
      <c r="D363" s="290">
        <v>330</v>
      </c>
      <c r="E363" s="300">
        <f t="shared" si="119"/>
        <v>0</v>
      </c>
      <c r="F363" s="292">
        <f t="shared" si="109"/>
        <v>0</v>
      </c>
      <c r="G363" s="292">
        <f t="shared" si="110"/>
        <v>0</v>
      </c>
      <c r="H363" s="293">
        <f t="shared" si="111"/>
        <v>0</v>
      </c>
      <c r="I363" s="301">
        <f t="shared" si="120"/>
        <v>0</v>
      </c>
      <c r="J363" s="510">
        <f t="shared" si="112"/>
        <v>0</v>
      </c>
      <c r="K363" s="292">
        <f t="shared" si="113"/>
        <v>0</v>
      </c>
      <c r="L363" s="321">
        <f t="shared" si="104"/>
        <v>0</v>
      </c>
      <c r="M363" s="300">
        <f t="shared" si="121"/>
        <v>0</v>
      </c>
      <c r="N363" s="292">
        <f t="shared" si="114"/>
        <v>0</v>
      </c>
      <c r="O363" s="292">
        <f t="shared" si="115"/>
        <v>0</v>
      </c>
      <c r="P363" s="293">
        <f t="shared" si="105"/>
        <v>0</v>
      </c>
      <c r="Q363" s="301">
        <f t="shared" si="122"/>
        <v>0</v>
      </c>
      <c r="R363" s="292">
        <f t="shared" si="116"/>
        <v>0</v>
      </c>
      <c r="S363" s="292">
        <f t="shared" si="117"/>
        <v>0</v>
      </c>
      <c r="T363" s="321">
        <f t="shared" si="106"/>
        <v>0</v>
      </c>
      <c r="U363" s="134"/>
      <c r="V363" s="134"/>
      <c r="W363" s="134"/>
      <c r="X363" s="134"/>
    </row>
    <row r="364" spans="1:24" s="1" customFormat="1" ht="15" customHeight="1">
      <c r="A364" s="409">
        <f t="shared" si="118"/>
        <v>5.2499999999999998E-2</v>
      </c>
      <c r="B364" s="406">
        <f t="shared" si="107"/>
        <v>4.3150684931506844E-3</v>
      </c>
      <c r="C364" s="197">
        <f t="shared" si="108"/>
        <v>28</v>
      </c>
      <c r="D364" s="290">
        <v>331</v>
      </c>
      <c r="E364" s="300">
        <f t="shared" si="119"/>
        <v>0</v>
      </c>
      <c r="F364" s="292">
        <f t="shared" si="109"/>
        <v>0</v>
      </c>
      <c r="G364" s="292">
        <f t="shared" si="110"/>
        <v>0</v>
      </c>
      <c r="H364" s="293">
        <f t="shared" si="111"/>
        <v>0</v>
      </c>
      <c r="I364" s="301">
        <f t="shared" si="120"/>
        <v>0</v>
      </c>
      <c r="J364" s="510">
        <f t="shared" si="112"/>
        <v>0</v>
      </c>
      <c r="K364" s="292">
        <f t="shared" si="113"/>
        <v>0</v>
      </c>
      <c r="L364" s="321">
        <f t="shared" si="104"/>
        <v>0</v>
      </c>
      <c r="M364" s="300">
        <f t="shared" si="121"/>
        <v>0</v>
      </c>
      <c r="N364" s="292">
        <f t="shared" si="114"/>
        <v>0</v>
      </c>
      <c r="O364" s="292">
        <f t="shared" si="115"/>
        <v>0</v>
      </c>
      <c r="P364" s="293">
        <f t="shared" si="105"/>
        <v>0</v>
      </c>
      <c r="Q364" s="301">
        <f t="shared" si="122"/>
        <v>0</v>
      </c>
      <c r="R364" s="292">
        <f t="shared" si="116"/>
        <v>0</v>
      </c>
      <c r="S364" s="292">
        <f t="shared" si="117"/>
        <v>0</v>
      </c>
      <c r="T364" s="321">
        <f t="shared" si="106"/>
        <v>0</v>
      </c>
      <c r="U364" s="134"/>
      <c r="V364" s="134"/>
      <c r="W364" s="134"/>
      <c r="X364" s="134"/>
    </row>
    <row r="365" spans="1:24" s="1" customFormat="1" ht="15" customHeight="1">
      <c r="A365" s="409">
        <f t="shared" si="118"/>
        <v>5.2499999999999998E-2</v>
      </c>
      <c r="B365" s="406">
        <f t="shared" si="107"/>
        <v>4.3150684931506844E-3</v>
      </c>
      <c r="C365" s="197">
        <f t="shared" si="108"/>
        <v>28</v>
      </c>
      <c r="D365" s="290">
        <v>332</v>
      </c>
      <c r="E365" s="300">
        <f t="shared" si="119"/>
        <v>0</v>
      </c>
      <c r="F365" s="292">
        <f t="shared" si="109"/>
        <v>0</v>
      </c>
      <c r="G365" s="292">
        <f t="shared" si="110"/>
        <v>0</v>
      </c>
      <c r="H365" s="293">
        <f t="shared" si="111"/>
        <v>0</v>
      </c>
      <c r="I365" s="301">
        <f t="shared" si="120"/>
        <v>0</v>
      </c>
      <c r="J365" s="510">
        <f t="shared" si="112"/>
        <v>0</v>
      </c>
      <c r="K365" s="292">
        <f t="shared" si="113"/>
        <v>0</v>
      </c>
      <c r="L365" s="321">
        <f t="shared" si="104"/>
        <v>0</v>
      </c>
      <c r="M365" s="300">
        <f t="shared" si="121"/>
        <v>0</v>
      </c>
      <c r="N365" s="292">
        <f t="shared" si="114"/>
        <v>0</v>
      </c>
      <c r="O365" s="292">
        <f t="shared" si="115"/>
        <v>0</v>
      </c>
      <c r="P365" s="293">
        <f t="shared" si="105"/>
        <v>0</v>
      </c>
      <c r="Q365" s="301">
        <f t="shared" si="122"/>
        <v>0</v>
      </c>
      <c r="R365" s="292">
        <f t="shared" si="116"/>
        <v>0</v>
      </c>
      <c r="S365" s="292">
        <f t="shared" si="117"/>
        <v>0</v>
      </c>
      <c r="T365" s="321">
        <f t="shared" si="106"/>
        <v>0</v>
      </c>
      <c r="U365" s="134"/>
      <c r="V365" s="134"/>
      <c r="W365" s="134"/>
      <c r="X365" s="134"/>
    </row>
    <row r="366" spans="1:24" s="1" customFormat="1" ht="15" customHeight="1">
      <c r="A366" s="409">
        <f t="shared" si="118"/>
        <v>5.2499999999999998E-2</v>
      </c>
      <c r="B366" s="406">
        <f t="shared" si="107"/>
        <v>4.3150684931506844E-3</v>
      </c>
      <c r="C366" s="197">
        <f t="shared" si="108"/>
        <v>28</v>
      </c>
      <c r="D366" s="290">
        <v>333</v>
      </c>
      <c r="E366" s="300">
        <f t="shared" si="119"/>
        <v>0</v>
      </c>
      <c r="F366" s="292">
        <f t="shared" si="109"/>
        <v>0</v>
      </c>
      <c r="G366" s="292">
        <f t="shared" si="110"/>
        <v>0</v>
      </c>
      <c r="H366" s="293">
        <f t="shared" si="111"/>
        <v>0</v>
      </c>
      <c r="I366" s="301">
        <f t="shared" si="120"/>
        <v>0</v>
      </c>
      <c r="J366" s="510">
        <f t="shared" si="112"/>
        <v>0</v>
      </c>
      <c r="K366" s="292">
        <f t="shared" si="113"/>
        <v>0</v>
      </c>
      <c r="L366" s="321">
        <f t="shared" ref="L366:L403" si="123">IF(I366&lt;$M$5,I366+J366,$M$5)</f>
        <v>0</v>
      </c>
      <c r="M366" s="300">
        <f t="shared" si="121"/>
        <v>0</v>
      </c>
      <c r="N366" s="292">
        <f t="shared" si="114"/>
        <v>0</v>
      </c>
      <c r="O366" s="292">
        <f t="shared" si="115"/>
        <v>0</v>
      </c>
      <c r="P366" s="293">
        <f t="shared" si="105"/>
        <v>0</v>
      </c>
      <c r="Q366" s="301">
        <f t="shared" si="122"/>
        <v>0</v>
      </c>
      <c r="R366" s="292">
        <f t="shared" si="116"/>
        <v>0</v>
      </c>
      <c r="S366" s="292">
        <f t="shared" si="117"/>
        <v>0</v>
      </c>
      <c r="T366" s="321">
        <f t="shared" si="106"/>
        <v>0</v>
      </c>
      <c r="U366" s="134"/>
      <c r="V366" s="134"/>
      <c r="W366" s="134"/>
      <c r="X366" s="134"/>
    </row>
    <row r="367" spans="1:24" s="1" customFormat="1" ht="15" customHeight="1">
      <c r="A367" s="409">
        <f t="shared" si="118"/>
        <v>5.2499999999999998E-2</v>
      </c>
      <c r="B367" s="406">
        <f t="shared" si="107"/>
        <v>4.3150684931506844E-3</v>
      </c>
      <c r="C367" s="197">
        <f t="shared" si="108"/>
        <v>28</v>
      </c>
      <c r="D367" s="290">
        <v>334</v>
      </c>
      <c r="E367" s="300">
        <f t="shared" si="119"/>
        <v>0</v>
      </c>
      <c r="F367" s="292">
        <f t="shared" si="109"/>
        <v>0</v>
      </c>
      <c r="G367" s="292">
        <f t="shared" si="110"/>
        <v>0</v>
      </c>
      <c r="H367" s="293">
        <f t="shared" si="111"/>
        <v>0</v>
      </c>
      <c r="I367" s="301">
        <f t="shared" si="120"/>
        <v>0</v>
      </c>
      <c r="J367" s="510">
        <f t="shared" si="112"/>
        <v>0</v>
      </c>
      <c r="K367" s="292">
        <f t="shared" si="113"/>
        <v>0</v>
      </c>
      <c r="L367" s="321">
        <f t="shared" si="123"/>
        <v>0</v>
      </c>
      <c r="M367" s="300">
        <f t="shared" si="121"/>
        <v>0</v>
      </c>
      <c r="N367" s="292">
        <f t="shared" si="114"/>
        <v>0</v>
      </c>
      <c r="O367" s="292">
        <f t="shared" si="115"/>
        <v>0</v>
      </c>
      <c r="P367" s="293">
        <f t="shared" si="105"/>
        <v>0</v>
      </c>
      <c r="Q367" s="301">
        <f t="shared" si="122"/>
        <v>0</v>
      </c>
      <c r="R367" s="292">
        <f t="shared" si="116"/>
        <v>0</v>
      </c>
      <c r="S367" s="292">
        <f t="shared" si="117"/>
        <v>0</v>
      </c>
      <c r="T367" s="321">
        <f t="shared" si="106"/>
        <v>0</v>
      </c>
      <c r="U367" s="134"/>
      <c r="V367" s="134"/>
      <c r="W367" s="134"/>
      <c r="X367" s="134"/>
    </row>
    <row r="368" spans="1:24" s="1" customFormat="1" ht="15" customHeight="1">
      <c r="A368" s="409">
        <f t="shared" si="118"/>
        <v>5.2499999999999998E-2</v>
      </c>
      <c r="B368" s="406">
        <f t="shared" si="107"/>
        <v>4.3150684931506844E-3</v>
      </c>
      <c r="C368" s="197">
        <f t="shared" si="108"/>
        <v>28</v>
      </c>
      <c r="D368" s="290">
        <v>335</v>
      </c>
      <c r="E368" s="300">
        <f t="shared" si="119"/>
        <v>0</v>
      </c>
      <c r="F368" s="292">
        <f t="shared" si="109"/>
        <v>0</v>
      </c>
      <c r="G368" s="292">
        <f t="shared" si="110"/>
        <v>0</v>
      </c>
      <c r="H368" s="293">
        <f t="shared" si="111"/>
        <v>0</v>
      </c>
      <c r="I368" s="301">
        <f t="shared" si="120"/>
        <v>0</v>
      </c>
      <c r="J368" s="510">
        <f t="shared" si="112"/>
        <v>0</v>
      </c>
      <c r="K368" s="292">
        <f t="shared" si="113"/>
        <v>0</v>
      </c>
      <c r="L368" s="321">
        <f t="shared" si="123"/>
        <v>0</v>
      </c>
      <c r="M368" s="300">
        <f t="shared" si="121"/>
        <v>0</v>
      </c>
      <c r="N368" s="292">
        <f t="shared" si="114"/>
        <v>0</v>
      </c>
      <c r="O368" s="292">
        <f t="shared" si="115"/>
        <v>0</v>
      </c>
      <c r="P368" s="293">
        <f t="shared" si="105"/>
        <v>0</v>
      </c>
      <c r="Q368" s="301">
        <f t="shared" si="122"/>
        <v>0</v>
      </c>
      <c r="R368" s="292">
        <f t="shared" si="116"/>
        <v>0</v>
      </c>
      <c r="S368" s="292">
        <f t="shared" si="117"/>
        <v>0</v>
      </c>
      <c r="T368" s="321">
        <f t="shared" si="106"/>
        <v>0</v>
      </c>
      <c r="U368" s="134"/>
      <c r="V368" s="134"/>
      <c r="W368" s="134"/>
      <c r="X368" s="134"/>
    </row>
    <row r="369" spans="1:24" s="1" customFormat="1" ht="15" customHeight="1">
      <c r="A369" s="409">
        <f t="shared" si="118"/>
        <v>5.2499999999999998E-2</v>
      </c>
      <c r="B369" s="406">
        <f t="shared" si="107"/>
        <v>4.3150684931506844E-3</v>
      </c>
      <c r="C369" s="197">
        <f t="shared" si="108"/>
        <v>28</v>
      </c>
      <c r="D369" s="290">
        <v>336</v>
      </c>
      <c r="E369" s="300">
        <f t="shared" si="119"/>
        <v>0</v>
      </c>
      <c r="F369" s="292">
        <f t="shared" si="109"/>
        <v>0</v>
      </c>
      <c r="G369" s="292">
        <f t="shared" si="110"/>
        <v>0</v>
      </c>
      <c r="H369" s="293">
        <f t="shared" si="111"/>
        <v>0</v>
      </c>
      <c r="I369" s="301">
        <f t="shared" si="120"/>
        <v>0</v>
      </c>
      <c r="J369" s="510">
        <f t="shared" si="112"/>
        <v>0</v>
      </c>
      <c r="K369" s="292">
        <f t="shared" si="113"/>
        <v>0</v>
      </c>
      <c r="L369" s="321">
        <f t="shared" si="123"/>
        <v>0</v>
      </c>
      <c r="M369" s="300">
        <f t="shared" si="121"/>
        <v>0</v>
      </c>
      <c r="N369" s="292">
        <f t="shared" si="114"/>
        <v>0</v>
      </c>
      <c r="O369" s="292">
        <f t="shared" si="115"/>
        <v>0</v>
      </c>
      <c r="P369" s="293">
        <f t="shared" si="105"/>
        <v>0</v>
      </c>
      <c r="Q369" s="301">
        <f t="shared" si="122"/>
        <v>0</v>
      </c>
      <c r="R369" s="292">
        <f t="shared" si="116"/>
        <v>0</v>
      </c>
      <c r="S369" s="292">
        <f t="shared" si="117"/>
        <v>0</v>
      </c>
      <c r="T369" s="321">
        <f t="shared" si="106"/>
        <v>0</v>
      </c>
      <c r="U369" s="134"/>
      <c r="V369" s="134"/>
      <c r="W369" s="134"/>
      <c r="X369" s="134"/>
    </row>
    <row r="370" spans="1:24" s="1" customFormat="1" ht="15" customHeight="1">
      <c r="A370" s="409">
        <f t="shared" si="118"/>
        <v>5.2499999999999998E-2</v>
      </c>
      <c r="B370" s="406">
        <f t="shared" si="107"/>
        <v>4.3150684931506844E-3</v>
      </c>
      <c r="C370" s="197">
        <f t="shared" si="108"/>
        <v>29</v>
      </c>
      <c r="D370" s="290">
        <v>337</v>
      </c>
      <c r="E370" s="300">
        <f t="shared" si="119"/>
        <v>0</v>
      </c>
      <c r="F370" s="292">
        <f t="shared" si="109"/>
        <v>0</v>
      </c>
      <c r="G370" s="292">
        <f t="shared" si="110"/>
        <v>0</v>
      </c>
      <c r="H370" s="293">
        <f t="shared" si="111"/>
        <v>0</v>
      </c>
      <c r="I370" s="301">
        <f t="shared" si="120"/>
        <v>0</v>
      </c>
      <c r="J370" s="510">
        <f t="shared" si="112"/>
        <v>0</v>
      </c>
      <c r="K370" s="292">
        <f t="shared" si="113"/>
        <v>0</v>
      </c>
      <c r="L370" s="321">
        <f t="shared" si="123"/>
        <v>0</v>
      </c>
      <c r="M370" s="300">
        <f t="shared" si="121"/>
        <v>0</v>
      </c>
      <c r="N370" s="292">
        <f t="shared" si="114"/>
        <v>0</v>
      </c>
      <c r="O370" s="292">
        <f t="shared" si="115"/>
        <v>0</v>
      </c>
      <c r="P370" s="293">
        <f t="shared" si="105"/>
        <v>0</v>
      </c>
      <c r="Q370" s="301">
        <f t="shared" si="122"/>
        <v>0</v>
      </c>
      <c r="R370" s="292">
        <f t="shared" si="116"/>
        <v>0</v>
      </c>
      <c r="S370" s="292">
        <f t="shared" si="117"/>
        <v>0</v>
      </c>
      <c r="T370" s="321">
        <f t="shared" si="106"/>
        <v>0</v>
      </c>
      <c r="U370" s="134"/>
      <c r="V370" s="134"/>
      <c r="W370" s="134"/>
      <c r="X370" s="134"/>
    </row>
    <row r="371" spans="1:24" s="1" customFormat="1" ht="15" customHeight="1">
      <c r="A371" s="409">
        <f t="shared" si="118"/>
        <v>5.2499999999999998E-2</v>
      </c>
      <c r="B371" s="406">
        <f t="shared" si="107"/>
        <v>4.3150684931506844E-3</v>
      </c>
      <c r="C371" s="197">
        <f t="shared" si="108"/>
        <v>29</v>
      </c>
      <c r="D371" s="290">
        <v>338</v>
      </c>
      <c r="E371" s="300">
        <f t="shared" si="119"/>
        <v>0</v>
      </c>
      <c r="F371" s="292">
        <f t="shared" si="109"/>
        <v>0</v>
      </c>
      <c r="G371" s="292">
        <f t="shared" si="110"/>
        <v>0</v>
      </c>
      <c r="H371" s="293">
        <f t="shared" si="111"/>
        <v>0</v>
      </c>
      <c r="I371" s="301">
        <f t="shared" si="120"/>
        <v>0</v>
      </c>
      <c r="J371" s="510">
        <f t="shared" si="112"/>
        <v>0</v>
      </c>
      <c r="K371" s="292">
        <f t="shared" si="113"/>
        <v>0</v>
      </c>
      <c r="L371" s="321">
        <f t="shared" si="123"/>
        <v>0</v>
      </c>
      <c r="M371" s="300">
        <f t="shared" si="121"/>
        <v>0</v>
      </c>
      <c r="N371" s="292">
        <f t="shared" si="114"/>
        <v>0</v>
      </c>
      <c r="O371" s="292">
        <f t="shared" si="115"/>
        <v>0</v>
      </c>
      <c r="P371" s="293">
        <f t="shared" si="105"/>
        <v>0</v>
      </c>
      <c r="Q371" s="301">
        <f t="shared" si="122"/>
        <v>0</v>
      </c>
      <c r="R371" s="292">
        <f t="shared" si="116"/>
        <v>0</v>
      </c>
      <c r="S371" s="292">
        <f t="shared" si="117"/>
        <v>0</v>
      </c>
      <c r="T371" s="321">
        <f t="shared" si="106"/>
        <v>0</v>
      </c>
      <c r="U371" s="134"/>
      <c r="V371" s="134"/>
      <c r="W371" s="134"/>
      <c r="X371" s="134"/>
    </row>
    <row r="372" spans="1:24" s="1" customFormat="1" ht="15" customHeight="1">
      <c r="A372" s="409">
        <f t="shared" si="118"/>
        <v>5.2499999999999998E-2</v>
      </c>
      <c r="B372" s="406">
        <f t="shared" si="107"/>
        <v>4.3150684931506844E-3</v>
      </c>
      <c r="C372" s="197">
        <f t="shared" si="108"/>
        <v>29</v>
      </c>
      <c r="D372" s="290">
        <v>339</v>
      </c>
      <c r="E372" s="300">
        <f t="shared" si="119"/>
        <v>0</v>
      </c>
      <c r="F372" s="292">
        <f t="shared" si="109"/>
        <v>0</v>
      </c>
      <c r="G372" s="292">
        <f t="shared" si="110"/>
        <v>0</v>
      </c>
      <c r="H372" s="293">
        <f t="shared" si="111"/>
        <v>0</v>
      </c>
      <c r="I372" s="301">
        <f t="shared" si="120"/>
        <v>0</v>
      </c>
      <c r="J372" s="510">
        <f t="shared" si="112"/>
        <v>0</v>
      </c>
      <c r="K372" s="292">
        <f t="shared" si="113"/>
        <v>0</v>
      </c>
      <c r="L372" s="321">
        <f t="shared" si="123"/>
        <v>0</v>
      </c>
      <c r="M372" s="300">
        <f t="shared" si="121"/>
        <v>0</v>
      </c>
      <c r="N372" s="292">
        <f t="shared" si="114"/>
        <v>0</v>
      </c>
      <c r="O372" s="292">
        <f t="shared" si="115"/>
        <v>0</v>
      </c>
      <c r="P372" s="293">
        <f t="shared" si="105"/>
        <v>0</v>
      </c>
      <c r="Q372" s="301">
        <f t="shared" si="122"/>
        <v>0</v>
      </c>
      <c r="R372" s="292">
        <f t="shared" si="116"/>
        <v>0</v>
      </c>
      <c r="S372" s="292">
        <f t="shared" si="117"/>
        <v>0</v>
      </c>
      <c r="T372" s="321">
        <f t="shared" si="106"/>
        <v>0</v>
      </c>
      <c r="U372" s="134"/>
      <c r="V372" s="134"/>
      <c r="W372" s="134"/>
      <c r="X372" s="134"/>
    </row>
    <row r="373" spans="1:24" s="1" customFormat="1" ht="15" customHeight="1">
      <c r="A373" s="409">
        <f t="shared" si="118"/>
        <v>5.2499999999999998E-2</v>
      </c>
      <c r="B373" s="406">
        <f t="shared" si="107"/>
        <v>4.3150684931506844E-3</v>
      </c>
      <c r="C373" s="197">
        <f t="shared" si="108"/>
        <v>29</v>
      </c>
      <c r="D373" s="290">
        <v>340</v>
      </c>
      <c r="E373" s="300">
        <f t="shared" si="119"/>
        <v>0</v>
      </c>
      <c r="F373" s="292">
        <f t="shared" si="109"/>
        <v>0</v>
      </c>
      <c r="G373" s="292">
        <f t="shared" si="110"/>
        <v>0</v>
      </c>
      <c r="H373" s="293">
        <f t="shared" si="111"/>
        <v>0</v>
      </c>
      <c r="I373" s="301">
        <f t="shared" si="120"/>
        <v>0</v>
      </c>
      <c r="J373" s="510">
        <f t="shared" si="112"/>
        <v>0</v>
      </c>
      <c r="K373" s="292">
        <f t="shared" si="113"/>
        <v>0</v>
      </c>
      <c r="L373" s="321">
        <f t="shared" si="123"/>
        <v>0</v>
      </c>
      <c r="M373" s="300">
        <f t="shared" si="121"/>
        <v>0</v>
      </c>
      <c r="N373" s="292">
        <f t="shared" si="114"/>
        <v>0</v>
      </c>
      <c r="O373" s="292">
        <f t="shared" si="115"/>
        <v>0</v>
      </c>
      <c r="P373" s="293">
        <f t="shared" si="105"/>
        <v>0</v>
      </c>
      <c r="Q373" s="301">
        <f t="shared" si="122"/>
        <v>0</v>
      </c>
      <c r="R373" s="292">
        <f t="shared" si="116"/>
        <v>0</v>
      </c>
      <c r="S373" s="292">
        <f t="shared" si="117"/>
        <v>0</v>
      </c>
      <c r="T373" s="321">
        <f t="shared" si="106"/>
        <v>0</v>
      </c>
      <c r="U373" s="134"/>
      <c r="V373" s="134"/>
      <c r="W373" s="134"/>
      <c r="X373" s="134"/>
    </row>
    <row r="374" spans="1:24" s="1" customFormat="1" ht="15" customHeight="1">
      <c r="A374" s="409">
        <f t="shared" si="118"/>
        <v>5.2499999999999998E-2</v>
      </c>
      <c r="B374" s="406">
        <f t="shared" si="107"/>
        <v>4.3150684931506844E-3</v>
      </c>
      <c r="C374" s="197">
        <f t="shared" si="108"/>
        <v>29</v>
      </c>
      <c r="D374" s="290">
        <v>341</v>
      </c>
      <c r="E374" s="300">
        <f t="shared" si="119"/>
        <v>0</v>
      </c>
      <c r="F374" s="292">
        <f t="shared" si="109"/>
        <v>0</v>
      </c>
      <c r="G374" s="292">
        <f t="shared" si="110"/>
        <v>0</v>
      </c>
      <c r="H374" s="293">
        <f t="shared" si="111"/>
        <v>0</v>
      </c>
      <c r="I374" s="301">
        <f t="shared" si="120"/>
        <v>0</v>
      </c>
      <c r="J374" s="510">
        <f t="shared" si="112"/>
        <v>0</v>
      </c>
      <c r="K374" s="292">
        <f t="shared" si="113"/>
        <v>0</v>
      </c>
      <c r="L374" s="321">
        <f t="shared" si="123"/>
        <v>0</v>
      </c>
      <c r="M374" s="300">
        <f t="shared" si="121"/>
        <v>0</v>
      </c>
      <c r="N374" s="292">
        <f t="shared" si="114"/>
        <v>0</v>
      </c>
      <c r="O374" s="292">
        <f t="shared" si="115"/>
        <v>0</v>
      </c>
      <c r="P374" s="293">
        <f t="shared" si="105"/>
        <v>0</v>
      </c>
      <c r="Q374" s="301">
        <f t="shared" si="122"/>
        <v>0</v>
      </c>
      <c r="R374" s="292">
        <f t="shared" si="116"/>
        <v>0</v>
      </c>
      <c r="S374" s="292">
        <f t="shared" si="117"/>
        <v>0</v>
      </c>
      <c r="T374" s="321">
        <f t="shared" si="106"/>
        <v>0</v>
      </c>
      <c r="U374" s="134"/>
      <c r="V374" s="134"/>
      <c r="W374" s="134"/>
      <c r="X374" s="134"/>
    </row>
    <row r="375" spans="1:24" s="1" customFormat="1" ht="15" customHeight="1">
      <c r="A375" s="409">
        <f t="shared" si="118"/>
        <v>5.2499999999999998E-2</v>
      </c>
      <c r="B375" s="406">
        <f t="shared" si="107"/>
        <v>4.3150684931506844E-3</v>
      </c>
      <c r="C375" s="197">
        <f t="shared" si="108"/>
        <v>29</v>
      </c>
      <c r="D375" s="290">
        <v>342</v>
      </c>
      <c r="E375" s="300">
        <f t="shared" si="119"/>
        <v>0</v>
      </c>
      <c r="F375" s="292">
        <f t="shared" si="109"/>
        <v>0</v>
      </c>
      <c r="G375" s="292">
        <f t="shared" si="110"/>
        <v>0</v>
      </c>
      <c r="H375" s="293">
        <f t="shared" si="111"/>
        <v>0</v>
      </c>
      <c r="I375" s="301">
        <f t="shared" si="120"/>
        <v>0</v>
      </c>
      <c r="J375" s="510">
        <f t="shared" si="112"/>
        <v>0</v>
      </c>
      <c r="K375" s="292">
        <f t="shared" si="113"/>
        <v>0</v>
      </c>
      <c r="L375" s="321">
        <f t="shared" si="123"/>
        <v>0</v>
      </c>
      <c r="M375" s="300">
        <f t="shared" si="121"/>
        <v>0</v>
      </c>
      <c r="N375" s="292">
        <f t="shared" si="114"/>
        <v>0</v>
      </c>
      <c r="O375" s="292">
        <f t="shared" si="115"/>
        <v>0</v>
      </c>
      <c r="P375" s="293">
        <f t="shared" si="105"/>
        <v>0</v>
      </c>
      <c r="Q375" s="301">
        <f t="shared" si="122"/>
        <v>0</v>
      </c>
      <c r="R375" s="292">
        <f t="shared" si="116"/>
        <v>0</v>
      </c>
      <c r="S375" s="292">
        <f t="shared" si="117"/>
        <v>0</v>
      </c>
      <c r="T375" s="321">
        <f t="shared" si="106"/>
        <v>0</v>
      </c>
      <c r="U375" s="134"/>
      <c r="V375" s="134"/>
      <c r="W375" s="134"/>
      <c r="X375" s="134"/>
    </row>
    <row r="376" spans="1:24" s="1" customFormat="1" ht="15" customHeight="1">
      <c r="A376" s="409">
        <f t="shared" si="118"/>
        <v>5.2499999999999998E-2</v>
      </c>
      <c r="B376" s="406">
        <f t="shared" si="107"/>
        <v>4.3150684931506844E-3</v>
      </c>
      <c r="C376" s="197">
        <f t="shared" si="108"/>
        <v>29</v>
      </c>
      <c r="D376" s="290">
        <v>343</v>
      </c>
      <c r="E376" s="300">
        <f t="shared" si="119"/>
        <v>0</v>
      </c>
      <c r="F376" s="292">
        <f t="shared" si="109"/>
        <v>0</v>
      </c>
      <c r="G376" s="292">
        <f t="shared" si="110"/>
        <v>0</v>
      </c>
      <c r="H376" s="293">
        <f t="shared" si="111"/>
        <v>0</v>
      </c>
      <c r="I376" s="301">
        <f t="shared" si="120"/>
        <v>0</v>
      </c>
      <c r="J376" s="510">
        <f t="shared" si="112"/>
        <v>0</v>
      </c>
      <c r="K376" s="292">
        <f t="shared" si="113"/>
        <v>0</v>
      </c>
      <c r="L376" s="321">
        <f t="shared" si="123"/>
        <v>0</v>
      </c>
      <c r="M376" s="300">
        <f t="shared" si="121"/>
        <v>0</v>
      </c>
      <c r="N376" s="292">
        <f t="shared" si="114"/>
        <v>0</v>
      </c>
      <c r="O376" s="292">
        <f t="shared" si="115"/>
        <v>0</v>
      </c>
      <c r="P376" s="293">
        <f t="shared" si="105"/>
        <v>0</v>
      </c>
      <c r="Q376" s="301">
        <f t="shared" si="122"/>
        <v>0</v>
      </c>
      <c r="R376" s="292">
        <f t="shared" si="116"/>
        <v>0</v>
      </c>
      <c r="S376" s="292">
        <f t="shared" si="117"/>
        <v>0</v>
      </c>
      <c r="T376" s="321">
        <f t="shared" si="106"/>
        <v>0</v>
      </c>
      <c r="U376" s="134"/>
      <c r="V376" s="134"/>
      <c r="W376" s="134"/>
      <c r="X376" s="134"/>
    </row>
    <row r="377" spans="1:24" s="1" customFormat="1" ht="15" customHeight="1">
      <c r="A377" s="409">
        <f t="shared" si="118"/>
        <v>5.2499999999999998E-2</v>
      </c>
      <c r="B377" s="406">
        <f t="shared" si="107"/>
        <v>4.3150684931506844E-3</v>
      </c>
      <c r="C377" s="197">
        <f t="shared" si="108"/>
        <v>29</v>
      </c>
      <c r="D377" s="290">
        <v>344</v>
      </c>
      <c r="E377" s="300">
        <f t="shared" si="119"/>
        <v>0</v>
      </c>
      <c r="F377" s="292">
        <f t="shared" si="109"/>
        <v>0</v>
      </c>
      <c r="G377" s="292">
        <f t="shared" si="110"/>
        <v>0</v>
      </c>
      <c r="H377" s="293">
        <f t="shared" si="111"/>
        <v>0</v>
      </c>
      <c r="I377" s="301">
        <f t="shared" si="120"/>
        <v>0</v>
      </c>
      <c r="J377" s="510">
        <f t="shared" si="112"/>
        <v>0</v>
      </c>
      <c r="K377" s="292">
        <f t="shared" si="113"/>
        <v>0</v>
      </c>
      <c r="L377" s="321">
        <f t="shared" si="123"/>
        <v>0</v>
      </c>
      <c r="M377" s="300">
        <f t="shared" si="121"/>
        <v>0</v>
      </c>
      <c r="N377" s="292">
        <f t="shared" si="114"/>
        <v>0</v>
      </c>
      <c r="O377" s="292">
        <f t="shared" si="115"/>
        <v>0</v>
      </c>
      <c r="P377" s="293">
        <f t="shared" si="105"/>
        <v>0</v>
      </c>
      <c r="Q377" s="301">
        <f t="shared" si="122"/>
        <v>0</v>
      </c>
      <c r="R377" s="292">
        <f t="shared" si="116"/>
        <v>0</v>
      </c>
      <c r="S377" s="292">
        <f t="shared" si="117"/>
        <v>0</v>
      </c>
      <c r="T377" s="321">
        <f t="shared" si="106"/>
        <v>0</v>
      </c>
      <c r="U377" s="134"/>
      <c r="V377" s="134"/>
      <c r="W377" s="134"/>
      <c r="X377" s="134"/>
    </row>
    <row r="378" spans="1:24" s="1" customFormat="1" ht="15" customHeight="1">
      <c r="A378" s="409">
        <f t="shared" si="118"/>
        <v>5.2499999999999998E-2</v>
      </c>
      <c r="B378" s="406">
        <f t="shared" si="107"/>
        <v>4.3150684931506844E-3</v>
      </c>
      <c r="C378" s="197">
        <f t="shared" si="108"/>
        <v>29</v>
      </c>
      <c r="D378" s="290">
        <v>345</v>
      </c>
      <c r="E378" s="300">
        <f t="shared" si="119"/>
        <v>0</v>
      </c>
      <c r="F378" s="292">
        <f t="shared" si="109"/>
        <v>0</v>
      </c>
      <c r="G378" s="292">
        <f t="shared" si="110"/>
        <v>0</v>
      </c>
      <c r="H378" s="293">
        <f t="shared" si="111"/>
        <v>0</v>
      </c>
      <c r="I378" s="301">
        <f t="shared" si="120"/>
        <v>0</v>
      </c>
      <c r="J378" s="510">
        <f t="shared" si="112"/>
        <v>0</v>
      </c>
      <c r="K378" s="292">
        <f t="shared" si="113"/>
        <v>0</v>
      </c>
      <c r="L378" s="321">
        <f t="shared" si="123"/>
        <v>0</v>
      </c>
      <c r="M378" s="300">
        <f t="shared" si="121"/>
        <v>0</v>
      </c>
      <c r="N378" s="292">
        <f t="shared" si="114"/>
        <v>0</v>
      </c>
      <c r="O378" s="292">
        <f t="shared" si="115"/>
        <v>0</v>
      </c>
      <c r="P378" s="293">
        <f t="shared" si="105"/>
        <v>0</v>
      </c>
      <c r="Q378" s="301">
        <f t="shared" si="122"/>
        <v>0</v>
      </c>
      <c r="R378" s="292">
        <f t="shared" si="116"/>
        <v>0</v>
      </c>
      <c r="S378" s="292">
        <f t="shared" si="117"/>
        <v>0</v>
      </c>
      <c r="T378" s="321">
        <f t="shared" si="106"/>
        <v>0</v>
      </c>
      <c r="U378" s="134"/>
      <c r="V378" s="134"/>
      <c r="W378" s="134"/>
      <c r="X378" s="134"/>
    </row>
    <row r="379" spans="1:24" s="1" customFormat="1" ht="15" customHeight="1">
      <c r="A379" s="409">
        <f t="shared" si="118"/>
        <v>5.2499999999999998E-2</v>
      </c>
      <c r="B379" s="406">
        <f t="shared" si="107"/>
        <v>4.3150684931506844E-3</v>
      </c>
      <c r="C379" s="197">
        <f t="shared" si="108"/>
        <v>29</v>
      </c>
      <c r="D379" s="290">
        <v>346</v>
      </c>
      <c r="E379" s="300">
        <f t="shared" si="119"/>
        <v>0</v>
      </c>
      <c r="F379" s="292">
        <f t="shared" si="109"/>
        <v>0</v>
      </c>
      <c r="G379" s="292">
        <f t="shared" si="110"/>
        <v>0</v>
      </c>
      <c r="H379" s="293">
        <f t="shared" si="111"/>
        <v>0</v>
      </c>
      <c r="I379" s="301">
        <f t="shared" si="120"/>
        <v>0</v>
      </c>
      <c r="J379" s="510">
        <f t="shared" si="112"/>
        <v>0</v>
      </c>
      <c r="K379" s="292">
        <f t="shared" si="113"/>
        <v>0</v>
      </c>
      <c r="L379" s="321">
        <f t="shared" si="123"/>
        <v>0</v>
      </c>
      <c r="M379" s="300">
        <f t="shared" si="121"/>
        <v>0</v>
      </c>
      <c r="N379" s="292">
        <f t="shared" si="114"/>
        <v>0</v>
      </c>
      <c r="O379" s="292">
        <f t="shared" si="115"/>
        <v>0</v>
      </c>
      <c r="P379" s="293">
        <f t="shared" si="105"/>
        <v>0</v>
      </c>
      <c r="Q379" s="301">
        <f t="shared" si="122"/>
        <v>0</v>
      </c>
      <c r="R379" s="292">
        <f t="shared" si="116"/>
        <v>0</v>
      </c>
      <c r="S379" s="292">
        <f t="shared" si="117"/>
        <v>0</v>
      </c>
      <c r="T379" s="321">
        <f t="shared" si="106"/>
        <v>0</v>
      </c>
      <c r="U379" s="134"/>
      <c r="V379" s="134"/>
      <c r="W379" s="134"/>
      <c r="X379" s="134"/>
    </row>
    <row r="380" spans="1:24" s="1" customFormat="1" ht="15" customHeight="1">
      <c r="A380" s="409">
        <f t="shared" si="118"/>
        <v>5.2499999999999998E-2</v>
      </c>
      <c r="B380" s="406">
        <f t="shared" si="107"/>
        <v>4.3150684931506844E-3</v>
      </c>
      <c r="C380" s="197">
        <f t="shared" si="108"/>
        <v>29</v>
      </c>
      <c r="D380" s="290">
        <v>347</v>
      </c>
      <c r="E380" s="300">
        <f t="shared" si="119"/>
        <v>0</v>
      </c>
      <c r="F380" s="292">
        <f t="shared" si="109"/>
        <v>0</v>
      </c>
      <c r="G380" s="292">
        <f t="shared" si="110"/>
        <v>0</v>
      </c>
      <c r="H380" s="293">
        <f t="shared" si="111"/>
        <v>0</v>
      </c>
      <c r="I380" s="301">
        <f t="shared" si="120"/>
        <v>0</v>
      </c>
      <c r="J380" s="510">
        <f t="shared" si="112"/>
        <v>0</v>
      </c>
      <c r="K380" s="292">
        <f t="shared" si="113"/>
        <v>0</v>
      </c>
      <c r="L380" s="321">
        <f t="shared" si="123"/>
        <v>0</v>
      </c>
      <c r="M380" s="300">
        <f t="shared" si="121"/>
        <v>0</v>
      </c>
      <c r="N380" s="292">
        <f t="shared" si="114"/>
        <v>0</v>
      </c>
      <c r="O380" s="292">
        <f t="shared" si="115"/>
        <v>0</v>
      </c>
      <c r="P380" s="293">
        <f t="shared" si="105"/>
        <v>0</v>
      </c>
      <c r="Q380" s="301">
        <f t="shared" si="122"/>
        <v>0</v>
      </c>
      <c r="R380" s="292">
        <f t="shared" si="116"/>
        <v>0</v>
      </c>
      <c r="S380" s="292">
        <f t="shared" si="117"/>
        <v>0</v>
      </c>
      <c r="T380" s="321">
        <f t="shared" si="106"/>
        <v>0</v>
      </c>
      <c r="U380" s="134"/>
      <c r="V380" s="134"/>
      <c r="W380" s="134"/>
      <c r="X380" s="134"/>
    </row>
    <row r="381" spans="1:24" s="1" customFormat="1" ht="15" customHeight="1">
      <c r="A381" s="409">
        <f t="shared" si="118"/>
        <v>5.2499999999999998E-2</v>
      </c>
      <c r="B381" s="406">
        <f t="shared" si="107"/>
        <v>4.3150684931506844E-3</v>
      </c>
      <c r="C381" s="197">
        <f t="shared" si="108"/>
        <v>29</v>
      </c>
      <c r="D381" s="290">
        <v>348</v>
      </c>
      <c r="E381" s="300">
        <f t="shared" si="119"/>
        <v>0</v>
      </c>
      <c r="F381" s="292">
        <f t="shared" si="109"/>
        <v>0</v>
      </c>
      <c r="G381" s="292">
        <f t="shared" si="110"/>
        <v>0</v>
      </c>
      <c r="H381" s="293">
        <f t="shared" si="111"/>
        <v>0</v>
      </c>
      <c r="I381" s="301">
        <f t="shared" si="120"/>
        <v>0</v>
      </c>
      <c r="J381" s="510">
        <f t="shared" si="112"/>
        <v>0</v>
      </c>
      <c r="K381" s="292">
        <f t="shared" si="113"/>
        <v>0</v>
      </c>
      <c r="L381" s="321">
        <f t="shared" si="123"/>
        <v>0</v>
      </c>
      <c r="M381" s="300">
        <f t="shared" si="121"/>
        <v>0</v>
      </c>
      <c r="N381" s="292">
        <f t="shared" si="114"/>
        <v>0</v>
      </c>
      <c r="O381" s="292">
        <f t="shared" si="115"/>
        <v>0</v>
      </c>
      <c r="P381" s="293">
        <f t="shared" si="105"/>
        <v>0</v>
      </c>
      <c r="Q381" s="301">
        <f t="shared" si="122"/>
        <v>0</v>
      </c>
      <c r="R381" s="292">
        <f t="shared" si="116"/>
        <v>0</v>
      </c>
      <c r="S381" s="292">
        <f t="shared" si="117"/>
        <v>0</v>
      </c>
      <c r="T381" s="321">
        <f t="shared" si="106"/>
        <v>0</v>
      </c>
      <c r="U381" s="134"/>
      <c r="V381" s="134"/>
      <c r="W381" s="134"/>
      <c r="X381" s="134"/>
    </row>
    <row r="382" spans="1:24" s="1" customFormat="1" ht="15" customHeight="1">
      <c r="A382" s="409">
        <f t="shared" si="118"/>
        <v>5.2499999999999998E-2</v>
      </c>
      <c r="B382" s="406">
        <f t="shared" si="107"/>
        <v>4.3150684931506844E-3</v>
      </c>
      <c r="C382" s="197">
        <f t="shared" si="108"/>
        <v>30</v>
      </c>
      <c r="D382" s="290">
        <v>349</v>
      </c>
      <c r="E382" s="300">
        <f t="shared" si="119"/>
        <v>0</v>
      </c>
      <c r="F382" s="292">
        <f t="shared" si="109"/>
        <v>0</v>
      </c>
      <c r="G382" s="292">
        <f t="shared" si="110"/>
        <v>0</v>
      </c>
      <c r="H382" s="293">
        <f t="shared" si="111"/>
        <v>0</v>
      </c>
      <c r="I382" s="301">
        <f t="shared" si="120"/>
        <v>0</v>
      </c>
      <c r="J382" s="510">
        <f t="shared" si="112"/>
        <v>0</v>
      </c>
      <c r="K382" s="292">
        <f t="shared" si="113"/>
        <v>0</v>
      </c>
      <c r="L382" s="321">
        <f t="shared" si="123"/>
        <v>0</v>
      </c>
      <c r="M382" s="300">
        <f t="shared" si="121"/>
        <v>0</v>
      </c>
      <c r="N382" s="292">
        <f t="shared" si="114"/>
        <v>0</v>
      </c>
      <c r="O382" s="292">
        <f t="shared" si="115"/>
        <v>0</v>
      </c>
      <c r="P382" s="293">
        <f t="shared" si="105"/>
        <v>0</v>
      </c>
      <c r="Q382" s="301">
        <f t="shared" si="122"/>
        <v>0</v>
      </c>
      <c r="R382" s="292">
        <f t="shared" si="116"/>
        <v>0</v>
      </c>
      <c r="S382" s="292">
        <f t="shared" si="117"/>
        <v>0</v>
      </c>
      <c r="T382" s="321">
        <f t="shared" si="106"/>
        <v>0</v>
      </c>
      <c r="U382" s="134"/>
      <c r="V382" s="134"/>
      <c r="W382" s="134"/>
      <c r="X382" s="134"/>
    </row>
    <row r="383" spans="1:24" s="1" customFormat="1" ht="15" customHeight="1">
      <c r="A383" s="409">
        <f t="shared" si="118"/>
        <v>5.2499999999999998E-2</v>
      </c>
      <c r="B383" s="406">
        <f t="shared" si="107"/>
        <v>4.3150684931506844E-3</v>
      </c>
      <c r="C383" s="197">
        <f t="shared" si="108"/>
        <v>30</v>
      </c>
      <c r="D383" s="290">
        <v>350</v>
      </c>
      <c r="E383" s="300">
        <f t="shared" si="119"/>
        <v>0</v>
      </c>
      <c r="F383" s="292">
        <f t="shared" si="109"/>
        <v>0</v>
      </c>
      <c r="G383" s="292">
        <f t="shared" si="110"/>
        <v>0</v>
      </c>
      <c r="H383" s="293">
        <f t="shared" si="111"/>
        <v>0</v>
      </c>
      <c r="I383" s="301">
        <f t="shared" si="120"/>
        <v>0</v>
      </c>
      <c r="J383" s="510">
        <f t="shared" si="112"/>
        <v>0</v>
      </c>
      <c r="K383" s="292">
        <f t="shared" si="113"/>
        <v>0</v>
      </c>
      <c r="L383" s="321">
        <f t="shared" si="123"/>
        <v>0</v>
      </c>
      <c r="M383" s="300">
        <f t="shared" si="121"/>
        <v>0</v>
      </c>
      <c r="N383" s="292">
        <f t="shared" si="114"/>
        <v>0</v>
      </c>
      <c r="O383" s="292">
        <f t="shared" si="115"/>
        <v>0</v>
      </c>
      <c r="P383" s="293">
        <f t="shared" si="105"/>
        <v>0</v>
      </c>
      <c r="Q383" s="301">
        <f t="shared" si="122"/>
        <v>0</v>
      </c>
      <c r="R383" s="292">
        <f t="shared" si="116"/>
        <v>0</v>
      </c>
      <c r="S383" s="292">
        <f t="shared" si="117"/>
        <v>0</v>
      </c>
      <c r="T383" s="321">
        <f t="shared" si="106"/>
        <v>0</v>
      </c>
      <c r="U383" s="134"/>
      <c r="V383" s="134"/>
      <c r="W383" s="134"/>
      <c r="X383" s="134"/>
    </row>
    <row r="384" spans="1:24" s="1" customFormat="1" ht="15" customHeight="1">
      <c r="A384" s="409">
        <f t="shared" si="118"/>
        <v>5.2499999999999998E-2</v>
      </c>
      <c r="B384" s="406">
        <f t="shared" si="107"/>
        <v>4.3150684931506844E-3</v>
      </c>
      <c r="C384" s="197">
        <f t="shared" si="108"/>
        <v>30</v>
      </c>
      <c r="D384" s="290">
        <v>351</v>
      </c>
      <c r="E384" s="300">
        <f t="shared" si="119"/>
        <v>0</v>
      </c>
      <c r="F384" s="292">
        <f t="shared" si="109"/>
        <v>0</v>
      </c>
      <c r="G384" s="292">
        <f t="shared" si="110"/>
        <v>0</v>
      </c>
      <c r="H384" s="293">
        <f t="shared" si="111"/>
        <v>0</v>
      </c>
      <c r="I384" s="301">
        <f t="shared" si="120"/>
        <v>0</v>
      </c>
      <c r="J384" s="510">
        <f t="shared" si="112"/>
        <v>0</v>
      </c>
      <c r="K384" s="292">
        <f t="shared" si="113"/>
        <v>0</v>
      </c>
      <c r="L384" s="321">
        <f t="shared" si="123"/>
        <v>0</v>
      </c>
      <c r="M384" s="300">
        <f t="shared" si="121"/>
        <v>0</v>
      </c>
      <c r="N384" s="292">
        <f t="shared" si="114"/>
        <v>0</v>
      </c>
      <c r="O384" s="292">
        <f t="shared" si="115"/>
        <v>0</v>
      </c>
      <c r="P384" s="293">
        <f t="shared" si="105"/>
        <v>0</v>
      </c>
      <c r="Q384" s="301">
        <f t="shared" si="122"/>
        <v>0</v>
      </c>
      <c r="R384" s="292">
        <f t="shared" si="116"/>
        <v>0</v>
      </c>
      <c r="S384" s="292">
        <f t="shared" si="117"/>
        <v>0</v>
      </c>
      <c r="T384" s="321">
        <f t="shared" si="106"/>
        <v>0</v>
      </c>
      <c r="U384" s="134"/>
      <c r="V384" s="134"/>
      <c r="W384" s="134"/>
      <c r="X384" s="134"/>
    </row>
    <row r="385" spans="1:24" s="1" customFormat="1" ht="15" customHeight="1">
      <c r="A385" s="409">
        <f t="shared" si="118"/>
        <v>5.2499999999999998E-2</v>
      </c>
      <c r="B385" s="406">
        <f t="shared" si="107"/>
        <v>4.3150684931506844E-3</v>
      </c>
      <c r="C385" s="197">
        <f t="shared" si="108"/>
        <v>30</v>
      </c>
      <c r="D385" s="290">
        <v>352</v>
      </c>
      <c r="E385" s="300">
        <f t="shared" si="119"/>
        <v>0</v>
      </c>
      <c r="F385" s="292">
        <f t="shared" si="109"/>
        <v>0</v>
      </c>
      <c r="G385" s="292">
        <f t="shared" si="110"/>
        <v>0</v>
      </c>
      <c r="H385" s="293">
        <f t="shared" si="111"/>
        <v>0</v>
      </c>
      <c r="I385" s="301">
        <f t="shared" si="120"/>
        <v>0</v>
      </c>
      <c r="J385" s="510">
        <f t="shared" si="112"/>
        <v>0</v>
      </c>
      <c r="K385" s="292">
        <f t="shared" si="113"/>
        <v>0</v>
      </c>
      <c r="L385" s="321">
        <f t="shared" si="123"/>
        <v>0</v>
      </c>
      <c r="M385" s="300">
        <f t="shared" si="121"/>
        <v>0</v>
      </c>
      <c r="N385" s="292">
        <f t="shared" si="114"/>
        <v>0</v>
      </c>
      <c r="O385" s="292">
        <f t="shared" si="115"/>
        <v>0</v>
      </c>
      <c r="P385" s="293">
        <f t="shared" si="105"/>
        <v>0</v>
      </c>
      <c r="Q385" s="301">
        <f t="shared" si="122"/>
        <v>0</v>
      </c>
      <c r="R385" s="292">
        <f t="shared" si="116"/>
        <v>0</v>
      </c>
      <c r="S385" s="292">
        <f t="shared" si="117"/>
        <v>0</v>
      </c>
      <c r="T385" s="321">
        <f t="shared" si="106"/>
        <v>0</v>
      </c>
      <c r="U385" s="134"/>
      <c r="V385" s="134"/>
      <c r="W385" s="134"/>
      <c r="X385" s="134"/>
    </row>
    <row r="386" spans="1:24" s="1" customFormat="1" ht="15" customHeight="1">
      <c r="A386" s="409">
        <f t="shared" si="118"/>
        <v>5.2499999999999998E-2</v>
      </c>
      <c r="B386" s="406">
        <f t="shared" si="107"/>
        <v>4.3150684931506844E-3</v>
      </c>
      <c r="C386" s="197">
        <f t="shared" si="108"/>
        <v>30</v>
      </c>
      <c r="D386" s="290">
        <v>353</v>
      </c>
      <c r="E386" s="300">
        <f t="shared" si="119"/>
        <v>0</v>
      </c>
      <c r="F386" s="292">
        <f t="shared" si="109"/>
        <v>0</v>
      </c>
      <c r="G386" s="292">
        <f t="shared" si="110"/>
        <v>0</v>
      </c>
      <c r="H386" s="293">
        <f t="shared" si="111"/>
        <v>0</v>
      </c>
      <c r="I386" s="301">
        <f t="shared" si="120"/>
        <v>0</v>
      </c>
      <c r="J386" s="510">
        <f t="shared" si="112"/>
        <v>0</v>
      </c>
      <c r="K386" s="292">
        <f t="shared" si="113"/>
        <v>0</v>
      </c>
      <c r="L386" s="321">
        <f t="shared" si="123"/>
        <v>0</v>
      </c>
      <c r="M386" s="300">
        <f t="shared" si="121"/>
        <v>0</v>
      </c>
      <c r="N386" s="292">
        <f t="shared" si="114"/>
        <v>0</v>
      </c>
      <c r="O386" s="292">
        <f t="shared" si="115"/>
        <v>0</v>
      </c>
      <c r="P386" s="293">
        <f t="shared" si="105"/>
        <v>0</v>
      </c>
      <c r="Q386" s="301">
        <f t="shared" si="122"/>
        <v>0</v>
      </c>
      <c r="R386" s="292">
        <f t="shared" si="116"/>
        <v>0</v>
      </c>
      <c r="S386" s="292">
        <f t="shared" si="117"/>
        <v>0</v>
      </c>
      <c r="T386" s="321">
        <f t="shared" si="106"/>
        <v>0</v>
      </c>
      <c r="U386" s="134"/>
      <c r="V386" s="134"/>
      <c r="W386" s="134"/>
      <c r="X386" s="134"/>
    </row>
    <row r="387" spans="1:24" s="1" customFormat="1" ht="15" customHeight="1">
      <c r="A387" s="409">
        <f t="shared" si="118"/>
        <v>5.2499999999999998E-2</v>
      </c>
      <c r="B387" s="406">
        <f t="shared" si="107"/>
        <v>4.3150684931506844E-3</v>
      </c>
      <c r="C387" s="197">
        <f t="shared" si="108"/>
        <v>30</v>
      </c>
      <c r="D387" s="290">
        <v>354</v>
      </c>
      <c r="E387" s="300">
        <f t="shared" si="119"/>
        <v>0</v>
      </c>
      <c r="F387" s="292">
        <f t="shared" si="109"/>
        <v>0</v>
      </c>
      <c r="G387" s="292">
        <f t="shared" si="110"/>
        <v>0</v>
      </c>
      <c r="H387" s="293">
        <f t="shared" si="111"/>
        <v>0</v>
      </c>
      <c r="I387" s="301">
        <f t="shared" si="120"/>
        <v>0</v>
      </c>
      <c r="J387" s="510">
        <f t="shared" si="112"/>
        <v>0</v>
      </c>
      <c r="K387" s="292">
        <f t="shared" si="113"/>
        <v>0</v>
      </c>
      <c r="L387" s="321">
        <f t="shared" si="123"/>
        <v>0</v>
      </c>
      <c r="M387" s="300">
        <f t="shared" si="121"/>
        <v>0</v>
      </c>
      <c r="N387" s="292">
        <f t="shared" si="114"/>
        <v>0</v>
      </c>
      <c r="O387" s="292">
        <f t="shared" si="115"/>
        <v>0</v>
      </c>
      <c r="P387" s="293">
        <f t="shared" si="105"/>
        <v>0</v>
      </c>
      <c r="Q387" s="301">
        <f t="shared" si="122"/>
        <v>0</v>
      </c>
      <c r="R387" s="292">
        <f t="shared" si="116"/>
        <v>0</v>
      </c>
      <c r="S387" s="292">
        <f t="shared" si="117"/>
        <v>0</v>
      </c>
      <c r="T387" s="321">
        <f t="shared" si="106"/>
        <v>0</v>
      </c>
      <c r="U387" s="134"/>
      <c r="V387" s="134"/>
      <c r="W387" s="134"/>
      <c r="X387" s="134"/>
    </row>
    <row r="388" spans="1:24" s="1" customFormat="1" ht="15" customHeight="1">
      <c r="A388" s="409">
        <f t="shared" si="118"/>
        <v>5.2499999999999998E-2</v>
      </c>
      <c r="B388" s="406">
        <f t="shared" si="107"/>
        <v>4.3150684931506844E-3</v>
      </c>
      <c r="C388" s="197">
        <f t="shared" si="108"/>
        <v>30</v>
      </c>
      <c r="D388" s="290">
        <v>355</v>
      </c>
      <c r="E388" s="300">
        <f t="shared" si="119"/>
        <v>0</v>
      </c>
      <c r="F388" s="292">
        <f t="shared" si="109"/>
        <v>0</v>
      </c>
      <c r="G388" s="292">
        <f t="shared" si="110"/>
        <v>0</v>
      </c>
      <c r="H388" s="293">
        <f t="shared" si="111"/>
        <v>0</v>
      </c>
      <c r="I388" s="301">
        <f t="shared" si="120"/>
        <v>0</v>
      </c>
      <c r="J388" s="510">
        <f t="shared" si="112"/>
        <v>0</v>
      </c>
      <c r="K388" s="292">
        <f t="shared" si="113"/>
        <v>0</v>
      </c>
      <c r="L388" s="321">
        <f t="shared" si="123"/>
        <v>0</v>
      </c>
      <c r="M388" s="300">
        <f t="shared" si="121"/>
        <v>0</v>
      </c>
      <c r="N388" s="292">
        <f t="shared" si="114"/>
        <v>0</v>
      </c>
      <c r="O388" s="292">
        <f t="shared" si="115"/>
        <v>0</v>
      </c>
      <c r="P388" s="293">
        <f t="shared" si="105"/>
        <v>0</v>
      </c>
      <c r="Q388" s="301">
        <f t="shared" si="122"/>
        <v>0</v>
      </c>
      <c r="R388" s="292">
        <f t="shared" si="116"/>
        <v>0</v>
      </c>
      <c r="S388" s="292">
        <f t="shared" si="117"/>
        <v>0</v>
      </c>
      <c r="T388" s="321">
        <f t="shared" si="106"/>
        <v>0</v>
      </c>
      <c r="U388" s="134"/>
      <c r="V388" s="134"/>
      <c r="W388" s="134"/>
      <c r="X388" s="134"/>
    </row>
    <row r="389" spans="1:24" s="1" customFormat="1" ht="15" customHeight="1">
      <c r="A389" s="409">
        <f t="shared" si="118"/>
        <v>5.2499999999999998E-2</v>
      </c>
      <c r="B389" s="406">
        <f t="shared" si="107"/>
        <v>4.3150684931506844E-3</v>
      </c>
      <c r="C389" s="197">
        <f t="shared" si="108"/>
        <v>30</v>
      </c>
      <c r="D389" s="290">
        <v>356</v>
      </c>
      <c r="E389" s="300">
        <f t="shared" si="119"/>
        <v>0</v>
      </c>
      <c r="F389" s="292">
        <f t="shared" si="109"/>
        <v>0</v>
      </c>
      <c r="G389" s="292">
        <f t="shared" si="110"/>
        <v>0</v>
      </c>
      <c r="H389" s="293">
        <f t="shared" si="111"/>
        <v>0</v>
      </c>
      <c r="I389" s="301">
        <f t="shared" si="120"/>
        <v>0</v>
      </c>
      <c r="J389" s="510">
        <f t="shared" si="112"/>
        <v>0</v>
      </c>
      <c r="K389" s="292">
        <f t="shared" si="113"/>
        <v>0</v>
      </c>
      <c r="L389" s="321">
        <f t="shared" si="123"/>
        <v>0</v>
      </c>
      <c r="M389" s="300">
        <f t="shared" si="121"/>
        <v>0</v>
      </c>
      <c r="N389" s="292">
        <f t="shared" si="114"/>
        <v>0</v>
      </c>
      <c r="O389" s="292">
        <f t="shared" si="115"/>
        <v>0</v>
      </c>
      <c r="P389" s="293">
        <f t="shared" si="105"/>
        <v>0</v>
      </c>
      <c r="Q389" s="301">
        <f t="shared" si="122"/>
        <v>0</v>
      </c>
      <c r="R389" s="292">
        <f t="shared" si="116"/>
        <v>0</v>
      </c>
      <c r="S389" s="292">
        <f t="shared" si="117"/>
        <v>0</v>
      </c>
      <c r="T389" s="321">
        <f t="shared" si="106"/>
        <v>0</v>
      </c>
      <c r="U389" s="134"/>
      <c r="V389" s="134"/>
      <c r="W389" s="134"/>
      <c r="X389" s="134"/>
    </row>
    <row r="390" spans="1:24" s="1" customFormat="1" ht="15" customHeight="1">
      <c r="A390" s="409">
        <f t="shared" si="118"/>
        <v>5.2499999999999998E-2</v>
      </c>
      <c r="B390" s="406">
        <f t="shared" si="107"/>
        <v>4.3150684931506844E-3</v>
      </c>
      <c r="C390" s="197">
        <f t="shared" si="108"/>
        <v>30</v>
      </c>
      <c r="D390" s="290">
        <v>357</v>
      </c>
      <c r="E390" s="300">
        <f t="shared" si="119"/>
        <v>0</v>
      </c>
      <c r="F390" s="292">
        <f t="shared" si="109"/>
        <v>0</v>
      </c>
      <c r="G390" s="292">
        <f t="shared" si="110"/>
        <v>0</v>
      </c>
      <c r="H390" s="293">
        <f t="shared" si="111"/>
        <v>0</v>
      </c>
      <c r="I390" s="301">
        <f t="shared" si="120"/>
        <v>0</v>
      </c>
      <c r="J390" s="510">
        <f t="shared" si="112"/>
        <v>0</v>
      </c>
      <c r="K390" s="292">
        <f t="shared" si="113"/>
        <v>0</v>
      </c>
      <c r="L390" s="321">
        <f t="shared" si="123"/>
        <v>0</v>
      </c>
      <c r="M390" s="300">
        <f t="shared" si="121"/>
        <v>0</v>
      </c>
      <c r="N390" s="292">
        <f t="shared" si="114"/>
        <v>0</v>
      </c>
      <c r="O390" s="292">
        <f t="shared" si="115"/>
        <v>0</v>
      </c>
      <c r="P390" s="293">
        <f t="shared" si="105"/>
        <v>0</v>
      </c>
      <c r="Q390" s="301">
        <f t="shared" si="122"/>
        <v>0</v>
      </c>
      <c r="R390" s="292">
        <f t="shared" si="116"/>
        <v>0</v>
      </c>
      <c r="S390" s="292">
        <f t="shared" si="117"/>
        <v>0</v>
      </c>
      <c r="T390" s="321">
        <f t="shared" si="106"/>
        <v>0</v>
      </c>
      <c r="U390" s="134"/>
      <c r="V390" s="134"/>
      <c r="W390" s="134"/>
      <c r="X390" s="134"/>
    </row>
    <row r="391" spans="1:24" s="1" customFormat="1" ht="15" customHeight="1">
      <c r="A391" s="409">
        <f t="shared" si="118"/>
        <v>5.2499999999999998E-2</v>
      </c>
      <c r="B391" s="406">
        <f t="shared" si="107"/>
        <v>4.3150684931506844E-3</v>
      </c>
      <c r="C391" s="197">
        <f t="shared" si="108"/>
        <v>30</v>
      </c>
      <c r="D391" s="290">
        <v>358</v>
      </c>
      <c r="E391" s="300">
        <f t="shared" si="119"/>
        <v>0</v>
      </c>
      <c r="F391" s="292">
        <f t="shared" si="109"/>
        <v>0</v>
      </c>
      <c r="G391" s="292">
        <f t="shared" si="110"/>
        <v>0</v>
      </c>
      <c r="H391" s="293">
        <f t="shared" si="111"/>
        <v>0</v>
      </c>
      <c r="I391" s="301">
        <f t="shared" si="120"/>
        <v>0</v>
      </c>
      <c r="J391" s="510">
        <f t="shared" si="112"/>
        <v>0</v>
      </c>
      <c r="K391" s="292">
        <f t="shared" si="113"/>
        <v>0</v>
      </c>
      <c r="L391" s="321">
        <f t="shared" si="123"/>
        <v>0</v>
      </c>
      <c r="M391" s="300">
        <f t="shared" si="121"/>
        <v>0</v>
      </c>
      <c r="N391" s="292">
        <f t="shared" si="114"/>
        <v>0</v>
      </c>
      <c r="O391" s="292">
        <f t="shared" si="115"/>
        <v>0</v>
      </c>
      <c r="P391" s="293">
        <f t="shared" si="105"/>
        <v>0</v>
      </c>
      <c r="Q391" s="301">
        <f t="shared" si="122"/>
        <v>0</v>
      </c>
      <c r="R391" s="292">
        <f t="shared" si="116"/>
        <v>0</v>
      </c>
      <c r="S391" s="292">
        <f t="shared" si="117"/>
        <v>0</v>
      </c>
      <c r="T391" s="321">
        <f t="shared" si="106"/>
        <v>0</v>
      </c>
      <c r="U391" s="134"/>
      <c r="V391" s="134"/>
      <c r="W391" s="134"/>
      <c r="X391" s="134"/>
    </row>
    <row r="392" spans="1:24" s="1" customFormat="1" ht="15" customHeight="1">
      <c r="A392" s="409">
        <f t="shared" si="118"/>
        <v>5.2499999999999998E-2</v>
      </c>
      <c r="B392" s="406">
        <f t="shared" si="107"/>
        <v>4.3150684931506844E-3</v>
      </c>
      <c r="C392" s="197">
        <f t="shared" si="108"/>
        <v>30</v>
      </c>
      <c r="D392" s="290">
        <v>359</v>
      </c>
      <c r="E392" s="300">
        <f t="shared" si="119"/>
        <v>0</v>
      </c>
      <c r="F392" s="292">
        <f t="shared" si="109"/>
        <v>0</v>
      </c>
      <c r="G392" s="292">
        <f t="shared" si="110"/>
        <v>0</v>
      </c>
      <c r="H392" s="293">
        <f t="shared" si="111"/>
        <v>0</v>
      </c>
      <c r="I392" s="301">
        <f t="shared" si="120"/>
        <v>0</v>
      </c>
      <c r="J392" s="510">
        <f t="shared" si="112"/>
        <v>0</v>
      </c>
      <c r="K392" s="292">
        <f t="shared" si="113"/>
        <v>0</v>
      </c>
      <c r="L392" s="321">
        <f t="shared" si="123"/>
        <v>0</v>
      </c>
      <c r="M392" s="300">
        <f t="shared" si="121"/>
        <v>0</v>
      </c>
      <c r="N392" s="292">
        <f t="shared" si="114"/>
        <v>0</v>
      </c>
      <c r="O392" s="292">
        <f t="shared" si="115"/>
        <v>0</v>
      </c>
      <c r="P392" s="293">
        <f t="shared" si="105"/>
        <v>0</v>
      </c>
      <c r="Q392" s="301">
        <f t="shared" si="122"/>
        <v>0</v>
      </c>
      <c r="R392" s="292">
        <f t="shared" si="116"/>
        <v>0</v>
      </c>
      <c r="S392" s="292">
        <f t="shared" si="117"/>
        <v>0</v>
      </c>
      <c r="T392" s="321">
        <f t="shared" si="106"/>
        <v>0</v>
      </c>
      <c r="U392" s="134"/>
      <c r="V392" s="134"/>
      <c r="W392" s="134"/>
      <c r="X392" s="134"/>
    </row>
    <row r="393" spans="1:24" s="1" customFormat="1" ht="15" customHeight="1" thickBot="1">
      <c r="A393" s="410">
        <f t="shared" si="118"/>
        <v>5.2499999999999998E-2</v>
      </c>
      <c r="B393" s="407">
        <f>A393/365*30</f>
        <v>4.3150684931506844E-3</v>
      </c>
      <c r="C393" s="223">
        <f t="shared" si="108"/>
        <v>30</v>
      </c>
      <c r="D393" s="304">
        <v>360</v>
      </c>
      <c r="E393" s="305">
        <f t="shared" si="119"/>
        <v>0</v>
      </c>
      <c r="F393" s="306">
        <f t="shared" si="109"/>
        <v>0</v>
      </c>
      <c r="G393" s="306">
        <f t="shared" si="110"/>
        <v>0</v>
      </c>
      <c r="H393" s="307">
        <f t="shared" si="111"/>
        <v>0</v>
      </c>
      <c r="I393" s="308">
        <f t="shared" si="120"/>
        <v>0</v>
      </c>
      <c r="J393" s="511">
        <f t="shared" si="112"/>
        <v>0</v>
      </c>
      <c r="K393" s="306">
        <f t="shared" si="113"/>
        <v>0</v>
      </c>
      <c r="L393" s="323">
        <f t="shared" si="123"/>
        <v>0</v>
      </c>
      <c r="M393" s="305">
        <f t="shared" si="121"/>
        <v>0</v>
      </c>
      <c r="N393" s="306">
        <f t="shared" si="114"/>
        <v>0</v>
      </c>
      <c r="O393" s="306">
        <f t="shared" si="115"/>
        <v>0</v>
      </c>
      <c r="P393" s="307">
        <f t="shared" si="105"/>
        <v>0</v>
      </c>
      <c r="Q393" s="308">
        <f t="shared" si="122"/>
        <v>0</v>
      </c>
      <c r="R393" s="306">
        <f t="shared" si="116"/>
        <v>0</v>
      </c>
      <c r="S393" s="306">
        <f t="shared" si="117"/>
        <v>0</v>
      </c>
      <c r="T393" s="323">
        <f t="shared" si="106"/>
        <v>0</v>
      </c>
      <c r="U393" s="134"/>
      <c r="V393" s="134"/>
      <c r="W393" s="134"/>
      <c r="X393" s="134"/>
    </row>
    <row r="394" spans="1:24" s="1" customFormat="1" ht="15" customHeight="1">
      <c r="A394" s="411">
        <f t="shared" si="118"/>
        <v>5.2499999999999998E-2</v>
      </c>
      <c r="B394" s="408">
        <f>A394/365*30</f>
        <v>4.3150684931506844E-3</v>
      </c>
      <c r="C394" s="252">
        <f t="shared" si="108"/>
        <v>31</v>
      </c>
      <c r="D394" s="313">
        <v>361</v>
      </c>
      <c r="E394" s="314">
        <f t="shared" si="119"/>
        <v>0</v>
      </c>
      <c r="F394" s="315">
        <f t="shared" si="109"/>
        <v>0</v>
      </c>
      <c r="G394" s="315">
        <f t="shared" si="110"/>
        <v>0</v>
      </c>
      <c r="H394" s="316">
        <f t="shared" si="111"/>
        <v>0</v>
      </c>
      <c r="I394" s="317">
        <f t="shared" si="120"/>
        <v>0</v>
      </c>
      <c r="J394" s="512">
        <f t="shared" si="112"/>
        <v>0</v>
      </c>
      <c r="K394" s="315">
        <f t="shared" si="113"/>
        <v>0</v>
      </c>
      <c r="L394" s="318">
        <f t="shared" si="123"/>
        <v>0</v>
      </c>
      <c r="M394" s="314">
        <f t="shared" si="121"/>
        <v>0</v>
      </c>
      <c r="N394" s="315">
        <f t="shared" si="114"/>
        <v>0</v>
      </c>
      <c r="O394" s="315">
        <f t="shared" si="115"/>
        <v>0</v>
      </c>
      <c r="P394" s="316">
        <f t="shared" si="105"/>
        <v>0</v>
      </c>
      <c r="Q394" s="317">
        <f t="shared" si="122"/>
        <v>0</v>
      </c>
      <c r="R394" s="315">
        <f t="shared" si="116"/>
        <v>0</v>
      </c>
      <c r="S394" s="315">
        <f t="shared" si="117"/>
        <v>0</v>
      </c>
      <c r="T394" s="318">
        <f t="shared" si="106"/>
        <v>0</v>
      </c>
      <c r="U394" s="134"/>
      <c r="V394" s="134"/>
      <c r="W394" s="134"/>
      <c r="X394" s="134"/>
    </row>
    <row r="395" spans="1:24" s="1" customFormat="1" ht="15" customHeight="1">
      <c r="A395" s="409">
        <f t="shared" si="118"/>
        <v>5.2499999999999998E-2</v>
      </c>
      <c r="B395" s="406">
        <f>A395/365*30</f>
        <v>4.3150684931506844E-3</v>
      </c>
      <c r="C395" s="197">
        <f t="shared" si="108"/>
        <v>31</v>
      </c>
      <c r="D395" s="290">
        <v>362</v>
      </c>
      <c r="E395" s="300">
        <f t="shared" si="119"/>
        <v>0</v>
      </c>
      <c r="F395" s="292">
        <f t="shared" si="109"/>
        <v>0</v>
      </c>
      <c r="G395" s="292">
        <f t="shared" si="110"/>
        <v>0</v>
      </c>
      <c r="H395" s="293">
        <f t="shared" si="111"/>
        <v>0</v>
      </c>
      <c r="I395" s="301">
        <f t="shared" si="120"/>
        <v>0</v>
      </c>
      <c r="J395" s="510">
        <f t="shared" si="112"/>
        <v>0</v>
      </c>
      <c r="K395" s="292">
        <f t="shared" si="113"/>
        <v>0</v>
      </c>
      <c r="L395" s="321">
        <f t="shared" si="123"/>
        <v>0</v>
      </c>
      <c r="M395" s="300">
        <f t="shared" si="121"/>
        <v>0</v>
      </c>
      <c r="N395" s="292">
        <f t="shared" si="114"/>
        <v>0</v>
      </c>
      <c r="O395" s="292">
        <f t="shared" si="115"/>
        <v>0</v>
      </c>
      <c r="P395" s="293">
        <f t="shared" si="105"/>
        <v>0</v>
      </c>
      <c r="Q395" s="301">
        <f t="shared" si="122"/>
        <v>0</v>
      </c>
      <c r="R395" s="292">
        <f t="shared" si="116"/>
        <v>0</v>
      </c>
      <c r="S395" s="292">
        <f t="shared" si="117"/>
        <v>0</v>
      </c>
      <c r="T395" s="321">
        <f t="shared" si="106"/>
        <v>0</v>
      </c>
      <c r="U395" s="134"/>
      <c r="V395" s="134"/>
      <c r="W395" s="134"/>
      <c r="X395" s="134"/>
    </row>
    <row r="396" spans="1:24" s="1" customFormat="1" ht="15" customHeight="1">
      <c r="A396" s="409">
        <f t="shared" si="118"/>
        <v>5.2499999999999998E-2</v>
      </c>
      <c r="B396" s="406">
        <f t="shared" ref="B396:B402" si="124">A396/365*30</f>
        <v>4.3150684931506844E-3</v>
      </c>
      <c r="C396" s="197">
        <f t="shared" si="108"/>
        <v>31</v>
      </c>
      <c r="D396" s="290">
        <v>363</v>
      </c>
      <c r="E396" s="300">
        <f t="shared" si="119"/>
        <v>0</v>
      </c>
      <c r="F396" s="292">
        <f t="shared" si="109"/>
        <v>0</v>
      </c>
      <c r="G396" s="292">
        <f t="shared" si="110"/>
        <v>0</v>
      </c>
      <c r="H396" s="293">
        <f t="shared" si="111"/>
        <v>0</v>
      </c>
      <c r="I396" s="301">
        <f t="shared" si="120"/>
        <v>0</v>
      </c>
      <c r="J396" s="510">
        <f t="shared" si="112"/>
        <v>0</v>
      </c>
      <c r="K396" s="292">
        <f t="shared" si="113"/>
        <v>0</v>
      </c>
      <c r="L396" s="321">
        <f t="shared" si="123"/>
        <v>0</v>
      </c>
      <c r="M396" s="300">
        <f t="shared" si="121"/>
        <v>0</v>
      </c>
      <c r="N396" s="292">
        <f t="shared" si="114"/>
        <v>0</v>
      </c>
      <c r="O396" s="292">
        <f t="shared" si="115"/>
        <v>0</v>
      </c>
      <c r="P396" s="293">
        <f t="shared" si="105"/>
        <v>0</v>
      </c>
      <c r="Q396" s="301">
        <f t="shared" si="122"/>
        <v>0</v>
      </c>
      <c r="R396" s="292">
        <f t="shared" si="116"/>
        <v>0</v>
      </c>
      <c r="S396" s="292">
        <f t="shared" si="117"/>
        <v>0</v>
      </c>
      <c r="T396" s="321">
        <f t="shared" si="106"/>
        <v>0</v>
      </c>
      <c r="U396" s="134"/>
      <c r="V396" s="134"/>
      <c r="W396" s="134"/>
      <c r="X396" s="134"/>
    </row>
    <row r="397" spans="1:24" s="1" customFormat="1" ht="15" customHeight="1">
      <c r="A397" s="409">
        <f t="shared" si="118"/>
        <v>5.2499999999999998E-2</v>
      </c>
      <c r="B397" s="406">
        <f t="shared" si="124"/>
        <v>4.3150684931506844E-3</v>
      </c>
      <c r="C397" s="197">
        <f t="shared" si="108"/>
        <v>31</v>
      </c>
      <c r="D397" s="290">
        <v>364</v>
      </c>
      <c r="E397" s="300">
        <f t="shared" si="119"/>
        <v>0</v>
      </c>
      <c r="F397" s="292">
        <f t="shared" si="109"/>
        <v>0</v>
      </c>
      <c r="G397" s="292">
        <f t="shared" si="110"/>
        <v>0</v>
      </c>
      <c r="H397" s="293">
        <f t="shared" si="111"/>
        <v>0</v>
      </c>
      <c r="I397" s="301">
        <f t="shared" si="120"/>
        <v>0</v>
      </c>
      <c r="J397" s="510">
        <f t="shared" si="112"/>
        <v>0</v>
      </c>
      <c r="K397" s="292">
        <f t="shared" si="113"/>
        <v>0</v>
      </c>
      <c r="L397" s="321">
        <f t="shared" si="123"/>
        <v>0</v>
      </c>
      <c r="M397" s="300">
        <f t="shared" si="121"/>
        <v>0</v>
      </c>
      <c r="N397" s="292">
        <f t="shared" si="114"/>
        <v>0</v>
      </c>
      <c r="O397" s="292">
        <f t="shared" si="115"/>
        <v>0</v>
      </c>
      <c r="P397" s="293">
        <f t="shared" si="105"/>
        <v>0</v>
      </c>
      <c r="Q397" s="301">
        <f t="shared" si="122"/>
        <v>0</v>
      </c>
      <c r="R397" s="292">
        <f t="shared" si="116"/>
        <v>0</v>
      </c>
      <c r="S397" s="292">
        <f t="shared" si="117"/>
        <v>0</v>
      </c>
      <c r="T397" s="321">
        <f t="shared" si="106"/>
        <v>0</v>
      </c>
      <c r="U397" s="134"/>
      <c r="V397" s="134"/>
      <c r="W397" s="134"/>
      <c r="X397" s="134"/>
    </row>
    <row r="398" spans="1:24" s="1" customFormat="1" ht="15" customHeight="1">
      <c r="A398" s="409">
        <f t="shared" si="118"/>
        <v>5.2499999999999998E-2</v>
      </c>
      <c r="B398" s="406">
        <f t="shared" si="124"/>
        <v>4.3150684931506844E-3</v>
      </c>
      <c r="C398" s="197">
        <f t="shared" si="108"/>
        <v>31</v>
      </c>
      <c r="D398" s="290">
        <v>365</v>
      </c>
      <c r="E398" s="300">
        <f t="shared" si="119"/>
        <v>0</v>
      </c>
      <c r="F398" s="292">
        <f t="shared" si="109"/>
        <v>0</v>
      </c>
      <c r="G398" s="292">
        <f t="shared" si="110"/>
        <v>0</v>
      </c>
      <c r="H398" s="293">
        <f t="shared" si="111"/>
        <v>0</v>
      </c>
      <c r="I398" s="301">
        <f t="shared" si="120"/>
        <v>0</v>
      </c>
      <c r="J398" s="510">
        <f t="shared" si="112"/>
        <v>0</v>
      </c>
      <c r="K398" s="292">
        <f t="shared" si="113"/>
        <v>0</v>
      </c>
      <c r="L398" s="321">
        <f t="shared" si="123"/>
        <v>0</v>
      </c>
      <c r="M398" s="300">
        <f t="shared" si="121"/>
        <v>0</v>
      </c>
      <c r="N398" s="292">
        <f t="shared" si="114"/>
        <v>0</v>
      </c>
      <c r="O398" s="292">
        <f t="shared" si="115"/>
        <v>0</v>
      </c>
      <c r="P398" s="293">
        <f t="shared" si="105"/>
        <v>0</v>
      </c>
      <c r="Q398" s="301">
        <f t="shared" si="122"/>
        <v>0</v>
      </c>
      <c r="R398" s="292">
        <f t="shared" si="116"/>
        <v>0</v>
      </c>
      <c r="S398" s="292">
        <f t="shared" si="117"/>
        <v>0</v>
      </c>
      <c r="T398" s="321">
        <f t="shared" si="106"/>
        <v>0</v>
      </c>
      <c r="U398" s="134"/>
      <c r="V398" s="134"/>
      <c r="W398" s="134"/>
      <c r="X398" s="134"/>
    </row>
    <row r="399" spans="1:24" s="1" customFormat="1" ht="15" customHeight="1">
      <c r="A399" s="409">
        <f t="shared" si="118"/>
        <v>5.2499999999999998E-2</v>
      </c>
      <c r="B399" s="406">
        <f t="shared" si="124"/>
        <v>4.3150684931506844E-3</v>
      </c>
      <c r="C399" s="197">
        <f t="shared" si="108"/>
        <v>31</v>
      </c>
      <c r="D399" s="290">
        <v>366</v>
      </c>
      <c r="E399" s="300">
        <f t="shared" si="119"/>
        <v>0</v>
      </c>
      <c r="F399" s="292">
        <f t="shared" si="109"/>
        <v>0</v>
      </c>
      <c r="G399" s="292">
        <f t="shared" si="110"/>
        <v>0</v>
      </c>
      <c r="H399" s="293">
        <f t="shared" si="111"/>
        <v>0</v>
      </c>
      <c r="I399" s="301">
        <f t="shared" si="120"/>
        <v>0</v>
      </c>
      <c r="J399" s="510">
        <f t="shared" si="112"/>
        <v>0</v>
      </c>
      <c r="K399" s="292">
        <f t="shared" si="113"/>
        <v>0</v>
      </c>
      <c r="L399" s="321">
        <f t="shared" si="123"/>
        <v>0</v>
      </c>
      <c r="M399" s="300">
        <f t="shared" si="121"/>
        <v>0</v>
      </c>
      <c r="N399" s="292">
        <f t="shared" si="114"/>
        <v>0</v>
      </c>
      <c r="O399" s="292">
        <f t="shared" si="115"/>
        <v>0</v>
      </c>
      <c r="P399" s="293">
        <f t="shared" si="105"/>
        <v>0</v>
      </c>
      <c r="Q399" s="301">
        <f t="shared" si="122"/>
        <v>0</v>
      </c>
      <c r="R399" s="292">
        <f t="shared" si="116"/>
        <v>0</v>
      </c>
      <c r="S399" s="292">
        <f t="shared" si="117"/>
        <v>0</v>
      </c>
      <c r="T399" s="321">
        <f t="shared" si="106"/>
        <v>0</v>
      </c>
      <c r="U399" s="134"/>
      <c r="V399" s="134"/>
      <c r="W399" s="134"/>
      <c r="X399" s="134"/>
    </row>
    <row r="400" spans="1:24" s="1" customFormat="1" ht="15" customHeight="1">
      <c r="A400" s="409">
        <f t="shared" si="118"/>
        <v>5.2499999999999998E-2</v>
      </c>
      <c r="B400" s="406">
        <f t="shared" si="124"/>
        <v>4.3150684931506844E-3</v>
      </c>
      <c r="C400" s="197">
        <f t="shared" si="108"/>
        <v>31</v>
      </c>
      <c r="D400" s="290">
        <v>367</v>
      </c>
      <c r="E400" s="300">
        <f t="shared" si="119"/>
        <v>0</v>
      </c>
      <c r="F400" s="292">
        <f t="shared" si="109"/>
        <v>0</v>
      </c>
      <c r="G400" s="292">
        <f t="shared" si="110"/>
        <v>0</v>
      </c>
      <c r="H400" s="293">
        <f t="shared" si="111"/>
        <v>0</v>
      </c>
      <c r="I400" s="301">
        <f t="shared" si="120"/>
        <v>0</v>
      </c>
      <c r="J400" s="510">
        <f t="shared" si="112"/>
        <v>0</v>
      </c>
      <c r="K400" s="292">
        <f t="shared" si="113"/>
        <v>0</v>
      </c>
      <c r="L400" s="321">
        <f t="shared" si="123"/>
        <v>0</v>
      </c>
      <c r="M400" s="300">
        <f t="shared" si="121"/>
        <v>0</v>
      </c>
      <c r="N400" s="292">
        <f t="shared" si="114"/>
        <v>0</v>
      </c>
      <c r="O400" s="292">
        <f t="shared" si="115"/>
        <v>0</v>
      </c>
      <c r="P400" s="293">
        <f t="shared" si="105"/>
        <v>0</v>
      </c>
      <c r="Q400" s="301">
        <f t="shared" si="122"/>
        <v>0</v>
      </c>
      <c r="R400" s="292">
        <f t="shared" si="116"/>
        <v>0</v>
      </c>
      <c r="S400" s="292">
        <f t="shared" si="117"/>
        <v>0</v>
      </c>
      <c r="T400" s="321">
        <f t="shared" si="106"/>
        <v>0</v>
      </c>
      <c r="U400" s="134"/>
      <c r="V400" s="134"/>
      <c r="W400" s="134"/>
      <c r="X400" s="134"/>
    </row>
    <row r="401" spans="1:24" s="1" customFormat="1" ht="15" customHeight="1">
      <c r="A401" s="409">
        <f t="shared" si="118"/>
        <v>5.2499999999999998E-2</v>
      </c>
      <c r="B401" s="406">
        <f t="shared" si="124"/>
        <v>4.3150684931506844E-3</v>
      </c>
      <c r="C401" s="197">
        <f t="shared" si="108"/>
        <v>31</v>
      </c>
      <c r="D401" s="290">
        <v>368</v>
      </c>
      <c r="E401" s="300">
        <f t="shared" si="119"/>
        <v>0</v>
      </c>
      <c r="F401" s="292">
        <f t="shared" si="109"/>
        <v>0</v>
      </c>
      <c r="G401" s="292">
        <f t="shared" si="110"/>
        <v>0</v>
      </c>
      <c r="H401" s="293">
        <f t="shared" si="111"/>
        <v>0</v>
      </c>
      <c r="I401" s="301">
        <f t="shared" si="120"/>
        <v>0</v>
      </c>
      <c r="J401" s="510">
        <f t="shared" si="112"/>
        <v>0</v>
      </c>
      <c r="K401" s="292">
        <f t="shared" si="113"/>
        <v>0</v>
      </c>
      <c r="L401" s="321">
        <f t="shared" si="123"/>
        <v>0</v>
      </c>
      <c r="M401" s="300">
        <f t="shared" si="121"/>
        <v>0</v>
      </c>
      <c r="N401" s="292">
        <f t="shared" si="114"/>
        <v>0</v>
      </c>
      <c r="O401" s="292">
        <f t="shared" si="115"/>
        <v>0</v>
      </c>
      <c r="P401" s="293">
        <f t="shared" si="105"/>
        <v>0</v>
      </c>
      <c r="Q401" s="301">
        <f t="shared" si="122"/>
        <v>0</v>
      </c>
      <c r="R401" s="292">
        <f t="shared" si="116"/>
        <v>0</v>
      </c>
      <c r="S401" s="292">
        <f t="shared" si="117"/>
        <v>0</v>
      </c>
      <c r="T401" s="321">
        <f t="shared" si="106"/>
        <v>0</v>
      </c>
      <c r="U401" s="134"/>
      <c r="V401" s="134"/>
      <c r="W401" s="134"/>
      <c r="X401" s="134"/>
    </row>
    <row r="402" spans="1:24" s="1" customFormat="1" ht="15" customHeight="1">
      <c r="A402" s="409">
        <f t="shared" si="118"/>
        <v>5.2499999999999998E-2</v>
      </c>
      <c r="B402" s="406">
        <f t="shared" si="124"/>
        <v>4.3150684931506844E-3</v>
      </c>
      <c r="C402" s="197">
        <f t="shared" si="108"/>
        <v>31</v>
      </c>
      <c r="D402" s="290">
        <v>369</v>
      </c>
      <c r="E402" s="300">
        <f t="shared" si="119"/>
        <v>0</v>
      </c>
      <c r="F402" s="292">
        <f t="shared" si="109"/>
        <v>0</v>
      </c>
      <c r="G402" s="292">
        <f t="shared" si="110"/>
        <v>0</v>
      </c>
      <c r="H402" s="293">
        <f t="shared" si="111"/>
        <v>0</v>
      </c>
      <c r="I402" s="301">
        <f t="shared" si="120"/>
        <v>0</v>
      </c>
      <c r="J402" s="510">
        <f t="shared" si="112"/>
        <v>0</v>
      </c>
      <c r="K402" s="292">
        <f t="shared" si="113"/>
        <v>0</v>
      </c>
      <c r="L402" s="321">
        <f t="shared" si="123"/>
        <v>0</v>
      </c>
      <c r="M402" s="300">
        <f t="shared" si="121"/>
        <v>0</v>
      </c>
      <c r="N402" s="292">
        <f t="shared" si="114"/>
        <v>0</v>
      </c>
      <c r="O402" s="292">
        <f t="shared" si="115"/>
        <v>0</v>
      </c>
      <c r="P402" s="293">
        <f t="shared" si="105"/>
        <v>0</v>
      </c>
      <c r="Q402" s="301">
        <f t="shared" si="122"/>
        <v>0</v>
      </c>
      <c r="R402" s="292">
        <f t="shared" si="116"/>
        <v>0</v>
      </c>
      <c r="S402" s="292">
        <f t="shared" si="117"/>
        <v>0</v>
      </c>
      <c r="T402" s="321">
        <f t="shared" si="106"/>
        <v>0</v>
      </c>
      <c r="U402" s="134"/>
      <c r="V402" s="134"/>
      <c r="W402" s="134"/>
      <c r="X402" s="134"/>
    </row>
    <row r="403" spans="1:24" s="1" customFormat="1" ht="15" customHeight="1" thickBot="1">
      <c r="A403" s="410">
        <f t="shared" si="118"/>
        <v>5.2499999999999998E-2</v>
      </c>
      <c r="B403" s="407">
        <f>A403/365*30</f>
        <v>4.3150684931506844E-3</v>
      </c>
      <c r="C403" s="223">
        <f t="shared" si="108"/>
        <v>31</v>
      </c>
      <c r="D403" s="304">
        <v>370</v>
      </c>
      <c r="E403" s="305">
        <f t="shared" si="119"/>
        <v>0</v>
      </c>
      <c r="F403" s="306">
        <f t="shared" si="109"/>
        <v>0</v>
      </c>
      <c r="G403" s="306">
        <f t="shared" si="110"/>
        <v>0</v>
      </c>
      <c r="H403" s="307">
        <f t="shared" si="111"/>
        <v>0</v>
      </c>
      <c r="I403" s="308">
        <f t="shared" si="120"/>
        <v>0</v>
      </c>
      <c r="J403" s="511">
        <f t="shared" si="112"/>
        <v>0</v>
      </c>
      <c r="K403" s="306">
        <f t="shared" si="113"/>
        <v>0</v>
      </c>
      <c r="L403" s="323">
        <f t="shared" si="123"/>
        <v>0</v>
      </c>
      <c r="M403" s="305">
        <f t="shared" si="121"/>
        <v>0</v>
      </c>
      <c r="N403" s="306">
        <f t="shared" si="114"/>
        <v>0</v>
      </c>
      <c r="O403" s="306">
        <f t="shared" si="115"/>
        <v>0</v>
      </c>
      <c r="P403" s="307">
        <f t="shared" si="105"/>
        <v>0</v>
      </c>
      <c r="Q403" s="308">
        <f t="shared" si="122"/>
        <v>0</v>
      </c>
      <c r="R403" s="306">
        <f t="shared" si="116"/>
        <v>0</v>
      </c>
      <c r="S403" s="306">
        <f t="shared" si="117"/>
        <v>0</v>
      </c>
      <c r="T403" s="323">
        <f t="shared" si="106"/>
        <v>0</v>
      </c>
      <c r="U403" s="134"/>
      <c r="V403" s="134"/>
      <c r="W403" s="134"/>
      <c r="X403" s="134"/>
    </row>
  </sheetData>
  <mergeCells count="5">
    <mergeCell ref="E31:H31"/>
    <mergeCell ref="I31:L31"/>
    <mergeCell ref="M31:P31"/>
    <mergeCell ref="Q31:T31"/>
    <mergeCell ref="H26:H28"/>
  </mergeCells>
  <conditionalFormatting sqref="F7:F11 F13:F17">
    <cfRule type="cellIs" dxfId="2" priority="1" stopIfTrue="1" operator="equal">
      <formula>-1</formula>
    </cfRule>
  </conditionalFormatting>
  <printOptions horizontalCentered="1" verticalCentered="1"/>
  <pageMargins left="0" right="0" top="0" bottom="0" header="0" footer="0"/>
  <pageSetup paperSize="9" orientation="portrait" horizontalDpi="1200" verticalDpi="2048" r:id="rId1"/>
  <headerFooter alignWithMargins="0">
    <oddFooter>&amp;"Helvetica,Regular"&amp;11&amp;P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'Secured - Table 1'!$B$227:$B$228</xm:f>
          </x14:formula1>
          <xm:sqref>B19</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V403"/>
  <sheetViews>
    <sheetView showGridLines="0" topLeftCell="A18" zoomScale="85" zoomScaleNormal="85" workbookViewId="0">
      <selection activeCell="M4" sqref="M4"/>
    </sheetView>
  </sheetViews>
  <sheetFormatPr defaultColWidth="7.8984375" defaultRowHeight="21" customHeight="1"/>
  <cols>
    <col min="1" max="1" width="9.296875" style="1" bestFit="1" customWidth="1"/>
    <col min="2" max="2" width="7.8984375" style="1" customWidth="1"/>
    <col min="3" max="3" width="3.09765625" style="1" bestFit="1" customWidth="1"/>
    <col min="4" max="4" width="4.8984375" style="1" customWidth="1"/>
    <col min="5" max="5" width="11.8984375" style="1" bestFit="1" customWidth="1"/>
    <col min="6" max="6" width="11.8984375" style="1" customWidth="1"/>
    <col min="7" max="7" width="10.59765625" style="1" customWidth="1"/>
    <col min="8" max="8" width="11.296875" style="1" bestFit="1" customWidth="1"/>
    <col min="9" max="9" width="21.296875" style="1" hidden="1" customWidth="1"/>
    <col min="10" max="10" width="11.69921875" style="402" hidden="1" customWidth="1"/>
    <col min="11" max="12" width="11.8984375" style="1" hidden="1" customWidth="1"/>
    <col min="13" max="14" width="10" style="1" hidden="1" customWidth="1"/>
    <col min="15" max="16" width="11.8984375" style="1" hidden="1" customWidth="1"/>
    <col min="17" max="17" width="21.296875" style="1" hidden="1" customWidth="1"/>
    <col min="18" max="18" width="9.8984375" style="1" hidden="1" customWidth="1"/>
    <col min="19" max="19" width="8.59765625" style="1" hidden="1" customWidth="1"/>
    <col min="20" max="20" width="11.8984375" style="1" hidden="1" customWidth="1"/>
    <col min="21" max="21" width="4.8984375" style="1" hidden="1" customWidth="1"/>
    <col min="22" max="22" width="7.8984375" style="1" hidden="1" customWidth="1"/>
    <col min="23" max="23" width="9.296875" style="1" hidden="1" customWidth="1"/>
    <col min="24" max="24" width="7.8984375" style="1" hidden="1" customWidth="1"/>
    <col min="25" max="26" width="7.5" style="1" hidden="1" customWidth="1"/>
    <col min="27" max="256" width="7.5" style="1" customWidth="1"/>
  </cols>
  <sheetData>
    <row r="1" spans="1:24" ht="27" hidden="1" customHeight="1" thickBot="1">
      <c r="A1" s="134"/>
      <c r="B1" s="134"/>
      <c r="C1" s="134"/>
      <c r="D1" s="135" t="str">
        <f>"ตารางคำนวณ "&amp;'Secured - Table 1'!$C$33</f>
        <v>ตารางคำนวณ ลูกค้า Re-Finance II , No MRTA  (waive all fees)</v>
      </c>
      <c r="E1" s="136"/>
      <c r="F1" s="136"/>
      <c r="G1" s="136"/>
      <c r="H1" s="136"/>
      <c r="I1" s="136"/>
      <c r="J1" s="392"/>
      <c r="K1" s="136"/>
      <c r="L1" s="136"/>
      <c r="M1" s="136"/>
      <c r="N1" s="136"/>
      <c r="O1" s="136"/>
      <c r="P1" s="137"/>
      <c r="Q1" s="134"/>
      <c r="R1" s="134"/>
      <c r="S1" s="134"/>
      <c r="T1" s="134"/>
      <c r="U1" s="134"/>
      <c r="V1" s="134"/>
      <c r="W1" s="134"/>
      <c r="X1" s="134"/>
    </row>
    <row r="2" spans="1:24" ht="9" hidden="1" customHeight="1" thickBot="1">
      <c r="A2" s="134"/>
      <c r="B2" s="134"/>
      <c r="C2" s="134"/>
      <c r="D2" s="134"/>
      <c r="E2" s="138"/>
      <c r="F2" s="139"/>
      <c r="G2" s="134"/>
      <c r="H2" s="138"/>
      <c r="I2" s="139"/>
      <c r="J2" s="393"/>
      <c r="K2" s="138"/>
      <c r="L2" s="139"/>
      <c r="M2" s="134"/>
      <c r="N2" s="134"/>
      <c r="O2" s="134"/>
      <c r="P2" s="134"/>
      <c r="Q2" s="134"/>
      <c r="R2" s="134"/>
      <c r="S2" s="134"/>
      <c r="T2" s="134"/>
      <c r="U2" s="134"/>
      <c r="V2" s="134"/>
      <c r="W2" s="134"/>
      <c r="X2" s="134"/>
    </row>
    <row r="3" spans="1:24" ht="36" hidden="1" customHeight="1">
      <c r="A3" s="134"/>
      <c r="B3" s="134"/>
      <c r="C3" s="134"/>
      <c r="D3" s="140"/>
      <c r="E3" s="141"/>
      <c r="F3" s="142"/>
      <c r="G3" s="143" t="s">
        <v>100</v>
      </c>
      <c r="H3" s="144" t="s">
        <v>101</v>
      </c>
      <c r="I3" s="144" t="s">
        <v>102</v>
      </c>
      <c r="J3" s="394" t="s">
        <v>103</v>
      </c>
      <c r="K3" s="145" t="s">
        <v>104</v>
      </c>
      <c r="L3" s="146" t="s">
        <v>105</v>
      </c>
      <c r="M3" s="143" t="s">
        <v>106</v>
      </c>
      <c r="N3" s="144" t="s">
        <v>107</v>
      </c>
      <c r="O3" s="144" t="s">
        <v>108</v>
      </c>
      <c r="P3" s="147" t="s">
        <v>109</v>
      </c>
      <c r="Q3" s="134"/>
      <c r="R3" s="134"/>
      <c r="S3" s="134"/>
      <c r="T3" s="134"/>
      <c r="U3" s="134"/>
      <c r="V3" s="134"/>
      <c r="W3" s="134"/>
      <c r="X3" s="134"/>
    </row>
    <row r="4" spans="1:24" ht="18" hidden="1" customHeight="1">
      <c r="A4" s="134"/>
      <c r="B4" s="134"/>
      <c r="C4" s="134"/>
      <c r="D4" s="148" t="s">
        <v>110</v>
      </c>
      <c r="E4" s="149"/>
      <c r="F4" s="150"/>
      <c r="G4" s="151">
        <v>1220000</v>
      </c>
      <c r="H4" s="152"/>
      <c r="I4" s="152">
        <f>'Secured - Table 1'!$C$35*12</f>
        <v>420</v>
      </c>
      <c r="J4" s="395">
        <f>($J$7*$C$7+$J$8*$C$8+$J$9*$C$9+$J$10*$C$10+$J$11*('Secured - Table 1'!$C$35*12-SUM($C$7:$C$10)))/('Secured - Table 1'!$C$35*12)</f>
        <v>6.4897142857142862E-2</v>
      </c>
      <c r="K4" s="154">
        <f>IF(OR($G$7=0,$I$8=0),0,PMT($J4/12,$I4,-$G4))</f>
        <v>0</v>
      </c>
      <c r="L4" s="155"/>
      <c r="M4" s="156">
        <v>0</v>
      </c>
      <c r="N4" s="157">
        <f>IF(OR($G$7=0,$I$8=0),0,370-COUNTIF(G34:G403,0))</f>
        <v>0</v>
      </c>
      <c r="O4" s="158">
        <f>SUM(H34:H403)</f>
        <v>0</v>
      </c>
      <c r="P4" s="159">
        <f>IF(OR($G$7=0,$I$8=0),0,SUM(F34:F69))</f>
        <v>0</v>
      </c>
      <c r="Q4" s="160">
        <f>O4+3200+3310</f>
        <v>6510</v>
      </c>
      <c r="R4" s="161"/>
      <c r="S4" s="134"/>
      <c r="T4" s="134"/>
      <c r="U4" s="134"/>
      <c r="V4" s="134"/>
      <c r="W4" s="134"/>
      <c r="X4" s="134"/>
    </row>
    <row r="5" spans="1:24" ht="18" hidden="1" customHeight="1">
      <c r="A5" s="134"/>
      <c r="B5" s="134"/>
      <c r="C5" s="134"/>
      <c r="D5" s="162" t="s">
        <v>111</v>
      </c>
      <c r="E5" s="163"/>
      <c r="F5" s="164"/>
      <c r="G5" s="165">
        <f>G4</f>
        <v>1220000</v>
      </c>
      <c r="H5" s="166"/>
      <c r="I5" s="166">
        <f>I4-12</f>
        <v>408</v>
      </c>
      <c r="J5" s="396">
        <f>($J$7*$C$7+$J$8*$C$8+$J$9*$C$9+$J$10*$C$10+$J$11*('Secured - Table 1'!$C$35*12-SUM($C$7:$C$10)))/('Secured - Table 1'!$C$35*12)</f>
        <v>6.4897142857142862E-2</v>
      </c>
      <c r="K5" s="168">
        <f>IF(OR($G$7=0,$I$8=0),0,PMT($J5/12,$I5,-$G5))</f>
        <v>0</v>
      </c>
      <c r="L5" s="169"/>
      <c r="M5" s="170">
        <f>IF(OR($G$7=0,$I$8=0),0,ROUNDUP(PMT(($J5+1%)/12,$I5,-$G5),-1))</f>
        <v>0</v>
      </c>
      <c r="N5" s="171">
        <f>IF(OR($G$7=0,$I$8=0),0,370-COUNTIF(K46:K403,0))</f>
        <v>0</v>
      </c>
      <c r="O5" s="172">
        <f>SUM(L34:L403)</f>
        <v>0</v>
      </c>
      <c r="P5" s="173">
        <f>IF(OR($G$7=0,$I$8=0),0,SUM(J34:J69))</f>
        <v>0</v>
      </c>
      <c r="Q5" s="134"/>
      <c r="R5" s="161"/>
      <c r="S5" s="134"/>
      <c r="T5" s="134"/>
      <c r="U5" s="134"/>
      <c r="V5" s="134"/>
      <c r="W5" s="134"/>
      <c r="X5" s="134"/>
    </row>
    <row r="6" spans="1:24" ht="18" hidden="1" customHeight="1">
      <c r="A6" s="134"/>
      <c r="B6" s="134"/>
      <c r="C6" s="134"/>
      <c r="D6" s="174" t="s">
        <v>112</v>
      </c>
      <c r="E6" s="175"/>
      <c r="F6" s="176"/>
      <c r="G6" s="151"/>
      <c r="H6" s="177"/>
      <c r="I6" s="152"/>
      <c r="J6" s="395"/>
      <c r="K6" s="154"/>
      <c r="L6" s="178"/>
      <c r="M6" s="179"/>
      <c r="N6" s="180"/>
      <c r="O6" s="152"/>
      <c r="P6" s="181"/>
      <c r="Q6" s="134"/>
      <c r="R6" s="182"/>
      <c r="S6" s="134"/>
      <c r="T6" s="134"/>
      <c r="U6" s="134"/>
      <c r="V6" s="134"/>
      <c r="W6" s="183"/>
      <c r="X6" s="134"/>
    </row>
    <row r="7" spans="1:24" ht="18" hidden="1" customHeight="1" thickBot="1">
      <c r="A7" s="151">
        <v>0</v>
      </c>
      <c r="B7" s="403">
        <f>D20</f>
        <v>3.5000000000000003E-2</v>
      </c>
      <c r="C7" s="185">
        <f>VLOOKUP('Secured - Table 1'!$C$33,'Secured - Table 1'!$L$79:$AY$98,'Secured - Table 1'!M$76,FALSE)</f>
        <v>12</v>
      </c>
      <c r="D7" s="186"/>
      <c r="E7" s="187">
        <f>'Secured - Table 1'!B37</f>
        <v>420</v>
      </c>
      <c r="F7" s="188" t="str">
        <f>'Secured - Table 1'!C37</f>
        <v>MRR-4.50%</v>
      </c>
      <c r="G7" s="189">
        <f>F19</f>
        <v>0</v>
      </c>
      <c r="H7" s="190"/>
      <c r="I7" s="191">
        <f>'Secured - Table 1'!$C$35*12</f>
        <v>420</v>
      </c>
      <c r="J7" s="397">
        <f>B7</f>
        <v>3.5000000000000003E-2</v>
      </c>
      <c r="K7" s="193">
        <f>IF(OR($G$7=0,$I$8=0),0,PMT($J7/12,$I7,-$G7))</f>
        <v>0</v>
      </c>
      <c r="L7" s="194"/>
      <c r="M7" s="195"/>
      <c r="N7" s="196"/>
      <c r="O7" s="191"/>
      <c r="P7" s="197"/>
      <c r="Q7" s="134"/>
      <c r="R7" s="198"/>
      <c r="S7" s="134"/>
      <c r="T7" s="134"/>
      <c r="U7" s="134"/>
      <c r="V7" s="134"/>
      <c r="W7" s="134"/>
      <c r="X7" s="134"/>
    </row>
    <row r="8" spans="1:24" ht="18" hidden="1" customHeight="1">
      <c r="A8" s="189">
        <f>SUM(C$7:C7)+1</f>
        <v>13</v>
      </c>
      <c r="B8" s="404">
        <f>D21</f>
        <v>3.5000000000000003E-2</v>
      </c>
      <c r="C8" s="185">
        <f>VLOOKUP('Secured - Table 1'!$C$33,'Secured - Table 1'!$L$79:$AY$98,'Secured - Table 1'!N$76,FALSE)</f>
        <v>12</v>
      </c>
      <c r="D8" s="186"/>
      <c r="E8" s="187" t="str">
        <f>'Secured - Table 1'!B38</f>
        <v>ปีที่ 1</v>
      </c>
      <c r="F8" s="188" t="str">
        <f>'Secured - Table 1'!C38</f>
        <v>MRR-2.50%</v>
      </c>
      <c r="G8" s="189">
        <f>VLOOKUP(A8,$D$33:$T$403,10,FALSE)</f>
        <v>0</v>
      </c>
      <c r="H8" s="190"/>
      <c r="I8" s="191">
        <f>I7-C7</f>
        <v>408</v>
      </c>
      <c r="J8" s="397">
        <f>B8</f>
        <v>3.5000000000000003E-2</v>
      </c>
      <c r="K8" s="193">
        <f>IF(OR($G$7=0,$I$8=0),0,PMT($J8/12,$I8,-$G8))</f>
        <v>0</v>
      </c>
      <c r="L8" s="194"/>
      <c r="M8" s="195"/>
      <c r="N8" s="196"/>
      <c r="O8" s="191"/>
      <c r="P8" s="197"/>
      <c r="Q8" s="200" t="str">
        <f>$V$31</f>
        <v>% ปรับปรุงค่างวดแบบขั้นบันได</v>
      </c>
      <c r="R8" s="201" t="s">
        <v>113</v>
      </c>
      <c r="S8" s="202" t="s">
        <v>114</v>
      </c>
      <c r="T8" s="134"/>
      <c r="U8" s="134"/>
      <c r="V8" s="134"/>
      <c r="W8" s="134"/>
      <c r="X8" s="134"/>
    </row>
    <row r="9" spans="1:24" ht="18" hidden="1" customHeight="1">
      <c r="A9" s="189">
        <f>SUM(C$7:C8)+1</f>
        <v>25</v>
      </c>
      <c r="B9" s="404">
        <f>D22</f>
        <v>3.5000000000000003E-2</v>
      </c>
      <c r="C9" s="185">
        <f>VLOOKUP('Secured - Table 1'!$C$33,'Secured - Table 1'!$L$79:$AY$98,'Secured - Table 1'!O$76,FALSE)</f>
        <v>12</v>
      </c>
      <c r="D9" s="186"/>
      <c r="E9" s="187" t="str">
        <f>'Secured - Table 1'!B39</f>
        <v>ปีที่ 2</v>
      </c>
      <c r="F9" s="188" t="str">
        <f>'Secured - Table 1'!C39</f>
        <v>MRR-2.50%</v>
      </c>
      <c r="G9" s="189">
        <f>VLOOKUP(A9,$D$33:$T$403,10,FALSE)</f>
        <v>0</v>
      </c>
      <c r="H9" s="190"/>
      <c r="I9" s="191">
        <f>I8-C8</f>
        <v>396</v>
      </c>
      <c r="J9" s="397">
        <f>B9</f>
        <v>3.5000000000000003E-2</v>
      </c>
      <c r="K9" s="193">
        <f>IF(OR($G$7=0,$I$8=0),0,PMT($J9/12,$I9,-$G9))</f>
        <v>0</v>
      </c>
      <c r="L9" s="203" t="s">
        <v>115</v>
      </c>
      <c r="M9" s="204">
        <f>ROUNDUP($M10/$Q9,-1)</f>
        <v>0</v>
      </c>
      <c r="N9" s="196"/>
      <c r="O9" s="191"/>
      <c r="P9" s="197"/>
      <c r="Q9" s="205">
        <v>1.1000000000000001</v>
      </c>
      <c r="R9" s="206"/>
      <c r="S9" s="197"/>
      <c r="T9" s="134"/>
      <c r="U9" s="134"/>
      <c r="V9" s="134"/>
      <c r="W9" s="134"/>
      <c r="X9" s="134"/>
    </row>
    <row r="10" spans="1:24" ht="18" hidden="1" customHeight="1">
      <c r="A10" s="189">
        <f>SUM(C$7:C9)+1</f>
        <v>37</v>
      </c>
      <c r="B10" s="404">
        <f>J10</f>
        <v>7.9000000000000001E-2</v>
      </c>
      <c r="C10" s="185">
        <f>VLOOKUP('Secured - Table 1'!$C$33,'Secured - Table 1'!$L$79:$AY$98,'Secured - Table 1'!P$76,FALSE)</f>
        <v>0</v>
      </c>
      <c r="D10" s="186"/>
      <c r="E10" s="187" t="str">
        <f>'Secured - Table 1'!B40</f>
        <v>ปีที่ 3</v>
      </c>
      <c r="F10" s="188" t="str">
        <f>'Secured - Table 1'!C40</f>
        <v>MLR-1.25%</v>
      </c>
      <c r="G10" s="189">
        <f>VLOOKUP(A10,$D$33:$T$403,10,FALSE)</f>
        <v>0</v>
      </c>
      <c r="H10" s="190"/>
      <c r="I10" s="191">
        <f>I9-C9</f>
        <v>384</v>
      </c>
      <c r="J10" s="397">
        <f>'Secured - Table 1'!D40</f>
        <v>7.9000000000000001E-2</v>
      </c>
      <c r="K10" s="193">
        <f>IF(OR($G$7=0,$I$8=0),0,PMT($J10/12,$I10,-$G10))</f>
        <v>0</v>
      </c>
      <c r="L10" s="203" t="s">
        <v>116</v>
      </c>
      <c r="M10" s="204">
        <f>ROUNDUP($M$4*$Q10,-1)</f>
        <v>0</v>
      </c>
      <c r="N10" s="196"/>
      <c r="O10" s="191"/>
      <c r="P10" s="197"/>
      <c r="Q10" s="207">
        <f>IF(OR($G$7=0,$I$8=0),0,VLOOKUP($I$8/12,$V$33:$X$63,2))</f>
        <v>0</v>
      </c>
      <c r="R10" s="206">
        <f>IF(M9=0,0,M10/M9)</f>
        <v>0</v>
      </c>
      <c r="S10" s="197">
        <f>M10-M9</f>
        <v>0</v>
      </c>
      <c r="T10" s="134"/>
      <c r="U10" s="134"/>
      <c r="V10" s="134"/>
      <c r="W10" s="134"/>
      <c r="X10" s="134"/>
    </row>
    <row r="11" spans="1:24" ht="18" hidden="1" customHeight="1" thickBot="1">
      <c r="A11" s="165">
        <f>SUM(C$7:C10)+1</f>
        <v>37</v>
      </c>
      <c r="B11" s="405">
        <f>D23</f>
        <v>6.7699999999999996E-2</v>
      </c>
      <c r="C11" s="134"/>
      <c r="D11" s="209"/>
      <c r="E11" s="210" t="str">
        <f>'Secured - Table 1'!B41</f>
        <v xml:space="preserve"> </v>
      </c>
      <c r="F11" s="211" t="str">
        <f>'Secured - Table 1'!C41</f>
        <v>MRR-1.50%</v>
      </c>
      <c r="G11" s="212">
        <f>VLOOKUP(A11,$D$33:$T$403,10,FALSE)</f>
        <v>0</v>
      </c>
      <c r="H11" s="213"/>
      <c r="I11" s="214">
        <f>I10-C10</f>
        <v>384</v>
      </c>
      <c r="J11" s="398">
        <f>B11</f>
        <v>6.7699999999999996E-2</v>
      </c>
      <c r="K11" s="216">
        <f>IF(OR($G$7=0,$I$8=0),0,PMT($J11/12,$I11,-$G11))</f>
        <v>0</v>
      </c>
      <c r="L11" s="217" t="s">
        <v>117</v>
      </c>
      <c r="M11" s="218">
        <f>IF(OR($G$7=0,$I$8=0),0,ROUNDUP(PMT($J$11/12,$N$4-48,-$M$82),-1))</f>
        <v>0</v>
      </c>
      <c r="N11" s="219">
        <f>IF(OR($G$7=0,$I$8=0),0,370-COUNTIF(O34:O403,0))</f>
        <v>0</v>
      </c>
      <c r="O11" s="214">
        <f>SUM(P34:P403)</f>
        <v>0</v>
      </c>
      <c r="P11" s="220">
        <f>IF(OR($G$7=0,$I$8=0),0,SUM(N34:N69))</f>
        <v>0</v>
      </c>
      <c r="Q11" s="221"/>
      <c r="R11" s="222">
        <f>IF(M10=0,0,M11/M10)</f>
        <v>0</v>
      </c>
      <c r="S11" s="223">
        <f>M11-M10</f>
        <v>0</v>
      </c>
      <c r="T11" s="134"/>
      <c r="U11" s="134"/>
      <c r="V11" s="134"/>
      <c r="W11" s="134"/>
      <c r="X11" s="134"/>
    </row>
    <row r="12" spans="1:24" ht="18" hidden="1" customHeight="1">
      <c r="A12" s="134"/>
      <c r="B12" s="134"/>
      <c r="C12" s="134"/>
      <c r="D12" s="224" t="s">
        <v>118</v>
      </c>
      <c r="E12" s="225"/>
      <c r="F12" s="226"/>
      <c r="G12" s="227"/>
      <c r="H12" s="228"/>
      <c r="I12" s="229"/>
      <c r="J12" s="399"/>
      <c r="K12" s="231"/>
      <c r="L12" s="232"/>
      <c r="M12" s="233"/>
      <c r="N12" s="234"/>
      <c r="O12" s="229"/>
      <c r="P12" s="235"/>
      <c r="Q12" s="134"/>
      <c r="R12" s="134"/>
      <c r="S12" s="134"/>
      <c r="T12" s="134"/>
      <c r="U12" s="134"/>
      <c r="V12" s="134"/>
      <c r="W12" s="134"/>
      <c r="X12" s="134"/>
    </row>
    <row r="13" spans="1:24" ht="18" hidden="1" customHeight="1" thickBot="1">
      <c r="A13" s="151">
        <f t="shared" ref="A13:C16" si="0">A7</f>
        <v>0</v>
      </c>
      <c r="B13" s="403">
        <f t="shared" si="0"/>
        <v>3.5000000000000003E-2</v>
      </c>
      <c r="C13" s="185">
        <f t="shared" si="0"/>
        <v>12</v>
      </c>
      <c r="D13" s="186"/>
      <c r="E13" s="187">
        <f t="shared" ref="E13:F17" si="1">E7</f>
        <v>420</v>
      </c>
      <c r="F13" s="188" t="str">
        <f t="shared" si="1"/>
        <v>MRR-4.50%</v>
      </c>
      <c r="G13" s="189">
        <f>'Secured - Table 1'!$C$34</f>
        <v>2638750</v>
      </c>
      <c r="H13" s="190"/>
      <c r="I13" s="191">
        <f>'Secured - Table 1'!$C$35*12</f>
        <v>420</v>
      </c>
      <c r="J13" s="397">
        <f>J7</f>
        <v>3.5000000000000003E-2</v>
      </c>
      <c r="K13" s="236">
        <f>IF(OR($G$7=0,$I$8=0),0,$G13*IF($C$13&lt;12,$J$14,$J13)*31/365)</f>
        <v>0</v>
      </c>
      <c r="L13" s="194"/>
      <c r="M13" s="195"/>
      <c r="N13" s="196"/>
      <c r="O13" s="191"/>
      <c r="P13" s="197"/>
      <c r="Q13" s="134"/>
      <c r="R13" s="134"/>
      <c r="S13" s="134"/>
      <c r="T13" s="134"/>
      <c r="U13" s="134"/>
      <c r="V13" s="134"/>
      <c r="W13" s="134"/>
      <c r="X13" s="134"/>
    </row>
    <row r="14" spans="1:24" ht="18" hidden="1" customHeight="1">
      <c r="A14" s="189">
        <f t="shared" si="0"/>
        <v>13</v>
      </c>
      <c r="B14" s="404">
        <f t="shared" si="0"/>
        <v>3.5000000000000003E-2</v>
      </c>
      <c r="C14" s="185">
        <f t="shared" si="0"/>
        <v>12</v>
      </c>
      <c r="D14" s="186"/>
      <c r="E14" s="187" t="str">
        <f t="shared" si="1"/>
        <v>ปีที่ 1</v>
      </c>
      <c r="F14" s="188" t="str">
        <f t="shared" si="1"/>
        <v>MRR-2.50%</v>
      </c>
      <c r="G14" s="189">
        <f>VLOOKUP(A14,$D$33:$T$403,14,FALSE)</f>
        <v>0</v>
      </c>
      <c r="H14" s="190"/>
      <c r="I14" s="191">
        <f>I8</f>
        <v>408</v>
      </c>
      <c r="J14" s="397">
        <f>J8</f>
        <v>3.5000000000000003E-2</v>
      </c>
      <c r="K14" s="237">
        <f>IF(OR($G$7=0,$I$8=0),0,IF($C$13&lt;12,K13,PMT($J14/12,$I14,-$G14)))</f>
        <v>0</v>
      </c>
      <c r="L14" s="203" t="s">
        <v>119</v>
      </c>
      <c r="M14" s="204">
        <f>ROUNDUP($K13,-1)</f>
        <v>0</v>
      </c>
      <c r="N14" s="196"/>
      <c r="O14" s="191"/>
      <c r="P14" s="197"/>
      <c r="Q14" s="200" t="str">
        <f>$V$31</f>
        <v>% ปรับปรุงค่างวดแบบขั้นบันได</v>
      </c>
      <c r="R14" s="201" t="s">
        <v>113</v>
      </c>
      <c r="S14" s="202" t="s">
        <v>114</v>
      </c>
      <c r="T14" s="134"/>
      <c r="U14" s="134"/>
      <c r="V14" s="134"/>
      <c r="W14" s="134"/>
      <c r="X14" s="134"/>
    </row>
    <row r="15" spans="1:24" ht="18" hidden="1" customHeight="1">
      <c r="A15" s="189">
        <f t="shared" si="0"/>
        <v>25</v>
      </c>
      <c r="B15" s="404">
        <f t="shared" si="0"/>
        <v>3.5000000000000003E-2</v>
      </c>
      <c r="C15" s="185">
        <f t="shared" si="0"/>
        <v>12</v>
      </c>
      <c r="D15" s="186"/>
      <c r="E15" s="187" t="str">
        <f t="shared" si="1"/>
        <v>ปีที่ 2</v>
      </c>
      <c r="F15" s="188" t="str">
        <f t="shared" si="1"/>
        <v>MRR-2.50%</v>
      </c>
      <c r="G15" s="189">
        <f>VLOOKUP(A15,$D$33:$T$403,14,FALSE)</f>
        <v>0</v>
      </c>
      <c r="H15" s="190"/>
      <c r="I15" s="191">
        <f>I9</f>
        <v>396</v>
      </c>
      <c r="J15" s="397">
        <f>J9</f>
        <v>3.5000000000000003E-2</v>
      </c>
      <c r="K15" s="193">
        <f>IF(OR($G$7=0,$I$8=0),0,PMT($J15/12,$I15,-$G15))</f>
        <v>0</v>
      </c>
      <c r="L15" s="203" t="s">
        <v>120</v>
      </c>
      <c r="M15" s="204">
        <f>ROUNDUP($M16/$Q15,-1)</f>
        <v>0</v>
      </c>
      <c r="N15" s="196"/>
      <c r="O15" s="191"/>
      <c r="P15" s="197"/>
      <c r="Q15" s="205">
        <v>1.1000000000000001</v>
      </c>
      <c r="R15" s="206"/>
      <c r="S15" s="197"/>
      <c r="T15" s="134"/>
      <c r="U15" s="134"/>
      <c r="V15" s="134"/>
      <c r="W15" s="134"/>
      <c r="X15" s="134"/>
    </row>
    <row r="16" spans="1:24" ht="18" hidden="1" customHeight="1">
      <c r="A16" s="189">
        <f t="shared" si="0"/>
        <v>37</v>
      </c>
      <c r="B16" s="404">
        <f t="shared" si="0"/>
        <v>7.9000000000000001E-2</v>
      </c>
      <c r="C16" s="185">
        <f t="shared" si="0"/>
        <v>0</v>
      </c>
      <c r="D16" s="186"/>
      <c r="E16" s="187" t="str">
        <f t="shared" si="1"/>
        <v>ปีที่ 3</v>
      </c>
      <c r="F16" s="188" t="str">
        <f t="shared" si="1"/>
        <v>MLR-1.25%</v>
      </c>
      <c r="G16" s="189">
        <f>VLOOKUP(A16,$D$33:$T$403,14,FALSE)</f>
        <v>0</v>
      </c>
      <c r="H16" s="190"/>
      <c r="I16" s="191">
        <f>I10</f>
        <v>384</v>
      </c>
      <c r="J16" s="397">
        <f>J10</f>
        <v>7.9000000000000001E-2</v>
      </c>
      <c r="K16" s="193">
        <f>IF(OR($G$7=0,$I$8=0),0,PMT($J16/12,$I16,-$G16))</f>
        <v>0</v>
      </c>
      <c r="L16" s="203" t="s">
        <v>121</v>
      </c>
      <c r="M16" s="204">
        <f>ROUNDUP($M$5*$Q16,-1)</f>
        <v>0</v>
      </c>
      <c r="N16" s="196"/>
      <c r="O16" s="191"/>
      <c r="P16" s="197"/>
      <c r="Q16" s="207">
        <f>IF(OR($G$7=0,$I$8=0),0,VLOOKUP($I$8/12,$V$33:$X$63,3))</f>
        <v>0</v>
      </c>
      <c r="R16" s="206">
        <f>IF(M15=0,0,M16/M15)</f>
        <v>0</v>
      </c>
      <c r="S16" s="197">
        <f>M16-M15</f>
        <v>0</v>
      </c>
      <c r="T16" s="134"/>
      <c r="U16" s="134"/>
      <c r="V16" s="134"/>
      <c r="W16" s="134"/>
      <c r="X16" s="134"/>
    </row>
    <row r="17" spans="1:24" ht="18" hidden="1" customHeight="1" thickBot="1">
      <c r="A17" s="165">
        <f>A11</f>
        <v>37</v>
      </c>
      <c r="B17" s="405">
        <f>B11</f>
        <v>6.7699999999999996E-2</v>
      </c>
      <c r="C17" s="134"/>
      <c r="D17" s="238"/>
      <c r="E17" s="239" t="str">
        <f t="shared" si="1"/>
        <v xml:space="preserve"> </v>
      </c>
      <c r="F17" s="240" t="str">
        <f t="shared" si="1"/>
        <v>MRR-1.50%</v>
      </c>
      <c r="G17" s="241">
        <f>VLOOKUP(A17,$D$33:$T$403,14,FALSE)</f>
        <v>0</v>
      </c>
      <c r="H17" s="242"/>
      <c r="I17" s="243">
        <f>I11</f>
        <v>384</v>
      </c>
      <c r="J17" s="400">
        <f>J11</f>
        <v>6.7699999999999996E-2</v>
      </c>
      <c r="K17" s="245">
        <f>IF(OR($G$7=0,$I$8=0),0,PMT($J17/12,$I17,-$G17))</f>
        <v>0</v>
      </c>
      <c r="L17" s="246" t="s">
        <v>122</v>
      </c>
      <c r="M17" s="247">
        <f>IF(OR($G$7=0,$I$8=0),0,ROUNDUP(PMT($J17/12,$N$5-60,-$Q$94),-1))</f>
        <v>0</v>
      </c>
      <c r="N17" s="248">
        <f>IF(OR($G$7=0,$I$8=0),0,370-COUNTIF(S34:S403,0))</f>
        <v>0</v>
      </c>
      <c r="O17" s="243">
        <f>SUM(T34:T403)</f>
        <v>0</v>
      </c>
      <c r="P17" s="223">
        <f>IF(OR($G$7=0,$I$8=0),0,SUM(R34:R69))</f>
        <v>0</v>
      </c>
      <c r="Q17" s="249"/>
      <c r="R17" s="222">
        <f>IF(M16=0,0,M17/M16)</f>
        <v>0</v>
      </c>
      <c r="S17" s="223">
        <f>M17-M16</f>
        <v>0</v>
      </c>
      <c r="T17" s="134"/>
      <c r="U17" s="134"/>
      <c r="V17" s="134"/>
      <c r="W17" s="134"/>
      <c r="X17" s="134"/>
    </row>
    <row r="18" spans="1:24" s="1" customFormat="1" ht="18" customHeight="1" thickBot="1">
      <c r="A18" s="657"/>
      <c r="B18" s="657"/>
      <c r="C18" s="657"/>
      <c r="D18" s="657"/>
      <c r="E18" s="134"/>
      <c r="F18" s="641" t="s">
        <v>294</v>
      </c>
      <c r="G18" s="641" t="s">
        <v>293</v>
      </c>
      <c r="H18" s="641" t="s">
        <v>292</v>
      </c>
      <c r="I18" s="134"/>
      <c r="J18" s="393"/>
      <c r="K18" s="134"/>
      <c r="L18" s="134"/>
      <c r="M18" s="134"/>
      <c r="N18" s="134"/>
      <c r="O18" s="134"/>
      <c r="P18" s="134"/>
      <c r="Q18" s="134"/>
      <c r="R18" s="134"/>
      <c r="S18" s="134"/>
      <c r="T18" s="134"/>
      <c r="U18" s="134"/>
      <c r="V18" s="134"/>
      <c r="W18" s="134"/>
      <c r="X18" s="134"/>
    </row>
    <row r="19" spans="1:24" s="1" customFormat="1" ht="18" customHeight="1">
      <c r="A19" s="659" t="s">
        <v>458</v>
      </c>
      <c r="B19" s="660"/>
      <c r="C19" s="661"/>
      <c r="D19" s="662"/>
      <c r="E19" s="656" t="s">
        <v>448</v>
      </c>
      <c r="F19" s="645">
        <v>0</v>
      </c>
      <c r="G19" s="644"/>
      <c r="H19" s="642"/>
      <c r="I19" s="134"/>
      <c r="J19" s="393"/>
      <c r="K19" s="134"/>
      <c r="L19" s="134"/>
      <c r="M19" s="134"/>
      <c r="N19" s="134"/>
      <c r="O19" s="134"/>
      <c r="P19" s="134"/>
      <c r="Q19" s="134"/>
      <c r="R19" s="134"/>
      <c r="S19" s="134"/>
      <c r="T19" s="134"/>
      <c r="U19" s="134"/>
      <c r="V19" s="134"/>
      <c r="W19" s="134"/>
      <c r="X19" s="134"/>
    </row>
    <row r="20" spans="1:24" s="1" customFormat="1" ht="18" customHeight="1">
      <c r="A20" s="663" t="s">
        <v>62</v>
      </c>
      <c r="B20" s="134"/>
      <c r="C20" s="641" t="s">
        <v>290</v>
      </c>
      <c r="D20" s="664">
        <v>3.5000000000000003E-2</v>
      </c>
      <c r="E20" s="656" t="s">
        <v>439</v>
      </c>
      <c r="F20" s="642"/>
      <c r="G20" s="644"/>
      <c r="H20" s="642"/>
      <c r="I20" s="134"/>
      <c r="J20" s="393"/>
      <c r="K20" s="134"/>
      <c r="L20" s="134"/>
      <c r="M20" s="134"/>
      <c r="N20" s="134"/>
      <c r="O20" s="134"/>
      <c r="P20" s="134"/>
      <c r="Q20" s="134"/>
      <c r="R20" s="134"/>
      <c r="S20" s="134"/>
      <c r="T20" s="134"/>
      <c r="U20" s="134"/>
      <c r="V20" s="134"/>
      <c r="W20" s="134"/>
      <c r="X20" s="134"/>
    </row>
    <row r="21" spans="1:24" s="1" customFormat="1" ht="18" customHeight="1">
      <c r="A21" s="663" t="s">
        <v>72</v>
      </c>
      <c r="B21" s="134"/>
      <c r="C21" s="641" t="s">
        <v>290</v>
      </c>
      <c r="D21" s="664">
        <v>3.5000000000000003E-2</v>
      </c>
      <c r="E21" s="656"/>
      <c r="F21" s="643"/>
      <c r="G21" s="644">
        <v>0</v>
      </c>
      <c r="H21" s="134"/>
      <c r="I21" s="134"/>
      <c r="J21" s="393"/>
      <c r="K21" s="134"/>
      <c r="L21" s="134"/>
      <c r="M21" s="134"/>
      <c r="N21" s="134"/>
      <c r="O21" s="134"/>
      <c r="P21" s="134"/>
      <c r="Q21" s="134"/>
      <c r="R21" s="134"/>
      <c r="S21" s="134"/>
      <c r="T21" s="134"/>
      <c r="U21" s="134"/>
      <c r="V21" s="134"/>
      <c r="W21" s="134"/>
      <c r="X21" s="134"/>
    </row>
    <row r="22" spans="1:24" s="1" customFormat="1" ht="18" customHeight="1">
      <c r="A22" s="663" t="s">
        <v>73</v>
      </c>
      <c r="B22" s="134"/>
      <c r="C22" s="641" t="s">
        <v>290</v>
      </c>
      <c r="D22" s="664">
        <v>3.5000000000000003E-2</v>
      </c>
      <c r="E22" s="669" t="s">
        <v>150</v>
      </c>
      <c r="F22" s="818">
        <f>F19+F20+F21</f>
        <v>0</v>
      </c>
      <c r="G22" s="134"/>
      <c r="H22" s="134"/>
      <c r="I22" s="134"/>
      <c r="J22" s="393"/>
      <c r="K22" s="134"/>
      <c r="L22" s="134"/>
      <c r="M22" s="134"/>
      <c r="N22" s="134"/>
      <c r="O22" s="134"/>
      <c r="P22" s="134"/>
      <c r="Q22" s="134"/>
      <c r="R22" s="134"/>
      <c r="S22" s="134"/>
      <c r="T22" s="134"/>
      <c r="U22" s="134"/>
      <c r="V22" s="134"/>
      <c r="W22" s="134"/>
      <c r="X22" s="134"/>
    </row>
    <row r="23" spans="1:24" s="1" customFormat="1" ht="18" customHeight="1" thickBot="1">
      <c r="A23" s="665" t="s">
        <v>289</v>
      </c>
      <c r="B23" s="666" t="s">
        <v>460</v>
      </c>
      <c r="C23" s="667" t="s">
        <v>290</v>
      </c>
      <c r="D23" s="668">
        <v>6.7699999999999996E-2</v>
      </c>
      <c r="E23" s="669" t="s">
        <v>280</v>
      </c>
      <c r="F23" s="670">
        <f>M4</f>
        <v>0</v>
      </c>
      <c r="G23" s="134"/>
      <c r="H23" s="134"/>
      <c r="I23" s="134"/>
      <c r="J23" s="393"/>
      <c r="K23" s="134"/>
      <c r="L23" s="134"/>
      <c r="M23" s="134"/>
      <c r="N23" s="134"/>
      <c r="O23" s="134"/>
      <c r="P23" s="134"/>
      <c r="Q23" s="134"/>
      <c r="R23" s="134"/>
      <c r="S23" s="134"/>
      <c r="T23" s="134"/>
      <c r="U23" s="134"/>
      <c r="V23" s="134"/>
      <c r="W23" s="134"/>
      <c r="X23" s="134"/>
    </row>
    <row r="24" spans="1:24" s="1" customFormat="1" ht="18" customHeight="1">
      <c r="A24" s="658"/>
      <c r="B24" s="658"/>
      <c r="C24" s="658"/>
      <c r="D24" s="770">
        <f>AVERAGE(D20:D22)</f>
        <v>3.5000000000000003E-2</v>
      </c>
      <c r="F24" s="655"/>
      <c r="G24" s="655"/>
      <c r="H24" s="655"/>
      <c r="I24" s="134"/>
      <c r="J24" s="393"/>
      <c r="K24" s="134"/>
      <c r="L24" s="134"/>
      <c r="M24" s="134"/>
      <c r="N24" s="134"/>
      <c r="O24" s="134"/>
      <c r="P24" s="134"/>
      <c r="Q24" s="134"/>
      <c r="R24" s="134"/>
      <c r="S24" s="134"/>
      <c r="T24" s="134"/>
      <c r="U24" s="134"/>
      <c r="V24" s="134"/>
      <c r="W24" s="134"/>
      <c r="X24" s="134"/>
    </row>
    <row r="25" spans="1:24" s="1" customFormat="1" ht="18" customHeight="1">
      <c r="A25" s="134" t="s">
        <v>459</v>
      </c>
      <c r="B25" s="848">
        <v>7.3700000000000002E-2</v>
      </c>
      <c r="C25" s="134"/>
      <c r="D25" s="134"/>
      <c r="E25" s="134" t="s">
        <v>295</v>
      </c>
      <c r="F25" s="645" t="s">
        <v>297</v>
      </c>
      <c r="G25" s="134" t="s">
        <v>299</v>
      </c>
      <c r="H25" s="645"/>
      <c r="I25" s="134"/>
      <c r="J25" s="393"/>
      <c r="K25" s="134"/>
      <c r="L25" s="134"/>
      <c r="M25" s="134"/>
      <c r="N25" s="134"/>
      <c r="O25" s="134"/>
      <c r="P25" s="134"/>
      <c r="Q25" s="134"/>
      <c r="R25" s="134"/>
      <c r="S25" s="134"/>
      <c r="T25" s="134"/>
      <c r="U25" s="134"/>
      <c r="V25" s="134"/>
      <c r="W25" s="134"/>
      <c r="X25" s="134"/>
    </row>
    <row r="26" spans="1:24" s="1" customFormat="1" ht="18" customHeight="1">
      <c r="A26" s="134"/>
      <c r="B26" s="134"/>
      <c r="C26" s="134"/>
      <c r="D26" s="134"/>
      <c r="E26" s="645">
        <f>SUM(F34:F79)</f>
        <v>0</v>
      </c>
      <c r="F26" s="645">
        <f>E80</f>
        <v>0</v>
      </c>
      <c r="G26" s="645">
        <f>SUM(H34:H79)</f>
        <v>0</v>
      </c>
      <c r="H26" s="1904"/>
      <c r="I26" s="134"/>
      <c r="J26" s="393"/>
      <c r="K26" s="134"/>
      <c r="L26" s="134"/>
      <c r="M26" s="134"/>
      <c r="N26" s="134"/>
      <c r="O26" s="134"/>
      <c r="P26" s="134"/>
      <c r="Q26" s="134"/>
      <c r="R26" s="134"/>
      <c r="S26" s="134"/>
      <c r="T26" s="134"/>
      <c r="U26" s="134"/>
      <c r="V26" s="134"/>
      <c r="W26" s="134"/>
      <c r="X26" s="134"/>
    </row>
    <row r="27" spans="1:24" s="1" customFormat="1" ht="18" customHeight="1">
      <c r="A27" s="134"/>
      <c r="B27" s="134"/>
      <c r="C27" s="134"/>
      <c r="D27" s="134"/>
      <c r="E27" s="134" t="s">
        <v>296</v>
      </c>
      <c r="F27" s="645" t="s">
        <v>298</v>
      </c>
      <c r="G27" s="134" t="s">
        <v>300</v>
      </c>
      <c r="H27" s="1905"/>
      <c r="I27" s="134"/>
      <c r="J27" s="393"/>
      <c r="K27" s="134"/>
      <c r="L27" s="134"/>
      <c r="M27" s="134"/>
      <c r="N27" s="134"/>
      <c r="O27" s="134"/>
      <c r="P27" s="134"/>
      <c r="Q27" s="134"/>
      <c r="R27" s="134"/>
      <c r="S27" s="134"/>
      <c r="T27" s="134"/>
      <c r="U27" s="134"/>
      <c r="V27" s="134"/>
      <c r="W27" s="134"/>
      <c r="X27" s="134"/>
    </row>
    <row r="28" spans="1:24" s="1" customFormat="1" ht="18" customHeight="1">
      <c r="A28" s="134"/>
      <c r="B28" s="134"/>
      <c r="C28" s="134"/>
      <c r="D28" s="134"/>
      <c r="E28" s="645">
        <f>SUM(F34:F103)</f>
        <v>0</v>
      </c>
      <c r="F28" s="645">
        <f>E104</f>
        <v>0</v>
      </c>
      <c r="G28" s="645">
        <f>SUM(H34:H103)</f>
        <v>0</v>
      </c>
      <c r="H28" s="1906"/>
      <c r="I28" s="134"/>
      <c r="J28" s="393"/>
      <c r="K28" s="134"/>
      <c r="L28" s="134"/>
      <c r="M28" s="134"/>
      <c r="N28" s="134"/>
      <c r="O28" s="134"/>
      <c r="P28" s="134"/>
      <c r="Q28" s="134"/>
      <c r="R28" s="134"/>
      <c r="S28" s="134"/>
      <c r="T28" s="134"/>
      <c r="U28" s="134"/>
      <c r="V28" s="134"/>
      <c r="W28" s="134"/>
      <c r="X28" s="134"/>
    </row>
    <row r="29" spans="1:24" s="1" customFormat="1" ht="18" customHeight="1">
      <c r="A29" s="134"/>
      <c r="B29" s="134"/>
      <c r="C29" s="134"/>
      <c r="D29" s="134"/>
      <c r="E29" s="134"/>
      <c r="F29" s="134"/>
      <c r="G29" s="134"/>
      <c r="H29" s="134"/>
      <c r="I29" s="134"/>
      <c r="J29" s="393"/>
      <c r="K29" s="134"/>
      <c r="L29" s="134"/>
      <c r="M29" s="134"/>
      <c r="N29" s="134"/>
      <c r="O29" s="134"/>
      <c r="P29" s="134"/>
      <c r="Q29" s="134"/>
      <c r="R29" s="134"/>
      <c r="S29" s="134"/>
      <c r="T29" s="134"/>
      <c r="U29" s="134"/>
      <c r="V29" s="134"/>
      <c r="W29" s="134"/>
      <c r="X29" s="134"/>
    </row>
    <row r="30" spans="1:24" s="1" customFormat="1" ht="18" customHeight="1" thickBot="1">
      <c r="A30" s="134"/>
      <c r="B30" s="134"/>
      <c r="C30" s="134"/>
      <c r="D30" s="134"/>
      <c r="E30" s="134"/>
      <c r="F30" s="134"/>
      <c r="G30" s="134"/>
      <c r="H30" s="134"/>
      <c r="I30" s="134"/>
      <c r="J30" s="393"/>
      <c r="K30" s="134"/>
      <c r="L30" s="134"/>
      <c r="M30" s="134"/>
      <c r="N30" s="134"/>
      <c r="O30" s="134"/>
      <c r="P30" s="134"/>
      <c r="Q30" s="134"/>
      <c r="R30" s="134"/>
      <c r="S30" s="134"/>
      <c r="T30" s="134"/>
      <c r="U30" s="134"/>
      <c r="V30" s="134"/>
      <c r="W30" s="134"/>
      <c r="X30" s="134"/>
    </row>
    <row r="31" spans="1:24" s="1" customFormat="1" ht="18" customHeight="1">
      <c r="A31" s="250"/>
      <c r="B31" s="251"/>
      <c r="C31" s="252"/>
      <c r="D31" s="253"/>
      <c r="E31" s="1823" t="str">
        <f>D4</f>
        <v>1. แบบคงที่</v>
      </c>
      <c r="F31" s="1824"/>
      <c r="G31" s="1824"/>
      <c r="H31" s="1825"/>
      <c r="I31" s="1826" t="str">
        <f>D5</f>
        <v>2. แบบคงที่ มี Grace Period</v>
      </c>
      <c r="J31" s="1824"/>
      <c r="K31" s="1824"/>
      <c r="L31" s="1827"/>
      <c r="M31" s="1823" t="str">
        <f>D6</f>
        <v>3. แบบขั้นบันได</v>
      </c>
      <c r="N31" s="1824"/>
      <c r="O31" s="1824"/>
      <c r="P31" s="1825"/>
      <c r="Q31" s="1826" t="str">
        <f>D12</f>
        <v>4. แบบขั้นบันได มี Grace Period</v>
      </c>
      <c r="R31" s="1824"/>
      <c r="S31" s="1824"/>
      <c r="T31" s="1827"/>
      <c r="U31" s="134"/>
      <c r="V31" s="261" t="s">
        <v>123</v>
      </c>
      <c r="W31" s="262"/>
      <c r="X31" s="263"/>
    </row>
    <row r="32" spans="1:24" s="1" customFormat="1" ht="36.950000000000003" customHeight="1">
      <c r="A32" s="264" t="s">
        <v>124</v>
      </c>
      <c r="B32" s="265" t="s">
        <v>125</v>
      </c>
      <c r="C32" s="266" t="s">
        <v>126</v>
      </c>
      <c r="D32" s="267" t="s">
        <v>127</v>
      </c>
      <c r="E32" s="268" t="s">
        <v>128</v>
      </c>
      <c r="F32" s="269" t="s">
        <v>129</v>
      </c>
      <c r="G32" s="269" t="s">
        <v>130</v>
      </c>
      <c r="H32" s="270" t="s">
        <v>131</v>
      </c>
      <c r="I32" s="271" t="s">
        <v>128</v>
      </c>
      <c r="J32" s="401" t="s">
        <v>129</v>
      </c>
      <c r="K32" s="269" t="s">
        <v>130</v>
      </c>
      <c r="L32" s="272" t="s">
        <v>131</v>
      </c>
      <c r="M32" s="268" t="s">
        <v>128</v>
      </c>
      <c r="N32" s="269" t="s">
        <v>129</v>
      </c>
      <c r="O32" s="269" t="s">
        <v>130</v>
      </c>
      <c r="P32" s="270" t="s">
        <v>131</v>
      </c>
      <c r="Q32" s="271" t="s">
        <v>128</v>
      </c>
      <c r="R32" s="269" t="s">
        <v>129</v>
      </c>
      <c r="S32" s="269" t="s">
        <v>130</v>
      </c>
      <c r="T32" s="272" t="s">
        <v>131</v>
      </c>
      <c r="U32" s="134"/>
      <c r="V32" s="273" t="s">
        <v>132</v>
      </c>
      <c r="W32" s="274" t="s">
        <v>133</v>
      </c>
      <c r="X32" s="275" t="s">
        <v>134</v>
      </c>
    </row>
    <row r="33" spans="1:26" s="1" customFormat="1" ht="15" customHeight="1">
      <c r="A33" s="276"/>
      <c r="B33" s="277"/>
      <c r="C33" s="181">
        <v>0</v>
      </c>
      <c r="D33" s="278"/>
      <c r="E33" s="279"/>
      <c r="F33" s="280"/>
      <c r="G33" s="280"/>
      <c r="H33" s="281">
        <f>-$G$7</f>
        <v>0</v>
      </c>
      <c r="I33" s="282"/>
      <c r="J33" s="509"/>
      <c r="K33" s="280"/>
      <c r="L33" s="283">
        <f>-$G$7</f>
        <v>0</v>
      </c>
      <c r="M33" s="279"/>
      <c r="N33" s="280"/>
      <c r="O33" s="284"/>
      <c r="P33" s="281">
        <f>-$G$7</f>
        <v>0</v>
      </c>
      <c r="Q33" s="282"/>
      <c r="R33" s="280"/>
      <c r="S33" s="284"/>
      <c r="T33" s="283">
        <f>-$G$7</f>
        <v>0</v>
      </c>
      <c r="U33" s="134"/>
      <c r="V33" s="285">
        <v>0</v>
      </c>
      <c r="W33" s="286">
        <v>1</v>
      </c>
      <c r="X33" s="287">
        <v>1.03</v>
      </c>
      <c r="Z33" s="828"/>
    </row>
    <row r="34" spans="1:26" s="1" customFormat="1" ht="15" hidden="1" customHeight="1">
      <c r="A34" s="829">
        <v>0</v>
      </c>
      <c r="B34" s="830">
        <f>A34/365*30</f>
        <v>0</v>
      </c>
      <c r="C34" s="831">
        <f t="shared" ref="C34:C97" si="2">INT((D34+11)/12)</f>
        <v>0</v>
      </c>
      <c r="D34" s="832"/>
      <c r="E34" s="833">
        <f>$G$7</f>
        <v>0</v>
      </c>
      <c r="F34" s="834">
        <f t="shared" ref="F34:F97" si="3">ROUND(E34*$B34,2)</f>
        <v>0</v>
      </c>
      <c r="G34" s="834">
        <f t="shared" ref="G34:G97" si="4">IF(E34&lt;H34,E34,H34-F34)</f>
        <v>0</v>
      </c>
      <c r="H34" s="835">
        <v>0</v>
      </c>
      <c r="I34" s="294">
        <f>$G$7</f>
        <v>0</v>
      </c>
      <c r="J34" s="510">
        <f t="shared" ref="J34:J97" si="5">ROUND(I34*$B34,2)</f>
        <v>0</v>
      </c>
      <c r="K34" s="292">
        <f t="shared" ref="K34:K97" si="6">IF(I34&lt;L34,I34,L34-J34)</f>
        <v>0</v>
      </c>
      <c r="L34" s="295">
        <f t="shared" ref="L34:L45" si="7">IF(I34&lt;$M$14,I34+J34,$M$14)</f>
        <v>0</v>
      </c>
      <c r="M34" s="291">
        <f>$G$7</f>
        <v>0</v>
      </c>
      <c r="N34" s="292">
        <f t="shared" ref="N34:N97" si="8">ROUND(M34*$B34,2)</f>
        <v>0</v>
      </c>
      <c r="O34" s="292">
        <f t="shared" ref="O34:O97" si="9">IF(M34&lt;P34,M34,P34-N34)</f>
        <v>0</v>
      </c>
      <c r="P34" s="296">
        <f t="shared" ref="P34:P57" si="10">IF(M34&lt;$M$9,M34+N34,$M$9)</f>
        <v>0</v>
      </c>
      <c r="Q34" s="294">
        <f>$G$7</f>
        <v>0</v>
      </c>
      <c r="R34" s="292">
        <f t="shared" ref="R34:R97" si="11">ROUND(Q34*$B34,2)</f>
        <v>0</v>
      </c>
      <c r="S34" s="292">
        <f t="shared" ref="S34:S97" si="12">IF(Q34&lt;T34,Q34,T34-R34)</f>
        <v>0</v>
      </c>
      <c r="T34" s="295">
        <f t="shared" ref="T34:T45" si="13">IF(Q34&lt;$M$14,Q34+R34,$M$14)</f>
        <v>0</v>
      </c>
      <c r="U34" s="134"/>
      <c r="V34" s="297">
        <v>1</v>
      </c>
      <c r="W34" s="298">
        <v>1</v>
      </c>
      <c r="X34" s="299">
        <v>1.03</v>
      </c>
    </row>
    <row r="35" spans="1:26" s="1" customFormat="1" ht="15" hidden="1" customHeight="1">
      <c r="A35" s="829">
        <v>0</v>
      </c>
      <c r="B35" s="830">
        <f>A35/365*30</f>
        <v>0</v>
      </c>
      <c r="C35" s="831">
        <f t="shared" si="2"/>
        <v>0</v>
      </c>
      <c r="D35" s="832"/>
      <c r="E35" s="836">
        <f t="shared" ref="E35:E98" si="14">IF(E34&lt;H34,0,E34-G34)</f>
        <v>0</v>
      </c>
      <c r="F35" s="834">
        <f t="shared" si="3"/>
        <v>0</v>
      </c>
      <c r="G35" s="834">
        <f t="shared" si="4"/>
        <v>0</v>
      </c>
      <c r="H35" s="835">
        <v>0</v>
      </c>
      <c r="I35" s="301">
        <f t="shared" ref="I35:I98" si="15">IF(I34&lt;L34,0,I34-K34)</f>
        <v>0</v>
      </c>
      <c r="J35" s="510">
        <f t="shared" si="5"/>
        <v>0</v>
      </c>
      <c r="K35" s="292">
        <f t="shared" si="6"/>
        <v>0</v>
      </c>
      <c r="L35" s="295">
        <f t="shared" si="7"/>
        <v>0</v>
      </c>
      <c r="M35" s="300">
        <f t="shared" ref="M35:M98" si="16">IF(M34&lt;P34,0,M34-O34)</f>
        <v>0</v>
      </c>
      <c r="N35" s="292">
        <f t="shared" si="8"/>
        <v>0</v>
      </c>
      <c r="O35" s="292">
        <f t="shared" si="9"/>
        <v>0</v>
      </c>
      <c r="P35" s="296">
        <f t="shared" si="10"/>
        <v>0</v>
      </c>
      <c r="Q35" s="301">
        <f t="shared" ref="Q35:Q98" si="17">IF(Q34&lt;T34,0,Q34-S34)</f>
        <v>0</v>
      </c>
      <c r="R35" s="292">
        <f t="shared" si="11"/>
        <v>0</v>
      </c>
      <c r="S35" s="292">
        <f t="shared" si="12"/>
        <v>0</v>
      </c>
      <c r="T35" s="295">
        <f t="shared" si="13"/>
        <v>0</v>
      </c>
      <c r="U35" s="134"/>
      <c r="V35" s="297">
        <v>2</v>
      </c>
      <c r="W35" s="298">
        <v>1</v>
      </c>
      <c r="X35" s="299">
        <v>1.03</v>
      </c>
    </row>
    <row r="36" spans="1:26" s="1" customFormat="1" ht="15" hidden="1" customHeight="1">
      <c r="A36" s="829">
        <v>0</v>
      </c>
      <c r="B36" s="830">
        <f t="shared" ref="B36:B43" si="18">A36/365*30</f>
        <v>0</v>
      </c>
      <c r="C36" s="831">
        <f t="shared" si="2"/>
        <v>0</v>
      </c>
      <c r="D36" s="832"/>
      <c r="E36" s="836">
        <f t="shared" si="14"/>
        <v>0</v>
      </c>
      <c r="F36" s="834">
        <f t="shared" si="3"/>
        <v>0</v>
      </c>
      <c r="G36" s="834">
        <f t="shared" si="4"/>
        <v>0</v>
      </c>
      <c r="H36" s="835">
        <v>0</v>
      </c>
      <c r="I36" s="301">
        <f t="shared" si="15"/>
        <v>0</v>
      </c>
      <c r="J36" s="510">
        <f t="shared" si="5"/>
        <v>0</v>
      </c>
      <c r="K36" s="292">
        <f t="shared" si="6"/>
        <v>0</v>
      </c>
      <c r="L36" s="295">
        <f t="shared" si="7"/>
        <v>0</v>
      </c>
      <c r="M36" s="300">
        <f t="shared" si="16"/>
        <v>0</v>
      </c>
      <c r="N36" s="292">
        <f t="shared" si="8"/>
        <v>0</v>
      </c>
      <c r="O36" s="292">
        <f t="shared" si="9"/>
        <v>0</v>
      </c>
      <c r="P36" s="296">
        <f t="shared" si="10"/>
        <v>0</v>
      </c>
      <c r="Q36" s="301">
        <f t="shared" si="17"/>
        <v>0</v>
      </c>
      <c r="R36" s="292">
        <f t="shared" si="11"/>
        <v>0</v>
      </c>
      <c r="S36" s="292">
        <f t="shared" si="12"/>
        <v>0</v>
      </c>
      <c r="T36" s="295">
        <f t="shared" si="13"/>
        <v>0</v>
      </c>
      <c r="U36" s="134"/>
      <c r="V36" s="297">
        <v>3</v>
      </c>
      <c r="W36" s="298">
        <v>1</v>
      </c>
      <c r="X36" s="299">
        <v>1.03</v>
      </c>
    </row>
    <row r="37" spans="1:26" s="1" customFormat="1" ht="15" hidden="1" customHeight="1">
      <c r="A37" s="829">
        <v>0</v>
      </c>
      <c r="B37" s="830">
        <f t="shared" si="18"/>
        <v>0</v>
      </c>
      <c r="C37" s="831">
        <f t="shared" si="2"/>
        <v>0</v>
      </c>
      <c r="D37" s="832"/>
      <c r="E37" s="836">
        <f t="shared" si="14"/>
        <v>0</v>
      </c>
      <c r="F37" s="834">
        <f t="shared" si="3"/>
        <v>0</v>
      </c>
      <c r="G37" s="834">
        <f t="shared" si="4"/>
        <v>0</v>
      </c>
      <c r="H37" s="835">
        <v>0</v>
      </c>
      <c r="I37" s="301">
        <f t="shared" si="15"/>
        <v>0</v>
      </c>
      <c r="J37" s="510">
        <f t="shared" si="5"/>
        <v>0</v>
      </c>
      <c r="K37" s="292">
        <f t="shared" si="6"/>
        <v>0</v>
      </c>
      <c r="L37" s="295">
        <f t="shared" si="7"/>
        <v>0</v>
      </c>
      <c r="M37" s="300">
        <f t="shared" si="16"/>
        <v>0</v>
      </c>
      <c r="N37" s="292">
        <f t="shared" si="8"/>
        <v>0</v>
      </c>
      <c r="O37" s="292">
        <f t="shared" si="9"/>
        <v>0</v>
      </c>
      <c r="P37" s="296">
        <f t="shared" si="10"/>
        <v>0</v>
      </c>
      <c r="Q37" s="301">
        <f t="shared" si="17"/>
        <v>0</v>
      </c>
      <c r="R37" s="292">
        <f t="shared" si="11"/>
        <v>0</v>
      </c>
      <c r="S37" s="292">
        <f t="shared" si="12"/>
        <v>0</v>
      </c>
      <c r="T37" s="295">
        <f t="shared" si="13"/>
        <v>0</v>
      </c>
      <c r="U37" s="134"/>
      <c r="V37" s="297">
        <v>4</v>
      </c>
      <c r="W37" s="298">
        <v>1</v>
      </c>
      <c r="X37" s="299">
        <v>1.03</v>
      </c>
    </row>
    <row r="38" spans="1:26" s="1" customFormat="1" ht="15" hidden="1" customHeight="1">
      <c r="A38" s="829">
        <v>0</v>
      </c>
      <c r="B38" s="830">
        <f t="shared" si="18"/>
        <v>0</v>
      </c>
      <c r="C38" s="831">
        <f t="shared" si="2"/>
        <v>0</v>
      </c>
      <c r="D38" s="832"/>
      <c r="E38" s="836">
        <f t="shared" si="14"/>
        <v>0</v>
      </c>
      <c r="F38" s="834">
        <f t="shared" si="3"/>
        <v>0</v>
      </c>
      <c r="G38" s="834">
        <f t="shared" si="4"/>
        <v>0</v>
      </c>
      <c r="H38" s="835">
        <v>0</v>
      </c>
      <c r="I38" s="301">
        <f t="shared" si="15"/>
        <v>0</v>
      </c>
      <c r="J38" s="510">
        <f t="shared" si="5"/>
        <v>0</v>
      </c>
      <c r="K38" s="292">
        <f t="shared" si="6"/>
        <v>0</v>
      </c>
      <c r="L38" s="295">
        <f t="shared" si="7"/>
        <v>0</v>
      </c>
      <c r="M38" s="300">
        <f t="shared" si="16"/>
        <v>0</v>
      </c>
      <c r="N38" s="292">
        <f t="shared" si="8"/>
        <v>0</v>
      </c>
      <c r="O38" s="292">
        <f t="shared" si="9"/>
        <v>0</v>
      </c>
      <c r="P38" s="296">
        <f t="shared" si="10"/>
        <v>0</v>
      </c>
      <c r="Q38" s="301">
        <f t="shared" si="17"/>
        <v>0</v>
      </c>
      <c r="R38" s="292">
        <f t="shared" si="11"/>
        <v>0</v>
      </c>
      <c r="S38" s="292">
        <f t="shared" si="12"/>
        <v>0</v>
      </c>
      <c r="T38" s="295">
        <f t="shared" si="13"/>
        <v>0</v>
      </c>
      <c r="U38" s="134"/>
      <c r="V38" s="297">
        <v>5</v>
      </c>
      <c r="W38" s="298">
        <v>1</v>
      </c>
      <c r="X38" s="299">
        <v>1.03</v>
      </c>
    </row>
    <row r="39" spans="1:26" s="1" customFormat="1" ht="15" hidden="1" customHeight="1">
      <c r="A39" s="829">
        <v>0</v>
      </c>
      <c r="B39" s="830">
        <f t="shared" si="18"/>
        <v>0</v>
      </c>
      <c r="C39" s="831">
        <f t="shared" si="2"/>
        <v>0</v>
      </c>
      <c r="D39" s="832"/>
      <c r="E39" s="836">
        <f t="shared" si="14"/>
        <v>0</v>
      </c>
      <c r="F39" s="834">
        <f t="shared" si="3"/>
        <v>0</v>
      </c>
      <c r="G39" s="834">
        <f t="shared" si="4"/>
        <v>0</v>
      </c>
      <c r="H39" s="835">
        <v>0</v>
      </c>
      <c r="I39" s="301">
        <f t="shared" si="15"/>
        <v>0</v>
      </c>
      <c r="J39" s="510">
        <f t="shared" si="5"/>
        <v>0</v>
      </c>
      <c r="K39" s="292">
        <f t="shared" si="6"/>
        <v>0</v>
      </c>
      <c r="L39" s="295">
        <f t="shared" si="7"/>
        <v>0</v>
      </c>
      <c r="M39" s="300">
        <f t="shared" si="16"/>
        <v>0</v>
      </c>
      <c r="N39" s="292">
        <f t="shared" si="8"/>
        <v>0</v>
      </c>
      <c r="O39" s="292">
        <f t="shared" si="9"/>
        <v>0</v>
      </c>
      <c r="P39" s="296">
        <f t="shared" si="10"/>
        <v>0</v>
      </c>
      <c r="Q39" s="301">
        <f t="shared" si="17"/>
        <v>0</v>
      </c>
      <c r="R39" s="292">
        <f t="shared" si="11"/>
        <v>0</v>
      </c>
      <c r="S39" s="292">
        <f t="shared" si="12"/>
        <v>0</v>
      </c>
      <c r="T39" s="295">
        <f t="shared" si="13"/>
        <v>0</v>
      </c>
      <c r="U39" s="134"/>
      <c r="V39" s="297">
        <v>6</v>
      </c>
      <c r="W39" s="298">
        <v>1</v>
      </c>
      <c r="X39" s="299">
        <v>1.03</v>
      </c>
    </row>
    <row r="40" spans="1:26" s="1" customFormat="1" ht="15" hidden="1" customHeight="1">
      <c r="A40" s="829">
        <v>0</v>
      </c>
      <c r="B40" s="830">
        <f t="shared" si="18"/>
        <v>0</v>
      </c>
      <c r="C40" s="831">
        <f t="shared" si="2"/>
        <v>0</v>
      </c>
      <c r="D40" s="832"/>
      <c r="E40" s="836">
        <f t="shared" si="14"/>
        <v>0</v>
      </c>
      <c r="F40" s="834">
        <f t="shared" si="3"/>
        <v>0</v>
      </c>
      <c r="G40" s="834">
        <f t="shared" si="4"/>
        <v>0</v>
      </c>
      <c r="H40" s="835">
        <v>0</v>
      </c>
      <c r="I40" s="301">
        <f t="shared" si="15"/>
        <v>0</v>
      </c>
      <c r="J40" s="510">
        <f t="shared" si="5"/>
        <v>0</v>
      </c>
      <c r="K40" s="292">
        <f t="shared" si="6"/>
        <v>0</v>
      </c>
      <c r="L40" s="295">
        <f t="shared" si="7"/>
        <v>0</v>
      </c>
      <c r="M40" s="300">
        <f t="shared" si="16"/>
        <v>0</v>
      </c>
      <c r="N40" s="292">
        <f t="shared" si="8"/>
        <v>0</v>
      </c>
      <c r="O40" s="292">
        <f t="shared" si="9"/>
        <v>0</v>
      </c>
      <c r="P40" s="296">
        <f t="shared" si="10"/>
        <v>0</v>
      </c>
      <c r="Q40" s="301">
        <f t="shared" si="17"/>
        <v>0</v>
      </c>
      <c r="R40" s="292">
        <f t="shared" si="11"/>
        <v>0</v>
      </c>
      <c r="S40" s="292">
        <f t="shared" si="12"/>
        <v>0</v>
      </c>
      <c r="T40" s="295">
        <f t="shared" si="13"/>
        <v>0</v>
      </c>
      <c r="U40" s="134"/>
      <c r="V40" s="297">
        <v>7</v>
      </c>
      <c r="W40" s="298">
        <v>0.98</v>
      </c>
      <c r="X40" s="299">
        <v>1</v>
      </c>
    </row>
    <row r="41" spans="1:26" s="1" customFormat="1" ht="15" hidden="1" customHeight="1">
      <c r="A41" s="829">
        <v>0</v>
      </c>
      <c r="B41" s="830">
        <f t="shared" si="18"/>
        <v>0</v>
      </c>
      <c r="C41" s="831">
        <f t="shared" si="2"/>
        <v>0</v>
      </c>
      <c r="D41" s="832"/>
      <c r="E41" s="836">
        <f t="shared" si="14"/>
        <v>0</v>
      </c>
      <c r="F41" s="834">
        <f t="shared" si="3"/>
        <v>0</v>
      </c>
      <c r="G41" s="834">
        <f t="shared" si="4"/>
        <v>0</v>
      </c>
      <c r="H41" s="835">
        <v>0</v>
      </c>
      <c r="I41" s="301">
        <f t="shared" si="15"/>
        <v>0</v>
      </c>
      <c r="J41" s="510">
        <f t="shared" si="5"/>
        <v>0</v>
      </c>
      <c r="K41" s="292">
        <f t="shared" si="6"/>
        <v>0</v>
      </c>
      <c r="L41" s="295">
        <f t="shared" si="7"/>
        <v>0</v>
      </c>
      <c r="M41" s="300">
        <f t="shared" si="16"/>
        <v>0</v>
      </c>
      <c r="N41" s="292">
        <f t="shared" si="8"/>
        <v>0</v>
      </c>
      <c r="O41" s="292">
        <f t="shared" si="9"/>
        <v>0</v>
      </c>
      <c r="P41" s="296">
        <f t="shared" si="10"/>
        <v>0</v>
      </c>
      <c r="Q41" s="301">
        <f t="shared" si="17"/>
        <v>0</v>
      </c>
      <c r="R41" s="292">
        <f t="shared" si="11"/>
        <v>0</v>
      </c>
      <c r="S41" s="292">
        <f t="shared" si="12"/>
        <v>0</v>
      </c>
      <c r="T41" s="295">
        <f t="shared" si="13"/>
        <v>0</v>
      </c>
      <c r="U41" s="134"/>
      <c r="V41" s="297">
        <v>8</v>
      </c>
      <c r="W41" s="298">
        <v>0.96</v>
      </c>
      <c r="X41" s="299">
        <v>0.98</v>
      </c>
    </row>
    <row r="42" spans="1:26" s="1" customFormat="1" ht="15" hidden="1" customHeight="1">
      <c r="A42" s="829">
        <v>0</v>
      </c>
      <c r="B42" s="830">
        <f t="shared" si="18"/>
        <v>0</v>
      </c>
      <c r="C42" s="831">
        <f t="shared" si="2"/>
        <v>0</v>
      </c>
      <c r="D42" s="832"/>
      <c r="E42" s="836">
        <f t="shared" si="14"/>
        <v>0</v>
      </c>
      <c r="F42" s="834">
        <f t="shared" si="3"/>
        <v>0</v>
      </c>
      <c r="G42" s="834">
        <f t="shared" si="4"/>
        <v>0</v>
      </c>
      <c r="H42" s="835">
        <v>0</v>
      </c>
      <c r="I42" s="301">
        <f t="shared" si="15"/>
        <v>0</v>
      </c>
      <c r="J42" s="510">
        <f t="shared" si="5"/>
        <v>0</v>
      </c>
      <c r="K42" s="292">
        <f t="shared" si="6"/>
        <v>0</v>
      </c>
      <c r="L42" s="295">
        <f t="shared" si="7"/>
        <v>0</v>
      </c>
      <c r="M42" s="300">
        <f t="shared" si="16"/>
        <v>0</v>
      </c>
      <c r="N42" s="292">
        <f t="shared" si="8"/>
        <v>0</v>
      </c>
      <c r="O42" s="292">
        <f t="shared" si="9"/>
        <v>0</v>
      </c>
      <c r="P42" s="296">
        <f t="shared" si="10"/>
        <v>0</v>
      </c>
      <c r="Q42" s="301">
        <f t="shared" si="17"/>
        <v>0</v>
      </c>
      <c r="R42" s="292">
        <f t="shared" si="11"/>
        <v>0</v>
      </c>
      <c r="S42" s="292">
        <f t="shared" si="12"/>
        <v>0</v>
      </c>
      <c r="T42" s="295">
        <f t="shared" si="13"/>
        <v>0</v>
      </c>
      <c r="U42" s="134"/>
      <c r="V42" s="297">
        <v>9</v>
      </c>
      <c r="W42" s="298">
        <v>0.95</v>
      </c>
      <c r="X42" s="299">
        <v>0.96</v>
      </c>
    </row>
    <row r="43" spans="1:26" s="1" customFormat="1" ht="15" hidden="1" customHeight="1">
      <c r="A43" s="829">
        <v>0</v>
      </c>
      <c r="B43" s="830">
        <f t="shared" si="18"/>
        <v>0</v>
      </c>
      <c r="C43" s="831">
        <f t="shared" si="2"/>
        <v>0</v>
      </c>
      <c r="D43" s="832"/>
      <c r="E43" s="836">
        <f t="shared" si="14"/>
        <v>0</v>
      </c>
      <c r="F43" s="834">
        <f t="shared" si="3"/>
        <v>0</v>
      </c>
      <c r="G43" s="834">
        <f t="shared" si="4"/>
        <v>0</v>
      </c>
      <c r="H43" s="835">
        <v>0</v>
      </c>
      <c r="I43" s="301">
        <f t="shared" si="15"/>
        <v>0</v>
      </c>
      <c r="J43" s="510">
        <f t="shared" si="5"/>
        <v>0</v>
      </c>
      <c r="K43" s="292">
        <f t="shared" si="6"/>
        <v>0</v>
      </c>
      <c r="L43" s="295">
        <f t="shared" si="7"/>
        <v>0</v>
      </c>
      <c r="M43" s="300">
        <f t="shared" si="16"/>
        <v>0</v>
      </c>
      <c r="N43" s="292">
        <f t="shared" si="8"/>
        <v>0</v>
      </c>
      <c r="O43" s="292">
        <f t="shared" si="9"/>
        <v>0</v>
      </c>
      <c r="P43" s="296">
        <f t="shared" si="10"/>
        <v>0</v>
      </c>
      <c r="Q43" s="301">
        <f t="shared" si="17"/>
        <v>0</v>
      </c>
      <c r="R43" s="292">
        <f t="shared" si="11"/>
        <v>0</v>
      </c>
      <c r="S43" s="292">
        <f t="shared" si="12"/>
        <v>0</v>
      </c>
      <c r="T43" s="295">
        <f t="shared" si="13"/>
        <v>0</v>
      </c>
      <c r="U43" s="134"/>
      <c r="V43" s="297">
        <v>10</v>
      </c>
      <c r="W43" s="298">
        <v>0.94</v>
      </c>
      <c r="X43" s="299">
        <v>0.95</v>
      </c>
    </row>
    <row r="44" spans="1:26" s="1" customFormat="1" ht="15" customHeight="1">
      <c r="A44" s="409">
        <f t="shared" ref="A44:A98" si="19">VLOOKUP(D44,$A$7:$B$11,2)</f>
        <v>3.5000000000000003E-2</v>
      </c>
      <c r="B44" s="406">
        <f>A44/365*30</f>
        <v>2.8767123287671238E-3</v>
      </c>
      <c r="C44" s="197">
        <f t="shared" si="2"/>
        <v>1</v>
      </c>
      <c r="D44" s="290">
        <v>11</v>
      </c>
      <c r="E44" s="291">
        <f t="shared" si="14"/>
        <v>0</v>
      </c>
      <c r="F44" s="292">
        <f>ROUND(E44*$B44,2)</f>
        <v>0</v>
      </c>
      <c r="G44" s="292">
        <f t="shared" si="4"/>
        <v>0</v>
      </c>
      <c r="H44" s="293">
        <f t="shared" ref="H44:H97" si="20">IF(E44&lt;$M$4,E44+F44,$M$4)</f>
        <v>0</v>
      </c>
      <c r="I44" s="301">
        <f t="shared" si="15"/>
        <v>0</v>
      </c>
      <c r="J44" s="510">
        <f t="shared" si="5"/>
        <v>0</v>
      </c>
      <c r="K44" s="292">
        <f t="shared" si="6"/>
        <v>0</v>
      </c>
      <c r="L44" s="295">
        <f t="shared" si="7"/>
        <v>0</v>
      </c>
      <c r="M44" s="300">
        <f t="shared" si="16"/>
        <v>0</v>
      </c>
      <c r="N44" s="292">
        <f t="shared" si="8"/>
        <v>0</v>
      </c>
      <c r="O44" s="292">
        <f t="shared" si="9"/>
        <v>0</v>
      </c>
      <c r="P44" s="296">
        <f t="shared" si="10"/>
        <v>0</v>
      </c>
      <c r="Q44" s="301">
        <f t="shared" si="17"/>
        <v>0</v>
      </c>
      <c r="R44" s="292">
        <f t="shared" si="11"/>
        <v>0</v>
      </c>
      <c r="S44" s="292">
        <f t="shared" si="12"/>
        <v>0</v>
      </c>
      <c r="T44" s="295">
        <f t="shared" si="13"/>
        <v>0</v>
      </c>
      <c r="U44" s="134"/>
      <c r="V44" s="297">
        <v>11</v>
      </c>
      <c r="W44" s="298">
        <v>0.93</v>
      </c>
      <c r="X44" s="299">
        <v>0.94</v>
      </c>
      <c r="Z44" s="828" t="s">
        <v>440</v>
      </c>
    </row>
    <row r="45" spans="1:26" s="1" customFormat="1" ht="15" customHeight="1" thickBot="1">
      <c r="A45" s="410">
        <f t="shared" si="19"/>
        <v>3.5000000000000003E-2</v>
      </c>
      <c r="B45" s="407">
        <f>A45/365*30</f>
        <v>2.8767123287671238E-3</v>
      </c>
      <c r="C45" s="223">
        <f t="shared" si="2"/>
        <v>1</v>
      </c>
      <c r="D45" s="304">
        <v>12</v>
      </c>
      <c r="E45" s="305">
        <f t="shared" si="14"/>
        <v>0</v>
      </c>
      <c r="F45" s="306">
        <f t="shared" si="3"/>
        <v>0</v>
      </c>
      <c r="G45" s="306">
        <f t="shared" si="4"/>
        <v>0</v>
      </c>
      <c r="H45" s="307">
        <f t="shared" si="20"/>
        <v>0</v>
      </c>
      <c r="I45" s="308">
        <f t="shared" si="15"/>
        <v>0</v>
      </c>
      <c r="J45" s="511">
        <f t="shared" si="5"/>
        <v>0</v>
      </c>
      <c r="K45" s="306">
        <f t="shared" si="6"/>
        <v>0</v>
      </c>
      <c r="L45" s="309">
        <f t="shared" si="7"/>
        <v>0</v>
      </c>
      <c r="M45" s="305">
        <f t="shared" si="16"/>
        <v>0</v>
      </c>
      <c r="N45" s="306">
        <f t="shared" si="8"/>
        <v>0</v>
      </c>
      <c r="O45" s="306">
        <f t="shared" si="9"/>
        <v>0</v>
      </c>
      <c r="P45" s="310">
        <f t="shared" si="10"/>
        <v>0</v>
      </c>
      <c r="Q45" s="308">
        <f t="shared" si="17"/>
        <v>0</v>
      </c>
      <c r="R45" s="306">
        <f t="shared" si="11"/>
        <v>0</v>
      </c>
      <c r="S45" s="306">
        <f t="shared" si="12"/>
        <v>0</v>
      </c>
      <c r="T45" s="309">
        <f t="shared" si="13"/>
        <v>0</v>
      </c>
      <c r="U45" s="134"/>
      <c r="V45" s="297">
        <v>12</v>
      </c>
      <c r="W45" s="298">
        <v>0.93</v>
      </c>
      <c r="X45" s="299">
        <v>0.93</v>
      </c>
    </row>
    <row r="46" spans="1:26" s="1" customFormat="1" ht="15" customHeight="1">
      <c r="A46" s="411">
        <f t="shared" si="19"/>
        <v>3.5000000000000003E-2</v>
      </c>
      <c r="B46" s="408">
        <f>A46/365*30</f>
        <v>2.8767123287671238E-3</v>
      </c>
      <c r="C46" s="252">
        <f t="shared" si="2"/>
        <v>2</v>
      </c>
      <c r="D46" s="313">
        <v>13</v>
      </c>
      <c r="E46" s="314">
        <f t="shared" si="14"/>
        <v>0</v>
      </c>
      <c r="F46" s="315">
        <f t="shared" si="3"/>
        <v>0</v>
      </c>
      <c r="G46" s="315">
        <f t="shared" si="4"/>
        <v>0</v>
      </c>
      <c r="H46" s="316">
        <f t="shared" si="20"/>
        <v>0</v>
      </c>
      <c r="I46" s="317">
        <f t="shared" si="15"/>
        <v>0</v>
      </c>
      <c r="J46" s="512">
        <f t="shared" si="5"/>
        <v>0</v>
      </c>
      <c r="K46" s="315">
        <f t="shared" si="6"/>
        <v>0</v>
      </c>
      <c r="L46" s="318">
        <f t="shared" ref="L46:L109" si="21">IF(I46&lt;$M$5,I46+J46,$M$5)</f>
        <v>0</v>
      </c>
      <c r="M46" s="314">
        <f t="shared" si="16"/>
        <v>0</v>
      </c>
      <c r="N46" s="315">
        <f t="shared" si="8"/>
        <v>0</v>
      </c>
      <c r="O46" s="315">
        <f t="shared" si="9"/>
        <v>0</v>
      </c>
      <c r="P46" s="319">
        <f t="shared" si="10"/>
        <v>0</v>
      </c>
      <c r="Q46" s="317">
        <f t="shared" si="17"/>
        <v>0</v>
      </c>
      <c r="R46" s="315">
        <f t="shared" si="11"/>
        <v>0</v>
      </c>
      <c r="S46" s="315">
        <f t="shared" si="12"/>
        <v>0</v>
      </c>
      <c r="T46" s="320">
        <f t="shared" ref="T46:T69" si="22">IF(Q46&lt;$M$15,Q46+R46,$M$15)</f>
        <v>0</v>
      </c>
      <c r="U46" s="134"/>
      <c r="V46" s="297">
        <v>13</v>
      </c>
      <c r="W46" s="298">
        <v>0.92</v>
      </c>
      <c r="X46" s="299">
        <v>0.93</v>
      </c>
    </row>
    <row r="47" spans="1:26" s="1" customFormat="1" ht="15" customHeight="1">
      <c r="A47" s="409">
        <f t="shared" si="19"/>
        <v>3.5000000000000003E-2</v>
      </c>
      <c r="B47" s="406">
        <f>A47/365*30</f>
        <v>2.8767123287671238E-3</v>
      </c>
      <c r="C47" s="197">
        <f t="shared" si="2"/>
        <v>2</v>
      </c>
      <c r="D47" s="290">
        <v>14</v>
      </c>
      <c r="E47" s="300">
        <f t="shared" si="14"/>
        <v>0</v>
      </c>
      <c r="F47" s="292">
        <f t="shared" si="3"/>
        <v>0</v>
      </c>
      <c r="G47" s="292">
        <f t="shared" si="4"/>
        <v>0</v>
      </c>
      <c r="H47" s="293">
        <f t="shared" si="20"/>
        <v>0</v>
      </c>
      <c r="I47" s="301">
        <f t="shared" si="15"/>
        <v>0</v>
      </c>
      <c r="J47" s="510">
        <f t="shared" si="5"/>
        <v>0</v>
      </c>
      <c r="K47" s="292">
        <f t="shared" si="6"/>
        <v>0</v>
      </c>
      <c r="L47" s="321">
        <f t="shared" si="21"/>
        <v>0</v>
      </c>
      <c r="M47" s="300">
        <f t="shared" si="16"/>
        <v>0</v>
      </c>
      <c r="N47" s="292">
        <f t="shared" si="8"/>
        <v>0</v>
      </c>
      <c r="O47" s="292">
        <f t="shared" si="9"/>
        <v>0</v>
      </c>
      <c r="P47" s="296">
        <f t="shared" si="10"/>
        <v>0</v>
      </c>
      <c r="Q47" s="301">
        <f t="shared" si="17"/>
        <v>0</v>
      </c>
      <c r="R47" s="292">
        <f t="shared" si="11"/>
        <v>0</v>
      </c>
      <c r="S47" s="292">
        <f t="shared" si="12"/>
        <v>0</v>
      </c>
      <c r="T47" s="322">
        <f t="shared" si="22"/>
        <v>0</v>
      </c>
      <c r="U47" s="134"/>
      <c r="V47" s="297">
        <v>14</v>
      </c>
      <c r="W47" s="298">
        <v>0.92</v>
      </c>
      <c r="X47" s="299">
        <v>0.92</v>
      </c>
    </row>
    <row r="48" spans="1:26" s="1" customFormat="1" ht="15" customHeight="1">
      <c r="A48" s="409">
        <f t="shared" si="19"/>
        <v>3.5000000000000003E-2</v>
      </c>
      <c r="B48" s="406">
        <f t="shared" ref="B48:B57" si="23">A48/365*30</f>
        <v>2.8767123287671238E-3</v>
      </c>
      <c r="C48" s="197">
        <f t="shared" si="2"/>
        <v>2</v>
      </c>
      <c r="D48" s="290">
        <v>15</v>
      </c>
      <c r="E48" s="300">
        <f t="shared" si="14"/>
        <v>0</v>
      </c>
      <c r="F48" s="292">
        <f t="shared" si="3"/>
        <v>0</v>
      </c>
      <c r="G48" s="292">
        <f t="shared" si="4"/>
        <v>0</v>
      </c>
      <c r="H48" s="293">
        <f t="shared" si="20"/>
        <v>0</v>
      </c>
      <c r="I48" s="301">
        <f t="shared" si="15"/>
        <v>0</v>
      </c>
      <c r="J48" s="510">
        <f t="shared" si="5"/>
        <v>0</v>
      </c>
      <c r="K48" s="292">
        <f t="shared" si="6"/>
        <v>0</v>
      </c>
      <c r="L48" s="321">
        <f t="shared" si="21"/>
        <v>0</v>
      </c>
      <c r="M48" s="300">
        <f t="shared" si="16"/>
        <v>0</v>
      </c>
      <c r="N48" s="292">
        <f t="shared" si="8"/>
        <v>0</v>
      </c>
      <c r="O48" s="292">
        <f t="shared" si="9"/>
        <v>0</v>
      </c>
      <c r="P48" s="296">
        <f t="shared" si="10"/>
        <v>0</v>
      </c>
      <c r="Q48" s="301">
        <f t="shared" si="17"/>
        <v>0</v>
      </c>
      <c r="R48" s="292">
        <f t="shared" si="11"/>
        <v>0</v>
      </c>
      <c r="S48" s="292">
        <f t="shared" si="12"/>
        <v>0</v>
      </c>
      <c r="T48" s="322">
        <f t="shared" si="22"/>
        <v>0</v>
      </c>
      <c r="U48" s="134"/>
      <c r="V48" s="297">
        <v>15</v>
      </c>
      <c r="W48" s="298">
        <v>0.91</v>
      </c>
      <c r="X48" s="299">
        <v>0.92</v>
      </c>
    </row>
    <row r="49" spans="1:24" s="1" customFormat="1" ht="15" customHeight="1">
      <c r="A49" s="409">
        <f t="shared" si="19"/>
        <v>3.5000000000000003E-2</v>
      </c>
      <c r="B49" s="406">
        <f t="shared" si="23"/>
        <v>2.8767123287671238E-3</v>
      </c>
      <c r="C49" s="197">
        <f t="shared" si="2"/>
        <v>2</v>
      </c>
      <c r="D49" s="290">
        <v>16</v>
      </c>
      <c r="E49" s="300">
        <f t="shared" si="14"/>
        <v>0</v>
      </c>
      <c r="F49" s="292">
        <f t="shared" si="3"/>
        <v>0</v>
      </c>
      <c r="G49" s="292">
        <f t="shared" si="4"/>
        <v>0</v>
      </c>
      <c r="H49" s="293">
        <f t="shared" si="20"/>
        <v>0</v>
      </c>
      <c r="I49" s="301">
        <f t="shared" si="15"/>
        <v>0</v>
      </c>
      <c r="J49" s="510">
        <f t="shared" si="5"/>
        <v>0</v>
      </c>
      <c r="K49" s="292">
        <f t="shared" si="6"/>
        <v>0</v>
      </c>
      <c r="L49" s="321">
        <f t="shared" si="21"/>
        <v>0</v>
      </c>
      <c r="M49" s="300">
        <f t="shared" si="16"/>
        <v>0</v>
      </c>
      <c r="N49" s="292">
        <f t="shared" si="8"/>
        <v>0</v>
      </c>
      <c r="O49" s="292">
        <f t="shared" si="9"/>
        <v>0</v>
      </c>
      <c r="P49" s="296">
        <f t="shared" si="10"/>
        <v>0</v>
      </c>
      <c r="Q49" s="301">
        <f t="shared" si="17"/>
        <v>0</v>
      </c>
      <c r="R49" s="292">
        <f t="shared" si="11"/>
        <v>0</v>
      </c>
      <c r="S49" s="292">
        <f t="shared" si="12"/>
        <v>0</v>
      </c>
      <c r="T49" s="322">
        <f t="shared" si="22"/>
        <v>0</v>
      </c>
      <c r="U49" s="134"/>
      <c r="V49" s="297">
        <v>16</v>
      </c>
      <c r="W49" s="298">
        <v>0.91</v>
      </c>
      <c r="X49" s="299">
        <v>0.91</v>
      </c>
    </row>
    <row r="50" spans="1:24" s="1" customFormat="1" ht="15" customHeight="1">
      <c r="A50" s="409">
        <f t="shared" si="19"/>
        <v>3.5000000000000003E-2</v>
      </c>
      <c r="B50" s="406">
        <f t="shared" si="23"/>
        <v>2.8767123287671238E-3</v>
      </c>
      <c r="C50" s="197">
        <f t="shared" si="2"/>
        <v>2</v>
      </c>
      <c r="D50" s="290">
        <v>17</v>
      </c>
      <c r="E50" s="300">
        <f t="shared" si="14"/>
        <v>0</v>
      </c>
      <c r="F50" s="292">
        <f t="shared" si="3"/>
        <v>0</v>
      </c>
      <c r="G50" s="292">
        <f t="shared" si="4"/>
        <v>0</v>
      </c>
      <c r="H50" s="293">
        <f t="shared" si="20"/>
        <v>0</v>
      </c>
      <c r="I50" s="301">
        <f t="shared" si="15"/>
        <v>0</v>
      </c>
      <c r="J50" s="510">
        <f t="shared" si="5"/>
        <v>0</v>
      </c>
      <c r="K50" s="292">
        <f t="shared" si="6"/>
        <v>0</v>
      </c>
      <c r="L50" s="321">
        <f t="shared" si="21"/>
        <v>0</v>
      </c>
      <c r="M50" s="300">
        <f t="shared" si="16"/>
        <v>0</v>
      </c>
      <c r="N50" s="292">
        <f t="shared" si="8"/>
        <v>0</v>
      </c>
      <c r="O50" s="292">
        <f t="shared" si="9"/>
        <v>0</v>
      </c>
      <c r="P50" s="296">
        <f t="shared" si="10"/>
        <v>0</v>
      </c>
      <c r="Q50" s="301">
        <f t="shared" si="17"/>
        <v>0</v>
      </c>
      <c r="R50" s="292">
        <f t="shared" si="11"/>
        <v>0</v>
      </c>
      <c r="S50" s="292">
        <f t="shared" si="12"/>
        <v>0</v>
      </c>
      <c r="T50" s="322">
        <f t="shared" si="22"/>
        <v>0</v>
      </c>
      <c r="U50" s="134"/>
      <c r="V50" s="297">
        <v>17</v>
      </c>
      <c r="W50" s="298">
        <v>0.91</v>
      </c>
      <c r="X50" s="299">
        <v>0.91</v>
      </c>
    </row>
    <row r="51" spans="1:24" s="1" customFormat="1" ht="15" customHeight="1">
      <c r="A51" s="409">
        <f t="shared" si="19"/>
        <v>3.5000000000000003E-2</v>
      </c>
      <c r="B51" s="406">
        <f t="shared" si="23"/>
        <v>2.8767123287671238E-3</v>
      </c>
      <c r="C51" s="197">
        <f t="shared" si="2"/>
        <v>2</v>
      </c>
      <c r="D51" s="290">
        <v>18</v>
      </c>
      <c r="E51" s="300">
        <f t="shared" si="14"/>
        <v>0</v>
      </c>
      <c r="F51" s="292">
        <f t="shared" si="3"/>
        <v>0</v>
      </c>
      <c r="G51" s="292">
        <f t="shared" si="4"/>
        <v>0</v>
      </c>
      <c r="H51" s="293">
        <f t="shared" si="20"/>
        <v>0</v>
      </c>
      <c r="I51" s="301">
        <f t="shared" si="15"/>
        <v>0</v>
      </c>
      <c r="J51" s="510">
        <f t="shared" si="5"/>
        <v>0</v>
      </c>
      <c r="K51" s="292">
        <f t="shared" si="6"/>
        <v>0</v>
      </c>
      <c r="L51" s="321">
        <f t="shared" si="21"/>
        <v>0</v>
      </c>
      <c r="M51" s="300">
        <f t="shared" si="16"/>
        <v>0</v>
      </c>
      <c r="N51" s="292">
        <f t="shared" si="8"/>
        <v>0</v>
      </c>
      <c r="O51" s="292">
        <f t="shared" si="9"/>
        <v>0</v>
      </c>
      <c r="P51" s="296">
        <f t="shared" si="10"/>
        <v>0</v>
      </c>
      <c r="Q51" s="301">
        <f t="shared" si="17"/>
        <v>0</v>
      </c>
      <c r="R51" s="292">
        <f t="shared" si="11"/>
        <v>0</v>
      </c>
      <c r="S51" s="292">
        <f t="shared" si="12"/>
        <v>0</v>
      </c>
      <c r="T51" s="322">
        <f t="shared" si="22"/>
        <v>0</v>
      </c>
      <c r="U51" s="134"/>
      <c r="V51" s="297">
        <v>18</v>
      </c>
      <c r="W51" s="298">
        <v>0.9</v>
      </c>
      <c r="X51" s="299">
        <v>0.91</v>
      </c>
    </row>
    <row r="52" spans="1:24" s="1" customFormat="1" ht="15" customHeight="1">
      <c r="A52" s="409">
        <f t="shared" si="19"/>
        <v>3.5000000000000003E-2</v>
      </c>
      <c r="B52" s="406">
        <f t="shared" si="23"/>
        <v>2.8767123287671238E-3</v>
      </c>
      <c r="C52" s="197">
        <f t="shared" si="2"/>
        <v>2</v>
      </c>
      <c r="D52" s="290">
        <v>19</v>
      </c>
      <c r="E52" s="300">
        <f t="shared" si="14"/>
        <v>0</v>
      </c>
      <c r="F52" s="292">
        <f t="shared" si="3"/>
        <v>0</v>
      </c>
      <c r="G52" s="292">
        <f t="shared" si="4"/>
        <v>0</v>
      </c>
      <c r="H52" s="293">
        <f t="shared" si="20"/>
        <v>0</v>
      </c>
      <c r="I52" s="301">
        <f t="shared" si="15"/>
        <v>0</v>
      </c>
      <c r="J52" s="510">
        <f t="shared" si="5"/>
        <v>0</v>
      </c>
      <c r="K52" s="292">
        <f t="shared" si="6"/>
        <v>0</v>
      </c>
      <c r="L52" s="321">
        <f t="shared" si="21"/>
        <v>0</v>
      </c>
      <c r="M52" s="300">
        <f t="shared" si="16"/>
        <v>0</v>
      </c>
      <c r="N52" s="292">
        <f t="shared" si="8"/>
        <v>0</v>
      </c>
      <c r="O52" s="292">
        <f t="shared" si="9"/>
        <v>0</v>
      </c>
      <c r="P52" s="296">
        <f t="shared" si="10"/>
        <v>0</v>
      </c>
      <c r="Q52" s="301">
        <f t="shared" si="17"/>
        <v>0</v>
      </c>
      <c r="R52" s="292">
        <f t="shared" si="11"/>
        <v>0</v>
      </c>
      <c r="S52" s="292">
        <f t="shared" si="12"/>
        <v>0</v>
      </c>
      <c r="T52" s="322">
        <f t="shared" si="22"/>
        <v>0</v>
      </c>
      <c r="U52" s="134"/>
      <c r="V52" s="297">
        <v>19</v>
      </c>
      <c r="W52" s="298">
        <v>0.9</v>
      </c>
      <c r="X52" s="299">
        <v>0.9</v>
      </c>
    </row>
    <row r="53" spans="1:24" s="1" customFormat="1" ht="15" customHeight="1">
      <c r="A53" s="409">
        <f t="shared" si="19"/>
        <v>3.5000000000000003E-2</v>
      </c>
      <c r="B53" s="406">
        <f t="shared" si="23"/>
        <v>2.8767123287671238E-3</v>
      </c>
      <c r="C53" s="197">
        <f t="shared" si="2"/>
        <v>2</v>
      </c>
      <c r="D53" s="290">
        <v>20</v>
      </c>
      <c r="E53" s="300">
        <f t="shared" si="14"/>
        <v>0</v>
      </c>
      <c r="F53" s="292">
        <f t="shared" si="3"/>
        <v>0</v>
      </c>
      <c r="G53" s="292">
        <f t="shared" si="4"/>
        <v>0</v>
      </c>
      <c r="H53" s="293">
        <f t="shared" si="20"/>
        <v>0</v>
      </c>
      <c r="I53" s="301">
        <f t="shared" si="15"/>
        <v>0</v>
      </c>
      <c r="J53" s="510">
        <f t="shared" si="5"/>
        <v>0</v>
      </c>
      <c r="K53" s="292">
        <f t="shared" si="6"/>
        <v>0</v>
      </c>
      <c r="L53" s="321">
        <f t="shared" si="21"/>
        <v>0</v>
      </c>
      <c r="M53" s="300">
        <f t="shared" si="16"/>
        <v>0</v>
      </c>
      <c r="N53" s="292">
        <f t="shared" si="8"/>
        <v>0</v>
      </c>
      <c r="O53" s="292">
        <f t="shared" si="9"/>
        <v>0</v>
      </c>
      <c r="P53" s="296">
        <f t="shared" si="10"/>
        <v>0</v>
      </c>
      <c r="Q53" s="301">
        <f t="shared" si="17"/>
        <v>0</v>
      </c>
      <c r="R53" s="292">
        <f t="shared" si="11"/>
        <v>0</v>
      </c>
      <c r="S53" s="292">
        <f t="shared" si="12"/>
        <v>0</v>
      </c>
      <c r="T53" s="322">
        <f t="shared" si="22"/>
        <v>0</v>
      </c>
      <c r="U53" s="134"/>
      <c r="V53" s="297">
        <v>20</v>
      </c>
      <c r="W53" s="298">
        <v>0.9</v>
      </c>
      <c r="X53" s="299">
        <v>0.9</v>
      </c>
    </row>
    <row r="54" spans="1:24" s="1" customFormat="1" ht="15" customHeight="1">
      <c r="A54" s="409">
        <f t="shared" si="19"/>
        <v>3.5000000000000003E-2</v>
      </c>
      <c r="B54" s="406">
        <f t="shared" si="23"/>
        <v>2.8767123287671238E-3</v>
      </c>
      <c r="C54" s="197">
        <f t="shared" si="2"/>
        <v>2</v>
      </c>
      <c r="D54" s="290">
        <v>21</v>
      </c>
      <c r="E54" s="300">
        <f t="shared" si="14"/>
        <v>0</v>
      </c>
      <c r="F54" s="292">
        <f t="shared" si="3"/>
        <v>0</v>
      </c>
      <c r="G54" s="292">
        <f t="shared" si="4"/>
        <v>0</v>
      </c>
      <c r="H54" s="293">
        <f t="shared" si="20"/>
        <v>0</v>
      </c>
      <c r="I54" s="301">
        <f t="shared" si="15"/>
        <v>0</v>
      </c>
      <c r="J54" s="510">
        <f t="shared" si="5"/>
        <v>0</v>
      </c>
      <c r="K54" s="292">
        <f t="shared" si="6"/>
        <v>0</v>
      </c>
      <c r="L54" s="321">
        <f t="shared" si="21"/>
        <v>0</v>
      </c>
      <c r="M54" s="300">
        <f t="shared" si="16"/>
        <v>0</v>
      </c>
      <c r="N54" s="292">
        <f t="shared" si="8"/>
        <v>0</v>
      </c>
      <c r="O54" s="292">
        <f t="shared" si="9"/>
        <v>0</v>
      </c>
      <c r="P54" s="296">
        <f t="shared" si="10"/>
        <v>0</v>
      </c>
      <c r="Q54" s="301">
        <f t="shared" si="17"/>
        <v>0</v>
      </c>
      <c r="R54" s="292">
        <f t="shared" si="11"/>
        <v>0</v>
      </c>
      <c r="S54" s="292">
        <f t="shared" si="12"/>
        <v>0</v>
      </c>
      <c r="T54" s="322">
        <f t="shared" si="22"/>
        <v>0</v>
      </c>
      <c r="U54" s="134"/>
      <c r="V54" s="297">
        <v>21</v>
      </c>
      <c r="W54" s="298">
        <v>0.9</v>
      </c>
      <c r="X54" s="299">
        <v>0.9</v>
      </c>
    </row>
    <row r="55" spans="1:24" s="1" customFormat="1" ht="15" customHeight="1">
      <c r="A55" s="409">
        <f t="shared" si="19"/>
        <v>3.5000000000000003E-2</v>
      </c>
      <c r="B55" s="406">
        <f t="shared" si="23"/>
        <v>2.8767123287671238E-3</v>
      </c>
      <c r="C55" s="197">
        <f t="shared" si="2"/>
        <v>2</v>
      </c>
      <c r="D55" s="290">
        <v>22</v>
      </c>
      <c r="E55" s="300">
        <f t="shared" si="14"/>
        <v>0</v>
      </c>
      <c r="F55" s="292">
        <f t="shared" si="3"/>
        <v>0</v>
      </c>
      <c r="G55" s="292">
        <f t="shared" si="4"/>
        <v>0</v>
      </c>
      <c r="H55" s="293">
        <f t="shared" si="20"/>
        <v>0</v>
      </c>
      <c r="I55" s="301">
        <f t="shared" si="15"/>
        <v>0</v>
      </c>
      <c r="J55" s="510">
        <f t="shared" si="5"/>
        <v>0</v>
      </c>
      <c r="K55" s="292">
        <f t="shared" si="6"/>
        <v>0</v>
      </c>
      <c r="L55" s="321">
        <f t="shared" si="21"/>
        <v>0</v>
      </c>
      <c r="M55" s="300">
        <f t="shared" si="16"/>
        <v>0</v>
      </c>
      <c r="N55" s="292">
        <f t="shared" si="8"/>
        <v>0</v>
      </c>
      <c r="O55" s="292">
        <f t="shared" si="9"/>
        <v>0</v>
      </c>
      <c r="P55" s="296">
        <f t="shared" si="10"/>
        <v>0</v>
      </c>
      <c r="Q55" s="301">
        <f t="shared" si="17"/>
        <v>0</v>
      </c>
      <c r="R55" s="292">
        <f t="shared" si="11"/>
        <v>0</v>
      </c>
      <c r="S55" s="292">
        <f t="shared" si="12"/>
        <v>0</v>
      </c>
      <c r="T55" s="322">
        <f t="shared" si="22"/>
        <v>0</v>
      </c>
      <c r="U55" s="134"/>
      <c r="V55" s="297">
        <v>22</v>
      </c>
      <c r="W55" s="298">
        <v>0.9</v>
      </c>
      <c r="X55" s="299">
        <v>0.9</v>
      </c>
    </row>
    <row r="56" spans="1:24" s="1" customFormat="1" ht="15" customHeight="1">
      <c r="A56" s="409">
        <f t="shared" si="19"/>
        <v>3.5000000000000003E-2</v>
      </c>
      <c r="B56" s="406">
        <f t="shared" si="23"/>
        <v>2.8767123287671238E-3</v>
      </c>
      <c r="C56" s="197">
        <f t="shared" si="2"/>
        <v>2</v>
      </c>
      <c r="D56" s="290">
        <v>23</v>
      </c>
      <c r="E56" s="300">
        <f t="shared" si="14"/>
        <v>0</v>
      </c>
      <c r="F56" s="292">
        <f t="shared" si="3"/>
        <v>0</v>
      </c>
      <c r="G56" s="292">
        <f t="shared" si="4"/>
        <v>0</v>
      </c>
      <c r="H56" s="293">
        <f t="shared" si="20"/>
        <v>0</v>
      </c>
      <c r="I56" s="301">
        <f t="shared" si="15"/>
        <v>0</v>
      </c>
      <c r="J56" s="510">
        <f t="shared" si="5"/>
        <v>0</v>
      </c>
      <c r="K56" s="292">
        <f t="shared" si="6"/>
        <v>0</v>
      </c>
      <c r="L56" s="321">
        <f t="shared" si="21"/>
        <v>0</v>
      </c>
      <c r="M56" s="300">
        <f t="shared" si="16"/>
        <v>0</v>
      </c>
      <c r="N56" s="292">
        <f t="shared" si="8"/>
        <v>0</v>
      </c>
      <c r="O56" s="292">
        <f t="shared" si="9"/>
        <v>0</v>
      </c>
      <c r="P56" s="296">
        <f t="shared" si="10"/>
        <v>0</v>
      </c>
      <c r="Q56" s="301">
        <f t="shared" si="17"/>
        <v>0</v>
      </c>
      <c r="R56" s="292">
        <f t="shared" si="11"/>
        <v>0</v>
      </c>
      <c r="S56" s="292">
        <f t="shared" si="12"/>
        <v>0</v>
      </c>
      <c r="T56" s="322">
        <f t="shared" si="22"/>
        <v>0</v>
      </c>
      <c r="U56" s="134"/>
      <c r="V56" s="297">
        <v>23</v>
      </c>
      <c r="W56" s="298">
        <v>0.9</v>
      </c>
      <c r="X56" s="299">
        <v>0.9</v>
      </c>
    </row>
    <row r="57" spans="1:24" s="1" customFormat="1" ht="15" customHeight="1" thickBot="1">
      <c r="A57" s="410">
        <f t="shared" si="19"/>
        <v>3.5000000000000003E-2</v>
      </c>
      <c r="B57" s="407">
        <f t="shared" si="23"/>
        <v>2.8767123287671238E-3</v>
      </c>
      <c r="C57" s="223">
        <f t="shared" si="2"/>
        <v>2</v>
      </c>
      <c r="D57" s="304">
        <v>24</v>
      </c>
      <c r="E57" s="305">
        <f t="shared" si="14"/>
        <v>0</v>
      </c>
      <c r="F57" s="306">
        <f t="shared" si="3"/>
        <v>0</v>
      </c>
      <c r="G57" s="306">
        <f t="shared" si="4"/>
        <v>0</v>
      </c>
      <c r="H57" s="307">
        <f t="shared" si="20"/>
        <v>0</v>
      </c>
      <c r="I57" s="308">
        <f t="shared" si="15"/>
        <v>0</v>
      </c>
      <c r="J57" s="511">
        <f t="shared" si="5"/>
        <v>0</v>
      </c>
      <c r="K57" s="306">
        <f t="shared" si="6"/>
        <v>0</v>
      </c>
      <c r="L57" s="323">
        <f t="shared" si="21"/>
        <v>0</v>
      </c>
      <c r="M57" s="305">
        <f t="shared" si="16"/>
        <v>0</v>
      </c>
      <c r="N57" s="306">
        <f t="shared" si="8"/>
        <v>0</v>
      </c>
      <c r="O57" s="306">
        <f t="shared" si="9"/>
        <v>0</v>
      </c>
      <c r="P57" s="310">
        <f t="shared" si="10"/>
        <v>0</v>
      </c>
      <c r="Q57" s="308">
        <f t="shared" si="17"/>
        <v>0</v>
      </c>
      <c r="R57" s="306">
        <f t="shared" si="11"/>
        <v>0</v>
      </c>
      <c r="S57" s="306">
        <f t="shared" si="12"/>
        <v>0</v>
      </c>
      <c r="T57" s="324">
        <f t="shared" si="22"/>
        <v>0</v>
      </c>
      <c r="U57" s="134"/>
      <c r="V57" s="297">
        <v>24</v>
      </c>
      <c r="W57" s="298">
        <v>0.89</v>
      </c>
      <c r="X57" s="299">
        <v>0.9</v>
      </c>
    </row>
    <row r="58" spans="1:24" s="1" customFormat="1" ht="15" customHeight="1">
      <c r="A58" s="411">
        <f t="shared" si="19"/>
        <v>3.5000000000000003E-2</v>
      </c>
      <c r="B58" s="408">
        <f>A58/365*30</f>
        <v>2.8767123287671238E-3</v>
      </c>
      <c r="C58" s="252">
        <f t="shared" si="2"/>
        <v>3</v>
      </c>
      <c r="D58" s="313">
        <v>25</v>
      </c>
      <c r="E58" s="314">
        <f t="shared" si="14"/>
        <v>0</v>
      </c>
      <c r="F58" s="315">
        <f t="shared" si="3"/>
        <v>0</v>
      </c>
      <c r="G58" s="315">
        <f t="shared" si="4"/>
        <v>0</v>
      </c>
      <c r="H58" s="316">
        <f t="shared" si="20"/>
        <v>0</v>
      </c>
      <c r="I58" s="317">
        <f t="shared" si="15"/>
        <v>0</v>
      </c>
      <c r="J58" s="512">
        <f t="shared" si="5"/>
        <v>0</v>
      </c>
      <c r="K58" s="315">
        <f t="shared" si="6"/>
        <v>0</v>
      </c>
      <c r="L58" s="318">
        <f t="shared" si="21"/>
        <v>0</v>
      </c>
      <c r="M58" s="314">
        <f t="shared" si="16"/>
        <v>0</v>
      </c>
      <c r="N58" s="315">
        <f t="shared" si="8"/>
        <v>0</v>
      </c>
      <c r="O58" s="315">
        <f t="shared" si="9"/>
        <v>0</v>
      </c>
      <c r="P58" s="325">
        <f t="shared" ref="P58:P81" si="24">IF(M58&lt;$M$10,M58+N58,$M$10)</f>
        <v>0</v>
      </c>
      <c r="Q58" s="317">
        <f t="shared" si="17"/>
        <v>0</v>
      </c>
      <c r="R58" s="315">
        <f t="shared" si="11"/>
        <v>0</v>
      </c>
      <c r="S58" s="315">
        <f t="shared" si="12"/>
        <v>0</v>
      </c>
      <c r="T58" s="320">
        <f t="shared" si="22"/>
        <v>0</v>
      </c>
      <c r="U58" s="134"/>
      <c r="V58" s="297">
        <v>25</v>
      </c>
      <c r="W58" s="298">
        <v>0.89</v>
      </c>
      <c r="X58" s="299">
        <v>0.89</v>
      </c>
    </row>
    <row r="59" spans="1:24" s="1" customFormat="1" ht="15" customHeight="1">
      <c r="A59" s="409">
        <f t="shared" si="19"/>
        <v>3.5000000000000003E-2</v>
      </c>
      <c r="B59" s="406">
        <f t="shared" ref="B59:B69" si="25">A59/365*30</f>
        <v>2.8767123287671238E-3</v>
      </c>
      <c r="C59" s="197">
        <f t="shared" si="2"/>
        <v>3</v>
      </c>
      <c r="D59" s="290">
        <v>26</v>
      </c>
      <c r="E59" s="300">
        <f t="shared" si="14"/>
        <v>0</v>
      </c>
      <c r="F59" s="292">
        <f t="shared" si="3"/>
        <v>0</v>
      </c>
      <c r="G59" s="292">
        <f t="shared" si="4"/>
        <v>0</v>
      </c>
      <c r="H59" s="293">
        <f t="shared" si="20"/>
        <v>0</v>
      </c>
      <c r="I59" s="301">
        <f t="shared" si="15"/>
        <v>0</v>
      </c>
      <c r="J59" s="510">
        <f t="shared" si="5"/>
        <v>0</v>
      </c>
      <c r="K59" s="292">
        <f t="shared" si="6"/>
        <v>0</v>
      </c>
      <c r="L59" s="321">
        <f t="shared" si="21"/>
        <v>0</v>
      </c>
      <c r="M59" s="300">
        <f t="shared" si="16"/>
        <v>0</v>
      </c>
      <c r="N59" s="292">
        <f t="shared" si="8"/>
        <v>0</v>
      </c>
      <c r="O59" s="292">
        <f t="shared" si="9"/>
        <v>0</v>
      </c>
      <c r="P59" s="326">
        <f t="shared" si="24"/>
        <v>0</v>
      </c>
      <c r="Q59" s="301">
        <f t="shared" si="17"/>
        <v>0</v>
      </c>
      <c r="R59" s="292">
        <f t="shared" si="11"/>
        <v>0</v>
      </c>
      <c r="S59" s="292">
        <f t="shared" si="12"/>
        <v>0</v>
      </c>
      <c r="T59" s="322">
        <f t="shared" si="22"/>
        <v>0</v>
      </c>
      <c r="U59" s="134"/>
      <c r="V59" s="297">
        <v>26</v>
      </c>
      <c r="W59" s="298">
        <v>0.89</v>
      </c>
      <c r="X59" s="299">
        <v>0.89</v>
      </c>
    </row>
    <row r="60" spans="1:24" s="1" customFormat="1" ht="15" customHeight="1">
      <c r="A60" s="409">
        <f t="shared" si="19"/>
        <v>3.5000000000000003E-2</v>
      </c>
      <c r="B60" s="406">
        <f t="shared" si="25"/>
        <v>2.8767123287671238E-3</v>
      </c>
      <c r="C60" s="197">
        <f t="shared" si="2"/>
        <v>3</v>
      </c>
      <c r="D60" s="290">
        <v>27</v>
      </c>
      <c r="E60" s="300">
        <f t="shared" si="14"/>
        <v>0</v>
      </c>
      <c r="F60" s="292">
        <f t="shared" si="3"/>
        <v>0</v>
      </c>
      <c r="G60" s="292">
        <f t="shared" si="4"/>
        <v>0</v>
      </c>
      <c r="H60" s="293">
        <f t="shared" si="20"/>
        <v>0</v>
      </c>
      <c r="I60" s="301">
        <f t="shared" si="15"/>
        <v>0</v>
      </c>
      <c r="J60" s="510">
        <f t="shared" si="5"/>
        <v>0</v>
      </c>
      <c r="K60" s="292">
        <f t="shared" si="6"/>
        <v>0</v>
      </c>
      <c r="L60" s="321">
        <f t="shared" si="21"/>
        <v>0</v>
      </c>
      <c r="M60" s="300">
        <f t="shared" si="16"/>
        <v>0</v>
      </c>
      <c r="N60" s="292">
        <f t="shared" si="8"/>
        <v>0</v>
      </c>
      <c r="O60" s="292">
        <f t="shared" si="9"/>
        <v>0</v>
      </c>
      <c r="P60" s="326">
        <f t="shared" si="24"/>
        <v>0</v>
      </c>
      <c r="Q60" s="301">
        <f t="shared" si="17"/>
        <v>0</v>
      </c>
      <c r="R60" s="292">
        <f t="shared" si="11"/>
        <v>0</v>
      </c>
      <c r="S60" s="292">
        <f t="shared" si="12"/>
        <v>0</v>
      </c>
      <c r="T60" s="322">
        <f t="shared" si="22"/>
        <v>0</v>
      </c>
      <c r="U60" s="134"/>
      <c r="V60" s="297">
        <v>27</v>
      </c>
      <c r="W60" s="298">
        <v>0.89</v>
      </c>
      <c r="X60" s="299">
        <v>0.89</v>
      </c>
    </row>
    <row r="61" spans="1:24" s="1" customFormat="1" ht="15" customHeight="1">
      <c r="A61" s="409">
        <f t="shared" si="19"/>
        <v>3.5000000000000003E-2</v>
      </c>
      <c r="B61" s="406">
        <f t="shared" si="25"/>
        <v>2.8767123287671238E-3</v>
      </c>
      <c r="C61" s="197">
        <f t="shared" si="2"/>
        <v>3</v>
      </c>
      <c r="D61" s="290">
        <v>28</v>
      </c>
      <c r="E61" s="300">
        <f t="shared" si="14"/>
        <v>0</v>
      </c>
      <c r="F61" s="292">
        <f t="shared" si="3"/>
        <v>0</v>
      </c>
      <c r="G61" s="292">
        <f t="shared" si="4"/>
        <v>0</v>
      </c>
      <c r="H61" s="293">
        <f t="shared" si="20"/>
        <v>0</v>
      </c>
      <c r="I61" s="301">
        <f t="shared" si="15"/>
        <v>0</v>
      </c>
      <c r="J61" s="510">
        <f t="shared" si="5"/>
        <v>0</v>
      </c>
      <c r="K61" s="292">
        <f t="shared" si="6"/>
        <v>0</v>
      </c>
      <c r="L61" s="321">
        <f t="shared" si="21"/>
        <v>0</v>
      </c>
      <c r="M61" s="300">
        <f t="shared" si="16"/>
        <v>0</v>
      </c>
      <c r="N61" s="292">
        <f t="shared" si="8"/>
        <v>0</v>
      </c>
      <c r="O61" s="292">
        <f t="shared" si="9"/>
        <v>0</v>
      </c>
      <c r="P61" s="326">
        <f t="shared" si="24"/>
        <v>0</v>
      </c>
      <c r="Q61" s="301">
        <f t="shared" si="17"/>
        <v>0</v>
      </c>
      <c r="R61" s="292">
        <f t="shared" si="11"/>
        <v>0</v>
      </c>
      <c r="S61" s="292">
        <f t="shared" si="12"/>
        <v>0</v>
      </c>
      <c r="T61" s="322">
        <f t="shared" si="22"/>
        <v>0</v>
      </c>
      <c r="U61" s="134"/>
      <c r="V61" s="297">
        <v>28</v>
      </c>
      <c r="W61" s="298">
        <v>0.89</v>
      </c>
      <c r="X61" s="299">
        <v>0.89</v>
      </c>
    </row>
    <row r="62" spans="1:24" s="1" customFormat="1" ht="15" customHeight="1">
      <c r="A62" s="409">
        <f t="shared" si="19"/>
        <v>3.5000000000000003E-2</v>
      </c>
      <c r="B62" s="406">
        <f t="shared" si="25"/>
        <v>2.8767123287671238E-3</v>
      </c>
      <c r="C62" s="197">
        <f t="shared" si="2"/>
        <v>3</v>
      </c>
      <c r="D62" s="290">
        <v>29</v>
      </c>
      <c r="E62" s="300">
        <f t="shared" si="14"/>
        <v>0</v>
      </c>
      <c r="F62" s="292">
        <f t="shared" si="3"/>
        <v>0</v>
      </c>
      <c r="G62" s="292">
        <f t="shared" si="4"/>
        <v>0</v>
      </c>
      <c r="H62" s="293">
        <f t="shared" si="20"/>
        <v>0</v>
      </c>
      <c r="I62" s="301">
        <f t="shared" si="15"/>
        <v>0</v>
      </c>
      <c r="J62" s="510">
        <f t="shared" si="5"/>
        <v>0</v>
      </c>
      <c r="K62" s="292">
        <f t="shared" si="6"/>
        <v>0</v>
      </c>
      <c r="L62" s="321">
        <f t="shared" si="21"/>
        <v>0</v>
      </c>
      <c r="M62" s="300">
        <f t="shared" si="16"/>
        <v>0</v>
      </c>
      <c r="N62" s="292">
        <f t="shared" si="8"/>
        <v>0</v>
      </c>
      <c r="O62" s="292">
        <f t="shared" si="9"/>
        <v>0</v>
      </c>
      <c r="P62" s="326">
        <f t="shared" si="24"/>
        <v>0</v>
      </c>
      <c r="Q62" s="301">
        <f t="shared" si="17"/>
        <v>0</v>
      </c>
      <c r="R62" s="292">
        <f t="shared" si="11"/>
        <v>0</v>
      </c>
      <c r="S62" s="292">
        <f t="shared" si="12"/>
        <v>0</v>
      </c>
      <c r="T62" s="322">
        <f t="shared" si="22"/>
        <v>0</v>
      </c>
      <c r="U62" s="134"/>
      <c r="V62" s="297">
        <v>29</v>
      </c>
      <c r="W62" s="298">
        <v>0.89</v>
      </c>
      <c r="X62" s="299">
        <v>0.89</v>
      </c>
    </row>
    <row r="63" spans="1:24" s="1" customFormat="1" ht="15" customHeight="1" thickBot="1">
      <c r="A63" s="409">
        <f t="shared" si="19"/>
        <v>3.5000000000000003E-2</v>
      </c>
      <c r="B63" s="406">
        <f t="shared" si="25"/>
        <v>2.8767123287671238E-3</v>
      </c>
      <c r="C63" s="197">
        <f t="shared" si="2"/>
        <v>3</v>
      </c>
      <c r="D63" s="290">
        <v>30</v>
      </c>
      <c r="E63" s="300">
        <f t="shared" si="14"/>
        <v>0</v>
      </c>
      <c r="F63" s="292">
        <f t="shared" si="3"/>
        <v>0</v>
      </c>
      <c r="G63" s="292">
        <f t="shared" si="4"/>
        <v>0</v>
      </c>
      <c r="H63" s="293">
        <f t="shared" si="20"/>
        <v>0</v>
      </c>
      <c r="I63" s="301">
        <f t="shared" si="15"/>
        <v>0</v>
      </c>
      <c r="J63" s="510">
        <f t="shared" si="5"/>
        <v>0</v>
      </c>
      <c r="K63" s="292">
        <f t="shared" si="6"/>
        <v>0</v>
      </c>
      <c r="L63" s="321">
        <f t="shared" si="21"/>
        <v>0</v>
      </c>
      <c r="M63" s="300">
        <f t="shared" si="16"/>
        <v>0</v>
      </c>
      <c r="N63" s="292">
        <f t="shared" si="8"/>
        <v>0</v>
      </c>
      <c r="O63" s="292">
        <f t="shared" si="9"/>
        <v>0</v>
      </c>
      <c r="P63" s="326">
        <f t="shared" si="24"/>
        <v>0</v>
      </c>
      <c r="Q63" s="301">
        <f t="shared" si="17"/>
        <v>0</v>
      </c>
      <c r="R63" s="292">
        <f t="shared" si="11"/>
        <v>0</v>
      </c>
      <c r="S63" s="292">
        <f t="shared" si="12"/>
        <v>0</v>
      </c>
      <c r="T63" s="322">
        <f t="shared" si="22"/>
        <v>0</v>
      </c>
      <c r="U63" s="134"/>
      <c r="V63" s="327">
        <v>30</v>
      </c>
      <c r="W63" s="328">
        <v>0.89</v>
      </c>
      <c r="X63" s="329">
        <v>0.89</v>
      </c>
    </row>
    <row r="64" spans="1:24" s="1" customFormat="1" ht="15" customHeight="1">
      <c r="A64" s="409">
        <f t="shared" si="19"/>
        <v>3.5000000000000003E-2</v>
      </c>
      <c r="B64" s="406">
        <f t="shared" si="25"/>
        <v>2.8767123287671238E-3</v>
      </c>
      <c r="C64" s="197">
        <f t="shared" si="2"/>
        <v>3</v>
      </c>
      <c r="D64" s="290">
        <v>31</v>
      </c>
      <c r="E64" s="300">
        <f t="shared" si="14"/>
        <v>0</v>
      </c>
      <c r="F64" s="292">
        <f t="shared" si="3"/>
        <v>0</v>
      </c>
      <c r="G64" s="292">
        <f t="shared" si="4"/>
        <v>0</v>
      </c>
      <c r="H64" s="293">
        <f t="shared" si="20"/>
        <v>0</v>
      </c>
      <c r="I64" s="301">
        <f t="shared" si="15"/>
        <v>0</v>
      </c>
      <c r="J64" s="510">
        <f t="shared" si="5"/>
        <v>0</v>
      </c>
      <c r="K64" s="292">
        <f t="shared" si="6"/>
        <v>0</v>
      </c>
      <c r="L64" s="321">
        <f t="shared" si="21"/>
        <v>0</v>
      </c>
      <c r="M64" s="300">
        <f t="shared" si="16"/>
        <v>0</v>
      </c>
      <c r="N64" s="292">
        <f t="shared" si="8"/>
        <v>0</v>
      </c>
      <c r="O64" s="292">
        <f t="shared" si="9"/>
        <v>0</v>
      </c>
      <c r="P64" s="326">
        <f t="shared" si="24"/>
        <v>0</v>
      </c>
      <c r="Q64" s="301">
        <f t="shared" si="17"/>
        <v>0</v>
      </c>
      <c r="R64" s="292">
        <f t="shared" si="11"/>
        <v>0</v>
      </c>
      <c r="S64" s="292">
        <f t="shared" si="12"/>
        <v>0</v>
      </c>
      <c r="T64" s="322">
        <f t="shared" si="22"/>
        <v>0</v>
      </c>
      <c r="U64" s="134"/>
      <c r="V64" s="134"/>
      <c r="W64" s="134"/>
      <c r="X64" s="134"/>
    </row>
    <row r="65" spans="1:24" s="1" customFormat="1" ht="15" customHeight="1">
      <c r="A65" s="409">
        <f t="shared" si="19"/>
        <v>3.5000000000000003E-2</v>
      </c>
      <c r="B65" s="406">
        <f t="shared" si="25"/>
        <v>2.8767123287671238E-3</v>
      </c>
      <c r="C65" s="197">
        <f t="shared" si="2"/>
        <v>3</v>
      </c>
      <c r="D65" s="290">
        <v>32</v>
      </c>
      <c r="E65" s="300">
        <f t="shared" si="14"/>
        <v>0</v>
      </c>
      <c r="F65" s="292">
        <f t="shared" si="3"/>
        <v>0</v>
      </c>
      <c r="G65" s="292">
        <f t="shared" si="4"/>
        <v>0</v>
      </c>
      <c r="H65" s="293">
        <f t="shared" si="20"/>
        <v>0</v>
      </c>
      <c r="I65" s="301">
        <f t="shared" si="15"/>
        <v>0</v>
      </c>
      <c r="J65" s="510">
        <f t="shared" si="5"/>
        <v>0</v>
      </c>
      <c r="K65" s="292">
        <f t="shared" si="6"/>
        <v>0</v>
      </c>
      <c r="L65" s="321">
        <f t="shared" si="21"/>
        <v>0</v>
      </c>
      <c r="M65" s="300">
        <f t="shared" si="16"/>
        <v>0</v>
      </c>
      <c r="N65" s="292">
        <f t="shared" si="8"/>
        <v>0</v>
      </c>
      <c r="O65" s="292">
        <f t="shared" si="9"/>
        <v>0</v>
      </c>
      <c r="P65" s="326">
        <f t="shared" si="24"/>
        <v>0</v>
      </c>
      <c r="Q65" s="301">
        <f t="shared" si="17"/>
        <v>0</v>
      </c>
      <c r="R65" s="292">
        <f t="shared" si="11"/>
        <v>0</v>
      </c>
      <c r="S65" s="292">
        <f t="shared" si="12"/>
        <v>0</v>
      </c>
      <c r="T65" s="322">
        <f t="shared" si="22"/>
        <v>0</v>
      </c>
      <c r="U65" s="134"/>
      <c r="V65" s="134"/>
      <c r="W65" s="134"/>
      <c r="X65" s="134"/>
    </row>
    <row r="66" spans="1:24" s="1" customFormat="1" ht="15" customHeight="1">
      <c r="A66" s="409">
        <f t="shared" si="19"/>
        <v>3.5000000000000003E-2</v>
      </c>
      <c r="B66" s="406">
        <f t="shared" si="25"/>
        <v>2.8767123287671238E-3</v>
      </c>
      <c r="C66" s="197">
        <f t="shared" si="2"/>
        <v>3</v>
      </c>
      <c r="D66" s="290">
        <v>33</v>
      </c>
      <c r="E66" s="300">
        <f t="shared" si="14"/>
        <v>0</v>
      </c>
      <c r="F66" s="292">
        <f t="shared" si="3"/>
        <v>0</v>
      </c>
      <c r="G66" s="292">
        <f t="shared" si="4"/>
        <v>0</v>
      </c>
      <c r="H66" s="293">
        <f t="shared" si="20"/>
        <v>0</v>
      </c>
      <c r="I66" s="301">
        <f t="shared" si="15"/>
        <v>0</v>
      </c>
      <c r="J66" s="510">
        <f t="shared" si="5"/>
        <v>0</v>
      </c>
      <c r="K66" s="292">
        <f t="shared" si="6"/>
        <v>0</v>
      </c>
      <c r="L66" s="321">
        <f t="shared" si="21"/>
        <v>0</v>
      </c>
      <c r="M66" s="300">
        <f t="shared" si="16"/>
        <v>0</v>
      </c>
      <c r="N66" s="292">
        <f t="shared" si="8"/>
        <v>0</v>
      </c>
      <c r="O66" s="292">
        <f t="shared" si="9"/>
        <v>0</v>
      </c>
      <c r="P66" s="326">
        <f t="shared" si="24"/>
        <v>0</v>
      </c>
      <c r="Q66" s="301">
        <f t="shared" si="17"/>
        <v>0</v>
      </c>
      <c r="R66" s="292">
        <f t="shared" si="11"/>
        <v>0</v>
      </c>
      <c r="S66" s="292">
        <f t="shared" si="12"/>
        <v>0</v>
      </c>
      <c r="T66" s="322">
        <f t="shared" si="22"/>
        <v>0</v>
      </c>
      <c r="U66" s="134"/>
      <c r="V66" s="134"/>
      <c r="W66" s="134"/>
      <c r="X66" s="134"/>
    </row>
    <row r="67" spans="1:24" s="1" customFormat="1" ht="15" customHeight="1">
      <c r="A67" s="409">
        <f t="shared" si="19"/>
        <v>3.5000000000000003E-2</v>
      </c>
      <c r="B67" s="406">
        <f t="shared" si="25"/>
        <v>2.8767123287671238E-3</v>
      </c>
      <c r="C67" s="197">
        <f t="shared" si="2"/>
        <v>3</v>
      </c>
      <c r="D67" s="290">
        <v>34</v>
      </c>
      <c r="E67" s="300">
        <f t="shared" si="14"/>
        <v>0</v>
      </c>
      <c r="F67" s="292">
        <f t="shared" si="3"/>
        <v>0</v>
      </c>
      <c r="G67" s="292">
        <f t="shared" si="4"/>
        <v>0</v>
      </c>
      <c r="H67" s="293">
        <f t="shared" si="20"/>
        <v>0</v>
      </c>
      <c r="I67" s="301">
        <f t="shared" si="15"/>
        <v>0</v>
      </c>
      <c r="J67" s="510">
        <f t="shared" si="5"/>
        <v>0</v>
      </c>
      <c r="K67" s="292">
        <f t="shared" si="6"/>
        <v>0</v>
      </c>
      <c r="L67" s="321">
        <f t="shared" si="21"/>
        <v>0</v>
      </c>
      <c r="M67" s="300">
        <f t="shared" si="16"/>
        <v>0</v>
      </c>
      <c r="N67" s="292">
        <f t="shared" si="8"/>
        <v>0</v>
      </c>
      <c r="O67" s="292">
        <f t="shared" si="9"/>
        <v>0</v>
      </c>
      <c r="P67" s="326">
        <f t="shared" si="24"/>
        <v>0</v>
      </c>
      <c r="Q67" s="301">
        <f t="shared" si="17"/>
        <v>0</v>
      </c>
      <c r="R67" s="292">
        <f t="shared" si="11"/>
        <v>0</v>
      </c>
      <c r="S67" s="292">
        <f t="shared" si="12"/>
        <v>0</v>
      </c>
      <c r="T67" s="322">
        <f t="shared" si="22"/>
        <v>0</v>
      </c>
      <c r="U67" s="134"/>
      <c r="V67" s="134"/>
      <c r="W67" s="134"/>
      <c r="X67" s="134"/>
    </row>
    <row r="68" spans="1:24" s="1" customFormat="1" ht="15" customHeight="1">
      <c r="A68" s="409">
        <f t="shared" si="19"/>
        <v>3.5000000000000003E-2</v>
      </c>
      <c r="B68" s="406">
        <f t="shared" si="25"/>
        <v>2.8767123287671238E-3</v>
      </c>
      <c r="C68" s="197">
        <f t="shared" si="2"/>
        <v>3</v>
      </c>
      <c r="D68" s="290">
        <v>35</v>
      </c>
      <c r="E68" s="300">
        <f t="shared" si="14"/>
        <v>0</v>
      </c>
      <c r="F68" s="292">
        <f t="shared" si="3"/>
        <v>0</v>
      </c>
      <c r="G68" s="292">
        <f t="shared" si="4"/>
        <v>0</v>
      </c>
      <c r="H68" s="293">
        <f t="shared" si="20"/>
        <v>0</v>
      </c>
      <c r="I68" s="301">
        <f t="shared" si="15"/>
        <v>0</v>
      </c>
      <c r="J68" s="510">
        <f t="shared" si="5"/>
        <v>0</v>
      </c>
      <c r="K68" s="292">
        <f t="shared" si="6"/>
        <v>0</v>
      </c>
      <c r="L68" s="321">
        <f t="shared" si="21"/>
        <v>0</v>
      </c>
      <c r="M68" s="300">
        <f t="shared" si="16"/>
        <v>0</v>
      </c>
      <c r="N68" s="292">
        <f t="shared" si="8"/>
        <v>0</v>
      </c>
      <c r="O68" s="292">
        <f t="shared" si="9"/>
        <v>0</v>
      </c>
      <c r="P68" s="326">
        <f t="shared" si="24"/>
        <v>0</v>
      </c>
      <c r="Q68" s="301">
        <f t="shared" si="17"/>
        <v>0</v>
      </c>
      <c r="R68" s="292">
        <f t="shared" si="11"/>
        <v>0</v>
      </c>
      <c r="S68" s="292">
        <f t="shared" si="12"/>
        <v>0</v>
      </c>
      <c r="T68" s="322">
        <f t="shared" si="22"/>
        <v>0</v>
      </c>
      <c r="U68" s="134"/>
      <c r="V68" s="134"/>
      <c r="W68" s="134"/>
      <c r="X68" s="134"/>
    </row>
    <row r="69" spans="1:24" s="1" customFormat="1" ht="15" customHeight="1" thickBot="1">
      <c r="A69" s="410">
        <f t="shared" si="19"/>
        <v>3.5000000000000003E-2</v>
      </c>
      <c r="B69" s="407">
        <f t="shared" si="25"/>
        <v>2.8767123287671238E-3</v>
      </c>
      <c r="C69" s="223">
        <f t="shared" si="2"/>
        <v>3</v>
      </c>
      <c r="D69" s="304">
        <v>36</v>
      </c>
      <c r="E69" s="305">
        <f t="shared" si="14"/>
        <v>0</v>
      </c>
      <c r="F69" s="306">
        <f t="shared" si="3"/>
        <v>0</v>
      </c>
      <c r="G69" s="306">
        <f t="shared" si="4"/>
        <v>0</v>
      </c>
      <c r="H69" s="307">
        <f t="shared" si="20"/>
        <v>0</v>
      </c>
      <c r="I69" s="308">
        <f t="shared" si="15"/>
        <v>0</v>
      </c>
      <c r="J69" s="511">
        <f t="shared" si="5"/>
        <v>0</v>
      </c>
      <c r="K69" s="306">
        <f t="shared" si="6"/>
        <v>0</v>
      </c>
      <c r="L69" s="323">
        <f t="shared" si="21"/>
        <v>0</v>
      </c>
      <c r="M69" s="305">
        <f t="shared" si="16"/>
        <v>0</v>
      </c>
      <c r="N69" s="306">
        <f t="shared" si="8"/>
        <v>0</v>
      </c>
      <c r="O69" s="306">
        <f t="shared" si="9"/>
        <v>0</v>
      </c>
      <c r="P69" s="330">
        <f t="shared" si="24"/>
        <v>0</v>
      </c>
      <c r="Q69" s="308">
        <f t="shared" si="17"/>
        <v>0</v>
      </c>
      <c r="R69" s="306">
        <f t="shared" si="11"/>
        <v>0</v>
      </c>
      <c r="S69" s="306">
        <f t="shared" si="12"/>
        <v>0</v>
      </c>
      <c r="T69" s="324">
        <f t="shared" si="22"/>
        <v>0</v>
      </c>
      <c r="U69" s="134"/>
      <c r="V69" s="134"/>
      <c r="W69" s="134"/>
      <c r="X69" s="134"/>
    </row>
    <row r="70" spans="1:24" s="1" customFormat="1" ht="15" customHeight="1">
      <c r="A70" s="411">
        <f t="shared" si="19"/>
        <v>6.7699999999999996E-2</v>
      </c>
      <c r="B70" s="408">
        <f>A70/365*30</f>
        <v>5.5643835616438356E-3</v>
      </c>
      <c r="C70" s="252">
        <f t="shared" si="2"/>
        <v>4</v>
      </c>
      <c r="D70" s="313">
        <v>37</v>
      </c>
      <c r="E70" s="314">
        <f t="shared" si="14"/>
        <v>0</v>
      </c>
      <c r="F70" s="315">
        <f t="shared" si="3"/>
        <v>0</v>
      </c>
      <c r="G70" s="315">
        <f t="shared" si="4"/>
        <v>0</v>
      </c>
      <c r="H70" s="316">
        <f t="shared" si="20"/>
        <v>0</v>
      </c>
      <c r="I70" s="317">
        <f t="shared" si="15"/>
        <v>0</v>
      </c>
      <c r="J70" s="512">
        <f t="shared" si="5"/>
        <v>0</v>
      </c>
      <c r="K70" s="315">
        <f t="shared" si="6"/>
        <v>0</v>
      </c>
      <c r="L70" s="318">
        <f t="shared" si="21"/>
        <v>0</v>
      </c>
      <c r="M70" s="314">
        <f t="shared" si="16"/>
        <v>0</v>
      </c>
      <c r="N70" s="315">
        <f t="shared" si="8"/>
        <v>0</v>
      </c>
      <c r="O70" s="315">
        <f t="shared" si="9"/>
        <v>0</v>
      </c>
      <c r="P70" s="325">
        <f t="shared" si="24"/>
        <v>0</v>
      </c>
      <c r="Q70" s="317">
        <f t="shared" si="17"/>
        <v>0</v>
      </c>
      <c r="R70" s="315">
        <f t="shared" si="11"/>
        <v>0</v>
      </c>
      <c r="S70" s="315">
        <f t="shared" si="12"/>
        <v>0</v>
      </c>
      <c r="T70" s="331">
        <f t="shared" ref="T70:T93" si="26">IF(Q70&lt;$M$16,Q70+R70,$M$16)</f>
        <v>0</v>
      </c>
      <c r="U70" s="134"/>
      <c r="V70" s="134"/>
      <c r="W70" s="134"/>
      <c r="X70" s="134"/>
    </row>
    <row r="71" spans="1:24" s="1" customFormat="1" ht="15" customHeight="1">
      <c r="A71" s="409">
        <f t="shared" si="19"/>
        <v>6.7699999999999996E-2</v>
      </c>
      <c r="B71" s="406">
        <f t="shared" ref="B71:B81" si="27">A71/365*30</f>
        <v>5.5643835616438356E-3</v>
      </c>
      <c r="C71" s="197">
        <f t="shared" si="2"/>
        <v>4</v>
      </c>
      <c r="D71" s="290">
        <v>38</v>
      </c>
      <c r="E71" s="300">
        <f t="shared" si="14"/>
        <v>0</v>
      </c>
      <c r="F71" s="292">
        <f t="shared" si="3"/>
        <v>0</v>
      </c>
      <c r="G71" s="292">
        <f t="shared" si="4"/>
        <v>0</v>
      </c>
      <c r="H71" s="293">
        <f t="shared" si="20"/>
        <v>0</v>
      </c>
      <c r="I71" s="301">
        <f t="shared" si="15"/>
        <v>0</v>
      </c>
      <c r="J71" s="510">
        <f t="shared" si="5"/>
        <v>0</v>
      </c>
      <c r="K71" s="292">
        <f t="shared" si="6"/>
        <v>0</v>
      </c>
      <c r="L71" s="321">
        <f t="shared" si="21"/>
        <v>0</v>
      </c>
      <c r="M71" s="300">
        <f t="shared" si="16"/>
        <v>0</v>
      </c>
      <c r="N71" s="292">
        <f t="shared" si="8"/>
        <v>0</v>
      </c>
      <c r="O71" s="292">
        <f t="shared" si="9"/>
        <v>0</v>
      </c>
      <c r="P71" s="326">
        <f t="shared" si="24"/>
        <v>0</v>
      </c>
      <c r="Q71" s="301">
        <f t="shared" si="17"/>
        <v>0</v>
      </c>
      <c r="R71" s="292">
        <f t="shared" si="11"/>
        <v>0</v>
      </c>
      <c r="S71" s="292">
        <f t="shared" si="12"/>
        <v>0</v>
      </c>
      <c r="T71" s="332">
        <f t="shared" si="26"/>
        <v>0</v>
      </c>
      <c r="U71" s="134"/>
      <c r="V71" s="134"/>
      <c r="W71" s="134"/>
      <c r="X71" s="134"/>
    </row>
    <row r="72" spans="1:24" s="1" customFormat="1" ht="15" customHeight="1">
      <c r="A72" s="409">
        <f t="shared" si="19"/>
        <v>6.7699999999999996E-2</v>
      </c>
      <c r="B72" s="406">
        <f t="shared" si="27"/>
        <v>5.5643835616438356E-3</v>
      </c>
      <c r="C72" s="197">
        <f t="shared" si="2"/>
        <v>4</v>
      </c>
      <c r="D72" s="290">
        <v>39</v>
      </c>
      <c r="E72" s="300">
        <f t="shared" si="14"/>
        <v>0</v>
      </c>
      <c r="F72" s="292">
        <f t="shared" si="3"/>
        <v>0</v>
      </c>
      <c r="G72" s="292">
        <f t="shared" si="4"/>
        <v>0</v>
      </c>
      <c r="H72" s="293">
        <f t="shared" si="20"/>
        <v>0</v>
      </c>
      <c r="I72" s="301">
        <f t="shared" si="15"/>
        <v>0</v>
      </c>
      <c r="J72" s="510">
        <f t="shared" si="5"/>
        <v>0</v>
      </c>
      <c r="K72" s="292">
        <f t="shared" si="6"/>
        <v>0</v>
      </c>
      <c r="L72" s="321">
        <f t="shared" si="21"/>
        <v>0</v>
      </c>
      <c r="M72" s="300">
        <f t="shared" si="16"/>
        <v>0</v>
      </c>
      <c r="N72" s="292">
        <f t="shared" si="8"/>
        <v>0</v>
      </c>
      <c r="O72" s="292">
        <f t="shared" si="9"/>
        <v>0</v>
      </c>
      <c r="P72" s="326">
        <f t="shared" si="24"/>
        <v>0</v>
      </c>
      <c r="Q72" s="301">
        <f t="shared" si="17"/>
        <v>0</v>
      </c>
      <c r="R72" s="292">
        <f t="shared" si="11"/>
        <v>0</v>
      </c>
      <c r="S72" s="292">
        <f t="shared" si="12"/>
        <v>0</v>
      </c>
      <c r="T72" s="332">
        <f t="shared" si="26"/>
        <v>0</v>
      </c>
      <c r="U72" s="134"/>
      <c r="V72" s="134"/>
      <c r="W72" s="134"/>
      <c r="X72" s="134"/>
    </row>
    <row r="73" spans="1:24" s="1" customFormat="1" ht="15" customHeight="1">
      <c r="A73" s="409">
        <f t="shared" si="19"/>
        <v>6.7699999999999996E-2</v>
      </c>
      <c r="B73" s="406">
        <f t="shared" si="27"/>
        <v>5.5643835616438356E-3</v>
      </c>
      <c r="C73" s="197">
        <f t="shared" si="2"/>
        <v>4</v>
      </c>
      <c r="D73" s="290">
        <v>40</v>
      </c>
      <c r="E73" s="300">
        <f t="shared" si="14"/>
        <v>0</v>
      </c>
      <c r="F73" s="292">
        <f t="shared" si="3"/>
        <v>0</v>
      </c>
      <c r="G73" s="292">
        <f t="shared" si="4"/>
        <v>0</v>
      </c>
      <c r="H73" s="293">
        <f t="shared" si="20"/>
        <v>0</v>
      </c>
      <c r="I73" s="301">
        <f t="shared" si="15"/>
        <v>0</v>
      </c>
      <c r="J73" s="510">
        <f t="shared" si="5"/>
        <v>0</v>
      </c>
      <c r="K73" s="292">
        <f t="shared" si="6"/>
        <v>0</v>
      </c>
      <c r="L73" s="321">
        <f t="shared" si="21"/>
        <v>0</v>
      </c>
      <c r="M73" s="300">
        <f t="shared" si="16"/>
        <v>0</v>
      </c>
      <c r="N73" s="292">
        <f t="shared" si="8"/>
        <v>0</v>
      </c>
      <c r="O73" s="292">
        <f t="shared" si="9"/>
        <v>0</v>
      </c>
      <c r="P73" s="326">
        <f t="shared" si="24"/>
        <v>0</v>
      </c>
      <c r="Q73" s="301">
        <f t="shared" si="17"/>
        <v>0</v>
      </c>
      <c r="R73" s="292">
        <f t="shared" si="11"/>
        <v>0</v>
      </c>
      <c r="S73" s="292">
        <f t="shared" si="12"/>
        <v>0</v>
      </c>
      <c r="T73" s="332">
        <f t="shared" si="26"/>
        <v>0</v>
      </c>
      <c r="U73" s="134"/>
      <c r="V73" s="134"/>
      <c r="W73" s="134"/>
      <c r="X73" s="134"/>
    </row>
    <row r="74" spans="1:24" s="1" customFormat="1" ht="15" customHeight="1">
      <c r="A74" s="409">
        <f t="shared" si="19"/>
        <v>6.7699999999999996E-2</v>
      </c>
      <c r="B74" s="406">
        <f t="shared" si="27"/>
        <v>5.5643835616438356E-3</v>
      </c>
      <c r="C74" s="197">
        <f t="shared" si="2"/>
        <v>4</v>
      </c>
      <c r="D74" s="290">
        <v>41</v>
      </c>
      <c r="E74" s="300">
        <f t="shared" si="14"/>
        <v>0</v>
      </c>
      <c r="F74" s="292">
        <f t="shared" si="3"/>
        <v>0</v>
      </c>
      <c r="G74" s="292">
        <f t="shared" si="4"/>
        <v>0</v>
      </c>
      <c r="H74" s="293">
        <f t="shared" si="20"/>
        <v>0</v>
      </c>
      <c r="I74" s="301">
        <f t="shared" si="15"/>
        <v>0</v>
      </c>
      <c r="J74" s="510">
        <f t="shared" si="5"/>
        <v>0</v>
      </c>
      <c r="K74" s="292">
        <f t="shared" si="6"/>
        <v>0</v>
      </c>
      <c r="L74" s="321">
        <f t="shared" si="21"/>
        <v>0</v>
      </c>
      <c r="M74" s="300">
        <f t="shared" si="16"/>
        <v>0</v>
      </c>
      <c r="N74" s="292">
        <f t="shared" si="8"/>
        <v>0</v>
      </c>
      <c r="O74" s="292">
        <f t="shared" si="9"/>
        <v>0</v>
      </c>
      <c r="P74" s="326">
        <f t="shared" si="24"/>
        <v>0</v>
      </c>
      <c r="Q74" s="301">
        <f t="shared" si="17"/>
        <v>0</v>
      </c>
      <c r="R74" s="292">
        <f t="shared" si="11"/>
        <v>0</v>
      </c>
      <c r="S74" s="292">
        <f t="shared" si="12"/>
        <v>0</v>
      </c>
      <c r="T74" s="332">
        <f t="shared" si="26"/>
        <v>0</v>
      </c>
      <c r="U74" s="134"/>
      <c r="V74" s="134"/>
      <c r="W74" s="134"/>
      <c r="X74" s="134"/>
    </row>
    <row r="75" spans="1:24" s="1" customFormat="1" ht="15" customHeight="1">
      <c r="A75" s="409">
        <f t="shared" si="19"/>
        <v>6.7699999999999996E-2</v>
      </c>
      <c r="B75" s="406">
        <f t="shared" si="27"/>
        <v>5.5643835616438356E-3</v>
      </c>
      <c r="C75" s="197">
        <f t="shared" si="2"/>
        <v>4</v>
      </c>
      <c r="D75" s="290">
        <v>42</v>
      </c>
      <c r="E75" s="300">
        <f t="shared" si="14"/>
        <v>0</v>
      </c>
      <c r="F75" s="292">
        <f t="shared" si="3"/>
        <v>0</v>
      </c>
      <c r="G75" s="292">
        <f t="shared" si="4"/>
        <v>0</v>
      </c>
      <c r="H75" s="293">
        <f t="shared" si="20"/>
        <v>0</v>
      </c>
      <c r="I75" s="301">
        <f t="shared" si="15"/>
        <v>0</v>
      </c>
      <c r="J75" s="510">
        <f t="shared" si="5"/>
        <v>0</v>
      </c>
      <c r="K75" s="292">
        <f t="shared" si="6"/>
        <v>0</v>
      </c>
      <c r="L75" s="321">
        <f t="shared" si="21"/>
        <v>0</v>
      </c>
      <c r="M75" s="300">
        <f t="shared" si="16"/>
        <v>0</v>
      </c>
      <c r="N75" s="292">
        <f t="shared" si="8"/>
        <v>0</v>
      </c>
      <c r="O75" s="292">
        <f t="shared" si="9"/>
        <v>0</v>
      </c>
      <c r="P75" s="326">
        <f t="shared" si="24"/>
        <v>0</v>
      </c>
      <c r="Q75" s="301">
        <f t="shared" si="17"/>
        <v>0</v>
      </c>
      <c r="R75" s="292">
        <f t="shared" si="11"/>
        <v>0</v>
      </c>
      <c r="S75" s="292">
        <f t="shared" si="12"/>
        <v>0</v>
      </c>
      <c r="T75" s="332">
        <f t="shared" si="26"/>
        <v>0</v>
      </c>
      <c r="U75" s="134"/>
      <c r="V75" s="134"/>
      <c r="W75" s="134"/>
      <c r="X75" s="134"/>
    </row>
    <row r="76" spans="1:24" s="1" customFormat="1" ht="15" customHeight="1">
      <c r="A76" s="409">
        <f t="shared" si="19"/>
        <v>6.7699999999999996E-2</v>
      </c>
      <c r="B76" s="406">
        <f t="shared" si="27"/>
        <v>5.5643835616438356E-3</v>
      </c>
      <c r="C76" s="197">
        <f t="shared" si="2"/>
        <v>4</v>
      </c>
      <c r="D76" s="290">
        <v>43</v>
      </c>
      <c r="E76" s="300">
        <f t="shared" si="14"/>
        <v>0</v>
      </c>
      <c r="F76" s="292">
        <f t="shared" si="3"/>
        <v>0</v>
      </c>
      <c r="G76" s="292">
        <f t="shared" si="4"/>
        <v>0</v>
      </c>
      <c r="H76" s="293">
        <f t="shared" si="20"/>
        <v>0</v>
      </c>
      <c r="I76" s="301">
        <f t="shared" si="15"/>
        <v>0</v>
      </c>
      <c r="J76" s="510">
        <f t="shared" si="5"/>
        <v>0</v>
      </c>
      <c r="K76" s="292">
        <f t="shared" si="6"/>
        <v>0</v>
      </c>
      <c r="L76" s="321">
        <f t="shared" si="21"/>
        <v>0</v>
      </c>
      <c r="M76" s="300">
        <f t="shared" si="16"/>
        <v>0</v>
      </c>
      <c r="N76" s="292">
        <f t="shared" si="8"/>
        <v>0</v>
      </c>
      <c r="O76" s="292">
        <f t="shared" si="9"/>
        <v>0</v>
      </c>
      <c r="P76" s="326">
        <f t="shared" si="24"/>
        <v>0</v>
      </c>
      <c r="Q76" s="301">
        <f t="shared" si="17"/>
        <v>0</v>
      </c>
      <c r="R76" s="292">
        <f t="shared" si="11"/>
        <v>0</v>
      </c>
      <c r="S76" s="292">
        <f t="shared" si="12"/>
        <v>0</v>
      </c>
      <c r="T76" s="332">
        <f t="shared" si="26"/>
        <v>0</v>
      </c>
      <c r="U76" s="134"/>
      <c r="V76" s="134"/>
      <c r="W76" s="134"/>
      <c r="X76" s="134"/>
    </row>
    <row r="77" spans="1:24" s="1" customFormat="1" ht="15" customHeight="1">
      <c r="A77" s="409">
        <f t="shared" si="19"/>
        <v>6.7699999999999996E-2</v>
      </c>
      <c r="B77" s="406">
        <f t="shared" si="27"/>
        <v>5.5643835616438356E-3</v>
      </c>
      <c r="C77" s="197">
        <f t="shared" si="2"/>
        <v>4</v>
      </c>
      <c r="D77" s="290">
        <v>44</v>
      </c>
      <c r="E77" s="300">
        <f t="shared" si="14"/>
        <v>0</v>
      </c>
      <c r="F77" s="292">
        <f t="shared" si="3"/>
        <v>0</v>
      </c>
      <c r="G77" s="292">
        <f t="shared" si="4"/>
        <v>0</v>
      </c>
      <c r="H77" s="293">
        <f t="shared" si="20"/>
        <v>0</v>
      </c>
      <c r="I77" s="301">
        <f t="shared" si="15"/>
        <v>0</v>
      </c>
      <c r="J77" s="510">
        <f t="shared" si="5"/>
        <v>0</v>
      </c>
      <c r="K77" s="292">
        <f t="shared" si="6"/>
        <v>0</v>
      </c>
      <c r="L77" s="321">
        <f t="shared" si="21"/>
        <v>0</v>
      </c>
      <c r="M77" s="300">
        <f t="shared" si="16"/>
        <v>0</v>
      </c>
      <c r="N77" s="292">
        <f t="shared" si="8"/>
        <v>0</v>
      </c>
      <c r="O77" s="292">
        <f t="shared" si="9"/>
        <v>0</v>
      </c>
      <c r="P77" s="326">
        <f t="shared" si="24"/>
        <v>0</v>
      </c>
      <c r="Q77" s="301">
        <f t="shared" si="17"/>
        <v>0</v>
      </c>
      <c r="R77" s="292">
        <f t="shared" si="11"/>
        <v>0</v>
      </c>
      <c r="S77" s="292">
        <f t="shared" si="12"/>
        <v>0</v>
      </c>
      <c r="T77" s="332">
        <f t="shared" si="26"/>
        <v>0</v>
      </c>
      <c r="U77" s="134"/>
      <c r="V77" s="134"/>
      <c r="W77" s="134"/>
      <c r="X77" s="134"/>
    </row>
    <row r="78" spans="1:24" s="1" customFormat="1" ht="15" customHeight="1">
      <c r="A78" s="409">
        <f t="shared" si="19"/>
        <v>6.7699999999999996E-2</v>
      </c>
      <c r="B78" s="406">
        <f t="shared" si="27"/>
        <v>5.5643835616438356E-3</v>
      </c>
      <c r="C78" s="197">
        <f t="shared" si="2"/>
        <v>4</v>
      </c>
      <c r="D78" s="290">
        <v>45</v>
      </c>
      <c r="E78" s="300">
        <f t="shared" si="14"/>
        <v>0</v>
      </c>
      <c r="F78" s="292">
        <f t="shared" si="3"/>
        <v>0</v>
      </c>
      <c r="G78" s="292">
        <f t="shared" si="4"/>
        <v>0</v>
      </c>
      <c r="H78" s="293">
        <f t="shared" si="20"/>
        <v>0</v>
      </c>
      <c r="I78" s="301">
        <f t="shared" si="15"/>
        <v>0</v>
      </c>
      <c r="J78" s="510">
        <f t="shared" si="5"/>
        <v>0</v>
      </c>
      <c r="K78" s="292">
        <f t="shared" si="6"/>
        <v>0</v>
      </c>
      <c r="L78" s="321">
        <f t="shared" si="21"/>
        <v>0</v>
      </c>
      <c r="M78" s="300">
        <f t="shared" si="16"/>
        <v>0</v>
      </c>
      <c r="N78" s="292">
        <f t="shared" si="8"/>
        <v>0</v>
      </c>
      <c r="O78" s="292">
        <f t="shared" si="9"/>
        <v>0</v>
      </c>
      <c r="P78" s="326">
        <f t="shared" si="24"/>
        <v>0</v>
      </c>
      <c r="Q78" s="301">
        <f t="shared" si="17"/>
        <v>0</v>
      </c>
      <c r="R78" s="292">
        <f t="shared" si="11"/>
        <v>0</v>
      </c>
      <c r="S78" s="292">
        <f t="shared" si="12"/>
        <v>0</v>
      </c>
      <c r="T78" s="332">
        <f t="shared" si="26"/>
        <v>0</v>
      </c>
      <c r="U78" s="134"/>
      <c r="V78" s="134"/>
      <c r="W78" s="134"/>
      <c r="X78" s="134"/>
    </row>
    <row r="79" spans="1:24" s="1" customFormat="1" ht="15" customHeight="1">
      <c r="A79" s="409">
        <f t="shared" si="19"/>
        <v>6.7699999999999996E-2</v>
      </c>
      <c r="B79" s="406">
        <f t="shared" si="27"/>
        <v>5.5643835616438356E-3</v>
      </c>
      <c r="C79" s="197">
        <f t="shared" si="2"/>
        <v>4</v>
      </c>
      <c r="D79" s="290">
        <v>46</v>
      </c>
      <c r="E79" s="300">
        <f t="shared" si="14"/>
        <v>0</v>
      </c>
      <c r="F79" s="292">
        <f t="shared" si="3"/>
        <v>0</v>
      </c>
      <c r="G79" s="292">
        <f t="shared" si="4"/>
        <v>0</v>
      </c>
      <c r="H79" s="293">
        <f t="shared" si="20"/>
        <v>0</v>
      </c>
      <c r="I79" s="301">
        <f t="shared" si="15"/>
        <v>0</v>
      </c>
      <c r="J79" s="510">
        <f t="shared" si="5"/>
        <v>0</v>
      </c>
      <c r="K79" s="292">
        <f t="shared" si="6"/>
        <v>0</v>
      </c>
      <c r="L79" s="321">
        <f t="shared" si="21"/>
        <v>0</v>
      </c>
      <c r="M79" s="300">
        <f t="shared" si="16"/>
        <v>0</v>
      </c>
      <c r="N79" s="292">
        <f t="shared" si="8"/>
        <v>0</v>
      </c>
      <c r="O79" s="292">
        <f t="shared" si="9"/>
        <v>0</v>
      </c>
      <c r="P79" s="326">
        <f t="shared" si="24"/>
        <v>0</v>
      </c>
      <c r="Q79" s="301">
        <f t="shared" si="17"/>
        <v>0</v>
      </c>
      <c r="R79" s="292">
        <f t="shared" si="11"/>
        <v>0</v>
      </c>
      <c r="S79" s="292">
        <f t="shared" si="12"/>
        <v>0</v>
      </c>
      <c r="T79" s="332">
        <f t="shared" si="26"/>
        <v>0</v>
      </c>
      <c r="U79" s="134"/>
      <c r="V79" s="134"/>
      <c r="W79" s="134"/>
      <c r="X79" s="134"/>
    </row>
    <row r="80" spans="1:24" s="1" customFormat="1" ht="15" customHeight="1">
      <c r="A80" s="409">
        <f t="shared" si="19"/>
        <v>6.7699999999999996E-2</v>
      </c>
      <c r="B80" s="406">
        <f t="shared" si="27"/>
        <v>5.5643835616438356E-3</v>
      </c>
      <c r="C80" s="197">
        <f t="shared" si="2"/>
        <v>4</v>
      </c>
      <c r="D80" s="290">
        <v>47</v>
      </c>
      <c r="E80" s="300">
        <f t="shared" si="14"/>
        <v>0</v>
      </c>
      <c r="F80" s="292">
        <f t="shared" si="3"/>
        <v>0</v>
      </c>
      <c r="G80" s="292">
        <f t="shared" si="4"/>
        <v>0</v>
      </c>
      <c r="H80" s="293">
        <f t="shared" si="20"/>
        <v>0</v>
      </c>
      <c r="I80" s="301">
        <f t="shared" si="15"/>
        <v>0</v>
      </c>
      <c r="J80" s="510">
        <f t="shared" si="5"/>
        <v>0</v>
      </c>
      <c r="K80" s="292">
        <f t="shared" si="6"/>
        <v>0</v>
      </c>
      <c r="L80" s="321">
        <f t="shared" si="21"/>
        <v>0</v>
      </c>
      <c r="M80" s="300">
        <f t="shared" si="16"/>
        <v>0</v>
      </c>
      <c r="N80" s="292">
        <f t="shared" si="8"/>
        <v>0</v>
      </c>
      <c r="O80" s="292">
        <f t="shared" si="9"/>
        <v>0</v>
      </c>
      <c r="P80" s="326">
        <f t="shared" si="24"/>
        <v>0</v>
      </c>
      <c r="Q80" s="301">
        <f t="shared" si="17"/>
        <v>0</v>
      </c>
      <c r="R80" s="292">
        <f t="shared" si="11"/>
        <v>0</v>
      </c>
      <c r="S80" s="292">
        <f t="shared" si="12"/>
        <v>0</v>
      </c>
      <c r="T80" s="332">
        <f t="shared" si="26"/>
        <v>0</v>
      </c>
      <c r="U80" s="134"/>
      <c r="V80" s="134"/>
      <c r="W80" s="134"/>
      <c r="X80" s="134"/>
    </row>
    <row r="81" spans="1:24" s="1" customFormat="1" ht="15" customHeight="1" thickBot="1">
      <c r="A81" s="410">
        <f t="shared" si="19"/>
        <v>6.7699999999999996E-2</v>
      </c>
      <c r="B81" s="407">
        <f t="shared" si="27"/>
        <v>5.5643835616438356E-3</v>
      </c>
      <c r="C81" s="223">
        <f t="shared" si="2"/>
        <v>4</v>
      </c>
      <c r="D81" s="304">
        <v>48</v>
      </c>
      <c r="E81" s="305">
        <f t="shared" si="14"/>
        <v>0</v>
      </c>
      <c r="F81" s="306">
        <f t="shared" si="3"/>
        <v>0</v>
      </c>
      <c r="G81" s="306">
        <f t="shared" si="4"/>
        <v>0</v>
      </c>
      <c r="H81" s="307">
        <f t="shared" si="20"/>
        <v>0</v>
      </c>
      <c r="I81" s="308">
        <f t="shared" si="15"/>
        <v>0</v>
      </c>
      <c r="J81" s="511">
        <f t="shared" si="5"/>
        <v>0</v>
      </c>
      <c r="K81" s="306">
        <f t="shared" si="6"/>
        <v>0</v>
      </c>
      <c r="L81" s="323">
        <f t="shared" si="21"/>
        <v>0</v>
      </c>
      <c r="M81" s="305">
        <f t="shared" si="16"/>
        <v>0</v>
      </c>
      <c r="N81" s="306">
        <f t="shared" si="8"/>
        <v>0</v>
      </c>
      <c r="O81" s="306">
        <f t="shared" si="9"/>
        <v>0</v>
      </c>
      <c r="P81" s="330">
        <f t="shared" si="24"/>
        <v>0</v>
      </c>
      <c r="Q81" s="308">
        <f t="shared" si="17"/>
        <v>0</v>
      </c>
      <c r="R81" s="306">
        <f t="shared" si="11"/>
        <v>0</v>
      </c>
      <c r="S81" s="306">
        <f t="shared" si="12"/>
        <v>0</v>
      </c>
      <c r="T81" s="333">
        <f t="shared" si="26"/>
        <v>0</v>
      </c>
      <c r="U81" s="134"/>
      <c r="V81" s="134"/>
      <c r="W81" s="134"/>
      <c r="X81" s="134"/>
    </row>
    <row r="82" spans="1:24" s="1" customFormat="1" ht="15" customHeight="1">
      <c r="A82" s="411">
        <f t="shared" si="19"/>
        <v>6.7699999999999996E-2</v>
      </c>
      <c r="B82" s="408">
        <f>A82/365*30</f>
        <v>5.5643835616438356E-3</v>
      </c>
      <c r="C82" s="252">
        <f t="shared" si="2"/>
        <v>5</v>
      </c>
      <c r="D82" s="313">
        <v>49</v>
      </c>
      <c r="E82" s="314">
        <f t="shared" si="14"/>
        <v>0</v>
      </c>
      <c r="F82" s="315">
        <f t="shared" si="3"/>
        <v>0</v>
      </c>
      <c r="G82" s="315">
        <f t="shared" si="4"/>
        <v>0</v>
      </c>
      <c r="H82" s="316">
        <f t="shared" si="20"/>
        <v>0</v>
      </c>
      <c r="I82" s="317">
        <f t="shared" si="15"/>
        <v>0</v>
      </c>
      <c r="J82" s="512">
        <f t="shared" si="5"/>
        <v>0</v>
      </c>
      <c r="K82" s="315">
        <f t="shared" si="6"/>
        <v>0</v>
      </c>
      <c r="L82" s="318">
        <f t="shared" si="21"/>
        <v>0</v>
      </c>
      <c r="M82" s="314">
        <f t="shared" si="16"/>
        <v>0</v>
      </c>
      <c r="N82" s="315">
        <f t="shared" si="8"/>
        <v>0</v>
      </c>
      <c r="O82" s="315">
        <f t="shared" si="9"/>
        <v>0</v>
      </c>
      <c r="P82" s="316">
        <f t="shared" ref="P82:P145" si="28">IF(M82&lt;$M$10,M82+N82,$M$11)</f>
        <v>0</v>
      </c>
      <c r="Q82" s="317">
        <f t="shared" si="17"/>
        <v>0</v>
      </c>
      <c r="R82" s="315">
        <f t="shared" si="11"/>
        <v>0</v>
      </c>
      <c r="S82" s="315">
        <f t="shared" si="12"/>
        <v>0</v>
      </c>
      <c r="T82" s="331">
        <f t="shared" si="26"/>
        <v>0</v>
      </c>
      <c r="U82" s="134"/>
      <c r="V82" s="134"/>
      <c r="W82" s="134"/>
      <c r="X82" s="134"/>
    </row>
    <row r="83" spans="1:24" s="1" customFormat="1" ht="15" customHeight="1">
      <c r="A83" s="409">
        <f t="shared" si="19"/>
        <v>6.7699999999999996E-2</v>
      </c>
      <c r="B83" s="406">
        <f t="shared" ref="B83:B93" si="29">A83/365*30</f>
        <v>5.5643835616438356E-3</v>
      </c>
      <c r="C83" s="197">
        <f t="shared" si="2"/>
        <v>5</v>
      </c>
      <c r="D83" s="290">
        <v>50</v>
      </c>
      <c r="E83" s="300">
        <f t="shared" si="14"/>
        <v>0</v>
      </c>
      <c r="F83" s="292">
        <f t="shared" si="3"/>
        <v>0</v>
      </c>
      <c r="G83" s="292">
        <f t="shared" si="4"/>
        <v>0</v>
      </c>
      <c r="H83" s="293">
        <f t="shared" si="20"/>
        <v>0</v>
      </c>
      <c r="I83" s="301">
        <f t="shared" si="15"/>
        <v>0</v>
      </c>
      <c r="J83" s="510">
        <f t="shared" si="5"/>
        <v>0</v>
      </c>
      <c r="K83" s="292">
        <f t="shared" si="6"/>
        <v>0</v>
      </c>
      <c r="L83" s="321">
        <f t="shared" si="21"/>
        <v>0</v>
      </c>
      <c r="M83" s="300">
        <f t="shared" si="16"/>
        <v>0</v>
      </c>
      <c r="N83" s="292">
        <f t="shared" si="8"/>
        <v>0</v>
      </c>
      <c r="O83" s="292">
        <f t="shared" si="9"/>
        <v>0</v>
      </c>
      <c r="P83" s="293">
        <f t="shared" si="28"/>
        <v>0</v>
      </c>
      <c r="Q83" s="301">
        <f t="shared" si="17"/>
        <v>0</v>
      </c>
      <c r="R83" s="292">
        <f t="shared" si="11"/>
        <v>0</v>
      </c>
      <c r="S83" s="292">
        <f t="shared" si="12"/>
        <v>0</v>
      </c>
      <c r="T83" s="332">
        <f t="shared" si="26"/>
        <v>0</v>
      </c>
      <c r="U83" s="134"/>
      <c r="V83" s="134"/>
      <c r="W83" s="134"/>
      <c r="X83" s="134"/>
    </row>
    <row r="84" spans="1:24" s="1" customFormat="1" ht="15" customHeight="1">
      <c r="A84" s="409">
        <f t="shared" si="19"/>
        <v>6.7699999999999996E-2</v>
      </c>
      <c r="B84" s="406">
        <f t="shared" si="29"/>
        <v>5.5643835616438356E-3</v>
      </c>
      <c r="C84" s="197">
        <f t="shared" si="2"/>
        <v>5</v>
      </c>
      <c r="D84" s="290">
        <v>51</v>
      </c>
      <c r="E84" s="300">
        <f t="shared" si="14"/>
        <v>0</v>
      </c>
      <c r="F84" s="292">
        <f t="shared" si="3"/>
        <v>0</v>
      </c>
      <c r="G84" s="292">
        <f t="shared" si="4"/>
        <v>0</v>
      </c>
      <c r="H84" s="293">
        <f t="shared" si="20"/>
        <v>0</v>
      </c>
      <c r="I84" s="301">
        <f t="shared" si="15"/>
        <v>0</v>
      </c>
      <c r="J84" s="510">
        <f t="shared" si="5"/>
        <v>0</v>
      </c>
      <c r="K84" s="292">
        <f t="shared" si="6"/>
        <v>0</v>
      </c>
      <c r="L84" s="321">
        <f t="shared" si="21"/>
        <v>0</v>
      </c>
      <c r="M84" s="300">
        <f t="shared" si="16"/>
        <v>0</v>
      </c>
      <c r="N84" s="292">
        <f t="shared" si="8"/>
        <v>0</v>
      </c>
      <c r="O84" s="292">
        <f t="shared" si="9"/>
        <v>0</v>
      </c>
      <c r="P84" s="293">
        <f t="shared" si="28"/>
        <v>0</v>
      </c>
      <c r="Q84" s="301">
        <f t="shared" si="17"/>
        <v>0</v>
      </c>
      <c r="R84" s="292">
        <f t="shared" si="11"/>
        <v>0</v>
      </c>
      <c r="S84" s="292">
        <f t="shared" si="12"/>
        <v>0</v>
      </c>
      <c r="T84" s="332">
        <f t="shared" si="26"/>
        <v>0</v>
      </c>
      <c r="U84" s="134"/>
      <c r="V84" s="134"/>
      <c r="W84" s="134"/>
      <c r="X84" s="134"/>
    </row>
    <row r="85" spans="1:24" s="1" customFormat="1" ht="15" customHeight="1">
      <c r="A85" s="409">
        <f t="shared" si="19"/>
        <v>6.7699999999999996E-2</v>
      </c>
      <c r="B85" s="406">
        <f t="shared" si="29"/>
        <v>5.5643835616438356E-3</v>
      </c>
      <c r="C85" s="197">
        <f t="shared" si="2"/>
        <v>5</v>
      </c>
      <c r="D85" s="290">
        <v>52</v>
      </c>
      <c r="E85" s="300">
        <f t="shared" si="14"/>
        <v>0</v>
      </c>
      <c r="F85" s="292">
        <f t="shared" si="3"/>
        <v>0</v>
      </c>
      <c r="G85" s="292">
        <f t="shared" si="4"/>
        <v>0</v>
      </c>
      <c r="H85" s="293">
        <f t="shared" si="20"/>
        <v>0</v>
      </c>
      <c r="I85" s="301">
        <f t="shared" si="15"/>
        <v>0</v>
      </c>
      <c r="J85" s="510">
        <f t="shared" si="5"/>
        <v>0</v>
      </c>
      <c r="K85" s="292">
        <f t="shared" si="6"/>
        <v>0</v>
      </c>
      <c r="L85" s="321">
        <f t="shared" si="21"/>
        <v>0</v>
      </c>
      <c r="M85" s="300">
        <f t="shared" si="16"/>
        <v>0</v>
      </c>
      <c r="N85" s="292">
        <f t="shared" si="8"/>
        <v>0</v>
      </c>
      <c r="O85" s="292">
        <f t="shared" si="9"/>
        <v>0</v>
      </c>
      <c r="P85" s="293">
        <f t="shared" si="28"/>
        <v>0</v>
      </c>
      <c r="Q85" s="301">
        <f t="shared" si="17"/>
        <v>0</v>
      </c>
      <c r="R85" s="292">
        <f t="shared" si="11"/>
        <v>0</v>
      </c>
      <c r="S85" s="292">
        <f t="shared" si="12"/>
        <v>0</v>
      </c>
      <c r="T85" s="332">
        <f t="shared" si="26"/>
        <v>0</v>
      </c>
      <c r="U85" s="134"/>
      <c r="V85" s="134"/>
      <c r="W85" s="134"/>
      <c r="X85" s="134"/>
    </row>
    <row r="86" spans="1:24" s="1" customFormat="1" ht="15" customHeight="1">
      <c r="A86" s="409">
        <f t="shared" si="19"/>
        <v>6.7699999999999996E-2</v>
      </c>
      <c r="B86" s="406">
        <f t="shared" si="29"/>
        <v>5.5643835616438356E-3</v>
      </c>
      <c r="C86" s="197">
        <f t="shared" si="2"/>
        <v>5</v>
      </c>
      <c r="D86" s="290">
        <v>53</v>
      </c>
      <c r="E86" s="300">
        <f t="shared" si="14"/>
        <v>0</v>
      </c>
      <c r="F86" s="292">
        <f t="shared" si="3"/>
        <v>0</v>
      </c>
      <c r="G86" s="292">
        <f t="shared" si="4"/>
        <v>0</v>
      </c>
      <c r="H86" s="293">
        <f t="shared" si="20"/>
        <v>0</v>
      </c>
      <c r="I86" s="301">
        <f t="shared" si="15"/>
        <v>0</v>
      </c>
      <c r="J86" s="510">
        <f t="shared" si="5"/>
        <v>0</v>
      </c>
      <c r="K86" s="292">
        <f t="shared" si="6"/>
        <v>0</v>
      </c>
      <c r="L86" s="321">
        <f t="shared" si="21"/>
        <v>0</v>
      </c>
      <c r="M86" s="300">
        <f t="shared" si="16"/>
        <v>0</v>
      </c>
      <c r="N86" s="292">
        <f t="shared" si="8"/>
        <v>0</v>
      </c>
      <c r="O86" s="292">
        <f t="shared" si="9"/>
        <v>0</v>
      </c>
      <c r="P86" s="293">
        <f t="shared" si="28"/>
        <v>0</v>
      </c>
      <c r="Q86" s="301">
        <f t="shared" si="17"/>
        <v>0</v>
      </c>
      <c r="R86" s="292">
        <f t="shared" si="11"/>
        <v>0</v>
      </c>
      <c r="S86" s="292">
        <f t="shared" si="12"/>
        <v>0</v>
      </c>
      <c r="T86" s="332">
        <f t="shared" si="26"/>
        <v>0</v>
      </c>
      <c r="U86" s="134"/>
      <c r="V86" s="134"/>
      <c r="W86" s="134"/>
      <c r="X86" s="134"/>
    </row>
    <row r="87" spans="1:24" s="1" customFormat="1" ht="15" customHeight="1">
      <c r="A87" s="409">
        <f t="shared" si="19"/>
        <v>6.7699999999999996E-2</v>
      </c>
      <c r="B87" s="406">
        <f t="shared" si="29"/>
        <v>5.5643835616438356E-3</v>
      </c>
      <c r="C87" s="197">
        <f t="shared" si="2"/>
        <v>5</v>
      </c>
      <c r="D87" s="290">
        <v>54</v>
      </c>
      <c r="E87" s="300">
        <f t="shared" si="14"/>
        <v>0</v>
      </c>
      <c r="F87" s="292">
        <f t="shared" si="3"/>
        <v>0</v>
      </c>
      <c r="G87" s="292">
        <f t="shared" si="4"/>
        <v>0</v>
      </c>
      <c r="H87" s="293">
        <f t="shared" si="20"/>
        <v>0</v>
      </c>
      <c r="I87" s="301">
        <f t="shared" si="15"/>
        <v>0</v>
      </c>
      <c r="J87" s="510">
        <f t="shared" si="5"/>
        <v>0</v>
      </c>
      <c r="K87" s="292">
        <f t="shared" si="6"/>
        <v>0</v>
      </c>
      <c r="L87" s="321">
        <f t="shared" si="21"/>
        <v>0</v>
      </c>
      <c r="M87" s="300">
        <f t="shared" si="16"/>
        <v>0</v>
      </c>
      <c r="N87" s="292">
        <f t="shared" si="8"/>
        <v>0</v>
      </c>
      <c r="O87" s="292">
        <f t="shared" si="9"/>
        <v>0</v>
      </c>
      <c r="P87" s="293">
        <f t="shared" si="28"/>
        <v>0</v>
      </c>
      <c r="Q87" s="301">
        <f t="shared" si="17"/>
        <v>0</v>
      </c>
      <c r="R87" s="292">
        <f t="shared" si="11"/>
        <v>0</v>
      </c>
      <c r="S87" s="292">
        <f t="shared" si="12"/>
        <v>0</v>
      </c>
      <c r="T87" s="332">
        <f t="shared" si="26"/>
        <v>0</v>
      </c>
      <c r="U87" s="134"/>
      <c r="V87" s="134"/>
      <c r="W87" s="134"/>
      <c r="X87" s="134"/>
    </row>
    <row r="88" spans="1:24" s="1" customFormat="1" ht="15" customHeight="1">
      <c r="A88" s="409">
        <f t="shared" si="19"/>
        <v>6.7699999999999996E-2</v>
      </c>
      <c r="B88" s="406">
        <f t="shared" si="29"/>
        <v>5.5643835616438356E-3</v>
      </c>
      <c r="C88" s="197">
        <f t="shared" si="2"/>
        <v>5</v>
      </c>
      <c r="D88" s="290">
        <v>55</v>
      </c>
      <c r="E88" s="300">
        <f t="shared" si="14"/>
        <v>0</v>
      </c>
      <c r="F88" s="292">
        <f t="shared" si="3"/>
        <v>0</v>
      </c>
      <c r="G88" s="292">
        <f t="shared" si="4"/>
        <v>0</v>
      </c>
      <c r="H88" s="293">
        <f t="shared" si="20"/>
        <v>0</v>
      </c>
      <c r="I88" s="301">
        <f t="shared" si="15"/>
        <v>0</v>
      </c>
      <c r="J88" s="510">
        <f t="shared" si="5"/>
        <v>0</v>
      </c>
      <c r="K88" s="292">
        <f t="shared" si="6"/>
        <v>0</v>
      </c>
      <c r="L88" s="321">
        <f t="shared" si="21"/>
        <v>0</v>
      </c>
      <c r="M88" s="300">
        <f t="shared" si="16"/>
        <v>0</v>
      </c>
      <c r="N88" s="292">
        <f t="shared" si="8"/>
        <v>0</v>
      </c>
      <c r="O88" s="292">
        <f t="shared" si="9"/>
        <v>0</v>
      </c>
      <c r="P88" s="293">
        <f t="shared" si="28"/>
        <v>0</v>
      </c>
      <c r="Q88" s="301">
        <f t="shared" si="17"/>
        <v>0</v>
      </c>
      <c r="R88" s="292">
        <f t="shared" si="11"/>
        <v>0</v>
      </c>
      <c r="S88" s="292">
        <f t="shared" si="12"/>
        <v>0</v>
      </c>
      <c r="T88" s="332">
        <f t="shared" si="26"/>
        <v>0</v>
      </c>
      <c r="U88" s="134"/>
      <c r="V88" s="134"/>
      <c r="W88" s="134"/>
      <c r="X88" s="134"/>
    </row>
    <row r="89" spans="1:24" s="1" customFormat="1" ht="15" customHeight="1">
      <c r="A89" s="409">
        <f t="shared" si="19"/>
        <v>6.7699999999999996E-2</v>
      </c>
      <c r="B89" s="406">
        <f t="shared" si="29"/>
        <v>5.5643835616438356E-3</v>
      </c>
      <c r="C89" s="197">
        <f t="shared" si="2"/>
        <v>5</v>
      </c>
      <c r="D89" s="290">
        <v>56</v>
      </c>
      <c r="E89" s="300">
        <f t="shared" si="14"/>
        <v>0</v>
      </c>
      <c r="F89" s="292">
        <f t="shared" si="3"/>
        <v>0</v>
      </c>
      <c r="G89" s="292">
        <f t="shared" si="4"/>
        <v>0</v>
      </c>
      <c r="H89" s="293">
        <f t="shared" si="20"/>
        <v>0</v>
      </c>
      <c r="I89" s="301">
        <f t="shared" si="15"/>
        <v>0</v>
      </c>
      <c r="J89" s="510">
        <f t="shared" si="5"/>
        <v>0</v>
      </c>
      <c r="K89" s="292">
        <f t="shared" si="6"/>
        <v>0</v>
      </c>
      <c r="L89" s="321">
        <f t="shared" si="21"/>
        <v>0</v>
      </c>
      <c r="M89" s="300">
        <f t="shared" si="16"/>
        <v>0</v>
      </c>
      <c r="N89" s="292">
        <f t="shared" si="8"/>
        <v>0</v>
      </c>
      <c r="O89" s="292">
        <f t="shared" si="9"/>
        <v>0</v>
      </c>
      <c r="P89" s="293">
        <f t="shared" si="28"/>
        <v>0</v>
      </c>
      <c r="Q89" s="301">
        <f t="shared" si="17"/>
        <v>0</v>
      </c>
      <c r="R89" s="292">
        <f t="shared" si="11"/>
        <v>0</v>
      </c>
      <c r="S89" s="292">
        <f t="shared" si="12"/>
        <v>0</v>
      </c>
      <c r="T89" s="332">
        <f t="shared" si="26"/>
        <v>0</v>
      </c>
      <c r="U89" s="134"/>
      <c r="V89" s="134"/>
      <c r="W89" s="134"/>
      <c r="X89" s="134"/>
    </row>
    <row r="90" spans="1:24" s="1" customFormat="1" ht="15" customHeight="1">
      <c r="A90" s="409">
        <f t="shared" si="19"/>
        <v>6.7699999999999996E-2</v>
      </c>
      <c r="B90" s="406">
        <f t="shared" si="29"/>
        <v>5.5643835616438356E-3</v>
      </c>
      <c r="C90" s="197">
        <f t="shared" si="2"/>
        <v>5</v>
      </c>
      <c r="D90" s="290">
        <v>57</v>
      </c>
      <c r="E90" s="300">
        <f t="shared" si="14"/>
        <v>0</v>
      </c>
      <c r="F90" s="292">
        <f t="shared" si="3"/>
        <v>0</v>
      </c>
      <c r="G90" s="292">
        <f t="shared" si="4"/>
        <v>0</v>
      </c>
      <c r="H90" s="293">
        <f t="shared" si="20"/>
        <v>0</v>
      </c>
      <c r="I90" s="301">
        <f t="shared" si="15"/>
        <v>0</v>
      </c>
      <c r="J90" s="510">
        <f t="shared" si="5"/>
        <v>0</v>
      </c>
      <c r="K90" s="292">
        <f t="shared" si="6"/>
        <v>0</v>
      </c>
      <c r="L90" s="321">
        <f t="shared" si="21"/>
        <v>0</v>
      </c>
      <c r="M90" s="300">
        <f t="shared" si="16"/>
        <v>0</v>
      </c>
      <c r="N90" s="292">
        <f t="shared" si="8"/>
        <v>0</v>
      </c>
      <c r="O90" s="292">
        <f t="shared" si="9"/>
        <v>0</v>
      </c>
      <c r="P90" s="293">
        <f t="shared" si="28"/>
        <v>0</v>
      </c>
      <c r="Q90" s="301">
        <f t="shared" si="17"/>
        <v>0</v>
      </c>
      <c r="R90" s="292">
        <f t="shared" si="11"/>
        <v>0</v>
      </c>
      <c r="S90" s="292">
        <f t="shared" si="12"/>
        <v>0</v>
      </c>
      <c r="T90" s="332">
        <f t="shared" si="26"/>
        <v>0</v>
      </c>
      <c r="U90" s="134"/>
      <c r="V90" s="134"/>
      <c r="W90" s="134"/>
      <c r="X90" s="134"/>
    </row>
    <row r="91" spans="1:24" s="1" customFormat="1" ht="15" customHeight="1">
      <c r="A91" s="409">
        <f t="shared" si="19"/>
        <v>6.7699999999999996E-2</v>
      </c>
      <c r="B91" s="406">
        <f t="shared" si="29"/>
        <v>5.5643835616438356E-3</v>
      </c>
      <c r="C91" s="197">
        <f t="shared" si="2"/>
        <v>5</v>
      </c>
      <c r="D91" s="290">
        <v>58</v>
      </c>
      <c r="E91" s="300">
        <f t="shared" si="14"/>
        <v>0</v>
      </c>
      <c r="F91" s="292">
        <f t="shared" si="3"/>
        <v>0</v>
      </c>
      <c r="G91" s="292">
        <f t="shared" si="4"/>
        <v>0</v>
      </c>
      <c r="H91" s="293">
        <f t="shared" si="20"/>
        <v>0</v>
      </c>
      <c r="I91" s="301">
        <f t="shared" si="15"/>
        <v>0</v>
      </c>
      <c r="J91" s="510">
        <f t="shared" si="5"/>
        <v>0</v>
      </c>
      <c r="K91" s="292">
        <f t="shared" si="6"/>
        <v>0</v>
      </c>
      <c r="L91" s="321">
        <f t="shared" si="21"/>
        <v>0</v>
      </c>
      <c r="M91" s="300">
        <f t="shared" si="16"/>
        <v>0</v>
      </c>
      <c r="N91" s="292">
        <f t="shared" si="8"/>
        <v>0</v>
      </c>
      <c r="O91" s="292">
        <f t="shared" si="9"/>
        <v>0</v>
      </c>
      <c r="P91" s="293">
        <f t="shared" si="28"/>
        <v>0</v>
      </c>
      <c r="Q91" s="301">
        <f t="shared" si="17"/>
        <v>0</v>
      </c>
      <c r="R91" s="292">
        <f t="shared" si="11"/>
        <v>0</v>
      </c>
      <c r="S91" s="292">
        <f t="shared" si="12"/>
        <v>0</v>
      </c>
      <c r="T91" s="332">
        <f t="shared" si="26"/>
        <v>0</v>
      </c>
      <c r="U91" s="134"/>
      <c r="V91" s="134"/>
      <c r="W91" s="134"/>
      <c r="X91" s="134"/>
    </row>
    <row r="92" spans="1:24" s="1" customFormat="1" ht="15" customHeight="1">
      <c r="A92" s="409">
        <f t="shared" si="19"/>
        <v>6.7699999999999996E-2</v>
      </c>
      <c r="B92" s="406">
        <f t="shared" si="29"/>
        <v>5.5643835616438356E-3</v>
      </c>
      <c r="C92" s="197">
        <f t="shared" si="2"/>
        <v>5</v>
      </c>
      <c r="D92" s="290">
        <v>59</v>
      </c>
      <c r="E92" s="300">
        <f t="shared" si="14"/>
        <v>0</v>
      </c>
      <c r="F92" s="292">
        <f t="shared" si="3"/>
        <v>0</v>
      </c>
      <c r="G92" s="292">
        <f t="shared" si="4"/>
        <v>0</v>
      </c>
      <c r="H92" s="293">
        <f t="shared" si="20"/>
        <v>0</v>
      </c>
      <c r="I92" s="301">
        <f t="shared" si="15"/>
        <v>0</v>
      </c>
      <c r="J92" s="510">
        <f t="shared" si="5"/>
        <v>0</v>
      </c>
      <c r="K92" s="292">
        <f t="shared" si="6"/>
        <v>0</v>
      </c>
      <c r="L92" s="321">
        <f t="shared" si="21"/>
        <v>0</v>
      </c>
      <c r="M92" s="300">
        <f t="shared" si="16"/>
        <v>0</v>
      </c>
      <c r="N92" s="292">
        <f t="shared" si="8"/>
        <v>0</v>
      </c>
      <c r="O92" s="292">
        <f t="shared" si="9"/>
        <v>0</v>
      </c>
      <c r="P92" s="293">
        <f t="shared" si="28"/>
        <v>0</v>
      </c>
      <c r="Q92" s="301">
        <f t="shared" si="17"/>
        <v>0</v>
      </c>
      <c r="R92" s="292">
        <f t="shared" si="11"/>
        <v>0</v>
      </c>
      <c r="S92" s="292">
        <f t="shared" si="12"/>
        <v>0</v>
      </c>
      <c r="T92" s="332">
        <f t="shared" si="26"/>
        <v>0</v>
      </c>
      <c r="U92" s="134"/>
      <c r="V92" s="134"/>
      <c r="W92" s="134"/>
      <c r="X92" s="134"/>
    </row>
    <row r="93" spans="1:24" s="1" customFormat="1" ht="15" customHeight="1" thickBot="1">
      <c r="A93" s="410">
        <f t="shared" si="19"/>
        <v>6.7699999999999996E-2</v>
      </c>
      <c r="B93" s="407">
        <f t="shared" si="29"/>
        <v>5.5643835616438356E-3</v>
      </c>
      <c r="C93" s="223">
        <f t="shared" si="2"/>
        <v>5</v>
      </c>
      <c r="D93" s="304">
        <v>60</v>
      </c>
      <c r="E93" s="305">
        <f t="shared" si="14"/>
        <v>0</v>
      </c>
      <c r="F93" s="306">
        <f t="shared" si="3"/>
        <v>0</v>
      </c>
      <c r="G93" s="306">
        <f t="shared" si="4"/>
        <v>0</v>
      </c>
      <c r="H93" s="307">
        <f t="shared" si="20"/>
        <v>0</v>
      </c>
      <c r="I93" s="308">
        <f t="shared" si="15"/>
        <v>0</v>
      </c>
      <c r="J93" s="511">
        <f t="shared" si="5"/>
        <v>0</v>
      </c>
      <c r="K93" s="306">
        <f t="shared" si="6"/>
        <v>0</v>
      </c>
      <c r="L93" s="323">
        <f t="shared" si="21"/>
        <v>0</v>
      </c>
      <c r="M93" s="305">
        <f t="shared" si="16"/>
        <v>0</v>
      </c>
      <c r="N93" s="306">
        <f t="shared" si="8"/>
        <v>0</v>
      </c>
      <c r="O93" s="306">
        <f t="shared" si="9"/>
        <v>0</v>
      </c>
      <c r="P93" s="307">
        <f t="shared" si="28"/>
        <v>0</v>
      </c>
      <c r="Q93" s="308">
        <f t="shared" si="17"/>
        <v>0</v>
      </c>
      <c r="R93" s="306">
        <f t="shared" si="11"/>
        <v>0</v>
      </c>
      <c r="S93" s="306">
        <f t="shared" si="12"/>
        <v>0</v>
      </c>
      <c r="T93" s="333">
        <f t="shared" si="26"/>
        <v>0</v>
      </c>
      <c r="U93" s="134"/>
      <c r="V93" s="134"/>
      <c r="W93" s="134"/>
      <c r="X93" s="134"/>
    </row>
    <row r="94" spans="1:24" s="1" customFormat="1" ht="15" customHeight="1">
      <c r="A94" s="411">
        <f t="shared" si="19"/>
        <v>6.7699999999999996E-2</v>
      </c>
      <c r="B94" s="408">
        <f>A94/365*30</f>
        <v>5.5643835616438356E-3</v>
      </c>
      <c r="C94" s="252">
        <f t="shared" si="2"/>
        <v>6</v>
      </c>
      <c r="D94" s="313">
        <v>61</v>
      </c>
      <c r="E94" s="314">
        <f t="shared" si="14"/>
        <v>0</v>
      </c>
      <c r="F94" s="315">
        <f t="shared" si="3"/>
        <v>0</v>
      </c>
      <c r="G94" s="315">
        <f t="shared" si="4"/>
        <v>0</v>
      </c>
      <c r="H94" s="316">
        <f t="shared" si="20"/>
        <v>0</v>
      </c>
      <c r="I94" s="317">
        <f t="shared" si="15"/>
        <v>0</v>
      </c>
      <c r="J94" s="512">
        <f t="shared" si="5"/>
        <v>0</v>
      </c>
      <c r="K94" s="315">
        <f t="shared" si="6"/>
        <v>0</v>
      </c>
      <c r="L94" s="318">
        <f t="shared" si="21"/>
        <v>0</v>
      </c>
      <c r="M94" s="314">
        <f t="shared" si="16"/>
        <v>0</v>
      </c>
      <c r="N94" s="315">
        <f t="shared" si="8"/>
        <v>0</v>
      </c>
      <c r="O94" s="315">
        <f t="shared" si="9"/>
        <v>0</v>
      </c>
      <c r="P94" s="316">
        <f t="shared" si="28"/>
        <v>0</v>
      </c>
      <c r="Q94" s="317">
        <f t="shared" si="17"/>
        <v>0</v>
      </c>
      <c r="R94" s="315">
        <f t="shared" si="11"/>
        <v>0</v>
      </c>
      <c r="S94" s="315">
        <f t="shared" si="12"/>
        <v>0</v>
      </c>
      <c r="T94" s="318">
        <f t="shared" ref="T94:T157" si="30">IF(Q94&lt;$M$17,Q94+R94,$M$17)</f>
        <v>0</v>
      </c>
      <c r="U94" s="134"/>
      <c r="V94" s="134"/>
      <c r="W94" s="134"/>
      <c r="X94" s="134"/>
    </row>
    <row r="95" spans="1:24" s="1" customFormat="1" ht="15" customHeight="1">
      <c r="A95" s="409">
        <f t="shared" si="19"/>
        <v>6.7699999999999996E-2</v>
      </c>
      <c r="B95" s="406">
        <f>A95/365*30</f>
        <v>5.5643835616438356E-3</v>
      </c>
      <c r="C95" s="197">
        <f t="shared" si="2"/>
        <v>6</v>
      </c>
      <c r="D95" s="290">
        <v>62</v>
      </c>
      <c r="E95" s="300">
        <f t="shared" si="14"/>
        <v>0</v>
      </c>
      <c r="F95" s="292">
        <f t="shared" si="3"/>
        <v>0</v>
      </c>
      <c r="G95" s="292">
        <f t="shared" si="4"/>
        <v>0</v>
      </c>
      <c r="H95" s="293">
        <f t="shared" si="20"/>
        <v>0</v>
      </c>
      <c r="I95" s="301">
        <f t="shared" si="15"/>
        <v>0</v>
      </c>
      <c r="J95" s="510">
        <f t="shared" si="5"/>
        <v>0</v>
      </c>
      <c r="K95" s="292">
        <f t="shared" si="6"/>
        <v>0</v>
      </c>
      <c r="L95" s="321">
        <f t="shared" si="21"/>
        <v>0</v>
      </c>
      <c r="M95" s="300">
        <f t="shared" si="16"/>
        <v>0</v>
      </c>
      <c r="N95" s="292">
        <f t="shared" si="8"/>
        <v>0</v>
      </c>
      <c r="O95" s="292">
        <f t="shared" si="9"/>
        <v>0</v>
      </c>
      <c r="P95" s="293">
        <f t="shared" si="28"/>
        <v>0</v>
      </c>
      <c r="Q95" s="301">
        <f t="shared" si="17"/>
        <v>0</v>
      </c>
      <c r="R95" s="292">
        <f t="shared" si="11"/>
        <v>0</v>
      </c>
      <c r="S95" s="292">
        <f t="shared" si="12"/>
        <v>0</v>
      </c>
      <c r="T95" s="321">
        <f t="shared" si="30"/>
        <v>0</v>
      </c>
      <c r="U95" s="134"/>
      <c r="V95" s="134"/>
      <c r="W95" s="134"/>
      <c r="X95" s="134"/>
    </row>
    <row r="96" spans="1:24" s="1" customFormat="1" ht="15" customHeight="1">
      <c r="A96" s="409">
        <f t="shared" si="19"/>
        <v>6.7699999999999996E-2</v>
      </c>
      <c r="B96" s="406">
        <f t="shared" ref="B96:B159" si="31">A96/365*30</f>
        <v>5.5643835616438356E-3</v>
      </c>
      <c r="C96" s="197">
        <f t="shared" si="2"/>
        <v>6</v>
      </c>
      <c r="D96" s="290">
        <v>63</v>
      </c>
      <c r="E96" s="300">
        <f t="shared" si="14"/>
        <v>0</v>
      </c>
      <c r="F96" s="292">
        <f t="shared" si="3"/>
        <v>0</v>
      </c>
      <c r="G96" s="292">
        <f t="shared" si="4"/>
        <v>0</v>
      </c>
      <c r="H96" s="293">
        <f t="shared" si="20"/>
        <v>0</v>
      </c>
      <c r="I96" s="301">
        <f t="shared" si="15"/>
        <v>0</v>
      </c>
      <c r="J96" s="510">
        <f t="shared" si="5"/>
        <v>0</v>
      </c>
      <c r="K96" s="292">
        <f t="shared" si="6"/>
        <v>0</v>
      </c>
      <c r="L96" s="321">
        <f t="shared" si="21"/>
        <v>0</v>
      </c>
      <c r="M96" s="300">
        <f t="shared" si="16"/>
        <v>0</v>
      </c>
      <c r="N96" s="292">
        <f t="shared" si="8"/>
        <v>0</v>
      </c>
      <c r="O96" s="292">
        <f t="shared" si="9"/>
        <v>0</v>
      </c>
      <c r="P96" s="293">
        <f t="shared" si="28"/>
        <v>0</v>
      </c>
      <c r="Q96" s="301">
        <f t="shared" si="17"/>
        <v>0</v>
      </c>
      <c r="R96" s="292">
        <f t="shared" si="11"/>
        <v>0</v>
      </c>
      <c r="S96" s="292">
        <f t="shared" si="12"/>
        <v>0</v>
      </c>
      <c r="T96" s="321">
        <f t="shared" si="30"/>
        <v>0</v>
      </c>
      <c r="U96" s="134"/>
      <c r="V96" s="134"/>
      <c r="W96" s="134"/>
      <c r="X96" s="134"/>
    </row>
    <row r="97" spans="1:24" s="1" customFormat="1" ht="15" customHeight="1">
      <c r="A97" s="409">
        <f t="shared" si="19"/>
        <v>6.7699999999999996E-2</v>
      </c>
      <c r="B97" s="406">
        <f t="shared" si="31"/>
        <v>5.5643835616438356E-3</v>
      </c>
      <c r="C97" s="197">
        <f t="shared" si="2"/>
        <v>6</v>
      </c>
      <c r="D97" s="290">
        <v>64</v>
      </c>
      <c r="E97" s="300">
        <f t="shared" si="14"/>
        <v>0</v>
      </c>
      <c r="F97" s="292">
        <f t="shared" si="3"/>
        <v>0</v>
      </c>
      <c r="G97" s="292">
        <f t="shared" si="4"/>
        <v>0</v>
      </c>
      <c r="H97" s="293">
        <f t="shared" si="20"/>
        <v>0</v>
      </c>
      <c r="I97" s="301">
        <f t="shared" si="15"/>
        <v>0</v>
      </c>
      <c r="J97" s="510">
        <f t="shared" si="5"/>
        <v>0</v>
      </c>
      <c r="K97" s="292">
        <f t="shared" si="6"/>
        <v>0</v>
      </c>
      <c r="L97" s="321">
        <f t="shared" si="21"/>
        <v>0</v>
      </c>
      <c r="M97" s="300">
        <f t="shared" si="16"/>
        <v>0</v>
      </c>
      <c r="N97" s="292">
        <f t="shared" si="8"/>
        <v>0</v>
      </c>
      <c r="O97" s="292">
        <f t="shared" si="9"/>
        <v>0</v>
      </c>
      <c r="P97" s="293">
        <f t="shared" si="28"/>
        <v>0</v>
      </c>
      <c r="Q97" s="301">
        <f t="shared" si="17"/>
        <v>0</v>
      </c>
      <c r="R97" s="292">
        <f t="shared" si="11"/>
        <v>0</v>
      </c>
      <c r="S97" s="292">
        <f t="shared" si="12"/>
        <v>0</v>
      </c>
      <c r="T97" s="321">
        <f t="shared" si="30"/>
        <v>0</v>
      </c>
      <c r="U97" s="134"/>
      <c r="V97" s="134"/>
      <c r="W97" s="134"/>
      <c r="X97" s="134"/>
    </row>
    <row r="98" spans="1:24" s="1" customFormat="1" ht="15" customHeight="1">
      <c r="A98" s="409">
        <f t="shared" si="19"/>
        <v>6.7699999999999996E-2</v>
      </c>
      <c r="B98" s="406">
        <f t="shared" si="31"/>
        <v>5.5643835616438356E-3</v>
      </c>
      <c r="C98" s="197">
        <f t="shared" ref="C98:C161" si="32">INT((D98+11)/12)</f>
        <v>6</v>
      </c>
      <c r="D98" s="290">
        <v>65</v>
      </c>
      <c r="E98" s="300">
        <f t="shared" si="14"/>
        <v>0</v>
      </c>
      <c r="F98" s="292">
        <f t="shared" ref="F98:F161" si="33">ROUND(E98*$B98,2)</f>
        <v>0</v>
      </c>
      <c r="G98" s="292">
        <f t="shared" ref="G98:G161" si="34">IF(E98&lt;H98,E98,H98-F98)</f>
        <v>0</v>
      </c>
      <c r="H98" s="293">
        <f t="shared" ref="H98:H161" si="35">IF(E98&lt;$M$4,E98+F98,$M$4)</f>
        <v>0</v>
      </c>
      <c r="I98" s="301">
        <f t="shared" si="15"/>
        <v>0</v>
      </c>
      <c r="J98" s="510">
        <f t="shared" ref="J98:J161" si="36">ROUND(I98*$B98,2)</f>
        <v>0</v>
      </c>
      <c r="K98" s="292">
        <f t="shared" ref="K98:K161" si="37">IF(I98&lt;L98,I98,L98-J98)</f>
        <v>0</v>
      </c>
      <c r="L98" s="321">
        <f t="shared" si="21"/>
        <v>0</v>
      </c>
      <c r="M98" s="300">
        <f t="shared" si="16"/>
        <v>0</v>
      </c>
      <c r="N98" s="292">
        <f t="shared" ref="N98:N161" si="38">ROUND(M98*$B98,2)</f>
        <v>0</v>
      </c>
      <c r="O98" s="292">
        <f t="shared" ref="O98:O161" si="39">IF(M98&lt;P98,M98,P98-N98)</f>
        <v>0</v>
      </c>
      <c r="P98" s="293">
        <f t="shared" si="28"/>
        <v>0</v>
      </c>
      <c r="Q98" s="301">
        <f t="shared" si="17"/>
        <v>0</v>
      </c>
      <c r="R98" s="292">
        <f t="shared" ref="R98:R161" si="40">ROUND(Q98*$B98,2)</f>
        <v>0</v>
      </c>
      <c r="S98" s="292">
        <f t="shared" ref="S98:S161" si="41">IF(Q98&lt;T98,Q98,T98-R98)</f>
        <v>0</v>
      </c>
      <c r="T98" s="321">
        <f t="shared" si="30"/>
        <v>0</v>
      </c>
      <c r="U98" s="134"/>
      <c r="V98" s="134"/>
      <c r="W98" s="134"/>
      <c r="X98" s="134"/>
    </row>
    <row r="99" spans="1:24" s="1" customFormat="1" ht="15" customHeight="1">
      <c r="A99" s="409">
        <f t="shared" ref="A99:A162" si="42">VLOOKUP(D99,$A$7:$B$11,2)</f>
        <v>6.7699999999999996E-2</v>
      </c>
      <c r="B99" s="406">
        <f t="shared" si="31"/>
        <v>5.5643835616438356E-3</v>
      </c>
      <c r="C99" s="197">
        <f t="shared" si="32"/>
        <v>6</v>
      </c>
      <c r="D99" s="290">
        <v>66</v>
      </c>
      <c r="E99" s="300">
        <f t="shared" ref="E99:E162" si="43">IF(E98&lt;H98,0,E98-G98)</f>
        <v>0</v>
      </c>
      <c r="F99" s="292">
        <f t="shared" si="33"/>
        <v>0</v>
      </c>
      <c r="G99" s="292">
        <f t="shared" si="34"/>
        <v>0</v>
      </c>
      <c r="H99" s="293">
        <f t="shared" si="35"/>
        <v>0</v>
      </c>
      <c r="I99" s="301">
        <f t="shared" ref="I99:I162" si="44">IF(I98&lt;L98,0,I98-K98)</f>
        <v>0</v>
      </c>
      <c r="J99" s="510">
        <f t="shared" si="36"/>
        <v>0</v>
      </c>
      <c r="K99" s="292">
        <f t="shared" si="37"/>
        <v>0</v>
      </c>
      <c r="L99" s="321">
        <f t="shared" si="21"/>
        <v>0</v>
      </c>
      <c r="M99" s="300">
        <f t="shared" ref="M99:M162" si="45">IF(M98&lt;P98,0,M98-O98)</f>
        <v>0</v>
      </c>
      <c r="N99" s="292">
        <f t="shared" si="38"/>
        <v>0</v>
      </c>
      <c r="O99" s="292">
        <f t="shared" si="39"/>
        <v>0</v>
      </c>
      <c r="P99" s="293">
        <f t="shared" si="28"/>
        <v>0</v>
      </c>
      <c r="Q99" s="301">
        <f t="shared" ref="Q99:Q162" si="46">IF(Q98&lt;T98,0,Q98-S98)</f>
        <v>0</v>
      </c>
      <c r="R99" s="292">
        <f t="shared" si="40"/>
        <v>0</v>
      </c>
      <c r="S99" s="292">
        <f t="shared" si="41"/>
        <v>0</v>
      </c>
      <c r="T99" s="321">
        <f t="shared" si="30"/>
        <v>0</v>
      </c>
      <c r="U99" s="134"/>
      <c r="V99" s="134"/>
      <c r="W99" s="134"/>
      <c r="X99" s="134"/>
    </row>
    <row r="100" spans="1:24" s="1" customFormat="1" ht="15" customHeight="1">
      <c r="A100" s="409">
        <f t="shared" si="42"/>
        <v>6.7699999999999996E-2</v>
      </c>
      <c r="B100" s="406">
        <f t="shared" si="31"/>
        <v>5.5643835616438356E-3</v>
      </c>
      <c r="C100" s="197">
        <f t="shared" si="32"/>
        <v>6</v>
      </c>
      <c r="D100" s="290">
        <v>67</v>
      </c>
      <c r="E100" s="300">
        <f t="shared" si="43"/>
        <v>0</v>
      </c>
      <c r="F100" s="292">
        <f t="shared" si="33"/>
        <v>0</v>
      </c>
      <c r="G100" s="292">
        <f t="shared" si="34"/>
        <v>0</v>
      </c>
      <c r="H100" s="293">
        <f t="shared" si="35"/>
        <v>0</v>
      </c>
      <c r="I100" s="301">
        <f t="shared" si="44"/>
        <v>0</v>
      </c>
      <c r="J100" s="510">
        <f t="shared" si="36"/>
        <v>0</v>
      </c>
      <c r="K100" s="292">
        <f t="shared" si="37"/>
        <v>0</v>
      </c>
      <c r="L100" s="321">
        <f t="shared" si="21"/>
        <v>0</v>
      </c>
      <c r="M100" s="300">
        <f t="shared" si="45"/>
        <v>0</v>
      </c>
      <c r="N100" s="292">
        <f t="shared" si="38"/>
        <v>0</v>
      </c>
      <c r="O100" s="292">
        <f t="shared" si="39"/>
        <v>0</v>
      </c>
      <c r="P100" s="293">
        <f t="shared" si="28"/>
        <v>0</v>
      </c>
      <c r="Q100" s="301">
        <f t="shared" si="46"/>
        <v>0</v>
      </c>
      <c r="R100" s="292">
        <f t="shared" si="40"/>
        <v>0</v>
      </c>
      <c r="S100" s="292">
        <f t="shared" si="41"/>
        <v>0</v>
      </c>
      <c r="T100" s="321">
        <f t="shared" si="30"/>
        <v>0</v>
      </c>
      <c r="U100" s="134"/>
      <c r="V100" s="134"/>
      <c r="W100" s="134"/>
      <c r="X100" s="134"/>
    </row>
    <row r="101" spans="1:24" s="1" customFormat="1" ht="15" customHeight="1">
      <c r="A101" s="409">
        <f t="shared" si="42"/>
        <v>6.7699999999999996E-2</v>
      </c>
      <c r="B101" s="406">
        <f t="shared" si="31"/>
        <v>5.5643835616438356E-3</v>
      </c>
      <c r="C101" s="197">
        <f t="shared" si="32"/>
        <v>6</v>
      </c>
      <c r="D101" s="290">
        <v>68</v>
      </c>
      <c r="E101" s="300">
        <f t="shared" si="43"/>
        <v>0</v>
      </c>
      <c r="F101" s="292">
        <f t="shared" si="33"/>
        <v>0</v>
      </c>
      <c r="G101" s="292">
        <f t="shared" si="34"/>
        <v>0</v>
      </c>
      <c r="H101" s="293">
        <f t="shared" si="35"/>
        <v>0</v>
      </c>
      <c r="I101" s="301">
        <f t="shared" si="44"/>
        <v>0</v>
      </c>
      <c r="J101" s="510">
        <f t="shared" si="36"/>
        <v>0</v>
      </c>
      <c r="K101" s="292">
        <f t="shared" si="37"/>
        <v>0</v>
      </c>
      <c r="L101" s="321">
        <f t="shared" si="21"/>
        <v>0</v>
      </c>
      <c r="M101" s="300">
        <f t="shared" si="45"/>
        <v>0</v>
      </c>
      <c r="N101" s="292">
        <f t="shared" si="38"/>
        <v>0</v>
      </c>
      <c r="O101" s="292">
        <f t="shared" si="39"/>
        <v>0</v>
      </c>
      <c r="P101" s="293">
        <f t="shared" si="28"/>
        <v>0</v>
      </c>
      <c r="Q101" s="301">
        <f t="shared" si="46"/>
        <v>0</v>
      </c>
      <c r="R101" s="292">
        <f t="shared" si="40"/>
        <v>0</v>
      </c>
      <c r="S101" s="292">
        <f t="shared" si="41"/>
        <v>0</v>
      </c>
      <c r="T101" s="321">
        <f t="shared" si="30"/>
        <v>0</v>
      </c>
      <c r="U101" s="134"/>
      <c r="V101" s="134"/>
      <c r="W101" s="134"/>
      <c r="X101" s="134"/>
    </row>
    <row r="102" spans="1:24" s="1" customFormat="1" ht="15" customHeight="1">
      <c r="A102" s="409">
        <f t="shared" si="42"/>
        <v>6.7699999999999996E-2</v>
      </c>
      <c r="B102" s="406">
        <f t="shared" si="31"/>
        <v>5.5643835616438356E-3</v>
      </c>
      <c r="C102" s="197">
        <f t="shared" si="32"/>
        <v>6</v>
      </c>
      <c r="D102" s="290">
        <v>69</v>
      </c>
      <c r="E102" s="300">
        <f t="shared" si="43"/>
        <v>0</v>
      </c>
      <c r="F102" s="292">
        <f t="shared" si="33"/>
        <v>0</v>
      </c>
      <c r="G102" s="292">
        <f t="shared" si="34"/>
        <v>0</v>
      </c>
      <c r="H102" s="293">
        <f t="shared" si="35"/>
        <v>0</v>
      </c>
      <c r="I102" s="301">
        <f t="shared" si="44"/>
        <v>0</v>
      </c>
      <c r="J102" s="510">
        <f t="shared" si="36"/>
        <v>0</v>
      </c>
      <c r="K102" s="292">
        <f t="shared" si="37"/>
        <v>0</v>
      </c>
      <c r="L102" s="321">
        <f t="shared" si="21"/>
        <v>0</v>
      </c>
      <c r="M102" s="300">
        <f t="shared" si="45"/>
        <v>0</v>
      </c>
      <c r="N102" s="292">
        <f t="shared" si="38"/>
        <v>0</v>
      </c>
      <c r="O102" s="292">
        <f t="shared" si="39"/>
        <v>0</v>
      </c>
      <c r="P102" s="293">
        <f t="shared" si="28"/>
        <v>0</v>
      </c>
      <c r="Q102" s="301">
        <f t="shared" si="46"/>
        <v>0</v>
      </c>
      <c r="R102" s="292">
        <f t="shared" si="40"/>
        <v>0</v>
      </c>
      <c r="S102" s="292">
        <f t="shared" si="41"/>
        <v>0</v>
      </c>
      <c r="T102" s="321">
        <f t="shared" si="30"/>
        <v>0</v>
      </c>
      <c r="U102" s="134"/>
      <c r="V102" s="134"/>
      <c r="W102" s="134"/>
      <c r="X102" s="134"/>
    </row>
    <row r="103" spans="1:24" s="1" customFormat="1" ht="15" customHeight="1">
      <c r="A103" s="409">
        <f t="shared" si="42"/>
        <v>6.7699999999999996E-2</v>
      </c>
      <c r="B103" s="406">
        <f t="shared" si="31"/>
        <v>5.5643835616438356E-3</v>
      </c>
      <c r="C103" s="197">
        <f t="shared" si="32"/>
        <v>6</v>
      </c>
      <c r="D103" s="290">
        <v>70</v>
      </c>
      <c r="E103" s="300">
        <f t="shared" si="43"/>
        <v>0</v>
      </c>
      <c r="F103" s="292">
        <f t="shared" si="33"/>
        <v>0</v>
      </c>
      <c r="G103" s="292">
        <f t="shared" si="34"/>
        <v>0</v>
      </c>
      <c r="H103" s="293">
        <f t="shared" si="35"/>
        <v>0</v>
      </c>
      <c r="I103" s="301">
        <f t="shared" si="44"/>
        <v>0</v>
      </c>
      <c r="J103" s="510">
        <f t="shared" si="36"/>
        <v>0</v>
      </c>
      <c r="K103" s="292">
        <f t="shared" si="37"/>
        <v>0</v>
      </c>
      <c r="L103" s="321">
        <f t="shared" si="21"/>
        <v>0</v>
      </c>
      <c r="M103" s="300">
        <f t="shared" si="45"/>
        <v>0</v>
      </c>
      <c r="N103" s="292">
        <f t="shared" si="38"/>
        <v>0</v>
      </c>
      <c r="O103" s="292">
        <f t="shared" si="39"/>
        <v>0</v>
      </c>
      <c r="P103" s="293">
        <f t="shared" si="28"/>
        <v>0</v>
      </c>
      <c r="Q103" s="301">
        <f t="shared" si="46"/>
        <v>0</v>
      </c>
      <c r="R103" s="292">
        <f t="shared" si="40"/>
        <v>0</v>
      </c>
      <c r="S103" s="292">
        <f t="shared" si="41"/>
        <v>0</v>
      </c>
      <c r="T103" s="321">
        <f t="shared" si="30"/>
        <v>0</v>
      </c>
      <c r="U103" s="134"/>
      <c r="V103" s="134"/>
      <c r="W103" s="134"/>
      <c r="X103" s="134"/>
    </row>
    <row r="104" spans="1:24" s="1" customFormat="1" ht="15" customHeight="1">
      <c r="A104" s="409">
        <f t="shared" si="42"/>
        <v>6.7699999999999996E-2</v>
      </c>
      <c r="B104" s="406">
        <f t="shared" si="31"/>
        <v>5.5643835616438356E-3</v>
      </c>
      <c r="C104" s="197">
        <f t="shared" si="32"/>
        <v>6</v>
      </c>
      <c r="D104" s="290">
        <v>71</v>
      </c>
      <c r="E104" s="300">
        <f t="shared" si="43"/>
        <v>0</v>
      </c>
      <c r="F104" s="292">
        <f t="shared" si="33"/>
        <v>0</v>
      </c>
      <c r="G104" s="292">
        <f t="shared" si="34"/>
        <v>0</v>
      </c>
      <c r="H104" s="293">
        <f t="shared" si="35"/>
        <v>0</v>
      </c>
      <c r="I104" s="301">
        <f t="shared" si="44"/>
        <v>0</v>
      </c>
      <c r="J104" s="510">
        <f t="shared" si="36"/>
        <v>0</v>
      </c>
      <c r="K104" s="292">
        <f t="shared" si="37"/>
        <v>0</v>
      </c>
      <c r="L104" s="321">
        <f t="shared" si="21"/>
        <v>0</v>
      </c>
      <c r="M104" s="300">
        <f t="shared" si="45"/>
        <v>0</v>
      </c>
      <c r="N104" s="292">
        <f t="shared" si="38"/>
        <v>0</v>
      </c>
      <c r="O104" s="292">
        <f t="shared" si="39"/>
        <v>0</v>
      </c>
      <c r="P104" s="293">
        <f t="shared" si="28"/>
        <v>0</v>
      </c>
      <c r="Q104" s="301">
        <f t="shared" si="46"/>
        <v>0</v>
      </c>
      <c r="R104" s="292">
        <f t="shared" si="40"/>
        <v>0</v>
      </c>
      <c r="S104" s="292">
        <f t="shared" si="41"/>
        <v>0</v>
      </c>
      <c r="T104" s="321">
        <f t="shared" si="30"/>
        <v>0</v>
      </c>
      <c r="U104" s="134"/>
      <c r="V104" s="134"/>
      <c r="W104" s="134"/>
      <c r="X104" s="134"/>
    </row>
    <row r="105" spans="1:24" s="1" customFormat="1" ht="15" customHeight="1">
      <c r="A105" s="409">
        <f t="shared" si="42"/>
        <v>6.7699999999999996E-2</v>
      </c>
      <c r="B105" s="406">
        <f t="shared" si="31"/>
        <v>5.5643835616438356E-3</v>
      </c>
      <c r="C105" s="197">
        <f t="shared" si="32"/>
        <v>6</v>
      </c>
      <c r="D105" s="290">
        <v>72</v>
      </c>
      <c r="E105" s="300">
        <f t="shared" si="43"/>
        <v>0</v>
      </c>
      <c r="F105" s="292">
        <f t="shared" si="33"/>
        <v>0</v>
      </c>
      <c r="G105" s="292">
        <f t="shared" si="34"/>
        <v>0</v>
      </c>
      <c r="H105" s="293">
        <f t="shared" si="35"/>
        <v>0</v>
      </c>
      <c r="I105" s="301">
        <f t="shared" si="44"/>
        <v>0</v>
      </c>
      <c r="J105" s="510">
        <f t="shared" si="36"/>
        <v>0</v>
      </c>
      <c r="K105" s="292">
        <f t="shared" si="37"/>
        <v>0</v>
      </c>
      <c r="L105" s="321">
        <f t="shared" si="21"/>
        <v>0</v>
      </c>
      <c r="M105" s="300">
        <f t="shared" si="45"/>
        <v>0</v>
      </c>
      <c r="N105" s="292">
        <f t="shared" si="38"/>
        <v>0</v>
      </c>
      <c r="O105" s="292">
        <f t="shared" si="39"/>
        <v>0</v>
      </c>
      <c r="P105" s="293">
        <f t="shared" si="28"/>
        <v>0</v>
      </c>
      <c r="Q105" s="301">
        <f t="shared" si="46"/>
        <v>0</v>
      </c>
      <c r="R105" s="292">
        <f t="shared" si="40"/>
        <v>0</v>
      </c>
      <c r="S105" s="292">
        <f t="shared" si="41"/>
        <v>0</v>
      </c>
      <c r="T105" s="321">
        <f t="shared" si="30"/>
        <v>0</v>
      </c>
      <c r="U105" s="134"/>
      <c r="V105" s="134"/>
      <c r="W105" s="134"/>
      <c r="X105" s="134"/>
    </row>
    <row r="106" spans="1:24" s="1" customFormat="1" ht="15" customHeight="1">
      <c r="A106" s="409">
        <f t="shared" si="42"/>
        <v>6.7699999999999996E-2</v>
      </c>
      <c r="B106" s="406">
        <f t="shared" si="31"/>
        <v>5.5643835616438356E-3</v>
      </c>
      <c r="C106" s="197">
        <f t="shared" si="32"/>
        <v>7</v>
      </c>
      <c r="D106" s="290">
        <v>73</v>
      </c>
      <c r="E106" s="300">
        <f t="shared" si="43"/>
        <v>0</v>
      </c>
      <c r="F106" s="292">
        <f t="shared" si="33"/>
        <v>0</v>
      </c>
      <c r="G106" s="292">
        <f t="shared" si="34"/>
        <v>0</v>
      </c>
      <c r="H106" s="293">
        <f t="shared" si="35"/>
        <v>0</v>
      </c>
      <c r="I106" s="301">
        <f t="shared" si="44"/>
        <v>0</v>
      </c>
      <c r="J106" s="510">
        <f t="shared" si="36"/>
        <v>0</v>
      </c>
      <c r="K106" s="292">
        <f t="shared" si="37"/>
        <v>0</v>
      </c>
      <c r="L106" s="321">
        <f t="shared" si="21"/>
        <v>0</v>
      </c>
      <c r="M106" s="300">
        <f t="shared" si="45"/>
        <v>0</v>
      </c>
      <c r="N106" s="292">
        <f t="shared" si="38"/>
        <v>0</v>
      </c>
      <c r="O106" s="292">
        <f t="shared" si="39"/>
        <v>0</v>
      </c>
      <c r="P106" s="293">
        <f t="shared" si="28"/>
        <v>0</v>
      </c>
      <c r="Q106" s="301">
        <f t="shared" si="46"/>
        <v>0</v>
      </c>
      <c r="R106" s="292">
        <f t="shared" si="40"/>
        <v>0</v>
      </c>
      <c r="S106" s="292">
        <f t="shared" si="41"/>
        <v>0</v>
      </c>
      <c r="T106" s="321">
        <f t="shared" si="30"/>
        <v>0</v>
      </c>
      <c r="U106" s="134"/>
      <c r="V106" s="134"/>
      <c r="W106" s="134"/>
      <c r="X106" s="134"/>
    </row>
    <row r="107" spans="1:24" s="1" customFormat="1" ht="15" customHeight="1">
      <c r="A107" s="409">
        <f t="shared" si="42"/>
        <v>6.7699999999999996E-2</v>
      </c>
      <c r="B107" s="406">
        <f t="shared" si="31"/>
        <v>5.5643835616438356E-3</v>
      </c>
      <c r="C107" s="197">
        <f t="shared" si="32"/>
        <v>7</v>
      </c>
      <c r="D107" s="290">
        <v>74</v>
      </c>
      <c r="E107" s="300">
        <f t="shared" si="43"/>
        <v>0</v>
      </c>
      <c r="F107" s="292">
        <f t="shared" si="33"/>
        <v>0</v>
      </c>
      <c r="G107" s="292">
        <f t="shared" si="34"/>
        <v>0</v>
      </c>
      <c r="H107" s="293">
        <f t="shared" si="35"/>
        <v>0</v>
      </c>
      <c r="I107" s="301">
        <f t="shared" si="44"/>
        <v>0</v>
      </c>
      <c r="J107" s="510">
        <f t="shared" si="36"/>
        <v>0</v>
      </c>
      <c r="K107" s="292">
        <f t="shared" si="37"/>
        <v>0</v>
      </c>
      <c r="L107" s="321">
        <f t="shared" si="21"/>
        <v>0</v>
      </c>
      <c r="M107" s="300">
        <f t="shared" si="45"/>
        <v>0</v>
      </c>
      <c r="N107" s="292">
        <f t="shared" si="38"/>
        <v>0</v>
      </c>
      <c r="O107" s="292">
        <f t="shared" si="39"/>
        <v>0</v>
      </c>
      <c r="P107" s="293">
        <f t="shared" si="28"/>
        <v>0</v>
      </c>
      <c r="Q107" s="301">
        <f t="shared" si="46"/>
        <v>0</v>
      </c>
      <c r="R107" s="292">
        <f t="shared" si="40"/>
        <v>0</v>
      </c>
      <c r="S107" s="292">
        <f t="shared" si="41"/>
        <v>0</v>
      </c>
      <c r="T107" s="321">
        <f t="shared" si="30"/>
        <v>0</v>
      </c>
      <c r="U107" s="134"/>
      <c r="V107" s="134"/>
      <c r="W107" s="134"/>
      <c r="X107" s="134"/>
    </row>
    <row r="108" spans="1:24" s="1" customFormat="1" ht="15" customHeight="1">
      <c r="A108" s="409">
        <f t="shared" si="42"/>
        <v>6.7699999999999996E-2</v>
      </c>
      <c r="B108" s="406">
        <f t="shared" si="31"/>
        <v>5.5643835616438356E-3</v>
      </c>
      <c r="C108" s="197">
        <f t="shared" si="32"/>
        <v>7</v>
      </c>
      <c r="D108" s="290">
        <v>75</v>
      </c>
      <c r="E108" s="300">
        <f t="shared" si="43"/>
        <v>0</v>
      </c>
      <c r="F108" s="292">
        <f t="shared" si="33"/>
        <v>0</v>
      </c>
      <c r="G108" s="292">
        <f t="shared" si="34"/>
        <v>0</v>
      </c>
      <c r="H108" s="293">
        <f t="shared" si="35"/>
        <v>0</v>
      </c>
      <c r="I108" s="301">
        <f t="shared" si="44"/>
        <v>0</v>
      </c>
      <c r="J108" s="510">
        <f t="shared" si="36"/>
        <v>0</v>
      </c>
      <c r="K108" s="292">
        <f t="shared" si="37"/>
        <v>0</v>
      </c>
      <c r="L108" s="321">
        <f t="shared" si="21"/>
        <v>0</v>
      </c>
      <c r="M108" s="300">
        <f t="shared" si="45"/>
        <v>0</v>
      </c>
      <c r="N108" s="292">
        <f t="shared" si="38"/>
        <v>0</v>
      </c>
      <c r="O108" s="292">
        <f t="shared" si="39"/>
        <v>0</v>
      </c>
      <c r="P108" s="293">
        <f t="shared" si="28"/>
        <v>0</v>
      </c>
      <c r="Q108" s="301">
        <f t="shared" si="46"/>
        <v>0</v>
      </c>
      <c r="R108" s="292">
        <f t="shared" si="40"/>
        <v>0</v>
      </c>
      <c r="S108" s="292">
        <f t="shared" si="41"/>
        <v>0</v>
      </c>
      <c r="T108" s="321">
        <f t="shared" si="30"/>
        <v>0</v>
      </c>
      <c r="U108" s="134"/>
      <c r="V108" s="134"/>
      <c r="W108" s="134"/>
      <c r="X108" s="134"/>
    </row>
    <row r="109" spans="1:24" s="1" customFormat="1" ht="15" customHeight="1">
      <c r="A109" s="409">
        <f t="shared" si="42"/>
        <v>6.7699999999999996E-2</v>
      </c>
      <c r="B109" s="406">
        <f t="shared" si="31"/>
        <v>5.5643835616438356E-3</v>
      </c>
      <c r="C109" s="197">
        <f t="shared" si="32"/>
        <v>7</v>
      </c>
      <c r="D109" s="290">
        <v>76</v>
      </c>
      <c r="E109" s="300">
        <f t="shared" si="43"/>
        <v>0</v>
      </c>
      <c r="F109" s="292">
        <f t="shared" si="33"/>
        <v>0</v>
      </c>
      <c r="G109" s="292">
        <f t="shared" si="34"/>
        <v>0</v>
      </c>
      <c r="H109" s="293">
        <f t="shared" si="35"/>
        <v>0</v>
      </c>
      <c r="I109" s="301">
        <f t="shared" si="44"/>
        <v>0</v>
      </c>
      <c r="J109" s="510">
        <f t="shared" si="36"/>
        <v>0</v>
      </c>
      <c r="K109" s="292">
        <f t="shared" si="37"/>
        <v>0</v>
      </c>
      <c r="L109" s="321">
        <f t="shared" si="21"/>
        <v>0</v>
      </c>
      <c r="M109" s="300">
        <f t="shared" si="45"/>
        <v>0</v>
      </c>
      <c r="N109" s="292">
        <f t="shared" si="38"/>
        <v>0</v>
      </c>
      <c r="O109" s="292">
        <f t="shared" si="39"/>
        <v>0</v>
      </c>
      <c r="P109" s="293">
        <f t="shared" si="28"/>
        <v>0</v>
      </c>
      <c r="Q109" s="301">
        <f t="shared" si="46"/>
        <v>0</v>
      </c>
      <c r="R109" s="292">
        <f t="shared" si="40"/>
        <v>0</v>
      </c>
      <c r="S109" s="292">
        <f t="shared" si="41"/>
        <v>0</v>
      </c>
      <c r="T109" s="321">
        <f t="shared" si="30"/>
        <v>0</v>
      </c>
      <c r="U109" s="134"/>
      <c r="V109" s="134"/>
      <c r="W109" s="134"/>
      <c r="X109" s="134"/>
    </row>
    <row r="110" spans="1:24" s="1" customFormat="1" ht="15" customHeight="1">
      <c r="A110" s="409">
        <f t="shared" si="42"/>
        <v>6.7699999999999996E-2</v>
      </c>
      <c r="B110" s="406">
        <f t="shared" si="31"/>
        <v>5.5643835616438356E-3</v>
      </c>
      <c r="C110" s="197">
        <f t="shared" si="32"/>
        <v>7</v>
      </c>
      <c r="D110" s="290">
        <v>77</v>
      </c>
      <c r="E110" s="300">
        <f t="shared" si="43"/>
        <v>0</v>
      </c>
      <c r="F110" s="292">
        <f t="shared" si="33"/>
        <v>0</v>
      </c>
      <c r="G110" s="292">
        <f t="shared" si="34"/>
        <v>0</v>
      </c>
      <c r="H110" s="293">
        <f t="shared" si="35"/>
        <v>0</v>
      </c>
      <c r="I110" s="301">
        <f t="shared" si="44"/>
        <v>0</v>
      </c>
      <c r="J110" s="510">
        <f t="shared" si="36"/>
        <v>0</v>
      </c>
      <c r="K110" s="292">
        <f t="shared" si="37"/>
        <v>0</v>
      </c>
      <c r="L110" s="321">
        <f t="shared" ref="L110:L173" si="47">IF(I110&lt;$M$5,I110+J110,$M$5)</f>
        <v>0</v>
      </c>
      <c r="M110" s="300">
        <f t="shared" si="45"/>
        <v>0</v>
      </c>
      <c r="N110" s="292">
        <f t="shared" si="38"/>
        <v>0</v>
      </c>
      <c r="O110" s="292">
        <f t="shared" si="39"/>
        <v>0</v>
      </c>
      <c r="P110" s="293">
        <f t="shared" si="28"/>
        <v>0</v>
      </c>
      <c r="Q110" s="301">
        <f t="shared" si="46"/>
        <v>0</v>
      </c>
      <c r="R110" s="292">
        <f t="shared" si="40"/>
        <v>0</v>
      </c>
      <c r="S110" s="292">
        <f t="shared" si="41"/>
        <v>0</v>
      </c>
      <c r="T110" s="321">
        <f t="shared" si="30"/>
        <v>0</v>
      </c>
      <c r="U110" s="134"/>
      <c r="V110" s="134"/>
      <c r="W110" s="134"/>
      <c r="X110" s="134"/>
    </row>
    <row r="111" spans="1:24" s="1" customFormat="1" ht="15" customHeight="1">
      <c r="A111" s="409">
        <f t="shared" si="42"/>
        <v>6.7699999999999996E-2</v>
      </c>
      <c r="B111" s="406">
        <f t="shared" si="31"/>
        <v>5.5643835616438356E-3</v>
      </c>
      <c r="C111" s="197">
        <f t="shared" si="32"/>
        <v>7</v>
      </c>
      <c r="D111" s="290">
        <v>78</v>
      </c>
      <c r="E111" s="300">
        <f t="shared" si="43"/>
        <v>0</v>
      </c>
      <c r="F111" s="292">
        <f t="shared" si="33"/>
        <v>0</v>
      </c>
      <c r="G111" s="292">
        <f t="shared" si="34"/>
        <v>0</v>
      </c>
      <c r="H111" s="293">
        <f t="shared" si="35"/>
        <v>0</v>
      </c>
      <c r="I111" s="301">
        <f t="shared" si="44"/>
        <v>0</v>
      </c>
      <c r="J111" s="510">
        <f t="shared" si="36"/>
        <v>0</v>
      </c>
      <c r="K111" s="292">
        <f t="shared" si="37"/>
        <v>0</v>
      </c>
      <c r="L111" s="321">
        <f t="shared" si="47"/>
        <v>0</v>
      </c>
      <c r="M111" s="300">
        <f t="shared" si="45"/>
        <v>0</v>
      </c>
      <c r="N111" s="292">
        <f t="shared" si="38"/>
        <v>0</v>
      </c>
      <c r="O111" s="292">
        <f t="shared" si="39"/>
        <v>0</v>
      </c>
      <c r="P111" s="293">
        <f t="shared" si="28"/>
        <v>0</v>
      </c>
      <c r="Q111" s="301">
        <f t="shared" si="46"/>
        <v>0</v>
      </c>
      <c r="R111" s="292">
        <f t="shared" si="40"/>
        <v>0</v>
      </c>
      <c r="S111" s="292">
        <f t="shared" si="41"/>
        <v>0</v>
      </c>
      <c r="T111" s="321">
        <f t="shared" si="30"/>
        <v>0</v>
      </c>
      <c r="U111" s="134"/>
      <c r="V111" s="134"/>
      <c r="W111" s="134"/>
      <c r="X111" s="134"/>
    </row>
    <row r="112" spans="1:24" s="1" customFormat="1" ht="15" customHeight="1">
      <c r="A112" s="409">
        <f t="shared" si="42"/>
        <v>6.7699999999999996E-2</v>
      </c>
      <c r="B112" s="406">
        <f t="shared" si="31"/>
        <v>5.5643835616438356E-3</v>
      </c>
      <c r="C112" s="197">
        <f t="shared" si="32"/>
        <v>7</v>
      </c>
      <c r="D112" s="290">
        <v>79</v>
      </c>
      <c r="E112" s="300">
        <f t="shared" si="43"/>
        <v>0</v>
      </c>
      <c r="F112" s="292">
        <f t="shared" si="33"/>
        <v>0</v>
      </c>
      <c r="G112" s="292">
        <f t="shared" si="34"/>
        <v>0</v>
      </c>
      <c r="H112" s="293">
        <f t="shared" si="35"/>
        <v>0</v>
      </c>
      <c r="I112" s="301">
        <f t="shared" si="44"/>
        <v>0</v>
      </c>
      <c r="J112" s="510">
        <f t="shared" si="36"/>
        <v>0</v>
      </c>
      <c r="K112" s="292">
        <f t="shared" si="37"/>
        <v>0</v>
      </c>
      <c r="L112" s="321">
        <f t="shared" si="47"/>
        <v>0</v>
      </c>
      <c r="M112" s="300">
        <f t="shared" si="45"/>
        <v>0</v>
      </c>
      <c r="N112" s="292">
        <f t="shared" si="38"/>
        <v>0</v>
      </c>
      <c r="O112" s="292">
        <f t="shared" si="39"/>
        <v>0</v>
      </c>
      <c r="P112" s="293">
        <f t="shared" si="28"/>
        <v>0</v>
      </c>
      <c r="Q112" s="301">
        <f t="shared" si="46"/>
        <v>0</v>
      </c>
      <c r="R112" s="292">
        <f t="shared" si="40"/>
        <v>0</v>
      </c>
      <c r="S112" s="292">
        <f t="shared" si="41"/>
        <v>0</v>
      </c>
      <c r="T112" s="321">
        <f t="shared" si="30"/>
        <v>0</v>
      </c>
      <c r="U112" s="134"/>
      <c r="V112" s="134"/>
      <c r="W112" s="134"/>
      <c r="X112" s="134"/>
    </row>
    <row r="113" spans="1:24" s="1" customFormat="1" ht="15" customHeight="1">
      <c r="A113" s="409">
        <f t="shared" si="42"/>
        <v>6.7699999999999996E-2</v>
      </c>
      <c r="B113" s="406">
        <f t="shared" si="31"/>
        <v>5.5643835616438356E-3</v>
      </c>
      <c r="C113" s="197">
        <f t="shared" si="32"/>
        <v>7</v>
      </c>
      <c r="D113" s="290">
        <v>80</v>
      </c>
      <c r="E113" s="300">
        <f t="shared" si="43"/>
        <v>0</v>
      </c>
      <c r="F113" s="292">
        <f t="shared" si="33"/>
        <v>0</v>
      </c>
      <c r="G113" s="292">
        <f t="shared" si="34"/>
        <v>0</v>
      </c>
      <c r="H113" s="293">
        <f t="shared" si="35"/>
        <v>0</v>
      </c>
      <c r="I113" s="301">
        <f t="shared" si="44"/>
        <v>0</v>
      </c>
      <c r="J113" s="510">
        <f t="shared" si="36"/>
        <v>0</v>
      </c>
      <c r="K113" s="292">
        <f t="shared" si="37"/>
        <v>0</v>
      </c>
      <c r="L113" s="321">
        <f t="shared" si="47"/>
        <v>0</v>
      </c>
      <c r="M113" s="300">
        <f t="shared" si="45"/>
        <v>0</v>
      </c>
      <c r="N113" s="292">
        <f t="shared" si="38"/>
        <v>0</v>
      </c>
      <c r="O113" s="292">
        <f t="shared" si="39"/>
        <v>0</v>
      </c>
      <c r="P113" s="293">
        <f t="shared" si="28"/>
        <v>0</v>
      </c>
      <c r="Q113" s="301">
        <f t="shared" si="46"/>
        <v>0</v>
      </c>
      <c r="R113" s="292">
        <f t="shared" si="40"/>
        <v>0</v>
      </c>
      <c r="S113" s="292">
        <f t="shared" si="41"/>
        <v>0</v>
      </c>
      <c r="T113" s="321">
        <f t="shared" si="30"/>
        <v>0</v>
      </c>
      <c r="U113" s="134"/>
      <c r="V113" s="134"/>
      <c r="W113" s="134"/>
      <c r="X113" s="134"/>
    </row>
    <row r="114" spans="1:24" s="1" customFormat="1" ht="15" customHeight="1">
      <c r="A114" s="409">
        <f t="shared" si="42"/>
        <v>6.7699999999999996E-2</v>
      </c>
      <c r="B114" s="406">
        <f t="shared" si="31"/>
        <v>5.5643835616438356E-3</v>
      </c>
      <c r="C114" s="197">
        <f t="shared" si="32"/>
        <v>7</v>
      </c>
      <c r="D114" s="290">
        <v>81</v>
      </c>
      <c r="E114" s="300">
        <f t="shared" si="43"/>
        <v>0</v>
      </c>
      <c r="F114" s="292">
        <f t="shared" si="33"/>
        <v>0</v>
      </c>
      <c r="G114" s="292">
        <f t="shared" si="34"/>
        <v>0</v>
      </c>
      <c r="H114" s="293">
        <f t="shared" si="35"/>
        <v>0</v>
      </c>
      <c r="I114" s="301">
        <f t="shared" si="44"/>
        <v>0</v>
      </c>
      <c r="J114" s="510">
        <f t="shared" si="36"/>
        <v>0</v>
      </c>
      <c r="K114" s="292">
        <f t="shared" si="37"/>
        <v>0</v>
      </c>
      <c r="L114" s="321">
        <f t="shared" si="47"/>
        <v>0</v>
      </c>
      <c r="M114" s="300">
        <f t="shared" si="45"/>
        <v>0</v>
      </c>
      <c r="N114" s="292">
        <f t="shared" si="38"/>
        <v>0</v>
      </c>
      <c r="O114" s="292">
        <f t="shared" si="39"/>
        <v>0</v>
      </c>
      <c r="P114" s="293">
        <f t="shared" si="28"/>
        <v>0</v>
      </c>
      <c r="Q114" s="301">
        <f t="shared" si="46"/>
        <v>0</v>
      </c>
      <c r="R114" s="292">
        <f t="shared" si="40"/>
        <v>0</v>
      </c>
      <c r="S114" s="292">
        <f t="shared" si="41"/>
        <v>0</v>
      </c>
      <c r="T114" s="321">
        <f t="shared" si="30"/>
        <v>0</v>
      </c>
      <c r="U114" s="134"/>
      <c r="V114" s="134"/>
      <c r="W114" s="134"/>
      <c r="X114" s="134"/>
    </row>
    <row r="115" spans="1:24" s="1" customFormat="1" ht="15" customHeight="1">
      <c r="A115" s="409">
        <f t="shared" si="42"/>
        <v>6.7699999999999996E-2</v>
      </c>
      <c r="B115" s="406">
        <f t="shared" si="31"/>
        <v>5.5643835616438356E-3</v>
      </c>
      <c r="C115" s="197">
        <f t="shared" si="32"/>
        <v>7</v>
      </c>
      <c r="D115" s="290">
        <v>82</v>
      </c>
      <c r="E115" s="300">
        <f t="shared" si="43"/>
        <v>0</v>
      </c>
      <c r="F115" s="292">
        <f t="shared" si="33"/>
        <v>0</v>
      </c>
      <c r="G115" s="292">
        <f t="shared" si="34"/>
        <v>0</v>
      </c>
      <c r="H115" s="293">
        <f t="shared" si="35"/>
        <v>0</v>
      </c>
      <c r="I115" s="301">
        <f t="shared" si="44"/>
        <v>0</v>
      </c>
      <c r="J115" s="510">
        <f t="shared" si="36"/>
        <v>0</v>
      </c>
      <c r="K115" s="292">
        <f t="shared" si="37"/>
        <v>0</v>
      </c>
      <c r="L115" s="321">
        <f t="shared" si="47"/>
        <v>0</v>
      </c>
      <c r="M115" s="300">
        <f t="shared" si="45"/>
        <v>0</v>
      </c>
      <c r="N115" s="292">
        <f t="shared" si="38"/>
        <v>0</v>
      </c>
      <c r="O115" s="292">
        <f t="shared" si="39"/>
        <v>0</v>
      </c>
      <c r="P115" s="293">
        <f t="shared" si="28"/>
        <v>0</v>
      </c>
      <c r="Q115" s="301">
        <f t="shared" si="46"/>
        <v>0</v>
      </c>
      <c r="R115" s="292">
        <f t="shared" si="40"/>
        <v>0</v>
      </c>
      <c r="S115" s="292">
        <f t="shared" si="41"/>
        <v>0</v>
      </c>
      <c r="T115" s="321">
        <f t="shared" si="30"/>
        <v>0</v>
      </c>
      <c r="U115" s="134"/>
      <c r="V115" s="134"/>
      <c r="W115" s="134"/>
      <c r="X115" s="134"/>
    </row>
    <row r="116" spans="1:24" s="1" customFormat="1" ht="15" customHeight="1">
      <c r="A116" s="409">
        <f t="shared" si="42"/>
        <v>6.7699999999999996E-2</v>
      </c>
      <c r="B116" s="406">
        <f t="shared" si="31"/>
        <v>5.5643835616438356E-3</v>
      </c>
      <c r="C116" s="197">
        <f t="shared" si="32"/>
        <v>7</v>
      </c>
      <c r="D116" s="290">
        <v>83</v>
      </c>
      <c r="E116" s="300">
        <f t="shared" si="43"/>
        <v>0</v>
      </c>
      <c r="F116" s="292">
        <f t="shared" si="33"/>
        <v>0</v>
      </c>
      <c r="G116" s="292">
        <f t="shared" si="34"/>
        <v>0</v>
      </c>
      <c r="H116" s="293">
        <f t="shared" si="35"/>
        <v>0</v>
      </c>
      <c r="I116" s="301">
        <f t="shared" si="44"/>
        <v>0</v>
      </c>
      <c r="J116" s="510">
        <f t="shared" si="36"/>
        <v>0</v>
      </c>
      <c r="K116" s="292">
        <f t="shared" si="37"/>
        <v>0</v>
      </c>
      <c r="L116" s="321">
        <f t="shared" si="47"/>
        <v>0</v>
      </c>
      <c r="M116" s="300">
        <f t="shared" si="45"/>
        <v>0</v>
      </c>
      <c r="N116" s="292">
        <f t="shared" si="38"/>
        <v>0</v>
      </c>
      <c r="O116" s="292">
        <f t="shared" si="39"/>
        <v>0</v>
      </c>
      <c r="P116" s="293">
        <f t="shared" si="28"/>
        <v>0</v>
      </c>
      <c r="Q116" s="301">
        <f t="shared" si="46"/>
        <v>0</v>
      </c>
      <c r="R116" s="292">
        <f t="shared" si="40"/>
        <v>0</v>
      </c>
      <c r="S116" s="292">
        <f t="shared" si="41"/>
        <v>0</v>
      </c>
      <c r="T116" s="321">
        <f t="shared" si="30"/>
        <v>0</v>
      </c>
      <c r="U116" s="134"/>
      <c r="V116" s="134"/>
      <c r="W116" s="134"/>
      <c r="X116" s="134"/>
    </row>
    <row r="117" spans="1:24" s="1" customFormat="1" ht="15" customHeight="1">
      <c r="A117" s="409">
        <f t="shared" si="42"/>
        <v>6.7699999999999996E-2</v>
      </c>
      <c r="B117" s="406">
        <f t="shared" si="31"/>
        <v>5.5643835616438356E-3</v>
      </c>
      <c r="C117" s="197">
        <f t="shared" si="32"/>
        <v>7</v>
      </c>
      <c r="D117" s="290">
        <v>84</v>
      </c>
      <c r="E117" s="300">
        <f t="shared" si="43"/>
        <v>0</v>
      </c>
      <c r="F117" s="292">
        <f t="shared" si="33"/>
        <v>0</v>
      </c>
      <c r="G117" s="292">
        <f t="shared" si="34"/>
        <v>0</v>
      </c>
      <c r="H117" s="293">
        <f t="shared" si="35"/>
        <v>0</v>
      </c>
      <c r="I117" s="301">
        <f t="shared" si="44"/>
        <v>0</v>
      </c>
      <c r="J117" s="510">
        <f t="shared" si="36"/>
        <v>0</v>
      </c>
      <c r="K117" s="292">
        <f t="shared" si="37"/>
        <v>0</v>
      </c>
      <c r="L117" s="321">
        <f t="shared" si="47"/>
        <v>0</v>
      </c>
      <c r="M117" s="300">
        <f t="shared" si="45"/>
        <v>0</v>
      </c>
      <c r="N117" s="292">
        <f t="shared" si="38"/>
        <v>0</v>
      </c>
      <c r="O117" s="292">
        <f t="shared" si="39"/>
        <v>0</v>
      </c>
      <c r="P117" s="293">
        <f t="shared" si="28"/>
        <v>0</v>
      </c>
      <c r="Q117" s="301">
        <f t="shared" si="46"/>
        <v>0</v>
      </c>
      <c r="R117" s="292">
        <f t="shared" si="40"/>
        <v>0</v>
      </c>
      <c r="S117" s="292">
        <f t="shared" si="41"/>
        <v>0</v>
      </c>
      <c r="T117" s="321">
        <f t="shared" si="30"/>
        <v>0</v>
      </c>
      <c r="U117" s="134"/>
      <c r="V117" s="134"/>
      <c r="W117" s="134"/>
      <c r="X117" s="134"/>
    </row>
    <row r="118" spans="1:24" s="1" customFormat="1" ht="15" customHeight="1">
      <c r="A118" s="409">
        <f t="shared" si="42"/>
        <v>6.7699999999999996E-2</v>
      </c>
      <c r="B118" s="406">
        <f t="shared" si="31"/>
        <v>5.5643835616438356E-3</v>
      </c>
      <c r="C118" s="197">
        <f t="shared" si="32"/>
        <v>8</v>
      </c>
      <c r="D118" s="290">
        <v>85</v>
      </c>
      <c r="E118" s="300">
        <f t="shared" si="43"/>
        <v>0</v>
      </c>
      <c r="F118" s="292">
        <f t="shared" si="33"/>
        <v>0</v>
      </c>
      <c r="G118" s="292">
        <f t="shared" si="34"/>
        <v>0</v>
      </c>
      <c r="H118" s="293">
        <f t="shared" si="35"/>
        <v>0</v>
      </c>
      <c r="I118" s="301">
        <f t="shared" si="44"/>
        <v>0</v>
      </c>
      <c r="J118" s="510">
        <f t="shared" si="36"/>
        <v>0</v>
      </c>
      <c r="K118" s="292">
        <f t="shared" si="37"/>
        <v>0</v>
      </c>
      <c r="L118" s="321">
        <f t="shared" si="47"/>
        <v>0</v>
      </c>
      <c r="M118" s="300">
        <f t="shared" si="45"/>
        <v>0</v>
      </c>
      <c r="N118" s="292">
        <f t="shared" si="38"/>
        <v>0</v>
      </c>
      <c r="O118" s="292">
        <f t="shared" si="39"/>
        <v>0</v>
      </c>
      <c r="P118" s="293">
        <f t="shared" si="28"/>
        <v>0</v>
      </c>
      <c r="Q118" s="301">
        <f t="shared" si="46"/>
        <v>0</v>
      </c>
      <c r="R118" s="292">
        <f t="shared" si="40"/>
        <v>0</v>
      </c>
      <c r="S118" s="292">
        <f t="shared" si="41"/>
        <v>0</v>
      </c>
      <c r="T118" s="321">
        <f t="shared" si="30"/>
        <v>0</v>
      </c>
      <c r="U118" s="134"/>
      <c r="V118" s="134"/>
      <c r="W118" s="134"/>
      <c r="X118" s="134"/>
    </row>
    <row r="119" spans="1:24" s="1" customFormat="1" ht="15" customHeight="1">
      <c r="A119" s="409">
        <f t="shared" si="42"/>
        <v>6.7699999999999996E-2</v>
      </c>
      <c r="B119" s="406">
        <f t="shared" si="31"/>
        <v>5.5643835616438356E-3</v>
      </c>
      <c r="C119" s="197">
        <f t="shared" si="32"/>
        <v>8</v>
      </c>
      <c r="D119" s="290">
        <v>86</v>
      </c>
      <c r="E119" s="300">
        <f t="shared" si="43"/>
        <v>0</v>
      </c>
      <c r="F119" s="292">
        <f t="shared" si="33"/>
        <v>0</v>
      </c>
      <c r="G119" s="292">
        <f t="shared" si="34"/>
        <v>0</v>
      </c>
      <c r="H119" s="293">
        <f t="shared" si="35"/>
        <v>0</v>
      </c>
      <c r="I119" s="301">
        <f t="shared" si="44"/>
        <v>0</v>
      </c>
      <c r="J119" s="510">
        <f t="shared" si="36"/>
        <v>0</v>
      </c>
      <c r="K119" s="292">
        <f t="shared" si="37"/>
        <v>0</v>
      </c>
      <c r="L119" s="321">
        <f t="shared" si="47"/>
        <v>0</v>
      </c>
      <c r="M119" s="300">
        <f t="shared" si="45"/>
        <v>0</v>
      </c>
      <c r="N119" s="292">
        <f t="shared" si="38"/>
        <v>0</v>
      </c>
      <c r="O119" s="292">
        <f t="shared" si="39"/>
        <v>0</v>
      </c>
      <c r="P119" s="293">
        <f t="shared" si="28"/>
        <v>0</v>
      </c>
      <c r="Q119" s="301">
        <f t="shared" si="46"/>
        <v>0</v>
      </c>
      <c r="R119" s="292">
        <f t="shared" si="40"/>
        <v>0</v>
      </c>
      <c r="S119" s="292">
        <f t="shared" si="41"/>
        <v>0</v>
      </c>
      <c r="T119" s="321">
        <f t="shared" si="30"/>
        <v>0</v>
      </c>
      <c r="U119" s="134"/>
      <c r="V119" s="134"/>
      <c r="W119" s="134"/>
      <c r="X119" s="134"/>
    </row>
    <row r="120" spans="1:24" s="1" customFormat="1" ht="15" customHeight="1">
      <c r="A120" s="409">
        <f t="shared" si="42"/>
        <v>6.7699999999999996E-2</v>
      </c>
      <c r="B120" s="406">
        <f t="shared" si="31"/>
        <v>5.5643835616438356E-3</v>
      </c>
      <c r="C120" s="197">
        <f t="shared" si="32"/>
        <v>8</v>
      </c>
      <c r="D120" s="290">
        <v>87</v>
      </c>
      <c r="E120" s="300">
        <f t="shared" si="43"/>
        <v>0</v>
      </c>
      <c r="F120" s="292">
        <f t="shared" si="33"/>
        <v>0</v>
      </c>
      <c r="G120" s="292">
        <f t="shared" si="34"/>
        <v>0</v>
      </c>
      <c r="H120" s="293">
        <f t="shared" si="35"/>
        <v>0</v>
      </c>
      <c r="I120" s="301">
        <f t="shared" si="44"/>
        <v>0</v>
      </c>
      <c r="J120" s="510">
        <f t="shared" si="36"/>
        <v>0</v>
      </c>
      <c r="K120" s="292">
        <f t="shared" si="37"/>
        <v>0</v>
      </c>
      <c r="L120" s="321">
        <f t="shared" si="47"/>
        <v>0</v>
      </c>
      <c r="M120" s="300">
        <f t="shared" si="45"/>
        <v>0</v>
      </c>
      <c r="N120" s="292">
        <f t="shared" si="38"/>
        <v>0</v>
      </c>
      <c r="O120" s="292">
        <f t="shared" si="39"/>
        <v>0</v>
      </c>
      <c r="P120" s="293">
        <f t="shared" si="28"/>
        <v>0</v>
      </c>
      <c r="Q120" s="301">
        <f t="shared" si="46"/>
        <v>0</v>
      </c>
      <c r="R120" s="292">
        <f t="shared" si="40"/>
        <v>0</v>
      </c>
      <c r="S120" s="292">
        <f t="shared" si="41"/>
        <v>0</v>
      </c>
      <c r="T120" s="321">
        <f t="shared" si="30"/>
        <v>0</v>
      </c>
      <c r="U120" s="134"/>
      <c r="V120" s="134"/>
      <c r="W120" s="134"/>
      <c r="X120" s="134"/>
    </row>
    <row r="121" spans="1:24" s="1" customFormat="1" ht="15" customHeight="1">
      <c r="A121" s="409">
        <f t="shared" si="42"/>
        <v>6.7699999999999996E-2</v>
      </c>
      <c r="B121" s="406">
        <f t="shared" si="31"/>
        <v>5.5643835616438356E-3</v>
      </c>
      <c r="C121" s="197">
        <f t="shared" si="32"/>
        <v>8</v>
      </c>
      <c r="D121" s="290">
        <v>88</v>
      </c>
      <c r="E121" s="300">
        <f t="shared" si="43"/>
        <v>0</v>
      </c>
      <c r="F121" s="292">
        <f t="shared" si="33"/>
        <v>0</v>
      </c>
      <c r="G121" s="292">
        <f t="shared" si="34"/>
        <v>0</v>
      </c>
      <c r="H121" s="293">
        <f t="shared" si="35"/>
        <v>0</v>
      </c>
      <c r="I121" s="301">
        <f t="shared" si="44"/>
        <v>0</v>
      </c>
      <c r="J121" s="510">
        <f t="shared" si="36"/>
        <v>0</v>
      </c>
      <c r="K121" s="292">
        <f t="shared" si="37"/>
        <v>0</v>
      </c>
      <c r="L121" s="321">
        <f t="shared" si="47"/>
        <v>0</v>
      </c>
      <c r="M121" s="300">
        <f t="shared" si="45"/>
        <v>0</v>
      </c>
      <c r="N121" s="292">
        <f t="shared" si="38"/>
        <v>0</v>
      </c>
      <c r="O121" s="292">
        <f t="shared" si="39"/>
        <v>0</v>
      </c>
      <c r="P121" s="293">
        <f t="shared" si="28"/>
        <v>0</v>
      </c>
      <c r="Q121" s="301">
        <f t="shared" si="46"/>
        <v>0</v>
      </c>
      <c r="R121" s="292">
        <f t="shared" si="40"/>
        <v>0</v>
      </c>
      <c r="S121" s="292">
        <f t="shared" si="41"/>
        <v>0</v>
      </c>
      <c r="T121" s="321">
        <f t="shared" si="30"/>
        <v>0</v>
      </c>
      <c r="U121" s="134"/>
      <c r="V121" s="134"/>
      <c r="W121" s="134"/>
      <c r="X121" s="134"/>
    </row>
    <row r="122" spans="1:24" s="1" customFormat="1" ht="15" customHeight="1">
      <c r="A122" s="409">
        <f t="shared" si="42"/>
        <v>6.7699999999999996E-2</v>
      </c>
      <c r="B122" s="406">
        <f t="shared" si="31"/>
        <v>5.5643835616438356E-3</v>
      </c>
      <c r="C122" s="197">
        <f t="shared" si="32"/>
        <v>8</v>
      </c>
      <c r="D122" s="290">
        <v>89</v>
      </c>
      <c r="E122" s="300">
        <f t="shared" si="43"/>
        <v>0</v>
      </c>
      <c r="F122" s="292">
        <f t="shared" si="33"/>
        <v>0</v>
      </c>
      <c r="G122" s="292">
        <f t="shared" si="34"/>
        <v>0</v>
      </c>
      <c r="H122" s="293">
        <f t="shared" si="35"/>
        <v>0</v>
      </c>
      <c r="I122" s="301">
        <f t="shared" si="44"/>
        <v>0</v>
      </c>
      <c r="J122" s="510">
        <f t="shared" si="36"/>
        <v>0</v>
      </c>
      <c r="K122" s="292">
        <f t="shared" si="37"/>
        <v>0</v>
      </c>
      <c r="L122" s="321">
        <f t="shared" si="47"/>
        <v>0</v>
      </c>
      <c r="M122" s="300">
        <f t="shared" si="45"/>
        <v>0</v>
      </c>
      <c r="N122" s="292">
        <f t="shared" si="38"/>
        <v>0</v>
      </c>
      <c r="O122" s="292">
        <f t="shared" si="39"/>
        <v>0</v>
      </c>
      <c r="P122" s="293">
        <f t="shared" si="28"/>
        <v>0</v>
      </c>
      <c r="Q122" s="301">
        <f t="shared" si="46"/>
        <v>0</v>
      </c>
      <c r="R122" s="292">
        <f t="shared" si="40"/>
        <v>0</v>
      </c>
      <c r="S122" s="292">
        <f t="shared" si="41"/>
        <v>0</v>
      </c>
      <c r="T122" s="321">
        <f t="shared" si="30"/>
        <v>0</v>
      </c>
      <c r="U122" s="134"/>
      <c r="V122" s="134"/>
      <c r="W122" s="134"/>
      <c r="X122" s="134"/>
    </row>
    <row r="123" spans="1:24" s="1" customFormat="1" ht="15" customHeight="1">
      <c r="A123" s="409">
        <f t="shared" si="42"/>
        <v>6.7699999999999996E-2</v>
      </c>
      <c r="B123" s="406">
        <f t="shared" si="31"/>
        <v>5.5643835616438356E-3</v>
      </c>
      <c r="C123" s="197">
        <f t="shared" si="32"/>
        <v>8</v>
      </c>
      <c r="D123" s="290">
        <v>90</v>
      </c>
      <c r="E123" s="300">
        <f t="shared" si="43"/>
        <v>0</v>
      </c>
      <c r="F123" s="292">
        <f t="shared" si="33"/>
        <v>0</v>
      </c>
      <c r="G123" s="292">
        <f t="shared" si="34"/>
        <v>0</v>
      </c>
      <c r="H123" s="293">
        <f t="shared" si="35"/>
        <v>0</v>
      </c>
      <c r="I123" s="301">
        <f t="shared" si="44"/>
        <v>0</v>
      </c>
      <c r="J123" s="510">
        <f t="shared" si="36"/>
        <v>0</v>
      </c>
      <c r="K123" s="292">
        <f t="shared" si="37"/>
        <v>0</v>
      </c>
      <c r="L123" s="321">
        <f t="shared" si="47"/>
        <v>0</v>
      </c>
      <c r="M123" s="300">
        <f t="shared" si="45"/>
        <v>0</v>
      </c>
      <c r="N123" s="292">
        <f t="shared" si="38"/>
        <v>0</v>
      </c>
      <c r="O123" s="292">
        <f t="shared" si="39"/>
        <v>0</v>
      </c>
      <c r="P123" s="293">
        <f t="shared" si="28"/>
        <v>0</v>
      </c>
      <c r="Q123" s="301">
        <f t="shared" si="46"/>
        <v>0</v>
      </c>
      <c r="R123" s="292">
        <f t="shared" si="40"/>
        <v>0</v>
      </c>
      <c r="S123" s="292">
        <f t="shared" si="41"/>
        <v>0</v>
      </c>
      <c r="T123" s="321">
        <f t="shared" si="30"/>
        <v>0</v>
      </c>
      <c r="U123" s="134"/>
      <c r="V123" s="134"/>
      <c r="W123" s="134"/>
      <c r="X123" s="134"/>
    </row>
    <row r="124" spans="1:24" s="1" customFormat="1" ht="15" customHeight="1">
      <c r="A124" s="409">
        <f t="shared" si="42"/>
        <v>6.7699999999999996E-2</v>
      </c>
      <c r="B124" s="406">
        <f t="shared" si="31"/>
        <v>5.5643835616438356E-3</v>
      </c>
      <c r="C124" s="197">
        <f t="shared" si="32"/>
        <v>8</v>
      </c>
      <c r="D124" s="290">
        <v>91</v>
      </c>
      <c r="E124" s="300">
        <f t="shared" si="43"/>
        <v>0</v>
      </c>
      <c r="F124" s="292">
        <f t="shared" si="33"/>
        <v>0</v>
      </c>
      <c r="G124" s="292">
        <f t="shared" si="34"/>
        <v>0</v>
      </c>
      <c r="H124" s="293">
        <f t="shared" si="35"/>
        <v>0</v>
      </c>
      <c r="I124" s="301">
        <f t="shared" si="44"/>
        <v>0</v>
      </c>
      <c r="J124" s="510">
        <f t="shared" si="36"/>
        <v>0</v>
      </c>
      <c r="K124" s="292">
        <f t="shared" si="37"/>
        <v>0</v>
      </c>
      <c r="L124" s="321">
        <f t="shared" si="47"/>
        <v>0</v>
      </c>
      <c r="M124" s="300">
        <f t="shared" si="45"/>
        <v>0</v>
      </c>
      <c r="N124" s="292">
        <f t="shared" si="38"/>
        <v>0</v>
      </c>
      <c r="O124" s="292">
        <f t="shared" si="39"/>
        <v>0</v>
      </c>
      <c r="P124" s="293">
        <f t="shared" si="28"/>
        <v>0</v>
      </c>
      <c r="Q124" s="301">
        <f t="shared" si="46"/>
        <v>0</v>
      </c>
      <c r="R124" s="292">
        <f t="shared" si="40"/>
        <v>0</v>
      </c>
      <c r="S124" s="292">
        <f t="shared" si="41"/>
        <v>0</v>
      </c>
      <c r="T124" s="321">
        <f t="shared" si="30"/>
        <v>0</v>
      </c>
      <c r="U124" s="134"/>
      <c r="V124" s="134"/>
      <c r="W124" s="134"/>
      <c r="X124" s="134"/>
    </row>
    <row r="125" spans="1:24" s="1" customFormat="1" ht="15" customHeight="1">
      <c r="A125" s="409">
        <f t="shared" si="42"/>
        <v>6.7699999999999996E-2</v>
      </c>
      <c r="B125" s="406">
        <f t="shared" si="31"/>
        <v>5.5643835616438356E-3</v>
      </c>
      <c r="C125" s="197">
        <f t="shared" si="32"/>
        <v>8</v>
      </c>
      <c r="D125" s="290">
        <v>92</v>
      </c>
      <c r="E125" s="300">
        <f t="shared" si="43"/>
        <v>0</v>
      </c>
      <c r="F125" s="292">
        <f t="shared" si="33"/>
        <v>0</v>
      </c>
      <c r="G125" s="292">
        <f t="shared" si="34"/>
        <v>0</v>
      </c>
      <c r="H125" s="293">
        <f t="shared" si="35"/>
        <v>0</v>
      </c>
      <c r="I125" s="301">
        <f t="shared" si="44"/>
        <v>0</v>
      </c>
      <c r="J125" s="510">
        <f t="shared" si="36"/>
        <v>0</v>
      </c>
      <c r="K125" s="292">
        <f t="shared" si="37"/>
        <v>0</v>
      </c>
      <c r="L125" s="321">
        <f t="shared" si="47"/>
        <v>0</v>
      </c>
      <c r="M125" s="300">
        <f t="shared" si="45"/>
        <v>0</v>
      </c>
      <c r="N125" s="292">
        <f t="shared" si="38"/>
        <v>0</v>
      </c>
      <c r="O125" s="292">
        <f t="shared" si="39"/>
        <v>0</v>
      </c>
      <c r="P125" s="293">
        <f t="shared" si="28"/>
        <v>0</v>
      </c>
      <c r="Q125" s="301">
        <f t="shared" si="46"/>
        <v>0</v>
      </c>
      <c r="R125" s="292">
        <f t="shared" si="40"/>
        <v>0</v>
      </c>
      <c r="S125" s="292">
        <f t="shared" si="41"/>
        <v>0</v>
      </c>
      <c r="T125" s="321">
        <f t="shared" si="30"/>
        <v>0</v>
      </c>
      <c r="U125" s="134"/>
      <c r="V125" s="134"/>
      <c r="W125" s="134"/>
      <c r="X125" s="134"/>
    </row>
    <row r="126" spans="1:24" s="1" customFormat="1" ht="15" customHeight="1">
      <c r="A126" s="409">
        <f t="shared" si="42"/>
        <v>6.7699999999999996E-2</v>
      </c>
      <c r="B126" s="406">
        <f t="shared" si="31"/>
        <v>5.5643835616438356E-3</v>
      </c>
      <c r="C126" s="197">
        <f t="shared" si="32"/>
        <v>8</v>
      </c>
      <c r="D126" s="290">
        <v>93</v>
      </c>
      <c r="E126" s="300">
        <f t="shared" si="43"/>
        <v>0</v>
      </c>
      <c r="F126" s="292">
        <f t="shared" si="33"/>
        <v>0</v>
      </c>
      <c r="G126" s="292">
        <f t="shared" si="34"/>
        <v>0</v>
      </c>
      <c r="H126" s="293">
        <f t="shared" si="35"/>
        <v>0</v>
      </c>
      <c r="I126" s="301">
        <f t="shared" si="44"/>
        <v>0</v>
      </c>
      <c r="J126" s="510">
        <f t="shared" si="36"/>
        <v>0</v>
      </c>
      <c r="K126" s="292">
        <f t="shared" si="37"/>
        <v>0</v>
      </c>
      <c r="L126" s="321">
        <f t="shared" si="47"/>
        <v>0</v>
      </c>
      <c r="M126" s="300">
        <f t="shared" si="45"/>
        <v>0</v>
      </c>
      <c r="N126" s="292">
        <f t="shared" si="38"/>
        <v>0</v>
      </c>
      <c r="O126" s="292">
        <f t="shared" si="39"/>
        <v>0</v>
      </c>
      <c r="P126" s="293">
        <f t="shared" si="28"/>
        <v>0</v>
      </c>
      <c r="Q126" s="301">
        <f t="shared" si="46"/>
        <v>0</v>
      </c>
      <c r="R126" s="292">
        <f t="shared" si="40"/>
        <v>0</v>
      </c>
      <c r="S126" s="292">
        <f t="shared" si="41"/>
        <v>0</v>
      </c>
      <c r="T126" s="321">
        <f t="shared" si="30"/>
        <v>0</v>
      </c>
      <c r="U126" s="134"/>
      <c r="V126" s="134"/>
      <c r="W126" s="134"/>
      <c r="X126" s="134"/>
    </row>
    <row r="127" spans="1:24" s="1" customFormat="1" ht="15" customHeight="1">
      <c r="A127" s="409">
        <f t="shared" si="42"/>
        <v>6.7699999999999996E-2</v>
      </c>
      <c r="B127" s="406">
        <f t="shared" si="31"/>
        <v>5.5643835616438356E-3</v>
      </c>
      <c r="C127" s="197">
        <f t="shared" si="32"/>
        <v>8</v>
      </c>
      <c r="D127" s="290">
        <v>94</v>
      </c>
      <c r="E127" s="300">
        <f t="shared" si="43"/>
        <v>0</v>
      </c>
      <c r="F127" s="292">
        <f t="shared" si="33"/>
        <v>0</v>
      </c>
      <c r="G127" s="292">
        <f t="shared" si="34"/>
        <v>0</v>
      </c>
      <c r="H127" s="293">
        <f t="shared" si="35"/>
        <v>0</v>
      </c>
      <c r="I127" s="301">
        <f t="shared" si="44"/>
        <v>0</v>
      </c>
      <c r="J127" s="510">
        <f t="shared" si="36"/>
        <v>0</v>
      </c>
      <c r="K127" s="292">
        <f t="shared" si="37"/>
        <v>0</v>
      </c>
      <c r="L127" s="321">
        <f t="shared" si="47"/>
        <v>0</v>
      </c>
      <c r="M127" s="300">
        <f t="shared" si="45"/>
        <v>0</v>
      </c>
      <c r="N127" s="292">
        <f t="shared" si="38"/>
        <v>0</v>
      </c>
      <c r="O127" s="292">
        <f t="shared" si="39"/>
        <v>0</v>
      </c>
      <c r="P127" s="293">
        <f t="shared" si="28"/>
        <v>0</v>
      </c>
      <c r="Q127" s="301">
        <f t="shared" si="46"/>
        <v>0</v>
      </c>
      <c r="R127" s="292">
        <f t="shared" si="40"/>
        <v>0</v>
      </c>
      <c r="S127" s="292">
        <f t="shared" si="41"/>
        <v>0</v>
      </c>
      <c r="T127" s="321">
        <f t="shared" si="30"/>
        <v>0</v>
      </c>
      <c r="U127" s="134"/>
      <c r="V127" s="134"/>
      <c r="W127" s="134"/>
      <c r="X127" s="134"/>
    </row>
    <row r="128" spans="1:24" s="1" customFormat="1" ht="15" customHeight="1">
      <c r="A128" s="409">
        <f t="shared" si="42"/>
        <v>6.7699999999999996E-2</v>
      </c>
      <c r="B128" s="406">
        <f t="shared" si="31"/>
        <v>5.5643835616438356E-3</v>
      </c>
      <c r="C128" s="197">
        <f t="shared" si="32"/>
        <v>8</v>
      </c>
      <c r="D128" s="290">
        <v>95</v>
      </c>
      <c r="E128" s="300">
        <f t="shared" si="43"/>
        <v>0</v>
      </c>
      <c r="F128" s="292">
        <f t="shared" si="33"/>
        <v>0</v>
      </c>
      <c r="G128" s="292">
        <f t="shared" si="34"/>
        <v>0</v>
      </c>
      <c r="H128" s="293">
        <f t="shared" si="35"/>
        <v>0</v>
      </c>
      <c r="I128" s="301">
        <f t="shared" si="44"/>
        <v>0</v>
      </c>
      <c r="J128" s="510">
        <f t="shared" si="36"/>
        <v>0</v>
      </c>
      <c r="K128" s="292">
        <f t="shared" si="37"/>
        <v>0</v>
      </c>
      <c r="L128" s="321">
        <f t="shared" si="47"/>
        <v>0</v>
      </c>
      <c r="M128" s="300">
        <f t="shared" si="45"/>
        <v>0</v>
      </c>
      <c r="N128" s="292">
        <f t="shared" si="38"/>
        <v>0</v>
      </c>
      <c r="O128" s="292">
        <f t="shared" si="39"/>
        <v>0</v>
      </c>
      <c r="P128" s="293">
        <f t="shared" si="28"/>
        <v>0</v>
      </c>
      <c r="Q128" s="301">
        <f t="shared" si="46"/>
        <v>0</v>
      </c>
      <c r="R128" s="292">
        <f t="shared" si="40"/>
        <v>0</v>
      </c>
      <c r="S128" s="292">
        <f t="shared" si="41"/>
        <v>0</v>
      </c>
      <c r="T128" s="321">
        <f t="shared" si="30"/>
        <v>0</v>
      </c>
      <c r="U128" s="134"/>
      <c r="V128" s="134"/>
      <c r="W128" s="134"/>
      <c r="X128" s="134"/>
    </row>
    <row r="129" spans="1:24" s="1" customFormat="1" ht="15" customHeight="1">
      <c r="A129" s="409">
        <f t="shared" si="42"/>
        <v>6.7699999999999996E-2</v>
      </c>
      <c r="B129" s="406">
        <f t="shared" si="31"/>
        <v>5.5643835616438356E-3</v>
      </c>
      <c r="C129" s="197">
        <f t="shared" si="32"/>
        <v>8</v>
      </c>
      <c r="D129" s="290">
        <v>96</v>
      </c>
      <c r="E129" s="300">
        <f t="shared" si="43"/>
        <v>0</v>
      </c>
      <c r="F129" s="292">
        <f t="shared" si="33"/>
        <v>0</v>
      </c>
      <c r="G129" s="292">
        <f t="shared" si="34"/>
        <v>0</v>
      </c>
      <c r="H129" s="293">
        <f t="shared" si="35"/>
        <v>0</v>
      </c>
      <c r="I129" s="301">
        <f t="shared" si="44"/>
        <v>0</v>
      </c>
      <c r="J129" s="510">
        <f t="shared" si="36"/>
        <v>0</v>
      </c>
      <c r="K129" s="292">
        <f t="shared" si="37"/>
        <v>0</v>
      </c>
      <c r="L129" s="321">
        <f t="shared" si="47"/>
        <v>0</v>
      </c>
      <c r="M129" s="300">
        <f t="shared" si="45"/>
        <v>0</v>
      </c>
      <c r="N129" s="292">
        <f t="shared" si="38"/>
        <v>0</v>
      </c>
      <c r="O129" s="292">
        <f t="shared" si="39"/>
        <v>0</v>
      </c>
      <c r="P129" s="293">
        <f t="shared" si="28"/>
        <v>0</v>
      </c>
      <c r="Q129" s="301">
        <f t="shared" si="46"/>
        <v>0</v>
      </c>
      <c r="R129" s="292">
        <f t="shared" si="40"/>
        <v>0</v>
      </c>
      <c r="S129" s="292">
        <f t="shared" si="41"/>
        <v>0</v>
      </c>
      <c r="T129" s="321">
        <f t="shared" si="30"/>
        <v>0</v>
      </c>
      <c r="U129" s="134"/>
      <c r="V129" s="134"/>
      <c r="W129" s="134"/>
      <c r="X129" s="134"/>
    </row>
    <row r="130" spans="1:24" s="1" customFormat="1" ht="15" customHeight="1">
      <c r="A130" s="409">
        <f t="shared" si="42"/>
        <v>6.7699999999999996E-2</v>
      </c>
      <c r="B130" s="406">
        <f t="shared" si="31"/>
        <v>5.5643835616438356E-3</v>
      </c>
      <c r="C130" s="197">
        <f t="shared" si="32"/>
        <v>9</v>
      </c>
      <c r="D130" s="290">
        <v>97</v>
      </c>
      <c r="E130" s="300">
        <f t="shared" si="43"/>
        <v>0</v>
      </c>
      <c r="F130" s="292">
        <f t="shared" si="33"/>
        <v>0</v>
      </c>
      <c r="G130" s="292">
        <f t="shared" si="34"/>
        <v>0</v>
      </c>
      <c r="H130" s="293">
        <f t="shared" si="35"/>
        <v>0</v>
      </c>
      <c r="I130" s="301">
        <f t="shared" si="44"/>
        <v>0</v>
      </c>
      <c r="J130" s="510">
        <f t="shared" si="36"/>
        <v>0</v>
      </c>
      <c r="K130" s="292">
        <f t="shared" si="37"/>
        <v>0</v>
      </c>
      <c r="L130" s="321">
        <f t="shared" si="47"/>
        <v>0</v>
      </c>
      <c r="M130" s="300">
        <f t="shared" si="45"/>
        <v>0</v>
      </c>
      <c r="N130" s="292">
        <f t="shared" si="38"/>
        <v>0</v>
      </c>
      <c r="O130" s="292">
        <f t="shared" si="39"/>
        <v>0</v>
      </c>
      <c r="P130" s="293">
        <f t="shared" si="28"/>
        <v>0</v>
      </c>
      <c r="Q130" s="301">
        <f t="shared" si="46"/>
        <v>0</v>
      </c>
      <c r="R130" s="292">
        <f t="shared" si="40"/>
        <v>0</v>
      </c>
      <c r="S130" s="292">
        <f t="shared" si="41"/>
        <v>0</v>
      </c>
      <c r="T130" s="321">
        <f t="shared" si="30"/>
        <v>0</v>
      </c>
      <c r="U130" s="134"/>
      <c r="V130" s="134"/>
      <c r="W130" s="134"/>
      <c r="X130" s="134"/>
    </row>
    <row r="131" spans="1:24" s="1" customFormat="1" ht="15" customHeight="1">
      <c r="A131" s="409">
        <f t="shared" si="42"/>
        <v>6.7699999999999996E-2</v>
      </c>
      <c r="B131" s="406">
        <f t="shared" si="31"/>
        <v>5.5643835616438356E-3</v>
      </c>
      <c r="C131" s="197">
        <f t="shared" si="32"/>
        <v>9</v>
      </c>
      <c r="D131" s="290">
        <v>98</v>
      </c>
      <c r="E131" s="300">
        <f t="shared" si="43"/>
        <v>0</v>
      </c>
      <c r="F131" s="292">
        <f t="shared" si="33"/>
        <v>0</v>
      </c>
      <c r="G131" s="292">
        <f t="shared" si="34"/>
        <v>0</v>
      </c>
      <c r="H131" s="293">
        <f t="shared" si="35"/>
        <v>0</v>
      </c>
      <c r="I131" s="301">
        <f t="shared" si="44"/>
        <v>0</v>
      </c>
      <c r="J131" s="510">
        <f t="shared" si="36"/>
        <v>0</v>
      </c>
      <c r="K131" s="292">
        <f t="shared" si="37"/>
        <v>0</v>
      </c>
      <c r="L131" s="321">
        <f t="shared" si="47"/>
        <v>0</v>
      </c>
      <c r="M131" s="300">
        <f t="shared" si="45"/>
        <v>0</v>
      </c>
      <c r="N131" s="292">
        <f t="shared" si="38"/>
        <v>0</v>
      </c>
      <c r="O131" s="292">
        <f t="shared" si="39"/>
        <v>0</v>
      </c>
      <c r="P131" s="293">
        <f t="shared" si="28"/>
        <v>0</v>
      </c>
      <c r="Q131" s="301">
        <f t="shared" si="46"/>
        <v>0</v>
      </c>
      <c r="R131" s="292">
        <f t="shared" si="40"/>
        <v>0</v>
      </c>
      <c r="S131" s="292">
        <f t="shared" si="41"/>
        <v>0</v>
      </c>
      <c r="T131" s="321">
        <f t="shared" si="30"/>
        <v>0</v>
      </c>
      <c r="U131" s="134"/>
      <c r="V131" s="134"/>
      <c r="W131" s="134"/>
      <c r="X131" s="134"/>
    </row>
    <row r="132" spans="1:24" s="1" customFormat="1" ht="15" customHeight="1">
      <c r="A132" s="409">
        <f t="shared" si="42"/>
        <v>6.7699999999999996E-2</v>
      </c>
      <c r="B132" s="406">
        <f t="shared" si="31"/>
        <v>5.5643835616438356E-3</v>
      </c>
      <c r="C132" s="197">
        <f t="shared" si="32"/>
        <v>9</v>
      </c>
      <c r="D132" s="290">
        <v>99</v>
      </c>
      <c r="E132" s="300">
        <f t="shared" si="43"/>
        <v>0</v>
      </c>
      <c r="F132" s="292">
        <f t="shared" si="33"/>
        <v>0</v>
      </c>
      <c r="G132" s="292">
        <f t="shared" si="34"/>
        <v>0</v>
      </c>
      <c r="H132" s="293">
        <f t="shared" si="35"/>
        <v>0</v>
      </c>
      <c r="I132" s="301">
        <f t="shared" si="44"/>
        <v>0</v>
      </c>
      <c r="J132" s="510">
        <f t="shared" si="36"/>
        <v>0</v>
      </c>
      <c r="K132" s="292">
        <f t="shared" si="37"/>
        <v>0</v>
      </c>
      <c r="L132" s="321">
        <f t="shared" si="47"/>
        <v>0</v>
      </c>
      <c r="M132" s="300">
        <f t="shared" si="45"/>
        <v>0</v>
      </c>
      <c r="N132" s="292">
        <f t="shared" si="38"/>
        <v>0</v>
      </c>
      <c r="O132" s="292">
        <f t="shared" si="39"/>
        <v>0</v>
      </c>
      <c r="P132" s="293">
        <f t="shared" si="28"/>
        <v>0</v>
      </c>
      <c r="Q132" s="301">
        <f t="shared" si="46"/>
        <v>0</v>
      </c>
      <c r="R132" s="292">
        <f t="shared" si="40"/>
        <v>0</v>
      </c>
      <c r="S132" s="292">
        <f t="shared" si="41"/>
        <v>0</v>
      </c>
      <c r="T132" s="321">
        <f t="shared" si="30"/>
        <v>0</v>
      </c>
      <c r="U132" s="134"/>
      <c r="V132" s="134"/>
      <c r="W132" s="134"/>
      <c r="X132" s="134"/>
    </row>
    <row r="133" spans="1:24" s="1" customFormat="1" ht="15" customHeight="1">
      <c r="A133" s="409">
        <f t="shared" si="42"/>
        <v>6.7699999999999996E-2</v>
      </c>
      <c r="B133" s="406">
        <f t="shared" si="31"/>
        <v>5.5643835616438356E-3</v>
      </c>
      <c r="C133" s="197">
        <f t="shared" si="32"/>
        <v>9</v>
      </c>
      <c r="D133" s="290">
        <v>100</v>
      </c>
      <c r="E133" s="300">
        <f t="shared" si="43"/>
        <v>0</v>
      </c>
      <c r="F133" s="292">
        <f t="shared" si="33"/>
        <v>0</v>
      </c>
      <c r="G133" s="292">
        <f t="shared" si="34"/>
        <v>0</v>
      </c>
      <c r="H133" s="293">
        <f t="shared" si="35"/>
        <v>0</v>
      </c>
      <c r="I133" s="301">
        <f t="shared" si="44"/>
        <v>0</v>
      </c>
      <c r="J133" s="510">
        <f t="shared" si="36"/>
        <v>0</v>
      </c>
      <c r="K133" s="292">
        <f t="shared" si="37"/>
        <v>0</v>
      </c>
      <c r="L133" s="321">
        <f t="shared" si="47"/>
        <v>0</v>
      </c>
      <c r="M133" s="300">
        <f t="shared" si="45"/>
        <v>0</v>
      </c>
      <c r="N133" s="292">
        <f t="shared" si="38"/>
        <v>0</v>
      </c>
      <c r="O133" s="292">
        <f t="shared" si="39"/>
        <v>0</v>
      </c>
      <c r="P133" s="293">
        <f t="shared" si="28"/>
        <v>0</v>
      </c>
      <c r="Q133" s="301">
        <f t="shared" si="46"/>
        <v>0</v>
      </c>
      <c r="R133" s="292">
        <f t="shared" si="40"/>
        <v>0</v>
      </c>
      <c r="S133" s="292">
        <f t="shared" si="41"/>
        <v>0</v>
      </c>
      <c r="T133" s="321">
        <f t="shared" si="30"/>
        <v>0</v>
      </c>
      <c r="U133" s="134"/>
      <c r="V133" s="134"/>
      <c r="W133" s="134"/>
      <c r="X133" s="134"/>
    </row>
    <row r="134" spans="1:24" s="1" customFormat="1" ht="15" customHeight="1">
      <c r="A134" s="409">
        <f t="shared" si="42"/>
        <v>6.7699999999999996E-2</v>
      </c>
      <c r="B134" s="406">
        <f t="shared" si="31"/>
        <v>5.5643835616438356E-3</v>
      </c>
      <c r="C134" s="197">
        <f t="shared" si="32"/>
        <v>9</v>
      </c>
      <c r="D134" s="290">
        <v>101</v>
      </c>
      <c r="E134" s="300">
        <f t="shared" si="43"/>
        <v>0</v>
      </c>
      <c r="F134" s="292">
        <f t="shared" si="33"/>
        <v>0</v>
      </c>
      <c r="G134" s="292">
        <f t="shared" si="34"/>
        <v>0</v>
      </c>
      <c r="H134" s="293">
        <f t="shared" si="35"/>
        <v>0</v>
      </c>
      <c r="I134" s="301">
        <f t="shared" si="44"/>
        <v>0</v>
      </c>
      <c r="J134" s="510">
        <f t="shared" si="36"/>
        <v>0</v>
      </c>
      <c r="K134" s="292">
        <f t="shared" si="37"/>
        <v>0</v>
      </c>
      <c r="L134" s="321">
        <f t="shared" si="47"/>
        <v>0</v>
      </c>
      <c r="M134" s="300">
        <f t="shared" si="45"/>
        <v>0</v>
      </c>
      <c r="N134" s="292">
        <f t="shared" si="38"/>
        <v>0</v>
      </c>
      <c r="O134" s="292">
        <f t="shared" si="39"/>
        <v>0</v>
      </c>
      <c r="P134" s="293">
        <f t="shared" si="28"/>
        <v>0</v>
      </c>
      <c r="Q134" s="301">
        <f t="shared" si="46"/>
        <v>0</v>
      </c>
      <c r="R134" s="292">
        <f t="shared" si="40"/>
        <v>0</v>
      </c>
      <c r="S134" s="292">
        <f t="shared" si="41"/>
        <v>0</v>
      </c>
      <c r="T134" s="321">
        <f t="shared" si="30"/>
        <v>0</v>
      </c>
      <c r="U134" s="134"/>
      <c r="V134" s="134"/>
      <c r="W134" s="134"/>
      <c r="X134" s="134"/>
    </row>
    <row r="135" spans="1:24" s="1" customFormat="1" ht="15" customHeight="1">
      <c r="A135" s="409">
        <f t="shared" si="42"/>
        <v>6.7699999999999996E-2</v>
      </c>
      <c r="B135" s="406">
        <f t="shared" si="31"/>
        <v>5.5643835616438356E-3</v>
      </c>
      <c r="C135" s="197">
        <f t="shared" si="32"/>
        <v>9</v>
      </c>
      <c r="D135" s="290">
        <v>102</v>
      </c>
      <c r="E135" s="300">
        <f t="shared" si="43"/>
        <v>0</v>
      </c>
      <c r="F135" s="292">
        <f t="shared" si="33"/>
        <v>0</v>
      </c>
      <c r="G135" s="292">
        <f t="shared" si="34"/>
        <v>0</v>
      </c>
      <c r="H135" s="293">
        <f t="shared" si="35"/>
        <v>0</v>
      </c>
      <c r="I135" s="301">
        <f t="shared" si="44"/>
        <v>0</v>
      </c>
      <c r="J135" s="510">
        <f t="shared" si="36"/>
        <v>0</v>
      </c>
      <c r="K135" s="292">
        <f t="shared" si="37"/>
        <v>0</v>
      </c>
      <c r="L135" s="321">
        <f t="shared" si="47"/>
        <v>0</v>
      </c>
      <c r="M135" s="300">
        <f t="shared" si="45"/>
        <v>0</v>
      </c>
      <c r="N135" s="292">
        <f t="shared" si="38"/>
        <v>0</v>
      </c>
      <c r="O135" s="292">
        <f t="shared" si="39"/>
        <v>0</v>
      </c>
      <c r="P135" s="293">
        <f t="shared" si="28"/>
        <v>0</v>
      </c>
      <c r="Q135" s="301">
        <f t="shared" si="46"/>
        <v>0</v>
      </c>
      <c r="R135" s="292">
        <f t="shared" si="40"/>
        <v>0</v>
      </c>
      <c r="S135" s="292">
        <f t="shared" si="41"/>
        <v>0</v>
      </c>
      <c r="T135" s="321">
        <f t="shared" si="30"/>
        <v>0</v>
      </c>
      <c r="U135" s="134"/>
      <c r="V135" s="134"/>
      <c r="W135" s="134"/>
      <c r="X135" s="134"/>
    </row>
    <row r="136" spans="1:24" s="1" customFormat="1" ht="15" customHeight="1">
      <c r="A136" s="409">
        <f t="shared" si="42"/>
        <v>6.7699999999999996E-2</v>
      </c>
      <c r="B136" s="406">
        <f t="shared" si="31"/>
        <v>5.5643835616438356E-3</v>
      </c>
      <c r="C136" s="197">
        <f t="shared" si="32"/>
        <v>9</v>
      </c>
      <c r="D136" s="290">
        <v>103</v>
      </c>
      <c r="E136" s="300">
        <f t="shared" si="43"/>
        <v>0</v>
      </c>
      <c r="F136" s="292">
        <f t="shared" si="33"/>
        <v>0</v>
      </c>
      <c r="G136" s="292">
        <f t="shared" si="34"/>
        <v>0</v>
      </c>
      <c r="H136" s="293">
        <f t="shared" si="35"/>
        <v>0</v>
      </c>
      <c r="I136" s="301">
        <f t="shared" si="44"/>
        <v>0</v>
      </c>
      <c r="J136" s="510">
        <f t="shared" si="36"/>
        <v>0</v>
      </c>
      <c r="K136" s="292">
        <f t="shared" si="37"/>
        <v>0</v>
      </c>
      <c r="L136" s="321">
        <f t="shared" si="47"/>
        <v>0</v>
      </c>
      <c r="M136" s="300">
        <f t="shared" si="45"/>
        <v>0</v>
      </c>
      <c r="N136" s="292">
        <f t="shared" si="38"/>
        <v>0</v>
      </c>
      <c r="O136" s="292">
        <f t="shared" si="39"/>
        <v>0</v>
      </c>
      <c r="P136" s="293">
        <f t="shared" si="28"/>
        <v>0</v>
      </c>
      <c r="Q136" s="301">
        <f t="shared" si="46"/>
        <v>0</v>
      </c>
      <c r="R136" s="292">
        <f t="shared" si="40"/>
        <v>0</v>
      </c>
      <c r="S136" s="292">
        <f t="shared" si="41"/>
        <v>0</v>
      </c>
      <c r="T136" s="321">
        <f t="shared" si="30"/>
        <v>0</v>
      </c>
      <c r="U136" s="134"/>
      <c r="V136" s="134"/>
      <c r="W136" s="134"/>
      <c r="X136" s="134"/>
    </row>
    <row r="137" spans="1:24" s="1" customFormat="1" ht="15" customHeight="1">
      <c r="A137" s="409">
        <f t="shared" si="42"/>
        <v>6.7699999999999996E-2</v>
      </c>
      <c r="B137" s="406">
        <f t="shared" si="31"/>
        <v>5.5643835616438356E-3</v>
      </c>
      <c r="C137" s="197">
        <f t="shared" si="32"/>
        <v>9</v>
      </c>
      <c r="D137" s="290">
        <v>104</v>
      </c>
      <c r="E137" s="300">
        <f t="shared" si="43"/>
        <v>0</v>
      </c>
      <c r="F137" s="292">
        <f t="shared" si="33"/>
        <v>0</v>
      </c>
      <c r="G137" s="292">
        <f t="shared" si="34"/>
        <v>0</v>
      </c>
      <c r="H137" s="293">
        <f t="shared" si="35"/>
        <v>0</v>
      </c>
      <c r="I137" s="301">
        <f t="shared" si="44"/>
        <v>0</v>
      </c>
      <c r="J137" s="510">
        <f t="shared" si="36"/>
        <v>0</v>
      </c>
      <c r="K137" s="292">
        <f t="shared" si="37"/>
        <v>0</v>
      </c>
      <c r="L137" s="321">
        <f t="shared" si="47"/>
        <v>0</v>
      </c>
      <c r="M137" s="300">
        <f t="shared" si="45"/>
        <v>0</v>
      </c>
      <c r="N137" s="292">
        <f t="shared" si="38"/>
        <v>0</v>
      </c>
      <c r="O137" s="292">
        <f t="shared" si="39"/>
        <v>0</v>
      </c>
      <c r="P137" s="293">
        <f t="shared" si="28"/>
        <v>0</v>
      </c>
      <c r="Q137" s="301">
        <f t="shared" si="46"/>
        <v>0</v>
      </c>
      <c r="R137" s="292">
        <f t="shared" si="40"/>
        <v>0</v>
      </c>
      <c r="S137" s="292">
        <f t="shared" si="41"/>
        <v>0</v>
      </c>
      <c r="T137" s="321">
        <f t="shared" si="30"/>
        <v>0</v>
      </c>
      <c r="U137" s="134"/>
      <c r="V137" s="134"/>
      <c r="W137" s="134"/>
      <c r="X137" s="134"/>
    </row>
    <row r="138" spans="1:24" s="1" customFormat="1" ht="15" customHeight="1">
      <c r="A138" s="409">
        <f t="shared" si="42"/>
        <v>6.7699999999999996E-2</v>
      </c>
      <c r="B138" s="406">
        <f t="shared" si="31"/>
        <v>5.5643835616438356E-3</v>
      </c>
      <c r="C138" s="197">
        <f t="shared" si="32"/>
        <v>9</v>
      </c>
      <c r="D138" s="290">
        <v>105</v>
      </c>
      <c r="E138" s="300">
        <f t="shared" si="43"/>
        <v>0</v>
      </c>
      <c r="F138" s="292">
        <f t="shared" si="33"/>
        <v>0</v>
      </c>
      <c r="G138" s="292">
        <f t="shared" si="34"/>
        <v>0</v>
      </c>
      <c r="H138" s="293">
        <f t="shared" si="35"/>
        <v>0</v>
      </c>
      <c r="I138" s="301">
        <f t="shared" si="44"/>
        <v>0</v>
      </c>
      <c r="J138" s="510">
        <f t="shared" si="36"/>
        <v>0</v>
      </c>
      <c r="K138" s="292">
        <f t="shared" si="37"/>
        <v>0</v>
      </c>
      <c r="L138" s="321">
        <f t="shared" si="47"/>
        <v>0</v>
      </c>
      <c r="M138" s="300">
        <f t="shared" si="45"/>
        <v>0</v>
      </c>
      <c r="N138" s="292">
        <f t="shared" si="38"/>
        <v>0</v>
      </c>
      <c r="O138" s="292">
        <f t="shared" si="39"/>
        <v>0</v>
      </c>
      <c r="P138" s="293">
        <f t="shared" si="28"/>
        <v>0</v>
      </c>
      <c r="Q138" s="301">
        <f t="shared" si="46"/>
        <v>0</v>
      </c>
      <c r="R138" s="292">
        <f t="shared" si="40"/>
        <v>0</v>
      </c>
      <c r="S138" s="292">
        <f t="shared" si="41"/>
        <v>0</v>
      </c>
      <c r="T138" s="321">
        <f t="shared" si="30"/>
        <v>0</v>
      </c>
      <c r="U138" s="134"/>
      <c r="V138" s="134"/>
      <c r="W138" s="134"/>
      <c r="X138" s="134"/>
    </row>
    <row r="139" spans="1:24" s="1" customFormat="1" ht="15" customHeight="1">
      <c r="A139" s="409">
        <f t="shared" si="42"/>
        <v>6.7699999999999996E-2</v>
      </c>
      <c r="B139" s="406">
        <f t="shared" si="31"/>
        <v>5.5643835616438356E-3</v>
      </c>
      <c r="C139" s="197">
        <f t="shared" si="32"/>
        <v>9</v>
      </c>
      <c r="D139" s="290">
        <v>106</v>
      </c>
      <c r="E139" s="300">
        <f t="shared" si="43"/>
        <v>0</v>
      </c>
      <c r="F139" s="292">
        <f t="shared" si="33"/>
        <v>0</v>
      </c>
      <c r="G139" s="292">
        <f t="shared" si="34"/>
        <v>0</v>
      </c>
      <c r="H139" s="293">
        <f t="shared" si="35"/>
        <v>0</v>
      </c>
      <c r="I139" s="301">
        <f t="shared" si="44"/>
        <v>0</v>
      </c>
      <c r="J139" s="510">
        <f t="shared" si="36"/>
        <v>0</v>
      </c>
      <c r="K139" s="292">
        <f t="shared" si="37"/>
        <v>0</v>
      </c>
      <c r="L139" s="321">
        <f t="shared" si="47"/>
        <v>0</v>
      </c>
      <c r="M139" s="300">
        <f t="shared" si="45"/>
        <v>0</v>
      </c>
      <c r="N139" s="292">
        <f t="shared" si="38"/>
        <v>0</v>
      </c>
      <c r="O139" s="292">
        <f t="shared" si="39"/>
        <v>0</v>
      </c>
      <c r="P139" s="293">
        <f t="shared" si="28"/>
        <v>0</v>
      </c>
      <c r="Q139" s="301">
        <f t="shared" si="46"/>
        <v>0</v>
      </c>
      <c r="R139" s="292">
        <f t="shared" si="40"/>
        <v>0</v>
      </c>
      <c r="S139" s="292">
        <f t="shared" si="41"/>
        <v>0</v>
      </c>
      <c r="T139" s="321">
        <f t="shared" si="30"/>
        <v>0</v>
      </c>
      <c r="U139" s="134"/>
      <c r="V139" s="134"/>
      <c r="W139" s="134"/>
      <c r="X139" s="134"/>
    </row>
    <row r="140" spans="1:24" s="1" customFormat="1" ht="15" customHeight="1">
      <c r="A140" s="409">
        <f t="shared" si="42"/>
        <v>6.7699999999999996E-2</v>
      </c>
      <c r="B140" s="406">
        <f t="shared" si="31"/>
        <v>5.5643835616438356E-3</v>
      </c>
      <c r="C140" s="197">
        <f t="shared" si="32"/>
        <v>9</v>
      </c>
      <c r="D140" s="290">
        <v>107</v>
      </c>
      <c r="E140" s="300">
        <f t="shared" si="43"/>
        <v>0</v>
      </c>
      <c r="F140" s="292">
        <f t="shared" si="33"/>
        <v>0</v>
      </c>
      <c r="G140" s="292">
        <f t="shared" si="34"/>
        <v>0</v>
      </c>
      <c r="H140" s="293">
        <f t="shared" si="35"/>
        <v>0</v>
      </c>
      <c r="I140" s="301">
        <f t="shared" si="44"/>
        <v>0</v>
      </c>
      <c r="J140" s="510">
        <f t="shared" si="36"/>
        <v>0</v>
      </c>
      <c r="K140" s="292">
        <f t="shared" si="37"/>
        <v>0</v>
      </c>
      <c r="L140" s="321">
        <f t="shared" si="47"/>
        <v>0</v>
      </c>
      <c r="M140" s="300">
        <f t="shared" si="45"/>
        <v>0</v>
      </c>
      <c r="N140" s="292">
        <f t="shared" si="38"/>
        <v>0</v>
      </c>
      <c r="O140" s="292">
        <f t="shared" si="39"/>
        <v>0</v>
      </c>
      <c r="P140" s="293">
        <f t="shared" si="28"/>
        <v>0</v>
      </c>
      <c r="Q140" s="301">
        <f t="shared" si="46"/>
        <v>0</v>
      </c>
      <c r="R140" s="292">
        <f t="shared" si="40"/>
        <v>0</v>
      </c>
      <c r="S140" s="292">
        <f t="shared" si="41"/>
        <v>0</v>
      </c>
      <c r="T140" s="321">
        <f t="shared" si="30"/>
        <v>0</v>
      </c>
      <c r="U140" s="134"/>
      <c r="V140" s="134"/>
      <c r="W140" s="134"/>
      <c r="X140" s="134"/>
    </row>
    <row r="141" spans="1:24" s="1" customFormat="1" ht="15" customHeight="1">
      <c r="A141" s="409">
        <f t="shared" si="42"/>
        <v>6.7699999999999996E-2</v>
      </c>
      <c r="B141" s="406">
        <f t="shared" si="31"/>
        <v>5.5643835616438356E-3</v>
      </c>
      <c r="C141" s="197">
        <f t="shared" si="32"/>
        <v>9</v>
      </c>
      <c r="D141" s="290">
        <v>108</v>
      </c>
      <c r="E141" s="300">
        <f t="shared" si="43"/>
        <v>0</v>
      </c>
      <c r="F141" s="292">
        <f t="shared" si="33"/>
        <v>0</v>
      </c>
      <c r="G141" s="292">
        <f t="shared" si="34"/>
        <v>0</v>
      </c>
      <c r="H141" s="293">
        <f t="shared" si="35"/>
        <v>0</v>
      </c>
      <c r="I141" s="301">
        <f t="shared" si="44"/>
        <v>0</v>
      </c>
      <c r="J141" s="510">
        <f t="shared" si="36"/>
        <v>0</v>
      </c>
      <c r="K141" s="292">
        <f t="shared" si="37"/>
        <v>0</v>
      </c>
      <c r="L141" s="321">
        <f t="shared" si="47"/>
        <v>0</v>
      </c>
      <c r="M141" s="300">
        <f t="shared" si="45"/>
        <v>0</v>
      </c>
      <c r="N141" s="292">
        <f t="shared" si="38"/>
        <v>0</v>
      </c>
      <c r="O141" s="292">
        <f t="shared" si="39"/>
        <v>0</v>
      </c>
      <c r="P141" s="293">
        <f t="shared" si="28"/>
        <v>0</v>
      </c>
      <c r="Q141" s="301">
        <f t="shared" si="46"/>
        <v>0</v>
      </c>
      <c r="R141" s="292">
        <f t="shared" si="40"/>
        <v>0</v>
      </c>
      <c r="S141" s="292">
        <f t="shared" si="41"/>
        <v>0</v>
      </c>
      <c r="T141" s="321">
        <f t="shared" si="30"/>
        <v>0</v>
      </c>
      <c r="U141" s="134"/>
      <c r="V141" s="134"/>
      <c r="W141" s="134"/>
      <c r="X141" s="134"/>
    </row>
    <row r="142" spans="1:24" s="1" customFormat="1" ht="15" customHeight="1">
      <c r="A142" s="409">
        <f t="shared" si="42"/>
        <v>6.7699999999999996E-2</v>
      </c>
      <c r="B142" s="406">
        <f t="shared" si="31"/>
        <v>5.5643835616438356E-3</v>
      </c>
      <c r="C142" s="197">
        <f t="shared" si="32"/>
        <v>10</v>
      </c>
      <c r="D142" s="290">
        <v>109</v>
      </c>
      <c r="E142" s="300">
        <f t="shared" si="43"/>
        <v>0</v>
      </c>
      <c r="F142" s="292">
        <f t="shared" si="33"/>
        <v>0</v>
      </c>
      <c r="G142" s="292">
        <f t="shared" si="34"/>
        <v>0</v>
      </c>
      <c r="H142" s="293">
        <f t="shared" si="35"/>
        <v>0</v>
      </c>
      <c r="I142" s="301">
        <f t="shared" si="44"/>
        <v>0</v>
      </c>
      <c r="J142" s="510">
        <f t="shared" si="36"/>
        <v>0</v>
      </c>
      <c r="K142" s="292">
        <f t="shared" si="37"/>
        <v>0</v>
      </c>
      <c r="L142" s="321">
        <f t="shared" si="47"/>
        <v>0</v>
      </c>
      <c r="M142" s="300">
        <f t="shared" si="45"/>
        <v>0</v>
      </c>
      <c r="N142" s="292">
        <f t="shared" si="38"/>
        <v>0</v>
      </c>
      <c r="O142" s="292">
        <f t="shared" si="39"/>
        <v>0</v>
      </c>
      <c r="P142" s="293">
        <f t="shared" si="28"/>
        <v>0</v>
      </c>
      <c r="Q142" s="301">
        <f t="shared" si="46"/>
        <v>0</v>
      </c>
      <c r="R142" s="292">
        <f t="shared" si="40"/>
        <v>0</v>
      </c>
      <c r="S142" s="292">
        <f t="shared" si="41"/>
        <v>0</v>
      </c>
      <c r="T142" s="321">
        <f t="shared" si="30"/>
        <v>0</v>
      </c>
      <c r="U142" s="134"/>
      <c r="V142" s="134"/>
      <c r="W142" s="134"/>
      <c r="X142" s="134"/>
    </row>
    <row r="143" spans="1:24" s="1" customFormat="1" ht="15" customHeight="1">
      <c r="A143" s="409">
        <f t="shared" si="42"/>
        <v>6.7699999999999996E-2</v>
      </c>
      <c r="B143" s="406">
        <f t="shared" si="31"/>
        <v>5.5643835616438356E-3</v>
      </c>
      <c r="C143" s="197">
        <f t="shared" si="32"/>
        <v>10</v>
      </c>
      <c r="D143" s="290">
        <v>110</v>
      </c>
      <c r="E143" s="300">
        <f t="shared" si="43"/>
        <v>0</v>
      </c>
      <c r="F143" s="292">
        <f t="shared" si="33"/>
        <v>0</v>
      </c>
      <c r="G143" s="292">
        <f t="shared" si="34"/>
        <v>0</v>
      </c>
      <c r="H143" s="293">
        <f t="shared" si="35"/>
        <v>0</v>
      </c>
      <c r="I143" s="301">
        <f t="shared" si="44"/>
        <v>0</v>
      </c>
      <c r="J143" s="510">
        <f t="shared" si="36"/>
        <v>0</v>
      </c>
      <c r="K143" s="292">
        <f t="shared" si="37"/>
        <v>0</v>
      </c>
      <c r="L143" s="321">
        <f t="shared" si="47"/>
        <v>0</v>
      </c>
      <c r="M143" s="300">
        <f t="shared" si="45"/>
        <v>0</v>
      </c>
      <c r="N143" s="292">
        <f t="shared" si="38"/>
        <v>0</v>
      </c>
      <c r="O143" s="292">
        <f t="shared" si="39"/>
        <v>0</v>
      </c>
      <c r="P143" s="293">
        <f t="shared" si="28"/>
        <v>0</v>
      </c>
      <c r="Q143" s="301">
        <f t="shared" si="46"/>
        <v>0</v>
      </c>
      <c r="R143" s="292">
        <f t="shared" si="40"/>
        <v>0</v>
      </c>
      <c r="S143" s="292">
        <f t="shared" si="41"/>
        <v>0</v>
      </c>
      <c r="T143" s="321">
        <f t="shared" si="30"/>
        <v>0</v>
      </c>
      <c r="U143" s="134"/>
      <c r="V143" s="134"/>
      <c r="W143" s="134"/>
      <c r="X143" s="134"/>
    </row>
    <row r="144" spans="1:24" s="1" customFormat="1" ht="15" customHeight="1">
      <c r="A144" s="409">
        <f t="shared" si="42"/>
        <v>6.7699999999999996E-2</v>
      </c>
      <c r="B144" s="406">
        <f t="shared" si="31"/>
        <v>5.5643835616438356E-3</v>
      </c>
      <c r="C144" s="197">
        <f t="shared" si="32"/>
        <v>10</v>
      </c>
      <c r="D144" s="290">
        <v>111</v>
      </c>
      <c r="E144" s="300">
        <f t="shared" si="43"/>
        <v>0</v>
      </c>
      <c r="F144" s="292">
        <f t="shared" si="33"/>
        <v>0</v>
      </c>
      <c r="G144" s="292">
        <f t="shared" si="34"/>
        <v>0</v>
      </c>
      <c r="H144" s="293">
        <f t="shared" si="35"/>
        <v>0</v>
      </c>
      <c r="I144" s="301">
        <f t="shared" si="44"/>
        <v>0</v>
      </c>
      <c r="J144" s="510">
        <f t="shared" si="36"/>
        <v>0</v>
      </c>
      <c r="K144" s="292">
        <f t="shared" si="37"/>
        <v>0</v>
      </c>
      <c r="L144" s="321">
        <f t="shared" si="47"/>
        <v>0</v>
      </c>
      <c r="M144" s="300">
        <f t="shared" si="45"/>
        <v>0</v>
      </c>
      <c r="N144" s="292">
        <f t="shared" si="38"/>
        <v>0</v>
      </c>
      <c r="O144" s="292">
        <f t="shared" si="39"/>
        <v>0</v>
      </c>
      <c r="P144" s="293">
        <f t="shared" si="28"/>
        <v>0</v>
      </c>
      <c r="Q144" s="301">
        <f t="shared" si="46"/>
        <v>0</v>
      </c>
      <c r="R144" s="292">
        <f t="shared" si="40"/>
        <v>0</v>
      </c>
      <c r="S144" s="292">
        <f t="shared" si="41"/>
        <v>0</v>
      </c>
      <c r="T144" s="321">
        <f t="shared" si="30"/>
        <v>0</v>
      </c>
      <c r="U144" s="134"/>
      <c r="V144" s="134"/>
      <c r="W144" s="134"/>
      <c r="X144" s="134"/>
    </row>
    <row r="145" spans="1:24" s="1" customFormat="1" ht="15" customHeight="1">
      <c r="A145" s="409">
        <f t="shared" si="42"/>
        <v>6.7699999999999996E-2</v>
      </c>
      <c r="B145" s="406">
        <f t="shared" si="31"/>
        <v>5.5643835616438356E-3</v>
      </c>
      <c r="C145" s="197">
        <f t="shared" si="32"/>
        <v>10</v>
      </c>
      <c r="D145" s="290">
        <v>112</v>
      </c>
      <c r="E145" s="300">
        <f t="shared" si="43"/>
        <v>0</v>
      </c>
      <c r="F145" s="292">
        <f t="shared" si="33"/>
        <v>0</v>
      </c>
      <c r="G145" s="292">
        <f t="shared" si="34"/>
        <v>0</v>
      </c>
      <c r="H145" s="293">
        <f t="shared" si="35"/>
        <v>0</v>
      </c>
      <c r="I145" s="301">
        <f t="shared" si="44"/>
        <v>0</v>
      </c>
      <c r="J145" s="510">
        <f t="shared" si="36"/>
        <v>0</v>
      </c>
      <c r="K145" s="292">
        <f t="shared" si="37"/>
        <v>0</v>
      </c>
      <c r="L145" s="321">
        <f t="shared" si="47"/>
        <v>0</v>
      </c>
      <c r="M145" s="300">
        <f t="shared" si="45"/>
        <v>0</v>
      </c>
      <c r="N145" s="292">
        <f t="shared" si="38"/>
        <v>0</v>
      </c>
      <c r="O145" s="292">
        <f t="shared" si="39"/>
        <v>0</v>
      </c>
      <c r="P145" s="293">
        <f t="shared" si="28"/>
        <v>0</v>
      </c>
      <c r="Q145" s="301">
        <f t="shared" si="46"/>
        <v>0</v>
      </c>
      <c r="R145" s="292">
        <f t="shared" si="40"/>
        <v>0</v>
      </c>
      <c r="S145" s="292">
        <f t="shared" si="41"/>
        <v>0</v>
      </c>
      <c r="T145" s="321">
        <f t="shared" si="30"/>
        <v>0</v>
      </c>
      <c r="U145" s="134"/>
      <c r="V145" s="134"/>
      <c r="W145" s="134"/>
      <c r="X145" s="134"/>
    </row>
    <row r="146" spans="1:24" s="1" customFormat="1" ht="15" customHeight="1">
      <c r="A146" s="409">
        <f t="shared" si="42"/>
        <v>6.7699999999999996E-2</v>
      </c>
      <c r="B146" s="406">
        <f t="shared" si="31"/>
        <v>5.5643835616438356E-3</v>
      </c>
      <c r="C146" s="197">
        <f t="shared" si="32"/>
        <v>10</v>
      </c>
      <c r="D146" s="290">
        <v>113</v>
      </c>
      <c r="E146" s="300">
        <f t="shared" si="43"/>
        <v>0</v>
      </c>
      <c r="F146" s="292">
        <f t="shared" si="33"/>
        <v>0</v>
      </c>
      <c r="G146" s="292">
        <f t="shared" si="34"/>
        <v>0</v>
      </c>
      <c r="H146" s="293">
        <f t="shared" si="35"/>
        <v>0</v>
      </c>
      <c r="I146" s="301">
        <f t="shared" si="44"/>
        <v>0</v>
      </c>
      <c r="J146" s="510">
        <f t="shared" si="36"/>
        <v>0</v>
      </c>
      <c r="K146" s="292">
        <f t="shared" si="37"/>
        <v>0</v>
      </c>
      <c r="L146" s="321">
        <f t="shared" si="47"/>
        <v>0</v>
      </c>
      <c r="M146" s="300">
        <f t="shared" si="45"/>
        <v>0</v>
      </c>
      <c r="N146" s="292">
        <f t="shared" si="38"/>
        <v>0</v>
      </c>
      <c r="O146" s="292">
        <f t="shared" si="39"/>
        <v>0</v>
      </c>
      <c r="P146" s="293">
        <f t="shared" ref="P146:P209" si="48">IF(M146&lt;$M$10,M146+N146,$M$11)</f>
        <v>0</v>
      </c>
      <c r="Q146" s="301">
        <f t="shared" si="46"/>
        <v>0</v>
      </c>
      <c r="R146" s="292">
        <f t="shared" si="40"/>
        <v>0</v>
      </c>
      <c r="S146" s="292">
        <f t="shared" si="41"/>
        <v>0</v>
      </c>
      <c r="T146" s="321">
        <f t="shared" si="30"/>
        <v>0</v>
      </c>
      <c r="U146" s="134"/>
      <c r="V146" s="134"/>
      <c r="W146" s="134"/>
      <c r="X146" s="134"/>
    </row>
    <row r="147" spans="1:24" s="1" customFormat="1" ht="15" customHeight="1">
      <c r="A147" s="409">
        <f t="shared" si="42"/>
        <v>6.7699999999999996E-2</v>
      </c>
      <c r="B147" s="406">
        <f t="shared" si="31"/>
        <v>5.5643835616438356E-3</v>
      </c>
      <c r="C147" s="197">
        <f t="shared" si="32"/>
        <v>10</v>
      </c>
      <c r="D147" s="290">
        <v>114</v>
      </c>
      <c r="E147" s="300">
        <f t="shared" si="43"/>
        <v>0</v>
      </c>
      <c r="F147" s="292">
        <f t="shared" si="33"/>
        <v>0</v>
      </c>
      <c r="G147" s="292">
        <f t="shared" si="34"/>
        <v>0</v>
      </c>
      <c r="H147" s="293">
        <f t="shared" si="35"/>
        <v>0</v>
      </c>
      <c r="I147" s="301">
        <f t="shared" si="44"/>
        <v>0</v>
      </c>
      <c r="J147" s="510">
        <f t="shared" si="36"/>
        <v>0</v>
      </c>
      <c r="K147" s="292">
        <f t="shared" si="37"/>
        <v>0</v>
      </c>
      <c r="L147" s="321">
        <f t="shared" si="47"/>
        <v>0</v>
      </c>
      <c r="M147" s="300">
        <f t="shared" si="45"/>
        <v>0</v>
      </c>
      <c r="N147" s="292">
        <f t="shared" si="38"/>
        <v>0</v>
      </c>
      <c r="O147" s="292">
        <f t="shared" si="39"/>
        <v>0</v>
      </c>
      <c r="P147" s="293">
        <f t="shared" si="48"/>
        <v>0</v>
      </c>
      <c r="Q147" s="301">
        <f t="shared" si="46"/>
        <v>0</v>
      </c>
      <c r="R147" s="292">
        <f t="shared" si="40"/>
        <v>0</v>
      </c>
      <c r="S147" s="292">
        <f t="shared" si="41"/>
        <v>0</v>
      </c>
      <c r="T147" s="321">
        <f t="shared" si="30"/>
        <v>0</v>
      </c>
      <c r="U147" s="134"/>
      <c r="V147" s="134"/>
      <c r="W147" s="134"/>
      <c r="X147" s="134"/>
    </row>
    <row r="148" spans="1:24" s="1" customFormat="1" ht="15" customHeight="1">
      <c r="A148" s="409">
        <f t="shared" si="42"/>
        <v>6.7699999999999996E-2</v>
      </c>
      <c r="B148" s="406">
        <f t="shared" si="31"/>
        <v>5.5643835616438356E-3</v>
      </c>
      <c r="C148" s="197">
        <f t="shared" si="32"/>
        <v>10</v>
      </c>
      <c r="D148" s="290">
        <v>115</v>
      </c>
      <c r="E148" s="300">
        <f t="shared" si="43"/>
        <v>0</v>
      </c>
      <c r="F148" s="292">
        <f t="shared" si="33"/>
        <v>0</v>
      </c>
      <c r="G148" s="292">
        <f t="shared" si="34"/>
        <v>0</v>
      </c>
      <c r="H148" s="293">
        <f t="shared" si="35"/>
        <v>0</v>
      </c>
      <c r="I148" s="301">
        <f t="shared" si="44"/>
        <v>0</v>
      </c>
      <c r="J148" s="510">
        <f t="shared" si="36"/>
        <v>0</v>
      </c>
      <c r="K148" s="292">
        <f t="shared" si="37"/>
        <v>0</v>
      </c>
      <c r="L148" s="321">
        <f t="shared" si="47"/>
        <v>0</v>
      </c>
      <c r="M148" s="300">
        <f t="shared" si="45"/>
        <v>0</v>
      </c>
      <c r="N148" s="292">
        <f t="shared" si="38"/>
        <v>0</v>
      </c>
      <c r="O148" s="292">
        <f t="shared" si="39"/>
        <v>0</v>
      </c>
      <c r="P148" s="293">
        <f t="shared" si="48"/>
        <v>0</v>
      </c>
      <c r="Q148" s="301">
        <f t="shared" si="46"/>
        <v>0</v>
      </c>
      <c r="R148" s="292">
        <f t="shared" si="40"/>
        <v>0</v>
      </c>
      <c r="S148" s="292">
        <f t="shared" si="41"/>
        <v>0</v>
      </c>
      <c r="T148" s="321">
        <f t="shared" si="30"/>
        <v>0</v>
      </c>
      <c r="U148" s="134"/>
      <c r="V148" s="134"/>
      <c r="W148" s="134"/>
      <c r="X148" s="134"/>
    </row>
    <row r="149" spans="1:24" s="1" customFormat="1" ht="15" customHeight="1">
      <c r="A149" s="409">
        <f t="shared" si="42"/>
        <v>6.7699999999999996E-2</v>
      </c>
      <c r="B149" s="406">
        <f t="shared" si="31"/>
        <v>5.5643835616438356E-3</v>
      </c>
      <c r="C149" s="197">
        <f t="shared" si="32"/>
        <v>10</v>
      </c>
      <c r="D149" s="290">
        <v>116</v>
      </c>
      <c r="E149" s="300">
        <f t="shared" si="43"/>
        <v>0</v>
      </c>
      <c r="F149" s="292">
        <f t="shared" si="33"/>
        <v>0</v>
      </c>
      <c r="G149" s="292">
        <f t="shared" si="34"/>
        <v>0</v>
      </c>
      <c r="H149" s="293">
        <f t="shared" si="35"/>
        <v>0</v>
      </c>
      <c r="I149" s="301">
        <f t="shared" si="44"/>
        <v>0</v>
      </c>
      <c r="J149" s="510">
        <f t="shared" si="36"/>
        <v>0</v>
      </c>
      <c r="K149" s="292">
        <f t="shared" si="37"/>
        <v>0</v>
      </c>
      <c r="L149" s="321">
        <f t="shared" si="47"/>
        <v>0</v>
      </c>
      <c r="M149" s="300">
        <f t="shared" si="45"/>
        <v>0</v>
      </c>
      <c r="N149" s="292">
        <f t="shared" si="38"/>
        <v>0</v>
      </c>
      <c r="O149" s="292">
        <f t="shared" si="39"/>
        <v>0</v>
      </c>
      <c r="P149" s="293">
        <f t="shared" si="48"/>
        <v>0</v>
      </c>
      <c r="Q149" s="301">
        <f t="shared" si="46"/>
        <v>0</v>
      </c>
      <c r="R149" s="292">
        <f t="shared" si="40"/>
        <v>0</v>
      </c>
      <c r="S149" s="292">
        <f t="shared" si="41"/>
        <v>0</v>
      </c>
      <c r="T149" s="321">
        <f t="shared" si="30"/>
        <v>0</v>
      </c>
      <c r="U149" s="134"/>
      <c r="V149" s="134"/>
      <c r="W149" s="134"/>
      <c r="X149" s="134"/>
    </row>
    <row r="150" spans="1:24" s="1" customFormat="1" ht="15" customHeight="1">
      <c r="A150" s="409">
        <f t="shared" si="42"/>
        <v>6.7699999999999996E-2</v>
      </c>
      <c r="B150" s="406">
        <f t="shared" si="31"/>
        <v>5.5643835616438356E-3</v>
      </c>
      <c r="C150" s="197">
        <f t="shared" si="32"/>
        <v>10</v>
      </c>
      <c r="D150" s="290">
        <v>117</v>
      </c>
      <c r="E150" s="300">
        <f t="shared" si="43"/>
        <v>0</v>
      </c>
      <c r="F150" s="292">
        <f t="shared" si="33"/>
        <v>0</v>
      </c>
      <c r="G150" s="292">
        <f t="shared" si="34"/>
        <v>0</v>
      </c>
      <c r="H150" s="293">
        <f t="shared" si="35"/>
        <v>0</v>
      </c>
      <c r="I150" s="301">
        <f t="shared" si="44"/>
        <v>0</v>
      </c>
      <c r="J150" s="510">
        <f t="shared" si="36"/>
        <v>0</v>
      </c>
      <c r="K150" s="292">
        <f t="shared" si="37"/>
        <v>0</v>
      </c>
      <c r="L150" s="321">
        <f t="shared" si="47"/>
        <v>0</v>
      </c>
      <c r="M150" s="300">
        <f t="shared" si="45"/>
        <v>0</v>
      </c>
      <c r="N150" s="292">
        <f t="shared" si="38"/>
        <v>0</v>
      </c>
      <c r="O150" s="292">
        <f t="shared" si="39"/>
        <v>0</v>
      </c>
      <c r="P150" s="293">
        <f t="shared" si="48"/>
        <v>0</v>
      </c>
      <c r="Q150" s="301">
        <f t="shared" si="46"/>
        <v>0</v>
      </c>
      <c r="R150" s="292">
        <f t="shared" si="40"/>
        <v>0</v>
      </c>
      <c r="S150" s="292">
        <f t="shared" si="41"/>
        <v>0</v>
      </c>
      <c r="T150" s="321">
        <f t="shared" si="30"/>
        <v>0</v>
      </c>
      <c r="U150" s="134"/>
      <c r="V150" s="134"/>
      <c r="W150" s="134"/>
      <c r="X150" s="134"/>
    </row>
    <row r="151" spans="1:24" s="1" customFormat="1" ht="15" customHeight="1">
      <c r="A151" s="409">
        <f t="shared" si="42"/>
        <v>6.7699999999999996E-2</v>
      </c>
      <c r="B151" s="406">
        <f t="shared" si="31"/>
        <v>5.5643835616438356E-3</v>
      </c>
      <c r="C151" s="197">
        <f t="shared" si="32"/>
        <v>10</v>
      </c>
      <c r="D151" s="290">
        <v>118</v>
      </c>
      <c r="E151" s="300">
        <f t="shared" si="43"/>
        <v>0</v>
      </c>
      <c r="F151" s="292">
        <f t="shared" si="33"/>
        <v>0</v>
      </c>
      <c r="G151" s="292">
        <f t="shared" si="34"/>
        <v>0</v>
      </c>
      <c r="H151" s="293">
        <f t="shared" si="35"/>
        <v>0</v>
      </c>
      <c r="I151" s="301">
        <f t="shared" si="44"/>
        <v>0</v>
      </c>
      <c r="J151" s="510">
        <f t="shared" si="36"/>
        <v>0</v>
      </c>
      <c r="K151" s="292">
        <f t="shared" si="37"/>
        <v>0</v>
      </c>
      <c r="L151" s="321">
        <f t="shared" si="47"/>
        <v>0</v>
      </c>
      <c r="M151" s="300">
        <f t="shared" si="45"/>
        <v>0</v>
      </c>
      <c r="N151" s="292">
        <f t="shared" si="38"/>
        <v>0</v>
      </c>
      <c r="O151" s="292">
        <f t="shared" si="39"/>
        <v>0</v>
      </c>
      <c r="P151" s="293">
        <f t="shared" si="48"/>
        <v>0</v>
      </c>
      <c r="Q151" s="301">
        <f t="shared" si="46"/>
        <v>0</v>
      </c>
      <c r="R151" s="292">
        <f t="shared" si="40"/>
        <v>0</v>
      </c>
      <c r="S151" s="292">
        <f t="shared" si="41"/>
        <v>0</v>
      </c>
      <c r="T151" s="321">
        <f t="shared" si="30"/>
        <v>0</v>
      </c>
      <c r="U151" s="134"/>
      <c r="V151" s="134"/>
      <c r="W151" s="134"/>
      <c r="X151" s="134"/>
    </row>
    <row r="152" spans="1:24" s="1" customFormat="1" ht="15" customHeight="1">
      <c r="A152" s="409">
        <f t="shared" si="42"/>
        <v>6.7699999999999996E-2</v>
      </c>
      <c r="B152" s="406">
        <f t="shared" si="31"/>
        <v>5.5643835616438356E-3</v>
      </c>
      <c r="C152" s="197">
        <f t="shared" si="32"/>
        <v>10</v>
      </c>
      <c r="D152" s="290">
        <v>119</v>
      </c>
      <c r="E152" s="300">
        <f t="shared" si="43"/>
        <v>0</v>
      </c>
      <c r="F152" s="292">
        <f t="shared" si="33"/>
        <v>0</v>
      </c>
      <c r="G152" s="292">
        <f t="shared" si="34"/>
        <v>0</v>
      </c>
      <c r="H152" s="293">
        <f t="shared" si="35"/>
        <v>0</v>
      </c>
      <c r="I152" s="301">
        <f t="shared" si="44"/>
        <v>0</v>
      </c>
      <c r="J152" s="510">
        <f t="shared" si="36"/>
        <v>0</v>
      </c>
      <c r="K152" s="292">
        <f t="shared" si="37"/>
        <v>0</v>
      </c>
      <c r="L152" s="321">
        <f t="shared" si="47"/>
        <v>0</v>
      </c>
      <c r="M152" s="300">
        <f t="shared" si="45"/>
        <v>0</v>
      </c>
      <c r="N152" s="292">
        <f t="shared" si="38"/>
        <v>0</v>
      </c>
      <c r="O152" s="292">
        <f t="shared" si="39"/>
        <v>0</v>
      </c>
      <c r="P152" s="293">
        <f t="shared" si="48"/>
        <v>0</v>
      </c>
      <c r="Q152" s="301">
        <f t="shared" si="46"/>
        <v>0</v>
      </c>
      <c r="R152" s="292">
        <f t="shared" si="40"/>
        <v>0</v>
      </c>
      <c r="S152" s="292">
        <f t="shared" si="41"/>
        <v>0</v>
      </c>
      <c r="T152" s="321">
        <f t="shared" si="30"/>
        <v>0</v>
      </c>
      <c r="U152" s="134"/>
      <c r="V152" s="134"/>
      <c r="W152" s="134"/>
      <c r="X152" s="134"/>
    </row>
    <row r="153" spans="1:24" s="1" customFormat="1" ht="15" customHeight="1">
      <c r="A153" s="409">
        <f t="shared" si="42"/>
        <v>6.7699999999999996E-2</v>
      </c>
      <c r="B153" s="406">
        <f t="shared" si="31"/>
        <v>5.5643835616438356E-3</v>
      </c>
      <c r="C153" s="197">
        <f t="shared" si="32"/>
        <v>10</v>
      </c>
      <c r="D153" s="290">
        <v>120</v>
      </c>
      <c r="E153" s="300">
        <f t="shared" si="43"/>
        <v>0</v>
      </c>
      <c r="F153" s="292">
        <f t="shared" si="33"/>
        <v>0</v>
      </c>
      <c r="G153" s="292">
        <f t="shared" si="34"/>
        <v>0</v>
      </c>
      <c r="H153" s="293">
        <f t="shared" si="35"/>
        <v>0</v>
      </c>
      <c r="I153" s="301">
        <f t="shared" si="44"/>
        <v>0</v>
      </c>
      <c r="J153" s="510">
        <f t="shared" si="36"/>
        <v>0</v>
      </c>
      <c r="K153" s="292">
        <f t="shared" si="37"/>
        <v>0</v>
      </c>
      <c r="L153" s="321">
        <f t="shared" si="47"/>
        <v>0</v>
      </c>
      <c r="M153" s="300">
        <f t="shared" si="45"/>
        <v>0</v>
      </c>
      <c r="N153" s="292">
        <f t="shared" si="38"/>
        <v>0</v>
      </c>
      <c r="O153" s="292">
        <f t="shared" si="39"/>
        <v>0</v>
      </c>
      <c r="P153" s="293">
        <f t="shared" si="48"/>
        <v>0</v>
      </c>
      <c r="Q153" s="301">
        <f t="shared" si="46"/>
        <v>0</v>
      </c>
      <c r="R153" s="292">
        <f t="shared" si="40"/>
        <v>0</v>
      </c>
      <c r="S153" s="292">
        <f t="shared" si="41"/>
        <v>0</v>
      </c>
      <c r="T153" s="321">
        <f t="shared" si="30"/>
        <v>0</v>
      </c>
      <c r="U153" s="134"/>
      <c r="V153" s="134"/>
      <c r="W153" s="134"/>
      <c r="X153" s="134"/>
    </row>
    <row r="154" spans="1:24" s="1" customFormat="1" ht="15" customHeight="1">
      <c r="A154" s="409">
        <f t="shared" si="42"/>
        <v>6.7699999999999996E-2</v>
      </c>
      <c r="B154" s="406">
        <f t="shared" si="31"/>
        <v>5.5643835616438356E-3</v>
      </c>
      <c r="C154" s="197">
        <f t="shared" si="32"/>
        <v>11</v>
      </c>
      <c r="D154" s="290">
        <v>121</v>
      </c>
      <c r="E154" s="300">
        <f t="shared" si="43"/>
        <v>0</v>
      </c>
      <c r="F154" s="292">
        <f t="shared" si="33"/>
        <v>0</v>
      </c>
      <c r="G154" s="292">
        <f t="shared" si="34"/>
        <v>0</v>
      </c>
      <c r="H154" s="293">
        <f t="shared" si="35"/>
        <v>0</v>
      </c>
      <c r="I154" s="301">
        <f t="shared" si="44"/>
        <v>0</v>
      </c>
      <c r="J154" s="510">
        <f t="shared" si="36"/>
        <v>0</v>
      </c>
      <c r="K154" s="292">
        <f t="shared" si="37"/>
        <v>0</v>
      </c>
      <c r="L154" s="321">
        <f t="shared" si="47"/>
        <v>0</v>
      </c>
      <c r="M154" s="300">
        <f t="shared" si="45"/>
        <v>0</v>
      </c>
      <c r="N154" s="292">
        <f t="shared" si="38"/>
        <v>0</v>
      </c>
      <c r="O154" s="292">
        <f t="shared" si="39"/>
        <v>0</v>
      </c>
      <c r="P154" s="293">
        <f t="shared" si="48"/>
        <v>0</v>
      </c>
      <c r="Q154" s="301">
        <f t="shared" si="46"/>
        <v>0</v>
      </c>
      <c r="R154" s="292">
        <f t="shared" si="40"/>
        <v>0</v>
      </c>
      <c r="S154" s="292">
        <f t="shared" si="41"/>
        <v>0</v>
      </c>
      <c r="T154" s="321">
        <f t="shared" si="30"/>
        <v>0</v>
      </c>
      <c r="U154" s="134"/>
      <c r="V154" s="134"/>
      <c r="W154" s="134"/>
      <c r="X154" s="134"/>
    </row>
    <row r="155" spans="1:24" s="1" customFormat="1" ht="15" customHeight="1">
      <c r="A155" s="409">
        <f t="shared" si="42"/>
        <v>6.7699999999999996E-2</v>
      </c>
      <c r="B155" s="406">
        <f t="shared" si="31"/>
        <v>5.5643835616438356E-3</v>
      </c>
      <c r="C155" s="197">
        <f t="shared" si="32"/>
        <v>11</v>
      </c>
      <c r="D155" s="290">
        <v>122</v>
      </c>
      <c r="E155" s="300">
        <f t="shared" si="43"/>
        <v>0</v>
      </c>
      <c r="F155" s="292">
        <f t="shared" si="33"/>
        <v>0</v>
      </c>
      <c r="G155" s="292">
        <f t="shared" si="34"/>
        <v>0</v>
      </c>
      <c r="H155" s="293">
        <f t="shared" si="35"/>
        <v>0</v>
      </c>
      <c r="I155" s="301">
        <f t="shared" si="44"/>
        <v>0</v>
      </c>
      <c r="J155" s="510">
        <f t="shared" si="36"/>
        <v>0</v>
      </c>
      <c r="K155" s="292">
        <f t="shared" si="37"/>
        <v>0</v>
      </c>
      <c r="L155" s="321">
        <f t="shared" si="47"/>
        <v>0</v>
      </c>
      <c r="M155" s="300">
        <f t="shared" si="45"/>
        <v>0</v>
      </c>
      <c r="N155" s="292">
        <f t="shared" si="38"/>
        <v>0</v>
      </c>
      <c r="O155" s="292">
        <f t="shared" si="39"/>
        <v>0</v>
      </c>
      <c r="P155" s="293">
        <f t="shared" si="48"/>
        <v>0</v>
      </c>
      <c r="Q155" s="301">
        <f t="shared" si="46"/>
        <v>0</v>
      </c>
      <c r="R155" s="292">
        <f t="shared" si="40"/>
        <v>0</v>
      </c>
      <c r="S155" s="292">
        <f t="shared" si="41"/>
        <v>0</v>
      </c>
      <c r="T155" s="321">
        <f t="shared" si="30"/>
        <v>0</v>
      </c>
      <c r="U155" s="134"/>
      <c r="V155" s="134"/>
      <c r="W155" s="134"/>
      <c r="X155" s="134"/>
    </row>
    <row r="156" spans="1:24" s="1" customFormat="1" ht="15" customHeight="1">
      <c r="A156" s="409">
        <f t="shared" si="42"/>
        <v>6.7699999999999996E-2</v>
      </c>
      <c r="B156" s="406">
        <f t="shared" si="31"/>
        <v>5.5643835616438356E-3</v>
      </c>
      <c r="C156" s="197">
        <f t="shared" si="32"/>
        <v>11</v>
      </c>
      <c r="D156" s="290">
        <v>123</v>
      </c>
      <c r="E156" s="300">
        <f t="shared" si="43"/>
        <v>0</v>
      </c>
      <c r="F156" s="292">
        <f t="shared" si="33"/>
        <v>0</v>
      </c>
      <c r="G156" s="292">
        <f t="shared" si="34"/>
        <v>0</v>
      </c>
      <c r="H156" s="293">
        <f t="shared" si="35"/>
        <v>0</v>
      </c>
      <c r="I156" s="301">
        <f t="shared" si="44"/>
        <v>0</v>
      </c>
      <c r="J156" s="510">
        <f t="shared" si="36"/>
        <v>0</v>
      </c>
      <c r="K156" s="292">
        <f t="shared" si="37"/>
        <v>0</v>
      </c>
      <c r="L156" s="321">
        <f t="shared" si="47"/>
        <v>0</v>
      </c>
      <c r="M156" s="300">
        <f t="shared" si="45"/>
        <v>0</v>
      </c>
      <c r="N156" s="292">
        <f t="shared" si="38"/>
        <v>0</v>
      </c>
      <c r="O156" s="292">
        <f t="shared" si="39"/>
        <v>0</v>
      </c>
      <c r="P156" s="293">
        <f t="shared" si="48"/>
        <v>0</v>
      </c>
      <c r="Q156" s="301">
        <f t="shared" si="46"/>
        <v>0</v>
      </c>
      <c r="R156" s="292">
        <f t="shared" si="40"/>
        <v>0</v>
      </c>
      <c r="S156" s="292">
        <f t="shared" si="41"/>
        <v>0</v>
      </c>
      <c r="T156" s="321">
        <f t="shared" si="30"/>
        <v>0</v>
      </c>
      <c r="U156" s="134"/>
      <c r="V156" s="134"/>
      <c r="W156" s="134"/>
      <c r="X156" s="134"/>
    </row>
    <row r="157" spans="1:24" s="1" customFormat="1" ht="15" customHeight="1">
      <c r="A157" s="409">
        <f t="shared" si="42"/>
        <v>6.7699999999999996E-2</v>
      </c>
      <c r="B157" s="406">
        <f t="shared" si="31"/>
        <v>5.5643835616438356E-3</v>
      </c>
      <c r="C157" s="197">
        <f t="shared" si="32"/>
        <v>11</v>
      </c>
      <c r="D157" s="290">
        <v>124</v>
      </c>
      <c r="E157" s="300">
        <f t="shared" si="43"/>
        <v>0</v>
      </c>
      <c r="F157" s="292">
        <f t="shared" si="33"/>
        <v>0</v>
      </c>
      <c r="G157" s="292">
        <f t="shared" si="34"/>
        <v>0</v>
      </c>
      <c r="H157" s="293">
        <f t="shared" si="35"/>
        <v>0</v>
      </c>
      <c r="I157" s="301">
        <f t="shared" si="44"/>
        <v>0</v>
      </c>
      <c r="J157" s="510">
        <f t="shared" si="36"/>
        <v>0</v>
      </c>
      <c r="K157" s="292">
        <f t="shared" si="37"/>
        <v>0</v>
      </c>
      <c r="L157" s="321">
        <f t="shared" si="47"/>
        <v>0</v>
      </c>
      <c r="M157" s="300">
        <f t="shared" si="45"/>
        <v>0</v>
      </c>
      <c r="N157" s="292">
        <f t="shared" si="38"/>
        <v>0</v>
      </c>
      <c r="O157" s="292">
        <f t="shared" si="39"/>
        <v>0</v>
      </c>
      <c r="P157" s="293">
        <f t="shared" si="48"/>
        <v>0</v>
      </c>
      <c r="Q157" s="301">
        <f t="shared" si="46"/>
        <v>0</v>
      </c>
      <c r="R157" s="292">
        <f t="shared" si="40"/>
        <v>0</v>
      </c>
      <c r="S157" s="292">
        <f t="shared" si="41"/>
        <v>0</v>
      </c>
      <c r="T157" s="321">
        <f t="shared" si="30"/>
        <v>0</v>
      </c>
      <c r="U157" s="134"/>
      <c r="V157" s="134"/>
      <c r="W157" s="134"/>
      <c r="X157" s="134"/>
    </row>
    <row r="158" spans="1:24" s="1" customFormat="1" ht="15" customHeight="1">
      <c r="A158" s="409">
        <f t="shared" si="42"/>
        <v>6.7699999999999996E-2</v>
      </c>
      <c r="B158" s="406">
        <f t="shared" si="31"/>
        <v>5.5643835616438356E-3</v>
      </c>
      <c r="C158" s="197">
        <f t="shared" si="32"/>
        <v>11</v>
      </c>
      <c r="D158" s="290">
        <v>125</v>
      </c>
      <c r="E158" s="300">
        <f t="shared" si="43"/>
        <v>0</v>
      </c>
      <c r="F158" s="292">
        <f t="shared" si="33"/>
        <v>0</v>
      </c>
      <c r="G158" s="292">
        <f t="shared" si="34"/>
        <v>0</v>
      </c>
      <c r="H158" s="293">
        <f t="shared" si="35"/>
        <v>0</v>
      </c>
      <c r="I158" s="301">
        <f t="shared" si="44"/>
        <v>0</v>
      </c>
      <c r="J158" s="510">
        <f t="shared" si="36"/>
        <v>0</v>
      </c>
      <c r="K158" s="292">
        <f t="shared" si="37"/>
        <v>0</v>
      </c>
      <c r="L158" s="321">
        <f t="shared" si="47"/>
        <v>0</v>
      </c>
      <c r="M158" s="300">
        <f t="shared" si="45"/>
        <v>0</v>
      </c>
      <c r="N158" s="292">
        <f t="shared" si="38"/>
        <v>0</v>
      </c>
      <c r="O158" s="292">
        <f t="shared" si="39"/>
        <v>0</v>
      </c>
      <c r="P158" s="293">
        <f t="shared" si="48"/>
        <v>0</v>
      </c>
      <c r="Q158" s="301">
        <f t="shared" si="46"/>
        <v>0</v>
      </c>
      <c r="R158" s="292">
        <f t="shared" si="40"/>
        <v>0</v>
      </c>
      <c r="S158" s="292">
        <f t="shared" si="41"/>
        <v>0</v>
      </c>
      <c r="T158" s="321">
        <f t="shared" ref="T158:T221" si="49">IF(Q158&lt;$M$17,Q158+R158,$M$17)</f>
        <v>0</v>
      </c>
      <c r="U158" s="134"/>
      <c r="V158" s="134"/>
      <c r="W158" s="134"/>
      <c r="X158" s="134"/>
    </row>
    <row r="159" spans="1:24" s="1" customFormat="1" ht="15" customHeight="1">
      <c r="A159" s="409">
        <f t="shared" si="42"/>
        <v>6.7699999999999996E-2</v>
      </c>
      <c r="B159" s="406">
        <f t="shared" si="31"/>
        <v>5.5643835616438356E-3</v>
      </c>
      <c r="C159" s="197">
        <f t="shared" si="32"/>
        <v>11</v>
      </c>
      <c r="D159" s="290">
        <v>126</v>
      </c>
      <c r="E159" s="300">
        <f t="shared" si="43"/>
        <v>0</v>
      </c>
      <c r="F159" s="292">
        <f t="shared" si="33"/>
        <v>0</v>
      </c>
      <c r="G159" s="292">
        <f t="shared" si="34"/>
        <v>0</v>
      </c>
      <c r="H159" s="293">
        <f t="shared" si="35"/>
        <v>0</v>
      </c>
      <c r="I159" s="301">
        <f t="shared" si="44"/>
        <v>0</v>
      </c>
      <c r="J159" s="510">
        <f t="shared" si="36"/>
        <v>0</v>
      </c>
      <c r="K159" s="292">
        <f t="shared" si="37"/>
        <v>0</v>
      </c>
      <c r="L159" s="321">
        <f t="shared" si="47"/>
        <v>0</v>
      </c>
      <c r="M159" s="300">
        <f t="shared" si="45"/>
        <v>0</v>
      </c>
      <c r="N159" s="292">
        <f t="shared" si="38"/>
        <v>0</v>
      </c>
      <c r="O159" s="292">
        <f t="shared" si="39"/>
        <v>0</v>
      </c>
      <c r="P159" s="293">
        <f t="shared" si="48"/>
        <v>0</v>
      </c>
      <c r="Q159" s="301">
        <f t="shared" si="46"/>
        <v>0</v>
      </c>
      <c r="R159" s="292">
        <f t="shared" si="40"/>
        <v>0</v>
      </c>
      <c r="S159" s="292">
        <f t="shared" si="41"/>
        <v>0</v>
      </c>
      <c r="T159" s="321">
        <f t="shared" si="49"/>
        <v>0</v>
      </c>
      <c r="U159" s="134"/>
      <c r="V159" s="134"/>
      <c r="W159" s="134"/>
      <c r="X159" s="134"/>
    </row>
    <row r="160" spans="1:24" s="1" customFormat="1" ht="15" customHeight="1">
      <c r="A160" s="409">
        <f t="shared" si="42"/>
        <v>6.7699999999999996E-2</v>
      </c>
      <c r="B160" s="406">
        <f t="shared" ref="B160:B223" si="50">A160/365*30</f>
        <v>5.5643835616438356E-3</v>
      </c>
      <c r="C160" s="197">
        <f t="shared" si="32"/>
        <v>11</v>
      </c>
      <c r="D160" s="290">
        <v>127</v>
      </c>
      <c r="E160" s="300">
        <f t="shared" si="43"/>
        <v>0</v>
      </c>
      <c r="F160" s="292">
        <f t="shared" si="33"/>
        <v>0</v>
      </c>
      <c r="G160" s="292">
        <f t="shared" si="34"/>
        <v>0</v>
      </c>
      <c r="H160" s="293">
        <f t="shared" si="35"/>
        <v>0</v>
      </c>
      <c r="I160" s="301">
        <f t="shared" si="44"/>
        <v>0</v>
      </c>
      <c r="J160" s="510">
        <f t="shared" si="36"/>
        <v>0</v>
      </c>
      <c r="K160" s="292">
        <f t="shared" si="37"/>
        <v>0</v>
      </c>
      <c r="L160" s="321">
        <f t="shared" si="47"/>
        <v>0</v>
      </c>
      <c r="M160" s="300">
        <f t="shared" si="45"/>
        <v>0</v>
      </c>
      <c r="N160" s="292">
        <f t="shared" si="38"/>
        <v>0</v>
      </c>
      <c r="O160" s="292">
        <f t="shared" si="39"/>
        <v>0</v>
      </c>
      <c r="P160" s="293">
        <f t="shared" si="48"/>
        <v>0</v>
      </c>
      <c r="Q160" s="301">
        <f t="shared" si="46"/>
        <v>0</v>
      </c>
      <c r="R160" s="292">
        <f t="shared" si="40"/>
        <v>0</v>
      </c>
      <c r="S160" s="292">
        <f t="shared" si="41"/>
        <v>0</v>
      </c>
      <c r="T160" s="321">
        <f t="shared" si="49"/>
        <v>0</v>
      </c>
      <c r="U160" s="134"/>
      <c r="V160" s="134"/>
      <c r="W160" s="134"/>
      <c r="X160" s="134"/>
    </row>
    <row r="161" spans="1:24" s="1" customFormat="1" ht="15" customHeight="1">
      <c r="A161" s="409">
        <f t="shared" si="42"/>
        <v>6.7699999999999996E-2</v>
      </c>
      <c r="B161" s="406">
        <f t="shared" si="50"/>
        <v>5.5643835616438356E-3</v>
      </c>
      <c r="C161" s="197">
        <f t="shared" si="32"/>
        <v>11</v>
      </c>
      <c r="D161" s="290">
        <v>128</v>
      </c>
      <c r="E161" s="300">
        <f t="shared" si="43"/>
        <v>0</v>
      </c>
      <c r="F161" s="292">
        <f t="shared" si="33"/>
        <v>0</v>
      </c>
      <c r="G161" s="292">
        <f t="shared" si="34"/>
        <v>0</v>
      </c>
      <c r="H161" s="293">
        <f t="shared" si="35"/>
        <v>0</v>
      </c>
      <c r="I161" s="301">
        <f t="shared" si="44"/>
        <v>0</v>
      </c>
      <c r="J161" s="510">
        <f t="shared" si="36"/>
        <v>0</v>
      </c>
      <c r="K161" s="292">
        <f t="shared" si="37"/>
        <v>0</v>
      </c>
      <c r="L161" s="321">
        <f t="shared" si="47"/>
        <v>0</v>
      </c>
      <c r="M161" s="300">
        <f t="shared" si="45"/>
        <v>0</v>
      </c>
      <c r="N161" s="292">
        <f t="shared" si="38"/>
        <v>0</v>
      </c>
      <c r="O161" s="292">
        <f t="shared" si="39"/>
        <v>0</v>
      </c>
      <c r="P161" s="293">
        <f t="shared" si="48"/>
        <v>0</v>
      </c>
      <c r="Q161" s="301">
        <f t="shared" si="46"/>
        <v>0</v>
      </c>
      <c r="R161" s="292">
        <f t="shared" si="40"/>
        <v>0</v>
      </c>
      <c r="S161" s="292">
        <f t="shared" si="41"/>
        <v>0</v>
      </c>
      <c r="T161" s="321">
        <f t="shared" si="49"/>
        <v>0</v>
      </c>
      <c r="U161" s="134"/>
      <c r="V161" s="134"/>
      <c r="W161" s="134"/>
      <c r="X161" s="134"/>
    </row>
    <row r="162" spans="1:24" s="1" customFormat="1" ht="15" customHeight="1">
      <c r="A162" s="409">
        <f t="shared" si="42"/>
        <v>6.7699999999999996E-2</v>
      </c>
      <c r="B162" s="406">
        <f t="shared" si="50"/>
        <v>5.5643835616438356E-3</v>
      </c>
      <c r="C162" s="197">
        <f t="shared" ref="C162:C225" si="51">INT((D162+11)/12)</f>
        <v>11</v>
      </c>
      <c r="D162" s="290">
        <v>129</v>
      </c>
      <c r="E162" s="300">
        <f t="shared" si="43"/>
        <v>0</v>
      </c>
      <c r="F162" s="292">
        <f t="shared" ref="F162:F225" si="52">ROUND(E162*$B162,2)</f>
        <v>0</v>
      </c>
      <c r="G162" s="292">
        <f t="shared" ref="G162:G225" si="53">IF(E162&lt;H162,E162,H162-F162)</f>
        <v>0</v>
      </c>
      <c r="H162" s="293">
        <f t="shared" ref="H162:H225" si="54">IF(E162&lt;$M$4,E162+F162,$M$4)</f>
        <v>0</v>
      </c>
      <c r="I162" s="301">
        <f t="shared" si="44"/>
        <v>0</v>
      </c>
      <c r="J162" s="510">
        <f t="shared" ref="J162:J225" si="55">ROUND(I162*$B162,2)</f>
        <v>0</v>
      </c>
      <c r="K162" s="292">
        <f t="shared" ref="K162:K225" si="56">IF(I162&lt;L162,I162,L162-J162)</f>
        <v>0</v>
      </c>
      <c r="L162" s="321">
        <f t="shared" si="47"/>
        <v>0</v>
      </c>
      <c r="M162" s="300">
        <f t="shared" si="45"/>
        <v>0</v>
      </c>
      <c r="N162" s="292">
        <f t="shared" ref="N162:N225" si="57">ROUND(M162*$B162,2)</f>
        <v>0</v>
      </c>
      <c r="O162" s="292">
        <f t="shared" ref="O162:O225" si="58">IF(M162&lt;P162,M162,P162-N162)</f>
        <v>0</v>
      </c>
      <c r="P162" s="293">
        <f t="shared" si="48"/>
        <v>0</v>
      </c>
      <c r="Q162" s="301">
        <f t="shared" si="46"/>
        <v>0</v>
      </c>
      <c r="R162" s="292">
        <f t="shared" ref="R162:R225" si="59">ROUND(Q162*$B162,2)</f>
        <v>0</v>
      </c>
      <c r="S162" s="292">
        <f t="shared" ref="S162:S225" si="60">IF(Q162&lt;T162,Q162,T162-R162)</f>
        <v>0</v>
      </c>
      <c r="T162" s="321">
        <f t="shared" si="49"/>
        <v>0</v>
      </c>
      <c r="U162" s="134"/>
      <c r="V162" s="134"/>
      <c r="W162" s="134"/>
      <c r="X162" s="134"/>
    </row>
    <row r="163" spans="1:24" s="1" customFormat="1" ht="15" customHeight="1">
      <c r="A163" s="409">
        <f t="shared" ref="A163:A226" si="61">VLOOKUP(D163,$A$7:$B$11,2)</f>
        <v>6.7699999999999996E-2</v>
      </c>
      <c r="B163" s="406">
        <f t="shared" si="50"/>
        <v>5.5643835616438356E-3</v>
      </c>
      <c r="C163" s="197">
        <f t="shared" si="51"/>
        <v>11</v>
      </c>
      <c r="D163" s="290">
        <v>130</v>
      </c>
      <c r="E163" s="300">
        <f t="shared" ref="E163:E226" si="62">IF(E162&lt;H162,0,E162-G162)</f>
        <v>0</v>
      </c>
      <c r="F163" s="292">
        <f t="shared" si="52"/>
        <v>0</v>
      </c>
      <c r="G163" s="292">
        <f t="shared" si="53"/>
        <v>0</v>
      </c>
      <c r="H163" s="293">
        <f t="shared" si="54"/>
        <v>0</v>
      </c>
      <c r="I163" s="301">
        <f t="shared" ref="I163:I226" si="63">IF(I162&lt;L162,0,I162-K162)</f>
        <v>0</v>
      </c>
      <c r="J163" s="510">
        <f t="shared" si="55"/>
        <v>0</v>
      </c>
      <c r="K163" s="292">
        <f t="shared" si="56"/>
        <v>0</v>
      </c>
      <c r="L163" s="321">
        <f t="shared" si="47"/>
        <v>0</v>
      </c>
      <c r="M163" s="300">
        <f t="shared" ref="M163:M226" si="64">IF(M162&lt;P162,0,M162-O162)</f>
        <v>0</v>
      </c>
      <c r="N163" s="292">
        <f t="shared" si="57"/>
        <v>0</v>
      </c>
      <c r="O163" s="292">
        <f t="shared" si="58"/>
        <v>0</v>
      </c>
      <c r="P163" s="293">
        <f t="shared" si="48"/>
        <v>0</v>
      </c>
      <c r="Q163" s="301">
        <f t="shared" ref="Q163:Q226" si="65">IF(Q162&lt;T162,0,Q162-S162)</f>
        <v>0</v>
      </c>
      <c r="R163" s="292">
        <f t="shared" si="59"/>
        <v>0</v>
      </c>
      <c r="S163" s="292">
        <f t="shared" si="60"/>
        <v>0</v>
      </c>
      <c r="T163" s="321">
        <f t="shared" si="49"/>
        <v>0</v>
      </c>
      <c r="U163" s="134"/>
      <c r="V163" s="134"/>
      <c r="W163" s="134"/>
      <c r="X163" s="134"/>
    </row>
    <row r="164" spans="1:24" s="1" customFormat="1" ht="15" customHeight="1">
      <c r="A164" s="409">
        <f t="shared" si="61"/>
        <v>6.7699999999999996E-2</v>
      </c>
      <c r="B164" s="406">
        <f t="shared" si="50"/>
        <v>5.5643835616438356E-3</v>
      </c>
      <c r="C164" s="197">
        <f t="shared" si="51"/>
        <v>11</v>
      </c>
      <c r="D164" s="290">
        <v>131</v>
      </c>
      <c r="E164" s="300">
        <f t="shared" si="62"/>
        <v>0</v>
      </c>
      <c r="F164" s="292">
        <f t="shared" si="52"/>
        <v>0</v>
      </c>
      <c r="G164" s="292">
        <f t="shared" si="53"/>
        <v>0</v>
      </c>
      <c r="H164" s="293">
        <f t="shared" si="54"/>
        <v>0</v>
      </c>
      <c r="I164" s="301">
        <f t="shared" si="63"/>
        <v>0</v>
      </c>
      <c r="J164" s="510">
        <f t="shared" si="55"/>
        <v>0</v>
      </c>
      <c r="K164" s="292">
        <f t="shared" si="56"/>
        <v>0</v>
      </c>
      <c r="L164" s="321">
        <f t="shared" si="47"/>
        <v>0</v>
      </c>
      <c r="M164" s="300">
        <f t="shared" si="64"/>
        <v>0</v>
      </c>
      <c r="N164" s="292">
        <f t="shared" si="57"/>
        <v>0</v>
      </c>
      <c r="O164" s="292">
        <f t="shared" si="58"/>
        <v>0</v>
      </c>
      <c r="P164" s="293">
        <f t="shared" si="48"/>
        <v>0</v>
      </c>
      <c r="Q164" s="301">
        <f t="shared" si="65"/>
        <v>0</v>
      </c>
      <c r="R164" s="292">
        <f t="shared" si="59"/>
        <v>0</v>
      </c>
      <c r="S164" s="292">
        <f t="shared" si="60"/>
        <v>0</v>
      </c>
      <c r="T164" s="321">
        <f t="shared" si="49"/>
        <v>0</v>
      </c>
      <c r="U164" s="134"/>
      <c r="V164" s="134"/>
      <c r="W164" s="134"/>
      <c r="X164" s="134"/>
    </row>
    <row r="165" spans="1:24" s="1" customFormat="1" ht="15" customHeight="1">
      <c r="A165" s="409">
        <f t="shared" si="61"/>
        <v>6.7699999999999996E-2</v>
      </c>
      <c r="B165" s="406">
        <f t="shared" si="50"/>
        <v>5.5643835616438356E-3</v>
      </c>
      <c r="C165" s="197">
        <f t="shared" si="51"/>
        <v>11</v>
      </c>
      <c r="D165" s="290">
        <v>132</v>
      </c>
      <c r="E165" s="300">
        <f t="shared" si="62"/>
        <v>0</v>
      </c>
      <c r="F165" s="292">
        <f t="shared" si="52"/>
        <v>0</v>
      </c>
      <c r="G165" s="292">
        <f t="shared" si="53"/>
        <v>0</v>
      </c>
      <c r="H165" s="293">
        <f t="shared" si="54"/>
        <v>0</v>
      </c>
      <c r="I165" s="301">
        <f t="shared" si="63"/>
        <v>0</v>
      </c>
      <c r="J165" s="510">
        <f t="shared" si="55"/>
        <v>0</v>
      </c>
      <c r="K165" s="292">
        <f t="shared" si="56"/>
        <v>0</v>
      </c>
      <c r="L165" s="321">
        <f t="shared" si="47"/>
        <v>0</v>
      </c>
      <c r="M165" s="300">
        <f t="shared" si="64"/>
        <v>0</v>
      </c>
      <c r="N165" s="292">
        <f t="shared" si="57"/>
        <v>0</v>
      </c>
      <c r="O165" s="292">
        <f t="shared" si="58"/>
        <v>0</v>
      </c>
      <c r="P165" s="293">
        <f t="shared" si="48"/>
        <v>0</v>
      </c>
      <c r="Q165" s="301">
        <f t="shared" si="65"/>
        <v>0</v>
      </c>
      <c r="R165" s="292">
        <f t="shared" si="59"/>
        <v>0</v>
      </c>
      <c r="S165" s="292">
        <f t="shared" si="60"/>
        <v>0</v>
      </c>
      <c r="T165" s="321">
        <f t="shared" si="49"/>
        <v>0</v>
      </c>
      <c r="U165" s="134"/>
      <c r="V165" s="134"/>
      <c r="W165" s="134"/>
      <c r="X165" s="134"/>
    </row>
    <row r="166" spans="1:24" s="1" customFormat="1" ht="15" customHeight="1">
      <c r="A166" s="409">
        <f t="shared" si="61"/>
        <v>6.7699999999999996E-2</v>
      </c>
      <c r="B166" s="406">
        <f t="shared" si="50"/>
        <v>5.5643835616438356E-3</v>
      </c>
      <c r="C166" s="197">
        <f t="shared" si="51"/>
        <v>12</v>
      </c>
      <c r="D166" s="290">
        <v>133</v>
      </c>
      <c r="E166" s="300">
        <f t="shared" si="62"/>
        <v>0</v>
      </c>
      <c r="F166" s="292">
        <f t="shared" si="52"/>
        <v>0</v>
      </c>
      <c r="G166" s="292">
        <f t="shared" si="53"/>
        <v>0</v>
      </c>
      <c r="H166" s="293">
        <f t="shared" si="54"/>
        <v>0</v>
      </c>
      <c r="I166" s="301">
        <f t="shared" si="63"/>
        <v>0</v>
      </c>
      <c r="J166" s="510">
        <f t="shared" si="55"/>
        <v>0</v>
      </c>
      <c r="K166" s="292">
        <f t="shared" si="56"/>
        <v>0</v>
      </c>
      <c r="L166" s="321">
        <f t="shared" si="47"/>
        <v>0</v>
      </c>
      <c r="M166" s="300">
        <f t="shared" si="64"/>
        <v>0</v>
      </c>
      <c r="N166" s="292">
        <f t="shared" si="57"/>
        <v>0</v>
      </c>
      <c r="O166" s="292">
        <f t="shared" si="58"/>
        <v>0</v>
      </c>
      <c r="P166" s="293">
        <f t="shared" si="48"/>
        <v>0</v>
      </c>
      <c r="Q166" s="301">
        <f t="shared" si="65"/>
        <v>0</v>
      </c>
      <c r="R166" s="292">
        <f t="shared" si="59"/>
        <v>0</v>
      </c>
      <c r="S166" s="292">
        <f t="shared" si="60"/>
        <v>0</v>
      </c>
      <c r="T166" s="321">
        <f t="shared" si="49"/>
        <v>0</v>
      </c>
      <c r="U166" s="134"/>
      <c r="V166" s="134"/>
      <c r="W166" s="134"/>
      <c r="X166" s="134"/>
    </row>
    <row r="167" spans="1:24" s="1" customFormat="1" ht="15" customHeight="1">
      <c r="A167" s="409">
        <f t="shared" si="61"/>
        <v>6.7699999999999996E-2</v>
      </c>
      <c r="B167" s="406">
        <f t="shared" si="50"/>
        <v>5.5643835616438356E-3</v>
      </c>
      <c r="C167" s="197">
        <f t="shared" si="51"/>
        <v>12</v>
      </c>
      <c r="D167" s="290">
        <v>134</v>
      </c>
      <c r="E167" s="300">
        <f t="shared" si="62"/>
        <v>0</v>
      </c>
      <c r="F167" s="292">
        <f t="shared" si="52"/>
        <v>0</v>
      </c>
      <c r="G167" s="292">
        <f t="shared" si="53"/>
        <v>0</v>
      </c>
      <c r="H167" s="293">
        <f t="shared" si="54"/>
        <v>0</v>
      </c>
      <c r="I167" s="301">
        <f t="shared" si="63"/>
        <v>0</v>
      </c>
      <c r="J167" s="510">
        <f t="shared" si="55"/>
        <v>0</v>
      </c>
      <c r="K167" s="292">
        <f t="shared" si="56"/>
        <v>0</v>
      </c>
      <c r="L167" s="321">
        <f t="shared" si="47"/>
        <v>0</v>
      </c>
      <c r="M167" s="300">
        <f t="shared" si="64"/>
        <v>0</v>
      </c>
      <c r="N167" s="292">
        <f t="shared" si="57"/>
        <v>0</v>
      </c>
      <c r="O167" s="292">
        <f t="shared" si="58"/>
        <v>0</v>
      </c>
      <c r="P167" s="293">
        <f t="shared" si="48"/>
        <v>0</v>
      </c>
      <c r="Q167" s="301">
        <f t="shared" si="65"/>
        <v>0</v>
      </c>
      <c r="R167" s="292">
        <f t="shared" si="59"/>
        <v>0</v>
      </c>
      <c r="S167" s="292">
        <f t="shared" si="60"/>
        <v>0</v>
      </c>
      <c r="T167" s="321">
        <f t="shared" si="49"/>
        <v>0</v>
      </c>
      <c r="U167" s="134"/>
      <c r="V167" s="134"/>
      <c r="W167" s="134"/>
      <c r="X167" s="134"/>
    </row>
    <row r="168" spans="1:24" s="1" customFormat="1" ht="15" customHeight="1">
      <c r="A168" s="409">
        <f t="shared" si="61"/>
        <v>6.7699999999999996E-2</v>
      </c>
      <c r="B168" s="406">
        <f t="shared" si="50"/>
        <v>5.5643835616438356E-3</v>
      </c>
      <c r="C168" s="197">
        <f t="shared" si="51"/>
        <v>12</v>
      </c>
      <c r="D168" s="290">
        <v>135</v>
      </c>
      <c r="E168" s="300">
        <f t="shared" si="62"/>
        <v>0</v>
      </c>
      <c r="F168" s="292">
        <f t="shared" si="52"/>
        <v>0</v>
      </c>
      <c r="G168" s="292">
        <f t="shared" si="53"/>
        <v>0</v>
      </c>
      <c r="H168" s="293">
        <f t="shared" si="54"/>
        <v>0</v>
      </c>
      <c r="I168" s="301">
        <f t="shared" si="63"/>
        <v>0</v>
      </c>
      <c r="J168" s="510">
        <f t="shared" si="55"/>
        <v>0</v>
      </c>
      <c r="K168" s="292">
        <f t="shared" si="56"/>
        <v>0</v>
      </c>
      <c r="L168" s="321">
        <f t="shared" si="47"/>
        <v>0</v>
      </c>
      <c r="M168" s="300">
        <f t="shared" si="64"/>
        <v>0</v>
      </c>
      <c r="N168" s="292">
        <f t="shared" si="57"/>
        <v>0</v>
      </c>
      <c r="O168" s="292">
        <f t="shared" si="58"/>
        <v>0</v>
      </c>
      <c r="P168" s="293">
        <f t="shared" si="48"/>
        <v>0</v>
      </c>
      <c r="Q168" s="301">
        <f t="shared" si="65"/>
        <v>0</v>
      </c>
      <c r="R168" s="292">
        <f t="shared" si="59"/>
        <v>0</v>
      </c>
      <c r="S168" s="292">
        <f t="shared" si="60"/>
        <v>0</v>
      </c>
      <c r="T168" s="321">
        <f t="shared" si="49"/>
        <v>0</v>
      </c>
      <c r="U168" s="134"/>
      <c r="V168" s="134"/>
      <c r="W168" s="134"/>
      <c r="X168" s="134"/>
    </row>
    <row r="169" spans="1:24" s="1" customFormat="1" ht="15" customHeight="1">
      <c r="A169" s="409">
        <f t="shared" si="61"/>
        <v>6.7699999999999996E-2</v>
      </c>
      <c r="B169" s="406">
        <f t="shared" si="50"/>
        <v>5.5643835616438356E-3</v>
      </c>
      <c r="C169" s="197">
        <f t="shared" si="51"/>
        <v>12</v>
      </c>
      <c r="D169" s="290">
        <v>136</v>
      </c>
      <c r="E169" s="300">
        <f t="shared" si="62"/>
        <v>0</v>
      </c>
      <c r="F169" s="292">
        <f t="shared" si="52"/>
        <v>0</v>
      </c>
      <c r="G169" s="292">
        <f t="shared" si="53"/>
        <v>0</v>
      </c>
      <c r="H169" s="293">
        <f t="shared" si="54"/>
        <v>0</v>
      </c>
      <c r="I169" s="301">
        <f t="shared" si="63"/>
        <v>0</v>
      </c>
      <c r="J169" s="510">
        <f t="shared" si="55"/>
        <v>0</v>
      </c>
      <c r="K169" s="292">
        <f t="shared" si="56"/>
        <v>0</v>
      </c>
      <c r="L169" s="321">
        <f t="shared" si="47"/>
        <v>0</v>
      </c>
      <c r="M169" s="300">
        <f t="shared" si="64"/>
        <v>0</v>
      </c>
      <c r="N169" s="292">
        <f t="shared" si="57"/>
        <v>0</v>
      </c>
      <c r="O169" s="292">
        <f t="shared" si="58"/>
        <v>0</v>
      </c>
      <c r="P169" s="293">
        <f t="shared" si="48"/>
        <v>0</v>
      </c>
      <c r="Q169" s="301">
        <f t="shared" si="65"/>
        <v>0</v>
      </c>
      <c r="R169" s="292">
        <f t="shared" si="59"/>
        <v>0</v>
      </c>
      <c r="S169" s="292">
        <f t="shared" si="60"/>
        <v>0</v>
      </c>
      <c r="T169" s="321">
        <f t="shared" si="49"/>
        <v>0</v>
      </c>
      <c r="U169" s="134"/>
      <c r="V169" s="134"/>
      <c r="W169" s="134"/>
      <c r="X169" s="134"/>
    </row>
    <row r="170" spans="1:24" s="1" customFormat="1" ht="15" customHeight="1">
      <c r="A170" s="409">
        <f t="shared" si="61"/>
        <v>6.7699999999999996E-2</v>
      </c>
      <c r="B170" s="406">
        <f t="shared" si="50"/>
        <v>5.5643835616438356E-3</v>
      </c>
      <c r="C170" s="197">
        <f t="shared" si="51"/>
        <v>12</v>
      </c>
      <c r="D170" s="290">
        <v>137</v>
      </c>
      <c r="E170" s="300">
        <f t="shared" si="62"/>
        <v>0</v>
      </c>
      <c r="F170" s="292">
        <f t="shared" si="52"/>
        <v>0</v>
      </c>
      <c r="G170" s="292">
        <f t="shared" si="53"/>
        <v>0</v>
      </c>
      <c r="H170" s="293">
        <f t="shared" si="54"/>
        <v>0</v>
      </c>
      <c r="I170" s="301">
        <f t="shared" si="63"/>
        <v>0</v>
      </c>
      <c r="J170" s="510">
        <f t="shared" si="55"/>
        <v>0</v>
      </c>
      <c r="K170" s="292">
        <f t="shared" si="56"/>
        <v>0</v>
      </c>
      <c r="L170" s="321">
        <f t="shared" si="47"/>
        <v>0</v>
      </c>
      <c r="M170" s="300">
        <f t="shared" si="64"/>
        <v>0</v>
      </c>
      <c r="N170" s="292">
        <f t="shared" si="57"/>
        <v>0</v>
      </c>
      <c r="O170" s="292">
        <f t="shared" si="58"/>
        <v>0</v>
      </c>
      <c r="P170" s="293">
        <f t="shared" si="48"/>
        <v>0</v>
      </c>
      <c r="Q170" s="301">
        <f t="shared" si="65"/>
        <v>0</v>
      </c>
      <c r="R170" s="292">
        <f t="shared" si="59"/>
        <v>0</v>
      </c>
      <c r="S170" s="292">
        <f t="shared" si="60"/>
        <v>0</v>
      </c>
      <c r="T170" s="321">
        <f t="shared" si="49"/>
        <v>0</v>
      </c>
      <c r="U170" s="134"/>
      <c r="V170" s="134"/>
      <c r="W170" s="134"/>
      <c r="X170" s="134"/>
    </row>
    <row r="171" spans="1:24" s="1" customFormat="1" ht="15" customHeight="1">
      <c r="A171" s="409">
        <f t="shared" si="61"/>
        <v>6.7699999999999996E-2</v>
      </c>
      <c r="B171" s="406">
        <f t="shared" si="50"/>
        <v>5.5643835616438356E-3</v>
      </c>
      <c r="C171" s="197">
        <f t="shared" si="51"/>
        <v>12</v>
      </c>
      <c r="D171" s="290">
        <v>138</v>
      </c>
      <c r="E171" s="300">
        <f t="shared" si="62"/>
        <v>0</v>
      </c>
      <c r="F171" s="292">
        <f t="shared" si="52"/>
        <v>0</v>
      </c>
      <c r="G171" s="292">
        <f t="shared" si="53"/>
        <v>0</v>
      </c>
      <c r="H171" s="293">
        <f t="shared" si="54"/>
        <v>0</v>
      </c>
      <c r="I171" s="301">
        <f t="shared" si="63"/>
        <v>0</v>
      </c>
      <c r="J171" s="510">
        <f t="shared" si="55"/>
        <v>0</v>
      </c>
      <c r="K171" s="292">
        <f t="shared" si="56"/>
        <v>0</v>
      </c>
      <c r="L171" s="321">
        <f t="shared" si="47"/>
        <v>0</v>
      </c>
      <c r="M171" s="300">
        <f t="shared" si="64"/>
        <v>0</v>
      </c>
      <c r="N171" s="292">
        <f t="shared" si="57"/>
        <v>0</v>
      </c>
      <c r="O171" s="292">
        <f t="shared" si="58"/>
        <v>0</v>
      </c>
      <c r="P171" s="293">
        <f t="shared" si="48"/>
        <v>0</v>
      </c>
      <c r="Q171" s="301">
        <f t="shared" si="65"/>
        <v>0</v>
      </c>
      <c r="R171" s="292">
        <f t="shared" si="59"/>
        <v>0</v>
      </c>
      <c r="S171" s="292">
        <f t="shared" si="60"/>
        <v>0</v>
      </c>
      <c r="T171" s="321">
        <f t="shared" si="49"/>
        <v>0</v>
      </c>
      <c r="U171" s="134"/>
      <c r="V171" s="134"/>
      <c r="W171" s="134"/>
      <c r="X171" s="134"/>
    </row>
    <row r="172" spans="1:24" s="1" customFormat="1" ht="15" customHeight="1">
      <c r="A172" s="409">
        <f t="shared" si="61"/>
        <v>6.7699999999999996E-2</v>
      </c>
      <c r="B172" s="406">
        <f t="shared" si="50"/>
        <v>5.5643835616438356E-3</v>
      </c>
      <c r="C172" s="197">
        <f t="shared" si="51"/>
        <v>12</v>
      </c>
      <c r="D172" s="290">
        <v>139</v>
      </c>
      <c r="E172" s="300">
        <f t="shared" si="62"/>
        <v>0</v>
      </c>
      <c r="F172" s="292">
        <f t="shared" si="52"/>
        <v>0</v>
      </c>
      <c r="G172" s="292">
        <f t="shared" si="53"/>
        <v>0</v>
      </c>
      <c r="H172" s="293">
        <f t="shared" si="54"/>
        <v>0</v>
      </c>
      <c r="I172" s="301">
        <f t="shared" si="63"/>
        <v>0</v>
      </c>
      <c r="J172" s="510">
        <f t="shared" si="55"/>
        <v>0</v>
      </c>
      <c r="K172" s="292">
        <f t="shared" si="56"/>
        <v>0</v>
      </c>
      <c r="L172" s="321">
        <f t="shared" si="47"/>
        <v>0</v>
      </c>
      <c r="M172" s="300">
        <f t="shared" si="64"/>
        <v>0</v>
      </c>
      <c r="N172" s="292">
        <f t="shared" si="57"/>
        <v>0</v>
      </c>
      <c r="O172" s="292">
        <f t="shared" si="58"/>
        <v>0</v>
      </c>
      <c r="P172" s="293">
        <f t="shared" si="48"/>
        <v>0</v>
      </c>
      <c r="Q172" s="301">
        <f t="shared" si="65"/>
        <v>0</v>
      </c>
      <c r="R172" s="292">
        <f t="shared" si="59"/>
        <v>0</v>
      </c>
      <c r="S172" s="292">
        <f t="shared" si="60"/>
        <v>0</v>
      </c>
      <c r="T172" s="321">
        <f t="shared" si="49"/>
        <v>0</v>
      </c>
      <c r="U172" s="134"/>
      <c r="V172" s="134"/>
      <c r="W172" s="134"/>
      <c r="X172" s="134"/>
    </row>
    <row r="173" spans="1:24" s="1" customFormat="1" ht="15" customHeight="1">
      <c r="A173" s="409">
        <f t="shared" si="61"/>
        <v>6.7699999999999996E-2</v>
      </c>
      <c r="B173" s="406">
        <f t="shared" si="50"/>
        <v>5.5643835616438356E-3</v>
      </c>
      <c r="C173" s="197">
        <f t="shared" si="51"/>
        <v>12</v>
      </c>
      <c r="D173" s="290">
        <v>140</v>
      </c>
      <c r="E173" s="300">
        <f t="shared" si="62"/>
        <v>0</v>
      </c>
      <c r="F173" s="292">
        <f t="shared" si="52"/>
        <v>0</v>
      </c>
      <c r="G173" s="292">
        <f t="shared" si="53"/>
        <v>0</v>
      </c>
      <c r="H173" s="293">
        <f t="shared" si="54"/>
        <v>0</v>
      </c>
      <c r="I173" s="301">
        <f t="shared" si="63"/>
        <v>0</v>
      </c>
      <c r="J173" s="510">
        <f t="shared" si="55"/>
        <v>0</v>
      </c>
      <c r="K173" s="292">
        <f t="shared" si="56"/>
        <v>0</v>
      </c>
      <c r="L173" s="321">
        <f t="shared" si="47"/>
        <v>0</v>
      </c>
      <c r="M173" s="300">
        <f t="shared" si="64"/>
        <v>0</v>
      </c>
      <c r="N173" s="292">
        <f t="shared" si="57"/>
        <v>0</v>
      </c>
      <c r="O173" s="292">
        <f t="shared" si="58"/>
        <v>0</v>
      </c>
      <c r="P173" s="293">
        <f t="shared" si="48"/>
        <v>0</v>
      </c>
      <c r="Q173" s="301">
        <f t="shared" si="65"/>
        <v>0</v>
      </c>
      <c r="R173" s="292">
        <f t="shared" si="59"/>
        <v>0</v>
      </c>
      <c r="S173" s="292">
        <f t="shared" si="60"/>
        <v>0</v>
      </c>
      <c r="T173" s="321">
        <f t="shared" si="49"/>
        <v>0</v>
      </c>
      <c r="U173" s="134"/>
      <c r="V173" s="134"/>
      <c r="W173" s="134"/>
      <c r="X173" s="134"/>
    </row>
    <row r="174" spans="1:24" s="1" customFormat="1" ht="15" customHeight="1">
      <c r="A174" s="409">
        <f t="shared" si="61"/>
        <v>6.7699999999999996E-2</v>
      </c>
      <c r="B174" s="406">
        <f t="shared" si="50"/>
        <v>5.5643835616438356E-3</v>
      </c>
      <c r="C174" s="197">
        <f t="shared" si="51"/>
        <v>12</v>
      </c>
      <c r="D174" s="290">
        <v>141</v>
      </c>
      <c r="E174" s="300">
        <f t="shared" si="62"/>
        <v>0</v>
      </c>
      <c r="F174" s="292">
        <f t="shared" si="52"/>
        <v>0</v>
      </c>
      <c r="G174" s="292">
        <f t="shared" si="53"/>
        <v>0</v>
      </c>
      <c r="H174" s="293">
        <f t="shared" si="54"/>
        <v>0</v>
      </c>
      <c r="I174" s="301">
        <f t="shared" si="63"/>
        <v>0</v>
      </c>
      <c r="J174" s="510">
        <f t="shared" si="55"/>
        <v>0</v>
      </c>
      <c r="K174" s="292">
        <f t="shared" si="56"/>
        <v>0</v>
      </c>
      <c r="L174" s="321">
        <f t="shared" ref="L174:L237" si="66">IF(I174&lt;$M$5,I174+J174,$M$5)</f>
        <v>0</v>
      </c>
      <c r="M174" s="300">
        <f t="shared" si="64"/>
        <v>0</v>
      </c>
      <c r="N174" s="292">
        <f t="shared" si="57"/>
        <v>0</v>
      </c>
      <c r="O174" s="292">
        <f t="shared" si="58"/>
        <v>0</v>
      </c>
      <c r="P174" s="293">
        <f t="shared" si="48"/>
        <v>0</v>
      </c>
      <c r="Q174" s="301">
        <f t="shared" si="65"/>
        <v>0</v>
      </c>
      <c r="R174" s="292">
        <f t="shared" si="59"/>
        <v>0</v>
      </c>
      <c r="S174" s="292">
        <f t="shared" si="60"/>
        <v>0</v>
      </c>
      <c r="T174" s="321">
        <f t="shared" si="49"/>
        <v>0</v>
      </c>
      <c r="U174" s="134"/>
      <c r="V174" s="134"/>
      <c r="W174" s="134"/>
      <c r="X174" s="134"/>
    </row>
    <row r="175" spans="1:24" s="1" customFormat="1" ht="15" customHeight="1">
      <c r="A175" s="409">
        <f t="shared" si="61"/>
        <v>6.7699999999999996E-2</v>
      </c>
      <c r="B175" s="406">
        <f t="shared" si="50"/>
        <v>5.5643835616438356E-3</v>
      </c>
      <c r="C175" s="197">
        <f t="shared" si="51"/>
        <v>12</v>
      </c>
      <c r="D175" s="290">
        <v>142</v>
      </c>
      <c r="E175" s="300">
        <f t="shared" si="62"/>
        <v>0</v>
      </c>
      <c r="F175" s="292">
        <f t="shared" si="52"/>
        <v>0</v>
      </c>
      <c r="G175" s="292">
        <f t="shared" si="53"/>
        <v>0</v>
      </c>
      <c r="H175" s="293">
        <f t="shared" si="54"/>
        <v>0</v>
      </c>
      <c r="I175" s="301">
        <f t="shared" si="63"/>
        <v>0</v>
      </c>
      <c r="J175" s="510">
        <f t="shared" si="55"/>
        <v>0</v>
      </c>
      <c r="K175" s="292">
        <f t="shared" si="56"/>
        <v>0</v>
      </c>
      <c r="L175" s="321">
        <f t="shared" si="66"/>
        <v>0</v>
      </c>
      <c r="M175" s="300">
        <f t="shared" si="64"/>
        <v>0</v>
      </c>
      <c r="N175" s="292">
        <f t="shared" si="57"/>
        <v>0</v>
      </c>
      <c r="O175" s="292">
        <f t="shared" si="58"/>
        <v>0</v>
      </c>
      <c r="P175" s="293">
        <f t="shared" si="48"/>
        <v>0</v>
      </c>
      <c r="Q175" s="301">
        <f t="shared" si="65"/>
        <v>0</v>
      </c>
      <c r="R175" s="292">
        <f t="shared" si="59"/>
        <v>0</v>
      </c>
      <c r="S175" s="292">
        <f t="shared" si="60"/>
        <v>0</v>
      </c>
      <c r="T175" s="321">
        <f t="shared" si="49"/>
        <v>0</v>
      </c>
      <c r="U175" s="134"/>
      <c r="V175" s="134"/>
      <c r="W175" s="134"/>
      <c r="X175" s="134"/>
    </row>
    <row r="176" spans="1:24" s="1" customFormat="1" ht="15" customHeight="1">
      <c r="A176" s="409">
        <f t="shared" si="61"/>
        <v>6.7699999999999996E-2</v>
      </c>
      <c r="B176" s="406">
        <f t="shared" si="50"/>
        <v>5.5643835616438356E-3</v>
      </c>
      <c r="C176" s="197">
        <f t="shared" si="51"/>
        <v>12</v>
      </c>
      <c r="D176" s="290">
        <v>143</v>
      </c>
      <c r="E176" s="300">
        <f t="shared" si="62"/>
        <v>0</v>
      </c>
      <c r="F176" s="292">
        <f t="shared" si="52"/>
        <v>0</v>
      </c>
      <c r="G176" s="292">
        <f t="shared" si="53"/>
        <v>0</v>
      </c>
      <c r="H176" s="293">
        <f t="shared" si="54"/>
        <v>0</v>
      </c>
      <c r="I176" s="301">
        <f t="shared" si="63"/>
        <v>0</v>
      </c>
      <c r="J176" s="510">
        <f t="shared" si="55"/>
        <v>0</v>
      </c>
      <c r="K176" s="292">
        <f t="shared" si="56"/>
        <v>0</v>
      </c>
      <c r="L176" s="321">
        <f t="shared" si="66"/>
        <v>0</v>
      </c>
      <c r="M176" s="300">
        <f t="shared" si="64"/>
        <v>0</v>
      </c>
      <c r="N176" s="292">
        <f t="shared" si="57"/>
        <v>0</v>
      </c>
      <c r="O176" s="292">
        <f t="shared" si="58"/>
        <v>0</v>
      </c>
      <c r="P176" s="293">
        <f t="shared" si="48"/>
        <v>0</v>
      </c>
      <c r="Q176" s="301">
        <f t="shared" si="65"/>
        <v>0</v>
      </c>
      <c r="R176" s="292">
        <f t="shared" si="59"/>
        <v>0</v>
      </c>
      <c r="S176" s="292">
        <f t="shared" si="60"/>
        <v>0</v>
      </c>
      <c r="T176" s="321">
        <f t="shared" si="49"/>
        <v>0</v>
      </c>
      <c r="U176" s="134"/>
      <c r="V176" s="134"/>
      <c r="W176" s="134"/>
      <c r="X176" s="134"/>
    </row>
    <row r="177" spans="1:24" s="1" customFormat="1" ht="15" customHeight="1">
      <c r="A177" s="409">
        <f t="shared" si="61"/>
        <v>6.7699999999999996E-2</v>
      </c>
      <c r="B177" s="406">
        <f t="shared" si="50"/>
        <v>5.5643835616438356E-3</v>
      </c>
      <c r="C177" s="197">
        <f t="shared" si="51"/>
        <v>12</v>
      </c>
      <c r="D177" s="290">
        <v>144</v>
      </c>
      <c r="E177" s="300">
        <f t="shared" si="62"/>
        <v>0</v>
      </c>
      <c r="F177" s="292">
        <f t="shared" si="52"/>
        <v>0</v>
      </c>
      <c r="G177" s="292">
        <f t="shared" si="53"/>
        <v>0</v>
      </c>
      <c r="H177" s="293">
        <f t="shared" si="54"/>
        <v>0</v>
      </c>
      <c r="I177" s="301">
        <f t="shared" si="63"/>
        <v>0</v>
      </c>
      <c r="J177" s="510">
        <f t="shared" si="55"/>
        <v>0</v>
      </c>
      <c r="K177" s="292">
        <f t="shared" si="56"/>
        <v>0</v>
      </c>
      <c r="L177" s="321">
        <f t="shared" si="66"/>
        <v>0</v>
      </c>
      <c r="M177" s="300">
        <f t="shared" si="64"/>
        <v>0</v>
      </c>
      <c r="N177" s="292">
        <f t="shared" si="57"/>
        <v>0</v>
      </c>
      <c r="O177" s="292">
        <f t="shared" si="58"/>
        <v>0</v>
      </c>
      <c r="P177" s="293">
        <f t="shared" si="48"/>
        <v>0</v>
      </c>
      <c r="Q177" s="301">
        <f t="shared" si="65"/>
        <v>0</v>
      </c>
      <c r="R177" s="292">
        <f t="shared" si="59"/>
        <v>0</v>
      </c>
      <c r="S177" s="292">
        <f t="shared" si="60"/>
        <v>0</v>
      </c>
      <c r="T177" s="321">
        <f t="shared" si="49"/>
        <v>0</v>
      </c>
      <c r="U177" s="134"/>
      <c r="V177" s="134"/>
      <c r="W177" s="134"/>
      <c r="X177" s="134"/>
    </row>
    <row r="178" spans="1:24" s="1" customFormat="1" ht="15" customHeight="1">
      <c r="A178" s="409">
        <f t="shared" si="61"/>
        <v>6.7699999999999996E-2</v>
      </c>
      <c r="B178" s="406">
        <f t="shared" si="50"/>
        <v>5.5643835616438356E-3</v>
      </c>
      <c r="C178" s="197">
        <f t="shared" si="51"/>
        <v>13</v>
      </c>
      <c r="D178" s="290">
        <v>145</v>
      </c>
      <c r="E178" s="300">
        <f t="shared" si="62"/>
        <v>0</v>
      </c>
      <c r="F178" s="292">
        <f t="shared" si="52"/>
        <v>0</v>
      </c>
      <c r="G178" s="292">
        <f t="shared" si="53"/>
        <v>0</v>
      </c>
      <c r="H178" s="293">
        <f t="shared" si="54"/>
        <v>0</v>
      </c>
      <c r="I178" s="301">
        <f t="shared" si="63"/>
        <v>0</v>
      </c>
      <c r="J178" s="510">
        <f t="shared" si="55"/>
        <v>0</v>
      </c>
      <c r="K178" s="292">
        <f t="shared" si="56"/>
        <v>0</v>
      </c>
      <c r="L178" s="321">
        <f t="shared" si="66"/>
        <v>0</v>
      </c>
      <c r="M178" s="300">
        <f t="shared" si="64"/>
        <v>0</v>
      </c>
      <c r="N178" s="292">
        <f t="shared" si="57"/>
        <v>0</v>
      </c>
      <c r="O178" s="292">
        <f t="shared" si="58"/>
        <v>0</v>
      </c>
      <c r="P178" s="293">
        <f t="shared" si="48"/>
        <v>0</v>
      </c>
      <c r="Q178" s="301">
        <f t="shared" si="65"/>
        <v>0</v>
      </c>
      <c r="R178" s="292">
        <f t="shared" si="59"/>
        <v>0</v>
      </c>
      <c r="S178" s="292">
        <f t="shared" si="60"/>
        <v>0</v>
      </c>
      <c r="T178" s="321">
        <f t="shared" si="49"/>
        <v>0</v>
      </c>
      <c r="U178" s="134"/>
      <c r="V178" s="134"/>
      <c r="W178" s="134"/>
      <c r="X178" s="134"/>
    </row>
    <row r="179" spans="1:24" s="1" customFormat="1" ht="15" customHeight="1">
      <c r="A179" s="409">
        <f t="shared" si="61"/>
        <v>6.7699999999999996E-2</v>
      </c>
      <c r="B179" s="406">
        <f t="shared" si="50"/>
        <v>5.5643835616438356E-3</v>
      </c>
      <c r="C179" s="197">
        <f t="shared" si="51"/>
        <v>13</v>
      </c>
      <c r="D179" s="290">
        <v>146</v>
      </c>
      <c r="E179" s="300">
        <f t="shared" si="62"/>
        <v>0</v>
      </c>
      <c r="F179" s="292">
        <f t="shared" si="52"/>
        <v>0</v>
      </c>
      <c r="G179" s="292">
        <f t="shared" si="53"/>
        <v>0</v>
      </c>
      <c r="H179" s="293">
        <f t="shared" si="54"/>
        <v>0</v>
      </c>
      <c r="I179" s="301">
        <f t="shared" si="63"/>
        <v>0</v>
      </c>
      <c r="J179" s="510">
        <f t="shared" si="55"/>
        <v>0</v>
      </c>
      <c r="K179" s="292">
        <f t="shared" si="56"/>
        <v>0</v>
      </c>
      <c r="L179" s="321">
        <f t="shared" si="66"/>
        <v>0</v>
      </c>
      <c r="M179" s="300">
        <f t="shared" si="64"/>
        <v>0</v>
      </c>
      <c r="N179" s="292">
        <f t="shared" si="57"/>
        <v>0</v>
      </c>
      <c r="O179" s="292">
        <f t="shared" si="58"/>
        <v>0</v>
      </c>
      <c r="P179" s="293">
        <f t="shared" si="48"/>
        <v>0</v>
      </c>
      <c r="Q179" s="301">
        <f t="shared" si="65"/>
        <v>0</v>
      </c>
      <c r="R179" s="292">
        <f t="shared" si="59"/>
        <v>0</v>
      </c>
      <c r="S179" s="292">
        <f t="shared" si="60"/>
        <v>0</v>
      </c>
      <c r="T179" s="321">
        <f t="shared" si="49"/>
        <v>0</v>
      </c>
      <c r="U179" s="134"/>
      <c r="V179" s="134"/>
      <c r="W179" s="134"/>
      <c r="X179" s="134"/>
    </row>
    <row r="180" spans="1:24" s="1" customFormat="1" ht="15" customHeight="1">
      <c r="A180" s="409">
        <f t="shared" si="61"/>
        <v>6.7699999999999996E-2</v>
      </c>
      <c r="B180" s="406">
        <f t="shared" si="50"/>
        <v>5.5643835616438356E-3</v>
      </c>
      <c r="C180" s="197">
        <f t="shared" si="51"/>
        <v>13</v>
      </c>
      <c r="D180" s="290">
        <v>147</v>
      </c>
      <c r="E180" s="300">
        <f t="shared" si="62"/>
        <v>0</v>
      </c>
      <c r="F180" s="292">
        <f t="shared" si="52"/>
        <v>0</v>
      </c>
      <c r="G180" s="292">
        <f t="shared" si="53"/>
        <v>0</v>
      </c>
      <c r="H180" s="293">
        <f t="shared" si="54"/>
        <v>0</v>
      </c>
      <c r="I180" s="301">
        <f t="shared" si="63"/>
        <v>0</v>
      </c>
      <c r="J180" s="510">
        <f t="shared" si="55"/>
        <v>0</v>
      </c>
      <c r="K180" s="292">
        <f t="shared" si="56"/>
        <v>0</v>
      </c>
      <c r="L180" s="321">
        <f t="shared" si="66"/>
        <v>0</v>
      </c>
      <c r="M180" s="300">
        <f t="shared" si="64"/>
        <v>0</v>
      </c>
      <c r="N180" s="292">
        <f t="shared" si="57"/>
        <v>0</v>
      </c>
      <c r="O180" s="292">
        <f t="shared" si="58"/>
        <v>0</v>
      </c>
      <c r="P180" s="293">
        <f t="shared" si="48"/>
        <v>0</v>
      </c>
      <c r="Q180" s="301">
        <f t="shared" si="65"/>
        <v>0</v>
      </c>
      <c r="R180" s="292">
        <f t="shared" si="59"/>
        <v>0</v>
      </c>
      <c r="S180" s="292">
        <f t="shared" si="60"/>
        <v>0</v>
      </c>
      <c r="T180" s="321">
        <f t="shared" si="49"/>
        <v>0</v>
      </c>
      <c r="U180" s="134"/>
      <c r="V180" s="134"/>
      <c r="W180" s="134"/>
      <c r="X180" s="134"/>
    </row>
    <row r="181" spans="1:24" s="1" customFormat="1" ht="15" customHeight="1">
      <c r="A181" s="409">
        <f t="shared" si="61"/>
        <v>6.7699999999999996E-2</v>
      </c>
      <c r="B181" s="406">
        <f t="shared" si="50"/>
        <v>5.5643835616438356E-3</v>
      </c>
      <c r="C181" s="197">
        <f t="shared" si="51"/>
        <v>13</v>
      </c>
      <c r="D181" s="290">
        <v>148</v>
      </c>
      <c r="E181" s="300">
        <f t="shared" si="62"/>
        <v>0</v>
      </c>
      <c r="F181" s="292">
        <f t="shared" si="52"/>
        <v>0</v>
      </c>
      <c r="G181" s="292">
        <f t="shared" si="53"/>
        <v>0</v>
      </c>
      <c r="H181" s="293">
        <f t="shared" si="54"/>
        <v>0</v>
      </c>
      <c r="I181" s="301">
        <f t="shared" si="63"/>
        <v>0</v>
      </c>
      <c r="J181" s="510">
        <f t="shared" si="55"/>
        <v>0</v>
      </c>
      <c r="K181" s="292">
        <f t="shared" si="56"/>
        <v>0</v>
      </c>
      <c r="L181" s="321">
        <f t="shared" si="66"/>
        <v>0</v>
      </c>
      <c r="M181" s="300">
        <f t="shared" si="64"/>
        <v>0</v>
      </c>
      <c r="N181" s="292">
        <f t="shared" si="57"/>
        <v>0</v>
      </c>
      <c r="O181" s="292">
        <f t="shared" si="58"/>
        <v>0</v>
      </c>
      <c r="P181" s="293">
        <f t="shared" si="48"/>
        <v>0</v>
      </c>
      <c r="Q181" s="301">
        <f t="shared" si="65"/>
        <v>0</v>
      </c>
      <c r="R181" s="292">
        <f t="shared" si="59"/>
        <v>0</v>
      </c>
      <c r="S181" s="292">
        <f t="shared" si="60"/>
        <v>0</v>
      </c>
      <c r="T181" s="321">
        <f t="shared" si="49"/>
        <v>0</v>
      </c>
      <c r="U181" s="134"/>
      <c r="V181" s="134"/>
      <c r="W181" s="134"/>
      <c r="X181" s="134"/>
    </row>
    <row r="182" spans="1:24" s="1" customFormat="1" ht="15" customHeight="1">
      <c r="A182" s="409">
        <f t="shared" si="61"/>
        <v>6.7699999999999996E-2</v>
      </c>
      <c r="B182" s="406">
        <f t="shared" si="50"/>
        <v>5.5643835616438356E-3</v>
      </c>
      <c r="C182" s="197">
        <f t="shared" si="51"/>
        <v>13</v>
      </c>
      <c r="D182" s="290">
        <v>149</v>
      </c>
      <c r="E182" s="300">
        <f t="shared" si="62"/>
        <v>0</v>
      </c>
      <c r="F182" s="292">
        <f t="shared" si="52"/>
        <v>0</v>
      </c>
      <c r="G182" s="292">
        <f t="shared" si="53"/>
        <v>0</v>
      </c>
      <c r="H182" s="293">
        <f t="shared" si="54"/>
        <v>0</v>
      </c>
      <c r="I182" s="301">
        <f t="shared" si="63"/>
        <v>0</v>
      </c>
      <c r="J182" s="510">
        <f t="shared" si="55"/>
        <v>0</v>
      </c>
      <c r="K182" s="292">
        <f t="shared" si="56"/>
        <v>0</v>
      </c>
      <c r="L182" s="321">
        <f t="shared" si="66"/>
        <v>0</v>
      </c>
      <c r="M182" s="300">
        <f t="shared" si="64"/>
        <v>0</v>
      </c>
      <c r="N182" s="292">
        <f t="shared" si="57"/>
        <v>0</v>
      </c>
      <c r="O182" s="292">
        <f t="shared" si="58"/>
        <v>0</v>
      </c>
      <c r="P182" s="293">
        <f t="shared" si="48"/>
        <v>0</v>
      </c>
      <c r="Q182" s="301">
        <f t="shared" si="65"/>
        <v>0</v>
      </c>
      <c r="R182" s="292">
        <f t="shared" si="59"/>
        <v>0</v>
      </c>
      <c r="S182" s="292">
        <f t="shared" si="60"/>
        <v>0</v>
      </c>
      <c r="T182" s="321">
        <f t="shared" si="49"/>
        <v>0</v>
      </c>
      <c r="U182" s="134"/>
      <c r="V182" s="134"/>
      <c r="W182" s="134"/>
      <c r="X182" s="134"/>
    </row>
    <row r="183" spans="1:24" s="1" customFormat="1" ht="15" customHeight="1">
      <c r="A183" s="409">
        <f t="shared" si="61"/>
        <v>6.7699999999999996E-2</v>
      </c>
      <c r="B183" s="406">
        <f t="shared" si="50"/>
        <v>5.5643835616438356E-3</v>
      </c>
      <c r="C183" s="197">
        <f t="shared" si="51"/>
        <v>13</v>
      </c>
      <c r="D183" s="290">
        <v>150</v>
      </c>
      <c r="E183" s="300">
        <f t="shared" si="62"/>
        <v>0</v>
      </c>
      <c r="F183" s="292">
        <f t="shared" si="52"/>
        <v>0</v>
      </c>
      <c r="G183" s="292">
        <f t="shared" si="53"/>
        <v>0</v>
      </c>
      <c r="H183" s="293">
        <f t="shared" si="54"/>
        <v>0</v>
      </c>
      <c r="I183" s="301">
        <f t="shared" si="63"/>
        <v>0</v>
      </c>
      <c r="J183" s="510">
        <f t="shared" si="55"/>
        <v>0</v>
      </c>
      <c r="K183" s="292">
        <f t="shared" si="56"/>
        <v>0</v>
      </c>
      <c r="L183" s="321">
        <f t="shared" si="66"/>
        <v>0</v>
      </c>
      <c r="M183" s="300">
        <f t="shared" si="64"/>
        <v>0</v>
      </c>
      <c r="N183" s="292">
        <f t="shared" si="57"/>
        <v>0</v>
      </c>
      <c r="O183" s="292">
        <f t="shared" si="58"/>
        <v>0</v>
      </c>
      <c r="P183" s="293">
        <f t="shared" si="48"/>
        <v>0</v>
      </c>
      <c r="Q183" s="301">
        <f t="shared" si="65"/>
        <v>0</v>
      </c>
      <c r="R183" s="292">
        <f t="shared" si="59"/>
        <v>0</v>
      </c>
      <c r="S183" s="292">
        <f t="shared" si="60"/>
        <v>0</v>
      </c>
      <c r="T183" s="321">
        <f t="shared" si="49"/>
        <v>0</v>
      </c>
      <c r="U183" s="134"/>
      <c r="V183" s="134"/>
      <c r="W183" s="134"/>
      <c r="X183" s="134"/>
    </row>
    <row r="184" spans="1:24" s="1" customFormat="1" ht="15" customHeight="1">
      <c r="A184" s="409">
        <f t="shared" si="61"/>
        <v>6.7699999999999996E-2</v>
      </c>
      <c r="B184" s="406">
        <f t="shared" si="50"/>
        <v>5.5643835616438356E-3</v>
      </c>
      <c r="C184" s="197">
        <f t="shared" si="51"/>
        <v>13</v>
      </c>
      <c r="D184" s="290">
        <v>151</v>
      </c>
      <c r="E184" s="300">
        <f t="shared" si="62"/>
        <v>0</v>
      </c>
      <c r="F184" s="292">
        <f t="shared" si="52"/>
        <v>0</v>
      </c>
      <c r="G184" s="292">
        <f t="shared" si="53"/>
        <v>0</v>
      </c>
      <c r="H184" s="293">
        <f t="shared" si="54"/>
        <v>0</v>
      </c>
      <c r="I184" s="301">
        <f t="shared" si="63"/>
        <v>0</v>
      </c>
      <c r="J184" s="510">
        <f t="shared" si="55"/>
        <v>0</v>
      </c>
      <c r="K184" s="292">
        <f t="shared" si="56"/>
        <v>0</v>
      </c>
      <c r="L184" s="321">
        <f t="shared" si="66"/>
        <v>0</v>
      </c>
      <c r="M184" s="300">
        <f t="shared" si="64"/>
        <v>0</v>
      </c>
      <c r="N184" s="292">
        <f t="shared" si="57"/>
        <v>0</v>
      </c>
      <c r="O184" s="292">
        <f t="shared" si="58"/>
        <v>0</v>
      </c>
      <c r="P184" s="293">
        <f t="shared" si="48"/>
        <v>0</v>
      </c>
      <c r="Q184" s="301">
        <f t="shared" si="65"/>
        <v>0</v>
      </c>
      <c r="R184" s="292">
        <f t="shared" si="59"/>
        <v>0</v>
      </c>
      <c r="S184" s="292">
        <f t="shared" si="60"/>
        <v>0</v>
      </c>
      <c r="T184" s="321">
        <f t="shared" si="49"/>
        <v>0</v>
      </c>
      <c r="U184" s="134"/>
      <c r="V184" s="134"/>
      <c r="W184" s="134"/>
      <c r="X184" s="134"/>
    </row>
    <row r="185" spans="1:24" s="1" customFormat="1" ht="15" customHeight="1">
      <c r="A185" s="409">
        <f t="shared" si="61"/>
        <v>6.7699999999999996E-2</v>
      </c>
      <c r="B185" s="406">
        <f t="shared" si="50"/>
        <v>5.5643835616438356E-3</v>
      </c>
      <c r="C185" s="197">
        <f t="shared" si="51"/>
        <v>13</v>
      </c>
      <c r="D185" s="290">
        <v>152</v>
      </c>
      <c r="E185" s="300">
        <f t="shared" si="62"/>
        <v>0</v>
      </c>
      <c r="F185" s="292">
        <f t="shared" si="52"/>
        <v>0</v>
      </c>
      <c r="G185" s="292">
        <f t="shared" si="53"/>
        <v>0</v>
      </c>
      <c r="H185" s="293">
        <f t="shared" si="54"/>
        <v>0</v>
      </c>
      <c r="I185" s="301">
        <f t="shared" si="63"/>
        <v>0</v>
      </c>
      <c r="J185" s="510">
        <f t="shared" si="55"/>
        <v>0</v>
      </c>
      <c r="K185" s="292">
        <f t="shared" si="56"/>
        <v>0</v>
      </c>
      <c r="L185" s="321">
        <f t="shared" si="66"/>
        <v>0</v>
      </c>
      <c r="M185" s="300">
        <f t="shared" si="64"/>
        <v>0</v>
      </c>
      <c r="N185" s="292">
        <f t="shared" si="57"/>
        <v>0</v>
      </c>
      <c r="O185" s="292">
        <f t="shared" si="58"/>
        <v>0</v>
      </c>
      <c r="P185" s="293">
        <f t="shared" si="48"/>
        <v>0</v>
      </c>
      <c r="Q185" s="301">
        <f t="shared" si="65"/>
        <v>0</v>
      </c>
      <c r="R185" s="292">
        <f t="shared" si="59"/>
        <v>0</v>
      </c>
      <c r="S185" s="292">
        <f t="shared" si="60"/>
        <v>0</v>
      </c>
      <c r="T185" s="321">
        <f t="shared" si="49"/>
        <v>0</v>
      </c>
      <c r="U185" s="134"/>
      <c r="V185" s="134"/>
      <c r="W185" s="134"/>
      <c r="X185" s="134"/>
    </row>
    <row r="186" spans="1:24" s="1" customFormat="1" ht="15" customHeight="1">
      <c r="A186" s="409">
        <f t="shared" si="61"/>
        <v>6.7699999999999996E-2</v>
      </c>
      <c r="B186" s="406">
        <f t="shared" si="50"/>
        <v>5.5643835616438356E-3</v>
      </c>
      <c r="C186" s="197">
        <f t="shared" si="51"/>
        <v>13</v>
      </c>
      <c r="D186" s="290">
        <v>153</v>
      </c>
      <c r="E186" s="300">
        <f t="shared" si="62"/>
        <v>0</v>
      </c>
      <c r="F186" s="292">
        <f t="shared" si="52"/>
        <v>0</v>
      </c>
      <c r="G186" s="292">
        <f t="shared" si="53"/>
        <v>0</v>
      </c>
      <c r="H186" s="293">
        <f t="shared" si="54"/>
        <v>0</v>
      </c>
      <c r="I186" s="301">
        <f t="shared" si="63"/>
        <v>0</v>
      </c>
      <c r="J186" s="510">
        <f t="shared" si="55"/>
        <v>0</v>
      </c>
      <c r="K186" s="292">
        <f t="shared" si="56"/>
        <v>0</v>
      </c>
      <c r="L186" s="321">
        <f t="shared" si="66"/>
        <v>0</v>
      </c>
      <c r="M186" s="300">
        <f t="shared" si="64"/>
        <v>0</v>
      </c>
      <c r="N186" s="292">
        <f t="shared" si="57"/>
        <v>0</v>
      </c>
      <c r="O186" s="292">
        <f t="shared" si="58"/>
        <v>0</v>
      </c>
      <c r="P186" s="293">
        <f t="shared" si="48"/>
        <v>0</v>
      </c>
      <c r="Q186" s="301">
        <f t="shared" si="65"/>
        <v>0</v>
      </c>
      <c r="R186" s="292">
        <f t="shared" si="59"/>
        <v>0</v>
      </c>
      <c r="S186" s="292">
        <f t="shared" si="60"/>
        <v>0</v>
      </c>
      <c r="T186" s="321">
        <f t="shared" si="49"/>
        <v>0</v>
      </c>
      <c r="U186" s="134"/>
      <c r="V186" s="134"/>
      <c r="W186" s="134"/>
      <c r="X186" s="134"/>
    </row>
    <row r="187" spans="1:24" s="1" customFormat="1" ht="15" customHeight="1">
      <c r="A187" s="409">
        <f t="shared" si="61"/>
        <v>6.7699999999999996E-2</v>
      </c>
      <c r="B187" s="406">
        <f t="shared" si="50"/>
        <v>5.5643835616438356E-3</v>
      </c>
      <c r="C187" s="197">
        <f t="shared" si="51"/>
        <v>13</v>
      </c>
      <c r="D187" s="290">
        <v>154</v>
      </c>
      <c r="E187" s="300">
        <f t="shared" si="62"/>
        <v>0</v>
      </c>
      <c r="F187" s="292">
        <f t="shared" si="52"/>
        <v>0</v>
      </c>
      <c r="G187" s="292">
        <f t="shared" si="53"/>
        <v>0</v>
      </c>
      <c r="H187" s="293">
        <f t="shared" si="54"/>
        <v>0</v>
      </c>
      <c r="I187" s="301">
        <f t="shared" si="63"/>
        <v>0</v>
      </c>
      <c r="J187" s="510">
        <f t="shared" si="55"/>
        <v>0</v>
      </c>
      <c r="K187" s="292">
        <f t="shared" si="56"/>
        <v>0</v>
      </c>
      <c r="L187" s="321">
        <f t="shared" si="66"/>
        <v>0</v>
      </c>
      <c r="M187" s="300">
        <f t="shared" si="64"/>
        <v>0</v>
      </c>
      <c r="N187" s="292">
        <f t="shared" si="57"/>
        <v>0</v>
      </c>
      <c r="O187" s="292">
        <f t="shared" si="58"/>
        <v>0</v>
      </c>
      <c r="P187" s="293">
        <f t="shared" si="48"/>
        <v>0</v>
      </c>
      <c r="Q187" s="301">
        <f t="shared" si="65"/>
        <v>0</v>
      </c>
      <c r="R187" s="292">
        <f t="shared" si="59"/>
        <v>0</v>
      </c>
      <c r="S187" s="292">
        <f t="shared" si="60"/>
        <v>0</v>
      </c>
      <c r="T187" s="321">
        <f t="shared" si="49"/>
        <v>0</v>
      </c>
      <c r="U187" s="134"/>
      <c r="V187" s="134"/>
      <c r="W187" s="134"/>
      <c r="X187" s="134"/>
    </row>
    <row r="188" spans="1:24" s="1" customFormat="1" ht="15" customHeight="1">
      <c r="A188" s="409">
        <f t="shared" si="61"/>
        <v>6.7699999999999996E-2</v>
      </c>
      <c r="B188" s="406">
        <f t="shared" si="50"/>
        <v>5.5643835616438356E-3</v>
      </c>
      <c r="C188" s="197">
        <f t="shared" si="51"/>
        <v>13</v>
      </c>
      <c r="D188" s="290">
        <v>155</v>
      </c>
      <c r="E188" s="300">
        <f t="shared" si="62"/>
        <v>0</v>
      </c>
      <c r="F188" s="292">
        <f t="shared" si="52"/>
        <v>0</v>
      </c>
      <c r="G188" s="292">
        <f t="shared" si="53"/>
        <v>0</v>
      </c>
      <c r="H188" s="293">
        <f t="shared" si="54"/>
        <v>0</v>
      </c>
      <c r="I188" s="301">
        <f t="shared" si="63"/>
        <v>0</v>
      </c>
      <c r="J188" s="510">
        <f t="shared" si="55"/>
        <v>0</v>
      </c>
      <c r="K188" s="292">
        <f t="shared" si="56"/>
        <v>0</v>
      </c>
      <c r="L188" s="321">
        <f t="shared" si="66"/>
        <v>0</v>
      </c>
      <c r="M188" s="300">
        <f t="shared" si="64"/>
        <v>0</v>
      </c>
      <c r="N188" s="292">
        <f t="shared" si="57"/>
        <v>0</v>
      </c>
      <c r="O188" s="292">
        <f t="shared" si="58"/>
        <v>0</v>
      </c>
      <c r="P188" s="293">
        <f t="shared" si="48"/>
        <v>0</v>
      </c>
      <c r="Q188" s="301">
        <f t="shared" si="65"/>
        <v>0</v>
      </c>
      <c r="R188" s="292">
        <f t="shared" si="59"/>
        <v>0</v>
      </c>
      <c r="S188" s="292">
        <f t="shared" si="60"/>
        <v>0</v>
      </c>
      <c r="T188" s="321">
        <f t="shared" si="49"/>
        <v>0</v>
      </c>
      <c r="U188" s="134"/>
      <c r="V188" s="134"/>
      <c r="W188" s="134"/>
      <c r="X188" s="134"/>
    </row>
    <row r="189" spans="1:24" s="1" customFormat="1" ht="15" customHeight="1">
      <c r="A189" s="409">
        <f t="shared" si="61"/>
        <v>6.7699999999999996E-2</v>
      </c>
      <c r="B189" s="406">
        <f t="shared" si="50"/>
        <v>5.5643835616438356E-3</v>
      </c>
      <c r="C189" s="197">
        <f t="shared" si="51"/>
        <v>13</v>
      </c>
      <c r="D189" s="290">
        <v>156</v>
      </c>
      <c r="E189" s="300">
        <f t="shared" si="62"/>
        <v>0</v>
      </c>
      <c r="F189" s="292">
        <f t="shared" si="52"/>
        <v>0</v>
      </c>
      <c r="G189" s="292">
        <f t="shared" si="53"/>
        <v>0</v>
      </c>
      <c r="H189" s="293">
        <f t="shared" si="54"/>
        <v>0</v>
      </c>
      <c r="I189" s="301">
        <f t="shared" si="63"/>
        <v>0</v>
      </c>
      <c r="J189" s="510">
        <f t="shared" si="55"/>
        <v>0</v>
      </c>
      <c r="K189" s="292">
        <f t="shared" si="56"/>
        <v>0</v>
      </c>
      <c r="L189" s="321">
        <f t="shared" si="66"/>
        <v>0</v>
      </c>
      <c r="M189" s="300">
        <f t="shared" si="64"/>
        <v>0</v>
      </c>
      <c r="N189" s="292">
        <f t="shared" si="57"/>
        <v>0</v>
      </c>
      <c r="O189" s="292">
        <f t="shared" si="58"/>
        <v>0</v>
      </c>
      <c r="P189" s="293">
        <f t="shared" si="48"/>
        <v>0</v>
      </c>
      <c r="Q189" s="301">
        <f t="shared" si="65"/>
        <v>0</v>
      </c>
      <c r="R189" s="292">
        <f t="shared" si="59"/>
        <v>0</v>
      </c>
      <c r="S189" s="292">
        <f t="shared" si="60"/>
        <v>0</v>
      </c>
      <c r="T189" s="321">
        <f t="shared" si="49"/>
        <v>0</v>
      </c>
      <c r="U189" s="134"/>
      <c r="V189" s="134"/>
      <c r="W189" s="134"/>
      <c r="X189" s="134"/>
    </row>
    <row r="190" spans="1:24" s="1" customFormat="1" ht="15" customHeight="1">
      <c r="A190" s="409">
        <f t="shared" si="61"/>
        <v>6.7699999999999996E-2</v>
      </c>
      <c r="B190" s="406">
        <f t="shared" si="50"/>
        <v>5.5643835616438356E-3</v>
      </c>
      <c r="C190" s="197">
        <f t="shared" si="51"/>
        <v>14</v>
      </c>
      <c r="D190" s="290">
        <v>157</v>
      </c>
      <c r="E190" s="300">
        <f t="shared" si="62"/>
        <v>0</v>
      </c>
      <c r="F190" s="292">
        <f t="shared" si="52"/>
        <v>0</v>
      </c>
      <c r="G190" s="292">
        <f t="shared" si="53"/>
        <v>0</v>
      </c>
      <c r="H190" s="293">
        <f t="shared" si="54"/>
        <v>0</v>
      </c>
      <c r="I190" s="301">
        <f t="shared" si="63"/>
        <v>0</v>
      </c>
      <c r="J190" s="510">
        <f t="shared" si="55"/>
        <v>0</v>
      </c>
      <c r="K190" s="292">
        <f t="shared" si="56"/>
        <v>0</v>
      </c>
      <c r="L190" s="321">
        <f t="shared" si="66"/>
        <v>0</v>
      </c>
      <c r="M190" s="300">
        <f t="shared" si="64"/>
        <v>0</v>
      </c>
      <c r="N190" s="292">
        <f t="shared" si="57"/>
        <v>0</v>
      </c>
      <c r="O190" s="292">
        <f t="shared" si="58"/>
        <v>0</v>
      </c>
      <c r="P190" s="293">
        <f t="shared" si="48"/>
        <v>0</v>
      </c>
      <c r="Q190" s="301">
        <f t="shared" si="65"/>
        <v>0</v>
      </c>
      <c r="R190" s="292">
        <f t="shared" si="59"/>
        <v>0</v>
      </c>
      <c r="S190" s="292">
        <f t="shared" si="60"/>
        <v>0</v>
      </c>
      <c r="T190" s="321">
        <f t="shared" si="49"/>
        <v>0</v>
      </c>
      <c r="U190" s="134"/>
      <c r="V190" s="134"/>
      <c r="W190" s="134"/>
      <c r="X190" s="134"/>
    </row>
    <row r="191" spans="1:24" s="1" customFormat="1" ht="15" customHeight="1">
      <c r="A191" s="409">
        <f t="shared" si="61"/>
        <v>6.7699999999999996E-2</v>
      </c>
      <c r="B191" s="406">
        <f t="shared" si="50"/>
        <v>5.5643835616438356E-3</v>
      </c>
      <c r="C191" s="197">
        <f t="shared" si="51"/>
        <v>14</v>
      </c>
      <c r="D191" s="290">
        <v>158</v>
      </c>
      <c r="E191" s="300">
        <f t="shared" si="62"/>
        <v>0</v>
      </c>
      <c r="F191" s="292">
        <f t="shared" si="52"/>
        <v>0</v>
      </c>
      <c r="G191" s="292">
        <f t="shared" si="53"/>
        <v>0</v>
      </c>
      <c r="H191" s="293">
        <f t="shared" si="54"/>
        <v>0</v>
      </c>
      <c r="I191" s="301">
        <f t="shared" si="63"/>
        <v>0</v>
      </c>
      <c r="J191" s="510">
        <f t="shared" si="55"/>
        <v>0</v>
      </c>
      <c r="K191" s="292">
        <f t="shared" si="56"/>
        <v>0</v>
      </c>
      <c r="L191" s="321">
        <f t="shared" si="66"/>
        <v>0</v>
      </c>
      <c r="M191" s="300">
        <f t="shared" si="64"/>
        <v>0</v>
      </c>
      <c r="N191" s="292">
        <f t="shared" si="57"/>
        <v>0</v>
      </c>
      <c r="O191" s="292">
        <f t="shared" si="58"/>
        <v>0</v>
      </c>
      <c r="P191" s="293">
        <f t="shared" si="48"/>
        <v>0</v>
      </c>
      <c r="Q191" s="301">
        <f t="shared" si="65"/>
        <v>0</v>
      </c>
      <c r="R191" s="292">
        <f t="shared" si="59"/>
        <v>0</v>
      </c>
      <c r="S191" s="292">
        <f t="shared" si="60"/>
        <v>0</v>
      </c>
      <c r="T191" s="321">
        <f t="shared" si="49"/>
        <v>0</v>
      </c>
      <c r="U191" s="134"/>
      <c r="V191" s="134"/>
      <c r="W191" s="134"/>
      <c r="X191" s="134"/>
    </row>
    <row r="192" spans="1:24" s="1" customFormat="1" ht="15" customHeight="1">
      <c r="A192" s="409">
        <f t="shared" si="61"/>
        <v>6.7699999999999996E-2</v>
      </c>
      <c r="B192" s="406">
        <f t="shared" si="50"/>
        <v>5.5643835616438356E-3</v>
      </c>
      <c r="C192" s="197">
        <f t="shared" si="51"/>
        <v>14</v>
      </c>
      <c r="D192" s="290">
        <v>159</v>
      </c>
      <c r="E192" s="300">
        <f t="shared" si="62"/>
        <v>0</v>
      </c>
      <c r="F192" s="292">
        <f t="shared" si="52"/>
        <v>0</v>
      </c>
      <c r="G192" s="292">
        <f t="shared" si="53"/>
        <v>0</v>
      </c>
      <c r="H192" s="293">
        <f t="shared" si="54"/>
        <v>0</v>
      </c>
      <c r="I192" s="301">
        <f t="shared" si="63"/>
        <v>0</v>
      </c>
      <c r="J192" s="510">
        <f t="shared" si="55"/>
        <v>0</v>
      </c>
      <c r="K192" s="292">
        <f t="shared" si="56"/>
        <v>0</v>
      </c>
      <c r="L192" s="321">
        <f t="shared" si="66"/>
        <v>0</v>
      </c>
      <c r="M192" s="300">
        <f t="shared" si="64"/>
        <v>0</v>
      </c>
      <c r="N192" s="292">
        <f t="shared" si="57"/>
        <v>0</v>
      </c>
      <c r="O192" s="292">
        <f t="shared" si="58"/>
        <v>0</v>
      </c>
      <c r="P192" s="293">
        <f t="shared" si="48"/>
        <v>0</v>
      </c>
      <c r="Q192" s="301">
        <f t="shared" si="65"/>
        <v>0</v>
      </c>
      <c r="R192" s="292">
        <f t="shared" si="59"/>
        <v>0</v>
      </c>
      <c r="S192" s="292">
        <f t="shared" si="60"/>
        <v>0</v>
      </c>
      <c r="T192" s="321">
        <f t="shared" si="49"/>
        <v>0</v>
      </c>
      <c r="U192" s="134"/>
      <c r="V192" s="134"/>
      <c r="W192" s="134"/>
      <c r="X192" s="134"/>
    </row>
    <row r="193" spans="1:24" s="1" customFormat="1" ht="15" customHeight="1">
      <c r="A193" s="409">
        <f t="shared" si="61"/>
        <v>6.7699999999999996E-2</v>
      </c>
      <c r="B193" s="406">
        <f t="shared" si="50"/>
        <v>5.5643835616438356E-3</v>
      </c>
      <c r="C193" s="197">
        <f t="shared" si="51"/>
        <v>14</v>
      </c>
      <c r="D193" s="290">
        <v>160</v>
      </c>
      <c r="E193" s="300">
        <f t="shared" si="62"/>
        <v>0</v>
      </c>
      <c r="F193" s="292">
        <f t="shared" si="52"/>
        <v>0</v>
      </c>
      <c r="G193" s="292">
        <f t="shared" si="53"/>
        <v>0</v>
      </c>
      <c r="H193" s="293">
        <f t="shared" si="54"/>
        <v>0</v>
      </c>
      <c r="I193" s="301">
        <f t="shared" si="63"/>
        <v>0</v>
      </c>
      <c r="J193" s="510">
        <f t="shared" si="55"/>
        <v>0</v>
      </c>
      <c r="K193" s="292">
        <f t="shared" si="56"/>
        <v>0</v>
      </c>
      <c r="L193" s="321">
        <f t="shared" si="66"/>
        <v>0</v>
      </c>
      <c r="M193" s="300">
        <f t="shared" si="64"/>
        <v>0</v>
      </c>
      <c r="N193" s="292">
        <f t="shared" si="57"/>
        <v>0</v>
      </c>
      <c r="O193" s="292">
        <f t="shared" si="58"/>
        <v>0</v>
      </c>
      <c r="P193" s="293">
        <f t="shared" si="48"/>
        <v>0</v>
      </c>
      <c r="Q193" s="301">
        <f t="shared" si="65"/>
        <v>0</v>
      </c>
      <c r="R193" s="292">
        <f t="shared" si="59"/>
        <v>0</v>
      </c>
      <c r="S193" s="292">
        <f t="shared" si="60"/>
        <v>0</v>
      </c>
      <c r="T193" s="321">
        <f t="shared" si="49"/>
        <v>0</v>
      </c>
      <c r="U193" s="134"/>
      <c r="V193" s="134"/>
      <c r="W193" s="134"/>
      <c r="X193" s="134"/>
    </row>
    <row r="194" spans="1:24" s="1" customFormat="1" ht="15" customHeight="1">
      <c r="A194" s="409">
        <f t="shared" si="61"/>
        <v>6.7699999999999996E-2</v>
      </c>
      <c r="B194" s="406">
        <f t="shared" si="50"/>
        <v>5.5643835616438356E-3</v>
      </c>
      <c r="C194" s="197">
        <f t="shared" si="51"/>
        <v>14</v>
      </c>
      <c r="D194" s="290">
        <v>161</v>
      </c>
      <c r="E194" s="300">
        <f t="shared" si="62"/>
        <v>0</v>
      </c>
      <c r="F194" s="292">
        <f t="shared" si="52"/>
        <v>0</v>
      </c>
      <c r="G194" s="292">
        <f t="shared" si="53"/>
        <v>0</v>
      </c>
      <c r="H194" s="293">
        <f t="shared" si="54"/>
        <v>0</v>
      </c>
      <c r="I194" s="301">
        <f t="shared" si="63"/>
        <v>0</v>
      </c>
      <c r="J194" s="510">
        <f t="shared" si="55"/>
        <v>0</v>
      </c>
      <c r="K194" s="292">
        <f t="shared" si="56"/>
        <v>0</v>
      </c>
      <c r="L194" s="321">
        <f t="shared" si="66"/>
        <v>0</v>
      </c>
      <c r="M194" s="300">
        <f t="shared" si="64"/>
        <v>0</v>
      </c>
      <c r="N194" s="292">
        <f t="shared" si="57"/>
        <v>0</v>
      </c>
      <c r="O194" s="292">
        <f t="shared" si="58"/>
        <v>0</v>
      </c>
      <c r="P194" s="293">
        <f t="shared" si="48"/>
        <v>0</v>
      </c>
      <c r="Q194" s="301">
        <f t="shared" si="65"/>
        <v>0</v>
      </c>
      <c r="R194" s="292">
        <f t="shared" si="59"/>
        <v>0</v>
      </c>
      <c r="S194" s="292">
        <f t="shared" si="60"/>
        <v>0</v>
      </c>
      <c r="T194" s="321">
        <f t="shared" si="49"/>
        <v>0</v>
      </c>
      <c r="U194" s="134"/>
      <c r="V194" s="134"/>
      <c r="W194" s="134"/>
      <c r="X194" s="134"/>
    </row>
    <row r="195" spans="1:24" s="1" customFormat="1" ht="15" customHeight="1">
      <c r="A195" s="409">
        <f t="shared" si="61"/>
        <v>6.7699999999999996E-2</v>
      </c>
      <c r="B195" s="406">
        <f t="shared" si="50"/>
        <v>5.5643835616438356E-3</v>
      </c>
      <c r="C195" s="197">
        <f t="shared" si="51"/>
        <v>14</v>
      </c>
      <c r="D195" s="290">
        <v>162</v>
      </c>
      <c r="E195" s="300">
        <f t="shared" si="62"/>
        <v>0</v>
      </c>
      <c r="F195" s="292">
        <f t="shared" si="52"/>
        <v>0</v>
      </c>
      <c r="G195" s="292">
        <f t="shared" si="53"/>
        <v>0</v>
      </c>
      <c r="H195" s="293">
        <f t="shared" si="54"/>
        <v>0</v>
      </c>
      <c r="I195" s="301">
        <f t="shared" si="63"/>
        <v>0</v>
      </c>
      <c r="J195" s="510">
        <f t="shared" si="55"/>
        <v>0</v>
      </c>
      <c r="K195" s="292">
        <f t="shared" si="56"/>
        <v>0</v>
      </c>
      <c r="L195" s="321">
        <f t="shared" si="66"/>
        <v>0</v>
      </c>
      <c r="M195" s="300">
        <f t="shared" si="64"/>
        <v>0</v>
      </c>
      <c r="N195" s="292">
        <f t="shared" si="57"/>
        <v>0</v>
      </c>
      <c r="O195" s="292">
        <f t="shared" si="58"/>
        <v>0</v>
      </c>
      <c r="P195" s="293">
        <f t="shared" si="48"/>
        <v>0</v>
      </c>
      <c r="Q195" s="301">
        <f t="shared" si="65"/>
        <v>0</v>
      </c>
      <c r="R195" s="292">
        <f t="shared" si="59"/>
        <v>0</v>
      </c>
      <c r="S195" s="292">
        <f t="shared" si="60"/>
        <v>0</v>
      </c>
      <c r="T195" s="321">
        <f t="shared" si="49"/>
        <v>0</v>
      </c>
      <c r="U195" s="134"/>
      <c r="V195" s="134"/>
      <c r="W195" s="134"/>
      <c r="X195" s="134"/>
    </row>
    <row r="196" spans="1:24" s="1" customFormat="1" ht="15" customHeight="1">
      <c r="A196" s="409">
        <f t="shared" si="61"/>
        <v>6.7699999999999996E-2</v>
      </c>
      <c r="B196" s="406">
        <f t="shared" si="50"/>
        <v>5.5643835616438356E-3</v>
      </c>
      <c r="C196" s="197">
        <f t="shared" si="51"/>
        <v>14</v>
      </c>
      <c r="D196" s="290">
        <v>163</v>
      </c>
      <c r="E196" s="300">
        <f t="shared" si="62"/>
        <v>0</v>
      </c>
      <c r="F196" s="292">
        <f t="shared" si="52"/>
        <v>0</v>
      </c>
      <c r="G196" s="292">
        <f t="shared" si="53"/>
        <v>0</v>
      </c>
      <c r="H196" s="293">
        <f t="shared" si="54"/>
        <v>0</v>
      </c>
      <c r="I196" s="301">
        <f t="shared" si="63"/>
        <v>0</v>
      </c>
      <c r="J196" s="510">
        <f t="shared" si="55"/>
        <v>0</v>
      </c>
      <c r="K196" s="292">
        <f t="shared" si="56"/>
        <v>0</v>
      </c>
      <c r="L196" s="321">
        <f t="shared" si="66"/>
        <v>0</v>
      </c>
      <c r="M196" s="300">
        <f t="shared" si="64"/>
        <v>0</v>
      </c>
      <c r="N196" s="292">
        <f t="shared" si="57"/>
        <v>0</v>
      </c>
      <c r="O196" s="292">
        <f t="shared" si="58"/>
        <v>0</v>
      </c>
      <c r="P196" s="293">
        <f t="shared" si="48"/>
        <v>0</v>
      </c>
      <c r="Q196" s="301">
        <f t="shared" si="65"/>
        <v>0</v>
      </c>
      <c r="R196" s="292">
        <f t="shared" si="59"/>
        <v>0</v>
      </c>
      <c r="S196" s="292">
        <f t="shared" si="60"/>
        <v>0</v>
      </c>
      <c r="T196" s="321">
        <f t="shared" si="49"/>
        <v>0</v>
      </c>
      <c r="U196" s="134"/>
      <c r="V196" s="134"/>
      <c r="W196" s="134"/>
      <c r="X196" s="134"/>
    </row>
    <row r="197" spans="1:24" s="1" customFormat="1" ht="15" customHeight="1">
      <c r="A197" s="409">
        <f t="shared" si="61"/>
        <v>6.7699999999999996E-2</v>
      </c>
      <c r="B197" s="406">
        <f t="shared" si="50"/>
        <v>5.5643835616438356E-3</v>
      </c>
      <c r="C197" s="197">
        <f t="shared" si="51"/>
        <v>14</v>
      </c>
      <c r="D197" s="290">
        <v>164</v>
      </c>
      <c r="E197" s="300">
        <f t="shared" si="62"/>
        <v>0</v>
      </c>
      <c r="F197" s="292">
        <f t="shared" si="52"/>
        <v>0</v>
      </c>
      <c r="G197" s="292">
        <f t="shared" si="53"/>
        <v>0</v>
      </c>
      <c r="H197" s="293">
        <f t="shared" si="54"/>
        <v>0</v>
      </c>
      <c r="I197" s="301">
        <f t="shared" si="63"/>
        <v>0</v>
      </c>
      <c r="J197" s="510">
        <f t="shared" si="55"/>
        <v>0</v>
      </c>
      <c r="K197" s="292">
        <f t="shared" si="56"/>
        <v>0</v>
      </c>
      <c r="L197" s="321">
        <f t="shared" si="66"/>
        <v>0</v>
      </c>
      <c r="M197" s="300">
        <f t="shared" si="64"/>
        <v>0</v>
      </c>
      <c r="N197" s="292">
        <f t="shared" si="57"/>
        <v>0</v>
      </c>
      <c r="O197" s="292">
        <f t="shared" si="58"/>
        <v>0</v>
      </c>
      <c r="P197" s="293">
        <f t="shared" si="48"/>
        <v>0</v>
      </c>
      <c r="Q197" s="301">
        <f t="shared" si="65"/>
        <v>0</v>
      </c>
      <c r="R197" s="292">
        <f t="shared" si="59"/>
        <v>0</v>
      </c>
      <c r="S197" s="292">
        <f t="shared" si="60"/>
        <v>0</v>
      </c>
      <c r="T197" s="321">
        <f t="shared" si="49"/>
        <v>0</v>
      </c>
      <c r="U197" s="134"/>
      <c r="V197" s="134"/>
      <c r="W197" s="134"/>
      <c r="X197" s="134"/>
    </row>
    <row r="198" spans="1:24" s="1" customFormat="1" ht="15" customHeight="1">
      <c r="A198" s="409">
        <f t="shared" si="61"/>
        <v>6.7699999999999996E-2</v>
      </c>
      <c r="B198" s="406">
        <f t="shared" si="50"/>
        <v>5.5643835616438356E-3</v>
      </c>
      <c r="C198" s="197">
        <f t="shared" si="51"/>
        <v>14</v>
      </c>
      <c r="D198" s="290">
        <v>165</v>
      </c>
      <c r="E198" s="300">
        <f t="shared" si="62"/>
        <v>0</v>
      </c>
      <c r="F198" s="292">
        <f t="shared" si="52"/>
        <v>0</v>
      </c>
      <c r="G198" s="292">
        <f t="shared" si="53"/>
        <v>0</v>
      </c>
      <c r="H198" s="293">
        <f t="shared" si="54"/>
        <v>0</v>
      </c>
      <c r="I198" s="301">
        <f t="shared" si="63"/>
        <v>0</v>
      </c>
      <c r="J198" s="510">
        <f t="shared" si="55"/>
        <v>0</v>
      </c>
      <c r="K198" s="292">
        <f t="shared" si="56"/>
        <v>0</v>
      </c>
      <c r="L198" s="321">
        <f t="shared" si="66"/>
        <v>0</v>
      </c>
      <c r="M198" s="300">
        <f t="shared" si="64"/>
        <v>0</v>
      </c>
      <c r="N198" s="292">
        <f t="shared" si="57"/>
        <v>0</v>
      </c>
      <c r="O198" s="292">
        <f t="shared" si="58"/>
        <v>0</v>
      </c>
      <c r="P198" s="293">
        <f t="shared" si="48"/>
        <v>0</v>
      </c>
      <c r="Q198" s="301">
        <f t="shared" si="65"/>
        <v>0</v>
      </c>
      <c r="R198" s="292">
        <f t="shared" si="59"/>
        <v>0</v>
      </c>
      <c r="S198" s="292">
        <f t="shared" si="60"/>
        <v>0</v>
      </c>
      <c r="T198" s="321">
        <f t="shared" si="49"/>
        <v>0</v>
      </c>
      <c r="U198" s="134"/>
      <c r="V198" s="134"/>
      <c r="W198" s="134"/>
      <c r="X198" s="134"/>
    </row>
    <row r="199" spans="1:24" s="1" customFormat="1" ht="15" customHeight="1">
      <c r="A199" s="409">
        <f t="shared" si="61"/>
        <v>6.7699999999999996E-2</v>
      </c>
      <c r="B199" s="406">
        <f t="shared" si="50"/>
        <v>5.5643835616438356E-3</v>
      </c>
      <c r="C199" s="197">
        <f t="shared" si="51"/>
        <v>14</v>
      </c>
      <c r="D199" s="290">
        <v>166</v>
      </c>
      <c r="E199" s="300">
        <f t="shared" si="62"/>
        <v>0</v>
      </c>
      <c r="F199" s="292">
        <f t="shared" si="52"/>
        <v>0</v>
      </c>
      <c r="G199" s="292">
        <f t="shared" si="53"/>
        <v>0</v>
      </c>
      <c r="H199" s="293">
        <f t="shared" si="54"/>
        <v>0</v>
      </c>
      <c r="I199" s="301">
        <f t="shared" si="63"/>
        <v>0</v>
      </c>
      <c r="J199" s="510">
        <f t="shared" si="55"/>
        <v>0</v>
      </c>
      <c r="K199" s="292">
        <f t="shared" si="56"/>
        <v>0</v>
      </c>
      <c r="L199" s="321">
        <f t="shared" si="66"/>
        <v>0</v>
      </c>
      <c r="M199" s="300">
        <f t="shared" si="64"/>
        <v>0</v>
      </c>
      <c r="N199" s="292">
        <f t="shared" si="57"/>
        <v>0</v>
      </c>
      <c r="O199" s="292">
        <f t="shared" si="58"/>
        <v>0</v>
      </c>
      <c r="P199" s="293">
        <f t="shared" si="48"/>
        <v>0</v>
      </c>
      <c r="Q199" s="301">
        <f t="shared" si="65"/>
        <v>0</v>
      </c>
      <c r="R199" s="292">
        <f t="shared" si="59"/>
        <v>0</v>
      </c>
      <c r="S199" s="292">
        <f t="shared" si="60"/>
        <v>0</v>
      </c>
      <c r="T199" s="321">
        <f t="shared" si="49"/>
        <v>0</v>
      </c>
      <c r="U199" s="134"/>
      <c r="V199" s="134"/>
      <c r="W199" s="134"/>
      <c r="X199" s="134"/>
    </row>
    <row r="200" spans="1:24" s="1" customFormat="1" ht="15" customHeight="1">
      <c r="A200" s="409">
        <f t="shared" si="61"/>
        <v>6.7699999999999996E-2</v>
      </c>
      <c r="B200" s="406">
        <f t="shared" si="50"/>
        <v>5.5643835616438356E-3</v>
      </c>
      <c r="C200" s="197">
        <f t="shared" si="51"/>
        <v>14</v>
      </c>
      <c r="D200" s="290">
        <v>167</v>
      </c>
      <c r="E200" s="300">
        <f t="shared" si="62"/>
        <v>0</v>
      </c>
      <c r="F200" s="292">
        <f t="shared" si="52"/>
        <v>0</v>
      </c>
      <c r="G200" s="292">
        <f t="shared" si="53"/>
        <v>0</v>
      </c>
      <c r="H200" s="293">
        <f t="shared" si="54"/>
        <v>0</v>
      </c>
      <c r="I200" s="301">
        <f t="shared" si="63"/>
        <v>0</v>
      </c>
      <c r="J200" s="510">
        <f t="shared" si="55"/>
        <v>0</v>
      </c>
      <c r="K200" s="292">
        <f t="shared" si="56"/>
        <v>0</v>
      </c>
      <c r="L200" s="321">
        <f t="shared" si="66"/>
        <v>0</v>
      </c>
      <c r="M200" s="300">
        <f t="shared" si="64"/>
        <v>0</v>
      </c>
      <c r="N200" s="292">
        <f t="shared" si="57"/>
        <v>0</v>
      </c>
      <c r="O200" s="292">
        <f t="shared" si="58"/>
        <v>0</v>
      </c>
      <c r="P200" s="293">
        <f t="shared" si="48"/>
        <v>0</v>
      </c>
      <c r="Q200" s="301">
        <f t="shared" si="65"/>
        <v>0</v>
      </c>
      <c r="R200" s="292">
        <f t="shared" si="59"/>
        <v>0</v>
      </c>
      <c r="S200" s="292">
        <f t="shared" si="60"/>
        <v>0</v>
      </c>
      <c r="T200" s="321">
        <f t="shared" si="49"/>
        <v>0</v>
      </c>
      <c r="U200" s="134"/>
      <c r="V200" s="134"/>
      <c r="W200" s="134"/>
      <c r="X200" s="134"/>
    </row>
    <row r="201" spans="1:24" s="1" customFormat="1" ht="15" customHeight="1">
      <c r="A201" s="409">
        <f t="shared" si="61"/>
        <v>6.7699999999999996E-2</v>
      </c>
      <c r="B201" s="406">
        <f t="shared" si="50"/>
        <v>5.5643835616438356E-3</v>
      </c>
      <c r="C201" s="197">
        <f t="shared" si="51"/>
        <v>14</v>
      </c>
      <c r="D201" s="290">
        <v>168</v>
      </c>
      <c r="E201" s="300">
        <f t="shared" si="62"/>
        <v>0</v>
      </c>
      <c r="F201" s="292">
        <f t="shared" si="52"/>
        <v>0</v>
      </c>
      <c r="G201" s="292">
        <f t="shared" si="53"/>
        <v>0</v>
      </c>
      <c r="H201" s="293">
        <f t="shared" si="54"/>
        <v>0</v>
      </c>
      <c r="I201" s="301">
        <f t="shared" si="63"/>
        <v>0</v>
      </c>
      <c r="J201" s="510">
        <f t="shared" si="55"/>
        <v>0</v>
      </c>
      <c r="K201" s="292">
        <f t="shared" si="56"/>
        <v>0</v>
      </c>
      <c r="L201" s="321">
        <f t="shared" si="66"/>
        <v>0</v>
      </c>
      <c r="M201" s="300">
        <f t="shared" si="64"/>
        <v>0</v>
      </c>
      <c r="N201" s="292">
        <f t="shared" si="57"/>
        <v>0</v>
      </c>
      <c r="O201" s="292">
        <f t="shared" si="58"/>
        <v>0</v>
      </c>
      <c r="P201" s="293">
        <f t="shared" si="48"/>
        <v>0</v>
      </c>
      <c r="Q201" s="301">
        <f t="shared" si="65"/>
        <v>0</v>
      </c>
      <c r="R201" s="292">
        <f t="shared" si="59"/>
        <v>0</v>
      </c>
      <c r="S201" s="292">
        <f t="shared" si="60"/>
        <v>0</v>
      </c>
      <c r="T201" s="321">
        <f t="shared" si="49"/>
        <v>0</v>
      </c>
      <c r="U201" s="134"/>
      <c r="V201" s="134"/>
      <c r="W201" s="134"/>
      <c r="X201" s="134"/>
    </row>
    <row r="202" spans="1:24" s="1" customFormat="1" ht="15" customHeight="1">
      <c r="A202" s="409">
        <f t="shared" si="61"/>
        <v>6.7699999999999996E-2</v>
      </c>
      <c r="B202" s="406">
        <f t="shared" si="50"/>
        <v>5.5643835616438356E-3</v>
      </c>
      <c r="C202" s="197">
        <f t="shared" si="51"/>
        <v>15</v>
      </c>
      <c r="D202" s="290">
        <v>169</v>
      </c>
      <c r="E202" s="300">
        <f t="shared" si="62"/>
        <v>0</v>
      </c>
      <c r="F202" s="292">
        <f t="shared" si="52"/>
        <v>0</v>
      </c>
      <c r="G202" s="292">
        <f t="shared" si="53"/>
        <v>0</v>
      </c>
      <c r="H202" s="293">
        <f t="shared" si="54"/>
        <v>0</v>
      </c>
      <c r="I202" s="301">
        <f t="shared" si="63"/>
        <v>0</v>
      </c>
      <c r="J202" s="510">
        <f t="shared" si="55"/>
        <v>0</v>
      </c>
      <c r="K202" s="292">
        <f t="shared" si="56"/>
        <v>0</v>
      </c>
      <c r="L202" s="321">
        <f t="shared" si="66"/>
        <v>0</v>
      </c>
      <c r="M202" s="300">
        <f t="shared" si="64"/>
        <v>0</v>
      </c>
      <c r="N202" s="292">
        <f t="shared" si="57"/>
        <v>0</v>
      </c>
      <c r="O202" s="292">
        <f t="shared" si="58"/>
        <v>0</v>
      </c>
      <c r="P202" s="293">
        <f t="shared" si="48"/>
        <v>0</v>
      </c>
      <c r="Q202" s="301">
        <f t="shared" si="65"/>
        <v>0</v>
      </c>
      <c r="R202" s="292">
        <f t="shared" si="59"/>
        <v>0</v>
      </c>
      <c r="S202" s="292">
        <f t="shared" si="60"/>
        <v>0</v>
      </c>
      <c r="T202" s="321">
        <f t="shared" si="49"/>
        <v>0</v>
      </c>
      <c r="U202" s="134"/>
      <c r="V202" s="134"/>
      <c r="W202" s="134"/>
      <c r="X202" s="134"/>
    </row>
    <row r="203" spans="1:24" s="1" customFormat="1" ht="15" customHeight="1">
      <c r="A203" s="409">
        <f t="shared" si="61"/>
        <v>6.7699999999999996E-2</v>
      </c>
      <c r="B203" s="406">
        <f t="shared" si="50"/>
        <v>5.5643835616438356E-3</v>
      </c>
      <c r="C203" s="197">
        <f t="shared" si="51"/>
        <v>15</v>
      </c>
      <c r="D203" s="290">
        <v>170</v>
      </c>
      <c r="E203" s="300">
        <f t="shared" si="62"/>
        <v>0</v>
      </c>
      <c r="F203" s="292">
        <f t="shared" si="52"/>
        <v>0</v>
      </c>
      <c r="G203" s="292">
        <f t="shared" si="53"/>
        <v>0</v>
      </c>
      <c r="H203" s="293">
        <f t="shared" si="54"/>
        <v>0</v>
      </c>
      <c r="I203" s="301">
        <f t="shared" si="63"/>
        <v>0</v>
      </c>
      <c r="J203" s="510">
        <f t="shared" si="55"/>
        <v>0</v>
      </c>
      <c r="K203" s="292">
        <f t="shared" si="56"/>
        <v>0</v>
      </c>
      <c r="L203" s="321">
        <f t="shared" si="66"/>
        <v>0</v>
      </c>
      <c r="M203" s="300">
        <f t="shared" si="64"/>
        <v>0</v>
      </c>
      <c r="N203" s="292">
        <f t="shared" si="57"/>
        <v>0</v>
      </c>
      <c r="O203" s="292">
        <f t="shared" si="58"/>
        <v>0</v>
      </c>
      <c r="P203" s="293">
        <f t="shared" si="48"/>
        <v>0</v>
      </c>
      <c r="Q203" s="301">
        <f t="shared" si="65"/>
        <v>0</v>
      </c>
      <c r="R203" s="292">
        <f t="shared" si="59"/>
        <v>0</v>
      </c>
      <c r="S203" s="292">
        <f t="shared" si="60"/>
        <v>0</v>
      </c>
      <c r="T203" s="321">
        <f t="shared" si="49"/>
        <v>0</v>
      </c>
      <c r="U203" s="134"/>
      <c r="V203" s="134"/>
      <c r="W203" s="134"/>
      <c r="X203" s="134"/>
    </row>
    <row r="204" spans="1:24" s="1" customFormat="1" ht="15" customHeight="1">
      <c r="A204" s="409">
        <f t="shared" si="61"/>
        <v>6.7699999999999996E-2</v>
      </c>
      <c r="B204" s="406">
        <f t="shared" si="50"/>
        <v>5.5643835616438356E-3</v>
      </c>
      <c r="C204" s="197">
        <f t="shared" si="51"/>
        <v>15</v>
      </c>
      <c r="D204" s="290">
        <v>171</v>
      </c>
      <c r="E204" s="300">
        <f t="shared" si="62"/>
        <v>0</v>
      </c>
      <c r="F204" s="292">
        <f t="shared" si="52"/>
        <v>0</v>
      </c>
      <c r="G204" s="292">
        <f t="shared" si="53"/>
        <v>0</v>
      </c>
      <c r="H204" s="293">
        <f t="shared" si="54"/>
        <v>0</v>
      </c>
      <c r="I204" s="301">
        <f t="shared" si="63"/>
        <v>0</v>
      </c>
      <c r="J204" s="510">
        <f t="shared" si="55"/>
        <v>0</v>
      </c>
      <c r="K204" s="292">
        <f t="shared" si="56"/>
        <v>0</v>
      </c>
      <c r="L204" s="321">
        <f t="shared" si="66"/>
        <v>0</v>
      </c>
      <c r="M204" s="300">
        <f t="shared" si="64"/>
        <v>0</v>
      </c>
      <c r="N204" s="292">
        <f t="shared" si="57"/>
        <v>0</v>
      </c>
      <c r="O204" s="292">
        <f t="shared" si="58"/>
        <v>0</v>
      </c>
      <c r="P204" s="293">
        <f t="shared" si="48"/>
        <v>0</v>
      </c>
      <c r="Q204" s="301">
        <f t="shared" si="65"/>
        <v>0</v>
      </c>
      <c r="R204" s="292">
        <f t="shared" si="59"/>
        <v>0</v>
      </c>
      <c r="S204" s="292">
        <f t="shared" si="60"/>
        <v>0</v>
      </c>
      <c r="T204" s="321">
        <f t="shared" si="49"/>
        <v>0</v>
      </c>
      <c r="U204" s="134"/>
      <c r="V204" s="134"/>
      <c r="W204" s="134"/>
      <c r="X204" s="134"/>
    </row>
    <row r="205" spans="1:24" s="1" customFormat="1" ht="15" customHeight="1">
      <c r="A205" s="409">
        <f t="shared" si="61"/>
        <v>6.7699999999999996E-2</v>
      </c>
      <c r="B205" s="406">
        <f t="shared" si="50"/>
        <v>5.5643835616438356E-3</v>
      </c>
      <c r="C205" s="197">
        <f t="shared" si="51"/>
        <v>15</v>
      </c>
      <c r="D205" s="290">
        <v>172</v>
      </c>
      <c r="E205" s="300">
        <f t="shared" si="62"/>
        <v>0</v>
      </c>
      <c r="F205" s="292">
        <f t="shared" si="52"/>
        <v>0</v>
      </c>
      <c r="G205" s="292">
        <f t="shared" si="53"/>
        <v>0</v>
      </c>
      <c r="H205" s="293">
        <f t="shared" si="54"/>
        <v>0</v>
      </c>
      <c r="I205" s="301">
        <f t="shared" si="63"/>
        <v>0</v>
      </c>
      <c r="J205" s="510">
        <f t="shared" si="55"/>
        <v>0</v>
      </c>
      <c r="K205" s="292">
        <f t="shared" si="56"/>
        <v>0</v>
      </c>
      <c r="L205" s="321">
        <f t="shared" si="66"/>
        <v>0</v>
      </c>
      <c r="M205" s="300">
        <f t="shared" si="64"/>
        <v>0</v>
      </c>
      <c r="N205" s="292">
        <f t="shared" si="57"/>
        <v>0</v>
      </c>
      <c r="O205" s="292">
        <f t="shared" si="58"/>
        <v>0</v>
      </c>
      <c r="P205" s="293">
        <f t="shared" si="48"/>
        <v>0</v>
      </c>
      <c r="Q205" s="301">
        <f t="shared" si="65"/>
        <v>0</v>
      </c>
      <c r="R205" s="292">
        <f t="shared" si="59"/>
        <v>0</v>
      </c>
      <c r="S205" s="292">
        <f t="shared" si="60"/>
        <v>0</v>
      </c>
      <c r="T205" s="321">
        <f t="shared" si="49"/>
        <v>0</v>
      </c>
      <c r="U205" s="134"/>
      <c r="V205" s="134"/>
      <c r="W205" s="134"/>
      <c r="X205" s="134"/>
    </row>
    <row r="206" spans="1:24" s="1" customFormat="1" ht="15" customHeight="1">
      <c r="A206" s="409">
        <f t="shared" si="61"/>
        <v>6.7699999999999996E-2</v>
      </c>
      <c r="B206" s="406">
        <f t="shared" si="50"/>
        <v>5.5643835616438356E-3</v>
      </c>
      <c r="C206" s="197">
        <f t="shared" si="51"/>
        <v>15</v>
      </c>
      <c r="D206" s="290">
        <v>173</v>
      </c>
      <c r="E206" s="300">
        <f t="shared" si="62"/>
        <v>0</v>
      </c>
      <c r="F206" s="292">
        <f t="shared" si="52"/>
        <v>0</v>
      </c>
      <c r="G206" s="292">
        <f t="shared" si="53"/>
        <v>0</v>
      </c>
      <c r="H206" s="293">
        <f t="shared" si="54"/>
        <v>0</v>
      </c>
      <c r="I206" s="301">
        <f t="shared" si="63"/>
        <v>0</v>
      </c>
      <c r="J206" s="510">
        <f t="shared" si="55"/>
        <v>0</v>
      </c>
      <c r="K206" s="292">
        <f t="shared" si="56"/>
        <v>0</v>
      </c>
      <c r="L206" s="321">
        <f t="shared" si="66"/>
        <v>0</v>
      </c>
      <c r="M206" s="300">
        <f t="shared" si="64"/>
        <v>0</v>
      </c>
      <c r="N206" s="292">
        <f t="shared" si="57"/>
        <v>0</v>
      </c>
      <c r="O206" s="292">
        <f t="shared" si="58"/>
        <v>0</v>
      </c>
      <c r="P206" s="293">
        <f t="shared" si="48"/>
        <v>0</v>
      </c>
      <c r="Q206" s="301">
        <f t="shared" si="65"/>
        <v>0</v>
      </c>
      <c r="R206" s="292">
        <f t="shared" si="59"/>
        <v>0</v>
      </c>
      <c r="S206" s="292">
        <f t="shared" si="60"/>
        <v>0</v>
      </c>
      <c r="T206" s="321">
        <f t="shared" si="49"/>
        <v>0</v>
      </c>
      <c r="U206" s="134"/>
      <c r="V206" s="134"/>
      <c r="W206" s="134"/>
      <c r="X206" s="134"/>
    </row>
    <row r="207" spans="1:24" s="1" customFormat="1" ht="15" customHeight="1">
      <c r="A207" s="409">
        <f t="shared" si="61"/>
        <v>6.7699999999999996E-2</v>
      </c>
      <c r="B207" s="406">
        <f t="shared" si="50"/>
        <v>5.5643835616438356E-3</v>
      </c>
      <c r="C207" s="197">
        <f t="shared" si="51"/>
        <v>15</v>
      </c>
      <c r="D207" s="290">
        <v>174</v>
      </c>
      <c r="E207" s="300">
        <f t="shared" si="62"/>
        <v>0</v>
      </c>
      <c r="F207" s="292">
        <f t="shared" si="52"/>
        <v>0</v>
      </c>
      <c r="G207" s="292">
        <f t="shared" si="53"/>
        <v>0</v>
      </c>
      <c r="H207" s="293">
        <f t="shared" si="54"/>
        <v>0</v>
      </c>
      <c r="I207" s="301">
        <f t="shared" si="63"/>
        <v>0</v>
      </c>
      <c r="J207" s="510">
        <f t="shared" si="55"/>
        <v>0</v>
      </c>
      <c r="K207" s="292">
        <f t="shared" si="56"/>
        <v>0</v>
      </c>
      <c r="L207" s="321">
        <f t="shared" si="66"/>
        <v>0</v>
      </c>
      <c r="M207" s="300">
        <f t="shared" si="64"/>
        <v>0</v>
      </c>
      <c r="N207" s="292">
        <f t="shared" si="57"/>
        <v>0</v>
      </c>
      <c r="O207" s="292">
        <f t="shared" si="58"/>
        <v>0</v>
      </c>
      <c r="P207" s="293">
        <f t="shared" si="48"/>
        <v>0</v>
      </c>
      <c r="Q207" s="301">
        <f t="shared" si="65"/>
        <v>0</v>
      </c>
      <c r="R207" s="292">
        <f t="shared" si="59"/>
        <v>0</v>
      </c>
      <c r="S207" s="292">
        <f t="shared" si="60"/>
        <v>0</v>
      </c>
      <c r="T207" s="321">
        <f t="shared" si="49"/>
        <v>0</v>
      </c>
      <c r="U207" s="134"/>
      <c r="V207" s="134"/>
      <c r="W207" s="134"/>
      <c r="X207" s="134"/>
    </row>
    <row r="208" spans="1:24" s="1" customFormat="1" ht="15" customHeight="1">
      <c r="A208" s="409">
        <f t="shared" si="61"/>
        <v>6.7699999999999996E-2</v>
      </c>
      <c r="B208" s="406">
        <f t="shared" si="50"/>
        <v>5.5643835616438356E-3</v>
      </c>
      <c r="C208" s="197">
        <f t="shared" si="51"/>
        <v>15</v>
      </c>
      <c r="D208" s="290">
        <v>175</v>
      </c>
      <c r="E208" s="300">
        <f t="shared" si="62"/>
        <v>0</v>
      </c>
      <c r="F208" s="292">
        <f t="shared" si="52"/>
        <v>0</v>
      </c>
      <c r="G208" s="292">
        <f t="shared" si="53"/>
        <v>0</v>
      </c>
      <c r="H208" s="293">
        <f t="shared" si="54"/>
        <v>0</v>
      </c>
      <c r="I208" s="301">
        <f t="shared" si="63"/>
        <v>0</v>
      </c>
      <c r="J208" s="510">
        <f t="shared" si="55"/>
        <v>0</v>
      </c>
      <c r="K208" s="292">
        <f t="shared" si="56"/>
        <v>0</v>
      </c>
      <c r="L208" s="321">
        <f t="shared" si="66"/>
        <v>0</v>
      </c>
      <c r="M208" s="300">
        <f t="shared" si="64"/>
        <v>0</v>
      </c>
      <c r="N208" s="292">
        <f t="shared" si="57"/>
        <v>0</v>
      </c>
      <c r="O208" s="292">
        <f t="shared" si="58"/>
        <v>0</v>
      </c>
      <c r="P208" s="293">
        <f t="shared" si="48"/>
        <v>0</v>
      </c>
      <c r="Q208" s="301">
        <f t="shared" si="65"/>
        <v>0</v>
      </c>
      <c r="R208" s="292">
        <f t="shared" si="59"/>
        <v>0</v>
      </c>
      <c r="S208" s="292">
        <f t="shared" si="60"/>
        <v>0</v>
      </c>
      <c r="T208" s="321">
        <f t="shared" si="49"/>
        <v>0</v>
      </c>
      <c r="U208" s="134"/>
      <c r="V208" s="134"/>
      <c r="W208" s="134"/>
      <c r="X208" s="134"/>
    </row>
    <row r="209" spans="1:24" s="1" customFormat="1" ht="15" customHeight="1">
      <c r="A209" s="409">
        <f t="shared" si="61"/>
        <v>6.7699999999999996E-2</v>
      </c>
      <c r="B209" s="406">
        <f t="shared" si="50"/>
        <v>5.5643835616438356E-3</v>
      </c>
      <c r="C209" s="197">
        <f t="shared" si="51"/>
        <v>15</v>
      </c>
      <c r="D209" s="290">
        <v>176</v>
      </c>
      <c r="E209" s="300">
        <f t="shared" si="62"/>
        <v>0</v>
      </c>
      <c r="F209" s="292">
        <f t="shared" si="52"/>
        <v>0</v>
      </c>
      <c r="G209" s="292">
        <f t="shared" si="53"/>
        <v>0</v>
      </c>
      <c r="H209" s="293">
        <f t="shared" si="54"/>
        <v>0</v>
      </c>
      <c r="I209" s="301">
        <f t="shared" si="63"/>
        <v>0</v>
      </c>
      <c r="J209" s="510">
        <f t="shared" si="55"/>
        <v>0</v>
      </c>
      <c r="K209" s="292">
        <f t="shared" si="56"/>
        <v>0</v>
      </c>
      <c r="L209" s="321">
        <f t="shared" si="66"/>
        <v>0</v>
      </c>
      <c r="M209" s="300">
        <f t="shared" si="64"/>
        <v>0</v>
      </c>
      <c r="N209" s="292">
        <f t="shared" si="57"/>
        <v>0</v>
      </c>
      <c r="O209" s="292">
        <f t="shared" si="58"/>
        <v>0</v>
      </c>
      <c r="P209" s="293">
        <f t="shared" si="48"/>
        <v>0</v>
      </c>
      <c r="Q209" s="301">
        <f t="shared" si="65"/>
        <v>0</v>
      </c>
      <c r="R209" s="292">
        <f t="shared" si="59"/>
        <v>0</v>
      </c>
      <c r="S209" s="292">
        <f t="shared" si="60"/>
        <v>0</v>
      </c>
      <c r="T209" s="321">
        <f t="shared" si="49"/>
        <v>0</v>
      </c>
      <c r="U209" s="134"/>
      <c r="V209" s="134"/>
      <c r="W209" s="134"/>
      <c r="X209" s="134"/>
    </row>
    <row r="210" spans="1:24" s="1" customFormat="1" ht="15" customHeight="1">
      <c r="A210" s="409">
        <f t="shared" si="61"/>
        <v>6.7699999999999996E-2</v>
      </c>
      <c r="B210" s="406">
        <f t="shared" si="50"/>
        <v>5.5643835616438356E-3</v>
      </c>
      <c r="C210" s="197">
        <f t="shared" si="51"/>
        <v>15</v>
      </c>
      <c r="D210" s="290">
        <v>177</v>
      </c>
      <c r="E210" s="300">
        <f t="shared" si="62"/>
        <v>0</v>
      </c>
      <c r="F210" s="292">
        <f t="shared" si="52"/>
        <v>0</v>
      </c>
      <c r="G210" s="292">
        <f t="shared" si="53"/>
        <v>0</v>
      </c>
      <c r="H210" s="293">
        <f t="shared" si="54"/>
        <v>0</v>
      </c>
      <c r="I210" s="301">
        <f t="shared" si="63"/>
        <v>0</v>
      </c>
      <c r="J210" s="510">
        <f t="shared" si="55"/>
        <v>0</v>
      </c>
      <c r="K210" s="292">
        <f t="shared" si="56"/>
        <v>0</v>
      </c>
      <c r="L210" s="321">
        <f t="shared" si="66"/>
        <v>0</v>
      </c>
      <c r="M210" s="300">
        <f t="shared" si="64"/>
        <v>0</v>
      </c>
      <c r="N210" s="292">
        <f t="shared" si="57"/>
        <v>0</v>
      </c>
      <c r="O210" s="292">
        <f t="shared" si="58"/>
        <v>0</v>
      </c>
      <c r="P210" s="293">
        <f t="shared" ref="P210:P273" si="67">IF(M210&lt;$M$10,M210+N210,$M$11)</f>
        <v>0</v>
      </c>
      <c r="Q210" s="301">
        <f t="shared" si="65"/>
        <v>0</v>
      </c>
      <c r="R210" s="292">
        <f t="shared" si="59"/>
        <v>0</v>
      </c>
      <c r="S210" s="292">
        <f t="shared" si="60"/>
        <v>0</v>
      </c>
      <c r="T210" s="321">
        <f t="shared" si="49"/>
        <v>0</v>
      </c>
      <c r="U210" s="134"/>
      <c r="V210" s="134"/>
      <c r="W210" s="134"/>
      <c r="X210" s="134"/>
    </row>
    <row r="211" spans="1:24" s="1" customFormat="1" ht="15" customHeight="1">
      <c r="A211" s="409">
        <f t="shared" si="61"/>
        <v>6.7699999999999996E-2</v>
      </c>
      <c r="B211" s="406">
        <f t="shared" si="50"/>
        <v>5.5643835616438356E-3</v>
      </c>
      <c r="C211" s="197">
        <f t="shared" si="51"/>
        <v>15</v>
      </c>
      <c r="D211" s="290">
        <v>178</v>
      </c>
      <c r="E211" s="300">
        <f t="shared" si="62"/>
        <v>0</v>
      </c>
      <c r="F211" s="292">
        <f t="shared" si="52"/>
        <v>0</v>
      </c>
      <c r="G211" s="292">
        <f t="shared" si="53"/>
        <v>0</v>
      </c>
      <c r="H211" s="293">
        <f t="shared" si="54"/>
        <v>0</v>
      </c>
      <c r="I211" s="301">
        <f t="shared" si="63"/>
        <v>0</v>
      </c>
      <c r="J211" s="510">
        <f t="shared" si="55"/>
        <v>0</v>
      </c>
      <c r="K211" s="292">
        <f t="shared" si="56"/>
        <v>0</v>
      </c>
      <c r="L211" s="321">
        <f t="shared" si="66"/>
        <v>0</v>
      </c>
      <c r="M211" s="300">
        <f t="shared" si="64"/>
        <v>0</v>
      </c>
      <c r="N211" s="292">
        <f t="shared" si="57"/>
        <v>0</v>
      </c>
      <c r="O211" s="292">
        <f t="shared" si="58"/>
        <v>0</v>
      </c>
      <c r="P211" s="293">
        <f t="shared" si="67"/>
        <v>0</v>
      </c>
      <c r="Q211" s="301">
        <f t="shared" si="65"/>
        <v>0</v>
      </c>
      <c r="R211" s="292">
        <f t="shared" si="59"/>
        <v>0</v>
      </c>
      <c r="S211" s="292">
        <f t="shared" si="60"/>
        <v>0</v>
      </c>
      <c r="T211" s="321">
        <f t="shared" si="49"/>
        <v>0</v>
      </c>
      <c r="U211" s="134"/>
      <c r="V211" s="134"/>
      <c r="W211" s="134"/>
      <c r="X211" s="134"/>
    </row>
    <row r="212" spans="1:24" s="1" customFormat="1" ht="15" customHeight="1">
      <c r="A212" s="409">
        <f t="shared" si="61"/>
        <v>6.7699999999999996E-2</v>
      </c>
      <c r="B212" s="406">
        <f t="shared" si="50"/>
        <v>5.5643835616438356E-3</v>
      </c>
      <c r="C212" s="197">
        <f t="shared" si="51"/>
        <v>15</v>
      </c>
      <c r="D212" s="290">
        <v>179</v>
      </c>
      <c r="E212" s="300">
        <f t="shared" si="62"/>
        <v>0</v>
      </c>
      <c r="F212" s="292">
        <f t="shared" si="52"/>
        <v>0</v>
      </c>
      <c r="G212" s="292">
        <f t="shared" si="53"/>
        <v>0</v>
      </c>
      <c r="H212" s="293">
        <f t="shared" si="54"/>
        <v>0</v>
      </c>
      <c r="I212" s="301">
        <f t="shared" si="63"/>
        <v>0</v>
      </c>
      <c r="J212" s="510">
        <f t="shared" si="55"/>
        <v>0</v>
      </c>
      <c r="K212" s="292">
        <f t="shared" si="56"/>
        <v>0</v>
      </c>
      <c r="L212" s="321">
        <f t="shared" si="66"/>
        <v>0</v>
      </c>
      <c r="M212" s="300">
        <f t="shared" si="64"/>
        <v>0</v>
      </c>
      <c r="N212" s="292">
        <f t="shared" si="57"/>
        <v>0</v>
      </c>
      <c r="O212" s="292">
        <f t="shared" si="58"/>
        <v>0</v>
      </c>
      <c r="P212" s="293">
        <f t="shared" si="67"/>
        <v>0</v>
      </c>
      <c r="Q212" s="301">
        <f t="shared" si="65"/>
        <v>0</v>
      </c>
      <c r="R212" s="292">
        <f t="shared" si="59"/>
        <v>0</v>
      </c>
      <c r="S212" s="292">
        <f t="shared" si="60"/>
        <v>0</v>
      </c>
      <c r="T212" s="321">
        <f t="shared" si="49"/>
        <v>0</v>
      </c>
      <c r="U212" s="134"/>
      <c r="V212" s="134"/>
      <c r="W212" s="134"/>
      <c r="X212" s="134"/>
    </row>
    <row r="213" spans="1:24" s="1" customFormat="1" ht="15" customHeight="1">
      <c r="A213" s="409">
        <f t="shared" si="61"/>
        <v>6.7699999999999996E-2</v>
      </c>
      <c r="B213" s="406">
        <f t="shared" si="50"/>
        <v>5.5643835616438356E-3</v>
      </c>
      <c r="C213" s="197">
        <f t="shared" si="51"/>
        <v>15</v>
      </c>
      <c r="D213" s="290">
        <v>180</v>
      </c>
      <c r="E213" s="300">
        <f t="shared" si="62"/>
        <v>0</v>
      </c>
      <c r="F213" s="292">
        <f t="shared" si="52"/>
        <v>0</v>
      </c>
      <c r="G213" s="292">
        <f t="shared" si="53"/>
        <v>0</v>
      </c>
      <c r="H213" s="293">
        <f t="shared" si="54"/>
        <v>0</v>
      </c>
      <c r="I213" s="301">
        <f t="shared" si="63"/>
        <v>0</v>
      </c>
      <c r="J213" s="510">
        <f t="shared" si="55"/>
        <v>0</v>
      </c>
      <c r="K213" s="292">
        <f t="shared" si="56"/>
        <v>0</v>
      </c>
      <c r="L213" s="321">
        <f t="shared" si="66"/>
        <v>0</v>
      </c>
      <c r="M213" s="300">
        <f t="shared" si="64"/>
        <v>0</v>
      </c>
      <c r="N213" s="292">
        <f t="shared" si="57"/>
        <v>0</v>
      </c>
      <c r="O213" s="292">
        <f t="shared" si="58"/>
        <v>0</v>
      </c>
      <c r="P213" s="293">
        <f t="shared" si="67"/>
        <v>0</v>
      </c>
      <c r="Q213" s="301">
        <f t="shared" si="65"/>
        <v>0</v>
      </c>
      <c r="R213" s="292">
        <f t="shared" si="59"/>
        <v>0</v>
      </c>
      <c r="S213" s="292">
        <f t="shared" si="60"/>
        <v>0</v>
      </c>
      <c r="T213" s="321">
        <f t="shared" si="49"/>
        <v>0</v>
      </c>
      <c r="U213" s="134"/>
      <c r="V213" s="134"/>
      <c r="W213" s="134"/>
      <c r="X213" s="134"/>
    </row>
    <row r="214" spans="1:24" s="1" customFormat="1" ht="15" customHeight="1">
      <c r="A214" s="409">
        <f t="shared" si="61"/>
        <v>6.7699999999999996E-2</v>
      </c>
      <c r="B214" s="406">
        <f t="shared" si="50"/>
        <v>5.5643835616438356E-3</v>
      </c>
      <c r="C214" s="197">
        <f t="shared" si="51"/>
        <v>16</v>
      </c>
      <c r="D214" s="290">
        <v>181</v>
      </c>
      <c r="E214" s="300">
        <f t="shared" si="62"/>
        <v>0</v>
      </c>
      <c r="F214" s="292">
        <f t="shared" si="52"/>
        <v>0</v>
      </c>
      <c r="G214" s="292">
        <f t="shared" si="53"/>
        <v>0</v>
      </c>
      <c r="H214" s="293">
        <f t="shared" si="54"/>
        <v>0</v>
      </c>
      <c r="I214" s="301">
        <f t="shared" si="63"/>
        <v>0</v>
      </c>
      <c r="J214" s="510">
        <f t="shared" si="55"/>
        <v>0</v>
      </c>
      <c r="K214" s="292">
        <f t="shared" si="56"/>
        <v>0</v>
      </c>
      <c r="L214" s="321">
        <f t="shared" si="66"/>
        <v>0</v>
      </c>
      <c r="M214" s="300">
        <f t="shared" si="64"/>
        <v>0</v>
      </c>
      <c r="N214" s="292">
        <f t="shared" si="57"/>
        <v>0</v>
      </c>
      <c r="O214" s="292">
        <f t="shared" si="58"/>
        <v>0</v>
      </c>
      <c r="P214" s="293">
        <f t="shared" si="67"/>
        <v>0</v>
      </c>
      <c r="Q214" s="301">
        <f t="shared" si="65"/>
        <v>0</v>
      </c>
      <c r="R214" s="292">
        <f t="shared" si="59"/>
        <v>0</v>
      </c>
      <c r="S214" s="292">
        <f t="shared" si="60"/>
        <v>0</v>
      </c>
      <c r="T214" s="321">
        <f t="shared" si="49"/>
        <v>0</v>
      </c>
      <c r="U214" s="134"/>
      <c r="V214" s="134"/>
      <c r="W214" s="134"/>
      <c r="X214" s="134"/>
    </row>
    <row r="215" spans="1:24" s="1" customFormat="1" ht="15" customHeight="1">
      <c r="A215" s="409">
        <f t="shared" si="61"/>
        <v>6.7699999999999996E-2</v>
      </c>
      <c r="B215" s="406">
        <f t="shared" si="50"/>
        <v>5.5643835616438356E-3</v>
      </c>
      <c r="C215" s="197">
        <f t="shared" si="51"/>
        <v>16</v>
      </c>
      <c r="D215" s="290">
        <v>182</v>
      </c>
      <c r="E215" s="300">
        <f t="shared" si="62"/>
        <v>0</v>
      </c>
      <c r="F215" s="292">
        <f t="shared" si="52"/>
        <v>0</v>
      </c>
      <c r="G215" s="292">
        <f t="shared" si="53"/>
        <v>0</v>
      </c>
      <c r="H215" s="293">
        <f t="shared" si="54"/>
        <v>0</v>
      </c>
      <c r="I215" s="301">
        <f t="shared" si="63"/>
        <v>0</v>
      </c>
      <c r="J215" s="510">
        <f t="shared" si="55"/>
        <v>0</v>
      </c>
      <c r="K215" s="292">
        <f t="shared" si="56"/>
        <v>0</v>
      </c>
      <c r="L215" s="321">
        <f t="shared" si="66"/>
        <v>0</v>
      </c>
      <c r="M215" s="300">
        <f t="shared" si="64"/>
        <v>0</v>
      </c>
      <c r="N215" s="292">
        <f t="shared" si="57"/>
        <v>0</v>
      </c>
      <c r="O215" s="292">
        <f t="shared" si="58"/>
        <v>0</v>
      </c>
      <c r="P215" s="293">
        <f t="shared" si="67"/>
        <v>0</v>
      </c>
      <c r="Q215" s="301">
        <f t="shared" si="65"/>
        <v>0</v>
      </c>
      <c r="R215" s="292">
        <f t="shared" si="59"/>
        <v>0</v>
      </c>
      <c r="S215" s="292">
        <f t="shared" si="60"/>
        <v>0</v>
      </c>
      <c r="T215" s="321">
        <f t="shared" si="49"/>
        <v>0</v>
      </c>
      <c r="U215" s="134"/>
      <c r="V215" s="134"/>
      <c r="W215" s="134"/>
      <c r="X215" s="134"/>
    </row>
    <row r="216" spans="1:24" s="1" customFormat="1" ht="15" customHeight="1">
      <c r="A216" s="409">
        <f t="shared" si="61"/>
        <v>6.7699999999999996E-2</v>
      </c>
      <c r="B216" s="406">
        <f t="shared" si="50"/>
        <v>5.5643835616438356E-3</v>
      </c>
      <c r="C216" s="197">
        <f t="shared" si="51"/>
        <v>16</v>
      </c>
      <c r="D216" s="290">
        <v>183</v>
      </c>
      <c r="E216" s="300">
        <f t="shared" si="62"/>
        <v>0</v>
      </c>
      <c r="F216" s="292">
        <f t="shared" si="52"/>
        <v>0</v>
      </c>
      <c r="G216" s="292">
        <f t="shared" si="53"/>
        <v>0</v>
      </c>
      <c r="H216" s="293">
        <f t="shared" si="54"/>
        <v>0</v>
      </c>
      <c r="I216" s="301">
        <f t="shared" si="63"/>
        <v>0</v>
      </c>
      <c r="J216" s="510">
        <f t="shared" si="55"/>
        <v>0</v>
      </c>
      <c r="K216" s="292">
        <f t="shared" si="56"/>
        <v>0</v>
      </c>
      <c r="L216" s="321">
        <f t="shared" si="66"/>
        <v>0</v>
      </c>
      <c r="M216" s="300">
        <f t="shared" si="64"/>
        <v>0</v>
      </c>
      <c r="N216" s="292">
        <f t="shared" si="57"/>
        <v>0</v>
      </c>
      <c r="O216" s="292">
        <f t="shared" si="58"/>
        <v>0</v>
      </c>
      <c r="P216" s="293">
        <f t="shared" si="67"/>
        <v>0</v>
      </c>
      <c r="Q216" s="301">
        <f t="shared" si="65"/>
        <v>0</v>
      </c>
      <c r="R216" s="292">
        <f t="shared" si="59"/>
        <v>0</v>
      </c>
      <c r="S216" s="292">
        <f t="shared" si="60"/>
        <v>0</v>
      </c>
      <c r="T216" s="321">
        <f t="shared" si="49"/>
        <v>0</v>
      </c>
      <c r="U216" s="134"/>
      <c r="V216" s="134"/>
      <c r="W216" s="134"/>
      <c r="X216" s="134"/>
    </row>
    <row r="217" spans="1:24" s="1" customFormat="1" ht="15" customHeight="1">
      <c r="A217" s="409">
        <f t="shared" si="61"/>
        <v>6.7699999999999996E-2</v>
      </c>
      <c r="B217" s="406">
        <f t="shared" si="50"/>
        <v>5.5643835616438356E-3</v>
      </c>
      <c r="C217" s="197">
        <f t="shared" si="51"/>
        <v>16</v>
      </c>
      <c r="D217" s="290">
        <v>184</v>
      </c>
      <c r="E217" s="300">
        <f t="shared" si="62"/>
        <v>0</v>
      </c>
      <c r="F217" s="292">
        <f t="shared" si="52"/>
        <v>0</v>
      </c>
      <c r="G217" s="292">
        <f t="shared" si="53"/>
        <v>0</v>
      </c>
      <c r="H217" s="293">
        <f t="shared" si="54"/>
        <v>0</v>
      </c>
      <c r="I217" s="301">
        <f t="shared" si="63"/>
        <v>0</v>
      </c>
      <c r="J217" s="510">
        <f t="shared" si="55"/>
        <v>0</v>
      </c>
      <c r="K217" s="292">
        <f t="shared" si="56"/>
        <v>0</v>
      </c>
      <c r="L217" s="321">
        <f t="shared" si="66"/>
        <v>0</v>
      </c>
      <c r="M217" s="300">
        <f t="shared" si="64"/>
        <v>0</v>
      </c>
      <c r="N217" s="292">
        <f t="shared" si="57"/>
        <v>0</v>
      </c>
      <c r="O217" s="292">
        <f t="shared" si="58"/>
        <v>0</v>
      </c>
      <c r="P217" s="293">
        <f t="shared" si="67"/>
        <v>0</v>
      </c>
      <c r="Q217" s="301">
        <f t="shared" si="65"/>
        <v>0</v>
      </c>
      <c r="R217" s="292">
        <f t="shared" si="59"/>
        <v>0</v>
      </c>
      <c r="S217" s="292">
        <f t="shared" si="60"/>
        <v>0</v>
      </c>
      <c r="T217" s="321">
        <f t="shared" si="49"/>
        <v>0</v>
      </c>
      <c r="U217" s="134"/>
      <c r="V217" s="134"/>
      <c r="W217" s="134"/>
      <c r="X217" s="134"/>
    </row>
    <row r="218" spans="1:24" s="1" customFormat="1" ht="15" customHeight="1">
      <c r="A218" s="409">
        <f t="shared" si="61"/>
        <v>6.7699999999999996E-2</v>
      </c>
      <c r="B218" s="406">
        <f t="shared" si="50"/>
        <v>5.5643835616438356E-3</v>
      </c>
      <c r="C218" s="197">
        <f t="shared" si="51"/>
        <v>16</v>
      </c>
      <c r="D218" s="290">
        <v>185</v>
      </c>
      <c r="E218" s="300">
        <f t="shared" si="62"/>
        <v>0</v>
      </c>
      <c r="F218" s="292">
        <f t="shared" si="52"/>
        <v>0</v>
      </c>
      <c r="G218" s="292">
        <f t="shared" si="53"/>
        <v>0</v>
      </c>
      <c r="H218" s="293">
        <f t="shared" si="54"/>
        <v>0</v>
      </c>
      <c r="I218" s="301">
        <f t="shared" si="63"/>
        <v>0</v>
      </c>
      <c r="J218" s="510">
        <f t="shared" si="55"/>
        <v>0</v>
      </c>
      <c r="K218" s="292">
        <f t="shared" si="56"/>
        <v>0</v>
      </c>
      <c r="L218" s="321">
        <f t="shared" si="66"/>
        <v>0</v>
      </c>
      <c r="M218" s="300">
        <f t="shared" si="64"/>
        <v>0</v>
      </c>
      <c r="N218" s="292">
        <f t="shared" si="57"/>
        <v>0</v>
      </c>
      <c r="O218" s="292">
        <f t="shared" si="58"/>
        <v>0</v>
      </c>
      <c r="P218" s="293">
        <f t="shared" si="67"/>
        <v>0</v>
      </c>
      <c r="Q218" s="301">
        <f t="shared" si="65"/>
        <v>0</v>
      </c>
      <c r="R218" s="292">
        <f t="shared" si="59"/>
        <v>0</v>
      </c>
      <c r="S218" s="292">
        <f t="shared" si="60"/>
        <v>0</v>
      </c>
      <c r="T218" s="321">
        <f t="shared" si="49"/>
        <v>0</v>
      </c>
      <c r="U218" s="134"/>
      <c r="V218" s="134"/>
      <c r="W218" s="134"/>
      <c r="X218" s="134"/>
    </row>
    <row r="219" spans="1:24" s="1" customFormat="1" ht="15" customHeight="1">
      <c r="A219" s="409">
        <f t="shared" si="61"/>
        <v>6.7699999999999996E-2</v>
      </c>
      <c r="B219" s="406">
        <f t="shared" si="50"/>
        <v>5.5643835616438356E-3</v>
      </c>
      <c r="C219" s="197">
        <f t="shared" si="51"/>
        <v>16</v>
      </c>
      <c r="D219" s="290">
        <v>186</v>
      </c>
      <c r="E219" s="300">
        <f t="shared" si="62"/>
        <v>0</v>
      </c>
      <c r="F219" s="292">
        <f t="shared" si="52"/>
        <v>0</v>
      </c>
      <c r="G219" s="292">
        <f t="shared" si="53"/>
        <v>0</v>
      </c>
      <c r="H219" s="293">
        <f t="shared" si="54"/>
        <v>0</v>
      </c>
      <c r="I219" s="301">
        <f t="shared" si="63"/>
        <v>0</v>
      </c>
      <c r="J219" s="510">
        <f t="shared" si="55"/>
        <v>0</v>
      </c>
      <c r="K219" s="292">
        <f t="shared" si="56"/>
        <v>0</v>
      </c>
      <c r="L219" s="321">
        <f t="shared" si="66"/>
        <v>0</v>
      </c>
      <c r="M219" s="300">
        <f t="shared" si="64"/>
        <v>0</v>
      </c>
      <c r="N219" s="292">
        <f t="shared" si="57"/>
        <v>0</v>
      </c>
      <c r="O219" s="292">
        <f t="shared" si="58"/>
        <v>0</v>
      </c>
      <c r="P219" s="293">
        <f t="shared" si="67"/>
        <v>0</v>
      </c>
      <c r="Q219" s="301">
        <f t="shared" si="65"/>
        <v>0</v>
      </c>
      <c r="R219" s="292">
        <f t="shared" si="59"/>
        <v>0</v>
      </c>
      <c r="S219" s="292">
        <f t="shared" si="60"/>
        <v>0</v>
      </c>
      <c r="T219" s="321">
        <f t="shared" si="49"/>
        <v>0</v>
      </c>
      <c r="U219" s="134"/>
      <c r="V219" s="134"/>
      <c r="W219" s="134"/>
      <c r="X219" s="134"/>
    </row>
    <row r="220" spans="1:24" s="1" customFormat="1" ht="15" customHeight="1">
      <c r="A220" s="409">
        <f t="shared" si="61"/>
        <v>6.7699999999999996E-2</v>
      </c>
      <c r="B220" s="406">
        <f t="shared" si="50"/>
        <v>5.5643835616438356E-3</v>
      </c>
      <c r="C220" s="197">
        <f t="shared" si="51"/>
        <v>16</v>
      </c>
      <c r="D220" s="290">
        <v>187</v>
      </c>
      <c r="E220" s="300">
        <f t="shared" si="62"/>
        <v>0</v>
      </c>
      <c r="F220" s="292">
        <f t="shared" si="52"/>
        <v>0</v>
      </c>
      <c r="G220" s="292">
        <f t="shared" si="53"/>
        <v>0</v>
      </c>
      <c r="H220" s="293">
        <f t="shared" si="54"/>
        <v>0</v>
      </c>
      <c r="I220" s="301">
        <f t="shared" si="63"/>
        <v>0</v>
      </c>
      <c r="J220" s="510">
        <f t="shared" si="55"/>
        <v>0</v>
      </c>
      <c r="K220" s="292">
        <f t="shared" si="56"/>
        <v>0</v>
      </c>
      <c r="L220" s="321">
        <f t="shared" si="66"/>
        <v>0</v>
      </c>
      <c r="M220" s="300">
        <f t="shared" si="64"/>
        <v>0</v>
      </c>
      <c r="N220" s="292">
        <f t="shared" si="57"/>
        <v>0</v>
      </c>
      <c r="O220" s="292">
        <f t="shared" si="58"/>
        <v>0</v>
      </c>
      <c r="P220" s="293">
        <f t="shared" si="67"/>
        <v>0</v>
      </c>
      <c r="Q220" s="301">
        <f t="shared" si="65"/>
        <v>0</v>
      </c>
      <c r="R220" s="292">
        <f t="shared" si="59"/>
        <v>0</v>
      </c>
      <c r="S220" s="292">
        <f t="shared" si="60"/>
        <v>0</v>
      </c>
      <c r="T220" s="321">
        <f t="shared" si="49"/>
        <v>0</v>
      </c>
      <c r="U220" s="134"/>
      <c r="V220" s="134"/>
      <c r="W220" s="134"/>
      <c r="X220" s="134"/>
    </row>
    <row r="221" spans="1:24" s="1" customFormat="1" ht="15" customHeight="1">
      <c r="A221" s="409">
        <f t="shared" si="61"/>
        <v>6.7699999999999996E-2</v>
      </c>
      <c r="B221" s="406">
        <f t="shared" si="50"/>
        <v>5.5643835616438356E-3</v>
      </c>
      <c r="C221" s="197">
        <f t="shared" si="51"/>
        <v>16</v>
      </c>
      <c r="D221" s="290">
        <v>188</v>
      </c>
      <c r="E221" s="300">
        <f t="shared" si="62"/>
        <v>0</v>
      </c>
      <c r="F221" s="292">
        <f t="shared" si="52"/>
        <v>0</v>
      </c>
      <c r="G221" s="292">
        <f t="shared" si="53"/>
        <v>0</v>
      </c>
      <c r="H221" s="293">
        <f t="shared" si="54"/>
        <v>0</v>
      </c>
      <c r="I221" s="301">
        <f t="shared" si="63"/>
        <v>0</v>
      </c>
      <c r="J221" s="510">
        <f t="shared" si="55"/>
        <v>0</v>
      </c>
      <c r="K221" s="292">
        <f t="shared" si="56"/>
        <v>0</v>
      </c>
      <c r="L221" s="321">
        <f t="shared" si="66"/>
        <v>0</v>
      </c>
      <c r="M221" s="300">
        <f t="shared" si="64"/>
        <v>0</v>
      </c>
      <c r="N221" s="292">
        <f t="shared" si="57"/>
        <v>0</v>
      </c>
      <c r="O221" s="292">
        <f t="shared" si="58"/>
        <v>0</v>
      </c>
      <c r="P221" s="293">
        <f t="shared" si="67"/>
        <v>0</v>
      </c>
      <c r="Q221" s="301">
        <f t="shared" si="65"/>
        <v>0</v>
      </c>
      <c r="R221" s="292">
        <f t="shared" si="59"/>
        <v>0</v>
      </c>
      <c r="S221" s="292">
        <f t="shared" si="60"/>
        <v>0</v>
      </c>
      <c r="T221" s="321">
        <f t="shared" si="49"/>
        <v>0</v>
      </c>
      <c r="U221" s="134"/>
      <c r="V221" s="134"/>
      <c r="W221" s="134"/>
      <c r="X221" s="134"/>
    </row>
    <row r="222" spans="1:24" s="1" customFormat="1" ht="15" customHeight="1">
      <c r="A222" s="409">
        <f t="shared" si="61"/>
        <v>6.7699999999999996E-2</v>
      </c>
      <c r="B222" s="406">
        <f t="shared" si="50"/>
        <v>5.5643835616438356E-3</v>
      </c>
      <c r="C222" s="197">
        <f t="shared" si="51"/>
        <v>16</v>
      </c>
      <c r="D222" s="290">
        <v>189</v>
      </c>
      <c r="E222" s="300">
        <f t="shared" si="62"/>
        <v>0</v>
      </c>
      <c r="F222" s="292">
        <f t="shared" si="52"/>
        <v>0</v>
      </c>
      <c r="G222" s="292">
        <f t="shared" si="53"/>
        <v>0</v>
      </c>
      <c r="H222" s="293">
        <f t="shared" si="54"/>
        <v>0</v>
      </c>
      <c r="I222" s="301">
        <f t="shared" si="63"/>
        <v>0</v>
      </c>
      <c r="J222" s="510">
        <f t="shared" si="55"/>
        <v>0</v>
      </c>
      <c r="K222" s="292">
        <f t="shared" si="56"/>
        <v>0</v>
      </c>
      <c r="L222" s="321">
        <f t="shared" si="66"/>
        <v>0</v>
      </c>
      <c r="M222" s="300">
        <f t="shared" si="64"/>
        <v>0</v>
      </c>
      <c r="N222" s="292">
        <f t="shared" si="57"/>
        <v>0</v>
      </c>
      <c r="O222" s="292">
        <f t="shared" si="58"/>
        <v>0</v>
      </c>
      <c r="P222" s="293">
        <f t="shared" si="67"/>
        <v>0</v>
      </c>
      <c r="Q222" s="301">
        <f t="shared" si="65"/>
        <v>0</v>
      </c>
      <c r="R222" s="292">
        <f t="shared" si="59"/>
        <v>0</v>
      </c>
      <c r="S222" s="292">
        <f t="shared" si="60"/>
        <v>0</v>
      </c>
      <c r="T222" s="321">
        <f t="shared" ref="T222:T285" si="68">IF(Q222&lt;$M$17,Q222+R222,$M$17)</f>
        <v>0</v>
      </c>
      <c r="U222" s="134"/>
      <c r="V222" s="134"/>
      <c r="W222" s="134"/>
      <c r="X222" s="134"/>
    </row>
    <row r="223" spans="1:24" s="1" customFormat="1" ht="15" customHeight="1">
      <c r="A223" s="409">
        <f t="shared" si="61"/>
        <v>6.7699999999999996E-2</v>
      </c>
      <c r="B223" s="406">
        <f t="shared" si="50"/>
        <v>5.5643835616438356E-3</v>
      </c>
      <c r="C223" s="197">
        <f t="shared" si="51"/>
        <v>16</v>
      </c>
      <c r="D223" s="290">
        <v>190</v>
      </c>
      <c r="E223" s="300">
        <f t="shared" si="62"/>
        <v>0</v>
      </c>
      <c r="F223" s="292">
        <f t="shared" si="52"/>
        <v>0</v>
      </c>
      <c r="G223" s="292">
        <f t="shared" si="53"/>
        <v>0</v>
      </c>
      <c r="H223" s="293">
        <f t="shared" si="54"/>
        <v>0</v>
      </c>
      <c r="I223" s="301">
        <f t="shared" si="63"/>
        <v>0</v>
      </c>
      <c r="J223" s="510">
        <f t="shared" si="55"/>
        <v>0</v>
      </c>
      <c r="K223" s="292">
        <f t="shared" si="56"/>
        <v>0</v>
      </c>
      <c r="L223" s="321">
        <f t="shared" si="66"/>
        <v>0</v>
      </c>
      <c r="M223" s="300">
        <f t="shared" si="64"/>
        <v>0</v>
      </c>
      <c r="N223" s="292">
        <f t="shared" si="57"/>
        <v>0</v>
      </c>
      <c r="O223" s="292">
        <f t="shared" si="58"/>
        <v>0</v>
      </c>
      <c r="P223" s="293">
        <f t="shared" si="67"/>
        <v>0</v>
      </c>
      <c r="Q223" s="301">
        <f t="shared" si="65"/>
        <v>0</v>
      </c>
      <c r="R223" s="292">
        <f t="shared" si="59"/>
        <v>0</v>
      </c>
      <c r="S223" s="292">
        <f t="shared" si="60"/>
        <v>0</v>
      </c>
      <c r="T223" s="321">
        <f t="shared" si="68"/>
        <v>0</v>
      </c>
      <c r="U223" s="134"/>
      <c r="V223" s="134"/>
      <c r="W223" s="134"/>
      <c r="X223" s="134"/>
    </row>
    <row r="224" spans="1:24" s="1" customFormat="1" ht="15" customHeight="1">
      <c r="A224" s="409">
        <f t="shared" si="61"/>
        <v>6.7699999999999996E-2</v>
      </c>
      <c r="B224" s="406">
        <f t="shared" ref="B224:B287" si="69">A224/365*30</f>
        <v>5.5643835616438356E-3</v>
      </c>
      <c r="C224" s="197">
        <f t="shared" si="51"/>
        <v>16</v>
      </c>
      <c r="D224" s="290">
        <v>191</v>
      </c>
      <c r="E224" s="300">
        <f t="shared" si="62"/>
        <v>0</v>
      </c>
      <c r="F224" s="292">
        <f t="shared" si="52"/>
        <v>0</v>
      </c>
      <c r="G224" s="292">
        <f t="shared" si="53"/>
        <v>0</v>
      </c>
      <c r="H224" s="293">
        <f t="shared" si="54"/>
        <v>0</v>
      </c>
      <c r="I224" s="301">
        <f t="shared" si="63"/>
        <v>0</v>
      </c>
      <c r="J224" s="510">
        <f t="shared" si="55"/>
        <v>0</v>
      </c>
      <c r="K224" s="292">
        <f t="shared" si="56"/>
        <v>0</v>
      </c>
      <c r="L224" s="321">
        <f t="shared" si="66"/>
        <v>0</v>
      </c>
      <c r="M224" s="300">
        <f t="shared" si="64"/>
        <v>0</v>
      </c>
      <c r="N224" s="292">
        <f t="shared" si="57"/>
        <v>0</v>
      </c>
      <c r="O224" s="292">
        <f t="shared" si="58"/>
        <v>0</v>
      </c>
      <c r="P224" s="293">
        <f t="shared" si="67"/>
        <v>0</v>
      </c>
      <c r="Q224" s="301">
        <f t="shared" si="65"/>
        <v>0</v>
      </c>
      <c r="R224" s="292">
        <f t="shared" si="59"/>
        <v>0</v>
      </c>
      <c r="S224" s="292">
        <f t="shared" si="60"/>
        <v>0</v>
      </c>
      <c r="T224" s="321">
        <f t="shared" si="68"/>
        <v>0</v>
      </c>
      <c r="U224" s="134"/>
      <c r="V224" s="134"/>
      <c r="W224" s="134"/>
      <c r="X224" s="134"/>
    </row>
    <row r="225" spans="1:24" s="1" customFormat="1" ht="15" customHeight="1">
      <c r="A225" s="409">
        <f t="shared" si="61"/>
        <v>6.7699999999999996E-2</v>
      </c>
      <c r="B225" s="406">
        <f t="shared" si="69"/>
        <v>5.5643835616438356E-3</v>
      </c>
      <c r="C225" s="197">
        <f t="shared" si="51"/>
        <v>16</v>
      </c>
      <c r="D225" s="290">
        <v>192</v>
      </c>
      <c r="E225" s="300">
        <f t="shared" si="62"/>
        <v>0</v>
      </c>
      <c r="F225" s="292">
        <f t="shared" si="52"/>
        <v>0</v>
      </c>
      <c r="G225" s="292">
        <f t="shared" si="53"/>
        <v>0</v>
      </c>
      <c r="H225" s="293">
        <f t="shared" si="54"/>
        <v>0</v>
      </c>
      <c r="I225" s="301">
        <f t="shared" si="63"/>
        <v>0</v>
      </c>
      <c r="J225" s="510">
        <f t="shared" si="55"/>
        <v>0</v>
      </c>
      <c r="K225" s="292">
        <f t="shared" si="56"/>
        <v>0</v>
      </c>
      <c r="L225" s="321">
        <f t="shared" si="66"/>
        <v>0</v>
      </c>
      <c r="M225" s="300">
        <f t="shared" si="64"/>
        <v>0</v>
      </c>
      <c r="N225" s="292">
        <f t="shared" si="57"/>
        <v>0</v>
      </c>
      <c r="O225" s="292">
        <f t="shared" si="58"/>
        <v>0</v>
      </c>
      <c r="P225" s="293">
        <f t="shared" si="67"/>
        <v>0</v>
      </c>
      <c r="Q225" s="301">
        <f t="shared" si="65"/>
        <v>0</v>
      </c>
      <c r="R225" s="292">
        <f t="shared" si="59"/>
        <v>0</v>
      </c>
      <c r="S225" s="292">
        <f t="shared" si="60"/>
        <v>0</v>
      </c>
      <c r="T225" s="321">
        <f t="shared" si="68"/>
        <v>0</v>
      </c>
      <c r="U225" s="134"/>
      <c r="V225" s="134"/>
      <c r="W225" s="134"/>
      <c r="X225" s="134"/>
    </row>
    <row r="226" spans="1:24" s="1" customFormat="1" ht="15" customHeight="1">
      <c r="A226" s="409">
        <f t="shared" si="61"/>
        <v>6.7699999999999996E-2</v>
      </c>
      <c r="B226" s="406">
        <f t="shared" si="69"/>
        <v>5.5643835616438356E-3</v>
      </c>
      <c r="C226" s="197">
        <f t="shared" ref="C226:C289" si="70">INT((D226+11)/12)</f>
        <v>17</v>
      </c>
      <c r="D226" s="290">
        <v>193</v>
      </c>
      <c r="E226" s="300">
        <f t="shared" si="62"/>
        <v>0</v>
      </c>
      <c r="F226" s="292">
        <f t="shared" ref="F226:F289" si="71">ROUND(E226*$B226,2)</f>
        <v>0</v>
      </c>
      <c r="G226" s="292">
        <f t="shared" ref="G226:G289" si="72">IF(E226&lt;H226,E226,H226-F226)</f>
        <v>0</v>
      </c>
      <c r="H226" s="293">
        <f t="shared" ref="H226:H289" si="73">IF(E226&lt;$M$4,E226+F226,$M$4)</f>
        <v>0</v>
      </c>
      <c r="I226" s="301">
        <f t="shared" si="63"/>
        <v>0</v>
      </c>
      <c r="J226" s="510">
        <f t="shared" ref="J226:J289" si="74">ROUND(I226*$B226,2)</f>
        <v>0</v>
      </c>
      <c r="K226" s="292">
        <f t="shared" ref="K226:K289" si="75">IF(I226&lt;L226,I226,L226-J226)</f>
        <v>0</v>
      </c>
      <c r="L226" s="321">
        <f t="shared" si="66"/>
        <v>0</v>
      </c>
      <c r="M226" s="300">
        <f t="shared" si="64"/>
        <v>0</v>
      </c>
      <c r="N226" s="292">
        <f t="shared" ref="N226:N289" si="76">ROUND(M226*$B226,2)</f>
        <v>0</v>
      </c>
      <c r="O226" s="292">
        <f t="shared" ref="O226:O289" si="77">IF(M226&lt;P226,M226,P226-N226)</f>
        <v>0</v>
      </c>
      <c r="P226" s="293">
        <f t="shared" si="67"/>
        <v>0</v>
      </c>
      <c r="Q226" s="301">
        <f t="shared" si="65"/>
        <v>0</v>
      </c>
      <c r="R226" s="292">
        <f t="shared" ref="R226:R289" si="78">ROUND(Q226*$B226,2)</f>
        <v>0</v>
      </c>
      <c r="S226" s="292">
        <f t="shared" ref="S226:S289" si="79">IF(Q226&lt;T226,Q226,T226-R226)</f>
        <v>0</v>
      </c>
      <c r="T226" s="321">
        <f t="shared" si="68"/>
        <v>0</v>
      </c>
      <c r="U226" s="134"/>
      <c r="V226" s="134"/>
      <c r="W226" s="134"/>
      <c r="X226" s="134"/>
    </row>
    <row r="227" spans="1:24" s="1" customFormat="1" ht="15" customHeight="1">
      <c r="A227" s="409">
        <f t="shared" ref="A227:A290" si="80">VLOOKUP(D227,$A$7:$B$11,2)</f>
        <v>6.7699999999999996E-2</v>
      </c>
      <c r="B227" s="406">
        <f t="shared" si="69"/>
        <v>5.5643835616438356E-3</v>
      </c>
      <c r="C227" s="197">
        <f t="shared" si="70"/>
        <v>17</v>
      </c>
      <c r="D227" s="290">
        <v>194</v>
      </c>
      <c r="E227" s="300">
        <f t="shared" ref="E227:E290" si="81">IF(E226&lt;H226,0,E226-G226)</f>
        <v>0</v>
      </c>
      <c r="F227" s="292">
        <f t="shared" si="71"/>
        <v>0</v>
      </c>
      <c r="G227" s="292">
        <f t="shared" si="72"/>
        <v>0</v>
      </c>
      <c r="H227" s="293">
        <f t="shared" si="73"/>
        <v>0</v>
      </c>
      <c r="I227" s="301">
        <f t="shared" ref="I227:I290" si="82">IF(I226&lt;L226,0,I226-K226)</f>
        <v>0</v>
      </c>
      <c r="J227" s="510">
        <f t="shared" si="74"/>
        <v>0</v>
      </c>
      <c r="K227" s="292">
        <f t="shared" si="75"/>
        <v>0</v>
      </c>
      <c r="L227" s="321">
        <f t="shared" si="66"/>
        <v>0</v>
      </c>
      <c r="M227" s="300">
        <f t="shared" ref="M227:M290" si="83">IF(M226&lt;P226,0,M226-O226)</f>
        <v>0</v>
      </c>
      <c r="N227" s="292">
        <f t="shared" si="76"/>
        <v>0</v>
      </c>
      <c r="O227" s="292">
        <f t="shared" si="77"/>
        <v>0</v>
      </c>
      <c r="P227" s="293">
        <f t="shared" si="67"/>
        <v>0</v>
      </c>
      <c r="Q227" s="301">
        <f t="shared" ref="Q227:Q290" si="84">IF(Q226&lt;T226,0,Q226-S226)</f>
        <v>0</v>
      </c>
      <c r="R227" s="292">
        <f t="shared" si="78"/>
        <v>0</v>
      </c>
      <c r="S227" s="292">
        <f t="shared" si="79"/>
        <v>0</v>
      </c>
      <c r="T227" s="321">
        <f t="shared" si="68"/>
        <v>0</v>
      </c>
      <c r="U227" s="134"/>
      <c r="V227" s="134"/>
      <c r="W227" s="134"/>
      <c r="X227" s="134"/>
    </row>
    <row r="228" spans="1:24" s="1" customFormat="1" ht="15" customHeight="1">
      <c r="A228" s="409">
        <f t="shared" si="80"/>
        <v>6.7699999999999996E-2</v>
      </c>
      <c r="B228" s="406">
        <f t="shared" si="69"/>
        <v>5.5643835616438356E-3</v>
      </c>
      <c r="C228" s="197">
        <f t="shared" si="70"/>
        <v>17</v>
      </c>
      <c r="D228" s="290">
        <v>195</v>
      </c>
      <c r="E228" s="300">
        <f t="shared" si="81"/>
        <v>0</v>
      </c>
      <c r="F228" s="292">
        <f t="shared" si="71"/>
        <v>0</v>
      </c>
      <c r="G228" s="292">
        <f t="shared" si="72"/>
        <v>0</v>
      </c>
      <c r="H228" s="293">
        <f t="shared" si="73"/>
        <v>0</v>
      </c>
      <c r="I228" s="301">
        <f t="shared" si="82"/>
        <v>0</v>
      </c>
      <c r="J228" s="510">
        <f t="shared" si="74"/>
        <v>0</v>
      </c>
      <c r="K228" s="292">
        <f t="shared" si="75"/>
        <v>0</v>
      </c>
      <c r="L228" s="321">
        <f t="shared" si="66"/>
        <v>0</v>
      </c>
      <c r="M228" s="300">
        <f t="shared" si="83"/>
        <v>0</v>
      </c>
      <c r="N228" s="292">
        <f t="shared" si="76"/>
        <v>0</v>
      </c>
      <c r="O228" s="292">
        <f t="shared" si="77"/>
        <v>0</v>
      </c>
      <c r="P228" s="293">
        <f t="shared" si="67"/>
        <v>0</v>
      </c>
      <c r="Q228" s="301">
        <f t="shared" si="84"/>
        <v>0</v>
      </c>
      <c r="R228" s="292">
        <f t="shared" si="78"/>
        <v>0</v>
      </c>
      <c r="S228" s="292">
        <f t="shared" si="79"/>
        <v>0</v>
      </c>
      <c r="T228" s="321">
        <f t="shared" si="68"/>
        <v>0</v>
      </c>
      <c r="U228" s="134"/>
      <c r="V228" s="134"/>
      <c r="W228" s="134"/>
      <c r="X228" s="134"/>
    </row>
    <row r="229" spans="1:24" s="1" customFormat="1" ht="15" customHeight="1">
      <c r="A229" s="409">
        <f t="shared" si="80"/>
        <v>6.7699999999999996E-2</v>
      </c>
      <c r="B229" s="406">
        <f t="shared" si="69"/>
        <v>5.5643835616438356E-3</v>
      </c>
      <c r="C229" s="197">
        <f t="shared" si="70"/>
        <v>17</v>
      </c>
      <c r="D229" s="290">
        <v>196</v>
      </c>
      <c r="E229" s="300">
        <f t="shared" si="81"/>
        <v>0</v>
      </c>
      <c r="F229" s="292">
        <f t="shared" si="71"/>
        <v>0</v>
      </c>
      <c r="G229" s="292">
        <f t="shared" si="72"/>
        <v>0</v>
      </c>
      <c r="H229" s="293">
        <f t="shared" si="73"/>
        <v>0</v>
      </c>
      <c r="I229" s="301">
        <f t="shared" si="82"/>
        <v>0</v>
      </c>
      <c r="J229" s="510">
        <f t="shared" si="74"/>
        <v>0</v>
      </c>
      <c r="K229" s="292">
        <f t="shared" si="75"/>
        <v>0</v>
      </c>
      <c r="L229" s="321">
        <f t="shared" si="66"/>
        <v>0</v>
      </c>
      <c r="M229" s="300">
        <f t="shared" si="83"/>
        <v>0</v>
      </c>
      <c r="N229" s="292">
        <f t="shared" si="76"/>
        <v>0</v>
      </c>
      <c r="O229" s="292">
        <f t="shared" si="77"/>
        <v>0</v>
      </c>
      <c r="P229" s="293">
        <f t="shared" si="67"/>
        <v>0</v>
      </c>
      <c r="Q229" s="301">
        <f t="shared" si="84"/>
        <v>0</v>
      </c>
      <c r="R229" s="292">
        <f t="shared" si="78"/>
        <v>0</v>
      </c>
      <c r="S229" s="292">
        <f t="shared" si="79"/>
        <v>0</v>
      </c>
      <c r="T229" s="321">
        <f t="shared" si="68"/>
        <v>0</v>
      </c>
      <c r="U229" s="134"/>
      <c r="V229" s="134"/>
      <c r="W229" s="134"/>
      <c r="X229" s="134"/>
    </row>
    <row r="230" spans="1:24" s="1" customFormat="1" ht="15" customHeight="1">
      <c r="A230" s="409">
        <f t="shared" si="80"/>
        <v>6.7699999999999996E-2</v>
      </c>
      <c r="B230" s="406">
        <f t="shared" si="69"/>
        <v>5.5643835616438356E-3</v>
      </c>
      <c r="C230" s="197">
        <f t="shared" si="70"/>
        <v>17</v>
      </c>
      <c r="D230" s="290">
        <v>197</v>
      </c>
      <c r="E230" s="300">
        <f t="shared" si="81"/>
        <v>0</v>
      </c>
      <c r="F230" s="292">
        <f t="shared" si="71"/>
        <v>0</v>
      </c>
      <c r="G230" s="292">
        <f t="shared" si="72"/>
        <v>0</v>
      </c>
      <c r="H230" s="293">
        <f t="shared" si="73"/>
        <v>0</v>
      </c>
      <c r="I230" s="301">
        <f t="shared" si="82"/>
        <v>0</v>
      </c>
      <c r="J230" s="510">
        <f t="shared" si="74"/>
        <v>0</v>
      </c>
      <c r="K230" s="292">
        <f t="shared" si="75"/>
        <v>0</v>
      </c>
      <c r="L230" s="321">
        <f t="shared" si="66"/>
        <v>0</v>
      </c>
      <c r="M230" s="300">
        <f t="shared" si="83"/>
        <v>0</v>
      </c>
      <c r="N230" s="292">
        <f t="shared" si="76"/>
        <v>0</v>
      </c>
      <c r="O230" s="292">
        <f t="shared" si="77"/>
        <v>0</v>
      </c>
      <c r="P230" s="293">
        <f t="shared" si="67"/>
        <v>0</v>
      </c>
      <c r="Q230" s="301">
        <f t="shared" si="84"/>
        <v>0</v>
      </c>
      <c r="R230" s="292">
        <f t="shared" si="78"/>
        <v>0</v>
      </c>
      <c r="S230" s="292">
        <f t="shared" si="79"/>
        <v>0</v>
      </c>
      <c r="T230" s="321">
        <f t="shared" si="68"/>
        <v>0</v>
      </c>
      <c r="U230" s="134"/>
      <c r="V230" s="134"/>
      <c r="W230" s="134"/>
      <c r="X230" s="134"/>
    </row>
    <row r="231" spans="1:24" s="1" customFormat="1" ht="15" customHeight="1">
      <c r="A231" s="409">
        <f t="shared" si="80"/>
        <v>6.7699999999999996E-2</v>
      </c>
      <c r="B231" s="406">
        <f t="shared" si="69"/>
        <v>5.5643835616438356E-3</v>
      </c>
      <c r="C231" s="197">
        <f t="shared" si="70"/>
        <v>17</v>
      </c>
      <c r="D231" s="290">
        <v>198</v>
      </c>
      <c r="E231" s="300">
        <f t="shared" si="81"/>
        <v>0</v>
      </c>
      <c r="F231" s="292">
        <f t="shared" si="71"/>
        <v>0</v>
      </c>
      <c r="G231" s="292">
        <f t="shared" si="72"/>
        <v>0</v>
      </c>
      <c r="H231" s="293">
        <f t="shared" si="73"/>
        <v>0</v>
      </c>
      <c r="I231" s="301">
        <f t="shared" si="82"/>
        <v>0</v>
      </c>
      <c r="J231" s="510">
        <f t="shared" si="74"/>
        <v>0</v>
      </c>
      <c r="K231" s="292">
        <f t="shared" si="75"/>
        <v>0</v>
      </c>
      <c r="L231" s="321">
        <f t="shared" si="66"/>
        <v>0</v>
      </c>
      <c r="M231" s="300">
        <f t="shared" si="83"/>
        <v>0</v>
      </c>
      <c r="N231" s="292">
        <f t="shared" si="76"/>
        <v>0</v>
      </c>
      <c r="O231" s="292">
        <f t="shared" si="77"/>
        <v>0</v>
      </c>
      <c r="P231" s="293">
        <f t="shared" si="67"/>
        <v>0</v>
      </c>
      <c r="Q231" s="301">
        <f t="shared" si="84"/>
        <v>0</v>
      </c>
      <c r="R231" s="292">
        <f t="shared" si="78"/>
        <v>0</v>
      </c>
      <c r="S231" s="292">
        <f t="shared" si="79"/>
        <v>0</v>
      </c>
      <c r="T231" s="321">
        <f t="shared" si="68"/>
        <v>0</v>
      </c>
      <c r="U231" s="134"/>
      <c r="V231" s="134"/>
      <c r="W231" s="134"/>
      <c r="X231" s="134"/>
    </row>
    <row r="232" spans="1:24" s="1" customFormat="1" ht="15" customHeight="1">
      <c r="A232" s="409">
        <f t="shared" si="80"/>
        <v>6.7699999999999996E-2</v>
      </c>
      <c r="B232" s="406">
        <f t="shared" si="69"/>
        <v>5.5643835616438356E-3</v>
      </c>
      <c r="C232" s="197">
        <f t="shared" si="70"/>
        <v>17</v>
      </c>
      <c r="D232" s="290">
        <v>199</v>
      </c>
      <c r="E232" s="300">
        <f t="shared" si="81"/>
        <v>0</v>
      </c>
      <c r="F232" s="292">
        <f t="shared" si="71"/>
        <v>0</v>
      </c>
      <c r="G232" s="292">
        <f t="shared" si="72"/>
        <v>0</v>
      </c>
      <c r="H232" s="293">
        <f t="shared" si="73"/>
        <v>0</v>
      </c>
      <c r="I232" s="301">
        <f t="shared" si="82"/>
        <v>0</v>
      </c>
      <c r="J232" s="510">
        <f t="shared" si="74"/>
        <v>0</v>
      </c>
      <c r="K232" s="292">
        <f t="shared" si="75"/>
        <v>0</v>
      </c>
      <c r="L232" s="321">
        <f t="shared" si="66"/>
        <v>0</v>
      </c>
      <c r="M232" s="300">
        <f t="shared" si="83"/>
        <v>0</v>
      </c>
      <c r="N232" s="292">
        <f t="shared" si="76"/>
        <v>0</v>
      </c>
      <c r="O232" s="292">
        <f t="shared" si="77"/>
        <v>0</v>
      </c>
      <c r="P232" s="293">
        <f t="shared" si="67"/>
        <v>0</v>
      </c>
      <c r="Q232" s="301">
        <f t="shared" si="84"/>
        <v>0</v>
      </c>
      <c r="R232" s="292">
        <f t="shared" si="78"/>
        <v>0</v>
      </c>
      <c r="S232" s="292">
        <f t="shared" si="79"/>
        <v>0</v>
      </c>
      <c r="T232" s="321">
        <f t="shared" si="68"/>
        <v>0</v>
      </c>
      <c r="U232" s="134"/>
      <c r="V232" s="134"/>
      <c r="W232" s="134"/>
      <c r="X232" s="134"/>
    </row>
    <row r="233" spans="1:24" s="1" customFormat="1" ht="15" customHeight="1">
      <c r="A233" s="409">
        <f t="shared" si="80"/>
        <v>6.7699999999999996E-2</v>
      </c>
      <c r="B233" s="406">
        <f t="shared" si="69"/>
        <v>5.5643835616438356E-3</v>
      </c>
      <c r="C233" s="197">
        <f t="shared" si="70"/>
        <v>17</v>
      </c>
      <c r="D233" s="290">
        <v>200</v>
      </c>
      <c r="E233" s="300">
        <f t="shared" si="81"/>
        <v>0</v>
      </c>
      <c r="F233" s="292">
        <f t="shared" si="71"/>
        <v>0</v>
      </c>
      <c r="G233" s="292">
        <f t="shared" si="72"/>
        <v>0</v>
      </c>
      <c r="H233" s="293">
        <f t="shared" si="73"/>
        <v>0</v>
      </c>
      <c r="I233" s="301">
        <f t="shared" si="82"/>
        <v>0</v>
      </c>
      <c r="J233" s="510">
        <f t="shared" si="74"/>
        <v>0</v>
      </c>
      <c r="K233" s="292">
        <f t="shared" si="75"/>
        <v>0</v>
      </c>
      <c r="L233" s="321">
        <f t="shared" si="66"/>
        <v>0</v>
      </c>
      <c r="M233" s="300">
        <f t="shared" si="83"/>
        <v>0</v>
      </c>
      <c r="N233" s="292">
        <f t="shared" si="76"/>
        <v>0</v>
      </c>
      <c r="O233" s="292">
        <f t="shared" si="77"/>
        <v>0</v>
      </c>
      <c r="P233" s="293">
        <f t="shared" si="67"/>
        <v>0</v>
      </c>
      <c r="Q233" s="301">
        <f t="shared" si="84"/>
        <v>0</v>
      </c>
      <c r="R233" s="292">
        <f t="shared" si="78"/>
        <v>0</v>
      </c>
      <c r="S233" s="292">
        <f t="shared" si="79"/>
        <v>0</v>
      </c>
      <c r="T233" s="321">
        <f t="shared" si="68"/>
        <v>0</v>
      </c>
      <c r="U233" s="134"/>
      <c r="V233" s="134"/>
      <c r="W233" s="134"/>
      <c r="X233" s="134"/>
    </row>
    <row r="234" spans="1:24" s="1" customFormat="1" ht="15" customHeight="1">
      <c r="A234" s="409">
        <f t="shared" si="80"/>
        <v>6.7699999999999996E-2</v>
      </c>
      <c r="B234" s="406">
        <f t="shared" si="69"/>
        <v>5.5643835616438356E-3</v>
      </c>
      <c r="C234" s="197">
        <f t="shared" si="70"/>
        <v>17</v>
      </c>
      <c r="D234" s="290">
        <v>201</v>
      </c>
      <c r="E234" s="300">
        <f t="shared" si="81"/>
        <v>0</v>
      </c>
      <c r="F234" s="292">
        <f t="shared" si="71"/>
        <v>0</v>
      </c>
      <c r="G234" s="292">
        <f t="shared" si="72"/>
        <v>0</v>
      </c>
      <c r="H234" s="293">
        <f t="shared" si="73"/>
        <v>0</v>
      </c>
      <c r="I234" s="301">
        <f t="shared" si="82"/>
        <v>0</v>
      </c>
      <c r="J234" s="510">
        <f t="shared" si="74"/>
        <v>0</v>
      </c>
      <c r="K234" s="292">
        <f t="shared" si="75"/>
        <v>0</v>
      </c>
      <c r="L234" s="321">
        <f t="shared" si="66"/>
        <v>0</v>
      </c>
      <c r="M234" s="300">
        <f t="shared" si="83"/>
        <v>0</v>
      </c>
      <c r="N234" s="292">
        <f t="shared" si="76"/>
        <v>0</v>
      </c>
      <c r="O234" s="292">
        <f t="shared" si="77"/>
        <v>0</v>
      </c>
      <c r="P234" s="293">
        <f t="shared" si="67"/>
        <v>0</v>
      </c>
      <c r="Q234" s="301">
        <f t="shared" si="84"/>
        <v>0</v>
      </c>
      <c r="R234" s="292">
        <f t="shared" si="78"/>
        <v>0</v>
      </c>
      <c r="S234" s="292">
        <f t="shared" si="79"/>
        <v>0</v>
      </c>
      <c r="T234" s="321">
        <f t="shared" si="68"/>
        <v>0</v>
      </c>
      <c r="U234" s="134"/>
      <c r="V234" s="134"/>
      <c r="W234" s="134"/>
      <c r="X234" s="134"/>
    </row>
    <row r="235" spans="1:24" s="1" customFormat="1" ht="15" customHeight="1">
      <c r="A235" s="409">
        <f t="shared" si="80"/>
        <v>6.7699999999999996E-2</v>
      </c>
      <c r="B235" s="406">
        <f t="shared" si="69"/>
        <v>5.5643835616438356E-3</v>
      </c>
      <c r="C235" s="197">
        <f t="shared" si="70"/>
        <v>17</v>
      </c>
      <c r="D235" s="290">
        <v>202</v>
      </c>
      <c r="E235" s="300">
        <f t="shared" si="81"/>
        <v>0</v>
      </c>
      <c r="F235" s="292">
        <f t="shared" si="71"/>
        <v>0</v>
      </c>
      <c r="G235" s="292">
        <f t="shared" si="72"/>
        <v>0</v>
      </c>
      <c r="H235" s="293">
        <f t="shared" si="73"/>
        <v>0</v>
      </c>
      <c r="I235" s="301">
        <f t="shared" si="82"/>
        <v>0</v>
      </c>
      <c r="J235" s="510">
        <f t="shared" si="74"/>
        <v>0</v>
      </c>
      <c r="K235" s="292">
        <f t="shared" si="75"/>
        <v>0</v>
      </c>
      <c r="L235" s="321">
        <f t="shared" si="66"/>
        <v>0</v>
      </c>
      <c r="M235" s="300">
        <f t="shared" si="83"/>
        <v>0</v>
      </c>
      <c r="N235" s="292">
        <f t="shared" si="76"/>
        <v>0</v>
      </c>
      <c r="O235" s="292">
        <f t="shared" si="77"/>
        <v>0</v>
      </c>
      <c r="P235" s="293">
        <f t="shared" si="67"/>
        <v>0</v>
      </c>
      <c r="Q235" s="301">
        <f t="shared" si="84"/>
        <v>0</v>
      </c>
      <c r="R235" s="292">
        <f t="shared" si="78"/>
        <v>0</v>
      </c>
      <c r="S235" s="292">
        <f t="shared" si="79"/>
        <v>0</v>
      </c>
      <c r="T235" s="321">
        <f t="shared" si="68"/>
        <v>0</v>
      </c>
      <c r="U235" s="134"/>
      <c r="V235" s="134"/>
      <c r="W235" s="134"/>
      <c r="X235" s="134"/>
    </row>
    <row r="236" spans="1:24" s="1" customFormat="1" ht="15" customHeight="1">
      <c r="A236" s="409">
        <f t="shared" si="80"/>
        <v>6.7699999999999996E-2</v>
      </c>
      <c r="B236" s="406">
        <f t="shared" si="69"/>
        <v>5.5643835616438356E-3</v>
      </c>
      <c r="C236" s="197">
        <f t="shared" si="70"/>
        <v>17</v>
      </c>
      <c r="D236" s="290">
        <v>203</v>
      </c>
      <c r="E236" s="300">
        <f t="shared" si="81"/>
        <v>0</v>
      </c>
      <c r="F236" s="292">
        <f t="shared" si="71"/>
        <v>0</v>
      </c>
      <c r="G236" s="292">
        <f t="shared" si="72"/>
        <v>0</v>
      </c>
      <c r="H236" s="293">
        <f t="shared" si="73"/>
        <v>0</v>
      </c>
      <c r="I236" s="301">
        <f t="shared" si="82"/>
        <v>0</v>
      </c>
      <c r="J236" s="510">
        <f t="shared" si="74"/>
        <v>0</v>
      </c>
      <c r="K236" s="292">
        <f t="shared" si="75"/>
        <v>0</v>
      </c>
      <c r="L236" s="321">
        <f t="shared" si="66"/>
        <v>0</v>
      </c>
      <c r="M236" s="300">
        <f t="shared" si="83"/>
        <v>0</v>
      </c>
      <c r="N236" s="292">
        <f t="shared" si="76"/>
        <v>0</v>
      </c>
      <c r="O236" s="292">
        <f t="shared" si="77"/>
        <v>0</v>
      </c>
      <c r="P236" s="293">
        <f t="shared" si="67"/>
        <v>0</v>
      </c>
      <c r="Q236" s="301">
        <f t="shared" si="84"/>
        <v>0</v>
      </c>
      <c r="R236" s="292">
        <f t="shared" si="78"/>
        <v>0</v>
      </c>
      <c r="S236" s="292">
        <f t="shared" si="79"/>
        <v>0</v>
      </c>
      <c r="T236" s="321">
        <f t="shared" si="68"/>
        <v>0</v>
      </c>
      <c r="U236" s="134"/>
      <c r="V236" s="134"/>
      <c r="W236" s="134"/>
      <c r="X236" s="134"/>
    </row>
    <row r="237" spans="1:24" s="1" customFormat="1" ht="15" customHeight="1">
      <c r="A237" s="409">
        <f t="shared" si="80"/>
        <v>6.7699999999999996E-2</v>
      </c>
      <c r="B237" s="406">
        <f t="shared" si="69"/>
        <v>5.5643835616438356E-3</v>
      </c>
      <c r="C237" s="197">
        <f t="shared" si="70"/>
        <v>17</v>
      </c>
      <c r="D237" s="290">
        <v>204</v>
      </c>
      <c r="E237" s="300">
        <f t="shared" si="81"/>
        <v>0</v>
      </c>
      <c r="F237" s="292">
        <f t="shared" si="71"/>
        <v>0</v>
      </c>
      <c r="G237" s="292">
        <f t="shared" si="72"/>
        <v>0</v>
      </c>
      <c r="H237" s="293">
        <f t="shared" si="73"/>
        <v>0</v>
      </c>
      <c r="I237" s="301">
        <f t="shared" si="82"/>
        <v>0</v>
      </c>
      <c r="J237" s="510">
        <f t="shared" si="74"/>
        <v>0</v>
      </c>
      <c r="K237" s="292">
        <f t="shared" si="75"/>
        <v>0</v>
      </c>
      <c r="L237" s="321">
        <f t="shared" si="66"/>
        <v>0</v>
      </c>
      <c r="M237" s="300">
        <f t="shared" si="83"/>
        <v>0</v>
      </c>
      <c r="N237" s="292">
        <f t="shared" si="76"/>
        <v>0</v>
      </c>
      <c r="O237" s="292">
        <f t="shared" si="77"/>
        <v>0</v>
      </c>
      <c r="P237" s="293">
        <f t="shared" si="67"/>
        <v>0</v>
      </c>
      <c r="Q237" s="301">
        <f t="shared" si="84"/>
        <v>0</v>
      </c>
      <c r="R237" s="292">
        <f t="shared" si="78"/>
        <v>0</v>
      </c>
      <c r="S237" s="292">
        <f t="shared" si="79"/>
        <v>0</v>
      </c>
      <c r="T237" s="321">
        <f t="shared" si="68"/>
        <v>0</v>
      </c>
      <c r="U237" s="134"/>
      <c r="V237" s="134"/>
      <c r="W237" s="134"/>
      <c r="X237" s="134"/>
    </row>
    <row r="238" spans="1:24" s="1" customFormat="1" ht="15" customHeight="1">
      <c r="A238" s="409">
        <f t="shared" si="80"/>
        <v>6.7699999999999996E-2</v>
      </c>
      <c r="B238" s="406">
        <f t="shared" si="69"/>
        <v>5.5643835616438356E-3</v>
      </c>
      <c r="C238" s="197">
        <f t="shared" si="70"/>
        <v>18</v>
      </c>
      <c r="D238" s="290">
        <v>205</v>
      </c>
      <c r="E238" s="300">
        <f t="shared" si="81"/>
        <v>0</v>
      </c>
      <c r="F238" s="292">
        <f t="shared" si="71"/>
        <v>0</v>
      </c>
      <c r="G238" s="292">
        <f t="shared" si="72"/>
        <v>0</v>
      </c>
      <c r="H238" s="293">
        <f t="shared" si="73"/>
        <v>0</v>
      </c>
      <c r="I238" s="301">
        <f t="shared" si="82"/>
        <v>0</v>
      </c>
      <c r="J238" s="510">
        <f t="shared" si="74"/>
        <v>0</v>
      </c>
      <c r="K238" s="292">
        <f t="shared" si="75"/>
        <v>0</v>
      </c>
      <c r="L238" s="321">
        <f t="shared" ref="L238:L301" si="85">IF(I238&lt;$M$5,I238+J238,$M$5)</f>
        <v>0</v>
      </c>
      <c r="M238" s="300">
        <f t="shared" si="83"/>
        <v>0</v>
      </c>
      <c r="N238" s="292">
        <f t="shared" si="76"/>
        <v>0</v>
      </c>
      <c r="O238" s="292">
        <f t="shared" si="77"/>
        <v>0</v>
      </c>
      <c r="P238" s="293">
        <f t="shared" si="67"/>
        <v>0</v>
      </c>
      <c r="Q238" s="301">
        <f t="shared" si="84"/>
        <v>0</v>
      </c>
      <c r="R238" s="292">
        <f t="shared" si="78"/>
        <v>0</v>
      </c>
      <c r="S238" s="292">
        <f t="shared" si="79"/>
        <v>0</v>
      </c>
      <c r="T238" s="321">
        <f t="shared" si="68"/>
        <v>0</v>
      </c>
      <c r="U238" s="134"/>
      <c r="V238" s="134"/>
      <c r="W238" s="134"/>
      <c r="X238" s="134"/>
    </row>
    <row r="239" spans="1:24" s="1" customFormat="1" ht="15" customHeight="1">
      <c r="A239" s="409">
        <f t="shared" si="80"/>
        <v>6.7699999999999996E-2</v>
      </c>
      <c r="B239" s="406">
        <f t="shared" si="69"/>
        <v>5.5643835616438356E-3</v>
      </c>
      <c r="C239" s="197">
        <f t="shared" si="70"/>
        <v>18</v>
      </c>
      <c r="D239" s="290">
        <v>206</v>
      </c>
      <c r="E239" s="300">
        <f t="shared" si="81"/>
        <v>0</v>
      </c>
      <c r="F239" s="292">
        <f t="shared" si="71"/>
        <v>0</v>
      </c>
      <c r="G239" s="292">
        <f t="shared" si="72"/>
        <v>0</v>
      </c>
      <c r="H239" s="293">
        <f t="shared" si="73"/>
        <v>0</v>
      </c>
      <c r="I239" s="301">
        <f t="shared" si="82"/>
        <v>0</v>
      </c>
      <c r="J239" s="510">
        <f t="shared" si="74"/>
        <v>0</v>
      </c>
      <c r="K239" s="292">
        <f t="shared" si="75"/>
        <v>0</v>
      </c>
      <c r="L239" s="321">
        <f t="shared" si="85"/>
        <v>0</v>
      </c>
      <c r="M239" s="300">
        <f t="shared" si="83"/>
        <v>0</v>
      </c>
      <c r="N239" s="292">
        <f t="shared" si="76"/>
        <v>0</v>
      </c>
      <c r="O239" s="292">
        <f t="shared" si="77"/>
        <v>0</v>
      </c>
      <c r="P239" s="293">
        <f t="shared" si="67"/>
        <v>0</v>
      </c>
      <c r="Q239" s="301">
        <f t="shared" si="84"/>
        <v>0</v>
      </c>
      <c r="R239" s="292">
        <f t="shared" si="78"/>
        <v>0</v>
      </c>
      <c r="S239" s="292">
        <f t="shared" si="79"/>
        <v>0</v>
      </c>
      <c r="T239" s="321">
        <f t="shared" si="68"/>
        <v>0</v>
      </c>
      <c r="U239" s="134"/>
      <c r="V239" s="134"/>
      <c r="W239" s="134"/>
      <c r="X239" s="134"/>
    </row>
    <row r="240" spans="1:24" s="1" customFormat="1" ht="15" customHeight="1">
      <c r="A240" s="409">
        <f t="shared" si="80"/>
        <v>6.7699999999999996E-2</v>
      </c>
      <c r="B240" s="406">
        <f t="shared" si="69"/>
        <v>5.5643835616438356E-3</v>
      </c>
      <c r="C240" s="197">
        <f t="shared" si="70"/>
        <v>18</v>
      </c>
      <c r="D240" s="290">
        <v>207</v>
      </c>
      <c r="E240" s="300">
        <f t="shared" si="81"/>
        <v>0</v>
      </c>
      <c r="F240" s="292">
        <f t="shared" si="71"/>
        <v>0</v>
      </c>
      <c r="G240" s="292">
        <f t="shared" si="72"/>
        <v>0</v>
      </c>
      <c r="H240" s="293">
        <f t="shared" si="73"/>
        <v>0</v>
      </c>
      <c r="I240" s="301">
        <f t="shared" si="82"/>
        <v>0</v>
      </c>
      <c r="J240" s="510">
        <f t="shared" si="74"/>
        <v>0</v>
      </c>
      <c r="K240" s="292">
        <f t="shared" si="75"/>
        <v>0</v>
      </c>
      <c r="L240" s="321">
        <f t="shared" si="85"/>
        <v>0</v>
      </c>
      <c r="M240" s="300">
        <f t="shared" si="83"/>
        <v>0</v>
      </c>
      <c r="N240" s="292">
        <f t="shared" si="76"/>
        <v>0</v>
      </c>
      <c r="O240" s="292">
        <f t="shared" si="77"/>
        <v>0</v>
      </c>
      <c r="P240" s="293">
        <f t="shared" si="67"/>
        <v>0</v>
      </c>
      <c r="Q240" s="301">
        <f t="shared" si="84"/>
        <v>0</v>
      </c>
      <c r="R240" s="292">
        <f t="shared" si="78"/>
        <v>0</v>
      </c>
      <c r="S240" s="292">
        <f t="shared" si="79"/>
        <v>0</v>
      </c>
      <c r="T240" s="321">
        <f t="shared" si="68"/>
        <v>0</v>
      </c>
      <c r="U240" s="134"/>
      <c r="V240" s="134"/>
      <c r="W240" s="134"/>
      <c r="X240" s="134"/>
    </row>
    <row r="241" spans="1:24" s="1" customFormat="1" ht="15" customHeight="1">
      <c r="A241" s="409">
        <f t="shared" si="80"/>
        <v>6.7699999999999996E-2</v>
      </c>
      <c r="B241" s="406">
        <f t="shared" si="69"/>
        <v>5.5643835616438356E-3</v>
      </c>
      <c r="C241" s="197">
        <f t="shared" si="70"/>
        <v>18</v>
      </c>
      <c r="D241" s="290">
        <v>208</v>
      </c>
      <c r="E241" s="300">
        <f t="shared" si="81"/>
        <v>0</v>
      </c>
      <c r="F241" s="292">
        <f t="shared" si="71"/>
        <v>0</v>
      </c>
      <c r="G241" s="292">
        <f t="shared" si="72"/>
        <v>0</v>
      </c>
      <c r="H241" s="293">
        <f t="shared" si="73"/>
        <v>0</v>
      </c>
      <c r="I241" s="301">
        <f t="shared" si="82"/>
        <v>0</v>
      </c>
      <c r="J241" s="510">
        <f t="shared" si="74"/>
        <v>0</v>
      </c>
      <c r="K241" s="292">
        <f t="shared" si="75"/>
        <v>0</v>
      </c>
      <c r="L241" s="321">
        <f t="shared" si="85"/>
        <v>0</v>
      </c>
      <c r="M241" s="300">
        <f t="shared" si="83"/>
        <v>0</v>
      </c>
      <c r="N241" s="292">
        <f t="shared" si="76"/>
        <v>0</v>
      </c>
      <c r="O241" s="292">
        <f t="shared" si="77"/>
        <v>0</v>
      </c>
      <c r="P241" s="293">
        <f t="shared" si="67"/>
        <v>0</v>
      </c>
      <c r="Q241" s="301">
        <f t="shared" si="84"/>
        <v>0</v>
      </c>
      <c r="R241" s="292">
        <f t="shared" si="78"/>
        <v>0</v>
      </c>
      <c r="S241" s="292">
        <f t="shared" si="79"/>
        <v>0</v>
      </c>
      <c r="T241" s="321">
        <f t="shared" si="68"/>
        <v>0</v>
      </c>
      <c r="U241" s="134"/>
      <c r="V241" s="134"/>
      <c r="W241" s="134"/>
      <c r="X241" s="134"/>
    </row>
    <row r="242" spans="1:24" s="1" customFormat="1" ht="15" customHeight="1">
      <c r="A242" s="409">
        <f t="shared" si="80"/>
        <v>6.7699999999999996E-2</v>
      </c>
      <c r="B242" s="406">
        <f t="shared" si="69"/>
        <v>5.5643835616438356E-3</v>
      </c>
      <c r="C242" s="197">
        <f t="shared" si="70"/>
        <v>18</v>
      </c>
      <c r="D242" s="290">
        <v>209</v>
      </c>
      <c r="E242" s="300">
        <f t="shared" si="81"/>
        <v>0</v>
      </c>
      <c r="F242" s="292">
        <f t="shared" si="71"/>
        <v>0</v>
      </c>
      <c r="G242" s="292">
        <f t="shared" si="72"/>
        <v>0</v>
      </c>
      <c r="H242" s="293">
        <f t="shared" si="73"/>
        <v>0</v>
      </c>
      <c r="I242" s="301">
        <f t="shared" si="82"/>
        <v>0</v>
      </c>
      <c r="J242" s="510">
        <f t="shared" si="74"/>
        <v>0</v>
      </c>
      <c r="K242" s="292">
        <f t="shared" si="75"/>
        <v>0</v>
      </c>
      <c r="L242" s="321">
        <f t="shared" si="85"/>
        <v>0</v>
      </c>
      <c r="M242" s="300">
        <f t="shared" si="83"/>
        <v>0</v>
      </c>
      <c r="N242" s="292">
        <f t="shared" si="76"/>
        <v>0</v>
      </c>
      <c r="O242" s="292">
        <f t="shared" si="77"/>
        <v>0</v>
      </c>
      <c r="P242" s="293">
        <f t="shared" si="67"/>
        <v>0</v>
      </c>
      <c r="Q242" s="301">
        <f t="shared" si="84"/>
        <v>0</v>
      </c>
      <c r="R242" s="292">
        <f t="shared" si="78"/>
        <v>0</v>
      </c>
      <c r="S242" s="292">
        <f t="shared" si="79"/>
        <v>0</v>
      </c>
      <c r="T242" s="321">
        <f t="shared" si="68"/>
        <v>0</v>
      </c>
      <c r="U242" s="134"/>
      <c r="V242" s="134"/>
      <c r="W242" s="134"/>
      <c r="X242" s="134"/>
    </row>
    <row r="243" spans="1:24" s="1" customFormat="1" ht="15" customHeight="1">
      <c r="A243" s="409">
        <f t="shared" si="80"/>
        <v>6.7699999999999996E-2</v>
      </c>
      <c r="B243" s="406">
        <f t="shared" si="69"/>
        <v>5.5643835616438356E-3</v>
      </c>
      <c r="C243" s="197">
        <f t="shared" si="70"/>
        <v>18</v>
      </c>
      <c r="D243" s="290">
        <v>210</v>
      </c>
      <c r="E243" s="300">
        <f t="shared" si="81"/>
        <v>0</v>
      </c>
      <c r="F243" s="292">
        <f t="shared" si="71"/>
        <v>0</v>
      </c>
      <c r="G243" s="292">
        <f t="shared" si="72"/>
        <v>0</v>
      </c>
      <c r="H243" s="293">
        <f t="shared" si="73"/>
        <v>0</v>
      </c>
      <c r="I243" s="301">
        <f t="shared" si="82"/>
        <v>0</v>
      </c>
      <c r="J243" s="510">
        <f t="shared" si="74"/>
        <v>0</v>
      </c>
      <c r="K243" s="292">
        <f t="shared" si="75"/>
        <v>0</v>
      </c>
      <c r="L243" s="321">
        <f t="shared" si="85"/>
        <v>0</v>
      </c>
      <c r="M243" s="300">
        <f t="shared" si="83"/>
        <v>0</v>
      </c>
      <c r="N243" s="292">
        <f t="shared" si="76"/>
        <v>0</v>
      </c>
      <c r="O243" s="292">
        <f t="shared" si="77"/>
        <v>0</v>
      </c>
      <c r="P243" s="293">
        <f t="shared" si="67"/>
        <v>0</v>
      </c>
      <c r="Q243" s="301">
        <f t="shared" si="84"/>
        <v>0</v>
      </c>
      <c r="R243" s="292">
        <f t="shared" si="78"/>
        <v>0</v>
      </c>
      <c r="S243" s="292">
        <f t="shared" si="79"/>
        <v>0</v>
      </c>
      <c r="T243" s="321">
        <f t="shared" si="68"/>
        <v>0</v>
      </c>
      <c r="U243" s="134"/>
      <c r="V243" s="134"/>
      <c r="W243" s="134"/>
      <c r="X243" s="134"/>
    </row>
    <row r="244" spans="1:24" s="1" customFormat="1" ht="15" customHeight="1">
      <c r="A244" s="409">
        <f t="shared" si="80"/>
        <v>6.7699999999999996E-2</v>
      </c>
      <c r="B244" s="406">
        <f t="shared" si="69"/>
        <v>5.5643835616438356E-3</v>
      </c>
      <c r="C244" s="197">
        <f t="shared" si="70"/>
        <v>18</v>
      </c>
      <c r="D244" s="290">
        <v>211</v>
      </c>
      <c r="E244" s="300">
        <f t="shared" si="81"/>
        <v>0</v>
      </c>
      <c r="F244" s="292">
        <f t="shared" si="71"/>
        <v>0</v>
      </c>
      <c r="G244" s="292">
        <f t="shared" si="72"/>
        <v>0</v>
      </c>
      <c r="H244" s="293">
        <f t="shared" si="73"/>
        <v>0</v>
      </c>
      <c r="I244" s="301">
        <f t="shared" si="82"/>
        <v>0</v>
      </c>
      <c r="J244" s="510">
        <f t="shared" si="74"/>
        <v>0</v>
      </c>
      <c r="K244" s="292">
        <f t="shared" si="75"/>
        <v>0</v>
      </c>
      <c r="L244" s="321">
        <f t="shared" si="85"/>
        <v>0</v>
      </c>
      <c r="M244" s="300">
        <f t="shared" si="83"/>
        <v>0</v>
      </c>
      <c r="N244" s="292">
        <f t="shared" si="76"/>
        <v>0</v>
      </c>
      <c r="O244" s="292">
        <f t="shared" si="77"/>
        <v>0</v>
      </c>
      <c r="P244" s="293">
        <f t="shared" si="67"/>
        <v>0</v>
      </c>
      <c r="Q244" s="301">
        <f t="shared" si="84"/>
        <v>0</v>
      </c>
      <c r="R244" s="292">
        <f t="shared" si="78"/>
        <v>0</v>
      </c>
      <c r="S244" s="292">
        <f t="shared" si="79"/>
        <v>0</v>
      </c>
      <c r="T244" s="321">
        <f t="shared" si="68"/>
        <v>0</v>
      </c>
      <c r="U244" s="134"/>
      <c r="V244" s="134"/>
      <c r="W244" s="134"/>
      <c r="X244" s="134"/>
    </row>
    <row r="245" spans="1:24" s="1" customFormat="1" ht="15" customHeight="1">
      <c r="A245" s="409">
        <f t="shared" si="80"/>
        <v>6.7699999999999996E-2</v>
      </c>
      <c r="B245" s="406">
        <f t="shared" si="69"/>
        <v>5.5643835616438356E-3</v>
      </c>
      <c r="C245" s="197">
        <f t="shared" si="70"/>
        <v>18</v>
      </c>
      <c r="D245" s="290">
        <v>212</v>
      </c>
      <c r="E245" s="300">
        <f t="shared" si="81"/>
        <v>0</v>
      </c>
      <c r="F245" s="292">
        <f t="shared" si="71"/>
        <v>0</v>
      </c>
      <c r="G245" s="292">
        <f t="shared" si="72"/>
        <v>0</v>
      </c>
      <c r="H245" s="293">
        <f t="shared" si="73"/>
        <v>0</v>
      </c>
      <c r="I245" s="301">
        <f t="shared" si="82"/>
        <v>0</v>
      </c>
      <c r="J245" s="510">
        <f t="shared" si="74"/>
        <v>0</v>
      </c>
      <c r="K245" s="292">
        <f t="shared" si="75"/>
        <v>0</v>
      </c>
      <c r="L245" s="321">
        <f t="shared" si="85"/>
        <v>0</v>
      </c>
      <c r="M245" s="300">
        <f t="shared" si="83"/>
        <v>0</v>
      </c>
      <c r="N245" s="292">
        <f t="shared" si="76"/>
        <v>0</v>
      </c>
      <c r="O245" s="292">
        <f t="shared" si="77"/>
        <v>0</v>
      </c>
      <c r="P245" s="293">
        <f t="shared" si="67"/>
        <v>0</v>
      </c>
      <c r="Q245" s="301">
        <f t="shared" si="84"/>
        <v>0</v>
      </c>
      <c r="R245" s="292">
        <f t="shared" si="78"/>
        <v>0</v>
      </c>
      <c r="S245" s="292">
        <f t="shared" si="79"/>
        <v>0</v>
      </c>
      <c r="T245" s="321">
        <f t="shared" si="68"/>
        <v>0</v>
      </c>
      <c r="U245" s="134"/>
      <c r="V245" s="134"/>
      <c r="W245" s="134"/>
      <c r="X245" s="134"/>
    </row>
    <row r="246" spans="1:24" s="1" customFormat="1" ht="15" customHeight="1">
      <c r="A246" s="409">
        <f t="shared" si="80"/>
        <v>6.7699999999999996E-2</v>
      </c>
      <c r="B246" s="406">
        <f t="shared" si="69"/>
        <v>5.5643835616438356E-3</v>
      </c>
      <c r="C246" s="197">
        <f t="shared" si="70"/>
        <v>18</v>
      </c>
      <c r="D246" s="290">
        <v>213</v>
      </c>
      <c r="E246" s="300">
        <f t="shared" si="81"/>
        <v>0</v>
      </c>
      <c r="F246" s="292">
        <f t="shared" si="71"/>
        <v>0</v>
      </c>
      <c r="G246" s="292">
        <f t="shared" si="72"/>
        <v>0</v>
      </c>
      <c r="H246" s="293">
        <f t="shared" si="73"/>
        <v>0</v>
      </c>
      <c r="I246" s="301">
        <f t="shared" si="82"/>
        <v>0</v>
      </c>
      <c r="J246" s="510">
        <f t="shared" si="74"/>
        <v>0</v>
      </c>
      <c r="K246" s="292">
        <f t="shared" si="75"/>
        <v>0</v>
      </c>
      <c r="L246" s="321">
        <f t="shared" si="85"/>
        <v>0</v>
      </c>
      <c r="M246" s="300">
        <f t="shared" si="83"/>
        <v>0</v>
      </c>
      <c r="N246" s="292">
        <f t="shared" si="76"/>
        <v>0</v>
      </c>
      <c r="O246" s="292">
        <f t="shared" si="77"/>
        <v>0</v>
      </c>
      <c r="P246" s="293">
        <f t="shared" si="67"/>
        <v>0</v>
      </c>
      <c r="Q246" s="301">
        <f t="shared" si="84"/>
        <v>0</v>
      </c>
      <c r="R246" s="292">
        <f t="shared" si="78"/>
        <v>0</v>
      </c>
      <c r="S246" s="292">
        <f t="shared" si="79"/>
        <v>0</v>
      </c>
      <c r="T246" s="321">
        <f t="shared" si="68"/>
        <v>0</v>
      </c>
      <c r="U246" s="134"/>
      <c r="V246" s="134"/>
      <c r="W246" s="134"/>
      <c r="X246" s="134"/>
    </row>
    <row r="247" spans="1:24" s="1" customFormat="1" ht="15" customHeight="1">
      <c r="A247" s="409">
        <f t="shared" si="80"/>
        <v>6.7699999999999996E-2</v>
      </c>
      <c r="B247" s="406">
        <f t="shared" si="69"/>
        <v>5.5643835616438356E-3</v>
      </c>
      <c r="C247" s="197">
        <f t="shared" si="70"/>
        <v>18</v>
      </c>
      <c r="D247" s="290">
        <v>214</v>
      </c>
      <c r="E247" s="300">
        <f t="shared" si="81"/>
        <v>0</v>
      </c>
      <c r="F247" s="292">
        <f t="shared" si="71"/>
        <v>0</v>
      </c>
      <c r="G247" s="292">
        <f t="shared" si="72"/>
        <v>0</v>
      </c>
      <c r="H247" s="293">
        <f t="shared" si="73"/>
        <v>0</v>
      </c>
      <c r="I247" s="301">
        <f t="shared" si="82"/>
        <v>0</v>
      </c>
      <c r="J247" s="510">
        <f t="shared" si="74"/>
        <v>0</v>
      </c>
      <c r="K247" s="292">
        <f t="shared" si="75"/>
        <v>0</v>
      </c>
      <c r="L247" s="321">
        <f t="shared" si="85"/>
        <v>0</v>
      </c>
      <c r="M247" s="300">
        <f t="shared" si="83"/>
        <v>0</v>
      </c>
      <c r="N247" s="292">
        <f t="shared" si="76"/>
        <v>0</v>
      </c>
      <c r="O247" s="292">
        <f t="shared" si="77"/>
        <v>0</v>
      </c>
      <c r="P247" s="293">
        <f t="shared" si="67"/>
        <v>0</v>
      </c>
      <c r="Q247" s="301">
        <f t="shared" si="84"/>
        <v>0</v>
      </c>
      <c r="R247" s="292">
        <f t="shared" si="78"/>
        <v>0</v>
      </c>
      <c r="S247" s="292">
        <f t="shared" si="79"/>
        <v>0</v>
      </c>
      <c r="T247" s="321">
        <f t="shared" si="68"/>
        <v>0</v>
      </c>
      <c r="U247" s="134"/>
      <c r="V247" s="134"/>
      <c r="W247" s="134"/>
      <c r="X247" s="134"/>
    </row>
    <row r="248" spans="1:24" s="1" customFormat="1" ht="15" customHeight="1">
      <c r="A248" s="409">
        <f t="shared" si="80"/>
        <v>6.7699999999999996E-2</v>
      </c>
      <c r="B248" s="406">
        <f t="shared" si="69"/>
        <v>5.5643835616438356E-3</v>
      </c>
      <c r="C248" s="197">
        <f t="shared" si="70"/>
        <v>18</v>
      </c>
      <c r="D248" s="290">
        <v>215</v>
      </c>
      <c r="E248" s="300">
        <f t="shared" si="81"/>
        <v>0</v>
      </c>
      <c r="F248" s="292">
        <f t="shared" si="71"/>
        <v>0</v>
      </c>
      <c r="G248" s="292">
        <f t="shared" si="72"/>
        <v>0</v>
      </c>
      <c r="H248" s="293">
        <f t="shared" si="73"/>
        <v>0</v>
      </c>
      <c r="I248" s="301">
        <f t="shared" si="82"/>
        <v>0</v>
      </c>
      <c r="J248" s="510">
        <f t="shared" si="74"/>
        <v>0</v>
      </c>
      <c r="K248" s="292">
        <f t="shared" si="75"/>
        <v>0</v>
      </c>
      <c r="L248" s="321">
        <f t="shared" si="85"/>
        <v>0</v>
      </c>
      <c r="M248" s="300">
        <f t="shared" si="83"/>
        <v>0</v>
      </c>
      <c r="N248" s="292">
        <f t="shared" si="76"/>
        <v>0</v>
      </c>
      <c r="O248" s="292">
        <f t="shared" si="77"/>
        <v>0</v>
      </c>
      <c r="P248" s="293">
        <f t="shared" si="67"/>
        <v>0</v>
      </c>
      <c r="Q248" s="301">
        <f t="shared" si="84"/>
        <v>0</v>
      </c>
      <c r="R248" s="292">
        <f t="shared" si="78"/>
        <v>0</v>
      </c>
      <c r="S248" s="292">
        <f t="shared" si="79"/>
        <v>0</v>
      </c>
      <c r="T248" s="321">
        <f t="shared" si="68"/>
        <v>0</v>
      </c>
      <c r="U248" s="134"/>
      <c r="V248" s="134"/>
      <c r="W248" s="134"/>
      <c r="X248" s="134"/>
    </row>
    <row r="249" spans="1:24" s="1" customFormat="1" ht="15" customHeight="1">
      <c r="A249" s="409">
        <f t="shared" si="80"/>
        <v>6.7699999999999996E-2</v>
      </c>
      <c r="B249" s="406">
        <f t="shared" si="69"/>
        <v>5.5643835616438356E-3</v>
      </c>
      <c r="C249" s="197">
        <f t="shared" si="70"/>
        <v>18</v>
      </c>
      <c r="D249" s="290">
        <v>216</v>
      </c>
      <c r="E249" s="300">
        <f t="shared" si="81"/>
        <v>0</v>
      </c>
      <c r="F249" s="292">
        <f t="shared" si="71"/>
        <v>0</v>
      </c>
      <c r="G249" s="292">
        <f t="shared" si="72"/>
        <v>0</v>
      </c>
      <c r="H249" s="293">
        <f t="shared" si="73"/>
        <v>0</v>
      </c>
      <c r="I249" s="301">
        <f t="shared" si="82"/>
        <v>0</v>
      </c>
      <c r="J249" s="510">
        <f t="shared" si="74"/>
        <v>0</v>
      </c>
      <c r="K249" s="292">
        <f t="shared" si="75"/>
        <v>0</v>
      </c>
      <c r="L249" s="321">
        <f t="shared" si="85"/>
        <v>0</v>
      </c>
      <c r="M249" s="300">
        <f t="shared" si="83"/>
        <v>0</v>
      </c>
      <c r="N249" s="292">
        <f t="shared" si="76"/>
        <v>0</v>
      </c>
      <c r="O249" s="292">
        <f t="shared" si="77"/>
        <v>0</v>
      </c>
      <c r="P249" s="293">
        <f t="shared" si="67"/>
        <v>0</v>
      </c>
      <c r="Q249" s="301">
        <f t="shared" si="84"/>
        <v>0</v>
      </c>
      <c r="R249" s="292">
        <f t="shared" si="78"/>
        <v>0</v>
      </c>
      <c r="S249" s="292">
        <f t="shared" si="79"/>
        <v>0</v>
      </c>
      <c r="T249" s="321">
        <f t="shared" si="68"/>
        <v>0</v>
      </c>
      <c r="U249" s="134"/>
      <c r="V249" s="134"/>
      <c r="W249" s="134"/>
      <c r="X249" s="134"/>
    </row>
    <row r="250" spans="1:24" s="1" customFormat="1" ht="15" customHeight="1">
      <c r="A250" s="409">
        <f t="shared" si="80"/>
        <v>6.7699999999999996E-2</v>
      </c>
      <c r="B250" s="406">
        <f t="shared" si="69"/>
        <v>5.5643835616438356E-3</v>
      </c>
      <c r="C250" s="197">
        <f t="shared" si="70"/>
        <v>19</v>
      </c>
      <c r="D250" s="290">
        <v>217</v>
      </c>
      <c r="E250" s="300">
        <f t="shared" si="81"/>
        <v>0</v>
      </c>
      <c r="F250" s="292">
        <f t="shared" si="71"/>
        <v>0</v>
      </c>
      <c r="G250" s="292">
        <f t="shared" si="72"/>
        <v>0</v>
      </c>
      <c r="H250" s="293">
        <f t="shared" si="73"/>
        <v>0</v>
      </c>
      <c r="I250" s="301">
        <f t="shared" si="82"/>
        <v>0</v>
      </c>
      <c r="J250" s="510">
        <f t="shared" si="74"/>
        <v>0</v>
      </c>
      <c r="K250" s="292">
        <f t="shared" si="75"/>
        <v>0</v>
      </c>
      <c r="L250" s="321">
        <f t="shared" si="85"/>
        <v>0</v>
      </c>
      <c r="M250" s="300">
        <f t="shared" si="83"/>
        <v>0</v>
      </c>
      <c r="N250" s="292">
        <f t="shared" si="76"/>
        <v>0</v>
      </c>
      <c r="O250" s="292">
        <f t="shared" si="77"/>
        <v>0</v>
      </c>
      <c r="P250" s="293">
        <f t="shared" si="67"/>
        <v>0</v>
      </c>
      <c r="Q250" s="301">
        <f t="shared" si="84"/>
        <v>0</v>
      </c>
      <c r="R250" s="292">
        <f t="shared" si="78"/>
        <v>0</v>
      </c>
      <c r="S250" s="292">
        <f t="shared" si="79"/>
        <v>0</v>
      </c>
      <c r="T250" s="321">
        <f t="shared" si="68"/>
        <v>0</v>
      </c>
      <c r="U250" s="134"/>
      <c r="V250" s="134"/>
      <c r="W250" s="134"/>
      <c r="X250" s="134"/>
    </row>
    <row r="251" spans="1:24" s="1" customFormat="1" ht="15" customHeight="1">
      <c r="A251" s="409">
        <f t="shared" si="80"/>
        <v>6.7699999999999996E-2</v>
      </c>
      <c r="B251" s="406">
        <f t="shared" si="69"/>
        <v>5.5643835616438356E-3</v>
      </c>
      <c r="C251" s="197">
        <f t="shared" si="70"/>
        <v>19</v>
      </c>
      <c r="D251" s="290">
        <v>218</v>
      </c>
      <c r="E251" s="300">
        <f t="shared" si="81"/>
        <v>0</v>
      </c>
      <c r="F251" s="292">
        <f t="shared" si="71"/>
        <v>0</v>
      </c>
      <c r="G251" s="292">
        <f t="shared" si="72"/>
        <v>0</v>
      </c>
      <c r="H251" s="293">
        <f t="shared" si="73"/>
        <v>0</v>
      </c>
      <c r="I251" s="301">
        <f t="shared" si="82"/>
        <v>0</v>
      </c>
      <c r="J251" s="510">
        <f t="shared" si="74"/>
        <v>0</v>
      </c>
      <c r="K251" s="292">
        <f t="shared" si="75"/>
        <v>0</v>
      </c>
      <c r="L251" s="321">
        <f t="shared" si="85"/>
        <v>0</v>
      </c>
      <c r="M251" s="300">
        <f t="shared" si="83"/>
        <v>0</v>
      </c>
      <c r="N251" s="292">
        <f t="shared" si="76"/>
        <v>0</v>
      </c>
      <c r="O251" s="292">
        <f t="shared" si="77"/>
        <v>0</v>
      </c>
      <c r="P251" s="293">
        <f t="shared" si="67"/>
        <v>0</v>
      </c>
      <c r="Q251" s="301">
        <f t="shared" si="84"/>
        <v>0</v>
      </c>
      <c r="R251" s="292">
        <f t="shared" si="78"/>
        <v>0</v>
      </c>
      <c r="S251" s="292">
        <f t="shared" si="79"/>
        <v>0</v>
      </c>
      <c r="T251" s="321">
        <f t="shared" si="68"/>
        <v>0</v>
      </c>
      <c r="U251" s="134"/>
      <c r="V251" s="134"/>
      <c r="W251" s="134"/>
      <c r="X251" s="134"/>
    </row>
    <row r="252" spans="1:24" s="1" customFormat="1" ht="15" customHeight="1">
      <c r="A252" s="409">
        <f t="shared" si="80"/>
        <v>6.7699999999999996E-2</v>
      </c>
      <c r="B252" s="406">
        <f t="shared" si="69"/>
        <v>5.5643835616438356E-3</v>
      </c>
      <c r="C252" s="197">
        <f t="shared" si="70"/>
        <v>19</v>
      </c>
      <c r="D252" s="290">
        <v>219</v>
      </c>
      <c r="E252" s="300">
        <f t="shared" si="81"/>
        <v>0</v>
      </c>
      <c r="F252" s="292">
        <f t="shared" si="71"/>
        <v>0</v>
      </c>
      <c r="G252" s="292">
        <f t="shared" si="72"/>
        <v>0</v>
      </c>
      <c r="H252" s="293">
        <f t="shared" si="73"/>
        <v>0</v>
      </c>
      <c r="I252" s="301">
        <f t="shared" si="82"/>
        <v>0</v>
      </c>
      <c r="J252" s="510">
        <f t="shared" si="74"/>
        <v>0</v>
      </c>
      <c r="K252" s="292">
        <f t="shared" si="75"/>
        <v>0</v>
      </c>
      <c r="L252" s="321">
        <f t="shared" si="85"/>
        <v>0</v>
      </c>
      <c r="M252" s="300">
        <f t="shared" si="83"/>
        <v>0</v>
      </c>
      <c r="N252" s="292">
        <f t="shared" si="76"/>
        <v>0</v>
      </c>
      <c r="O252" s="292">
        <f t="shared" si="77"/>
        <v>0</v>
      </c>
      <c r="P252" s="293">
        <f t="shared" si="67"/>
        <v>0</v>
      </c>
      <c r="Q252" s="301">
        <f t="shared" si="84"/>
        <v>0</v>
      </c>
      <c r="R252" s="292">
        <f t="shared" si="78"/>
        <v>0</v>
      </c>
      <c r="S252" s="292">
        <f t="shared" si="79"/>
        <v>0</v>
      </c>
      <c r="T252" s="321">
        <f t="shared" si="68"/>
        <v>0</v>
      </c>
      <c r="U252" s="134"/>
      <c r="V252" s="134"/>
      <c r="W252" s="134"/>
      <c r="X252" s="134"/>
    </row>
    <row r="253" spans="1:24" s="1" customFormat="1" ht="15" customHeight="1">
      <c r="A253" s="409">
        <f t="shared" si="80"/>
        <v>6.7699999999999996E-2</v>
      </c>
      <c r="B253" s="406">
        <f t="shared" si="69"/>
        <v>5.5643835616438356E-3</v>
      </c>
      <c r="C253" s="197">
        <f t="shared" si="70"/>
        <v>19</v>
      </c>
      <c r="D253" s="290">
        <v>220</v>
      </c>
      <c r="E253" s="300">
        <f t="shared" si="81"/>
        <v>0</v>
      </c>
      <c r="F253" s="292">
        <f t="shared" si="71"/>
        <v>0</v>
      </c>
      <c r="G253" s="292">
        <f t="shared" si="72"/>
        <v>0</v>
      </c>
      <c r="H253" s="293">
        <f t="shared" si="73"/>
        <v>0</v>
      </c>
      <c r="I253" s="301">
        <f t="shared" si="82"/>
        <v>0</v>
      </c>
      <c r="J253" s="510">
        <f t="shared" si="74"/>
        <v>0</v>
      </c>
      <c r="K253" s="292">
        <f t="shared" si="75"/>
        <v>0</v>
      </c>
      <c r="L253" s="321">
        <f t="shared" si="85"/>
        <v>0</v>
      </c>
      <c r="M253" s="300">
        <f t="shared" si="83"/>
        <v>0</v>
      </c>
      <c r="N253" s="292">
        <f t="shared" si="76"/>
        <v>0</v>
      </c>
      <c r="O253" s="292">
        <f t="shared" si="77"/>
        <v>0</v>
      </c>
      <c r="P253" s="293">
        <f t="shared" si="67"/>
        <v>0</v>
      </c>
      <c r="Q253" s="301">
        <f t="shared" si="84"/>
        <v>0</v>
      </c>
      <c r="R253" s="292">
        <f t="shared" si="78"/>
        <v>0</v>
      </c>
      <c r="S253" s="292">
        <f t="shared" si="79"/>
        <v>0</v>
      </c>
      <c r="T253" s="321">
        <f t="shared" si="68"/>
        <v>0</v>
      </c>
      <c r="U253" s="134"/>
      <c r="V253" s="134"/>
      <c r="W253" s="134"/>
      <c r="X253" s="134"/>
    </row>
    <row r="254" spans="1:24" s="1" customFormat="1" ht="15" customHeight="1">
      <c r="A254" s="409">
        <f t="shared" si="80"/>
        <v>6.7699999999999996E-2</v>
      </c>
      <c r="B254" s="406">
        <f t="shared" si="69"/>
        <v>5.5643835616438356E-3</v>
      </c>
      <c r="C254" s="197">
        <f t="shared" si="70"/>
        <v>19</v>
      </c>
      <c r="D254" s="290">
        <v>221</v>
      </c>
      <c r="E254" s="300">
        <f t="shared" si="81"/>
        <v>0</v>
      </c>
      <c r="F254" s="292">
        <f t="shared" si="71"/>
        <v>0</v>
      </c>
      <c r="G254" s="292">
        <f t="shared" si="72"/>
        <v>0</v>
      </c>
      <c r="H254" s="293">
        <f t="shared" si="73"/>
        <v>0</v>
      </c>
      <c r="I254" s="301">
        <f t="shared" si="82"/>
        <v>0</v>
      </c>
      <c r="J254" s="510">
        <f t="shared" si="74"/>
        <v>0</v>
      </c>
      <c r="K254" s="292">
        <f t="shared" si="75"/>
        <v>0</v>
      </c>
      <c r="L254" s="321">
        <f t="shared" si="85"/>
        <v>0</v>
      </c>
      <c r="M254" s="300">
        <f t="shared" si="83"/>
        <v>0</v>
      </c>
      <c r="N254" s="292">
        <f t="shared" si="76"/>
        <v>0</v>
      </c>
      <c r="O254" s="292">
        <f t="shared" si="77"/>
        <v>0</v>
      </c>
      <c r="P254" s="293">
        <f t="shared" si="67"/>
        <v>0</v>
      </c>
      <c r="Q254" s="301">
        <f t="shared" si="84"/>
        <v>0</v>
      </c>
      <c r="R254" s="292">
        <f t="shared" si="78"/>
        <v>0</v>
      </c>
      <c r="S254" s="292">
        <f t="shared" si="79"/>
        <v>0</v>
      </c>
      <c r="T254" s="321">
        <f t="shared" si="68"/>
        <v>0</v>
      </c>
      <c r="U254" s="134"/>
      <c r="V254" s="134"/>
      <c r="W254" s="134"/>
      <c r="X254" s="134"/>
    </row>
    <row r="255" spans="1:24" s="1" customFormat="1" ht="15" customHeight="1">
      <c r="A255" s="409">
        <f t="shared" si="80"/>
        <v>6.7699999999999996E-2</v>
      </c>
      <c r="B255" s="406">
        <f t="shared" si="69"/>
        <v>5.5643835616438356E-3</v>
      </c>
      <c r="C255" s="197">
        <f t="shared" si="70"/>
        <v>19</v>
      </c>
      <c r="D255" s="290">
        <v>222</v>
      </c>
      <c r="E255" s="300">
        <f t="shared" si="81"/>
        <v>0</v>
      </c>
      <c r="F255" s="292">
        <f t="shared" si="71"/>
        <v>0</v>
      </c>
      <c r="G255" s="292">
        <f t="shared" si="72"/>
        <v>0</v>
      </c>
      <c r="H255" s="293">
        <f t="shared" si="73"/>
        <v>0</v>
      </c>
      <c r="I255" s="301">
        <f t="shared" si="82"/>
        <v>0</v>
      </c>
      <c r="J255" s="510">
        <f t="shared" si="74"/>
        <v>0</v>
      </c>
      <c r="K255" s="292">
        <f t="shared" si="75"/>
        <v>0</v>
      </c>
      <c r="L255" s="321">
        <f t="shared" si="85"/>
        <v>0</v>
      </c>
      <c r="M255" s="300">
        <f t="shared" si="83"/>
        <v>0</v>
      </c>
      <c r="N255" s="292">
        <f t="shared" si="76"/>
        <v>0</v>
      </c>
      <c r="O255" s="292">
        <f t="shared" si="77"/>
        <v>0</v>
      </c>
      <c r="P255" s="293">
        <f t="shared" si="67"/>
        <v>0</v>
      </c>
      <c r="Q255" s="301">
        <f t="shared" si="84"/>
        <v>0</v>
      </c>
      <c r="R255" s="292">
        <f t="shared" si="78"/>
        <v>0</v>
      </c>
      <c r="S255" s="292">
        <f t="shared" si="79"/>
        <v>0</v>
      </c>
      <c r="T255" s="321">
        <f t="shared" si="68"/>
        <v>0</v>
      </c>
      <c r="U255" s="134"/>
      <c r="V255" s="134"/>
      <c r="W255" s="134"/>
      <c r="X255" s="134"/>
    </row>
    <row r="256" spans="1:24" s="1" customFormat="1" ht="15" customHeight="1">
      <c r="A256" s="409">
        <f t="shared" si="80"/>
        <v>6.7699999999999996E-2</v>
      </c>
      <c r="B256" s="406">
        <f t="shared" si="69"/>
        <v>5.5643835616438356E-3</v>
      </c>
      <c r="C256" s="197">
        <f t="shared" si="70"/>
        <v>19</v>
      </c>
      <c r="D256" s="290">
        <v>223</v>
      </c>
      <c r="E256" s="300">
        <f t="shared" si="81"/>
        <v>0</v>
      </c>
      <c r="F256" s="292">
        <f t="shared" si="71"/>
        <v>0</v>
      </c>
      <c r="G256" s="292">
        <f t="shared" si="72"/>
        <v>0</v>
      </c>
      <c r="H256" s="293">
        <f t="shared" si="73"/>
        <v>0</v>
      </c>
      <c r="I256" s="301">
        <f t="shared" si="82"/>
        <v>0</v>
      </c>
      <c r="J256" s="510">
        <f t="shared" si="74"/>
        <v>0</v>
      </c>
      <c r="K256" s="292">
        <f t="shared" si="75"/>
        <v>0</v>
      </c>
      <c r="L256" s="321">
        <f t="shared" si="85"/>
        <v>0</v>
      </c>
      <c r="M256" s="300">
        <f t="shared" si="83"/>
        <v>0</v>
      </c>
      <c r="N256" s="292">
        <f t="shared" si="76"/>
        <v>0</v>
      </c>
      <c r="O256" s="292">
        <f t="shared" si="77"/>
        <v>0</v>
      </c>
      <c r="P256" s="293">
        <f t="shared" si="67"/>
        <v>0</v>
      </c>
      <c r="Q256" s="301">
        <f t="shared" si="84"/>
        <v>0</v>
      </c>
      <c r="R256" s="292">
        <f t="shared" si="78"/>
        <v>0</v>
      </c>
      <c r="S256" s="292">
        <f t="shared" si="79"/>
        <v>0</v>
      </c>
      <c r="T256" s="321">
        <f t="shared" si="68"/>
        <v>0</v>
      </c>
      <c r="U256" s="134"/>
      <c r="V256" s="134"/>
      <c r="W256" s="134"/>
      <c r="X256" s="134"/>
    </row>
    <row r="257" spans="1:24" s="1" customFormat="1" ht="15" customHeight="1">
      <c r="A257" s="409">
        <f t="shared" si="80"/>
        <v>6.7699999999999996E-2</v>
      </c>
      <c r="B257" s="406">
        <f t="shared" si="69"/>
        <v>5.5643835616438356E-3</v>
      </c>
      <c r="C257" s="197">
        <f t="shared" si="70"/>
        <v>19</v>
      </c>
      <c r="D257" s="290">
        <v>224</v>
      </c>
      <c r="E257" s="300">
        <f t="shared" si="81"/>
        <v>0</v>
      </c>
      <c r="F257" s="292">
        <f t="shared" si="71"/>
        <v>0</v>
      </c>
      <c r="G257" s="292">
        <f t="shared" si="72"/>
        <v>0</v>
      </c>
      <c r="H257" s="293">
        <f t="shared" si="73"/>
        <v>0</v>
      </c>
      <c r="I257" s="301">
        <f t="shared" si="82"/>
        <v>0</v>
      </c>
      <c r="J257" s="510">
        <f t="shared" si="74"/>
        <v>0</v>
      </c>
      <c r="K257" s="292">
        <f t="shared" si="75"/>
        <v>0</v>
      </c>
      <c r="L257" s="321">
        <f t="shared" si="85"/>
        <v>0</v>
      </c>
      <c r="M257" s="300">
        <f t="shared" si="83"/>
        <v>0</v>
      </c>
      <c r="N257" s="292">
        <f t="shared" si="76"/>
        <v>0</v>
      </c>
      <c r="O257" s="292">
        <f t="shared" si="77"/>
        <v>0</v>
      </c>
      <c r="P257" s="293">
        <f t="shared" si="67"/>
        <v>0</v>
      </c>
      <c r="Q257" s="301">
        <f t="shared" si="84"/>
        <v>0</v>
      </c>
      <c r="R257" s="292">
        <f t="shared" si="78"/>
        <v>0</v>
      </c>
      <c r="S257" s="292">
        <f t="shared" si="79"/>
        <v>0</v>
      </c>
      <c r="T257" s="321">
        <f t="shared" si="68"/>
        <v>0</v>
      </c>
      <c r="U257" s="134"/>
      <c r="V257" s="134"/>
      <c r="W257" s="134"/>
      <c r="X257" s="134"/>
    </row>
    <row r="258" spans="1:24" s="1" customFormat="1" ht="15" customHeight="1">
      <c r="A258" s="409">
        <f t="shared" si="80"/>
        <v>6.7699999999999996E-2</v>
      </c>
      <c r="B258" s="406">
        <f t="shared" si="69"/>
        <v>5.5643835616438356E-3</v>
      </c>
      <c r="C258" s="197">
        <f t="shared" si="70"/>
        <v>19</v>
      </c>
      <c r="D258" s="290">
        <v>225</v>
      </c>
      <c r="E258" s="300">
        <f t="shared" si="81"/>
        <v>0</v>
      </c>
      <c r="F258" s="292">
        <f t="shared" si="71"/>
        <v>0</v>
      </c>
      <c r="G258" s="292">
        <f t="shared" si="72"/>
        <v>0</v>
      </c>
      <c r="H258" s="293">
        <f t="shared" si="73"/>
        <v>0</v>
      </c>
      <c r="I258" s="301">
        <f t="shared" si="82"/>
        <v>0</v>
      </c>
      <c r="J258" s="510">
        <f t="shared" si="74"/>
        <v>0</v>
      </c>
      <c r="K258" s="292">
        <f t="shared" si="75"/>
        <v>0</v>
      </c>
      <c r="L258" s="321">
        <f t="shared" si="85"/>
        <v>0</v>
      </c>
      <c r="M258" s="300">
        <f t="shared" si="83"/>
        <v>0</v>
      </c>
      <c r="N258" s="292">
        <f t="shared" si="76"/>
        <v>0</v>
      </c>
      <c r="O258" s="292">
        <f t="shared" si="77"/>
        <v>0</v>
      </c>
      <c r="P258" s="293">
        <f t="shared" si="67"/>
        <v>0</v>
      </c>
      <c r="Q258" s="301">
        <f t="shared" si="84"/>
        <v>0</v>
      </c>
      <c r="R258" s="292">
        <f t="shared" si="78"/>
        <v>0</v>
      </c>
      <c r="S258" s="292">
        <f t="shared" si="79"/>
        <v>0</v>
      </c>
      <c r="T258" s="321">
        <f t="shared" si="68"/>
        <v>0</v>
      </c>
      <c r="U258" s="134"/>
      <c r="V258" s="134"/>
      <c r="W258" s="134"/>
      <c r="X258" s="134"/>
    </row>
    <row r="259" spans="1:24" s="1" customFormat="1" ht="15" customHeight="1">
      <c r="A259" s="409">
        <f t="shared" si="80"/>
        <v>6.7699999999999996E-2</v>
      </c>
      <c r="B259" s="406">
        <f t="shared" si="69"/>
        <v>5.5643835616438356E-3</v>
      </c>
      <c r="C259" s="197">
        <f t="shared" si="70"/>
        <v>19</v>
      </c>
      <c r="D259" s="290">
        <v>226</v>
      </c>
      <c r="E259" s="300">
        <f t="shared" si="81"/>
        <v>0</v>
      </c>
      <c r="F259" s="292">
        <f t="shared" si="71"/>
        <v>0</v>
      </c>
      <c r="G259" s="292">
        <f t="shared" si="72"/>
        <v>0</v>
      </c>
      <c r="H259" s="293">
        <f t="shared" si="73"/>
        <v>0</v>
      </c>
      <c r="I259" s="301">
        <f t="shared" si="82"/>
        <v>0</v>
      </c>
      <c r="J259" s="510">
        <f t="shared" si="74"/>
        <v>0</v>
      </c>
      <c r="K259" s="292">
        <f t="shared" si="75"/>
        <v>0</v>
      </c>
      <c r="L259" s="321">
        <f t="shared" si="85"/>
        <v>0</v>
      </c>
      <c r="M259" s="300">
        <f t="shared" si="83"/>
        <v>0</v>
      </c>
      <c r="N259" s="292">
        <f t="shared" si="76"/>
        <v>0</v>
      </c>
      <c r="O259" s="292">
        <f t="shared" si="77"/>
        <v>0</v>
      </c>
      <c r="P259" s="293">
        <f t="shared" si="67"/>
        <v>0</v>
      </c>
      <c r="Q259" s="301">
        <f t="shared" si="84"/>
        <v>0</v>
      </c>
      <c r="R259" s="292">
        <f t="shared" si="78"/>
        <v>0</v>
      </c>
      <c r="S259" s="292">
        <f t="shared" si="79"/>
        <v>0</v>
      </c>
      <c r="T259" s="321">
        <f t="shared" si="68"/>
        <v>0</v>
      </c>
      <c r="U259" s="134"/>
      <c r="V259" s="134"/>
      <c r="W259" s="134"/>
      <c r="X259" s="134"/>
    </row>
    <row r="260" spans="1:24" s="1" customFormat="1" ht="15" customHeight="1">
      <c r="A260" s="409">
        <f t="shared" si="80"/>
        <v>6.7699999999999996E-2</v>
      </c>
      <c r="B260" s="406">
        <f t="shared" si="69"/>
        <v>5.5643835616438356E-3</v>
      </c>
      <c r="C260" s="197">
        <f t="shared" si="70"/>
        <v>19</v>
      </c>
      <c r="D260" s="290">
        <v>227</v>
      </c>
      <c r="E260" s="300">
        <f t="shared" si="81"/>
        <v>0</v>
      </c>
      <c r="F260" s="292">
        <f t="shared" si="71"/>
        <v>0</v>
      </c>
      <c r="G260" s="292">
        <f t="shared" si="72"/>
        <v>0</v>
      </c>
      <c r="H260" s="293">
        <f t="shared" si="73"/>
        <v>0</v>
      </c>
      <c r="I260" s="301">
        <f t="shared" si="82"/>
        <v>0</v>
      </c>
      <c r="J260" s="510">
        <f t="shared" si="74"/>
        <v>0</v>
      </c>
      <c r="K260" s="292">
        <f t="shared" si="75"/>
        <v>0</v>
      </c>
      <c r="L260" s="321">
        <f t="shared" si="85"/>
        <v>0</v>
      </c>
      <c r="M260" s="300">
        <f t="shared" si="83"/>
        <v>0</v>
      </c>
      <c r="N260" s="292">
        <f t="shared" si="76"/>
        <v>0</v>
      </c>
      <c r="O260" s="292">
        <f t="shared" si="77"/>
        <v>0</v>
      </c>
      <c r="P260" s="293">
        <f t="shared" si="67"/>
        <v>0</v>
      </c>
      <c r="Q260" s="301">
        <f t="shared" si="84"/>
        <v>0</v>
      </c>
      <c r="R260" s="292">
        <f t="shared" si="78"/>
        <v>0</v>
      </c>
      <c r="S260" s="292">
        <f t="shared" si="79"/>
        <v>0</v>
      </c>
      <c r="T260" s="321">
        <f t="shared" si="68"/>
        <v>0</v>
      </c>
      <c r="U260" s="134"/>
      <c r="V260" s="134"/>
      <c r="W260" s="134"/>
      <c r="X260" s="134"/>
    </row>
    <row r="261" spans="1:24" s="1" customFormat="1" ht="15" customHeight="1">
      <c r="A261" s="409">
        <f t="shared" si="80"/>
        <v>6.7699999999999996E-2</v>
      </c>
      <c r="B261" s="406">
        <f t="shared" si="69"/>
        <v>5.5643835616438356E-3</v>
      </c>
      <c r="C261" s="197">
        <f t="shared" si="70"/>
        <v>19</v>
      </c>
      <c r="D261" s="290">
        <v>228</v>
      </c>
      <c r="E261" s="300">
        <f t="shared" si="81"/>
        <v>0</v>
      </c>
      <c r="F261" s="292">
        <f t="shared" si="71"/>
        <v>0</v>
      </c>
      <c r="G261" s="292">
        <f t="shared" si="72"/>
        <v>0</v>
      </c>
      <c r="H261" s="293">
        <f t="shared" si="73"/>
        <v>0</v>
      </c>
      <c r="I261" s="301">
        <f t="shared" si="82"/>
        <v>0</v>
      </c>
      <c r="J261" s="510">
        <f t="shared" si="74"/>
        <v>0</v>
      </c>
      <c r="K261" s="292">
        <f t="shared" si="75"/>
        <v>0</v>
      </c>
      <c r="L261" s="321">
        <f t="shared" si="85"/>
        <v>0</v>
      </c>
      <c r="M261" s="300">
        <f t="shared" si="83"/>
        <v>0</v>
      </c>
      <c r="N261" s="292">
        <f t="shared" si="76"/>
        <v>0</v>
      </c>
      <c r="O261" s="292">
        <f t="shared" si="77"/>
        <v>0</v>
      </c>
      <c r="P261" s="293">
        <f t="shared" si="67"/>
        <v>0</v>
      </c>
      <c r="Q261" s="301">
        <f t="shared" si="84"/>
        <v>0</v>
      </c>
      <c r="R261" s="292">
        <f t="shared" si="78"/>
        <v>0</v>
      </c>
      <c r="S261" s="292">
        <f t="shared" si="79"/>
        <v>0</v>
      </c>
      <c r="T261" s="321">
        <f t="shared" si="68"/>
        <v>0</v>
      </c>
      <c r="U261" s="134"/>
      <c r="V261" s="134"/>
      <c r="W261" s="134"/>
      <c r="X261" s="134"/>
    </row>
    <row r="262" spans="1:24" s="1" customFormat="1" ht="15" customHeight="1">
      <c r="A262" s="409">
        <f t="shared" si="80"/>
        <v>6.7699999999999996E-2</v>
      </c>
      <c r="B262" s="406">
        <f t="shared" si="69"/>
        <v>5.5643835616438356E-3</v>
      </c>
      <c r="C262" s="197">
        <f t="shared" si="70"/>
        <v>20</v>
      </c>
      <c r="D262" s="290">
        <v>229</v>
      </c>
      <c r="E262" s="300">
        <f t="shared" si="81"/>
        <v>0</v>
      </c>
      <c r="F262" s="292">
        <f t="shared" si="71"/>
        <v>0</v>
      </c>
      <c r="G262" s="292">
        <f t="shared" si="72"/>
        <v>0</v>
      </c>
      <c r="H262" s="293">
        <f t="shared" si="73"/>
        <v>0</v>
      </c>
      <c r="I262" s="301">
        <f t="shared" si="82"/>
        <v>0</v>
      </c>
      <c r="J262" s="510">
        <f t="shared" si="74"/>
        <v>0</v>
      </c>
      <c r="K262" s="292">
        <f t="shared" si="75"/>
        <v>0</v>
      </c>
      <c r="L262" s="321">
        <f t="shared" si="85"/>
        <v>0</v>
      </c>
      <c r="M262" s="300">
        <f t="shared" si="83"/>
        <v>0</v>
      </c>
      <c r="N262" s="292">
        <f t="shared" si="76"/>
        <v>0</v>
      </c>
      <c r="O262" s="292">
        <f t="shared" si="77"/>
        <v>0</v>
      </c>
      <c r="P262" s="293">
        <f t="shared" si="67"/>
        <v>0</v>
      </c>
      <c r="Q262" s="301">
        <f t="shared" si="84"/>
        <v>0</v>
      </c>
      <c r="R262" s="292">
        <f t="shared" si="78"/>
        <v>0</v>
      </c>
      <c r="S262" s="292">
        <f t="shared" si="79"/>
        <v>0</v>
      </c>
      <c r="T262" s="321">
        <f t="shared" si="68"/>
        <v>0</v>
      </c>
      <c r="U262" s="134"/>
      <c r="V262" s="134"/>
      <c r="W262" s="134"/>
      <c r="X262" s="134"/>
    </row>
    <row r="263" spans="1:24" s="1" customFormat="1" ht="15" customHeight="1">
      <c r="A263" s="409">
        <f t="shared" si="80"/>
        <v>6.7699999999999996E-2</v>
      </c>
      <c r="B263" s="406">
        <f t="shared" si="69"/>
        <v>5.5643835616438356E-3</v>
      </c>
      <c r="C263" s="197">
        <f t="shared" si="70"/>
        <v>20</v>
      </c>
      <c r="D263" s="290">
        <v>230</v>
      </c>
      <c r="E263" s="300">
        <f t="shared" si="81"/>
        <v>0</v>
      </c>
      <c r="F263" s="292">
        <f t="shared" si="71"/>
        <v>0</v>
      </c>
      <c r="G263" s="292">
        <f t="shared" si="72"/>
        <v>0</v>
      </c>
      <c r="H263" s="293">
        <f t="shared" si="73"/>
        <v>0</v>
      </c>
      <c r="I263" s="301">
        <f t="shared" si="82"/>
        <v>0</v>
      </c>
      <c r="J263" s="510">
        <f t="shared" si="74"/>
        <v>0</v>
      </c>
      <c r="K263" s="292">
        <f t="shared" si="75"/>
        <v>0</v>
      </c>
      <c r="L263" s="321">
        <f t="shared" si="85"/>
        <v>0</v>
      </c>
      <c r="M263" s="300">
        <f t="shared" si="83"/>
        <v>0</v>
      </c>
      <c r="N263" s="292">
        <f t="shared" si="76"/>
        <v>0</v>
      </c>
      <c r="O263" s="292">
        <f t="shared" si="77"/>
        <v>0</v>
      </c>
      <c r="P263" s="293">
        <f t="shared" si="67"/>
        <v>0</v>
      </c>
      <c r="Q263" s="301">
        <f t="shared" si="84"/>
        <v>0</v>
      </c>
      <c r="R263" s="292">
        <f t="shared" si="78"/>
        <v>0</v>
      </c>
      <c r="S263" s="292">
        <f t="shared" si="79"/>
        <v>0</v>
      </c>
      <c r="T263" s="321">
        <f t="shared" si="68"/>
        <v>0</v>
      </c>
      <c r="U263" s="134"/>
      <c r="V263" s="134"/>
      <c r="W263" s="134"/>
      <c r="X263" s="134"/>
    </row>
    <row r="264" spans="1:24" s="1" customFormat="1" ht="15" customHeight="1">
      <c r="A264" s="409">
        <f t="shared" si="80"/>
        <v>6.7699999999999996E-2</v>
      </c>
      <c r="B264" s="406">
        <f t="shared" si="69"/>
        <v>5.5643835616438356E-3</v>
      </c>
      <c r="C264" s="197">
        <f t="shared" si="70"/>
        <v>20</v>
      </c>
      <c r="D264" s="290">
        <v>231</v>
      </c>
      <c r="E264" s="300">
        <f t="shared" si="81"/>
        <v>0</v>
      </c>
      <c r="F264" s="292">
        <f t="shared" si="71"/>
        <v>0</v>
      </c>
      <c r="G264" s="292">
        <f t="shared" si="72"/>
        <v>0</v>
      </c>
      <c r="H264" s="293">
        <f t="shared" si="73"/>
        <v>0</v>
      </c>
      <c r="I264" s="301">
        <f t="shared" si="82"/>
        <v>0</v>
      </c>
      <c r="J264" s="510">
        <f t="shared" si="74"/>
        <v>0</v>
      </c>
      <c r="K264" s="292">
        <f t="shared" si="75"/>
        <v>0</v>
      </c>
      <c r="L264" s="321">
        <f t="shared" si="85"/>
        <v>0</v>
      </c>
      <c r="M264" s="300">
        <f t="shared" si="83"/>
        <v>0</v>
      </c>
      <c r="N264" s="292">
        <f t="shared" si="76"/>
        <v>0</v>
      </c>
      <c r="O264" s="292">
        <f t="shared" si="77"/>
        <v>0</v>
      </c>
      <c r="P264" s="293">
        <f t="shared" si="67"/>
        <v>0</v>
      </c>
      <c r="Q264" s="301">
        <f t="shared" si="84"/>
        <v>0</v>
      </c>
      <c r="R264" s="292">
        <f t="shared" si="78"/>
        <v>0</v>
      </c>
      <c r="S264" s="292">
        <f t="shared" si="79"/>
        <v>0</v>
      </c>
      <c r="T264" s="321">
        <f t="shared" si="68"/>
        <v>0</v>
      </c>
      <c r="U264" s="134"/>
      <c r="V264" s="134"/>
      <c r="W264" s="134"/>
      <c r="X264" s="134"/>
    </row>
    <row r="265" spans="1:24" s="1" customFormat="1" ht="15" customHeight="1">
      <c r="A265" s="409">
        <f t="shared" si="80"/>
        <v>6.7699999999999996E-2</v>
      </c>
      <c r="B265" s="406">
        <f t="shared" si="69"/>
        <v>5.5643835616438356E-3</v>
      </c>
      <c r="C265" s="197">
        <f t="shared" si="70"/>
        <v>20</v>
      </c>
      <c r="D265" s="290">
        <v>232</v>
      </c>
      <c r="E265" s="300">
        <f t="shared" si="81"/>
        <v>0</v>
      </c>
      <c r="F265" s="292">
        <f t="shared" si="71"/>
        <v>0</v>
      </c>
      <c r="G265" s="292">
        <f t="shared" si="72"/>
        <v>0</v>
      </c>
      <c r="H265" s="293">
        <f t="shared" si="73"/>
        <v>0</v>
      </c>
      <c r="I265" s="301">
        <f t="shared" si="82"/>
        <v>0</v>
      </c>
      <c r="J265" s="510">
        <f t="shared" si="74"/>
        <v>0</v>
      </c>
      <c r="K265" s="292">
        <f t="shared" si="75"/>
        <v>0</v>
      </c>
      <c r="L265" s="321">
        <f t="shared" si="85"/>
        <v>0</v>
      </c>
      <c r="M265" s="300">
        <f t="shared" si="83"/>
        <v>0</v>
      </c>
      <c r="N265" s="292">
        <f t="shared" si="76"/>
        <v>0</v>
      </c>
      <c r="O265" s="292">
        <f t="shared" si="77"/>
        <v>0</v>
      </c>
      <c r="P265" s="293">
        <f t="shared" si="67"/>
        <v>0</v>
      </c>
      <c r="Q265" s="301">
        <f t="shared" si="84"/>
        <v>0</v>
      </c>
      <c r="R265" s="292">
        <f t="shared" si="78"/>
        <v>0</v>
      </c>
      <c r="S265" s="292">
        <f t="shared" si="79"/>
        <v>0</v>
      </c>
      <c r="T265" s="321">
        <f t="shared" si="68"/>
        <v>0</v>
      </c>
      <c r="U265" s="134"/>
      <c r="V265" s="134"/>
      <c r="W265" s="134"/>
      <c r="X265" s="134"/>
    </row>
    <row r="266" spans="1:24" s="1" customFormat="1" ht="15" customHeight="1">
      <c r="A266" s="409">
        <f t="shared" si="80"/>
        <v>6.7699999999999996E-2</v>
      </c>
      <c r="B266" s="406">
        <f t="shared" si="69"/>
        <v>5.5643835616438356E-3</v>
      </c>
      <c r="C266" s="197">
        <f t="shared" si="70"/>
        <v>20</v>
      </c>
      <c r="D266" s="290">
        <v>233</v>
      </c>
      <c r="E266" s="300">
        <f t="shared" si="81"/>
        <v>0</v>
      </c>
      <c r="F266" s="292">
        <f t="shared" si="71"/>
        <v>0</v>
      </c>
      <c r="G266" s="292">
        <f t="shared" si="72"/>
        <v>0</v>
      </c>
      <c r="H266" s="293">
        <f t="shared" si="73"/>
        <v>0</v>
      </c>
      <c r="I266" s="301">
        <f t="shared" si="82"/>
        <v>0</v>
      </c>
      <c r="J266" s="510">
        <f t="shared" si="74"/>
        <v>0</v>
      </c>
      <c r="K266" s="292">
        <f t="shared" si="75"/>
        <v>0</v>
      </c>
      <c r="L266" s="321">
        <f t="shared" si="85"/>
        <v>0</v>
      </c>
      <c r="M266" s="300">
        <f t="shared" si="83"/>
        <v>0</v>
      </c>
      <c r="N266" s="292">
        <f t="shared" si="76"/>
        <v>0</v>
      </c>
      <c r="O266" s="292">
        <f t="shared" si="77"/>
        <v>0</v>
      </c>
      <c r="P266" s="293">
        <f t="shared" si="67"/>
        <v>0</v>
      </c>
      <c r="Q266" s="301">
        <f t="shared" si="84"/>
        <v>0</v>
      </c>
      <c r="R266" s="292">
        <f t="shared" si="78"/>
        <v>0</v>
      </c>
      <c r="S266" s="292">
        <f t="shared" si="79"/>
        <v>0</v>
      </c>
      <c r="T266" s="321">
        <f t="shared" si="68"/>
        <v>0</v>
      </c>
      <c r="U266" s="134"/>
      <c r="V266" s="134"/>
      <c r="W266" s="134"/>
      <c r="X266" s="134"/>
    </row>
    <row r="267" spans="1:24" s="1" customFormat="1" ht="15" customHeight="1">
      <c r="A267" s="409">
        <f t="shared" si="80"/>
        <v>6.7699999999999996E-2</v>
      </c>
      <c r="B267" s="406">
        <f t="shared" si="69"/>
        <v>5.5643835616438356E-3</v>
      </c>
      <c r="C267" s="197">
        <f t="shared" si="70"/>
        <v>20</v>
      </c>
      <c r="D267" s="290">
        <v>234</v>
      </c>
      <c r="E267" s="300">
        <f t="shared" si="81"/>
        <v>0</v>
      </c>
      <c r="F267" s="292">
        <f t="shared" si="71"/>
        <v>0</v>
      </c>
      <c r="G267" s="292">
        <f t="shared" si="72"/>
        <v>0</v>
      </c>
      <c r="H267" s="293">
        <f t="shared" si="73"/>
        <v>0</v>
      </c>
      <c r="I267" s="301">
        <f t="shared" si="82"/>
        <v>0</v>
      </c>
      <c r="J267" s="510">
        <f t="shared" si="74"/>
        <v>0</v>
      </c>
      <c r="K267" s="292">
        <f t="shared" si="75"/>
        <v>0</v>
      </c>
      <c r="L267" s="321">
        <f t="shared" si="85"/>
        <v>0</v>
      </c>
      <c r="M267" s="300">
        <f t="shared" si="83"/>
        <v>0</v>
      </c>
      <c r="N267" s="292">
        <f t="shared" si="76"/>
        <v>0</v>
      </c>
      <c r="O267" s="292">
        <f t="shared" si="77"/>
        <v>0</v>
      </c>
      <c r="P267" s="293">
        <f t="shared" si="67"/>
        <v>0</v>
      </c>
      <c r="Q267" s="301">
        <f t="shared" si="84"/>
        <v>0</v>
      </c>
      <c r="R267" s="292">
        <f t="shared" si="78"/>
        <v>0</v>
      </c>
      <c r="S267" s="292">
        <f t="shared" si="79"/>
        <v>0</v>
      </c>
      <c r="T267" s="321">
        <f t="shared" si="68"/>
        <v>0</v>
      </c>
      <c r="U267" s="134"/>
      <c r="V267" s="134"/>
      <c r="W267" s="134"/>
      <c r="X267" s="134"/>
    </row>
    <row r="268" spans="1:24" s="1" customFormat="1" ht="15" customHeight="1">
      <c r="A268" s="409">
        <f t="shared" si="80"/>
        <v>6.7699999999999996E-2</v>
      </c>
      <c r="B268" s="406">
        <f t="shared" si="69"/>
        <v>5.5643835616438356E-3</v>
      </c>
      <c r="C268" s="197">
        <f t="shared" si="70"/>
        <v>20</v>
      </c>
      <c r="D268" s="290">
        <v>235</v>
      </c>
      <c r="E268" s="300">
        <f t="shared" si="81"/>
        <v>0</v>
      </c>
      <c r="F268" s="292">
        <f t="shared" si="71"/>
        <v>0</v>
      </c>
      <c r="G268" s="292">
        <f t="shared" si="72"/>
        <v>0</v>
      </c>
      <c r="H268" s="293">
        <f t="shared" si="73"/>
        <v>0</v>
      </c>
      <c r="I268" s="301">
        <f t="shared" si="82"/>
        <v>0</v>
      </c>
      <c r="J268" s="510">
        <f t="shared" si="74"/>
        <v>0</v>
      </c>
      <c r="K268" s="292">
        <f t="shared" si="75"/>
        <v>0</v>
      </c>
      <c r="L268" s="321">
        <f t="shared" si="85"/>
        <v>0</v>
      </c>
      <c r="M268" s="300">
        <f t="shared" si="83"/>
        <v>0</v>
      </c>
      <c r="N268" s="292">
        <f t="shared" si="76"/>
        <v>0</v>
      </c>
      <c r="O268" s="292">
        <f t="shared" si="77"/>
        <v>0</v>
      </c>
      <c r="P268" s="293">
        <f t="shared" si="67"/>
        <v>0</v>
      </c>
      <c r="Q268" s="301">
        <f t="shared" si="84"/>
        <v>0</v>
      </c>
      <c r="R268" s="292">
        <f t="shared" si="78"/>
        <v>0</v>
      </c>
      <c r="S268" s="292">
        <f t="shared" si="79"/>
        <v>0</v>
      </c>
      <c r="T268" s="321">
        <f t="shared" si="68"/>
        <v>0</v>
      </c>
      <c r="U268" s="134"/>
      <c r="V268" s="134"/>
      <c r="W268" s="134"/>
      <c r="X268" s="134"/>
    </row>
    <row r="269" spans="1:24" s="1" customFormat="1" ht="15" customHeight="1">
      <c r="A269" s="409">
        <f t="shared" si="80"/>
        <v>6.7699999999999996E-2</v>
      </c>
      <c r="B269" s="406">
        <f t="shared" si="69"/>
        <v>5.5643835616438356E-3</v>
      </c>
      <c r="C269" s="197">
        <f t="shared" si="70"/>
        <v>20</v>
      </c>
      <c r="D269" s="290">
        <v>236</v>
      </c>
      <c r="E269" s="300">
        <f t="shared" si="81"/>
        <v>0</v>
      </c>
      <c r="F269" s="292">
        <f t="shared" si="71"/>
        <v>0</v>
      </c>
      <c r="G269" s="292">
        <f t="shared" si="72"/>
        <v>0</v>
      </c>
      <c r="H269" s="293">
        <f t="shared" si="73"/>
        <v>0</v>
      </c>
      <c r="I269" s="301">
        <f t="shared" si="82"/>
        <v>0</v>
      </c>
      <c r="J269" s="510">
        <f t="shared" si="74"/>
        <v>0</v>
      </c>
      <c r="K269" s="292">
        <f t="shared" si="75"/>
        <v>0</v>
      </c>
      <c r="L269" s="321">
        <f t="shared" si="85"/>
        <v>0</v>
      </c>
      <c r="M269" s="300">
        <f t="shared" si="83"/>
        <v>0</v>
      </c>
      <c r="N269" s="292">
        <f t="shared" si="76"/>
        <v>0</v>
      </c>
      <c r="O269" s="292">
        <f t="shared" si="77"/>
        <v>0</v>
      </c>
      <c r="P269" s="293">
        <f t="shared" si="67"/>
        <v>0</v>
      </c>
      <c r="Q269" s="301">
        <f t="shared" si="84"/>
        <v>0</v>
      </c>
      <c r="R269" s="292">
        <f t="shared" si="78"/>
        <v>0</v>
      </c>
      <c r="S269" s="292">
        <f t="shared" si="79"/>
        <v>0</v>
      </c>
      <c r="T269" s="321">
        <f t="shared" si="68"/>
        <v>0</v>
      </c>
      <c r="U269" s="134"/>
      <c r="V269" s="134"/>
      <c r="W269" s="134"/>
      <c r="X269" s="134"/>
    </row>
    <row r="270" spans="1:24" s="1" customFormat="1" ht="15" customHeight="1">
      <c r="A270" s="409">
        <f t="shared" si="80"/>
        <v>6.7699999999999996E-2</v>
      </c>
      <c r="B270" s="406">
        <f t="shared" si="69"/>
        <v>5.5643835616438356E-3</v>
      </c>
      <c r="C270" s="197">
        <f t="shared" si="70"/>
        <v>20</v>
      </c>
      <c r="D270" s="290">
        <v>237</v>
      </c>
      <c r="E270" s="300">
        <f t="shared" si="81"/>
        <v>0</v>
      </c>
      <c r="F270" s="292">
        <f t="shared" si="71"/>
        <v>0</v>
      </c>
      <c r="G270" s="292">
        <f t="shared" si="72"/>
        <v>0</v>
      </c>
      <c r="H270" s="293">
        <f t="shared" si="73"/>
        <v>0</v>
      </c>
      <c r="I270" s="301">
        <f t="shared" si="82"/>
        <v>0</v>
      </c>
      <c r="J270" s="510">
        <f t="shared" si="74"/>
        <v>0</v>
      </c>
      <c r="K270" s="292">
        <f t="shared" si="75"/>
        <v>0</v>
      </c>
      <c r="L270" s="321">
        <f t="shared" si="85"/>
        <v>0</v>
      </c>
      <c r="M270" s="300">
        <f t="shared" si="83"/>
        <v>0</v>
      </c>
      <c r="N270" s="292">
        <f t="shared" si="76"/>
        <v>0</v>
      </c>
      <c r="O270" s="292">
        <f t="shared" si="77"/>
        <v>0</v>
      </c>
      <c r="P270" s="293">
        <f t="shared" si="67"/>
        <v>0</v>
      </c>
      <c r="Q270" s="301">
        <f t="shared" si="84"/>
        <v>0</v>
      </c>
      <c r="R270" s="292">
        <f t="shared" si="78"/>
        <v>0</v>
      </c>
      <c r="S270" s="292">
        <f t="shared" si="79"/>
        <v>0</v>
      </c>
      <c r="T270" s="321">
        <f t="shared" si="68"/>
        <v>0</v>
      </c>
      <c r="U270" s="134"/>
      <c r="V270" s="134"/>
      <c r="W270" s="134"/>
      <c r="X270" s="134"/>
    </row>
    <row r="271" spans="1:24" s="1" customFormat="1" ht="15" customHeight="1">
      <c r="A271" s="409">
        <f t="shared" si="80"/>
        <v>6.7699999999999996E-2</v>
      </c>
      <c r="B271" s="406">
        <f t="shared" si="69"/>
        <v>5.5643835616438356E-3</v>
      </c>
      <c r="C271" s="197">
        <f t="shared" si="70"/>
        <v>20</v>
      </c>
      <c r="D271" s="290">
        <v>238</v>
      </c>
      <c r="E271" s="300">
        <f t="shared" si="81"/>
        <v>0</v>
      </c>
      <c r="F271" s="292">
        <f t="shared" si="71"/>
        <v>0</v>
      </c>
      <c r="G271" s="292">
        <f t="shared" si="72"/>
        <v>0</v>
      </c>
      <c r="H271" s="293">
        <f t="shared" si="73"/>
        <v>0</v>
      </c>
      <c r="I271" s="301">
        <f t="shared" si="82"/>
        <v>0</v>
      </c>
      <c r="J271" s="510">
        <f t="shared" si="74"/>
        <v>0</v>
      </c>
      <c r="K271" s="292">
        <f t="shared" si="75"/>
        <v>0</v>
      </c>
      <c r="L271" s="321">
        <f t="shared" si="85"/>
        <v>0</v>
      </c>
      <c r="M271" s="300">
        <f t="shared" si="83"/>
        <v>0</v>
      </c>
      <c r="N271" s="292">
        <f t="shared" si="76"/>
        <v>0</v>
      </c>
      <c r="O271" s="292">
        <f t="shared" si="77"/>
        <v>0</v>
      </c>
      <c r="P271" s="293">
        <f t="shared" si="67"/>
        <v>0</v>
      </c>
      <c r="Q271" s="301">
        <f t="shared" si="84"/>
        <v>0</v>
      </c>
      <c r="R271" s="292">
        <f t="shared" si="78"/>
        <v>0</v>
      </c>
      <c r="S271" s="292">
        <f t="shared" si="79"/>
        <v>0</v>
      </c>
      <c r="T271" s="321">
        <f t="shared" si="68"/>
        <v>0</v>
      </c>
      <c r="U271" s="134"/>
      <c r="V271" s="134"/>
      <c r="W271" s="134"/>
      <c r="X271" s="134"/>
    </row>
    <row r="272" spans="1:24" s="1" customFormat="1" ht="15" customHeight="1">
      <c r="A272" s="409">
        <f t="shared" si="80"/>
        <v>6.7699999999999996E-2</v>
      </c>
      <c r="B272" s="406">
        <f t="shared" si="69"/>
        <v>5.5643835616438356E-3</v>
      </c>
      <c r="C272" s="197">
        <f t="shared" si="70"/>
        <v>20</v>
      </c>
      <c r="D272" s="290">
        <v>239</v>
      </c>
      <c r="E272" s="300">
        <f t="shared" si="81"/>
        <v>0</v>
      </c>
      <c r="F272" s="292">
        <f t="shared" si="71"/>
        <v>0</v>
      </c>
      <c r="G272" s="292">
        <f t="shared" si="72"/>
        <v>0</v>
      </c>
      <c r="H272" s="293">
        <f t="shared" si="73"/>
        <v>0</v>
      </c>
      <c r="I272" s="301">
        <f t="shared" si="82"/>
        <v>0</v>
      </c>
      <c r="J272" s="510">
        <f t="shared" si="74"/>
        <v>0</v>
      </c>
      <c r="K272" s="292">
        <f t="shared" si="75"/>
        <v>0</v>
      </c>
      <c r="L272" s="321">
        <f t="shared" si="85"/>
        <v>0</v>
      </c>
      <c r="M272" s="300">
        <f t="shared" si="83"/>
        <v>0</v>
      </c>
      <c r="N272" s="292">
        <f t="shared" si="76"/>
        <v>0</v>
      </c>
      <c r="O272" s="292">
        <f t="shared" si="77"/>
        <v>0</v>
      </c>
      <c r="P272" s="293">
        <f t="shared" si="67"/>
        <v>0</v>
      </c>
      <c r="Q272" s="301">
        <f t="shared" si="84"/>
        <v>0</v>
      </c>
      <c r="R272" s="292">
        <f t="shared" si="78"/>
        <v>0</v>
      </c>
      <c r="S272" s="292">
        <f t="shared" si="79"/>
        <v>0</v>
      </c>
      <c r="T272" s="321">
        <f t="shared" si="68"/>
        <v>0</v>
      </c>
      <c r="U272" s="134"/>
      <c r="V272" s="134"/>
      <c r="W272" s="134"/>
      <c r="X272" s="134"/>
    </row>
    <row r="273" spans="1:24" s="1" customFormat="1" ht="15" customHeight="1">
      <c r="A273" s="409">
        <f t="shared" si="80"/>
        <v>6.7699999999999996E-2</v>
      </c>
      <c r="B273" s="406">
        <f t="shared" si="69"/>
        <v>5.5643835616438356E-3</v>
      </c>
      <c r="C273" s="197">
        <f t="shared" si="70"/>
        <v>20</v>
      </c>
      <c r="D273" s="290">
        <v>240</v>
      </c>
      <c r="E273" s="300">
        <f t="shared" si="81"/>
        <v>0</v>
      </c>
      <c r="F273" s="292">
        <f t="shared" si="71"/>
        <v>0</v>
      </c>
      <c r="G273" s="292">
        <f t="shared" si="72"/>
        <v>0</v>
      </c>
      <c r="H273" s="293">
        <f t="shared" si="73"/>
        <v>0</v>
      </c>
      <c r="I273" s="301">
        <f t="shared" si="82"/>
        <v>0</v>
      </c>
      <c r="J273" s="510">
        <f t="shared" si="74"/>
        <v>0</v>
      </c>
      <c r="K273" s="292">
        <f t="shared" si="75"/>
        <v>0</v>
      </c>
      <c r="L273" s="321">
        <f t="shared" si="85"/>
        <v>0</v>
      </c>
      <c r="M273" s="300">
        <f t="shared" si="83"/>
        <v>0</v>
      </c>
      <c r="N273" s="292">
        <f t="shared" si="76"/>
        <v>0</v>
      </c>
      <c r="O273" s="292">
        <f t="shared" si="77"/>
        <v>0</v>
      </c>
      <c r="P273" s="293">
        <f t="shared" si="67"/>
        <v>0</v>
      </c>
      <c r="Q273" s="301">
        <f t="shared" si="84"/>
        <v>0</v>
      </c>
      <c r="R273" s="292">
        <f t="shared" si="78"/>
        <v>0</v>
      </c>
      <c r="S273" s="292">
        <f t="shared" si="79"/>
        <v>0</v>
      </c>
      <c r="T273" s="321">
        <f t="shared" si="68"/>
        <v>0</v>
      </c>
      <c r="U273" s="134"/>
      <c r="V273" s="134"/>
      <c r="W273" s="134"/>
      <c r="X273" s="134"/>
    </row>
    <row r="274" spans="1:24" s="1" customFormat="1" ht="15" customHeight="1">
      <c r="A274" s="409">
        <f t="shared" si="80"/>
        <v>6.7699999999999996E-2</v>
      </c>
      <c r="B274" s="406">
        <f t="shared" si="69"/>
        <v>5.5643835616438356E-3</v>
      </c>
      <c r="C274" s="197">
        <f t="shared" si="70"/>
        <v>21</v>
      </c>
      <c r="D274" s="290">
        <v>241</v>
      </c>
      <c r="E274" s="300">
        <f t="shared" si="81"/>
        <v>0</v>
      </c>
      <c r="F274" s="292">
        <f t="shared" si="71"/>
        <v>0</v>
      </c>
      <c r="G274" s="292">
        <f t="shared" si="72"/>
        <v>0</v>
      </c>
      <c r="H274" s="293">
        <f t="shared" si="73"/>
        <v>0</v>
      </c>
      <c r="I274" s="301">
        <f t="shared" si="82"/>
        <v>0</v>
      </c>
      <c r="J274" s="510">
        <f t="shared" si="74"/>
        <v>0</v>
      </c>
      <c r="K274" s="292">
        <f t="shared" si="75"/>
        <v>0</v>
      </c>
      <c r="L274" s="321">
        <f t="shared" si="85"/>
        <v>0</v>
      </c>
      <c r="M274" s="300">
        <f t="shared" si="83"/>
        <v>0</v>
      </c>
      <c r="N274" s="292">
        <f t="shared" si="76"/>
        <v>0</v>
      </c>
      <c r="O274" s="292">
        <f t="shared" si="77"/>
        <v>0</v>
      </c>
      <c r="P274" s="293">
        <f t="shared" ref="P274:P337" si="86">IF(M274&lt;$M$10,M274+N274,$M$11)</f>
        <v>0</v>
      </c>
      <c r="Q274" s="301">
        <f t="shared" si="84"/>
        <v>0</v>
      </c>
      <c r="R274" s="292">
        <f t="shared" si="78"/>
        <v>0</v>
      </c>
      <c r="S274" s="292">
        <f t="shared" si="79"/>
        <v>0</v>
      </c>
      <c r="T274" s="321">
        <f t="shared" si="68"/>
        <v>0</v>
      </c>
      <c r="U274" s="134"/>
      <c r="V274" s="134"/>
      <c r="W274" s="134"/>
      <c r="X274" s="134"/>
    </row>
    <row r="275" spans="1:24" s="1" customFormat="1" ht="15" customHeight="1">
      <c r="A275" s="409">
        <f t="shared" si="80"/>
        <v>6.7699999999999996E-2</v>
      </c>
      <c r="B275" s="406">
        <f t="shared" si="69"/>
        <v>5.5643835616438356E-3</v>
      </c>
      <c r="C275" s="197">
        <f t="shared" si="70"/>
        <v>21</v>
      </c>
      <c r="D275" s="290">
        <v>242</v>
      </c>
      <c r="E275" s="300">
        <f t="shared" si="81"/>
        <v>0</v>
      </c>
      <c r="F275" s="292">
        <f t="shared" si="71"/>
        <v>0</v>
      </c>
      <c r="G275" s="292">
        <f t="shared" si="72"/>
        <v>0</v>
      </c>
      <c r="H275" s="293">
        <f t="shared" si="73"/>
        <v>0</v>
      </c>
      <c r="I275" s="301">
        <f t="shared" si="82"/>
        <v>0</v>
      </c>
      <c r="J275" s="510">
        <f t="shared" si="74"/>
        <v>0</v>
      </c>
      <c r="K275" s="292">
        <f t="shared" si="75"/>
        <v>0</v>
      </c>
      <c r="L275" s="321">
        <f t="shared" si="85"/>
        <v>0</v>
      </c>
      <c r="M275" s="300">
        <f t="shared" si="83"/>
        <v>0</v>
      </c>
      <c r="N275" s="292">
        <f t="shared" si="76"/>
        <v>0</v>
      </c>
      <c r="O275" s="292">
        <f t="shared" si="77"/>
        <v>0</v>
      </c>
      <c r="P275" s="293">
        <f t="shared" si="86"/>
        <v>0</v>
      </c>
      <c r="Q275" s="301">
        <f t="shared" si="84"/>
        <v>0</v>
      </c>
      <c r="R275" s="292">
        <f t="shared" si="78"/>
        <v>0</v>
      </c>
      <c r="S275" s="292">
        <f t="shared" si="79"/>
        <v>0</v>
      </c>
      <c r="T275" s="321">
        <f t="shared" si="68"/>
        <v>0</v>
      </c>
      <c r="U275" s="134"/>
      <c r="V275" s="134"/>
      <c r="W275" s="134"/>
      <c r="X275" s="134"/>
    </row>
    <row r="276" spans="1:24" s="1" customFormat="1" ht="15" customHeight="1">
      <c r="A276" s="409">
        <f t="shared" si="80"/>
        <v>6.7699999999999996E-2</v>
      </c>
      <c r="B276" s="406">
        <f t="shared" si="69"/>
        <v>5.5643835616438356E-3</v>
      </c>
      <c r="C276" s="197">
        <f t="shared" si="70"/>
        <v>21</v>
      </c>
      <c r="D276" s="290">
        <v>243</v>
      </c>
      <c r="E276" s="300">
        <f t="shared" si="81"/>
        <v>0</v>
      </c>
      <c r="F276" s="292">
        <f t="shared" si="71"/>
        <v>0</v>
      </c>
      <c r="G276" s="292">
        <f t="shared" si="72"/>
        <v>0</v>
      </c>
      <c r="H276" s="293">
        <f t="shared" si="73"/>
        <v>0</v>
      </c>
      <c r="I276" s="301">
        <f t="shared" si="82"/>
        <v>0</v>
      </c>
      <c r="J276" s="510">
        <f t="shared" si="74"/>
        <v>0</v>
      </c>
      <c r="K276" s="292">
        <f t="shared" si="75"/>
        <v>0</v>
      </c>
      <c r="L276" s="321">
        <f t="shared" si="85"/>
        <v>0</v>
      </c>
      <c r="M276" s="300">
        <f t="shared" si="83"/>
        <v>0</v>
      </c>
      <c r="N276" s="292">
        <f t="shared" si="76"/>
        <v>0</v>
      </c>
      <c r="O276" s="292">
        <f t="shared" si="77"/>
        <v>0</v>
      </c>
      <c r="P276" s="293">
        <f t="shared" si="86"/>
        <v>0</v>
      </c>
      <c r="Q276" s="301">
        <f t="shared" si="84"/>
        <v>0</v>
      </c>
      <c r="R276" s="292">
        <f t="shared" si="78"/>
        <v>0</v>
      </c>
      <c r="S276" s="292">
        <f t="shared" si="79"/>
        <v>0</v>
      </c>
      <c r="T276" s="321">
        <f t="shared" si="68"/>
        <v>0</v>
      </c>
      <c r="U276" s="134"/>
      <c r="V276" s="134"/>
      <c r="W276" s="134"/>
      <c r="X276" s="134"/>
    </row>
    <row r="277" spans="1:24" s="1" customFormat="1" ht="15" customHeight="1">
      <c r="A277" s="409">
        <f t="shared" si="80"/>
        <v>6.7699999999999996E-2</v>
      </c>
      <c r="B277" s="406">
        <f t="shared" si="69"/>
        <v>5.5643835616438356E-3</v>
      </c>
      <c r="C277" s="197">
        <f t="shared" si="70"/>
        <v>21</v>
      </c>
      <c r="D277" s="290">
        <v>244</v>
      </c>
      <c r="E277" s="300">
        <f t="shared" si="81"/>
        <v>0</v>
      </c>
      <c r="F277" s="292">
        <f t="shared" si="71"/>
        <v>0</v>
      </c>
      <c r="G277" s="292">
        <f t="shared" si="72"/>
        <v>0</v>
      </c>
      <c r="H277" s="293">
        <f t="shared" si="73"/>
        <v>0</v>
      </c>
      <c r="I277" s="301">
        <f t="shared" si="82"/>
        <v>0</v>
      </c>
      <c r="J277" s="510">
        <f t="shared" si="74"/>
        <v>0</v>
      </c>
      <c r="K277" s="292">
        <f t="shared" si="75"/>
        <v>0</v>
      </c>
      <c r="L277" s="321">
        <f t="shared" si="85"/>
        <v>0</v>
      </c>
      <c r="M277" s="300">
        <f t="shared" si="83"/>
        <v>0</v>
      </c>
      <c r="N277" s="292">
        <f t="shared" si="76"/>
        <v>0</v>
      </c>
      <c r="O277" s="292">
        <f t="shared" si="77"/>
        <v>0</v>
      </c>
      <c r="P277" s="293">
        <f t="shared" si="86"/>
        <v>0</v>
      </c>
      <c r="Q277" s="301">
        <f t="shared" si="84"/>
        <v>0</v>
      </c>
      <c r="R277" s="292">
        <f t="shared" si="78"/>
        <v>0</v>
      </c>
      <c r="S277" s="292">
        <f t="shared" si="79"/>
        <v>0</v>
      </c>
      <c r="T277" s="321">
        <f t="shared" si="68"/>
        <v>0</v>
      </c>
      <c r="U277" s="134"/>
      <c r="V277" s="134"/>
      <c r="W277" s="134"/>
      <c r="X277" s="134"/>
    </row>
    <row r="278" spans="1:24" s="1" customFormat="1" ht="15" customHeight="1">
      <c r="A278" s="409">
        <f t="shared" si="80"/>
        <v>6.7699999999999996E-2</v>
      </c>
      <c r="B278" s="406">
        <f t="shared" si="69"/>
        <v>5.5643835616438356E-3</v>
      </c>
      <c r="C278" s="197">
        <f t="shared" si="70"/>
        <v>21</v>
      </c>
      <c r="D278" s="290">
        <v>245</v>
      </c>
      <c r="E278" s="300">
        <f t="shared" si="81"/>
        <v>0</v>
      </c>
      <c r="F278" s="292">
        <f t="shared" si="71"/>
        <v>0</v>
      </c>
      <c r="G278" s="292">
        <f t="shared" si="72"/>
        <v>0</v>
      </c>
      <c r="H278" s="293">
        <f t="shared" si="73"/>
        <v>0</v>
      </c>
      <c r="I278" s="301">
        <f t="shared" si="82"/>
        <v>0</v>
      </c>
      <c r="J278" s="510">
        <f t="shared" si="74"/>
        <v>0</v>
      </c>
      <c r="K278" s="292">
        <f t="shared" si="75"/>
        <v>0</v>
      </c>
      <c r="L278" s="321">
        <f t="shared" si="85"/>
        <v>0</v>
      </c>
      <c r="M278" s="300">
        <f t="shared" si="83"/>
        <v>0</v>
      </c>
      <c r="N278" s="292">
        <f t="shared" si="76"/>
        <v>0</v>
      </c>
      <c r="O278" s="292">
        <f t="shared" si="77"/>
        <v>0</v>
      </c>
      <c r="P278" s="293">
        <f t="shared" si="86"/>
        <v>0</v>
      </c>
      <c r="Q278" s="301">
        <f t="shared" si="84"/>
        <v>0</v>
      </c>
      <c r="R278" s="292">
        <f t="shared" si="78"/>
        <v>0</v>
      </c>
      <c r="S278" s="292">
        <f t="shared" si="79"/>
        <v>0</v>
      </c>
      <c r="T278" s="321">
        <f t="shared" si="68"/>
        <v>0</v>
      </c>
      <c r="U278" s="134"/>
      <c r="V278" s="134"/>
      <c r="W278" s="134"/>
      <c r="X278" s="134"/>
    </row>
    <row r="279" spans="1:24" s="1" customFormat="1" ht="15" customHeight="1">
      <c r="A279" s="409">
        <f t="shared" si="80"/>
        <v>6.7699999999999996E-2</v>
      </c>
      <c r="B279" s="406">
        <f t="shared" si="69"/>
        <v>5.5643835616438356E-3</v>
      </c>
      <c r="C279" s="197">
        <f t="shared" si="70"/>
        <v>21</v>
      </c>
      <c r="D279" s="290">
        <v>246</v>
      </c>
      <c r="E279" s="300">
        <f t="shared" si="81"/>
        <v>0</v>
      </c>
      <c r="F279" s="292">
        <f t="shared" si="71"/>
        <v>0</v>
      </c>
      <c r="G279" s="292">
        <f t="shared" si="72"/>
        <v>0</v>
      </c>
      <c r="H279" s="293">
        <f t="shared" si="73"/>
        <v>0</v>
      </c>
      <c r="I279" s="301">
        <f t="shared" si="82"/>
        <v>0</v>
      </c>
      <c r="J279" s="510">
        <f t="shared" si="74"/>
        <v>0</v>
      </c>
      <c r="K279" s="292">
        <f t="shared" si="75"/>
        <v>0</v>
      </c>
      <c r="L279" s="321">
        <f t="shared" si="85"/>
        <v>0</v>
      </c>
      <c r="M279" s="300">
        <f t="shared" si="83"/>
        <v>0</v>
      </c>
      <c r="N279" s="292">
        <f t="shared" si="76"/>
        <v>0</v>
      </c>
      <c r="O279" s="292">
        <f t="shared" si="77"/>
        <v>0</v>
      </c>
      <c r="P279" s="293">
        <f t="shared" si="86"/>
        <v>0</v>
      </c>
      <c r="Q279" s="301">
        <f t="shared" si="84"/>
        <v>0</v>
      </c>
      <c r="R279" s="292">
        <f t="shared" si="78"/>
        <v>0</v>
      </c>
      <c r="S279" s="292">
        <f t="shared" si="79"/>
        <v>0</v>
      </c>
      <c r="T279" s="321">
        <f t="shared" si="68"/>
        <v>0</v>
      </c>
      <c r="U279" s="134"/>
      <c r="V279" s="134"/>
      <c r="W279" s="134"/>
      <c r="X279" s="134"/>
    </row>
    <row r="280" spans="1:24" s="1" customFormat="1" ht="15" customHeight="1">
      <c r="A280" s="409">
        <f t="shared" si="80"/>
        <v>6.7699999999999996E-2</v>
      </c>
      <c r="B280" s="406">
        <f t="shared" si="69"/>
        <v>5.5643835616438356E-3</v>
      </c>
      <c r="C280" s="197">
        <f t="shared" si="70"/>
        <v>21</v>
      </c>
      <c r="D280" s="290">
        <v>247</v>
      </c>
      <c r="E280" s="300">
        <f t="shared" si="81"/>
        <v>0</v>
      </c>
      <c r="F280" s="292">
        <f t="shared" si="71"/>
        <v>0</v>
      </c>
      <c r="G280" s="292">
        <f t="shared" si="72"/>
        <v>0</v>
      </c>
      <c r="H280" s="293">
        <f t="shared" si="73"/>
        <v>0</v>
      </c>
      <c r="I280" s="301">
        <f t="shared" si="82"/>
        <v>0</v>
      </c>
      <c r="J280" s="510">
        <f t="shared" si="74"/>
        <v>0</v>
      </c>
      <c r="K280" s="292">
        <f t="shared" si="75"/>
        <v>0</v>
      </c>
      <c r="L280" s="321">
        <f t="shared" si="85"/>
        <v>0</v>
      </c>
      <c r="M280" s="300">
        <f t="shared" si="83"/>
        <v>0</v>
      </c>
      <c r="N280" s="292">
        <f t="shared" si="76"/>
        <v>0</v>
      </c>
      <c r="O280" s="292">
        <f t="shared" si="77"/>
        <v>0</v>
      </c>
      <c r="P280" s="293">
        <f t="shared" si="86"/>
        <v>0</v>
      </c>
      <c r="Q280" s="301">
        <f t="shared" si="84"/>
        <v>0</v>
      </c>
      <c r="R280" s="292">
        <f t="shared" si="78"/>
        <v>0</v>
      </c>
      <c r="S280" s="292">
        <f t="shared" si="79"/>
        <v>0</v>
      </c>
      <c r="T280" s="321">
        <f t="shared" si="68"/>
        <v>0</v>
      </c>
      <c r="U280" s="134"/>
      <c r="V280" s="134"/>
      <c r="W280" s="134"/>
      <c r="X280" s="134"/>
    </row>
    <row r="281" spans="1:24" s="1" customFormat="1" ht="15" customHeight="1">
      <c r="A281" s="409">
        <f t="shared" si="80"/>
        <v>6.7699999999999996E-2</v>
      </c>
      <c r="B281" s="406">
        <f t="shared" si="69"/>
        <v>5.5643835616438356E-3</v>
      </c>
      <c r="C281" s="197">
        <f t="shared" si="70"/>
        <v>21</v>
      </c>
      <c r="D281" s="290">
        <v>248</v>
      </c>
      <c r="E281" s="300">
        <f t="shared" si="81"/>
        <v>0</v>
      </c>
      <c r="F281" s="292">
        <f t="shared" si="71"/>
        <v>0</v>
      </c>
      <c r="G281" s="292">
        <f t="shared" si="72"/>
        <v>0</v>
      </c>
      <c r="H281" s="293">
        <f t="shared" si="73"/>
        <v>0</v>
      </c>
      <c r="I281" s="301">
        <f t="shared" si="82"/>
        <v>0</v>
      </c>
      <c r="J281" s="510">
        <f t="shared" si="74"/>
        <v>0</v>
      </c>
      <c r="K281" s="292">
        <f t="shared" si="75"/>
        <v>0</v>
      </c>
      <c r="L281" s="321">
        <f t="shared" si="85"/>
        <v>0</v>
      </c>
      <c r="M281" s="300">
        <f t="shared" si="83"/>
        <v>0</v>
      </c>
      <c r="N281" s="292">
        <f t="shared" si="76"/>
        <v>0</v>
      </c>
      <c r="O281" s="292">
        <f t="shared" si="77"/>
        <v>0</v>
      </c>
      <c r="P281" s="293">
        <f t="shared" si="86"/>
        <v>0</v>
      </c>
      <c r="Q281" s="301">
        <f t="shared" si="84"/>
        <v>0</v>
      </c>
      <c r="R281" s="292">
        <f t="shared" si="78"/>
        <v>0</v>
      </c>
      <c r="S281" s="292">
        <f t="shared" si="79"/>
        <v>0</v>
      </c>
      <c r="T281" s="321">
        <f t="shared" si="68"/>
        <v>0</v>
      </c>
      <c r="U281" s="134"/>
      <c r="V281" s="134"/>
      <c r="W281" s="134"/>
      <c r="X281" s="134"/>
    </row>
    <row r="282" spans="1:24" s="1" customFormat="1" ht="15" customHeight="1">
      <c r="A282" s="409">
        <f t="shared" si="80"/>
        <v>6.7699999999999996E-2</v>
      </c>
      <c r="B282" s="406">
        <f t="shared" si="69"/>
        <v>5.5643835616438356E-3</v>
      </c>
      <c r="C282" s="197">
        <f t="shared" si="70"/>
        <v>21</v>
      </c>
      <c r="D282" s="290">
        <v>249</v>
      </c>
      <c r="E282" s="300">
        <f t="shared" si="81"/>
        <v>0</v>
      </c>
      <c r="F282" s="292">
        <f t="shared" si="71"/>
        <v>0</v>
      </c>
      <c r="G282" s="292">
        <f t="shared" si="72"/>
        <v>0</v>
      </c>
      <c r="H282" s="293">
        <f t="shared" si="73"/>
        <v>0</v>
      </c>
      <c r="I282" s="301">
        <f t="shared" si="82"/>
        <v>0</v>
      </c>
      <c r="J282" s="510">
        <f t="shared" si="74"/>
        <v>0</v>
      </c>
      <c r="K282" s="292">
        <f t="shared" si="75"/>
        <v>0</v>
      </c>
      <c r="L282" s="321">
        <f t="shared" si="85"/>
        <v>0</v>
      </c>
      <c r="M282" s="300">
        <f t="shared" si="83"/>
        <v>0</v>
      </c>
      <c r="N282" s="292">
        <f t="shared" si="76"/>
        <v>0</v>
      </c>
      <c r="O282" s="292">
        <f t="shared" si="77"/>
        <v>0</v>
      </c>
      <c r="P282" s="293">
        <f t="shared" si="86"/>
        <v>0</v>
      </c>
      <c r="Q282" s="301">
        <f t="shared" si="84"/>
        <v>0</v>
      </c>
      <c r="R282" s="292">
        <f t="shared" si="78"/>
        <v>0</v>
      </c>
      <c r="S282" s="292">
        <f t="shared" si="79"/>
        <v>0</v>
      </c>
      <c r="T282" s="321">
        <f t="shared" si="68"/>
        <v>0</v>
      </c>
      <c r="U282" s="134"/>
      <c r="V282" s="134"/>
      <c r="W282" s="134"/>
      <c r="X282" s="134"/>
    </row>
    <row r="283" spans="1:24" s="1" customFormat="1" ht="15" customHeight="1">
      <c r="A283" s="409">
        <f t="shared" si="80"/>
        <v>6.7699999999999996E-2</v>
      </c>
      <c r="B283" s="406">
        <f t="shared" si="69"/>
        <v>5.5643835616438356E-3</v>
      </c>
      <c r="C283" s="197">
        <f t="shared" si="70"/>
        <v>21</v>
      </c>
      <c r="D283" s="290">
        <v>250</v>
      </c>
      <c r="E283" s="300">
        <f t="shared" si="81"/>
        <v>0</v>
      </c>
      <c r="F283" s="292">
        <f t="shared" si="71"/>
        <v>0</v>
      </c>
      <c r="G283" s="292">
        <f t="shared" si="72"/>
        <v>0</v>
      </c>
      <c r="H283" s="293">
        <f t="shared" si="73"/>
        <v>0</v>
      </c>
      <c r="I283" s="301">
        <f t="shared" si="82"/>
        <v>0</v>
      </c>
      <c r="J283" s="510">
        <f t="shared" si="74"/>
        <v>0</v>
      </c>
      <c r="K283" s="292">
        <f t="shared" si="75"/>
        <v>0</v>
      </c>
      <c r="L283" s="321">
        <f t="shared" si="85"/>
        <v>0</v>
      </c>
      <c r="M283" s="300">
        <f t="shared" si="83"/>
        <v>0</v>
      </c>
      <c r="N283" s="292">
        <f t="shared" si="76"/>
        <v>0</v>
      </c>
      <c r="O283" s="292">
        <f t="shared" si="77"/>
        <v>0</v>
      </c>
      <c r="P283" s="293">
        <f t="shared" si="86"/>
        <v>0</v>
      </c>
      <c r="Q283" s="301">
        <f t="shared" si="84"/>
        <v>0</v>
      </c>
      <c r="R283" s="292">
        <f t="shared" si="78"/>
        <v>0</v>
      </c>
      <c r="S283" s="292">
        <f t="shared" si="79"/>
        <v>0</v>
      </c>
      <c r="T283" s="321">
        <f t="shared" si="68"/>
        <v>0</v>
      </c>
      <c r="U283" s="134"/>
      <c r="V283" s="134"/>
      <c r="W283" s="134"/>
      <c r="X283" s="134"/>
    </row>
    <row r="284" spans="1:24" s="1" customFormat="1" ht="15" customHeight="1">
      <c r="A284" s="409">
        <f t="shared" si="80"/>
        <v>6.7699999999999996E-2</v>
      </c>
      <c r="B284" s="406">
        <f t="shared" si="69"/>
        <v>5.5643835616438356E-3</v>
      </c>
      <c r="C284" s="197">
        <f t="shared" si="70"/>
        <v>21</v>
      </c>
      <c r="D284" s="290">
        <v>251</v>
      </c>
      <c r="E284" s="300">
        <f t="shared" si="81"/>
        <v>0</v>
      </c>
      <c r="F284" s="292">
        <f t="shared" si="71"/>
        <v>0</v>
      </c>
      <c r="G284" s="292">
        <f t="shared" si="72"/>
        <v>0</v>
      </c>
      <c r="H284" s="293">
        <f t="shared" si="73"/>
        <v>0</v>
      </c>
      <c r="I284" s="301">
        <f t="shared" si="82"/>
        <v>0</v>
      </c>
      <c r="J284" s="510">
        <f t="shared" si="74"/>
        <v>0</v>
      </c>
      <c r="K284" s="292">
        <f t="shared" si="75"/>
        <v>0</v>
      </c>
      <c r="L284" s="321">
        <f t="shared" si="85"/>
        <v>0</v>
      </c>
      <c r="M284" s="300">
        <f t="shared" si="83"/>
        <v>0</v>
      </c>
      <c r="N284" s="292">
        <f t="shared" si="76"/>
        <v>0</v>
      </c>
      <c r="O284" s="292">
        <f t="shared" si="77"/>
        <v>0</v>
      </c>
      <c r="P284" s="293">
        <f t="shared" si="86"/>
        <v>0</v>
      </c>
      <c r="Q284" s="301">
        <f t="shared" si="84"/>
        <v>0</v>
      </c>
      <c r="R284" s="292">
        <f t="shared" si="78"/>
        <v>0</v>
      </c>
      <c r="S284" s="292">
        <f t="shared" si="79"/>
        <v>0</v>
      </c>
      <c r="T284" s="321">
        <f t="shared" si="68"/>
        <v>0</v>
      </c>
      <c r="U284" s="134"/>
      <c r="V284" s="134"/>
      <c r="W284" s="134"/>
      <c r="X284" s="134"/>
    </row>
    <row r="285" spans="1:24" s="1" customFormat="1" ht="15" customHeight="1">
      <c r="A285" s="409">
        <f t="shared" si="80"/>
        <v>6.7699999999999996E-2</v>
      </c>
      <c r="B285" s="406">
        <f t="shared" si="69"/>
        <v>5.5643835616438356E-3</v>
      </c>
      <c r="C285" s="197">
        <f t="shared" si="70"/>
        <v>21</v>
      </c>
      <c r="D285" s="290">
        <v>252</v>
      </c>
      <c r="E285" s="300">
        <f t="shared" si="81"/>
        <v>0</v>
      </c>
      <c r="F285" s="292">
        <f t="shared" si="71"/>
        <v>0</v>
      </c>
      <c r="G285" s="292">
        <f t="shared" si="72"/>
        <v>0</v>
      </c>
      <c r="H285" s="293">
        <f t="shared" si="73"/>
        <v>0</v>
      </c>
      <c r="I285" s="301">
        <f t="shared" si="82"/>
        <v>0</v>
      </c>
      <c r="J285" s="510">
        <f t="shared" si="74"/>
        <v>0</v>
      </c>
      <c r="K285" s="292">
        <f t="shared" si="75"/>
        <v>0</v>
      </c>
      <c r="L285" s="321">
        <f t="shared" si="85"/>
        <v>0</v>
      </c>
      <c r="M285" s="300">
        <f t="shared" si="83"/>
        <v>0</v>
      </c>
      <c r="N285" s="292">
        <f t="shared" si="76"/>
        <v>0</v>
      </c>
      <c r="O285" s="292">
        <f t="shared" si="77"/>
        <v>0</v>
      </c>
      <c r="P285" s="293">
        <f t="shared" si="86"/>
        <v>0</v>
      </c>
      <c r="Q285" s="301">
        <f t="shared" si="84"/>
        <v>0</v>
      </c>
      <c r="R285" s="292">
        <f t="shared" si="78"/>
        <v>0</v>
      </c>
      <c r="S285" s="292">
        <f t="shared" si="79"/>
        <v>0</v>
      </c>
      <c r="T285" s="321">
        <f t="shared" si="68"/>
        <v>0</v>
      </c>
      <c r="U285" s="134"/>
      <c r="V285" s="134"/>
      <c r="W285" s="134"/>
      <c r="X285" s="134"/>
    </row>
    <row r="286" spans="1:24" s="1" customFormat="1" ht="15" customHeight="1">
      <c r="A286" s="409">
        <f t="shared" si="80"/>
        <v>6.7699999999999996E-2</v>
      </c>
      <c r="B286" s="406">
        <f t="shared" si="69"/>
        <v>5.5643835616438356E-3</v>
      </c>
      <c r="C286" s="197">
        <f t="shared" si="70"/>
        <v>22</v>
      </c>
      <c r="D286" s="290">
        <v>253</v>
      </c>
      <c r="E286" s="300">
        <f t="shared" si="81"/>
        <v>0</v>
      </c>
      <c r="F286" s="292">
        <f t="shared" si="71"/>
        <v>0</v>
      </c>
      <c r="G286" s="292">
        <f t="shared" si="72"/>
        <v>0</v>
      </c>
      <c r="H286" s="293">
        <f t="shared" si="73"/>
        <v>0</v>
      </c>
      <c r="I286" s="301">
        <f t="shared" si="82"/>
        <v>0</v>
      </c>
      <c r="J286" s="510">
        <f t="shared" si="74"/>
        <v>0</v>
      </c>
      <c r="K286" s="292">
        <f t="shared" si="75"/>
        <v>0</v>
      </c>
      <c r="L286" s="321">
        <f t="shared" si="85"/>
        <v>0</v>
      </c>
      <c r="M286" s="300">
        <f t="shared" si="83"/>
        <v>0</v>
      </c>
      <c r="N286" s="292">
        <f t="shared" si="76"/>
        <v>0</v>
      </c>
      <c r="O286" s="292">
        <f t="shared" si="77"/>
        <v>0</v>
      </c>
      <c r="P286" s="293">
        <f t="shared" si="86"/>
        <v>0</v>
      </c>
      <c r="Q286" s="301">
        <f t="shared" si="84"/>
        <v>0</v>
      </c>
      <c r="R286" s="292">
        <f t="shared" si="78"/>
        <v>0</v>
      </c>
      <c r="S286" s="292">
        <f t="shared" si="79"/>
        <v>0</v>
      </c>
      <c r="T286" s="321">
        <f t="shared" ref="T286:T349" si="87">IF(Q286&lt;$M$17,Q286+R286,$M$17)</f>
        <v>0</v>
      </c>
      <c r="U286" s="134"/>
      <c r="V286" s="134"/>
      <c r="W286" s="134"/>
      <c r="X286" s="134"/>
    </row>
    <row r="287" spans="1:24" s="1" customFormat="1" ht="15" customHeight="1">
      <c r="A287" s="409">
        <f t="shared" si="80"/>
        <v>6.7699999999999996E-2</v>
      </c>
      <c r="B287" s="406">
        <f t="shared" si="69"/>
        <v>5.5643835616438356E-3</v>
      </c>
      <c r="C287" s="197">
        <f t="shared" si="70"/>
        <v>22</v>
      </c>
      <c r="D287" s="290">
        <v>254</v>
      </c>
      <c r="E287" s="300">
        <f t="shared" si="81"/>
        <v>0</v>
      </c>
      <c r="F287" s="292">
        <f t="shared" si="71"/>
        <v>0</v>
      </c>
      <c r="G287" s="292">
        <f t="shared" si="72"/>
        <v>0</v>
      </c>
      <c r="H287" s="293">
        <f t="shared" si="73"/>
        <v>0</v>
      </c>
      <c r="I287" s="301">
        <f t="shared" si="82"/>
        <v>0</v>
      </c>
      <c r="J287" s="510">
        <f t="shared" si="74"/>
        <v>0</v>
      </c>
      <c r="K287" s="292">
        <f t="shared" si="75"/>
        <v>0</v>
      </c>
      <c r="L287" s="321">
        <f t="shared" si="85"/>
        <v>0</v>
      </c>
      <c r="M287" s="300">
        <f t="shared" si="83"/>
        <v>0</v>
      </c>
      <c r="N287" s="292">
        <f t="shared" si="76"/>
        <v>0</v>
      </c>
      <c r="O287" s="292">
        <f t="shared" si="77"/>
        <v>0</v>
      </c>
      <c r="P287" s="293">
        <f t="shared" si="86"/>
        <v>0</v>
      </c>
      <c r="Q287" s="301">
        <f t="shared" si="84"/>
        <v>0</v>
      </c>
      <c r="R287" s="292">
        <f t="shared" si="78"/>
        <v>0</v>
      </c>
      <c r="S287" s="292">
        <f t="shared" si="79"/>
        <v>0</v>
      </c>
      <c r="T287" s="321">
        <f t="shared" si="87"/>
        <v>0</v>
      </c>
      <c r="U287" s="134"/>
      <c r="V287" s="134"/>
      <c r="W287" s="134"/>
      <c r="X287" s="134"/>
    </row>
    <row r="288" spans="1:24" s="1" customFormat="1" ht="15" customHeight="1">
      <c r="A288" s="409">
        <f t="shared" si="80"/>
        <v>6.7699999999999996E-2</v>
      </c>
      <c r="B288" s="406">
        <f t="shared" ref="B288:B351" si="88">A288/365*30</f>
        <v>5.5643835616438356E-3</v>
      </c>
      <c r="C288" s="197">
        <f t="shared" si="70"/>
        <v>22</v>
      </c>
      <c r="D288" s="290">
        <v>255</v>
      </c>
      <c r="E288" s="300">
        <f t="shared" si="81"/>
        <v>0</v>
      </c>
      <c r="F288" s="292">
        <f t="shared" si="71"/>
        <v>0</v>
      </c>
      <c r="G288" s="292">
        <f t="shared" si="72"/>
        <v>0</v>
      </c>
      <c r="H288" s="293">
        <f t="shared" si="73"/>
        <v>0</v>
      </c>
      <c r="I288" s="301">
        <f t="shared" si="82"/>
        <v>0</v>
      </c>
      <c r="J288" s="510">
        <f t="shared" si="74"/>
        <v>0</v>
      </c>
      <c r="K288" s="292">
        <f t="shared" si="75"/>
        <v>0</v>
      </c>
      <c r="L288" s="321">
        <f t="shared" si="85"/>
        <v>0</v>
      </c>
      <c r="M288" s="300">
        <f t="shared" si="83"/>
        <v>0</v>
      </c>
      <c r="N288" s="292">
        <f t="shared" si="76"/>
        <v>0</v>
      </c>
      <c r="O288" s="292">
        <f t="shared" si="77"/>
        <v>0</v>
      </c>
      <c r="P288" s="293">
        <f t="shared" si="86"/>
        <v>0</v>
      </c>
      <c r="Q288" s="301">
        <f t="shared" si="84"/>
        <v>0</v>
      </c>
      <c r="R288" s="292">
        <f t="shared" si="78"/>
        <v>0</v>
      </c>
      <c r="S288" s="292">
        <f t="shared" si="79"/>
        <v>0</v>
      </c>
      <c r="T288" s="321">
        <f t="shared" si="87"/>
        <v>0</v>
      </c>
      <c r="U288" s="134"/>
      <c r="V288" s="134"/>
      <c r="W288" s="134"/>
      <c r="X288" s="134"/>
    </row>
    <row r="289" spans="1:24" s="1" customFormat="1" ht="15" customHeight="1">
      <c r="A289" s="409">
        <f t="shared" si="80"/>
        <v>6.7699999999999996E-2</v>
      </c>
      <c r="B289" s="406">
        <f t="shared" si="88"/>
        <v>5.5643835616438356E-3</v>
      </c>
      <c r="C289" s="197">
        <f t="shared" si="70"/>
        <v>22</v>
      </c>
      <c r="D289" s="290">
        <v>256</v>
      </c>
      <c r="E289" s="300">
        <f t="shared" si="81"/>
        <v>0</v>
      </c>
      <c r="F289" s="292">
        <f t="shared" si="71"/>
        <v>0</v>
      </c>
      <c r="G289" s="292">
        <f t="shared" si="72"/>
        <v>0</v>
      </c>
      <c r="H289" s="293">
        <f t="shared" si="73"/>
        <v>0</v>
      </c>
      <c r="I289" s="301">
        <f t="shared" si="82"/>
        <v>0</v>
      </c>
      <c r="J289" s="510">
        <f t="shared" si="74"/>
        <v>0</v>
      </c>
      <c r="K289" s="292">
        <f t="shared" si="75"/>
        <v>0</v>
      </c>
      <c r="L289" s="321">
        <f t="shared" si="85"/>
        <v>0</v>
      </c>
      <c r="M289" s="300">
        <f t="shared" si="83"/>
        <v>0</v>
      </c>
      <c r="N289" s="292">
        <f t="shared" si="76"/>
        <v>0</v>
      </c>
      <c r="O289" s="292">
        <f t="shared" si="77"/>
        <v>0</v>
      </c>
      <c r="P289" s="293">
        <f t="shared" si="86"/>
        <v>0</v>
      </c>
      <c r="Q289" s="301">
        <f t="shared" si="84"/>
        <v>0</v>
      </c>
      <c r="R289" s="292">
        <f t="shared" si="78"/>
        <v>0</v>
      </c>
      <c r="S289" s="292">
        <f t="shared" si="79"/>
        <v>0</v>
      </c>
      <c r="T289" s="321">
        <f t="shared" si="87"/>
        <v>0</v>
      </c>
      <c r="U289" s="134"/>
      <c r="V289" s="134"/>
      <c r="W289" s="134"/>
      <c r="X289" s="134"/>
    </row>
    <row r="290" spans="1:24" s="1" customFormat="1" ht="15" customHeight="1">
      <c r="A290" s="409">
        <f t="shared" si="80"/>
        <v>6.7699999999999996E-2</v>
      </c>
      <c r="B290" s="406">
        <f t="shared" si="88"/>
        <v>5.5643835616438356E-3</v>
      </c>
      <c r="C290" s="197">
        <f t="shared" ref="C290:C353" si="89">INT((D290+11)/12)</f>
        <v>22</v>
      </c>
      <c r="D290" s="290">
        <v>257</v>
      </c>
      <c r="E290" s="300">
        <f t="shared" si="81"/>
        <v>0</v>
      </c>
      <c r="F290" s="292">
        <f t="shared" ref="F290:F353" si="90">ROUND(E290*$B290,2)</f>
        <v>0</v>
      </c>
      <c r="G290" s="292">
        <f t="shared" ref="G290:G353" si="91">IF(E290&lt;H290,E290,H290-F290)</f>
        <v>0</v>
      </c>
      <c r="H290" s="293">
        <f t="shared" ref="H290:H353" si="92">IF(E290&lt;$M$4,E290+F290,$M$4)</f>
        <v>0</v>
      </c>
      <c r="I290" s="301">
        <f t="shared" si="82"/>
        <v>0</v>
      </c>
      <c r="J290" s="510">
        <f t="shared" ref="J290:J353" si="93">ROUND(I290*$B290,2)</f>
        <v>0</v>
      </c>
      <c r="K290" s="292">
        <f t="shared" ref="K290:K353" si="94">IF(I290&lt;L290,I290,L290-J290)</f>
        <v>0</v>
      </c>
      <c r="L290" s="321">
        <f t="shared" si="85"/>
        <v>0</v>
      </c>
      <c r="M290" s="300">
        <f t="shared" si="83"/>
        <v>0</v>
      </c>
      <c r="N290" s="292">
        <f t="shared" ref="N290:N353" si="95">ROUND(M290*$B290,2)</f>
        <v>0</v>
      </c>
      <c r="O290" s="292">
        <f t="shared" ref="O290:O353" si="96">IF(M290&lt;P290,M290,P290-N290)</f>
        <v>0</v>
      </c>
      <c r="P290" s="293">
        <f t="shared" si="86"/>
        <v>0</v>
      </c>
      <c r="Q290" s="301">
        <f t="shared" si="84"/>
        <v>0</v>
      </c>
      <c r="R290" s="292">
        <f t="shared" ref="R290:R353" si="97">ROUND(Q290*$B290,2)</f>
        <v>0</v>
      </c>
      <c r="S290" s="292">
        <f t="shared" ref="S290:S353" si="98">IF(Q290&lt;T290,Q290,T290-R290)</f>
        <v>0</v>
      </c>
      <c r="T290" s="321">
        <f t="shared" si="87"/>
        <v>0</v>
      </c>
      <c r="U290" s="134"/>
      <c r="V290" s="134"/>
      <c r="W290" s="134"/>
      <c r="X290" s="134"/>
    </row>
    <row r="291" spans="1:24" s="1" customFormat="1" ht="15" customHeight="1">
      <c r="A291" s="409">
        <f t="shared" ref="A291:A354" si="99">VLOOKUP(D291,$A$7:$B$11,2)</f>
        <v>6.7699999999999996E-2</v>
      </c>
      <c r="B291" s="406">
        <f t="shared" si="88"/>
        <v>5.5643835616438356E-3</v>
      </c>
      <c r="C291" s="197">
        <f t="shared" si="89"/>
        <v>22</v>
      </c>
      <c r="D291" s="290">
        <v>258</v>
      </c>
      <c r="E291" s="300">
        <f t="shared" ref="E291:E354" si="100">IF(E290&lt;H290,0,E290-G290)</f>
        <v>0</v>
      </c>
      <c r="F291" s="292">
        <f t="shared" si="90"/>
        <v>0</v>
      </c>
      <c r="G291" s="292">
        <f t="shared" si="91"/>
        <v>0</v>
      </c>
      <c r="H291" s="293">
        <f t="shared" si="92"/>
        <v>0</v>
      </c>
      <c r="I291" s="301">
        <f t="shared" ref="I291:I354" si="101">IF(I290&lt;L290,0,I290-K290)</f>
        <v>0</v>
      </c>
      <c r="J291" s="510">
        <f t="shared" si="93"/>
        <v>0</v>
      </c>
      <c r="K291" s="292">
        <f t="shared" si="94"/>
        <v>0</v>
      </c>
      <c r="L291" s="321">
        <f t="shared" si="85"/>
        <v>0</v>
      </c>
      <c r="M291" s="300">
        <f t="shared" ref="M291:M354" si="102">IF(M290&lt;P290,0,M290-O290)</f>
        <v>0</v>
      </c>
      <c r="N291" s="292">
        <f t="shared" si="95"/>
        <v>0</v>
      </c>
      <c r="O291" s="292">
        <f t="shared" si="96"/>
        <v>0</v>
      </c>
      <c r="P291" s="293">
        <f t="shared" si="86"/>
        <v>0</v>
      </c>
      <c r="Q291" s="301">
        <f t="shared" ref="Q291:Q354" si="103">IF(Q290&lt;T290,0,Q290-S290)</f>
        <v>0</v>
      </c>
      <c r="R291" s="292">
        <f t="shared" si="97"/>
        <v>0</v>
      </c>
      <c r="S291" s="292">
        <f t="shared" si="98"/>
        <v>0</v>
      </c>
      <c r="T291" s="321">
        <f t="shared" si="87"/>
        <v>0</v>
      </c>
      <c r="U291" s="134"/>
      <c r="V291" s="134"/>
      <c r="W291" s="134"/>
      <c r="X291" s="134"/>
    </row>
    <row r="292" spans="1:24" s="1" customFormat="1" ht="15" customHeight="1">
      <c r="A292" s="409">
        <f t="shared" si="99"/>
        <v>6.7699999999999996E-2</v>
      </c>
      <c r="B292" s="406">
        <f t="shared" si="88"/>
        <v>5.5643835616438356E-3</v>
      </c>
      <c r="C292" s="197">
        <f t="shared" si="89"/>
        <v>22</v>
      </c>
      <c r="D292" s="290">
        <v>259</v>
      </c>
      <c r="E292" s="300">
        <f t="shared" si="100"/>
        <v>0</v>
      </c>
      <c r="F292" s="292">
        <f t="shared" si="90"/>
        <v>0</v>
      </c>
      <c r="G292" s="292">
        <f t="shared" si="91"/>
        <v>0</v>
      </c>
      <c r="H292" s="293">
        <f t="shared" si="92"/>
        <v>0</v>
      </c>
      <c r="I292" s="301">
        <f t="shared" si="101"/>
        <v>0</v>
      </c>
      <c r="J292" s="510">
        <f t="shared" si="93"/>
        <v>0</v>
      </c>
      <c r="K292" s="292">
        <f t="shared" si="94"/>
        <v>0</v>
      </c>
      <c r="L292" s="321">
        <f t="shared" si="85"/>
        <v>0</v>
      </c>
      <c r="M292" s="300">
        <f t="shared" si="102"/>
        <v>0</v>
      </c>
      <c r="N292" s="292">
        <f t="shared" si="95"/>
        <v>0</v>
      </c>
      <c r="O292" s="292">
        <f t="shared" si="96"/>
        <v>0</v>
      </c>
      <c r="P292" s="293">
        <f t="shared" si="86"/>
        <v>0</v>
      </c>
      <c r="Q292" s="301">
        <f t="shared" si="103"/>
        <v>0</v>
      </c>
      <c r="R292" s="292">
        <f t="shared" si="97"/>
        <v>0</v>
      </c>
      <c r="S292" s="292">
        <f t="shared" si="98"/>
        <v>0</v>
      </c>
      <c r="T292" s="321">
        <f t="shared" si="87"/>
        <v>0</v>
      </c>
      <c r="U292" s="134"/>
      <c r="V292" s="134"/>
      <c r="W292" s="134"/>
      <c r="X292" s="134"/>
    </row>
    <row r="293" spans="1:24" s="1" customFormat="1" ht="15" customHeight="1">
      <c r="A293" s="409">
        <f t="shared" si="99"/>
        <v>6.7699999999999996E-2</v>
      </c>
      <c r="B293" s="406">
        <f t="shared" si="88"/>
        <v>5.5643835616438356E-3</v>
      </c>
      <c r="C293" s="197">
        <f t="shared" si="89"/>
        <v>22</v>
      </c>
      <c r="D293" s="290">
        <v>260</v>
      </c>
      <c r="E293" s="300">
        <f t="shared" si="100"/>
        <v>0</v>
      </c>
      <c r="F293" s="292">
        <f t="shared" si="90"/>
        <v>0</v>
      </c>
      <c r="G293" s="292">
        <f t="shared" si="91"/>
        <v>0</v>
      </c>
      <c r="H293" s="293">
        <f t="shared" si="92"/>
        <v>0</v>
      </c>
      <c r="I293" s="301">
        <f t="shared" si="101"/>
        <v>0</v>
      </c>
      <c r="J293" s="510">
        <f t="shared" si="93"/>
        <v>0</v>
      </c>
      <c r="K293" s="292">
        <f t="shared" si="94"/>
        <v>0</v>
      </c>
      <c r="L293" s="321">
        <f t="shared" si="85"/>
        <v>0</v>
      </c>
      <c r="M293" s="300">
        <f t="shared" si="102"/>
        <v>0</v>
      </c>
      <c r="N293" s="292">
        <f t="shared" si="95"/>
        <v>0</v>
      </c>
      <c r="O293" s="292">
        <f t="shared" si="96"/>
        <v>0</v>
      </c>
      <c r="P293" s="293">
        <f t="shared" si="86"/>
        <v>0</v>
      </c>
      <c r="Q293" s="301">
        <f t="shared" si="103"/>
        <v>0</v>
      </c>
      <c r="R293" s="292">
        <f t="shared" si="97"/>
        <v>0</v>
      </c>
      <c r="S293" s="292">
        <f t="shared" si="98"/>
        <v>0</v>
      </c>
      <c r="T293" s="321">
        <f t="shared" si="87"/>
        <v>0</v>
      </c>
      <c r="U293" s="134"/>
      <c r="V293" s="134"/>
      <c r="W293" s="134"/>
      <c r="X293" s="134"/>
    </row>
    <row r="294" spans="1:24" s="1" customFormat="1" ht="15" customHeight="1">
      <c r="A294" s="409">
        <f t="shared" si="99"/>
        <v>6.7699999999999996E-2</v>
      </c>
      <c r="B294" s="406">
        <f t="shared" si="88"/>
        <v>5.5643835616438356E-3</v>
      </c>
      <c r="C294" s="197">
        <f t="shared" si="89"/>
        <v>22</v>
      </c>
      <c r="D294" s="290">
        <v>261</v>
      </c>
      <c r="E294" s="300">
        <f t="shared" si="100"/>
        <v>0</v>
      </c>
      <c r="F294" s="292">
        <f t="shared" si="90"/>
        <v>0</v>
      </c>
      <c r="G294" s="292">
        <f t="shared" si="91"/>
        <v>0</v>
      </c>
      <c r="H294" s="293">
        <f t="shared" si="92"/>
        <v>0</v>
      </c>
      <c r="I294" s="301">
        <f t="shared" si="101"/>
        <v>0</v>
      </c>
      <c r="J294" s="510">
        <f t="shared" si="93"/>
        <v>0</v>
      </c>
      <c r="K294" s="292">
        <f t="shared" si="94"/>
        <v>0</v>
      </c>
      <c r="L294" s="321">
        <f t="shared" si="85"/>
        <v>0</v>
      </c>
      <c r="M294" s="300">
        <f t="shared" si="102"/>
        <v>0</v>
      </c>
      <c r="N294" s="292">
        <f t="shared" si="95"/>
        <v>0</v>
      </c>
      <c r="O294" s="292">
        <f t="shared" si="96"/>
        <v>0</v>
      </c>
      <c r="P294" s="293">
        <f t="shared" si="86"/>
        <v>0</v>
      </c>
      <c r="Q294" s="301">
        <f t="shared" si="103"/>
        <v>0</v>
      </c>
      <c r="R294" s="292">
        <f t="shared" si="97"/>
        <v>0</v>
      </c>
      <c r="S294" s="292">
        <f t="shared" si="98"/>
        <v>0</v>
      </c>
      <c r="T294" s="321">
        <f t="shared" si="87"/>
        <v>0</v>
      </c>
      <c r="U294" s="134"/>
      <c r="V294" s="134"/>
      <c r="W294" s="134"/>
      <c r="X294" s="134"/>
    </row>
    <row r="295" spans="1:24" s="1" customFormat="1" ht="15" customHeight="1">
      <c r="A295" s="409">
        <f t="shared" si="99"/>
        <v>6.7699999999999996E-2</v>
      </c>
      <c r="B295" s="406">
        <f t="shared" si="88"/>
        <v>5.5643835616438356E-3</v>
      </c>
      <c r="C295" s="197">
        <f t="shared" si="89"/>
        <v>22</v>
      </c>
      <c r="D295" s="290">
        <v>262</v>
      </c>
      <c r="E295" s="300">
        <f t="shared" si="100"/>
        <v>0</v>
      </c>
      <c r="F295" s="292">
        <f t="shared" si="90"/>
        <v>0</v>
      </c>
      <c r="G295" s="292">
        <f t="shared" si="91"/>
        <v>0</v>
      </c>
      <c r="H295" s="293">
        <f t="shared" si="92"/>
        <v>0</v>
      </c>
      <c r="I295" s="301">
        <f t="shared" si="101"/>
        <v>0</v>
      </c>
      <c r="J295" s="510">
        <f t="shared" si="93"/>
        <v>0</v>
      </c>
      <c r="K295" s="292">
        <f t="shared" si="94"/>
        <v>0</v>
      </c>
      <c r="L295" s="321">
        <f t="shared" si="85"/>
        <v>0</v>
      </c>
      <c r="M295" s="300">
        <f t="shared" si="102"/>
        <v>0</v>
      </c>
      <c r="N295" s="292">
        <f t="shared" si="95"/>
        <v>0</v>
      </c>
      <c r="O295" s="292">
        <f t="shared" si="96"/>
        <v>0</v>
      </c>
      <c r="P295" s="293">
        <f t="shared" si="86"/>
        <v>0</v>
      </c>
      <c r="Q295" s="301">
        <f t="shared" si="103"/>
        <v>0</v>
      </c>
      <c r="R295" s="292">
        <f t="shared" si="97"/>
        <v>0</v>
      </c>
      <c r="S295" s="292">
        <f t="shared" si="98"/>
        <v>0</v>
      </c>
      <c r="T295" s="321">
        <f t="shared" si="87"/>
        <v>0</v>
      </c>
      <c r="U295" s="134"/>
      <c r="V295" s="134"/>
      <c r="W295" s="134"/>
      <c r="X295" s="134"/>
    </row>
    <row r="296" spans="1:24" s="1" customFormat="1" ht="15" customHeight="1">
      <c r="A296" s="409">
        <f t="shared" si="99"/>
        <v>6.7699999999999996E-2</v>
      </c>
      <c r="B296" s="406">
        <f t="shared" si="88"/>
        <v>5.5643835616438356E-3</v>
      </c>
      <c r="C296" s="197">
        <f t="shared" si="89"/>
        <v>22</v>
      </c>
      <c r="D296" s="290">
        <v>263</v>
      </c>
      <c r="E296" s="300">
        <f t="shared" si="100"/>
        <v>0</v>
      </c>
      <c r="F296" s="292">
        <f t="shared" si="90"/>
        <v>0</v>
      </c>
      <c r="G296" s="292">
        <f t="shared" si="91"/>
        <v>0</v>
      </c>
      <c r="H296" s="293">
        <f t="shared" si="92"/>
        <v>0</v>
      </c>
      <c r="I296" s="301">
        <f t="shared" si="101"/>
        <v>0</v>
      </c>
      <c r="J296" s="510">
        <f t="shared" si="93"/>
        <v>0</v>
      </c>
      <c r="K296" s="292">
        <f t="shared" si="94"/>
        <v>0</v>
      </c>
      <c r="L296" s="321">
        <f t="shared" si="85"/>
        <v>0</v>
      </c>
      <c r="M296" s="300">
        <f t="shared" si="102"/>
        <v>0</v>
      </c>
      <c r="N296" s="292">
        <f t="shared" si="95"/>
        <v>0</v>
      </c>
      <c r="O296" s="292">
        <f t="shared" si="96"/>
        <v>0</v>
      </c>
      <c r="P296" s="293">
        <f t="shared" si="86"/>
        <v>0</v>
      </c>
      <c r="Q296" s="301">
        <f t="shared" si="103"/>
        <v>0</v>
      </c>
      <c r="R296" s="292">
        <f t="shared" si="97"/>
        <v>0</v>
      </c>
      <c r="S296" s="292">
        <f t="shared" si="98"/>
        <v>0</v>
      </c>
      <c r="T296" s="321">
        <f t="shared" si="87"/>
        <v>0</v>
      </c>
      <c r="U296" s="134"/>
      <c r="V296" s="134"/>
      <c r="W296" s="134"/>
      <c r="X296" s="134"/>
    </row>
    <row r="297" spans="1:24" s="1" customFormat="1" ht="15" customHeight="1">
      <c r="A297" s="409">
        <f t="shared" si="99"/>
        <v>6.7699999999999996E-2</v>
      </c>
      <c r="B297" s="406">
        <f t="shared" si="88"/>
        <v>5.5643835616438356E-3</v>
      </c>
      <c r="C297" s="197">
        <f t="shared" si="89"/>
        <v>22</v>
      </c>
      <c r="D297" s="290">
        <v>264</v>
      </c>
      <c r="E297" s="300">
        <f t="shared" si="100"/>
        <v>0</v>
      </c>
      <c r="F297" s="292">
        <f t="shared" si="90"/>
        <v>0</v>
      </c>
      <c r="G297" s="292">
        <f t="shared" si="91"/>
        <v>0</v>
      </c>
      <c r="H297" s="293">
        <f t="shared" si="92"/>
        <v>0</v>
      </c>
      <c r="I297" s="301">
        <f t="shared" si="101"/>
        <v>0</v>
      </c>
      <c r="J297" s="510">
        <f t="shared" si="93"/>
        <v>0</v>
      </c>
      <c r="K297" s="292">
        <f t="shared" si="94"/>
        <v>0</v>
      </c>
      <c r="L297" s="321">
        <f t="shared" si="85"/>
        <v>0</v>
      </c>
      <c r="M297" s="300">
        <f t="shared" si="102"/>
        <v>0</v>
      </c>
      <c r="N297" s="292">
        <f t="shared" si="95"/>
        <v>0</v>
      </c>
      <c r="O297" s="292">
        <f t="shared" si="96"/>
        <v>0</v>
      </c>
      <c r="P297" s="293">
        <f t="shared" si="86"/>
        <v>0</v>
      </c>
      <c r="Q297" s="301">
        <f t="shared" si="103"/>
        <v>0</v>
      </c>
      <c r="R297" s="292">
        <f t="shared" si="97"/>
        <v>0</v>
      </c>
      <c r="S297" s="292">
        <f t="shared" si="98"/>
        <v>0</v>
      </c>
      <c r="T297" s="321">
        <f t="shared" si="87"/>
        <v>0</v>
      </c>
      <c r="U297" s="134"/>
      <c r="V297" s="134"/>
      <c r="W297" s="134"/>
      <c r="X297" s="134"/>
    </row>
    <row r="298" spans="1:24" s="1" customFormat="1" ht="15" customHeight="1">
      <c r="A298" s="409">
        <f t="shared" si="99"/>
        <v>6.7699999999999996E-2</v>
      </c>
      <c r="B298" s="406">
        <f t="shared" si="88"/>
        <v>5.5643835616438356E-3</v>
      </c>
      <c r="C298" s="197">
        <f t="shared" si="89"/>
        <v>23</v>
      </c>
      <c r="D298" s="290">
        <v>265</v>
      </c>
      <c r="E298" s="300">
        <f t="shared" si="100"/>
        <v>0</v>
      </c>
      <c r="F298" s="292">
        <f t="shared" si="90"/>
        <v>0</v>
      </c>
      <c r="G298" s="292">
        <f t="shared" si="91"/>
        <v>0</v>
      </c>
      <c r="H298" s="293">
        <f t="shared" si="92"/>
        <v>0</v>
      </c>
      <c r="I298" s="301">
        <f t="shared" si="101"/>
        <v>0</v>
      </c>
      <c r="J298" s="510">
        <f t="shared" si="93"/>
        <v>0</v>
      </c>
      <c r="K298" s="292">
        <f t="shared" si="94"/>
        <v>0</v>
      </c>
      <c r="L298" s="321">
        <f t="shared" si="85"/>
        <v>0</v>
      </c>
      <c r="M298" s="300">
        <f t="shared" si="102"/>
        <v>0</v>
      </c>
      <c r="N298" s="292">
        <f t="shared" si="95"/>
        <v>0</v>
      </c>
      <c r="O298" s="292">
        <f t="shared" si="96"/>
        <v>0</v>
      </c>
      <c r="P298" s="293">
        <f t="shared" si="86"/>
        <v>0</v>
      </c>
      <c r="Q298" s="301">
        <f t="shared" si="103"/>
        <v>0</v>
      </c>
      <c r="R298" s="292">
        <f t="shared" si="97"/>
        <v>0</v>
      </c>
      <c r="S298" s="292">
        <f t="shared" si="98"/>
        <v>0</v>
      </c>
      <c r="T298" s="321">
        <f t="shared" si="87"/>
        <v>0</v>
      </c>
      <c r="U298" s="134"/>
      <c r="V298" s="134"/>
      <c r="W298" s="134"/>
      <c r="X298" s="134"/>
    </row>
    <row r="299" spans="1:24" s="1" customFormat="1" ht="15" customHeight="1">
      <c r="A299" s="409">
        <f t="shared" si="99"/>
        <v>6.7699999999999996E-2</v>
      </c>
      <c r="B299" s="406">
        <f t="shared" si="88"/>
        <v>5.5643835616438356E-3</v>
      </c>
      <c r="C299" s="197">
        <f t="shared" si="89"/>
        <v>23</v>
      </c>
      <c r="D299" s="290">
        <v>266</v>
      </c>
      <c r="E299" s="300">
        <f t="shared" si="100"/>
        <v>0</v>
      </c>
      <c r="F299" s="292">
        <f t="shared" si="90"/>
        <v>0</v>
      </c>
      <c r="G299" s="292">
        <f t="shared" si="91"/>
        <v>0</v>
      </c>
      <c r="H299" s="293">
        <f t="shared" si="92"/>
        <v>0</v>
      </c>
      <c r="I299" s="301">
        <f t="shared" si="101"/>
        <v>0</v>
      </c>
      <c r="J299" s="510">
        <f t="shared" si="93"/>
        <v>0</v>
      </c>
      <c r="K299" s="292">
        <f t="shared" si="94"/>
        <v>0</v>
      </c>
      <c r="L299" s="321">
        <f t="shared" si="85"/>
        <v>0</v>
      </c>
      <c r="M299" s="300">
        <f t="shared" si="102"/>
        <v>0</v>
      </c>
      <c r="N299" s="292">
        <f t="shared" si="95"/>
        <v>0</v>
      </c>
      <c r="O299" s="292">
        <f t="shared" si="96"/>
        <v>0</v>
      </c>
      <c r="P299" s="293">
        <f t="shared" si="86"/>
        <v>0</v>
      </c>
      <c r="Q299" s="301">
        <f t="shared" si="103"/>
        <v>0</v>
      </c>
      <c r="R299" s="292">
        <f t="shared" si="97"/>
        <v>0</v>
      </c>
      <c r="S299" s="292">
        <f t="shared" si="98"/>
        <v>0</v>
      </c>
      <c r="T299" s="321">
        <f t="shared" si="87"/>
        <v>0</v>
      </c>
      <c r="U299" s="134"/>
      <c r="V299" s="134"/>
      <c r="W299" s="134"/>
      <c r="X299" s="134"/>
    </row>
    <row r="300" spans="1:24" s="1" customFormat="1" ht="15" customHeight="1">
      <c r="A300" s="409">
        <f t="shared" si="99"/>
        <v>6.7699999999999996E-2</v>
      </c>
      <c r="B300" s="406">
        <f t="shared" si="88"/>
        <v>5.5643835616438356E-3</v>
      </c>
      <c r="C300" s="197">
        <f t="shared" si="89"/>
        <v>23</v>
      </c>
      <c r="D300" s="290">
        <v>267</v>
      </c>
      <c r="E300" s="300">
        <f t="shared" si="100"/>
        <v>0</v>
      </c>
      <c r="F300" s="292">
        <f t="shared" si="90"/>
        <v>0</v>
      </c>
      <c r="G300" s="292">
        <f t="shared" si="91"/>
        <v>0</v>
      </c>
      <c r="H300" s="293">
        <f t="shared" si="92"/>
        <v>0</v>
      </c>
      <c r="I300" s="301">
        <f t="shared" si="101"/>
        <v>0</v>
      </c>
      <c r="J300" s="510">
        <f t="shared" si="93"/>
        <v>0</v>
      </c>
      <c r="K300" s="292">
        <f t="shared" si="94"/>
        <v>0</v>
      </c>
      <c r="L300" s="321">
        <f t="shared" si="85"/>
        <v>0</v>
      </c>
      <c r="M300" s="300">
        <f t="shared" si="102"/>
        <v>0</v>
      </c>
      <c r="N300" s="292">
        <f t="shared" si="95"/>
        <v>0</v>
      </c>
      <c r="O300" s="292">
        <f t="shared" si="96"/>
        <v>0</v>
      </c>
      <c r="P300" s="293">
        <f t="shared" si="86"/>
        <v>0</v>
      </c>
      <c r="Q300" s="301">
        <f t="shared" si="103"/>
        <v>0</v>
      </c>
      <c r="R300" s="292">
        <f t="shared" si="97"/>
        <v>0</v>
      </c>
      <c r="S300" s="292">
        <f t="shared" si="98"/>
        <v>0</v>
      </c>
      <c r="T300" s="321">
        <f t="shared" si="87"/>
        <v>0</v>
      </c>
      <c r="U300" s="134"/>
      <c r="V300" s="134"/>
      <c r="W300" s="134"/>
      <c r="X300" s="134"/>
    </row>
    <row r="301" spans="1:24" s="1" customFormat="1" ht="15" customHeight="1">
      <c r="A301" s="409">
        <f t="shared" si="99"/>
        <v>6.7699999999999996E-2</v>
      </c>
      <c r="B301" s="406">
        <f t="shared" si="88"/>
        <v>5.5643835616438356E-3</v>
      </c>
      <c r="C301" s="197">
        <f t="shared" si="89"/>
        <v>23</v>
      </c>
      <c r="D301" s="290">
        <v>268</v>
      </c>
      <c r="E301" s="300">
        <f t="shared" si="100"/>
        <v>0</v>
      </c>
      <c r="F301" s="292">
        <f t="shared" si="90"/>
        <v>0</v>
      </c>
      <c r="G301" s="292">
        <f t="shared" si="91"/>
        <v>0</v>
      </c>
      <c r="H301" s="293">
        <f t="shared" si="92"/>
        <v>0</v>
      </c>
      <c r="I301" s="301">
        <f t="shared" si="101"/>
        <v>0</v>
      </c>
      <c r="J301" s="510">
        <f t="shared" si="93"/>
        <v>0</v>
      </c>
      <c r="K301" s="292">
        <f t="shared" si="94"/>
        <v>0</v>
      </c>
      <c r="L301" s="321">
        <f t="shared" si="85"/>
        <v>0</v>
      </c>
      <c r="M301" s="300">
        <f t="shared" si="102"/>
        <v>0</v>
      </c>
      <c r="N301" s="292">
        <f t="shared" si="95"/>
        <v>0</v>
      </c>
      <c r="O301" s="292">
        <f t="shared" si="96"/>
        <v>0</v>
      </c>
      <c r="P301" s="293">
        <f t="shared" si="86"/>
        <v>0</v>
      </c>
      <c r="Q301" s="301">
        <f t="shared" si="103"/>
        <v>0</v>
      </c>
      <c r="R301" s="292">
        <f t="shared" si="97"/>
        <v>0</v>
      </c>
      <c r="S301" s="292">
        <f t="shared" si="98"/>
        <v>0</v>
      </c>
      <c r="T301" s="321">
        <f t="shared" si="87"/>
        <v>0</v>
      </c>
      <c r="U301" s="134"/>
      <c r="V301" s="134"/>
      <c r="W301" s="134"/>
      <c r="X301" s="134"/>
    </row>
    <row r="302" spans="1:24" s="1" customFormat="1" ht="15" customHeight="1">
      <c r="A302" s="409">
        <f t="shared" si="99"/>
        <v>6.7699999999999996E-2</v>
      </c>
      <c r="B302" s="406">
        <f t="shared" si="88"/>
        <v>5.5643835616438356E-3</v>
      </c>
      <c r="C302" s="197">
        <f t="shared" si="89"/>
        <v>23</v>
      </c>
      <c r="D302" s="290">
        <v>269</v>
      </c>
      <c r="E302" s="300">
        <f t="shared" si="100"/>
        <v>0</v>
      </c>
      <c r="F302" s="292">
        <f t="shared" si="90"/>
        <v>0</v>
      </c>
      <c r="G302" s="292">
        <f t="shared" si="91"/>
        <v>0</v>
      </c>
      <c r="H302" s="293">
        <f t="shared" si="92"/>
        <v>0</v>
      </c>
      <c r="I302" s="301">
        <f t="shared" si="101"/>
        <v>0</v>
      </c>
      <c r="J302" s="510">
        <f t="shared" si="93"/>
        <v>0</v>
      </c>
      <c r="K302" s="292">
        <f t="shared" si="94"/>
        <v>0</v>
      </c>
      <c r="L302" s="321">
        <f t="shared" ref="L302:L365" si="104">IF(I302&lt;$M$5,I302+J302,$M$5)</f>
        <v>0</v>
      </c>
      <c r="M302" s="300">
        <f t="shared" si="102"/>
        <v>0</v>
      </c>
      <c r="N302" s="292">
        <f t="shared" si="95"/>
        <v>0</v>
      </c>
      <c r="O302" s="292">
        <f t="shared" si="96"/>
        <v>0</v>
      </c>
      <c r="P302" s="293">
        <f t="shared" si="86"/>
        <v>0</v>
      </c>
      <c r="Q302" s="301">
        <f t="shared" si="103"/>
        <v>0</v>
      </c>
      <c r="R302" s="292">
        <f t="shared" si="97"/>
        <v>0</v>
      </c>
      <c r="S302" s="292">
        <f t="shared" si="98"/>
        <v>0</v>
      </c>
      <c r="T302" s="321">
        <f t="shared" si="87"/>
        <v>0</v>
      </c>
      <c r="U302" s="134"/>
      <c r="V302" s="134"/>
      <c r="W302" s="134"/>
      <c r="X302" s="134"/>
    </row>
    <row r="303" spans="1:24" s="1" customFormat="1" ht="15" customHeight="1">
      <c r="A303" s="409">
        <f t="shared" si="99"/>
        <v>6.7699999999999996E-2</v>
      </c>
      <c r="B303" s="406">
        <f t="shared" si="88"/>
        <v>5.5643835616438356E-3</v>
      </c>
      <c r="C303" s="197">
        <f t="shared" si="89"/>
        <v>23</v>
      </c>
      <c r="D303" s="290">
        <v>270</v>
      </c>
      <c r="E303" s="300">
        <f t="shared" si="100"/>
        <v>0</v>
      </c>
      <c r="F303" s="292">
        <f t="shared" si="90"/>
        <v>0</v>
      </c>
      <c r="G303" s="292">
        <f t="shared" si="91"/>
        <v>0</v>
      </c>
      <c r="H303" s="293">
        <f t="shared" si="92"/>
        <v>0</v>
      </c>
      <c r="I303" s="301">
        <f t="shared" si="101"/>
        <v>0</v>
      </c>
      <c r="J303" s="510">
        <f t="shared" si="93"/>
        <v>0</v>
      </c>
      <c r="K303" s="292">
        <f t="shared" si="94"/>
        <v>0</v>
      </c>
      <c r="L303" s="321">
        <f t="shared" si="104"/>
        <v>0</v>
      </c>
      <c r="M303" s="300">
        <f t="shared" si="102"/>
        <v>0</v>
      </c>
      <c r="N303" s="292">
        <f t="shared" si="95"/>
        <v>0</v>
      </c>
      <c r="O303" s="292">
        <f t="shared" si="96"/>
        <v>0</v>
      </c>
      <c r="P303" s="293">
        <f t="shared" si="86"/>
        <v>0</v>
      </c>
      <c r="Q303" s="301">
        <f t="shared" si="103"/>
        <v>0</v>
      </c>
      <c r="R303" s="292">
        <f t="shared" si="97"/>
        <v>0</v>
      </c>
      <c r="S303" s="292">
        <f t="shared" si="98"/>
        <v>0</v>
      </c>
      <c r="T303" s="321">
        <f t="shared" si="87"/>
        <v>0</v>
      </c>
      <c r="U303" s="134"/>
      <c r="V303" s="134"/>
      <c r="W303" s="134"/>
      <c r="X303" s="134"/>
    </row>
    <row r="304" spans="1:24" s="1" customFormat="1" ht="15" customHeight="1">
      <c r="A304" s="409">
        <f t="shared" si="99"/>
        <v>6.7699999999999996E-2</v>
      </c>
      <c r="B304" s="406">
        <f t="shared" si="88"/>
        <v>5.5643835616438356E-3</v>
      </c>
      <c r="C304" s="197">
        <f t="shared" si="89"/>
        <v>23</v>
      </c>
      <c r="D304" s="290">
        <v>271</v>
      </c>
      <c r="E304" s="300">
        <f t="shared" si="100"/>
        <v>0</v>
      </c>
      <c r="F304" s="292">
        <f t="shared" si="90"/>
        <v>0</v>
      </c>
      <c r="G304" s="292">
        <f t="shared" si="91"/>
        <v>0</v>
      </c>
      <c r="H304" s="293">
        <f t="shared" si="92"/>
        <v>0</v>
      </c>
      <c r="I304" s="301">
        <f t="shared" si="101"/>
        <v>0</v>
      </c>
      <c r="J304" s="510">
        <f t="shared" si="93"/>
        <v>0</v>
      </c>
      <c r="K304" s="292">
        <f t="shared" si="94"/>
        <v>0</v>
      </c>
      <c r="L304" s="321">
        <f t="shared" si="104"/>
        <v>0</v>
      </c>
      <c r="M304" s="300">
        <f t="shared" si="102"/>
        <v>0</v>
      </c>
      <c r="N304" s="292">
        <f t="shared" si="95"/>
        <v>0</v>
      </c>
      <c r="O304" s="292">
        <f t="shared" si="96"/>
        <v>0</v>
      </c>
      <c r="P304" s="293">
        <f t="shared" si="86"/>
        <v>0</v>
      </c>
      <c r="Q304" s="301">
        <f t="shared" si="103"/>
        <v>0</v>
      </c>
      <c r="R304" s="292">
        <f t="shared" si="97"/>
        <v>0</v>
      </c>
      <c r="S304" s="292">
        <f t="shared" si="98"/>
        <v>0</v>
      </c>
      <c r="T304" s="321">
        <f t="shared" si="87"/>
        <v>0</v>
      </c>
      <c r="U304" s="134"/>
      <c r="V304" s="134"/>
      <c r="W304" s="134"/>
      <c r="X304" s="134"/>
    </row>
    <row r="305" spans="1:24" s="1" customFormat="1" ht="15" customHeight="1">
      <c r="A305" s="409">
        <f t="shared" si="99"/>
        <v>6.7699999999999996E-2</v>
      </c>
      <c r="B305" s="406">
        <f t="shared" si="88"/>
        <v>5.5643835616438356E-3</v>
      </c>
      <c r="C305" s="197">
        <f t="shared" si="89"/>
        <v>23</v>
      </c>
      <c r="D305" s="290">
        <v>272</v>
      </c>
      <c r="E305" s="300">
        <f t="shared" si="100"/>
        <v>0</v>
      </c>
      <c r="F305" s="292">
        <f t="shared" si="90"/>
        <v>0</v>
      </c>
      <c r="G305" s="292">
        <f t="shared" si="91"/>
        <v>0</v>
      </c>
      <c r="H305" s="293">
        <f t="shared" si="92"/>
        <v>0</v>
      </c>
      <c r="I305" s="301">
        <f t="shared" si="101"/>
        <v>0</v>
      </c>
      <c r="J305" s="510">
        <f t="shared" si="93"/>
        <v>0</v>
      </c>
      <c r="K305" s="292">
        <f t="shared" si="94"/>
        <v>0</v>
      </c>
      <c r="L305" s="321">
        <f t="shared" si="104"/>
        <v>0</v>
      </c>
      <c r="M305" s="300">
        <f t="shared" si="102"/>
        <v>0</v>
      </c>
      <c r="N305" s="292">
        <f t="shared" si="95"/>
        <v>0</v>
      </c>
      <c r="O305" s="292">
        <f t="shared" si="96"/>
        <v>0</v>
      </c>
      <c r="P305" s="293">
        <f t="shared" si="86"/>
        <v>0</v>
      </c>
      <c r="Q305" s="301">
        <f t="shared" si="103"/>
        <v>0</v>
      </c>
      <c r="R305" s="292">
        <f t="shared" si="97"/>
        <v>0</v>
      </c>
      <c r="S305" s="292">
        <f t="shared" si="98"/>
        <v>0</v>
      </c>
      <c r="T305" s="321">
        <f t="shared" si="87"/>
        <v>0</v>
      </c>
      <c r="U305" s="134"/>
      <c r="V305" s="134"/>
      <c r="W305" s="134"/>
      <c r="X305" s="134"/>
    </row>
    <row r="306" spans="1:24" s="1" customFormat="1" ht="15" customHeight="1">
      <c r="A306" s="409">
        <f t="shared" si="99"/>
        <v>6.7699999999999996E-2</v>
      </c>
      <c r="B306" s="406">
        <f t="shared" si="88"/>
        <v>5.5643835616438356E-3</v>
      </c>
      <c r="C306" s="197">
        <f t="shared" si="89"/>
        <v>23</v>
      </c>
      <c r="D306" s="290">
        <v>273</v>
      </c>
      <c r="E306" s="300">
        <f t="shared" si="100"/>
        <v>0</v>
      </c>
      <c r="F306" s="292">
        <f t="shared" si="90"/>
        <v>0</v>
      </c>
      <c r="G306" s="292">
        <f t="shared" si="91"/>
        <v>0</v>
      </c>
      <c r="H306" s="293">
        <f t="shared" si="92"/>
        <v>0</v>
      </c>
      <c r="I306" s="301">
        <f t="shared" si="101"/>
        <v>0</v>
      </c>
      <c r="J306" s="510">
        <f t="shared" si="93"/>
        <v>0</v>
      </c>
      <c r="K306" s="292">
        <f t="shared" si="94"/>
        <v>0</v>
      </c>
      <c r="L306" s="321">
        <f t="shared" si="104"/>
        <v>0</v>
      </c>
      <c r="M306" s="300">
        <f t="shared" si="102"/>
        <v>0</v>
      </c>
      <c r="N306" s="292">
        <f t="shared" si="95"/>
        <v>0</v>
      </c>
      <c r="O306" s="292">
        <f t="shared" si="96"/>
        <v>0</v>
      </c>
      <c r="P306" s="293">
        <f t="shared" si="86"/>
        <v>0</v>
      </c>
      <c r="Q306" s="301">
        <f t="shared" si="103"/>
        <v>0</v>
      </c>
      <c r="R306" s="292">
        <f t="shared" si="97"/>
        <v>0</v>
      </c>
      <c r="S306" s="292">
        <f t="shared" si="98"/>
        <v>0</v>
      </c>
      <c r="T306" s="321">
        <f t="shared" si="87"/>
        <v>0</v>
      </c>
      <c r="U306" s="134"/>
      <c r="V306" s="134"/>
      <c r="W306" s="134"/>
      <c r="X306" s="134"/>
    </row>
    <row r="307" spans="1:24" s="1" customFormat="1" ht="15" customHeight="1">
      <c r="A307" s="409">
        <f t="shared" si="99"/>
        <v>6.7699999999999996E-2</v>
      </c>
      <c r="B307" s="406">
        <f t="shared" si="88"/>
        <v>5.5643835616438356E-3</v>
      </c>
      <c r="C307" s="197">
        <f t="shared" si="89"/>
        <v>23</v>
      </c>
      <c r="D307" s="290">
        <v>274</v>
      </c>
      <c r="E307" s="300">
        <f t="shared" si="100"/>
        <v>0</v>
      </c>
      <c r="F307" s="292">
        <f t="shared" si="90"/>
        <v>0</v>
      </c>
      <c r="G307" s="292">
        <f t="shared" si="91"/>
        <v>0</v>
      </c>
      <c r="H307" s="293">
        <f t="shared" si="92"/>
        <v>0</v>
      </c>
      <c r="I307" s="301">
        <f t="shared" si="101"/>
        <v>0</v>
      </c>
      <c r="J307" s="510">
        <f t="shared" si="93"/>
        <v>0</v>
      </c>
      <c r="K307" s="292">
        <f t="shared" si="94"/>
        <v>0</v>
      </c>
      <c r="L307" s="321">
        <f t="shared" si="104"/>
        <v>0</v>
      </c>
      <c r="M307" s="300">
        <f t="shared" si="102"/>
        <v>0</v>
      </c>
      <c r="N307" s="292">
        <f t="shared" si="95"/>
        <v>0</v>
      </c>
      <c r="O307" s="292">
        <f t="shared" si="96"/>
        <v>0</v>
      </c>
      <c r="P307" s="293">
        <f t="shared" si="86"/>
        <v>0</v>
      </c>
      <c r="Q307" s="301">
        <f t="shared" si="103"/>
        <v>0</v>
      </c>
      <c r="R307" s="292">
        <f t="shared" si="97"/>
        <v>0</v>
      </c>
      <c r="S307" s="292">
        <f t="shared" si="98"/>
        <v>0</v>
      </c>
      <c r="T307" s="321">
        <f t="shared" si="87"/>
        <v>0</v>
      </c>
      <c r="U307" s="134"/>
      <c r="V307" s="134"/>
      <c r="W307" s="134"/>
      <c r="X307" s="134"/>
    </row>
    <row r="308" spans="1:24" s="1" customFormat="1" ht="15" customHeight="1">
      <c r="A308" s="409">
        <f t="shared" si="99"/>
        <v>6.7699999999999996E-2</v>
      </c>
      <c r="B308" s="406">
        <f t="shared" si="88"/>
        <v>5.5643835616438356E-3</v>
      </c>
      <c r="C308" s="197">
        <f t="shared" si="89"/>
        <v>23</v>
      </c>
      <c r="D308" s="290">
        <v>275</v>
      </c>
      <c r="E308" s="300">
        <f t="shared" si="100"/>
        <v>0</v>
      </c>
      <c r="F308" s="292">
        <f t="shared" si="90"/>
        <v>0</v>
      </c>
      <c r="G308" s="292">
        <f t="shared" si="91"/>
        <v>0</v>
      </c>
      <c r="H308" s="293">
        <f t="shared" si="92"/>
        <v>0</v>
      </c>
      <c r="I308" s="301">
        <f t="shared" si="101"/>
        <v>0</v>
      </c>
      <c r="J308" s="510">
        <f t="shared" si="93"/>
        <v>0</v>
      </c>
      <c r="K308" s="292">
        <f t="shared" si="94"/>
        <v>0</v>
      </c>
      <c r="L308" s="321">
        <f t="shared" si="104"/>
        <v>0</v>
      </c>
      <c r="M308" s="300">
        <f t="shared" si="102"/>
        <v>0</v>
      </c>
      <c r="N308" s="292">
        <f t="shared" si="95"/>
        <v>0</v>
      </c>
      <c r="O308" s="292">
        <f t="shared" si="96"/>
        <v>0</v>
      </c>
      <c r="P308" s="293">
        <f t="shared" si="86"/>
        <v>0</v>
      </c>
      <c r="Q308" s="301">
        <f t="shared" si="103"/>
        <v>0</v>
      </c>
      <c r="R308" s="292">
        <f t="shared" si="97"/>
        <v>0</v>
      </c>
      <c r="S308" s="292">
        <f t="shared" si="98"/>
        <v>0</v>
      </c>
      <c r="T308" s="321">
        <f t="shared" si="87"/>
        <v>0</v>
      </c>
      <c r="U308" s="134"/>
      <c r="V308" s="134"/>
      <c r="W308" s="134"/>
      <c r="X308" s="134"/>
    </row>
    <row r="309" spans="1:24" s="1" customFormat="1" ht="15" customHeight="1">
      <c r="A309" s="409">
        <f t="shared" si="99"/>
        <v>6.7699999999999996E-2</v>
      </c>
      <c r="B309" s="406">
        <f t="shared" si="88"/>
        <v>5.5643835616438356E-3</v>
      </c>
      <c r="C309" s="197">
        <f t="shared" si="89"/>
        <v>23</v>
      </c>
      <c r="D309" s="290">
        <v>276</v>
      </c>
      <c r="E309" s="300">
        <f t="shared" si="100"/>
        <v>0</v>
      </c>
      <c r="F309" s="292">
        <f t="shared" si="90"/>
        <v>0</v>
      </c>
      <c r="G309" s="292">
        <f t="shared" si="91"/>
        <v>0</v>
      </c>
      <c r="H309" s="293">
        <f t="shared" si="92"/>
        <v>0</v>
      </c>
      <c r="I309" s="301">
        <f t="shared" si="101"/>
        <v>0</v>
      </c>
      <c r="J309" s="510">
        <f t="shared" si="93"/>
        <v>0</v>
      </c>
      <c r="K309" s="292">
        <f t="shared" si="94"/>
        <v>0</v>
      </c>
      <c r="L309" s="321">
        <f t="shared" si="104"/>
        <v>0</v>
      </c>
      <c r="M309" s="300">
        <f t="shared" si="102"/>
        <v>0</v>
      </c>
      <c r="N309" s="292">
        <f t="shared" si="95"/>
        <v>0</v>
      </c>
      <c r="O309" s="292">
        <f t="shared" si="96"/>
        <v>0</v>
      </c>
      <c r="P309" s="293">
        <f t="shared" si="86"/>
        <v>0</v>
      </c>
      <c r="Q309" s="301">
        <f t="shared" si="103"/>
        <v>0</v>
      </c>
      <c r="R309" s="292">
        <f t="shared" si="97"/>
        <v>0</v>
      </c>
      <c r="S309" s="292">
        <f t="shared" si="98"/>
        <v>0</v>
      </c>
      <c r="T309" s="321">
        <f t="shared" si="87"/>
        <v>0</v>
      </c>
      <c r="U309" s="134"/>
      <c r="V309" s="134"/>
      <c r="W309" s="134"/>
      <c r="X309" s="134"/>
    </row>
    <row r="310" spans="1:24" s="1" customFormat="1" ht="15" customHeight="1">
      <c r="A310" s="409">
        <f t="shared" si="99"/>
        <v>6.7699999999999996E-2</v>
      </c>
      <c r="B310" s="406">
        <f t="shared" si="88"/>
        <v>5.5643835616438356E-3</v>
      </c>
      <c r="C310" s="197">
        <f t="shared" si="89"/>
        <v>24</v>
      </c>
      <c r="D310" s="290">
        <v>277</v>
      </c>
      <c r="E310" s="300">
        <f t="shared" si="100"/>
        <v>0</v>
      </c>
      <c r="F310" s="292">
        <f t="shared" si="90"/>
        <v>0</v>
      </c>
      <c r="G310" s="292">
        <f t="shared" si="91"/>
        <v>0</v>
      </c>
      <c r="H310" s="293">
        <f t="shared" si="92"/>
        <v>0</v>
      </c>
      <c r="I310" s="301">
        <f t="shared" si="101"/>
        <v>0</v>
      </c>
      <c r="J310" s="510">
        <f t="shared" si="93"/>
        <v>0</v>
      </c>
      <c r="K310" s="292">
        <f t="shared" si="94"/>
        <v>0</v>
      </c>
      <c r="L310" s="321">
        <f t="shared" si="104"/>
        <v>0</v>
      </c>
      <c r="M310" s="300">
        <f t="shared" si="102"/>
        <v>0</v>
      </c>
      <c r="N310" s="292">
        <f t="shared" si="95"/>
        <v>0</v>
      </c>
      <c r="O310" s="292">
        <f t="shared" si="96"/>
        <v>0</v>
      </c>
      <c r="P310" s="293">
        <f t="shared" si="86"/>
        <v>0</v>
      </c>
      <c r="Q310" s="301">
        <f t="shared" si="103"/>
        <v>0</v>
      </c>
      <c r="R310" s="292">
        <f t="shared" si="97"/>
        <v>0</v>
      </c>
      <c r="S310" s="292">
        <f t="shared" si="98"/>
        <v>0</v>
      </c>
      <c r="T310" s="321">
        <f t="shared" si="87"/>
        <v>0</v>
      </c>
      <c r="U310" s="134"/>
      <c r="V310" s="134"/>
      <c r="W310" s="134"/>
      <c r="X310" s="134"/>
    </row>
    <row r="311" spans="1:24" s="1" customFormat="1" ht="15" customHeight="1">
      <c r="A311" s="409">
        <f t="shared" si="99"/>
        <v>6.7699999999999996E-2</v>
      </c>
      <c r="B311" s="406">
        <f t="shared" si="88"/>
        <v>5.5643835616438356E-3</v>
      </c>
      <c r="C311" s="197">
        <f t="shared" si="89"/>
        <v>24</v>
      </c>
      <c r="D311" s="290">
        <v>278</v>
      </c>
      <c r="E311" s="300">
        <f t="shared" si="100"/>
        <v>0</v>
      </c>
      <c r="F311" s="292">
        <f t="shared" si="90"/>
        <v>0</v>
      </c>
      <c r="G311" s="292">
        <f t="shared" si="91"/>
        <v>0</v>
      </c>
      <c r="H311" s="293">
        <f t="shared" si="92"/>
        <v>0</v>
      </c>
      <c r="I311" s="301">
        <f t="shared" si="101"/>
        <v>0</v>
      </c>
      <c r="J311" s="510">
        <f t="shared" si="93"/>
        <v>0</v>
      </c>
      <c r="K311" s="292">
        <f t="shared" si="94"/>
        <v>0</v>
      </c>
      <c r="L311" s="321">
        <f t="shared" si="104"/>
        <v>0</v>
      </c>
      <c r="M311" s="300">
        <f t="shared" si="102"/>
        <v>0</v>
      </c>
      <c r="N311" s="292">
        <f t="shared" si="95"/>
        <v>0</v>
      </c>
      <c r="O311" s="292">
        <f t="shared" si="96"/>
        <v>0</v>
      </c>
      <c r="P311" s="293">
        <f t="shared" si="86"/>
        <v>0</v>
      </c>
      <c r="Q311" s="301">
        <f t="shared" si="103"/>
        <v>0</v>
      </c>
      <c r="R311" s="292">
        <f t="shared" si="97"/>
        <v>0</v>
      </c>
      <c r="S311" s="292">
        <f t="shared" si="98"/>
        <v>0</v>
      </c>
      <c r="T311" s="321">
        <f t="shared" si="87"/>
        <v>0</v>
      </c>
      <c r="U311" s="134"/>
      <c r="V311" s="134"/>
      <c r="W311" s="134"/>
      <c r="X311" s="134"/>
    </row>
    <row r="312" spans="1:24" s="1" customFormat="1" ht="15" customHeight="1">
      <c r="A312" s="409">
        <f t="shared" si="99"/>
        <v>6.7699999999999996E-2</v>
      </c>
      <c r="B312" s="406">
        <f t="shared" si="88"/>
        <v>5.5643835616438356E-3</v>
      </c>
      <c r="C312" s="197">
        <f t="shared" si="89"/>
        <v>24</v>
      </c>
      <c r="D312" s="290">
        <v>279</v>
      </c>
      <c r="E312" s="300">
        <f t="shared" si="100"/>
        <v>0</v>
      </c>
      <c r="F312" s="292">
        <f t="shared" si="90"/>
        <v>0</v>
      </c>
      <c r="G312" s="292">
        <f t="shared" si="91"/>
        <v>0</v>
      </c>
      <c r="H312" s="293">
        <f t="shared" si="92"/>
        <v>0</v>
      </c>
      <c r="I312" s="301">
        <f t="shared" si="101"/>
        <v>0</v>
      </c>
      <c r="J312" s="510">
        <f t="shared" si="93"/>
        <v>0</v>
      </c>
      <c r="K312" s="292">
        <f t="shared" si="94"/>
        <v>0</v>
      </c>
      <c r="L312" s="321">
        <f t="shared" si="104"/>
        <v>0</v>
      </c>
      <c r="M312" s="300">
        <f t="shared" si="102"/>
        <v>0</v>
      </c>
      <c r="N312" s="292">
        <f t="shared" si="95"/>
        <v>0</v>
      </c>
      <c r="O312" s="292">
        <f t="shared" si="96"/>
        <v>0</v>
      </c>
      <c r="P312" s="293">
        <f t="shared" si="86"/>
        <v>0</v>
      </c>
      <c r="Q312" s="301">
        <f t="shared" si="103"/>
        <v>0</v>
      </c>
      <c r="R312" s="292">
        <f t="shared" si="97"/>
        <v>0</v>
      </c>
      <c r="S312" s="292">
        <f t="shared" si="98"/>
        <v>0</v>
      </c>
      <c r="T312" s="321">
        <f t="shared" si="87"/>
        <v>0</v>
      </c>
      <c r="U312" s="134"/>
      <c r="V312" s="134"/>
      <c r="W312" s="134"/>
      <c r="X312" s="134"/>
    </row>
    <row r="313" spans="1:24" s="1" customFormat="1" ht="15" customHeight="1">
      <c r="A313" s="409">
        <f t="shared" si="99"/>
        <v>6.7699999999999996E-2</v>
      </c>
      <c r="B313" s="406">
        <f t="shared" si="88"/>
        <v>5.5643835616438356E-3</v>
      </c>
      <c r="C313" s="197">
        <f t="shared" si="89"/>
        <v>24</v>
      </c>
      <c r="D313" s="290">
        <v>280</v>
      </c>
      <c r="E313" s="300">
        <f t="shared" si="100"/>
        <v>0</v>
      </c>
      <c r="F313" s="292">
        <f t="shared" si="90"/>
        <v>0</v>
      </c>
      <c r="G313" s="292">
        <f t="shared" si="91"/>
        <v>0</v>
      </c>
      <c r="H313" s="293">
        <f t="shared" si="92"/>
        <v>0</v>
      </c>
      <c r="I313" s="301">
        <f t="shared" si="101"/>
        <v>0</v>
      </c>
      <c r="J313" s="510">
        <f t="shared" si="93"/>
        <v>0</v>
      </c>
      <c r="K313" s="292">
        <f t="shared" si="94"/>
        <v>0</v>
      </c>
      <c r="L313" s="321">
        <f t="shared" si="104"/>
        <v>0</v>
      </c>
      <c r="M313" s="300">
        <f t="shared" si="102"/>
        <v>0</v>
      </c>
      <c r="N313" s="292">
        <f t="shared" si="95"/>
        <v>0</v>
      </c>
      <c r="O313" s="292">
        <f t="shared" si="96"/>
        <v>0</v>
      </c>
      <c r="P313" s="293">
        <f t="shared" si="86"/>
        <v>0</v>
      </c>
      <c r="Q313" s="301">
        <f t="shared" si="103"/>
        <v>0</v>
      </c>
      <c r="R313" s="292">
        <f t="shared" si="97"/>
        <v>0</v>
      </c>
      <c r="S313" s="292">
        <f t="shared" si="98"/>
        <v>0</v>
      </c>
      <c r="T313" s="321">
        <f t="shared" si="87"/>
        <v>0</v>
      </c>
      <c r="U313" s="134"/>
      <c r="V313" s="134"/>
      <c r="W313" s="134"/>
      <c r="X313" s="134"/>
    </row>
    <row r="314" spans="1:24" s="1" customFormat="1" ht="15" customHeight="1">
      <c r="A314" s="409">
        <f t="shared" si="99"/>
        <v>6.7699999999999996E-2</v>
      </c>
      <c r="B314" s="406">
        <f t="shared" si="88"/>
        <v>5.5643835616438356E-3</v>
      </c>
      <c r="C314" s="197">
        <f t="shared" si="89"/>
        <v>24</v>
      </c>
      <c r="D314" s="290">
        <v>281</v>
      </c>
      <c r="E314" s="300">
        <f t="shared" si="100"/>
        <v>0</v>
      </c>
      <c r="F314" s="292">
        <f t="shared" si="90"/>
        <v>0</v>
      </c>
      <c r="G314" s="292">
        <f t="shared" si="91"/>
        <v>0</v>
      </c>
      <c r="H314" s="293">
        <f t="shared" si="92"/>
        <v>0</v>
      </c>
      <c r="I314" s="301">
        <f t="shared" si="101"/>
        <v>0</v>
      </c>
      <c r="J314" s="510">
        <f t="shared" si="93"/>
        <v>0</v>
      </c>
      <c r="K314" s="292">
        <f t="shared" si="94"/>
        <v>0</v>
      </c>
      <c r="L314" s="321">
        <f t="shared" si="104"/>
        <v>0</v>
      </c>
      <c r="M314" s="300">
        <f t="shared" si="102"/>
        <v>0</v>
      </c>
      <c r="N314" s="292">
        <f t="shared" si="95"/>
        <v>0</v>
      </c>
      <c r="O314" s="292">
        <f t="shared" si="96"/>
        <v>0</v>
      </c>
      <c r="P314" s="293">
        <f t="shared" si="86"/>
        <v>0</v>
      </c>
      <c r="Q314" s="301">
        <f t="shared" si="103"/>
        <v>0</v>
      </c>
      <c r="R314" s="292">
        <f t="shared" si="97"/>
        <v>0</v>
      </c>
      <c r="S314" s="292">
        <f t="shared" si="98"/>
        <v>0</v>
      </c>
      <c r="T314" s="321">
        <f t="shared" si="87"/>
        <v>0</v>
      </c>
      <c r="U314" s="134"/>
      <c r="V314" s="134"/>
      <c r="W314" s="134"/>
      <c r="X314" s="134"/>
    </row>
    <row r="315" spans="1:24" s="1" customFormat="1" ht="15" customHeight="1">
      <c r="A315" s="409">
        <f t="shared" si="99"/>
        <v>6.7699999999999996E-2</v>
      </c>
      <c r="B315" s="406">
        <f t="shared" si="88"/>
        <v>5.5643835616438356E-3</v>
      </c>
      <c r="C315" s="197">
        <f t="shared" si="89"/>
        <v>24</v>
      </c>
      <c r="D315" s="290">
        <v>282</v>
      </c>
      <c r="E315" s="300">
        <f t="shared" si="100"/>
        <v>0</v>
      </c>
      <c r="F315" s="292">
        <f t="shared" si="90"/>
        <v>0</v>
      </c>
      <c r="G315" s="292">
        <f t="shared" si="91"/>
        <v>0</v>
      </c>
      <c r="H315" s="293">
        <f t="shared" si="92"/>
        <v>0</v>
      </c>
      <c r="I315" s="301">
        <f t="shared" si="101"/>
        <v>0</v>
      </c>
      <c r="J315" s="510">
        <f t="shared" si="93"/>
        <v>0</v>
      </c>
      <c r="K315" s="292">
        <f t="shared" si="94"/>
        <v>0</v>
      </c>
      <c r="L315" s="321">
        <f t="shared" si="104"/>
        <v>0</v>
      </c>
      <c r="M315" s="300">
        <f t="shared" si="102"/>
        <v>0</v>
      </c>
      <c r="N315" s="292">
        <f t="shared" si="95"/>
        <v>0</v>
      </c>
      <c r="O315" s="292">
        <f t="shared" si="96"/>
        <v>0</v>
      </c>
      <c r="P315" s="293">
        <f t="shared" si="86"/>
        <v>0</v>
      </c>
      <c r="Q315" s="301">
        <f t="shared" si="103"/>
        <v>0</v>
      </c>
      <c r="R315" s="292">
        <f t="shared" si="97"/>
        <v>0</v>
      </c>
      <c r="S315" s="292">
        <f t="shared" si="98"/>
        <v>0</v>
      </c>
      <c r="T315" s="321">
        <f t="shared" si="87"/>
        <v>0</v>
      </c>
      <c r="U315" s="134"/>
      <c r="V315" s="134"/>
      <c r="W315" s="134"/>
      <c r="X315" s="134"/>
    </row>
    <row r="316" spans="1:24" s="1" customFormat="1" ht="15" customHeight="1">
      <c r="A316" s="409">
        <f t="shared" si="99"/>
        <v>6.7699999999999996E-2</v>
      </c>
      <c r="B316" s="406">
        <f t="shared" si="88"/>
        <v>5.5643835616438356E-3</v>
      </c>
      <c r="C316" s="197">
        <f t="shared" si="89"/>
        <v>24</v>
      </c>
      <c r="D316" s="290">
        <v>283</v>
      </c>
      <c r="E316" s="300">
        <f t="shared" si="100"/>
        <v>0</v>
      </c>
      <c r="F316" s="292">
        <f t="shared" si="90"/>
        <v>0</v>
      </c>
      <c r="G316" s="292">
        <f t="shared" si="91"/>
        <v>0</v>
      </c>
      <c r="H316" s="293">
        <f t="shared" si="92"/>
        <v>0</v>
      </c>
      <c r="I316" s="301">
        <f t="shared" si="101"/>
        <v>0</v>
      </c>
      <c r="J316" s="510">
        <f t="shared" si="93"/>
        <v>0</v>
      </c>
      <c r="K316" s="292">
        <f t="shared" si="94"/>
        <v>0</v>
      </c>
      <c r="L316" s="321">
        <f t="shared" si="104"/>
        <v>0</v>
      </c>
      <c r="M316" s="300">
        <f t="shared" si="102"/>
        <v>0</v>
      </c>
      <c r="N316" s="292">
        <f t="shared" si="95"/>
        <v>0</v>
      </c>
      <c r="O316" s="292">
        <f t="shared" si="96"/>
        <v>0</v>
      </c>
      <c r="P316" s="293">
        <f t="shared" si="86"/>
        <v>0</v>
      </c>
      <c r="Q316" s="301">
        <f t="shared" si="103"/>
        <v>0</v>
      </c>
      <c r="R316" s="292">
        <f t="shared" si="97"/>
        <v>0</v>
      </c>
      <c r="S316" s="292">
        <f t="shared" si="98"/>
        <v>0</v>
      </c>
      <c r="T316" s="321">
        <f t="shared" si="87"/>
        <v>0</v>
      </c>
      <c r="U316" s="134"/>
      <c r="V316" s="134"/>
      <c r="W316" s="134"/>
      <c r="X316" s="134"/>
    </row>
    <row r="317" spans="1:24" s="1" customFormat="1" ht="15" customHeight="1">
      <c r="A317" s="409">
        <f t="shared" si="99"/>
        <v>6.7699999999999996E-2</v>
      </c>
      <c r="B317" s="406">
        <f t="shared" si="88"/>
        <v>5.5643835616438356E-3</v>
      </c>
      <c r="C317" s="197">
        <f t="shared" si="89"/>
        <v>24</v>
      </c>
      <c r="D317" s="290">
        <v>284</v>
      </c>
      <c r="E317" s="300">
        <f t="shared" si="100"/>
        <v>0</v>
      </c>
      <c r="F317" s="292">
        <f t="shared" si="90"/>
        <v>0</v>
      </c>
      <c r="G317" s="292">
        <f t="shared" si="91"/>
        <v>0</v>
      </c>
      <c r="H317" s="293">
        <f t="shared" si="92"/>
        <v>0</v>
      </c>
      <c r="I317" s="301">
        <f t="shared" si="101"/>
        <v>0</v>
      </c>
      <c r="J317" s="510">
        <f t="shared" si="93"/>
        <v>0</v>
      </c>
      <c r="K317" s="292">
        <f t="shared" si="94"/>
        <v>0</v>
      </c>
      <c r="L317" s="321">
        <f t="shared" si="104"/>
        <v>0</v>
      </c>
      <c r="M317" s="300">
        <f t="shared" si="102"/>
        <v>0</v>
      </c>
      <c r="N317" s="292">
        <f t="shared" si="95"/>
        <v>0</v>
      </c>
      <c r="O317" s="292">
        <f t="shared" si="96"/>
        <v>0</v>
      </c>
      <c r="P317" s="293">
        <f t="shared" si="86"/>
        <v>0</v>
      </c>
      <c r="Q317" s="301">
        <f t="shared" si="103"/>
        <v>0</v>
      </c>
      <c r="R317" s="292">
        <f t="shared" si="97"/>
        <v>0</v>
      </c>
      <c r="S317" s="292">
        <f t="shared" si="98"/>
        <v>0</v>
      </c>
      <c r="T317" s="321">
        <f t="shared" si="87"/>
        <v>0</v>
      </c>
      <c r="U317" s="134"/>
      <c r="V317" s="134"/>
      <c r="W317" s="134"/>
      <c r="X317" s="134"/>
    </row>
    <row r="318" spans="1:24" s="1" customFormat="1" ht="15" customHeight="1">
      <c r="A318" s="409">
        <f t="shared" si="99"/>
        <v>6.7699999999999996E-2</v>
      </c>
      <c r="B318" s="406">
        <f t="shared" si="88"/>
        <v>5.5643835616438356E-3</v>
      </c>
      <c r="C318" s="197">
        <f t="shared" si="89"/>
        <v>24</v>
      </c>
      <c r="D318" s="290">
        <v>285</v>
      </c>
      <c r="E318" s="300">
        <f t="shared" si="100"/>
        <v>0</v>
      </c>
      <c r="F318" s="292">
        <f t="shared" si="90"/>
        <v>0</v>
      </c>
      <c r="G318" s="292">
        <f t="shared" si="91"/>
        <v>0</v>
      </c>
      <c r="H318" s="293">
        <f t="shared" si="92"/>
        <v>0</v>
      </c>
      <c r="I318" s="301">
        <f t="shared" si="101"/>
        <v>0</v>
      </c>
      <c r="J318" s="510">
        <f t="shared" si="93"/>
        <v>0</v>
      </c>
      <c r="K318" s="292">
        <f t="shared" si="94"/>
        <v>0</v>
      </c>
      <c r="L318" s="321">
        <f t="shared" si="104"/>
        <v>0</v>
      </c>
      <c r="M318" s="300">
        <f t="shared" si="102"/>
        <v>0</v>
      </c>
      <c r="N318" s="292">
        <f t="shared" si="95"/>
        <v>0</v>
      </c>
      <c r="O318" s="292">
        <f t="shared" si="96"/>
        <v>0</v>
      </c>
      <c r="P318" s="293">
        <f t="shared" si="86"/>
        <v>0</v>
      </c>
      <c r="Q318" s="301">
        <f t="shared" si="103"/>
        <v>0</v>
      </c>
      <c r="R318" s="292">
        <f t="shared" si="97"/>
        <v>0</v>
      </c>
      <c r="S318" s="292">
        <f t="shared" si="98"/>
        <v>0</v>
      </c>
      <c r="T318" s="321">
        <f t="shared" si="87"/>
        <v>0</v>
      </c>
      <c r="U318" s="134"/>
      <c r="V318" s="134"/>
      <c r="W318" s="134"/>
      <c r="X318" s="134"/>
    </row>
    <row r="319" spans="1:24" s="1" customFormat="1" ht="15" customHeight="1">
      <c r="A319" s="409">
        <f t="shared" si="99"/>
        <v>6.7699999999999996E-2</v>
      </c>
      <c r="B319" s="406">
        <f t="shared" si="88"/>
        <v>5.5643835616438356E-3</v>
      </c>
      <c r="C319" s="197">
        <f t="shared" si="89"/>
        <v>24</v>
      </c>
      <c r="D319" s="290">
        <v>286</v>
      </c>
      <c r="E319" s="300">
        <f t="shared" si="100"/>
        <v>0</v>
      </c>
      <c r="F319" s="292">
        <f t="shared" si="90"/>
        <v>0</v>
      </c>
      <c r="G319" s="292">
        <f t="shared" si="91"/>
        <v>0</v>
      </c>
      <c r="H319" s="293">
        <f t="shared" si="92"/>
        <v>0</v>
      </c>
      <c r="I319" s="301">
        <f t="shared" si="101"/>
        <v>0</v>
      </c>
      <c r="J319" s="510">
        <f t="shared" si="93"/>
        <v>0</v>
      </c>
      <c r="K319" s="292">
        <f t="shared" si="94"/>
        <v>0</v>
      </c>
      <c r="L319" s="321">
        <f t="shared" si="104"/>
        <v>0</v>
      </c>
      <c r="M319" s="300">
        <f t="shared" si="102"/>
        <v>0</v>
      </c>
      <c r="N319" s="292">
        <f t="shared" si="95"/>
        <v>0</v>
      </c>
      <c r="O319" s="292">
        <f t="shared" si="96"/>
        <v>0</v>
      </c>
      <c r="P319" s="293">
        <f t="shared" si="86"/>
        <v>0</v>
      </c>
      <c r="Q319" s="301">
        <f t="shared" si="103"/>
        <v>0</v>
      </c>
      <c r="R319" s="292">
        <f t="shared" si="97"/>
        <v>0</v>
      </c>
      <c r="S319" s="292">
        <f t="shared" si="98"/>
        <v>0</v>
      </c>
      <c r="T319" s="321">
        <f t="shared" si="87"/>
        <v>0</v>
      </c>
      <c r="U319" s="134"/>
      <c r="V319" s="134"/>
      <c r="W319" s="134"/>
      <c r="X319" s="134"/>
    </row>
    <row r="320" spans="1:24" s="1" customFormat="1" ht="15" customHeight="1">
      <c r="A320" s="409">
        <f t="shared" si="99"/>
        <v>6.7699999999999996E-2</v>
      </c>
      <c r="B320" s="406">
        <f t="shared" si="88"/>
        <v>5.5643835616438356E-3</v>
      </c>
      <c r="C320" s="197">
        <f t="shared" si="89"/>
        <v>24</v>
      </c>
      <c r="D320" s="290">
        <v>287</v>
      </c>
      <c r="E320" s="300">
        <f t="shared" si="100"/>
        <v>0</v>
      </c>
      <c r="F320" s="292">
        <f t="shared" si="90"/>
        <v>0</v>
      </c>
      <c r="G320" s="292">
        <f t="shared" si="91"/>
        <v>0</v>
      </c>
      <c r="H320" s="293">
        <f t="shared" si="92"/>
        <v>0</v>
      </c>
      <c r="I320" s="301">
        <f t="shared" si="101"/>
        <v>0</v>
      </c>
      <c r="J320" s="510">
        <f t="shared" si="93"/>
        <v>0</v>
      </c>
      <c r="K320" s="292">
        <f t="shared" si="94"/>
        <v>0</v>
      </c>
      <c r="L320" s="321">
        <f t="shared" si="104"/>
        <v>0</v>
      </c>
      <c r="M320" s="300">
        <f t="shared" si="102"/>
        <v>0</v>
      </c>
      <c r="N320" s="292">
        <f t="shared" si="95"/>
        <v>0</v>
      </c>
      <c r="O320" s="292">
        <f t="shared" si="96"/>
        <v>0</v>
      </c>
      <c r="P320" s="293">
        <f t="shared" si="86"/>
        <v>0</v>
      </c>
      <c r="Q320" s="301">
        <f t="shared" si="103"/>
        <v>0</v>
      </c>
      <c r="R320" s="292">
        <f t="shared" si="97"/>
        <v>0</v>
      </c>
      <c r="S320" s="292">
        <f t="shared" si="98"/>
        <v>0</v>
      </c>
      <c r="T320" s="321">
        <f t="shared" si="87"/>
        <v>0</v>
      </c>
      <c r="U320" s="134"/>
      <c r="V320" s="134"/>
      <c r="W320" s="134"/>
      <c r="X320" s="134"/>
    </row>
    <row r="321" spans="1:24" s="1" customFormat="1" ht="15" customHeight="1">
      <c r="A321" s="409">
        <f t="shared" si="99"/>
        <v>6.7699999999999996E-2</v>
      </c>
      <c r="B321" s="406">
        <f t="shared" si="88"/>
        <v>5.5643835616438356E-3</v>
      </c>
      <c r="C321" s="197">
        <f t="shared" si="89"/>
        <v>24</v>
      </c>
      <c r="D321" s="290">
        <v>288</v>
      </c>
      <c r="E321" s="300">
        <f t="shared" si="100"/>
        <v>0</v>
      </c>
      <c r="F321" s="292">
        <f t="shared" si="90"/>
        <v>0</v>
      </c>
      <c r="G321" s="292">
        <f t="shared" si="91"/>
        <v>0</v>
      </c>
      <c r="H321" s="293">
        <f t="shared" si="92"/>
        <v>0</v>
      </c>
      <c r="I321" s="301">
        <f t="shared" si="101"/>
        <v>0</v>
      </c>
      <c r="J321" s="510">
        <f t="shared" si="93"/>
        <v>0</v>
      </c>
      <c r="K321" s="292">
        <f t="shared" si="94"/>
        <v>0</v>
      </c>
      <c r="L321" s="321">
        <f t="shared" si="104"/>
        <v>0</v>
      </c>
      <c r="M321" s="300">
        <f t="shared" si="102"/>
        <v>0</v>
      </c>
      <c r="N321" s="292">
        <f t="shared" si="95"/>
        <v>0</v>
      </c>
      <c r="O321" s="292">
        <f t="shared" si="96"/>
        <v>0</v>
      </c>
      <c r="P321" s="293">
        <f t="shared" si="86"/>
        <v>0</v>
      </c>
      <c r="Q321" s="301">
        <f t="shared" si="103"/>
        <v>0</v>
      </c>
      <c r="R321" s="292">
        <f t="shared" si="97"/>
        <v>0</v>
      </c>
      <c r="S321" s="292">
        <f t="shared" si="98"/>
        <v>0</v>
      </c>
      <c r="T321" s="321">
        <f t="shared" si="87"/>
        <v>0</v>
      </c>
      <c r="U321" s="134"/>
      <c r="V321" s="134"/>
      <c r="W321" s="134"/>
      <c r="X321" s="134"/>
    </row>
    <row r="322" spans="1:24" s="1" customFormat="1" ht="15" customHeight="1">
      <c r="A322" s="409">
        <f t="shared" si="99"/>
        <v>6.7699999999999996E-2</v>
      </c>
      <c r="B322" s="406">
        <f t="shared" si="88"/>
        <v>5.5643835616438356E-3</v>
      </c>
      <c r="C322" s="197">
        <f t="shared" si="89"/>
        <v>25</v>
      </c>
      <c r="D322" s="290">
        <v>289</v>
      </c>
      <c r="E322" s="300">
        <f t="shared" si="100"/>
        <v>0</v>
      </c>
      <c r="F322" s="292">
        <f t="shared" si="90"/>
        <v>0</v>
      </c>
      <c r="G322" s="292">
        <f t="shared" si="91"/>
        <v>0</v>
      </c>
      <c r="H322" s="293">
        <f t="shared" si="92"/>
        <v>0</v>
      </c>
      <c r="I322" s="301">
        <f t="shared" si="101"/>
        <v>0</v>
      </c>
      <c r="J322" s="510">
        <f t="shared" si="93"/>
        <v>0</v>
      </c>
      <c r="K322" s="292">
        <f t="shared" si="94"/>
        <v>0</v>
      </c>
      <c r="L322" s="321">
        <f t="shared" si="104"/>
        <v>0</v>
      </c>
      <c r="M322" s="300">
        <f t="shared" si="102"/>
        <v>0</v>
      </c>
      <c r="N322" s="292">
        <f t="shared" si="95"/>
        <v>0</v>
      </c>
      <c r="O322" s="292">
        <f t="shared" si="96"/>
        <v>0</v>
      </c>
      <c r="P322" s="293">
        <f t="shared" si="86"/>
        <v>0</v>
      </c>
      <c r="Q322" s="301">
        <f t="shared" si="103"/>
        <v>0</v>
      </c>
      <c r="R322" s="292">
        <f t="shared" si="97"/>
        <v>0</v>
      </c>
      <c r="S322" s="292">
        <f t="shared" si="98"/>
        <v>0</v>
      </c>
      <c r="T322" s="321">
        <f t="shared" si="87"/>
        <v>0</v>
      </c>
      <c r="U322" s="134"/>
      <c r="V322" s="134"/>
      <c r="W322" s="134"/>
      <c r="X322" s="134"/>
    </row>
    <row r="323" spans="1:24" s="1" customFormat="1" ht="15" customHeight="1">
      <c r="A323" s="409">
        <f t="shared" si="99"/>
        <v>6.7699999999999996E-2</v>
      </c>
      <c r="B323" s="406">
        <f t="shared" si="88"/>
        <v>5.5643835616438356E-3</v>
      </c>
      <c r="C323" s="197">
        <f t="shared" si="89"/>
        <v>25</v>
      </c>
      <c r="D323" s="290">
        <v>290</v>
      </c>
      <c r="E323" s="300">
        <f t="shared" si="100"/>
        <v>0</v>
      </c>
      <c r="F323" s="292">
        <f t="shared" si="90"/>
        <v>0</v>
      </c>
      <c r="G323" s="292">
        <f t="shared" si="91"/>
        <v>0</v>
      </c>
      <c r="H323" s="293">
        <f t="shared" si="92"/>
        <v>0</v>
      </c>
      <c r="I323" s="301">
        <f t="shared" si="101"/>
        <v>0</v>
      </c>
      <c r="J323" s="510">
        <f t="shared" si="93"/>
        <v>0</v>
      </c>
      <c r="K323" s="292">
        <f t="shared" si="94"/>
        <v>0</v>
      </c>
      <c r="L323" s="321">
        <f t="shared" si="104"/>
        <v>0</v>
      </c>
      <c r="M323" s="300">
        <f t="shared" si="102"/>
        <v>0</v>
      </c>
      <c r="N323" s="292">
        <f t="shared" si="95"/>
        <v>0</v>
      </c>
      <c r="O323" s="292">
        <f t="shared" si="96"/>
        <v>0</v>
      </c>
      <c r="P323" s="293">
        <f t="shared" si="86"/>
        <v>0</v>
      </c>
      <c r="Q323" s="301">
        <f t="shared" si="103"/>
        <v>0</v>
      </c>
      <c r="R323" s="292">
        <f t="shared" si="97"/>
        <v>0</v>
      </c>
      <c r="S323" s="292">
        <f t="shared" si="98"/>
        <v>0</v>
      </c>
      <c r="T323" s="321">
        <f t="shared" si="87"/>
        <v>0</v>
      </c>
      <c r="U323" s="134"/>
      <c r="V323" s="134"/>
      <c r="W323" s="134"/>
      <c r="X323" s="134"/>
    </row>
    <row r="324" spans="1:24" s="1" customFormat="1" ht="15" customHeight="1">
      <c r="A324" s="409">
        <f t="shared" si="99"/>
        <v>6.7699999999999996E-2</v>
      </c>
      <c r="B324" s="406">
        <f t="shared" si="88"/>
        <v>5.5643835616438356E-3</v>
      </c>
      <c r="C324" s="197">
        <f t="shared" si="89"/>
        <v>25</v>
      </c>
      <c r="D324" s="290">
        <v>291</v>
      </c>
      <c r="E324" s="300">
        <f t="shared" si="100"/>
        <v>0</v>
      </c>
      <c r="F324" s="292">
        <f t="shared" si="90"/>
        <v>0</v>
      </c>
      <c r="G324" s="292">
        <f t="shared" si="91"/>
        <v>0</v>
      </c>
      <c r="H324" s="293">
        <f t="shared" si="92"/>
        <v>0</v>
      </c>
      <c r="I324" s="301">
        <f t="shared" si="101"/>
        <v>0</v>
      </c>
      <c r="J324" s="510">
        <f t="shared" si="93"/>
        <v>0</v>
      </c>
      <c r="K324" s="292">
        <f t="shared" si="94"/>
        <v>0</v>
      </c>
      <c r="L324" s="321">
        <f t="shared" si="104"/>
        <v>0</v>
      </c>
      <c r="M324" s="300">
        <f t="shared" si="102"/>
        <v>0</v>
      </c>
      <c r="N324" s="292">
        <f t="shared" si="95"/>
        <v>0</v>
      </c>
      <c r="O324" s="292">
        <f t="shared" si="96"/>
        <v>0</v>
      </c>
      <c r="P324" s="293">
        <f t="shared" si="86"/>
        <v>0</v>
      </c>
      <c r="Q324" s="301">
        <f t="shared" si="103"/>
        <v>0</v>
      </c>
      <c r="R324" s="292">
        <f t="shared" si="97"/>
        <v>0</v>
      </c>
      <c r="S324" s="292">
        <f t="shared" si="98"/>
        <v>0</v>
      </c>
      <c r="T324" s="321">
        <f t="shared" si="87"/>
        <v>0</v>
      </c>
      <c r="U324" s="134"/>
      <c r="V324" s="134"/>
      <c r="W324" s="134"/>
      <c r="X324" s="134"/>
    </row>
    <row r="325" spans="1:24" s="1" customFormat="1" ht="15" customHeight="1">
      <c r="A325" s="409">
        <f t="shared" si="99"/>
        <v>6.7699999999999996E-2</v>
      </c>
      <c r="B325" s="406">
        <f t="shared" si="88"/>
        <v>5.5643835616438356E-3</v>
      </c>
      <c r="C325" s="197">
        <f t="shared" si="89"/>
        <v>25</v>
      </c>
      <c r="D325" s="290">
        <v>292</v>
      </c>
      <c r="E325" s="300">
        <f t="shared" si="100"/>
        <v>0</v>
      </c>
      <c r="F325" s="292">
        <f t="shared" si="90"/>
        <v>0</v>
      </c>
      <c r="G325" s="292">
        <f t="shared" si="91"/>
        <v>0</v>
      </c>
      <c r="H325" s="293">
        <f t="shared" si="92"/>
        <v>0</v>
      </c>
      <c r="I325" s="301">
        <f t="shared" si="101"/>
        <v>0</v>
      </c>
      <c r="J325" s="510">
        <f t="shared" si="93"/>
        <v>0</v>
      </c>
      <c r="K325" s="292">
        <f t="shared" si="94"/>
        <v>0</v>
      </c>
      <c r="L325" s="321">
        <f t="shared" si="104"/>
        <v>0</v>
      </c>
      <c r="M325" s="300">
        <f t="shared" si="102"/>
        <v>0</v>
      </c>
      <c r="N325" s="292">
        <f t="shared" si="95"/>
        <v>0</v>
      </c>
      <c r="O325" s="292">
        <f t="shared" si="96"/>
        <v>0</v>
      </c>
      <c r="P325" s="293">
        <f t="shared" si="86"/>
        <v>0</v>
      </c>
      <c r="Q325" s="301">
        <f t="shared" si="103"/>
        <v>0</v>
      </c>
      <c r="R325" s="292">
        <f t="shared" si="97"/>
        <v>0</v>
      </c>
      <c r="S325" s="292">
        <f t="shared" si="98"/>
        <v>0</v>
      </c>
      <c r="T325" s="321">
        <f t="shared" si="87"/>
        <v>0</v>
      </c>
      <c r="U325" s="134"/>
      <c r="V325" s="134"/>
      <c r="W325" s="134"/>
      <c r="X325" s="134"/>
    </row>
    <row r="326" spans="1:24" s="1" customFormat="1" ht="15" customHeight="1">
      <c r="A326" s="409">
        <f t="shared" si="99"/>
        <v>6.7699999999999996E-2</v>
      </c>
      <c r="B326" s="406">
        <f t="shared" si="88"/>
        <v>5.5643835616438356E-3</v>
      </c>
      <c r="C326" s="197">
        <f t="shared" si="89"/>
        <v>25</v>
      </c>
      <c r="D326" s="290">
        <v>293</v>
      </c>
      <c r="E326" s="300">
        <f t="shared" si="100"/>
        <v>0</v>
      </c>
      <c r="F326" s="292">
        <f t="shared" si="90"/>
        <v>0</v>
      </c>
      <c r="G326" s="292">
        <f t="shared" si="91"/>
        <v>0</v>
      </c>
      <c r="H326" s="293">
        <f t="shared" si="92"/>
        <v>0</v>
      </c>
      <c r="I326" s="301">
        <f t="shared" si="101"/>
        <v>0</v>
      </c>
      <c r="J326" s="510">
        <f t="shared" si="93"/>
        <v>0</v>
      </c>
      <c r="K326" s="292">
        <f t="shared" si="94"/>
        <v>0</v>
      </c>
      <c r="L326" s="321">
        <f t="shared" si="104"/>
        <v>0</v>
      </c>
      <c r="M326" s="300">
        <f t="shared" si="102"/>
        <v>0</v>
      </c>
      <c r="N326" s="292">
        <f t="shared" si="95"/>
        <v>0</v>
      </c>
      <c r="O326" s="292">
        <f t="shared" si="96"/>
        <v>0</v>
      </c>
      <c r="P326" s="293">
        <f t="shared" si="86"/>
        <v>0</v>
      </c>
      <c r="Q326" s="301">
        <f t="shared" si="103"/>
        <v>0</v>
      </c>
      <c r="R326" s="292">
        <f t="shared" si="97"/>
        <v>0</v>
      </c>
      <c r="S326" s="292">
        <f t="shared" si="98"/>
        <v>0</v>
      </c>
      <c r="T326" s="321">
        <f t="shared" si="87"/>
        <v>0</v>
      </c>
      <c r="U326" s="134"/>
      <c r="V326" s="134"/>
      <c r="W326" s="134"/>
      <c r="X326" s="134"/>
    </row>
    <row r="327" spans="1:24" s="1" customFormat="1" ht="15" customHeight="1">
      <c r="A327" s="409">
        <f t="shared" si="99"/>
        <v>6.7699999999999996E-2</v>
      </c>
      <c r="B327" s="406">
        <f t="shared" si="88"/>
        <v>5.5643835616438356E-3</v>
      </c>
      <c r="C327" s="197">
        <f t="shared" si="89"/>
        <v>25</v>
      </c>
      <c r="D327" s="290">
        <v>294</v>
      </c>
      <c r="E327" s="300">
        <f t="shared" si="100"/>
        <v>0</v>
      </c>
      <c r="F327" s="292">
        <f t="shared" si="90"/>
        <v>0</v>
      </c>
      <c r="G327" s="292">
        <f t="shared" si="91"/>
        <v>0</v>
      </c>
      <c r="H327" s="293">
        <f t="shared" si="92"/>
        <v>0</v>
      </c>
      <c r="I327" s="301">
        <f t="shared" si="101"/>
        <v>0</v>
      </c>
      <c r="J327" s="510">
        <f t="shared" si="93"/>
        <v>0</v>
      </c>
      <c r="K327" s="292">
        <f t="shared" si="94"/>
        <v>0</v>
      </c>
      <c r="L327" s="321">
        <f t="shared" si="104"/>
        <v>0</v>
      </c>
      <c r="M327" s="300">
        <f t="shared" si="102"/>
        <v>0</v>
      </c>
      <c r="N327" s="292">
        <f t="shared" si="95"/>
        <v>0</v>
      </c>
      <c r="O327" s="292">
        <f t="shared" si="96"/>
        <v>0</v>
      </c>
      <c r="P327" s="293">
        <f t="shared" si="86"/>
        <v>0</v>
      </c>
      <c r="Q327" s="301">
        <f t="shared" si="103"/>
        <v>0</v>
      </c>
      <c r="R327" s="292">
        <f t="shared" si="97"/>
        <v>0</v>
      </c>
      <c r="S327" s="292">
        <f t="shared" si="98"/>
        <v>0</v>
      </c>
      <c r="T327" s="321">
        <f t="shared" si="87"/>
        <v>0</v>
      </c>
      <c r="U327" s="134"/>
      <c r="V327" s="134"/>
      <c r="W327" s="134"/>
      <c r="X327" s="134"/>
    </row>
    <row r="328" spans="1:24" s="1" customFormat="1" ht="15" customHeight="1">
      <c r="A328" s="409">
        <f t="shared" si="99"/>
        <v>6.7699999999999996E-2</v>
      </c>
      <c r="B328" s="406">
        <f t="shared" si="88"/>
        <v>5.5643835616438356E-3</v>
      </c>
      <c r="C328" s="197">
        <f t="shared" si="89"/>
        <v>25</v>
      </c>
      <c r="D328" s="290">
        <v>295</v>
      </c>
      <c r="E328" s="300">
        <f t="shared" si="100"/>
        <v>0</v>
      </c>
      <c r="F328" s="292">
        <f t="shared" si="90"/>
        <v>0</v>
      </c>
      <c r="G328" s="292">
        <f t="shared" si="91"/>
        <v>0</v>
      </c>
      <c r="H328" s="293">
        <f t="shared" si="92"/>
        <v>0</v>
      </c>
      <c r="I328" s="301">
        <f t="shared" si="101"/>
        <v>0</v>
      </c>
      <c r="J328" s="510">
        <f t="shared" si="93"/>
        <v>0</v>
      </c>
      <c r="K328" s="292">
        <f t="shared" si="94"/>
        <v>0</v>
      </c>
      <c r="L328" s="321">
        <f t="shared" si="104"/>
        <v>0</v>
      </c>
      <c r="M328" s="300">
        <f t="shared" si="102"/>
        <v>0</v>
      </c>
      <c r="N328" s="292">
        <f t="shared" si="95"/>
        <v>0</v>
      </c>
      <c r="O328" s="292">
        <f t="shared" si="96"/>
        <v>0</v>
      </c>
      <c r="P328" s="293">
        <f t="shared" si="86"/>
        <v>0</v>
      </c>
      <c r="Q328" s="301">
        <f t="shared" si="103"/>
        <v>0</v>
      </c>
      <c r="R328" s="292">
        <f t="shared" si="97"/>
        <v>0</v>
      </c>
      <c r="S328" s="292">
        <f t="shared" si="98"/>
        <v>0</v>
      </c>
      <c r="T328" s="321">
        <f t="shared" si="87"/>
        <v>0</v>
      </c>
      <c r="U328" s="134"/>
      <c r="V328" s="134"/>
      <c r="W328" s="134"/>
      <c r="X328" s="134"/>
    </row>
    <row r="329" spans="1:24" s="1" customFormat="1" ht="15" customHeight="1">
      <c r="A329" s="409">
        <f t="shared" si="99"/>
        <v>6.7699999999999996E-2</v>
      </c>
      <c r="B329" s="406">
        <f t="shared" si="88"/>
        <v>5.5643835616438356E-3</v>
      </c>
      <c r="C329" s="197">
        <f t="shared" si="89"/>
        <v>25</v>
      </c>
      <c r="D329" s="290">
        <v>296</v>
      </c>
      <c r="E329" s="300">
        <f t="shared" si="100"/>
        <v>0</v>
      </c>
      <c r="F329" s="292">
        <f t="shared" si="90"/>
        <v>0</v>
      </c>
      <c r="G329" s="292">
        <f t="shared" si="91"/>
        <v>0</v>
      </c>
      <c r="H329" s="293">
        <f t="shared" si="92"/>
        <v>0</v>
      </c>
      <c r="I329" s="301">
        <f t="shared" si="101"/>
        <v>0</v>
      </c>
      <c r="J329" s="510">
        <f t="shared" si="93"/>
        <v>0</v>
      </c>
      <c r="K329" s="292">
        <f t="shared" si="94"/>
        <v>0</v>
      </c>
      <c r="L329" s="321">
        <f t="shared" si="104"/>
        <v>0</v>
      </c>
      <c r="M329" s="300">
        <f t="shared" si="102"/>
        <v>0</v>
      </c>
      <c r="N329" s="292">
        <f t="shared" si="95"/>
        <v>0</v>
      </c>
      <c r="O329" s="292">
        <f t="shared" si="96"/>
        <v>0</v>
      </c>
      <c r="P329" s="293">
        <f t="shared" si="86"/>
        <v>0</v>
      </c>
      <c r="Q329" s="301">
        <f t="shared" si="103"/>
        <v>0</v>
      </c>
      <c r="R329" s="292">
        <f t="shared" si="97"/>
        <v>0</v>
      </c>
      <c r="S329" s="292">
        <f t="shared" si="98"/>
        <v>0</v>
      </c>
      <c r="T329" s="321">
        <f t="shared" si="87"/>
        <v>0</v>
      </c>
      <c r="U329" s="134"/>
      <c r="V329" s="134"/>
      <c r="W329" s="134"/>
      <c r="X329" s="134"/>
    </row>
    <row r="330" spans="1:24" s="1" customFormat="1" ht="15" customHeight="1">
      <c r="A330" s="409">
        <f t="shared" si="99"/>
        <v>6.7699999999999996E-2</v>
      </c>
      <c r="B330" s="406">
        <f t="shared" si="88"/>
        <v>5.5643835616438356E-3</v>
      </c>
      <c r="C330" s="197">
        <f t="shared" si="89"/>
        <v>25</v>
      </c>
      <c r="D330" s="290">
        <v>297</v>
      </c>
      <c r="E330" s="300">
        <f t="shared" si="100"/>
        <v>0</v>
      </c>
      <c r="F330" s="292">
        <f t="shared" si="90"/>
        <v>0</v>
      </c>
      <c r="G330" s="292">
        <f t="shared" si="91"/>
        <v>0</v>
      </c>
      <c r="H330" s="293">
        <f t="shared" si="92"/>
        <v>0</v>
      </c>
      <c r="I330" s="301">
        <f t="shared" si="101"/>
        <v>0</v>
      </c>
      <c r="J330" s="510">
        <f t="shared" si="93"/>
        <v>0</v>
      </c>
      <c r="K330" s="292">
        <f t="shared" si="94"/>
        <v>0</v>
      </c>
      <c r="L330" s="321">
        <f t="shared" si="104"/>
        <v>0</v>
      </c>
      <c r="M330" s="300">
        <f t="shared" si="102"/>
        <v>0</v>
      </c>
      <c r="N330" s="292">
        <f t="shared" si="95"/>
        <v>0</v>
      </c>
      <c r="O330" s="292">
        <f t="shared" si="96"/>
        <v>0</v>
      </c>
      <c r="P330" s="293">
        <f t="shared" si="86"/>
        <v>0</v>
      </c>
      <c r="Q330" s="301">
        <f t="shared" si="103"/>
        <v>0</v>
      </c>
      <c r="R330" s="292">
        <f t="shared" si="97"/>
        <v>0</v>
      </c>
      <c r="S330" s="292">
        <f t="shared" si="98"/>
        <v>0</v>
      </c>
      <c r="T330" s="321">
        <f t="shared" si="87"/>
        <v>0</v>
      </c>
      <c r="U330" s="134"/>
      <c r="V330" s="134"/>
      <c r="W330" s="134"/>
      <c r="X330" s="134"/>
    </row>
    <row r="331" spans="1:24" s="1" customFormat="1" ht="15" customHeight="1">
      <c r="A331" s="409">
        <f t="shared" si="99"/>
        <v>6.7699999999999996E-2</v>
      </c>
      <c r="B331" s="406">
        <f t="shared" si="88"/>
        <v>5.5643835616438356E-3</v>
      </c>
      <c r="C331" s="197">
        <f t="shared" si="89"/>
        <v>25</v>
      </c>
      <c r="D331" s="290">
        <v>298</v>
      </c>
      <c r="E331" s="300">
        <f t="shared" si="100"/>
        <v>0</v>
      </c>
      <c r="F331" s="292">
        <f t="shared" si="90"/>
        <v>0</v>
      </c>
      <c r="G331" s="292">
        <f t="shared" si="91"/>
        <v>0</v>
      </c>
      <c r="H331" s="293">
        <f t="shared" si="92"/>
        <v>0</v>
      </c>
      <c r="I331" s="301">
        <f t="shared" si="101"/>
        <v>0</v>
      </c>
      <c r="J331" s="510">
        <f t="shared" si="93"/>
        <v>0</v>
      </c>
      <c r="K331" s="292">
        <f t="shared" si="94"/>
        <v>0</v>
      </c>
      <c r="L331" s="321">
        <f t="shared" si="104"/>
        <v>0</v>
      </c>
      <c r="M331" s="300">
        <f t="shared" si="102"/>
        <v>0</v>
      </c>
      <c r="N331" s="292">
        <f t="shared" si="95"/>
        <v>0</v>
      </c>
      <c r="O331" s="292">
        <f t="shared" si="96"/>
        <v>0</v>
      </c>
      <c r="P331" s="293">
        <f t="shared" si="86"/>
        <v>0</v>
      </c>
      <c r="Q331" s="301">
        <f t="shared" si="103"/>
        <v>0</v>
      </c>
      <c r="R331" s="292">
        <f t="shared" si="97"/>
        <v>0</v>
      </c>
      <c r="S331" s="292">
        <f t="shared" si="98"/>
        <v>0</v>
      </c>
      <c r="T331" s="321">
        <f t="shared" si="87"/>
        <v>0</v>
      </c>
      <c r="U331" s="134"/>
      <c r="V331" s="134"/>
      <c r="W331" s="134"/>
      <c r="X331" s="134"/>
    </row>
    <row r="332" spans="1:24" s="1" customFormat="1" ht="15" customHeight="1">
      <c r="A332" s="409">
        <f t="shared" si="99"/>
        <v>6.7699999999999996E-2</v>
      </c>
      <c r="B332" s="406">
        <f t="shared" si="88"/>
        <v>5.5643835616438356E-3</v>
      </c>
      <c r="C332" s="197">
        <f t="shared" si="89"/>
        <v>25</v>
      </c>
      <c r="D332" s="290">
        <v>299</v>
      </c>
      <c r="E332" s="300">
        <f t="shared" si="100"/>
        <v>0</v>
      </c>
      <c r="F332" s="292">
        <f t="shared" si="90"/>
        <v>0</v>
      </c>
      <c r="G332" s="292">
        <f t="shared" si="91"/>
        <v>0</v>
      </c>
      <c r="H332" s="293">
        <f t="shared" si="92"/>
        <v>0</v>
      </c>
      <c r="I332" s="301">
        <f t="shared" si="101"/>
        <v>0</v>
      </c>
      <c r="J332" s="510">
        <f t="shared" si="93"/>
        <v>0</v>
      </c>
      <c r="K332" s="292">
        <f t="shared" si="94"/>
        <v>0</v>
      </c>
      <c r="L332" s="321">
        <f t="shared" si="104"/>
        <v>0</v>
      </c>
      <c r="M332" s="300">
        <f t="shared" si="102"/>
        <v>0</v>
      </c>
      <c r="N332" s="292">
        <f t="shared" si="95"/>
        <v>0</v>
      </c>
      <c r="O332" s="292">
        <f t="shared" si="96"/>
        <v>0</v>
      </c>
      <c r="P332" s="293">
        <f t="shared" si="86"/>
        <v>0</v>
      </c>
      <c r="Q332" s="301">
        <f t="shared" si="103"/>
        <v>0</v>
      </c>
      <c r="R332" s="292">
        <f t="shared" si="97"/>
        <v>0</v>
      </c>
      <c r="S332" s="292">
        <f t="shared" si="98"/>
        <v>0</v>
      </c>
      <c r="T332" s="321">
        <f t="shared" si="87"/>
        <v>0</v>
      </c>
      <c r="U332" s="134"/>
      <c r="V332" s="134"/>
      <c r="W332" s="134"/>
      <c r="X332" s="134"/>
    </row>
    <row r="333" spans="1:24" s="1" customFormat="1" ht="15" customHeight="1">
      <c r="A333" s="409">
        <f t="shared" si="99"/>
        <v>6.7699999999999996E-2</v>
      </c>
      <c r="B333" s="406">
        <f t="shared" si="88"/>
        <v>5.5643835616438356E-3</v>
      </c>
      <c r="C333" s="197">
        <f t="shared" si="89"/>
        <v>25</v>
      </c>
      <c r="D333" s="290">
        <v>300</v>
      </c>
      <c r="E333" s="300">
        <f t="shared" si="100"/>
        <v>0</v>
      </c>
      <c r="F333" s="292">
        <f t="shared" si="90"/>
        <v>0</v>
      </c>
      <c r="G333" s="292">
        <f t="shared" si="91"/>
        <v>0</v>
      </c>
      <c r="H333" s="293">
        <f t="shared" si="92"/>
        <v>0</v>
      </c>
      <c r="I333" s="301">
        <f t="shared" si="101"/>
        <v>0</v>
      </c>
      <c r="J333" s="510">
        <f t="shared" si="93"/>
        <v>0</v>
      </c>
      <c r="K333" s="292">
        <f t="shared" si="94"/>
        <v>0</v>
      </c>
      <c r="L333" s="321">
        <f t="shared" si="104"/>
        <v>0</v>
      </c>
      <c r="M333" s="300">
        <f t="shared" si="102"/>
        <v>0</v>
      </c>
      <c r="N333" s="292">
        <f t="shared" si="95"/>
        <v>0</v>
      </c>
      <c r="O333" s="292">
        <f t="shared" si="96"/>
        <v>0</v>
      </c>
      <c r="P333" s="293">
        <f t="shared" si="86"/>
        <v>0</v>
      </c>
      <c r="Q333" s="301">
        <f t="shared" si="103"/>
        <v>0</v>
      </c>
      <c r="R333" s="292">
        <f t="shared" si="97"/>
        <v>0</v>
      </c>
      <c r="S333" s="292">
        <f t="shared" si="98"/>
        <v>0</v>
      </c>
      <c r="T333" s="321">
        <f t="shared" si="87"/>
        <v>0</v>
      </c>
      <c r="U333" s="134"/>
      <c r="V333" s="134"/>
      <c r="W333" s="134"/>
      <c r="X333" s="134"/>
    </row>
    <row r="334" spans="1:24" s="1" customFormat="1" ht="15" customHeight="1">
      <c r="A334" s="409">
        <f t="shared" si="99"/>
        <v>6.7699999999999996E-2</v>
      </c>
      <c r="B334" s="406">
        <f t="shared" si="88"/>
        <v>5.5643835616438356E-3</v>
      </c>
      <c r="C334" s="197">
        <f t="shared" si="89"/>
        <v>26</v>
      </c>
      <c r="D334" s="290">
        <v>301</v>
      </c>
      <c r="E334" s="300">
        <f t="shared" si="100"/>
        <v>0</v>
      </c>
      <c r="F334" s="292">
        <f t="shared" si="90"/>
        <v>0</v>
      </c>
      <c r="G334" s="292">
        <f t="shared" si="91"/>
        <v>0</v>
      </c>
      <c r="H334" s="293">
        <f t="shared" si="92"/>
        <v>0</v>
      </c>
      <c r="I334" s="301">
        <f t="shared" si="101"/>
        <v>0</v>
      </c>
      <c r="J334" s="510">
        <f t="shared" si="93"/>
        <v>0</v>
      </c>
      <c r="K334" s="292">
        <f t="shared" si="94"/>
        <v>0</v>
      </c>
      <c r="L334" s="321">
        <f t="shared" si="104"/>
        <v>0</v>
      </c>
      <c r="M334" s="300">
        <f t="shared" si="102"/>
        <v>0</v>
      </c>
      <c r="N334" s="292">
        <f t="shared" si="95"/>
        <v>0</v>
      </c>
      <c r="O334" s="292">
        <f t="shared" si="96"/>
        <v>0</v>
      </c>
      <c r="P334" s="293">
        <f t="shared" si="86"/>
        <v>0</v>
      </c>
      <c r="Q334" s="301">
        <f t="shared" si="103"/>
        <v>0</v>
      </c>
      <c r="R334" s="292">
        <f t="shared" si="97"/>
        <v>0</v>
      </c>
      <c r="S334" s="292">
        <f t="shared" si="98"/>
        <v>0</v>
      </c>
      <c r="T334" s="321">
        <f t="shared" si="87"/>
        <v>0</v>
      </c>
      <c r="U334" s="134"/>
      <c r="V334" s="134"/>
      <c r="W334" s="134"/>
      <c r="X334" s="134"/>
    </row>
    <row r="335" spans="1:24" s="1" customFormat="1" ht="15" customHeight="1">
      <c r="A335" s="409">
        <f t="shared" si="99"/>
        <v>6.7699999999999996E-2</v>
      </c>
      <c r="B335" s="406">
        <f t="shared" si="88"/>
        <v>5.5643835616438356E-3</v>
      </c>
      <c r="C335" s="197">
        <f t="shared" si="89"/>
        <v>26</v>
      </c>
      <c r="D335" s="290">
        <v>302</v>
      </c>
      <c r="E335" s="300">
        <f t="shared" si="100"/>
        <v>0</v>
      </c>
      <c r="F335" s="292">
        <f t="shared" si="90"/>
        <v>0</v>
      </c>
      <c r="G335" s="292">
        <f t="shared" si="91"/>
        <v>0</v>
      </c>
      <c r="H335" s="293">
        <f t="shared" si="92"/>
        <v>0</v>
      </c>
      <c r="I335" s="301">
        <f t="shared" si="101"/>
        <v>0</v>
      </c>
      <c r="J335" s="510">
        <f t="shared" si="93"/>
        <v>0</v>
      </c>
      <c r="K335" s="292">
        <f t="shared" si="94"/>
        <v>0</v>
      </c>
      <c r="L335" s="321">
        <f t="shared" si="104"/>
        <v>0</v>
      </c>
      <c r="M335" s="300">
        <f t="shared" si="102"/>
        <v>0</v>
      </c>
      <c r="N335" s="292">
        <f t="shared" si="95"/>
        <v>0</v>
      </c>
      <c r="O335" s="292">
        <f t="shared" si="96"/>
        <v>0</v>
      </c>
      <c r="P335" s="293">
        <f t="shared" si="86"/>
        <v>0</v>
      </c>
      <c r="Q335" s="301">
        <f t="shared" si="103"/>
        <v>0</v>
      </c>
      <c r="R335" s="292">
        <f t="shared" si="97"/>
        <v>0</v>
      </c>
      <c r="S335" s="292">
        <f t="shared" si="98"/>
        <v>0</v>
      </c>
      <c r="T335" s="321">
        <f t="shared" si="87"/>
        <v>0</v>
      </c>
      <c r="U335" s="134"/>
      <c r="V335" s="134"/>
      <c r="W335" s="134"/>
      <c r="X335" s="134"/>
    </row>
    <row r="336" spans="1:24" s="1" customFormat="1" ht="15" customHeight="1">
      <c r="A336" s="409">
        <f t="shared" si="99"/>
        <v>6.7699999999999996E-2</v>
      </c>
      <c r="B336" s="406">
        <f t="shared" si="88"/>
        <v>5.5643835616438356E-3</v>
      </c>
      <c r="C336" s="197">
        <f t="shared" si="89"/>
        <v>26</v>
      </c>
      <c r="D336" s="290">
        <v>303</v>
      </c>
      <c r="E336" s="300">
        <f t="shared" si="100"/>
        <v>0</v>
      </c>
      <c r="F336" s="292">
        <f t="shared" si="90"/>
        <v>0</v>
      </c>
      <c r="G336" s="292">
        <f t="shared" si="91"/>
        <v>0</v>
      </c>
      <c r="H336" s="293">
        <f t="shared" si="92"/>
        <v>0</v>
      </c>
      <c r="I336" s="301">
        <f t="shared" si="101"/>
        <v>0</v>
      </c>
      <c r="J336" s="510">
        <f t="shared" si="93"/>
        <v>0</v>
      </c>
      <c r="K336" s="292">
        <f t="shared" si="94"/>
        <v>0</v>
      </c>
      <c r="L336" s="321">
        <f t="shared" si="104"/>
        <v>0</v>
      </c>
      <c r="M336" s="300">
        <f t="shared" si="102"/>
        <v>0</v>
      </c>
      <c r="N336" s="292">
        <f t="shared" si="95"/>
        <v>0</v>
      </c>
      <c r="O336" s="292">
        <f t="shared" si="96"/>
        <v>0</v>
      </c>
      <c r="P336" s="293">
        <f t="shared" si="86"/>
        <v>0</v>
      </c>
      <c r="Q336" s="301">
        <f t="shared" si="103"/>
        <v>0</v>
      </c>
      <c r="R336" s="292">
        <f t="shared" si="97"/>
        <v>0</v>
      </c>
      <c r="S336" s="292">
        <f t="shared" si="98"/>
        <v>0</v>
      </c>
      <c r="T336" s="321">
        <f t="shared" si="87"/>
        <v>0</v>
      </c>
      <c r="U336" s="134"/>
      <c r="V336" s="134"/>
      <c r="W336" s="134"/>
      <c r="X336" s="134"/>
    </row>
    <row r="337" spans="1:24" s="1" customFormat="1" ht="15" customHeight="1">
      <c r="A337" s="409">
        <f t="shared" si="99"/>
        <v>6.7699999999999996E-2</v>
      </c>
      <c r="B337" s="406">
        <f t="shared" si="88"/>
        <v>5.5643835616438356E-3</v>
      </c>
      <c r="C337" s="197">
        <f t="shared" si="89"/>
        <v>26</v>
      </c>
      <c r="D337" s="290">
        <v>304</v>
      </c>
      <c r="E337" s="300">
        <f t="shared" si="100"/>
        <v>0</v>
      </c>
      <c r="F337" s="292">
        <f t="shared" si="90"/>
        <v>0</v>
      </c>
      <c r="G337" s="292">
        <f t="shared" si="91"/>
        <v>0</v>
      </c>
      <c r="H337" s="293">
        <f t="shared" si="92"/>
        <v>0</v>
      </c>
      <c r="I337" s="301">
        <f t="shared" si="101"/>
        <v>0</v>
      </c>
      <c r="J337" s="510">
        <f t="shared" si="93"/>
        <v>0</v>
      </c>
      <c r="K337" s="292">
        <f t="shared" si="94"/>
        <v>0</v>
      </c>
      <c r="L337" s="321">
        <f t="shared" si="104"/>
        <v>0</v>
      </c>
      <c r="M337" s="300">
        <f t="shared" si="102"/>
        <v>0</v>
      </c>
      <c r="N337" s="292">
        <f t="shared" si="95"/>
        <v>0</v>
      </c>
      <c r="O337" s="292">
        <f t="shared" si="96"/>
        <v>0</v>
      </c>
      <c r="P337" s="293">
        <f t="shared" si="86"/>
        <v>0</v>
      </c>
      <c r="Q337" s="301">
        <f t="shared" si="103"/>
        <v>0</v>
      </c>
      <c r="R337" s="292">
        <f t="shared" si="97"/>
        <v>0</v>
      </c>
      <c r="S337" s="292">
        <f t="shared" si="98"/>
        <v>0</v>
      </c>
      <c r="T337" s="321">
        <f t="shared" si="87"/>
        <v>0</v>
      </c>
      <c r="U337" s="134"/>
      <c r="V337" s="134"/>
      <c r="W337" s="134"/>
      <c r="X337" s="134"/>
    </row>
    <row r="338" spans="1:24" s="1" customFormat="1" ht="15" customHeight="1">
      <c r="A338" s="409">
        <f t="shared" si="99"/>
        <v>6.7699999999999996E-2</v>
      </c>
      <c r="B338" s="406">
        <f t="shared" si="88"/>
        <v>5.5643835616438356E-3</v>
      </c>
      <c r="C338" s="197">
        <f t="shared" si="89"/>
        <v>26</v>
      </c>
      <c r="D338" s="290">
        <v>305</v>
      </c>
      <c r="E338" s="300">
        <f t="shared" si="100"/>
        <v>0</v>
      </c>
      <c r="F338" s="292">
        <f t="shared" si="90"/>
        <v>0</v>
      </c>
      <c r="G338" s="292">
        <f t="shared" si="91"/>
        <v>0</v>
      </c>
      <c r="H338" s="293">
        <f t="shared" si="92"/>
        <v>0</v>
      </c>
      <c r="I338" s="301">
        <f t="shared" si="101"/>
        <v>0</v>
      </c>
      <c r="J338" s="510">
        <f t="shared" si="93"/>
        <v>0</v>
      </c>
      <c r="K338" s="292">
        <f t="shared" si="94"/>
        <v>0</v>
      </c>
      <c r="L338" s="321">
        <f t="shared" si="104"/>
        <v>0</v>
      </c>
      <c r="M338" s="300">
        <f t="shared" si="102"/>
        <v>0</v>
      </c>
      <c r="N338" s="292">
        <f t="shared" si="95"/>
        <v>0</v>
      </c>
      <c r="O338" s="292">
        <f t="shared" si="96"/>
        <v>0</v>
      </c>
      <c r="P338" s="293">
        <f t="shared" ref="P338:P403" si="105">IF(M338&lt;$M$10,M338+N338,$M$11)</f>
        <v>0</v>
      </c>
      <c r="Q338" s="301">
        <f t="shared" si="103"/>
        <v>0</v>
      </c>
      <c r="R338" s="292">
        <f t="shared" si="97"/>
        <v>0</v>
      </c>
      <c r="S338" s="292">
        <f t="shared" si="98"/>
        <v>0</v>
      </c>
      <c r="T338" s="321">
        <f t="shared" si="87"/>
        <v>0</v>
      </c>
      <c r="U338" s="134"/>
      <c r="V338" s="134"/>
      <c r="W338" s="134"/>
      <c r="X338" s="134"/>
    </row>
    <row r="339" spans="1:24" s="1" customFormat="1" ht="15" customHeight="1">
      <c r="A339" s="409">
        <f t="shared" si="99"/>
        <v>6.7699999999999996E-2</v>
      </c>
      <c r="B339" s="406">
        <f t="shared" si="88"/>
        <v>5.5643835616438356E-3</v>
      </c>
      <c r="C339" s="197">
        <f t="shared" si="89"/>
        <v>26</v>
      </c>
      <c r="D339" s="290">
        <v>306</v>
      </c>
      <c r="E339" s="300">
        <f t="shared" si="100"/>
        <v>0</v>
      </c>
      <c r="F339" s="292">
        <f t="shared" si="90"/>
        <v>0</v>
      </c>
      <c r="G339" s="292">
        <f t="shared" si="91"/>
        <v>0</v>
      </c>
      <c r="H339" s="293">
        <f t="shared" si="92"/>
        <v>0</v>
      </c>
      <c r="I339" s="301">
        <f t="shared" si="101"/>
        <v>0</v>
      </c>
      <c r="J339" s="510">
        <f t="shared" si="93"/>
        <v>0</v>
      </c>
      <c r="K339" s="292">
        <f t="shared" si="94"/>
        <v>0</v>
      </c>
      <c r="L339" s="321">
        <f t="shared" si="104"/>
        <v>0</v>
      </c>
      <c r="M339" s="300">
        <f t="shared" si="102"/>
        <v>0</v>
      </c>
      <c r="N339" s="292">
        <f t="shared" si="95"/>
        <v>0</v>
      </c>
      <c r="O339" s="292">
        <f t="shared" si="96"/>
        <v>0</v>
      </c>
      <c r="P339" s="293">
        <f t="shared" si="105"/>
        <v>0</v>
      </c>
      <c r="Q339" s="301">
        <f t="shared" si="103"/>
        <v>0</v>
      </c>
      <c r="R339" s="292">
        <f t="shared" si="97"/>
        <v>0</v>
      </c>
      <c r="S339" s="292">
        <f t="shared" si="98"/>
        <v>0</v>
      </c>
      <c r="T339" s="321">
        <f t="shared" si="87"/>
        <v>0</v>
      </c>
      <c r="U339" s="134"/>
      <c r="V339" s="134"/>
      <c r="W339" s="134"/>
      <c r="X339" s="134"/>
    </row>
    <row r="340" spans="1:24" s="1" customFormat="1" ht="15" customHeight="1">
      <c r="A340" s="409">
        <f t="shared" si="99"/>
        <v>6.7699999999999996E-2</v>
      </c>
      <c r="B340" s="406">
        <f t="shared" si="88"/>
        <v>5.5643835616438356E-3</v>
      </c>
      <c r="C340" s="197">
        <f t="shared" si="89"/>
        <v>26</v>
      </c>
      <c r="D340" s="290">
        <v>307</v>
      </c>
      <c r="E340" s="300">
        <f t="shared" si="100"/>
        <v>0</v>
      </c>
      <c r="F340" s="292">
        <f t="shared" si="90"/>
        <v>0</v>
      </c>
      <c r="G340" s="292">
        <f t="shared" si="91"/>
        <v>0</v>
      </c>
      <c r="H340" s="293">
        <f t="shared" si="92"/>
        <v>0</v>
      </c>
      <c r="I340" s="301">
        <f t="shared" si="101"/>
        <v>0</v>
      </c>
      <c r="J340" s="510">
        <f t="shared" si="93"/>
        <v>0</v>
      </c>
      <c r="K340" s="292">
        <f t="shared" si="94"/>
        <v>0</v>
      </c>
      <c r="L340" s="321">
        <f t="shared" si="104"/>
        <v>0</v>
      </c>
      <c r="M340" s="300">
        <f t="shared" si="102"/>
        <v>0</v>
      </c>
      <c r="N340" s="292">
        <f t="shared" si="95"/>
        <v>0</v>
      </c>
      <c r="O340" s="292">
        <f t="shared" si="96"/>
        <v>0</v>
      </c>
      <c r="P340" s="293">
        <f t="shared" si="105"/>
        <v>0</v>
      </c>
      <c r="Q340" s="301">
        <f t="shared" si="103"/>
        <v>0</v>
      </c>
      <c r="R340" s="292">
        <f t="shared" si="97"/>
        <v>0</v>
      </c>
      <c r="S340" s="292">
        <f t="shared" si="98"/>
        <v>0</v>
      </c>
      <c r="T340" s="321">
        <f t="shared" si="87"/>
        <v>0</v>
      </c>
      <c r="U340" s="134"/>
      <c r="V340" s="134"/>
      <c r="W340" s="134"/>
      <c r="X340" s="134"/>
    </row>
    <row r="341" spans="1:24" s="1" customFormat="1" ht="15" customHeight="1">
      <c r="A341" s="409">
        <f t="shared" si="99"/>
        <v>6.7699999999999996E-2</v>
      </c>
      <c r="B341" s="406">
        <f t="shared" si="88"/>
        <v>5.5643835616438356E-3</v>
      </c>
      <c r="C341" s="197">
        <f t="shared" si="89"/>
        <v>26</v>
      </c>
      <c r="D341" s="290">
        <v>308</v>
      </c>
      <c r="E341" s="300">
        <f t="shared" si="100"/>
        <v>0</v>
      </c>
      <c r="F341" s="292">
        <f t="shared" si="90"/>
        <v>0</v>
      </c>
      <c r="G341" s="292">
        <f t="shared" si="91"/>
        <v>0</v>
      </c>
      <c r="H341" s="293">
        <f t="shared" si="92"/>
        <v>0</v>
      </c>
      <c r="I341" s="301">
        <f t="shared" si="101"/>
        <v>0</v>
      </c>
      <c r="J341" s="510">
        <f t="shared" si="93"/>
        <v>0</v>
      </c>
      <c r="K341" s="292">
        <f t="shared" si="94"/>
        <v>0</v>
      </c>
      <c r="L341" s="321">
        <f t="shared" si="104"/>
        <v>0</v>
      </c>
      <c r="M341" s="300">
        <f t="shared" si="102"/>
        <v>0</v>
      </c>
      <c r="N341" s="292">
        <f t="shared" si="95"/>
        <v>0</v>
      </c>
      <c r="O341" s="292">
        <f t="shared" si="96"/>
        <v>0</v>
      </c>
      <c r="P341" s="293">
        <f t="shared" si="105"/>
        <v>0</v>
      </c>
      <c r="Q341" s="301">
        <f t="shared" si="103"/>
        <v>0</v>
      </c>
      <c r="R341" s="292">
        <f t="shared" si="97"/>
        <v>0</v>
      </c>
      <c r="S341" s="292">
        <f t="shared" si="98"/>
        <v>0</v>
      </c>
      <c r="T341" s="321">
        <f t="shared" si="87"/>
        <v>0</v>
      </c>
      <c r="U341" s="134"/>
      <c r="V341" s="134"/>
      <c r="W341" s="134"/>
      <c r="X341" s="134"/>
    </row>
    <row r="342" spans="1:24" s="1" customFormat="1" ht="15" customHeight="1">
      <c r="A342" s="409">
        <f t="shared" si="99"/>
        <v>6.7699999999999996E-2</v>
      </c>
      <c r="B342" s="406">
        <f t="shared" si="88"/>
        <v>5.5643835616438356E-3</v>
      </c>
      <c r="C342" s="197">
        <f t="shared" si="89"/>
        <v>26</v>
      </c>
      <c r="D342" s="290">
        <v>309</v>
      </c>
      <c r="E342" s="300">
        <f t="shared" si="100"/>
        <v>0</v>
      </c>
      <c r="F342" s="292">
        <f t="shared" si="90"/>
        <v>0</v>
      </c>
      <c r="G342" s="292">
        <f t="shared" si="91"/>
        <v>0</v>
      </c>
      <c r="H342" s="293">
        <f t="shared" si="92"/>
        <v>0</v>
      </c>
      <c r="I342" s="301">
        <f t="shared" si="101"/>
        <v>0</v>
      </c>
      <c r="J342" s="510">
        <f t="shared" si="93"/>
        <v>0</v>
      </c>
      <c r="K342" s="292">
        <f t="shared" si="94"/>
        <v>0</v>
      </c>
      <c r="L342" s="321">
        <f t="shared" si="104"/>
        <v>0</v>
      </c>
      <c r="M342" s="300">
        <f t="shared" si="102"/>
        <v>0</v>
      </c>
      <c r="N342" s="292">
        <f t="shared" si="95"/>
        <v>0</v>
      </c>
      <c r="O342" s="292">
        <f t="shared" si="96"/>
        <v>0</v>
      </c>
      <c r="P342" s="293">
        <f t="shared" si="105"/>
        <v>0</v>
      </c>
      <c r="Q342" s="301">
        <f t="shared" si="103"/>
        <v>0</v>
      </c>
      <c r="R342" s="292">
        <f t="shared" si="97"/>
        <v>0</v>
      </c>
      <c r="S342" s="292">
        <f t="shared" si="98"/>
        <v>0</v>
      </c>
      <c r="T342" s="321">
        <f t="shared" si="87"/>
        <v>0</v>
      </c>
      <c r="U342" s="134"/>
      <c r="V342" s="134"/>
      <c r="W342" s="134"/>
      <c r="X342" s="134"/>
    </row>
    <row r="343" spans="1:24" s="1" customFormat="1" ht="15" customHeight="1">
      <c r="A343" s="409">
        <f t="shared" si="99"/>
        <v>6.7699999999999996E-2</v>
      </c>
      <c r="B343" s="406">
        <f t="shared" si="88"/>
        <v>5.5643835616438356E-3</v>
      </c>
      <c r="C343" s="197">
        <f t="shared" si="89"/>
        <v>26</v>
      </c>
      <c r="D343" s="290">
        <v>310</v>
      </c>
      <c r="E343" s="300">
        <f t="shared" si="100"/>
        <v>0</v>
      </c>
      <c r="F343" s="292">
        <f t="shared" si="90"/>
        <v>0</v>
      </c>
      <c r="G343" s="292">
        <f t="shared" si="91"/>
        <v>0</v>
      </c>
      <c r="H343" s="293">
        <f t="shared" si="92"/>
        <v>0</v>
      </c>
      <c r="I343" s="301">
        <f t="shared" si="101"/>
        <v>0</v>
      </c>
      <c r="J343" s="510">
        <f t="shared" si="93"/>
        <v>0</v>
      </c>
      <c r="K343" s="292">
        <f t="shared" si="94"/>
        <v>0</v>
      </c>
      <c r="L343" s="321">
        <f t="shared" si="104"/>
        <v>0</v>
      </c>
      <c r="M343" s="300">
        <f t="shared" si="102"/>
        <v>0</v>
      </c>
      <c r="N343" s="292">
        <f t="shared" si="95"/>
        <v>0</v>
      </c>
      <c r="O343" s="292">
        <f t="shared" si="96"/>
        <v>0</v>
      </c>
      <c r="P343" s="293">
        <f t="shared" si="105"/>
        <v>0</v>
      </c>
      <c r="Q343" s="301">
        <f t="shared" si="103"/>
        <v>0</v>
      </c>
      <c r="R343" s="292">
        <f t="shared" si="97"/>
        <v>0</v>
      </c>
      <c r="S343" s="292">
        <f t="shared" si="98"/>
        <v>0</v>
      </c>
      <c r="T343" s="321">
        <f t="shared" si="87"/>
        <v>0</v>
      </c>
      <c r="U343" s="134"/>
      <c r="V343" s="134"/>
      <c r="W343" s="134"/>
      <c r="X343" s="134"/>
    </row>
    <row r="344" spans="1:24" s="1" customFormat="1" ht="15" customHeight="1">
      <c r="A344" s="409">
        <f t="shared" si="99"/>
        <v>6.7699999999999996E-2</v>
      </c>
      <c r="B344" s="406">
        <f t="shared" si="88"/>
        <v>5.5643835616438356E-3</v>
      </c>
      <c r="C344" s="197">
        <f t="shared" si="89"/>
        <v>26</v>
      </c>
      <c r="D344" s="290">
        <v>311</v>
      </c>
      <c r="E344" s="300">
        <f t="shared" si="100"/>
        <v>0</v>
      </c>
      <c r="F344" s="292">
        <f t="shared" si="90"/>
        <v>0</v>
      </c>
      <c r="G344" s="292">
        <f t="shared" si="91"/>
        <v>0</v>
      </c>
      <c r="H344" s="293">
        <f t="shared" si="92"/>
        <v>0</v>
      </c>
      <c r="I344" s="301">
        <f t="shared" si="101"/>
        <v>0</v>
      </c>
      <c r="J344" s="510">
        <f t="shared" si="93"/>
        <v>0</v>
      </c>
      <c r="K344" s="292">
        <f t="shared" si="94"/>
        <v>0</v>
      </c>
      <c r="L344" s="321">
        <f t="shared" si="104"/>
        <v>0</v>
      </c>
      <c r="M344" s="300">
        <f t="shared" si="102"/>
        <v>0</v>
      </c>
      <c r="N344" s="292">
        <f t="shared" si="95"/>
        <v>0</v>
      </c>
      <c r="O344" s="292">
        <f t="shared" si="96"/>
        <v>0</v>
      </c>
      <c r="P344" s="293">
        <f t="shared" si="105"/>
        <v>0</v>
      </c>
      <c r="Q344" s="301">
        <f t="shared" si="103"/>
        <v>0</v>
      </c>
      <c r="R344" s="292">
        <f t="shared" si="97"/>
        <v>0</v>
      </c>
      <c r="S344" s="292">
        <f t="shared" si="98"/>
        <v>0</v>
      </c>
      <c r="T344" s="321">
        <f t="shared" si="87"/>
        <v>0</v>
      </c>
      <c r="U344" s="134"/>
      <c r="V344" s="134"/>
      <c r="W344" s="134"/>
      <c r="X344" s="134"/>
    </row>
    <row r="345" spans="1:24" s="1" customFormat="1" ht="15" customHeight="1">
      <c r="A345" s="409">
        <f t="shared" si="99"/>
        <v>6.7699999999999996E-2</v>
      </c>
      <c r="B345" s="406">
        <f t="shared" si="88"/>
        <v>5.5643835616438356E-3</v>
      </c>
      <c r="C345" s="197">
        <f t="shared" si="89"/>
        <v>26</v>
      </c>
      <c r="D345" s="290">
        <v>312</v>
      </c>
      <c r="E345" s="300">
        <f t="shared" si="100"/>
        <v>0</v>
      </c>
      <c r="F345" s="292">
        <f t="shared" si="90"/>
        <v>0</v>
      </c>
      <c r="G345" s="292">
        <f t="shared" si="91"/>
        <v>0</v>
      </c>
      <c r="H345" s="293">
        <f t="shared" si="92"/>
        <v>0</v>
      </c>
      <c r="I345" s="301">
        <f t="shared" si="101"/>
        <v>0</v>
      </c>
      <c r="J345" s="510">
        <f t="shared" si="93"/>
        <v>0</v>
      </c>
      <c r="K345" s="292">
        <f t="shared" si="94"/>
        <v>0</v>
      </c>
      <c r="L345" s="321">
        <f t="shared" si="104"/>
        <v>0</v>
      </c>
      <c r="M345" s="300">
        <f t="shared" si="102"/>
        <v>0</v>
      </c>
      <c r="N345" s="292">
        <f t="shared" si="95"/>
        <v>0</v>
      </c>
      <c r="O345" s="292">
        <f t="shared" si="96"/>
        <v>0</v>
      </c>
      <c r="P345" s="293">
        <f t="shared" si="105"/>
        <v>0</v>
      </c>
      <c r="Q345" s="301">
        <f t="shared" si="103"/>
        <v>0</v>
      </c>
      <c r="R345" s="292">
        <f t="shared" si="97"/>
        <v>0</v>
      </c>
      <c r="S345" s="292">
        <f t="shared" si="98"/>
        <v>0</v>
      </c>
      <c r="T345" s="321">
        <f t="shared" si="87"/>
        <v>0</v>
      </c>
      <c r="U345" s="134"/>
      <c r="V345" s="134"/>
      <c r="W345" s="134"/>
      <c r="X345" s="134"/>
    </row>
    <row r="346" spans="1:24" s="1" customFormat="1" ht="15" customHeight="1">
      <c r="A346" s="409">
        <f t="shared" si="99"/>
        <v>6.7699999999999996E-2</v>
      </c>
      <c r="B346" s="406">
        <f t="shared" si="88"/>
        <v>5.5643835616438356E-3</v>
      </c>
      <c r="C346" s="197">
        <f t="shared" si="89"/>
        <v>27</v>
      </c>
      <c r="D346" s="290">
        <v>313</v>
      </c>
      <c r="E346" s="300">
        <f t="shared" si="100"/>
        <v>0</v>
      </c>
      <c r="F346" s="292">
        <f t="shared" si="90"/>
        <v>0</v>
      </c>
      <c r="G346" s="292">
        <f t="shared" si="91"/>
        <v>0</v>
      </c>
      <c r="H346" s="293">
        <f t="shared" si="92"/>
        <v>0</v>
      </c>
      <c r="I346" s="301">
        <f t="shared" si="101"/>
        <v>0</v>
      </c>
      <c r="J346" s="510">
        <f t="shared" si="93"/>
        <v>0</v>
      </c>
      <c r="K346" s="292">
        <f t="shared" si="94"/>
        <v>0</v>
      </c>
      <c r="L346" s="321">
        <f t="shared" si="104"/>
        <v>0</v>
      </c>
      <c r="M346" s="300">
        <f t="shared" si="102"/>
        <v>0</v>
      </c>
      <c r="N346" s="292">
        <f t="shared" si="95"/>
        <v>0</v>
      </c>
      <c r="O346" s="292">
        <f t="shared" si="96"/>
        <v>0</v>
      </c>
      <c r="P346" s="293">
        <f t="shared" si="105"/>
        <v>0</v>
      </c>
      <c r="Q346" s="301">
        <f t="shared" si="103"/>
        <v>0</v>
      </c>
      <c r="R346" s="292">
        <f t="shared" si="97"/>
        <v>0</v>
      </c>
      <c r="S346" s="292">
        <f t="shared" si="98"/>
        <v>0</v>
      </c>
      <c r="T346" s="321">
        <f t="shared" si="87"/>
        <v>0</v>
      </c>
      <c r="U346" s="134"/>
      <c r="V346" s="134"/>
      <c r="W346" s="134"/>
      <c r="X346" s="134"/>
    </row>
    <row r="347" spans="1:24" s="1" customFormat="1" ht="15" customHeight="1">
      <c r="A347" s="409">
        <f t="shared" si="99"/>
        <v>6.7699999999999996E-2</v>
      </c>
      <c r="B347" s="406">
        <f t="shared" si="88"/>
        <v>5.5643835616438356E-3</v>
      </c>
      <c r="C347" s="197">
        <f t="shared" si="89"/>
        <v>27</v>
      </c>
      <c r="D347" s="290">
        <v>314</v>
      </c>
      <c r="E347" s="300">
        <f t="shared" si="100"/>
        <v>0</v>
      </c>
      <c r="F347" s="292">
        <f t="shared" si="90"/>
        <v>0</v>
      </c>
      <c r="G347" s="292">
        <f t="shared" si="91"/>
        <v>0</v>
      </c>
      <c r="H347" s="293">
        <f t="shared" si="92"/>
        <v>0</v>
      </c>
      <c r="I347" s="301">
        <f t="shared" si="101"/>
        <v>0</v>
      </c>
      <c r="J347" s="510">
        <f t="shared" si="93"/>
        <v>0</v>
      </c>
      <c r="K347" s="292">
        <f t="shared" si="94"/>
        <v>0</v>
      </c>
      <c r="L347" s="321">
        <f t="shared" si="104"/>
        <v>0</v>
      </c>
      <c r="M347" s="300">
        <f t="shared" si="102"/>
        <v>0</v>
      </c>
      <c r="N347" s="292">
        <f t="shared" si="95"/>
        <v>0</v>
      </c>
      <c r="O347" s="292">
        <f t="shared" si="96"/>
        <v>0</v>
      </c>
      <c r="P347" s="293">
        <f t="shared" si="105"/>
        <v>0</v>
      </c>
      <c r="Q347" s="301">
        <f t="shared" si="103"/>
        <v>0</v>
      </c>
      <c r="R347" s="292">
        <f t="shared" si="97"/>
        <v>0</v>
      </c>
      <c r="S347" s="292">
        <f t="shared" si="98"/>
        <v>0</v>
      </c>
      <c r="T347" s="321">
        <f t="shared" si="87"/>
        <v>0</v>
      </c>
      <c r="U347" s="134"/>
      <c r="V347" s="134"/>
      <c r="W347" s="134"/>
      <c r="X347" s="134"/>
    </row>
    <row r="348" spans="1:24" s="1" customFormat="1" ht="15" customHeight="1">
      <c r="A348" s="409">
        <f t="shared" si="99"/>
        <v>6.7699999999999996E-2</v>
      </c>
      <c r="B348" s="406">
        <f t="shared" si="88"/>
        <v>5.5643835616438356E-3</v>
      </c>
      <c r="C348" s="197">
        <f t="shared" si="89"/>
        <v>27</v>
      </c>
      <c r="D348" s="290">
        <v>315</v>
      </c>
      <c r="E348" s="300">
        <f t="shared" si="100"/>
        <v>0</v>
      </c>
      <c r="F348" s="292">
        <f t="shared" si="90"/>
        <v>0</v>
      </c>
      <c r="G348" s="292">
        <f t="shared" si="91"/>
        <v>0</v>
      </c>
      <c r="H348" s="293">
        <f t="shared" si="92"/>
        <v>0</v>
      </c>
      <c r="I348" s="301">
        <f t="shared" si="101"/>
        <v>0</v>
      </c>
      <c r="J348" s="510">
        <f t="shared" si="93"/>
        <v>0</v>
      </c>
      <c r="K348" s="292">
        <f t="shared" si="94"/>
        <v>0</v>
      </c>
      <c r="L348" s="321">
        <f t="shared" si="104"/>
        <v>0</v>
      </c>
      <c r="M348" s="300">
        <f t="shared" si="102"/>
        <v>0</v>
      </c>
      <c r="N348" s="292">
        <f t="shared" si="95"/>
        <v>0</v>
      </c>
      <c r="O348" s="292">
        <f t="shared" si="96"/>
        <v>0</v>
      </c>
      <c r="P348" s="293">
        <f t="shared" si="105"/>
        <v>0</v>
      </c>
      <c r="Q348" s="301">
        <f t="shared" si="103"/>
        <v>0</v>
      </c>
      <c r="R348" s="292">
        <f t="shared" si="97"/>
        <v>0</v>
      </c>
      <c r="S348" s="292">
        <f t="shared" si="98"/>
        <v>0</v>
      </c>
      <c r="T348" s="321">
        <f t="shared" si="87"/>
        <v>0</v>
      </c>
      <c r="U348" s="134"/>
      <c r="V348" s="134"/>
      <c r="W348" s="134"/>
      <c r="X348" s="134"/>
    </row>
    <row r="349" spans="1:24" s="1" customFormat="1" ht="15" customHeight="1">
      <c r="A349" s="409">
        <f t="shared" si="99"/>
        <v>6.7699999999999996E-2</v>
      </c>
      <c r="B349" s="406">
        <f t="shared" si="88"/>
        <v>5.5643835616438356E-3</v>
      </c>
      <c r="C349" s="197">
        <f t="shared" si="89"/>
        <v>27</v>
      </c>
      <c r="D349" s="290">
        <v>316</v>
      </c>
      <c r="E349" s="300">
        <f t="shared" si="100"/>
        <v>0</v>
      </c>
      <c r="F349" s="292">
        <f t="shared" si="90"/>
        <v>0</v>
      </c>
      <c r="G349" s="292">
        <f t="shared" si="91"/>
        <v>0</v>
      </c>
      <c r="H349" s="293">
        <f t="shared" si="92"/>
        <v>0</v>
      </c>
      <c r="I349" s="301">
        <f t="shared" si="101"/>
        <v>0</v>
      </c>
      <c r="J349" s="510">
        <f t="shared" si="93"/>
        <v>0</v>
      </c>
      <c r="K349" s="292">
        <f t="shared" si="94"/>
        <v>0</v>
      </c>
      <c r="L349" s="321">
        <f t="shared" si="104"/>
        <v>0</v>
      </c>
      <c r="M349" s="300">
        <f t="shared" si="102"/>
        <v>0</v>
      </c>
      <c r="N349" s="292">
        <f t="shared" si="95"/>
        <v>0</v>
      </c>
      <c r="O349" s="292">
        <f t="shared" si="96"/>
        <v>0</v>
      </c>
      <c r="P349" s="293">
        <f t="shared" si="105"/>
        <v>0</v>
      </c>
      <c r="Q349" s="301">
        <f t="shared" si="103"/>
        <v>0</v>
      </c>
      <c r="R349" s="292">
        <f t="shared" si="97"/>
        <v>0</v>
      </c>
      <c r="S349" s="292">
        <f t="shared" si="98"/>
        <v>0</v>
      </c>
      <c r="T349" s="321">
        <f t="shared" si="87"/>
        <v>0</v>
      </c>
      <c r="U349" s="134"/>
      <c r="V349" s="134"/>
      <c r="W349" s="134"/>
      <c r="X349" s="134"/>
    </row>
    <row r="350" spans="1:24" s="1" customFormat="1" ht="15" customHeight="1">
      <c r="A350" s="409">
        <f t="shared" si="99"/>
        <v>6.7699999999999996E-2</v>
      </c>
      <c r="B350" s="406">
        <f t="shared" si="88"/>
        <v>5.5643835616438356E-3</v>
      </c>
      <c r="C350" s="197">
        <f t="shared" si="89"/>
        <v>27</v>
      </c>
      <c r="D350" s="290">
        <v>317</v>
      </c>
      <c r="E350" s="300">
        <f t="shared" si="100"/>
        <v>0</v>
      </c>
      <c r="F350" s="292">
        <f t="shared" si="90"/>
        <v>0</v>
      </c>
      <c r="G350" s="292">
        <f t="shared" si="91"/>
        <v>0</v>
      </c>
      <c r="H350" s="293">
        <f t="shared" si="92"/>
        <v>0</v>
      </c>
      <c r="I350" s="301">
        <f t="shared" si="101"/>
        <v>0</v>
      </c>
      <c r="J350" s="510">
        <f t="shared" si="93"/>
        <v>0</v>
      </c>
      <c r="K350" s="292">
        <f t="shared" si="94"/>
        <v>0</v>
      </c>
      <c r="L350" s="321">
        <f t="shared" si="104"/>
        <v>0</v>
      </c>
      <c r="M350" s="300">
        <f t="shared" si="102"/>
        <v>0</v>
      </c>
      <c r="N350" s="292">
        <f t="shared" si="95"/>
        <v>0</v>
      </c>
      <c r="O350" s="292">
        <f t="shared" si="96"/>
        <v>0</v>
      </c>
      <c r="P350" s="293">
        <f t="shared" si="105"/>
        <v>0</v>
      </c>
      <c r="Q350" s="301">
        <f t="shared" si="103"/>
        <v>0</v>
      </c>
      <c r="R350" s="292">
        <f t="shared" si="97"/>
        <v>0</v>
      </c>
      <c r="S350" s="292">
        <f t="shared" si="98"/>
        <v>0</v>
      </c>
      <c r="T350" s="321">
        <f t="shared" ref="T350:T403" si="106">IF(Q350&lt;$M$17,Q350+R350,$M$17)</f>
        <v>0</v>
      </c>
      <c r="U350" s="134"/>
      <c r="V350" s="134"/>
      <c r="W350" s="134"/>
      <c r="X350" s="134"/>
    </row>
    <row r="351" spans="1:24" s="1" customFormat="1" ht="15" customHeight="1">
      <c r="A351" s="409">
        <f t="shared" si="99"/>
        <v>6.7699999999999996E-2</v>
      </c>
      <c r="B351" s="406">
        <f t="shared" si="88"/>
        <v>5.5643835616438356E-3</v>
      </c>
      <c r="C351" s="197">
        <f t="shared" si="89"/>
        <v>27</v>
      </c>
      <c r="D351" s="290">
        <v>318</v>
      </c>
      <c r="E351" s="300">
        <f t="shared" si="100"/>
        <v>0</v>
      </c>
      <c r="F351" s="292">
        <f t="shared" si="90"/>
        <v>0</v>
      </c>
      <c r="G351" s="292">
        <f t="shared" si="91"/>
        <v>0</v>
      </c>
      <c r="H351" s="293">
        <f t="shared" si="92"/>
        <v>0</v>
      </c>
      <c r="I351" s="301">
        <f t="shared" si="101"/>
        <v>0</v>
      </c>
      <c r="J351" s="510">
        <f t="shared" si="93"/>
        <v>0</v>
      </c>
      <c r="K351" s="292">
        <f t="shared" si="94"/>
        <v>0</v>
      </c>
      <c r="L351" s="321">
        <f t="shared" si="104"/>
        <v>0</v>
      </c>
      <c r="M351" s="300">
        <f t="shared" si="102"/>
        <v>0</v>
      </c>
      <c r="N351" s="292">
        <f t="shared" si="95"/>
        <v>0</v>
      </c>
      <c r="O351" s="292">
        <f t="shared" si="96"/>
        <v>0</v>
      </c>
      <c r="P351" s="293">
        <f t="shared" si="105"/>
        <v>0</v>
      </c>
      <c r="Q351" s="301">
        <f t="shared" si="103"/>
        <v>0</v>
      </c>
      <c r="R351" s="292">
        <f t="shared" si="97"/>
        <v>0</v>
      </c>
      <c r="S351" s="292">
        <f t="shared" si="98"/>
        <v>0</v>
      </c>
      <c r="T351" s="321">
        <f t="shared" si="106"/>
        <v>0</v>
      </c>
      <c r="U351" s="134"/>
      <c r="V351" s="134"/>
      <c r="W351" s="134"/>
      <c r="X351" s="134"/>
    </row>
    <row r="352" spans="1:24" s="1" customFormat="1" ht="15" customHeight="1">
      <c r="A352" s="409">
        <f t="shared" si="99"/>
        <v>6.7699999999999996E-2</v>
      </c>
      <c r="B352" s="406">
        <f t="shared" ref="B352:B392" si="107">A352/365*30</f>
        <v>5.5643835616438356E-3</v>
      </c>
      <c r="C352" s="197">
        <f t="shared" si="89"/>
        <v>27</v>
      </c>
      <c r="D352" s="290">
        <v>319</v>
      </c>
      <c r="E352" s="300">
        <f t="shared" si="100"/>
        <v>0</v>
      </c>
      <c r="F352" s="292">
        <f t="shared" si="90"/>
        <v>0</v>
      </c>
      <c r="G352" s="292">
        <f t="shared" si="91"/>
        <v>0</v>
      </c>
      <c r="H352" s="293">
        <f t="shared" si="92"/>
        <v>0</v>
      </c>
      <c r="I352" s="301">
        <f t="shared" si="101"/>
        <v>0</v>
      </c>
      <c r="J352" s="510">
        <f t="shared" si="93"/>
        <v>0</v>
      </c>
      <c r="K352" s="292">
        <f t="shared" si="94"/>
        <v>0</v>
      </c>
      <c r="L352" s="321">
        <f t="shared" si="104"/>
        <v>0</v>
      </c>
      <c r="M352" s="300">
        <f t="shared" si="102"/>
        <v>0</v>
      </c>
      <c r="N352" s="292">
        <f t="shared" si="95"/>
        <v>0</v>
      </c>
      <c r="O352" s="292">
        <f t="shared" si="96"/>
        <v>0</v>
      </c>
      <c r="P352" s="293">
        <f t="shared" si="105"/>
        <v>0</v>
      </c>
      <c r="Q352" s="301">
        <f t="shared" si="103"/>
        <v>0</v>
      </c>
      <c r="R352" s="292">
        <f t="shared" si="97"/>
        <v>0</v>
      </c>
      <c r="S352" s="292">
        <f t="shared" si="98"/>
        <v>0</v>
      </c>
      <c r="T352" s="321">
        <f t="shared" si="106"/>
        <v>0</v>
      </c>
      <c r="U352" s="134"/>
      <c r="V352" s="134"/>
      <c r="W352" s="134"/>
      <c r="X352" s="134"/>
    </row>
    <row r="353" spans="1:24" s="1" customFormat="1" ht="15" customHeight="1">
      <c r="A353" s="409">
        <f t="shared" si="99"/>
        <v>6.7699999999999996E-2</v>
      </c>
      <c r="B353" s="406">
        <f t="shared" si="107"/>
        <v>5.5643835616438356E-3</v>
      </c>
      <c r="C353" s="197">
        <f t="shared" si="89"/>
        <v>27</v>
      </c>
      <c r="D353" s="290">
        <v>320</v>
      </c>
      <c r="E353" s="300">
        <f t="shared" si="100"/>
        <v>0</v>
      </c>
      <c r="F353" s="292">
        <f t="shared" si="90"/>
        <v>0</v>
      </c>
      <c r="G353" s="292">
        <f t="shared" si="91"/>
        <v>0</v>
      </c>
      <c r="H353" s="293">
        <f t="shared" si="92"/>
        <v>0</v>
      </c>
      <c r="I353" s="301">
        <f t="shared" si="101"/>
        <v>0</v>
      </c>
      <c r="J353" s="510">
        <f t="shared" si="93"/>
        <v>0</v>
      </c>
      <c r="K353" s="292">
        <f t="shared" si="94"/>
        <v>0</v>
      </c>
      <c r="L353" s="321">
        <f t="shared" si="104"/>
        <v>0</v>
      </c>
      <c r="M353" s="300">
        <f t="shared" si="102"/>
        <v>0</v>
      </c>
      <c r="N353" s="292">
        <f t="shared" si="95"/>
        <v>0</v>
      </c>
      <c r="O353" s="292">
        <f t="shared" si="96"/>
        <v>0</v>
      </c>
      <c r="P353" s="293">
        <f t="shared" si="105"/>
        <v>0</v>
      </c>
      <c r="Q353" s="301">
        <f t="shared" si="103"/>
        <v>0</v>
      </c>
      <c r="R353" s="292">
        <f t="shared" si="97"/>
        <v>0</v>
      </c>
      <c r="S353" s="292">
        <f t="shared" si="98"/>
        <v>0</v>
      </c>
      <c r="T353" s="321">
        <f t="shared" si="106"/>
        <v>0</v>
      </c>
      <c r="U353" s="134"/>
      <c r="V353" s="134"/>
      <c r="W353" s="134"/>
      <c r="X353" s="134"/>
    </row>
    <row r="354" spans="1:24" s="1" customFormat="1" ht="15" customHeight="1">
      <c r="A354" s="409">
        <f t="shared" si="99"/>
        <v>6.7699999999999996E-2</v>
      </c>
      <c r="B354" s="406">
        <f t="shared" si="107"/>
        <v>5.5643835616438356E-3</v>
      </c>
      <c r="C354" s="197">
        <f t="shared" ref="C354:C403" si="108">INT((D354+11)/12)</f>
        <v>27</v>
      </c>
      <c r="D354" s="290">
        <v>321</v>
      </c>
      <c r="E354" s="300">
        <f t="shared" si="100"/>
        <v>0</v>
      </c>
      <c r="F354" s="292">
        <f t="shared" ref="F354:F403" si="109">ROUND(E354*$B354,2)</f>
        <v>0</v>
      </c>
      <c r="G354" s="292">
        <f t="shared" ref="G354:G403" si="110">IF(E354&lt;H354,E354,H354-F354)</f>
        <v>0</v>
      </c>
      <c r="H354" s="293">
        <f t="shared" ref="H354:H403" si="111">IF(E354&lt;$M$4,E354+F354,$M$4)</f>
        <v>0</v>
      </c>
      <c r="I354" s="301">
        <f t="shared" si="101"/>
        <v>0</v>
      </c>
      <c r="J354" s="510">
        <f t="shared" ref="J354:J403" si="112">ROUND(I354*$B354,2)</f>
        <v>0</v>
      </c>
      <c r="K354" s="292">
        <f t="shared" ref="K354:K403" si="113">IF(I354&lt;L354,I354,L354-J354)</f>
        <v>0</v>
      </c>
      <c r="L354" s="321">
        <f t="shared" si="104"/>
        <v>0</v>
      </c>
      <c r="M354" s="300">
        <f t="shared" si="102"/>
        <v>0</v>
      </c>
      <c r="N354" s="292">
        <f t="shared" ref="N354:N403" si="114">ROUND(M354*$B354,2)</f>
        <v>0</v>
      </c>
      <c r="O354" s="292">
        <f t="shared" ref="O354:O403" si="115">IF(M354&lt;P354,M354,P354-N354)</f>
        <v>0</v>
      </c>
      <c r="P354" s="293">
        <f t="shared" si="105"/>
        <v>0</v>
      </c>
      <c r="Q354" s="301">
        <f t="shared" si="103"/>
        <v>0</v>
      </c>
      <c r="R354" s="292">
        <f t="shared" ref="R354:R403" si="116">ROUND(Q354*$B354,2)</f>
        <v>0</v>
      </c>
      <c r="S354" s="292">
        <f t="shared" ref="S354:S403" si="117">IF(Q354&lt;T354,Q354,T354-R354)</f>
        <v>0</v>
      </c>
      <c r="T354" s="321">
        <f t="shared" si="106"/>
        <v>0</v>
      </c>
      <c r="U354" s="134"/>
      <c r="V354" s="134"/>
      <c r="W354" s="134"/>
      <c r="X354" s="134"/>
    </row>
    <row r="355" spans="1:24" s="1" customFormat="1" ht="15" customHeight="1">
      <c r="A355" s="409">
        <f t="shared" ref="A355:A403" si="118">VLOOKUP(D355,$A$7:$B$11,2)</f>
        <v>6.7699999999999996E-2</v>
      </c>
      <c r="B355" s="406">
        <f t="shared" si="107"/>
        <v>5.5643835616438356E-3</v>
      </c>
      <c r="C355" s="197">
        <f t="shared" si="108"/>
        <v>27</v>
      </c>
      <c r="D355" s="290">
        <v>322</v>
      </c>
      <c r="E355" s="300">
        <f t="shared" ref="E355:E403" si="119">IF(E354&lt;H354,0,E354-G354)</f>
        <v>0</v>
      </c>
      <c r="F355" s="292">
        <f t="shared" si="109"/>
        <v>0</v>
      </c>
      <c r="G355" s="292">
        <f t="shared" si="110"/>
        <v>0</v>
      </c>
      <c r="H355" s="293">
        <f t="shared" si="111"/>
        <v>0</v>
      </c>
      <c r="I355" s="301">
        <f t="shared" ref="I355:I403" si="120">IF(I354&lt;L354,0,I354-K354)</f>
        <v>0</v>
      </c>
      <c r="J355" s="510">
        <f t="shared" si="112"/>
        <v>0</v>
      </c>
      <c r="K355" s="292">
        <f t="shared" si="113"/>
        <v>0</v>
      </c>
      <c r="L355" s="321">
        <f t="shared" si="104"/>
        <v>0</v>
      </c>
      <c r="M355" s="300">
        <f t="shared" ref="M355:M403" si="121">IF(M354&lt;P354,0,M354-O354)</f>
        <v>0</v>
      </c>
      <c r="N355" s="292">
        <f t="shared" si="114"/>
        <v>0</v>
      </c>
      <c r="O355" s="292">
        <f t="shared" si="115"/>
        <v>0</v>
      </c>
      <c r="P355" s="293">
        <f t="shared" si="105"/>
        <v>0</v>
      </c>
      <c r="Q355" s="301">
        <f t="shared" ref="Q355:Q403" si="122">IF(Q354&lt;T354,0,Q354-S354)</f>
        <v>0</v>
      </c>
      <c r="R355" s="292">
        <f t="shared" si="116"/>
        <v>0</v>
      </c>
      <c r="S355" s="292">
        <f t="shared" si="117"/>
        <v>0</v>
      </c>
      <c r="T355" s="321">
        <f t="shared" si="106"/>
        <v>0</v>
      </c>
      <c r="U355" s="134"/>
      <c r="V355" s="134"/>
      <c r="W355" s="134"/>
      <c r="X355" s="134"/>
    </row>
    <row r="356" spans="1:24" s="1" customFormat="1" ht="15" customHeight="1">
      <c r="A356" s="409">
        <f t="shared" si="118"/>
        <v>6.7699999999999996E-2</v>
      </c>
      <c r="B356" s="406">
        <f t="shared" si="107"/>
        <v>5.5643835616438356E-3</v>
      </c>
      <c r="C356" s="197">
        <f t="shared" si="108"/>
        <v>27</v>
      </c>
      <c r="D356" s="290">
        <v>323</v>
      </c>
      <c r="E356" s="300">
        <f t="shared" si="119"/>
        <v>0</v>
      </c>
      <c r="F356" s="292">
        <f t="shared" si="109"/>
        <v>0</v>
      </c>
      <c r="G356" s="292">
        <f t="shared" si="110"/>
        <v>0</v>
      </c>
      <c r="H356" s="293">
        <f t="shared" si="111"/>
        <v>0</v>
      </c>
      <c r="I356" s="301">
        <f t="shared" si="120"/>
        <v>0</v>
      </c>
      <c r="J356" s="510">
        <f t="shared" si="112"/>
        <v>0</v>
      </c>
      <c r="K356" s="292">
        <f t="shared" si="113"/>
        <v>0</v>
      </c>
      <c r="L356" s="321">
        <f t="shared" si="104"/>
        <v>0</v>
      </c>
      <c r="M356" s="300">
        <f t="shared" si="121"/>
        <v>0</v>
      </c>
      <c r="N356" s="292">
        <f t="shared" si="114"/>
        <v>0</v>
      </c>
      <c r="O356" s="292">
        <f t="shared" si="115"/>
        <v>0</v>
      </c>
      <c r="P356" s="293">
        <f t="shared" si="105"/>
        <v>0</v>
      </c>
      <c r="Q356" s="301">
        <f t="shared" si="122"/>
        <v>0</v>
      </c>
      <c r="R356" s="292">
        <f t="shared" si="116"/>
        <v>0</v>
      </c>
      <c r="S356" s="292">
        <f t="shared" si="117"/>
        <v>0</v>
      </c>
      <c r="T356" s="321">
        <f t="shared" si="106"/>
        <v>0</v>
      </c>
      <c r="U356" s="134"/>
      <c r="V356" s="134"/>
      <c r="W356" s="134"/>
      <c r="X356" s="134"/>
    </row>
    <row r="357" spans="1:24" s="1" customFormat="1" ht="15" customHeight="1">
      <c r="A357" s="409">
        <f t="shared" si="118"/>
        <v>6.7699999999999996E-2</v>
      </c>
      <c r="B357" s="406">
        <f t="shared" si="107"/>
        <v>5.5643835616438356E-3</v>
      </c>
      <c r="C357" s="197">
        <f t="shared" si="108"/>
        <v>27</v>
      </c>
      <c r="D357" s="290">
        <v>324</v>
      </c>
      <c r="E357" s="300">
        <f t="shared" si="119"/>
        <v>0</v>
      </c>
      <c r="F357" s="292">
        <f t="shared" si="109"/>
        <v>0</v>
      </c>
      <c r="G357" s="292">
        <f t="shared" si="110"/>
        <v>0</v>
      </c>
      <c r="H357" s="293">
        <f t="shared" si="111"/>
        <v>0</v>
      </c>
      <c r="I357" s="301">
        <f t="shared" si="120"/>
        <v>0</v>
      </c>
      <c r="J357" s="510">
        <f t="shared" si="112"/>
        <v>0</v>
      </c>
      <c r="K357" s="292">
        <f t="shared" si="113"/>
        <v>0</v>
      </c>
      <c r="L357" s="321">
        <f t="shared" si="104"/>
        <v>0</v>
      </c>
      <c r="M357" s="300">
        <f t="shared" si="121"/>
        <v>0</v>
      </c>
      <c r="N357" s="292">
        <f t="shared" si="114"/>
        <v>0</v>
      </c>
      <c r="O357" s="292">
        <f t="shared" si="115"/>
        <v>0</v>
      </c>
      <c r="P357" s="293">
        <f t="shared" si="105"/>
        <v>0</v>
      </c>
      <c r="Q357" s="301">
        <f t="shared" si="122"/>
        <v>0</v>
      </c>
      <c r="R357" s="292">
        <f t="shared" si="116"/>
        <v>0</v>
      </c>
      <c r="S357" s="292">
        <f t="shared" si="117"/>
        <v>0</v>
      </c>
      <c r="T357" s="321">
        <f t="shared" si="106"/>
        <v>0</v>
      </c>
      <c r="U357" s="134"/>
      <c r="V357" s="134"/>
      <c r="W357" s="134"/>
      <c r="X357" s="134"/>
    </row>
    <row r="358" spans="1:24" s="1" customFormat="1" ht="15" customHeight="1">
      <c r="A358" s="409">
        <f t="shared" si="118"/>
        <v>6.7699999999999996E-2</v>
      </c>
      <c r="B358" s="406">
        <f t="shared" si="107"/>
        <v>5.5643835616438356E-3</v>
      </c>
      <c r="C358" s="197">
        <f t="shared" si="108"/>
        <v>28</v>
      </c>
      <c r="D358" s="290">
        <v>325</v>
      </c>
      <c r="E358" s="300">
        <f t="shared" si="119"/>
        <v>0</v>
      </c>
      <c r="F358" s="292">
        <f t="shared" si="109"/>
        <v>0</v>
      </c>
      <c r="G358" s="292">
        <f t="shared" si="110"/>
        <v>0</v>
      </c>
      <c r="H358" s="293">
        <f t="shared" si="111"/>
        <v>0</v>
      </c>
      <c r="I358" s="301">
        <f t="shared" si="120"/>
        <v>0</v>
      </c>
      <c r="J358" s="510">
        <f t="shared" si="112"/>
        <v>0</v>
      </c>
      <c r="K358" s="292">
        <f t="shared" si="113"/>
        <v>0</v>
      </c>
      <c r="L358" s="321">
        <f t="shared" si="104"/>
        <v>0</v>
      </c>
      <c r="M358" s="300">
        <f t="shared" si="121"/>
        <v>0</v>
      </c>
      <c r="N358" s="292">
        <f t="shared" si="114"/>
        <v>0</v>
      </c>
      <c r="O358" s="292">
        <f t="shared" si="115"/>
        <v>0</v>
      </c>
      <c r="P358" s="293">
        <f t="shared" si="105"/>
        <v>0</v>
      </c>
      <c r="Q358" s="301">
        <f t="shared" si="122"/>
        <v>0</v>
      </c>
      <c r="R358" s="292">
        <f t="shared" si="116"/>
        <v>0</v>
      </c>
      <c r="S358" s="292">
        <f t="shared" si="117"/>
        <v>0</v>
      </c>
      <c r="T358" s="321">
        <f t="shared" si="106"/>
        <v>0</v>
      </c>
      <c r="U358" s="134"/>
      <c r="V358" s="134"/>
      <c r="W358" s="134"/>
      <c r="X358" s="134"/>
    </row>
    <row r="359" spans="1:24" s="1" customFormat="1" ht="15" customHeight="1">
      <c r="A359" s="409">
        <f t="shared" si="118"/>
        <v>6.7699999999999996E-2</v>
      </c>
      <c r="B359" s="406">
        <f t="shared" si="107"/>
        <v>5.5643835616438356E-3</v>
      </c>
      <c r="C359" s="197">
        <f t="shared" si="108"/>
        <v>28</v>
      </c>
      <c r="D359" s="290">
        <v>326</v>
      </c>
      <c r="E359" s="300">
        <f t="shared" si="119"/>
        <v>0</v>
      </c>
      <c r="F359" s="292">
        <f t="shared" si="109"/>
        <v>0</v>
      </c>
      <c r="G359" s="292">
        <f t="shared" si="110"/>
        <v>0</v>
      </c>
      <c r="H359" s="293">
        <f t="shared" si="111"/>
        <v>0</v>
      </c>
      <c r="I359" s="301">
        <f t="shared" si="120"/>
        <v>0</v>
      </c>
      <c r="J359" s="510">
        <f t="shared" si="112"/>
        <v>0</v>
      </c>
      <c r="K359" s="292">
        <f t="shared" si="113"/>
        <v>0</v>
      </c>
      <c r="L359" s="321">
        <f t="shared" si="104"/>
        <v>0</v>
      </c>
      <c r="M359" s="300">
        <f t="shared" si="121"/>
        <v>0</v>
      </c>
      <c r="N359" s="292">
        <f t="shared" si="114"/>
        <v>0</v>
      </c>
      <c r="O359" s="292">
        <f t="shared" si="115"/>
        <v>0</v>
      </c>
      <c r="P359" s="293">
        <f t="shared" si="105"/>
        <v>0</v>
      </c>
      <c r="Q359" s="301">
        <f t="shared" si="122"/>
        <v>0</v>
      </c>
      <c r="R359" s="292">
        <f t="shared" si="116"/>
        <v>0</v>
      </c>
      <c r="S359" s="292">
        <f t="shared" si="117"/>
        <v>0</v>
      </c>
      <c r="T359" s="321">
        <f t="shared" si="106"/>
        <v>0</v>
      </c>
      <c r="U359" s="134"/>
      <c r="V359" s="134"/>
      <c r="W359" s="134"/>
      <c r="X359" s="134"/>
    </row>
    <row r="360" spans="1:24" s="1" customFormat="1" ht="15" customHeight="1">
      <c r="A360" s="409">
        <f t="shared" si="118"/>
        <v>6.7699999999999996E-2</v>
      </c>
      <c r="B360" s="406">
        <f t="shared" si="107"/>
        <v>5.5643835616438356E-3</v>
      </c>
      <c r="C360" s="197">
        <f t="shared" si="108"/>
        <v>28</v>
      </c>
      <c r="D360" s="290">
        <v>327</v>
      </c>
      <c r="E360" s="300">
        <f t="shared" si="119"/>
        <v>0</v>
      </c>
      <c r="F360" s="292">
        <f t="shared" si="109"/>
        <v>0</v>
      </c>
      <c r="G360" s="292">
        <f t="shared" si="110"/>
        <v>0</v>
      </c>
      <c r="H360" s="293">
        <f t="shared" si="111"/>
        <v>0</v>
      </c>
      <c r="I360" s="301">
        <f t="shared" si="120"/>
        <v>0</v>
      </c>
      <c r="J360" s="510">
        <f t="shared" si="112"/>
        <v>0</v>
      </c>
      <c r="K360" s="292">
        <f t="shared" si="113"/>
        <v>0</v>
      </c>
      <c r="L360" s="321">
        <f t="shared" si="104"/>
        <v>0</v>
      </c>
      <c r="M360" s="300">
        <f t="shared" si="121"/>
        <v>0</v>
      </c>
      <c r="N360" s="292">
        <f t="shared" si="114"/>
        <v>0</v>
      </c>
      <c r="O360" s="292">
        <f t="shared" si="115"/>
        <v>0</v>
      </c>
      <c r="P360" s="293">
        <f t="shared" si="105"/>
        <v>0</v>
      </c>
      <c r="Q360" s="301">
        <f t="shared" si="122"/>
        <v>0</v>
      </c>
      <c r="R360" s="292">
        <f t="shared" si="116"/>
        <v>0</v>
      </c>
      <c r="S360" s="292">
        <f t="shared" si="117"/>
        <v>0</v>
      </c>
      <c r="T360" s="321">
        <f t="shared" si="106"/>
        <v>0</v>
      </c>
      <c r="U360" s="134"/>
      <c r="V360" s="134"/>
      <c r="W360" s="134"/>
      <c r="X360" s="134"/>
    </row>
    <row r="361" spans="1:24" s="1" customFormat="1" ht="15" customHeight="1">
      <c r="A361" s="409">
        <f t="shared" si="118"/>
        <v>6.7699999999999996E-2</v>
      </c>
      <c r="B361" s="406">
        <f t="shared" si="107"/>
        <v>5.5643835616438356E-3</v>
      </c>
      <c r="C361" s="197">
        <f t="shared" si="108"/>
        <v>28</v>
      </c>
      <c r="D361" s="290">
        <v>328</v>
      </c>
      <c r="E361" s="300">
        <f t="shared" si="119"/>
        <v>0</v>
      </c>
      <c r="F361" s="292">
        <f t="shared" si="109"/>
        <v>0</v>
      </c>
      <c r="G361" s="292">
        <f t="shared" si="110"/>
        <v>0</v>
      </c>
      <c r="H361" s="293">
        <f t="shared" si="111"/>
        <v>0</v>
      </c>
      <c r="I361" s="301">
        <f t="shared" si="120"/>
        <v>0</v>
      </c>
      <c r="J361" s="510">
        <f t="shared" si="112"/>
        <v>0</v>
      </c>
      <c r="K361" s="292">
        <f t="shared" si="113"/>
        <v>0</v>
      </c>
      <c r="L361" s="321">
        <f t="shared" si="104"/>
        <v>0</v>
      </c>
      <c r="M361" s="300">
        <f t="shared" si="121"/>
        <v>0</v>
      </c>
      <c r="N361" s="292">
        <f t="shared" si="114"/>
        <v>0</v>
      </c>
      <c r="O361" s="292">
        <f t="shared" si="115"/>
        <v>0</v>
      </c>
      <c r="P361" s="293">
        <f t="shared" si="105"/>
        <v>0</v>
      </c>
      <c r="Q361" s="301">
        <f t="shared" si="122"/>
        <v>0</v>
      </c>
      <c r="R361" s="292">
        <f t="shared" si="116"/>
        <v>0</v>
      </c>
      <c r="S361" s="292">
        <f t="shared" si="117"/>
        <v>0</v>
      </c>
      <c r="T361" s="321">
        <f t="shared" si="106"/>
        <v>0</v>
      </c>
      <c r="U361" s="134"/>
      <c r="V361" s="134"/>
      <c r="W361" s="134"/>
      <c r="X361" s="134"/>
    </row>
    <row r="362" spans="1:24" s="1" customFormat="1" ht="15" customHeight="1">
      <c r="A362" s="409">
        <f t="shared" si="118"/>
        <v>6.7699999999999996E-2</v>
      </c>
      <c r="B362" s="406">
        <f t="shared" si="107"/>
        <v>5.5643835616438356E-3</v>
      </c>
      <c r="C362" s="197">
        <f t="shared" si="108"/>
        <v>28</v>
      </c>
      <c r="D362" s="290">
        <v>329</v>
      </c>
      <c r="E362" s="300">
        <f t="shared" si="119"/>
        <v>0</v>
      </c>
      <c r="F362" s="292">
        <f t="shared" si="109"/>
        <v>0</v>
      </c>
      <c r="G362" s="292">
        <f t="shared" si="110"/>
        <v>0</v>
      </c>
      <c r="H362" s="293">
        <f t="shared" si="111"/>
        <v>0</v>
      </c>
      <c r="I362" s="301">
        <f t="shared" si="120"/>
        <v>0</v>
      </c>
      <c r="J362" s="510">
        <f t="shared" si="112"/>
        <v>0</v>
      </c>
      <c r="K362" s="292">
        <f t="shared" si="113"/>
        <v>0</v>
      </c>
      <c r="L362" s="321">
        <f t="shared" si="104"/>
        <v>0</v>
      </c>
      <c r="M362" s="300">
        <f t="shared" si="121"/>
        <v>0</v>
      </c>
      <c r="N362" s="292">
        <f t="shared" si="114"/>
        <v>0</v>
      </c>
      <c r="O362" s="292">
        <f t="shared" si="115"/>
        <v>0</v>
      </c>
      <c r="P362" s="293">
        <f t="shared" si="105"/>
        <v>0</v>
      </c>
      <c r="Q362" s="301">
        <f t="shared" si="122"/>
        <v>0</v>
      </c>
      <c r="R362" s="292">
        <f t="shared" si="116"/>
        <v>0</v>
      </c>
      <c r="S362" s="292">
        <f t="shared" si="117"/>
        <v>0</v>
      </c>
      <c r="T362" s="321">
        <f t="shared" si="106"/>
        <v>0</v>
      </c>
      <c r="U362" s="134"/>
      <c r="V362" s="134"/>
      <c r="W362" s="134"/>
      <c r="X362" s="134"/>
    </row>
    <row r="363" spans="1:24" s="1" customFormat="1" ht="15" customHeight="1">
      <c r="A363" s="409">
        <f t="shared" si="118"/>
        <v>6.7699999999999996E-2</v>
      </c>
      <c r="B363" s="406">
        <f t="shared" si="107"/>
        <v>5.5643835616438356E-3</v>
      </c>
      <c r="C363" s="197">
        <f t="shared" si="108"/>
        <v>28</v>
      </c>
      <c r="D363" s="290">
        <v>330</v>
      </c>
      <c r="E363" s="300">
        <f t="shared" si="119"/>
        <v>0</v>
      </c>
      <c r="F363" s="292">
        <f t="shared" si="109"/>
        <v>0</v>
      </c>
      <c r="G363" s="292">
        <f t="shared" si="110"/>
        <v>0</v>
      </c>
      <c r="H363" s="293">
        <f t="shared" si="111"/>
        <v>0</v>
      </c>
      <c r="I363" s="301">
        <f t="shared" si="120"/>
        <v>0</v>
      </c>
      <c r="J363" s="510">
        <f t="shared" si="112"/>
        <v>0</v>
      </c>
      <c r="K363" s="292">
        <f t="shared" si="113"/>
        <v>0</v>
      </c>
      <c r="L363" s="321">
        <f t="shared" si="104"/>
        <v>0</v>
      </c>
      <c r="M363" s="300">
        <f t="shared" si="121"/>
        <v>0</v>
      </c>
      <c r="N363" s="292">
        <f t="shared" si="114"/>
        <v>0</v>
      </c>
      <c r="O363" s="292">
        <f t="shared" si="115"/>
        <v>0</v>
      </c>
      <c r="P363" s="293">
        <f t="shared" si="105"/>
        <v>0</v>
      </c>
      <c r="Q363" s="301">
        <f t="shared" si="122"/>
        <v>0</v>
      </c>
      <c r="R363" s="292">
        <f t="shared" si="116"/>
        <v>0</v>
      </c>
      <c r="S363" s="292">
        <f t="shared" si="117"/>
        <v>0</v>
      </c>
      <c r="T363" s="321">
        <f t="shared" si="106"/>
        <v>0</v>
      </c>
      <c r="U363" s="134"/>
      <c r="V363" s="134"/>
      <c r="W363" s="134"/>
      <c r="X363" s="134"/>
    </row>
    <row r="364" spans="1:24" s="1" customFormat="1" ht="15" customHeight="1">
      <c r="A364" s="409">
        <f t="shared" si="118"/>
        <v>6.7699999999999996E-2</v>
      </c>
      <c r="B364" s="406">
        <f t="shared" si="107"/>
        <v>5.5643835616438356E-3</v>
      </c>
      <c r="C364" s="197">
        <f t="shared" si="108"/>
        <v>28</v>
      </c>
      <c r="D364" s="290">
        <v>331</v>
      </c>
      <c r="E364" s="300">
        <f t="shared" si="119"/>
        <v>0</v>
      </c>
      <c r="F364" s="292">
        <f t="shared" si="109"/>
        <v>0</v>
      </c>
      <c r="G364" s="292">
        <f t="shared" si="110"/>
        <v>0</v>
      </c>
      <c r="H364" s="293">
        <f t="shared" si="111"/>
        <v>0</v>
      </c>
      <c r="I364" s="301">
        <f t="shared" si="120"/>
        <v>0</v>
      </c>
      <c r="J364" s="510">
        <f t="shared" si="112"/>
        <v>0</v>
      </c>
      <c r="K364" s="292">
        <f t="shared" si="113"/>
        <v>0</v>
      </c>
      <c r="L364" s="321">
        <f t="shared" si="104"/>
        <v>0</v>
      </c>
      <c r="M364" s="300">
        <f t="shared" si="121"/>
        <v>0</v>
      </c>
      <c r="N364" s="292">
        <f t="shared" si="114"/>
        <v>0</v>
      </c>
      <c r="O364" s="292">
        <f t="shared" si="115"/>
        <v>0</v>
      </c>
      <c r="P364" s="293">
        <f t="shared" si="105"/>
        <v>0</v>
      </c>
      <c r="Q364" s="301">
        <f t="shared" si="122"/>
        <v>0</v>
      </c>
      <c r="R364" s="292">
        <f t="shared" si="116"/>
        <v>0</v>
      </c>
      <c r="S364" s="292">
        <f t="shared" si="117"/>
        <v>0</v>
      </c>
      <c r="T364" s="321">
        <f t="shared" si="106"/>
        <v>0</v>
      </c>
      <c r="U364" s="134"/>
      <c r="V364" s="134"/>
      <c r="W364" s="134"/>
      <c r="X364" s="134"/>
    </row>
    <row r="365" spans="1:24" s="1" customFormat="1" ht="15" customHeight="1">
      <c r="A365" s="409">
        <f t="shared" si="118"/>
        <v>6.7699999999999996E-2</v>
      </c>
      <c r="B365" s="406">
        <f t="shared" si="107"/>
        <v>5.5643835616438356E-3</v>
      </c>
      <c r="C365" s="197">
        <f t="shared" si="108"/>
        <v>28</v>
      </c>
      <c r="D365" s="290">
        <v>332</v>
      </c>
      <c r="E365" s="300">
        <f t="shared" si="119"/>
        <v>0</v>
      </c>
      <c r="F365" s="292">
        <f t="shared" si="109"/>
        <v>0</v>
      </c>
      <c r="G365" s="292">
        <f t="shared" si="110"/>
        <v>0</v>
      </c>
      <c r="H365" s="293">
        <f t="shared" si="111"/>
        <v>0</v>
      </c>
      <c r="I365" s="301">
        <f t="shared" si="120"/>
        <v>0</v>
      </c>
      <c r="J365" s="510">
        <f t="shared" si="112"/>
        <v>0</v>
      </c>
      <c r="K365" s="292">
        <f t="shared" si="113"/>
        <v>0</v>
      </c>
      <c r="L365" s="321">
        <f t="shared" si="104"/>
        <v>0</v>
      </c>
      <c r="M365" s="300">
        <f t="shared" si="121"/>
        <v>0</v>
      </c>
      <c r="N365" s="292">
        <f t="shared" si="114"/>
        <v>0</v>
      </c>
      <c r="O365" s="292">
        <f t="shared" si="115"/>
        <v>0</v>
      </c>
      <c r="P365" s="293">
        <f t="shared" si="105"/>
        <v>0</v>
      </c>
      <c r="Q365" s="301">
        <f t="shared" si="122"/>
        <v>0</v>
      </c>
      <c r="R365" s="292">
        <f t="shared" si="116"/>
        <v>0</v>
      </c>
      <c r="S365" s="292">
        <f t="shared" si="117"/>
        <v>0</v>
      </c>
      <c r="T365" s="321">
        <f t="shared" si="106"/>
        <v>0</v>
      </c>
      <c r="U365" s="134"/>
      <c r="V365" s="134"/>
      <c r="W365" s="134"/>
      <c r="X365" s="134"/>
    </row>
    <row r="366" spans="1:24" s="1" customFormat="1" ht="15" customHeight="1">
      <c r="A366" s="409">
        <f t="shared" si="118"/>
        <v>6.7699999999999996E-2</v>
      </c>
      <c r="B366" s="406">
        <f t="shared" si="107"/>
        <v>5.5643835616438356E-3</v>
      </c>
      <c r="C366" s="197">
        <f t="shared" si="108"/>
        <v>28</v>
      </c>
      <c r="D366" s="290">
        <v>333</v>
      </c>
      <c r="E366" s="300">
        <f t="shared" si="119"/>
        <v>0</v>
      </c>
      <c r="F366" s="292">
        <f t="shared" si="109"/>
        <v>0</v>
      </c>
      <c r="G366" s="292">
        <f t="shared" si="110"/>
        <v>0</v>
      </c>
      <c r="H366" s="293">
        <f t="shared" si="111"/>
        <v>0</v>
      </c>
      <c r="I366" s="301">
        <f t="shared" si="120"/>
        <v>0</v>
      </c>
      <c r="J366" s="510">
        <f t="shared" si="112"/>
        <v>0</v>
      </c>
      <c r="K366" s="292">
        <f t="shared" si="113"/>
        <v>0</v>
      </c>
      <c r="L366" s="321">
        <f t="shared" ref="L366:L403" si="123">IF(I366&lt;$M$5,I366+J366,$M$5)</f>
        <v>0</v>
      </c>
      <c r="M366" s="300">
        <f t="shared" si="121"/>
        <v>0</v>
      </c>
      <c r="N366" s="292">
        <f t="shared" si="114"/>
        <v>0</v>
      </c>
      <c r="O366" s="292">
        <f t="shared" si="115"/>
        <v>0</v>
      </c>
      <c r="P366" s="293">
        <f t="shared" si="105"/>
        <v>0</v>
      </c>
      <c r="Q366" s="301">
        <f t="shared" si="122"/>
        <v>0</v>
      </c>
      <c r="R366" s="292">
        <f t="shared" si="116"/>
        <v>0</v>
      </c>
      <c r="S366" s="292">
        <f t="shared" si="117"/>
        <v>0</v>
      </c>
      <c r="T366" s="321">
        <f t="shared" si="106"/>
        <v>0</v>
      </c>
      <c r="U366" s="134"/>
      <c r="V366" s="134"/>
      <c r="W366" s="134"/>
      <c r="X366" s="134"/>
    </row>
    <row r="367" spans="1:24" s="1" customFormat="1" ht="15" customHeight="1">
      <c r="A367" s="409">
        <f t="shared" si="118"/>
        <v>6.7699999999999996E-2</v>
      </c>
      <c r="B367" s="406">
        <f t="shared" si="107"/>
        <v>5.5643835616438356E-3</v>
      </c>
      <c r="C367" s="197">
        <f t="shared" si="108"/>
        <v>28</v>
      </c>
      <c r="D367" s="290">
        <v>334</v>
      </c>
      <c r="E367" s="300">
        <f t="shared" si="119"/>
        <v>0</v>
      </c>
      <c r="F367" s="292">
        <f t="shared" si="109"/>
        <v>0</v>
      </c>
      <c r="G367" s="292">
        <f t="shared" si="110"/>
        <v>0</v>
      </c>
      <c r="H367" s="293">
        <f t="shared" si="111"/>
        <v>0</v>
      </c>
      <c r="I367" s="301">
        <f t="shared" si="120"/>
        <v>0</v>
      </c>
      <c r="J367" s="510">
        <f t="shared" si="112"/>
        <v>0</v>
      </c>
      <c r="K367" s="292">
        <f t="shared" si="113"/>
        <v>0</v>
      </c>
      <c r="L367" s="321">
        <f t="shared" si="123"/>
        <v>0</v>
      </c>
      <c r="M367" s="300">
        <f t="shared" si="121"/>
        <v>0</v>
      </c>
      <c r="N367" s="292">
        <f t="shared" si="114"/>
        <v>0</v>
      </c>
      <c r="O367" s="292">
        <f t="shared" si="115"/>
        <v>0</v>
      </c>
      <c r="P367" s="293">
        <f t="shared" si="105"/>
        <v>0</v>
      </c>
      <c r="Q367" s="301">
        <f t="shared" si="122"/>
        <v>0</v>
      </c>
      <c r="R367" s="292">
        <f t="shared" si="116"/>
        <v>0</v>
      </c>
      <c r="S367" s="292">
        <f t="shared" si="117"/>
        <v>0</v>
      </c>
      <c r="T367" s="321">
        <f t="shared" si="106"/>
        <v>0</v>
      </c>
      <c r="U367" s="134"/>
      <c r="V367" s="134"/>
      <c r="W367" s="134"/>
      <c r="X367" s="134"/>
    </row>
    <row r="368" spans="1:24" s="1" customFormat="1" ht="15" customHeight="1">
      <c r="A368" s="409">
        <f t="shared" si="118"/>
        <v>6.7699999999999996E-2</v>
      </c>
      <c r="B368" s="406">
        <f t="shared" si="107"/>
        <v>5.5643835616438356E-3</v>
      </c>
      <c r="C368" s="197">
        <f t="shared" si="108"/>
        <v>28</v>
      </c>
      <c r="D368" s="290">
        <v>335</v>
      </c>
      <c r="E368" s="300">
        <f t="shared" si="119"/>
        <v>0</v>
      </c>
      <c r="F368" s="292">
        <f t="shared" si="109"/>
        <v>0</v>
      </c>
      <c r="G368" s="292">
        <f t="shared" si="110"/>
        <v>0</v>
      </c>
      <c r="H368" s="293">
        <f t="shared" si="111"/>
        <v>0</v>
      </c>
      <c r="I368" s="301">
        <f t="shared" si="120"/>
        <v>0</v>
      </c>
      <c r="J368" s="510">
        <f t="shared" si="112"/>
        <v>0</v>
      </c>
      <c r="K368" s="292">
        <f t="shared" si="113"/>
        <v>0</v>
      </c>
      <c r="L368" s="321">
        <f t="shared" si="123"/>
        <v>0</v>
      </c>
      <c r="M368" s="300">
        <f t="shared" si="121"/>
        <v>0</v>
      </c>
      <c r="N368" s="292">
        <f t="shared" si="114"/>
        <v>0</v>
      </c>
      <c r="O368" s="292">
        <f t="shared" si="115"/>
        <v>0</v>
      </c>
      <c r="P368" s="293">
        <f t="shared" si="105"/>
        <v>0</v>
      </c>
      <c r="Q368" s="301">
        <f t="shared" si="122"/>
        <v>0</v>
      </c>
      <c r="R368" s="292">
        <f t="shared" si="116"/>
        <v>0</v>
      </c>
      <c r="S368" s="292">
        <f t="shared" si="117"/>
        <v>0</v>
      </c>
      <c r="T368" s="321">
        <f t="shared" si="106"/>
        <v>0</v>
      </c>
      <c r="U368" s="134"/>
      <c r="V368" s="134"/>
      <c r="W368" s="134"/>
      <c r="X368" s="134"/>
    </row>
    <row r="369" spans="1:24" s="1" customFormat="1" ht="15" customHeight="1">
      <c r="A369" s="409">
        <f t="shared" si="118"/>
        <v>6.7699999999999996E-2</v>
      </c>
      <c r="B369" s="406">
        <f t="shared" si="107"/>
        <v>5.5643835616438356E-3</v>
      </c>
      <c r="C369" s="197">
        <f t="shared" si="108"/>
        <v>28</v>
      </c>
      <c r="D369" s="290">
        <v>336</v>
      </c>
      <c r="E369" s="300">
        <f t="shared" si="119"/>
        <v>0</v>
      </c>
      <c r="F369" s="292">
        <f t="shared" si="109"/>
        <v>0</v>
      </c>
      <c r="G369" s="292">
        <f t="shared" si="110"/>
        <v>0</v>
      </c>
      <c r="H369" s="293">
        <f t="shared" si="111"/>
        <v>0</v>
      </c>
      <c r="I369" s="301">
        <f t="shared" si="120"/>
        <v>0</v>
      </c>
      <c r="J369" s="510">
        <f t="shared" si="112"/>
        <v>0</v>
      </c>
      <c r="K369" s="292">
        <f t="shared" si="113"/>
        <v>0</v>
      </c>
      <c r="L369" s="321">
        <f t="shared" si="123"/>
        <v>0</v>
      </c>
      <c r="M369" s="300">
        <f t="shared" si="121"/>
        <v>0</v>
      </c>
      <c r="N369" s="292">
        <f t="shared" si="114"/>
        <v>0</v>
      </c>
      <c r="O369" s="292">
        <f t="shared" si="115"/>
        <v>0</v>
      </c>
      <c r="P369" s="293">
        <f t="shared" si="105"/>
        <v>0</v>
      </c>
      <c r="Q369" s="301">
        <f t="shared" si="122"/>
        <v>0</v>
      </c>
      <c r="R369" s="292">
        <f t="shared" si="116"/>
        <v>0</v>
      </c>
      <c r="S369" s="292">
        <f t="shared" si="117"/>
        <v>0</v>
      </c>
      <c r="T369" s="321">
        <f t="shared" si="106"/>
        <v>0</v>
      </c>
      <c r="U369" s="134"/>
      <c r="V369" s="134"/>
      <c r="W369" s="134"/>
      <c r="X369" s="134"/>
    </row>
    <row r="370" spans="1:24" s="1" customFormat="1" ht="15" customHeight="1">
      <c r="A370" s="409">
        <f t="shared" si="118"/>
        <v>6.7699999999999996E-2</v>
      </c>
      <c r="B370" s="406">
        <f t="shared" si="107"/>
        <v>5.5643835616438356E-3</v>
      </c>
      <c r="C370" s="197">
        <f t="shared" si="108"/>
        <v>29</v>
      </c>
      <c r="D370" s="290">
        <v>337</v>
      </c>
      <c r="E370" s="300">
        <f t="shared" si="119"/>
        <v>0</v>
      </c>
      <c r="F370" s="292">
        <f t="shared" si="109"/>
        <v>0</v>
      </c>
      <c r="G370" s="292">
        <f t="shared" si="110"/>
        <v>0</v>
      </c>
      <c r="H370" s="293">
        <f t="shared" si="111"/>
        <v>0</v>
      </c>
      <c r="I370" s="301">
        <f t="shared" si="120"/>
        <v>0</v>
      </c>
      <c r="J370" s="510">
        <f t="shared" si="112"/>
        <v>0</v>
      </c>
      <c r="K370" s="292">
        <f t="shared" si="113"/>
        <v>0</v>
      </c>
      <c r="L370" s="321">
        <f t="shared" si="123"/>
        <v>0</v>
      </c>
      <c r="M370" s="300">
        <f t="shared" si="121"/>
        <v>0</v>
      </c>
      <c r="N370" s="292">
        <f t="shared" si="114"/>
        <v>0</v>
      </c>
      <c r="O370" s="292">
        <f t="shared" si="115"/>
        <v>0</v>
      </c>
      <c r="P370" s="293">
        <f t="shared" si="105"/>
        <v>0</v>
      </c>
      <c r="Q370" s="301">
        <f t="shared" si="122"/>
        <v>0</v>
      </c>
      <c r="R370" s="292">
        <f t="shared" si="116"/>
        <v>0</v>
      </c>
      <c r="S370" s="292">
        <f t="shared" si="117"/>
        <v>0</v>
      </c>
      <c r="T370" s="321">
        <f t="shared" si="106"/>
        <v>0</v>
      </c>
      <c r="U370" s="134"/>
      <c r="V370" s="134"/>
      <c r="W370" s="134"/>
      <c r="X370" s="134"/>
    </row>
    <row r="371" spans="1:24" s="1" customFormat="1" ht="15" customHeight="1">
      <c r="A371" s="409">
        <f t="shared" si="118"/>
        <v>6.7699999999999996E-2</v>
      </c>
      <c r="B371" s="406">
        <f t="shared" si="107"/>
        <v>5.5643835616438356E-3</v>
      </c>
      <c r="C371" s="197">
        <f t="shared" si="108"/>
        <v>29</v>
      </c>
      <c r="D371" s="290">
        <v>338</v>
      </c>
      <c r="E371" s="300">
        <f t="shared" si="119"/>
        <v>0</v>
      </c>
      <c r="F371" s="292">
        <f t="shared" si="109"/>
        <v>0</v>
      </c>
      <c r="G371" s="292">
        <f t="shared" si="110"/>
        <v>0</v>
      </c>
      <c r="H371" s="293">
        <f t="shared" si="111"/>
        <v>0</v>
      </c>
      <c r="I371" s="301">
        <f t="shared" si="120"/>
        <v>0</v>
      </c>
      <c r="J371" s="510">
        <f t="shared" si="112"/>
        <v>0</v>
      </c>
      <c r="K371" s="292">
        <f t="shared" si="113"/>
        <v>0</v>
      </c>
      <c r="L371" s="321">
        <f t="shared" si="123"/>
        <v>0</v>
      </c>
      <c r="M371" s="300">
        <f t="shared" si="121"/>
        <v>0</v>
      </c>
      <c r="N371" s="292">
        <f t="shared" si="114"/>
        <v>0</v>
      </c>
      <c r="O371" s="292">
        <f t="shared" si="115"/>
        <v>0</v>
      </c>
      <c r="P371" s="293">
        <f t="shared" si="105"/>
        <v>0</v>
      </c>
      <c r="Q371" s="301">
        <f t="shared" si="122"/>
        <v>0</v>
      </c>
      <c r="R371" s="292">
        <f t="shared" si="116"/>
        <v>0</v>
      </c>
      <c r="S371" s="292">
        <f t="shared" si="117"/>
        <v>0</v>
      </c>
      <c r="T371" s="321">
        <f t="shared" si="106"/>
        <v>0</v>
      </c>
      <c r="U371" s="134"/>
      <c r="V371" s="134"/>
      <c r="W371" s="134"/>
      <c r="X371" s="134"/>
    </row>
    <row r="372" spans="1:24" s="1" customFormat="1" ht="15" customHeight="1">
      <c r="A372" s="409">
        <f t="shared" si="118"/>
        <v>6.7699999999999996E-2</v>
      </c>
      <c r="B372" s="406">
        <f t="shared" si="107"/>
        <v>5.5643835616438356E-3</v>
      </c>
      <c r="C372" s="197">
        <f t="shared" si="108"/>
        <v>29</v>
      </c>
      <c r="D372" s="290">
        <v>339</v>
      </c>
      <c r="E372" s="300">
        <f t="shared" si="119"/>
        <v>0</v>
      </c>
      <c r="F372" s="292">
        <f t="shared" si="109"/>
        <v>0</v>
      </c>
      <c r="G372" s="292">
        <f t="shared" si="110"/>
        <v>0</v>
      </c>
      <c r="H372" s="293">
        <f t="shared" si="111"/>
        <v>0</v>
      </c>
      <c r="I372" s="301">
        <f t="shared" si="120"/>
        <v>0</v>
      </c>
      <c r="J372" s="510">
        <f t="shared" si="112"/>
        <v>0</v>
      </c>
      <c r="K372" s="292">
        <f t="shared" si="113"/>
        <v>0</v>
      </c>
      <c r="L372" s="321">
        <f t="shared" si="123"/>
        <v>0</v>
      </c>
      <c r="M372" s="300">
        <f t="shared" si="121"/>
        <v>0</v>
      </c>
      <c r="N372" s="292">
        <f t="shared" si="114"/>
        <v>0</v>
      </c>
      <c r="O372" s="292">
        <f t="shared" si="115"/>
        <v>0</v>
      </c>
      <c r="P372" s="293">
        <f t="shared" si="105"/>
        <v>0</v>
      </c>
      <c r="Q372" s="301">
        <f t="shared" si="122"/>
        <v>0</v>
      </c>
      <c r="R372" s="292">
        <f t="shared" si="116"/>
        <v>0</v>
      </c>
      <c r="S372" s="292">
        <f t="shared" si="117"/>
        <v>0</v>
      </c>
      <c r="T372" s="321">
        <f t="shared" si="106"/>
        <v>0</v>
      </c>
      <c r="U372" s="134"/>
      <c r="V372" s="134"/>
      <c r="W372" s="134"/>
      <c r="X372" s="134"/>
    </row>
    <row r="373" spans="1:24" s="1" customFormat="1" ht="15" customHeight="1">
      <c r="A373" s="409">
        <f t="shared" si="118"/>
        <v>6.7699999999999996E-2</v>
      </c>
      <c r="B373" s="406">
        <f t="shared" si="107"/>
        <v>5.5643835616438356E-3</v>
      </c>
      <c r="C373" s="197">
        <f t="shared" si="108"/>
        <v>29</v>
      </c>
      <c r="D373" s="290">
        <v>340</v>
      </c>
      <c r="E373" s="300">
        <f t="shared" si="119"/>
        <v>0</v>
      </c>
      <c r="F373" s="292">
        <f t="shared" si="109"/>
        <v>0</v>
      </c>
      <c r="G373" s="292">
        <f t="shared" si="110"/>
        <v>0</v>
      </c>
      <c r="H373" s="293">
        <f t="shared" si="111"/>
        <v>0</v>
      </c>
      <c r="I373" s="301">
        <f t="shared" si="120"/>
        <v>0</v>
      </c>
      <c r="J373" s="510">
        <f t="shared" si="112"/>
        <v>0</v>
      </c>
      <c r="K373" s="292">
        <f t="shared" si="113"/>
        <v>0</v>
      </c>
      <c r="L373" s="321">
        <f t="shared" si="123"/>
        <v>0</v>
      </c>
      <c r="M373" s="300">
        <f t="shared" si="121"/>
        <v>0</v>
      </c>
      <c r="N373" s="292">
        <f t="shared" si="114"/>
        <v>0</v>
      </c>
      <c r="O373" s="292">
        <f t="shared" si="115"/>
        <v>0</v>
      </c>
      <c r="P373" s="293">
        <f t="shared" si="105"/>
        <v>0</v>
      </c>
      <c r="Q373" s="301">
        <f t="shared" si="122"/>
        <v>0</v>
      </c>
      <c r="R373" s="292">
        <f t="shared" si="116"/>
        <v>0</v>
      </c>
      <c r="S373" s="292">
        <f t="shared" si="117"/>
        <v>0</v>
      </c>
      <c r="T373" s="321">
        <f t="shared" si="106"/>
        <v>0</v>
      </c>
      <c r="U373" s="134"/>
      <c r="V373" s="134"/>
      <c r="W373" s="134"/>
      <c r="X373" s="134"/>
    </row>
    <row r="374" spans="1:24" s="1" customFormat="1" ht="15" customHeight="1">
      <c r="A374" s="409">
        <f t="shared" si="118"/>
        <v>6.7699999999999996E-2</v>
      </c>
      <c r="B374" s="406">
        <f t="shared" si="107"/>
        <v>5.5643835616438356E-3</v>
      </c>
      <c r="C374" s="197">
        <f t="shared" si="108"/>
        <v>29</v>
      </c>
      <c r="D374" s="290">
        <v>341</v>
      </c>
      <c r="E374" s="300">
        <f t="shared" si="119"/>
        <v>0</v>
      </c>
      <c r="F374" s="292">
        <f t="shared" si="109"/>
        <v>0</v>
      </c>
      <c r="G374" s="292">
        <f t="shared" si="110"/>
        <v>0</v>
      </c>
      <c r="H374" s="293">
        <f t="shared" si="111"/>
        <v>0</v>
      </c>
      <c r="I374" s="301">
        <f t="shared" si="120"/>
        <v>0</v>
      </c>
      <c r="J374" s="510">
        <f t="shared" si="112"/>
        <v>0</v>
      </c>
      <c r="K374" s="292">
        <f t="shared" si="113"/>
        <v>0</v>
      </c>
      <c r="L374" s="321">
        <f t="shared" si="123"/>
        <v>0</v>
      </c>
      <c r="M374" s="300">
        <f t="shared" si="121"/>
        <v>0</v>
      </c>
      <c r="N374" s="292">
        <f t="shared" si="114"/>
        <v>0</v>
      </c>
      <c r="O374" s="292">
        <f t="shared" si="115"/>
        <v>0</v>
      </c>
      <c r="P374" s="293">
        <f t="shared" si="105"/>
        <v>0</v>
      </c>
      <c r="Q374" s="301">
        <f t="shared" si="122"/>
        <v>0</v>
      </c>
      <c r="R374" s="292">
        <f t="shared" si="116"/>
        <v>0</v>
      </c>
      <c r="S374" s="292">
        <f t="shared" si="117"/>
        <v>0</v>
      </c>
      <c r="T374" s="321">
        <f t="shared" si="106"/>
        <v>0</v>
      </c>
      <c r="U374" s="134"/>
      <c r="V374" s="134"/>
      <c r="W374" s="134"/>
      <c r="X374" s="134"/>
    </row>
    <row r="375" spans="1:24" s="1" customFormat="1" ht="15" customHeight="1">
      <c r="A375" s="409">
        <f t="shared" si="118"/>
        <v>6.7699999999999996E-2</v>
      </c>
      <c r="B375" s="406">
        <f t="shared" si="107"/>
        <v>5.5643835616438356E-3</v>
      </c>
      <c r="C375" s="197">
        <f t="shared" si="108"/>
        <v>29</v>
      </c>
      <c r="D375" s="290">
        <v>342</v>
      </c>
      <c r="E375" s="300">
        <f t="shared" si="119"/>
        <v>0</v>
      </c>
      <c r="F375" s="292">
        <f t="shared" si="109"/>
        <v>0</v>
      </c>
      <c r="G375" s="292">
        <f t="shared" si="110"/>
        <v>0</v>
      </c>
      <c r="H375" s="293">
        <f t="shared" si="111"/>
        <v>0</v>
      </c>
      <c r="I375" s="301">
        <f t="shared" si="120"/>
        <v>0</v>
      </c>
      <c r="J375" s="510">
        <f t="shared" si="112"/>
        <v>0</v>
      </c>
      <c r="K375" s="292">
        <f t="shared" si="113"/>
        <v>0</v>
      </c>
      <c r="L375" s="321">
        <f t="shared" si="123"/>
        <v>0</v>
      </c>
      <c r="M375" s="300">
        <f t="shared" si="121"/>
        <v>0</v>
      </c>
      <c r="N375" s="292">
        <f t="shared" si="114"/>
        <v>0</v>
      </c>
      <c r="O375" s="292">
        <f t="shared" si="115"/>
        <v>0</v>
      </c>
      <c r="P375" s="293">
        <f t="shared" si="105"/>
        <v>0</v>
      </c>
      <c r="Q375" s="301">
        <f t="shared" si="122"/>
        <v>0</v>
      </c>
      <c r="R375" s="292">
        <f t="shared" si="116"/>
        <v>0</v>
      </c>
      <c r="S375" s="292">
        <f t="shared" si="117"/>
        <v>0</v>
      </c>
      <c r="T375" s="321">
        <f t="shared" si="106"/>
        <v>0</v>
      </c>
      <c r="U375" s="134"/>
      <c r="V375" s="134"/>
      <c r="W375" s="134"/>
      <c r="X375" s="134"/>
    </row>
    <row r="376" spans="1:24" s="1" customFormat="1" ht="15" customHeight="1">
      <c r="A376" s="409">
        <f t="shared" si="118"/>
        <v>6.7699999999999996E-2</v>
      </c>
      <c r="B376" s="406">
        <f t="shared" si="107"/>
        <v>5.5643835616438356E-3</v>
      </c>
      <c r="C376" s="197">
        <f t="shared" si="108"/>
        <v>29</v>
      </c>
      <c r="D376" s="290">
        <v>343</v>
      </c>
      <c r="E376" s="300">
        <f t="shared" si="119"/>
        <v>0</v>
      </c>
      <c r="F376" s="292">
        <f t="shared" si="109"/>
        <v>0</v>
      </c>
      <c r="G376" s="292">
        <f t="shared" si="110"/>
        <v>0</v>
      </c>
      <c r="H376" s="293">
        <f t="shared" si="111"/>
        <v>0</v>
      </c>
      <c r="I376" s="301">
        <f t="shared" si="120"/>
        <v>0</v>
      </c>
      <c r="J376" s="510">
        <f t="shared" si="112"/>
        <v>0</v>
      </c>
      <c r="K376" s="292">
        <f t="shared" si="113"/>
        <v>0</v>
      </c>
      <c r="L376" s="321">
        <f t="shared" si="123"/>
        <v>0</v>
      </c>
      <c r="M376" s="300">
        <f t="shared" si="121"/>
        <v>0</v>
      </c>
      <c r="N376" s="292">
        <f t="shared" si="114"/>
        <v>0</v>
      </c>
      <c r="O376" s="292">
        <f t="shared" si="115"/>
        <v>0</v>
      </c>
      <c r="P376" s="293">
        <f t="shared" si="105"/>
        <v>0</v>
      </c>
      <c r="Q376" s="301">
        <f t="shared" si="122"/>
        <v>0</v>
      </c>
      <c r="R376" s="292">
        <f t="shared" si="116"/>
        <v>0</v>
      </c>
      <c r="S376" s="292">
        <f t="shared" si="117"/>
        <v>0</v>
      </c>
      <c r="T376" s="321">
        <f t="shared" si="106"/>
        <v>0</v>
      </c>
      <c r="U376" s="134"/>
      <c r="V376" s="134"/>
      <c r="W376" s="134"/>
      <c r="X376" s="134"/>
    </row>
    <row r="377" spans="1:24" s="1" customFormat="1" ht="15" customHeight="1">
      <c r="A377" s="409">
        <f t="shared" si="118"/>
        <v>6.7699999999999996E-2</v>
      </c>
      <c r="B377" s="406">
        <f t="shared" si="107"/>
        <v>5.5643835616438356E-3</v>
      </c>
      <c r="C377" s="197">
        <f t="shared" si="108"/>
        <v>29</v>
      </c>
      <c r="D377" s="290">
        <v>344</v>
      </c>
      <c r="E377" s="300">
        <f t="shared" si="119"/>
        <v>0</v>
      </c>
      <c r="F377" s="292">
        <f t="shared" si="109"/>
        <v>0</v>
      </c>
      <c r="G377" s="292">
        <f t="shared" si="110"/>
        <v>0</v>
      </c>
      <c r="H377" s="293">
        <f t="shared" si="111"/>
        <v>0</v>
      </c>
      <c r="I377" s="301">
        <f t="shared" si="120"/>
        <v>0</v>
      </c>
      <c r="J377" s="510">
        <f t="shared" si="112"/>
        <v>0</v>
      </c>
      <c r="K377" s="292">
        <f t="shared" si="113"/>
        <v>0</v>
      </c>
      <c r="L377" s="321">
        <f t="shared" si="123"/>
        <v>0</v>
      </c>
      <c r="M377" s="300">
        <f t="shared" si="121"/>
        <v>0</v>
      </c>
      <c r="N377" s="292">
        <f t="shared" si="114"/>
        <v>0</v>
      </c>
      <c r="O377" s="292">
        <f t="shared" si="115"/>
        <v>0</v>
      </c>
      <c r="P377" s="293">
        <f t="shared" si="105"/>
        <v>0</v>
      </c>
      <c r="Q377" s="301">
        <f t="shared" si="122"/>
        <v>0</v>
      </c>
      <c r="R377" s="292">
        <f t="shared" si="116"/>
        <v>0</v>
      </c>
      <c r="S377" s="292">
        <f t="shared" si="117"/>
        <v>0</v>
      </c>
      <c r="T377" s="321">
        <f t="shared" si="106"/>
        <v>0</v>
      </c>
      <c r="U377" s="134"/>
      <c r="V377" s="134"/>
      <c r="W377" s="134"/>
      <c r="X377" s="134"/>
    </row>
    <row r="378" spans="1:24" s="1" customFormat="1" ht="15" customHeight="1">
      <c r="A378" s="409">
        <f t="shared" si="118"/>
        <v>6.7699999999999996E-2</v>
      </c>
      <c r="B378" s="406">
        <f t="shared" si="107"/>
        <v>5.5643835616438356E-3</v>
      </c>
      <c r="C378" s="197">
        <f t="shared" si="108"/>
        <v>29</v>
      </c>
      <c r="D378" s="290">
        <v>345</v>
      </c>
      <c r="E378" s="300">
        <f t="shared" si="119"/>
        <v>0</v>
      </c>
      <c r="F378" s="292">
        <f t="shared" si="109"/>
        <v>0</v>
      </c>
      <c r="G378" s="292">
        <f t="shared" si="110"/>
        <v>0</v>
      </c>
      <c r="H378" s="293">
        <f t="shared" si="111"/>
        <v>0</v>
      </c>
      <c r="I378" s="301">
        <f t="shared" si="120"/>
        <v>0</v>
      </c>
      <c r="J378" s="510">
        <f t="shared" si="112"/>
        <v>0</v>
      </c>
      <c r="K378" s="292">
        <f t="shared" si="113"/>
        <v>0</v>
      </c>
      <c r="L378" s="321">
        <f t="shared" si="123"/>
        <v>0</v>
      </c>
      <c r="M378" s="300">
        <f t="shared" si="121"/>
        <v>0</v>
      </c>
      <c r="N378" s="292">
        <f t="shared" si="114"/>
        <v>0</v>
      </c>
      <c r="O378" s="292">
        <f t="shared" si="115"/>
        <v>0</v>
      </c>
      <c r="P378" s="293">
        <f t="shared" si="105"/>
        <v>0</v>
      </c>
      <c r="Q378" s="301">
        <f t="shared" si="122"/>
        <v>0</v>
      </c>
      <c r="R378" s="292">
        <f t="shared" si="116"/>
        <v>0</v>
      </c>
      <c r="S378" s="292">
        <f t="shared" si="117"/>
        <v>0</v>
      </c>
      <c r="T378" s="321">
        <f t="shared" si="106"/>
        <v>0</v>
      </c>
      <c r="U378" s="134"/>
      <c r="V378" s="134"/>
      <c r="W378" s="134"/>
      <c r="X378" s="134"/>
    </row>
    <row r="379" spans="1:24" s="1" customFormat="1" ht="15" customHeight="1">
      <c r="A379" s="409">
        <f t="shared" si="118"/>
        <v>6.7699999999999996E-2</v>
      </c>
      <c r="B379" s="406">
        <f t="shared" si="107"/>
        <v>5.5643835616438356E-3</v>
      </c>
      <c r="C379" s="197">
        <f t="shared" si="108"/>
        <v>29</v>
      </c>
      <c r="D379" s="290">
        <v>346</v>
      </c>
      <c r="E379" s="300">
        <f t="shared" si="119"/>
        <v>0</v>
      </c>
      <c r="F379" s="292">
        <f t="shared" si="109"/>
        <v>0</v>
      </c>
      <c r="G379" s="292">
        <f t="shared" si="110"/>
        <v>0</v>
      </c>
      <c r="H379" s="293">
        <f t="shared" si="111"/>
        <v>0</v>
      </c>
      <c r="I379" s="301">
        <f t="shared" si="120"/>
        <v>0</v>
      </c>
      <c r="J379" s="510">
        <f t="shared" si="112"/>
        <v>0</v>
      </c>
      <c r="K379" s="292">
        <f t="shared" si="113"/>
        <v>0</v>
      </c>
      <c r="L379" s="321">
        <f t="shared" si="123"/>
        <v>0</v>
      </c>
      <c r="M379" s="300">
        <f t="shared" si="121"/>
        <v>0</v>
      </c>
      <c r="N379" s="292">
        <f t="shared" si="114"/>
        <v>0</v>
      </c>
      <c r="O379" s="292">
        <f t="shared" si="115"/>
        <v>0</v>
      </c>
      <c r="P379" s="293">
        <f t="shared" si="105"/>
        <v>0</v>
      </c>
      <c r="Q379" s="301">
        <f t="shared" si="122"/>
        <v>0</v>
      </c>
      <c r="R379" s="292">
        <f t="shared" si="116"/>
        <v>0</v>
      </c>
      <c r="S379" s="292">
        <f t="shared" si="117"/>
        <v>0</v>
      </c>
      <c r="T379" s="321">
        <f t="shared" si="106"/>
        <v>0</v>
      </c>
      <c r="U379" s="134"/>
      <c r="V379" s="134"/>
      <c r="W379" s="134"/>
      <c r="X379" s="134"/>
    </row>
    <row r="380" spans="1:24" s="1" customFormat="1" ht="15" customHeight="1">
      <c r="A380" s="409">
        <f t="shared" si="118"/>
        <v>6.7699999999999996E-2</v>
      </c>
      <c r="B380" s="406">
        <f t="shared" si="107"/>
        <v>5.5643835616438356E-3</v>
      </c>
      <c r="C380" s="197">
        <f t="shared" si="108"/>
        <v>29</v>
      </c>
      <c r="D380" s="290">
        <v>347</v>
      </c>
      <c r="E380" s="300">
        <f t="shared" si="119"/>
        <v>0</v>
      </c>
      <c r="F380" s="292">
        <f t="shared" si="109"/>
        <v>0</v>
      </c>
      <c r="G380" s="292">
        <f t="shared" si="110"/>
        <v>0</v>
      </c>
      <c r="H380" s="293">
        <f t="shared" si="111"/>
        <v>0</v>
      </c>
      <c r="I380" s="301">
        <f t="shared" si="120"/>
        <v>0</v>
      </c>
      <c r="J380" s="510">
        <f t="shared" si="112"/>
        <v>0</v>
      </c>
      <c r="K380" s="292">
        <f t="shared" si="113"/>
        <v>0</v>
      </c>
      <c r="L380" s="321">
        <f t="shared" si="123"/>
        <v>0</v>
      </c>
      <c r="M380" s="300">
        <f t="shared" si="121"/>
        <v>0</v>
      </c>
      <c r="N380" s="292">
        <f t="shared" si="114"/>
        <v>0</v>
      </c>
      <c r="O380" s="292">
        <f t="shared" si="115"/>
        <v>0</v>
      </c>
      <c r="P380" s="293">
        <f t="shared" si="105"/>
        <v>0</v>
      </c>
      <c r="Q380" s="301">
        <f t="shared" si="122"/>
        <v>0</v>
      </c>
      <c r="R380" s="292">
        <f t="shared" si="116"/>
        <v>0</v>
      </c>
      <c r="S380" s="292">
        <f t="shared" si="117"/>
        <v>0</v>
      </c>
      <c r="T380" s="321">
        <f t="shared" si="106"/>
        <v>0</v>
      </c>
      <c r="U380" s="134"/>
      <c r="V380" s="134"/>
      <c r="W380" s="134"/>
      <c r="X380" s="134"/>
    </row>
    <row r="381" spans="1:24" s="1" customFormat="1" ht="15" customHeight="1">
      <c r="A381" s="409">
        <f t="shared" si="118"/>
        <v>6.7699999999999996E-2</v>
      </c>
      <c r="B381" s="406">
        <f t="shared" si="107"/>
        <v>5.5643835616438356E-3</v>
      </c>
      <c r="C381" s="197">
        <f t="shared" si="108"/>
        <v>29</v>
      </c>
      <c r="D381" s="290">
        <v>348</v>
      </c>
      <c r="E381" s="300">
        <f t="shared" si="119"/>
        <v>0</v>
      </c>
      <c r="F381" s="292">
        <f t="shared" si="109"/>
        <v>0</v>
      </c>
      <c r="G381" s="292">
        <f t="shared" si="110"/>
        <v>0</v>
      </c>
      <c r="H381" s="293">
        <f t="shared" si="111"/>
        <v>0</v>
      </c>
      <c r="I381" s="301">
        <f t="shared" si="120"/>
        <v>0</v>
      </c>
      <c r="J381" s="510">
        <f t="shared" si="112"/>
        <v>0</v>
      </c>
      <c r="K381" s="292">
        <f t="shared" si="113"/>
        <v>0</v>
      </c>
      <c r="L381" s="321">
        <f t="shared" si="123"/>
        <v>0</v>
      </c>
      <c r="M381" s="300">
        <f t="shared" si="121"/>
        <v>0</v>
      </c>
      <c r="N381" s="292">
        <f t="shared" si="114"/>
        <v>0</v>
      </c>
      <c r="O381" s="292">
        <f t="shared" si="115"/>
        <v>0</v>
      </c>
      <c r="P381" s="293">
        <f t="shared" si="105"/>
        <v>0</v>
      </c>
      <c r="Q381" s="301">
        <f t="shared" si="122"/>
        <v>0</v>
      </c>
      <c r="R381" s="292">
        <f t="shared" si="116"/>
        <v>0</v>
      </c>
      <c r="S381" s="292">
        <f t="shared" si="117"/>
        <v>0</v>
      </c>
      <c r="T381" s="321">
        <f t="shared" si="106"/>
        <v>0</v>
      </c>
      <c r="U381" s="134"/>
      <c r="V381" s="134"/>
      <c r="W381" s="134"/>
      <c r="X381" s="134"/>
    </row>
    <row r="382" spans="1:24" s="1" customFormat="1" ht="15" customHeight="1">
      <c r="A382" s="409">
        <f t="shared" si="118"/>
        <v>6.7699999999999996E-2</v>
      </c>
      <c r="B382" s="406">
        <f t="shared" si="107"/>
        <v>5.5643835616438356E-3</v>
      </c>
      <c r="C382" s="197">
        <f t="shared" si="108"/>
        <v>30</v>
      </c>
      <c r="D382" s="290">
        <v>349</v>
      </c>
      <c r="E382" s="300">
        <f t="shared" si="119"/>
        <v>0</v>
      </c>
      <c r="F382" s="292">
        <f t="shared" si="109"/>
        <v>0</v>
      </c>
      <c r="G382" s="292">
        <f t="shared" si="110"/>
        <v>0</v>
      </c>
      <c r="H382" s="293">
        <f t="shared" si="111"/>
        <v>0</v>
      </c>
      <c r="I382" s="301">
        <f t="shared" si="120"/>
        <v>0</v>
      </c>
      <c r="J382" s="510">
        <f t="shared" si="112"/>
        <v>0</v>
      </c>
      <c r="K382" s="292">
        <f t="shared" si="113"/>
        <v>0</v>
      </c>
      <c r="L382" s="321">
        <f t="shared" si="123"/>
        <v>0</v>
      </c>
      <c r="M382" s="300">
        <f t="shared" si="121"/>
        <v>0</v>
      </c>
      <c r="N382" s="292">
        <f t="shared" si="114"/>
        <v>0</v>
      </c>
      <c r="O382" s="292">
        <f t="shared" si="115"/>
        <v>0</v>
      </c>
      <c r="P382" s="293">
        <f t="shared" si="105"/>
        <v>0</v>
      </c>
      <c r="Q382" s="301">
        <f t="shared" si="122"/>
        <v>0</v>
      </c>
      <c r="R382" s="292">
        <f t="shared" si="116"/>
        <v>0</v>
      </c>
      <c r="S382" s="292">
        <f t="shared" si="117"/>
        <v>0</v>
      </c>
      <c r="T382" s="321">
        <f t="shared" si="106"/>
        <v>0</v>
      </c>
      <c r="U382" s="134"/>
      <c r="V382" s="134"/>
      <c r="W382" s="134"/>
      <c r="X382" s="134"/>
    </row>
    <row r="383" spans="1:24" s="1" customFormat="1" ht="15" customHeight="1">
      <c r="A383" s="409">
        <f t="shared" si="118"/>
        <v>6.7699999999999996E-2</v>
      </c>
      <c r="B383" s="406">
        <f t="shared" si="107"/>
        <v>5.5643835616438356E-3</v>
      </c>
      <c r="C383" s="197">
        <f t="shared" si="108"/>
        <v>30</v>
      </c>
      <c r="D383" s="290">
        <v>350</v>
      </c>
      <c r="E383" s="300">
        <f t="shared" si="119"/>
        <v>0</v>
      </c>
      <c r="F383" s="292">
        <f t="shared" si="109"/>
        <v>0</v>
      </c>
      <c r="G383" s="292">
        <f t="shared" si="110"/>
        <v>0</v>
      </c>
      <c r="H383" s="293">
        <f t="shared" si="111"/>
        <v>0</v>
      </c>
      <c r="I383" s="301">
        <f t="shared" si="120"/>
        <v>0</v>
      </c>
      <c r="J383" s="510">
        <f t="shared" si="112"/>
        <v>0</v>
      </c>
      <c r="K383" s="292">
        <f t="shared" si="113"/>
        <v>0</v>
      </c>
      <c r="L383" s="321">
        <f t="shared" si="123"/>
        <v>0</v>
      </c>
      <c r="M383" s="300">
        <f t="shared" si="121"/>
        <v>0</v>
      </c>
      <c r="N383" s="292">
        <f t="shared" si="114"/>
        <v>0</v>
      </c>
      <c r="O383" s="292">
        <f t="shared" si="115"/>
        <v>0</v>
      </c>
      <c r="P383" s="293">
        <f t="shared" si="105"/>
        <v>0</v>
      </c>
      <c r="Q383" s="301">
        <f t="shared" si="122"/>
        <v>0</v>
      </c>
      <c r="R383" s="292">
        <f t="shared" si="116"/>
        <v>0</v>
      </c>
      <c r="S383" s="292">
        <f t="shared" si="117"/>
        <v>0</v>
      </c>
      <c r="T383" s="321">
        <f t="shared" si="106"/>
        <v>0</v>
      </c>
      <c r="U383" s="134"/>
      <c r="V383" s="134"/>
      <c r="W383" s="134"/>
      <c r="X383" s="134"/>
    </row>
    <row r="384" spans="1:24" s="1" customFormat="1" ht="15" customHeight="1">
      <c r="A384" s="409">
        <f t="shared" si="118"/>
        <v>6.7699999999999996E-2</v>
      </c>
      <c r="B384" s="406">
        <f t="shared" si="107"/>
        <v>5.5643835616438356E-3</v>
      </c>
      <c r="C384" s="197">
        <f t="shared" si="108"/>
        <v>30</v>
      </c>
      <c r="D384" s="290">
        <v>351</v>
      </c>
      <c r="E384" s="300">
        <f t="shared" si="119"/>
        <v>0</v>
      </c>
      <c r="F384" s="292">
        <f t="shared" si="109"/>
        <v>0</v>
      </c>
      <c r="G384" s="292">
        <f t="shared" si="110"/>
        <v>0</v>
      </c>
      <c r="H384" s="293">
        <f t="shared" si="111"/>
        <v>0</v>
      </c>
      <c r="I384" s="301">
        <f t="shared" si="120"/>
        <v>0</v>
      </c>
      <c r="J384" s="510">
        <f t="shared" si="112"/>
        <v>0</v>
      </c>
      <c r="K384" s="292">
        <f t="shared" si="113"/>
        <v>0</v>
      </c>
      <c r="L384" s="321">
        <f t="shared" si="123"/>
        <v>0</v>
      </c>
      <c r="M384" s="300">
        <f t="shared" si="121"/>
        <v>0</v>
      </c>
      <c r="N384" s="292">
        <f t="shared" si="114"/>
        <v>0</v>
      </c>
      <c r="O384" s="292">
        <f t="shared" si="115"/>
        <v>0</v>
      </c>
      <c r="P384" s="293">
        <f t="shared" si="105"/>
        <v>0</v>
      </c>
      <c r="Q384" s="301">
        <f t="shared" si="122"/>
        <v>0</v>
      </c>
      <c r="R384" s="292">
        <f t="shared" si="116"/>
        <v>0</v>
      </c>
      <c r="S384" s="292">
        <f t="shared" si="117"/>
        <v>0</v>
      </c>
      <c r="T384" s="321">
        <f t="shared" si="106"/>
        <v>0</v>
      </c>
      <c r="U384" s="134"/>
      <c r="V384" s="134"/>
      <c r="W384" s="134"/>
      <c r="X384" s="134"/>
    </row>
    <row r="385" spans="1:24" s="1" customFormat="1" ht="15" customHeight="1">
      <c r="A385" s="409">
        <f t="shared" si="118"/>
        <v>6.7699999999999996E-2</v>
      </c>
      <c r="B385" s="406">
        <f t="shared" si="107"/>
        <v>5.5643835616438356E-3</v>
      </c>
      <c r="C385" s="197">
        <f t="shared" si="108"/>
        <v>30</v>
      </c>
      <c r="D385" s="290">
        <v>352</v>
      </c>
      <c r="E385" s="300">
        <f t="shared" si="119"/>
        <v>0</v>
      </c>
      <c r="F385" s="292">
        <f t="shared" si="109"/>
        <v>0</v>
      </c>
      <c r="G385" s="292">
        <f t="shared" si="110"/>
        <v>0</v>
      </c>
      <c r="H385" s="293">
        <f t="shared" si="111"/>
        <v>0</v>
      </c>
      <c r="I385" s="301">
        <f t="shared" si="120"/>
        <v>0</v>
      </c>
      <c r="J385" s="510">
        <f t="shared" si="112"/>
        <v>0</v>
      </c>
      <c r="K385" s="292">
        <f t="shared" si="113"/>
        <v>0</v>
      </c>
      <c r="L385" s="321">
        <f t="shared" si="123"/>
        <v>0</v>
      </c>
      <c r="M385" s="300">
        <f t="shared" si="121"/>
        <v>0</v>
      </c>
      <c r="N385" s="292">
        <f t="shared" si="114"/>
        <v>0</v>
      </c>
      <c r="O385" s="292">
        <f t="shared" si="115"/>
        <v>0</v>
      </c>
      <c r="P385" s="293">
        <f t="shared" si="105"/>
        <v>0</v>
      </c>
      <c r="Q385" s="301">
        <f t="shared" si="122"/>
        <v>0</v>
      </c>
      <c r="R385" s="292">
        <f t="shared" si="116"/>
        <v>0</v>
      </c>
      <c r="S385" s="292">
        <f t="shared" si="117"/>
        <v>0</v>
      </c>
      <c r="T385" s="321">
        <f t="shared" si="106"/>
        <v>0</v>
      </c>
      <c r="U385" s="134"/>
      <c r="V385" s="134"/>
      <c r="W385" s="134"/>
      <c r="X385" s="134"/>
    </row>
    <row r="386" spans="1:24" s="1" customFormat="1" ht="15" customHeight="1">
      <c r="A386" s="409">
        <f t="shared" si="118"/>
        <v>6.7699999999999996E-2</v>
      </c>
      <c r="B386" s="406">
        <f t="shared" si="107"/>
        <v>5.5643835616438356E-3</v>
      </c>
      <c r="C386" s="197">
        <f t="shared" si="108"/>
        <v>30</v>
      </c>
      <c r="D386" s="290">
        <v>353</v>
      </c>
      <c r="E386" s="300">
        <f t="shared" si="119"/>
        <v>0</v>
      </c>
      <c r="F386" s="292">
        <f t="shared" si="109"/>
        <v>0</v>
      </c>
      <c r="G386" s="292">
        <f t="shared" si="110"/>
        <v>0</v>
      </c>
      <c r="H386" s="293">
        <f t="shared" si="111"/>
        <v>0</v>
      </c>
      <c r="I386" s="301">
        <f t="shared" si="120"/>
        <v>0</v>
      </c>
      <c r="J386" s="510">
        <f t="shared" si="112"/>
        <v>0</v>
      </c>
      <c r="K386" s="292">
        <f t="shared" si="113"/>
        <v>0</v>
      </c>
      <c r="L386" s="321">
        <f t="shared" si="123"/>
        <v>0</v>
      </c>
      <c r="M386" s="300">
        <f t="shared" si="121"/>
        <v>0</v>
      </c>
      <c r="N386" s="292">
        <f t="shared" si="114"/>
        <v>0</v>
      </c>
      <c r="O386" s="292">
        <f t="shared" si="115"/>
        <v>0</v>
      </c>
      <c r="P386" s="293">
        <f t="shared" si="105"/>
        <v>0</v>
      </c>
      <c r="Q386" s="301">
        <f t="shared" si="122"/>
        <v>0</v>
      </c>
      <c r="R386" s="292">
        <f t="shared" si="116"/>
        <v>0</v>
      </c>
      <c r="S386" s="292">
        <f t="shared" si="117"/>
        <v>0</v>
      </c>
      <c r="T386" s="321">
        <f t="shared" si="106"/>
        <v>0</v>
      </c>
      <c r="U386" s="134"/>
      <c r="V386" s="134"/>
      <c r="W386" s="134"/>
      <c r="X386" s="134"/>
    </row>
    <row r="387" spans="1:24" s="1" customFormat="1" ht="15" customHeight="1">
      <c r="A387" s="409">
        <f t="shared" si="118"/>
        <v>6.7699999999999996E-2</v>
      </c>
      <c r="B387" s="406">
        <f t="shared" si="107"/>
        <v>5.5643835616438356E-3</v>
      </c>
      <c r="C387" s="197">
        <f t="shared" si="108"/>
        <v>30</v>
      </c>
      <c r="D387" s="290">
        <v>354</v>
      </c>
      <c r="E387" s="300">
        <f t="shared" si="119"/>
        <v>0</v>
      </c>
      <c r="F387" s="292">
        <f t="shared" si="109"/>
        <v>0</v>
      </c>
      <c r="G387" s="292">
        <f t="shared" si="110"/>
        <v>0</v>
      </c>
      <c r="H387" s="293">
        <f t="shared" si="111"/>
        <v>0</v>
      </c>
      <c r="I387" s="301">
        <f t="shared" si="120"/>
        <v>0</v>
      </c>
      <c r="J387" s="510">
        <f t="shared" si="112"/>
        <v>0</v>
      </c>
      <c r="K387" s="292">
        <f t="shared" si="113"/>
        <v>0</v>
      </c>
      <c r="L387" s="321">
        <f t="shared" si="123"/>
        <v>0</v>
      </c>
      <c r="M387" s="300">
        <f t="shared" si="121"/>
        <v>0</v>
      </c>
      <c r="N387" s="292">
        <f t="shared" si="114"/>
        <v>0</v>
      </c>
      <c r="O387" s="292">
        <f t="shared" si="115"/>
        <v>0</v>
      </c>
      <c r="P387" s="293">
        <f t="shared" si="105"/>
        <v>0</v>
      </c>
      <c r="Q387" s="301">
        <f t="shared" si="122"/>
        <v>0</v>
      </c>
      <c r="R387" s="292">
        <f t="shared" si="116"/>
        <v>0</v>
      </c>
      <c r="S387" s="292">
        <f t="shared" si="117"/>
        <v>0</v>
      </c>
      <c r="T387" s="321">
        <f t="shared" si="106"/>
        <v>0</v>
      </c>
      <c r="U387" s="134"/>
      <c r="V387" s="134"/>
      <c r="W387" s="134"/>
      <c r="X387" s="134"/>
    </row>
    <row r="388" spans="1:24" s="1" customFormat="1" ht="15" customHeight="1">
      <c r="A388" s="409">
        <f t="shared" si="118"/>
        <v>6.7699999999999996E-2</v>
      </c>
      <c r="B388" s="406">
        <f t="shared" si="107"/>
        <v>5.5643835616438356E-3</v>
      </c>
      <c r="C388" s="197">
        <f t="shared" si="108"/>
        <v>30</v>
      </c>
      <c r="D388" s="290">
        <v>355</v>
      </c>
      <c r="E388" s="300">
        <f t="shared" si="119"/>
        <v>0</v>
      </c>
      <c r="F388" s="292">
        <f t="shared" si="109"/>
        <v>0</v>
      </c>
      <c r="G388" s="292">
        <f t="shared" si="110"/>
        <v>0</v>
      </c>
      <c r="H388" s="293">
        <f t="shared" si="111"/>
        <v>0</v>
      </c>
      <c r="I388" s="301">
        <f t="shared" si="120"/>
        <v>0</v>
      </c>
      <c r="J388" s="510">
        <f t="shared" si="112"/>
        <v>0</v>
      </c>
      <c r="K388" s="292">
        <f t="shared" si="113"/>
        <v>0</v>
      </c>
      <c r="L388" s="321">
        <f t="shared" si="123"/>
        <v>0</v>
      </c>
      <c r="M388" s="300">
        <f t="shared" si="121"/>
        <v>0</v>
      </c>
      <c r="N388" s="292">
        <f t="shared" si="114"/>
        <v>0</v>
      </c>
      <c r="O388" s="292">
        <f t="shared" si="115"/>
        <v>0</v>
      </c>
      <c r="P388" s="293">
        <f t="shared" si="105"/>
        <v>0</v>
      </c>
      <c r="Q388" s="301">
        <f t="shared" si="122"/>
        <v>0</v>
      </c>
      <c r="R388" s="292">
        <f t="shared" si="116"/>
        <v>0</v>
      </c>
      <c r="S388" s="292">
        <f t="shared" si="117"/>
        <v>0</v>
      </c>
      <c r="T388" s="321">
        <f t="shared" si="106"/>
        <v>0</v>
      </c>
      <c r="U388" s="134"/>
      <c r="V388" s="134"/>
      <c r="W388" s="134"/>
      <c r="X388" s="134"/>
    </row>
    <row r="389" spans="1:24" s="1" customFormat="1" ht="15" customHeight="1">
      <c r="A389" s="409">
        <f t="shared" si="118"/>
        <v>6.7699999999999996E-2</v>
      </c>
      <c r="B389" s="406">
        <f t="shared" si="107"/>
        <v>5.5643835616438356E-3</v>
      </c>
      <c r="C389" s="197">
        <f t="shared" si="108"/>
        <v>30</v>
      </c>
      <c r="D389" s="290">
        <v>356</v>
      </c>
      <c r="E389" s="300">
        <f t="shared" si="119"/>
        <v>0</v>
      </c>
      <c r="F389" s="292">
        <f t="shared" si="109"/>
        <v>0</v>
      </c>
      <c r="G389" s="292">
        <f t="shared" si="110"/>
        <v>0</v>
      </c>
      <c r="H389" s="293">
        <f t="shared" si="111"/>
        <v>0</v>
      </c>
      <c r="I389" s="301">
        <f t="shared" si="120"/>
        <v>0</v>
      </c>
      <c r="J389" s="510">
        <f t="shared" si="112"/>
        <v>0</v>
      </c>
      <c r="K389" s="292">
        <f t="shared" si="113"/>
        <v>0</v>
      </c>
      <c r="L389" s="321">
        <f t="shared" si="123"/>
        <v>0</v>
      </c>
      <c r="M389" s="300">
        <f t="shared" si="121"/>
        <v>0</v>
      </c>
      <c r="N389" s="292">
        <f t="shared" si="114"/>
        <v>0</v>
      </c>
      <c r="O389" s="292">
        <f t="shared" si="115"/>
        <v>0</v>
      </c>
      <c r="P389" s="293">
        <f t="shared" si="105"/>
        <v>0</v>
      </c>
      <c r="Q389" s="301">
        <f t="shared" si="122"/>
        <v>0</v>
      </c>
      <c r="R389" s="292">
        <f t="shared" si="116"/>
        <v>0</v>
      </c>
      <c r="S389" s="292">
        <f t="shared" si="117"/>
        <v>0</v>
      </c>
      <c r="T389" s="321">
        <f t="shared" si="106"/>
        <v>0</v>
      </c>
      <c r="U389" s="134"/>
      <c r="V389" s="134"/>
      <c r="W389" s="134"/>
      <c r="X389" s="134"/>
    </row>
    <row r="390" spans="1:24" s="1" customFormat="1" ht="15" customHeight="1">
      <c r="A390" s="409">
        <f t="shared" si="118"/>
        <v>6.7699999999999996E-2</v>
      </c>
      <c r="B390" s="406">
        <f t="shared" si="107"/>
        <v>5.5643835616438356E-3</v>
      </c>
      <c r="C390" s="197">
        <f t="shared" si="108"/>
        <v>30</v>
      </c>
      <c r="D390" s="290">
        <v>357</v>
      </c>
      <c r="E390" s="300">
        <f t="shared" si="119"/>
        <v>0</v>
      </c>
      <c r="F390" s="292">
        <f t="shared" si="109"/>
        <v>0</v>
      </c>
      <c r="G390" s="292">
        <f t="shared" si="110"/>
        <v>0</v>
      </c>
      <c r="H390" s="293">
        <f t="shared" si="111"/>
        <v>0</v>
      </c>
      <c r="I390" s="301">
        <f t="shared" si="120"/>
        <v>0</v>
      </c>
      <c r="J390" s="510">
        <f t="shared" si="112"/>
        <v>0</v>
      </c>
      <c r="K390" s="292">
        <f t="shared" si="113"/>
        <v>0</v>
      </c>
      <c r="L390" s="321">
        <f t="shared" si="123"/>
        <v>0</v>
      </c>
      <c r="M390" s="300">
        <f t="shared" si="121"/>
        <v>0</v>
      </c>
      <c r="N390" s="292">
        <f t="shared" si="114"/>
        <v>0</v>
      </c>
      <c r="O390" s="292">
        <f t="shared" si="115"/>
        <v>0</v>
      </c>
      <c r="P390" s="293">
        <f t="shared" si="105"/>
        <v>0</v>
      </c>
      <c r="Q390" s="301">
        <f t="shared" si="122"/>
        <v>0</v>
      </c>
      <c r="R390" s="292">
        <f t="shared" si="116"/>
        <v>0</v>
      </c>
      <c r="S390" s="292">
        <f t="shared" si="117"/>
        <v>0</v>
      </c>
      <c r="T390" s="321">
        <f t="shared" si="106"/>
        <v>0</v>
      </c>
      <c r="U390" s="134"/>
      <c r="V390" s="134"/>
      <c r="W390" s="134"/>
      <c r="X390" s="134"/>
    </row>
    <row r="391" spans="1:24" s="1" customFormat="1" ht="15" customHeight="1">
      <c r="A391" s="409">
        <f t="shared" si="118"/>
        <v>6.7699999999999996E-2</v>
      </c>
      <c r="B391" s="406">
        <f t="shared" si="107"/>
        <v>5.5643835616438356E-3</v>
      </c>
      <c r="C391" s="197">
        <f t="shared" si="108"/>
        <v>30</v>
      </c>
      <c r="D391" s="290">
        <v>358</v>
      </c>
      <c r="E391" s="300">
        <f t="shared" si="119"/>
        <v>0</v>
      </c>
      <c r="F391" s="292">
        <f t="shared" si="109"/>
        <v>0</v>
      </c>
      <c r="G391" s="292">
        <f t="shared" si="110"/>
        <v>0</v>
      </c>
      <c r="H391" s="293">
        <f t="shared" si="111"/>
        <v>0</v>
      </c>
      <c r="I391" s="301">
        <f t="shared" si="120"/>
        <v>0</v>
      </c>
      <c r="J391" s="510">
        <f t="shared" si="112"/>
        <v>0</v>
      </c>
      <c r="K391" s="292">
        <f t="shared" si="113"/>
        <v>0</v>
      </c>
      <c r="L391" s="321">
        <f t="shared" si="123"/>
        <v>0</v>
      </c>
      <c r="M391" s="300">
        <f t="shared" si="121"/>
        <v>0</v>
      </c>
      <c r="N391" s="292">
        <f t="shared" si="114"/>
        <v>0</v>
      </c>
      <c r="O391" s="292">
        <f t="shared" si="115"/>
        <v>0</v>
      </c>
      <c r="P391" s="293">
        <f t="shared" si="105"/>
        <v>0</v>
      </c>
      <c r="Q391" s="301">
        <f t="shared" si="122"/>
        <v>0</v>
      </c>
      <c r="R391" s="292">
        <f t="shared" si="116"/>
        <v>0</v>
      </c>
      <c r="S391" s="292">
        <f t="shared" si="117"/>
        <v>0</v>
      </c>
      <c r="T391" s="321">
        <f t="shared" si="106"/>
        <v>0</v>
      </c>
      <c r="U391" s="134"/>
      <c r="V391" s="134"/>
      <c r="W391" s="134"/>
      <c r="X391" s="134"/>
    </row>
    <row r="392" spans="1:24" s="1" customFormat="1" ht="15" customHeight="1">
      <c r="A392" s="409">
        <f t="shared" si="118"/>
        <v>6.7699999999999996E-2</v>
      </c>
      <c r="B392" s="406">
        <f t="shared" si="107"/>
        <v>5.5643835616438356E-3</v>
      </c>
      <c r="C392" s="197">
        <f t="shared" si="108"/>
        <v>30</v>
      </c>
      <c r="D392" s="290">
        <v>359</v>
      </c>
      <c r="E392" s="300">
        <f t="shared" si="119"/>
        <v>0</v>
      </c>
      <c r="F392" s="292">
        <f t="shared" si="109"/>
        <v>0</v>
      </c>
      <c r="G392" s="292">
        <f t="shared" si="110"/>
        <v>0</v>
      </c>
      <c r="H392" s="293">
        <f t="shared" si="111"/>
        <v>0</v>
      </c>
      <c r="I392" s="301">
        <f t="shared" si="120"/>
        <v>0</v>
      </c>
      <c r="J392" s="510">
        <f t="shared" si="112"/>
        <v>0</v>
      </c>
      <c r="K392" s="292">
        <f t="shared" si="113"/>
        <v>0</v>
      </c>
      <c r="L392" s="321">
        <f t="shared" si="123"/>
        <v>0</v>
      </c>
      <c r="M392" s="300">
        <f t="shared" si="121"/>
        <v>0</v>
      </c>
      <c r="N392" s="292">
        <f t="shared" si="114"/>
        <v>0</v>
      </c>
      <c r="O392" s="292">
        <f t="shared" si="115"/>
        <v>0</v>
      </c>
      <c r="P392" s="293">
        <f t="shared" si="105"/>
        <v>0</v>
      </c>
      <c r="Q392" s="301">
        <f t="shared" si="122"/>
        <v>0</v>
      </c>
      <c r="R392" s="292">
        <f t="shared" si="116"/>
        <v>0</v>
      </c>
      <c r="S392" s="292">
        <f t="shared" si="117"/>
        <v>0</v>
      </c>
      <c r="T392" s="321">
        <f t="shared" si="106"/>
        <v>0</v>
      </c>
      <c r="U392" s="134"/>
      <c r="V392" s="134"/>
      <c r="W392" s="134"/>
      <c r="X392" s="134"/>
    </row>
    <row r="393" spans="1:24" s="1" customFormat="1" ht="15" customHeight="1" thickBot="1">
      <c r="A393" s="410">
        <f t="shared" si="118"/>
        <v>6.7699999999999996E-2</v>
      </c>
      <c r="B393" s="407">
        <f>A393/365*30</f>
        <v>5.5643835616438356E-3</v>
      </c>
      <c r="C393" s="223">
        <f t="shared" si="108"/>
        <v>30</v>
      </c>
      <c r="D393" s="304">
        <v>360</v>
      </c>
      <c r="E393" s="305">
        <f t="shared" si="119"/>
        <v>0</v>
      </c>
      <c r="F393" s="306">
        <f t="shared" si="109"/>
        <v>0</v>
      </c>
      <c r="G393" s="306">
        <f t="shared" si="110"/>
        <v>0</v>
      </c>
      <c r="H393" s="307">
        <f t="shared" si="111"/>
        <v>0</v>
      </c>
      <c r="I393" s="308">
        <f t="shared" si="120"/>
        <v>0</v>
      </c>
      <c r="J393" s="511">
        <f t="shared" si="112"/>
        <v>0</v>
      </c>
      <c r="K393" s="306">
        <f t="shared" si="113"/>
        <v>0</v>
      </c>
      <c r="L393" s="323">
        <f t="shared" si="123"/>
        <v>0</v>
      </c>
      <c r="M393" s="305">
        <f t="shared" si="121"/>
        <v>0</v>
      </c>
      <c r="N393" s="306">
        <f t="shared" si="114"/>
        <v>0</v>
      </c>
      <c r="O393" s="306">
        <f t="shared" si="115"/>
        <v>0</v>
      </c>
      <c r="P393" s="307">
        <f t="shared" si="105"/>
        <v>0</v>
      </c>
      <c r="Q393" s="308">
        <f t="shared" si="122"/>
        <v>0</v>
      </c>
      <c r="R393" s="306">
        <f t="shared" si="116"/>
        <v>0</v>
      </c>
      <c r="S393" s="306">
        <f t="shared" si="117"/>
        <v>0</v>
      </c>
      <c r="T393" s="323">
        <f t="shared" si="106"/>
        <v>0</v>
      </c>
      <c r="U393" s="134"/>
      <c r="V393" s="134"/>
      <c r="W393" s="134"/>
      <c r="X393" s="134"/>
    </row>
    <row r="394" spans="1:24" s="1" customFormat="1" ht="15" customHeight="1">
      <c r="A394" s="411">
        <f t="shared" si="118"/>
        <v>6.7699999999999996E-2</v>
      </c>
      <c r="B394" s="408">
        <f>A394/365*30</f>
        <v>5.5643835616438356E-3</v>
      </c>
      <c r="C394" s="252">
        <f t="shared" si="108"/>
        <v>31</v>
      </c>
      <c r="D394" s="313">
        <v>361</v>
      </c>
      <c r="E394" s="314">
        <f t="shared" si="119"/>
        <v>0</v>
      </c>
      <c r="F394" s="315">
        <f t="shared" si="109"/>
        <v>0</v>
      </c>
      <c r="G394" s="315">
        <f t="shared" si="110"/>
        <v>0</v>
      </c>
      <c r="H394" s="316">
        <f t="shared" si="111"/>
        <v>0</v>
      </c>
      <c r="I394" s="317">
        <f t="shared" si="120"/>
        <v>0</v>
      </c>
      <c r="J394" s="512">
        <f t="shared" si="112"/>
        <v>0</v>
      </c>
      <c r="K394" s="315">
        <f t="shared" si="113"/>
        <v>0</v>
      </c>
      <c r="L394" s="318">
        <f t="shared" si="123"/>
        <v>0</v>
      </c>
      <c r="M394" s="314">
        <f t="shared" si="121"/>
        <v>0</v>
      </c>
      <c r="N394" s="315">
        <f t="shared" si="114"/>
        <v>0</v>
      </c>
      <c r="O394" s="315">
        <f t="shared" si="115"/>
        <v>0</v>
      </c>
      <c r="P394" s="316">
        <f t="shared" si="105"/>
        <v>0</v>
      </c>
      <c r="Q394" s="317">
        <f t="shared" si="122"/>
        <v>0</v>
      </c>
      <c r="R394" s="315">
        <f t="shared" si="116"/>
        <v>0</v>
      </c>
      <c r="S394" s="315">
        <f t="shared" si="117"/>
        <v>0</v>
      </c>
      <c r="T394" s="318">
        <f t="shared" si="106"/>
        <v>0</v>
      </c>
      <c r="U394" s="134"/>
      <c r="V394" s="134"/>
      <c r="W394" s="134"/>
      <c r="X394" s="134"/>
    </row>
    <row r="395" spans="1:24" s="1" customFormat="1" ht="15" customHeight="1">
      <c r="A395" s="409">
        <f t="shared" si="118"/>
        <v>6.7699999999999996E-2</v>
      </c>
      <c r="B395" s="406">
        <f>A395/365*30</f>
        <v>5.5643835616438356E-3</v>
      </c>
      <c r="C395" s="197">
        <f t="shared" si="108"/>
        <v>31</v>
      </c>
      <c r="D395" s="290">
        <v>362</v>
      </c>
      <c r="E395" s="300">
        <f t="shared" si="119"/>
        <v>0</v>
      </c>
      <c r="F395" s="292">
        <f t="shared" si="109"/>
        <v>0</v>
      </c>
      <c r="G395" s="292">
        <f t="shared" si="110"/>
        <v>0</v>
      </c>
      <c r="H395" s="293">
        <f t="shared" si="111"/>
        <v>0</v>
      </c>
      <c r="I395" s="301">
        <f t="shared" si="120"/>
        <v>0</v>
      </c>
      <c r="J395" s="510">
        <f t="shared" si="112"/>
        <v>0</v>
      </c>
      <c r="K395" s="292">
        <f t="shared" si="113"/>
        <v>0</v>
      </c>
      <c r="L395" s="321">
        <f t="shared" si="123"/>
        <v>0</v>
      </c>
      <c r="M395" s="300">
        <f t="shared" si="121"/>
        <v>0</v>
      </c>
      <c r="N395" s="292">
        <f t="shared" si="114"/>
        <v>0</v>
      </c>
      <c r="O395" s="292">
        <f t="shared" si="115"/>
        <v>0</v>
      </c>
      <c r="P395" s="293">
        <f t="shared" si="105"/>
        <v>0</v>
      </c>
      <c r="Q395" s="301">
        <f t="shared" si="122"/>
        <v>0</v>
      </c>
      <c r="R395" s="292">
        <f t="shared" si="116"/>
        <v>0</v>
      </c>
      <c r="S395" s="292">
        <f t="shared" si="117"/>
        <v>0</v>
      </c>
      <c r="T395" s="321">
        <f t="shared" si="106"/>
        <v>0</v>
      </c>
      <c r="U395" s="134"/>
      <c r="V395" s="134"/>
      <c r="W395" s="134"/>
      <c r="X395" s="134"/>
    </row>
    <row r="396" spans="1:24" s="1" customFormat="1" ht="15" customHeight="1">
      <c r="A396" s="409">
        <f t="shared" si="118"/>
        <v>6.7699999999999996E-2</v>
      </c>
      <c r="B396" s="406">
        <f t="shared" ref="B396:B402" si="124">A396/365*30</f>
        <v>5.5643835616438356E-3</v>
      </c>
      <c r="C396" s="197">
        <f t="shared" si="108"/>
        <v>31</v>
      </c>
      <c r="D396" s="290">
        <v>363</v>
      </c>
      <c r="E396" s="300">
        <f t="shared" si="119"/>
        <v>0</v>
      </c>
      <c r="F396" s="292">
        <f t="shared" si="109"/>
        <v>0</v>
      </c>
      <c r="G396" s="292">
        <f t="shared" si="110"/>
        <v>0</v>
      </c>
      <c r="H396" s="293">
        <f t="shared" si="111"/>
        <v>0</v>
      </c>
      <c r="I396" s="301">
        <f t="shared" si="120"/>
        <v>0</v>
      </c>
      <c r="J396" s="510">
        <f t="shared" si="112"/>
        <v>0</v>
      </c>
      <c r="K396" s="292">
        <f t="shared" si="113"/>
        <v>0</v>
      </c>
      <c r="L396" s="321">
        <f t="shared" si="123"/>
        <v>0</v>
      </c>
      <c r="M396" s="300">
        <f t="shared" si="121"/>
        <v>0</v>
      </c>
      <c r="N396" s="292">
        <f t="shared" si="114"/>
        <v>0</v>
      </c>
      <c r="O396" s="292">
        <f t="shared" si="115"/>
        <v>0</v>
      </c>
      <c r="P396" s="293">
        <f t="shared" si="105"/>
        <v>0</v>
      </c>
      <c r="Q396" s="301">
        <f t="shared" si="122"/>
        <v>0</v>
      </c>
      <c r="R396" s="292">
        <f t="shared" si="116"/>
        <v>0</v>
      </c>
      <c r="S396" s="292">
        <f t="shared" si="117"/>
        <v>0</v>
      </c>
      <c r="T396" s="321">
        <f t="shared" si="106"/>
        <v>0</v>
      </c>
      <c r="U396" s="134"/>
      <c r="V396" s="134"/>
      <c r="W396" s="134"/>
      <c r="X396" s="134"/>
    </row>
    <row r="397" spans="1:24" s="1" customFormat="1" ht="15" customHeight="1">
      <c r="A397" s="409">
        <f t="shared" si="118"/>
        <v>6.7699999999999996E-2</v>
      </c>
      <c r="B397" s="406">
        <f t="shared" si="124"/>
        <v>5.5643835616438356E-3</v>
      </c>
      <c r="C397" s="197">
        <f t="shared" si="108"/>
        <v>31</v>
      </c>
      <c r="D397" s="290">
        <v>364</v>
      </c>
      <c r="E397" s="300">
        <f t="shared" si="119"/>
        <v>0</v>
      </c>
      <c r="F397" s="292">
        <f t="shared" si="109"/>
        <v>0</v>
      </c>
      <c r="G397" s="292">
        <f t="shared" si="110"/>
        <v>0</v>
      </c>
      <c r="H397" s="293">
        <f t="shared" si="111"/>
        <v>0</v>
      </c>
      <c r="I397" s="301">
        <f t="shared" si="120"/>
        <v>0</v>
      </c>
      <c r="J397" s="510">
        <f t="shared" si="112"/>
        <v>0</v>
      </c>
      <c r="K397" s="292">
        <f t="shared" si="113"/>
        <v>0</v>
      </c>
      <c r="L397" s="321">
        <f t="shared" si="123"/>
        <v>0</v>
      </c>
      <c r="M397" s="300">
        <f t="shared" si="121"/>
        <v>0</v>
      </c>
      <c r="N397" s="292">
        <f t="shared" si="114"/>
        <v>0</v>
      </c>
      <c r="O397" s="292">
        <f t="shared" si="115"/>
        <v>0</v>
      </c>
      <c r="P397" s="293">
        <f t="shared" si="105"/>
        <v>0</v>
      </c>
      <c r="Q397" s="301">
        <f t="shared" si="122"/>
        <v>0</v>
      </c>
      <c r="R397" s="292">
        <f t="shared" si="116"/>
        <v>0</v>
      </c>
      <c r="S397" s="292">
        <f t="shared" si="117"/>
        <v>0</v>
      </c>
      <c r="T397" s="321">
        <f t="shared" si="106"/>
        <v>0</v>
      </c>
      <c r="U397" s="134"/>
      <c r="V397" s="134"/>
      <c r="W397" s="134"/>
      <c r="X397" s="134"/>
    </row>
    <row r="398" spans="1:24" s="1" customFormat="1" ht="15" customHeight="1">
      <c r="A398" s="409">
        <f t="shared" si="118"/>
        <v>6.7699999999999996E-2</v>
      </c>
      <c r="B398" s="406">
        <f t="shared" si="124"/>
        <v>5.5643835616438356E-3</v>
      </c>
      <c r="C398" s="197">
        <f t="shared" si="108"/>
        <v>31</v>
      </c>
      <c r="D398" s="290">
        <v>365</v>
      </c>
      <c r="E398" s="300">
        <f t="shared" si="119"/>
        <v>0</v>
      </c>
      <c r="F398" s="292">
        <f t="shared" si="109"/>
        <v>0</v>
      </c>
      <c r="G398" s="292">
        <f t="shared" si="110"/>
        <v>0</v>
      </c>
      <c r="H398" s="293">
        <f t="shared" si="111"/>
        <v>0</v>
      </c>
      <c r="I398" s="301">
        <f t="shared" si="120"/>
        <v>0</v>
      </c>
      <c r="J398" s="510">
        <f t="shared" si="112"/>
        <v>0</v>
      </c>
      <c r="K398" s="292">
        <f t="shared" si="113"/>
        <v>0</v>
      </c>
      <c r="L398" s="321">
        <f t="shared" si="123"/>
        <v>0</v>
      </c>
      <c r="M398" s="300">
        <f t="shared" si="121"/>
        <v>0</v>
      </c>
      <c r="N398" s="292">
        <f t="shared" si="114"/>
        <v>0</v>
      </c>
      <c r="O398" s="292">
        <f t="shared" si="115"/>
        <v>0</v>
      </c>
      <c r="P398" s="293">
        <f t="shared" si="105"/>
        <v>0</v>
      </c>
      <c r="Q398" s="301">
        <f t="shared" si="122"/>
        <v>0</v>
      </c>
      <c r="R398" s="292">
        <f t="shared" si="116"/>
        <v>0</v>
      </c>
      <c r="S398" s="292">
        <f t="shared" si="117"/>
        <v>0</v>
      </c>
      <c r="T398" s="321">
        <f t="shared" si="106"/>
        <v>0</v>
      </c>
      <c r="U398" s="134"/>
      <c r="V398" s="134"/>
      <c r="W398" s="134"/>
      <c r="X398" s="134"/>
    </row>
    <row r="399" spans="1:24" s="1" customFormat="1" ht="15" customHeight="1">
      <c r="A399" s="409">
        <f t="shared" si="118"/>
        <v>6.7699999999999996E-2</v>
      </c>
      <c r="B399" s="406">
        <f t="shared" si="124"/>
        <v>5.5643835616438356E-3</v>
      </c>
      <c r="C399" s="197">
        <f t="shared" si="108"/>
        <v>31</v>
      </c>
      <c r="D399" s="290">
        <v>366</v>
      </c>
      <c r="E399" s="300">
        <f t="shared" si="119"/>
        <v>0</v>
      </c>
      <c r="F399" s="292">
        <f t="shared" si="109"/>
        <v>0</v>
      </c>
      <c r="G399" s="292">
        <f t="shared" si="110"/>
        <v>0</v>
      </c>
      <c r="H399" s="293">
        <f t="shared" si="111"/>
        <v>0</v>
      </c>
      <c r="I399" s="301">
        <f t="shared" si="120"/>
        <v>0</v>
      </c>
      <c r="J399" s="510">
        <f t="shared" si="112"/>
        <v>0</v>
      </c>
      <c r="K399" s="292">
        <f t="shared" si="113"/>
        <v>0</v>
      </c>
      <c r="L399" s="321">
        <f t="shared" si="123"/>
        <v>0</v>
      </c>
      <c r="M399" s="300">
        <f t="shared" si="121"/>
        <v>0</v>
      </c>
      <c r="N399" s="292">
        <f t="shared" si="114"/>
        <v>0</v>
      </c>
      <c r="O399" s="292">
        <f t="shared" si="115"/>
        <v>0</v>
      </c>
      <c r="P399" s="293">
        <f t="shared" si="105"/>
        <v>0</v>
      </c>
      <c r="Q399" s="301">
        <f t="shared" si="122"/>
        <v>0</v>
      </c>
      <c r="R399" s="292">
        <f t="shared" si="116"/>
        <v>0</v>
      </c>
      <c r="S399" s="292">
        <f t="shared" si="117"/>
        <v>0</v>
      </c>
      <c r="T399" s="321">
        <f t="shared" si="106"/>
        <v>0</v>
      </c>
      <c r="U399" s="134"/>
      <c r="V399" s="134"/>
      <c r="W399" s="134"/>
      <c r="X399" s="134"/>
    </row>
    <row r="400" spans="1:24" s="1" customFormat="1" ht="15" customHeight="1">
      <c r="A400" s="409">
        <f t="shared" si="118"/>
        <v>6.7699999999999996E-2</v>
      </c>
      <c r="B400" s="406">
        <f t="shared" si="124"/>
        <v>5.5643835616438356E-3</v>
      </c>
      <c r="C400" s="197">
        <f t="shared" si="108"/>
        <v>31</v>
      </c>
      <c r="D400" s="290">
        <v>367</v>
      </c>
      <c r="E400" s="300">
        <f t="shared" si="119"/>
        <v>0</v>
      </c>
      <c r="F400" s="292">
        <f t="shared" si="109"/>
        <v>0</v>
      </c>
      <c r="G400" s="292">
        <f t="shared" si="110"/>
        <v>0</v>
      </c>
      <c r="H400" s="293">
        <f t="shared" si="111"/>
        <v>0</v>
      </c>
      <c r="I400" s="301">
        <f t="shared" si="120"/>
        <v>0</v>
      </c>
      <c r="J400" s="510">
        <f t="shared" si="112"/>
        <v>0</v>
      </c>
      <c r="K400" s="292">
        <f t="shared" si="113"/>
        <v>0</v>
      </c>
      <c r="L400" s="321">
        <f t="shared" si="123"/>
        <v>0</v>
      </c>
      <c r="M400" s="300">
        <f t="shared" si="121"/>
        <v>0</v>
      </c>
      <c r="N400" s="292">
        <f t="shared" si="114"/>
        <v>0</v>
      </c>
      <c r="O400" s="292">
        <f t="shared" si="115"/>
        <v>0</v>
      </c>
      <c r="P400" s="293">
        <f t="shared" si="105"/>
        <v>0</v>
      </c>
      <c r="Q400" s="301">
        <f t="shared" si="122"/>
        <v>0</v>
      </c>
      <c r="R400" s="292">
        <f t="shared" si="116"/>
        <v>0</v>
      </c>
      <c r="S400" s="292">
        <f t="shared" si="117"/>
        <v>0</v>
      </c>
      <c r="T400" s="321">
        <f t="shared" si="106"/>
        <v>0</v>
      </c>
      <c r="U400" s="134"/>
      <c r="V400" s="134"/>
      <c r="W400" s="134"/>
      <c r="X400" s="134"/>
    </row>
    <row r="401" spans="1:24" s="1" customFormat="1" ht="15" customHeight="1">
      <c r="A401" s="409">
        <f t="shared" si="118"/>
        <v>6.7699999999999996E-2</v>
      </c>
      <c r="B401" s="406">
        <f t="shared" si="124"/>
        <v>5.5643835616438356E-3</v>
      </c>
      <c r="C401" s="197">
        <f t="shared" si="108"/>
        <v>31</v>
      </c>
      <c r="D401" s="290">
        <v>368</v>
      </c>
      <c r="E401" s="300">
        <f t="shared" si="119"/>
        <v>0</v>
      </c>
      <c r="F401" s="292">
        <f t="shared" si="109"/>
        <v>0</v>
      </c>
      <c r="G401" s="292">
        <f t="shared" si="110"/>
        <v>0</v>
      </c>
      <c r="H401" s="293">
        <f t="shared" si="111"/>
        <v>0</v>
      </c>
      <c r="I401" s="301">
        <f t="shared" si="120"/>
        <v>0</v>
      </c>
      <c r="J401" s="510">
        <f t="shared" si="112"/>
        <v>0</v>
      </c>
      <c r="K401" s="292">
        <f t="shared" si="113"/>
        <v>0</v>
      </c>
      <c r="L401" s="321">
        <f t="shared" si="123"/>
        <v>0</v>
      </c>
      <c r="M401" s="300">
        <f t="shared" si="121"/>
        <v>0</v>
      </c>
      <c r="N401" s="292">
        <f t="shared" si="114"/>
        <v>0</v>
      </c>
      <c r="O401" s="292">
        <f t="shared" si="115"/>
        <v>0</v>
      </c>
      <c r="P401" s="293">
        <f t="shared" si="105"/>
        <v>0</v>
      </c>
      <c r="Q401" s="301">
        <f t="shared" si="122"/>
        <v>0</v>
      </c>
      <c r="R401" s="292">
        <f t="shared" si="116"/>
        <v>0</v>
      </c>
      <c r="S401" s="292">
        <f t="shared" si="117"/>
        <v>0</v>
      </c>
      <c r="T401" s="321">
        <f t="shared" si="106"/>
        <v>0</v>
      </c>
      <c r="U401" s="134"/>
      <c r="V401" s="134"/>
      <c r="W401" s="134"/>
      <c r="X401" s="134"/>
    </row>
    <row r="402" spans="1:24" s="1" customFormat="1" ht="15" customHeight="1">
      <c r="A402" s="409">
        <f t="shared" si="118"/>
        <v>6.7699999999999996E-2</v>
      </c>
      <c r="B402" s="406">
        <f t="shared" si="124"/>
        <v>5.5643835616438356E-3</v>
      </c>
      <c r="C402" s="197">
        <f t="shared" si="108"/>
        <v>31</v>
      </c>
      <c r="D402" s="290">
        <v>369</v>
      </c>
      <c r="E402" s="300">
        <f t="shared" si="119"/>
        <v>0</v>
      </c>
      <c r="F402" s="292">
        <f t="shared" si="109"/>
        <v>0</v>
      </c>
      <c r="G402" s="292">
        <f t="shared" si="110"/>
        <v>0</v>
      </c>
      <c r="H402" s="293">
        <f t="shared" si="111"/>
        <v>0</v>
      </c>
      <c r="I402" s="301">
        <f t="shared" si="120"/>
        <v>0</v>
      </c>
      <c r="J402" s="510">
        <f t="shared" si="112"/>
        <v>0</v>
      </c>
      <c r="K402" s="292">
        <f t="shared" si="113"/>
        <v>0</v>
      </c>
      <c r="L402" s="321">
        <f t="shared" si="123"/>
        <v>0</v>
      </c>
      <c r="M402" s="300">
        <f t="shared" si="121"/>
        <v>0</v>
      </c>
      <c r="N402" s="292">
        <f t="shared" si="114"/>
        <v>0</v>
      </c>
      <c r="O402" s="292">
        <f t="shared" si="115"/>
        <v>0</v>
      </c>
      <c r="P402" s="293">
        <f t="shared" si="105"/>
        <v>0</v>
      </c>
      <c r="Q402" s="301">
        <f t="shared" si="122"/>
        <v>0</v>
      </c>
      <c r="R402" s="292">
        <f t="shared" si="116"/>
        <v>0</v>
      </c>
      <c r="S402" s="292">
        <f t="shared" si="117"/>
        <v>0</v>
      </c>
      <c r="T402" s="321">
        <f t="shared" si="106"/>
        <v>0</v>
      </c>
      <c r="U402" s="134"/>
      <c r="V402" s="134"/>
      <c r="W402" s="134"/>
      <c r="X402" s="134"/>
    </row>
    <row r="403" spans="1:24" s="1" customFormat="1" ht="15" customHeight="1" thickBot="1">
      <c r="A403" s="410">
        <f t="shared" si="118"/>
        <v>6.7699999999999996E-2</v>
      </c>
      <c r="B403" s="407">
        <f>A403/365*30</f>
        <v>5.5643835616438356E-3</v>
      </c>
      <c r="C403" s="223">
        <f t="shared" si="108"/>
        <v>31</v>
      </c>
      <c r="D403" s="304">
        <v>370</v>
      </c>
      <c r="E403" s="305">
        <f t="shared" si="119"/>
        <v>0</v>
      </c>
      <c r="F403" s="306">
        <f t="shared" si="109"/>
        <v>0</v>
      </c>
      <c r="G403" s="306">
        <f t="shared" si="110"/>
        <v>0</v>
      </c>
      <c r="H403" s="307">
        <f t="shared" si="111"/>
        <v>0</v>
      </c>
      <c r="I403" s="308">
        <f t="shared" si="120"/>
        <v>0</v>
      </c>
      <c r="J403" s="511">
        <f t="shared" si="112"/>
        <v>0</v>
      </c>
      <c r="K403" s="306">
        <f t="shared" si="113"/>
        <v>0</v>
      </c>
      <c r="L403" s="323">
        <f t="shared" si="123"/>
        <v>0</v>
      </c>
      <c r="M403" s="305">
        <f t="shared" si="121"/>
        <v>0</v>
      </c>
      <c r="N403" s="306">
        <f t="shared" si="114"/>
        <v>0</v>
      </c>
      <c r="O403" s="306">
        <f t="shared" si="115"/>
        <v>0</v>
      </c>
      <c r="P403" s="307">
        <f t="shared" si="105"/>
        <v>0</v>
      </c>
      <c r="Q403" s="308">
        <f t="shared" si="122"/>
        <v>0</v>
      </c>
      <c r="R403" s="306">
        <f t="shared" si="116"/>
        <v>0</v>
      </c>
      <c r="S403" s="306">
        <f t="shared" si="117"/>
        <v>0</v>
      </c>
      <c r="T403" s="323">
        <f t="shared" si="106"/>
        <v>0</v>
      </c>
      <c r="U403" s="134"/>
      <c r="V403" s="134"/>
      <c r="W403" s="134"/>
      <c r="X403" s="134"/>
    </row>
  </sheetData>
  <mergeCells count="5">
    <mergeCell ref="E31:H31"/>
    <mergeCell ref="I31:L31"/>
    <mergeCell ref="M31:P31"/>
    <mergeCell ref="Q31:T31"/>
    <mergeCell ref="H26:H28"/>
  </mergeCells>
  <conditionalFormatting sqref="F7:F11 F13:F17">
    <cfRule type="cellIs" dxfId="1" priority="1" stopIfTrue="1" operator="equal">
      <formula>-1</formula>
    </cfRule>
  </conditionalFormatting>
  <printOptions horizontalCentered="1" verticalCentered="1"/>
  <pageMargins left="0" right="0" top="0" bottom="0" header="0" footer="0"/>
  <pageSetup paperSize="9" orientation="portrait" horizontalDpi="1200" verticalDpi="2048" r:id="rId1"/>
  <headerFooter alignWithMargins="0">
    <oddFooter>&amp;"Helvetica,Regular"&amp;11&amp;P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'Secured - Table 1'!$B$227:$B$228</xm:f>
          </x14:formula1>
          <xm:sqref>B19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Z397"/>
  <sheetViews>
    <sheetView zoomScale="85" zoomScaleNormal="85" workbookViewId="0">
      <selection activeCell="A8" sqref="A8:H8"/>
    </sheetView>
  </sheetViews>
  <sheetFormatPr defaultRowHeight="15"/>
  <cols>
    <col min="3" max="3" width="3.09765625" bestFit="1" customWidth="1"/>
    <col min="4" max="4" width="4.3984375" bestFit="1" customWidth="1"/>
    <col min="5" max="5" width="11.8984375" bestFit="1" customWidth="1"/>
    <col min="6" max="6" width="10.59765625" bestFit="1" customWidth="1"/>
    <col min="7" max="7" width="10.8984375" bestFit="1" customWidth="1"/>
    <col min="8" max="8" width="11.296875" bestFit="1" customWidth="1"/>
    <col min="9" max="9" width="2.19921875" customWidth="1"/>
    <col min="10" max="10" width="6.796875" customWidth="1"/>
    <col min="11" max="11" width="7" customWidth="1"/>
    <col min="12" max="12" width="3.09765625" bestFit="1" customWidth="1"/>
    <col min="13" max="13" width="4.69921875" bestFit="1" customWidth="1"/>
    <col min="14" max="14" width="10.69921875" bestFit="1" customWidth="1"/>
    <col min="15" max="16" width="11.3984375" bestFit="1" customWidth="1"/>
    <col min="17" max="17" width="13.796875" customWidth="1"/>
    <col min="18" max="18" width="2.59765625" hidden="1" customWidth="1"/>
    <col min="19" max="19" width="7.3984375" hidden="1" customWidth="1"/>
    <col min="20" max="20" width="9.296875" hidden="1" customWidth="1"/>
    <col min="21" max="21" width="3.19921875" hidden="1" customWidth="1"/>
    <col min="22" max="22" width="6.09765625" hidden="1" customWidth="1"/>
    <col min="23" max="23" width="12.796875" hidden="1" customWidth="1"/>
    <col min="24" max="25" width="0" hidden="1" customWidth="1"/>
    <col min="26" max="26" width="11.296875" hidden="1" customWidth="1"/>
  </cols>
  <sheetData>
    <row r="1" spans="1:26" ht="19.5">
      <c r="A1" s="1947" t="s">
        <v>443</v>
      </c>
      <c r="B1" s="1947"/>
      <c r="C1" s="1947"/>
      <c r="D1" s="1947"/>
      <c r="E1" s="1947"/>
      <c r="F1" s="1947"/>
      <c r="G1" s="1947"/>
      <c r="H1" s="1947"/>
      <c r="I1" s="1947"/>
      <c r="J1" s="1947"/>
      <c r="K1" s="1947"/>
      <c r="L1" s="1947"/>
      <c r="M1" s="1947"/>
      <c r="N1" s="1947"/>
      <c r="O1" s="1947"/>
      <c r="P1" s="1947"/>
      <c r="Q1" s="1947"/>
      <c r="R1" s="1947"/>
      <c r="S1" s="1947"/>
      <c r="T1" s="1947"/>
      <c r="U1" s="1947"/>
      <c r="V1" s="1947"/>
      <c r="W1" s="1947"/>
      <c r="X1" s="1947"/>
      <c r="Y1" s="1947"/>
      <c r="Z1" s="1947"/>
    </row>
    <row r="2" spans="1:26">
      <c r="A2" s="1935" t="s">
        <v>444</v>
      </c>
      <c r="B2" s="1935"/>
      <c r="C2" s="1935"/>
      <c r="D2" s="1935"/>
      <c r="E2" s="1935" t="s">
        <v>445</v>
      </c>
      <c r="F2" s="1935"/>
      <c r="G2" s="1935" t="s">
        <v>446</v>
      </c>
      <c r="H2" s="1933"/>
      <c r="J2" s="1935" t="s">
        <v>447</v>
      </c>
      <c r="K2" s="1935"/>
      <c r="L2" s="1935"/>
      <c r="M2" s="1935" t="s">
        <v>297</v>
      </c>
      <c r="N2" s="1933"/>
      <c r="O2" s="1935" t="s">
        <v>296</v>
      </c>
      <c r="P2" s="1933"/>
      <c r="Q2" s="1935" t="s">
        <v>298</v>
      </c>
      <c r="R2" s="1933"/>
      <c r="S2" s="1933"/>
    </row>
    <row r="3" spans="1:26">
      <c r="A3" s="1952" t="s">
        <v>441</v>
      </c>
      <c r="B3" s="1952"/>
      <c r="C3" s="1952"/>
      <c r="D3" s="1952"/>
      <c r="E3" s="1940">
        <f>F17</f>
        <v>1020980</v>
      </c>
      <c r="F3" s="1937"/>
      <c r="G3" s="1942">
        <f>F18</f>
        <v>6530</v>
      </c>
      <c r="H3" s="1937"/>
      <c r="J3" s="1936">
        <f>E21</f>
        <v>92767.929999999964</v>
      </c>
      <c r="K3" s="1937"/>
      <c r="L3" s="1937"/>
      <c r="M3" s="1936">
        <f>F21</f>
        <v>878667.9300000004</v>
      </c>
      <c r="N3" s="1937"/>
      <c r="O3" s="1936">
        <f>E23</f>
        <v>203063.92999999993</v>
      </c>
      <c r="P3" s="1937"/>
      <c r="Q3" s="1936">
        <f>F23</f>
        <v>832243.9300000004</v>
      </c>
      <c r="R3" s="1937"/>
      <c r="S3" s="1937"/>
      <c r="T3" s="540">
        <f>Q3/E3</f>
        <v>0.81514224568551819</v>
      </c>
      <c r="V3" s="540"/>
    </row>
    <row r="4" spans="1:26">
      <c r="A4" s="1953" t="s">
        <v>473</v>
      </c>
      <c r="B4" s="1953"/>
      <c r="C4" s="1953"/>
      <c r="D4" s="1953"/>
      <c r="E4" s="1941">
        <f>O17+X17</f>
        <v>3376000</v>
      </c>
      <c r="F4" s="1939"/>
      <c r="G4" s="1943">
        <f>O18+X18</f>
        <v>54700</v>
      </c>
      <c r="H4" s="1939"/>
      <c r="J4" s="1938">
        <f>N21+W21</f>
        <v>408040.0799999999</v>
      </c>
      <c r="K4" s="1939"/>
      <c r="L4" s="1939"/>
      <c r="M4" s="1938">
        <f>O21+X21</f>
        <v>1814840.080000001</v>
      </c>
      <c r="N4" s="1939"/>
      <c r="O4" s="1938">
        <f>N23+W23</f>
        <v>538361.98999999964</v>
      </c>
      <c r="P4" s="1939"/>
      <c r="Q4" s="1938">
        <f>O23+X23</f>
        <v>632361.99000000115</v>
      </c>
      <c r="R4" s="1939"/>
      <c r="S4" s="1939"/>
      <c r="T4" s="540">
        <f>Q4/E4</f>
        <v>0.18731101599526101</v>
      </c>
    </row>
    <row r="5" spans="1:26">
      <c r="E5" s="1934"/>
      <c r="F5" s="1934"/>
      <c r="G5" s="1934" t="s">
        <v>450</v>
      </c>
      <c r="H5" s="1934"/>
      <c r="J5" s="1932">
        <f>J4-J3</f>
        <v>315272.14999999991</v>
      </c>
      <c r="K5" s="1933"/>
      <c r="L5" s="1933"/>
      <c r="M5" s="1932">
        <f>M4-M3</f>
        <v>936172.15000000061</v>
      </c>
      <c r="N5" s="1933"/>
      <c r="O5" s="1932">
        <f>O4-O3</f>
        <v>335298.05999999971</v>
      </c>
      <c r="P5" s="1933"/>
      <c r="Q5" s="1932">
        <f>Q4-Q3</f>
        <v>-199881.93999999925</v>
      </c>
      <c r="R5" s="1933"/>
      <c r="S5" s="1933"/>
    </row>
    <row r="6" spans="1:26">
      <c r="A6" s="1930" t="s">
        <v>474</v>
      </c>
      <c r="B6" s="1930"/>
      <c r="C6" s="1930"/>
      <c r="D6" s="1930"/>
      <c r="E6" s="1930"/>
      <c r="F6" s="1930"/>
      <c r="G6" s="1930"/>
      <c r="H6" s="1930"/>
    </row>
    <row r="7" spans="1:26">
      <c r="A7" s="898"/>
      <c r="E7" s="356"/>
    </row>
    <row r="8" spans="1:26" ht="19.5">
      <c r="A8" s="1931" t="s">
        <v>321</v>
      </c>
      <c r="B8" s="1931"/>
      <c r="C8" s="1931"/>
      <c r="D8" s="1931"/>
      <c r="E8" s="1931"/>
      <c r="F8" s="1931"/>
      <c r="G8" s="1931"/>
      <c r="H8" s="1931"/>
    </row>
    <row r="9" spans="1:26">
      <c r="A9" s="356"/>
      <c r="B9" s="356" t="s">
        <v>476</v>
      </c>
      <c r="C9" s="356"/>
      <c r="D9" s="356"/>
      <c r="E9" s="356"/>
      <c r="F9" s="356"/>
      <c r="G9" s="771">
        <f>F17*1%</f>
        <v>10209.800000000001</v>
      </c>
      <c r="H9" s="356" t="s">
        <v>151</v>
      </c>
    </row>
    <row r="10" spans="1:26">
      <c r="A10" s="722"/>
      <c r="B10" s="876" t="s">
        <v>477</v>
      </c>
      <c r="C10" s="722"/>
      <c r="D10" s="722"/>
      <c r="E10" s="722"/>
      <c r="F10" s="722"/>
      <c r="G10" s="845">
        <v>500</v>
      </c>
      <c r="H10" s="356" t="s">
        <v>151</v>
      </c>
      <c r="I10" s="356"/>
      <c r="J10" s="356"/>
      <c r="K10" s="356"/>
      <c r="L10" s="356"/>
    </row>
    <row r="11" spans="1:26">
      <c r="A11" s="722"/>
      <c r="B11" s="722"/>
      <c r="C11" s="722"/>
      <c r="D11" s="722"/>
      <c r="E11" s="722"/>
      <c r="F11" s="899" t="s">
        <v>478</v>
      </c>
      <c r="G11" s="900">
        <f>G9+G10</f>
        <v>10709.800000000001</v>
      </c>
      <c r="H11" s="901" t="s">
        <v>151</v>
      </c>
      <c r="J11" s="1930"/>
      <c r="K11" s="1930"/>
      <c r="L11" s="1930"/>
      <c r="M11" s="1930"/>
      <c r="N11" s="1930"/>
      <c r="O11" s="1930"/>
      <c r="P11" s="1930"/>
      <c r="Q11" s="1930"/>
      <c r="S11" s="1930"/>
      <c r="T11" s="1930"/>
      <c r="U11" s="1930"/>
      <c r="V11" s="1930"/>
      <c r="W11" s="1930"/>
      <c r="X11" s="1930"/>
      <c r="Y11" s="1930"/>
      <c r="Z11" s="1930"/>
    </row>
    <row r="12" spans="1:26" ht="22.5" customHeight="1">
      <c r="A12" s="1948" t="s">
        <v>442</v>
      </c>
      <c r="B12" s="1948"/>
      <c r="C12" s="1948"/>
      <c r="D12" s="1948"/>
      <c r="E12" s="1948"/>
      <c r="F12" s="1948"/>
      <c r="G12" s="1948"/>
      <c r="H12" s="1948"/>
      <c r="J12" s="1929" t="s">
        <v>473</v>
      </c>
      <c r="K12" s="1929"/>
      <c r="L12" s="1929"/>
      <c r="M12" s="1929"/>
      <c r="N12" s="1929"/>
      <c r="O12" s="1929"/>
      <c r="P12" s="1929"/>
      <c r="Q12" s="1929"/>
      <c r="R12" s="897"/>
      <c r="S12" s="897"/>
      <c r="T12" s="897"/>
      <c r="U12" s="897"/>
      <c r="V12" s="897"/>
      <c r="W12" s="897"/>
      <c r="X12" s="897"/>
      <c r="Y12" s="897"/>
      <c r="Z12" s="897"/>
    </row>
    <row r="13" spans="1:26" ht="15.75" thickBot="1">
      <c r="A13" s="657"/>
      <c r="B13" s="657"/>
      <c r="C13" s="657"/>
      <c r="D13" s="657"/>
      <c r="E13" s="134"/>
      <c r="F13" s="641" t="str">
        <f>'ตารางผ่อนวงเงินที่ 1'!F18</f>
        <v>(บาท)</v>
      </c>
      <c r="G13" s="641" t="str">
        <f>'ตารางผ่อนวงเงินที่ 1'!G18</f>
        <v>ระยะเวลา(ปี)</v>
      </c>
      <c r="H13" s="641">
        <f>'ตารางผ่อนวงเงินที่ 1'!H18</f>
        <v>0</v>
      </c>
      <c r="J13" s="1949"/>
      <c r="K13" s="1950"/>
      <c r="L13" s="1950"/>
      <c r="M13" s="1950"/>
      <c r="N13" s="1950"/>
      <c r="O13" s="1950"/>
      <c r="P13" s="1950"/>
      <c r="Q13" s="1951"/>
      <c r="R13" s="854"/>
      <c r="S13" s="1944" t="s">
        <v>458</v>
      </c>
      <c r="T13" s="1945"/>
      <c r="U13" s="1945"/>
      <c r="V13" s="1945"/>
      <c r="W13" s="1945"/>
      <c r="X13" s="1945"/>
      <c r="Y13" s="1945"/>
      <c r="Z13" s="1946"/>
    </row>
    <row r="14" spans="1:26">
      <c r="A14" s="659" t="str">
        <f>'ตารางผ่อนวงเงินที่ 1'!A19</f>
        <v>อัตราดอกเบี้ย</v>
      </c>
      <c r="B14" s="660" t="str">
        <f>'ตารางผ่อนวงเงินที่ 1'!B19</f>
        <v>MRTA</v>
      </c>
      <c r="C14" s="661"/>
      <c r="D14" s="662"/>
      <c r="E14" s="843" t="str">
        <f>'ตารางผ่อนวงเงินที่ 1'!E19</f>
        <v>วงเงิน Home Loan</v>
      </c>
      <c r="F14" s="846">
        <f>'ตารางผ่อนวงเงินที่ 1'!F19</f>
        <v>1000000</v>
      </c>
      <c r="G14" s="641">
        <f>'ตารางผ่อนวงเงินที่ 1'!G19</f>
        <v>35</v>
      </c>
      <c r="H14" s="641">
        <f>'ตารางผ่อนวงเงินที่ 1'!H19</f>
        <v>0</v>
      </c>
      <c r="J14" s="659"/>
      <c r="K14" s="660"/>
      <c r="L14" s="661"/>
      <c r="M14" s="662"/>
      <c r="N14" s="843" t="s">
        <v>475</v>
      </c>
      <c r="O14" s="844">
        <f>GHB!F19</f>
        <v>3376000</v>
      </c>
      <c r="P14" s="644"/>
      <c r="Q14" s="642"/>
      <c r="S14" s="659"/>
      <c r="T14" s="660"/>
      <c r="U14" s="661"/>
      <c r="V14" s="662"/>
      <c r="W14" s="843" t="s">
        <v>315</v>
      </c>
      <c r="X14" s="844">
        <f>'SCB2'!F19</f>
        <v>0</v>
      </c>
      <c r="Y14" s="644"/>
      <c r="Z14" s="642"/>
    </row>
    <row r="15" spans="1:26">
      <c r="A15" s="663" t="str">
        <f>'ตารางผ่อนวงเงินที่ 1'!A20</f>
        <v>เดือนที่ 1-3</v>
      </c>
      <c r="B15" s="134">
        <f>'ตารางผ่อนวงเงินที่ 1'!B20</f>
        <v>0</v>
      </c>
      <c r="C15" s="641" t="str">
        <f>'ตารางผ่อนวงเงินที่ 1'!C20</f>
        <v>=</v>
      </c>
      <c r="D15" s="664">
        <f>'ตารางผ่อนวงเงินที่ 1'!D20</f>
        <v>3.2899999999999999E-2</v>
      </c>
      <c r="E15" s="656" t="str">
        <f>'ตารางผ่อนวงเงินที่ 1'!E20</f>
        <v>MRTA</v>
      </c>
      <c r="F15" s="841">
        <f>'ตารางผ่อนวงเงินที่ 1'!F20</f>
        <v>20980</v>
      </c>
      <c r="G15" s="641">
        <f>'ตารางผ่อนวงเงินที่ 1'!G20</f>
        <v>10</v>
      </c>
      <c r="H15" s="841">
        <f>'ตารางผ่อนวงเงินที่ 1'!H20</f>
        <v>0</v>
      </c>
      <c r="I15" s="842"/>
      <c r="J15" s="663" t="str">
        <f>GHB!A20</f>
        <v>ปีที่ 1</v>
      </c>
      <c r="K15" s="134"/>
      <c r="L15" s="641" t="str">
        <f>GHB!C20</f>
        <v>=</v>
      </c>
      <c r="M15" s="664">
        <f>GHB!D20</f>
        <v>5.1999999999999998E-2</v>
      </c>
      <c r="N15" s="656"/>
      <c r="O15" s="642"/>
      <c r="P15" s="644"/>
      <c r="Q15" s="642"/>
      <c r="S15" s="663" t="str">
        <f>'SCB2'!A20</f>
        <v>ปีที่ 1</v>
      </c>
      <c r="T15" s="134"/>
      <c r="U15" s="641" t="str">
        <f>'SCB2'!C20</f>
        <v>=</v>
      </c>
      <c r="V15" s="664">
        <f>'SCB2'!D20</f>
        <v>3.5000000000000003E-2</v>
      </c>
      <c r="W15" s="656" t="str">
        <f>'SCB2'!E20</f>
        <v>&lt; ผ่านมาแล้ว 10 เดือน</v>
      </c>
      <c r="X15" s="642">
        <f>'SCB2'!F20</f>
        <v>0</v>
      </c>
      <c r="Y15" s="644"/>
      <c r="Z15" s="642"/>
    </row>
    <row r="16" spans="1:26">
      <c r="A16" s="663" t="str">
        <f>'ตารางผ่อนวงเงินที่ 1'!A21</f>
        <v>เดือนที่ 4-12</v>
      </c>
      <c r="B16" s="134">
        <f>'ตารางผ่อนวงเงินที่ 1'!B21</f>
        <v>0</v>
      </c>
      <c r="C16" s="641" t="str">
        <f>'ตารางผ่อนวงเงินที่ 1'!C21</f>
        <v>=</v>
      </c>
      <c r="D16" s="664">
        <f>'ตารางผ่อนวงเงินที่ 1'!D21</f>
        <v>3.2899999999999999E-2</v>
      </c>
      <c r="E16" s="656" t="str">
        <f>'ตารางผ่อนวงเงินที่ 1'!E21</f>
        <v>อัคคีภัย</v>
      </c>
      <c r="F16" s="841">
        <f>'ตารางผ่อนวงเงินที่ 1'!F21</f>
        <v>0</v>
      </c>
      <c r="G16" s="641">
        <f>'ตารางผ่อนวงเงินที่ 1'!G21</f>
        <v>0</v>
      </c>
      <c r="H16" s="641"/>
      <c r="J16" s="663" t="str">
        <f>GHB!A21</f>
        <v>ปีที่ 2</v>
      </c>
      <c r="K16" s="134"/>
      <c r="L16" s="641" t="str">
        <f>GHB!C21</f>
        <v>=</v>
      </c>
      <c r="M16" s="664">
        <f>GHB!D21</f>
        <v>5.2499999999999998E-2</v>
      </c>
      <c r="N16" s="656"/>
      <c r="O16" s="643"/>
      <c r="P16" s="644"/>
      <c r="Q16" s="134"/>
      <c r="S16" s="663" t="str">
        <f>'SCB2'!A21</f>
        <v>ปีที่ 2</v>
      </c>
      <c r="T16" s="134"/>
      <c r="U16" s="641" t="str">
        <f>'SCB2'!C21</f>
        <v>=</v>
      </c>
      <c r="V16" s="664">
        <f>'SCB2'!D21</f>
        <v>3.5000000000000003E-2</v>
      </c>
      <c r="W16" s="656">
        <f>'SCB2'!E21</f>
        <v>0</v>
      </c>
      <c r="X16" s="643">
        <f>'SCB2'!F21</f>
        <v>0</v>
      </c>
      <c r="Y16" s="644"/>
      <c r="Z16" s="134"/>
    </row>
    <row r="17" spans="1:26">
      <c r="A17" s="663" t="str">
        <f>'ตารางผ่อนวงเงินที่ 1'!A22</f>
        <v>ปีที่ 2</v>
      </c>
      <c r="B17" s="134">
        <f>'ตารางผ่อนวงเงินที่ 1'!B22</f>
        <v>0</v>
      </c>
      <c r="C17" s="641" t="str">
        <f>'ตารางผ่อนวงเงินที่ 1'!C22</f>
        <v>=</v>
      </c>
      <c r="D17" s="664">
        <f>'ตารางผ่อนวงเงินที่ 1'!D22</f>
        <v>3.2899999999999999E-2</v>
      </c>
      <c r="E17" s="847" t="str">
        <f>'ตารางผ่อนวงเงินที่ 1'!E22</f>
        <v>วงเงินรวม</v>
      </c>
      <c r="F17" s="838">
        <f>'ตารางผ่อนวงเงินที่ 1'!F22</f>
        <v>1020980</v>
      </c>
      <c r="G17" s="641"/>
      <c r="H17" s="641"/>
      <c r="J17" s="663" t="str">
        <f>GHB!A22</f>
        <v>ปีที่ 3</v>
      </c>
      <c r="K17" s="134"/>
      <c r="L17" s="641" t="str">
        <f>GHB!C22</f>
        <v>=</v>
      </c>
      <c r="M17" s="664">
        <f>GHB!D22</f>
        <v>5.2499999999999998E-2</v>
      </c>
      <c r="N17" s="669" t="str">
        <f>GHB!E22</f>
        <v>วงเงินรวม</v>
      </c>
      <c r="O17" s="818">
        <f>GHB!F22</f>
        <v>3376000</v>
      </c>
      <c r="P17" s="134"/>
      <c r="Q17" s="134"/>
      <c r="S17" s="663" t="str">
        <f>'SCB2'!A22</f>
        <v>ปีที่ 3</v>
      </c>
      <c r="T17" s="134"/>
      <c r="U17" s="641" t="str">
        <f>'SCB2'!C22</f>
        <v>=</v>
      </c>
      <c r="V17" s="664">
        <f>'SCB2'!D22</f>
        <v>3.5000000000000003E-2</v>
      </c>
      <c r="W17" s="669" t="str">
        <f>'SCB2'!E22</f>
        <v>วงเงินรวม</v>
      </c>
      <c r="X17" s="818">
        <f>'SCB2'!F22</f>
        <v>0</v>
      </c>
      <c r="Y17" s="134"/>
      <c r="Z17" s="134"/>
    </row>
    <row r="18" spans="1:26" ht="15.75" thickBot="1">
      <c r="A18" s="665" t="str">
        <f>'ตารางผ่อนวงเงินที่ 1'!A24</f>
        <v>หลังจากนั้น</v>
      </c>
      <c r="B18" s="666">
        <f>'ตารางผ่อนวงเงินที่ 1'!B24</f>
        <v>0</v>
      </c>
      <c r="C18" s="667" t="str">
        <f>'ตารางผ่อนวงเงินที่ 1'!C24</f>
        <v>=</v>
      </c>
      <c r="D18" s="668">
        <f>'ตารางผ่อนวงเงินที่ 1'!D24</f>
        <v>6.5250000000000002E-2</v>
      </c>
      <c r="E18" s="669" t="str">
        <f>'ตารางผ่อนวงเงินที่ 1'!E24</f>
        <v>ผ่อนต่อเดือน</v>
      </c>
      <c r="F18" s="670">
        <f>'ตารางผ่อนวงเงินที่ 1'!F24</f>
        <v>6530</v>
      </c>
      <c r="G18" s="641"/>
      <c r="H18" s="819">
        <v>0</v>
      </c>
      <c r="J18" s="665" t="str">
        <f>GHB!A23</f>
        <v>หลังจากนั้น</v>
      </c>
      <c r="K18" s="666"/>
      <c r="L18" s="667" t="str">
        <f>GHB!C23</f>
        <v>=</v>
      </c>
      <c r="M18" s="668">
        <f>GHB!D23</f>
        <v>5.2499999999999998E-2</v>
      </c>
      <c r="N18" s="669" t="str">
        <f>GHB!E23</f>
        <v>ผ่อนต่อเดือน</v>
      </c>
      <c r="O18" s="670">
        <f>GHB!F23</f>
        <v>54700</v>
      </c>
      <c r="P18" s="134"/>
      <c r="Q18" s="134"/>
      <c r="S18" s="665" t="str">
        <f>'SCB2'!A23</f>
        <v>หลังจากนั้น</v>
      </c>
      <c r="T18" s="666"/>
      <c r="U18" s="667" t="str">
        <f>'SCB2'!C23</f>
        <v>=</v>
      </c>
      <c r="V18" s="668">
        <f>'SCB2'!D23</f>
        <v>6.7699999999999996E-2</v>
      </c>
      <c r="W18" s="669" t="str">
        <f>'SCB2'!E23</f>
        <v>ผ่อนต่อเดือน</v>
      </c>
      <c r="X18" s="670">
        <f>'SCB2'!F23</f>
        <v>0</v>
      </c>
      <c r="Y18" s="134"/>
      <c r="Z18" s="134"/>
    </row>
    <row r="19" spans="1:26">
      <c r="A19" s="658"/>
      <c r="B19" s="658">
        <f>'ตารางผ่อนวงเงินที่ 1'!B25</f>
        <v>0</v>
      </c>
      <c r="C19" s="658"/>
      <c r="D19" s="770">
        <f>'ตารางผ่อนวงเงินที่ 1'!D25</f>
        <v>0</v>
      </c>
      <c r="E19" s="1"/>
      <c r="F19" s="655"/>
      <c r="G19" s="641"/>
      <c r="H19" s="655"/>
      <c r="J19" s="658"/>
      <c r="K19" s="657">
        <f>GHB!B24</f>
        <v>0</v>
      </c>
      <c r="L19" s="658"/>
      <c r="M19" s="770"/>
      <c r="N19" s="1"/>
      <c r="O19" s="655"/>
      <c r="P19" s="655"/>
      <c r="Q19" s="655"/>
      <c r="S19" s="658"/>
      <c r="T19" s="657"/>
      <c r="U19" s="658"/>
      <c r="V19" s="770"/>
      <c r="W19" s="1">
        <f>'SCB2'!E24</f>
        <v>0</v>
      </c>
      <c r="X19" s="655"/>
      <c r="Y19" s="655"/>
      <c r="Z19" s="655"/>
    </row>
    <row r="20" spans="1:26">
      <c r="A20" s="134" t="str">
        <f>'ตารางผ่อนวงเงินที่ 1'!A26</f>
        <v>MRR=7.350%</v>
      </c>
      <c r="B20" s="134"/>
      <c r="C20" s="134"/>
      <c r="D20" s="134"/>
      <c r="E20" s="641" t="str">
        <f>'ตารางผ่อนวงเงินที่ 1'!E26</f>
        <v>ดอกเบี้ยชำระ 3 ปี</v>
      </c>
      <c r="F20" s="641" t="str">
        <f>'ตารางผ่อนวงเงินที่ 1'!F26</f>
        <v>เงินต้นคงเหลือ 3 ปี</v>
      </c>
      <c r="G20" s="641" t="str">
        <f>'ตารางผ่อนวงเงินที่ 1'!G26</f>
        <v>จำนวนเงินชำระ 3 ปี</v>
      </c>
      <c r="H20" s="641"/>
      <c r="J20" s="134" t="s">
        <v>457</v>
      </c>
      <c r="K20" s="5"/>
      <c r="L20" s="656"/>
      <c r="M20" s="134"/>
      <c r="N20" s="134" t="str">
        <f>GHB!E25</f>
        <v>ดอกเบี้ยชำระ 3 ปี</v>
      </c>
      <c r="O20" s="134" t="str">
        <f>GHB!F25</f>
        <v>เงินต้นคงเหลือ 3 ปี</v>
      </c>
      <c r="P20" s="134" t="str">
        <f>GHB!G25</f>
        <v>จำนวนเงินชำระ 3 ปี</v>
      </c>
      <c r="Q20" s="134"/>
      <c r="S20" s="134" t="s">
        <v>457</v>
      </c>
      <c r="T20" s="134"/>
      <c r="U20" s="134"/>
      <c r="V20" s="134"/>
      <c r="W20" s="134" t="str">
        <f>'SCB2'!E25</f>
        <v>ดอกเบี้ยชำระ 3 ปี</v>
      </c>
      <c r="X20" s="645" t="str">
        <f>'SCB2'!F25</f>
        <v>เงินต้นคงเหลือ 3 ปี</v>
      </c>
      <c r="Y20" s="134" t="str">
        <f>'SCB2'!G25</f>
        <v>จำนวนเงินชำระ 3 ปี</v>
      </c>
      <c r="Z20" s="645">
        <f>'SCB2'!H25</f>
        <v>0</v>
      </c>
    </row>
    <row r="21" spans="1:26">
      <c r="A21" s="134"/>
      <c r="B21" s="134"/>
      <c r="C21" s="134"/>
      <c r="D21" s="134"/>
      <c r="E21" s="840">
        <f>'ตารางผ่อนวงเงินที่ 1'!E27</f>
        <v>92767.929999999964</v>
      </c>
      <c r="F21" s="840">
        <f>'ตารางผ่อนวงเงินที่ 1'!F27</f>
        <v>878667.9300000004</v>
      </c>
      <c r="G21" s="840">
        <f>'ตารางผ่อนวงเงินที่ 1'!G27</f>
        <v>235080</v>
      </c>
      <c r="H21" s="1904"/>
      <c r="J21" s="134"/>
      <c r="K21" s="658"/>
      <c r="L21" s="134"/>
      <c r="M21" s="134"/>
      <c r="N21" s="640">
        <f>GHB!E26</f>
        <v>408040.0799999999</v>
      </c>
      <c r="O21" s="640">
        <f>GHB!F26</f>
        <v>1814840.080000001</v>
      </c>
      <c r="P21" s="640">
        <f>GHB!G26</f>
        <v>1969200</v>
      </c>
      <c r="Q21" s="1904"/>
      <c r="S21" s="134"/>
      <c r="T21" s="134"/>
      <c r="U21" s="134"/>
      <c r="V21" s="134"/>
      <c r="W21" s="645">
        <f>'SCB2'!E26</f>
        <v>0</v>
      </c>
      <c r="X21" s="645">
        <f>'SCB2'!F26</f>
        <v>0</v>
      </c>
      <c r="Y21" s="645">
        <f>'SCB2'!G26</f>
        <v>0</v>
      </c>
      <c r="Z21" s="1904"/>
    </row>
    <row r="22" spans="1:26">
      <c r="A22" s="134"/>
      <c r="B22" s="134"/>
      <c r="C22" s="134"/>
      <c r="D22" s="134"/>
      <c r="E22" s="641" t="str">
        <f>'ตารางผ่อนวงเงินที่ 1'!E28</f>
        <v>ดอกเบี้ยชำระ 5 ปี</v>
      </c>
      <c r="F22" s="641" t="str">
        <f>'ตารางผ่อนวงเงินที่ 1'!F28</f>
        <v>เงินต้นคงเหลือ 5 ปี</v>
      </c>
      <c r="G22" s="641" t="str">
        <f>'ตารางผ่อนวงเงินที่ 1'!G28</f>
        <v>จำนวนเงินชำระ 5 ปี</v>
      </c>
      <c r="H22" s="1905"/>
      <c r="J22" s="134"/>
      <c r="K22" s="134"/>
      <c r="L22" s="134"/>
      <c r="M22" s="134"/>
      <c r="N22" s="134" t="str">
        <f>GHB!E27</f>
        <v>ดอกเบี้ยชำระ 5 ปี</v>
      </c>
      <c r="O22" s="134" t="str">
        <f>GHB!F27</f>
        <v>เงินต้นคงเหลือ 5 ปี</v>
      </c>
      <c r="P22" s="134" t="str">
        <f>GHB!G27</f>
        <v>จำนวนเงินชำระ 5 ปี</v>
      </c>
      <c r="Q22" s="1905"/>
      <c r="S22" s="134"/>
      <c r="T22" s="134"/>
      <c r="U22" s="134"/>
      <c r="V22" s="134"/>
      <c r="W22" s="134" t="str">
        <f>'SCB2'!E27</f>
        <v>ดอกเบี้ยชำระ 5 ปี</v>
      </c>
      <c r="X22" s="645" t="str">
        <f>'SCB2'!F27</f>
        <v>เงินต้นคงเหลือ 5 ปี</v>
      </c>
      <c r="Y22" s="134" t="str">
        <f>'SCB2'!G27</f>
        <v>จำนวนเงินชำระ 5 ปี</v>
      </c>
      <c r="Z22" s="1905"/>
    </row>
    <row r="23" spans="1:26">
      <c r="A23" s="134"/>
      <c r="B23" s="134"/>
      <c r="C23" s="134"/>
      <c r="D23" s="134"/>
      <c r="E23" s="840">
        <f>'ตารางผ่อนวงเงินที่ 1'!E29</f>
        <v>203063.92999999993</v>
      </c>
      <c r="F23" s="840">
        <f>'ตารางผ่อนวงเงินที่ 1'!F29</f>
        <v>832243.9300000004</v>
      </c>
      <c r="G23" s="840">
        <f>'ตารางผ่อนวงเงินที่ 1'!G29</f>
        <v>391800</v>
      </c>
      <c r="H23" s="1906"/>
      <c r="J23" s="134"/>
      <c r="K23" s="134"/>
      <c r="L23" s="134"/>
      <c r="M23" s="134"/>
      <c r="N23" s="640">
        <f>GHB!E28</f>
        <v>538361.98999999964</v>
      </c>
      <c r="O23" s="640">
        <f>GHB!F28</f>
        <v>632361.99000000115</v>
      </c>
      <c r="P23" s="640">
        <f>GHB!G28</f>
        <v>3282000</v>
      </c>
      <c r="Q23" s="1906"/>
      <c r="S23" s="134"/>
      <c r="T23" s="134"/>
      <c r="U23" s="134"/>
      <c r="V23" s="134"/>
      <c r="W23" s="645">
        <f>'SCB2'!E28</f>
        <v>0</v>
      </c>
      <c r="X23" s="645">
        <f>'SCB2'!F28</f>
        <v>0</v>
      </c>
      <c r="Y23" s="645">
        <f>'SCB2'!G28</f>
        <v>0</v>
      </c>
      <c r="Z23" s="1906"/>
    </row>
    <row r="24" spans="1:26" ht="15.75" thickBot="1"/>
    <row r="25" spans="1:26" ht="18.75">
      <c r="A25" s="250"/>
      <c r="B25" s="251"/>
      <c r="C25" s="252"/>
      <c r="D25" s="253"/>
      <c r="E25" s="1823" t="str">
        <f>'ตารางผ่อนวงเงินที่ 1'!E32:H32</f>
        <v>1. แบบคงที่</v>
      </c>
      <c r="F25" s="1824"/>
      <c r="G25" s="1824"/>
      <c r="H25" s="1825"/>
      <c r="J25" s="250"/>
      <c r="K25" s="251"/>
      <c r="L25" s="252"/>
      <c r="M25" s="253"/>
      <c r="N25" s="1823"/>
      <c r="O25" s="1824"/>
      <c r="P25" s="1824"/>
      <c r="Q25" s="1825"/>
      <c r="S25" s="250"/>
      <c r="T25" s="251"/>
      <c r="U25" s="252"/>
      <c r="V25" s="253"/>
      <c r="W25" s="1823"/>
      <c r="X25" s="1824"/>
      <c r="Y25" s="1824"/>
      <c r="Z25" s="1825"/>
    </row>
    <row r="26" spans="1:26" ht="30">
      <c r="A26" s="264" t="s">
        <v>124</v>
      </c>
      <c r="B26" s="265" t="s">
        <v>125</v>
      </c>
      <c r="C26" s="266" t="s">
        <v>126</v>
      </c>
      <c r="D26" s="267" t="s">
        <v>127</v>
      </c>
      <c r="E26" s="268" t="s">
        <v>128</v>
      </c>
      <c r="F26" s="269" t="s">
        <v>129</v>
      </c>
      <c r="G26" s="269" t="s">
        <v>130</v>
      </c>
      <c r="H26" s="270" t="s">
        <v>131</v>
      </c>
      <c r="J26" s="264" t="str">
        <f>GHB!A32</f>
        <v>Annual rate</v>
      </c>
      <c r="K26" s="265" t="str">
        <f>GHB!B32</f>
        <v>Monthly rate</v>
      </c>
      <c r="L26" s="266" t="str">
        <f>GHB!C32</f>
        <v>ปี</v>
      </c>
      <c r="M26" s="267" t="str">
        <f>GHB!D32</f>
        <v>งวด</v>
      </c>
      <c r="N26" s="268" t="str">
        <f>GHB!E32</f>
        <v>เงินต้นคงเหลือ</v>
      </c>
      <c r="O26" s="269" t="str">
        <f>GHB!F32</f>
        <v>ดอกเบี้ยผ่อนชำระ</v>
      </c>
      <c r="P26" s="269" t="str">
        <f>GHB!G32</f>
        <v>เงินต้นผ่อนชำระ</v>
      </c>
      <c r="Q26" s="270" t="str">
        <f>GHB!H32</f>
        <v>เงินงวด</v>
      </c>
      <c r="S26" s="264" t="s">
        <v>124</v>
      </c>
      <c r="T26" s="265" t="s">
        <v>125</v>
      </c>
      <c r="U26" s="266" t="s">
        <v>126</v>
      </c>
      <c r="V26" s="267" t="s">
        <v>127</v>
      </c>
      <c r="W26" s="268" t="s">
        <v>128</v>
      </c>
      <c r="X26" s="269" t="s">
        <v>129</v>
      </c>
      <c r="Y26" s="269" t="s">
        <v>130</v>
      </c>
      <c r="Z26" s="270" t="s">
        <v>131</v>
      </c>
    </row>
    <row r="27" spans="1:26" ht="18">
      <c r="A27" s="276"/>
      <c r="B27" s="277"/>
      <c r="C27" s="181">
        <v>0</v>
      </c>
      <c r="D27" s="278">
        <v>0</v>
      </c>
      <c r="E27" s="279"/>
      <c r="F27" s="280"/>
      <c r="G27" s="280"/>
      <c r="H27" s="281">
        <f>'ตารางผ่อนวงเงินที่ 1'!H34</f>
        <v>-1020980</v>
      </c>
      <c r="J27" s="276"/>
      <c r="K27" s="277"/>
      <c r="L27" s="181"/>
      <c r="M27" s="278"/>
      <c r="N27" s="279"/>
      <c r="O27" s="280"/>
      <c r="P27" s="280"/>
      <c r="Q27" s="281">
        <f>GHB!H33</f>
        <v>-3376000</v>
      </c>
      <c r="S27" s="276"/>
      <c r="T27" s="277"/>
      <c r="U27" s="181">
        <v>0</v>
      </c>
      <c r="V27" s="278"/>
      <c r="W27" s="279"/>
      <c r="X27" s="280"/>
      <c r="Y27" s="280"/>
      <c r="Z27" s="281">
        <f>'SCB2'!H33</f>
        <v>0</v>
      </c>
    </row>
    <row r="28" spans="1:26" ht="18">
      <c r="A28" s="409">
        <f>'ตารางผ่อนวงเงินที่ 1'!A35</f>
        <v>3.2899999999999999E-2</v>
      </c>
      <c r="B28" s="406">
        <f>A28/365*30</f>
        <v>2.704109589041096E-3</v>
      </c>
      <c r="C28" s="197">
        <f t="shared" ref="C28:C91" si="0">INT((D28+11)/12)</f>
        <v>1</v>
      </c>
      <c r="D28" s="290">
        <v>1</v>
      </c>
      <c r="E28" s="291">
        <f>'ตารางผ่อนวงเงินที่ 1'!E35</f>
        <v>1020980</v>
      </c>
      <c r="F28" s="292">
        <f>ROUND(E28*$B28,2)</f>
        <v>2760.84</v>
      </c>
      <c r="G28" s="292">
        <f>IF(E28&lt;H28,E28,H28-F28)</f>
        <v>3769.16</v>
      </c>
      <c r="H28" s="293">
        <f>'ตารางผ่อนวงเงินที่ 1'!H35</f>
        <v>6530</v>
      </c>
      <c r="J28" s="409">
        <f>GHB!A34</f>
        <v>5.1999999999999998E-2</v>
      </c>
      <c r="K28" s="406">
        <f>J28/365*30</f>
        <v>4.2739726027397262E-3</v>
      </c>
      <c r="L28" s="197">
        <f t="shared" ref="L28:L91" si="1">INT((M28+11)/12)</f>
        <v>1</v>
      </c>
      <c r="M28" s="290">
        <v>1</v>
      </c>
      <c r="N28" s="291">
        <f>GHB!E34</f>
        <v>3376000</v>
      </c>
      <c r="O28" s="292">
        <f>GHB!F34</f>
        <v>14428.93</v>
      </c>
      <c r="P28" s="292">
        <f>GHB!G34</f>
        <v>40271.07</v>
      </c>
      <c r="Q28" s="293">
        <f>GHB!H34</f>
        <v>54700</v>
      </c>
      <c r="S28" s="409">
        <f>'SCB2'!A44</f>
        <v>3.5000000000000003E-2</v>
      </c>
      <c r="T28" s="406">
        <f>S28/365*30</f>
        <v>2.8767123287671238E-3</v>
      </c>
      <c r="U28" s="197">
        <f t="shared" ref="U28:U91" si="2">INT((V28+11)/12)</f>
        <v>1</v>
      </c>
      <c r="V28" s="290">
        <v>11</v>
      </c>
      <c r="W28" s="291">
        <f>'SCB2'!E44</f>
        <v>0</v>
      </c>
      <c r="X28" s="292">
        <f>'SCB2'!F44</f>
        <v>0</v>
      </c>
      <c r="Y28" s="292">
        <f t="shared" ref="Y28:Y91" si="3">IF(W28&lt;Z28,W28,Z28-X28)</f>
        <v>0</v>
      </c>
      <c r="Z28" s="293">
        <f>'SCB2'!H44</f>
        <v>0</v>
      </c>
    </row>
    <row r="29" spans="1:26" ht="18.75" thickBot="1">
      <c r="A29" s="409">
        <f>'ตารางผ่อนวงเงินที่ 1'!A36</f>
        <v>3.2899999999999999E-2</v>
      </c>
      <c r="B29" s="406">
        <f>A29/365*30</f>
        <v>2.704109589041096E-3</v>
      </c>
      <c r="C29" s="197">
        <f t="shared" si="0"/>
        <v>1</v>
      </c>
      <c r="D29" s="290">
        <v>2</v>
      </c>
      <c r="E29" s="300">
        <f>'ตารางผ่อนวงเงินที่ 1'!E36</f>
        <v>1017210.84</v>
      </c>
      <c r="F29" s="292">
        <f t="shared" ref="F29:F91" si="4">ROUND(E29*$B29,2)</f>
        <v>2750.65</v>
      </c>
      <c r="G29" s="292">
        <f t="shared" ref="G29:G91" si="5">IF(E29&lt;H29,E29,H29-F29)</f>
        <v>3779.35</v>
      </c>
      <c r="H29" s="293">
        <f>'ตารางผ่อนวงเงินที่ 1'!H36</f>
        <v>6530</v>
      </c>
      <c r="J29" s="409">
        <f>GHB!A35</f>
        <v>5.1999999999999998E-2</v>
      </c>
      <c r="K29" s="406">
        <f>J29/365*30</f>
        <v>4.2739726027397262E-3</v>
      </c>
      <c r="L29" s="197">
        <f t="shared" si="1"/>
        <v>1</v>
      </c>
      <c r="M29" s="290">
        <v>2</v>
      </c>
      <c r="N29" s="300">
        <f>GHB!E35</f>
        <v>3335728.93</v>
      </c>
      <c r="O29" s="292">
        <f>GHB!F35</f>
        <v>14256.81</v>
      </c>
      <c r="P29" s="292">
        <f>GHB!G35</f>
        <v>40443.19</v>
      </c>
      <c r="Q29" s="293">
        <f>GHB!H35</f>
        <v>54700</v>
      </c>
      <c r="S29" s="410">
        <f>'SCB2'!A45</f>
        <v>3.5000000000000003E-2</v>
      </c>
      <c r="T29" s="407">
        <f>S29/365*30</f>
        <v>2.8767123287671238E-3</v>
      </c>
      <c r="U29" s="223">
        <f t="shared" si="2"/>
        <v>1</v>
      </c>
      <c r="V29" s="304">
        <v>12</v>
      </c>
      <c r="W29" s="305">
        <f>IF(W28&lt;Z28,0,W28-Y28)</f>
        <v>0</v>
      </c>
      <c r="X29" s="306">
        <f>'SCB2'!F45</f>
        <v>0</v>
      </c>
      <c r="Y29" s="306">
        <f t="shared" si="3"/>
        <v>0</v>
      </c>
      <c r="Z29" s="307">
        <f>'SCB2'!H45</f>
        <v>0</v>
      </c>
    </row>
    <row r="30" spans="1:26" ht="18">
      <c r="A30" s="409">
        <f>'ตารางผ่อนวงเงินที่ 1'!A37</f>
        <v>3.2899999999999999E-2</v>
      </c>
      <c r="B30" s="406">
        <f t="shared" ref="B30:B38" si="6">A30/365*30</f>
        <v>2.704109589041096E-3</v>
      </c>
      <c r="C30" s="197">
        <f t="shared" si="0"/>
        <v>1</v>
      </c>
      <c r="D30" s="290">
        <v>3</v>
      </c>
      <c r="E30" s="300">
        <f>'ตารางผ่อนวงเงินที่ 1'!E37</f>
        <v>1013431.49</v>
      </c>
      <c r="F30" s="292">
        <f t="shared" si="4"/>
        <v>2740.43</v>
      </c>
      <c r="G30" s="292">
        <f t="shared" si="5"/>
        <v>3789.57</v>
      </c>
      <c r="H30" s="293">
        <f>'ตารางผ่อนวงเงินที่ 1'!H37</f>
        <v>6530</v>
      </c>
      <c r="J30" s="409">
        <f>GHB!A36</f>
        <v>5.1999999999999998E-2</v>
      </c>
      <c r="K30" s="406">
        <f t="shared" ref="K30:K38" si="7">J30/365*30</f>
        <v>4.2739726027397262E-3</v>
      </c>
      <c r="L30" s="197">
        <f t="shared" si="1"/>
        <v>1</v>
      </c>
      <c r="M30" s="290">
        <v>3</v>
      </c>
      <c r="N30" s="300">
        <f>GHB!E36</f>
        <v>3295285.74</v>
      </c>
      <c r="O30" s="292">
        <f>GHB!F36</f>
        <v>14083.96</v>
      </c>
      <c r="P30" s="292">
        <f>GHB!G36</f>
        <v>40616.04</v>
      </c>
      <c r="Q30" s="293">
        <f>GHB!H36</f>
        <v>54700</v>
      </c>
      <c r="S30" s="411">
        <f>'SCB2'!A46</f>
        <v>3.5000000000000003E-2</v>
      </c>
      <c r="T30" s="408">
        <f>S30/365*30</f>
        <v>2.8767123287671238E-3</v>
      </c>
      <c r="U30" s="252">
        <f t="shared" si="2"/>
        <v>2</v>
      </c>
      <c r="V30" s="313">
        <v>13</v>
      </c>
      <c r="W30" s="314">
        <f t="shared" ref="W30:W91" si="8">IF(W29&lt;Z29,0,W29-Y29)</f>
        <v>0</v>
      </c>
      <c r="X30" s="315">
        <f>'SCB2'!F46</f>
        <v>0</v>
      </c>
      <c r="Y30" s="315">
        <f t="shared" si="3"/>
        <v>0</v>
      </c>
      <c r="Z30" s="316">
        <f>'SCB2'!H46</f>
        <v>0</v>
      </c>
    </row>
    <row r="31" spans="1:26" ht="18">
      <c r="A31" s="409">
        <f>'ตารางผ่อนวงเงินที่ 1'!A38</f>
        <v>3.2899999999999999E-2</v>
      </c>
      <c r="B31" s="406">
        <f t="shared" si="6"/>
        <v>2.704109589041096E-3</v>
      </c>
      <c r="C31" s="197">
        <f t="shared" si="0"/>
        <v>1</v>
      </c>
      <c r="D31" s="290">
        <v>4</v>
      </c>
      <c r="E31" s="300">
        <f>'ตารางผ่อนวงเงินที่ 1'!E38</f>
        <v>1009641.92</v>
      </c>
      <c r="F31" s="292">
        <f t="shared" si="4"/>
        <v>2730.18</v>
      </c>
      <c r="G31" s="292">
        <f t="shared" si="5"/>
        <v>3799.82</v>
      </c>
      <c r="H31" s="293">
        <f>'ตารางผ่อนวงเงินที่ 1'!H38</f>
        <v>6530</v>
      </c>
      <c r="J31" s="409">
        <f>GHB!A37</f>
        <v>5.1999999999999998E-2</v>
      </c>
      <c r="K31" s="406">
        <f t="shared" si="7"/>
        <v>4.2739726027397262E-3</v>
      </c>
      <c r="L31" s="197">
        <f t="shared" si="1"/>
        <v>1</v>
      </c>
      <c r="M31" s="290">
        <v>4</v>
      </c>
      <c r="N31" s="300">
        <f>GHB!E37</f>
        <v>3254669.7</v>
      </c>
      <c r="O31" s="292">
        <f>GHB!F37</f>
        <v>13910.37</v>
      </c>
      <c r="P31" s="292">
        <f>GHB!G37</f>
        <v>40789.629999999997</v>
      </c>
      <c r="Q31" s="293">
        <f>GHB!H37</f>
        <v>54700</v>
      </c>
      <c r="S31" s="409">
        <f>'SCB2'!A47</f>
        <v>3.5000000000000003E-2</v>
      </c>
      <c r="T31" s="406">
        <f>S31/365*30</f>
        <v>2.8767123287671238E-3</v>
      </c>
      <c r="U31" s="197">
        <f t="shared" si="2"/>
        <v>2</v>
      </c>
      <c r="V31" s="290">
        <v>14</v>
      </c>
      <c r="W31" s="300">
        <f t="shared" si="8"/>
        <v>0</v>
      </c>
      <c r="X31" s="292">
        <f>'SCB2'!F47</f>
        <v>0</v>
      </c>
      <c r="Y31" s="292">
        <f t="shared" si="3"/>
        <v>0</v>
      </c>
      <c r="Z31" s="293">
        <f>'SCB2'!H47</f>
        <v>0</v>
      </c>
    </row>
    <row r="32" spans="1:26" ht="18">
      <c r="A32" s="409">
        <f>'ตารางผ่อนวงเงินที่ 1'!A39</f>
        <v>3.2899999999999999E-2</v>
      </c>
      <c r="B32" s="406">
        <f t="shared" si="6"/>
        <v>2.704109589041096E-3</v>
      </c>
      <c r="C32" s="197">
        <f t="shared" si="0"/>
        <v>1</v>
      </c>
      <c r="D32" s="290">
        <v>5</v>
      </c>
      <c r="E32" s="300">
        <f>'ตารางผ่อนวงเงินที่ 1'!E39</f>
        <v>1005842.1000000001</v>
      </c>
      <c r="F32" s="292">
        <f t="shared" si="4"/>
        <v>2719.91</v>
      </c>
      <c r="G32" s="292">
        <f t="shared" si="5"/>
        <v>3810.09</v>
      </c>
      <c r="H32" s="293">
        <f>'ตารางผ่อนวงเงินที่ 1'!H39</f>
        <v>6530</v>
      </c>
      <c r="J32" s="409">
        <f>GHB!A38</f>
        <v>5.1999999999999998E-2</v>
      </c>
      <c r="K32" s="406">
        <f t="shared" si="7"/>
        <v>4.2739726027397262E-3</v>
      </c>
      <c r="L32" s="197">
        <f t="shared" si="1"/>
        <v>1</v>
      </c>
      <c r="M32" s="290">
        <v>5</v>
      </c>
      <c r="N32" s="300">
        <f>GHB!E38</f>
        <v>3213880.0700000003</v>
      </c>
      <c r="O32" s="292">
        <f>GHB!F38</f>
        <v>13736.04</v>
      </c>
      <c r="P32" s="292">
        <f>GHB!G38</f>
        <v>40963.96</v>
      </c>
      <c r="Q32" s="293">
        <f>GHB!H38</f>
        <v>54700</v>
      </c>
      <c r="S32" s="409">
        <f>'SCB2'!A48</f>
        <v>3.5000000000000003E-2</v>
      </c>
      <c r="T32" s="406">
        <f t="shared" ref="T32:T41" si="9">S32/365*30</f>
        <v>2.8767123287671238E-3</v>
      </c>
      <c r="U32" s="197">
        <f t="shared" si="2"/>
        <v>2</v>
      </c>
      <c r="V32" s="290">
        <v>15</v>
      </c>
      <c r="W32" s="300">
        <f t="shared" si="8"/>
        <v>0</v>
      </c>
      <c r="X32" s="292">
        <f>'SCB2'!F48</f>
        <v>0</v>
      </c>
      <c r="Y32" s="292">
        <f t="shared" si="3"/>
        <v>0</v>
      </c>
      <c r="Z32" s="293">
        <f>'SCB2'!H48</f>
        <v>0</v>
      </c>
    </row>
    <row r="33" spans="1:26" ht="18">
      <c r="A33" s="409">
        <f>'ตารางผ่อนวงเงินที่ 1'!A40</f>
        <v>3.2899999999999999E-2</v>
      </c>
      <c r="B33" s="406">
        <f t="shared" si="6"/>
        <v>2.704109589041096E-3</v>
      </c>
      <c r="C33" s="197">
        <f t="shared" si="0"/>
        <v>1</v>
      </c>
      <c r="D33" s="290">
        <v>6</v>
      </c>
      <c r="E33" s="300">
        <f>'ตารางผ่อนวงเงินที่ 1'!E40</f>
        <v>1002032.0100000001</v>
      </c>
      <c r="F33" s="292">
        <f t="shared" si="4"/>
        <v>2709.6</v>
      </c>
      <c r="G33" s="292">
        <f t="shared" si="5"/>
        <v>3820.4</v>
      </c>
      <c r="H33" s="293">
        <f>'ตารางผ่อนวงเงินที่ 1'!H40</f>
        <v>6530</v>
      </c>
      <c r="J33" s="409">
        <f>GHB!A39</f>
        <v>5.1999999999999998E-2</v>
      </c>
      <c r="K33" s="406">
        <f t="shared" si="7"/>
        <v>4.2739726027397262E-3</v>
      </c>
      <c r="L33" s="197">
        <f t="shared" si="1"/>
        <v>1</v>
      </c>
      <c r="M33" s="290">
        <v>6</v>
      </c>
      <c r="N33" s="300">
        <f>GHB!E39</f>
        <v>3172916.1100000003</v>
      </c>
      <c r="O33" s="292">
        <f>GHB!F39</f>
        <v>13560.96</v>
      </c>
      <c r="P33" s="292">
        <f>GHB!G39</f>
        <v>41139.040000000001</v>
      </c>
      <c r="Q33" s="293">
        <f>GHB!H39</f>
        <v>54700</v>
      </c>
      <c r="S33" s="409">
        <f>'SCB2'!A49</f>
        <v>3.5000000000000003E-2</v>
      </c>
      <c r="T33" s="406">
        <f t="shared" si="9"/>
        <v>2.8767123287671238E-3</v>
      </c>
      <c r="U33" s="197">
        <f t="shared" si="2"/>
        <v>2</v>
      </c>
      <c r="V33" s="290">
        <v>16</v>
      </c>
      <c r="W33" s="300">
        <f t="shared" si="8"/>
        <v>0</v>
      </c>
      <c r="X33" s="292">
        <f>'SCB2'!F49</f>
        <v>0</v>
      </c>
      <c r="Y33" s="292">
        <f t="shared" si="3"/>
        <v>0</v>
      </c>
      <c r="Z33" s="293">
        <f>'SCB2'!H49</f>
        <v>0</v>
      </c>
    </row>
    <row r="34" spans="1:26" ht="18">
      <c r="A34" s="409">
        <f>'ตารางผ่อนวงเงินที่ 1'!A41</f>
        <v>3.2899999999999999E-2</v>
      </c>
      <c r="B34" s="406">
        <f t="shared" si="6"/>
        <v>2.704109589041096E-3</v>
      </c>
      <c r="C34" s="197">
        <f t="shared" si="0"/>
        <v>1</v>
      </c>
      <c r="D34" s="290">
        <v>7</v>
      </c>
      <c r="E34" s="300">
        <f>'ตารางผ่อนวงเงินที่ 1'!E41</f>
        <v>998211.6100000001</v>
      </c>
      <c r="F34" s="292">
        <f t="shared" si="4"/>
        <v>2699.27</v>
      </c>
      <c r="G34" s="292">
        <f t="shared" si="5"/>
        <v>3830.73</v>
      </c>
      <c r="H34" s="293">
        <f>'ตารางผ่อนวงเงินที่ 1'!H41</f>
        <v>6530</v>
      </c>
      <c r="J34" s="409">
        <f>GHB!A40</f>
        <v>5.1999999999999998E-2</v>
      </c>
      <c r="K34" s="406">
        <f t="shared" si="7"/>
        <v>4.2739726027397262E-3</v>
      </c>
      <c r="L34" s="197">
        <f t="shared" si="1"/>
        <v>1</v>
      </c>
      <c r="M34" s="290">
        <v>7</v>
      </c>
      <c r="N34" s="300">
        <f>GHB!E40</f>
        <v>3131777.0700000003</v>
      </c>
      <c r="O34" s="292">
        <f>GHB!F40</f>
        <v>13385.13</v>
      </c>
      <c r="P34" s="292">
        <f>GHB!G40</f>
        <v>41314.870000000003</v>
      </c>
      <c r="Q34" s="293">
        <f>GHB!H40</f>
        <v>54700</v>
      </c>
      <c r="S34" s="409">
        <f>'SCB2'!A50</f>
        <v>3.5000000000000003E-2</v>
      </c>
      <c r="T34" s="406">
        <f t="shared" si="9"/>
        <v>2.8767123287671238E-3</v>
      </c>
      <c r="U34" s="197">
        <f t="shared" si="2"/>
        <v>2</v>
      </c>
      <c r="V34" s="290">
        <v>17</v>
      </c>
      <c r="W34" s="300">
        <f t="shared" si="8"/>
        <v>0</v>
      </c>
      <c r="X34" s="292">
        <f>'SCB2'!F50</f>
        <v>0</v>
      </c>
      <c r="Y34" s="292">
        <f t="shared" si="3"/>
        <v>0</v>
      </c>
      <c r="Z34" s="293">
        <f>'SCB2'!H50</f>
        <v>0</v>
      </c>
    </row>
    <row r="35" spans="1:26" ht="18">
      <c r="A35" s="409">
        <f>'ตารางผ่อนวงเงินที่ 1'!A42</f>
        <v>3.2899999999999999E-2</v>
      </c>
      <c r="B35" s="406">
        <f t="shared" si="6"/>
        <v>2.704109589041096E-3</v>
      </c>
      <c r="C35" s="197">
        <f t="shared" si="0"/>
        <v>1</v>
      </c>
      <c r="D35" s="290">
        <v>8</v>
      </c>
      <c r="E35" s="300">
        <f>'ตารางผ่อนวงเงินที่ 1'!E42</f>
        <v>994380.88000000012</v>
      </c>
      <c r="F35" s="292">
        <f t="shared" si="4"/>
        <v>2688.91</v>
      </c>
      <c r="G35" s="292">
        <f t="shared" si="5"/>
        <v>3841.09</v>
      </c>
      <c r="H35" s="293">
        <f>'ตารางผ่อนวงเงินที่ 1'!H42</f>
        <v>6530</v>
      </c>
      <c r="J35" s="409">
        <f>GHB!A41</f>
        <v>5.1999999999999998E-2</v>
      </c>
      <c r="K35" s="406">
        <f t="shared" si="7"/>
        <v>4.2739726027397262E-3</v>
      </c>
      <c r="L35" s="197">
        <f t="shared" si="1"/>
        <v>1</v>
      </c>
      <c r="M35" s="290">
        <v>8</v>
      </c>
      <c r="N35" s="300">
        <f>GHB!E41</f>
        <v>3090462.2</v>
      </c>
      <c r="O35" s="292">
        <f>GHB!F41</f>
        <v>13208.55</v>
      </c>
      <c r="P35" s="292">
        <f>GHB!G41</f>
        <v>41491.449999999997</v>
      </c>
      <c r="Q35" s="293">
        <f>GHB!H41</f>
        <v>54700</v>
      </c>
      <c r="S35" s="409">
        <f>'SCB2'!A51</f>
        <v>3.5000000000000003E-2</v>
      </c>
      <c r="T35" s="406">
        <f t="shared" si="9"/>
        <v>2.8767123287671238E-3</v>
      </c>
      <c r="U35" s="197">
        <f t="shared" si="2"/>
        <v>2</v>
      </c>
      <c r="V35" s="290">
        <v>18</v>
      </c>
      <c r="W35" s="300">
        <f t="shared" si="8"/>
        <v>0</v>
      </c>
      <c r="X35" s="292">
        <f>'SCB2'!F51</f>
        <v>0</v>
      </c>
      <c r="Y35" s="292">
        <f t="shared" si="3"/>
        <v>0</v>
      </c>
      <c r="Z35" s="293">
        <f>'SCB2'!H51</f>
        <v>0</v>
      </c>
    </row>
    <row r="36" spans="1:26" ht="18">
      <c r="A36" s="409">
        <f>'ตารางผ่อนวงเงินที่ 1'!A43</f>
        <v>3.2899999999999999E-2</v>
      </c>
      <c r="B36" s="406">
        <f t="shared" si="6"/>
        <v>2.704109589041096E-3</v>
      </c>
      <c r="C36" s="197">
        <f t="shared" si="0"/>
        <v>1</v>
      </c>
      <c r="D36" s="290">
        <v>9</v>
      </c>
      <c r="E36" s="300">
        <f>'ตารางผ่อนวงเงินที่ 1'!E43</f>
        <v>990539.79000000015</v>
      </c>
      <c r="F36" s="292">
        <f t="shared" si="4"/>
        <v>2678.53</v>
      </c>
      <c r="G36" s="292">
        <f t="shared" si="5"/>
        <v>3851.47</v>
      </c>
      <c r="H36" s="293">
        <f>'ตารางผ่อนวงเงินที่ 1'!H43</f>
        <v>6530</v>
      </c>
      <c r="J36" s="409">
        <f>GHB!A42</f>
        <v>5.1999999999999998E-2</v>
      </c>
      <c r="K36" s="406">
        <f>J36/365*30</f>
        <v>4.2739726027397262E-3</v>
      </c>
      <c r="L36" s="197">
        <f t="shared" si="1"/>
        <v>1</v>
      </c>
      <c r="M36" s="290">
        <v>9</v>
      </c>
      <c r="N36" s="300">
        <f>GHB!E42</f>
        <v>3048970.75</v>
      </c>
      <c r="O36" s="292">
        <f>GHB!F42</f>
        <v>13031.22</v>
      </c>
      <c r="P36" s="292">
        <f>GHB!G42</f>
        <v>41668.78</v>
      </c>
      <c r="Q36" s="293">
        <f>GHB!H42</f>
        <v>54700</v>
      </c>
      <c r="S36" s="409">
        <f>'SCB2'!A52</f>
        <v>3.5000000000000003E-2</v>
      </c>
      <c r="T36" s="406">
        <f t="shared" si="9"/>
        <v>2.8767123287671238E-3</v>
      </c>
      <c r="U36" s="197">
        <f t="shared" si="2"/>
        <v>2</v>
      </c>
      <c r="V36" s="290">
        <v>19</v>
      </c>
      <c r="W36" s="300">
        <f t="shared" si="8"/>
        <v>0</v>
      </c>
      <c r="X36" s="292">
        <f>'SCB2'!F52</f>
        <v>0</v>
      </c>
      <c r="Y36" s="292">
        <f t="shared" si="3"/>
        <v>0</v>
      </c>
      <c r="Z36" s="293">
        <f>'SCB2'!H52</f>
        <v>0</v>
      </c>
    </row>
    <row r="37" spans="1:26" ht="18">
      <c r="A37" s="409">
        <f>'ตารางผ่อนวงเงินที่ 1'!A44</f>
        <v>3.2899999999999999E-2</v>
      </c>
      <c r="B37" s="406">
        <f t="shared" si="6"/>
        <v>2.704109589041096E-3</v>
      </c>
      <c r="C37" s="197">
        <f t="shared" si="0"/>
        <v>1</v>
      </c>
      <c r="D37" s="290">
        <v>10</v>
      </c>
      <c r="E37" s="300">
        <f>'ตารางผ่อนวงเงินที่ 1'!E44</f>
        <v>986688.32000000018</v>
      </c>
      <c r="F37" s="292">
        <f t="shared" si="4"/>
        <v>2668.11</v>
      </c>
      <c r="G37" s="292">
        <f t="shared" si="5"/>
        <v>3861.89</v>
      </c>
      <c r="H37" s="293">
        <f>'ตารางผ่อนวงเงินที่ 1'!H44</f>
        <v>6530</v>
      </c>
      <c r="J37" s="409">
        <f>GHB!A43</f>
        <v>5.1999999999999998E-2</v>
      </c>
      <c r="K37" s="406">
        <f t="shared" si="7"/>
        <v>4.2739726027397262E-3</v>
      </c>
      <c r="L37" s="197">
        <f t="shared" si="1"/>
        <v>1</v>
      </c>
      <c r="M37" s="290">
        <v>10</v>
      </c>
      <c r="N37" s="300">
        <f>GHB!E43</f>
        <v>3007301.97</v>
      </c>
      <c r="O37" s="292">
        <f>GHB!F43</f>
        <v>12853.13</v>
      </c>
      <c r="P37" s="292">
        <f>GHB!G43</f>
        <v>41846.870000000003</v>
      </c>
      <c r="Q37" s="293">
        <f>GHB!H43</f>
        <v>54700</v>
      </c>
      <c r="S37" s="409">
        <f>'SCB2'!A53</f>
        <v>3.5000000000000003E-2</v>
      </c>
      <c r="T37" s="406">
        <f t="shared" si="9"/>
        <v>2.8767123287671238E-3</v>
      </c>
      <c r="U37" s="197">
        <f t="shared" si="2"/>
        <v>2</v>
      </c>
      <c r="V37" s="290">
        <v>20</v>
      </c>
      <c r="W37" s="300">
        <f t="shared" si="8"/>
        <v>0</v>
      </c>
      <c r="X37" s="292">
        <f>'SCB2'!F53</f>
        <v>0</v>
      </c>
      <c r="Y37" s="292">
        <f t="shared" si="3"/>
        <v>0</v>
      </c>
      <c r="Z37" s="293">
        <f>'SCB2'!H53</f>
        <v>0</v>
      </c>
    </row>
    <row r="38" spans="1:26" ht="18">
      <c r="A38" s="409">
        <f>'ตารางผ่อนวงเงินที่ 1'!A45</f>
        <v>3.2899999999999999E-2</v>
      </c>
      <c r="B38" s="406">
        <f t="shared" si="6"/>
        <v>2.704109589041096E-3</v>
      </c>
      <c r="C38" s="197">
        <f t="shared" si="0"/>
        <v>1</v>
      </c>
      <c r="D38" s="290">
        <v>11</v>
      </c>
      <c r="E38" s="300">
        <f>'ตารางผ่อนวงเงินที่ 1'!E45</f>
        <v>982826.43000000017</v>
      </c>
      <c r="F38" s="292">
        <f t="shared" si="4"/>
        <v>2657.67</v>
      </c>
      <c r="G38" s="292">
        <f t="shared" si="5"/>
        <v>3872.33</v>
      </c>
      <c r="H38" s="293">
        <f>'ตารางผ่อนวงเงินที่ 1'!H45</f>
        <v>6530</v>
      </c>
      <c r="J38" s="409">
        <f>GHB!A44</f>
        <v>5.1999999999999998E-2</v>
      </c>
      <c r="K38" s="406">
        <f t="shared" si="7"/>
        <v>4.2739726027397262E-3</v>
      </c>
      <c r="L38" s="197">
        <f t="shared" si="1"/>
        <v>1</v>
      </c>
      <c r="M38" s="290">
        <v>11</v>
      </c>
      <c r="N38" s="300">
        <f>GHB!E44</f>
        <v>2965455.1</v>
      </c>
      <c r="O38" s="292">
        <f>GHB!F44</f>
        <v>12674.27</v>
      </c>
      <c r="P38" s="292">
        <f>GHB!G44</f>
        <v>42025.729999999996</v>
      </c>
      <c r="Q38" s="293">
        <f>GHB!H44</f>
        <v>54700</v>
      </c>
      <c r="S38" s="409">
        <f>'SCB2'!A54</f>
        <v>3.5000000000000003E-2</v>
      </c>
      <c r="T38" s="406">
        <f t="shared" si="9"/>
        <v>2.8767123287671238E-3</v>
      </c>
      <c r="U38" s="197">
        <f t="shared" si="2"/>
        <v>2</v>
      </c>
      <c r="V38" s="290">
        <v>21</v>
      </c>
      <c r="W38" s="300">
        <f t="shared" si="8"/>
        <v>0</v>
      </c>
      <c r="X38" s="292">
        <f>'SCB2'!F54</f>
        <v>0</v>
      </c>
      <c r="Y38" s="292">
        <f t="shared" si="3"/>
        <v>0</v>
      </c>
      <c r="Z38" s="293">
        <f>'SCB2'!H54</f>
        <v>0</v>
      </c>
    </row>
    <row r="39" spans="1:26" ht="18.75" thickBot="1">
      <c r="A39" s="410">
        <f>'ตารางผ่อนวงเงินที่ 1'!A46</f>
        <v>3.2899999999999999E-2</v>
      </c>
      <c r="B39" s="407">
        <f>A39/365*30</f>
        <v>2.704109589041096E-3</v>
      </c>
      <c r="C39" s="223">
        <f t="shared" si="0"/>
        <v>1</v>
      </c>
      <c r="D39" s="304">
        <v>12</v>
      </c>
      <c r="E39" s="305">
        <f>'ตารางผ่อนวงเงินที่ 1'!E46</f>
        <v>978954.10000000021</v>
      </c>
      <c r="F39" s="306">
        <f t="shared" si="4"/>
        <v>2647.2</v>
      </c>
      <c r="G39" s="306">
        <f t="shared" si="5"/>
        <v>3882.8</v>
      </c>
      <c r="H39" s="307">
        <f>'ตารางผ่อนวงเงินที่ 1'!H46</f>
        <v>6530</v>
      </c>
      <c r="J39" s="410">
        <f>GHB!A45</f>
        <v>5.1999999999999998E-2</v>
      </c>
      <c r="K39" s="407">
        <f>J39/365*30</f>
        <v>4.2739726027397262E-3</v>
      </c>
      <c r="L39" s="223">
        <f t="shared" si="1"/>
        <v>1</v>
      </c>
      <c r="M39" s="304">
        <v>12</v>
      </c>
      <c r="N39" s="305">
        <f>GHB!E45</f>
        <v>2923429.37</v>
      </c>
      <c r="O39" s="306">
        <f>GHB!F45</f>
        <v>12494.66</v>
      </c>
      <c r="P39" s="306">
        <f>GHB!G45</f>
        <v>42205.34</v>
      </c>
      <c r="Q39" s="307">
        <f>GHB!H45</f>
        <v>54700</v>
      </c>
      <c r="S39" s="409">
        <f>'SCB2'!A55</f>
        <v>3.5000000000000003E-2</v>
      </c>
      <c r="T39" s="406">
        <f t="shared" si="9"/>
        <v>2.8767123287671238E-3</v>
      </c>
      <c r="U39" s="197">
        <f t="shared" si="2"/>
        <v>2</v>
      </c>
      <c r="V39" s="290">
        <v>22</v>
      </c>
      <c r="W39" s="300">
        <f t="shared" si="8"/>
        <v>0</v>
      </c>
      <c r="X39" s="292">
        <f>'SCB2'!F55</f>
        <v>0</v>
      </c>
      <c r="Y39" s="292">
        <f t="shared" si="3"/>
        <v>0</v>
      </c>
      <c r="Z39" s="293">
        <f>'SCB2'!H55</f>
        <v>0</v>
      </c>
    </row>
    <row r="40" spans="1:26" ht="18">
      <c r="A40" s="411">
        <f>'ตารางผ่อนวงเงินที่ 1'!A47</f>
        <v>3.2899999999999999E-2</v>
      </c>
      <c r="B40" s="408">
        <f>A40/365*30</f>
        <v>2.704109589041096E-3</v>
      </c>
      <c r="C40" s="252">
        <f t="shared" si="0"/>
        <v>2</v>
      </c>
      <c r="D40" s="313">
        <v>13</v>
      </c>
      <c r="E40" s="314">
        <f>'ตารางผ่อนวงเงินที่ 1'!E47</f>
        <v>975071.30000000016</v>
      </c>
      <c r="F40" s="315">
        <f t="shared" si="4"/>
        <v>2636.7</v>
      </c>
      <c r="G40" s="315">
        <f t="shared" si="5"/>
        <v>3893.3</v>
      </c>
      <c r="H40" s="316">
        <f>'ตารางผ่อนวงเงินที่ 1'!H47</f>
        <v>6530</v>
      </c>
      <c r="J40" s="411">
        <f>GHB!A46</f>
        <v>5.2499999999999998E-2</v>
      </c>
      <c r="K40" s="408">
        <f>J40/365*30</f>
        <v>4.3150684931506844E-3</v>
      </c>
      <c r="L40" s="252">
        <f t="shared" si="1"/>
        <v>2</v>
      </c>
      <c r="M40" s="313">
        <v>13</v>
      </c>
      <c r="N40" s="314">
        <f>GHB!E46</f>
        <v>2881224.0300000003</v>
      </c>
      <c r="O40" s="315">
        <f>GHB!F46</f>
        <v>12432.68</v>
      </c>
      <c r="P40" s="315">
        <f>GHB!G46</f>
        <v>42267.32</v>
      </c>
      <c r="Q40" s="316">
        <f>GHB!H46</f>
        <v>54700</v>
      </c>
      <c r="S40" s="409">
        <f>'SCB2'!A56</f>
        <v>3.5000000000000003E-2</v>
      </c>
      <c r="T40" s="406">
        <f t="shared" si="9"/>
        <v>2.8767123287671238E-3</v>
      </c>
      <c r="U40" s="197">
        <f t="shared" si="2"/>
        <v>2</v>
      </c>
      <c r="V40" s="290">
        <v>23</v>
      </c>
      <c r="W40" s="300">
        <f t="shared" si="8"/>
        <v>0</v>
      </c>
      <c r="X40" s="292">
        <f>'SCB2'!F56</f>
        <v>0</v>
      </c>
      <c r="Y40" s="292">
        <f t="shared" si="3"/>
        <v>0</v>
      </c>
      <c r="Z40" s="293">
        <f>'SCB2'!H56</f>
        <v>0</v>
      </c>
    </row>
    <row r="41" spans="1:26" ht="18.75" thickBot="1">
      <c r="A41" s="409">
        <f>'ตารางผ่อนวงเงินที่ 1'!A48</f>
        <v>3.2899999999999999E-2</v>
      </c>
      <c r="B41" s="406">
        <f>A41/365*30</f>
        <v>2.704109589041096E-3</v>
      </c>
      <c r="C41" s="197">
        <f t="shared" si="0"/>
        <v>2</v>
      </c>
      <c r="D41" s="290">
        <v>14</v>
      </c>
      <c r="E41" s="300">
        <f>'ตารางผ่อนวงเงินที่ 1'!E48</f>
        <v>971178.00000000012</v>
      </c>
      <c r="F41" s="292">
        <f t="shared" si="4"/>
        <v>2626.17</v>
      </c>
      <c r="G41" s="292">
        <f t="shared" si="5"/>
        <v>3903.83</v>
      </c>
      <c r="H41" s="293">
        <f>'ตารางผ่อนวงเงินที่ 1'!H48</f>
        <v>6530</v>
      </c>
      <c r="J41" s="409">
        <f>GHB!A47</f>
        <v>5.2499999999999998E-2</v>
      </c>
      <c r="K41" s="406">
        <f>J41/365*30</f>
        <v>4.3150684931506844E-3</v>
      </c>
      <c r="L41" s="197">
        <f t="shared" si="1"/>
        <v>2</v>
      </c>
      <c r="M41" s="290">
        <v>14</v>
      </c>
      <c r="N41" s="300">
        <f>GHB!E47</f>
        <v>2838956.7100000004</v>
      </c>
      <c r="O41" s="292">
        <f>GHB!F47</f>
        <v>12250.29</v>
      </c>
      <c r="P41" s="292">
        <f>GHB!G47</f>
        <v>42449.71</v>
      </c>
      <c r="Q41" s="293">
        <f>GHB!H47</f>
        <v>54700</v>
      </c>
      <c r="S41" s="410">
        <f>'SCB2'!A57</f>
        <v>3.5000000000000003E-2</v>
      </c>
      <c r="T41" s="407">
        <f t="shared" si="9"/>
        <v>2.8767123287671238E-3</v>
      </c>
      <c r="U41" s="223">
        <f t="shared" si="2"/>
        <v>2</v>
      </c>
      <c r="V41" s="304">
        <v>24</v>
      </c>
      <c r="W41" s="305">
        <f t="shared" si="8"/>
        <v>0</v>
      </c>
      <c r="X41" s="306">
        <f>'SCB2'!F57</f>
        <v>0</v>
      </c>
      <c r="Y41" s="306">
        <f t="shared" si="3"/>
        <v>0</v>
      </c>
      <c r="Z41" s="307">
        <f>'SCB2'!H57</f>
        <v>0</v>
      </c>
    </row>
    <row r="42" spans="1:26" ht="18">
      <c r="A42" s="409">
        <f>'ตารางผ่อนวงเงินที่ 1'!A49</f>
        <v>3.2899999999999999E-2</v>
      </c>
      <c r="B42" s="406">
        <f t="shared" ref="B42:B51" si="10">A42/365*30</f>
        <v>2.704109589041096E-3</v>
      </c>
      <c r="C42" s="197">
        <f t="shared" si="0"/>
        <v>2</v>
      </c>
      <c r="D42" s="290">
        <v>15</v>
      </c>
      <c r="E42" s="300">
        <f>'ตารางผ่อนวงเงินที่ 1'!E49</f>
        <v>967274.17000000016</v>
      </c>
      <c r="F42" s="292">
        <f t="shared" si="4"/>
        <v>2615.62</v>
      </c>
      <c r="G42" s="292">
        <f t="shared" si="5"/>
        <v>3914.38</v>
      </c>
      <c r="H42" s="293">
        <f>'ตารางผ่อนวงเงินที่ 1'!H49</f>
        <v>6530</v>
      </c>
      <c r="J42" s="409">
        <f>GHB!A48</f>
        <v>5.2499999999999998E-2</v>
      </c>
      <c r="K42" s="406">
        <f t="shared" ref="K42:K51" si="11">J42/365*30</f>
        <v>4.3150684931506844E-3</v>
      </c>
      <c r="L42" s="197">
        <f t="shared" si="1"/>
        <v>2</v>
      </c>
      <c r="M42" s="290">
        <v>15</v>
      </c>
      <c r="N42" s="300">
        <f>GHB!E48</f>
        <v>2796507.0000000005</v>
      </c>
      <c r="O42" s="292">
        <f>GHB!F48</f>
        <v>12067.12</v>
      </c>
      <c r="P42" s="292">
        <f>GHB!G48</f>
        <v>42632.88</v>
      </c>
      <c r="Q42" s="293">
        <f>GHB!H48</f>
        <v>54700</v>
      </c>
      <c r="S42" s="411">
        <f>'SCB2'!A58</f>
        <v>3.5000000000000003E-2</v>
      </c>
      <c r="T42" s="408">
        <f>S42/365*30</f>
        <v>2.8767123287671238E-3</v>
      </c>
      <c r="U42" s="252">
        <f t="shared" si="2"/>
        <v>3</v>
      </c>
      <c r="V42" s="313">
        <v>25</v>
      </c>
      <c r="W42" s="314">
        <f t="shared" si="8"/>
        <v>0</v>
      </c>
      <c r="X42" s="315">
        <f>'SCB2'!F58</f>
        <v>0</v>
      </c>
      <c r="Y42" s="315">
        <f t="shared" si="3"/>
        <v>0</v>
      </c>
      <c r="Z42" s="316">
        <f>'SCB2'!H58</f>
        <v>0</v>
      </c>
    </row>
    <row r="43" spans="1:26" ht="18">
      <c r="A43" s="409">
        <f>'ตารางผ่อนวงเงินที่ 1'!A50</f>
        <v>3.2899999999999999E-2</v>
      </c>
      <c r="B43" s="406">
        <f t="shared" si="10"/>
        <v>2.704109589041096E-3</v>
      </c>
      <c r="C43" s="197">
        <f t="shared" si="0"/>
        <v>2</v>
      </c>
      <c r="D43" s="290">
        <v>16</v>
      </c>
      <c r="E43" s="300">
        <f>'ตารางผ่อนวงเงินที่ 1'!E50</f>
        <v>963359.79000000015</v>
      </c>
      <c r="F43" s="292">
        <f t="shared" si="4"/>
        <v>2605.0300000000002</v>
      </c>
      <c r="G43" s="292">
        <f t="shared" si="5"/>
        <v>3924.97</v>
      </c>
      <c r="H43" s="293">
        <f>'ตารางผ่อนวงเงินที่ 1'!H50</f>
        <v>6530</v>
      </c>
      <c r="J43" s="409">
        <f>GHB!A49</f>
        <v>5.2499999999999998E-2</v>
      </c>
      <c r="K43" s="406">
        <f t="shared" si="11"/>
        <v>4.3150684931506844E-3</v>
      </c>
      <c r="L43" s="197">
        <f t="shared" si="1"/>
        <v>2</v>
      </c>
      <c r="M43" s="290">
        <v>16</v>
      </c>
      <c r="N43" s="300">
        <f>GHB!E49</f>
        <v>2753874.1200000006</v>
      </c>
      <c r="O43" s="292">
        <f>GHB!F49</f>
        <v>11883.16</v>
      </c>
      <c r="P43" s="292">
        <f>GHB!G49</f>
        <v>42816.84</v>
      </c>
      <c r="Q43" s="293">
        <f>GHB!H49</f>
        <v>54700</v>
      </c>
      <c r="S43" s="409">
        <f>'SCB2'!A59</f>
        <v>3.5000000000000003E-2</v>
      </c>
      <c r="T43" s="406">
        <f t="shared" ref="T43:T53" si="12">S43/365*30</f>
        <v>2.8767123287671238E-3</v>
      </c>
      <c r="U43" s="197">
        <f t="shared" si="2"/>
        <v>3</v>
      </c>
      <c r="V43" s="290">
        <v>26</v>
      </c>
      <c r="W43" s="300">
        <f t="shared" si="8"/>
        <v>0</v>
      </c>
      <c r="X43" s="292">
        <f>'SCB2'!F59</f>
        <v>0</v>
      </c>
      <c r="Y43" s="292">
        <f t="shared" si="3"/>
        <v>0</v>
      </c>
      <c r="Z43" s="293">
        <f>'SCB2'!H59</f>
        <v>0</v>
      </c>
    </row>
    <row r="44" spans="1:26" ht="18">
      <c r="A44" s="409">
        <f>'ตารางผ่อนวงเงินที่ 1'!A51</f>
        <v>3.2899999999999999E-2</v>
      </c>
      <c r="B44" s="406">
        <f t="shared" si="10"/>
        <v>2.704109589041096E-3</v>
      </c>
      <c r="C44" s="197">
        <f t="shared" si="0"/>
        <v>2</v>
      </c>
      <c r="D44" s="290">
        <v>17</v>
      </c>
      <c r="E44" s="300">
        <f>'ตารางผ่อนวงเงินที่ 1'!E51</f>
        <v>959434.82000000018</v>
      </c>
      <c r="F44" s="292">
        <f t="shared" si="4"/>
        <v>2594.42</v>
      </c>
      <c r="G44" s="292">
        <f t="shared" si="5"/>
        <v>3935.58</v>
      </c>
      <c r="H44" s="293">
        <f>'ตารางผ่อนวงเงินที่ 1'!H51</f>
        <v>6530</v>
      </c>
      <c r="J44" s="409">
        <f>GHB!A50</f>
        <v>5.2499999999999998E-2</v>
      </c>
      <c r="K44" s="406">
        <f t="shared" si="11"/>
        <v>4.3150684931506844E-3</v>
      </c>
      <c r="L44" s="197">
        <f t="shared" si="1"/>
        <v>2</v>
      </c>
      <c r="M44" s="290">
        <v>17</v>
      </c>
      <c r="N44" s="300">
        <f>GHB!E50</f>
        <v>2711057.2800000007</v>
      </c>
      <c r="O44" s="292">
        <f>GHB!F50</f>
        <v>11698.4</v>
      </c>
      <c r="P44" s="292">
        <f>GHB!G50</f>
        <v>43001.599999999999</v>
      </c>
      <c r="Q44" s="293">
        <f>GHB!H50</f>
        <v>54700</v>
      </c>
      <c r="S44" s="409">
        <f>'SCB2'!A60</f>
        <v>3.5000000000000003E-2</v>
      </c>
      <c r="T44" s="406">
        <f t="shared" si="12"/>
        <v>2.8767123287671238E-3</v>
      </c>
      <c r="U44" s="197">
        <f t="shared" si="2"/>
        <v>3</v>
      </c>
      <c r="V44" s="290">
        <v>27</v>
      </c>
      <c r="W44" s="300">
        <f t="shared" si="8"/>
        <v>0</v>
      </c>
      <c r="X44" s="292">
        <f>'SCB2'!F60</f>
        <v>0</v>
      </c>
      <c r="Y44" s="292">
        <f t="shared" si="3"/>
        <v>0</v>
      </c>
      <c r="Z44" s="293">
        <f>'SCB2'!H60</f>
        <v>0</v>
      </c>
    </row>
    <row r="45" spans="1:26" ht="18">
      <c r="A45" s="409">
        <f>'ตารางผ่อนวงเงินที่ 1'!A52</f>
        <v>3.2899999999999999E-2</v>
      </c>
      <c r="B45" s="406">
        <f t="shared" si="10"/>
        <v>2.704109589041096E-3</v>
      </c>
      <c r="C45" s="197">
        <f t="shared" si="0"/>
        <v>2</v>
      </c>
      <c r="D45" s="290">
        <v>18</v>
      </c>
      <c r="E45" s="300">
        <f>'ตารางผ่อนวงเงินที่ 1'!E52</f>
        <v>955499.24000000022</v>
      </c>
      <c r="F45" s="292">
        <f t="shared" si="4"/>
        <v>2583.77</v>
      </c>
      <c r="G45" s="292">
        <f t="shared" si="5"/>
        <v>3946.23</v>
      </c>
      <c r="H45" s="293">
        <f>'ตารางผ่อนวงเงินที่ 1'!H52</f>
        <v>6530</v>
      </c>
      <c r="J45" s="409">
        <f>GHB!A51</f>
        <v>5.2499999999999998E-2</v>
      </c>
      <c r="K45" s="406">
        <f t="shared" si="11"/>
        <v>4.3150684931506844E-3</v>
      </c>
      <c r="L45" s="197">
        <f t="shared" si="1"/>
        <v>2</v>
      </c>
      <c r="M45" s="290">
        <v>18</v>
      </c>
      <c r="N45" s="300">
        <f>GHB!E51</f>
        <v>2668055.6800000006</v>
      </c>
      <c r="O45" s="292">
        <f>GHB!F51</f>
        <v>11512.84</v>
      </c>
      <c r="P45" s="292">
        <f>GHB!G51</f>
        <v>43187.16</v>
      </c>
      <c r="Q45" s="293">
        <f>GHB!H51</f>
        <v>54700</v>
      </c>
      <c r="S45" s="409">
        <f>'SCB2'!A61</f>
        <v>3.5000000000000003E-2</v>
      </c>
      <c r="T45" s="406">
        <f t="shared" si="12"/>
        <v>2.8767123287671238E-3</v>
      </c>
      <c r="U45" s="197">
        <f t="shared" si="2"/>
        <v>3</v>
      </c>
      <c r="V45" s="290">
        <v>28</v>
      </c>
      <c r="W45" s="300">
        <f t="shared" si="8"/>
        <v>0</v>
      </c>
      <c r="X45" s="292">
        <f>'SCB2'!F61</f>
        <v>0</v>
      </c>
      <c r="Y45" s="292">
        <f t="shared" si="3"/>
        <v>0</v>
      </c>
      <c r="Z45" s="293">
        <f>'SCB2'!H61</f>
        <v>0</v>
      </c>
    </row>
    <row r="46" spans="1:26" ht="18">
      <c r="A46" s="409">
        <f>'ตารางผ่อนวงเงินที่ 1'!A53</f>
        <v>3.2899999999999999E-2</v>
      </c>
      <c r="B46" s="406">
        <f t="shared" si="10"/>
        <v>2.704109589041096E-3</v>
      </c>
      <c r="C46" s="197">
        <f t="shared" si="0"/>
        <v>2</v>
      </c>
      <c r="D46" s="290">
        <v>19</v>
      </c>
      <c r="E46" s="300">
        <f>'ตารางผ่อนวงเงินที่ 1'!E53</f>
        <v>951553.01000000024</v>
      </c>
      <c r="F46" s="292">
        <f t="shared" si="4"/>
        <v>2573.1</v>
      </c>
      <c r="G46" s="292">
        <f t="shared" si="5"/>
        <v>3956.9</v>
      </c>
      <c r="H46" s="293">
        <f>'ตารางผ่อนวงเงินที่ 1'!H53</f>
        <v>6530</v>
      </c>
      <c r="J46" s="409">
        <f>GHB!A52</f>
        <v>5.2499999999999998E-2</v>
      </c>
      <c r="K46" s="406">
        <f t="shared" si="11"/>
        <v>4.3150684931506844E-3</v>
      </c>
      <c r="L46" s="197">
        <f t="shared" si="1"/>
        <v>2</v>
      </c>
      <c r="M46" s="290">
        <v>19</v>
      </c>
      <c r="N46" s="300">
        <f>GHB!E52</f>
        <v>2624868.5200000005</v>
      </c>
      <c r="O46" s="292">
        <f>GHB!F52</f>
        <v>11326.49</v>
      </c>
      <c r="P46" s="292">
        <f>GHB!G52</f>
        <v>43373.51</v>
      </c>
      <c r="Q46" s="293">
        <f>GHB!H52</f>
        <v>54700</v>
      </c>
      <c r="S46" s="409">
        <f>'SCB2'!A62</f>
        <v>3.5000000000000003E-2</v>
      </c>
      <c r="T46" s="406">
        <f t="shared" si="12"/>
        <v>2.8767123287671238E-3</v>
      </c>
      <c r="U46" s="197">
        <f t="shared" si="2"/>
        <v>3</v>
      </c>
      <c r="V46" s="290">
        <v>29</v>
      </c>
      <c r="W46" s="300">
        <f t="shared" si="8"/>
        <v>0</v>
      </c>
      <c r="X46" s="292">
        <f>'SCB2'!F62</f>
        <v>0</v>
      </c>
      <c r="Y46" s="292">
        <f t="shared" si="3"/>
        <v>0</v>
      </c>
      <c r="Z46" s="293">
        <f>'SCB2'!H62</f>
        <v>0</v>
      </c>
    </row>
    <row r="47" spans="1:26" ht="18">
      <c r="A47" s="409">
        <f>'ตารางผ่อนวงเงินที่ 1'!A54</f>
        <v>3.2899999999999999E-2</v>
      </c>
      <c r="B47" s="406">
        <f t="shared" si="10"/>
        <v>2.704109589041096E-3</v>
      </c>
      <c r="C47" s="197">
        <f t="shared" si="0"/>
        <v>2</v>
      </c>
      <c r="D47" s="290">
        <v>20</v>
      </c>
      <c r="E47" s="300">
        <f>'ตารางผ่อนวงเงินที่ 1'!E54</f>
        <v>947596.11000000022</v>
      </c>
      <c r="F47" s="292">
        <f t="shared" si="4"/>
        <v>2562.4</v>
      </c>
      <c r="G47" s="292">
        <f t="shared" si="5"/>
        <v>3967.6</v>
      </c>
      <c r="H47" s="293">
        <f>'ตารางผ่อนวงเงินที่ 1'!H54</f>
        <v>6530</v>
      </c>
      <c r="J47" s="409">
        <f>GHB!A53</f>
        <v>5.2499999999999998E-2</v>
      </c>
      <c r="K47" s="406">
        <f t="shared" si="11"/>
        <v>4.3150684931506844E-3</v>
      </c>
      <c r="L47" s="197">
        <f t="shared" si="1"/>
        <v>2</v>
      </c>
      <c r="M47" s="290">
        <v>20</v>
      </c>
      <c r="N47" s="300">
        <f>GHB!E53</f>
        <v>2581495.0100000007</v>
      </c>
      <c r="O47" s="292">
        <f>GHB!F53</f>
        <v>11139.33</v>
      </c>
      <c r="P47" s="292">
        <f>GHB!G53</f>
        <v>43560.67</v>
      </c>
      <c r="Q47" s="293">
        <f>GHB!H53</f>
        <v>54700</v>
      </c>
      <c r="S47" s="409">
        <f>'SCB2'!A63</f>
        <v>3.5000000000000003E-2</v>
      </c>
      <c r="T47" s="406">
        <f t="shared" si="12"/>
        <v>2.8767123287671238E-3</v>
      </c>
      <c r="U47" s="197">
        <f t="shared" si="2"/>
        <v>3</v>
      </c>
      <c r="V47" s="290">
        <v>30</v>
      </c>
      <c r="W47" s="300">
        <f t="shared" si="8"/>
        <v>0</v>
      </c>
      <c r="X47" s="292">
        <f>'SCB2'!F63</f>
        <v>0</v>
      </c>
      <c r="Y47" s="292">
        <f t="shared" si="3"/>
        <v>0</v>
      </c>
      <c r="Z47" s="293">
        <f>'SCB2'!H63</f>
        <v>0</v>
      </c>
    </row>
    <row r="48" spans="1:26" ht="18">
      <c r="A48" s="409">
        <f>'ตารางผ่อนวงเงินที่ 1'!A55</f>
        <v>3.2899999999999999E-2</v>
      </c>
      <c r="B48" s="406">
        <f t="shared" si="10"/>
        <v>2.704109589041096E-3</v>
      </c>
      <c r="C48" s="197">
        <f t="shared" si="0"/>
        <v>2</v>
      </c>
      <c r="D48" s="290">
        <v>21</v>
      </c>
      <c r="E48" s="300">
        <f>'ตารางผ่อนวงเงินที่ 1'!E55</f>
        <v>943628.51000000024</v>
      </c>
      <c r="F48" s="292">
        <f t="shared" si="4"/>
        <v>2551.67</v>
      </c>
      <c r="G48" s="292">
        <f t="shared" si="5"/>
        <v>3978.33</v>
      </c>
      <c r="H48" s="293">
        <f>'ตารางผ่อนวงเงินที่ 1'!H55</f>
        <v>6530</v>
      </c>
      <c r="J48" s="409">
        <f>GHB!A54</f>
        <v>5.2499999999999998E-2</v>
      </c>
      <c r="K48" s="406">
        <f t="shared" si="11"/>
        <v>4.3150684931506844E-3</v>
      </c>
      <c r="L48" s="197">
        <f t="shared" si="1"/>
        <v>2</v>
      </c>
      <c r="M48" s="290">
        <v>21</v>
      </c>
      <c r="N48" s="300">
        <f>GHB!E54</f>
        <v>2537934.3400000008</v>
      </c>
      <c r="O48" s="292">
        <f>GHB!F54</f>
        <v>10951.36</v>
      </c>
      <c r="P48" s="292">
        <f>GHB!G54</f>
        <v>43748.639999999999</v>
      </c>
      <c r="Q48" s="293">
        <f>GHB!H54</f>
        <v>54700</v>
      </c>
      <c r="S48" s="409">
        <f>'SCB2'!A64</f>
        <v>3.5000000000000003E-2</v>
      </c>
      <c r="T48" s="406">
        <f t="shared" si="12"/>
        <v>2.8767123287671238E-3</v>
      </c>
      <c r="U48" s="197">
        <f t="shared" si="2"/>
        <v>3</v>
      </c>
      <c r="V48" s="290">
        <v>31</v>
      </c>
      <c r="W48" s="300">
        <f t="shared" si="8"/>
        <v>0</v>
      </c>
      <c r="X48" s="292">
        <f>'SCB2'!F64</f>
        <v>0</v>
      </c>
      <c r="Y48" s="292">
        <f t="shared" si="3"/>
        <v>0</v>
      </c>
      <c r="Z48" s="293">
        <f>'SCB2'!H64</f>
        <v>0</v>
      </c>
    </row>
    <row r="49" spans="1:26" ht="18">
      <c r="A49" s="409">
        <f>'ตารางผ่อนวงเงินที่ 1'!A56</f>
        <v>3.2899999999999999E-2</v>
      </c>
      <c r="B49" s="406">
        <f t="shared" si="10"/>
        <v>2.704109589041096E-3</v>
      </c>
      <c r="C49" s="197">
        <f t="shared" si="0"/>
        <v>2</v>
      </c>
      <c r="D49" s="290">
        <v>22</v>
      </c>
      <c r="E49" s="300">
        <f>'ตารางผ่อนวงเงินที่ 1'!E56</f>
        <v>939650.18000000028</v>
      </c>
      <c r="F49" s="292">
        <f t="shared" si="4"/>
        <v>2540.92</v>
      </c>
      <c r="G49" s="292">
        <f t="shared" si="5"/>
        <v>3989.08</v>
      </c>
      <c r="H49" s="293">
        <f>'ตารางผ่อนวงเงินที่ 1'!H56</f>
        <v>6530</v>
      </c>
      <c r="J49" s="409">
        <f>GHB!A55</f>
        <v>5.2499999999999998E-2</v>
      </c>
      <c r="K49" s="406">
        <f t="shared" si="11"/>
        <v>4.3150684931506844E-3</v>
      </c>
      <c r="L49" s="197">
        <f t="shared" si="1"/>
        <v>2</v>
      </c>
      <c r="M49" s="290">
        <v>22</v>
      </c>
      <c r="N49" s="300">
        <f>GHB!E55</f>
        <v>2494185.7000000007</v>
      </c>
      <c r="O49" s="292">
        <f>GHB!F55</f>
        <v>10762.58</v>
      </c>
      <c r="P49" s="292">
        <f>GHB!G55</f>
        <v>43937.42</v>
      </c>
      <c r="Q49" s="293">
        <f>GHB!H55</f>
        <v>54700</v>
      </c>
      <c r="S49" s="409">
        <f>'SCB2'!A65</f>
        <v>3.5000000000000003E-2</v>
      </c>
      <c r="T49" s="406">
        <f t="shared" si="12"/>
        <v>2.8767123287671238E-3</v>
      </c>
      <c r="U49" s="197">
        <f t="shared" si="2"/>
        <v>3</v>
      </c>
      <c r="V49" s="290">
        <v>32</v>
      </c>
      <c r="W49" s="300">
        <f t="shared" si="8"/>
        <v>0</v>
      </c>
      <c r="X49" s="292">
        <f>'SCB2'!F65</f>
        <v>0</v>
      </c>
      <c r="Y49" s="292">
        <f t="shared" si="3"/>
        <v>0</v>
      </c>
      <c r="Z49" s="293">
        <f>'SCB2'!H65</f>
        <v>0</v>
      </c>
    </row>
    <row r="50" spans="1:26" ht="18">
      <c r="A50" s="409">
        <f>'ตารางผ่อนวงเงินที่ 1'!A57</f>
        <v>3.2899999999999999E-2</v>
      </c>
      <c r="B50" s="406">
        <f t="shared" si="10"/>
        <v>2.704109589041096E-3</v>
      </c>
      <c r="C50" s="197">
        <f t="shared" si="0"/>
        <v>2</v>
      </c>
      <c r="D50" s="290">
        <v>23</v>
      </c>
      <c r="E50" s="300">
        <f>'ตารางผ่อนวงเงินที่ 1'!E57</f>
        <v>935661.10000000033</v>
      </c>
      <c r="F50" s="292">
        <f t="shared" si="4"/>
        <v>2530.13</v>
      </c>
      <c r="G50" s="292">
        <f t="shared" si="5"/>
        <v>3999.87</v>
      </c>
      <c r="H50" s="293">
        <f>'ตารางผ่อนวงเงินที่ 1'!H57</f>
        <v>6530</v>
      </c>
      <c r="J50" s="409">
        <f>GHB!A56</f>
        <v>5.2499999999999998E-2</v>
      </c>
      <c r="K50" s="406">
        <f t="shared" si="11"/>
        <v>4.3150684931506844E-3</v>
      </c>
      <c r="L50" s="197">
        <f t="shared" si="1"/>
        <v>2</v>
      </c>
      <c r="M50" s="290">
        <v>23</v>
      </c>
      <c r="N50" s="300">
        <f>GHB!E56</f>
        <v>2450248.2800000007</v>
      </c>
      <c r="O50" s="292">
        <f>GHB!F56</f>
        <v>10572.99</v>
      </c>
      <c r="P50" s="292">
        <f>GHB!G56</f>
        <v>44127.01</v>
      </c>
      <c r="Q50" s="293">
        <f>GHB!H56</f>
        <v>54700</v>
      </c>
      <c r="S50" s="409">
        <f>'SCB2'!A66</f>
        <v>3.5000000000000003E-2</v>
      </c>
      <c r="T50" s="406">
        <f t="shared" si="12"/>
        <v>2.8767123287671238E-3</v>
      </c>
      <c r="U50" s="197">
        <f t="shared" si="2"/>
        <v>3</v>
      </c>
      <c r="V50" s="290">
        <v>33</v>
      </c>
      <c r="W50" s="300">
        <f t="shared" si="8"/>
        <v>0</v>
      </c>
      <c r="X50" s="292">
        <f>'SCB2'!F66</f>
        <v>0</v>
      </c>
      <c r="Y50" s="292">
        <f t="shared" si="3"/>
        <v>0</v>
      </c>
      <c r="Z50" s="293">
        <f>'SCB2'!H66</f>
        <v>0</v>
      </c>
    </row>
    <row r="51" spans="1:26" ht="18.75" thickBot="1">
      <c r="A51" s="410">
        <f>'ตารางผ่อนวงเงินที่ 1'!A58</f>
        <v>3.2899999999999999E-2</v>
      </c>
      <c r="B51" s="407">
        <f t="shared" si="10"/>
        <v>2.704109589041096E-3</v>
      </c>
      <c r="C51" s="223">
        <f t="shared" si="0"/>
        <v>2</v>
      </c>
      <c r="D51" s="304">
        <v>24</v>
      </c>
      <c r="E51" s="305">
        <f>'ตารางผ่อนวงเงินที่ 1'!E58</f>
        <v>931661.23000000033</v>
      </c>
      <c r="F51" s="306">
        <f t="shared" si="4"/>
        <v>2519.31</v>
      </c>
      <c r="G51" s="306">
        <f t="shared" si="5"/>
        <v>4010.69</v>
      </c>
      <c r="H51" s="307">
        <f>'ตารางผ่อนวงเงินที่ 1'!H58</f>
        <v>6530</v>
      </c>
      <c r="J51" s="410">
        <f>GHB!A57</f>
        <v>5.2499999999999998E-2</v>
      </c>
      <c r="K51" s="407">
        <f t="shared" si="11"/>
        <v>4.3150684931506844E-3</v>
      </c>
      <c r="L51" s="223">
        <f t="shared" si="1"/>
        <v>2</v>
      </c>
      <c r="M51" s="304">
        <v>24</v>
      </c>
      <c r="N51" s="305">
        <f>GHB!E57</f>
        <v>2406121.2700000009</v>
      </c>
      <c r="O51" s="306">
        <f>GHB!F57</f>
        <v>10382.58</v>
      </c>
      <c r="P51" s="306">
        <f>GHB!G57</f>
        <v>44317.42</v>
      </c>
      <c r="Q51" s="307">
        <f>GHB!H57</f>
        <v>54700</v>
      </c>
      <c r="S51" s="409">
        <f>'SCB2'!A67</f>
        <v>3.5000000000000003E-2</v>
      </c>
      <c r="T51" s="406">
        <f t="shared" si="12"/>
        <v>2.8767123287671238E-3</v>
      </c>
      <c r="U51" s="197">
        <f t="shared" si="2"/>
        <v>3</v>
      </c>
      <c r="V51" s="290">
        <v>34</v>
      </c>
      <c r="W51" s="300">
        <f t="shared" si="8"/>
        <v>0</v>
      </c>
      <c r="X51" s="292">
        <f>'SCB2'!F67</f>
        <v>0</v>
      </c>
      <c r="Y51" s="292">
        <f t="shared" si="3"/>
        <v>0</v>
      </c>
      <c r="Z51" s="293">
        <f>'SCB2'!H67</f>
        <v>0</v>
      </c>
    </row>
    <row r="52" spans="1:26" ht="18">
      <c r="A52" s="411">
        <f>'ตารางผ่อนวงเงินที่ 1'!A59</f>
        <v>3.2899999999999999E-2</v>
      </c>
      <c r="B52" s="408">
        <f>A52/365*30</f>
        <v>2.704109589041096E-3</v>
      </c>
      <c r="C52" s="252">
        <f t="shared" si="0"/>
        <v>3</v>
      </c>
      <c r="D52" s="313">
        <v>25</v>
      </c>
      <c r="E52" s="314">
        <f>'ตารางผ่อนวงเงินที่ 1'!E59</f>
        <v>927650.54000000039</v>
      </c>
      <c r="F52" s="315">
        <f t="shared" si="4"/>
        <v>2508.4699999999998</v>
      </c>
      <c r="G52" s="315">
        <f t="shared" si="5"/>
        <v>4021.53</v>
      </c>
      <c r="H52" s="316">
        <f>'ตารางผ่อนวงเงินที่ 1'!H59</f>
        <v>6530</v>
      </c>
      <c r="J52" s="411">
        <f>GHB!A58</f>
        <v>5.2499999999999998E-2</v>
      </c>
      <c r="K52" s="408">
        <f>J52/365*30</f>
        <v>4.3150684931506844E-3</v>
      </c>
      <c r="L52" s="252">
        <f t="shared" si="1"/>
        <v>3</v>
      </c>
      <c r="M52" s="313">
        <v>25</v>
      </c>
      <c r="N52" s="314">
        <f>GHB!E58</f>
        <v>2361803.850000001</v>
      </c>
      <c r="O52" s="315">
        <f>GHB!F58</f>
        <v>10191.35</v>
      </c>
      <c r="P52" s="315">
        <f>GHB!G58</f>
        <v>44508.65</v>
      </c>
      <c r="Q52" s="316">
        <f>GHB!H58</f>
        <v>54700</v>
      </c>
      <c r="S52" s="409">
        <f>'SCB2'!A68</f>
        <v>3.5000000000000003E-2</v>
      </c>
      <c r="T52" s="406">
        <f t="shared" si="12"/>
        <v>2.8767123287671238E-3</v>
      </c>
      <c r="U52" s="197">
        <f t="shared" si="2"/>
        <v>3</v>
      </c>
      <c r="V52" s="290">
        <v>35</v>
      </c>
      <c r="W52" s="300">
        <f t="shared" si="8"/>
        <v>0</v>
      </c>
      <c r="X52" s="292">
        <f>'SCB2'!F68</f>
        <v>0</v>
      </c>
      <c r="Y52" s="292">
        <f t="shared" si="3"/>
        <v>0</v>
      </c>
      <c r="Z52" s="293">
        <f>'SCB2'!H68</f>
        <v>0</v>
      </c>
    </row>
    <row r="53" spans="1:26" ht="18.75" thickBot="1">
      <c r="A53" s="409">
        <f>'ตารางผ่อนวงเงินที่ 1'!A60</f>
        <v>3.2899999999999999E-2</v>
      </c>
      <c r="B53" s="406">
        <f t="shared" ref="B53:B63" si="13">A53/365*30</f>
        <v>2.704109589041096E-3</v>
      </c>
      <c r="C53" s="197">
        <f t="shared" si="0"/>
        <v>3</v>
      </c>
      <c r="D53" s="290">
        <v>26</v>
      </c>
      <c r="E53" s="300">
        <f>'ตารางผ่อนวงเงินที่ 1'!E60</f>
        <v>923629.01000000036</v>
      </c>
      <c r="F53" s="292">
        <f t="shared" si="4"/>
        <v>2497.59</v>
      </c>
      <c r="G53" s="292">
        <f t="shared" si="5"/>
        <v>4032.41</v>
      </c>
      <c r="H53" s="293">
        <f>'ตารางผ่อนวงเงินที่ 1'!H60</f>
        <v>6530</v>
      </c>
      <c r="J53" s="409">
        <f>GHB!A59</f>
        <v>5.2499999999999998E-2</v>
      </c>
      <c r="K53" s="406">
        <f t="shared" ref="K53:K63" si="14">J53/365*30</f>
        <v>4.3150684931506844E-3</v>
      </c>
      <c r="L53" s="197">
        <f t="shared" si="1"/>
        <v>3</v>
      </c>
      <c r="M53" s="290">
        <v>26</v>
      </c>
      <c r="N53" s="300">
        <f>GHB!E59</f>
        <v>2317295.2000000011</v>
      </c>
      <c r="O53" s="292">
        <f>GHB!F59</f>
        <v>9999.2900000000009</v>
      </c>
      <c r="P53" s="292">
        <f>GHB!G59</f>
        <v>44700.71</v>
      </c>
      <c r="Q53" s="293">
        <f>GHB!H59</f>
        <v>54700</v>
      </c>
      <c r="S53" s="410">
        <f>'SCB2'!A69</f>
        <v>3.5000000000000003E-2</v>
      </c>
      <c r="T53" s="407">
        <f t="shared" si="12"/>
        <v>2.8767123287671238E-3</v>
      </c>
      <c r="U53" s="223">
        <f t="shared" si="2"/>
        <v>3</v>
      </c>
      <c r="V53" s="304">
        <v>36</v>
      </c>
      <c r="W53" s="305">
        <f t="shared" si="8"/>
        <v>0</v>
      </c>
      <c r="X53" s="306">
        <f>'SCB2'!F69</f>
        <v>0</v>
      </c>
      <c r="Y53" s="306">
        <f t="shared" si="3"/>
        <v>0</v>
      </c>
      <c r="Z53" s="307">
        <f>'SCB2'!H69</f>
        <v>0</v>
      </c>
    </row>
    <row r="54" spans="1:26" ht="18">
      <c r="A54" s="409">
        <f>'ตารางผ่อนวงเงินที่ 1'!A61</f>
        <v>3.2899999999999999E-2</v>
      </c>
      <c r="B54" s="406">
        <f t="shared" si="13"/>
        <v>2.704109589041096E-3</v>
      </c>
      <c r="C54" s="197">
        <f t="shared" si="0"/>
        <v>3</v>
      </c>
      <c r="D54" s="290">
        <v>27</v>
      </c>
      <c r="E54" s="300">
        <f>'ตารางผ่อนวงเงินที่ 1'!E61</f>
        <v>919596.60000000033</v>
      </c>
      <c r="F54" s="292">
        <f t="shared" si="4"/>
        <v>2486.69</v>
      </c>
      <c r="G54" s="292">
        <f t="shared" si="5"/>
        <v>4043.31</v>
      </c>
      <c r="H54" s="293">
        <f>'ตารางผ่อนวงเงินที่ 1'!H61</f>
        <v>6530</v>
      </c>
      <c r="J54" s="409">
        <f>GHB!A60</f>
        <v>5.2499999999999998E-2</v>
      </c>
      <c r="K54" s="406">
        <f t="shared" si="14"/>
        <v>4.3150684931506844E-3</v>
      </c>
      <c r="L54" s="197">
        <f t="shared" si="1"/>
        <v>3</v>
      </c>
      <c r="M54" s="290">
        <v>27</v>
      </c>
      <c r="N54" s="300">
        <f>GHB!E60</f>
        <v>2272594.4900000012</v>
      </c>
      <c r="O54" s="292">
        <f>GHB!F60</f>
        <v>9806.4</v>
      </c>
      <c r="P54" s="292">
        <f>GHB!G60</f>
        <v>44893.599999999999</v>
      </c>
      <c r="Q54" s="293">
        <f>GHB!H60</f>
        <v>54700</v>
      </c>
      <c r="S54" s="411">
        <f>'SCB2'!A70</f>
        <v>6.7699999999999996E-2</v>
      </c>
      <c r="T54" s="408">
        <f>S54/365*30</f>
        <v>5.5643835616438356E-3</v>
      </c>
      <c r="U54" s="252">
        <f t="shared" si="2"/>
        <v>4</v>
      </c>
      <c r="V54" s="313">
        <v>37</v>
      </c>
      <c r="W54" s="314">
        <f t="shared" si="8"/>
        <v>0</v>
      </c>
      <c r="X54" s="315">
        <f>'SCB2'!F70</f>
        <v>0</v>
      </c>
      <c r="Y54" s="315">
        <f t="shared" si="3"/>
        <v>0</v>
      </c>
      <c r="Z54" s="316">
        <f>'SCB2'!H70</f>
        <v>0</v>
      </c>
    </row>
    <row r="55" spans="1:26" ht="18">
      <c r="A55" s="409">
        <f>'ตารางผ่อนวงเงินที่ 1'!A62</f>
        <v>3.2899999999999999E-2</v>
      </c>
      <c r="B55" s="406">
        <f t="shared" si="13"/>
        <v>2.704109589041096E-3</v>
      </c>
      <c r="C55" s="197">
        <f t="shared" si="0"/>
        <v>3</v>
      </c>
      <c r="D55" s="290">
        <v>28</v>
      </c>
      <c r="E55" s="300">
        <f>'ตารางผ่อนวงเงินที่ 1'!E62</f>
        <v>915553.29000000027</v>
      </c>
      <c r="F55" s="292">
        <f t="shared" si="4"/>
        <v>2475.7600000000002</v>
      </c>
      <c r="G55" s="292">
        <f t="shared" si="5"/>
        <v>4054.24</v>
      </c>
      <c r="H55" s="293">
        <f>'ตารางผ่อนวงเงินที่ 1'!H62</f>
        <v>6530</v>
      </c>
      <c r="J55" s="409">
        <f>GHB!A61</f>
        <v>5.2499999999999998E-2</v>
      </c>
      <c r="K55" s="406">
        <f t="shared" si="14"/>
        <v>4.3150684931506844E-3</v>
      </c>
      <c r="L55" s="197">
        <f t="shared" si="1"/>
        <v>3</v>
      </c>
      <c r="M55" s="290">
        <v>28</v>
      </c>
      <c r="N55" s="300">
        <f>GHB!E61</f>
        <v>2227700.8900000011</v>
      </c>
      <c r="O55" s="292">
        <f>GHB!F61</f>
        <v>9612.68</v>
      </c>
      <c r="P55" s="292">
        <f>GHB!G61</f>
        <v>45087.32</v>
      </c>
      <c r="Q55" s="293">
        <f>GHB!H61</f>
        <v>54700</v>
      </c>
      <c r="S55" s="409">
        <f>'SCB2'!A71</f>
        <v>6.7699999999999996E-2</v>
      </c>
      <c r="T55" s="406">
        <f t="shared" ref="T55:T65" si="15">S55/365*30</f>
        <v>5.5643835616438356E-3</v>
      </c>
      <c r="U55" s="197">
        <f t="shared" si="2"/>
        <v>4</v>
      </c>
      <c r="V55" s="290">
        <v>38</v>
      </c>
      <c r="W55" s="300">
        <f t="shared" si="8"/>
        <v>0</v>
      </c>
      <c r="X55" s="292">
        <f>'SCB2'!F71</f>
        <v>0</v>
      </c>
      <c r="Y55" s="292">
        <f t="shared" si="3"/>
        <v>0</v>
      </c>
      <c r="Z55" s="293">
        <f>'SCB2'!H71</f>
        <v>0</v>
      </c>
    </row>
    <row r="56" spans="1:26" ht="18">
      <c r="A56" s="409">
        <f>'ตารางผ่อนวงเงินที่ 1'!A63</f>
        <v>3.2899999999999999E-2</v>
      </c>
      <c r="B56" s="406">
        <f t="shared" si="13"/>
        <v>2.704109589041096E-3</v>
      </c>
      <c r="C56" s="197">
        <f t="shared" si="0"/>
        <v>3</v>
      </c>
      <c r="D56" s="290">
        <v>29</v>
      </c>
      <c r="E56" s="300">
        <f>'ตารางผ่อนวงเงินที่ 1'!E63</f>
        <v>911499.05000000028</v>
      </c>
      <c r="F56" s="292">
        <f t="shared" si="4"/>
        <v>2464.79</v>
      </c>
      <c r="G56" s="292">
        <f t="shared" si="5"/>
        <v>4065.21</v>
      </c>
      <c r="H56" s="293">
        <f>'ตารางผ่อนวงเงินที่ 1'!H63</f>
        <v>6530</v>
      </c>
      <c r="J56" s="409">
        <f>GHB!A62</f>
        <v>5.2499999999999998E-2</v>
      </c>
      <c r="K56" s="406">
        <f t="shared" si="14"/>
        <v>4.3150684931506844E-3</v>
      </c>
      <c r="L56" s="197">
        <f t="shared" si="1"/>
        <v>3</v>
      </c>
      <c r="M56" s="290">
        <v>29</v>
      </c>
      <c r="N56" s="300">
        <f>GHB!E62</f>
        <v>2182613.5700000012</v>
      </c>
      <c r="O56" s="292">
        <f>GHB!F62</f>
        <v>9418.1299999999992</v>
      </c>
      <c r="P56" s="292">
        <f>GHB!G62</f>
        <v>45281.87</v>
      </c>
      <c r="Q56" s="293">
        <f>GHB!H62</f>
        <v>54700</v>
      </c>
      <c r="S56" s="409">
        <f>'SCB2'!A72</f>
        <v>6.7699999999999996E-2</v>
      </c>
      <c r="T56" s="406">
        <f t="shared" si="15"/>
        <v>5.5643835616438356E-3</v>
      </c>
      <c r="U56" s="197">
        <f t="shared" si="2"/>
        <v>4</v>
      </c>
      <c r="V56" s="290">
        <v>39</v>
      </c>
      <c r="W56" s="300">
        <f t="shared" si="8"/>
        <v>0</v>
      </c>
      <c r="X56" s="292">
        <f>'SCB2'!F72</f>
        <v>0</v>
      </c>
      <c r="Y56" s="292">
        <f t="shared" si="3"/>
        <v>0</v>
      </c>
      <c r="Z56" s="293">
        <f>'SCB2'!H72</f>
        <v>0</v>
      </c>
    </row>
    <row r="57" spans="1:26" ht="18">
      <c r="A57" s="409">
        <f>'ตารางผ่อนวงเงินที่ 1'!A64</f>
        <v>3.2899999999999999E-2</v>
      </c>
      <c r="B57" s="406">
        <f t="shared" si="13"/>
        <v>2.704109589041096E-3</v>
      </c>
      <c r="C57" s="197">
        <f t="shared" si="0"/>
        <v>3</v>
      </c>
      <c r="D57" s="290">
        <v>30</v>
      </c>
      <c r="E57" s="300">
        <f>'ตารางผ่อนวงเงินที่ 1'!E64</f>
        <v>907433.84000000032</v>
      </c>
      <c r="F57" s="292">
        <f t="shared" si="4"/>
        <v>2453.8000000000002</v>
      </c>
      <c r="G57" s="292">
        <f t="shared" si="5"/>
        <v>4076.2</v>
      </c>
      <c r="H57" s="293">
        <f>'ตารางผ่อนวงเงินที่ 1'!H64</f>
        <v>6530</v>
      </c>
      <c r="J57" s="409">
        <f>GHB!A63</f>
        <v>5.2499999999999998E-2</v>
      </c>
      <c r="K57" s="406">
        <f t="shared" si="14"/>
        <v>4.3150684931506844E-3</v>
      </c>
      <c r="L57" s="197">
        <f t="shared" si="1"/>
        <v>3</v>
      </c>
      <c r="M57" s="290">
        <v>30</v>
      </c>
      <c r="N57" s="300">
        <f>GHB!E63</f>
        <v>2137331.7000000011</v>
      </c>
      <c r="O57" s="292">
        <f>GHB!F63</f>
        <v>9222.73</v>
      </c>
      <c r="P57" s="292">
        <f>GHB!G63</f>
        <v>45477.270000000004</v>
      </c>
      <c r="Q57" s="293">
        <f>GHB!H63</f>
        <v>54700</v>
      </c>
      <c r="S57" s="409">
        <f>'SCB2'!A73</f>
        <v>6.7699999999999996E-2</v>
      </c>
      <c r="T57" s="406">
        <f t="shared" si="15"/>
        <v>5.5643835616438356E-3</v>
      </c>
      <c r="U57" s="197">
        <f t="shared" si="2"/>
        <v>4</v>
      </c>
      <c r="V57" s="290">
        <v>40</v>
      </c>
      <c r="W57" s="300">
        <f t="shared" si="8"/>
        <v>0</v>
      </c>
      <c r="X57" s="292">
        <f>'SCB2'!F73</f>
        <v>0</v>
      </c>
      <c r="Y57" s="292">
        <f t="shared" si="3"/>
        <v>0</v>
      </c>
      <c r="Z57" s="293">
        <f>'SCB2'!H73</f>
        <v>0</v>
      </c>
    </row>
    <row r="58" spans="1:26" ht="18">
      <c r="A58" s="409">
        <f>'ตารางผ่อนวงเงินที่ 1'!A65</f>
        <v>3.2899999999999999E-2</v>
      </c>
      <c r="B58" s="406">
        <f t="shared" si="13"/>
        <v>2.704109589041096E-3</v>
      </c>
      <c r="C58" s="197">
        <f t="shared" si="0"/>
        <v>3</v>
      </c>
      <c r="D58" s="290">
        <v>31</v>
      </c>
      <c r="E58" s="300">
        <f>'ตารางผ่อนวงเงินที่ 1'!E65</f>
        <v>903357.64000000036</v>
      </c>
      <c r="F58" s="292">
        <f t="shared" si="4"/>
        <v>2442.7800000000002</v>
      </c>
      <c r="G58" s="292">
        <f t="shared" si="5"/>
        <v>4087.22</v>
      </c>
      <c r="H58" s="293">
        <f>'ตารางผ่อนวงเงินที่ 1'!H65</f>
        <v>6530</v>
      </c>
      <c r="J58" s="409">
        <f>GHB!A64</f>
        <v>5.2499999999999998E-2</v>
      </c>
      <c r="K58" s="406">
        <f t="shared" si="14"/>
        <v>4.3150684931506844E-3</v>
      </c>
      <c r="L58" s="197">
        <f t="shared" si="1"/>
        <v>3</v>
      </c>
      <c r="M58" s="290">
        <v>31</v>
      </c>
      <c r="N58" s="300">
        <f>GHB!E64</f>
        <v>2091854.4300000011</v>
      </c>
      <c r="O58" s="292">
        <f>GHB!F64</f>
        <v>9026.5</v>
      </c>
      <c r="P58" s="292">
        <f>GHB!G64</f>
        <v>45673.5</v>
      </c>
      <c r="Q58" s="293">
        <f>GHB!H64</f>
        <v>54700</v>
      </c>
      <c r="S58" s="409">
        <f>'SCB2'!A74</f>
        <v>6.7699999999999996E-2</v>
      </c>
      <c r="T58" s="406">
        <f t="shared" si="15"/>
        <v>5.5643835616438356E-3</v>
      </c>
      <c r="U58" s="197">
        <f t="shared" si="2"/>
        <v>4</v>
      </c>
      <c r="V58" s="290">
        <v>41</v>
      </c>
      <c r="W58" s="300">
        <f t="shared" si="8"/>
        <v>0</v>
      </c>
      <c r="X58" s="292">
        <f>'SCB2'!F74</f>
        <v>0</v>
      </c>
      <c r="Y58" s="292">
        <f t="shared" si="3"/>
        <v>0</v>
      </c>
      <c r="Z58" s="293">
        <f>'SCB2'!H74</f>
        <v>0</v>
      </c>
    </row>
    <row r="59" spans="1:26" ht="18">
      <c r="A59" s="409">
        <f>'ตารางผ่อนวงเงินที่ 1'!A66</f>
        <v>3.2899999999999999E-2</v>
      </c>
      <c r="B59" s="406">
        <f t="shared" si="13"/>
        <v>2.704109589041096E-3</v>
      </c>
      <c r="C59" s="197">
        <f t="shared" si="0"/>
        <v>3</v>
      </c>
      <c r="D59" s="290">
        <v>32</v>
      </c>
      <c r="E59" s="300">
        <f>'ตารางผ่อนวงเงินที่ 1'!E66</f>
        <v>899270.42000000039</v>
      </c>
      <c r="F59" s="292">
        <f t="shared" si="4"/>
        <v>2431.73</v>
      </c>
      <c r="G59" s="292">
        <f t="shared" si="5"/>
        <v>4098.2700000000004</v>
      </c>
      <c r="H59" s="293">
        <f>'ตารางผ่อนวงเงินที่ 1'!H66</f>
        <v>6530</v>
      </c>
      <c r="J59" s="409">
        <f>GHB!A65</f>
        <v>5.2499999999999998E-2</v>
      </c>
      <c r="K59" s="406">
        <f t="shared" si="14"/>
        <v>4.3150684931506844E-3</v>
      </c>
      <c r="L59" s="197">
        <f t="shared" si="1"/>
        <v>3</v>
      </c>
      <c r="M59" s="290">
        <v>32</v>
      </c>
      <c r="N59" s="300">
        <f>GHB!E65</f>
        <v>2046180.9300000011</v>
      </c>
      <c r="O59" s="292">
        <f>GHB!F65</f>
        <v>8829.41</v>
      </c>
      <c r="P59" s="292">
        <f>GHB!G65</f>
        <v>45870.59</v>
      </c>
      <c r="Q59" s="293">
        <f>GHB!H65</f>
        <v>54700</v>
      </c>
      <c r="S59" s="409">
        <f>'SCB2'!A75</f>
        <v>6.7699999999999996E-2</v>
      </c>
      <c r="T59" s="406">
        <f t="shared" si="15"/>
        <v>5.5643835616438356E-3</v>
      </c>
      <c r="U59" s="197">
        <f t="shared" si="2"/>
        <v>4</v>
      </c>
      <c r="V59" s="290">
        <v>42</v>
      </c>
      <c r="W59" s="300">
        <f t="shared" si="8"/>
        <v>0</v>
      </c>
      <c r="X59" s="292">
        <f>'SCB2'!F75</f>
        <v>0</v>
      </c>
      <c r="Y59" s="292">
        <f t="shared" si="3"/>
        <v>0</v>
      </c>
      <c r="Z59" s="293">
        <f>'SCB2'!H75</f>
        <v>0</v>
      </c>
    </row>
    <row r="60" spans="1:26" ht="18">
      <c r="A60" s="409">
        <f>'ตารางผ่อนวงเงินที่ 1'!A67</f>
        <v>3.2899999999999999E-2</v>
      </c>
      <c r="B60" s="406">
        <f t="shared" si="13"/>
        <v>2.704109589041096E-3</v>
      </c>
      <c r="C60" s="197">
        <f t="shared" si="0"/>
        <v>3</v>
      </c>
      <c r="D60" s="290">
        <v>33</v>
      </c>
      <c r="E60" s="300">
        <f>'ตารางผ่อนวงเงินที่ 1'!E67</f>
        <v>895172.15000000037</v>
      </c>
      <c r="F60" s="292">
        <f t="shared" si="4"/>
        <v>2420.64</v>
      </c>
      <c r="G60" s="292">
        <f t="shared" si="5"/>
        <v>4109.3600000000006</v>
      </c>
      <c r="H60" s="293">
        <f>'ตารางผ่อนวงเงินที่ 1'!H67</f>
        <v>6530</v>
      </c>
      <c r="J60" s="409">
        <f>GHB!A66</f>
        <v>5.2499999999999998E-2</v>
      </c>
      <c r="K60" s="406">
        <f t="shared" si="14"/>
        <v>4.3150684931506844E-3</v>
      </c>
      <c r="L60" s="197">
        <f t="shared" si="1"/>
        <v>3</v>
      </c>
      <c r="M60" s="290">
        <v>33</v>
      </c>
      <c r="N60" s="300">
        <f>GHB!E66</f>
        <v>2000310.340000001</v>
      </c>
      <c r="O60" s="292">
        <f>GHB!F66</f>
        <v>8631.48</v>
      </c>
      <c r="P60" s="292">
        <f>GHB!G66</f>
        <v>46068.520000000004</v>
      </c>
      <c r="Q60" s="293">
        <f>GHB!H66</f>
        <v>54700</v>
      </c>
      <c r="S60" s="409">
        <f>'SCB2'!A76</f>
        <v>6.7699999999999996E-2</v>
      </c>
      <c r="T60" s="406">
        <f t="shared" si="15"/>
        <v>5.5643835616438356E-3</v>
      </c>
      <c r="U60" s="197">
        <f t="shared" si="2"/>
        <v>4</v>
      </c>
      <c r="V60" s="290">
        <v>43</v>
      </c>
      <c r="W60" s="300">
        <f t="shared" si="8"/>
        <v>0</v>
      </c>
      <c r="X60" s="292">
        <f>'SCB2'!F76</f>
        <v>0</v>
      </c>
      <c r="Y60" s="292">
        <f t="shared" si="3"/>
        <v>0</v>
      </c>
      <c r="Z60" s="293">
        <f>'SCB2'!H76</f>
        <v>0</v>
      </c>
    </row>
    <row r="61" spans="1:26" ht="18">
      <c r="A61" s="409">
        <f>'ตารางผ่อนวงเงินที่ 1'!A68</f>
        <v>3.2899999999999999E-2</v>
      </c>
      <c r="B61" s="406">
        <f t="shared" si="13"/>
        <v>2.704109589041096E-3</v>
      </c>
      <c r="C61" s="197">
        <f t="shared" si="0"/>
        <v>3</v>
      </c>
      <c r="D61" s="290">
        <v>34</v>
      </c>
      <c r="E61" s="300">
        <f>'ตารางผ่อนวงเงินที่ 1'!E68</f>
        <v>891062.79000000039</v>
      </c>
      <c r="F61" s="292">
        <f t="shared" si="4"/>
        <v>2409.5300000000002</v>
      </c>
      <c r="G61" s="292">
        <f t="shared" si="5"/>
        <v>4120.4699999999993</v>
      </c>
      <c r="H61" s="293">
        <f>'ตารางผ่อนวงเงินที่ 1'!H68</f>
        <v>6530</v>
      </c>
      <c r="J61" s="409">
        <f>GHB!A67</f>
        <v>5.2499999999999998E-2</v>
      </c>
      <c r="K61" s="406">
        <f t="shared" si="14"/>
        <v>4.3150684931506844E-3</v>
      </c>
      <c r="L61" s="197">
        <f t="shared" si="1"/>
        <v>3</v>
      </c>
      <c r="M61" s="290">
        <v>34</v>
      </c>
      <c r="N61" s="300">
        <f>GHB!E67</f>
        <v>1954241.820000001</v>
      </c>
      <c r="O61" s="292">
        <f>GHB!F67</f>
        <v>8432.69</v>
      </c>
      <c r="P61" s="292">
        <f>GHB!G67</f>
        <v>46267.31</v>
      </c>
      <c r="Q61" s="293">
        <f>GHB!H67</f>
        <v>54700</v>
      </c>
      <c r="S61" s="409">
        <f>'SCB2'!A77</f>
        <v>6.7699999999999996E-2</v>
      </c>
      <c r="T61" s="406">
        <f t="shared" si="15"/>
        <v>5.5643835616438356E-3</v>
      </c>
      <c r="U61" s="197">
        <f t="shared" si="2"/>
        <v>4</v>
      </c>
      <c r="V61" s="290">
        <v>44</v>
      </c>
      <c r="W61" s="300">
        <f t="shared" si="8"/>
        <v>0</v>
      </c>
      <c r="X61" s="292">
        <f>'SCB2'!F77</f>
        <v>0</v>
      </c>
      <c r="Y61" s="292">
        <f t="shared" si="3"/>
        <v>0</v>
      </c>
      <c r="Z61" s="293">
        <f>'SCB2'!H77</f>
        <v>0</v>
      </c>
    </row>
    <row r="62" spans="1:26" ht="18">
      <c r="A62" s="409">
        <f>'ตารางผ่อนวงเงินที่ 1'!A69</f>
        <v>3.2899999999999999E-2</v>
      </c>
      <c r="B62" s="406">
        <f t="shared" si="13"/>
        <v>2.704109589041096E-3</v>
      </c>
      <c r="C62" s="197">
        <f t="shared" si="0"/>
        <v>3</v>
      </c>
      <c r="D62" s="290">
        <v>35</v>
      </c>
      <c r="E62" s="300">
        <f>'ตารางผ่อนวงเงินที่ 1'!E69</f>
        <v>886942.32000000041</v>
      </c>
      <c r="F62" s="292">
        <f t="shared" si="4"/>
        <v>2398.39</v>
      </c>
      <c r="G62" s="292">
        <f t="shared" si="5"/>
        <v>4131.6100000000006</v>
      </c>
      <c r="H62" s="293">
        <f>'ตารางผ่อนวงเงินที่ 1'!H69</f>
        <v>6530</v>
      </c>
      <c r="J62" s="409">
        <f>GHB!A68</f>
        <v>5.2499999999999998E-2</v>
      </c>
      <c r="K62" s="406">
        <f t="shared" si="14"/>
        <v>4.3150684931506844E-3</v>
      </c>
      <c r="L62" s="197">
        <f t="shared" si="1"/>
        <v>3</v>
      </c>
      <c r="M62" s="290">
        <v>35</v>
      </c>
      <c r="N62" s="300">
        <f>GHB!E68</f>
        <v>1907974.5100000009</v>
      </c>
      <c r="O62" s="292">
        <f>GHB!F68</f>
        <v>8233.0400000000009</v>
      </c>
      <c r="P62" s="292">
        <f>GHB!G68</f>
        <v>46466.96</v>
      </c>
      <c r="Q62" s="293">
        <f>GHB!H68</f>
        <v>54700</v>
      </c>
      <c r="S62" s="409">
        <f>'SCB2'!A78</f>
        <v>6.7699999999999996E-2</v>
      </c>
      <c r="T62" s="406">
        <f t="shared" si="15"/>
        <v>5.5643835616438356E-3</v>
      </c>
      <c r="U62" s="197">
        <f t="shared" si="2"/>
        <v>4</v>
      </c>
      <c r="V62" s="290">
        <v>45</v>
      </c>
      <c r="W62" s="300">
        <f t="shared" si="8"/>
        <v>0</v>
      </c>
      <c r="X62" s="292">
        <f>'SCB2'!F78</f>
        <v>0</v>
      </c>
      <c r="Y62" s="292">
        <f t="shared" si="3"/>
        <v>0</v>
      </c>
      <c r="Z62" s="293">
        <f>'SCB2'!H78</f>
        <v>0</v>
      </c>
    </row>
    <row r="63" spans="1:26" ht="18.75" thickBot="1">
      <c r="A63" s="410">
        <f>'ตารางผ่อนวงเงินที่ 1'!A70</f>
        <v>3.2899999999999999E-2</v>
      </c>
      <c r="B63" s="407">
        <f t="shared" si="13"/>
        <v>2.704109589041096E-3</v>
      </c>
      <c r="C63" s="223">
        <f t="shared" si="0"/>
        <v>3</v>
      </c>
      <c r="D63" s="304">
        <v>36</v>
      </c>
      <c r="E63" s="305">
        <f>'ตารางผ่อนวงเงินที่ 1'!E70</f>
        <v>882810.71000000043</v>
      </c>
      <c r="F63" s="306">
        <f t="shared" si="4"/>
        <v>2387.2199999999998</v>
      </c>
      <c r="G63" s="306">
        <f t="shared" si="5"/>
        <v>4142.7800000000007</v>
      </c>
      <c r="H63" s="307">
        <f>'ตารางผ่อนวงเงินที่ 1'!H70</f>
        <v>6530</v>
      </c>
      <c r="J63" s="410">
        <f>GHB!A69</f>
        <v>5.2499999999999998E-2</v>
      </c>
      <c r="K63" s="407">
        <f t="shared" si="14"/>
        <v>4.3150684931506844E-3</v>
      </c>
      <c r="L63" s="223">
        <f t="shared" si="1"/>
        <v>3</v>
      </c>
      <c r="M63" s="304">
        <v>36</v>
      </c>
      <c r="N63" s="305">
        <f>GHB!E69</f>
        <v>1861507.550000001</v>
      </c>
      <c r="O63" s="306">
        <f>GHB!F69</f>
        <v>8032.53</v>
      </c>
      <c r="P63" s="306">
        <f>GHB!G69</f>
        <v>46667.47</v>
      </c>
      <c r="Q63" s="307">
        <f>GHB!H69</f>
        <v>54700</v>
      </c>
      <c r="S63" s="409">
        <f>'SCB2'!A79</f>
        <v>6.7699999999999996E-2</v>
      </c>
      <c r="T63" s="406">
        <f t="shared" si="15"/>
        <v>5.5643835616438356E-3</v>
      </c>
      <c r="U63" s="197">
        <f t="shared" si="2"/>
        <v>4</v>
      </c>
      <c r="V63" s="290">
        <v>46</v>
      </c>
      <c r="W63" s="300">
        <f t="shared" si="8"/>
        <v>0</v>
      </c>
      <c r="X63" s="292">
        <f>'SCB2'!F79</f>
        <v>0</v>
      </c>
      <c r="Y63" s="292">
        <f t="shared" si="3"/>
        <v>0</v>
      </c>
      <c r="Z63" s="293">
        <f>'SCB2'!H79</f>
        <v>0</v>
      </c>
    </row>
    <row r="64" spans="1:26" ht="18">
      <c r="A64" s="411">
        <f>'ตารางผ่อนวงเงินที่ 1'!A71</f>
        <v>6.5250000000000002E-2</v>
      </c>
      <c r="B64" s="408">
        <f>A64/365*30</f>
        <v>5.3630136986301371E-3</v>
      </c>
      <c r="C64" s="252">
        <f t="shared" si="0"/>
        <v>4</v>
      </c>
      <c r="D64" s="313">
        <v>37</v>
      </c>
      <c r="E64" s="314">
        <f>'ตารางผ่อนวงเงินที่ 1'!E71</f>
        <v>878667.9300000004</v>
      </c>
      <c r="F64" s="315">
        <f t="shared" si="4"/>
        <v>4712.3100000000004</v>
      </c>
      <c r="G64" s="315">
        <f t="shared" si="5"/>
        <v>1817.6899999999996</v>
      </c>
      <c r="H64" s="316">
        <f>'ตารางผ่อนวงเงินที่ 1'!H71</f>
        <v>6530</v>
      </c>
      <c r="J64" s="411">
        <f>GHB!A70</f>
        <v>5.2499999999999998E-2</v>
      </c>
      <c r="K64" s="408">
        <f>J64/365*30</f>
        <v>4.3150684931506844E-3</v>
      </c>
      <c r="L64" s="252">
        <f t="shared" si="1"/>
        <v>4</v>
      </c>
      <c r="M64" s="313">
        <v>37</v>
      </c>
      <c r="N64" s="314">
        <f>GHB!E70</f>
        <v>1814840.080000001</v>
      </c>
      <c r="O64" s="315">
        <f>GHB!F70</f>
        <v>7831.16</v>
      </c>
      <c r="P64" s="315">
        <f>GHB!G70</f>
        <v>46868.84</v>
      </c>
      <c r="Q64" s="316">
        <f>GHB!H70</f>
        <v>54700</v>
      </c>
      <c r="S64" s="409">
        <f>'SCB2'!A80</f>
        <v>6.7699999999999996E-2</v>
      </c>
      <c r="T64" s="406">
        <f t="shared" si="15"/>
        <v>5.5643835616438356E-3</v>
      </c>
      <c r="U64" s="197">
        <f t="shared" si="2"/>
        <v>4</v>
      </c>
      <c r="V64" s="290">
        <v>47</v>
      </c>
      <c r="W64" s="300">
        <f t="shared" si="8"/>
        <v>0</v>
      </c>
      <c r="X64" s="292">
        <f>'SCB2'!F80</f>
        <v>0</v>
      </c>
      <c r="Y64" s="292">
        <f t="shared" si="3"/>
        <v>0</v>
      </c>
      <c r="Z64" s="293">
        <f>'SCB2'!H80</f>
        <v>0</v>
      </c>
    </row>
    <row r="65" spans="1:26" ht="18.75" thickBot="1">
      <c r="A65" s="409">
        <f>'ตารางผ่อนวงเงินที่ 1'!A72</f>
        <v>6.5250000000000002E-2</v>
      </c>
      <c r="B65" s="406">
        <f t="shared" ref="B65:B75" si="16">A65/365*30</f>
        <v>5.3630136986301371E-3</v>
      </c>
      <c r="C65" s="197">
        <f t="shared" si="0"/>
        <v>4</v>
      </c>
      <c r="D65" s="290">
        <v>38</v>
      </c>
      <c r="E65" s="300">
        <f>'ตารางผ่อนวงเงินที่ 1'!E72</f>
        <v>876850.24000000046</v>
      </c>
      <c r="F65" s="292">
        <f t="shared" si="4"/>
        <v>4702.5600000000004</v>
      </c>
      <c r="G65" s="292">
        <f t="shared" si="5"/>
        <v>1827.4399999999996</v>
      </c>
      <c r="H65" s="293">
        <f>'ตารางผ่อนวงเงินที่ 1'!H72</f>
        <v>6530</v>
      </c>
      <c r="J65" s="409">
        <f>GHB!A71</f>
        <v>5.2499999999999998E-2</v>
      </c>
      <c r="K65" s="406">
        <f t="shared" ref="K65:K75" si="17">J65/365*30</f>
        <v>4.3150684931506844E-3</v>
      </c>
      <c r="L65" s="197">
        <f t="shared" si="1"/>
        <v>4</v>
      </c>
      <c r="M65" s="290">
        <v>38</v>
      </c>
      <c r="N65" s="300">
        <f>GHB!E71</f>
        <v>1767971.2400000009</v>
      </c>
      <c r="O65" s="292">
        <f>GHB!F71</f>
        <v>7628.92</v>
      </c>
      <c r="P65" s="292">
        <f>GHB!G71</f>
        <v>47071.08</v>
      </c>
      <c r="Q65" s="293">
        <f>GHB!H71</f>
        <v>54700</v>
      </c>
      <c r="S65" s="410">
        <f>'SCB2'!A81</f>
        <v>6.7699999999999996E-2</v>
      </c>
      <c r="T65" s="407">
        <f t="shared" si="15"/>
        <v>5.5643835616438356E-3</v>
      </c>
      <c r="U65" s="223">
        <f t="shared" si="2"/>
        <v>4</v>
      </c>
      <c r="V65" s="304">
        <v>48</v>
      </c>
      <c r="W65" s="305">
        <f t="shared" si="8"/>
        <v>0</v>
      </c>
      <c r="X65" s="306">
        <f>'SCB2'!F81</f>
        <v>0</v>
      </c>
      <c r="Y65" s="306">
        <f t="shared" si="3"/>
        <v>0</v>
      </c>
      <c r="Z65" s="307">
        <f>'SCB2'!H81</f>
        <v>0</v>
      </c>
    </row>
    <row r="66" spans="1:26" ht="18">
      <c r="A66" s="409">
        <f>'ตารางผ่อนวงเงินที่ 1'!A73</f>
        <v>6.5250000000000002E-2</v>
      </c>
      <c r="B66" s="406">
        <f t="shared" si="16"/>
        <v>5.3630136986301371E-3</v>
      </c>
      <c r="C66" s="197">
        <f t="shared" si="0"/>
        <v>4</v>
      </c>
      <c r="D66" s="290">
        <v>39</v>
      </c>
      <c r="E66" s="300">
        <f>'ตารางผ่อนวงเงินที่ 1'!E73</f>
        <v>875022.80000000051</v>
      </c>
      <c r="F66" s="292">
        <f t="shared" si="4"/>
        <v>4692.76</v>
      </c>
      <c r="G66" s="292">
        <f t="shared" si="5"/>
        <v>1837.2399999999998</v>
      </c>
      <c r="H66" s="293">
        <f>'ตารางผ่อนวงเงินที่ 1'!H73</f>
        <v>6530</v>
      </c>
      <c r="J66" s="409">
        <f>GHB!A72</f>
        <v>5.2499999999999998E-2</v>
      </c>
      <c r="K66" s="406">
        <f t="shared" si="17"/>
        <v>4.3150684931506844E-3</v>
      </c>
      <c r="L66" s="197">
        <f t="shared" si="1"/>
        <v>4</v>
      </c>
      <c r="M66" s="290">
        <v>39</v>
      </c>
      <c r="N66" s="300">
        <f>GHB!E72</f>
        <v>1720900.1600000008</v>
      </c>
      <c r="O66" s="292">
        <f>GHB!F72</f>
        <v>7425.8</v>
      </c>
      <c r="P66" s="292">
        <f>GHB!G72</f>
        <v>47274.2</v>
      </c>
      <c r="Q66" s="293">
        <f>GHB!H72</f>
        <v>54700</v>
      </c>
      <c r="S66" s="411">
        <f>'SCB2'!A82</f>
        <v>6.7699999999999996E-2</v>
      </c>
      <c r="T66" s="408">
        <f>S66/365*30</f>
        <v>5.5643835616438356E-3</v>
      </c>
      <c r="U66" s="252">
        <f t="shared" si="2"/>
        <v>5</v>
      </c>
      <c r="V66" s="313">
        <v>49</v>
      </c>
      <c r="W66" s="314">
        <f t="shared" si="8"/>
        <v>0</v>
      </c>
      <c r="X66" s="315">
        <f>'SCB2'!F82</f>
        <v>0</v>
      </c>
      <c r="Y66" s="315">
        <f t="shared" si="3"/>
        <v>0</v>
      </c>
      <c r="Z66" s="316">
        <f>'SCB2'!H82</f>
        <v>0</v>
      </c>
    </row>
    <row r="67" spans="1:26" ht="18">
      <c r="A67" s="409">
        <f>'ตารางผ่อนวงเงินที่ 1'!A74</f>
        <v>6.5250000000000002E-2</v>
      </c>
      <c r="B67" s="406">
        <f t="shared" si="16"/>
        <v>5.3630136986301371E-3</v>
      </c>
      <c r="C67" s="197">
        <f t="shared" si="0"/>
        <v>4</v>
      </c>
      <c r="D67" s="290">
        <v>40</v>
      </c>
      <c r="E67" s="300">
        <f>'ตารางผ่อนวงเงินที่ 1'!E74</f>
        <v>873185.56000000052</v>
      </c>
      <c r="F67" s="292">
        <f t="shared" si="4"/>
        <v>4682.91</v>
      </c>
      <c r="G67" s="292">
        <f t="shared" si="5"/>
        <v>1847.0900000000001</v>
      </c>
      <c r="H67" s="293">
        <f>'ตารางผ่อนวงเงินที่ 1'!H74</f>
        <v>6530</v>
      </c>
      <c r="J67" s="409">
        <f>GHB!A73</f>
        <v>5.2499999999999998E-2</v>
      </c>
      <c r="K67" s="406">
        <f t="shared" si="17"/>
        <v>4.3150684931506844E-3</v>
      </c>
      <c r="L67" s="197">
        <f t="shared" si="1"/>
        <v>4</v>
      </c>
      <c r="M67" s="290">
        <v>40</v>
      </c>
      <c r="N67" s="300">
        <f>GHB!E73</f>
        <v>1673625.9600000009</v>
      </c>
      <c r="O67" s="292">
        <f>GHB!F73</f>
        <v>7221.81</v>
      </c>
      <c r="P67" s="292">
        <f>GHB!G73</f>
        <v>47478.19</v>
      </c>
      <c r="Q67" s="293">
        <f>GHB!H73</f>
        <v>54700</v>
      </c>
      <c r="S67" s="409">
        <f>'SCB2'!A83</f>
        <v>6.7699999999999996E-2</v>
      </c>
      <c r="T67" s="406">
        <f t="shared" ref="T67:T77" si="18">S67/365*30</f>
        <v>5.5643835616438356E-3</v>
      </c>
      <c r="U67" s="197">
        <f t="shared" si="2"/>
        <v>5</v>
      </c>
      <c r="V67" s="290">
        <v>50</v>
      </c>
      <c r="W67" s="300">
        <f t="shared" si="8"/>
        <v>0</v>
      </c>
      <c r="X67" s="292">
        <f>'SCB2'!F83</f>
        <v>0</v>
      </c>
      <c r="Y67" s="292">
        <f t="shared" si="3"/>
        <v>0</v>
      </c>
      <c r="Z67" s="293">
        <f>'SCB2'!H83</f>
        <v>0</v>
      </c>
    </row>
    <row r="68" spans="1:26" ht="18">
      <c r="A68" s="409">
        <f>'ตารางผ่อนวงเงินที่ 1'!A75</f>
        <v>6.5250000000000002E-2</v>
      </c>
      <c r="B68" s="406">
        <f t="shared" si="16"/>
        <v>5.3630136986301371E-3</v>
      </c>
      <c r="C68" s="197">
        <f t="shared" si="0"/>
        <v>4</v>
      </c>
      <c r="D68" s="290">
        <v>41</v>
      </c>
      <c r="E68" s="300">
        <f>'ตารางผ่อนวงเงินที่ 1'!E75</f>
        <v>871338.47000000055</v>
      </c>
      <c r="F68" s="292">
        <f t="shared" si="4"/>
        <v>4673</v>
      </c>
      <c r="G68" s="292">
        <f t="shared" si="5"/>
        <v>1857</v>
      </c>
      <c r="H68" s="293">
        <f>'ตารางผ่อนวงเงินที่ 1'!H75</f>
        <v>6530</v>
      </c>
      <c r="J68" s="409">
        <f>GHB!A74</f>
        <v>5.2499999999999998E-2</v>
      </c>
      <c r="K68" s="406">
        <f t="shared" si="17"/>
        <v>4.3150684931506844E-3</v>
      </c>
      <c r="L68" s="197">
        <f t="shared" si="1"/>
        <v>4</v>
      </c>
      <c r="M68" s="290">
        <v>41</v>
      </c>
      <c r="N68" s="300">
        <f>GHB!E74</f>
        <v>1626147.7700000009</v>
      </c>
      <c r="O68" s="292">
        <f>GHB!F74</f>
        <v>7016.94</v>
      </c>
      <c r="P68" s="292">
        <f>GHB!G74</f>
        <v>47683.06</v>
      </c>
      <c r="Q68" s="293">
        <f>GHB!H74</f>
        <v>54700</v>
      </c>
      <c r="S68" s="409">
        <f>'SCB2'!A84</f>
        <v>6.7699999999999996E-2</v>
      </c>
      <c r="T68" s="406">
        <f t="shared" si="18"/>
        <v>5.5643835616438356E-3</v>
      </c>
      <c r="U68" s="197">
        <f t="shared" si="2"/>
        <v>5</v>
      </c>
      <c r="V68" s="290">
        <v>51</v>
      </c>
      <c r="W68" s="300">
        <f t="shared" si="8"/>
        <v>0</v>
      </c>
      <c r="X68" s="292">
        <f>'SCB2'!F84</f>
        <v>0</v>
      </c>
      <c r="Y68" s="292">
        <f t="shared" si="3"/>
        <v>0</v>
      </c>
      <c r="Z68" s="293">
        <f>'SCB2'!H84</f>
        <v>0</v>
      </c>
    </row>
    <row r="69" spans="1:26" ht="18">
      <c r="A69" s="409">
        <f>'ตารางผ่อนวงเงินที่ 1'!A76</f>
        <v>6.5250000000000002E-2</v>
      </c>
      <c r="B69" s="406">
        <f t="shared" si="16"/>
        <v>5.3630136986301371E-3</v>
      </c>
      <c r="C69" s="197">
        <f t="shared" si="0"/>
        <v>4</v>
      </c>
      <c r="D69" s="290">
        <v>42</v>
      </c>
      <c r="E69" s="300">
        <f>'ตารางผ่อนวงเงินที่ 1'!E76</f>
        <v>869481.47000000055</v>
      </c>
      <c r="F69" s="292">
        <f t="shared" si="4"/>
        <v>4663.04</v>
      </c>
      <c r="G69" s="292">
        <f t="shared" si="5"/>
        <v>1866.96</v>
      </c>
      <c r="H69" s="293">
        <f>'ตารางผ่อนวงเงินที่ 1'!H76</f>
        <v>6530</v>
      </c>
      <c r="J69" s="409">
        <f>GHB!A75</f>
        <v>5.2499999999999998E-2</v>
      </c>
      <c r="K69" s="406">
        <f t="shared" si="17"/>
        <v>4.3150684931506844E-3</v>
      </c>
      <c r="L69" s="197">
        <f t="shared" si="1"/>
        <v>4</v>
      </c>
      <c r="M69" s="290">
        <v>42</v>
      </c>
      <c r="N69" s="300">
        <f>GHB!E75</f>
        <v>1578464.7100000009</v>
      </c>
      <c r="O69" s="292">
        <f>GHB!F75</f>
        <v>6811.18</v>
      </c>
      <c r="P69" s="292">
        <f>GHB!G75</f>
        <v>47888.82</v>
      </c>
      <c r="Q69" s="293">
        <f>GHB!H75</f>
        <v>54700</v>
      </c>
      <c r="S69" s="409">
        <f>'SCB2'!A85</f>
        <v>6.7699999999999996E-2</v>
      </c>
      <c r="T69" s="406">
        <f t="shared" si="18"/>
        <v>5.5643835616438356E-3</v>
      </c>
      <c r="U69" s="197">
        <f t="shared" si="2"/>
        <v>5</v>
      </c>
      <c r="V69" s="290">
        <v>52</v>
      </c>
      <c r="W69" s="300">
        <f t="shared" si="8"/>
        <v>0</v>
      </c>
      <c r="X69" s="292">
        <f>'SCB2'!F85</f>
        <v>0</v>
      </c>
      <c r="Y69" s="292">
        <f t="shared" si="3"/>
        <v>0</v>
      </c>
      <c r="Z69" s="293">
        <f>'SCB2'!H85</f>
        <v>0</v>
      </c>
    </row>
    <row r="70" spans="1:26" ht="18">
      <c r="A70" s="409">
        <f>'ตารางผ่อนวงเงินที่ 1'!A77</f>
        <v>6.5250000000000002E-2</v>
      </c>
      <c r="B70" s="406">
        <f t="shared" si="16"/>
        <v>5.3630136986301371E-3</v>
      </c>
      <c r="C70" s="197">
        <f t="shared" si="0"/>
        <v>4</v>
      </c>
      <c r="D70" s="290">
        <v>43</v>
      </c>
      <c r="E70" s="300">
        <f>'ตารางผ่อนวงเงินที่ 1'!E77</f>
        <v>867614.51000000059</v>
      </c>
      <c r="F70" s="292">
        <f t="shared" si="4"/>
        <v>4653.03</v>
      </c>
      <c r="G70" s="292">
        <f t="shared" si="5"/>
        <v>1876.9700000000003</v>
      </c>
      <c r="H70" s="293">
        <f>'ตารางผ่อนวงเงินที่ 1'!H77</f>
        <v>6530</v>
      </c>
      <c r="J70" s="409">
        <f>GHB!A76</f>
        <v>5.2499999999999998E-2</v>
      </c>
      <c r="K70" s="406">
        <f t="shared" si="17"/>
        <v>4.3150684931506844E-3</v>
      </c>
      <c r="L70" s="197">
        <f t="shared" si="1"/>
        <v>4</v>
      </c>
      <c r="M70" s="290">
        <v>43</v>
      </c>
      <c r="N70" s="300">
        <f>GHB!E76</f>
        <v>1530575.8900000008</v>
      </c>
      <c r="O70" s="292">
        <f>GHB!F76</f>
        <v>6604.54</v>
      </c>
      <c r="P70" s="292">
        <f>GHB!G76</f>
        <v>48095.46</v>
      </c>
      <c r="Q70" s="293">
        <f>GHB!H76</f>
        <v>54700</v>
      </c>
      <c r="S70" s="409">
        <f>'SCB2'!A86</f>
        <v>6.7699999999999996E-2</v>
      </c>
      <c r="T70" s="406">
        <f t="shared" si="18"/>
        <v>5.5643835616438356E-3</v>
      </c>
      <c r="U70" s="197">
        <f t="shared" si="2"/>
        <v>5</v>
      </c>
      <c r="V70" s="290">
        <v>53</v>
      </c>
      <c r="W70" s="300">
        <f t="shared" si="8"/>
        <v>0</v>
      </c>
      <c r="X70" s="292">
        <f>'SCB2'!F86</f>
        <v>0</v>
      </c>
      <c r="Y70" s="292">
        <f t="shared" si="3"/>
        <v>0</v>
      </c>
      <c r="Z70" s="293">
        <f>'SCB2'!H86</f>
        <v>0</v>
      </c>
    </row>
    <row r="71" spans="1:26" ht="18">
      <c r="A71" s="409">
        <f>'ตารางผ่อนวงเงินที่ 1'!A78</f>
        <v>6.5250000000000002E-2</v>
      </c>
      <c r="B71" s="406">
        <f t="shared" si="16"/>
        <v>5.3630136986301371E-3</v>
      </c>
      <c r="C71" s="197">
        <f t="shared" si="0"/>
        <v>4</v>
      </c>
      <c r="D71" s="290">
        <v>44</v>
      </c>
      <c r="E71" s="300">
        <f>'ตารางผ่อนวงเงินที่ 1'!E78</f>
        <v>865737.54000000062</v>
      </c>
      <c r="F71" s="292">
        <f t="shared" si="4"/>
        <v>4642.96</v>
      </c>
      <c r="G71" s="292">
        <f t="shared" si="5"/>
        <v>1887.04</v>
      </c>
      <c r="H71" s="293">
        <f>'ตารางผ่อนวงเงินที่ 1'!H78</f>
        <v>6530</v>
      </c>
      <c r="J71" s="409">
        <f>GHB!A77</f>
        <v>5.2499999999999998E-2</v>
      </c>
      <c r="K71" s="406">
        <f t="shared" si="17"/>
        <v>4.3150684931506844E-3</v>
      </c>
      <c r="L71" s="197">
        <f t="shared" si="1"/>
        <v>4</v>
      </c>
      <c r="M71" s="290">
        <v>44</v>
      </c>
      <c r="N71" s="300">
        <f>GHB!E77</f>
        <v>1482480.4300000009</v>
      </c>
      <c r="O71" s="292">
        <f>GHB!F77</f>
        <v>6397</v>
      </c>
      <c r="P71" s="292">
        <f>GHB!G77</f>
        <v>48303</v>
      </c>
      <c r="Q71" s="293">
        <f>GHB!H77</f>
        <v>54700</v>
      </c>
      <c r="S71" s="409">
        <f>'SCB2'!A87</f>
        <v>6.7699999999999996E-2</v>
      </c>
      <c r="T71" s="406">
        <f t="shared" si="18"/>
        <v>5.5643835616438356E-3</v>
      </c>
      <c r="U71" s="197">
        <f t="shared" si="2"/>
        <v>5</v>
      </c>
      <c r="V71" s="290">
        <v>54</v>
      </c>
      <c r="W71" s="300">
        <f t="shared" si="8"/>
        <v>0</v>
      </c>
      <c r="X71" s="292">
        <f>'SCB2'!F87</f>
        <v>0</v>
      </c>
      <c r="Y71" s="292">
        <f t="shared" si="3"/>
        <v>0</v>
      </c>
      <c r="Z71" s="293">
        <f>'SCB2'!H87</f>
        <v>0</v>
      </c>
    </row>
    <row r="72" spans="1:26" ht="18">
      <c r="A72" s="409">
        <f>'ตารางผ่อนวงเงินที่ 1'!A79</f>
        <v>6.5250000000000002E-2</v>
      </c>
      <c r="B72" s="406">
        <f t="shared" si="16"/>
        <v>5.3630136986301371E-3</v>
      </c>
      <c r="C72" s="197">
        <f t="shared" si="0"/>
        <v>4</v>
      </c>
      <c r="D72" s="290">
        <v>45</v>
      </c>
      <c r="E72" s="300">
        <f>'ตารางผ่อนวงเงินที่ 1'!E79</f>
        <v>863850.50000000058</v>
      </c>
      <c r="F72" s="292">
        <f t="shared" si="4"/>
        <v>4632.84</v>
      </c>
      <c r="G72" s="292">
        <f t="shared" si="5"/>
        <v>1897.1599999999999</v>
      </c>
      <c r="H72" s="293">
        <f>'ตารางผ่อนวงเงินที่ 1'!H79</f>
        <v>6530</v>
      </c>
      <c r="J72" s="409">
        <f>GHB!A78</f>
        <v>5.2499999999999998E-2</v>
      </c>
      <c r="K72" s="406">
        <f t="shared" si="17"/>
        <v>4.3150684931506844E-3</v>
      </c>
      <c r="L72" s="197">
        <f t="shared" si="1"/>
        <v>4</v>
      </c>
      <c r="M72" s="290">
        <v>45</v>
      </c>
      <c r="N72" s="300">
        <f>GHB!E78</f>
        <v>1434177.4300000009</v>
      </c>
      <c r="O72" s="292">
        <f>GHB!F78</f>
        <v>6188.57</v>
      </c>
      <c r="P72" s="292">
        <f>GHB!G78</f>
        <v>48511.43</v>
      </c>
      <c r="Q72" s="293">
        <f>GHB!H78</f>
        <v>54700</v>
      </c>
      <c r="S72" s="409">
        <f>'SCB2'!A88</f>
        <v>6.7699999999999996E-2</v>
      </c>
      <c r="T72" s="406">
        <f t="shared" si="18"/>
        <v>5.5643835616438356E-3</v>
      </c>
      <c r="U72" s="197">
        <f t="shared" si="2"/>
        <v>5</v>
      </c>
      <c r="V72" s="290">
        <v>55</v>
      </c>
      <c r="W72" s="300">
        <f t="shared" si="8"/>
        <v>0</v>
      </c>
      <c r="X72" s="292">
        <f>'SCB2'!F88</f>
        <v>0</v>
      </c>
      <c r="Y72" s="292">
        <f t="shared" si="3"/>
        <v>0</v>
      </c>
      <c r="Z72" s="293">
        <f>'SCB2'!H88</f>
        <v>0</v>
      </c>
    </row>
    <row r="73" spans="1:26" ht="18">
      <c r="A73" s="409">
        <f>'ตารางผ่อนวงเงินที่ 1'!A80</f>
        <v>6.5250000000000002E-2</v>
      </c>
      <c r="B73" s="406">
        <f t="shared" si="16"/>
        <v>5.3630136986301371E-3</v>
      </c>
      <c r="C73" s="197">
        <f t="shared" si="0"/>
        <v>4</v>
      </c>
      <c r="D73" s="290">
        <v>46</v>
      </c>
      <c r="E73" s="300">
        <f>'ตารางผ่อนวงเงินที่ 1'!E80</f>
        <v>861953.34000000055</v>
      </c>
      <c r="F73" s="292">
        <f t="shared" si="4"/>
        <v>4622.67</v>
      </c>
      <c r="G73" s="292">
        <f t="shared" si="5"/>
        <v>1907.33</v>
      </c>
      <c r="H73" s="293">
        <f>'ตารางผ่อนวงเงินที่ 1'!H80</f>
        <v>6530</v>
      </c>
      <c r="J73" s="409">
        <f>GHB!A79</f>
        <v>5.2499999999999998E-2</v>
      </c>
      <c r="K73" s="406">
        <f t="shared" si="17"/>
        <v>4.3150684931506844E-3</v>
      </c>
      <c r="L73" s="197">
        <f t="shared" si="1"/>
        <v>4</v>
      </c>
      <c r="M73" s="290">
        <v>46</v>
      </c>
      <c r="N73" s="300">
        <f>GHB!E79</f>
        <v>1385666.0000000009</v>
      </c>
      <c r="O73" s="292">
        <f>GHB!F79</f>
        <v>5979.24</v>
      </c>
      <c r="P73" s="292">
        <f>GHB!G79</f>
        <v>48720.76</v>
      </c>
      <c r="Q73" s="293">
        <f>GHB!H79</f>
        <v>54700</v>
      </c>
      <c r="S73" s="409">
        <f>'SCB2'!A89</f>
        <v>6.7699999999999996E-2</v>
      </c>
      <c r="T73" s="406">
        <f t="shared" si="18"/>
        <v>5.5643835616438356E-3</v>
      </c>
      <c r="U73" s="197">
        <f t="shared" si="2"/>
        <v>5</v>
      </c>
      <c r="V73" s="290">
        <v>56</v>
      </c>
      <c r="W73" s="300">
        <f t="shared" si="8"/>
        <v>0</v>
      </c>
      <c r="X73" s="292">
        <f>'SCB2'!F89</f>
        <v>0</v>
      </c>
      <c r="Y73" s="292">
        <f t="shared" si="3"/>
        <v>0</v>
      </c>
      <c r="Z73" s="293">
        <f>'SCB2'!H89</f>
        <v>0</v>
      </c>
    </row>
    <row r="74" spans="1:26" ht="18">
      <c r="A74" s="409">
        <f>'ตารางผ่อนวงเงินที่ 1'!A81</f>
        <v>6.5250000000000002E-2</v>
      </c>
      <c r="B74" s="406">
        <f t="shared" si="16"/>
        <v>5.3630136986301371E-3</v>
      </c>
      <c r="C74" s="197">
        <f t="shared" si="0"/>
        <v>4</v>
      </c>
      <c r="D74" s="290">
        <v>47</v>
      </c>
      <c r="E74" s="300">
        <f>'ตารางผ่อนวงเงินที่ 1'!E81</f>
        <v>860046.01000000059</v>
      </c>
      <c r="F74" s="292">
        <f t="shared" si="4"/>
        <v>4612.4399999999996</v>
      </c>
      <c r="G74" s="292">
        <f t="shared" si="5"/>
        <v>1917.5600000000004</v>
      </c>
      <c r="H74" s="293">
        <f>'ตารางผ่อนวงเงินที่ 1'!H81</f>
        <v>6530</v>
      </c>
      <c r="J74" s="409">
        <f>GHB!A80</f>
        <v>5.2499999999999998E-2</v>
      </c>
      <c r="K74" s="406">
        <f t="shared" si="17"/>
        <v>4.3150684931506844E-3</v>
      </c>
      <c r="L74" s="197">
        <f t="shared" si="1"/>
        <v>4</v>
      </c>
      <c r="M74" s="290">
        <v>47</v>
      </c>
      <c r="N74" s="300">
        <f>GHB!E80</f>
        <v>1336945.2400000009</v>
      </c>
      <c r="O74" s="292">
        <f>GHB!F80</f>
        <v>5769.01</v>
      </c>
      <c r="P74" s="292">
        <f>GHB!G80</f>
        <v>48930.99</v>
      </c>
      <c r="Q74" s="293">
        <f>GHB!H80</f>
        <v>54700</v>
      </c>
      <c r="S74" s="409">
        <f>'SCB2'!A90</f>
        <v>6.7699999999999996E-2</v>
      </c>
      <c r="T74" s="406">
        <f t="shared" si="18"/>
        <v>5.5643835616438356E-3</v>
      </c>
      <c r="U74" s="197">
        <f t="shared" si="2"/>
        <v>5</v>
      </c>
      <c r="V74" s="290">
        <v>57</v>
      </c>
      <c r="W74" s="300">
        <f t="shared" si="8"/>
        <v>0</v>
      </c>
      <c r="X74" s="292">
        <f>'SCB2'!F90</f>
        <v>0</v>
      </c>
      <c r="Y74" s="292">
        <f t="shared" si="3"/>
        <v>0</v>
      </c>
      <c r="Z74" s="293">
        <f>'SCB2'!H90</f>
        <v>0</v>
      </c>
    </row>
    <row r="75" spans="1:26" ht="18.75" thickBot="1">
      <c r="A75" s="410">
        <f>'ตารางผ่อนวงเงินที่ 1'!A82</f>
        <v>6.5250000000000002E-2</v>
      </c>
      <c r="B75" s="407">
        <f t="shared" si="16"/>
        <v>5.3630136986301371E-3</v>
      </c>
      <c r="C75" s="223">
        <f t="shared" si="0"/>
        <v>4</v>
      </c>
      <c r="D75" s="304">
        <v>48</v>
      </c>
      <c r="E75" s="305">
        <f>'ตารางผ่อนวงเงินที่ 1'!E82</f>
        <v>858128.45000000054</v>
      </c>
      <c r="F75" s="306">
        <f t="shared" si="4"/>
        <v>4602.1499999999996</v>
      </c>
      <c r="G75" s="306">
        <f t="shared" si="5"/>
        <v>1927.8500000000004</v>
      </c>
      <c r="H75" s="307">
        <f>'ตารางผ่อนวงเงินที่ 1'!H82</f>
        <v>6530</v>
      </c>
      <c r="J75" s="410">
        <f>GHB!A81</f>
        <v>5.2499999999999998E-2</v>
      </c>
      <c r="K75" s="407">
        <f t="shared" si="17"/>
        <v>4.3150684931506844E-3</v>
      </c>
      <c r="L75" s="223">
        <f t="shared" si="1"/>
        <v>4</v>
      </c>
      <c r="M75" s="304">
        <v>48</v>
      </c>
      <c r="N75" s="305">
        <f>GHB!E81</f>
        <v>1288014.2500000009</v>
      </c>
      <c r="O75" s="306">
        <f>GHB!F81</f>
        <v>5557.87</v>
      </c>
      <c r="P75" s="306">
        <f>GHB!G81</f>
        <v>49142.13</v>
      </c>
      <c r="Q75" s="307">
        <f>GHB!H81</f>
        <v>54700</v>
      </c>
      <c r="S75" s="409">
        <f>'SCB2'!A91</f>
        <v>6.7699999999999996E-2</v>
      </c>
      <c r="T75" s="406">
        <f t="shared" si="18"/>
        <v>5.5643835616438356E-3</v>
      </c>
      <c r="U75" s="197">
        <f t="shared" si="2"/>
        <v>5</v>
      </c>
      <c r="V75" s="290">
        <v>58</v>
      </c>
      <c r="W75" s="300">
        <f t="shared" si="8"/>
        <v>0</v>
      </c>
      <c r="X75" s="292">
        <f>'SCB2'!F91</f>
        <v>0</v>
      </c>
      <c r="Y75" s="292">
        <f t="shared" si="3"/>
        <v>0</v>
      </c>
      <c r="Z75" s="293">
        <f>'SCB2'!H91</f>
        <v>0</v>
      </c>
    </row>
    <row r="76" spans="1:26" ht="18">
      <c r="A76" s="411">
        <f>'ตารางผ่อนวงเงินที่ 1'!A83</f>
        <v>6.5250000000000002E-2</v>
      </c>
      <c r="B76" s="408">
        <f>A76/365*30</f>
        <v>5.3630136986301371E-3</v>
      </c>
      <c r="C76" s="252">
        <f t="shared" si="0"/>
        <v>5</v>
      </c>
      <c r="D76" s="313">
        <v>49</v>
      </c>
      <c r="E76" s="314">
        <f>'ตารางผ่อนวงเงินที่ 1'!E83</f>
        <v>856200.60000000056</v>
      </c>
      <c r="F76" s="315">
        <f t="shared" si="4"/>
        <v>4591.82</v>
      </c>
      <c r="G76" s="315">
        <f t="shared" si="5"/>
        <v>1938.1800000000003</v>
      </c>
      <c r="H76" s="316">
        <f>'ตารางผ่อนวงเงินที่ 1'!H83</f>
        <v>6530</v>
      </c>
      <c r="J76" s="411">
        <f>GHB!A82</f>
        <v>5.2499999999999998E-2</v>
      </c>
      <c r="K76" s="408">
        <f>J76/365*30</f>
        <v>4.3150684931506844E-3</v>
      </c>
      <c r="L76" s="252">
        <f t="shared" si="1"/>
        <v>5</v>
      </c>
      <c r="M76" s="313">
        <v>49</v>
      </c>
      <c r="N76" s="314">
        <f>GHB!E82</f>
        <v>1238872.120000001</v>
      </c>
      <c r="O76" s="315">
        <f>GHB!F82</f>
        <v>5345.82</v>
      </c>
      <c r="P76" s="315">
        <f>GHB!G82</f>
        <v>49354.18</v>
      </c>
      <c r="Q76" s="316">
        <f>GHB!H82</f>
        <v>54700</v>
      </c>
      <c r="S76" s="409">
        <f>'SCB2'!A92</f>
        <v>6.7699999999999996E-2</v>
      </c>
      <c r="T76" s="406">
        <f t="shared" si="18"/>
        <v>5.5643835616438356E-3</v>
      </c>
      <c r="U76" s="197">
        <f t="shared" si="2"/>
        <v>5</v>
      </c>
      <c r="V76" s="290">
        <v>59</v>
      </c>
      <c r="W76" s="300">
        <f t="shared" si="8"/>
        <v>0</v>
      </c>
      <c r="X76" s="292">
        <f>'SCB2'!F92</f>
        <v>0</v>
      </c>
      <c r="Y76" s="292">
        <f t="shared" si="3"/>
        <v>0</v>
      </c>
      <c r="Z76" s="293">
        <f>'SCB2'!H92</f>
        <v>0</v>
      </c>
    </row>
    <row r="77" spans="1:26" ht="18.75" thickBot="1">
      <c r="A77" s="409">
        <f>'ตารางผ่อนวงเงินที่ 1'!A84</f>
        <v>6.5250000000000002E-2</v>
      </c>
      <c r="B77" s="406">
        <f t="shared" ref="B77:B87" si="19">A77/365*30</f>
        <v>5.3630136986301371E-3</v>
      </c>
      <c r="C77" s="197">
        <f t="shared" si="0"/>
        <v>5</v>
      </c>
      <c r="D77" s="290">
        <v>50</v>
      </c>
      <c r="E77" s="300">
        <f>'ตารางผ่อนวงเงินที่ 1'!E84</f>
        <v>854262.42000000051</v>
      </c>
      <c r="F77" s="292">
        <f t="shared" si="4"/>
        <v>4581.42</v>
      </c>
      <c r="G77" s="292">
        <f t="shared" si="5"/>
        <v>1948.58</v>
      </c>
      <c r="H77" s="293">
        <f>'ตารางผ่อนวงเงินที่ 1'!H84</f>
        <v>6530</v>
      </c>
      <c r="J77" s="409">
        <f>GHB!A83</f>
        <v>5.2499999999999998E-2</v>
      </c>
      <c r="K77" s="406">
        <f t="shared" ref="K77:K87" si="20">J77/365*30</f>
        <v>4.3150684931506844E-3</v>
      </c>
      <c r="L77" s="197">
        <f t="shared" si="1"/>
        <v>5</v>
      </c>
      <c r="M77" s="290">
        <v>50</v>
      </c>
      <c r="N77" s="300">
        <f>GHB!E83</f>
        <v>1189517.9400000011</v>
      </c>
      <c r="O77" s="292">
        <f>GHB!F83</f>
        <v>5132.8500000000004</v>
      </c>
      <c r="P77" s="292">
        <f>GHB!G83</f>
        <v>49567.15</v>
      </c>
      <c r="Q77" s="293">
        <f>GHB!H83</f>
        <v>54700</v>
      </c>
      <c r="S77" s="410">
        <f>'SCB2'!A93</f>
        <v>6.7699999999999996E-2</v>
      </c>
      <c r="T77" s="407">
        <f t="shared" si="18"/>
        <v>5.5643835616438356E-3</v>
      </c>
      <c r="U77" s="223">
        <f t="shared" si="2"/>
        <v>5</v>
      </c>
      <c r="V77" s="304">
        <v>60</v>
      </c>
      <c r="W77" s="305">
        <f t="shared" si="8"/>
        <v>0</v>
      </c>
      <c r="X77" s="306">
        <f>'SCB2'!F93</f>
        <v>0</v>
      </c>
      <c r="Y77" s="306">
        <f t="shared" si="3"/>
        <v>0</v>
      </c>
      <c r="Z77" s="307">
        <f>'SCB2'!H93</f>
        <v>0</v>
      </c>
    </row>
    <row r="78" spans="1:26" ht="18">
      <c r="A78" s="409">
        <f>'ตารางผ่อนวงเงินที่ 1'!A85</f>
        <v>6.5250000000000002E-2</v>
      </c>
      <c r="B78" s="406">
        <f t="shared" si="19"/>
        <v>5.3630136986301371E-3</v>
      </c>
      <c r="C78" s="197">
        <f t="shared" si="0"/>
        <v>5</v>
      </c>
      <c r="D78" s="290">
        <v>51</v>
      </c>
      <c r="E78" s="300">
        <f>'ตารางผ่อนวงเงินที่ 1'!E85</f>
        <v>852313.84000000055</v>
      </c>
      <c r="F78" s="292">
        <f t="shared" si="4"/>
        <v>4570.97</v>
      </c>
      <c r="G78" s="292">
        <f t="shared" si="5"/>
        <v>1959.0299999999997</v>
      </c>
      <c r="H78" s="293">
        <f>'ตารางผ่อนวงเงินที่ 1'!H85</f>
        <v>6530</v>
      </c>
      <c r="J78" s="409">
        <f>GHB!A84</f>
        <v>5.2499999999999998E-2</v>
      </c>
      <c r="K78" s="406">
        <f t="shared" si="20"/>
        <v>4.3150684931506844E-3</v>
      </c>
      <c r="L78" s="197">
        <f t="shared" si="1"/>
        <v>5</v>
      </c>
      <c r="M78" s="290">
        <v>51</v>
      </c>
      <c r="N78" s="300">
        <f>GHB!E84</f>
        <v>1139950.7900000012</v>
      </c>
      <c r="O78" s="292">
        <f>GHB!F84</f>
        <v>4918.97</v>
      </c>
      <c r="P78" s="292">
        <f>GHB!G84</f>
        <v>49781.03</v>
      </c>
      <c r="Q78" s="293">
        <f>GHB!H84</f>
        <v>54700</v>
      </c>
      <c r="S78" s="411">
        <f>'SCB2'!A94</f>
        <v>6.7699999999999996E-2</v>
      </c>
      <c r="T78" s="408">
        <f>S78/365*30</f>
        <v>5.5643835616438356E-3</v>
      </c>
      <c r="U78" s="252">
        <f t="shared" si="2"/>
        <v>6</v>
      </c>
      <c r="V78" s="313">
        <v>61</v>
      </c>
      <c r="W78" s="314">
        <f t="shared" si="8"/>
        <v>0</v>
      </c>
      <c r="X78" s="315">
        <f>'SCB2'!F94</f>
        <v>0</v>
      </c>
      <c r="Y78" s="315">
        <f t="shared" si="3"/>
        <v>0</v>
      </c>
      <c r="Z78" s="316">
        <f>'SCB2'!H94</f>
        <v>0</v>
      </c>
    </row>
    <row r="79" spans="1:26" ht="18">
      <c r="A79" s="409">
        <f>'ตารางผ่อนวงเงินที่ 1'!A86</f>
        <v>6.5250000000000002E-2</v>
      </c>
      <c r="B79" s="406">
        <f t="shared" si="19"/>
        <v>5.3630136986301371E-3</v>
      </c>
      <c r="C79" s="197">
        <f t="shared" si="0"/>
        <v>5</v>
      </c>
      <c r="D79" s="290">
        <v>52</v>
      </c>
      <c r="E79" s="300">
        <f>'ตารางผ่อนวงเงินที่ 1'!E86</f>
        <v>850354.81000000052</v>
      </c>
      <c r="F79" s="292">
        <f t="shared" si="4"/>
        <v>4560.46</v>
      </c>
      <c r="G79" s="292">
        <f t="shared" si="5"/>
        <v>1969.54</v>
      </c>
      <c r="H79" s="293">
        <f>'ตารางผ่อนวงเงินที่ 1'!H86</f>
        <v>6530</v>
      </c>
      <c r="J79" s="409">
        <f>GHB!A85</f>
        <v>5.2499999999999998E-2</v>
      </c>
      <c r="K79" s="406">
        <f t="shared" si="20"/>
        <v>4.3150684931506844E-3</v>
      </c>
      <c r="L79" s="197">
        <f t="shared" si="1"/>
        <v>5</v>
      </c>
      <c r="M79" s="290">
        <v>52</v>
      </c>
      <c r="N79" s="300">
        <f>GHB!E85</f>
        <v>1090169.7600000012</v>
      </c>
      <c r="O79" s="292">
        <f>GHB!F85</f>
        <v>4704.16</v>
      </c>
      <c r="P79" s="292">
        <f>GHB!G85</f>
        <v>49995.839999999997</v>
      </c>
      <c r="Q79" s="293">
        <f>GHB!H85</f>
        <v>54700</v>
      </c>
      <c r="S79" s="409">
        <f>'SCB2'!A95</f>
        <v>6.7699999999999996E-2</v>
      </c>
      <c r="T79" s="406">
        <f>S79/365*30</f>
        <v>5.5643835616438356E-3</v>
      </c>
      <c r="U79" s="197">
        <f t="shared" si="2"/>
        <v>6</v>
      </c>
      <c r="V79" s="290">
        <v>62</v>
      </c>
      <c r="W79" s="300">
        <f t="shared" si="8"/>
        <v>0</v>
      </c>
      <c r="X79" s="292">
        <f>'SCB2'!F95</f>
        <v>0</v>
      </c>
      <c r="Y79" s="292">
        <f t="shared" si="3"/>
        <v>0</v>
      </c>
      <c r="Z79" s="293">
        <f>'SCB2'!H95</f>
        <v>0</v>
      </c>
    </row>
    <row r="80" spans="1:26" ht="18">
      <c r="A80" s="409">
        <f>'ตารางผ่อนวงเงินที่ 1'!A87</f>
        <v>6.5250000000000002E-2</v>
      </c>
      <c r="B80" s="406">
        <f t="shared" si="19"/>
        <v>5.3630136986301371E-3</v>
      </c>
      <c r="C80" s="197">
        <f t="shared" si="0"/>
        <v>5</v>
      </c>
      <c r="D80" s="290">
        <v>53</v>
      </c>
      <c r="E80" s="300">
        <f>'ตารางผ่อนวงเงินที่ 1'!E87</f>
        <v>848385.27000000048</v>
      </c>
      <c r="F80" s="292">
        <f t="shared" si="4"/>
        <v>4549.8999999999996</v>
      </c>
      <c r="G80" s="292">
        <f t="shared" si="5"/>
        <v>1980.1000000000004</v>
      </c>
      <c r="H80" s="293">
        <f>'ตารางผ่อนวงเงินที่ 1'!H87</f>
        <v>6530</v>
      </c>
      <c r="J80" s="409">
        <f>GHB!A86</f>
        <v>5.2499999999999998E-2</v>
      </c>
      <c r="K80" s="406">
        <f t="shared" si="20"/>
        <v>4.3150684931506844E-3</v>
      </c>
      <c r="L80" s="197">
        <f t="shared" si="1"/>
        <v>5</v>
      </c>
      <c r="M80" s="290">
        <v>53</v>
      </c>
      <c r="N80" s="300">
        <f>GHB!E86</f>
        <v>1040173.9200000012</v>
      </c>
      <c r="O80" s="292">
        <f>GHB!F86</f>
        <v>4488.42</v>
      </c>
      <c r="P80" s="292">
        <f>GHB!G86</f>
        <v>50211.58</v>
      </c>
      <c r="Q80" s="293">
        <f>GHB!H86</f>
        <v>54700</v>
      </c>
      <c r="S80" s="409">
        <f>'SCB2'!A96</f>
        <v>6.7699999999999996E-2</v>
      </c>
      <c r="T80" s="406">
        <f t="shared" ref="T80:T143" si="21">S80/365*30</f>
        <v>5.5643835616438356E-3</v>
      </c>
      <c r="U80" s="197">
        <f t="shared" si="2"/>
        <v>6</v>
      </c>
      <c r="V80" s="290">
        <v>63</v>
      </c>
      <c r="W80" s="300">
        <f t="shared" si="8"/>
        <v>0</v>
      </c>
      <c r="X80" s="292">
        <f>'SCB2'!F96</f>
        <v>0</v>
      </c>
      <c r="Y80" s="292">
        <f t="shared" si="3"/>
        <v>0</v>
      </c>
      <c r="Z80" s="293">
        <f>'SCB2'!H96</f>
        <v>0</v>
      </c>
    </row>
    <row r="81" spans="1:26" ht="18">
      <c r="A81" s="409">
        <f>'ตารางผ่อนวงเงินที่ 1'!A88</f>
        <v>6.5250000000000002E-2</v>
      </c>
      <c r="B81" s="406">
        <f t="shared" si="19"/>
        <v>5.3630136986301371E-3</v>
      </c>
      <c r="C81" s="197">
        <f t="shared" si="0"/>
        <v>5</v>
      </c>
      <c r="D81" s="290">
        <v>54</v>
      </c>
      <c r="E81" s="300">
        <f>'ตารางผ่อนวงเงินที่ 1'!E88</f>
        <v>846405.17000000051</v>
      </c>
      <c r="F81" s="292">
        <f t="shared" si="4"/>
        <v>4539.28</v>
      </c>
      <c r="G81" s="292">
        <f t="shared" si="5"/>
        <v>1990.7200000000003</v>
      </c>
      <c r="H81" s="293">
        <f>'ตารางผ่อนวงเงินที่ 1'!H88</f>
        <v>6530</v>
      </c>
      <c r="J81" s="409">
        <f>GHB!A87</f>
        <v>5.2499999999999998E-2</v>
      </c>
      <c r="K81" s="406">
        <f t="shared" si="20"/>
        <v>4.3150684931506844E-3</v>
      </c>
      <c r="L81" s="197">
        <f t="shared" si="1"/>
        <v>5</v>
      </c>
      <c r="M81" s="290">
        <v>54</v>
      </c>
      <c r="N81" s="300">
        <f>GHB!E87</f>
        <v>989962.34000000125</v>
      </c>
      <c r="O81" s="292">
        <f>GHB!F87</f>
        <v>4271.76</v>
      </c>
      <c r="P81" s="292">
        <f>GHB!G87</f>
        <v>50428.24</v>
      </c>
      <c r="Q81" s="293">
        <f>GHB!H87</f>
        <v>54700</v>
      </c>
      <c r="S81" s="409">
        <f>'SCB2'!A97</f>
        <v>6.7699999999999996E-2</v>
      </c>
      <c r="T81" s="406">
        <f t="shared" si="21"/>
        <v>5.5643835616438356E-3</v>
      </c>
      <c r="U81" s="197">
        <f t="shared" si="2"/>
        <v>6</v>
      </c>
      <c r="V81" s="290">
        <v>64</v>
      </c>
      <c r="W81" s="300">
        <f t="shared" si="8"/>
        <v>0</v>
      </c>
      <c r="X81" s="292">
        <f>'SCB2'!F97</f>
        <v>0</v>
      </c>
      <c r="Y81" s="292">
        <f t="shared" si="3"/>
        <v>0</v>
      </c>
      <c r="Z81" s="293">
        <f>'SCB2'!H97</f>
        <v>0</v>
      </c>
    </row>
    <row r="82" spans="1:26" ht="18">
      <c r="A82" s="409">
        <f>'ตารางผ่อนวงเงินที่ 1'!A89</f>
        <v>6.5250000000000002E-2</v>
      </c>
      <c r="B82" s="406">
        <f t="shared" si="19"/>
        <v>5.3630136986301371E-3</v>
      </c>
      <c r="C82" s="197">
        <f t="shared" si="0"/>
        <v>5</v>
      </c>
      <c r="D82" s="290">
        <v>55</v>
      </c>
      <c r="E82" s="300">
        <f>'ตารางผ่อนวงเงินที่ 1'!E89</f>
        <v>844414.45000000054</v>
      </c>
      <c r="F82" s="292">
        <f t="shared" si="4"/>
        <v>4528.6099999999997</v>
      </c>
      <c r="G82" s="292">
        <f t="shared" si="5"/>
        <v>2001.3900000000003</v>
      </c>
      <c r="H82" s="293">
        <f>'ตารางผ่อนวงเงินที่ 1'!H89</f>
        <v>6530</v>
      </c>
      <c r="J82" s="409">
        <f>GHB!A88</f>
        <v>5.2499999999999998E-2</v>
      </c>
      <c r="K82" s="406">
        <f t="shared" si="20"/>
        <v>4.3150684931506844E-3</v>
      </c>
      <c r="L82" s="197">
        <f t="shared" si="1"/>
        <v>5</v>
      </c>
      <c r="M82" s="290">
        <v>55</v>
      </c>
      <c r="N82" s="300">
        <f>GHB!E88</f>
        <v>939534.10000000126</v>
      </c>
      <c r="O82" s="292">
        <f>GHB!F88</f>
        <v>4054.15</v>
      </c>
      <c r="P82" s="292">
        <f>GHB!G88</f>
        <v>50645.85</v>
      </c>
      <c r="Q82" s="293">
        <f>GHB!H88</f>
        <v>54700</v>
      </c>
      <c r="S82" s="409">
        <f>'SCB2'!A98</f>
        <v>6.7699999999999996E-2</v>
      </c>
      <c r="T82" s="406">
        <f t="shared" si="21"/>
        <v>5.5643835616438356E-3</v>
      </c>
      <c r="U82" s="197">
        <f t="shared" si="2"/>
        <v>6</v>
      </c>
      <c r="V82" s="290">
        <v>65</v>
      </c>
      <c r="W82" s="300">
        <f t="shared" si="8"/>
        <v>0</v>
      </c>
      <c r="X82" s="292">
        <f>'SCB2'!F98</f>
        <v>0</v>
      </c>
      <c r="Y82" s="292">
        <f t="shared" si="3"/>
        <v>0</v>
      </c>
      <c r="Z82" s="293">
        <f>'SCB2'!H98</f>
        <v>0</v>
      </c>
    </row>
    <row r="83" spans="1:26" ht="18">
      <c r="A83" s="409">
        <f>'ตารางผ่อนวงเงินที่ 1'!A90</f>
        <v>6.5250000000000002E-2</v>
      </c>
      <c r="B83" s="406">
        <f t="shared" si="19"/>
        <v>5.3630136986301371E-3</v>
      </c>
      <c r="C83" s="197">
        <f t="shared" si="0"/>
        <v>5</v>
      </c>
      <c r="D83" s="290">
        <v>56</v>
      </c>
      <c r="E83" s="300">
        <f>'ตารางผ่อนวงเงินที่ 1'!E90</f>
        <v>842413.06000000052</v>
      </c>
      <c r="F83" s="292">
        <f t="shared" si="4"/>
        <v>4517.87</v>
      </c>
      <c r="G83" s="292">
        <f t="shared" si="5"/>
        <v>2012.13</v>
      </c>
      <c r="H83" s="293">
        <f>'ตารางผ่อนวงเงินที่ 1'!H90</f>
        <v>6530</v>
      </c>
      <c r="J83" s="409">
        <f>GHB!A89</f>
        <v>5.2499999999999998E-2</v>
      </c>
      <c r="K83" s="406">
        <f t="shared" si="20"/>
        <v>4.3150684931506844E-3</v>
      </c>
      <c r="L83" s="197">
        <f t="shared" si="1"/>
        <v>5</v>
      </c>
      <c r="M83" s="290">
        <v>56</v>
      </c>
      <c r="N83" s="300">
        <f>GHB!E89</f>
        <v>888888.25000000128</v>
      </c>
      <c r="O83" s="292">
        <f>GHB!F89</f>
        <v>3835.61</v>
      </c>
      <c r="P83" s="292">
        <f>GHB!G89</f>
        <v>50864.39</v>
      </c>
      <c r="Q83" s="293">
        <f>GHB!H89</f>
        <v>54700</v>
      </c>
      <c r="S83" s="409">
        <f>'SCB2'!A99</f>
        <v>6.7699999999999996E-2</v>
      </c>
      <c r="T83" s="406">
        <f t="shared" si="21"/>
        <v>5.5643835616438356E-3</v>
      </c>
      <c r="U83" s="197">
        <f t="shared" si="2"/>
        <v>6</v>
      </c>
      <c r="V83" s="290">
        <v>66</v>
      </c>
      <c r="W83" s="300">
        <f t="shared" si="8"/>
        <v>0</v>
      </c>
      <c r="X83" s="292">
        <f>'SCB2'!F99</f>
        <v>0</v>
      </c>
      <c r="Y83" s="292">
        <f t="shared" si="3"/>
        <v>0</v>
      </c>
      <c r="Z83" s="293">
        <f>'SCB2'!H99</f>
        <v>0</v>
      </c>
    </row>
    <row r="84" spans="1:26" ht="18">
      <c r="A84" s="409">
        <f>'ตารางผ่อนวงเงินที่ 1'!A91</f>
        <v>6.5250000000000002E-2</v>
      </c>
      <c r="B84" s="406">
        <f t="shared" si="19"/>
        <v>5.3630136986301371E-3</v>
      </c>
      <c r="C84" s="197">
        <f t="shared" si="0"/>
        <v>5</v>
      </c>
      <c r="D84" s="290">
        <v>57</v>
      </c>
      <c r="E84" s="300">
        <f>'ตารางผ่อนวงเงินที่ 1'!E91</f>
        <v>840400.93000000052</v>
      </c>
      <c r="F84" s="292">
        <f t="shared" si="4"/>
        <v>4507.08</v>
      </c>
      <c r="G84" s="292">
        <f t="shared" si="5"/>
        <v>2022.92</v>
      </c>
      <c r="H84" s="293">
        <f>'ตารางผ่อนวงเงินที่ 1'!H91</f>
        <v>6530</v>
      </c>
      <c r="J84" s="409">
        <f>GHB!A90</f>
        <v>5.2499999999999998E-2</v>
      </c>
      <c r="K84" s="406">
        <f t="shared" si="20"/>
        <v>4.3150684931506844E-3</v>
      </c>
      <c r="L84" s="197">
        <f t="shared" si="1"/>
        <v>5</v>
      </c>
      <c r="M84" s="290">
        <v>57</v>
      </c>
      <c r="N84" s="300">
        <f>GHB!E90</f>
        <v>838023.86000000127</v>
      </c>
      <c r="O84" s="292">
        <f>GHB!F90</f>
        <v>3616.13</v>
      </c>
      <c r="P84" s="292">
        <f>GHB!G90</f>
        <v>51083.87</v>
      </c>
      <c r="Q84" s="293">
        <f>GHB!H90</f>
        <v>54700</v>
      </c>
      <c r="S84" s="409">
        <f>'SCB2'!A100</f>
        <v>6.7699999999999996E-2</v>
      </c>
      <c r="T84" s="406">
        <f t="shared" si="21"/>
        <v>5.5643835616438356E-3</v>
      </c>
      <c r="U84" s="197">
        <f t="shared" si="2"/>
        <v>6</v>
      </c>
      <c r="V84" s="290">
        <v>67</v>
      </c>
      <c r="W84" s="300">
        <f t="shared" si="8"/>
        <v>0</v>
      </c>
      <c r="X84" s="292">
        <f>'SCB2'!F100</f>
        <v>0</v>
      </c>
      <c r="Y84" s="292">
        <f t="shared" si="3"/>
        <v>0</v>
      </c>
      <c r="Z84" s="293">
        <f>'SCB2'!H100</f>
        <v>0</v>
      </c>
    </row>
    <row r="85" spans="1:26" ht="18">
      <c r="A85" s="409">
        <f>'ตารางผ่อนวงเงินที่ 1'!A92</f>
        <v>6.5250000000000002E-2</v>
      </c>
      <c r="B85" s="406">
        <f t="shared" si="19"/>
        <v>5.3630136986301371E-3</v>
      </c>
      <c r="C85" s="197">
        <f t="shared" si="0"/>
        <v>5</v>
      </c>
      <c r="D85" s="290">
        <v>58</v>
      </c>
      <c r="E85" s="300">
        <f>'ตารางผ่อนวงเงินที่ 1'!E92</f>
        <v>838378.01000000047</v>
      </c>
      <c r="F85" s="292">
        <f t="shared" si="4"/>
        <v>4496.2299999999996</v>
      </c>
      <c r="G85" s="292">
        <f t="shared" si="5"/>
        <v>2033.7700000000004</v>
      </c>
      <c r="H85" s="293">
        <f>'ตารางผ่อนวงเงินที่ 1'!H92</f>
        <v>6530</v>
      </c>
      <c r="J85" s="409">
        <f>GHB!A91</f>
        <v>5.2499999999999998E-2</v>
      </c>
      <c r="K85" s="406">
        <f t="shared" si="20"/>
        <v>4.3150684931506844E-3</v>
      </c>
      <c r="L85" s="197">
        <f t="shared" si="1"/>
        <v>5</v>
      </c>
      <c r="M85" s="290">
        <v>58</v>
      </c>
      <c r="N85" s="300">
        <f>GHB!E91</f>
        <v>786939.99000000127</v>
      </c>
      <c r="O85" s="292">
        <f>GHB!F91</f>
        <v>3395.7</v>
      </c>
      <c r="P85" s="292">
        <f>GHB!G91</f>
        <v>51304.3</v>
      </c>
      <c r="Q85" s="293">
        <f>GHB!H91</f>
        <v>54700</v>
      </c>
      <c r="S85" s="409">
        <f>'SCB2'!A101</f>
        <v>6.7699999999999996E-2</v>
      </c>
      <c r="T85" s="406">
        <f t="shared" si="21"/>
        <v>5.5643835616438356E-3</v>
      </c>
      <c r="U85" s="197">
        <f t="shared" si="2"/>
        <v>6</v>
      </c>
      <c r="V85" s="290">
        <v>68</v>
      </c>
      <c r="W85" s="300">
        <f t="shared" si="8"/>
        <v>0</v>
      </c>
      <c r="X85" s="292">
        <f>'SCB2'!F101</f>
        <v>0</v>
      </c>
      <c r="Y85" s="292">
        <f t="shared" si="3"/>
        <v>0</v>
      </c>
      <c r="Z85" s="293">
        <f>'SCB2'!H101</f>
        <v>0</v>
      </c>
    </row>
    <row r="86" spans="1:26" ht="18">
      <c r="A86" s="409">
        <f>'ตารางผ่อนวงเงินที่ 1'!A93</f>
        <v>6.5250000000000002E-2</v>
      </c>
      <c r="B86" s="406">
        <f t="shared" si="19"/>
        <v>5.3630136986301371E-3</v>
      </c>
      <c r="C86" s="197">
        <f t="shared" si="0"/>
        <v>5</v>
      </c>
      <c r="D86" s="290">
        <v>59</v>
      </c>
      <c r="E86" s="300">
        <f>'ตารางผ่อนวงเงินที่ 1'!E93</f>
        <v>836344.24000000046</v>
      </c>
      <c r="F86" s="292">
        <f t="shared" si="4"/>
        <v>4485.33</v>
      </c>
      <c r="G86" s="292">
        <f t="shared" si="5"/>
        <v>2044.67</v>
      </c>
      <c r="H86" s="293">
        <f>'ตารางผ่อนวงเงินที่ 1'!H93</f>
        <v>6530</v>
      </c>
      <c r="J86" s="409">
        <f>GHB!A92</f>
        <v>5.2499999999999998E-2</v>
      </c>
      <c r="K86" s="406">
        <f t="shared" si="20"/>
        <v>4.3150684931506844E-3</v>
      </c>
      <c r="L86" s="197">
        <f t="shared" si="1"/>
        <v>5</v>
      </c>
      <c r="M86" s="290">
        <v>59</v>
      </c>
      <c r="N86" s="300">
        <f>GHB!E92</f>
        <v>735635.69000000122</v>
      </c>
      <c r="O86" s="292">
        <f>GHB!F92</f>
        <v>3174.32</v>
      </c>
      <c r="P86" s="292">
        <f>GHB!G92</f>
        <v>51525.68</v>
      </c>
      <c r="Q86" s="293">
        <f>GHB!H92</f>
        <v>54700</v>
      </c>
      <c r="S86" s="409">
        <f>'SCB2'!A102</f>
        <v>6.7699999999999996E-2</v>
      </c>
      <c r="T86" s="406">
        <f t="shared" si="21"/>
        <v>5.5643835616438356E-3</v>
      </c>
      <c r="U86" s="197">
        <f t="shared" si="2"/>
        <v>6</v>
      </c>
      <c r="V86" s="290">
        <v>69</v>
      </c>
      <c r="W86" s="300">
        <f t="shared" si="8"/>
        <v>0</v>
      </c>
      <c r="X86" s="292">
        <f>'SCB2'!F102</f>
        <v>0</v>
      </c>
      <c r="Y86" s="292">
        <f t="shared" si="3"/>
        <v>0</v>
      </c>
      <c r="Z86" s="293">
        <f>'SCB2'!H102</f>
        <v>0</v>
      </c>
    </row>
    <row r="87" spans="1:26" ht="18.75" thickBot="1">
      <c r="A87" s="410">
        <f>'ตารางผ่อนวงเงินที่ 1'!A94</f>
        <v>6.5250000000000002E-2</v>
      </c>
      <c r="B87" s="407">
        <f t="shared" si="19"/>
        <v>5.3630136986301371E-3</v>
      </c>
      <c r="C87" s="223">
        <f t="shared" si="0"/>
        <v>5</v>
      </c>
      <c r="D87" s="304">
        <v>60</v>
      </c>
      <c r="E87" s="305">
        <f>'ตารางผ่อนวงเงินที่ 1'!E94</f>
        <v>834299.57000000041</v>
      </c>
      <c r="F87" s="306">
        <f t="shared" si="4"/>
        <v>4474.3599999999997</v>
      </c>
      <c r="G87" s="306">
        <f t="shared" si="5"/>
        <v>2055.6400000000003</v>
      </c>
      <c r="H87" s="307">
        <f>'ตารางผ่อนวงเงินที่ 1'!H94</f>
        <v>6530</v>
      </c>
      <c r="J87" s="410">
        <f>GHB!A93</f>
        <v>5.2499999999999998E-2</v>
      </c>
      <c r="K87" s="407">
        <f t="shared" si="20"/>
        <v>4.3150684931506844E-3</v>
      </c>
      <c r="L87" s="223">
        <f t="shared" si="1"/>
        <v>5</v>
      </c>
      <c r="M87" s="304">
        <v>60</v>
      </c>
      <c r="N87" s="305">
        <f>GHB!E93</f>
        <v>684110.01000000117</v>
      </c>
      <c r="O87" s="306">
        <f>GHB!F93</f>
        <v>2951.98</v>
      </c>
      <c r="P87" s="306">
        <f>GHB!G93</f>
        <v>51748.02</v>
      </c>
      <c r="Q87" s="307">
        <f>GHB!H93</f>
        <v>54700</v>
      </c>
      <c r="S87" s="409">
        <f>'SCB2'!A103</f>
        <v>6.7699999999999996E-2</v>
      </c>
      <c r="T87" s="406">
        <f t="shared" si="21"/>
        <v>5.5643835616438356E-3</v>
      </c>
      <c r="U87" s="197">
        <f t="shared" si="2"/>
        <v>6</v>
      </c>
      <c r="V87" s="290">
        <v>70</v>
      </c>
      <c r="W87" s="300">
        <f t="shared" si="8"/>
        <v>0</v>
      </c>
      <c r="X87" s="292">
        <f>'SCB2'!F103</f>
        <v>0</v>
      </c>
      <c r="Y87" s="292">
        <f t="shared" si="3"/>
        <v>0</v>
      </c>
      <c r="Z87" s="293">
        <f>'SCB2'!H103</f>
        <v>0</v>
      </c>
    </row>
    <row r="88" spans="1:26" ht="18">
      <c r="A88" s="411">
        <f>'ตารางผ่อนวงเงินที่ 1'!A95</f>
        <v>6.5250000000000002E-2</v>
      </c>
      <c r="B88" s="408">
        <f>A88/365*30</f>
        <v>5.3630136986301371E-3</v>
      </c>
      <c r="C88" s="252">
        <f t="shared" si="0"/>
        <v>6</v>
      </c>
      <c r="D88" s="313">
        <v>61</v>
      </c>
      <c r="E88" s="314">
        <f>'ตารางผ่อนวงเงินที่ 1'!E95</f>
        <v>832243.9300000004</v>
      </c>
      <c r="F88" s="315">
        <f t="shared" si="4"/>
        <v>4463.34</v>
      </c>
      <c r="G88" s="315">
        <f t="shared" si="5"/>
        <v>2066.66</v>
      </c>
      <c r="H88" s="316">
        <f>'ตารางผ่อนวงเงินที่ 1'!H95</f>
        <v>6530</v>
      </c>
      <c r="J88" s="411">
        <f>GHB!A94</f>
        <v>5.2499999999999998E-2</v>
      </c>
      <c r="K88" s="408">
        <f>J88/365*30</f>
        <v>4.3150684931506844E-3</v>
      </c>
      <c r="L88" s="252">
        <f t="shared" si="1"/>
        <v>6</v>
      </c>
      <c r="M88" s="313">
        <v>61</v>
      </c>
      <c r="N88" s="314">
        <f>GHB!E94</f>
        <v>632361.99000000115</v>
      </c>
      <c r="O88" s="315">
        <f>GHB!F94</f>
        <v>2728.69</v>
      </c>
      <c r="P88" s="315">
        <f>GHB!G94</f>
        <v>51971.31</v>
      </c>
      <c r="Q88" s="316">
        <f>GHB!H94</f>
        <v>54700</v>
      </c>
      <c r="S88" s="409">
        <f>'SCB2'!A104</f>
        <v>6.7699999999999996E-2</v>
      </c>
      <c r="T88" s="406">
        <f t="shared" si="21"/>
        <v>5.5643835616438356E-3</v>
      </c>
      <c r="U88" s="197">
        <f t="shared" si="2"/>
        <v>6</v>
      </c>
      <c r="V88" s="290">
        <v>71</v>
      </c>
      <c r="W88" s="300">
        <f t="shared" si="8"/>
        <v>0</v>
      </c>
      <c r="X88" s="292">
        <f>'SCB2'!F104</f>
        <v>0</v>
      </c>
      <c r="Y88" s="292">
        <f t="shared" si="3"/>
        <v>0</v>
      </c>
      <c r="Z88" s="293">
        <f>'SCB2'!H104</f>
        <v>0</v>
      </c>
    </row>
    <row r="89" spans="1:26" ht="18">
      <c r="A89" s="409">
        <f>'ตารางผ่อนวงเงินที่ 1'!A96</f>
        <v>6.5250000000000002E-2</v>
      </c>
      <c r="B89" s="406">
        <f>A89/365*30</f>
        <v>5.3630136986301371E-3</v>
      </c>
      <c r="C89" s="197">
        <f t="shared" si="0"/>
        <v>6</v>
      </c>
      <c r="D89" s="290">
        <v>62</v>
      </c>
      <c r="E89" s="300">
        <f>'ตารางผ่อนวงเงินที่ 1'!E96</f>
        <v>830177.27000000037</v>
      </c>
      <c r="F89" s="292">
        <f t="shared" si="4"/>
        <v>4452.25</v>
      </c>
      <c r="G89" s="292">
        <f t="shared" si="5"/>
        <v>2077.75</v>
      </c>
      <c r="H89" s="293">
        <f>'ตารางผ่อนวงเงินที่ 1'!H96</f>
        <v>6530</v>
      </c>
      <c r="J89" s="409">
        <f>GHB!A95</f>
        <v>5.2499999999999998E-2</v>
      </c>
      <c r="K89" s="406">
        <f>J89/365*30</f>
        <v>4.3150684931506844E-3</v>
      </c>
      <c r="L89" s="197">
        <f t="shared" si="1"/>
        <v>6</v>
      </c>
      <c r="M89" s="290">
        <v>62</v>
      </c>
      <c r="N89" s="300">
        <f>GHB!E95</f>
        <v>580390.6800000011</v>
      </c>
      <c r="O89" s="292">
        <f>GHB!F95</f>
        <v>2504.4299999999998</v>
      </c>
      <c r="P89" s="292">
        <f>GHB!G95</f>
        <v>52195.57</v>
      </c>
      <c r="Q89" s="293">
        <f>GHB!H95</f>
        <v>54700</v>
      </c>
      <c r="S89" s="409">
        <f>'SCB2'!A105</f>
        <v>6.7699999999999996E-2</v>
      </c>
      <c r="T89" s="406">
        <f t="shared" si="21"/>
        <v>5.5643835616438356E-3</v>
      </c>
      <c r="U89" s="197">
        <f t="shared" si="2"/>
        <v>6</v>
      </c>
      <c r="V89" s="290">
        <v>72</v>
      </c>
      <c r="W89" s="300">
        <f t="shared" si="8"/>
        <v>0</v>
      </c>
      <c r="X89" s="292">
        <f>'SCB2'!F105</f>
        <v>0</v>
      </c>
      <c r="Y89" s="292">
        <f t="shared" si="3"/>
        <v>0</v>
      </c>
      <c r="Z89" s="293">
        <f>'SCB2'!H105</f>
        <v>0</v>
      </c>
    </row>
    <row r="90" spans="1:26" ht="18">
      <c r="A90" s="409">
        <f>'ตารางผ่อนวงเงินที่ 1'!A97</f>
        <v>6.5250000000000002E-2</v>
      </c>
      <c r="B90" s="406">
        <f t="shared" ref="B90:B153" si="22">A90/365*30</f>
        <v>5.3630136986301371E-3</v>
      </c>
      <c r="C90" s="197">
        <f t="shared" si="0"/>
        <v>6</v>
      </c>
      <c r="D90" s="290">
        <v>63</v>
      </c>
      <c r="E90" s="300">
        <f>'ตารางผ่อนวงเงินที่ 1'!E97</f>
        <v>828099.52000000037</v>
      </c>
      <c r="F90" s="292">
        <f t="shared" si="4"/>
        <v>4441.1099999999997</v>
      </c>
      <c r="G90" s="292">
        <f t="shared" si="5"/>
        <v>2088.8900000000003</v>
      </c>
      <c r="H90" s="293">
        <f>'ตารางผ่อนวงเงินที่ 1'!H97</f>
        <v>6530</v>
      </c>
      <c r="J90" s="409">
        <f>GHB!A96</f>
        <v>5.2499999999999998E-2</v>
      </c>
      <c r="K90" s="406">
        <f t="shared" ref="K90:K153" si="23">J90/365*30</f>
        <v>4.3150684931506844E-3</v>
      </c>
      <c r="L90" s="197">
        <f t="shared" si="1"/>
        <v>6</v>
      </c>
      <c r="M90" s="290">
        <v>63</v>
      </c>
      <c r="N90" s="300">
        <f>GHB!E96</f>
        <v>528195.11000000115</v>
      </c>
      <c r="O90" s="292">
        <f>GHB!F96</f>
        <v>2279.1999999999998</v>
      </c>
      <c r="P90" s="292">
        <f>GHB!G96</f>
        <v>52420.800000000003</v>
      </c>
      <c r="Q90" s="293">
        <f>GHB!H96</f>
        <v>54700</v>
      </c>
      <c r="S90" s="409">
        <f>'SCB2'!A106</f>
        <v>6.7699999999999996E-2</v>
      </c>
      <c r="T90" s="406">
        <f t="shared" si="21"/>
        <v>5.5643835616438356E-3</v>
      </c>
      <c r="U90" s="197">
        <f t="shared" si="2"/>
        <v>7</v>
      </c>
      <c r="V90" s="290">
        <v>73</v>
      </c>
      <c r="W90" s="300">
        <f t="shared" si="8"/>
        <v>0</v>
      </c>
      <c r="X90" s="292">
        <f>'SCB2'!F106</f>
        <v>0</v>
      </c>
      <c r="Y90" s="292">
        <f t="shared" si="3"/>
        <v>0</v>
      </c>
      <c r="Z90" s="293">
        <f>'SCB2'!H106</f>
        <v>0</v>
      </c>
    </row>
    <row r="91" spans="1:26" ht="18">
      <c r="A91" s="409">
        <f>'ตารางผ่อนวงเงินที่ 1'!A98</f>
        <v>6.5250000000000002E-2</v>
      </c>
      <c r="B91" s="406">
        <f t="shared" si="22"/>
        <v>5.3630136986301371E-3</v>
      </c>
      <c r="C91" s="197">
        <f t="shared" si="0"/>
        <v>6</v>
      </c>
      <c r="D91" s="290">
        <v>64</v>
      </c>
      <c r="E91" s="300">
        <f>'ตารางผ่อนวงเงินที่ 1'!E98</f>
        <v>826010.63000000035</v>
      </c>
      <c r="F91" s="292">
        <f t="shared" si="4"/>
        <v>4429.91</v>
      </c>
      <c r="G91" s="292">
        <f t="shared" si="5"/>
        <v>2100.09</v>
      </c>
      <c r="H91" s="293">
        <f>'ตารางผ่อนวงเงินที่ 1'!H98</f>
        <v>6530</v>
      </c>
      <c r="J91" s="409">
        <f>GHB!A97</f>
        <v>5.2499999999999998E-2</v>
      </c>
      <c r="K91" s="406">
        <f t="shared" si="23"/>
        <v>4.3150684931506844E-3</v>
      </c>
      <c r="L91" s="197">
        <f t="shared" si="1"/>
        <v>6</v>
      </c>
      <c r="M91" s="290">
        <v>64</v>
      </c>
      <c r="N91" s="300">
        <f>GHB!E97</f>
        <v>475774.31000000116</v>
      </c>
      <c r="O91" s="292">
        <f>GHB!F97</f>
        <v>2053</v>
      </c>
      <c r="P91" s="292">
        <f>GHB!G97</f>
        <v>52647</v>
      </c>
      <c r="Q91" s="293">
        <f>GHB!H97</f>
        <v>54700</v>
      </c>
      <c r="S91" s="409">
        <f>'SCB2'!A107</f>
        <v>6.7699999999999996E-2</v>
      </c>
      <c r="T91" s="406">
        <f t="shared" si="21"/>
        <v>5.5643835616438356E-3</v>
      </c>
      <c r="U91" s="197">
        <f t="shared" si="2"/>
        <v>7</v>
      </c>
      <c r="V91" s="290">
        <v>74</v>
      </c>
      <c r="W91" s="300">
        <f t="shared" si="8"/>
        <v>0</v>
      </c>
      <c r="X91" s="292">
        <f>'SCB2'!F107</f>
        <v>0</v>
      </c>
      <c r="Y91" s="292">
        <f t="shared" si="3"/>
        <v>0</v>
      </c>
      <c r="Z91" s="293">
        <f>'SCB2'!H107</f>
        <v>0</v>
      </c>
    </row>
    <row r="92" spans="1:26" ht="18">
      <c r="A92" s="409">
        <f>'ตารางผ่อนวงเงินที่ 1'!A99</f>
        <v>6.5250000000000002E-2</v>
      </c>
      <c r="B92" s="406">
        <f t="shared" si="22"/>
        <v>5.3630136986301371E-3</v>
      </c>
      <c r="C92" s="197">
        <f t="shared" ref="C92:C155" si="24">INT((D92+11)/12)</f>
        <v>6</v>
      </c>
      <c r="D92" s="290">
        <v>65</v>
      </c>
      <c r="E92" s="300">
        <f>'ตารางผ่อนวงเงินที่ 1'!E99</f>
        <v>823910.54000000039</v>
      </c>
      <c r="F92" s="292">
        <f t="shared" ref="F92:F155" si="25">ROUND(E92*$B92,2)</f>
        <v>4418.6400000000003</v>
      </c>
      <c r="G92" s="292">
        <f t="shared" ref="G92:G155" si="26">IF(E92&lt;H92,E92,H92-F92)</f>
        <v>2111.3599999999997</v>
      </c>
      <c r="H92" s="293">
        <f>'ตารางผ่อนวงเงินที่ 1'!H99</f>
        <v>6530</v>
      </c>
      <c r="J92" s="409">
        <f>GHB!A98</f>
        <v>5.2499999999999998E-2</v>
      </c>
      <c r="K92" s="406">
        <f t="shared" si="23"/>
        <v>4.3150684931506844E-3</v>
      </c>
      <c r="L92" s="197">
        <f t="shared" ref="L92:L155" si="27">INT((M92+11)/12)</f>
        <v>6</v>
      </c>
      <c r="M92" s="290">
        <v>65</v>
      </c>
      <c r="N92" s="300">
        <f>GHB!E98</f>
        <v>423127.31000000116</v>
      </c>
      <c r="O92" s="292">
        <f>GHB!F98</f>
        <v>1825.82</v>
      </c>
      <c r="P92" s="292">
        <f>GHB!G98</f>
        <v>52874.18</v>
      </c>
      <c r="Q92" s="293">
        <f>GHB!H98</f>
        <v>54700</v>
      </c>
      <c r="S92" s="409">
        <f>'SCB2'!A108</f>
        <v>6.7699999999999996E-2</v>
      </c>
      <c r="T92" s="406">
        <f t="shared" si="21"/>
        <v>5.5643835616438356E-3</v>
      </c>
      <c r="U92" s="197">
        <f t="shared" ref="U92:U155" si="28">INT((V92+11)/12)</f>
        <v>7</v>
      </c>
      <c r="V92" s="290">
        <v>75</v>
      </c>
      <c r="W92" s="300">
        <f t="shared" ref="W92:W155" si="29">IF(W91&lt;Z91,0,W91-Y91)</f>
        <v>0</v>
      </c>
      <c r="X92" s="292">
        <f>'SCB2'!F108</f>
        <v>0</v>
      </c>
      <c r="Y92" s="292">
        <f t="shared" ref="Y92:Y155" si="30">IF(W92&lt;Z92,W92,Z92-X92)</f>
        <v>0</v>
      </c>
      <c r="Z92" s="293">
        <f>'SCB2'!H108</f>
        <v>0</v>
      </c>
    </row>
    <row r="93" spans="1:26" ht="18">
      <c r="A93" s="409">
        <f>'ตารางผ่อนวงเงินที่ 1'!A100</f>
        <v>6.5250000000000002E-2</v>
      </c>
      <c r="B93" s="406">
        <f t="shared" si="22"/>
        <v>5.3630136986301371E-3</v>
      </c>
      <c r="C93" s="197">
        <f t="shared" si="24"/>
        <v>6</v>
      </c>
      <c r="D93" s="290">
        <v>66</v>
      </c>
      <c r="E93" s="300">
        <f>'ตารางผ่อนวงเงินที่ 1'!E100</f>
        <v>821799.1800000004</v>
      </c>
      <c r="F93" s="292">
        <f t="shared" si="25"/>
        <v>4407.32</v>
      </c>
      <c r="G93" s="292">
        <f t="shared" si="26"/>
        <v>2122.6800000000003</v>
      </c>
      <c r="H93" s="293">
        <f>'ตารางผ่อนวงเงินที่ 1'!H100</f>
        <v>6530</v>
      </c>
      <c r="J93" s="409">
        <f>GHB!A99</f>
        <v>5.2499999999999998E-2</v>
      </c>
      <c r="K93" s="406">
        <f t="shared" si="23"/>
        <v>4.3150684931506844E-3</v>
      </c>
      <c r="L93" s="197">
        <f t="shared" si="27"/>
        <v>6</v>
      </c>
      <c r="M93" s="290">
        <v>66</v>
      </c>
      <c r="N93" s="300">
        <f>GHB!E99</f>
        <v>370253.13000000117</v>
      </c>
      <c r="O93" s="292">
        <f>GHB!F99</f>
        <v>1597.67</v>
      </c>
      <c r="P93" s="292">
        <f>GHB!G99</f>
        <v>53102.33</v>
      </c>
      <c r="Q93" s="293">
        <f>GHB!H99</f>
        <v>54700</v>
      </c>
      <c r="S93" s="409">
        <f>'SCB2'!A109</f>
        <v>6.7699999999999996E-2</v>
      </c>
      <c r="T93" s="406">
        <f t="shared" si="21"/>
        <v>5.5643835616438356E-3</v>
      </c>
      <c r="U93" s="197">
        <f t="shared" si="28"/>
        <v>7</v>
      </c>
      <c r="V93" s="290">
        <v>76</v>
      </c>
      <c r="W93" s="300">
        <f t="shared" si="29"/>
        <v>0</v>
      </c>
      <c r="X93" s="292">
        <f>'SCB2'!F109</f>
        <v>0</v>
      </c>
      <c r="Y93" s="292">
        <f t="shared" si="30"/>
        <v>0</v>
      </c>
      <c r="Z93" s="293">
        <f>'SCB2'!H109</f>
        <v>0</v>
      </c>
    </row>
    <row r="94" spans="1:26" ht="18">
      <c r="A94" s="409">
        <f>'ตารางผ่อนวงเงินที่ 1'!A101</f>
        <v>6.5250000000000002E-2</v>
      </c>
      <c r="B94" s="406">
        <f t="shared" si="22"/>
        <v>5.3630136986301371E-3</v>
      </c>
      <c r="C94" s="197">
        <f t="shared" si="24"/>
        <v>6</v>
      </c>
      <c r="D94" s="290">
        <v>67</v>
      </c>
      <c r="E94" s="300">
        <f>'ตารางผ่อนวงเงินที่ 1'!E101</f>
        <v>819676.50000000035</v>
      </c>
      <c r="F94" s="292">
        <f t="shared" si="25"/>
        <v>4395.9399999999996</v>
      </c>
      <c r="G94" s="292">
        <f t="shared" si="26"/>
        <v>2134.0600000000004</v>
      </c>
      <c r="H94" s="293">
        <f>'ตารางผ่อนวงเงินที่ 1'!H101</f>
        <v>6530</v>
      </c>
      <c r="J94" s="409">
        <f>GHB!A100</f>
        <v>5.2499999999999998E-2</v>
      </c>
      <c r="K94" s="406">
        <f t="shared" si="23"/>
        <v>4.3150684931506844E-3</v>
      </c>
      <c r="L94" s="197">
        <f t="shared" si="27"/>
        <v>6</v>
      </c>
      <c r="M94" s="290">
        <v>67</v>
      </c>
      <c r="N94" s="300">
        <f>GHB!E100</f>
        <v>317150.80000000115</v>
      </c>
      <c r="O94" s="292">
        <f>GHB!F100</f>
        <v>1368.53</v>
      </c>
      <c r="P94" s="292">
        <f>GHB!G100</f>
        <v>53331.47</v>
      </c>
      <c r="Q94" s="293">
        <f>GHB!H100</f>
        <v>54700</v>
      </c>
      <c r="S94" s="409">
        <f>'SCB2'!A110</f>
        <v>6.7699999999999996E-2</v>
      </c>
      <c r="T94" s="406">
        <f t="shared" si="21"/>
        <v>5.5643835616438356E-3</v>
      </c>
      <c r="U94" s="197">
        <f t="shared" si="28"/>
        <v>7</v>
      </c>
      <c r="V94" s="290">
        <v>77</v>
      </c>
      <c r="W94" s="300">
        <f t="shared" si="29"/>
        <v>0</v>
      </c>
      <c r="X94" s="292">
        <f>'SCB2'!F110</f>
        <v>0</v>
      </c>
      <c r="Y94" s="292">
        <f t="shared" si="30"/>
        <v>0</v>
      </c>
      <c r="Z94" s="293">
        <f>'SCB2'!H110</f>
        <v>0</v>
      </c>
    </row>
    <row r="95" spans="1:26" ht="18">
      <c r="A95" s="409">
        <f>'ตารางผ่อนวงเงินที่ 1'!A102</f>
        <v>6.5250000000000002E-2</v>
      </c>
      <c r="B95" s="406">
        <f t="shared" si="22"/>
        <v>5.3630136986301371E-3</v>
      </c>
      <c r="C95" s="197">
        <f t="shared" si="24"/>
        <v>6</v>
      </c>
      <c r="D95" s="290">
        <v>68</v>
      </c>
      <c r="E95" s="300">
        <f>'ตารางผ่อนวงเงินที่ 1'!E102</f>
        <v>817542.44000000029</v>
      </c>
      <c r="F95" s="292">
        <f t="shared" si="25"/>
        <v>4384.49</v>
      </c>
      <c r="G95" s="292">
        <f t="shared" si="26"/>
        <v>2145.5100000000002</v>
      </c>
      <c r="H95" s="293">
        <f>'ตารางผ่อนวงเงินที่ 1'!H102</f>
        <v>6530</v>
      </c>
      <c r="J95" s="409">
        <f>GHB!A101</f>
        <v>5.2499999999999998E-2</v>
      </c>
      <c r="K95" s="406">
        <f t="shared" si="23"/>
        <v>4.3150684931506844E-3</v>
      </c>
      <c r="L95" s="197">
        <f t="shared" si="27"/>
        <v>6</v>
      </c>
      <c r="M95" s="290">
        <v>68</v>
      </c>
      <c r="N95" s="300">
        <f>GHB!E101</f>
        <v>263819.33000000112</v>
      </c>
      <c r="O95" s="292">
        <f>GHB!F101</f>
        <v>1138.4000000000001</v>
      </c>
      <c r="P95" s="292">
        <f>GHB!G101</f>
        <v>53561.599999999999</v>
      </c>
      <c r="Q95" s="293">
        <f>GHB!H101</f>
        <v>54700</v>
      </c>
      <c r="S95" s="409">
        <f>'SCB2'!A111</f>
        <v>6.7699999999999996E-2</v>
      </c>
      <c r="T95" s="406">
        <f t="shared" si="21"/>
        <v>5.5643835616438356E-3</v>
      </c>
      <c r="U95" s="197">
        <f t="shared" si="28"/>
        <v>7</v>
      </c>
      <c r="V95" s="290">
        <v>78</v>
      </c>
      <c r="W95" s="300">
        <f t="shared" si="29"/>
        <v>0</v>
      </c>
      <c r="X95" s="292">
        <f>'SCB2'!F111</f>
        <v>0</v>
      </c>
      <c r="Y95" s="292">
        <f t="shared" si="30"/>
        <v>0</v>
      </c>
      <c r="Z95" s="293">
        <f>'SCB2'!H111</f>
        <v>0</v>
      </c>
    </row>
    <row r="96" spans="1:26" ht="18">
      <c r="A96" s="409">
        <f>'ตารางผ่อนวงเงินที่ 1'!A103</f>
        <v>6.5250000000000002E-2</v>
      </c>
      <c r="B96" s="406">
        <f t="shared" si="22"/>
        <v>5.3630136986301371E-3</v>
      </c>
      <c r="C96" s="197">
        <f t="shared" si="24"/>
        <v>6</v>
      </c>
      <c r="D96" s="290">
        <v>69</v>
      </c>
      <c r="E96" s="300">
        <f>'ตารางผ่อนวงเงินที่ 1'!E103</f>
        <v>815396.93000000028</v>
      </c>
      <c r="F96" s="292">
        <f t="shared" si="25"/>
        <v>4372.9799999999996</v>
      </c>
      <c r="G96" s="292">
        <f t="shared" si="26"/>
        <v>2157.0200000000004</v>
      </c>
      <c r="H96" s="293">
        <f>'ตารางผ่อนวงเงินที่ 1'!H103</f>
        <v>6530</v>
      </c>
      <c r="J96" s="409">
        <f>GHB!A102</f>
        <v>5.2499999999999998E-2</v>
      </c>
      <c r="K96" s="406">
        <f t="shared" si="23"/>
        <v>4.3150684931506844E-3</v>
      </c>
      <c r="L96" s="197">
        <f t="shared" si="27"/>
        <v>6</v>
      </c>
      <c r="M96" s="290">
        <v>69</v>
      </c>
      <c r="N96" s="300">
        <f>GHB!E102</f>
        <v>210257.73000000112</v>
      </c>
      <c r="O96" s="292">
        <f>GHB!F102</f>
        <v>907.28</v>
      </c>
      <c r="P96" s="292">
        <f>GHB!G102</f>
        <v>53792.72</v>
      </c>
      <c r="Q96" s="293">
        <f>GHB!H102</f>
        <v>54700</v>
      </c>
      <c r="S96" s="409">
        <f>'SCB2'!A112</f>
        <v>6.7699999999999996E-2</v>
      </c>
      <c r="T96" s="406">
        <f t="shared" si="21"/>
        <v>5.5643835616438356E-3</v>
      </c>
      <c r="U96" s="197">
        <f t="shared" si="28"/>
        <v>7</v>
      </c>
      <c r="V96" s="290">
        <v>79</v>
      </c>
      <c r="W96" s="300">
        <f t="shared" si="29"/>
        <v>0</v>
      </c>
      <c r="X96" s="292">
        <f>'SCB2'!F112</f>
        <v>0</v>
      </c>
      <c r="Y96" s="292">
        <f t="shared" si="30"/>
        <v>0</v>
      </c>
      <c r="Z96" s="293">
        <f>'SCB2'!H112</f>
        <v>0</v>
      </c>
    </row>
    <row r="97" spans="1:26" ht="18">
      <c r="A97" s="409">
        <f>'ตารางผ่อนวงเงินที่ 1'!A104</f>
        <v>6.5250000000000002E-2</v>
      </c>
      <c r="B97" s="406">
        <f t="shared" si="22"/>
        <v>5.3630136986301371E-3</v>
      </c>
      <c r="C97" s="197">
        <f t="shared" si="24"/>
        <v>6</v>
      </c>
      <c r="D97" s="290">
        <v>70</v>
      </c>
      <c r="E97" s="300">
        <f>'ตารางผ่อนวงเงินที่ 1'!E104</f>
        <v>813239.91000000027</v>
      </c>
      <c r="F97" s="292">
        <f t="shared" si="25"/>
        <v>4361.42</v>
      </c>
      <c r="G97" s="292">
        <f t="shared" si="26"/>
        <v>2168.58</v>
      </c>
      <c r="H97" s="293">
        <f>'ตารางผ่อนวงเงินที่ 1'!H104</f>
        <v>6530</v>
      </c>
      <c r="J97" s="409">
        <f>GHB!A103</f>
        <v>5.2499999999999998E-2</v>
      </c>
      <c r="K97" s="406">
        <f t="shared" si="23"/>
        <v>4.3150684931506844E-3</v>
      </c>
      <c r="L97" s="197">
        <f t="shared" si="27"/>
        <v>6</v>
      </c>
      <c r="M97" s="290">
        <v>70</v>
      </c>
      <c r="N97" s="300">
        <f>GHB!E103</f>
        <v>156465.01000000112</v>
      </c>
      <c r="O97" s="292">
        <f>GHB!F103</f>
        <v>675.16</v>
      </c>
      <c r="P97" s="292">
        <f>GHB!G103</f>
        <v>54024.84</v>
      </c>
      <c r="Q97" s="293">
        <f>GHB!H103</f>
        <v>54700</v>
      </c>
      <c r="S97" s="409">
        <f>'SCB2'!A113</f>
        <v>6.7699999999999996E-2</v>
      </c>
      <c r="T97" s="406">
        <f t="shared" si="21"/>
        <v>5.5643835616438356E-3</v>
      </c>
      <c r="U97" s="197">
        <f t="shared" si="28"/>
        <v>7</v>
      </c>
      <c r="V97" s="290">
        <v>80</v>
      </c>
      <c r="W97" s="300">
        <f t="shared" si="29"/>
        <v>0</v>
      </c>
      <c r="X97" s="292">
        <f>'SCB2'!F113</f>
        <v>0</v>
      </c>
      <c r="Y97" s="292">
        <f t="shared" si="30"/>
        <v>0</v>
      </c>
      <c r="Z97" s="293">
        <f>'SCB2'!H113</f>
        <v>0</v>
      </c>
    </row>
    <row r="98" spans="1:26" ht="18">
      <c r="A98" s="409">
        <f>'ตารางผ่อนวงเงินที่ 1'!A105</f>
        <v>6.5250000000000002E-2</v>
      </c>
      <c r="B98" s="406">
        <f t="shared" si="22"/>
        <v>5.3630136986301371E-3</v>
      </c>
      <c r="C98" s="197">
        <f t="shared" si="24"/>
        <v>6</v>
      </c>
      <c r="D98" s="290">
        <v>71</v>
      </c>
      <c r="E98" s="300">
        <f>'ตารางผ่อนวงเงินที่ 1'!E105</f>
        <v>811071.33000000031</v>
      </c>
      <c r="F98" s="292">
        <f t="shared" si="25"/>
        <v>4349.79</v>
      </c>
      <c r="G98" s="292">
        <f t="shared" si="26"/>
        <v>2180.21</v>
      </c>
      <c r="H98" s="293">
        <f>'ตารางผ่อนวงเงินที่ 1'!H105</f>
        <v>6530</v>
      </c>
      <c r="J98" s="409">
        <f>GHB!A104</f>
        <v>5.2499999999999998E-2</v>
      </c>
      <c r="K98" s="406">
        <f t="shared" si="23"/>
        <v>4.3150684931506844E-3</v>
      </c>
      <c r="L98" s="197">
        <f t="shared" si="27"/>
        <v>6</v>
      </c>
      <c r="M98" s="290">
        <v>71</v>
      </c>
      <c r="N98" s="300">
        <f>GHB!E104</f>
        <v>102440.17000000112</v>
      </c>
      <c r="O98" s="292">
        <f>GHB!F104</f>
        <v>442.04</v>
      </c>
      <c r="P98" s="292">
        <f>GHB!G104</f>
        <v>54257.96</v>
      </c>
      <c r="Q98" s="293">
        <f>GHB!H104</f>
        <v>54700</v>
      </c>
      <c r="S98" s="409">
        <f>'SCB2'!A114</f>
        <v>6.7699999999999996E-2</v>
      </c>
      <c r="T98" s="406">
        <f t="shared" si="21"/>
        <v>5.5643835616438356E-3</v>
      </c>
      <c r="U98" s="197">
        <f t="shared" si="28"/>
        <v>7</v>
      </c>
      <c r="V98" s="290">
        <v>81</v>
      </c>
      <c r="W98" s="300">
        <f t="shared" si="29"/>
        <v>0</v>
      </c>
      <c r="X98" s="292">
        <f>'SCB2'!F114</f>
        <v>0</v>
      </c>
      <c r="Y98" s="292">
        <f t="shared" si="30"/>
        <v>0</v>
      </c>
      <c r="Z98" s="293">
        <f>'SCB2'!H114</f>
        <v>0</v>
      </c>
    </row>
    <row r="99" spans="1:26" ht="18">
      <c r="A99" s="409">
        <f>'ตารางผ่อนวงเงินที่ 1'!A106</f>
        <v>6.5250000000000002E-2</v>
      </c>
      <c r="B99" s="406">
        <f t="shared" si="22"/>
        <v>5.3630136986301371E-3</v>
      </c>
      <c r="C99" s="197">
        <f t="shared" si="24"/>
        <v>6</v>
      </c>
      <c r="D99" s="290">
        <v>72</v>
      </c>
      <c r="E99" s="300">
        <f>'ตารางผ่อนวงเงินที่ 1'!E106</f>
        <v>808891.12000000034</v>
      </c>
      <c r="F99" s="292">
        <f t="shared" si="25"/>
        <v>4338.09</v>
      </c>
      <c r="G99" s="292">
        <f t="shared" si="26"/>
        <v>2191.91</v>
      </c>
      <c r="H99" s="293">
        <f>'ตารางผ่อนวงเงินที่ 1'!H106</f>
        <v>6530</v>
      </c>
      <c r="J99" s="409">
        <f>GHB!A105</f>
        <v>5.2499999999999998E-2</v>
      </c>
      <c r="K99" s="406">
        <f t="shared" si="23"/>
        <v>4.3150684931506844E-3</v>
      </c>
      <c r="L99" s="197">
        <f t="shared" si="27"/>
        <v>6</v>
      </c>
      <c r="M99" s="290">
        <v>72</v>
      </c>
      <c r="N99" s="300">
        <f>GHB!E105</f>
        <v>48182.21000000112</v>
      </c>
      <c r="O99" s="292">
        <f>GHB!F105</f>
        <v>207.91</v>
      </c>
      <c r="P99" s="292">
        <f>GHB!G105</f>
        <v>48182.21000000112</v>
      </c>
      <c r="Q99" s="293">
        <f>GHB!H105</f>
        <v>48390.120000001123</v>
      </c>
      <c r="S99" s="409">
        <f>'SCB2'!A115</f>
        <v>6.7699999999999996E-2</v>
      </c>
      <c r="T99" s="406">
        <f t="shared" si="21"/>
        <v>5.5643835616438356E-3</v>
      </c>
      <c r="U99" s="197">
        <f t="shared" si="28"/>
        <v>7</v>
      </c>
      <c r="V99" s="290">
        <v>82</v>
      </c>
      <c r="W99" s="300">
        <f t="shared" si="29"/>
        <v>0</v>
      </c>
      <c r="X99" s="292">
        <f>'SCB2'!F115</f>
        <v>0</v>
      </c>
      <c r="Y99" s="292">
        <f t="shared" si="30"/>
        <v>0</v>
      </c>
      <c r="Z99" s="293">
        <f>'SCB2'!H115</f>
        <v>0</v>
      </c>
    </row>
    <row r="100" spans="1:26" ht="18">
      <c r="A100" s="409">
        <f>'ตารางผ่อนวงเงินที่ 1'!A107</f>
        <v>6.5250000000000002E-2</v>
      </c>
      <c r="B100" s="406">
        <f t="shared" si="22"/>
        <v>5.3630136986301371E-3</v>
      </c>
      <c r="C100" s="197">
        <f t="shared" si="24"/>
        <v>7</v>
      </c>
      <c r="D100" s="290">
        <v>73</v>
      </c>
      <c r="E100" s="300">
        <f>'ตารางผ่อนวงเงินที่ 1'!E107</f>
        <v>806699.21000000031</v>
      </c>
      <c r="F100" s="292">
        <f t="shared" si="25"/>
        <v>4326.34</v>
      </c>
      <c r="G100" s="292">
        <f t="shared" si="26"/>
        <v>2203.66</v>
      </c>
      <c r="H100" s="293">
        <f>'ตารางผ่อนวงเงินที่ 1'!H107</f>
        <v>6530</v>
      </c>
      <c r="J100" s="409">
        <f>GHB!A106</f>
        <v>5.2499999999999998E-2</v>
      </c>
      <c r="K100" s="406">
        <f t="shared" si="23"/>
        <v>4.3150684931506844E-3</v>
      </c>
      <c r="L100" s="197">
        <f t="shared" si="27"/>
        <v>7</v>
      </c>
      <c r="M100" s="290">
        <v>73</v>
      </c>
      <c r="N100" s="300">
        <f>GHB!E106</f>
        <v>0</v>
      </c>
      <c r="O100" s="292">
        <f>GHB!F106</f>
        <v>0</v>
      </c>
      <c r="P100" s="292">
        <f>GHB!G106</f>
        <v>0</v>
      </c>
      <c r="Q100" s="293">
        <f>GHB!H106</f>
        <v>0</v>
      </c>
      <c r="S100" s="409">
        <f>'SCB2'!A116</f>
        <v>6.7699999999999996E-2</v>
      </c>
      <c r="T100" s="406">
        <f t="shared" si="21"/>
        <v>5.5643835616438356E-3</v>
      </c>
      <c r="U100" s="197">
        <f t="shared" si="28"/>
        <v>7</v>
      </c>
      <c r="V100" s="290">
        <v>83</v>
      </c>
      <c r="W100" s="300">
        <f t="shared" si="29"/>
        <v>0</v>
      </c>
      <c r="X100" s="292">
        <f>'SCB2'!F116</f>
        <v>0</v>
      </c>
      <c r="Y100" s="292">
        <f t="shared" si="30"/>
        <v>0</v>
      </c>
      <c r="Z100" s="293">
        <f>'SCB2'!H116</f>
        <v>0</v>
      </c>
    </row>
    <row r="101" spans="1:26" ht="18">
      <c r="A101" s="409">
        <f>'ตารางผ่อนวงเงินที่ 1'!A108</f>
        <v>6.5250000000000002E-2</v>
      </c>
      <c r="B101" s="406">
        <f t="shared" si="22"/>
        <v>5.3630136986301371E-3</v>
      </c>
      <c r="C101" s="197">
        <f t="shared" si="24"/>
        <v>7</v>
      </c>
      <c r="D101" s="290">
        <v>74</v>
      </c>
      <c r="E101" s="300">
        <f>'ตารางผ่อนวงเงินที่ 1'!E108</f>
        <v>804495.55000000028</v>
      </c>
      <c r="F101" s="292">
        <f t="shared" si="25"/>
        <v>4314.5200000000004</v>
      </c>
      <c r="G101" s="292">
        <f t="shared" si="26"/>
        <v>2215.4799999999996</v>
      </c>
      <c r="H101" s="293">
        <f>'ตารางผ่อนวงเงินที่ 1'!H108</f>
        <v>6530</v>
      </c>
      <c r="J101" s="409">
        <f>GHB!A107</f>
        <v>5.2499999999999998E-2</v>
      </c>
      <c r="K101" s="406">
        <f t="shared" si="23"/>
        <v>4.3150684931506844E-3</v>
      </c>
      <c r="L101" s="197">
        <f t="shared" si="27"/>
        <v>7</v>
      </c>
      <c r="M101" s="290">
        <v>74</v>
      </c>
      <c r="N101" s="300">
        <f>GHB!E107</f>
        <v>0</v>
      </c>
      <c r="O101" s="292">
        <f>GHB!F107</f>
        <v>0</v>
      </c>
      <c r="P101" s="292">
        <f>GHB!G107</f>
        <v>0</v>
      </c>
      <c r="Q101" s="293">
        <f>GHB!H107</f>
        <v>0</v>
      </c>
      <c r="S101" s="409">
        <f>'SCB2'!A117</f>
        <v>6.7699999999999996E-2</v>
      </c>
      <c r="T101" s="406">
        <f t="shared" si="21"/>
        <v>5.5643835616438356E-3</v>
      </c>
      <c r="U101" s="197">
        <f t="shared" si="28"/>
        <v>7</v>
      </c>
      <c r="V101" s="290">
        <v>84</v>
      </c>
      <c r="W101" s="300">
        <f t="shared" si="29"/>
        <v>0</v>
      </c>
      <c r="X101" s="292">
        <f>'SCB2'!F117</f>
        <v>0</v>
      </c>
      <c r="Y101" s="292">
        <f t="shared" si="30"/>
        <v>0</v>
      </c>
      <c r="Z101" s="293">
        <f>'SCB2'!H117</f>
        <v>0</v>
      </c>
    </row>
    <row r="102" spans="1:26" ht="18">
      <c r="A102" s="409">
        <f>'ตารางผ่อนวงเงินที่ 1'!A109</f>
        <v>6.5250000000000002E-2</v>
      </c>
      <c r="B102" s="406">
        <f t="shared" si="22"/>
        <v>5.3630136986301371E-3</v>
      </c>
      <c r="C102" s="197">
        <f t="shared" si="24"/>
        <v>7</v>
      </c>
      <c r="D102" s="290">
        <v>75</v>
      </c>
      <c r="E102" s="300">
        <f>'ตารางผ่อนวงเงินที่ 1'!E109</f>
        <v>802280.0700000003</v>
      </c>
      <c r="F102" s="292">
        <f t="shared" si="25"/>
        <v>4302.6400000000003</v>
      </c>
      <c r="G102" s="292">
        <f t="shared" si="26"/>
        <v>2227.3599999999997</v>
      </c>
      <c r="H102" s="293">
        <f>'ตารางผ่อนวงเงินที่ 1'!H109</f>
        <v>6530</v>
      </c>
      <c r="J102" s="409">
        <f>GHB!A108</f>
        <v>5.2499999999999998E-2</v>
      </c>
      <c r="K102" s="406">
        <f t="shared" si="23"/>
        <v>4.3150684931506844E-3</v>
      </c>
      <c r="L102" s="197">
        <f t="shared" si="27"/>
        <v>7</v>
      </c>
      <c r="M102" s="290">
        <v>75</v>
      </c>
      <c r="N102" s="300">
        <f>GHB!E108</f>
        <v>0</v>
      </c>
      <c r="O102" s="292">
        <f>GHB!F108</f>
        <v>0</v>
      </c>
      <c r="P102" s="292">
        <f>GHB!G108</f>
        <v>0</v>
      </c>
      <c r="Q102" s="293">
        <f>GHB!H108</f>
        <v>0</v>
      </c>
      <c r="S102" s="409">
        <f>'SCB2'!A118</f>
        <v>6.7699999999999996E-2</v>
      </c>
      <c r="T102" s="406">
        <f t="shared" si="21"/>
        <v>5.5643835616438356E-3</v>
      </c>
      <c r="U102" s="197">
        <f t="shared" si="28"/>
        <v>8</v>
      </c>
      <c r="V102" s="290">
        <v>85</v>
      </c>
      <c r="W102" s="300">
        <f t="shared" si="29"/>
        <v>0</v>
      </c>
      <c r="X102" s="292">
        <f>'SCB2'!F118</f>
        <v>0</v>
      </c>
      <c r="Y102" s="292">
        <f t="shared" si="30"/>
        <v>0</v>
      </c>
      <c r="Z102" s="293">
        <f>'SCB2'!H118</f>
        <v>0</v>
      </c>
    </row>
    <row r="103" spans="1:26" ht="18">
      <c r="A103" s="409">
        <f>'ตารางผ่อนวงเงินที่ 1'!A110</f>
        <v>6.5250000000000002E-2</v>
      </c>
      <c r="B103" s="406">
        <f t="shared" si="22"/>
        <v>5.3630136986301371E-3</v>
      </c>
      <c r="C103" s="197">
        <f t="shared" si="24"/>
        <v>7</v>
      </c>
      <c r="D103" s="290">
        <v>76</v>
      </c>
      <c r="E103" s="300">
        <f>'ตารางผ่อนวงเงินที่ 1'!E110</f>
        <v>800052.71000000031</v>
      </c>
      <c r="F103" s="292">
        <f t="shared" si="25"/>
        <v>4290.6899999999996</v>
      </c>
      <c r="G103" s="292">
        <f t="shared" si="26"/>
        <v>2239.3100000000004</v>
      </c>
      <c r="H103" s="293">
        <f>'ตารางผ่อนวงเงินที่ 1'!H110</f>
        <v>6530</v>
      </c>
      <c r="J103" s="409">
        <f>GHB!A109</f>
        <v>5.2499999999999998E-2</v>
      </c>
      <c r="K103" s="406">
        <f t="shared" si="23"/>
        <v>4.3150684931506844E-3</v>
      </c>
      <c r="L103" s="197">
        <f t="shared" si="27"/>
        <v>7</v>
      </c>
      <c r="M103" s="290">
        <v>76</v>
      </c>
      <c r="N103" s="300">
        <f>GHB!E109</f>
        <v>0</v>
      </c>
      <c r="O103" s="292">
        <f>GHB!F109</f>
        <v>0</v>
      </c>
      <c r="P103" s="292">
        <f>GHB!G109</f>
        <v>0</v>
      </c>
      <c r="Q103" s="293">
        <f>GHB!H109</f>
        <v>0</v>
      </c>
      <c r="S103" s="409">
        <f>'SCB2'!A119</f>
        <v>6.7699999999999996E-2</v>
      </c>
      <c r="T103" s="406">
        <f t="shared" si="21"/>
        <v>5.5643835616438356E-3</v>
      </c>
      <c r="U103" s="197">
        <f t="shared" si="28"/>
        <v>8</v>
      </c>
      <c r="V103" s="290">
        <v>86</v>
      </c>
      <c r="W103" s="300">
        <f t="shared" si="29"/>
        <v>0</v>
      </c>
      <c r="X103" s="292">
        <f>'SCB2'!F119</f>
        <v>0</v>
      </c>
      <c r="Y103" s="292">
        <f t="shared" si="30"/>
        <v>0</v>
      </c>
      <c r="Z103" s="293">
        <f>'SCB2'!H119</f>
        <v>0</v>
      </c>
    </row>
    <row r="104" spans="1:26" ht="18">
      <c r="A104" s="409">
        <f>'ตารางผ่อนวงเงินที่ 1'!A111</f>
        <v>6.5250000000000002E-2</v>
      </c>
      <c r="B104" s="406">
        <f t="shared" si="22"/>
        <v>5.3630136986301371E-3</v>
      </c>
      <c r="C104" s="197">
        <f t="shared" si="24"/>
        <v>7</v>
      </c>
      <c r="D104" s="290">
        <v>77</v>
      </c>
      <c r="E104" s="300">
        <f>'ตารางผ่อนวงเงินที่ 1'!E111</f>
        <v>797813.40000000026</v>
      </c>
      <c r="F104" s="292">
        <f t="shared" si="25"/>
        <v>4278.68</v>
      </c>
      <c r="G104" s="292">
        <f t="shared" si="26"/>
        <v>2251.3199999999997</v>
      </c>
      <c r="H104" s="293">
        <f>'ตารางผ่อนวงเงินที่ 1'!H111</f>
        <v>6530</v>
      </c>
      <c r="J104" s="409">
        <f>GHB!A110</f>
        <v>5.2499999999999998E-2</v>
      </c>
      <c r="K104" s="406">
        <f t="shared" si="23"/>
        <v>4.3150684931506844E-3</v>
      </c>
      <c r="L104" s="197">
        <f t="shared" si="27"/>
        <v>7</v>
      </c>
      <c r="M104" s="290">
        <v>77</v>
      </c>
      <c r="N104" s="300">
        <f>GHB!E110</f>
        <v>0</v>
      </c>
      <c r="O104" s="292">
        <f>GHB!F110</f>
        <v>0</v>
      </c>
      <c r="P104" s="292">
        <f>GHB!G110</f>
        <v>0</v>
      </c>
      <c r="Q104" s="293">
        <f>GHB!H110</f>
        <v>0</v>
      </c>
      <c r="S104" s="409">
        <f>'SCB2'!A120</f>
        <v>6.7699999999999996E-2</v>
      </c>
      <c r="T104" s="406">
        <f t="shared" si="21"/>
        <v>5.5643835616438356E-3</v>
      </c>
      <c r="U104" s="197">
        <f t="shared" si="28"/>
        <v>8</v>
      </c>
      <c r="V104" s="290">
        <v>87</v>
      </c>
      <c r="W104" s="300">
        <f t="shared" si="29"/>
        <v>0</v>
      </c>
      <c r="X104" s="292">
        <f>'SCB2'!F120</f>
        <v>0</v>
      </c>
      <c r="Y104" s="292">
        <f t="shared" si="30"/>
        <v>0</v>
      </c>
      <c r="Z104" s="293">
        <f>'SCB2'!H120</f>
        <v>0</v>
      </c>
    </row>
    <row r="105" spans="1:26" ht="18">
      <c r="A105" s="409">
        <f>'ตารางผ่อนวงเงินที่ 1'!A112</f>
        <v>6.5250000000000002E-2</v>
      </c>
      <c r="B105" s="406">
        <f t="shared" si="22"/>
        <v>5.3630136986301371E-3</v>
      </c>
      <c r="C105" s="197">
        <f t="shared" si="24"/>
        <v>7</v>
      </c>
      <c r="D105" s="290">
        <v>78</v>
      </c>
      <c r="E105" s="300">
        <f>'ตารางผ่อนวงเงินที่ 1'!E112</f>
        <v>795562.08000000031</v>
      </c>
      <c r="F105" s="292">
        <f t="shared" si="25"/>
        <v>4266.6099999999997</v>
      </c>
      <c r="G105" s="292">
        <f t="shared" si="26"/>
        <v>2263.3900000000003</v>
      </c>
      <c r="H105" s="293">
        <f>'ตารางผ่อนวงเงินที่ 1'!H112</f>
        <v>6530</v>
      </c>
      <c r="J105" s="409">
        <f>GHB!A111</f>
        <v>5.2499999999999998E-2</v>
      </c>
      <c r="K105" s="406">
        <f t="shared" si="23"/>
        <v>4.3150684931506844E-3</v>
      </c>
      <c r="L105" s="197">
        <f t="shared" si="27"/>
        <v>7</v>
      </c>
      <c r="M105" s="290">
        <v>78</v>
      </c>
      <c r="N105" s="300">
        <f>GHB!E111</f>
        <v>0</v>
      </c>
      <c r="O105" s="292">
        <f>GHB!F111</f>
        <v>0</v>
      </c>
      <c r="P105" s="292">
        <f>GHB!G111</f>
        <v>0</v>
      </c>
      <c r="Q105" s="293">
        <f>GHB!H111</f>
        <v>0</v>
      </c>
      <c r="S105" s="409">
        <f>'SCB2'!A121</f>
        <v>6.7699999999999996E-2</v>
      </c>
      <c r="T105" s="406">
        <f t="shared" si="21"/>
        <v>5.5643835616438356E-3</v>
      </c>
      <c r="U105" s="197">
        <f t="shared" si="28"/>
        <v>8</v>
      </c>
      <c r="V105" s="290">
        <v>88</v>
      </c>
      <c r="W105" s="300">
        <f t="shared" si="29"/>
        <v>0</v>
      </c>
      <c r="X105" s="292">
        <f>'SCB2'!F121</f>
        <v>0</v>
      </c>
      <c r="Y105" s="292">
        <f t="shared" si="30"/>
        <v>0</v>
      </c>
      <c r="Z105" s="293">
        <f>'SCB2'!H121</f>
        <v>0</v>
      </c>
    </row>
    <row r="106" spans="1:26" ht="18">
      <c r="A106" s="409">
        <f>'ตารางผ่อนวงเงินที่ 1'!A113</f>
        <v>6.5250000000000002E-2</v>
      </c>
      <c r="B106" s="406">
        <f t="shared" si="22"/>
        <v>5.3630136986301371E-3</v>
      </c>
      <c r="C106" s="197">
        <f t="shared" si="24"/>
        <v>7</v>
      </c>
      <c r="D106" s="290">
        <v>79</v>
      </c>
      <c r="E106" s="300">
        <f>'ตารางผ่อนวงเงินที่ 1'!E113</f>
        <v>793298.69000000029</v>
      </c>
      <c r="F106" s="292">
        <f t="shared" si="25"/>
        <v>4254.47</v>
      </c>
      <c r="G106" s="292">
        <f t="shared" si="26"/>
        <v>2275.5299999999997</v>
      </c>
      <c r="H106" s="293">
        <f>'ตารางผ่อนวงเงินที่ 1'!H113</f>
        <v>6530</v>
      </c>
      <c r="J106" s="409">
        <f>GHB!A112</f>
        <v>5.2499999999999998E-2</v>
      </c>
      <c r="K106" s="406">
        <f t="shared" si="23"/>
        <v>4.3150684931506844E-3</v>
      </c>
      <c r="L106" s="197">
        <f t="shared" si="27"/>
        <v>7</v>
      </c>
      <c r="M106" s="290">
        <v>79</v>
      </c>
      <c r="N106" s="300">
        <f>GHB!E112</f>
        <v>0</v>
      </c>
      <c r="O106" s="292">
        <f>GHB!F112</f>
        <v>0</v>
      </c>
      <c r="P106" s="292">
        <f>GHB!G112</f>
        <v>0</v>
      </c>
      <c r="Q106" s="293">
        <f>GHB!H112</f>
        <v>0</v>
      </c>
      <c r="S106" s="409">
        <f>'SCB2'!A122</f>
        <v>6.7699999999999996E-2</v>
      </c>
      <c r="T106" s="406">
        <f t="shared" si="21"/>
        <v>5.5643835616438356E-3</v>
      </c>
      <c r="U106" s="197">
        <f t="shared" si="28"/>
        <v>8</v>
      </c>
      <c r="V106" s="290">
        <v>89</v>
      </c>
      <c r="W106" s="300">
        <f t="shared" si="29"/>
        <v>0</v>
      </c>
      <c r="X106" s="292">
        <f>'SCB2'!F122</f>
        <v>0</v>
      </c>
      <c r="Y106" s="292">
        <f t="shared" si="30"/>
        <v>0</v>
      </c>
      <c r="Z106" s="293">
        <f>'SCB2'!H122</f>
        <v>0</v>
      </c>
    </row>
    <row r="107" spans="1:26" ht="18">
      <c r="A107" s="409">
        <f>'ตารางผ่อนวงเงินที่ 1'!A114</f>
        <v>6.5250000000000002E-2</v>
      </c>
      <c r="B107" s="406">
        <f t="shared" si="22"/>
        <v>5.3630136986301371E-3</v>
      </c>
      <c r="C107" s="197">
        <f t="shared" si="24"/>
        <v>7</v>
      </c>
      <c r="D107" s="290">
        <v>80</v>
      </c>
      <c r="E107" s="300">
        <f>'ตารางผ่อนวงเงินที่ 1'!E114</f>
        <v>791023.16000000027</v>
      </c>
      <c r="F107" s="292">
        <f t="shared" si="25"/>
        <v>4242.2700000000004</v>
      </c>
      <c r="G107" s="292">
        <f t="shared" si="26"/>
        <v>2287.7299999999996</v>
      </c>
      <c r="H107" s="293">
        <f>'ตารางผ่อนวงเงินที่ 1'!H114</f>
        <v>6530</v>
      </c>
      <c r="J107" s="409">
        <f>GHB!A113</f>
        <v>5.2499999999999998E-2</v>
      </c>
      <c r="K107" s="406">
        <f t="shared" si="23"/>
        <v>4.3150684931506844E-3</v>
      </c>
      <c r="L107" s="197">
        <f t="shared" si="27"/>
        <v>7</v>
      </c>
      <c r="M107" s="290">
        <v>80</v>
      </c>
      <c r="N107" s="300">
        <f>GHB!E113</f>
        <v>0</v>
      </c>
      <c r="O107" s="292">
        <f>GHB!F113</f>
        <v>0</v>
      </c>
      <c r="P107" s="292">
        <f>GHB!G113</f>
        <v>0</v>
      </c>
      <c r="Q107" s="293">
        <f>GHB!H113</f>
        <v>0</v>
      </c>
      <c r="S107" s="409">
        <f>'SCB2'!A123</f>
        <v>6.7699999999999996E-2</v>
      </c>
      <c r="T107" s="406">
        <f t="shared" si="21"/>
        <v>5.5643835616438356E-3</v>
      </c>
      <c r="U107" s="197">
        <f t="shared" si="28"/>
        <v>8</v>
      </c>
      <c r="V107" s="290">
        <v>90</v>
      </c>
      <c r="W107" s="300">
        <f t="shared" si="29"/>
        <v>0</v>
      </c>
      <c r="X107" s="292">
        <f>'SCB2'!F123</f>
        <v>0</v>
      </c>
      <c r="Y107" s="292">
        <f t="shared" si="30"/>
        <v>0</v>
      </c>
      <c r="Z107" s="293">
        <f>'SCB2'!H123</f>
        <v>0</v>
      </c>
    </row>
    <row r="108" spans="1:26" ht="18">
      <c r="A108" s="409">
        <f>'ตารางผ่อนวงเงินที่ 1'!A115</f>
        <v>6.5250000000000002E-2</v>
      </c>
      <c r="B108" s="406">
        <f t="shared" si="22"/>
        <v>5.3630136986301371E-3</v>
      </c>
      <c r="C108" s="197">
        <f t="shared" si="24"/>
        <v>7</v>
      </c>
      <c r="D108" s="290">
        <v>81</v>
      </c>
      <c r="E108" s="300">
        <f>'ตารางผ่อนวงเงินที่ 1'!E115</f>
        <v>788735.43000000028</v>
      </c>
      <c r="F108" s="292">
        <f t="shared" si="25"/>
        <v>4230</v>
      </c>
      <c r="G108" s="292">
        <f t="shared" si="26"/>
        <v>2300</v>
      </c>
      <c r="H108" s="293">
        <f>'ตารางผ่อนวงเงินที่ 1'!H115</f>
        <v>6530</v>
      </c>
      <c r="J108" s="409">
        <f>GHB!A114</f>
        <v>5.2499999999999998E-2</v>
      </c>
      <c r="K108" s="406">
        <f t="shared" si="23"/>
        <v>4.3150684931506844E-3</v>
      </c>
      <c r="L108" s="197">
        <f t="shared" si="27"/>
        <v>7</v>
      </c>
      <c r="M108" s="290">
        <v>81</v>
      </c>
      <c r="N108" s="300">
        <f>GHB!E114</f>
        <v>0</v>
      </c>
      <c r="O108" s="292">
        <f>GHB!F114</f>
        <v>0</v>
      </c>
      <c r="P108" s="292">
        <f>GHB!G114</f>
        <v>0</v>
      </c>
      <c r="Q108" s="293">
        <f>GHB!H114</f>
        <v>0</v>
      </c>
      <c r="S108" s="409">
        <f>'SCB2'!A124</f>
        <v>6.7699999999999996E-2</v>
      </c>
      <c r="T108" s="406">
        <f t="shared" si="21"/>
        <v>5.5643835616438356E-3</v>
      </c>
      <c r="U108" s="197">
        <f t="shared" si="28"/>
        <v>8</v>
      </c>
      <c r="V108" s="290">
        <v>91</v>
      </c>
      <c r="W108" s="300">
        <f t="shared" si="29"/>
        <v>0</v>
      </c>
      <c r="X108" s="292">
        <f>'SCB2'!F124</f>
        <v>0</v>
      </c>
      <c r="Y108" s="292">
        <f t="shared" si="30"/>
        <v>0</v>
      </c>
      <c r="Z108" s="293">
        <f>'SCB2'!H124</f>
        <v>0</v>
      </c>
    </row>
    <row r="109" spans="1:26" ht="18">
      <c r="A109" s="409">
        <f>'ตารางผ่อนวงเงินที่ 1'!A116</f>
        <v>6.5250000000000002E-2</v>
      </c>
      <c r="B109" s="406">
        <f t="shared" si="22"/>
        <v>5.3630136986301371E-3</v>
      </c>
      <c r="C109" s="197">
        <f t="shared" si="24"/>
        <v>7</v>
      </c>
      <c r="D109" s="290">
        <v>82</v>
      </c>
      <c r="E109" s="300">
        <f>'ตารางผ่อนวงเงินที่ 1'!E116</f>
        <v>786435.43000000028</v>
      </c>
      <c r="F109" s="292">
        <f t="shared" si="25"/>
        <v>4217.66</v>
      </c>
      <c r="G109" s="292">
        <f t="shared" si="26"/>
        <v>2312.34</v>
      </c>
      <c r="H109" s="293">
        <f>'ตารางผ่อนวงเงินที่ 1'!H116</f>
        <v>6530</v>
      </c>
      <c r="J109" s="409">
        <f>GHB!A115</f>
        <v>5.2499999999999998E-2</v>
      </c>
      <c r="K109" s="406">
        <f t="shared" si="23"/>
        <v>4.3150684931506844E-3</v>
      </c>
      <c r="L109" s="197">
        <f t="shared" si="27"/>
        <v>7</v>
      </c>
      <c r="M109" s="290">
        <v>82</v>
      </c>
      <c r="N109" s="300">
        <f>GHB!E115</f>
        <v>0</v>
      </c>
      <c r="O109" s="292">
        <f>GHB!F115</f>
        <v>0</v>
      </c>
      <c r="P109" s="292">
        <f>GHB!G115</f>
        <v>0</v>
      </c>
      <c r="Q109" s="293">
        <f>GHB!H115</f>
        <v>0</v>
      </c>
      <c r="S109" s="409">
        <f>'SCB2'!A125</f>
        <v>6.7699999999999996E-2</v>
      </c>
      <c r="T109" s="406">
        <f t="shared" si="21"/>
        <v>5.5643835616438356E-3</v>
      </c>
      <c r="U109" s="197">
        <f t="shared" si="28"/>
        <v>8</v>
      </c>
      <c r="V109" s="290">
        <v>92</v>
      </c>
      <c r="W109" s="300">
        <f t="shared" si="29"/>
        <v>0</v>
      </c>
      <c r="X109" s="292">
        <f>'SCB2'!F125</f>
        <v>0</v>
      </c>
      <c r="Y109" s="292">
        <f t="shared" si="30"/>
        <v>0</v>
      </c>
      <c r="Z109" s="293">
        <f>'SCB2'!H125</f>
        <v>0</v>
      </c>
    </row>
    <row r="110" spans="1:26" ht="18">
      <c r="A110" s="409">
        <f>'ตารางผ่อนวงเงินที่ 1'!A117</f>
        <v>6.5250000000000002E-2</v>
      </c>
      <c r="B110" s="406">
        <f t="shared" si="22"/>
        <v>5.3630136986301371E-3</v>
      </c>
      <c r="C110" s="197">
        <f t="shared" si="24"/>
        <v>7</v>
      </c>
      <c r="D110" s="290">
        <v>83</v>
      </c>
      <c r="E110" s="300">
        <f>'ตารางผ่อนวงเงินที่ 1'!E117</f>
        <v>784123.09000000032</v>
      </c>
      <c r="F110" s="292">
        <f t="shared" si="25"/>
        <v>4205.26</v>
      </c>
      <c r="G110" s="292">
        <f t="shared" si="26"/>
        <v>2324.7399999999998</v>
      </c>
      <c r="H110" s="293">
        <f>'ตารางผ่อนวงเงินที่ 1'!H117</f>
        <v>6530</v>
      </c>
      <c r="J110" s="409">
        <f>GHB!A116</f>
        <v>5.2499999999999998E-2</v>
      </c>
      <c r="K110" s="406">
        <f t="shared" si="23"/>
        <v>4.3150684931506844E-3</v>
      </c>
      <c r="L110" s="197">
        <f t="shared" si="27"/>
        <v>7</v>
      </c>
      <c r="M110" s="290">
        <v>83</v>
      </c>
      <c r="N110" s="300">
        <f>GHB!E116</f>
        <v>0</v>
      </c>
      <c r="O110" s="292">
        <f>GHB!F116</f>
        <v>0</v>
      </c>
      <c r="P110" s="292">
        <f>GHB!G116</f>
        <v>0</v>
      </c>
      <c r="Q110" s="293">
        <f>GHB!H116</f>
        <v>0</v>
      </c>
      <c r="S110" s="409">
        <f>'SCB2'!A126</f>
        <v>6.7699999999999996E-2</v>
      </c>
      <c r="T110" s="406">
        <f t="shared" si="21"/>
        <v>5.5643835616438356E-3</v>
      </c>
      <c r="U110" s="197">
        <f t="shared" si="28"/>
        <v>8</v>
      </c>
      <c r="V110" s="290">
        <v>93</v>
      </c>
      <c r="W110" s="300">
        <f t="shared" si="29"/>
        <v>0</v>
      </c>
      <c r="X110" s="292">
        <f>'SCB2'!F126</f>
        <v>0</v>
      </c>
      <c r="Y110" s="292">
        <f t="shared" si="30"/>
        <v>0</v>
      </c>
      <c r="Z110" s="293">
        <f>'SCB2'!H126</f>
        <v>0</v>
      </c>
    </row>
    <row r="111" spans="1:26" ht="18">
      <c r="A111" s="409">
        <f>'ตารางผ่อนวงเงินที่ 1'!A118</f>
        <v>6.5250000000000002E-2</v>
      </c>
      <c r="B111" s="406">
        <f t="shared" si="22"/>
        <v>5.3630136986301371E-3</v>
      </c>
      <c r="C111" s="197">
        <f t="shared" si="24"/>
        <v>7</v>
      </c>
      <c r="D111" s="290">
        <v>84</v>
      </c>
      <c r="E111" s="300">
        <f>'ตารางผ่อนวงเงินที่ 1'!E118</f>
        <v>781798.35000000033</v>
      </c>
      <c r="F111" s="292">
        <f t="shared" si="25"/>
        <v>4192.8</v>
      </c>
      <c r="G111" s="292">
        <f t="shared" si="26"/>
        <v>2337.1999999999998</v>
      </c>
      <c r="H111" s="293">
        <f>'ตารางผ่อนวงเงินที่ 1'!H118</f>
        <v>6530</v>
      </c>
      <c r="J111" s="409">
        <f>GHB!A117</f>
        <v>5.2499999999999998E-2</v>
      </c>
      <c r="K111" s="406">
        <f t="shared" si="23"/>
        <v>4.3150684931506844E-3</v>
      </c>
      <c r="L111" s="197">
        <f t="shared" si="27"/>
        <v>7</v>
      </c>
      <c r="M111" s="290">
        <v>84</v>
      </c>
      <c r="N111" s="300">
        <f>GHB!E117</f>
        <v>0</v>
      </c>
      <c r="O111" s="292">
        <f>GHB!F117</f>
        <v>0</v>
      </c>
      <c r="P111" s="292">
        <f>GHB!G117</f>
        <v>0</v>
      </c>
      <c r="Q111" s="293">
        <f>GHB!H117</f>
        <v>0</v>
      </c>
      <c r="S111" s="409">
        <f>'SCB2'!A127</f>
        <v>6.7699999999999996E-2</v>
      </c>
      <c r="T111" s="406">
        <f t="shared" si="21"/>
        <v>5.5643835616438356E-3</v>
      </c>
      <c r="U111" s="197">
        <f t="shared" si="28"/>
        <v>8</v>
      </c>
      <c r="V111" s="290">
        <v>94</v>
      </c>
      <c r="W111" s="300">
        <f t="shared" si="29"/>
        <v>0</v>
      </c>
      <c r="X111" s="292">
        <f>'SCB2'!F127</f>
        <v>0</v>
      </c>
      <c r="Y111" s="292">
        <f t="shared" si="30"/>
        <v>0</v>
      </c>
      <c r="Z111" s="293">
        <f>'SCB2'!H127</f>
        <v>0</v>
      </c>
    </row>
    <row r="112" spans="1:26" ht="18">
      <c r="A112" s="409">
        <f>'ตารางผ่อนวงเงินที่ 1'!A119</f>
        <v>6.5250000000000002E-2</v>
      </c>
      <c r="B112" s="406">
        <f t="shared" si="22"/>
        <v>5.3630136986301371E-3</v>
      </c>
      <c r="C112" s="197">
        <f t="shared" si="24"/>
        <v>8</v>
      </c>
      <c r="D112" s="290">
        <v>85</v>
      </c>
      <c r="E112" s="300">
        <f>'ตารางผ่อนวงเงินที่ 1'!E119</f>
        <v>779461.15000000037</v>
      </c>
      <c r="F112" s="292">
        <f t="shared" si="25"/>
        <v>4180.26</v>
      </c>
      <c r="G112" s="292">
        <f t="shared" si="26"/>
        <v>2349.7399999999998</v>
      </c>
      <c r="H112" s="293">
        <f>'ตารางผ่อนวงเงินที่ 1'!H119</f>
        <v>6530</v>
      </c>
      <c r="J112" s="409">
        <f>GHB!A118</f>
        <v>5.2499999999999998E-2</v>
      </c>
      <c r="K112" s="406">
        <f t="shared" si="23"/>
        <v>4.3150684931506844E-3</v>
      </c>
      <c r="L112" s="197">
        <f t="shared" si="27"/>
        <v>8</v>
      </c>
      <c r="M112" s="290">
        <v>85</v>
      </c>
      <c r="N112" s="300">
        <f>GHB!E118</f>
        <v>0</v>
      </c>
      <c r="O112" s="292">
        <f>GHB!F118</f>
        <v>0</v>
      </c>
      <c r="P112" s="292">
        <f>GHB!G118</f>
        <v>0</v>
      </c>
      <c r="Q112" s="293">
        <f>GHB!H118</f>
        <v>0</v>
      </c>
      <c r="S112" s="409">
        <f>'SCB2'!A128</f>
        <v>6.7699999999999996E-2</v>
      </c>
      <c r="T112" s="406">
        <f t="shared" si="21"/>
        <v>5.5643835616438356E-3</v>
      </c>
      <c r="U112" s="197">
        <f t="shared" si="28"/>
        <v>8</v>
      </c>
      <c r="V112" s="290">
        <v>95</v>
      </c>
      <c r="W112" s="300">
        <f t="shared" si="29"/>
        <v>0</v>
      </c>
      <c r="X112" s="292">
        <f>'SCB2'!F128</f>
        <v>0</v>
      </c>
      <c r="Y112" s="292">
        <f t="shared" si="30"/>
        <v>0</v>
      </c>
      <c r="Z112" s="293">
        <f>'SCB2'!H128</f>
        <v>0</v>
      </c>
    </row>
    <row r="113" spans="1:26" ht="18">
      <c r="A113" s="409">
        <f>'ตารางผ่อนวงเงินที่ 1'!A120</f>
        <v>6.5250000000000002E-2</v>
      </c>
      <c r="B113" s="406">
        <f t="shared" si="22"/>
        <v>5.3630136986301371E-3</v>
      </c>
      <c r="C113" s="197">
        <f t="shared" si="24"/>
        <v>8</v>
      </c>
      <c r="D113" s="290">
        <v>86</v>
      </c>
      <c r="E113" s="300">
        <f>'ตารางผ่อนวงเงินที่ 1'!E120</f>
        <v>777111.41000000038</v>
      </c>
      <c r="F113" s="292">
        <f t="shared" si="25"/>
        <v>4167.66</v>
      </c>
      <c r="G113" s="292">
        <f t="shared" si="26"/>
        <v>2362.34</v>
      </c>
      <c r="H113" s="293">
        <f>'ตารางผ่อนวงเงินที่ 1'!H120</f>
        <v>6530</v>
      </c>
      <c r="J113" s="409">
        <f>GHB!A119</f>
        <v>5.2499999999999998E-2</v>
      </c>
      <c r="K113" s="406">
        <f t="shared" si="23"/>
        <v>4.3150684931506844E-3</v>
      </c>
      <c r="L113" s="197">
        <f t="shared" si="27"/>
        <v>8</v>
      </c>
      <c r="M113" s="290">
        <v>86</v>
      </c>
      <c r="N113" s="300">
        <f>GHB!E119</f>
        <v>0</v>
      </c>
      <c r="O113" s="292">
        <f>GHB!F119</f>
        <v>0</v>
      </c>
      <c r="P113" s="292">
        <f>GHB!G119</f>
        <v>0</v>
      </c>
      <c r="Q113" s="293">
        <f>GHB!H119</f>
        <v>0</v>
      </c>
      <c r="S113" s="409">
        <f>'SCB2'!A129</f>
        <v>6.7699999999999996E-2</v>
      </c>
      <c r="T113" s="406">
        <f t="shared" si="21"/>
        <v>5.5643835616438356E-3</v>
      </c>
      <c r="U113" s="197">
        <f t="shared" si="28"/>
        <v>8</v>
      </c>
      <c r="V113" s="290">
        <v>96</v>
      </c>
      <c r="W113" s="300">
        <f t="shared" si="29"/>
        <v>0</v>
      </c>
      <c r="X113" s="292">
        <f>'SCB2'!F129</f>
        <v>0</v>
      </c>
      <c r="Y113" s="292">
        <f t="shared" si="30"/>
        <v>0</v>
      </c>
      <c r="Z113" s="293">
        <f>'SCB2'!H129</f>
        <v>0</v>
      </c>
    </row>
    <row r="114" spans="1:26" ht="18">
      <c r="A114" s="409">
        <f>'ตารางผ่อนวงเงินที่ 1'!A121</f>
        <v>6.5250000000000002E-2</v>
      </c>
      <c r="B114" s="406">
        <f t="shared" si="22"/>
        <v>5.3630136986301371E-3</v>
      </c>
      <c r="C114" s="197">
        <f t="shared" si="24"/>
        <v>8</v>
      </c>
      <c r="D114" s="290">
        <v>87</v>
      </c>
      <c r="E114" s="300">
        <f>'ตารางผ่อนวงเงินที่ 1'!E121</f>
        <v>774749.07000000041</v>
      </c>
      <c r="F114" s="292">
        <f t="shared" si="25"/>
        <v>4154.99</v>
      </c>
      <c r="G114" s="292">
        <f t="shared" si="26"/>
        <v>2375.0100000000002</v>
      </c>
      <c r="H114" s="293">
        <f>'ตารางผ่อนวงเงินที่ 1'!H121</f>
        <v>6530</v>
      </c>
      <c r="J114" s="409">
        <f>GHB!A120</f>
        <v>5.2499999999999998E-2</v>
      </c>
      <c r="K114" s="406">
        <f t="shared" si="23"/>
        <v>4.3150684931506844E-3</v>
      </c>
      <c r="L114" s="197">
        <f t="shared" si="27"/>
        <v>8</v>
      </c>
      <c r="M114" s="290">
        <v>87</v>
      </c>
      <c r="N114" s="300">
        <f>GHB!E120</f>
        <v>0</v>
      </c>
      <c r="O114" s="292">
        <f>GHB!F120</f>
        <v>0</v>
      </c>
      <c r="P114" s="292">
        <f>GHB!G120</f>
        <v>0</v>
      </c>
      <c r="Q114" s="293">
        <f>GHB!H120</f>
        <v>0</v>
      </c>
      <c r="S114" s="409">
        <f>'SCB2'!A130</f>
        <v>6.7699999999999996E-2</v>
      </c>
      <c r="T114" s="406">
        <f t="shared" si="21"/>
        <v>5.5643835616438356E-3</v>
      </c>
      <c r="U114" s="197">
        <f t="shared" si="28"/>
        <v>9</v>
      </c>
      <c r="V114" s="290">
        <v>97</v>
      </c>
      <c r="W114" s="300">
        <f t="shared" si="29"/>
        <v>0</v>
      </c>
      <c r="X114" s="292">
        <f>'SCB2'!F130</f>
        <v>0</v>
      </c>
      <c r="Y114" s="292">
        <f t="shared" si="30"/>
        <v>0</v>
      </c>
      <c r="Z114" s="293">
        <f>'SCB2'!H130</f>
        <v>0</v>
      </c>
    </row>
    <row r="115" spans="1:26" ht="18">
      <c r="A115" s="409">
        <f>'ตารางผ่อนวงเงินที่ 1'!A122</f>
        <v>6.5250000000000002E-2</v>
      </c>
      <c r="B115" s="406">
        <f t="shared" si="22"/>
        <v>5.3630136986301371E-3</v>
      </c>
      <c r="C115" s="197">
        <f t="shared" si="24"/>
        <v>8</v>
      </c>
      <c r="D115" s="290">
        <v>88</v>
      </c>
      <c r="E115" s="300">
        <f>'ตารางผ่อนวงเงินที่ 1'!E122</f>
        <v>772374.06000000041</v>
      </c>
      <c r="F115" s="292">
        <f t="shared" si="25"/>
        <v>4142.25</v>
      </c>
      <c r="G115" s="292">
        <f t="shared" si="26"/>
        <v>2387.75</v>
      </c>
      <c r="H115" s="293">
        <f>'ตารางผ่อนวงเงินที่ 1'!H122</f>
        <v>6530</v>
      </c>
      <c r="J115" s="409">
        <f>GHB!A121</f>
        <v>5.2499999999999998E-2</v>
      </c>
      <c r="K115" s="406">
        <f t="shared" si="23"/>
        <v>4.3150684931506844E-3</v>
      </c>
      <c r="L115" s="197">
        <f t="shared" si="27"/>
        <v>8</v>
      </c>
      <c r="M115" s="290">
        <v>88</v>
      </c>
      <c r="N115" s="300">
        <f>GHB!E121</f>
        <v>0</v>
      </c>
      <c r="O115" s="292">
        <f>GHB!F121</f>
        <v>0</v>
      </c>
      <c r="P115" s="292">
        <f>GHB!G121</f>
        <v>0</v>
      </c>
      <c r="Q115" s="293">
        <f>GHB!H121</f>
        <v>0</v>
      </c>
      <c r="S115" s="409">
        <f>'SCB2'!A131</f>
        <v>6.7699999999999996E-2</v>
      </c>
      <c r="T115" s="406">
        <f t="shared" si="21"/>
        <v>5.5643835616438356E-3</v>
      </c>
      <c r="U115" s="197">
        <f t="shared" si="28"/>
        <v>9</v>
      </c>
      <c r="V115" s="290">
        <v>98</v>
      </c>
      <c r="W115" s="300">
        <f t="shared" si="29"/>
        <v>0</v>
      </c>
      <c r="X115" s="292">
        <f>'SCB2'!F131</f>
        <v>0</v>
      </c>
      <c r="Y115" s="292">
        <f t="shared" si="30"/>
        <v>0</v>
      </c>
      <c r="Z115" s="293">
        <f>'SCB2'!H131</f>
        <v>0</v>
      </c>
    </row>
    <row r="116" spans="1:26" ht="18">
      <c r="A116" s="409">
        <f>'ตารางผ่อนวงเงินที่ 1'!A123</f>
        <v>6.5250000000000002E-2</v>
      </c>
      <c r="B116" s="406">
        <f t="shared" si="22"/>
        <v>5.3630136986301371E-3</v>
      </c>
      <c r="C116" s="197">
        <f t="shared" si="24"/>
        <v>8</v>
      </c>
      <c r="D116" s="290">
        <v>89</v>
      </c>
      <c r="E116" s="300">
        <f>'ตารางผ่อนวงเงินที่ 1'!E123</f>
        <v>769986.31000000041</v>
      </c>
      <c r="F116" s="292">
        <f t="shared" si="25"/>
        <v>4129.45</v>
      </c>
      <c r="G116" s="292">
        <f t="shared" si="26"/>
        <v>2400.5500000000002</v>
      </c>
      <c r="H116" s="293">
        <f>'ตารางผ่อนวงเงินที่ 1'!H123</f>
        <v>6530</v>
      </c>
      <c r="J116" s="409">
        <f>GHB!A122</f>
        <v>5.2499999999999998E-2</v>
      </c>
      <c r="K116" s="406">
        <f t="shared" si="23"/>
        <v>4.3150684931506844E-3</v>
      </c>
      <c r="L116" s="197">
        <f t="shared" si="27"/>
        <v>8</v>
      </c>
      <c r="M116" s="290">
        <v>89</v>
      </c>
      <c r="N116" s="300">
        <f>GHB!E122</f>
        <v>0</v>
      </c>
      <c r="O116" s="292">
        <f>GHB!F122</f>
        <v>0</v>
      </c>
      <c r="P116" s="292">
        <f>GHB!G122</f>
        <v>0</v>
      </c>
      <c r="Q116" s="293">
        <f>GHB!H122</f>
        <v>0</v>
      </c>
      <c r="S116" s="409">
        <f>'SCB2'!A132</f>
        <v>6.7699999999999996E-2</v>
      </c>
      <c r="T116" s="406">
        <f t="shared" si="21"/>
        <v>5.5643835616438356E-3</v>
      </c>
      <c r="U116" s="197">
        <f t="shared" si="28"/>
        <v>9</v>
      </c>
      <c r="V116" s="290">
        <v>99</v>
      </c>
      <c r="W116" s="300">
        <f t="shared" si="29"/>
        <v>0</v>
      </c>
      <c r="X116" s="292">
        <f>'SCB2'!F132</f>
        <v>0</v>
      </c>
      <c r="Y116" s="292">
        <f t="shared" si="30"/>
        <v>0</v>
      </c>
      <c r="Z116" s="293">
        <f>'SCB2'!H132</f>
        <v>0</v>
      </c>
    </row>
    <row r="117" spans="1:26" ht="18">
      <c r="A117" s="409">
        <f>'ตารางผ่อนวงเงินที่ 1'!A124</f>
        <v>6.5250000000000002E-2</v>
      </c>
      <c r="B117" s="406">
        <f t="shared" si="22"/>
        <v>5.3630136986301371E-3</v>
      </c>
      <c r="C117" s="197">
        <f t="shared" si="24"/>
        <v>8</v>
      </c>
      <c r="D117" s="290">
        <v>90</v>
      </c>
      <c r="E117" s="300">
        <f>'ตารางผ่อนวงเงินที่ 1'!E124</f>
        <v>767585.76000000036</v>
      </c>
      <c r="F117" s="292">
        <f t="shared" si="25"/>
        <v>4116.57</v>
      </c>
      <c r="G117" s="292">
        <f t="shared" si="26"/>
        <v>2413.4300000000003</v>
      </c>
      <c r="H117" s="293">
        <f>'ตารางผ่อนวงเงินที่ 1'!H124</f>
        <v>6530</v>
      </c>
      <c r="J117" s="409">
        <f>GHB!A123</f>
        <v>5.2499999999999998E-2</v>
      </c>
      <c r="K117" s="406">
        <f t="shared" si="23"/>
        <v>4.3150684931506844E-3</v>
      </c>
      <c r="L117" s="197">
        <f t="shared" si="27"/>
        <v>8</v>
      </c>
      <c r="M117" s="290">
        <v>90</v>
      </c>
      <c r="N117" s="300">
        <f>GHB!E123</f>
        <v>0</v>
      </c>
      <c r="O117" s="292">
        <f>GHB!F123</f>
        <v>0</v>
      </c>
      <c r="P117" s="292">
        <f>GHB!G123</f>
        <v>0</v>
      </c>
      <c r="Q117" s="293">
        <f>GHB!H123</f>
        <v>0</v>
      </c>
      <c r="S117" s="409">
        <f>'SCB2'!A133</f>
        <v>6.7699999999999996E-2</v>
      </c>
      <c r="T117" s="406">
        <f t="shared" si="21"/>
        <v>5.5643835616438356E-3</v>
      </c>
      <c r="U117" s="197">
        <f t="shared" si="28"/>
        <v>9</v>
      </c>
      <c r="V117" s="290">
        <v>100</v>
      </c>
      <c r="W117" s="300">
        <f t="shared" si="29"/>
        <v>0</v>
      </c>
      <c r="X117" s="292">
        <f>'SCB2'!F133</f>
        <v>0</v>
      </c>
      <c r="Y117" s="292">
        <f t="shared" si="30"/>
        <v>0</v>
      </c>
      <c r="Z117" s="293">
        <f>'SCB2'!H133</f>
        <v>0</v>
      </c>
    </row>
    <row r="118" spans="1:26" ht="18">
      <c r="A118" s="409">
        <f>'ตารางผ่อนวงเงินที่ 1'!A125</f>
        <v>6.5250000000000002E-2</v>
      </c>
      <c r="B118" s="406">
        <f t="shared" si="22"/>
        <v>5.3630136986301371E-3</v>
      </c>
      <c r="C118" s="197">
        <f t="shared" si="24"/>
        <v>8</v>
      </c>
      <c r="D118" s="290">
        <v>91</v>
      </c>
      <c r="E118" s="300">
        <f>'ตารางผ่อนวงเงินที่ 1'!E125</f>
        <v>765172.33000000031</v>
      </c>
      <c r="F118" s="292">
        <f t="shared" si="25"/>
        <v>4103.63</v>
      </c>
      <c r="G118" s="292">
        <f t="shared" si="26"/>
        <v>2426.37</v>
      </c>
      <c r="H118" s="293">
        <f>'ตารางผ่อนวงเงินที่ 1'!H125</f>
        <v>6530</v>
      </c>
      <c r="J118" s="409">
        <f>GHB!A124</f>
        <v>5.2499999999999998E-2</v>
      </c>
      <c r="K118" s="406">
        <f t="shared" si="23"/>
        <v>4.3150684931506844E-3</v>
      </c>
      <c r="L118" s="197">
        <f t="shared" si="27"/>
        <v>8</v>
      </c>
      <c r="M118" s="290">
        <v>91</v>
      </c>
      <c r="N118" s="300">
        <f>GHB!E124</f>
        <v>0</v>
      </c>
      <c r="O118" s="292">
        <f>GHB!F124</f>
        <v>0</v>
      </c>
      <c r="P118" s="292">
        <f>GHB!G124</f>
        <v>0</v>
      </c>
      <c r="Q118" s="293">
        <f>GHB!H124</f>
        <v>0</v>
      </c>
      <c r="S118" s="409">
        <f>'SCB2'!A134</f>
        <v>6.7699999999999996E-2</v>
      </c>
      <c r="T118" s="406">
        <f t="shared" si="21"/>
        <v>5.5643835616438356E-3</v>
      </c>
      <c r="U118" s="197">
        <f t="shared" si="28"/>
        <v>9</v>
      </c>
      <c r="V118" s="290">
        <v>101</v>
      </c>
      <c r="W118" s="300">
        <f t="shared" si="29"/>
        <v>0</v>
      </c>
      <c r="X118" s="292">
        <f>'SCB2'!F134</f>
        <v>0</v>
      </c>
      <c r="Y118" s="292">
        <f t="shared" si="30"/>
        <v>0</v>
      </c>
      <c r="Z118" s="293">
        <f>'SCB2'!H134</f>
        <v>0</v>
      </c>
    </row>
    <row r="119" spans="1:26" ht="18">
      <c r="A119" s="409">
        <f>'ตารางผ่อนวงเงินที่ 1'!A126</f>
        <v>6.5250000000000002E-2</v>
      </c>
      <c r="B119" s="406">
        <f t="shared" si="22"/>
        <v>5.3630136986301371E-3</v>
      </c>
      <c r="C119" s="197">
        <f t="shared" si="24"/>
        <v>8</v>
      </c>
      <c r="D119" s="290">
        <v>92</v>
      </c>
      <c r="E119" s="300">
        <f>'ตารางผ่อนวงเงินที่ 1'!E126</f>
        <v>762745.96000000031</v>
      </c>
      <c r="F119" s="292">
        <f t="shared" si="25"/>
        <v>4090.62</v>
      </c>
      <c r="G119" s="292">
        <f t="shared" si="26"/>
        <v>2439.38</v>
      </c>
      <c r="H119" s="293">
        <f>'ตารางผ่อนวงเงินที่ 1'!H126</f>
        <v>6530</v>
      </c>
      <c r="J119" s="409">
        <f>GHB!A125</f>
        <v>5.2499999999999998E-2</v>
      </c>
      <c r="K119" s="406">
        <f t="shared" si="23"/>
        <v>4.3150684931506844E-3</v>
      </c>
      <c r="L119" s="197">
        <f t="shared" si="27"/>
        <v>8</v>
      </c>
      <c r="M119" s="290">
        <v>92</v>
      </c>
      <c r="N119" s="300">
        <f>GHB!E125</f>
        <v>0</v>
      </c>
      <c r="O119" s="292">
        <f>GHB!F125</f>
        <v>0</v>
      </c>
      <c r="P119" s="292">
        <f>GHB!G125</f>
        <v>0</v>
      </c>
      <c r="Q119" s="293">
        <f>GHB!H125</f>
        <v>0</v>
      </c>
      <c r="S119" s="409">
        <f>'SCB2'!A135</f>
        <v>6.7699999999999996E-2</v>
      </c>
      <c r="T119" s="406">
        <f t="shared" si="21"/>
        <v>5.5643835616438356E-3</v>
      </c>
      <c r="U119" s="197">
        <f t="shared" si="28"/>
        <v>9</v>
      </c>
      <c r="V119" s="290">
        <v>102</v>
      </c>
      <c r="W119" s="300">
        <f t="shared" si="29"/>
        <v>0</v>
      </c>
      <c r="X119" s="292">
        <f>'SCB2'!F135</f>
        <v>0</v>
      </c>
      <c r="Y119" s="292">
        <f t="shared" si="30"/>
        <v>0</v>
      </c>
      <c r="Z119" s="293">
        <f>'SCB2'!H135</f>
        <v>0</v>
      </c>
    </row>
    <row r="120" spans="1:26" ht="18">
      <c r="A120" s="409">
        <f>'ตารางผ่อนวงเงินที่ 1'!A127</f>
        <v>6.5250000000000002E-2</v>
      </c>
      <c r="B120" s="406">
        <f t="shared" si="22"/>
        <v>5.3630136986301371E-3</v>
      </c>
      <c r="C120" s="197">
        <f t="shared" si="24"/>
        <v>8</v>
      </c>
      <c r="D120" s="290">
        <v>93</v>
      </c>
      <c r="E120" s="300">
        <f>'ตารางผ่อนวงเงินที่ 1'!E127</f>
        <v>760306.58000000031</v>
      </c>
      <c r="F120" s="292">
        <f t="shared" si="25"/>
        <v>4077.53</v>
      </c>
      <c r="G120" s="292">
        <f t="shared" si="26"/>
        <v>2452.4699999999998</v>
      </c>
      <c r="H120" s="293">
        <f>'ตารางผ่อนวงเงินที่ 1'!H127</f>
        <v>6530</v>
      </c>
      <c r="J120" s="409">
        <f>GHB!A126</f>
        <v>5.2499999999999998E-2</v>
      </c>
      <c r="K120" s="406">
        <f t="shared" si="23"/>
        <v>4.3150684931506844E-3</v>
      </c>
      <c r="L120" s="197">
        <f t="shared" si="27"/>
        <v>8</v>
      </c>
      <c r="M120" s="290">
        <v>93</v>
      </c>
      <c r="N120" s="300">
        <f>GHB!E126</f>
        <v>0</v>
      </c>
      <c r="O120" s="292">
        <f>GHB!F126</f>
        <v>0</v>
      </c>
      <c r="P120" s="292">
        <f>GHB!G126</f>
        <v>0</v>
      </c>
      <c r="Q120" s="293">
        <f>GHB!H126</f>
        <v>0</v>
      </c>
      <c r="S120" s="409">
        <f>'SCB2'!A136</f>
        <v>6.7699999999999996E-2</v>
      </c>
      <c r="T120" s="406">
        <f t="shared" si="21"/>
        <v>5.5643835616438356E-3</v>
      </c>
      <c r="U120" s="197">
        <f t="shared" si="28"/>
        <v>9</v>
      </c>
      <c r="V120" s="290">
        <v>103</v>
      </c>
      <c r="W120" s="300">
        <f t="shared" si="29"/>
        <v>0</v>
      </c>
      <c r="X120" s="292">
        <f>'SCB2'!F136</f>
        <v>0</v>
      </c>
      <c r="Y120" s="292">
        <f t="shared" si="30"/>
        <v>0</v>
      </c>
      <c r="Z120" s="293">
        <f>'SCB2'!H136</f>
        <v>0</v>
      </c>
    </row>
    <row r="121" spans="1:26" ht="18">
      <c r="A121" s="409">
        <f>'ตารางผ่อนวงเงินที่ 1'!A128</f>
        <v>6.5250000000000002E-2</v>
      </c>
      <c r="B121" s="406">
        <f t="shared" si="22"/>
        <v>5.3630136986301371E-3</v>
      </c>
      <c r="C121" s="197">
        <f t="shared" si="24"/>
        <v>8</v>
      </c>
      <c r="D121" s="290">
        <v>94</v>
      </c>
      <c r="E121" s="300">
        <f>'ตารางผ่อนวงเงินที่ 1'!E128</f>
        <v>757854.11000000034</v>
      </c>
      <c r="F121" s="292">
        <f t="shared" si="25"/>
        <v>4064.38</v>
      </c>
      <c r="G121" s="292">
        <f t="shared" si="26"/>
        <v>2465.62</v>
      </c>
      <c r="H121" s="293">
        <f>'ตารางผ่อนวงเงินที่ 1'!H128</f>
        <v>6530</v>
      </c>
      <c r="J121" s="409">
        <f>GHB!A127</f>
        <v>5.2499999999999998E-2</v>
      </c>
      <c r="K121" s="406">
        <f t="shared" si="23"/>
        <v>4.3150684931506844E-3</v>
      </c>
      <c r="L121" s="197">
        <f t="shared" si="27"/>
        <v>8</v>
      </c>
      <c r="M121" s="290">
        <v>94</v>
      </c>
      <c r="N121" s="300">
        <f>GHB!E127</f>
        <v>0</v>
      </c>
      <c r="O121" s="292">
        <f>GHB!F127</f>
        <v>0</v>
      </c>
      <c r="P121" s="292">
        <f>GHB!G127</f>
        <v>0</v>
      </c>
      <c r="Q121" s="293">
        <f>GHB!H127</f>
        <v>0</v>
      </c>
      <c r="S121" s="409">
        <f>'SCB2'!A137</f>
        <v>6.7699999999999996E-2</v>
      </c>
      <c r="T121" s="406">
        <f t="shared" si="21"/>
        <v>5.5643835616438356E-3</v>
      </c>
      <c r="U121" s="197">
        <f t="shared" si="28"/>
        <v>9</v>
      </c>
      <c r="V121" s="290">
        <v>104</v>
      </c>
      <c r="W121" s="300">
        <f t="shared" si="29"/>
        <v>0</v>
      </c>
      <c r="X121" s="292">
        <f>'SCB2'!F137</f>
        <v>0</v>
      </c>
      <c r="Y121" s="292">
        <f t="shared" si="30"/>
        <v>0</v>
      </c>
      <c r="Z121" s="293">
        <f>'SCB2'!H137</f>
        <v>0</v>
      </c>
    </row>
    <row r="122" spans="1:26" ht="18">
      <c r="A122" s="409">
        <f>'ตารางผ่อนวงเงินที่ 1'!A129</f>
        <v>6.5250000000000002E-2</v>
      </c>
      <c r="B122" s="406">
        <f t="shared" si="22"/>
        <v>5.3630136986301371E-3</v>
      </c>
      <c r="C122" s="197">
        <f t="shared" si="24"/>
        <v>8</v>
      </c>
      <c r="D122" s="290">
        <v>95</v>
      </c>
      <c r="E122" s="300">
        <f>'ตารางผ่อนวงเงินที่ 1'!E129</f>
        <v>755388.49000000034</v>
      </c>
      <c r="F122" s="292">
        <f t="shared" si="25"/>
        <v>4051.16</v>
      </c>
      <c r="G122" s="292">
        <f t="shared" si="26"/>
        <v>2478.84</v>
      </c>
      <c r="H122" s="293">
        <f>'ตารางผ่อนวงเงินที่ 1'!H129</f>
        <v>6530</v>
      </c>
      <c r="J122" s="409">
        <f>GHB!A128</f>
        <v>5.2499999999999998E-2</v>
      </c>
      <c r="K122" s="406">
        <f t="shared" si="23"/>
        <v>4.3150684931506844E-3</v>
      </c>
      <c r="L122" s="197">
        <f t="shared" si="27"/>
        <v>8</v>
      </c>
      <c r="M122" s="290">
        <v>95</v>
      </c>
      <c r="N122" s="300">
        <f>GHB!E128</f>
        <v>0</v>
      </c>
      <c r="O122" s="292">
        <f>GHB!F128</f>
        <v>0</v>
      </c>
      <c r="P122" s="292">
        <f>GHB!G128</f>
        <v>0</v>
      </c>
      <c r="Q122" s="293">
        <f>GHB!H128</f>
        <v>0</v>
      </c>
      <c r="S122" s="409">
        <f>'SCB2'!A138</f>
        <v>6.7699999999999996E-2</v>
      </c>
      <c r="T122" s="406">
        <f t="shared" si="21"/>
        <v>5.5643835616438356E-3</v>
      </c>
      <c r="U122" s="197">
        <f t="shared" si="28"/>
        <v>9</v>
      </c>
      <c r="V122" s="290">
        <v>105</v>
      </c>
      <c r="W122" s="300">
        <f t="shared" si="29"/>
        <v>0</v>
      </c>
      <c r="X122" s="292">
        <f>'SCB2'!F138</f>
        <v>0</v>
      </c>
      <c r="Y122" s="292">
        <f t="shared" si="30"/>
        <v>0</v>
      </c>
      <c r="Z122" s="293">
        <f>'SCB2'!H138</f>
        <v>0</v>
      </c>
    </row>
    <row r="123" spans="1:26" ht="18">
      <c r="A123" s="409">
        <f>'ตารางผ่อนวงเงินที่ 1'!A130</f>
        <v>6.5250000000000002E-2</v>
      </c>
      <c r="B123" s="406">
        <f t="shared" si="22"/>
        <v>5.3630136986301371E-3</v>
      </c>
      <c r="C123" s="197">
        <f t="shared" si="24"/>
        <v>8</v>
      </c>
      <c r="D123" s="290">
        <v>96</v>
      </c>
      <c r="E123" s="300">
        <f>'ตารางผ่อนวงเงินที่ 1'!E130</f>
        <v>752909.65000000037</v>
      </c>
      <c r="F123" s="292">
        <f t="shared" si="25"/>
        <v>4037.86</v>
      </c>
      <c r="G123" s="292">
        <f t="shared" si="26"/>
        <v>2492.14</v>
      </c>
      <c r="H123" s="293">
        <f>'ตารางผ่อนวงเงินที่ 1'!H130</f>
        <v>6530</v>
      </c>
      <c r="J123" s="409">
        <f>GHB!A129</f>
        <v>5.2499999999999998E-2</v>
      </c>
      <c r="K123" s="406">
        <f t="shared" si="23"/>
        <v>4.3150684931506844E-3</v>
      </c>
      <c r="L123" s="197">
        <f t="shared" si="27"/>
        <v>8</v>
      </c>
      <c r="M123" s="290">
        <v>96</v>
      </c>
      <c r="N123" s="300">
        <f>GHB!E129</f>
        <v>0</v>
      </c>
      <c r="O123" s="292">
        <f>GHB!F129</f>
        <v>0</v>
      </c>
      <c r="P123" s="292">
        <f>GHB!G129</f>
        <v>0</v>
      </c>
      <c r="Q123" s="293">
        <f>GHB!H129</f>
        <v>0</v>
      </c>
      <c r="S123" s="409">
        <f>'SCB2'!A139</f>
        <v>6.7699999999999996E-2</v>
      </c>
      <c r="T123" s="406">
        <f t="shared" si="21"/>
        <v>5.5643835616438356E-3</v>
      </c>
      <c r="U123" s="197">
        <f t="shared" si="28"/>
        <v>9</v>
      </c>
      <c r="V123" s="290">
        <v>106</v>
      </c>
      <c r="W123" s="300">
        <f t="shared" si="29"/>
        <v>0</v>
      </c>
      <c r="X123" s="292">
        <f>'SCB2'!F139</f>
        <v>0</v>
      </c>
      <c r="Y123" s="292">
        <f t="shared" si="30"/>
        <v>0</v>
      </c>
      <c r="Z123" s="293">
        <f>'SCB2'!H139</f>
        <v>0</v>
      </c>
    </row>
    <row r="124" spans="1:26" ht="18">
      <c r="A124" s="409">
        <f>'ตารางผ่อนวงเงินที่ 1'!A131</f>
        <v>6.5250000000000002E-2</v>
      </c>
      <c r="B124" s="406">
        <f t="shared" si="22"/>
        <v>5.3630136986301371E-3</v>
      </c>
      <c r="C124" s="197">
        <f t="shared" si="24"/>
        <v>9</v>
      </c>
      <c r="D124" s="290">
        <v>97</v>
      </c>
      <c r="E124" s="300">
        <f>'ตารางผ่อนวงเงินที่ 1'!E131</f>
        <v>750417.51000000036</v>
      </c>
      <c r="F124" s="292">
        <f t="shared" si="25"/>
        <v>4024.5</v>
      </c>
      <c r="G124" s="292">
        <f t="shared" si="26"/>
        <v>2505.5</v>
      </c>
      <c r="H124" s="293">
        <f>'ตารางผ่อนวงเงินที่ 1'!H131</f>
        <v>6530</v>
      </c>
      <c r="J124" s="409">
        <f>GHB!A130</f>
        <v>5.2499999999999998E-2</v>
      </c>
      <c r="K124" s="406">
        <f t="shared" si="23"/>
        <v>4.3150684931506844E-3</v>
      </c>
      <c r="L124" s="197">
        <f t="shared" si="27"/>
        <v>9</v>
      </c>
      <c r="M124" s="290">
        <v>97</v>
      </c>
      <c r="N124" s="300">
        <f>GHB!E130</f>
        <v>0</v>
      </c>
      <c r="O124" s="292">
        <f>GHB!F130</f>
        <v>0</v>
      </c>
      <c r="P124" s="292">
        <f>GHB!G130</f>
        <v>0</v>
      </c>
      <c r="Q124" s="293">
        <f>GHB!H130</f>
        <v>0</v>
      </c>
      <c r="S124" s="409">
        <f>'SCB2'!A140</f>
        <v>6.7699999999999996E-2</v>
      </c>
      <c r="T124" s="406">
        <f t="shared" si="21"/>
        <v>5.5643835616438356E-3</v>
      </c>
      <c r="U124" s="197">
        <f t="shared" si="28"/>
        <v>9</v>
      </c>
      <c r="V124" s="290">
        <v>107</v>
      </c>
      <c r="W124" s="300">
        <f t="shared" si="29"/>
        <v>0</v>
      </c>
      <c r="X124" s="292">
        <f>'SCB2'!F140</f>
        <v>0</v>
      </c>
      <c r="Y124" s="292">
        <f t="shared" si="30"/>
        <v>0</v>
      </c>
      <c r="Z124" s="293">
        <f>'SCB2'!H140</f>
        <v>0</v>
      </c>
    </row>
    <row r="125" spans="1:26" ht="18">
      <c r="A125" s="409">
        <f>'ตารางผ่อนวงเงินที่ 1'!A132</f>
        <v>6.5250000000000002E-2</v>
      </c>
      <c r="B125" s="406">
        <f t="shared" si="22"/>
        <v>5.3630136986301371E-3</v>
      </c>
      <c r="C125" s="197">
        <f t="shared" si="24"/>
        <v>9</v>
      </c>
      <c r="D125" s="290">
        <v>98</v>
      </c>
      <c r="E125" s="300">
        <f>'ตารางผ่อนวงเงินที่ 1'!E132</f>
        <v>747912.01000000036</v>
      </c>
      <c r="F125" s="292">
        <f t="shared" si="25"/>
        <v>4011.06</v>
      </c>
      <c r="G125" s="292">
        <f t="shared" si="26"/>
        <v>2518.94</v>
      </c>
      <c r="H125" s="293">
        <f>'ตารางผ่อนวงเงินที่ 1'!H132</f>
        <v>6530</v>
      </c>
      <c r="J125" s="409">
        <f>GHB!A131</f>
        <v>5.2499999999999998E-2</v>
      </c>
      <c r="K125" s="406">
        <f t="shared" si="23"/>
        <v>4.3150684931506844E-3</v>
      </c>
      <c r="L125" s="197">
        <f t="shared" si="27"/>
        <v>9</v>
      </c>
      <c r="M125" s="290">
        <v>98</v>
      </c>
      <c r="N125" s="300">
        <f>GHB!E131</f>
        <v>0</v>
      </c>
      <c r="O125" s="292">
        <f>GHB!F131</f>
        <v>0</v>
      </c>
      <c r="P125" s="292">
        <f>GHB!G131</f>
        <v>0</v>
      </c>
      <c r="Q125" s="293">
        <f>GHB!H131</f>
        <v>0</v>
      </c>
      <c r="S125" s="409">
        <f>'SCB2'!A141</f>
        <v>6.7699999999999996E-2</v>
      </c>
      <c r="T125" s="406">
        <f t="shared" si="21"/>
        <v>5.5643835616438356E-3</v>
      </c>
      <c r="U125" s="197">
        <f t="shared" si="28"/>
        <v>9</v>
      </c>
      <c r="V125" s="290">
        <v>108</v>
      </c>
      <c r="W125" s="300">
        <f t="shared" si="29"/>
        <v>0</v>
      </c>
      <c r="X125" s="292">
        <f>'SCB2'!F141</f>
        <v>0</v>
      </c>
      <c r="Y125" s="292">
        <f t="shared" si="30"/>
        <v>0</v>
      </c>
      <c r="Z125" s="293">
        <f>'SCB2'!H141</f>
        <v>0</v>
      </c>
    </row>
    <row r="126" spans="1:26" ht="18">
      <c r="A126" s="409">
        <f>'ตารางผ่อนวงเงินที่ 1'!A133</f>
        <v>6.5250000000000002E-2</v>
      </c>
      <c r="B126" s="406">
        <f t="shared" si="22"/>
        <v>5.3630136986301371E-3</v>
      </c>
      <c r="C126" s="197">
        <f t="shared" si="24"/>
        <v>9</v>
      </c>
      <c r="D126" s="290">
        <v>99</v>
      </c>
      <c r="E126" s="300">
        <f>'ตารางผ่อนวงเงินที่ 1'!E133</f>
        <v>745393.07000000041</v>
      </c>
      <c r="F126" s="292">
        <f t="shared" si="25"/>
        <v>3997.55</v>
      </c>
      <c r="G126" s="292">
        <f t="shared" si="26"/>
        <v>2532.4499999999998</v>
      </c>
      <c r="H126" s="293">
        <f>'ตารางผ่อนวงเงินที่ 1'!H133</f>
        <v>6530</v>
      </c>
      <c r="J126" s="409">
        <f>GHB!A132</f>
        <v>5.2499999999999998E-2</v>
      </c>
      <c r="K126" s="406">
        <f t="shared" si="23"/>
        <v>4.3150684931506844E-3</v>
      </c>
      <c r="L126" s="197">
        <f t="shared" si="27"/>
        <v>9</v>
      </c>
      <c r="M126" s="290">
        <v>99</v>
      </c>
      <c r="N126" s="300">
        <f>GHB!E132</f>
        <v>0</v>
      </c>
      <c r="O126" s="292">
        <f>GHB!F132</f>
        <v>0</v>
      </c>
      <c r="P126" s="292">
        <f>GHB!G132</f>
        <v>0</v>
      </c>
      <c r="Q126" s="293">
        <f>GHB!H132</f>
        <v>0</v>
      </c>
      <c r="S126" s="409">
        <f>'SCB2'!A142</f>
        <v>6.7699999999999996E-2</v>
      </c>
      <c r="T126" s="406">
        <f t="shared" si="21"/>
        <v>5.5643835616438356E-3</v>
      </c>
      <c r="U126" s="197">
        <f t="shared" si="28"/>
        <v>10</v>
      </c>
      <c r="V126" s="290">
        <v>109</v>
      </c>
      <c r="W126" s="300">
        <f t="shared" si="29"/>
        <v>0</v>
      </c>
      <c r="X126" s="292">
        <f>'SCB2'!F142</f>
        <v>0</v>
      </c>
      <c r="Y126" s="292">
        <f t="shared" si="30"/>
        <v>0</v>
      </c>
      <c r="Z126" s="293">
        <f>'SCB2'!H142</f>
        <v>0</v>
      </c>
    </row>
    <row r="127" spans="1:26" ht="18">
      <c r="A127" s="409">
        <f>'ตารางผ่อนวงเงินที่ 1'!A134</f>
        <v>6.5250000000000002E-2</v>
      </c>
      <c r="B127" s="406">
        <f t="shared" si="22"/>
        <v>5.3630136986301371E-3</v>
      </c>
      <c r="C127" s="197">
        <f t="shared" si="24"/>
        <v>9</v>
      </c>
      <c r="D127" s="290">
        <v>100</v>
      </c>
      <c r="E127" s="300">
        <f>'ตารางผ่อนวงเงินที่ 1'!E134</f>
        <v>742860.62000000046</v>
      </c>
      <c r="F127" s="292">
        <f t="shared" si="25"/>
        <v>3983.97</v>
      </c>
      <c r="G127" s="292">
        <f t="shared" si="26"/>
        <v>2546.0300000000002</v>
      </c>
      <c r="H127" s="293">
        <f>'ตารางผ่อนวงเงินที่ 1'!H134</f>
        <v>6530</v>
      </c>
      <c r="J127" s="409">
        <f>GHB!A133</f>
        <v>5.2499999999999998E-2</v>
      </c>
      <c r="K127" s="406">
        <f t="shared" si="23"/>
        <v>4.3150684931506844E-3</v>
      </c>
      <c r="L127" s="197">
        <f t="shared" si="27"/>
        <v>9</v>
      </c>
      <c r="M127" s="290">
        <v>100</v>
      </c>
      <c r="N127" s="300">
        <f>GHB!E133</f>
        <v>0</v>
      </c>
      <c r="O127" s="292">
        <f>GHB!F133</f>
        <v>0</v>
      </c>
      <c r="P127" s="292">
        <f>GHB!G133</f>
        <v>0</v>
      </c>
      <c r="Q127" s="293">
        <f>GHB!H133</f>
        <v>0</v>
      </c>
      <c r="S127" s="409">
        <f>'SCB2'!A143</f>
        <v>6.7699999999999996E-2</v>
      </c>
      <c r="T127" s="406">
        <f t="shared" si="21"/>
        <v>5.5643835616438356E-3</v>
      </c>
      <c r="U127" s="197">
        <f t="shared" si="28"/>
        <v>10</v>
      </c>
      <c r="V127" s="290">
        <v>110</v>
      </c>
      <c r="W127" s="300">
        <f t="shared" si="29"/>
        <v>0</v>
      </c>
      <c r="X127" s="292">
        <f>'SCB2'!F143</f>
        <v>0</v>
      </c>
      <c r="Y127" s="292">
        <f t="shared" si="30"/>
        <v>0</v>
      </c>
      <c r="Z127" s="293">
        <f>'SCB2'!H143</f>
        <v>0</v>
      </c>
    </row>
    <row r="128" spans="1:26" ht="18">
      <c r="A128" s="409">
        <f>'ตารางผ่อนวงเงินที่ 1'!A135</f>
        <v>6.5250000000000002E-2</v>
      </c>
      <c r="B128" s="406">
        <f t="shared" si="22"/>
        <v>5.3630136986301371E-3</v>
      </c>
      <c r="C128" s="197">
        <f t="shared" si="24"/>
        <v>9</v>
      </c>
      <c r="D128" s="290">
        <v>101</v>
      </c>
      <c r="E128" s="300">
        <f>'ตารางผ่อนวงเงินที่ 1'!E135</f>
        <v>740314.59000000043</v>
      </c>
      <c r="F128" s="292">
        <f t="shared" si="25"/>
        <v>3970.32</v>
      </c>
      <c r="G128" s="292">
        <f t="shared" si="26"/>
        <v>2559.6799999999998</v>
      </c>
      <c r="H128" s="293">
        <f>'ตารางผ่อนวงเงินที่ 1'!H135</f>
        <v>6530</v>
      </c>
      <c r="J128" s="409">
        <f>GHB!A134</f>
        <v>5.2499999999999998E-2</v>
      </c>
      <c r="K128" s="406">
        <f t="shared" si="23"/>
        <v>4.3150684931506844E-3</v>
      </c>
      <c r="L128" s="197">
        <f t="shared" si="27"/>
        <v>9</v>
      </c>
      <c r="M128" s="290">
        <v>101</v>
      </c>
      <c r="N128" s="300">
        <f>GHB!E134</f>
        <v>0</v>
      </c>
      <c r="O128" s="292">
        <f>GHB!F134</f>
        <v>0</v>
      </c>
      <c r="P128" s="292">
        <f>GHB!G134</f>
        <v>0</v>
      </c>
      <c r="Q128" s="293">
        <f>GHB!H134</f>
        <v>0</v>
      </c>
      <c r="S128" s="409">
        <f>'SCB2'!A144</f>
        <v>6.7699999999999996E-2</v>
      </c>
      <c r="T128" s="406">
        <f t="shared" si="21"/>
        <v>5.5643835616438356E-3</v>
      </c>
      <c r="U128" s="197">
        <f t="shared" si="28"/>
        <v>10</v>
      </c>
      <c r="V128" s="290">
        <v>111</v>
      </c>
      <c r="W128" s="300">
        <f t="shared" si="29"/>
        <v>0</v>
      </c>
      <c r="X128" s="292">
        <f>'SCB2'!F144</f>
        <v>0</v>
      </c>
      <c r="Y128" s="292">
        <f t="shared" si="30"/>
        <v>0</v>
      </c>
      <c r="Z128" s="293">
        <f>'SCB2'!H144</f>
        <v>0</v>
      </c>
    </row>
    <row r="129" spans="1:26" ht="18">
      <c r="A129" s="409">
        <f>'ตารางผ่อนวงเงินที่ 1'!A136</f>
        <v>6.5250000000000002E-2</v>
      </c>
      <c r="B129" s="406">
        <f t="shared" si="22"/>
        <v>5.3630136986301371E-3</v>
      </c>
      <c r="C129" s="197">
        <f t="shared" si="24"/>
        <v>9</v>
      </c>
      <c r="D129" s="290">
        <v>102</v>
      </c>
      <c r="E129" s="300">
        <f>'ตารางผ่อนวงเงินที่ 1'!E136</f>
        <v>737754.91000000038</v>
      </c>
      <c r="F129" s="292">
        <f t="shared" si="25"/>
        <v>3956.59</v>
      </c>
      <c r="G129" s="292">
        <f t="shared" si="26"/>
        <v>2573.41</v>
      </c>
      <c r="H129" s="293">
        <f>'ตารางผ่อนวงเงินที่ 1'!H136</f>
        <v>6530</v>
      </c>
      <c r="J129" s="409">
        <f>GHB!A135</f>
        <v>5.2499999999999998E-2</v>
      </c>
      <c r="K129" s="406">
        <f t="shared" si="23"/>
        <v>4.3150684931506844E-3</v>
      </c>
      <c r="L129" s="197">
        <f t="shared" si="27"/>
        <v>9</v>
      </c>
      <c r="M129" s="290">
        <v>102</v>
      </c>
      <c r="N129" s="300">
        <f>GHB!E135</f>
        <v>0</v>
      </c>
      <c r="O129" s="292">
        <f>GHB!F135</f>
        <v>0</v>
      </c>
      <c r="P129" s="292">
        <f>GHB!G135</f>
        <v>0</v>
      </c>
      <c r="Q129" s="293">
        <f>GHB!H135</f>
        <v>0</v>
      </c>
      <c r="S129" s="409">
        <f>'SCB2'!A145</f>
        <v>6.7699999999999996E-2</v>
      </c>
      <c r="T129" s="406">
        <f t="shared" si="21"/>
        <v>5.5643835616438356E-3</v>
      </c>
      <c r="U129" s="197">
        <f t="shared" si="28"/>
        <v>10</v>
      </c>
      <c r="V129" s="290">
        <v>112</v>
      </c>
      <c r="W129" s="300">
        <f t="shared" si="29"/>
        <v>0</v>
      </c>
      <c r="X129" s="292">
        <f>'SCB2'!F145</f>
        <v>0</v>
      </c>
      <c r="Y129" s="292">
        <f t="shared" si="30"/>
        <v>0</v>
      </c>
      <c r="Z129" s="293">
        <f>'SCB2'!H145</f>
        <v>0</v>
      </c>
    </row>
    <row r="130" spans="1:26" ht="18">
      <c r="A130" s="409">
        <f>'ตารางผ่อนวงเงินที่ 1'!A137</f>
        <v>6.5250000000000002E-2</v>
      </c>
      <c r="B130" s="406">
        <f t="shared" si="22"/>
        <v>5.3630136986301371E-3</v>
      </c>
      <c r="C130" s="197">
        <f t="shared" si="24"/>
        <v>9</v>
      </c>
      <c r="D130" s="290">
        <v>103</v>
      </c>
      <c r="E130" s="300">
        <f>'ตารางผ่อนวงเงินที่ 1'!E137</f>
        <v>735181.50000000035</v>
      </c>
      <c r="F130" s="292">
        <f t="shared" si="25"/>
        <v>3942.79</v>
      </c>
      <c r="G130" s="292">
        <f t="shared" si="26"/>
        <v>2587.21</v>
      </c>
      <c r="H130" s="293">
        <f>'ตารางผ่อนวงเงินที่ 1'!H137</f>
        <v>6530</v>
      </c>
      <c r="J130" s="409">
        <f>GHB!A136</f>
        <v>5.2499999999999998E-2</v>
      </c>
      <c r="K130" s="406">
        <f t="shared" si="23"/>
        <v>4.3150684931506844E-3</v>
      </c>
      <c r="L130" s="197">
        <f t="shared" si="27"/>
        <v>9</v>
      </c>
      <c r="M130" s="290">
        <v>103</v>
      </c>
      <c r="N130" s="300">
        <f>GHB!E136</f>
        <v>0</v>
      </c>
      <c r="O130" s="292">
        <f>GHB!F136</f>
        <v>0</v>
      </c>
      <c r="P130" s="292">
        <f>GHB!G136</f>
        <v>0</v>
      </c>
      <c r="Q130" s="293">
        <f>GHB!H136</f>
        <v>0</v>
      </c>
      <c r="S130" s="409">
        <f>'SCB2'!A146</f>
        <v>6.7699999999999996E-2</v>
      </c>
      <c r="T130" s="406">
        <f t="shared" si="21"/>
        <v>5.5643835616438356E-3</v>
      </c>
      <c r="U130" s="197">
        <f t="shared" si="28"/>
        <v>10</v>
      </c>
      <c r="V130" s="290">
        <v>113</v>
      </c>
      <c r="W130" s="300">
        <f t="shared" si="29"/>
        <v>0</v>
      </c>
      <c r="X130" s="292">
        <f>'SCB2'!F146</f>
        <v>0</v>
      </c>
      <c r="Y130" s="292">
        <f t="shared" si="30"/>
        <v>0</v>
      </c>
      <c r="Z130" s="293">
        <f>'SCB2'!H146</f>
        <v>0</v>
      </c>
    </row>
    <row r="131" spans="1:26" ht="18">
      <c r="A131" s="409">
        <f>'ตารางผ่อนวงเงินที่ 1'!A138</f>
        <v>6.5250000000000002E-2</v>
      </c>
      <c r="B131" s="406">
        <f t="shared" si="22"/>
        <v>5.3630136986301371E-3</v>
      </c>
      <c r="C131" s="197">
        <f t="shared" si="24"/>
        <v>9</v>
      </c>
      <c r="D131" s="290">
        <v>104</v>
      </c>
      <c r="E131" s="300">
        <f>'ตารางผ่อนวงเงินที่ 1'!E138</f>
        <v>732594.29000000039</v>
      </c>
      <c r="F131" s="292">
        <f t="shared" si="25"/>
        <v>3928.91</v>
      </c>
      <c r="G131" s="292">
        <f t="shared" si="26"/>
        <v>2601.09</v>
      </c>
      <c r="H131" s="293">
        <f>'ตารางผ่อนวงเงินที่ 1'!H138</f>
        <v>6530</v>
      </c>
      <c r="J131" s="409">
        <f>GHB!A137</f>
        <v>5.2499999999999998E-2</v>
      </c>
      <c r="K131" s="406">
        <f t="shared" si="23"/>
        <v>4.3150684931506844E-3</v>
      </c>
      <c r="L131" s="197">
        <f t="shared" si="27"/>
        <v>9</v>
      </c>
      <c r="M131" s="290">
        <v>104</v>
      </c>
      <c r="N131" s="300">
        <f>GHB!E137</f>
        <v>0</v>
      </c>
      <c r="O131" s="292">
        <f>GHB!F137</f>
        <v>0</v>
      </c>
      <c r="P131" s="292">
        <f>GHB!G137</f>
        <v>0</v>
      </c>
      <c r="Q131" s="293">
        <f>GHB!H137</f>
        <v>0</v>
      </c>
      <c r="S131" s="409">
        <f>'SCB2'!A147</f>
        <v>6.7699999999999996E-2</v>
      </c>
      <c r="T131" s="406">
        <f t="shared" si="21"/>
        <v>5.5643835616438356E-3</v>
      </c>
      <c r="U131" s="197">
        <f t="shared" si="28"/>
        <v>10</v>
      </c>
      <c r="V131" s="290">
        <v>114</v>
      </c>
      <c r="W131" s="300">
        <f t="shared" si="29"/>
        <v>0</v>
      </c>
      <c r="X131" s="292">
        <f>'SCB2'!F147</f>
        <v>0</v>
      </c>
      <c r="Y131" s="292">
        <f t="shared" si="30"/>
        <v>0</v>
      </c>
      <c r="Z131" s="293">
        <f>'SCB2'!H147</f>
        <v>0</v>
      </c>
    </row>
    <row r="132" spans="1:26" ht="18">
      <c r="A132" s="409">
        <f>'ตารางผ่อนวงเงินที่ 1'!A139</f>
        <v>6.5250000000000002E-2</v>
      </c>
      <c r="B132" s="406">
        <f t="shared" si="22"/>
        <v>5.3630136986301371E-3</v>
      </c>
      <c r="C132" s="197">
        <f t="shared" si="24"/>
        <v>9</v>
      </c>
      <c r="D132" s="290">
        <v>105</v>
      </c>
      <c r="E132" s="300">
        <f>'ตารางผ่อนวงเงินที่ 1'!E139</f>
        <v>729993.20000000042</v>
      </c>
      <c r="F132" s="292">
        <f t="shared" si="25"/>
        <v>3914.96</v>
      </c>
      <c r="G132" s="292">
        <f t="shared" si="26"/>
        <v>2615.04</v>
      </c>
      <c r="H132" s="293">
        <f>'ตารางผ่อนวงเงินที่ 1'!H139</f>
        <v>6530</v>
      </c>
      <c r="J132" s="409">
        <f>GHB!A138</f>
        <v>5.2499999999999998E-2</v>
      </c>
      <c r="K132" s="406">
        <f t="shared" si="23"/>
        <v>4.3150684931506844E-3</v>
      </c>
      <c r="L132" s="197">
        <f t="shared" si="27"/>
        <v>9</v>
      </c>
      <c r="M132" s="290">
        <v>105</v>
      </c>
      <c r="N132" s="300">
        <f>GHB!E138</f>
        <v>0</v>
      </c>
      <c r="O132" s="292">
        <f>GHB!F138</f>
        <v>0</v>
      </c>
      <c r="P132" s="292">
        <f>GHB!G138</f>
        <v>0</v>
      </c>
      <c r="Q132" s="293">
        <f>GHB!H138</f>
        <v>0</v>
      </c>
      <c r="S132" s="409">
        <f>'SCB2'!A148</f>
        <v>6.7699999999999996E-2</v>
      </c>
      <c r="T132" s="406">
        <f t="shared" si="21"/>
        <v>5.5643835616438356E-3</v>
      </c>
      <c r="U132" s="197">
        <f t="shared" si="28"/>
        <v>10</v>
      </c>
      <c r="V132" s="290">
        <v>115</v>
      </c>
      <c r="W132" s="300">
        <f t="shared" si="29"/>
        <v>0</v>
      </c>
      <c r="X132" s="292">
        <f>'SCB2'!F148</f>
        <v>0</v>
      </c>
      <c r="Y132" s="292">
        <f t="shared" si="30"/>
        <v>0</v>
      </c>
      <c r="Z132" s="293">
        <f>'SCB2'!H148</f>
        <v>0</v>
      </c>
    </row>
    <row r="133" spans="1:26" ht="18">
      <c r="A133" s="409">
        <f>'ตารางผ่อนวงเงินที่ 1'!A140</f>
        <v>6.5250000000000002E-2</v>
      </c>
      <c r="B133" s="406">
        <f t="shared" si="22"/>
        <v>5.3630136986301371E-3</v>
      </c>
      <c r="C133" s="197">
        <f t="shared" si="24"/>
        <v>9</v>
      </c>
      <c r="D133" s="290">
        <v>106</v>
      </c>
      <c r="E133" s="300">
        <f>'ตารางผ่อนวงเงินที่ 1'!E140</f>
        <v>727378.16000000038</v>
      </c>
      <c r="F133" s="292">
        <f t="shared" si="25"/>
        <v>3900.94</v>
      </c>
      <c r="G133" s="292">
        <f t="shared" si="26"/>
        <v>2629.06</v>
      </c>
      <c r="H133" s="293">
        <f>'ตารางผ่อนวงเงินที่ 1'!H140</f>
        <v>6530</v>
      </c>
      <c r="J133" s="409">
        <f>GHB!A139</f>
        <v>5.2499999999999998E-2</v>
      </c>
      <c r="K133" s="406">
        <f t="shared" si="23"/>
        <v>4.3150684931506844E-3</v>
      </c>
      <c r="L133" s="197">
        <f t="shared" si="27"/>
        <v>9</v>
      </c>
      <c r="M133" s="290">
        <v>106</v>
      </c>
      <c r="N133" s="300">
        <f>GHB!E139</f>
        <v>0</v>
      </c>
      <c r="O133" s="292">
        <f>GHB!F139</f>
        <v>0</v>
      </c>
      <c r="P133" s="292">
        <f>GHB!G139</f>
        <v>0</v>
      </c>
      <c r="Q133" s="293">
        <f>GHB!H139</f>
        <v>0</v>
      </c>
      <c r="S133" s="409">
        <f>'SCB2'!A149</f>
        <v>6.7699999999999996E-2</v>
      </c>
      <c r="T133" s="406">
        <f t="shared" si="21"/>
        <v>5.5643835616438356E-3</v>
      </c>
      <c r="U133" s="197">
        <f t="shared" si="28"/>
        <v>10</v>
      </c>
      <c r="V133" s="290">
        <v>116</v>
      </c>
      <c r="W133" s="300">
        <f t="shared" si="29"/>
        <v>0</v>
      </c>
      <c r="X133" s="292">
        <f>'SCB2'!F149</f>
        <v>0</v>
      </c>
      <c r="Y133" s="292">
        <f t="shared" si="30"/>
        <v>0</v>
      </c>
      <c r="Z133" s="293">
        <f>'SCB2'!H149</f>
        <v>0</v>
      </c>
    </row>
    <row r="134" spans="1:26" ht="18">
      <c r="A134" s="409">
        <f>'ตารางผ่อนวงเงินที่ 1'!A141</f>
        <v>6.5250000000000002E-2</v>
      </c>
      <c r="B134" s="406">
        <f t="shared" si="22"/>
        <v>5.3630136986301371E-3</v>
      </c>
      <c r="C134" s="197">
        <f t="shared" si="24"/>
        <v>9</v>
      </c>
      <c r="D134" s="290">
        <v>107</v>
      </c>
      <c r="E134" s="300">
        <f>'ตารางผ่อนวงเงินที่ 1'!E141</f>
        <v>724749.10000000033</v>
      </c>
      <c r="F134" s="292">
        <f t="shared" si="25"/>
        <v>3886.84</v>
      </c>
      <c r="G134" s="292">
        <f t="shared" si="26"/>
        <v>2643.16</v>
      </c>
      <c r="H134" s="293">
        <f>'ตารางผ่อนวงเงินที่ 1'!H141</f>
        <v>6530</v>
      </c>
      <c r="J134" s="409">
        <f>GHB!A140</f>
        <v>5.2499999999999998E-2</v>
      </c>
      <c r="K134" s="406">
        <f t="shared" si="23"/>
        <v>4.3150684931506844E-3</v>
      </c>
      <c r="L134" s="197">
        <f t="shared" si="27"/>
        <v>9</v>
      </c>
      <c r="M134" s="290">
        <v>107</v>
      </c>
      <c r="N134" s="300">
        <f>GHB!E140</f>
        <v>0</v>
      </c>
      <c r="O134" s="292">
        <f>GHB!F140</f>
        <v>0</v>
      </c>
      <c r="P134" s="292">
        <f>GHB!G140</f>
        <v>0</v>
      </c>
      <c r="Q134" s="293">
        <f>GHB!H140</f>
        <v>0</v>
      </c>
      <c r="S134" s="409">
        <f>'SCB2'!A150</f>
        <v>6.7699999999999996E-2</v>
      </c>
      <c r="T134" s="406">
        <f t="shared" si="21"/>
        <v>5.5643835616438356E-3</v>
      </c>
      <c r="U134" s="197">
        <f t="shared" si="28"/>
        <v>10</v>
      </c>
      <c r="V134" s="290">
        <v>117</v>
      </c>
      <c r="W134" s="300">
        <f t="shared" si="29"/>
        <v>0</v>
      </c>
      <c r="X134" s="292">
        <f>'SCB2'!F150</f>
        <v>0</v>
      </c>
      <c r="Y134" s="292">
        <f t="shared" si="30"/>
        <v>0</v>
      </c>
      <c r="Z134" s="293">
        <f>'SCB2'!H150</f>
        <v>0</v>
      </c>
    </row>
    <row r="135" spans="1:26" ht="18">
      <c r="A135" s="409">
        <f>'ตารางผ่อนวงเงินที่ 1'!A142</f>
        <v>6.5250000000000002E-2</v>
      </c>
      <c r="B135" s="406">
        <f t="shared" si="22"/>
        <v>5.3630136986301371E-3</v>
      </c>
      <c r="C135" s="197">
        <f t="shared" si="24"/>
        <v>9</v>
      </c>
      <c r="D135" s="290">
        <v>108</v>
      </c>
      <c r="E135" s="300">
        <f>'ตารางผ่อนวงเงินที่ 1'!E142</f>
        <v>722105.94000000029</v>
      </c>
      <c r="F135" s="292">
        <f t="shared" si="25"/>
        <v>3872.66</v>
      </c>
      <c r="G135" s="292">
        <f t="shared" si="26"/>
        <v>2657.34</v>
      </c>
      <c r="H135" s="293">
        <f>'ตารางผ่อนวงเงินที่ 1'!H142</f>
        <v>6530</v>
      </c>
      <c r="J135" s="409">
        <f>GHB!A141</f>
        <v>5.2499999999999998E-2</v>
      </c>
      <c r="K135" s="406">
        <f t="shared" si="23"/>
        <v>4.3150684931506844E-3</v>
      </c>
      <c r="L135" s="197">
        <f t="shared" si="27"/>
        <v>9</v>
      </c>
      <c r="M135" s="290">
        <v>108</v>
      </c>
      <c r="N135" s="300">
        <f>GHB!E141</f>
        <v>0</v>
      </c>
      <c r="O135" s="292">
        <f>GHB!F141</f>
        <v>0</v>
      </c>
      <c r="P135" s="292">
        <f>GHB!G141</f>
        <v>0</v>
      </c>
      <c r="Q135" s="293">
        <f>GHB!H141</f>
        <v>0</v>
      </c>
      <c r="S135" s="409">
        <f>'SCB2'!A151</f>
        <v>6.7699999999999996E-2</v>
      </c>
      <c r="T135" s="406">
        <f t="shared" si="21"/>
        <v>5.5643835616438356E-3</v>
      </c>
      <c r="U135" s="197">
        <f t="shared" si="28"/>
        <v>10</v>
      </c>
      <c r="V135" s="290">
        <v>118</v>
      </c>
      <c r="W135" s="300">
        <f t="shared" si="29"/>
        <v>0</v>
      </c>
      <c r="X135" s="292">
        <f>'SCB2'!F151</f>
        <v>0</v>
      </c>
      <c r="Y135" s="292">
        <f t="shared" si="30"/>
        <v>0</v>
      </c>
      <c r="Z135" s="293">
        <f>'SCB2'!H151</f>
        <v>0</v>
      </c>
    </row>
    <row r="136" spans="1:26" ht="18">
      <c r="A136" s="409">
        <f>'ตารางผ่อนวงเงินที่ 1'!A143</f>
        <v>6.5250000000000002E-2</v>
      </c>
      <c r="B136" s="406">
        <f t="shared" si="22"/>
        <v>5.3630136986301371E-3</v>
      </c>
      <c r="C136" s="197">
        <f t="shared" si="24"/>
        <v>10</v>
      </c>
      <c r="D136" s="290">
        <v>109</v>
      </c>
      <c r="E136" s="300">
        <f>'ตารางผ่อนวงเงินที่ 1'!E143</f>
        <v>719448.60000000033</v>
      </c>
      <c r="F136" s="292">
        <f t="shared" si="25"/>
        <v>3858.41</v>
      </c>
      <c r="G136" s="292">
        <f t="shared" si="26"/>
        <v>2671.59</v>
      </c>
      <c r="H136" s="293">
        <f>'ตารางผ่อนวงเงินที่ 1'!H143</f>
        <v>6530</v>
      </c>
      <c r="J136" s="409">
        <f>GHB!A142</f>
        <v>5.2499999999999998E-2</v>
      </c>
      <c r="K136" s="406">
        <f t="shared" si="23"/>
        <v>4.3150684931506844E-3</v>
      </c>
      <c r="L136" s="197">
        <f t="shared" si="27"/>
        <v>10</v>
      </c>
      <c r="M136" s="290">
        <v>109</v>
      </c>
      <c r="N136" s="300">
        <f>GHB!E142</f>
        <v>0</v>
      </c>
      <c r="O136" s="292">
        <f>GHB!F142</f>
        <v>0</v>
      </c>
      <c r="P136" s="292">
        <f>GHB!G142</f>
        <v>0</v>
      </c>
      <c r="Q136" s="293">
        <f>GHB!H142</f>
        <v>0</v>
      </c>
      <c r="S136" s="409">
        <f>'SCB2'!A152</f>
        <v>6.7699999999999996E-2</v>
      </c>
      <c r="T136" s="406">
        <f t="shared" si="21"/>
        <v>5.5643835616438356E-3</v>
      </c>
      <c r="U136" s="197">
        <f t="shared" si="28"/>
        <v>10</v>
      </c>
      <c r="V136" s="290">
        <v>119</v>
      </c>
      <c r="W136" s="300">
        <f t="shared" si="29"/>
        <v>0</v>
      </c>
      <c r="X136" s="292">
        <f>'SCB2'!F152</f>
        <v>0</v>
      </c>
      <c r="Y136" s="292">
        <f t="shared" si="30"/>
        <v>0</v>
      </c>
      <c r="Z136" s="293">
        <f>'SCB2'!H152</f>
        <v>0</v>
      </c>
    </row>
    <row r="137" spans="1:26" ht="18">
      <c r="A137" s="409">
        <f>'ตารางผ่อนวงเงินที่ 1'!A144</f>
        <v>6.5250000000000002E-2</v>
      </c>
      <c r="B137" s="406">
        <f t="shared" si="22"/>
        <v>5.3630136986301371E-3</v>
      </c>
      <c r="C137" s="197">
        <f t="shared" si="24"/>
        <v>10</v>
      </c>
      <c r="D137" s="290">
        <v>110</v>
      </c>
      <c r="E137" s="300">
        <f>'ตารางผ่อนวงเงินที่ 1'!E144</f>
        <v>716777.01000000036</v>
      </c>
      <c r="F137" s="292">
        <f t="shared" si="25"/>
        <v>3844.08</v>
      </c>
      <c r="G137" s="292">
        <f t="shared" si="26"/>
        <v>2685.92</v>
      </c>
      <c r="H137" s="293">
        <f>'ตารางผ่อนวงเงินที่ 1'!H144</f>
        <v>6530</v>
      </c>
      <c r="J137" s="409">
        <f>GHB!A143</f>
        <v>5.2499999999999998E-2</v>
      </c>
      <c r="K137" s="406">
        <f t="shared" si="23"/>
        <v>4.3150684931506844E-3</v>
      </c>
      <c r="L137" s="197">
        <f t="shared" si="27"/>
        <v>10</v>
      </c>
      <c r="M137" s="290">
        <v>110</v>
      </c>
      <c r="N137" s="300">
        <f>GHB!E143</f>
        <v>0</v>
      </c>
      <c r="O137" s="292">
        <f>GHB!F143</f>
        <v>0</v>
      </c>
      <c r="P137" s="292">
        <f>GHB!G143</f>
        <v>0</v>
      </c>
      <c r="Q137" s="293">
        <f>GHB!H143</f>
        <v>0</v>
      </c>
      <c r="S137" s="409">
        <f>'SCB2'!A153</f>
        <v>6.7699999999999996E-2</v>
      </c>
      <c r="T137" s="406">
        <f t="shared" si="21"/>
        <v>5.5643835616438356E-3</v>
      </c>
      <c r="U137" s="197">
        <f t="shared" si="28"/>
        <v>10</v>
      </c>
      <c r="V137" s="290">
        <v>120</v>
      </c>
      <c r="W137" s="300">
        <f t="shared" si="29"/>
        <v>0</v>
      </c>
      <c r="X137" s="292">
        <f>'SCB2'!F153</f>
        <v>0</v>
      </c>
      <c r="Y137" s="292">
        <f t="shared" si="30"/>
        <v>0</v>
      </c>
      <c r="Z137" s="293">
        <f>'SCB2'!H153</f>
        <v>0</v>
      </c>
    </row>
    <row r="138" spans="1:26" ht="18">
      <c r="A138" s="409">
        <f>'ตารางผ่อนวงเงินที่ 1'!A145</f>
        <v>6.5250000000000002E-2</v>
      </c>
      <c r="B138" s="406">
        <f t="shared" si="22"/>
        <v>5.3630136986301371E-3</v>
      </c>
      <c r="C138" s="197">
        <f t="shared" si="24"/>
        <v>10</v>
      </c>
      <c r="D138" s="290">
        <v>111</v>
      </c>
      <c r="E138" s="300">
        <f>'ตารางผ่อนวงเงินที่ 1'!E145</f>
        <v>714091.09000000032</v>
      </c>
      <c r="F138" s="292">
        <f t="shared" si="25"/>
        <v>3829.68</v>
      </c>
      <c r="G138" s="292">
        <f t="shared" si="26"/>
        <v>2700.32</v>
      </c>
      <c r="H138" s="293">
        <f>'ตารางผ่อนวงเงินที่ 1'!H145</f>
        <v>6530</v>
      </c>
      <c r="J138" s="409">
        <f>GHB!A144</f>
        <v>5.2499999999999998E-2</v>
      </c>
      <c r="K138" s="406">
        <f t="shared" si="23"/>
        <v>4.3150684931506844E-3</v>
      </c>
      <c r="L138" s="197">
        <f t="shared" si="27"/>
        <v>10</v>
      </c>
      <c r="M138" s="290">
        <v>111</v>
      </c>
      <c r="N138" s="300">
        <f>GHB!E144</f>
        <v>0</v>
      </c>
      <c r="O138" s="292">
        <f>GHB!F144</f>
        <v>0</v>
      </c>
      <c r="P138" s="292">
        <f>GHB!G144</f>
        <v>0</v>
      </c>
      <c r="Q138" s="293">
        <f>GHB!H144</f>
        <v>0</v>
      </c>
      <c r="S138" s="409">
        <f>'SCB2'!A154</f>
        <v>6.7699999999999996E-2</v>
      </c>
      <c r="T138" s="406">
        <f t="shared" si="21"/>
        <v>5.5643835616438356E-3</v>
      </c>
      <c r="U138" s="197">
        <f t="shared" si="28"/>
        <v>11</v>
      </c>
      <c r="V138" s="290">
        <v>121</v>
      </c>
      <c r="W138" s="300">
        <f t="shared" si="29"/>
        <v>0</v>
      </c>
      <c r="X138" s="292">
        <f>'SCB2'!F154</f>
        <v>0</v>
      </c>
      <c r="Y138" s="292">
        <f t="shared" si="30"/>
        <v>0</v>
      </c>
      <c r="Z138" s="293">
        <f>'SCB2'!H154</f>
        <v>0</v>
      </c>
    </row>
    <row r="139" spans="1:26" ht="18">
      <c r="A139" s="409">
        <f>'ตารางผ่อนวงเงินที่ 1'!A146</f>
        <v>6.5250000000000002E-2</v>
      </c>
      <c r="B139" s="406">
        <f t="shared" si="22"/>
        <v>5.3630136986301371E-3</v>
      </c>
      <c r="C139" s="197">
        <f t="shared" si="24"/>
        <v>10</v>
      </c>
      <c r="D139" s="290">
        <v>112</v>
      </c>
      <c r="E139" s="300">
        <f>'ตารางผ่อนวงเงินที่ 1'!E146</f>
        <v>711390.77000000037</v>
      </c>
      <c r="F139" s="292">
        <f t="shared" si="25"/>
        <v>3815.2</v>
      </c>
      <c r="G139" s="292">
        <f t="shared" si="26"/>
        <v>2714.8</v>
      </c>
      <c r="H139" s="293">
        <f>'ตารางผ่อนวงเงินที่ 1'!H146</f>
        <v>6530</v>
      </c>
      <c r="J139" s="409">
        <f>GHB!A145</f>
        <v>5.2499999999999998E-2</v>
      </c>
      <c r="K139" s="406">
        <f t="shared" si="23"/>
        <v>4.3150684931506844E-3</v>
      </c>
      <c r="L139" s="197">
        <f t="shared" si="27"/>
        <v>10</v>
      </c>
      <c r="M139" s="290">
        <v>112</v>
      </c>
      <c r="N139" s="300">
        <f>GHB!E145</f>
        <v>0</v>
      </c>
      <c r="O139" s="292">
        <f>GHB!F145</f>
        <v>0</v>
      </c>
      <c r="P139" s="292">
        <f>GHB!G145</f>
        <v>0</v>
      </c>
      <c r="Q139" s="293">
        <f>GHB!H145</f>
        <v>0</v>
      </c>
      <c r="S139" s="409">
        <f>'SCB2'!A155</f>
        <v>6.7699999999999996E-2</v>
      </c>
      <c r="T139" s="406">
        <f t="shared" si="21"/>
        <v>5.5643835616438356E-3</v>
      </c>
      <c r="U139" s="197">
        <f t="shared" si="28"/>
        <v>11</v>
      </c>
      <c r="V139" s="290">
        <v>122</v>
      </c>
      <c r="W139" s="300">
        <f t="shared" si="29"/>
        <v>0</v>
      </c>
      <c r="X139" s="292">
        <f>'SCB2'!F155</f>
        <v>0</v>
      </c>
      <c r="Y139" s="292">
        <f t="shared" si="30"/>
        <v>0</v>
      </c>
      <c r="Z139" s="293">
        <f>'SCB2'!H155</f>
        <v>0</v>
      </c>
    </row>
    <row r="140" spans="1:26" ht="18">
      <c r="A140" s="409">
        <f>'ตารางผ่อนวงเงินที่ 1'!A147</f>
        <v>6.5250000000000002E-2</v>
      </c>
      <c r="B140" s="406">
        <f t="shared" si="22"/>
        <v>5.3630136986301371E-3</v>
      </c>
      <c r="C140" s="197">
        <f t="shared" si="24"/>
        <v>10</v>
      </c>
      <c r="D140" s="290">
        <v>113</v>
      </c>
      <c r="E140" s="300">
        <f>'ตารางผ่อนวงเงินที่ 1'!E147</f>
        <v>708675.97000000032</v>
      </c>
      <c r="F140" s="292">
        <f t="shared" si="25"/>
        <v>3800.64</v>
      </c>
      <c r="G140" s="292">
        <f t="shared" si="26"/>
        <v>2729.36</v>
      </c>
      <c r="H140" s="293">
        <f>'ตารางผ่อนวงเงินที่ 1'!H147</f>
        <v>6530</v>
      </c>
      <c r="J140" s="409">
        <f>GHB!A146</f>
        <v>5.2499999999999998E-2</v>
      </c>
      <c r="K140" s="406">
        <f t="shared" si="23"/>
        <v>4.3150684931506844E-3</v>
      </c>
      <c r="L140" s="197">
        <f t="shared" si="27"/>
        <v>10</v>
      </c>
      <c r="M140" s="290">
        <v>113</v>
      </c>
      <c r="N140" s="300">
        <f>GHB!E146</f>
        <v>0</v>
      </c>
      <c r="O140" s="292">
        <f>GHB!F146</f>
        <v>0</v>
      </c>
      <c r="P140" s="292">
        <f>GHB!G146</f>
        <v>0</v>
      </c>
      <c r="Q140" s="293">
        <f>GHB!H146</f>
        <v>0</v>
      </c>
      <c r="S140" s="409">
        <f>'SCB2'!A156</f>
        <v>6.7699999999999996E-2</v>
      </c>
      <c r="T140" s="406">
        <f t="shared" si="21"/>
        <v>5.5643835616438356E-3</v>
      </c>
      <c r="U140" s="197">
        <f t="shared" si="28"/>
        <v>11</v>
      </c>
      <c r="V140" s="290">
        <v>123</v>
      </c>
      <c r="W140" s="300">
        <f t="shared" si="29"/>
        <v>0</v>
      </c>
      <c r="X140" s="292">
        <f>'SCB2'!F156</f>
        <v>0</v>
      </c>
      <c r="Y140" s="292">
        <f t="shared" si="30"/>
        <v>0</v>
      </c>
      <c r="Z140" s="293">
        <f>'SCB2'!H156</f>
        <v>0</v>
      </c>
    </row>
    <row r="141" spans="1:26" ht="18">
      <c r="A141" s="409">
        <f>'ตารางผ่อนวงเงินที่ 1'!A148</f>
        <v>6.5250000000000002E-2</v>
      </c>
      <c r="B141" s="406">
        <f t="shared" si="22"/>
        <v>5.3630136986301371E-3</v>
      </c>
      <c r="C141" s="197">
        <f t="shared" si="24"/>
        <v>10</v>
      </c>
      <c r="D141" s="290">
        <v>114</v>
      </c>
      <c r="E141" s="300">
        <f>'ตารางผ่อนวงเงินที่ 1'!E148</f>
        <v>705946.61000000034</v>
      </c>
      <c r="F141" s="292">
        <f t="shared" si="25"/>
        <v>3786</v>
      </c>
      <c r="G141" s="292">
        <f t="shared" si="26"/>
        <v>2744</v>
      </c>
      <c r="H141" s="293">
        <f>'ตารางผ่อนวงเงินที่ 1'!H148</f>
        <v>6530</v>
      </c>
      <c r="J141" s="409">
        <f>GHB!A147</f>
        <v>5.2499999999999998E-2</v>
      </c>
      <c r="K141" s="406">
        <f t="shared" si="23"/>
        <v>4.3150684931506844E-3</v>
      </c>
      <c r="L141" s="197">
        <f t="shared" si="27"/>
        <v>10</v>
      </c>
      <c r="M141" s="290">
        <v>114</v>
      </c>
      <c r="N141" s="300">
        <f>GHB!E147</f>
        <v>0</v>
      </c>
      <c r="O141" s="292">
        <f>GHB!F147</f>
        <v>0</v>
      </c>
      <c r="P141" s="292">
        <f>GHB!G147</f>
        <v>0</v>
      </c>
      <c r="Q141" s="293">
        <f>GHB!H147</f>
        <v>0</v>
      </c>
      <c r="S141" s="409">
        <f>'SCB2'!A157</f>
        <v>6.7699999999999996E-2</v>
      </c>
      <c r="T141" s="406">
        <f t="shared" si="21"/>
        <v>5.5643835616438356E-3</v>
      </c>
      <c r="U141" s="197">
        <f t="shared" si="28"/>
        <v>11</v>
      </c>
      <c r="V141" s="290">
        <v>124</v>
      </c>
      <c r="W141" s="300">
        <f t="shared" si="29"/>
        <v>0</v>
      </c>
      <c r="X141" s="292">
        <f>'SCB2'!F157</f>
        <v>0</v>
      </c>
      <c r="Y141" s="292">
        <f t="shared" si="30"/>
        <v>0</v>
      </c>
      <c r="Z141" s="293">
        <f>'SCB2'!H157</f>
        <v>0</v>
      </c>
    </row>
    <row r="142" spans="1:26" ht="18">
      <c r="A142" s="409">
        <f>'ตารางผ่อนวงเงินที่ 1'!A149</f>
        <v>6.5250000000000002E-2</v>
      </c>
      <c r="B142" s="406">
        <f t="shared" si="22"/>
        <v>5.3630136986301371E-3</v>
      </c>
      <c r="C142" s="197">
        <f t="shared" si="24"/>
        <v>10</v>
      </c>
      <c r="D142" s="290">
        <v>115</v>
      </c>
      <c r="E142" s="300">
        <f>'ตารางผ่อนวงเงินที่ 1'!E149</f>
        <v>703202.61000000034</v>
      </c>
      <c r="F142" s="292">
        <f t="shared" si="25"/>
        <v>3771.29</v>
      </c>
      <c r="G142" s="292">
        <f t="shared" si="26"/>
        <v>2758.71</v>
      </c>
      <c r="H142" s="293">
        <f>'ตารางผ่อนวงเงินที่ 1'!H149</f>
        <v>6530</v>
      </c>
      <c r="J142" s="409">
        <f>GHB!A148</f>
        <v>5.2499999999999998E-2</v>
      </c>
      <c r="K142" s="406">
        <f t="shared" si="23"/>
        <v>4.3150684931506844E-3</v>
      </c>
      <c r="L142" s="197">
        <f t="shared" si="27"/>
        <v>10</v>
      </c>
      <c r="M142" s="290">
        <v>115</v>
      </c>
      <c r="N142" s="300">
        <f>GHB!E148</f>
        <v>0</v>
      </c>
      <c r="O142" s="292">
        <f>GHB!F148</f>
        <v>0</v>
      </c>
      <c r="P142" s="292">
        <f>GHB!G148</f>
        <v>0</v>
      </c>
      <c r="Q142" s="293">
        <f>GHB!H148</f>
        <v>0</v>
      </c>
      <c r="S142" s="409">
        <f>'SCB2'!A158</f>
        <v>6.7699999999999996E-2</v>
      </c>
      <c r="T142" s="406">
        <f t="shared" si="21"/>
        <v>5.5643835616438356E-3</v>
      </c>
      <c r="U142" s="197">
        <f t="shared" si="28"/>
        <v>11</v>
      </c>
      <c r="V142" s="290">
        <v>125</v>
      </c>
      <c r="W142" s="300">
        <f t="shared" si="29"/>
        <v>0</v>
      </c>
      <c r="X142" s="292">
        <f>'SCB2'!F158</f>
        <v>0</v>
      </c>
      <c r="Y142" s="292">
        <f t="shared" si="30"/>
        <v>0</v>
      </c>
      <c r="Z142" s="293">
        <f>'SCB2'!H158</f>
        <v>0</v>
      </c>
    </row>
    <row r="143" spans="1:26" ht="18">
      <c r="A143" s="409">
        <f>'ตารางผ่อนวงเงินที่ 1'!A150</f>
        <v>6.5250000000000002E-2</v>
      </c>
      <c r="B143" s="406">
        <f t="shared" si="22"/>
        <v>5.3630136986301371E-3</v>
      </c>
      <c r="C143" s="197">
        <f t="shared" si="24"/>
        <v>10</v>
      </c>
      <c r="D143" s="290">
        <v>116</v>
      </c>
      <c r="E143" s="300">
        <f>'ตารางผ่อนวงเงินที่ 1'!E150</f>
        <v>700443.90000000037</v>
      </c>
      <c r="F143" s="292">
        <f t="shared" si="25"/>
        <v>3756.49</v>
      </c>
      <c r="G143" s="292">
        <f t="shared" si="26"/>
        <v>2773.51</v>
      </c>
      <c r="H143" s="293">
        <f>'ตารางผ่อนวงเงินที่ 1'!H150</f>
        <v>6530</v>
      </c>
      <c r="J143" s="409">
        <f>GHB!A149</f>
        <v>5.2499999999999998E-2</v>
      </c>
      <c r="K143" s="406">
        <f t="shared" si="23"/>
        <v>4.3150684931506844E-3</v>
      </c>
      <c r="L143" s="197">
        <f t="shared" si="27"/>
        <v>10</v>
      </c>
      <c r="M143" s="290">
        <v>116</v>
      </c>
      <c r="N143" s="300">
        <f>GHB!E149</f>
        <v>0</v>
      </c>
      <c r="O143" s="292">
        <f>GHB!F149</f>
        <v>0</v>
      </c>
      <c r="P143" s="292">
        <f>GHB!G149</f>
        <v>0</v>
      </c>
      <c r="Q143" s="293">
        <f>GHB!H149</f>
        <v>0</v>
      </c>
      <c r="S143" s="409">
        <f>'SCB2'!A159</f>
        <v>6.7699999999999996E-2</v>
      </c>
      <c r="T143" s="406">
        <f t="shared" si="21"/>
        <v>5.5643835616438356E-3</v>
      </c>
      <c r="U143" s="197">
        <f t="shared" si="28"/>
        <v>11</v>
      </c>
      <c r="V143" s="290">
        <v>126</v>
      </c>
      <c r="W143" s="300">
        <f t="shared" si="29"/>
        <v>0</v>
      </c>
      <c r="X143" s="292">
        <f>'SCB2'!F159</f>
        <v>0</v>
      </c>
      <c r="Y143" s="292">
        <f t="shared" si="30"/>
        <v>0</v>
      </c>
      <c r="Z143" s="293">
        <f>'SCB2'!H159</f>
        <v>0</v>
      </c>
    </row>
    <row r="144" spans="1:26" ht="18">
      <c r="A144" s="409">
        <f>'ตารางผ่อนวงเงินที่ 1'!A151</f>
        <v>6.5250000000000002E-2</v>
      </c>
      <c r="B144" s="406">
        <f t="shared" si="22"/>
        <v>5.3630136986301371E-3</v>
      </c>
      <c r="C144" s="197">
        <f t="shared" si="24"/>
        <v>10</v>
      </c>
      <c r="D144" s="290">
        <v>117</v>
      </c>
      <c r="E144" s="300">
        <f>'ตารางผ่อนวงเงินที่ 1'!E151</f>
        <v>697670.39000000036</v>
      </c>
      <c r="F144" s="292">
        <f t="shared" si="25"/>
        <v>3741.62</v>
      </c>
      <c r="G144" s="292">
        <f t="shared" si="26"/>
        <v>2788.38</v>
      </c>
      <c r="H144" s="293">
        <f>'ตารางผ่อนวงเงินที่ 1'!H151</f>
        <v>6530</v>
      </c>
      <c r="J144" s="409">
        <f>GHB!A150</f>
        <v>5.2499999999999998E-2</v>
      </c>
      <c r="K144" s="406">
        <f t="shared" si="23"/>
        <v>4.3150684931506844E-3</v>
      </c>
      <c r="L144" s="197">
        <f t="shared" si="27"/>
        <v>10</v>
      </c>
      <c r="M144" s="290">
        <v>117</v>
      </c>
      <c r="N144" s="300">
        <f>GHB!E150</f>
        <v>0</v>
      </c>
      <c r="O144" s="292">
        <f>GHB!F150</f>
        <v>0</v>
      </c>
      <c r="P144" s="292">
        <f>GHB!G150</f>
        <v>0</v>
      </c>
      <c r="Q144" s="293">
        <f>GHB!H150</f>
        <v>0</v>
      </c>
      <c r="S144" s="409">
        <f>'SCB2'!A160</f>
        <v>6.7699999999999996E-2</v>
      </c>
      <c r="T144" s="406">
        <f t="shared" ref="T144:T207" si="31">S144/365*30</f>
        <v>5.5643835616438356E-3</v>
      </c>
      <c r="U144" s="197">
        <f t="shared" si="28"/>
        <v>11</v>
      </c>
      <c r="V144" s="290">
        <v>127</v>
      </c>
      <c r="W144" s="300">
        <f t="shared" si="29"/>
        <v>0</v>
      </c>
      <c r="X144" s="292">
        <f>'SCB2'!F160</f>
        <v>0</v>
      </c>
      <c r="Y144" s="292">
        <f t="shared" si="30"/>
        <v>0</v>
      </c>
      <c r="Z144" s="293">
        <f>'SCB2'!H160</f>
        <v>0</v>
      </c>
    </row>
    <row r="145" spans="1:26" ht="18">
      <c r="A145" s="409">
        <f>'ตารางผ่อนวงเงินที่ 1'!A152</f>
        <v>6.5250000000000002E-2</v>
      </c>
      <c r="B145" s="406">
        <f t="shared" si="22"/>
        <v>5.3630136986301371E-3</v>
      </c>
      <c r="C145" s="197">
        <f t="shared" si="24"/>
        <v>10</v>
      </c>
      <c r="D145" s="290">
        <v>118</v>
      </c>
      <c r="E145" s="300">
        <f>'ตารางผ่อนวงเงินที่ 1'!E152</f>
        <v>694882.01000000036</v>
      </c>
      <c r="F145" s="292">
        <f t="shared" si="25"/>
        <v>3726.66</v>
      </c>
      <c r="G145" s="292">
        <f t="shared" si="26"/>
        <v>2803.34</v>
      </c>
      <c r="H145" s="293">
        <f>'ตารางผ่อนวงเงินที่ 1'!H152</f>
        <v>6530</v>
      </c>
      <c r="J145" s="409">
        <f>GHB!A151</f>
        <v>5.2499999999999998E-2</v>
      </c>
      <c r="K145" s="406">
        <f t="shared" si="23"/>
        <v>4.3150684931506844E-3</v>
      </c>
      <c r="L145" s="197">
        <f t="shared" si="27"/>
        <v>10</v>
      </c>
      <c r="M145" s="290">
        <v>118</v>
      </c>
      <c r="N145" s="300">
        <f>GHB!E151</f>
        <v>0</v>
      </c>
      <c r="O145" s="292">
        <f>GHB!F151</f>
        <v>0</v>
      </c>
      <c r="P145" s="292">
        <f>GHB!G151</f>
        <v>0</v>
      </c>
      <c r="Q145" s="293">
        <f>GHB!H151</f>
        <v>0</v>
      </c>
      <c r="S145" s="409">
        <f>'SCB2'!A161</f>
        <v>6.7699999999999996E-2</v>
      </c>
      <c r="T145" s="406">
        <f t="shared" si="31"/>
        <v>5.5643835616438356E-3</v>
      </c>
      <c r="U145" s="197">
        <f t="shared" si="28"/>
        <v>11</v>
      </c>
      <c r="V145" s="290">
        <v>128</v>
      </c>
      <c r="W145" s="300">
        <f t="shared" si="29"/>
        <v>0</v>
      </c>
      <c r="X145" s="292">
        <f>'SCB2'!F161</f>
        <v>0</v>
      </c>
      <c r="Y145" s="292">
        <f t="shared" si="30"/>
        <v>0</v>
      </c>
      <c r="Z145" s="293">
        <f>'SCB2'!H161</f>
        <v>0</v>
      </c>
    </row>
    <row r="146" spans="1:26" ht="18">
      <c r="A146" s="409">
        <f>'ตารางผ่อนวงเงินที่ 1'!A153</f>
        <v>6.5250000000000002E-2</v>
      </c>
      <c r="B146" s="406">
        <f t="shared" si="22"/>
        <v>5.3630136986301371E-3</v>
      </c>
      <c r="C146" s="197">
        <f t="shared" si="24"/>
        <v>10</v>
      </c>
      <c r="D146" s="290">
        <v>119</v>
      </c>
      <c r="E146" s="300">
        <f>'ตารางผ่อนวงเงินที่ 1'!E153</f>
        <v>692078.67000000039</v>
      </c>
      <c r="F146" s="292">
        <f t="shared" si="25"/>
        <v>3711.63</v>
      </c>
      <c r="G146" s="292">
        <f t="shared" si="26"/>
        <v>2818.37</v>
      </c>
      <c r="H146" s="293">
        <f>'ตารางผ่อนวงเงินที่ 1'!H153</f>
        <v>6530</v>
      </c>
      <c r="J146" s="409">
        <f>GHB!A152</f>
        <v>5.2499999999999998E-2</v>
      </c>
      <c r="K146" s="406">
        <f t="shared" si="23"/>
        <v>4.3150684931506844E-3</v>
      </c>
      <c r="L146" s="197">
        <f t="shared" si="27"/>
        <v>10</v>
      </c>
      <c r="M146" s="290">
        <v>119</v>
      </c>
      <c r="N146" s="300">
        <f>GHB!E152</f>
        <v>0</v>
      </c>
      <c r="O146" s="292">
        <f>GHB!F152</f>
        <v>0</v>
      </c>
      <c r="P146" s="292">
        <f>GHB!G152</f>
        <v>0</v>
      </c>
      <c r="Q146" s="293">
        <f>GHB!H152</f>
        <v>0</v>
      </c>
      <c r="S146" s="409">
        <f>'SCB2'!A162</f>
        <v>6.7699999999999996E-2</v>
      </c>
      <c r="T146" s="406">
        <f t="shared" si="31"/>
        <v>5.5643835616438356E-3</v>
      </c>
      <c r="U146" s="197">
        <f t="shared" si="28"/>
        <v>11</v>
      </c>
      <c r="V146" s="290">
        <v>129</v>
      </c>
      <c r="W146" s="300">
        <f t="shared" si="29"/>
        <v>0</v>
      </c>
      <c r="X146" s="292">
        <f>'SCB2'!F162</f>
        <v>0</v>
      </c>
      <c r="Y146" s="292">
        <f t="shared" si="30"/>
        <v>0</v>
      </c>
      <c r="Z146" s="293">
        <f>'SCB2'!H162</f>
        <v>0</v>
      </c>
    </row>
    <row r="147" spans="1:26" ht="18">
      <c r="A147" s="409">
        <f>'ตารางผ่อนวงเงินที่ 1'!A154</f>
        <v>6.5250000000000002E-2</v>
      </c>
      <c r="B147" s="406">
        <f t="shared" si="22"/>
        <v>5.3630136986301371E-3</v>
      </c>
      <c r="C147" s="197">
        <f t="shared" si="24"/>
        <v>10</v>
      </c>
      <c r="D147" s="290">
        <v>120</v>
      </c>
      <c r="E147" s="300">
        <f>'ตารางผ่อนวงเงินที่ 1'!E154</f>
        <v>689260.3000000004</v>
      </c>
      <c r="F147" s="292">
        <f t="shared" si="25"/>
        <v>3696.51</v>
      </c>
      <c r="G147" s="292">
        <f t="shared" si="26"/>
        <v>2833.49</v>
      </c>
      <c r="H147" s="293">
        <f>'ตารางผ่อนวงเงินที่ 1'!H154</f>
        <v>6530</v>
      </c>
      <c r="J147" s="409">
        <f>GHB!A153</f>
        <v>5.2499999999999998E-2</v>
      </c>
      <c r="K147" s="406">
        <f t="shared" si="23"/>
        <v>4.3150684931506844E-3</v>
      </c>
      <c r="L147" s="197">
        <f t="shared" si="27"/>
        <v>10</v>
      </c>
      <c r="M147" s="290">
        <v>120</v>
      </c>
      <c r="N147" s="300">
        <f>GHB!E153</f>
        <v>0</v>
      </c>
      <c r="O147" s="292">
        <f>GHB!F153</f>
        <v>0</v>
      </c>
      <c r="P147" s="292">
        <f>GHB!G153</f>
        <v>0</v>
      </c>
      <c r="Q147" s="293">
        <f>GHB!H153</f>
        <v>0</v>
      </c>
      <c r="S147" s="409">
        <f>'SCB2'!A163</f>
        <v>6.7699999999999996E-2</v>
      </c>
      <c r="T147" s="406">
        <f t="shared" si="31"/>
        <v>5.5643835616438356E-3</v>
      </c>
      <c r="U147" s="197">
        <f t="shared" si="28"/>
        <v>11</v>
      </c>
      <c r="V147" s="290">
        <v>130</v>
      </c>
      <c r="W147" s="300">
        <f t="shared" si="29"/>
        <v>0</v>
      </c>
      <c r="X147" s="292">
        <f>'SCB2'!F163</f>
        <v>0</v>
      </c>
      <c r="Y147" s="292">
        <f t="shared" si="30"/>
        <v>0</v>
      </c>
      <c r="Z147" s="293">
        <f>'SCB2'!H163</f>
        <v>0</v>
      </c>
    </row>
    <row r="148" spans="1:26" ht="18">
      <c r="A148" s="409">
        <f>'ตารางผ่อนวงเงินที่ 1'!A155</f>
        <v>6.5250000000000002E-2</v>
      </c>
      <c r="B148" s="406">
        <f t="shared" si="22"/>
        <v>5.3630136986301371E-3</v>
      </c>
      <c r="C148" s="197">
        <f t="shared" si="24"/>
        <v>11</v>
      </c>
      <c r="D148" s="290">
        <v>121</v>
      </c>
      <c r="E148" s="300">
        <f>'ตารางผ่อนวงเงินที่ 1'!E155</f>
        <v>686426.81000000041</v>
      </c>
      <c r="F148" s="292">
        <f t="shared" si="25"/>
        <v>3681.32</v>
      </c>
      <c r="G148" s="292">
        <f t="shared" si="26"/>
        <v>2848.68</v>
      </c>
      <c r="H148" s="293">
        <f>'ตารางผ่อนวงเงินที่ 1'!H155</f>
        <v>6530</v>
      </c>
      <c r="J148" s="409">
        <f>GHB!A154</f>
        <v>5.2499999999999998E-2</v>
      </c>
      <c r="K148" s="406">
        <f t="shared" si="23"/>
        <v>4.3150684931506844E-3</v>
      </c>
      <c r="L148" s="197">
        <f t="shared" si="27"/>
        <v>11</v>
      </c>
      <c r="M148" s="290">
        <v>121</v>
      </c>
      <c r="N148" s="300">
        <f>GHB!E154</f>
        <v>0</v>
      </c>
      <c r="O148" s="292">
        <f>GHB!F154</f>
        <v>0</v>
      </c>
      <c r="P148" s="292">
        <f>GHB!G154</f>
        <v>0</v>
      </c>
      <c r="Q148" s="293">
        <f>GHB!H154</f>
        <v>0</v>
      </c>
      <c r="S148" s="409">
        <f>'SCB2'!A164</f>
        <v>6.7699999999999996E-2</v>
      </c>
      <c r="T148" s="406">
        <f t="shared" si="31"/>
        <v>5.5643835616438356E-3</v>
      </c>
      <c r="U148" s="197">
        <f t="shared" si="28"/>
        <v>11</v>
      </c>
      <c r="V148" s="290">
        <v>131</v>
      </c>
      <c r="W148" s="300">
        <f t="shared" si="29"/>
        <v>0</v>
      </c>
      <c r="X148" s="292">
        <f>'SCB2'!F164</f>
        <v>0</v>
      </c>
      <c r="Y148" s="292">
        <f t="shared" si="30"/>
        <v>0</v>
      </c>
      <c r="Z148" s="293">
        <f>'SCB2'!H164</f>
        <v>0</v>
      </c>
    </row>
    <row r="149" spans="1:26" ht="18">
      <c r="A149" s="409">
        <f>'ตารางผ่อนวงเงินที่ 1'!A156</f>
        <v>6.5250000000000002E-2</v>
      </c>
      <c r="B149" s="406">
        <f t="shared" si="22"/>
        <v>5.3630136986301371E-3</v>
      </c>
      <c r="C149" s="197">
        <f t="shared" si="24"/>
        <v>11</v>
      </c>
      <c r="D149" s="290">
        <v>122</v>
      </c>
      <c r="E149" s="300">
        <f>'ตารางผ่อนวงเงินที่ 1'!E156</f>
        <v>683578.13000000035</v>
      </c>
      <c r="F149" s="292">
        <f t="shared" si="25"/>
        <v>3666.04</v>
      </c>
      <c r="G149" s="292">
        <f t="shared" si="26"/>
        <v>2863.96</v>
      </c>
      <c r="H149" s="293">
        <f>'ตารางผ่อนวงเงินที่ 1'!H156</f>
        <v>6530</v>
      </c>
      <c r="J149" s="409">
        <f>GHB!A155</f>
        <v>5.2499999999999998E-2</v>
      </c>
      <c r="K149" s="406">
        <f t="shared" si="23"/>
        <v>4.3150684931506844E-3</v>
      </c>
      <c r="L149" s="197">
        <f t="shared" si="27"/>
        <v>11</v>
      </c>
      <c r="M149" s="290">
        <v>122</v>
      </c>
      <c r="N149" s="300">
        <f>GHB!E155</f>
        <v>0</v>
      </c>
      <c r="O149" s="292">
        <f>GHB!F155</f>
        <v>0</v>
      </c>
      <c r="P149" s="292">
        <f>GHB!G155</f>
        <v>0</v>
      </c>
      <c r="Q149" s="293">
        <f>GHB!H155</f>
        <v>0</v>
      </c>
      <c r="S149" s="409">
        <f>'SCB2'!A165</f>
        <v>6.7699999999999996E-2</v>
      </c>
      <c r="T149" s="406">
        <f t="shared" si="31"/>
        <v>5.5643835616438356E-3</v>
      </c>
      <c r="U149" s="197">
        <f t="shared" si="28"/>
        <v>11</v>
      </c>
      <c r="V149" s="290">
        <v>132</v>
      </c>
      <c r="W149" s="300">
        <f t="shared" si="29"/>
        <v>0</v>
      </c>
      <c r="X149" s="292">
        <f>'SCB2'!F165</f>
        <v>0</v>
      </c>
      <c r="Y149" s="292">
        <f t="shared" si="30"/>
        <v>0</v>
      </c>
      <c r="Z149" s="293">
        <f>'SCB2'!H165</f>
        <v>0</v>
      </c>
    </row>
    <row r="150" spans="1:26" ht="18">
      <c r="A150" s="409">
        <f>'ตารางผ่อนวงเงินที่ 1'!A157</f>
        <v>6.5250000000000002E-2</v>
      </c>
      <c r="B150" s="406">
        <f t="shared" si="22"/>
        <v>5.3630136986301371E-3</v>
      </c>
      <c r="C150" s="197">
        <f t="shared" si="24"/>
        <v>11</v>
      </c>
      <c r="D150" s="290">
        <v>123</v>
      </c>
      <c r="E150" s="300">
        <f>'ตารางผ่อนวงเงินที่ 1'!E157</f>
        <v>680714.17000000039</v>
      </c>
      <c r="F150" s="292">
        <f t="shared" si="25"/>
        <v>3650.68</v>
      </c>
      <c r="G150" s="292">
        <f t="shared" si="26"/>
        <v>2879.32</v>
      </c>
      <c r="H150" s="293">
        <f>'ตารางผ่อนวงเงินที่ 1'!H157</f>
        <v>6530</v>
      </c>
      <c r="J150" s="409">
        <f>GHB!A156</f>
        <v>5.2499999999999998E-2</v>
      </c>
      <c r="K150" s="406">
        <f t="shared" si="23"/>
        <v>4.3150684931506844E-3</v>
      </c>
      <c r="L150" s="197">
        <f t="shared" si="27"/>
        <v>11</v>
      </c>
      <c r="M150" s="290">
        <v>123</v>
      </c>
      <c r="N150" s="300">
        <f>GHB!E156</f>
        <v>0</v>
      </c>
      <c r="O150" s="292">
        <f>GHB!F156</f>
        <v>0</v>
      </c>
      <c r="P150" s="292">
        <f>GHB!G156</f>
        <v>0</v>
      </c>
      <c r="Q150" s="293">
        <f>GHB!H156</f>
        <v>0</v>
      </c>
      <c r="S150" s="409">
        <f>'SCB2'!A166</f>
        <v>6.7699999999999996E-2</v>
      </c>
      <c r="T150" s="406">
        <f t="shared" si="31"/>
        <v>5.5643835616438356E-3</v>
      </c>
      <c r="U150" s="197">
        <f t="shared" si="28"/>
        <v>12</v>
      </c>
      <c r="V150" s="290">
        <v>133</v>
      </c>
      <c r="W150" s="300">
        <f t="shared" si="29"/>
        <v>0</v>
      </c>
      <c r="X150" s="292">
        <f>'SCB2'!F166</f>
        <v>0</v>
      </c>
      <c r="Y150" s="292">
        <f t="shared" si="30"/>
        <v>0</v>
      </c>
      <c r="Z150" s="293">
        <f>'SCB2'!H166</f>
        <v>0</v>
      </c>
    </row>
    <row r="151" spans="1:26" ht="18">
      <c r="A151" s="409">
        <f>'ตารางผ่อนวงเงินที่ 1'!A158</f>
        <v>6.5250000000000002E-2</v>
      </c>
      <c r="B151" s="406">
        <f t="shared" si="22"/>
        <v>5.3630136986301371E-3</v>
      </c>
      <c r="C151" s="197">
        <f t="shared" si="24"/>
        <v>11</v>
      </c>
      <c r="D151" s="290">
        <v>124</v>
      </c>
      <c r="E151" s="300">
        <f>'ตารางผ่อนวงเงินที่ 1'!E158</f>
        <v>677834.85000000044</v>
      </c>
      <c r="F151" s="292">
        <f t="shared" si="25"/>
        <v>3635.24</v>
      </c>
      <c r="G151" s="292">
        <f t="shared" si="26"/>
        <v>2894.76</v>
      </c>
      <c r="H151" s="293">
        <f>'ตารางผ่อนวงเงินที่ 1'!H158</f>
        <v>6530</v>
      </c>
      <c r="J151" s="409">
        <f>GHB!A157</f>
        <v>5.2499999999999998E-2</v>
      </c>
      <c r="K151" s="406">
        <f t="shared" si="23"/>
        <v>4.3150684931506844E-3</v>
      </c>
      <c r="L151" s="197">
        <f t="shared" si="27"/>
        <v>11</v>
      </c>
      <c r="M151" s="290">
        <v>124</v>
      </c>
      <c r="N151" s="300">
        <f>GHB!E157</f>
        <v>0</v>
      </c>
      <c r="O151" s="292">
        <f>GHB!F157</f>
        <v>0</v>
      </c>
      <c r="P151" s="292">
        <f>GHB!G157</f>
        <v>0</v>
      </c>
      <c r="Q151" s="293">
        <f>GHB!H157</f>
        <v>0</v>
      </c>
      <c r="S151" s="409">
        <f>'SCB2'!A167</f>
        <v>6.7699999999999996E-2</v>
      </c>
      <c r="T151" s="406">
        <f t="shared" si="31"/>
        <v>5.5643835616438356E-3</v>
      </c>
      <c r="U151" s="197">
        <f t="shared" si="28"/>
        <v>12</v>
      </c>
      <c r="V151" s="290">
        <v>134</v>
      </c>
      <c r="W151" s="300">
        <f t="shared" si="29"/>
        <v>0</v>
      </c>
      <c r="X151" s="292">
        <f>'SCB2'!F167</f>
        <v>0</v>
      </c>
      <c r="Y151" s="292">
        <f t="shared" si="30"/>
        <v>0</v>
      </c>
      <c r="Z151" s="293">
        <f>'SCB2'!H167</f>
        <v>0</v>
      </c>
    </row>
    <row r="152" spans="1:26" ht="18">
      <c r="A152" s="409">
        <f>'ตารางผ่อนวงเงินที่ 1'!A159</f>
        <v>6.5250000000000002E-2</v>
      </c>
      <c r="B152" s="406">
        <f t="shared" si="22"/>
        <v>5.3630136986301371E-3</v>
      </c>
      <c r="C152" s="197">
        <f t="shared" si="24"/>
        <v>11</v>
      </c>
      <c r="D152" s="290">
        <v>125</v>
      </c>
      <c r="E152" s="300">
        <f>'ตารางผ่อนวงเงินที่ 1'!E159</f>
        <v>674940.09000000043</v>
      </c>
      <c r="F152" s="292">
        <f t="shared" si="25"/>
        <v>3619.71</v>
      </c>
      <c r="G152" s="292">
        <f t="shared" si="26"/>
        <v>2910.29</v>
      </c>
      <c r="H152" s="293">
        <f>'ตารางผ่อนวงเงินที่ 1'!H159</f>
        <v>6530</v>
      </c>
      <c r="J152" s="409">
        <f>GHB!A158</f>
        <v>5.2499999999999998E-2</v>
      </c>
      <c r="K152" s="406">
        <f t="shared" si="23"/>
        <v>4.3150684931506844E-3</v>
      </c>
      <c r="L152" s="197">
        <f t="shared" si="27"/>
        <v>11</v>
      </c>
      <c r="M152" s="290">
        <v>125</v>
      </c>
      <c r="N152" s="300">
        <f>GHB!E158</f>
        <v>0</v>
      </c>
      <c r="O152" s="292">
        <f>GHB!F158</f>
        <v>0</v>
      </c>
      <c r="P152" s="292">
        <f>GHB!G158</f>
        <v>0</v>
      </c>
      <c r="Q152" s="293">
        <f>GHB!H158</f>
        <v>0</v>
      </c>
      <c r="S152" s="409">
        <f>'SCB2'!A168</f>
        <v>6.7699999999999996E-2</v>
      </c>
      <c r="T152" s="406">
        <f t="shared" si="31"/>
        <v>5.5643835616438356E-3</v>
      </c>
      <c r="U152" s="197">
        <f t="shared" si="28"/>
        <v>12</v>
      </c>
      <c r="V152" s="290">
        <v>135</v>
      </c>
      <c r="W152" s="300">
        <f t="shared" si="29"/>
        <v>0</v>
      </c>
      <c r="X152" s="292">
        <f>'SCB2'!F168</f>
        <v>0</v>
      </c>
      <c r="Y152" s="292">
        <f t="shared" si="30"/>
        <v>0</v>
      </c>
      <c r="Z152" s="293">
        <f>'SCB2'!H168</f>
        <v>0</v>
      </c>
    </row>
    <row r="153" spans="1:26" ht="18">
      <c r="A153" s="409">
        <f>'ตารางผ่อนวงเงินที่ 1'!A160</f>
        <v>6.5250000000000002E-2</v>
      </c>
      <c r="B153" s="406">
        <f t="shared" si="22"/>
        <v>5.3630136986301371E-3</v>
      </c>
      <c r="C153" s="197">
        <f t="shared" si="24"/>
        <v>11</v>
      </c>
      <c r="D153" s="290">
        <v>126</v>
      </c>
      <c r="E153" s="300">
        <f>'ตารางผ่อนวงเงินที่ 1'!E160</f>
        <v>672029.8000000004</v>
      </c>
      <c r="F153" s="292">
        <f t="shared" si="25"/>
        <v>3604.11</v>
      </c>
      <c r="G153" s="292">
        <f t="shared" si="26"/>
        <v>2925.89</v>
      </c>
      <c r="H153" s="293">
        <f>'ตารางผ่อนวงเงินที่ 1'!H160</f>
        <v>6530</v>
      </c>
      <c r="J153" s="409">
        <f>GHB!A159</f>
        <v>5.2499999999999998E-2</v>
      </c>
      <c r="K153" s="406">
        <f t="shared" si="23"/>
        <v>4.3150684931506844E-3</v>
      </c>
      <c r="L153" s="197">
        <f t="shared" si="27"/>
        <v>11</v>
      </c>
      <c r="M153" s="290">
        <v>126</v>
      </c>
      <c r="N153" s="300">
        <f>GHB!E159</f>
        <v>0</v>
      </c>
      <c r="O153" s="292">
        <f>GHB!F159</f>
        <v>0</v>
      </c>
      <c r="P153" s="292">
        <f>GHB!G159</f>
        <v>0</v>
      </c>
      <c r="Q153" s="293">
        <f>GHB!H159</f>
        <v>0</v>
      </c>
      <c r="S153" s="409">
        <f>'SCB2'!A169</f>
        <v>6.7699999999999996E-2</v>
      </c>
      <c r="T153" s="406">
        <f t="shared" si="31"/>
        <v>5.5643835616438356E-3</v>
      </c>
      <c r="U153" s="197">
        <f t="shared" si="28"/>
        <v>12</v>
      </c>
      <c r="V153" s="290">
        <v>136</v>
      </c>
      <c r="W153" s="300">
        <f t="shared" si="29"/>
        <v>0</v>
      </c>
      <c r="X153" s="292">
        <f>'SCB2'!F169</f>
        <v>0</v>
      </c>
      <c r="Y153" s="292">
        <f t="shared" si="30"/>
        <v>0</v>
      </c>
      <c r="Z153" s="293">
        <f>'SCB2'!H169</f>
        <v>0</v>
      </c>
    </row>
    <row r="154" spans="1:26" ht="18">
      <c r="A154" s="409">
        <f>'ตารางผ่อนวงเงินที่ 1'!A161</f>
        <v>6.5250000000000002E-2</v>
      </c>
      <c r="B154" s="406">
        <f t="shared" ref="B154:B217" si="32">A154/365*30</f>
        <v>5.3630136986301371E-3</v>
      </c>
      <c r="C154" s="197">
        <f t="shared" si="24"/>
        <v>11</v>
      </c>
      <c r="D154" s="290">
        <v>127</v>
      </c>
      <c r="E154" s="300">
        <f>'ตารางผ่อนวงเงินที่ 1'!E161</f>
        <v>669103.91000000038</v>
      </c>
      <c r="F154" s="292">
        <f t="shared" si="25"/>
        <v>3588.41</v>
      </c>
      <c r="G154" s="292">
        <f t="shared" si="26"/>
        <v>2941.59</v>
      </c>
      <c r="H154" s="293">
        <f>'ตารางผ่อนวงเงินที่ 1'!H161</f>
        <v>6530</v>
      </c>
      <c r="J154" s="409">
        <f>GHB!A160</f>
        <v>5.2499999999999998E-2</v>
      </c>
      <c r="K154" s="406">
        <f t="shared" ref="K154:K217" si="33">J154/365*30</f>
        <v>4.3150684931506844E-3</v>
      </c>
      <c r="L154" s="197">
        <f t="shared" si="27"/>
        <v>11</v>
      </c>
      <c r="M154" s="290">
        <v>127</v>
      </c>
      <c r="N154" s="300">
        <f>GHB!E160</f>
        <v>0</v>
      </c>
      <c r="O154" s="292">
        <f>GHB!F160</f>
        <v>0</v>
      </c>
      <c r="P154" s="292">
        <f>GHB!G160</f>
        <v>0</v>
      </c>
      <c r="Q154" s="293">
        <f>GHB!H160</f>
        <v>0</v>
      </c>
      <c r="S154" s="409">
        <f>'SCB2'!A170</f>
        <v>6.7699999999999996E-2</v>
      </c>
      <c r="T154" s="406">
        <f t="shared" si="31"/>
        <v>5.5643835616438356E-3</v>
      </c>
      <c r="U154" s="197">
        <f t="shared" si="28"/>
        <v>12</v>
      </c>
      <c r="V154" s="290">
        <v>137</v>
      </c>
      <c r="W154" s="300">
        <f t="shared" si="29"/>
        <v>0</v>
      </c>
      <c r="X154" s="292">
        <f>'SCB2'!F170</f>
        <v>0</v>
      </c>
      <c r="Y154" s="292">
        <f t="shared" si="30"/>
        <v>0</v>
      </c>
      <c r="Z154" s="293">
        <f>'SCB2'!H170</f>
        <v>0</v>
      </c>
    </row>
    <row r="155" spans="1:26" ht="18">
      <c r="A155" s="409">
        <f>'ตารางผ่อนวงเงินที่ 1'!A162</f>
        <v>6.5250000000000002E-2</v>
      </c>
      <c r="B155" s="406">
        <f t="shared" si="32"/>
        <v>5.3630136986301371E-3</v>
      </c>
      <c r="C155" s="197">
        <f t="shared" si="24"/>
        <v>11</v>
      </c>
      <c r="D155" s="290">
        <v>128</v>
      </c>
      <c r="E155" s="300">
        <f>'ตารางผ่อนวงเงินที่ 1'!E162</f>
        <v>666162.32000000041</v>
      </c>
      <c r="F155" s="292">
        <f t="shared" si="25"/>
        <v>3572.64</v>
      </c>
      <c r="G155" s="292">
        <f t="shared" si="26"/>
        <v>2957.36</v>
      </c>
      <c r="H155" s="293">
        <f>'ตารางผ่อนวงเงินที่ 1'!H162</f>
        <v>6530</v>
      </c>
      <c r="J155" s="409">
        <f>GHB!A161</f>
        <v>5.2499999999999998E-2</v>
      </c>
      <c r="K155" s="406">
        <f t="shared" si="33"/>
        <v>4.3150684931506844E-3</v>
      </c>
      <c r="L155" s="197">
        <f t="shared" si="27"/>
        <v>11</v>
      </c>
      <c r="M155" s="290">
        <v>128</v>
      </c>
      <c r="N155" s="300">
        <f>GHB!E161</f>
        <v>0</v>
      </c>
      <c r="O155" s="292">
        <f>GHB!F161</f>
        <v>0</v>
      </c>
      <c r="P155" s="292">
        <f>GHB!G161</f>
        <v>0</v>
      </c>
      <c r="Q155" s="293">
        <f>GHB!H161</f>
        <v>0</v>
      </c>
      <c r="S155" s="409">
        <f>'SCB2'!A171</f>
        <v>6.7699999999999996E-2</v>
      </c>
      <c r="T155" s="406">
        <f t="shared" si="31"/>
        <v>5.5643835616438356E-3</v>
      </c>
      <c r="U155" s="197">
        <f t="shared" si="28"/>
        <v>12</v>
      </c>
      <c r="V155" s="290">
        <v>138</v>
      </c>
      <c r="W155" s="300">
        <f t="shared" si="29"/>
        <v>0</v>
      </c>
      <c r="X155" s="292">
        <f>'SCB2'!F171</f>
        <v>0</v>
      </c>
      <c r="Y155" s="292">
        <f t="shared" si="30"/>
        <v>0</v>
      </c>
      <c r="Z155" s="293">
        <f>'SCB2'!H171</f>
        <v>0</v>
      </c>
    </row>
    <row r="156" spans="1:26" ht="18">
      <c r="A156" s="409">
        <f>'ตารางผ่อนวงเงินที่ 1'!A163</f>
        <v>6.5250000000000002E-2</v>
      </c>
      <c r="B156" s="406">
        <f t="shared" si="32"/>
        <v>5.3630136986301371E-3</v>
      </c>
      <c r="C156" s="197">
        <f t="shared" ref="C156:C219" si="34">INT((D156+11)/12)</f>
        <v>11</v>
      </c>
      <c r="D156" s="290">
        <v>129</v>
      </c>
      <c r="E156" s="300">
        <f>'ตารางผ่อนวงเงินที่ 1'!E163</f>
        <v>663204.96000000043</v>
      </c>
      <c r="F156" s="292">
        <f t="shared" ref="F156:F219" si="35">ROUND(E156*$B156,2)</f>
        <v>3556.78</v>
      </c>
      <c r="G156" s="292">
        <f t="shared" ref="G156:G219" si="36">IF(E156&lt;H156,E156,H156-F156)</f>
        <v>2973.22</v>
      </c>
      <c r="H156" s="293">
        <f>'ตารางผ่อนวงเงินที่ 1'!H163</f>
        <v>6530</v>
      </c>
      <c r="J156" s="409">
        <f>GHB!A162</f>
        <v>5.2499999999999998E-2</v>
      </c>
      <c r="K156" s="406">
        <f t="shared" si="33"/>
        <v>4.3150684931506844E-3</v>
      </c>
      <c r="L156" s="197">
        <f t="shared" ref="L156:L219" si="37">INT((M156+11)/12)</f>
        <v>11</v>
      </c>
      <c r="M156" s="290">
        <v>129</v>
      </c>
      <c r="N156" s="300">
        <f>GHB!E162</f>
        <v>0</v>
      </c>
      <c r="O156" s="292">
        <f>GHB!F162</f>
        <v>0</v>
      </c>
      <c r="P156" s="292">
        <f>GHB!G162</f>
        <v>0</v>
      </c>
      <c r="Q156" s="293">
        <f>GHB!H162</f>
        <v>0</v>
      </c>
      <c r="S156" s="409">
        <f>'SCB2'!A172</f>
        <v>6.7699999999999996E-2</v>
      </c>
      <c r="T156" s="406">
        <f t="shared" si="31"/>
        <v>5.5643835616438356E-3</v>
      </c>
      <c r="U156" s="197">
        <f t="shared" ref="U156:U219" si="38">INT((V156+11)/12)</f>
        <v>12</v>
      </c>
      <c r="V156" s="290">
        <v>139</v>
      </c>
      <c r="W156" s="300">
        <f t="shared" ref="W156:W219" si="39">IF(W155&lt;Z155,0,W155-Y155)</f>
        <v>0</v>
      </c>
      <c r="X156" s="292">
        <f>'SCB2'!F172</f>
        <v>0</v>
      </c>
      <c r="Y156" s="292">
        <f t="shared" ref="Y156:Y219" si="40">IF(W156&lt;Z156,W156,Z156-X156)</f>
        <v>0</v>
      </c>
      <c r="Z156" s="293">
        <f>'SCB2'!H172</f>
        <v>0</v>
      </c>
    </row>
    <row r="157" spans="1:26" ht="18">
      <c r="A157" s="409">
        <f>'ตารางผ่อนวงเงินที่ 1'!A164</f>
        <v>6.5250000000000002E-2</v>
      </c>
      <c r="B157" s="406">
        <f t="shared" si="32"/>
        <v>5.3630136986301371E-3</v>
      </c>
      <c r="C157" s="197">
        <f t="shared" si="34"/>
        <v>11</v>
      </c>
      <c r="D157" s="290">
        <v>130</v>
      </c>
      <c r="E157" s="300">
        <f>'ตารางผ่อนวงเงินที่ 1'!E164</f>
        <v>660231.74000000046</v>
      </c>
      <c r="F157" s="292">
        <f t="shared" si="35"/>
        <v>3540.83</v>
      </c>
      <c r="G157" s="292">
        <f t="shared" si="36"/>
        <v>2989.17</v>
      </c>
      <c r="H157" s="293">
        <f>'ตารางผ่อนวงเงินที่ 1'!H164</f>
        <v>6530</v>
      </c>
      <c r="J157" s="409">
        <f>GHB!A163</f>
        <v>5.2499999999999998E-2</v>
      </c>
      <c r="K157" s="406">
        <f t="shared" si="33"/>
        <v>4.3150684931506844E-3</v>
      </c>
      <c r="L157" s="197">
        <f t="shared" si="37"/>
        <v>11</v>
      </c>
      <c r="M157" s="290">
        <v>130</v>
      </c>
      <c r="N157" s="300">
        <f>GHB!E163</f>
        <v>0</v>
      </c>
      <c r="O157" s="292">
        <f>GHB!F163</f>
        <v>0</v>
      </c>
      <c r="P157" s="292">
        <f>GHB!G163</f>
        <v>0</v>
      </c>
      <c r="Q157" s="293">
        <f>GHB!H163</f>
        <v>0</v>
      </c>
      <c r="S157" s="409">
        <f>'SCB2'!A173</f>
        <v>6.7699999999999996E-2</v>
      </c>
      <c r="T157" s="406">
        <f t="shared" si="31"/>
        <v>5.5643835616438356E-3</v>
      </c>
      <c r="U157" s="197">
        <f t="shared" si="38"/>
        <v>12</v>
      </c>
      <c r="V157" s="290">
        <v>140</v>
      </c>
      <c r="W157" s="300">
        <f t="shared" si="39"/>
        <v>0</v>
      </c>
      <c r="X157" s="292">
        <f>'SCB2'!F173</f>
        <v>0</v>
      </c>
      <c r="Y157" s="292">
        <f t="shared" si="40"/>
        <v>0</v>
      </c>
      <c r="Z157" s="293">
        <f>'SCB2'!H173</f>
        <v>0</v>
      </c>
    </row>
    <row r="158" spans="1:26" ht="18">
      <c r="A158" s="409">
        <f>'ตารางผ่อนวงเงินที่ 1'!A165</f>
        <v>6.5250000000000002E-2</v>
      </c>
      <c r="B158" s="406">
        <f t="shared" si="32"/>
        <v>5.3630136986301371E-3</v>
      </c>
      <c r="C158" s="197">
        <f t="shared" si="34"/>
        <v>11</v>
      </c>
      <c r="D158" s="290">
        <v>131</v>
      </c>
      <c r="E158" s="300">
        <f>'ตารางผ่อนวงเงินที่ 1'!E165</f>
        <v>657242.57000000041</v>
      </c>
      <c r="F158" s="292">
        <f t="shared" si="35"/>
        <v>3524.8</v>
      </c>
      <c r="G158" s="292">
        <f t="shared" si="36"/>
        <v>3005.2</v>
      </c>
      <c r="H158" s="293">
        <f>'ตารางผ่อนวงเงินที่ 1'!H165</f>
        <v>6530</v>
      </c>
      <c r="J158" s="409">
        <f>GHB!A164</f>
        <v>5.2499999999999998E-2</v>
      </c>
      <c r="K158" s="406">
        <f t="shared" si="33"/>
        <v>4.3150684931506844E-3</v>
      </c>
      <c r="L158" s="197">
        <f t="shared" si="37"/>
        <v>11</v>
      </c>
      <c r="M158" s="290">
        <v>131</v>
      </c>
      <c r="N158" s="300">
        <f>GHB!E164</f>
        <v>0</v>
      </c>
      <c r="O158" s="292">
        <f>GHB!F164</f>
        <v>0</v>
      </c>
      <c r="P158" s="292">
        <f>GHB!G164</f>
        <v>0</v>
      </c>
      <c r="Q158" s="293">
        <f>GHB!H164</f>
        <v>0</v>
      </c>
      <c r="S158" s="409">
        <f>'SCB2'!A174</f>
        <v>6.7699999999999996E-2</v>
      </c>
      <c r="T158" s="406">
        <f t="shared" si="31"/>
        <v>5.5643835616438356E-3</v>
      </c>
      <c r="U158" s="197">
        <f t="shared" si="38"/>
        <v>12</v>
      </c>
      <c r="V158" s="290">
        <v>141</v>
      </c>
      <c r="W158" s="300">
        <f t="shared" si="39"/>
        <v>0</v>
      </c>
      <c r="X158" s="292">
        <f>'SCB2'!F174</f>
        <v>0</v>
      </c>
      <c r="Y158" s="292">
        <f t="shared" si="40"/>
        <v>0</v>
      </c>
      <c r="Z158" s="293">
        <f>'SCB2'!H174</f>
        <v>0</v>
      </c>
    </row>
    <row r="159" spans="1:26" ht="18">
      <c r="A159" s="409">
        <f>'ตารางผ่อนวงเงินที่ 1'!A166</f>
        <v>6.5250000000000002E-2</v>
      </c>
      <c r="B159" s="406">
        <f t="shared" si="32"/>
        <v>5.3630136986301371E-3</v>
      </c>
      <c r="C159" s="197">
        <f t="shared" si="34"/>
        <v>11</v>
      </c>
      <c r="D159" s="290">
        <v>132</v>
      </c>
      <c r="E159" s="300">
        <f>'ตารางผ่อนวงเงินที่ 1'!E166</f>
        <v>654237.37000000046</v>
      </c>
      <c r="F159" s="292">
        <f t="shared" si="35"/>
        <v>3508.68</v>
      </c>
      <c r="G159" s="292">
        <f t="shared" si="36"/>
        <v>3021.32</v>
      </c>
      <c r="H159" s="293">
        <f>'ตารางผ่อนวงเงินที่ 1'!H166</f>
        <v>6530</v>
      </c>
      <c r="J159" s="409">
        <f>GHB!A165</f>
        <v>5.2499999999999998E-2</v>
      </c>
      <c r="K159" s="406">
        <f t="shared" si="33"/>
        <v>4.3150684931506844E-3</v>
      </c>
      <c r="L159" s="197">
        <f t="shared" si="37"/>
        <v>11</v>
      </c>
      <c r="M159" s="290">
        <v>132</v>
      </c>
      <c r="N159" s="300">
        <f>GHB!E165</f>
        <v>0</v>
      </c>
      <c r="O159" s="292">
        <f>GHB!F165</f>
        <v>0</v>
      </c>
      <c r="P159" s="292">
        <f>GHB!G165</f>
        <v>0</v>
      </c>
      <c r="Q159" s="293">
        <f>GHB!H165</f>
        <v>0</v>
      </c>
      <c r="S159" s="409">
        <f>'SCB2'!A175</f>
        <v>6.7699999999999996E-2</v>
      </c>
      <c r="T159" s="406">
        <f t="shared" si="31"/>
        <v>5.5643835616438356E-3</v>
      </c>
      <c r="U159" s="197">
        <f t="shared" si="38"/>
        <v>12</v>
      </c>
      <c r="V159" s="290">
        <v>142</v>
      </c>
      <c r="W159" s="300">
        <f t="shared" si="39"/>
        <v>0</v>
      </c>
      <c r="X159" s="292">
        <f>'SCB2'!F175</f>
        <v>0</v>
      </c>
      <c r="Y159" s="292">
        <f t="shared" si="40"/>
        <v>0</v>
      </c>
      <c r="Z159" s="293">
        <f>'SCB2'!H175</f>
        <v>0</v>
      </c>
    </row>
    <row r="160" spans="1:26" ht="18">
      <c r="A160" s="409">
        <f>'ตารางผ่อนวงเงินที่ 1'!A167</f>
        <v>6.5250000000000002E-2</v>
      </c>
      <c r="B160" s="406">
        <f t="shared" si="32"/>
        <v>5.3630136986301371E-3</v>
      </c>
      <c r="C160" s="197">
        <f t="shared" si="34"/>
        <v>12</v>
      </c>
      <c r="D160" s="290">
        <v>133</v>
      </c>
      <c r="E160" s="300">
        <f>'ตารางผ่อนวงเงินที่ 1'!E167</f>
        <v>651216.05000000051</v>
      </c>
      <c r="F160" s="292">
        <f t="shared" si="35"/>
        <v>3492.48</v>
      </c>
      <c r="G160" s="292">
        <f t="shared" si="36"/>
        <v>3037.52</v>
      </c>
      <c r="H160" s="293">
        <f>'ตารางผ่อนวงเงินที่ 1'!H167</f>
        <v>6530</v>
      </c>
      <c r="J160" s="409">
        <f>GHB!A166</f>
        <v>5.2499999999999998E-2</v>
      </c>
      <c r="K160" s="406">
        <f t="shared" si="33"/>
        <v>4.3150684931506844E-3</v>
      </c>
      <c r="L160" s="197">
        <f t="shared" si="37"/>
        <v>12</v>
      </c>
      <c r="M160" s="290">
        <v>133</v>
      </c>
      <c r="N160" s="300">
        <f>GHB!E166</f>
        <v>0</v>
      </c>
      <c r="O160" s="292">
        <f>GHB!F166</f>
        <v>0</v>
      </c>
      <c r="P160" s="292">
        <f>GHB!G166</f>
        <v>0</v>
      </c>
      <c r="Q160" s="293">
        <f>GHB!H166</f>
        <v>0</v>
      </c>
      <c r="S160" s="409">
        <f>'SCB2'!A176</f>
        <v>6.7699999999999996E-2</v>
      </c>
      <c r="T160" s="406">
        <f t="shared" si="31"/>
        <v>5.5643835616438356E-3</v>
      </c>
      <c r="U160" s="197">
        <f t="shared" si="38"/>
        <v>12</v>
      </c>
      <c r="V160" s="290">
        <v>143</v>
      </c>
      <c r="W160" s="300">
        <f t="shared" si="39"/>
        <v>0</v>
      </c>
      <c r="X160" s="292">
        <f>'SCB2'!F176</f>
        <v>0</v>
      </c>
      <c r="Y160" s="292">
        <f t="shared" si="40"/>
        <v>0</v>
      </c>
      <c r="Z160" s="293">
        <f>'SCB2'!H176</f>
        <v>0</v>
      </c>
    </row>
    <row r="161" spans="1:26" ht="18">
      <c r="A161" s="409">
        <f>'ตารางผ่อนวงเงินที่ 1'!A168</f>
        <v>6.5250000000000002E-2</v>
      </c>
      <c r="B161" s="406">
        <f t="shared" si="32"/>
        <v>5.3630136986301371E-3</v>
      </c>
      <c r="C161" s="197">
        <f t="shared" si="34"/>
        <v>12</v>
      </c>
      <c r="D161" s="290">
        <v>134</v>
      </c>
      <c r="E161" s="300">
        <f>'ตารางผ่อนวงเงินที่ 1'!E168</f>
        <v>648178.53000000049</v>
      </c>
      <c r="F161" s="292">
        <f t="shared" si="35"/>
        <v>3476.19</v>
      </c>
      <c r="G161" s="292">
        <f t="shared" si="36"/>
        <v>3053.81</v>
      </c>
      <c r="H161" s="293">
        <f>'ตารางผ่อนวงเงินที่ 1'!H168</f>
        <v>6530</v>
      </c>
      <c r="J161" s="409">
        <f>GHB!A167</f>
        <v>5.2499999999999998E-2</v>
      </c>
      <c r="K161" s="406">
        <f t="shared" si="33"/>
        <v>4.3150684931506844E-3</v>
      </c>
      <c r="L161" s="197">
        <f t="shared" si="37"/>
        <v>12</v>
      </c>
      <c r="M161" s="290">
        <v>134</v>
      </c>
      <c r="N161" s="300">
        <f>GHB!E167</f>
        <v>0</v>
      </c>
      <c r="O161" s="292">
        <f>GHB!F167</f>
        <v>0</v>
      </c>
      <c r="P161" s="292">
        <f>GHB!G167</f>
        <v>0</v>
      </c>
      <c r="Q161" s="293">
        <f>GHB!H167</f>
        <v>0</v>
      </c>
      <c r="S161" s="409">
        <f>'SCB2'!A177</f>
        <v>6.7699999999999996E-2</v>
      </c>
      <c r="T161" s="406">
        <f t="shared" si="31"/>
        <v>5.5643835616438356E-3</v>
      </c>
      <c r="U161" s="197">
        <f t="shared" si="38"/>
        <v>12</v>
      </c>
      <c r="V161" s="290">
        <v>144</v>
      </c>
      <c r="W161" s="300">
        <f t="shared" si="39"/>
        <v>0</v>
      </c>
      <c r="X161" s="292">
        <f>'SCB2'!F177</f>
        <v>0</v>
      </c>
      <c r="Y161" s="292">
        <f t="shared" si="40"/>
        <v>0</v>
      </c>
      <c r="Z161" s="293">
        <f>'SCB2'!H177</f>
        <v>0</v>
      </c>
    </row>
    <row r="162" spans="1:26" ht="18">
      <c r="A162" s="409">
        <f>'ตารางผ่อนวงเงินที่ 1'!A169</f>
        <v>6.5250000000000002E-2</v>
      </c>
      <c r="B162" s="406">
        <f t="shared" si="32"/>
        <v>5.3630136986301371E-3</v>
      </c>
      <c r="C162" s="197">
        <f t="shared" si="34"/>
        <v>12</v>
      </c>
      <c r="D162" s="290">
        <v>135</v>
      </c>
      <c r="E162" s="300">
        <f>'ตารางผ่อนวงเงินที่ 1'!E169</f>
        <v>645124.72000000044</v>
      </c>
      <c r="F162" s="292">
        <f t="shared" si="35"/>
        <v>3459.81</v>
      </c>
      <c r="G162" s="292">
        <f t="shared" si="36"/>
        <v>3070.19</v>
      </c>
      <c r="H162" s="293">
        <f>'ตารางผ่อนวงเงินที่ 1'!H169</f>
        <v>6530</v>
      </c>
      <c r="J162" s="409">
        <f>GHB!A168</f>
        <v>5.2499999999999998E-2</v>
      </c>
      <c r="K162" s="406">
        <f t="shared" si="33"/>
        <v>4.3150684931506844E-3</v>
      </c>
      <c r="L162" s="197">
        <f t="shared" si="37"/>
        <v>12</v>
      </c>
      <c r="M162" s="290">
        <v>135</v>
      </c>
      <c r="N162" s="300">
        <f>GHB!E168</f>
        <v>0</v>
      </c>
      <c r="O162" s="292">
        <f>GHB!F168</f>
        <v>0</v>
      </c>
      <c r="P162" s="292">
        <f>GHB!G168</f>
        <v>0</v>
      </c>
      <c r="Q162" s="293">
        <f>GHB!H168</f>
        <v>0</v>
      </c>
      <c r="S162" s="409">
        <f>'SCB2'!A178</f>
        <v>6.7699999999999996E-2</v>
      </c>
      <c r="T162" s="406">
        <f t="shared" si="31"/>
        <v>5.5643835616438356E-3</v>
      </c>
      <c r="U162" s="197">
        <f t="shared" si="38"/>
        <v>13</v>
      </c>
      <c r="V162" s="290">
        <v>145</v>
      </c>
      <c r="W162" s="300">
        <f t="shared" si="39"/>
        <v>0</v>
      </c>
      <c r="X162" s="292">
        <f>'SCB2'!F178</f>
        <v>0</v>
      </c>
      <c r="Y162" s="292">
        <f t="shared" si="40"/>
        <v>0</v>
      </c>
      <c r="Z162" s="293">
        <f>'SCB2'!H178</f>
        <v>0</v>
      </c>
    </row>
    <row r="163" spans="1:26" ht="18">
      <c r="A163" s="409">
        <f>'ตารางผ่อนวงเงินที่ 1'!A170</f>
        <v>6.5250000000000002E-2</v>
      </c>
      <c r="B163" s="406">
        <f t="shared" si="32"/>
        <v>5.3630136986301371E-3</v>
      </c>
      <c r="C163" s="197">
        <f t="shared" si="34"/>
        <v>12</v>
      </c>
      <c r="D163" s="290">
        <v>136</v>
      </c>
      <c r="E163" s="300">
        <f>'ตารางผ่อนวงเงินที่ 1'!E170</f>
        <v>642054.53000000049</v>
      </c>
      <c r="F163" s="292">
        <f t="shared" si="35"/>
        <v>3443.35</v>
      </c>
      <c r="G163" s="292">
        <f t="shared" si="36"/>
        <v>3086.65</v>
      </c>
      <c r="H163" s="293">
        <f>'ตารางผ่อนวงเงินที่ 1'!H170</f>
        <v>6530</v>
      </c>
      <c r="J163" s="409">
        <f>GHB!A169</f>
        <v>5.2499999999999998E-2</v>
      </c>
      <c r="K163" s="406">
        <f t="shared" si="33"/>
        <v>4.3150684931506844E-3</v>
      </c>
      <c r="L163" s="197">
        <f t="shared" si="37"/>
        <v>12</v>
      </c>
      <c r="M163" s="290">
        <v>136</v>
      </c>
      <c r="N163" s="300">
        <f>GHB!E169</f>
        <v>0</v>
      </c>
      <c r="O163" s="292">
        <f>GHB!F169</f>
        <v>0</v>
      </c>
      <c r="P163" s="292">
        <f>GHB!G169</f>
        <v>0</v>
      </c>
      <c r="Q163" s="293">
        <f>GHB!H169</f>
        <v>0</v>
      </c>
      <c r="S163" s="409">
        <f>'SCB2'!A179</f>
        <v>6.7699999999999996E-2</v>
      </c>
      <c r="T163" s="406">
        <f t="shared" si="31"/>
        <v>5.5643835616438356E-3</v>
      </c>
      <c r="U163" s="197">
        <f t="shared" si="38"/>
        <v>13</v>
      </c>
      <c r="V163" s="290">
        <v>146</v>
      </c>
      <c r="W163" s="300">
        <f t="shared" si="39"/>
        <v>0</v>
      </c>
      <c r="X163" s="292">
        <f>'SCB2'!F179</f>
        <v>0</v>
      </c>
      <c r="Y163" s="292">
        <f t="shared" si="40"/>
        <v>0</v>
      </c>
      <c r="Z163" s="293">
        <f>'SCB2'!H179</f>
        <v>0</v>
      </c>
    </row>
    <row r="164" spans="1:26" ht="18">
      <c r="A164" s="409">
        <f>'ตารางผ่อนวงเงินที่ 1'!A171</f>
        <v>6.5250000000000002E-2</v>
      </c>
      <c r="B164" s="406">
        <f t="shared" si="32"/>
        <v>5.3630136986301371E-3</v>
      </c>
      <c r="C164" s="197">
        <f t="shared" si="34"/>
        <v>12</v>
      </c>
      <c r="D164" s="290">
        <v>137</v>
      </c>
      <c r="E164" s="300">
        <f>'ตารางผ่อนวงเงินที่ 1'!E171</f>
        <v>638967.88000000047</v>
      </c>
      <c r="F164" s="292">
        <f t="shared" si="35"/>
        <v>3426.79</v>
      </c>
      <c r="G164" s="292">
        <f t="shared" si="36"/>
        <v>3103.21</v>
      </c>
      <c r="H164" s="293">
        <f>'ตารางผ่อนวงเงินที่ 1'!H171</f>
        <v>6530</v>
      </c>
      <c r="J164" s="409">
        <f>GHB!A170</f>
        <v>5.2499999999999998E-2</v>
      </c>
      <c r="K164" s="406">
        <f t="shared" si="33"/>
        <v>4.3150684931506844E-3</v>
      </c>
      <c r="L164" s="197">
        <f t="shared" si="37"/>
        <v>12</v>
      </c>
      <c r="M164" s="290">
        <v>137</v>
      </c>
      <c r="N164" s="300">
        <f>GHB!E170</f>
        <v>0</v>
      </c>
      <c r="O164" s="292">
        <f>GHB!F170</f>
        <v>0</v>
      </c>
      <c r="P164" s="292">
        <f>GHB!G170</f>
        <v>0</v>
      </c>
      <c r="Q164" s="293">
        <f>GHB!H170</f>
        <v>0</v>
      </c>
      <c r="S164" s="409">
        <f>'SCB2'!A180</f>
        <v>6.7699999999999996E-2</v>
      </c>
      <c r="T164" s="406">
        <f t="shared" si="31"/>
        <v>5.5643835616438356E-3</v>
      </c>
      <c r="U164" s="197">
        <f t="shared" si="38"/>
        <v>13</v>
      </c>
      <c r="V164" s="290">
        <v>147</v>
      </c>
      <c r="W164" s="300">
        <f t="shared" si="39"/>
        <v>0</v>
      </c>
      <c r="X164" s="292">
        <f>'SCB2'!F180</f>
        <v>0</v>
      </c>
      <c r="Y164" s="292">
        <f t="shared" si="40"/>
        <v>0</v>
      </c>
      <c r="Z164" s="293">
        <f>'SCB2'!H180</f>
        <v>0</v>
      </c>
    </row>
    <row r="165" spans="1:26" ht="18">
      <c r="A165" s="409">
        <f>'ตารางผ่อนวงเงินที่ 1'!A172</f>
        <v>6.5250000000000002E-2</v>
      </c>
      <c r="B165" s="406">
        <f t="shared" si="32"/>
        <v>5.3630136986301371E-3</v>
      </c>
      <c r="C165" s="197">
        <f t="shared" si="34"/>
        <v>12</v>
      </c>
      <c r="D165" s="290">
        <v>138</v>
      </c>
      <c r="E165" s="300">
        <f>'ตารางผ่อนวงเงินที่ 1'!E172</f>
        <v>635864.67000000051</v>
      </c>
      <c r="F165" s="292">
        <f t="shared" si="35"/>
        <v>3410.15</v>
      </c>
      <c r="G165" s="292">
        <f t="shared" si="36"/>
        <v>3119.85</v>
      </c>
      <c r="H165" s="293">
        <f>'ตารางผ่อนวงเงินที่ 1'!H172</f>
        <v>6530</v>
      </c>
      <c r="J165" s="409">
        <f>GHB!A171</f>
        <v>5.2499999999999998E-2</v>
      </c>
      <c r="K165" s="406">
        <f t="shared" si="33"/>
        <v>4.3150684931506844E-3</v>
      </c>
      <c r="L165" s="197">
        <f t="shared" si="37"/>
        <v>12</v>
      </c>
      <c r="M165" s="290">
        <v>138</v>
      </c>
      <c r="N165" s="300">
        <f>GHB!E171</f>
        <v>0</v>
      </c>
      <c r="O165" s="292">
        <f>GHB!F171</f>
        <v>0</v>
      </c>
      <c r="P165" s="292">
        <f>GHB!G171</f>
        <v>0</v>
      </c>
      <c r="Q165" s="293">
        <f>GHB!H171</f>
        <v>0</v>
      </c>
      <c r="S165" s="409">
        <f>'SCB2'!A181</f>
        <v>6.7699999999999996E-2</v>
      </c>
      <c r="T165" s="406">
        <f t="shared" si="31"/>
        <v>5.5643835616438356E-3</v>
      </c>
      <c r="U165" s="197">
        <f t="shared" si="38"/>
        <v>13</v>
      </c>
      <c r="V165" s="290">
        <v>148</v>
      </c>
      <c r="W165" s="300">
        <f t="shared" si="39"/>
        <v>0</v>
      </c>
      <c r="X165" s="292">
        <f>'SCB2'!F181</f>
        <v>0</v>
      </c>
      <c r="Y165" s="292">
        <f t="shared" si="40"/>
        <v>0</v>
      </c>
      <c r="Z165" s="293">
        <f>'SCB2'!H181</f>
        <v>0</v>
      </c>
    </row>
    <row r="166" spans="1:26" ht="18">
      <c r="A166" s="409">
        <f>'ตารางผ่อนวงเงินที่ 1'!A173</f>
        <v>6.5250000000000002E-2</v>
      </c>
      <c r="B166" s="406">
        <f t="shared" si="32"/>
        <v>5.3630136986301371E-3</v>
      </c>
      <c r="C166" s="197">
        <f t="shared" si="34"/>
        <v>12</v>
      </c>
      <c r="D166" s="290">
        <v>139</v>
      </c>
      <c r="E166" s="300">
        <f>'ตารางผ่อนวงเงินที่ 1'!E173</f>
        <v>632744.82000000053</v>
      </c>
      <c r="F166" s="292">
        <f t="shared" si="35"/>
        <v>3393.42</v>
      </c>
      <c r="G166" s="292">
        <f t="shared" si="36"/>
        <v>3136.58</v>
      </c>
      <c r="H166" s="293">
        <f>'ตารางผ่อนวงเงินที่ 1'!H173</f>
        <v>6530</v>
      </c>
      <c r="J166" s="409">
        <f>GHB!A172</f>
        <v>5.2499999999999998E-2</v>
      </c>
      <c r="K166" s="406">
        <f t="shared" si="33"/>
        <v>4.3150684931506844E-3</v>
      </c>
      <c r="L166" s="197">
        <f t="shared" si="37"/>
        <v>12</v>
      </c>
      <c r="M166" s="290">
        <v>139</v>
      </c>
      <c r="N166" s="300">
        <f>GHB!E172</f>
        <v>0</v>
      </c>
      <c r="O166" s="292">
        <f>GHB!F172</f>
        <v>0</v>
      </c>
      <c r="P166" s="292">
        <f>GHB!G172</f>
        <v>0</v>
      </c>
      <c r="Q166" s="293">
        <f>GHB!H172</f>
        <v>0</v>
      </c>
      <c r="S166" s="409">
        <f>'SCB2'!A182</f>
        <v>6.7699999999999996E-2</v>
      </c>
      <c r="T166" s="406">
        <f t="shared" si="31"/>
        <v>5.5643835616438356E-3</v>
      </c>
      <c r="U166" s="197">
        <f t="shared" si="38"/>
        <v>13</v>
      </c>
      <c r="V166" s="290">
        <v>149</v>
      </c>
      <c r="W166" s="300">
        <f t="shared" si="39"/>
        <v>0</v>
      </c>
      <c r="X166" s="292">
        <f>'SCB2'!F182</f>
        <v>0</v>
      </c>
      <c r="Y166" s="292">
        <f t="shared" si="40"/>
        <v>0</v>
      </c>
      <c r="Z166" s="293">
        <f>'SCB2'!H182</f>
        <v>0</v>
      </c>
    </row>
    <row r="167" spans="1:26" ht="18">
      <c r="A167" s="409">
        <f>'ตารางผ่อนวงเงินที่ 1'!A174</f>
        <v>6.5250000000000002E-2</v>
      </c>
      <c r="B167" s="406">
        <f t="shared" si="32"/>
        <v>5.3630136986301371E-3</v>
      </c>
      <c r="C167" s="197">
        <f t="shared" si="34"/>
        <v>12</v>
      </c>
      <c r="D167" s="290">
        <v>140</v>
      </c>
      <c r="E167" s="300">
        <f>'ตารางผ่อนวงเงินที่ 1'!E174</f>
        <v>629608.24000000057</v>
      </c>
      <c r="F167" s="292">
        <f t="shared" si="35"/>
        <v>3376.6</v>
      </c>
      <c r="G167" s="292">
        <f t="shared" si="36"/>
        <v>3153.4</v>
      </c>
      <c r="H167" s="293">
        <f>'ตารางผ่อนวงเงินที่ 1'!H174</f>
        <v>6530</v>
      </c>
      <c r="J167" s="409">
        <f>GHB!A173</f>
        <v>5.2499999999999998E-2</v>
      </c>
      <c r="K167" s="406">
        <f t="shared" si="33"/>
        <v>4.3150684931506844E-3</v>
      </c>
      <c r="L167" s="197">
        <f t="shared" si="37"/>
        <v>12</v>
      </c>
      <c r="M167" s="290">
        <v>140</v>
      </c>
      <c r="N167" s="300">
        <f>GHB!E173</f>
        <v>0</v>
      </c>
      <c r="O167" s="292">
        <f>GHB!F173</f>
        <v>0</v>
      </c>
      <c r="P167" s="292">
        <f>GHB!G173</f>
        <v>0</v>
      </c>
      <c r="Q167" s="293">
        <f>GHB!H173</f>
        <v>0</v>
      </c>
      <c r="S167" s="409">
        <f>'SCB2'!A183</f>
        <v>6.7699999999999996E-2</v>
      </c>
      <c r="T167" s="406">
        <f t="shared" si="31"/>
        <v>5.5643835616438356E-3</v>
      </c>
      <c r="U167" s="197">
        <f t="shared" si="38"/>
        <v>13</v>
      </c>
      <c r="V167" s="290">
        <v>150</v>
      </c>
      <c r="W167" s="300">
        <f t="shared" si="39"/>
        <v>0</v>
      </c>
      <c r="X167" s="292">
        <f>'SCB2'!F183</f>
        <v>0</v>
      </c>
      <c r="Y167" s="292">
        <f t="shared" si="40"/>
        <v>0</v>
      </c>
      <c r="Z167" s="293">
        <f>'SCB2'!H183</f>
        <v>0</v>
      </c>
    </row>
    <row r="168" spans="1:26" ht="18">
      <c r="A168" s="409">
        <f>'ตารางผ่อนวงเงินที่ 1'!A175</f>
        <v>6.5250000000000002E-2</v>
      </c>
      <c r="B168" s="406">
        <f t="shared" si="32"/>
        <v>5.3630136986301371E-3</v>
      </c>
      <c r="C168" s="197">
        <f t="shared" si="34"/>
        <v>12</v>
      </c>
      <c r="D168" s="290">
        <v>141</v>
      </c>
      <c r="E168" s="300">
        <f>'ตารางผ่อนวงเงินที่ 1'!E175</f>
        <v>626454.84000000055</v>
      </c>
      <c r="F168" s="292">
        <f t="shared" si="35"/>
        <v>3359.69</v>
      </c>
      <c r="G168" s="292">
        <f t="shared" si="36"/>
        <v>3170.31</v>
      </c>
      <c r="H168" s="293">
        <f>'ตารางผ่อนวงเงินที่ 1'!H175</f>
        <v>6530</v>
      </c>
      <c r="J168" s="409">
        <f>GHB!A174</f>
        <v>5.2499999999999998E-2</v>
      </c>
      <c r="K168" s="406">
        <f t="shared" si="33"/>
        <v>4.3150684931506844E-3</v>
      </c>
      <c r="L168" s="197">
        <f t="shared" si="37"/>
        <v>12</v>
      </c>
      <c r="M168" s="290">
        <v>141</v>
      </c>
      <c r="N168" s="300">
        <f>GHB!E174</f>
        <v>0</v>
      </c>
      <c r="O168" s="292">
        <f>GHB!F174</f>
        <v>0</v>
      </c>
      <c r="P168" s="292">
        <f>GHB!G174</f>
        <v>0</v>
      </c>
      <c r="Q168" s="293">
        <f>GHB!H174</f>
        <v>0</v>
      </c>
      <c r="S168" s="409">
        <f>'SCB2'!A184</f>
        <v>6.7699999999999996E-2</v>
      </c>
      <c r="T168" s="406">
        <f t="shared" si="31"/>
        <v>5.5643835616438356E-3</v>
      </c>
      <c r="U168" s="197">
        <f t="shared" si="38"/>
        <v>13</v>
      </c>
      <c r="V168" s="290">
        <v>151</v>
      </c>
      <c r="W168" s="300">
        <f t="shared" si="39"/>
        <v>0</v>
      </c>
      <c r="X168" s="292">
        <f>'SCB2'!F184</f>
        <v>0</v>
      </c>
      <c r="Y168" s="292">
        <f t="shared" si="40"/>
        <v>0</v>
      </c>
      <c r="Z168" s="293">
        <f>'SCB2'!H184</f>
        <v>0</v>
      </c>
    </row>
    <row r="169" spans="1:26" ht="18">
      <c r="A169" s="409">
        <f>'ตารางผ่อนวงเงินที่ 1'!A176</f>
        <v>6.5250000000000002E-2</v>
      </c>
      <c r="B169" s="406">
        <f t="shared" si="32"/>
        <v>5.3630136986301371E-3</v>
      </c>
      <c r="C169" s="197">
        <f t="shared" si="34"/>
        <v>12</v>
      </c>
      <c r="D169" s="290">
        <v>142</v>
      </c>
      <c r="E169" s="300">
        <f>'ตารางผ่อนวงเงินที่ 1'!E176</f>
        <v>623284.53000000049</v>
      </c>
      <c r="F169" s="292">
        <f t="shared" si="35"/>
        <v>3342.68</v>
      </c>
      <c r="G169" s="292">
        <f t="shared" si="36"/>
        <v>3187.32</v>
      </c>
      <c r="H169" s="293">
        <f>'ตารางผ่อนวงเงินที่ 1'!H176</f>
        <v>6530</v>
      </c>
      <c r="J169" s="409">
        <f>GHB!A175</f>
        <v>5.2499999999999998E-2</v>
      </c>
      <c r="K169" s="406">
        <f t="shared" si="33"/>
        <v>4.3150684931506844E-3</v>
      </c>
      <c r="L169" s="197">
        <f t="shared" si="37"/>
        <v>12</v>
      </c>
      <c r="M169" s="290">
        <v>142</v>
      </c>
      <c r="N169" s="300">
        <f>GHB!E175</f>
        <v>0</v>
      </c>
      <c r="O169" s="292">
        <f>GHB!F175</f>
        <v>0</v>
      </c>
      <c r="P169" s="292">
        <f>GHB!G175</f>
        <v>0</v>
      </c>
      <c r="Q169" s="293">
        <f>GHB!H175</f>
        <v>0</v>
      </c>
      <c r="S169" s="409">
        <f>'SCB2'!A185</f>
        <v>6.7699999999999996E-2</v>
      </c>
      <c r="T169" s="406">
        <f t="shared" si="31"/>
        <v>5.5643835616438356E-3</v>
      </c>
      <c r="U169" s="197">
        <f t="shared" si="38"/>
        <v>13</v>
      </c>
      <c r="V169" s="290">
        <v>152</v>
      </c>
      <c r="W169" s="300">
        <f t="shared" si="39"/>
        <v>0</v>
      </c>
      <c r="X169" s="292">
        <f>'SCB2'!F185</f>
        <v>0</v>
      </c>
      <c r="Y169" s="292">
        <f t="shared" si="40"/>
        <v>0</v>
      </c>
      <c r="Z169" s="293">
        <f>'SCB2'!H185</f>
        <v>0</v>
      </c>
    </row>
    <row r="170" spans="1:26" ht="18">
      <c r="A170" s="409">
        <f>'ตารางผ่อนวงเงินที่ 1'!A177</f>
        <v>6.5250000000000002E-2</v>
      </c>
      <c r="B170" s="406">
        <f t="shared" si="32"/>
        <v>5.3630136986301371E-3</v>
      </c>
      <c r="C170" s="197">
        <f t="shared" si="34"/>
        <v>12</v>
      </c>
      <c r="D170" s="290">
        <v>143</v>
      </c>
      <c r="E170" s="300">
        <f>'ตารางผ่อนวงเงินที่ 1'!E177</f>
        <v>620097.21000000054</v>
      </c>
      <c r="F170" s="292">
        <f t="shared" si="35"/>
        <v>3325.59</v>
      </c>
      <c r="G170" s="292">
        <f t="shared" si="36"/>
        <v>3204.41</v>
      </c>
      <c r="H170" s="293">
        <f>'ตารางผ่อนวงเงินที่ 1'!H177</f>
        <v>6530</v>
      </c>
      <c r="J170" s="409">
        <f>GHB!A176</f>
        <v>5.2499999999999998E-2</v>
      </c>
      <c r="K170" s="406">
        <f t="shared" si="33"/>
        <v>4.3150684931506844E-3</v>
      </c>
      <c r="L170" s="197">
        <f t="shared" si="37"/>
        <v>12</v>
      </c>
      <c r="M170" s="290">
        <v>143</v>
      </c>
      <c r="N170" s="300">
        <f>GHB!E176</f>
        <v>0</v>
      </c>
      <c r="O170" s="292">
        <f>GHB!F176</f>
        <v>0</v>
      </c>
      <c r="P170" s="292">
        <f>GHB!G176</f>
        <v>0</v>
      </c>
      <c r="Q170" s="293">
        <f>GHB!H176</f>
        <v>0</v>
      </c>
      <c r="S170" s="409">
        <f>'SCB2'!A186</f>
        <v>6.7699999999999996E-2</v>
      </c>
      <c r="T170" s="406">
        <f t="shared" si="31"/>
        <v>5.5643835616438356E-3</v>
      </c>
      <c r="U170" s="197">
        <f t="shared" si="38"/>
        <v>13</v>
      </c>
      <c r="V170" s="290">
        <v>153</v>
      </c>
      <c r="W170" s="300">
        <f t="shared" si="39"/>
        <v>0</v>
      </c>
      <c r="X170" s="292">
        <f>'SCB2'!F186</f>
        <v>0</v>
      </c>
      <c r="Y170" s="292">
        <f t="shared" si="40"/>
        <v>0</v>
      </c>
      <c r="Z170" s="293">
        <f>'SCB2'!H186</f>
        <v>0</v>
      </c>
    </row>
    <row r="171" spans="1:26" ht="18">
      <c r="A171" s="409">
        <f>'ตารางผ่อนวงเงินที่ 1'!A178</f>
        <v>6.5250000000000002E-2</v>
      </c>
      <c r="B171" s="406">
        <f t="shared" si="32"/>
        <v>5.3630136986301371E-3</v>
      </c>
      <c r="C171" s="197">
        <f t="shared" si="34"/>
        <v>12</v>
      </c>
      <c r="D171" s="290">
        <v>144</v>
      </c>
      <c r="E171" s="300">
        <f>'ตารางผ่อนวงเงินที่ 1'!E178</f>
        <v>616892.80000000051</v>
      </c>
      <c r="F171" s="292">
        <f t="shared" si="35"/>
        <v>3308.4</v>
      </c>
      <c r="G171" s="292">
        <f t="shared" si="36"/>
        <v>3221.6</v>
      </c>
      <c r="H171" s="293">
        <f>'ตารางผ่อนวงเงินที่ 1'!H178</f>
        <v>6530</v>
      </c>
      <c r="J171" s="409">
        <f>GHB!A177</f>
        <v>5.2499999999999998E-2</v>
      </c>
      <c r="K171" s="406">
        <f t="shared" si="33"/>
        <v>4.3150684931506844E-3</v>
      </c>
      <c r="L171" s="197">
        <f t="shared" si="37"/>
        <v>12</v>
      </c>
      <c r="M171" s="290">
        <v>144</v>
      </c>
      <c r="N171" s="300">
        <f>GHB!E177</f>
        <v>0</v>
      </c>
      <c r="O171" s="292">
        <f>GHB!F177</f>
        <v>0</v>
      </c>
      <c r="P171" s="292">
        <f>GHB!G177</f>
        <v>0</v>
      </c>
      <c r="Q171" s="293">
        <f>GHB!H177</f>
        <v>0</v>
      </c>
      <c r="S171" s="409">
        <f>'SCB2'!A187</f>
        <v>6.7699999999999996E-2</v>
      </c>
      <c r="T171" s="406">
        <f t="shared" si="31"/>
        <v>5.5643835616438356E-3</v>
      </c>
      <c r="U171" s="197">
        <f t="shared" si="38"/>
        <v>13</v>
      </c>
      <c r="V171" s="290">
        <v>154</v>
      </c>
      <c r="W171" s="300">
        <f t="shared" si="39"/>
        <v>0</v>
      </c>
      <c r="X171" s="292">
        <f>'SCB2'!F187</f>
        <v>0</v>
      </c>
      <c r="Y171" s="292">
        <f t="shared" si="40"/>
        <v>0</v>
      </c>
      <c r="Z171" s="293">
        <f>'SCB2'!H187</f>
        <v>0</v>
      </c>
    </row>
    <row r="172" spans="1:26" ht="18">
      <c r="A172" s="409">
        <f>'ตารางผ่อนวงเงินที่ 1'!A179</f>
        <v>6.5250000000000002E-2</v>
      </c>
      <c r="B172" s="406">
        <f t="shared" si="32"/>
        <v>5.3630136986301371E-3</v>
      </c>
      <c r="C172" s="197">
        <f t="shared" si="34"/>
        <v>13</v>
      </c>
      <c r="D172" s="290">
        <v>145</v>
      </c>
      <c r="E172" s="300">
        <f>'ตารางผ่อนวงเงินที่ 1'!E179</f>
        <v>613671.20000000054</v>
      </c>
      <c r="F172" s="292">
        <f t="shared" si="35"/>
        <v>3291.13</v>
      </c>
      <c r="G172" s="292">
        <f t="shared" si="36"/>
        <v>3238.87</v>
      </c>
      <c r="H172" s="293">
        <f>'ตารางผ่อนวงเงินที่ 1'!H179</f>
        <v>6530</v>
      </c>
      <c r="J172" s="409">
        <f>GHB!A178</f>
        <v>5.2499999999999998E-2</v>
      </c>
      <c r="K172" s="406">
        <f t="shared" si="33"/>
        <v>4.3150684931506844E-3</v>
      </c>
      <c r="L172" s="197">
        <f t="shared" si="37"/>
        <v>13</v>
      </c>
      <c r="M172" s="290">
        <v>145</v>
      </c>
      <c r="N172" s="300">
        <f>GHB!E178</f>
        <v>0</v>
      </c>
      <c r="O172" s="292">
        <f>GHB!F178</f>
        <v>0</v>
      </c>
      <c r="P172" s="292">
        <f>GHB!G178</f>
        <v>0</v>
      </c>
      <c r="Q172" s="293">
        <f>GHB!H178</f>
        <v>0</v>
      </c>
      <c r="S172" s="409">
        <f>'SCB2'!A188</f>
        <v>6.7699999999999996E-2</v>
      </c>
      <c r="T172" s="406">
        <f t="shared" si="31"/>
        <v>5.5643835616438356E-3</v>
      </c>
      <c r="U172" s="197">
        <f t="shared" si="38"/>
        <v>13</v>
      </c>
      <c r="V172" s="290">
        <v>155</v>
      </c>
      <c r="W172" s="300">
        <f t="shared" si="39"/>
        <v>0</v>
      </c>
      <c r="X172" s="292">
        <f>'SCB2'!F188</f>
        <v>0</v>
      </c>
      <c r="Y172" s="292">
        <f t="shared" si="40"/>
        <v>0</v>
      </c>
      <c r="Z172" s="293">
        <f>'SCB2'!H188</f>
        <v>0</v>
      </c>
    </row>
    <row r="173" spans="1:26" ht="18">
      <c r="A173" s="409">
        <f>'ตารางผ่อนวงเงินที่ 1'!A180</f>
        <v>6.5250000000000002E-2</v>
      </c>
      <c r="B173" s="406">
        <f t="shared" si="32"/>
        <v>5.3630136986301371E-3</v>
      </c>
      <c r="C173" s="197">
        <f t="shared" si="34"/>
        <v>13</v>
      </c>
      <c r="D173" s="290">
        <v>146</v>
      </c>
      <c r="E173" s="300">
        <f>'ตารางผ่อนวงเงินที่ 1'!E180</f>
        <v>610432.33000000054</v>
      </c>
      <c r="F173" s="292">
        <f t="shared" si="35"/>
        <v>3273.76</v>
      </c>
      <c r="G173" s="292">
        <f t="shared" si="36"/>
        <v>3256.24</v>
      </c>
      <c r="H173" s="293">
        <f>'ตารางผ่อนวงเงินที่ 1'!H180</f>
        <v>6530</v>
      </c>
      <c r="J173" s="409">
        <f>GHB!A179</f>
        <v>5.2499999999999998E-2</v>
      </c>
      <c r="K173" s="406">
        <f t="shared" si="33"/>
        <v>4.3150684931506844E-3</v>
      </c>
      <c r="L173" s="197">
        <f t="shared" si="37"/>
        <v>13</v>
      </c>
      <c r="M173" s="290">
        <v>146</v>
      </c>
      <c r="N173" s="300">
        <f>GHB!E179</f>
        <v>0</v>
      </c>
      <c r="O173" s="292">
        <f>GHB!F179</f>
        <v>0</v>
      </c>
      <c r="P173" s="292">
        <f>GHB!G179</f>
        <v>0</v>
      </c>
      <c r="Q173" s="293">
        <f>GHB!H179</f>
        <v>0</v>
      </c>
      <c r="S173" s="409">
        <f>'SCB2'!A189</f>
        <v>6.7699999999999996E-2</v>
      </c>
      <c r="T173" s="406">
        <f t="shared" si="31"/>
        <v>5.5643835616438356E-3</v>
      </c>
      <c r="U173" s="197">
        <f t="shared" si="38"/>
        <v>13</v>
      </c>
      <c r="V173" s="290">
        <v>156</v>
      </c>
      <c r="W173" s="300">
        <f t="shared" si="39"/>
        <v>0</v>
      </c>
      <c r="X173" s="292">
        <f>'SCB2'!F189</f>
        <v>0</v>
      </c>
      <c r="Y173" s="292">
        <f t="shared" si="40"/>
        <v>0</v>
      </c>
      <c r="Z173" s="293">
        <f>'SCB2'!H189</f>
        <v>0</v>
      </c>
    </row>
    <row r="174" spans="1:26" ht="18">
      <c r="A174" s="409">
        <f>'ตารางผ่อนวงเงินที่ 1'!A181</f>
        <v>6.5250000000000002E-2</v>
      </c>
      <c r="B174" s="406">
        <f t="shared" si="32"/>
        <v>5.3630136986301371E-3</v>
      </c>
      <c r="C174" s="197">
        <f t="shared" si="34"/>
        <v>13</v>
      </c>
      <c r="D174" s="290">
        <v>147</v>
      </c>
      <c r="E174" s="300">
        <f>'ตารางผ่อนวงเงินที่ 1'!E181</f>
        <v>607176.09000000055</v>
      </c>
      <c r="F174" s="292">
        <f t="shared" si="35"/>
        <v>3256.29</v>
      </c>
      <c r="G174" s="292">
        <f t="shared" si="36"/>
        <v>3273.71</v>
      </c>
      <c r="H174" s="293">
        <f>'ตารางผ่อนวงเงินที่ 1'!H181</f>
        <v>6530</v>
      </c>
      <c r="J174" s="409">
        <f>GHB!A180</f>
        <v>5.2499999999999998E-2</v>
      </c>
      <c r="K174" s="406">
        <f t="shared" si="33"/>
        <v>4.3150684931506844E-3</v>
      </c>
      <c r="L174" s="197">
        <f t="shared" si="37"/>
        <v>13</v>
      </c>
      <c r="M174" s="290">
        <v>147</v>
      </c>
      <c r="N174" s="300">
        <f>GHB!E180</f>
        <v>0</v>
      </c>
      <c r="O174" s="292">
        <f>GHB!F180</f>
        <v>0</v>
      </c>
      <c r="P174" s="292">
        <f>GHB!G180</f>
        <v>0</v>
      </c>
      <c r="Q174" s="293">
        <f>GHB!H180</f>
        <v>0</v>
      </c>
      <c r="S174" s="409">
        <f>'SCB2'!A190</f>
        <v>6.7699999999999996E-2</v>
      </c>
      <c r="T174" s="406">
        <f t="shared" si="31"/>
        <v>5.5643835616438356E-3</v>
      </c>
      <c r="U174" s="197">
        <f t="shared" si="38"/>
        <v>14</v>
      </c>
      <c r="V174" s="290">
        <v>157</v>
      </c>
      <c r="W174" s="300">
        <f t="shared" si="39"/>
        <v>0</v>
      </c>
      <c r="X174" s="292">
        <f>'SCB2'!F190</f>
        <v>0</v>
      </c>
      <c r="Y174" s="292">
        <f t="shared" si="40"/>
        <v>0</v>
      </c>
      <c r="Z174" s="293">
        <f>'SCB2'!H190</f>
        <v>0</v>
      </c>
    </row>
    <row r="175" spans="1:26" ht="18">
      <c r="A175" s="409">
        <f>'ตารางผ่อนวงเงินที่ 1'!A182</f>
        <v>6.5250000000000002E-2</v>
      </c>
      <c r="B175" s="406">
        <f t="shared" si="32"/>
        <v>5.3630136986301371E-3</v>
      </c>
      <c r="C175" s="197">
        <f t="shared" si="34"/>
        <v>13</v>
      </c>
      <c r="D175" s="290">
        <v>148</v>
      </c>
      <c r="E175" s="300">
        <f>'ตารางผ่อนวงเงินที่ 1'!E182</f>
        <v>603902.38000000059</v>
      </c>
      <c r="F175" s="292">
        <f t="shared" si="35"/>
        <v>3238.74</v>
      </c>
      <c r="G175" s="292">
        <f t="shared" si="36"/>
        <v>3291.26</v>
      </c>
      <c r="H175" s="293">
        <f>'ตารางผ่อนวงเงินที่ 1'!H182</f>
        <v>6530</v>
      </c>
      <c r="J175" s="409">
        <f>GHB!A181</f>
        <v>5.2499999999999998E-2</v>
      </c>
      <c r="K175" s="406">
        <f t="shared" si="33"/>
        <v>4.3150684931506844E-3</v>
      </c>
      <c r="L175" s="197">
        <f t="shared" si="37"/>
        <v>13</v>
      </c>
      <c r="M175" s="290">
        <v>148</v>
      </c>
      <c r="N175" s="300">
        <f>GHB!E181</f>
        <v>0</v>
      </c>
      <c r="O175" s="292">
        <f>GHB!F181</f>
        <v>0</v>
      </c>
      <c r="P175" s="292">
        <f>GHB!G181</f>
        <v>0</v>
      </c>
      <c r="Q175" s="293">
        <f>GHB!H181</f>
        <v>0</v>
      </c>
      <c r="S175" s="409">
        <f>'SCB2'!A191</f>
        <v>6.7699999999999996E-2</v>
      </c>
      <c r="T175" s="406">
        <f t="shared" si="31"/>
        <v>5.5643835616438356E-3</v>
      </c>
      <c r="U175" s="197">
        <f t="shared" si="38"/>
        <v>14</v>
      </c>
      <c r="V175" s="290">
        <v>158</v>
      </c>
      <c r="W175" s="300">
        <f t="shared" si="39"/>
        <v>0</v>
      </c>
      <c r="X175" s="292">
        <f>'SCB2'!F191</f>
        <v>0</v>
      </c>
      <c r="Y175" s="292">
        <f t="shared" si="40"/>
        <v>0</v>
      </c>
      <c r="Z175" s="293">
        <f>'SCB2'!H191</f>
        <v>0</v>
      </c>
    </row>
    <row r="176" spans="1:26" ht="18">
      <c r="A176" s="409">
        <f>'ตารางผ่อนวงเงินที่ 1'!A183</f>
        <v>6.5250000000000002E-2</v>
      </c>
      <c r="B176" s="406">
        <f t="shared" si="32"/>
        <v>5.3630136986301371E-3</v>
      </c>
      <c r="C176" s="197">
        <f t="shared" si="34"/>
        <v>13</v>
      </c>
      <c r="D176" s="290">
        <v>149</v>
      </c>
      <c r="E176" s="300">
        <f>'ตารางผ่อนวงเงินที่ 1'!E183</f>
        <v>600611.12000000058</v>
      </c>
      <c r="F176" s="292">
        <f t="shared" si="35"/>
        <v>3221.09</v>
      </c>
      <c r="G176" s="292">
        <f t="shared" si="36"/>
        <v>3308.91</v>
      </c>
      <c r="H176" s="293">
        <f>'ตารางผ่อนวงเงินที่ 1'!H183</f>
        <v>6530</v>
      </c>
      <c r="J176" s="409">
        <f>GHB!A182</f>
        <v>5.2499999999999998E-2</v>
      </c>
      <c r="K176" s="406">
        <f t="shared" si="33"/>
        <v>4.3150684931506844E-3</v>
      </c>
      <c r="L176" s="197">
        <f t="shared" si="37"/>
        <v>13</v>
      </c>
      <c r="M176" s="290">
        <v>149</v>
      </c>
      <c r="N176" s="300">
        <f>GHB!E182</f>
        <v>0</v>
      </c>
      <c r="O176" s="292">
        <f>GHB!F182</f>
        <v>0</v>
      </c>
      <c r="P176" s="292">
        <f>GHB!G182</f>
        <v>0</v>
      </c>
      <c r="Q176" s="293">
        <f>GHB!H182</f>
        <v>0</v>
      </c>
      <c r="S176" s="409">
        <f>'SCB2'!A192</f>
        <v>6.7699999999999996E-2</v>
      </c>
      <c r="T176" s="406">
        <f t="shared" si="31"/>
        <v>5.5643835616438356E-3</v>
      </c>
      <c r="U176" s="197">
        <f t="shared" si="38"/>
        <v>14</v>
      </c>
      <c r="V176" s="290">
        <v>159</v>
      </c>
      <c r="W176" s="300">
        <f t="shared" si="39"/>
        <v>0</v>
      </c>
      <c r="X176" s="292">
        <f>'SCB2'!F192</f>
        <v>0</v>
      </c>
      <c r="Y176" s="292">
        <f t="shared" si="40"/>
        <v>0</v>
      </c>
      <c r="Z176" s="293">
        <f>'SCB2'!H192</f>
        <v>0</v>
      </c>
    </row>
    <row r="177" spans="1:26" ht="18">
      <c r="A177" s="409">
        <f>'ตารางผ่อนวงเงินที่ 1'!A184</f>
        <v>6.5250000000000002E-2</v>
      </c>
      <c r="B177" s="406">
        <f t="shared" si="32"/>
        <v>5.3630136986301371E-3</v>
      </c>
      <c r="C177" s="197">
        <f t="shared" si="34"/>
        <v>13</v>
      </c>
      <c r="D177" s="290">
        <v>150</v>
      </c>
      <c r="E177" s="300">
        <f>'ตารางผ่อนวงเงินที่ 1'!E184</f>
        <v>597302.21000000054</v>
      </c>
      <c r="F177" s="292">
        <f t="shared" si="35"/>
        <v>3203.34</v>
      </c>
      <c r="G177" s="292">
        <f t="shared" si="36"/>
        <v>3326.66</v>
      </c>
      <c r="H177" s="293">
        <f>'ตารางผ่อนวงเงินที่ 1'!H184</f>
        <v>6530</v>
      </c>
      <c r="J177" s="409">
        <f>GHB!A183</f>
        <v>5.2499999999999998E-2</v>
      </c>
      <c r="K177" s="406">
        <f t="shared" si="33"/>
        <v>4.3150684931506844E-3</v>
      </c>
      <c r="L177" s="197">
        <f t="shared" si="37"/>
        <v>13</v>
      </c>
      <c r="M177" s="290">
        <v>150</v>
      </c>
      <c r="N177" s="300">
        <f>GHB!E183</f>
        <v>0</v>
      </c>
      <c r="O177" s="292">
        <f>GHB!F183</f>
        <v>0</v>
      </c>
      <c r="P177" s="292">
        <f>GHB!G183</f>
        <v>0</v>
      </c>
      <c r="Q177" s="293">
        <f>GHB!H183</f>
        <v>0</v>
      </c>
      <c r="S177" s="409">
        <f>'SCB2'!A193</f>
        <v>6.7699999999999996E-2</v>
      </c>
      <c r="T177" s="406">
        <f t="shared" si="31"/>
        <v>5.5643835616438356E-3</v>
      </c>
      <c r="U177" s="197">
        <f t="shared" si="38"/>
        <v>14</v>
      </c>
      <c r="V177" s="290">
        <v>160</v>
      </c>
      <c r="W177" s="300">
        <f t="shared" si="39"/>
        <v>0</v>
      </c>
      <c r="X177" s="292">
        <f>'SCB2'!F193</f>
        <v>0</v>
      </c>
      <c r="Y177" s="292">
        <f t="shared" si="40"/>
        <v>0</v>
      </c>
      <c r="Z177" s="293">
        <f>'SCB2'!H193</f>
        <v>0</v>
      </c>
    </row>
    <row r="178" spans="1:26" ht="18">
      <c r="A178" s="409">
        <f>'ตารางผ่อนวงเงินที่ 1'!A185</f>
        <v>6.5250000000000002E-2</v>
      </c>
      <c r="B178" s="406">
        <f t="shared" si="32"/>
        <v>5.3630136986301371E-3</v>
      </c>
      <c r="C178" s="197">
        <f t="shared" si="34"/>
        <v>13</v>
      </c>
      <c r="D178" s="290">
        <v>151</v>
      </c>
      <c r="E178" s="300">
        <f>'ตารางผ่อนวงเงินที่ 1'!E185</f>
        <v>593975.55000000051</v>
      </c>
      <c r="F178" s="292">
        <f t="shared" si="35"/>
        <v>3185.5</v>
      </c>
      <c r="G178" s="292">
        <f t="shared" si="36"/>
        <v>3344.5</v>
      </c>
      <c r="H178" s="293">
        <f>'ตารางผ่อนวงเงินที่ 1'!H185</f>
        <v>6530</v>
      </c>
      <c r="J178" s="409">
        <f>GHB!A184</f>
        <v>5.2499999999999998E-2</v>
      </c>
      <c r="K178" s="406">
        <f t="shared" si="33"/>
        <v>4.3150684931506844E-3</v>
      </c>
      <c r="L178" s="197">
        <f t="shared" si="37"/>
        <v>13</v>
      </c>
      <c r="M178" s="290">
        <v>151</v>
      </c>
      <c r="N178" s="300">
        <f>GHB!E184</f>
        <v>0</v>
      </c>
      <c r="O178" s="292">
        <f>GHB!F184</f>
        <v>0</v>
      </c>
      <c r="P178" s="292">
        <f>GHB!G184</f>
        <v>0</v>
      </c>
      <c r="Q178" s="293">
        <f>GHB!H184</f>
        <v>0</v>
      </c>
      <c r="S178" s="409">
        <f>'SCB2'!A194</f>
        <v>6.7699999999999996E-2</v>
      </c>
      <c r="T178" s="406">
        <f t="shared" si="31"/>
        <v>5.5643835616438356E-3</v>
      </c>
      <c r="U178" s="197">
        <f t="shared" si="38"/>
        <v>14</v>
      </c>
      <c r="V178" s="290">
        <v>161</v>
      </c>
      <c r="W178" s="300">
        <f t="shared" si="39"/>
        <v>0</v>
      </c>
      <c r="X178" s="292">
        <f>'SCB2'!F194</f>
        <v>0</v>
      </c>
      <c r="Y178" s="292">
        <f t="shared" si="40"/>
        <v>0</v>
      </c>
      <c r="Z178" s="293">
        <f>'SCB2'!H194</f>
        <v>0</v>
      </c>
    </row>
    <row r="179" spans="1:26" ht="18">
      <c r="A179" s="409">
        <f>'ตารางผ่อนวงเงินที่ 1'!A186</f>
        <v>6.5250000000000002E-2</v>
      </c>
      <c r="B179" s="406">
        <f t="shared" si="32"/>
        <v>5.3630136986301371E-3</v>
      </c>
      <c r="C179" s="197">
        <f t="shared" si="34"/>
        <v>13</v>
      </c>
      <c r="D179" s="290">
        <v>152</v>
      </c>
      <c r="E179" s="300">
        <f>'ตารางผ่อนวงเงินที่ 1'!E186</f>
        <v>590631.05000000051</v>
      </c>
      <c r="F179" s="292">
        <f t="shared" si="35"/>
        <v>3167.56</v>
      </c>
      <c r="G179" s="292">
        <f t="shared" si="36"/>
        <v>3362.44</v>
      </c>
      <c r="H179" s="293">
        <f>'ตารางผ่อนวงเงินที่ 1'!H186</f>
        <v>6530</v>
      </c>
      <c r="J179" s="409">
        <f>GHB!A185</f>
        <v>5.2499999999999998E-2</v>
      </c>
      <c r="K179" s="406">
        <f t="shared" si="33"/>
        <v>4.3150684931506844E-3</v>
      </c>
      <c r="L179" s="197">
        <f t="shared" si="37"/>
        <v>13</v>
      </c>
      <c r="M179" s="290">
        <v>152</v>
      </c>
      <c r="N179" s="300">
        <f>GHB!E185</f>
        <v>0</v>
      </c>
      <c r="O179" s="292">
        <f>GHB!F185</f>
        <v>0</v>
      </c>
      <c r="P179" s="292">
        <f>GHB!G185</f>
        <v>0</v>
      </c>
      <c r="Q179" s="293">
        <f>GHB!H185</f>
        <v>0</v>
      </c>
      <c r="S179" s="409">
        <f>'SCB2'!A195</f>
        <v>6.7699999999999996E-2</v>
      </c>
      <c r="T179" s="406">
        <f t="shared" si="31"/>
        <v>5.5643835616438356E-3</v>
      </c>
      <c r="U179" s="197">
        <f t="shared" si="38"/>
        <v>14</v>
      </c>
      <c r="V179" s="290">
        <v>162</v>
      </c>
      <c r="W179" s="300">
        <f t="shared" si="39"/>
        <v>0</v>
      </c>
      <c r="X179" s="292">
        <f>'SCB2'!F195</f>
        <v>0</v>
      </c>
      <c r="Y179" s="292">
        <f t="shared" si="40"/>
        <v>0</v>
      </c>
      <c r="Z179" s="293">
        <f>'SCB2'!H195</f>
        <v>0</v>
      </c>
    </row>
    <row r="180" spans="1:26" ht="18">
      <c r="A180" s="409">
        <f>'ตารางผ่อนวงเงินที่ 1'!A187</f>
        <v>6.5250000000000002E-2</v>
      </c>
      <c r="B180" s="406">
        <f t="shared" si="32"/>
        <v>5.3630136986301371E-3</v>
      </c>
      <c r="C180" s="197">
        <f t="shared" si="34"/>
        <v>13</v>
      </c>
      <c r="D180" s="290">
        <v>153</v>
      </c>
      <c r="E180" s="300">
        <f>'ตารางผ่อนวงเงินที่ 1'!E187</f>
        <v>587268.61000000057</v>
      </c>
      <c r="F180" s="292">
        <f t="shared" si="35"/>
        <v>3149.53</v>
      </c>
      <c r="G180" s="292">
        <f t="shared" si="36"/>
        <v>3380.47</v>
      </c>
      <c r="H180" s="293">
        <f>'ตารางผ่อนวงเงินที่ 1'!H187</f>
        <v>6530</v>
      </c>
      <c r="J180" s="409">
        <f>GHB!A186</f>
        <v>5.2499999999999998E-2</v>
      </c>
      <c r="K180" s="406">
        <f t="shared" si="33"/>
        <v>4.3150684931506844E-3</v>
      </c>
      <c r="L180" s="197">
        <f t="shared" si="37"/>
        <v>13</v>
      </c>
      <c r="M180" s="290">
        <v>153</v>
      </c>
      <c r="N180" s="300">
        <f>GHB!E186</f>
        <v>0</v>
      </c>
      <c r="O180" s="292">
        <f>GHB!F186</f>
        <v>0</v>
      </c>
      <c r="P180" s="292">
        <f>GHB!G186</f>
        <v>0</v>
      </c>
      <c r="Q180" s="293">
        <f>GHB!H186</f>
        <v>0</v>
      </c>
      <c r="S180" s="409">
        <f>'SCB2'!A196</f>
        <v>6.7699999999999996E-2</v>
      </c>
      <c r="T180" s="406">
        <f t="shared" si="31"/>
        <v>5.5643835616438356E-3</v>
      </c>
      <c r="U180" s="197">
        <f t="shared" si="38"/>
        <v>14</v>
      </c>
      <c r="V180" s="290">
        <v>163</v>
      </c>
      <c r="W180" s="300">
        <f t="shared" si="39"/>
        <v>0</v>
      </c>
      <c r="X180" s="292">
        <f>'SCB2'!F196</f>
        <v>0</v>
      </c>
      <c r="Y180" s="292">
        <f t="shared" si="40"/>
        <v>0</v>
      </c>
      <c r="Z180" s="293">
        <f>'SCB2'!H196</f>
        <v>0</v>
      </c>
    </row>
    <row r="181" spans="1:26" ht="18">
      <c r="A181" s="409">
        <f>'ตารางผ่อนวงเงินที่ 1'!A188</f>
        <v>6.5250000000000002E-2</v>
      </c>
      <c r="B181" s="406">
        <f t="shared" si="32"/>
        <v>5.3630136986301371E-3</v>
      </c>
      <c r="C181" s="197">
        <f t="shared" si="34"/>
        <v>13</v>
      </c>
      <c r="D181" s="290">
        <v>154</v>
      </c>
      <c r="E181" s="300">
        <f>'ตารางผ่อนวงเงินที่ 1'!E188</f>
        <v>583888.1400000006</v>
      </c>
      <c r="F181" s="292">
        <f t="shared" si="35"/>
        <v>3131.4</v>
      </c>
      <c r="G181" s="292">
        <f t="shared" si="36"/>
        <v>3398.6</v>
      </c>
      <c r="H181" s="293">
        <f>'ตารางผ่อนวงเงินที่ 1'!H188</f>
        <v>6530</v>
      </c>
      <c r="J181" s="409">
        <f>GHB!A187</f>
        <v>5.2499999999999998E-2</v>
      </c>
      <c r="K181" s="406">
        <f t="shared" si="33"/>
        <v>4.3150684931506844E-3</v>
      </c>
      <c r="L181" s="197">
        <f t="shared" si="37"/>
        <v>13</v>
      </c>
      <c r="M181" s="290">
        <v>154</v>
      </c>
      <c r="N181" s="300">
        <f>GHB!E187</f>
        <v>0</v>
      </c>
      <c r="O181" s="292">
        <f>GHB!F187</f>
        <v>0</v>
      </c>
      <c r="P181" s="292">
        <f>GHB!G187</f>
        <v>0</v>
      </c>
      <c r="Q181" s="293">
        <f>GHB!H187</f>
        <v>0</v>
      </c>
      <c r="S181" s="409">
        <f>'SCB2'!A197</f>
        <v>6.7699999999999996E-2</v>
      </c>
      <c r="T181" s="406">
        <f t="shared" si="31"/>
        <v>5.5643835616438356E-3</v>
      </c>
      <c r="U181" s="197">
        <f t="shared" si="38"/>
        <v>14</v>
      </c>
      <c r="V181" s="290">
        <v>164</v>
      </c>
      <c r="W181" s="300">
        <f t="shared" si="39"/>
        <v>0</v>
      </c>
      <c r="X181" s="292">
        <f>'SCB2'!F197</f>
        <v>0</v>
      </c>
      <c r="Y181" s="292">
        <f t="shared" si="40"/>
        <v>0</v>
      </c>
      <c r="Z181" s="293">
        <f>'SCB2'!H197</f>
        <v>0</v>
      </c>
    </row>
    <row r="182" spans="1:26" ht="18">
      <c r="A182" s="409">
        <f>'ตารางผ่อนวงเงินที่ 1'!A189</f>
        <v>6.5250000000000002E-2</v>
      </c>
      <c r="B182" s="406">
        <f t="shared" si="32"/>
        <v>5.3630136986301371E-3</v>
      </c>
      <c r="C182" s="197">
        <f t="shared" si="34"/>
        <v>13</v>
      </c>
      <c r="D182" s="290">
        <v>155</v>
      </c>
      <c r="E182" s="300">
        <f>'ตารางผ่อนวงเงินที่ 1'!E189</f>
        <v>580489.54000000062</v>
      </c>
      <c r="F182" s="292">
        <f t="shared" si="35"/>
        <v>3113.17</v>
      </c>
      <c r="G182" s="292">
        <f t="shared" si="36"/>
        <v>3416.83</v>
      </c>
      <c r="H182" s="293">
        <f>'ตารางผ่อนวงเงินที่ 1'!H189</f>
        <v>6530</v>
      </c>
      <c r="J182" s="409">
        <f>GHB!A188</f>
        <v>5.2499999999999998E-2</v>
      </c>
      <c r="K182" s="406">
        <f t="shared" si="33"/>
        <v>4.3150684931506844E-3</v>
      </c>
      <c r="L182" s="197">
        <f t="shared" si="37"/>
        <v>13</v>
      </c>
      <c r="M182" s="290">
        <v>155</v>
      </c>
      <c r="N182" s="300">
        <f>GHB!E188</f>
        <v>0</v>
      </c>
      <c r="O182" s="292">
        <f>GHB!F188</f>
        <v>0</v>
      </c>
      <c r="P182" s="292">
        <f>GHB!G188</f>
        <v>0</v>
      </c>
      <c r="Q182" s="293">
        <f>GHB!H188</f>
        <v>0</v>
      </c>
      <c r="S182" s="409">
        <f>'SCB2'!A198</f>
        <v>6.7699999999999996E-2</v>
      </c>
      <c r="T182" s="406">
        <f t="shared" si="31"/>
        <v>5.5643835616438356E-3</v>
      </c>
      <c r="U182" s="197">
        <f t="shared" si="38"/>
        <v>14</v>
      </c>
      <c r="V182" s="290">
        <v>165</v>
      </c>
      <c r="W182" s="300">
        <f t="shared" si="39"/>
        <v>0</v>
      </c>
      <c r="X182" s="292">
        <f>'SCB2'!F198</f>
        <v>0</v>
      </c>
      <c r="Y182" s="292">
        <f t="shared" si="40"/>
        <v>0</v>
      </c>
      <c r="Z182" s="293">
        <f>'SCB2'!H198</f>
        <v>0</v>
      </c>
    </row>
    <row r="183" spans="1:26" ht="18">
      <c r="A183" s="409">
        <f>'ตารางผ่อนวงเงินที่ 1'!A190</f>
        <v>6.5250000000000002E-2</v>
      </c>
      <c r="B183" s="406">
        <f t="shared" si="32"/>
        <v>5.3630136986301371E-3</v>
      </c>
      <c r="C183" s="197">
        <f t="shared" si="34"/>
        <v>13</v>
      </c>
      <c r="D183" s="290">
        <v>156</v>
      </c>
      <c r="E183" s="300">
        <f>'ตารางผ่อนวงเงินที่ 1'!E190</f>
        <v>577072.71000000066</v>
      </c>
      <c r="F183" s="292">
        <f t="shared" si="35"/>
        <v>3094.85</v>
      </c>
      <c r="G183" s="292">
        <f t="shared" si="36"/>
        <v>3435.15</v>
      </c>
      <c r="H183" s="293">
        <f>'ตารางผ่อนวงเงินที่ 1'!H190</f>
        <v>6530</v>
      </c>
      <c r="J183" s="409">
        <f>GHB!A189</f>
        <v>5.2499999999999998E-2</v>
      </c>
      <c r="K183" s="406">
        <f t="shared" si="33"/>
        <v>4.3150684931506844E-3</v>
      </c>
      <c r="L183" s="197">
        <f t="shared" si="37"/>
        <v>13</v>
      </c>
      <c r="M183" s="290">
        <v>156</v>
      </c>
      <c r="N183" s="300">
        <f>GHB!E189</f>
        <v>0</v>
      </c>
      <c r="O183" s="292">
        <f>GHB!F189</f>
        <v>0</v>
      </c>
      <c r="P183" s="292">
        <f>GHB!G189</f>
        <v>0</v>
      </c>
      <c r="Q183" s="293">
        <f>GHB!H189</f>
        <v>0</v>
      </c>
      <c r="S183" s="409">
        <f>'SCB2'!A199</f>
        <v>6.7699999999999996E-2</v>
      </c>
      <c r="T183" s="406">
        <f t="shared" si="31"/>
        <v>5.5643835616438356E-3</v>
      </c>
      <c r="U183" s="197">
        <f t="shared" si="38"/>
        <v>14</v>
      </c>
      <c r="V183" s="290">
        <v>166</v>
      </c>
      <c r="W183" s="300">
        <f t="shared" si="39"/>
        <v>0</v>
      </c>
      <c r="X183" s="292">
        <f>'SCB2'!F199</f>
        <v>0</v>
      </c>
      <c r="Y183" s="292">
        <f t="shared" si="40"/>
        <v>0</v>
      </c>
      <c r="Z183" s="293">
        <f>'SCB2'!H199</f>
        <v>0</v>
      </c>
    </row>
    <row r="184" spans="1:26" ht="18">
      <c r="A184" s="409">
        <f>'ตารางผ่อนวงเงินที่ 1'!A191</f>
        <v>6.5250000000000002E-2</v>
      </c>
      <c r="B184" s="406">
        <f t="shared" si="32"/>
        <v>5.3630136986301371E-3</v>
      </c>
      <c r="C184" s="197">
        <f t="shared" si="34"/>
        <v>14</v>
      </c>
      <c r="D184" s="290">
        <v>157</v>
      </c>
      <c r="E184" s="300">
        <f>'ตารางผ่อนวงเงินที่ 1'!E191</f>
        <v>573637.56000000064</v>
      </c>
      <c r="F184" s="292">
        <f t="shared" si="35"/>
        <v>3076.43</v>
      </c>
      <c r="G184" s="292">
        <f t="shared" si="36"/>
        <v>3453.57</v>
      </c>
      <c r="H184" s="293">
        <f>'ตารางผ่อนวงเงินที่ 1'!H191</f>
        <v>6530</v>
      </c>
      <c r="J184" s="409">
        <f>GHB!A190</f>
        <v>5.2499999999999998E-2</v>
      </c>
      <c r="K184" s="406">
        <f t="shared" si="33"/>
        <v>4.3150684931506844E-3</v>
      </c>
      <c r="L184" s="197">
        <f t="shared" si="37"/>
        <v>14</v>
      </c>
      <c r="M184" s="290">
        <v>157</v>
      </c>
      <c r="N184" s="300">
        <f>GHB!E190</f>
        <v>0</v>
      </c>
      <c r="O184" s="292">
        <f>GHB!F190</f>
        <v>0</v>
      </c>
      <c r="P184" s="292">
        <f>GHB!G190</f>
        <v>0</v>
      </c>
      <c r="Q184" s="293">
        <f>GHB!H190</f>
        <v>0</v>
      </c>
      <c r="S184" s="409">
        <f>'SCB2'!A200</f>
        <v>6.7699999999999996E-2</v>
      </c>
      <c r="T184" s="406">
        <f t="shared" si="31"/>
        <v>5.5643835616438356E-3</v>
      </c>
      <c r="U184" s="197">
        <f t="shared" si="38"/>
        <v>14</v>
      </c>
      <c r="V184" s="290">
        <v>167</v>
      </c>
      <c r="W184" s="300">
        <f t="shared" si="39"/>
        <v>0</v>
      </c>
      <c r="X184" s="292">
        <f>'SCB2'!F200</f>
        <v>0</v>
      </c>
      <c r="Y184" s="292">
        <f t="shared" si="40"/>
        <v>0</v>
      </c>
      <c r="Z184" s="293">
        <f>'SCB2'!H200</f>
        <v>0</v>
      </c>
    </row>
    <row r="185" spans="1:26" ht="18">
      <c r="A185" s="409">
        <f>'ตารางผ่อนวงเงินที่ 1'!A192</f>
        <v>6.5250000000000002E-2</v>
      </c>
      <c r="B185" s="406">
        <f t="shared" si="32"/>
        <v>5.3630136986301371E-3</v>
      </c>
      <c r="C185" s="197">
        <f t="shared" si="34"/>
        <v>14</v>
      </c>
      <c r="D185" s="290">
        <v>158</v>
      </c>
      <c r="E185" s="300">
        <f>'ตารางผ่อนวงเงินที่ 1'!E192</f>
        <v>570183.99000000069</v>
      </c>
      <c r="F185" s="292">
        <f t="shared" si="35"/>
        <v>3057.9</v>
      </c>
      <c r="G185" s="292">
        <f t="shared" si="36"/>
        <v>3472.1</v>
      </c>
      <c r="H185" s="293">
        <f>'ตารางผ่อนวงเงินที่ 1'!H192</f>
        <v>6530</v>
      </c>
      <c r="J185" s="409">
        <f>GHB!A191</f>
        <v>5.2499999999999998E-2</v>
      </c>
      <c r="K185" s="406">
        <f t="shared" si="33"/>
        <v>4.3150684931506844E-3</v>
      </c>
      <c r="L185" s="197">
        <f t="shared" si="37"/>
        <v>14</v>
      </c>
      <c r="M185" s="290">
        <v>158</v>
      </c>
      <c r="N185" s="300">
        <f>GHB!E191</f>
        <v>0</v>
      </c>
      <c r="O185" s="292">
        <f>GHB!F191</f>
        <v>0</v>
      </c>
      <c r="P185" s="292">
        <f>GHB!G191</f>
        <v>0</v>
      </c>
      <c r="Q185" s="293">
        <f>GHB!H191</f>
        <v>0</v>
      </c>
      <c r="S185" s="409">
        <f>'SCB2'!A201</f>
        <v>6.7699999999999996E-2</v>
      </c>
      <c r="T185" s="406">
        <f t="shared" si="31"/>
        <v>5.5643835616438356E-3</v>
      </c>
      <c r="U185" s="197">
        <f t="shared" si="38"/>
        <v>14</v>
      </c>
      <c r="V185" s="290">
        <v>168</v>
      </c>
      <c r="W185" s="300">
        <f t="shared" si="39"/>
        <v>0</v>
      </c>
      <c r="X185" s="292">
        <f>'SCB2'!F201</f>
        <v>0</v>
      </c>
      <c r="Y185" s="292">
        <f t="shared" si="40"/>
        <v>0</v>
      </c>
      <c r="Z185" s="293">
        <f>'SCB2'!H201</f>
        <v>0</v>
      </c>
    </row>
    <row r="186" spans="1:26" ht="18">
      <c r="A186" s="409">
        <f>'ตารางผ่อนวงเงินที่ 1'!A193</f>
        <v>6.5250000000000002E-2</v>
      </c>
      <c r="B186" s="406">
        <f t="shared" si="32"/>
        <v>5.3630136986301371E-3</v>
      </c>
      <c r="C186" s="197">
        <f t="shared" si="34"/>
        <v>14</v>
      </c>
      <c r="D186" s="290">
        <v>159</v>
      </c>
      <c r="E186" s="300">
        <f>'ตารางผ่อนวงเงินที่ 1'!E193</f>
        <v>566711.89000000071</v>
      </c>
      <c r="F186" s="292">
        <f t="shared" si="35"/>
        <v>3039.28</v>
      </c>
      <c r="G186" s="292">
        <f t="shared" si="36"/>
        <v>3490.72</v>
      </c>
      <c r="H186" s="293">
        <f>'ตารางผ่อนวงเงินที่ 1'!H193</f>
        <v>6530</v>
      </c>
      <c r="J186" s="409">
        <f>GHB!A192</f>
        <v>5.2499999999999998E-2</v>
      </c>
      <c r="K186" s="406">
        <f t="shared" si="33"/>
        <v>4.3150684931506844E-3</v>
      </c>
      <c r="L186" s="197">
        <f t="shared" si="37"/>
        <v>14</v>
      </c>
      <c r="M186" s="290">
        <v>159</v>
      </c>
      <c r="N186" s="300">
        <f>GHB!E192</f>
        <v>0</v>
      </c>
      <c r="O186" s="292">
        <f>GHB!F192</f>
        <v>0</v>
      </c>
      <c r="P186" s="292">
        <f>GHB!G192</f>
        <v>0</v>
      </c>
      <c r="Q186" s="293">
        <f>GHB!H192</f>
        <v>0</v>
      </c>
      <c r="S186" s="409">
        <f>'SCB2'!A202</f>
        <v>6.7699999999999996E-2</v>
      </c>
      <c r="T186" s="406">
        <f t="shared" si="31"/>
        <v>5.5643835616438356E-3</v>
      </c>
      <c r="U186" s="197">
        <f t="shared" si="38"/>
        <v>15</v>
      </c>
      <c r="V186" s="290">
        <v>169</v>
      </c>
      <c r="W186" s="300">
        <f t="shared" si="39"/>
        <v>0</v>
      </c>
      <c r="X186" s="292">
        <f>'SCB2'!F202</f>
        <v>0</v>
      </c>
      <c r="Y186" s="292">
        <f t="shared" si="40"/>
        <v>0</v>
      </c>
      <c r="Z186" s="293">
        <f>'SCB2'!H202</f>
        <v>0</v>
      </c>
    </row>
    <row r="187" spans="1:26" ht="18">
      <c r="A187" s="409">
        <f>'ตารางผ่อนวงเงินที่ 1'!A194</f>
        <v>6.5250000000000002E-2</v>
      </c>
      <c r="B187" s="406">
        <f t="shared" si="32"/>
        <v>5.3630136986301371E-3</v>
      </c>
      <c r="C187" s="197">
        <f t="shared" si="34"/>
        <v>14</v>
      </c>
      <c r="D187" s="290">
        <v>160</v>
      </c>
      <c r="E187" s="300">
        <f>'ตารางผ่อนวงเงินที่ 1'!E194</f>
        <v>563221.17000000074</v>
      </c>
      <c r="F187" s="292">
        <f t="shared" si="35"/>
        <v>3020.56</v>
      </c>
      <c r="G187" s="292">
        <f t="shared" si="36"/>
        <v>3509.44</v>
      </c>
      <c r="H187" s="293">
        <f>'ตารางผ่อนวงเงินที่ 1'!H194</f>
        <v>6530</v>
      </c>
      <c r="J187" s="409">
        <f>GHB!A193</f>
        <v>5.2499999999999998E-2</v>
      </c>
      <c r="K187" s="406">
        <f t="shared" si="33"/>
        <v>4.3150684931506844E-3</v>
      </c>
      <c r="L187" s="197">
        <f t="shared" si="37"/>
        <v>14</v>
      </c>
      <c r="M187" s="290">
        <v>160</v>
      </c>
      <c r="N187" s="300">
        <f>GHB!E193</f>
        <v>0</v>
      </c>
      <c r="O187" s="292">
        <f>GHB!F193</f>
        <v>0</v>
      </c>
      <c r="P187" s="292">
        <f>GHB!G193</f>
        <v>0</v>
      </c>
      <c r="Q187" s="293">
        <f>GHB!H193</f>
        <v>0</v>
      </c>
      <c r="S187" s="409">
        <f>'SCB2'!A203</f>
        <v>6.7699999999999996E-2</v>
      </c>
      <c r="T187" s="406">
        <f t="shared" si="31"/>
        <v>5.5643835616438356E-3</v>
      </c>
      <c r="U187" s="197">
        <f t="shared" si="38"/>
        <v>15</v>
      </c>
      <c r="V187" s="290">
        <v>170</v>
      </c>
      <c r="W187" s="300">
        <f t="shared" si="39"/>
        <v>0</v>
      </c>
      <c r="X187" s="292">
        <f>'SCB2'!F203</f>
        <v>0</v>
      </c>
      <c r="Y187" s="292">
        <f t="shared" si="40"/>
        <v>0</v>
      </c>
      <c r="Z187" s="293">
        <f>'SCB2'!H203</f>
        <v>0</v>
      </c>
    </row>
    <row r="188" spans="1:26" ht="18">
      <c r="A188" s="409">
        <f>'ตารางผ่อนวงเงินที่ 1'!A195</f>
        <v>6.5250000000000002E-2</v>
      </c>
      <c r="B188" s="406">
        <f t="shared" si="32"/>
        <v>5.3630136986301371E-3</v>
      </c>
      <c r="C188" s="197">
        <f t="shared" si="34"/>
        <v>14</v>
      </c>
      <c r="D188" s="290">
        <v>161</v>
      </c>
      <c r="E188" s="300">
        <f>'ตารางผ่อนวงเงินที่ 1'!E195</f>
        <v>559711.7300000008</v>
      </c>
      <c r="F188" s="292">
        <f t="shared" si="35"/>
        <v>3001.74</v>
      </c>
      <c r="G188" s="292">
        <f t="shared" si="36"/>
        <v>3528.26</v>
      </c>
      <c r="H188" s="293">
        <f>'ตารางผ่อนวงเงินที่ 1'!H195</f>
        <v>6530</v>
      </c>
      <c r="J188" s="409">
        <f>GHB!A194</f>
        <v>5.2499999999999998E-2</v>
      </c>
      <c r="K188" s="406">
        <f t="shared" si="33"/>
        <v>4.3150684931506844E-3</v>
      </c>
      <c r="L188" s="197">
        <f t="shared" si="37"/>
        <v>14</v>
      </c>
      <c r="M188" s="290">
        <v>161</v>
      </c>
      <c r="N188" s="300">
        <f>GHB!E194</f>
        <v>0</v>
      </c>
      <c r="O188" s="292">
        <f>GHB!F194</f>
        <v>0</v>
      </c>
      <c r="P188" s="292">
        <f>GHB!G194</f>
        <v>0</v>
      </c>
      <c r="Q188" s="293">
        <f>GHB!H194</f>
        <v>0</v>
      </c>
      <c r="S188" s="409">
        <f>'SCB2'!A204</f>
        <v>6.7699999999999996E-2</v>
      </c>
      <c r="T188" s="406">
        <f t="shared" si="31"/>
        <v>5.5643835616438356E-3</v>
      </c>
      <c r="U188" s="197">
        <f t="shared" si="38"/>
        <v>15</v>
      </c>
      <c r="V188" s="290">
        <v>171</v>
      </c>
      <c r="W188" s="300">
        <f t="shared" si="39"/>
        <v>0</v>
      </c>
      <c r="X188" s="292">
        <f>'SCB2'!F204</f>
        <v>0</v>
      </c>
      <c r="Y188" s="292">
        <f t="shared" si="40"/>
        <v>0</v>
      </c>
      <c r="Z188" s="293">
        <f>'SCB2'!H204</f>
        <v>0</v>
      </c>
    </row>
    <row r="189" spans="1:26" ht="18">
      <c r="A189" s="409">
        <f>'ตารางผ่อนวงเงินที่ 1'!A196</f>
        <v>6.5250000000000002E-2</v>
      </c>
      <c r="B189" s="406">
        <f t="shared" si="32"/>
        <v>5.3630136986301371E-3</v>
      </c>
      <c r="C189" s="197">
        <f t="shared" si="34"/>
        <v>14</v>
      </c>
      <c r="D189" s="290">
        <v>162</v>
      </c>
      <c r="E189" s="300">
        <f>'ตารางผ่อนวงเงินที่ 1'!E196</f>
        <v>556183.47000000079</v>
      </c>
      <c r="F189" s="292">
        <f t="shared" si="35"/>
        <v>2982.82</v>
      </c>
      <c r="G189" s="292">
        <f t="shared" si="36"/>
        <v>3547.18</v>
      </c>
      <c r="H189" s="293">
        <f>'ตารางผ่อนวงเงินที่ 1'!H196</f>
        <v>6530</v>
      </c>
      <c r="J189" s="409">
        <f>GHB!A195</f>
        <v>5.2499999999999998E-2</v>
      </c>
      <c r="K189" s="406">
        <f t="shared" si="33"/>
        <v>4.3150684931506844E-3</v>
      </c>
      <c r="L189" s="197">
        <f t="shared" si="37"/>
        <v>14</v>
      </c>
      <c r="M189" s="290">
        <v>162</v>
      </c>
      <c r="N189" s="300">
        <f>GHB!E195</f>
        <v>0</v>
      </c>
      <c r="O189" s="292">
        <f>GHB!F195</f>
        <v>0</v>
      </c>
      <c r="P189" s="292">
        <f>GHB!G195</f>
        <v>0</v>
      </c>
      <c r="Q189" s="293">
        <f>GHB!H195</f>
        <v>0</v>
      </c>
      <c r="S189" s="409">
        <f>'SCB2'!A205</f>
        <v>6.7699999999999996E-2</v>
      </c>
      <c r="T189" s="406">
        <f t="shared" si="31"/>
        <v>5.5643835616438356E-3</v>
      </c>
      <c r="U189" s="197">
        <f t="shared" si="38"/>
        <v>15</v>
      </c>
      <c r="V189" s="290">
        <v>172</v>
      </c>
      <c r="W189" s="300">
        <f t="shared" si="39"/>
        <v>0</v>
      </c>
      <c r="X189" s="292">
        <f>'SCB2'!F205</f>
        <v>0</v>
      </c>
      <c r="Y189" s="292">
        <f t="shared" si="40"/>
        <v>0</v>
      </c>
      <c r="Z189" s="293">
        <f>'SCB2'!H205</f>
        <v>0</v>
      </c>
    </row>
    <row r="190" spans="1:26" ht="18">
      <c r="A190" s="409">
        <f>'ตารางผ่อนวงเงินที่ 1'!A197</f>
        <v>6.5250000000000002E-2</v>
      </c>
      <c r="B190" s="406">
        <f t="shared" si="32"/>
        <v>5.3630136986301371E-3</v>
      </c>
      <c r="C190" s="197">
        <f t="shared" si="34"/>
        <v>14</v>
      </c>
      <c r="D190" s="290">
        <v>163</v>
      </c>
      <c r="E190" s="300">
        <f>'ตารางผ่อนวงเงินที่ 1'!E197</f>
        <v>552636.29000000074</v>
      </c>
      <c r="F190" s="292">
        <f t="shared" si="35"/>
        <v>2963.8</v>
      </c>
      <c r="G190" s="292">
        <f t="shared" si="36"/>
        <v>3566.2</v>
      </c>
      <c r="H190" s="293">
        <f>'ตารางผ่อนวงเงินที่ 1'!H197</f>
        <v>6530</v>
      </c>
      <c r="J190" s="409">
        <f>GHB!A196</f>
        <v>5.2499999999999998E-2</v>
      </c>
      <c r="K190" s="406">
        <f t="shared" si="33"/>
        <v>4.3150684931506844E-3</v>
      </c>
      <c r="L190" s="197">
        <f t="shared" si="37"/>
        <v>14</v>
      </c>
      <c r="M190" s="290">
        <v>163</v>
      </c>
      <c r="N190" s="300">
        <f>GHB!E196</f>
        <v>0</v>
      </c>
      <c r="O190" s="292">
        <f>GHB!F196</f>
        <v>0</v>
      </c>
      <c r="P190" s="292">
        <f>GHB!G196</f>
        <v>0</v>
      </c>
      <c r="Q190" s="293">
        <f>GHB!H196</f>
        <v>0</v>
      </c>
      <c r="S190" s="409">
        <f>'SCB2'!A206</f>
        <v>6.7699999999999996E-2</v>
      </c>
      <c r="T190" s="406">
        <f t="shared" si="31"/>
        <v>5.5643835616438356E-3</v>
      </c>
      <c r="U190" s="197">
        <f t="shared" si="38"/>
        <v>15</v>
      </c>
      <c r="V190" s="290">
        <v>173</v>
      </c>
      <c r="W190" s="300">
        <f t="shared" si="39"/>
        <v>0</v>
      </c>
      <c r="X190" s="292">
        <f>'SCB2'!F206</f>
        <v>0</v>
      </c>
      <c r="Y190" s="292">
        <f t="shared" si="40"/>
        <v>0</v>
      </c>
      <c r="Z190" s="293">
        <f>'SCB2'!H206</f>
        <v>0</v>
      </c>
    </row>
    <row r="191" spans="1:26" ht="18">
      <c r="A191" s="409">
        <f>'ตารางผ่อนวงเงินที่ 1'!A198</f>
        <v>6.5250000000000002E-2</v>
      </c>
      <c r="B191" s="406">
        <f t="shared" si="32"/>
        <v>5.3630136986301371E-3</v>
      </c>
      <c r="C191" s="197">
        <f t="shared" si="34"/>
        <v>14</v>
      </c>
      <c r="D191" s="290">
        <v>164</v>
      </c>
      <c r="E191" s="300">
        <f>'ตารางผ่อนวงเงินที่ 1'!E198</f>
        <v>549070.09000000078</v>
      </c>
      <c r="F191" s="292">
        <f t="shared" si="35"/>
        <v>2944.67</v>
      </c>
      <c r="G191" s="292">
        <f t="shared" si="36"/>
        <v>3585.33</v>
      </c>
      <c r="H191" s="293">
        <f>'ตารางผ่อนวงเงินที่ 1'!H198</f>
        <v>6530</v>
      </c>
      <c r="J191" s="409">
        <f>GHB!A197</f>
        <v>5.2499999999999998E-2</v>
      </c>
      <c r="K191" s="406">
        <f t="shared" si="33"/>
        <v>4.3150684931506844E-3</v>
      </c>
      <c r="L191" s="197">
        <f t="shared" si="37"/>
        <v>14</v>
      </c>
      <c r="M191" s="290">
        <v>164</v>
      </c>
      <c r="N191" s="300">
        <f>GHB!E197</f>
        <v>0</v>
      </c>
      <c r="O191" s="292">
        <f>GHB!F197</f>
        <v>0</v>
      </c>
      <c r="P191" s="292">
        <f>GHB!G197</f>
        <v>0</v>
      </c>
      <c r="Q191" s="293">
        <f>GHB!H197</f>
        <v>0</v>
      </c>
      <c r="S191" s="409">
        <f>'SCB2'!A207</f>
        <v>6.7699999999999996E-2</v>
      </c>
      <c r="T191" s="406">
        <f t="shared" si="31"/>
        <v>5.5643835616438356E-3</v>
      </c>
      <c r="U191" s="197">
        <f t="shared" si="38"/>
        <v>15</v>
      </c>
      <c r="V191" s="290">
        <v>174</v>
      </c>
      <c r="W191" s="300">
        <f t="shared" si="39"/>
        <v>0</v>
      </c>
      <c r="X191" s="292">
        <f>'SCB2'!F207</f>
        <v>0</v>
      </c>
      <c r="Y191" s="292">
        <f t="shared" si="40"/>
        <v>0</v>
      </c>
      <c r="Z191" s="293">
        <f>'SCB2'!H207</f>
        <v>0</v>
      </c>
    </row>
    <row r="192" spans="1:26" ht="18">
      <c r="A192" s="409">
        <f>'ตารางผ่อนวงเงินที่ 1'!A199</f>
        <v>6.5250000000000002E-2</v>
      </c>
      <c r="B192" s="406">
        <f t="shared" si="32"/>
        <v>5.3630136986301371E-3</v>
      </c>
      <c r="C192" s="197">
        <f t="shared" si="34"/>
        <v>14</v>
      </c>
      <c r="D192" s="290">
        <v>165</v>
      </c>
      <c r="E192" s="300">
        <f>'ตารางผ่อนวงเงินที่ 1'!E199</f>
        <v>545484.76000000082</v>
      </c>
      <c r="F192" s="292">
        <f t="shared" si="35"/>
        <v>2925.44</v>
      </c>
      <c r="G192" s="292">
        <f t="shared" si="36"/>
        <v>3604.56</v>
      </c>
      <c r="H192" s="293">
        <f>'ตารางผ่อนวงเงินที่ 1'!H199</f>
        <v>6530</v>
      </c>
      <c r="J192" s="409">
        <f>GHB!A198</f>
        <v>5.2499999999999998E-2</v>
      </c>
      <c r="K192" s="406">
        <f t="shared" si="33"/>
        <v>4.3150684931506844E-3</v>
      </c>
      <c r="L192" s="197">
        <f t="shared" si="37"/>
        <v>14</v>
      </c>
      <c r="M192" s="290">
        <v>165</v>
      </c>
      <c r="N192" s="300">
        <f>GHB!E198</f>
        <v>0</v>
      </c>
      <c r="O192" s="292">
        <f>GHB!F198</f>
        <v>0</v>
      </c>
      <c r="P192" s="292">
        <f>GHB!G198</f>
        <v>0</v>
      </c>
      <c r="Q192" s="293">
        <f>GHB!H198</f>
        <v>0</v>
      </c>
      <c r="S192" s="409">
        <f>'SCB2'!A208</f>
        <v>6.7699999999999996E-2</v>
      </c>
      <c r="T192" s="406">
        <f t="shared" si="31"/>
        <v>5.5643835616438356E-3</v>
      </c>
      <c r="U192" s="197">
        <f t="shared" si="38"/>
        <v>15</v>
      </c>
      <c r="V192" s="290">
        <v>175</v>
      </c>
      <c r="W192" s="300">
        <f t="shared" si="39"/>
        <v>0</v>
      </c>
      <c r="X192" s="292">
        <f>'SCB2'!F208</f>
        <v>0</v>
      </c>
      <c r="Y192" s="292">
        <f t="shared" si="40"/>
        <v>0</v>
      </c>
      <c r="Z192" s="293">
        <f>'SCB2'!H208</f>
        <v>0</v>
      </c>
    </row>
    <row r="193" spans="1:26" ht="18">
      <c r="A193" s="409">
        <f>'ตารางผ่อนวงเงินที่ 1'!A200</f>
        <v>6.5250000000000002E-2</v>
      </c>
      <c r="B193" s="406">
        <f t="shared" si="32"/>
        <v>5.3630136986301371E-3</v>
      </c>
      <c r="C193" s="197">
        <f t="shared" si="34"/>
        <v>14</v>
      </c>
      <c r="D193" s="290">
        <v>166</v>
      </c>
      <c r="E193" s="300">
        <f>'ตารางผ่อนวงเงินที่ 1'!E200</f>
        <v>541880.20000000077</v>
      </c>
      <c r="F193" s="292">
        <f t="shared" si="35"/>
        <v>2906.11</v>
      </c>
      <c r="G193" s="292">
        <f t="shared" si="36"/>
        <v>3623.89</v>
      </c>
      <c r="H193" s="293">
        <f>'ตารางผ่อนวงเงินที่ 1'!H200</f>
        <v>6530</v>
      </c>
      <c r="J193" s="409">
        <f>GHB!A199</f>
        <v>5.2499999999999998E-2</v>
      </c>
      <c r="K193" s="406">
        <f t="shared" si="33"/>
        <v>4.3150684931506844E-3</v>
      </c>
      <c r="L193" s="197">
        <f t="shared" si="37"/>
        <v>14</v>
      </c>
      <c r="M193" s="290">
        <v>166</v>
      </c>
      <c r="N193" s="300">
        <f>GHB!E199</f>
        <v>0</v>
      </c>
      <c r="O193" s="292">
        <f>GHB!F199</f>
        <v>0</v>
      </c>
      <c r="P193" s="292">
        <f>GHB!G199</f>
        <v>0</v>
      </c>
      <c r="Q193" s="293">
        <f>GHB!H199</f>
        <v>0</v>
      </c>
      <c r="S193" s="409">
        <f>'SCB2'!A209</f>
        <v>6.7699999999999996E-2</v>
      </c>
      <c r="T193" s="406">
        <f t="shared" si="31"/>
        <v>5.5643835616438356E-3</v>
      </c>
      <c r="U193" s="197">
        <f t="shared" si="38"/>
        <v>15</v>
      </c>
      <c r="V193" s="290">
        <v>176</v>
      </c>
      <c r="W193" s="300">
        <f t="shared" si="39"/>
        <v>0</v>
      </c>
      <c r="X193" s="292">
        <f>'SCB2'!F209</f>
        <v>0</v>
      </c>
      <c r="Y193" s="292">
        <f t="shared" si="40"/>
        <v>0</v>
      </c>
      <c r="Z193" s="293">
        <f>'SCB2'!H209</f>
        <v>0</v>
      </c>
    </row>
    <row r="194" spans="1:26" ht="18">
      <c r="A194" s="409">
        <f>'ตารางผ่อนวงเงินที่ 1'!A201</f>
        <v>6.5250000000000002E-2</v>
      </c>
      <c r="B194" s="406">
        <f t="shared" si="32"/>
        <v>5.3630136986301371E-3</v>
      </c>
      <c r="C194" s="197">
        <f t="shared" si="34"/>
        <v>14</v>
      </c>
      <c r="D194" s="290">
        <v>167</v>
      </c>
      <c r="E194" s="300">
        <f>'ตารางผ่อนวงเงินที่ 1'!E201</f>
        <v>538256.31000000075</v>
      </c>
      <c r="F194" s="292">
        <f t="shared" si="35"/>
        <v>2886.68</v>
      </c>
      <c r="G194" s="292">
        <f t="shared" si="36"/>
        <v>3643.32</v>
      </c>
      <c r="H194" s="293">
        <f>'ตารางผ่อนวงเงินที่ 1'!H201</f>
        <v>6530</v>
      </c>
      <c r="J194" s="409">
        <f>GHB!A200</f>
        <v>5.2499999999999998E-2</v>
      </c>
      <c r="K194" s="406">
        <f t="shared" si="33"/>
        <v>4.3150684931506844E-3</v>
      </c>
      <c r="L194" s="197">
        <f t="shared" si="37"/>
        <v>14</v>
      </c>
      <c r="M194" s="290">
        <v>167</v>
      </c>
      <c r="N194" s="300">
        <f>GHB!E200</f>
        <v>0</v>
      </c>
      <c r="O194" s="292">
        <f>GHB!F200</f>
        <v>0</v>
      </c>
      <c r="P194" s="292">
        <f>GHB!G200</f>
        <v>0</v>
      </c>
      <c r="Q194" s="293">
        <f>GHB!H200</f>
        <v>0</v>
      </c>
      <c r="S194" s="409">
        <f>'SCB2'!A210</f>
        <v>6.7699999999999996E-2</v>
      </c>
      <c r="T194" s="406">
        <f t="shared" si="31"/>
        <v>5.5643835616438356E-3</v>
      </c>
      <c r="U194" s="197">
        <f t="shared" si="38"/>
        <v>15</v>
      </c>
      <c r="V194" s="290">
        <v>177</v>
      </c>
      <c r="W194" s="300">
        <f t="shared" si="39"/>
        <v>0</v>
      </c>
      <c r="X194" s="292">
        <f>'SCB2'!F210</f>
        <v>0</v>
      </c>
      <c r="Y194" s="292">
        <f t="shared" si="40"/>
        <v>0</v>
      </c>
      <c r="Z194" s="293">
        <f>'SCB2'!H210</f>
        <v>0</v>
      </c>
    </row>
    <row r="195" spans="1:26" ht="18">
      <c r="A195" s="409">
        <f>'ตารางผ่อนวงเงินที่ 1'!A202</f>
        <v>6.5250000000000002E-2</v>
      </c>
      <c r="B195" s="406">
        <f t="shared" si="32"/>
        <v>5.3630136986301371E-3</v>
      </c>
      <c r="C195" s="197">
        <f t="shared" si="34"/>
        <v>14</v>
      </c>
      <c r="D195" s="290">
        <v>168</v>
      </c>
      <c r="E195" s="300">
        <f>'ตารางผ่อนวงเงินที่ 1'!E202</f>
        <v>534612.99000000081</v>
      </c>
      <c r="F195" s="292">
        <f t="shared" si="35"/>
        <v>2867.14</v>
      </c>
      <c r="G195" s="292">
        <f t="shared" si="36"/>
        <v>3662.86</v>
      </c>
      <c r="H195" s="293">
        <f>'ตารางผ่อนวงเงินที่ 1'!H202</f>
        <v>6530</v>
      </c>
      <c r="J195" s="409">
        <f>GHB!A201</f>
        <v>5.2499999999999998E-2</v>
      </c>
      <c r="K195" s="406">
        <f t="shared" si="33"/>
        <v>4.3150684931506844E-3</v>
      </c>
      <c r="L195" s="197">
        <f t="shared" si="37"/>
        <v>14</v>
      </c>
      <c r="M195" s="290">
        <v>168</v>
      </c>
      <c r="N195" s="300">
        <f>GHB!E201</f>
        <v>0</v>
      </c>
      <c r="O195" s="292">
        <f>GHB!F201</f>
        <v>0</v>
      </c>
      <c r="P195" s="292">
        <f>GHB!G201</f>
        <v>0</v>
      </c>
      <c r="Q195" s="293">
        <f>GHB!H201</f>
        <v>0</v>
      </c>
      <c r="S195" s="409">
        <f>'SCB2'!A211</f>
        <v>6.7699999999999996E-2</v>
      </c>
      <c r="T195" s="406">
        <f t="shared" si="31"/>
        <v>5.5643835616438356E-3</v>
      </c>
      <c r="U195" s="197">
        <f t="shared" si="38"/>
        <v>15</v>
      </c>
      <c r="V195" s="290">
        <v>178</v>
      </c>
      <c r="W195" s="300">
        <f t="shared" si="39"/>
        <v>0</v>
      </c>
      <c r="X195" s="292">
        <f>'SCB2'!F211</f>
        <v>0</v>
      </c>
      <c r="Y195" s="292">
        <f t="shared" si="40"/>
        <v>0</v>
      </c>
      <c r="Z195" s="293">
        <f>'SCB2'!H211</f>
        <v>0</v>
      </c>
    </row>
    <row r="196" spans="1:26" ht="18">
      <c r="A196" s="409">
        <f>'ตารางผ่อนวงเงินที่ 1'!A203</f>
        <v>6.5250000000000002E-2</v>
      </c>
      <c r="B196" s="406">
        <f t="shared" si="32"/>
        <v>5.3630136986301371E-3</v>
      </c>
      <c r="C196" s="197">
        <f t="shared" si="34"/>
        <v>15</v>
      </c>
      <c r="D196" s="290">
        <v>169</v>
      </c>
      <c r="E196" s="300">
        <f>'ตารางผ่อนวงเงินที่ 1'!E203</f>
        <v>530950.13000000082</v>
      </c>
      <c r="F196" s="292">
        <f t="shared" si="35"/>
        <v>2847.49</v>
      </c>
      <c r="G196" s="292">
        <f t="shared" si="36"/>
        <v>3682.51</v>
      </c>
      <c r="H196" s="293">
        <f>'ตารางผ่อนวงเงินที่ 1'!H203</f>
        <v>6530</v>
      </c>
      <c r="J196" s="409">
        <f>GHB!A202</f>
        <v>5.2499999999999998E-2</v>
      </c>
      <c r="K196" s="406">
        <f t="shared" si="33"/>
        <v>4.3150684931506844E-3</v>
      </c>
      <c r="L196" s="197">
        <f t="shared" si="37"/>
        <v>15</v>
      </c>
      <c r="M196" s="290">
        <v>169</v>
      </c>
      <c r="N196" s="300">
        <f>GHB!E202</f>
        <v>0</v>
      </c>
      <c r="O196" s="292">
        <f>GHB!F202</f>
        <v>0</v>
      </c>
      <c r="P196" s="292">
        <f>GHB!G202</f>
        <v>0</v>
      </c>
      <c r="Q196" s="293">
        <f>GHB!H202</f>
        <v>0</v>
      </c>
      <c r="S196" s="409">
        <f>'SCB2'!A212</f>
        <v>6.7699999999999996E-2</v>
      </c>
      <c r="T196" s="406">
        <f t="shared" si="31"/>
        <v>5.5643835616438356E-3</v>
      </c>
      <c r="U196" s="197">
        <f t="shared" si="38"/>
        <v>15</v>
      </c>
      <c r="V196" s="290">
        <v>179</v>
      </c>
      <c r="W196" s="300">
        <f t="shared" si="39"/>
        <v>0</v>
      </c>
      <c r="X196" s="292">
        <f>'SCB2'!F212</f>
        <v>0</v>
      </c>
      <c r="Y196" s="292">
        <f t="shared" si="40"/>
        <v>0</v>
      </c>
      <c r="Z196" s="293">
        <f>'SCB2'!H212</f>
        <v>0</v>
      </c>
    </row>
    <row r="197" spans="1:26" ht="18">
      <c r="A197" s="409">
        <f>'ตารางผ่อนวงเงินที่ 1'!A204</f>
        <v>6.5250000000000002E-2</v>
      </c>
      <c r="B197" s="406">
        <f t="shared" si="32"/>
        <v>5.3630136986301371E-3</v>
      </c>
      <c r="C197" s="197">
        <f t="shared" si="34"/>
        <v>15</v>
      </c>
      <c r="D197" s="290">
        <v>170</v>
      </c>
      <c r="E197" s="300">
        <f>'ตารางผ่อนวงเงินที่ 1'!E204</f>
        <v>527267.62000000081</v>
      </c>
      <c r="F197" s="292">
        <f t="shared" si="35"/>
        <v>2827.74</v>
      </c>
      <c r="G197" s="292">
        <f t="shared" si="36"/>
        <v>3702.26</v>
      </c>
      <c r="H197" s="293">
        <f>'ตารางผ่อนวงเงินที่ 1'!H204</f>
        <v>6530</v>
      </c>
      <c r="J197" s="409">
        <f>GHB!A203</f>
        <v>5.2499999999999998E-2</v>
      </c>
      <c r="K197" s="406">
        <f t="shared" si="33"/>
        <v>4.3150684931506844E-3</v>
      </c>
      <c r="L197" s="197">
        <f t="shared" si="37"/>
        <v>15</v>
      </c>
      <c r="M197" s="290">
        <v>170</v>
      </c>
      <c r="N197" s="300">
        <f>GHB!E203</f>
        <v>0</v>
      </c>
      <c r="O197" s="292">
        <f>GHB!F203</f>
        <v>0</v>
      </c>
      <c r="P197" s="292">
        <f>GHB!G203</f>
        <v>0</v>
      </c>
      <c r="Q197" s="293">
        <f>GHB!H203</f>
        <v>0</v>
      </c>
      <c r="S197" s="409">
        <f>'SCB2'!A213</f>
        <v>6.7699999999999996E-2</v>
      </c>
      <c r="T197" s="406">
        <f t="shared" si="31"/>
        <v>5.5643835616438356E-3</v>
      </c>
      <c r="U197" s="197">
        <f t="shared" si="38"/>
        <v>15</v>
      </c>
      <c r="V197" s="290">
        <v>180</v>
      </c>
      <c r="W197" s="300">
        <f t="shared" si="39"/>
        <v>0</v>
      </c>
      <c r="X197" s="292">
        <f>'SCB2'!F213</f>
        <v>0</v>
      </c>
      <c r="Y197" s="292">
        <f t="shared" si="40"/>
        <v>0</v>
      </c>
      <c r="Z197" s="293">
        <f>'SCB2'!H213</f>
        <v>0</v>
      </c>
    </row>
    <row r="198" spans="1:26" ht="18">
      <c r="A198" s="409">
        <f>'ตารางผ่อนวงเงินที่ 1'!A205</f>
        <v>6.5250000000000002E-2</v>
      </c>
      <c r="B198" s="406">
        <f t="shared" si="32"/>
        <v>5.3630136986301371E-3</v>
      </c>
      <c r="C198" s="197">
        <f t="shared" si="34"/>
        <v>15</v>
      </c>
      <c r="D198" s="290">
        <v>171</v>
      </c>
      <c r="E198" s="300">
        <f>'ตารางผ่อนวงเงินที่ 1'!E205</f>
        <v>523565.3600000008</v>
      </c>
      <c r="F198" s="292">
        <f t="shared" si="35"/>
        <v>2807.89</v>
      </c>
      <c r="G198" s="292">
        <f t="shared" si="36"/>
        <v>3722.11</v>
      </c>
      <c r="H198" s="293">
        <f>'ตารางผ่อนวงเงินที่ 1'!H205</f>
        <v>6530</v>
      </c>
      <c r="J198" s="409">
        <f>GHB!A204</f>
        <v>5.2499999999999998E-2</v>
      </c>
      <c r="K198" s="406">
        <f t="shared" si="33"/>
        <v>4.3150684931506844E-3</v>
      </c>
      <c r="L198" s="197">
        <f t="shared" si="37"/>
        <v>15</v>
      </c>
      <c r="M198" s="290">
        <v>171</v>
      </c>
      <c r="N198" s="300">
        <f>GHB!E204</f>
        <v>0</v>
      </c>
      <c r="O198" s="292">
        <f>GHB!F204</f>
        <v>0</v>
      </c>
      <c r="P198" s="292">
        <f>GHB!G204</f>
        <v>0</v>
      </c>
      <c r="Q198" s="293">
        <f>GHB!H204</f>
        <v>0</v>
      </c>
      <c r="S198" s="409">
        <f>'SCB2'!A214</f>
        <v>6.7699999999999996E-2</v>
      </c>
      <c r="T198" s="406">
        <f t="shared" si="31"/>
        <v>5.5643835616438356E-3</v>
      </c>
      <c r="U198" s="197">
        <f t="shared" si="38"/>
        <v>16</v>
      </c>
      <c r="V198" s="290">
        <v>181</v>
      </c>
      <c r="W198" s="300">
        <f t="shared" si="39"/>
        <v>0</v>
      </c>
      <c r="X198" s="292">
        <f>'SCB2'!F214</f>
        <v>0</v>
      </c>
      <c r="Y198" s="292">
        <f t="shared" si="40"/>
        <v>0</v>
      </c>
      <c r="Z198" s="293">
        <f>'SCB2'!H214</f>
        <v>0</v>
      </c>
    </row>
    <row r="199" spans="1:26" ht="18">
      <c r="A199" s="409">
        <f>'ตารางผ่อนวงเงินที่ 1'!A206</f>
        <v>6.5250000000000002E-2</v>
      </c>
      <c r="B199" s="406">
        <f t="shared" si="32"/>
        <v>5.3630136986301371E-3</v>
      </c>
      <c r="C199" s="197">
        <f t="shared" si="34"/>
        <v>15</v>
      </c>
      <c r="D199" s="290">
        <v>172</v>
      </c>
      <c r="E199" s="300">
        <f>'ตารางผ่อนวงเงินที่ 1'!E206</f>
        <v>519843.25000000081</v>
      </c>
      <c r="F199" s="292">
        <f t="shared" si="35"/>
        <v>2787.93</v>
      </c>
      <c r="G199" s="292">
        <f t="shared" si="36"/>
        <v>3742.07</v>
      </c>
      <c r="H199" s="293">
        <f>'ตารางผ่อนวงเงินที่ 1'!H206</f>
        <v>6530</v>
      </c>
      <c r="J199" s="409">
        <f>GHB!A205</f>
        <v>5.2499999999999998E-2</v>
      </c>
      <c r="K199" s="406">
        <f t="shared" si="33"/>
        <v>4.3150684931506844E-3</v>
      </c>
      <c r="L199" s="197">
        <f t="shared" si="37"/>
        <v>15</v>
      </c>
      <c r="M199" s="290">
        <v>172</v>
      </c>
      <c r="N199" s="300">
        <f>GHB!E205</f>
        <v>0</v>
      </c>
      <c r="O199" s="292">
        <f>GHB!F205</f>
        <v>0</v>
      </c>
      <c r="P199" s="292">
        <f>GHB!G205</f>
        <v>0</v>
      </c>
      <c r="Q199" s="293">
        <f>GHB!H205</f>
        <v>0</v>
      </c>
      <c r="S199" s="409">
        <f>'SCB2'!A215</f>
        <v>6.7699999999999996E-2</v>
      </c>
      <c r="T199" s="406">
        <f t="shared" si="31"/>
        <v>5.5643835616438356E-3</v>
      </c>
      <c r="U199" s="197">
        <f t="shared" si="38"/>
        <v>16</v>
      </c>
      <c r="V199" s="290">
        <v>182</v>
      </c>
      <c r="W199" s="300">
        <f t="shared" si="39"/>
        <v>0</v>
      </c>
      <c r="X199" s="292">
        <f>'SCB2'!F215</f>
        <v>0</v>
      </c>
      <c r="Y199" s="292">
        <f t="shared" si="40"/>
        <v>0</v>
      </c>
      <c r="Z199" s="293">
        <f>'SCB2'!H215</f>
        <v>0</v>
      </c>
    </row>
    <row r="200" spans="1:26" ht="18">
      <c r="A200" s="409">
        <f>'ตารางผ่อนวงเงินที่ 1'!A207</f>
        <v>6.5250000000000002E-2</v>
      </c>
      <c r="B200" s="406">
        <f t="shared" si="32"/>
        <v>5.3630136986301371E-3</v>
      </c>
      <c r="C200" s="197">
        <f t="shared" si="34"/>
        <v>15</v>
      </c>
      <c r="D200" s="290">
        <v>173</v>
      </c>
      <c r="E200" s="300">
        <f>'ตารางผ่อนวงเงินที่ 1'!E207</f>
        <v>516101.18000000081</v>
      </c>
      <c r="F200" s="292">
        <f t="shared" si="35"/>
        <v>2767.86</v>
      </c>
      <c r="G200" s="292">
        <f t="shared" si="36"/>
        <v>3762.14</v>
      </c>
      <c r="H200" s="293">
        <f>'ตารางผ่อนวงเงินที่ 1'!H207</f>
        <v>6530</v>
      </c>
      <c r="J200" s="409">
        <f>GHB!A206</f>
        <v>5.2499999999999998E-2</v>
      </c>
      <c r="K200" s="406">
        <f t="shared" si="33"/>
        <v>4.3150684931506844E-3</v>
      </c>
      <c r="L200" s="197">
        <f t="shared" si="37"/>
        <v>15</v>
      </c>
      <c r="M200" s="290">
        <v>173</v>
      </c>
      <c r="N200" s="300">
        <f>GHB!E206</f>
        <v>0</v>
      </c>
      <c r="O200" s="292">
        <f>GHB!F206</f>
        <v>0</v>
      </c>
      <c r="P200" s="292">
        <f>GHB!G206</f>
        <v>0</v>
      </c>
      <c r="Q200" s="293">
        <f>GHB!H206</f>
        <v>0</v>
      </c>
      <c r="S200" s="409">
        <f>'SCB2'!A216</f>
        <v>6.7699999999999996E-2</v>
      </c>
      <c r="T200" s="406">
        <f t="shared" si="31"/>
        <v>5.5643835616438356E-3</v>
      </c>
      <c r="U200" s="197">
        <f t="shared" si="38"/>
        <v>16</v>
      </c>
      <c r="V200" s="290">
        <v>183</v>
      </c>
      <c r="W200" s="300">
        <f t="shared" si="39"/>
        <v>0</v>
      </c>
      <c r="X200" s="292">
        <f>'SCB2'!F216</f>
        <v>0</v>
      </c>
      <c r="Y200" s="292">
        <f t="shared" si="40"/>
        <v>0</v>
      </c>
      <c r="Z200" s="293">
        <f>'SCB2'!H216</f>
        <v>0</v>
      </c>
    </row>
    <row r="201" spans="1:26" ht="18">
      <c r="A201" s="409">
        <f>'ตารางผ่อนวงเงินที่ 1'!A208</f>
        <v>6.5250000000000002E-2</v>
      </c>
      <c r="B201" s="406">
        <f t="shared" si="32"/>
        <v>5.3630136986301371E-3</v>
      </c>
      <c r="C201" s="197">
        <f t="shared" si="34"/>
        <v>15</v>
      </c>
      <c r="D201" s="290">
        <v>174</v>
      </c>
      <c r="E201" s="300">
        <f>'ตารางผ่อนวงเงินที่ 1'!E208</f>
        <v>512339.04000000079</v>
      </c>
      <c r="F201" s="292">
        <f t="shared" si="35"/>
        <v>2747.68</v>
      </c>
      <c r="G201" s="292">
        <f t="shared" si="36"/>
        <v>3782.32</v>
      </c>
      <c r="H201" s="293">
        <f>'ตารางผ่อนวงเงินที่ 1'!H208</f>
        <v>6530</v>
      </c>
      <c r="J201" s="409">
        <f>GHB!A207</f>
        <v>5.2499999999999998E-2</v>
      </c>
      <c r="K201" s="406">
        <f t="shared" si="33"/>
        <v>4.3150684931506844E-3</v>
      </c>
      <c r="L201" s="197">
        <f t="shared" si="37"/>
        <v>15</v>
      </c>
      <c r="M201" s="290">
        <v>174</v>
      </c>
      <c r="N201" s="300">
        <f>GHB!E207</f>
        <v>0</v>
      </c>
      <c r="O201" s="292">
        <f>GHB!F207</f>
        <v>0</v>
      </c>
      <c r="P201" s="292">
        <f>GHB!G207</f>
        <v>0</v>
      </c>
      <c r="Q201" s="293">
        <f>GHB!H207</f>
        <v>0</v>
      </c>
      <c r="S201" s="409">
        <f>'SCB2'!A217</f>
        <v>6.7699999999999996E-2</v>
      </c>
      <c r="T201" s="406">
        <f t="shared" si="31"/>
        <v>5.5643835616438356E-3</v>
      </c>
      <c r="U201" s="197">
        <f t="shared" si="38"/>
        <v>16</v>
      </c>
      <c r="V201" s="290">
        <v>184</v>
      </c>
      <c r="W201" s="300">
        <f t="shared" si="39"/>
        <v>0</v>
      </c>
      <c r="X201" s="292">
        <f>'SCB2'!F217</f>
        <v>0</v>
      </c>
      <c r="Y201" s="292">
        <f t="shared" si="40"/>
        <v>0</v>
      </c>
      <c r="Z201" s="293">
        <f>'SCB2'!H217</f>
        <v>0</v>
      </c>
    </row>
    <row r="202" spans="1:26" ht="18">
      <c r="A202" s="409">
        <f>'ตารางผ่อนวงเงินที่ 1'!A209</f>
        <v>6.5250000000000002E-2</v>
      </c>
      <c r="B202" s="406">
        <f t="shared" si="32"/>
        <v>5.3630136986301371E-3</v>
      </c>
      <c r="C202" s="197">
        <f t="shared" si="34"/>
        <v>15</v>
      </c>
      <c r="D202" s="290">
        <v>175</v>
      </c>
      <c r="E202" s="300">
        <f>'ตารางผ่อนวงเงินที่ 1'!E209</f>
        <v>508556.72000000079</v>
      </c>
      <c r="F202" s="292">
        <f t="shared" si="35"/>
        <v>2727.4</v>
      </c>
      <c r="G202" s="292">
        <f t="shared" si="36"/>
        <v>3802.6</v>
      </c>
      <c r="H202" s="293">
        <f>'ตารางผ่อนวงเงินที่ 1'!H209</f>
        <v>6530</v>
      </c>
      <c r="J202" s="409">
        <f>GHB!A208</f>
        <v>5.2499999999999998E-2</v>
      </c>
      <c r="K202" s="406">
        <f t="shared" si="33"/>
        <v>4.3150684931506844E-3</v>
      </c>
      <c r="L202" s="197">
        <f t="shared" si="37"/>
        <v>15</v>
      </c>
      <c r="M202" s="290">
        <v>175</v>
      </c>
      <c r="N202" s="300">
        <f>GHB!E208</f>
        <v>0</v>
      </c>
      <c r="O202" s="292">
        <f>GHB!F208</f>
        <v>0</v>
      </c>
      <c r="P202" s="292">
        <f>GHB!G208</f>
        <v>0</v>
      </c>
      <c r="Q202" s="293">
        <f>GHB!H208</f>
        <v>0</v>
      </c>
      <c r="S202" s="409">
        <f>'SCB2'!A218</f>
        <v>6.7699999999999996E-2</v>
      </c>
      <c r="T202" s="406">
        <f t="shared" si="31"/>
        <v>5.5643835616438356E-3</v>
      </c>
      <c r="U202" s="197">
        <f t="shared" si="38"/>
        <v>16</v>
      </c>
      <c r="V202" s="290">
        <v>185</v>
      </c>
      <c r="W202" s="300">
        <f t="shared" si="39"/>
        <v>0</v>
      </c>
      <c r="X202" s="292">
        <f>'SCB2'!F218</f>
        <v>0</v>
      </c>
      <c r="Y202" s="292">
        <f t="shared" si="40"/>
        <v>0</v>
      </c>
      <c r="Z202" s="293">
        <f>'SCB2'!H218</f>
        <v>0</v>
      </c>
    </row>
    <row r="203" spans="1:26" ht="18">
      <c r="A203" s="409">
        <f>'ตารางผ่อนวงเงินที่ 1'!A210</f>
        <v>6.5250000000000002E-2</v>
      </c>
      <c r="B203" s="406">
        <f t="shared" si="32"/>
        <v>5.3630136986301371E-3</v>
      </c>
      <c r="C203" s="197">
        <f t="shared" si="34"/>
        <v>15</v>
      </c>
      <c r="D203" s="290">
        <v>176</v>
      </c>
      <c r="E203" s="300">
        <f>'ตารางผ่อนวงเงินที่ 1'!E210</f>
        <v>504754.12000000081</v>
      </c>
      <c r="F203" s="292">
        <f t="shared" si="35"/>
        <v>2707</v>
      </c>
      <c r="G203" s="292">
        <f t="shared" si="36"/>
        <v>3823</v>
      </c>
      <c r="H203" s="293">
        <f>'ตารางผ่อนวงเงินที่ 1'!H210</f>
        <v>6530</v>
      </c>
      <c r="J203" s="409">
        <f>GHB!A209</f>
        <v>5.2499999999999998E-2</v>
      </c>
      <c r="K203" s="406">
        <f t="shared" si="33"/>
        <v>4.3150684931506844E-3</v>
      </c>
      <c r="L203" s="197">
        <f t="shared" si="37"/>
        <v>15</v>
      </c>
      <c r="M203" s="290">
        <v>176</v>
      </c>
      <c r="N203" s="300">
        <f>GHB!E209</f>
        <v>0</v>
      </c>
      <c r="O203" s="292">
        <f>GHB!F209</f>
        <v>0</v>
      </c>
      <c r="P203" s="292">
        <f>GHB!G209</f>
        <v>0</v>
      </c>
      <c r="Q203" s="293">
        <f>GHB!H209</f>
        <v>0</v>
      </c>
      <c r="S203" s="409">
        <f>'SCB2'!A219</f>
        <v>6.7699999999999996E-2</v>
      </c>
      <c r="T203" s="406">
        <f t="shared" si="31"/>
        <v>5.5643835616438356E-3</v>
      </c>
      <c r="U203" s="197">
        <f t="shared" si="38"/>
        <v>16</v>
      </c>
      <c r="V203" s="290">
        <v>186</v>
      </c>
      <c r="W203" s="300">
        <f t="shared" si="39"/>
        <v>0</v>
      </c>
      <c r="X203" s="292">
        <f>'SCB2'!F219</f>
        <v>0</v>
      </c>
      <c r="Y203" s="292">
        <f t="shared" si="40"/>
        <v>0</v>
      </c>
      <c r="Z203" s="293">
        <f>'SCB2'!H219</f>
        <v>0</v>
      </c>
    </row>
    <row r="204" spans="1:26" ht="18">
      <c r="A204" s="409">
        <f>'ตารางผ่อนวงเงินที่ 1'!A211</f>
        <v>6.5250000000000002E-2</v>
      </c>
      <c r="B204" s="406">
        <f t="shared" si="32"/>
        <v>5.3630136986301371E-3</v>
      </c>
      <c r="C204" s="197">
        <f t="shared" si="34"/>
        <v>15</v>
      </c>
      <c r="D204" s="290">
        <v>177</v>
      </c>
      <c r="E204" s="300">
        <f>'ตารางผ่อนวงเงินที่ 1'!E211</f>
        <v>500931.12000000081</v>
      </c>
      <c r="F204" s="292">
        <f t="shared" si="35"/>
        <v>2686.5</v>
      </c>
      <c r="G204" s="292">
        <f t="shared" si="36"/>
        <v>3843.5</v>
      </c>
      <c r="H204" s="293">
        <f>'ตารางผ่อนวงเงินที่ 1'!H211</f>
        <v>6530</v>
      </c>
      <c r="J204" s="409">
        <f>GHB!A210</f>
        <v>5.2499999999999998E-2</v>
      </c>
      <c r="K204" s="406">
        <f t="shared" si="33"/>
        <v>4.3150684931506844E-3</v>
      </c>
      <c r="L204" s="197">
        <f t="shared" si="37"/>
        <v>15</v>
      </c>
      <c r="M204" s="290">
        <v>177</v>
      </c>
      <c r="N204" s="300">
        <f>GHB!E210</f>
        <v>0</v>
      </c>
      <c r="O204" s="292">
        <f>GHB!F210</f>
        <v>0</v>
      </c>
      <c r="P204" s="292">
        <f>GHB!G210</f>
        <v>0</v>
      </c>
      <c r="Q204" s="293">
        <f>GHB!H210</f>
        <v>0</v>
      </c>
      <c r="S204" s="409">
        <f>'SCB2'!A220</f>
        <v>6.7699999999999996E-2</v>
      </c>
      <c r="T204" s="406">
        <f t="shared" si="31"/>
        <v>5.5643835616438356E-3</v>
      </c>
      <c r="U204" s="197">
        <f t="shared" si="38"/>
        <v>16</v>
      </c>
      <c r="V204" s="290">
        <v>187</v>
      </c>
      <c r="W204" s="300">
        <f t="shared" si="39"/>
        <v>0</v>
      </c>
      <c r="X204" s="292">
        <f>'SCB2'!F220</f>
        <v>0</v>
      </c>
      <c r="Y204" s="292">
        <f t="shared" si="40"/>
        <v>0</v>
      </c>
      <c r="Z204" s="293">
        <f>'SCB2'!H220</f>
        <v>0</v>
      </c>
    </row>
    <row r="205" spans="1:26" ht="18">
      <c r="A205" s="409">
        <f>'ตารางผ่อนวงเงินที่ 1'!A212</f>
        <v>6.5250000000000002E-2</v>
      </c>
      <c r="B205" s="406">
        <f t="shared" si="32"/>
        <v>5.3630136986301371E-3</v>
      </c>
      <c r="C205" s="197">
        <f t="shared" si="34"/>
        <v>15</v>
      </c>
      <c r="D205" s="290">
        <v>178</v>
      </c>
      <c r="E205" s="300">
        <f>'ตารางผ่อนวงเงินที่ 1'!E212</f>
        <v>497087.62000000081</v>
      </c>
      <c r="F205" s="292">
        <f t="shared" si="35"/>
        <v>2665.89</v>
      </c>
      <c r="G205" s="292">
        <f t="shared" si="36"/>
        <v>3864.11</v>
      </c>
      <c r="H205" s="293">
        <f>'ตารางผ่อนวงเงินที่ 1'!H212</f>
        <v>6530</v>
      </c>
      <c r="J205" s="409">
        <f>GHB!A211</f>
        <v>5.2499999999999998E-2</v>
      </c>
      <c r="K205" s="406">
        <f t="shared" si="33"/>
        <v>4.3150684931506844E-3</v>
      </c>
      <c r="L205" s="197">
        <f t="shared" si="37"/>
        <v>15</v>
      </c>
      <c r="M205" s="290">
        <v>178</v>
      </c>
      <c r="N205" s="300">
        <f>GHB!E211</f>
        <v>0</v>
      </c>
      <c r="O205" s="292">
        <f>GHB!F211</f>
        <v>0</v>
      </c>
      <c r="P205" s="292">
        <f>GHB!G211</f>
        <v>0</v>
      </c>
      <c r="Q205" s="293">
        <f>GHB!H211</f>
        <v>0</v>
      </c>
      <c r="S205" s="409">
        <f>'SCB2'!A221</f>
        <v>6.7699999999999996E-2</v>
      </c>
      <c r="T205" s="406">
        <f t="shared" si="31"/>
        <v>5.5643835616438356E-3</v>
      </c>
      <c r="U205" s="197">
        <f t="shared" si="38"/>
        <v>16</v>
      </c>
      <c r="V205" s="290">
        <v>188</v>
      </c>
      <c r="W205" s="300">
        <f t="shared" si="39"/>
        <v>0</v>
      </c>
      <c r="X205" s="292">
        <f>'SCB2'!F221</f>
        <v>0</v>
      </c>
      <c r="Y205" s="292">
        <f t="shared" si="40"/>
        <v>0</v>
      </c>
      <c r="Z205" s="293">
        <f>'SCB2'!H221</f>
        <v>0</v>
      </c>
    </row>
    <row r="206" spans="1:26" ht="18">
      <c r="A206" s="409">
        <f>'ตารางผ่อนวงเงินที่ 1'!A213</f>
        <v>6.5250000000000002E-2</v>
      </c>
      <c r="B206" s="406">
        <f t="shared" si="32"/>
        <v>5.3630136986301371E-3</v>
      </c>
      <c r="C206" s="197">
        <f t="shared" si="34"/>
        <v>15</v>
      </c>
      <c r="D206" s="290">
        <v>179</v>
      </c>
      <c r="E206" s="300">
        <f>'ตารางผ่อนวงเงินที่ 1'!E213</f>
        <v>493223.51000000082</v>
      </c>
      <c r="F206" s="292">
        <f t="shared" si="35"/>
        <v>2645.16</v>
      </c>
      <c r="G206" s="292">
        <f t="shared" si="36"/>
        <v>3884.84</v>
      </c>
      <c r="H206" s="293">
        <f>'ตารางผ่อนวงเงินที่ 1'!H213</f>
        <v>6530</v>
      </c>
      <c r="J206" s="409">
        <f>GHB!A212</f>
        <v>5.2499999999999998E-2</v>
      </c>
      <c r="K206" s="406">
        <f t="shared" si="33"/>
        <v>4.3150684931506844E-3</v>
      </c>
      <c r="L206" s="197">
        <f t="shared" si="37"/>
        <v>15</v>
      </c>
      <c r="M206" s="290">
        <v>179</v>
      </c>
      <c r="N206" s="300">
        <f>GHB!E212</f>
        <v>0</v>
      </c>
      <c r="O206" s="292">
        <f>GHB!F212</f>
        <v>0</v>
      </c>
      <c r="P206" s="292">
        <f>GHB!G212</f>
        <v>0</v>
      </c>
      <c r="Q206" s="293">
        <f>GHB!H212</f>
        <v>0</v>
      </c>
      <c r="S206" s="409">
        <f>'SCB2'!A222</f>
        <v>6.7699999999999996E-2</v>
      </c>
      <c r="T206" s="406">
        <f t="shared" si="31"/>
        <v>5.5643835616438356E-3</v>
      </c>
      <c r="U206" s="197">
        <f t="shared" si="38"/>
        <v>16</v>
      </c>
      <c r="V206" s="290">
        <v>189</v>
      </c>
      <c r="W206" s="300">
        <f t="shared" si="39"/>
        <v>0</v>
      </c>
      <c r="X206" s="292">
        <f>'SCB2'!F222</f>
        <v>0</v>
      </c>
      <c r="Y206" s="292">
        <f t="shared" si="40"/>
        <v>0</v>
      </c>
      <c r="Z206" s="293">
        <f>'SCB2'!H222</f>
        <v>0</v>
      </c>
    </row>
    <row r="207" spans="1:26" ht="18">
      <c r="A207" s="409">
        <f>'ตารางผ่อนวงเงินที่ 1'!A214</f>
        <v>6.5250000000000002E-2</v>
      </c>
      <c r="B207" s="406">
        <f t="shared" si="32"/>
        <v>5.3630136986301371E-3</v>
      </c>
      <c r="C207" s="197">
        <f t="shared" si="34"/>
        <v>15</v>
      </c>
      <c r="D207" s="290">
        <v>180</v>
      </c>
      <c r="E207" s="300">
        <f>'ตารางผ่อนวงเงินที่ 1'!E214</f>
        <v>489338.6700000008</v>
      </c>
      <c r="F207" s="292">
        <f t="shared" si="35"/>
        <v>2624.33</v>
      </c>
      <c r="G207" s="292">
        <f t="shared" si="36"/>
        <v>3905.67</v>
      </c>
      <c r="H207" s="293">
        <f>'ตารางผ่อนวงเงินที่ 1'!H214</f>
        <v>6530</v>
      </c>
      <c r="J207" s="409">
        <f>GHB!A213</f>
        <v>5.2499999999999998E-2</v>
      </c>
      <c r="K207" s="406">
        <f t="shared" si="33"/>
        <v>4.3150684931506844E-3</v>
      </c>
      <c r="L207" s="197">
        <f t="shared" si="37"/>
        <v>15</v>
      </c>
      <c r="M207" s="290">
        <v>180</v>
      </c>
      <c r="N207" s="300">
        <f>GHB!E213</f>
        <v>0</v>
      </c>
      <c r="O207" s="292">
        <f>GHB!F213</f>
        <v>0</v>
      </c>
      <c r="P207" s="292">
        <f>GHB!G213</f>
        <v>0</v>
      </c>
      <c r="Q207" s="293">
        <f>GHB!H213</f>
        <v>0</v>
      </c>
      <c r="S207" s="409">
        <f>'SCB2'!A223</f>
        <v>6.7699999999999996E-2</v>
      </c>
      <c r="T207" s="406">
        <f t="shared" si="31"/>
        <v>5.5643835616438356E-3</v>
      </c>
      <c r="U207" s="197">
        <f t="shared" si="38"/>
        <v>16</v>
      </c>
      <c r="V207" s="290">
        <v>190</v>
      </c>
      <c r="W207" s="300">
        <f t="shared" si="39"/>
        <v>0</v>
      </c>
      <c r="X207" s="292">
        <f>'SCB2'!F223</f>
        <v>0</v>
      </c>
      <c r="Y207" s="292">
        <f t="shared" si="40"/>
        <v>0</v>
      </c>
      <c r="Z207" s="293">
        <f>'SCB2'!H223</f>
        <v>0</v>
      </c>
    </row>
    <row r="208" spans="1:26" ht="18">
      <c r="A208" s="409">
        <f>'ตารางผ่อนวงเงินที่ 1'!A215</f>
        <v>6.5250000000000002E-2</v>
      </c>
      <c r="B208" s="406">
        <f t="shared" si="32"/>
        <v>5.3630136986301371E-3</v>
      </c>
      <c r="C208" s="197">
        <f t="shared" si="34"/>
        <v>16</v>
      </c>
      <c r="D208" s="290">
        <v>181</v>
      </c>
      <c r="E208" s="300">
        <f>'ตารางผ่อนวงเงินที่ 1'!E215</f>
        <v>485433.00000000081</v>
      </c>
      <c r="F208" s="292">
        <f t="shared" si="35"/>
        <v>2603.38</v>
      </c>
      <c r="G208" s="292">
        <f t="shared" si="36"/>
        <v>3926.62</v>
      </c>
      <c r="H208" s="293">
        <f>'ตารางผ่อนวงเงินที่ 1'!H215</f>
        <v>6530</v>
      </c>
      <c r="J208" s="409">
        <f>GHB!A214</f>
        <v>5.2499999999999998E-2</v>
      </c>
      <c r="K208" s="406">
        <f t="shared" si="33"/>
        <v>4.3150684931506844E-3</v>
      </c>
      <c r="L208" s="197">
        <f t="shared" si="37"/>
        <v>16</v>
      </c>
      <c r="M208" s="290">
        <v>181</v>
      </c>
      <c r="N208" s="300">
        <f>GHB!E214</f>
        <v>0</v>
      </c>
      <c r="O208" s="292">
        <f>GHB!F214</f>
        <v>0</v>
      </c>
      <c r="P208" s="292">
        <f>GHB!G214</f>
        <v>0</v>
      </c>
      <c r="Q208" s="293">
        <f>GHB!H214</f>
        <v>0</v>
      </c>
      <c r="S208" s="409">
        <f>'SCB2'!A224</f>
        <v>6.7699999999999996E-2</v>
      </c>
      <c r="T208" s="406">
        <f t="shared" ref="T208:T271" si="41">S208/365*30</f>
        <v>5.5643835616438356E-3</v>
      </c>
      <c r="U208" s="197">
        <f t="shared" si="38"/>
        <v>16</v>
      </c>
      <c r="V208" s="290">
        <v>191</v>
      </c>
      <c r="W208" s="300">
        <f t="shared" si="39"/>
        <v>0</v>
      </c>
      <c r="X208" s="292">
        <f>'SCB2'!F224</f>
        <v>0</v>
      </c>
      <c r="Y208" s="292">
        <f t="shared" si="40"/>
        <v>0</v>
      </c>
      <c r="Z208" s="293">
        <f>'SCB2'!H224</f>
        <v>0</v>
      </c>
    </row>
    <row r="209" spans="1:26" ht="18">
      <c r="A209" s="409">
        <f>'ตารางผ่อนวงเงินที่ 1'!A216</f>
        <v>6.5250000000000002E-2</v>
      </c>
      <c r="B209" s="406">
        <f t="shared" si="32"/>
        <v>5.3630136986301371E-3</v>
      </c>
      <c r="C209" s="197">
        <f t="shared" si="34"/>
        <v>16</v>
      </c>
      <c r="D209" s="290">
        <v>182</v>
      </c>
      <c r="E209" s="300">
        <f>'ตารางผ่อนวงเงินที่ 1'!E216</f>
        <v>481506.38000000082</v>
      </c>
      <c r="F209" s="292">
        <f t="shared" si="35"/>
        <v>2582.33</v>
      </c>
      <c r="G209" s="292">
        <f t="shared" si="36"/>
        <v>3947.67</v>
      </c>
      <c r="H209" s="293">
        <f>'ตารางผ่อนวงเงินที่ 1'!H216</f>
        <v>6530</v>
      </c>
      <c r="J209" s="409">
        <f>GHB!A215</f>
        <v>5.2499999999999998E-2</v>
      </c>
      <c r="K209" s="406">
        <f t="shared" si="33"/>
        <v>4.3150684931506844E-3</v>
      </c>
      <c r="L209" s="197">
        <f t="shared" si="37"/>
        <v>16</v>
      </c>
      <c r="M209" s="290">
        <v>182</v>
      </c>
      <c r="N209" s="300">
        <f>GHB!E215</f>
        <v>0</v>
      </c>
      <c r="O209" s="292">
        <f>GHB!F215</f>
        <v>0</v>
      </c>
      <c r="P209" s="292">
        <f>GHB!G215</f>
        <v>0</v>
      </c>
      <c r="Q209" s="293">
        <f>GHB!H215</f>
        <v>0</v>
      </c>
      <c r="S209" s="409">
        <f>'SCB2'!A225</f>
        <v>6.7699999999999996E-2</v>
      </c>
      <c r="T209" s="406">
        <f t="shared" si="41"/>
        <v>5.5643835616438356E-3</v>
      </c>
      <c r="U209" s="197">
        <f t="shared" si="38"/>
        <v>16</v>
      </c>
      <c r="V209" s="290">
        <v>192</v>
      </c>
      <c r="W209" s="300">
        <f t="shared" si="39"/>
        <v>0</v>
      </c>
      <c r="X209" s="292">
        <f>'SCB2'!F225</f>
        <v>0</v>
      </c>
      <c r="Y209" s="292">
        <f t="shared" si="40"/>
        <v>0</v>
      </c>
      <c r="Z209" s="293">
        <f>'SCB2'!H225</f>
        <v>0</v>
      </c>
    </row>
    <row r="210" spans="1:26" ht="18">
      <c r="A210" s="409">
        <f>'ตารางผ่อนวงเงินที่ 1'!A217</f>
        <v>6.5250000000000002E-2</v>
      </c>
      <c r="B210" s="406">
        <f t="shared" si="32"/>
        <v>5.3630136986301371E-3</v>
      </c>
      <c r="C210" s="197">
        <f t="shared" si="34"/>
        <v>16</v>
      </c>
      <c r="D210" s="290">
        <v>183</v>
      </c>
      <c r="E210" s="300">
        <f>'ตารางผ่อนวงเงินที่ 1'!E217</f>
        <v>477558.71000000084</v>
      </c>
      <c r="F210" s="292">
        <f t="shared" si="35"/>
        <v>2561.15</v>
      </c>
      <c r="G210" s="292">
        <f t="shared" si="36"/>
        <v>3968.85</v>
      </c>
      <c r="H210" s="293">
        <f>'ตารางผ่อนวงเงินที่ 1'!H217</f>
        <v>6530</v>
      </c>
      <c r="J210" s="409">
        <f>GHB!A216</f>
        <v>5.2499999999999998E-2</v>
      </c>
      <c r="K210" s="406">
        <f t="shared" si="33"/>
        <v>4.3150684931506844E-3</v>
      </c>
      <c r="L210" s="197">
        <f t="shared" si="37"/>
        <v>16</v>
      </c>
      <c r="M210" s="290">
        <v>183</v>
      </c>
      <c r="N210" s="300">
        <f>GHB!E216</f>
        <v>0</v>
      </c>
      <c r="O210" s="292">
        <f>GHB!F216</f>
        <v>0</v>
      </c>
      <c r="P210" s="292">
        <f>GHB!G216</f>
        <v>0</v>
      </c>
      <c r="Q210" s="293">
        <f>GHB!H216</f>
        <v>0</v>
      </c>
      <c r="S210" s="409">
        <f>'SCB2'!A226</f>
        <v>6.7699999999999996E-2</v>
      </c>
      <c r="T210" s="406">
        <f t="shared" si="41"/>
        <v>5.5643835616438356E-3</v>
      </c>
      <c r="U210" s="197">
        <f t="shared" si="38"/>
        <v>17</v>
      </c>
      <c r="V210" s="290">
        <v>193</v>
      </c>
      <c r="W210" s="300">
        <f t="shared" si="39"/>
        <v>0</v>
      </c>
      <c r="X210" s="292">
        <f>'SCB2'!F226</f>
        <v>0</v>
      </c>
      <c r="Y210" s="292">
        <f t="shared" si="40"/>
        <v>0</v>
      </c>
      <c r="Z210" s="293">
        <f>'SCB2'!H226</f>
        <v>0</v>
      </c>
    </row>
    <row r="211" spans="1:26" ht="18">
      <c r="A211" s="409">
        <f>'ตารางผ่อนวงเงินที่ 1'!A218</f>
        <v>6.5250000000000002E-2</v>
      </c>
      <c r="B211" s="406">
        <f t="shared" si="32"/>
        <v>5.3630136986301371E-3</v>
      </c>
      <c r="C211" s="197">
        <f t="shared" si="34"/>
        <v>16</v>
      </c>
      <c r="D211" s="290">
        <v>184</v>
      </c>
      <c r="E211" s="300">
        <f>'ตารางผ่อนวงเงินที่ 1'!E218</f>
        <v>473589.86000000086</v>
      </c>
      <c r="F211" s="292">
        <f t="shared" si="35"/>
        <v>2539.87</v>
      </c>
      <c r="G211" s="292">
        <f t="shared" si="36"/>
        <v>3990.13</v>
      </c>
      <c r="H211" s="293">
        <f>'ตารางผ่อนวงเงินที่ 1'!H218</f>
        <v>6530</v>
      </c>
      <c r="J211" s="409">
        <f>GHB!A217</f>
        <v>5.2499999999999998E-2</v>
      </c>
      <c r="K211" s="406">
        <f t="shared" si="33"/>
        <v>4.3150684931506844E-3</v>
      </c>
      <c r="L211" s="197">
        <f t="shared" si="37"/>
        <v>16</v>
      </c>
      <c r="M211" s="290">
        <v>184</v>
      </c>
      <c r="N211" s="300">
        <f>GHB!E217</f>
        <v>0</v>
      </c>
      <c r="O211" s="292">
        <f>GHB!F217</f>
        <v>0</v>
      </c>
      <c r="P211" s="292">
        <f>GHB!G217</f>
        <v>0</v>
      </c>
      <c r="Q211" s="293">
        <f>GHB!H217</f>
        <v>0</v>
      </c>
      <c r="S211" s="409">
        <f>'SCB2'!A227</f>
        <v>6.7699999999999996E-2</v>
      </c>
      <c r="T211" s="406">
        <f t="shared" si="41"/>
        <v>5.5643835616438356E-3</v>
      </c>
      <c r="U211" s="197">
        <f t="shared" si="38"/>
        <v>17</v>
      </c>
      <c r="V211" s="290">
        <v>194</v>
      </c>
      <c r="W211" s="300">
        <f t="shared" si="39"/>
        <v>0</v>
      </c>
      <c r="X211" s="292">
        <f>'SCB2'!F227</f>
        <v>0</v>
      </c>
      <c r="Y211" s="292">
        <f t="shared" si="40"/>
        <v>0</v>
      </c>
      <c r="Z211" s="293">
        <f>'SCB2'!H227</f>
        <v>0</v>
      </c>
    </row>
    <row r="212" spans="1:26" ht="18">
      <c r="A212" s="409">
        <f>'ตารางผ่อนวงเงินที่ 1'!A219</f>
        <v>6.5250000000000002E-2</v>
      </c>
      <c r="B212" s="406">
        <f t="shared" si="32"/>
        <v>5.3630136986301371E-3</v>
      </c>
      <c r="C212" s="197">
        <f t="shared" si="34"/>
        <v>16</v>
      </c>
      <c r="D212" s="290">
        <v>185</v>
      </c>
      <c r="E212" s="300">
        <f>'ตารางผ่อนวงเงินที่ 1'!E219</f>
        <v>469599.73000000085</v>
      </c>
      <c r="F212" s="292">
        <f t="shared" si="35"/>
        <v>2518.4699999999998</v>
      </c>
      <c r="G212" s="292">
        <f t="shared" si="36"/>
        <v>4011.53</v>
      </c>
      <c r="H212" s="293">
        <f>'ตารางผ่อนวงเงินที่ 1'!H219</f>
        <v>6530</v>
      </c>
      <c r="J212" s="409">
        <f>GHB!A218</f>
        <v>5.2499999999999998E-2</v>
      </c>
      <c r="K212" s="406">
        <f t="shared" si="33"/>
        <v>4.3150684931506844E-3</v>
      </c>
      <c r="L212" s="197">
        <f t="shared" si="37"/>
        <v>16</v>
      </c>
      <c r="M212" s="290">
        <v>185</v>
      </c>
      <c r="N212" s="300">
        <f>GHB!E218</f>
        <v>0</v>
      </c>
      <c r="O212" s="292">
        <f>GHB!F218</f>
        <v>0</v>
      </c>
      <c r="P212" s="292">
        <f>GHB!G218</f>
        <v>0</v>
      </c>
      <c r="Q212" s="293">
        <f>GHB!H218</f>
        <v>0</v>
      </c>
      <c r="S212" s="409">
        <f>'SCB2'!A228</f>
        <v>6.7699999999999996E-2</v>
      </c>
      <c r="T212" s="406">
        <f t="shared" si="41"/>
        <v>5.5643835616438356E-3</v>
      </c>
      <c r="U212" s="197">
        <f t="shared" si="38"/>
        <v>17</v>
      </c>
      <c r="V212" s="290">
        <v>195</v>
      </c>
      <c r="W212" s="300">
        <f t="shared" si="39"/>
        <v>0</v>
      </c>
      <c r="X212" s="292">
        <f>'SCB2'!F228</f>
        <v>0</v>
      </c>
      <c r="Y212" s="292">
        <f t="shared" si="40"/>
        <v>0</v>
      </c>
      <c r="Z212" s="293">
        <f>'SCB2'!H228</f>
        <v>0</v>
      </c>
    </row>
    <row r="213" spans="1:26" ht="18">
      <c r="A213" s="409">
        <f>'ตารางผ่อนวงเงินที่ 1'!A220</f>
        <v>6.5250000000000002E-2</v>
      </c>
      <c r="B213" s="406">
        <f t="shared" si="32"/>
        <v>5.3630136986301371E-3</v>
      </c>
      <c r="C213" s="197">
        <f t="shared" si="34"/>
        <v>16</v>
      </c>
      <c r="D213" s="290">
        <v>186</v>
      </c>
      <c r="E213" s="300">
        <f>'ตารางผ่อนวงเงินที่ 1'!E220</f>
        <v>465588.20000000083</v>
      </c>
      <c r="F213" s="292">
        <f t="shared" si="35"/>
        <v>2496.96</v>
      </c>
      <c r="G213" s="292">
        <f t="shared" si="36"/>
        <v>4033.04</v>
      </c>
      <c r="H213" s="293">
        <f>'ตารางผ่อนวงเงินที่ 1'!H220</f>
        <v>6530</v>
      </c>
      <c r="J213" s="409">
        <f>GHB!A219</f>
        <v>5.2499999999999998E-2</v>
      </c>
      <c r="K213" s="406">
        <f t="shared" si="33"/>
        <v>4.3150684931506844E-3</v>
      </c>
      <c r="L213" s="197">
        <f t="shared" si="37"/>
        <v>16</v>
      </c>
      <c r="M213" s="290">
        <v>186</v>
      </c>
      <c r="N213" s="300">
        <f>GHB!E219</f>
        <v>0</v>
      </c>
      <c r="O213" s="292">
        <f>GHB!F219</f>
        <v>0</v>
      </c>
      <c r="P213" s="292">
        <f>GHB!G219</f>
        <v>0</v>
      </c>
      <c r="Q213" s="293">
        <f>GHB!H219</f>
        <v>0</v>
      </c>
      <c r="S213" s="409">
        <f>'SCB2'!A229</f>
        <v>6.7699999999999996E-2</v>
      </c>
      <c r="T213" s="406">
        <f t="shared" si="41"/>
        <v>5.5643835616438356E-3</v>
      </c>
      <c r="U213" s="197">
        <f t="shared" si="38"/>
        <v>17</v>
      </c>
      <c r="V213" s="290">
        <v>196</v>
      </c>
      <c r="W213" s="300">
        <f t="shared" si="39"/>
        <v>0</v>
      </c>
      <c r="X213" s="292">
        <f>'SCB2'!F229</f>
        <v>0</v>
      </c>
      <c r="Y213" s="292">
        <f t="shared" si="40"/>
        <v>0</v>
      </c>
      <c r="Z213" s="293">
        <f>'SCB2'!H229</f>
        <v>0</v>
      </c>
    </row>
    <row r="214" spans="1:26" ht="18">
      <c r="A214" s="409">
        <f>'ตารางผ่อนวงเงินที่ 1'!A221</f>
        <v>6.5250000000000002E-2</v>
      </c>
      <c r="B214" s="406">
        <f t="shared" si="32"/>
        <v>5.3630136986301371E-3</v>
      </c>
      <c r="C214" s="197">
        <f t="shared" si="34"/>
        <v>16</v>
      </c>
      <c r="D214" s="290">
        <v>187</v>
      </c>
      <c r="E214" s="300">
        <f>'ตารางผ่อนวงเงินที่ 1'!E221</f>
        <v>461555.16000000085</v>
      </c>
      <c r="F214" s="292">
        <f t="shared" si="35"/>
        <v>2475.33</v>
      </c>
      <c r="G214" s="292">
        <f t="shared" si="36"/>
        <v>4054.67</v>
      </c>
      <c r="H214" s="293">
        <f>'ตารางผ่อนวงเงินที่ 1'!H221</f>
        <v>6530</v>
      </c>
      <c r="J214" s="409">
        <f>GHB!A220</f>
        <v>5.2499999999999998E-2</v>
      </c>
      <c r="K214" s="406">
        <f t="shared" si="33"/>
        <v>4.3150684931506844E-3</v>
      </c>
      <c r="L214" s="197">
        <f t="shared" si="37"/>
        <v>16</v>
      </c>
      <c r="M214" s="290">
        <v>187</v>
      </c>
      <c r="N214" s="300">
        <f>GHB!E220</f>
        <v>0</v>
      </c>
      <c r="O214" s="292">
        <f>GHB!F220</f>
        <v>0</v>
      </c>
      <c r="P214" s="292">
        <f>GHB!G220</f>
        <v>0</v>
      </c>
      <c r="Q214" s="293">
        <f>GHB!H220</f>
        <v>0</v>
      </c>
      <c r="S214" s="409">
        <f>'SCB2'!A230</f>
        <v>6.7699999999999996E-2</v>
      </c>
      <c r="T214" s="406">
        <f t="shared" si="41"/>
        <v>5.5643835616438356E-3</v>
      </c>
      <c r="U214" s="197">
        <f t="shared" si="38"/>
        <v>17</v>
      </c>
      <c r="V214" s="290">
        <v>197</v>
      </c>
      <c r="W214" s="300">
        <f t="shared" si="39"/>
        <v>0</v>
      </c>
      <c r="X214" s="292">
        <f>'SCB2'!F230</f>
        <v>0</v>
      </c>
      <c r="Y214" s="292">
        <f t="shared" si="40"/>
        <v>0</v>
      </c>
      <c r="Z214" s="293">
        <f>'SCB2'!H230</f>
        <v>0</v>
      </c>
    </row>
    <row r="215" spans="1:26" ht="18">
      <c r="A215" s="409">
        <f>'ตารางผ่อนวงเงินที่ 1'!A222</f>
        <v>6.5250000000000002E-2</v>
      </c>
      <c r="B215" s="406">
        <f t="shared" si="32"/>
        <v>5.3630136986301371E-3</v>
      </c>
      <c r="C215" s="197">
        <f t="shared" si="34"/>
        <v>16</v>
      </c>
      <c r="D215" s="290">
        <v>188</v>
      </c>
      <c r="E215" s="300">
        <f>'ตารางผ่อนวงเงินที่ 1'!E222</f>
        <v>457500.49000000086</v>
      </c>
      <c r="F215" s="292">
        <f t="shared" si="35"/>
        <v>2453.58</v>
      </c>
      <c r="G215" s="292">
        <f t="shared" si="36"/>
        <v>4076.42</v>
      </c>
      <c r="H215" s="293">
        <f>'ตารางผ่อนวงเงินที่ 1'!H222</f>
        <v>6530</v>
      </c>
      <c r="J215" s="409">
        <f>GHB!A221</f>
        <v>5.2499999999999998E-2</v>
      </c>
      <c r="K215" s="406">
        <f t="shared" si="33"/>
        <v>4.3150684931506844E-3</v>
      </c>
      <c r="L215" s="197">
        <f t="shared" si="37"/>
        <v>16</v>
      </c>
      <c r="M215" s="290">
        <v>188</v>
      </c>
      <c r="N215" s="300">
        <f>GHB!E221</f>
        <v>0</v>
      </c>
      <c r="O215" s="292">
        <f>GHB!F221</f>
        <v>0</v>
      </c>
      <c r="P215" s="292">
        <f>GHB!G221</f>
        <v>0</v>
      </c>
      <c r="Q215" s="293">
        <f>GHB!H221</f>
        <v>0</v>
      </c>
      <c r="S215" s="409">
        <f>'SCB2'!A231</f>
        <v>6.7699999999999996E-2</v>
      </c>
      <c r="T215" s="406">
        <f t="shared" si="41"/>
        <v>5.5643835616438356E-3</v>
      </c>
      <c r="U215" s="197">
        <f t="shared" si="38"/>
        <v>17</v>
      </c>
      <c r="V215" s="290">
        <v>198</v>
      </c>
      <c r="W215" s="300">
        <f t="shared" si="39"/>
        <v>0</v>
      </c>
      <c r="X215" s="292">
        <f>'SCB2'!F231</f>
        <v>0</v>
      </c>
      <c r="Y215" s="292">
        <f t="shared" si="40"/>
        <v>0</v>
      </c>
      <c r="Z215" s="293">
        <f>'SCB2'!H231</f>
        <v>0</v>
      </c>
    </row>
    <row r="216" spans="1:26" ht="18">
      <c r="A216" s="409">
        <f>'ตารางผ่อนวงเงินที่ 1'!A223</f>
        <v>6.5250000000000002E-2</v>
      </c>
      <c r="B216" s="406">
        <f t="shared" si="32"/>
        <v>5.3630136986301371E-3</v>
      </c>
      <c r="C216" s="197">
        <f t="shared" si="34"/>
        <v>16</v>
      </c>
      <c r="D216" s="290">
        <v>189</v>
      </c>
      <c r="E216" s="300">
        <f>'ตารางผ่อนวงเงินที่ 1'!E223</f>
        <v>453424.07000000088</v>
      </c>
      <c r="F216" s="292">
        <f t="shared" si="35"/>
        <v>2431.7199999999998</v>
      </c>
      <c r="G216" s="292">
        <f t="shared" si="36"/>
        <v>4098.2800000000007</v>
      </c>
      <c r="H216" s="293">
        <f>'ตารางผ่อนวงเงินที่ 1'!H223</f>
        <v>6530</v>
      </c>
      <c r="J216" s="409">
        <f>GHB!A222</f>
        <v>5.2499999999999998E-2</v>
      </c>
      <c r="K216" s="406">
        <f t="shared" si="33"/>
        <v>4.3150684931506844E-3</v>
      </c>
      <c r="L216" s="197">
        <f t="shared" si="37"/>
        <v>16</v>
      </c>
      <c r="M216" s="290">
        <v>189</v>
      </c>
      <c r="N216" s="300">
        <f>GHB!E222</f>
        <v>0</v>
      </c>
      <c r="O216" s="292">
        <f>GHB!F222</f>
        <v>0</v>
      </c>
      <c r="P216" s="292">
        <f>GHB!G222</f>
        <v>0</v>
      </c>
      <c r="Q216" s="293">
        <f>GHB!H222</f>
        <v>0</v>
      </c>
      <c r="S216" s="409">
        <f>'SCB2'!A232</f>
        <v>6.7699999999999996E-2</v>
      </c>
      <c r="T216" s="406">
        <f t="shared" si="41"/>
        <v>5.5643835616438356E-3</v>
      </c>
      <c r="U216" s="197">
        <f t="shared" si="38"/>
        <v>17</v>
      </c>
      <c r="V216" s="290">
        <v>199</v>
      </c>
      <c r="W216" s="300">
        <f t="shared" si="39"/>
        <v>0</v>
      </c>
      <c r="X216" s="292">
        <f>'SCB2'!F232</f>
        <v>0</v>
      </c>
      <c r="Y216" s="292">
        <f t="shared" si="40"/>
        <v>0</v>
      </c>
      <c r="Z216" s="293">
        <f>'SCB2'!H232</f>
        <v>0</v>
      </c>
    </row>
    <row r="217" spans="1:26" ht="18">
      <c r="A217" s="409">
        <f>'ตารางผ่อนวงเงินที่ 1'!A224</f>
        <v>6.5250000000000002E-2</v>
      </c>
      <c r="B217" s="406">
        <f t="shared" si="32"/>
        <v>5.3630136986301371E-3</v>
      </c>
      <c r="C217" s="197">
        <f t="shared" si="34"/>
        <v>16</v>
      </c>
      <c r="D217" s="290">
        <v>190</v>
      </c>
      <c r="E217" s="300">
        <f>'ตารางผ่อนวงเงินที่ 1'!E224</f>
        <v>449325.79000000085</v>
      </c>
      <c r="F217" s="292">
        <f t="shared" si="35"/>
        <v>2409.7399999999998</v>
      </c>
      <c r="G217" s="292">
        <f t="shared" si="36"/>
        <v>4120.26</v>
      </c>
      <c r="H217" s="293">
        <f>'ตารางผ่อนวงเงินที่ 1'!H224</f>
        <v>6530</v>
      </c>
      <c r="J217" s="409">
        <f>GHB!A223</f>
        <v>5.2499999999999998E-2</v>
      </c>
      <c r="K217" s="406">
        <f t="shared" si="33"/>
        <v>4.3150684931506844E-3</v>
      </c>
      <c r="L217" s="197">
        <f t="shared" si="37"/>
        <v>16</v>
      </c>
      <c r="M217" s="290">
        <v>190</v>
      </c>
      <c r="N217" s="300">
        <f>GHB!E223</f>
        <v>0</v>
      </c>
      <c r="O217" s="292">
        <f>GHB!F223</f>
        <v>0</v>
      </c>
      <c r="P217" s="292">
        <f>GHB!G223</f>
        <v>0</v>
      </c>
      <c r="Q217" s="293">
        <f>GHB!H223</f>
        <v>0</v>
      </c>
      <c r="S217" s="409">
        <f>'SCB2'!A233</f>
        <v>6.7699999999999996E-2</v>
      </c>
      <c r="T217" s="406">
        <f t="shared" si="41"/>
        <v>5.5643835616438356E-3</v>
      </c>
      <c r="U217" s="197">
        <f t="shared" si="38"/>
        <v>17</v>
      </c>
      <c r="V217" s="290">
        <v>200</v>
      </c>
      <c r="W217" s="300">
        <f t="shared" si="39"/>
        <v>0</v>
      </c>
      <c r="X217" s="292">
        <f>'SCB2'!F233</f>
        <v>0</v>
      </c>
      <c r="Y217" s="292">
        <f t="shared" si="40"/>
        <v>0</v>
      </c>
      <c r="Z217" s="293">
        <f>'SCB2'!H233</f>
        <v>0</v>
      </c>
    </row>
    <row r="218" spans="1:26" ht="18">
      <c r="A218" s="409">
        <f>'ตารางผ่อนวงเงินที่ 1'!A225</f>
        <v>6.5250000000000002E-2</v>
      </c>
      <c r="B218" s="406">
        <f t="shared" ref="B218:B281" si="42">A218/365*30</f>
        <v>5.3630136986301371E-3</v>
      </c>
      <c r="C218" s="197">
        <f t="shared" si="34"/>
        <v>16</v>
      </c>
      <c r="D218" s="290">
        <v>191</v>
      </c>
      <c r="E218" s="300">
        <f>'ตารางผ่อนวงเงินที่ 1'!E225</f>
        <v>445205.53000000084</v>
      </c>
      <c r="F218" s="292">
        <f t="shared" si="35"/>
        <v>2387.64</v>
      </c>
      <c r="G218" s="292">
        <f t="shared" si="36"/>
        <v>4142.3600000000006</v>
      </c>
      <c r="H218" s="293">
        <f>'ตารางผ่อนวงเงินที่ 1'!H225</f>
        <v>6530</v>
      </c>
      <c r="J218" s="409">
        <f>GHB!A224</f>
        <v>5.2499999999999998E-2</v>
      </c>
      <c r="K218" s="406">
        <f t="shared" ref="K218:K281" si="43">J218/365*30</f>
        <v>4.3150684931506844E-3</v>
      </c>
      <c r="L218" s="197">
        <f t="shared" si="37"/>
        <v>16</v>
      </c>
      <c r="M218" s="290">
        <v>191</v>
      </c>
      <c r="N218" s="300">
        <f>GHB!E224</f>
        <v>0</v>
      </c>
      <c r="O218" s="292">
        <f>GHB!F224</f>
        <v>0</v>
      </c>
      <c r="P218" s="292">
        <f>GHB!G224</f>
        <v>0</v>
      </c>
      <c r="Q218" s="293">
        <f>GHB!H224</f>
        <v>0</v>
      </c>
      <c r="S218" s="409">
        <f>'SCB2'!A234</f>
        <v>6.7699999999999996E-2</v>
      </c>
      <c r="T218" s="406">
        <f t="shared" si="41"/>
        <v>5.5643835616438356E-3</v>
      </c>
      <c r="U218" s="197">
        <f t="shared" si="38"/>
        <v>17</v>
      </c>
      <c r="V218" s="290">
        <v>201</v>
      </c>
      <c r="W218" s="300">
        <f t="shared" si="39"/>
        <v>0</v>
      </c>
      <c r="X218" s="292">
        <f>'SCB2'!F234</f>
        <v>0</v>
      </c>
      <c r="Y218" s="292">
        <f t="shared" si="40"/>
        <v>0</v>
      </c>
      <c r="Z218" s="293">
        <f>'SCB2'!H234</f>
        <v>0</v>
      </c>
    </row>
    <row r="219" spans="1:26" ht="18">
      <c r="A219" s="409">
        <f>'ตารางผ่อนวงเงินที่ 1'!A226</f>
        <v>6.5250000000000002E-2</v>
      </c>
      <c r="B219" s="406">
        <f t="shared" si="42"/>
        <v>5.3630136986301371E-3</v>
      </c>
      <c r="C219" s="197">
        <f t="shared" si="34"/>
        <v>16</v>
      </c>
      <c r="D219" s="290">
        <v>192</v>
      </c>
      <c r="E219" s="300">
        <f>'ตารางผ่อนวงเงินที่ 1'!E226</f>
        <v>441063.17000000086</v>
      </c>
      <c r="F219" s="292">
        <f t="shared" si="35"/>
        <v>2365.4299999999998</v>
      </c>
      <c r="G219" s="292">
        <f t="shared" si="36"/>
        <v>4164.57</v>
      </c>
      <c r="H219" s="293">
        <f>'ตารางผ่อนวงเงินที่ 1'!H226</f>
        <v>6530</v>
      </c>
      <c r="J219" s="409">
        <f>GHB!A225</f>
        <v>5.2499999999999998E-2</v>
      </c>
      <c r="K219" s="406">
        <f t="shared" si="43"/>
        <v>4.3150684931506844E-3</v>
      </c>
      <c r="L219" s="197">
        <f t="shared" si="37"/>
        <v>16</v>
      </c>
      <c r="M219" s="290">
        <v>192</v>
      </c>
      <c r="N219" s="300">
        <f>GHB!E225</f>
        <v>0</v>
      </c>
      <c r="O219" s="292">
        <f>GHB!F225</f>
        <v>0</v>
      </c>
      <c r="P219" s="292">
        <f>GHB!G225</f>
        <v>0</v>
      </c>
      <c r="Q219" s="293">
        <f>GHB!H225</f>
        <v>0</v>
      </c>
      <c r="S219" s="409">
        <f>'SCB2'!A235</f>
        <v>6.7699999999999996E-2</v>
      </c>
      <c r="T219" s="406">
        <f t="shared" si="41"/>
        <v>5.5643835616438356E-3</v>
      </c>
      <c r="U219" s="197">
        <f t="shared" si="38"/>
        <v>17</v>
      </c>
      <c r="V219" s="290">
        <v>202</v>
      </c>
      <c r="W219" s="300">
        <f t="shared" si="39"/>
        <v>0</v>
      </c>
      <c r="X219" s="292">
        <f>'SCB2'!F235</f>
        <v>0</v>
      </c>
      <c r="Y219" s="292">
        <f t="shared" si="40"/>
        <v>0</v>
      </c>
      <c r="Z219" s="293">
        <f>'SCB2'!H235</f>
        <v>0</v>
      </c>
    </row>
    <row r="220" spans="1:26" ht="18">
      <c r="A220" s="409">
        <f>'ตารางผ่อนวงเงินที่ 1'!A227</f>
        <v>6.5250000000000002E-2</v>
      </c>
      <c r="B220" s="406">
        <f t="shared" si="42"/>
        <v>5.3630136986301371E-3</v>
      </c>
      <c r="C220" s="197">
        <f t="shared" ref="C220:C283" si="44">INT((D220+11)/12)</f>
        <v>17</v>
      </c>
      <c r="D220" s="290">
        <v>193</v>
      </c>
      <c r="E220" s="300">
        <f>'ตารางผ่อนวงเงินที่ 1'!E227</f>
        <v>436898.60000000085</v>
      </c>
      <c r="F220" s="292">
        <f t="shared" ref="F220:F283" si="45">ROUND(E220*$B220,2)</f>
        <v>2343.09</v>
      </c>
      <c r="G220" s="292">
        <f t="shared" ref="G220:G283" si="46">IF(E220&lt;H220,E220,H220-F220)</f>
        <v>4186.91</v>
      </c>
      <c r="H220" s="293">
        <f>'ตารางผ่อนวงเงินที่ 1'!H227</f>
        <v>6530</v>
      </c>
      <c r="J220" s="409">
        <f>GHB!A226</f>
        <v>5.2499999999999998E-2</v>
      </c>
      <c r="K220" s="406">
        <f t="shared" si="43"/>
        <v>4.3150684931506844E-3</v>
      </c>
      <c r="L220" s="197">
        <f t="shared" ref="L220:L283" si="47">INT((M220+11)/12)</f>
        <v>17</v>
      </c>
      <c r="M220" s="290">
        <v>193</v>
      </c>
      <c r="N220" s="300">
        <f>GHB!E226</f>
        <v>0</v>
      </c>
      <c r="O220" s="292">
        <f>GHB!F226</f>
        <v>0</v>
      </c>
      <c r="P220" s="292">
        <f>GHB!G226</f>
        <v>0</v>
      </c>
      <c r="Q220" s="293">
        <f>GHB!H226</f>
        <v>0</v>
      </c>
      <c r="S220" s="409">
        <f>'SCB2'!A236</f>
        <v>6.7699999999999996E-2</v>
      </c>
      <c r="T220" s="406">
        <f t="shared" si="41"/>
        <v>5.5643835616438356E-3</v>
      </c>
      <c r="U220" s="197">
        <f t="shared" ref="U220:U283" si="48">INT((V220+11)/12)</f>
        <v>17</v>
      </c>
      <c r="V220" s="290">
        <v>203</v>
      </c>
      <c r="W220" s="300">
        <f t="shared" ref="W220:W283" si="49">IF(W219&lt;Z219,0,W219-Y219)</f>
        <v>0</v>
      </c>
      <c r="X220" s="292">
        <f>'SCB2'!F236</f>
        <v>0</v>
      </c>
      <c r="Y220" s="292">
        <f t="shared" ref="Y220:Y283" si="50">IF(W220&lt;Z220,W220,Z220-X220)</f>
        <v>0</v>
      </c>
      <c r="Z220" s="293">
        <f>'SCB2'!H236</f>
        <v>0</v>
      </c>
    </row>
    <row r="221" spans="1:26" ht="18">
      <c r="A221" s="409">
        <f>'ตารางผ่อนวงเงินที่ 1'!A228</f>
        <v>6.5250000000000002E-2</v>
      </c>
      <c r="B221" s="406">
        <f t="shared" si="42"/>
        <v>5.3630136986301371E-3</v>
      </c>
      <c r="C221" s="197">
        <f t="shared" si="44"/>
        <v>17</v>
      </c>
      <c r="D221" s="290">
        <v>194</v>
      </c>
      <c r="E221" s="300">
        <f>'ตารางผ่อนวงเงินที่ 1'!E228</f>
        <v>432711.69000000088</v>
      </c>
      <c r="F221" s="292">
        <f t="shared" si="45"/>
        <v>2320.64</v>
      </c>
      <c r="G221" s="292">
        <f t="shared" si="46"/>
        <v>4209.3600000000006</v>
      </c>
      <c r="H221" s="293">
        <f>'ตารางผ่อนวงเงินที่ 1'!H228</f>
        <v>6530</v>
      </c>
      <c r="J221" s="409">
        <f>GHB!A227</f>
        <v>5.2499999999999998E-2</v>
      </c>
      <c r="K221" s="406">
        <f t="shared" si="43"/>
        <v>4.3150684931506844E-3</v>
      </c>
      <c r="L221" s="197">
        <f t="shared" si="47"/>
        <v>17</v>
      </c>
      <c r="M221" s="290">
        <v>194</v>
      </c>
      <c r="N221" s="300">
        <f>GHB!E227</f>
        <v>0</v>
      </c>
      <c r="O221" s="292">
        <f>GHB!F227</f>
        <v>0</v>
      </c>
      <c r="P221" s="292">
        <f>GHB!G227</f>
        <v>0</v>
      </c>
      <c r="Q221" s="293">
        <f>GHB!H227</f>
        <v>0</v>
      </c>
      <c r="S221" s="409">
        <f>'SCB2'!A237</f>
        <v>6.7699999999999996E-2</v>
      </c>
      <c r="T221" s="406">
        <f t="shared" si="41"/>
        <v>5.5643835616438356E-3</v>
      </c>
      <c r="U221" s="197">
        <f t="shared" si="48"/>
        <v>17</v>
      </c>
      <c r="V221" s="290">
        <v>204</v>
      </c>
      <c r="W221" s="300">
        <f t="shared" si="49"/>
        <v>0</v>
      </c>
      <c r="X221" s="292">
        <f>'SCB2'!F237</f>
        <v>0</v>
      </c>
      <c r="Y221" s="292">
        <f t="shared" si="50"/>
        <v>0</v>
      </c>
      <c r="Z221" s="293">
        <f>'SCB2'!H237</f>
        <v>0</v>
      </c>
    </row>
    <row r="222" spans="1:26" ht="18">
      <c r="A222" s="409">
        <f>'ตารางผ่อนวงเงินที่ 1'!A229</f>
        <v>6.5250000000000002E-2</v>
      </c>
      <c r="B222" s="406">
        <f t="shared" si="42"/>
        <v>5.3630136986301371E-3</v>
      </c>
      <c r="C222" s="197">
        <f t="shared" si="44"/>
        <v>17</v>
      </c>
      <c r="D222" s="290">
        <v>195</v>
      </c>
      <c r="E222" s="300">
        <f>'ตารางผ่อนวงเงินที่ 1'!E229</f>
        <v>428502.33000000089</v>
      </c>
      <c r="F222" s="292">
        <f t="shared" si="45"/>
        <v>2298.06</v>
      </c>
      <c r="G222" s="292">
        <f t="shared" si="46"/>
        <v>4231.9400000000005</v>
      </c>
      <c r="H222" s="293">
        <f>'ตารางผ่อนวงเงินที่ 1'!H229</f>
        <v>6530</v>
      </c>
      <c r="J222" s="409">
        <f>GHB!A228</f>
        <v>5.2499999999999998E-2</v>
      </c>
      <c r="K222" s="406">
        <f t="shared" si="43"/>
        <v>4.3150684931506844E-3</v>
      </c>
      <c r="L222" s="197">
        <f t="shared" si="47"/>
        <v>17</v>
      </c>
      <c r="M222" s="290">
        <v>195</v>
      </c>
      <c r="N222" s="300">
        <f>GHB!E228</f>
        <v>0</v>
      </c>
      <c r="O222" s="292">
        <f>GHB!F228</f>
        <v>0</v>
      </c>
      <c r="P222" s="292">
        <f>GHB!G228</f>
        <v>0</v>
      </c>
      <c r="Q222" s="293">
        <f>GHB!H228</f>
        <v>0</v>
      </c>
      <c r="S222" s="409">
        <f>'SCB2'!A238</f>
        <v>6.7699999999999996E-2</v>
      </c>
      <c r="T222" s="406">
        <f t="shared" si="41"/>
        <v>5.5643835616438356E-3</v>
      </c>
      <c r="U222" s="197">
        <f t="shared" si="48"/>
        <v>18</v>
      </c>
      <c r="V222" s="290">
        <v>205</v>
      </c>
      <c r="W222" s="300">
        <f t="shared" si="49"/>
        <v>0</v>
      </c>
      <c r="X222" s="292">
        <f>'SCB2'!F238</f>
        <v>0</v>
      </c>
      <c r="Y222" s="292">
        <f t="shared" si="50"/>
        <v>0</v>
      </c>
      <c r="Z222" s="293">
        <f>'SCB2'!H238</f>
        <v>0</v>
      </c>
    </row>
    <row r="223" spans="1:26" ht="18">
      <c r="A223" s="409">
        <f>'ตารางผ่อนวงเงินที่ 1'!A230</f>
        <v>6.5250000000000002E-2</v>
      </c>
      <c r="B223" s="406">
        <f t="shared" si="42"/>
        <v>5.3630136986301371E-3</v>
      </c>
      <c r="C223" s="197">
        <f t="shared" si="44"/>
        <v>17</v>
      </c>
      <c r="D223" s="290">
        <v>196</v>
      </c>
      <c r="E223" s="300">
        <f>'ตารางผ่อนวงเงินที่ 1'!E230</f>
        <v>424270.39000000089</v>
      </c>
      <c r="F223" s="292">
        <f t="shared" si="45"/>
        <v>2275.37</v>
      </c>
      <c r="G223" s="292">
        <f t="shared" si="46"/>
        <v>4254.63</v>
      </c>
      <c r="H223" s="293">
        <f>'ตารางผ่อนวงเงินที่ 1'!H230</f>
        <v>6530</v>
      </c>
      <c r="J223" s="409">
        <f>GHB!A229</f>
        <v>5.2499999999999998E-2</v>
      </c>
      <c r="K223" s="406">
        <f t="shared" si="43"/>
        <v>4.3150684931506844E-3</v>
      </c>
      <c r="L223" s="197">
        <f t="shared" si="47"/>
        <v>17</v>
      </c>
      <c r="M223" s="290">
        <v>196</v>
      </c>
      <c r="N223" s="300">
        <f>GHB!E229</f>
        <v>0</v>
      </c>
      <c r="O223" s="292">
        <f>GHB!F229</f>
        <v>0</v>
      </c>
      <c r="P223" s="292">
        <f>GHB!G229</f>
        <v>0</v>
      </c>
      <c r="Q223" s="293">
        <f>GHB!H229</f>
        <v>0</v>
      </c>
      <c r="S223" s="409">
        <f>'SCB2'!A239</f>
        <v>6.7699999999999996E-2</v>
      </c>
      <c r="T223" s="406">
        <f t="shared" si="41"/>
        <v>5.5643835616438356E-3</v>
      </c>
      <c r="U223" s="197">
        <f t="shared" si="48"/>
        <v>18</v>
      </c>
      <c r="V223" s="290">
        <v>206</v>
      </c>
      <c r="W223" s="300">
        <f t="shared" si="49"/>
        <v>0</v>
      </c>
      <c r="X223" s="292">
        <f>'SCB2'!F239</f>
        <v>0</v>
      </c>
      <c r="Y223" s="292">
        <f t="shared" si="50"/>
        <v>0</v>
      </c>
      <c r="Z223" s="293">
        <f>'SCB2'!H239</f>
        <v>0</v>
      </c>
    </row>
    <row r="224" spans="1:26" ht="18">
      <c r="A224" s="409">
        <f>'ตารางผ่อนวงเงินที่ 1'!A231</f>
        <v>6.5250000000000002E-2</v>
      </c>
      <c r="B224" s="406">
        <f t="shared" si="42"/>
        <v>5.3630136986301371E-3</v>
      </c>
      <c r="C224" s="197">
        <f t="shared" si="44"/>
        <v>17</v>
      </c>
      <c r="D224" s="290">
        <v>197</v>
      </c>
      <c r="E224" s="300">
        <f>'ตารางผ่อนวงเงินที่ 1'!E231</f>
        <v>420015.76000000088</v>
      </c>
      <c r="F224" s="292">
        <f t="shared" si="45"/>
        <v>2252.5500000000002</v>
      </c>
      <c r="G224" s="292">
        <f t="shared" si="46"/>
        <v>4277.45</v>
      </c>
      <c r="H224" s="293">
        <f>'ตารางผ่อนวงเงินที่ 1'!H231</f>
        <v>6530</v>
      </c>
      <c r="J224" s="409">
        <f>GHB!A230</f>
        <v>5.2499999999999998E-2</v>
      </c>
      <c r="K224" s="406">
        <f t="shared" si="43"/>
        <v>4.3150684931506844E-3</v>
      </c>
      <c r="L224" s="197">
        <f t="shared" si="47"/>
        <v>17</v>
      </c>
      <c r="M224" s="290">
        <v>197</v>
      </c>
      <c r="N224" s="300">
        <f>GHB!E230</f>
        <v>0</v>
      </c>
      <c r="O224" s="292">
        <f>GHB!F230</f>
        <v>0</v>
      </c>
      <c r="P224" s="292">
        <f>GHB!G230</f>
        <v>0</v>
      </c>
      <c r="Q224" s="293">
        <f>GHB!H230</f>
        <v>0</v>
      </c>
      <c r="S224" s="409">
        <f>'SCB2'!A240</f>
        <v>6.7699999999999996E-2</v>
      </c>
      <c r="T224" s="406">
        <f t="shared" si="41"/>
        <v>5.5643835616438356E-3</v>
      </c>
      <c r="U224" s="197">
        <f t="shared" si="48"/>
        <v>18</v>
      </c>
      <c r="V224" s="290">
        <v>207</v>
      </c>
      <c r="W224" s="300">
        <f t="shared" si="49"/>
        <v>0</v>
      </c>
      <c r="X224" s="292">
        <f>'SCB2'!F240</f>
        <v>0</v>
      </c>
      <c r="Y224" s="292">
        <f t="shared" si="50"/>
        <v>0</v>
      </c>
      <c r="Z224" s="293">
        <f>'SCB2'!H240</f>
        <v>0</v>
      </c>
    </row>
    <row r="225" spans="1:26" ht="18">
      <c r="A225" s="409">
        <f>'ตารางผ่อนวงเงินที่ 1'!A232</f>
        <v>6.5250000000000002E-2</v>
      </c>
      <c r="B225" s="406">
        <f t="shared" si="42"/>
        <v>5.3630136986301371E-3</v>
      </c>
      <c r="C225" s="197">
        <f t="shared" si="44"/>
        <v>17</v>
      </c>
      <c r="D225" s="290">
        <v>198</v>
      </c>
      <c r="E225" s="300">
        <f>'ตารางผ่อนวงเงินที่ 1'!E232</f>
        <v>415738.31000000087</v>
      </c>
      <c r="F225" s="292">
        <f t="shared" si="45"/>
        <v>2229.61</v>
      </c>
      <c r="G225" s="292">
        <f t="shared" si="46"/>
        <v>4300.3899999999994</v>
      </c>
      <c r="H225" s="293">
        <f>'ตารางผ่อนวงเงินที่ 1'!H232</f>
        <v>6530</v>
      </c>
      <c r="J225" s="409">
        <f>GHB!A231</f>
        <v>5.2499999999999998E-2</v>
      </c>
      <c r="K225" s="406">
        <f t="shared" si="43"/>
        <v>4.3150684931506844E-3</v>
      </c>
      <c r="L225" s="197">
        <f t="shared" si="47"/>
        <v>17</v>
      </c>
      <c r="M225" s="290">
        <v>198</v>
      </c>
      <c r="N225" s="300">
        <f>GHB!E231</f>
        <v>0</v>
      </c>
      <c r="O225" s="292">
        <f>GHB!F231</f>
        <v>0</v>
      </c>
      <c r="P225" s="292">
        <f>GHB!G231</f>
        <v>0</v>
      </c>
      <c r="Q225" s="293">
        <f>GHB!H231</f>
        <v>0</v>
      </c>
      <c r="S225" s="409">
        <f>'SCB2'!A241</f>
        <v>6.7699999999999996E-2</v>
      </c>
      <c r="T225" s="406">
        <f t="shared" si="41"/>
        <v>5.5643835616438356E-3</v>
      </c>
      <c r="U225" s="197">
        <f t="shared" si="48"/>
        <v>18</v>
      </c>
      <c r="V225" s="290">
        <v>208</v>
      </c>
      <c r="W225" s="300">
        <f t="shared" si="49"/>
        <v>0</v>
      </c>
      <c r="X225" s="292">
        <f>'SCB2'!F241</f>
        <v>0</v>
      </c>
      <c r="Y225" s="292">
        <f t="shared" si="50"/>
        <v>0</v>
      </c>
      <c r="Z225" s="293">
        <f>'SCB2'!H241</f>
        <v>0</v>
      </c>
    </row>
    <row r="226" spans="1:26" ht="18">
      <c r="A226" s="409">
        <f>'ตารางผ่อนวงเงินที่ 1'!A233</f>
        <v>6.5250000000000002E-2</v>
      </c>
      <c r="B226" s="406">
        <f t="shared" si="42"/>
        <v>5.3630136986301371E-3</v>
      </c>
      <c r="C226" s="197">
        <f t="shared" si="44"/>
        <v>17</v>
      </c>
      <c r="D226" s="290">
        <v>199</v>
      </c>
      <c r="E226" s="300">
        <f>'ตารางผ่อนวงเงินที่ 1'!E233</f>
        <v>411437.92000000086</v>
      </c>
      <c r="F226" s="292">
        <f t="shared" si="45"/>
        <v>2206.5500000000002</v>
      </c>
      <c r="G226" s="292">
        <f t="shared" si="46"/>
        <v>4323.45</v>
      </c>
      <c r="H226" s="293">
        <f>'ตารางผ่อนวงเงินที่ 1'!H233</f>
        <v>6530</v>
      </c>
      <c r="J226" s="409">
        <f>GHB!A232</f>
        <v>5.2499999999999998E-2</v>
      </c>
      <c r="K226" s="406">
        <f t="shared" si="43"/>
        <v>4.3150684931506844E-3</v>
      </c>
      <c r="L226" s="197">
        <f t="shared" si="47"/>
        <v>17</v>
      </c>
      <c r="M226" s="290">
        <v>199</v>
      </c>
      <c r="N226" s="300">
        <f>GHB!E232</f>
        <v>0</v>
      </c>
      <c r="O226" s="292">
        <f>GHB!F232</f>
        <v>0</v>
      </c>
      <c r="P226" s="292">
        <f>GHB!G232</f>
        <v>0</v>
      </c>
      <c r="Q226" s="293">
        <f>GHB!H232</f>
        <v>0</v>
      </c>
      <c r="S226" s="409">
        <f>'SCB2'!A242</f>
        <v>6.7699999999999996E-2</v>
      </c>
      <c r="T226" s="406">
        <f t="shared" si="41"/>
        <v>5.5643835616438356E-3</v>
      </c>
      <c r="U226" s="197">
        <f t="shared" si="48"/>
        <v>18</v>
      </c>
      <c r="V226" s="290">
        <v>209</v>
      </c>
      <c r="W226" s="300">
        <f t="shared" si="49"/>
        <v>0</v>
      </c>
      <c r="X226" s="292">
        <f>'SCB2'!F242</f>
        <v>0</v>
      </c>
      <c r="Y226" s="292">
        <f t="shared" si="50"/>
        <v>0</v>
      </c>
      <c r="Z226" s="293">
        <f>'SCB2'!H242</f>
        <v>0</v>
      </c>
    </row>
    <row r="227" spans="1:26" ht="18">
      <c r="A227" s="409">
        <f>'ตารางผ่อนวงเงินที่ 1'!A234</f>
        <v>6.5250000000000002E-2</v>
      </c>
      <c r="B227" s="406">
        <f t="shared" si="42"/>
        <v>5.3630136986301371E-3</v>
      </c>
      <c r="C227" s="197">
        <f t="shared" si="44"/>
        <v>17</v>
      </c>
      <c r="D227" s="290">
        <v>200</v>
      </c>
      <c r="E227" s="300">
        <f>'ตารางผ่อนวงเงินที่ 1'!E234</f>
        <v>407114.47000000085</v>
      </c>
      <c r="F227" s="292">
        <f t="shared" si="45"/>
        <v>2183.36</v>
      </c>
      <c r="G227" s="292">
        <f t="shared" si="46"/>
        <v>4346.6399999999994</v>
      </c>
      <c r="H227" s="293">
        <f>'ตารางผ่อนวงเงินที่ 1'!H234</f>
        <v>6530</v>
      </c>
      <c r="J227" s="409">
        <f>GHB!A233</f>
        <v>5.2499999999999998E-2</v>
      </c>
      <c r="K227" s="406">
        <f t="shared" si="43"/>
        <v>4.3150684931506844E-3</v>
      </c>
      <c r="L227" s="197">
        <f t="shared" si="47"/>
        <v>17</v>
      </c>
      <c r="M227" s="290">
        <v>200</v>
      </c>
      <c r="N227" s="300">
        <f>GHB!E233</f>
        <v>0</v>
      </c>
      <c r="O227" s="292">
        <f>GHB!F233</f>
        <v>0</v>
      </c>
      <c r="P227" s="292">
        <f>GHB!G233</f>
        <v>0</v>
      </c>
      <c r="Q227" s="293">
        <f>GHB!H233</f>
        <v>0</v>
      </c>
      <c r="S227" s="409">
        <f>'SCB2'!A243</f>
        <v>6.7699999999999996E-2</v>
      </c>
      <c r="T227" s="406">
        <f t="shared" si="41"/>
        <v>5.5643835616438356E-3</v>
      </c>
      <c r="U227" s="197">
        <f t="shared" si="48"/>
        <v>18</v>
      </c>
      <c r="V227" s="290">
        <v>210</v>
      </c>
      <c r="W227" s="300">
        <f t="shared" si="49"/>
        <v>0</v>
      </c>
      <c r="X227" s="292">
        <f>'SCB2'!F243</f>
        <v>0</v>
      </c>
      <c r="Y227" s="292">
        <f t="shared" si="50"/>
        <v>0</v>
      </c>
      <c r="Z227" s="293">
        <f>'SCB2'!H243</f>
        <v>0</v>
      </c>
    </row>
    <row r="228" spans="1:26" ht="18">
      <c r="A228" s="409">
        <f>'ตารางผ่อนวงเงินที่ 1'!A235</f>
        <v>6.5250000000000002E-2</v>
      </c>
      <c r="B228" s="406">
        <f t="shared" si="42"/>
        <v>5.3630136986301371E-3</v>
      </c>
      <c r="C228" s="197">
        <f t="shared" si="44"/>
        <v>17</v>
      </c>
      <c r="D228" s="290">
        <v>201</v>
      </c>
      <c r="E228" s="300">
        <f>'ตารางผ่อนวงเงินที่ 1'!E235</f>
        <v>402767.83000000083</v>
      </c>
      <c r="F228" s="292">
        <f t="shared" si="45"/>
        <v>2160.0500000000002</v>
      </c>
      <c r="G228" s="292">
        <f t="shared" si="46"/>
        <v>4369.95</v>
      </c>
      <c r="H228" s="293">
        <f>'ตารางผ่อนวงเงินที่ 1'!H235</f>
        <v>6530</v>
      </c>
      <c r="J228" s="409">
        <f>GHB!A234</f>
        <v>5.2499999999999998E-2</v>
      </c>
      <c r="K228" s="406">
        <f t="shared" si="43"/>
        <v>4.3150684931506844E-3</v>
      </c>
      <c r="L228" s="197">
        <f t="shared" si="47"/>
        <v>17</v>
      </c>
      <c r="M228" s="290">
        <v>201</v>
      </c>
      <c r="N228" s="300">
        <f>GHB!E234</f>
        <v>0</v>
      </c>
      <c r="O228" s="292">
        <f>GHB!F234</f>
        <v>0</v>
      </c>
      <c r="P228" s="292">
        <f>GHB!G234</f>
        <v>0</v>
      </c>
      <c r="Q228" s="293">
        <f>GHB!H234</f>
        <v>0</v>
      </c>
      <c r="S228" s="409">
        <f>'SCB2'!A244</f>
        <v>6.7699999999999996E-2</v>
      </c>
      <c r="T228" s="406">
        <f t="shared" si="41"/>
        <v>5.5643835616438356E-3</v>
      </c>
      <c r="U228" s="197">
        <f t="shared" si="48"/>
        <v>18</v>
      </c>
      <c r="V228" s="290">
        <v>211</v>
      </c>
      <c r="W228" s="300">
        <f t="shared" si="49"/>
        <v>0</v>
      </c>
      <c r="X228" s="292">
        <f>'SCB2'!F244</f>
        <v>0</v>
      </c>
      <c r="Y228" s="292">
        <f t="shared" si="50"/>
        <v>0</v>
      </c>
      <c r="Z228" s="293">
        <f>'SCB2'!H244</f>
        <v>0</v>
      </c>
    </row>
    <row r="229" spans="1:26" ht="18">
      <c r="A229" s="409">
        <f>'ตารางผ่อนวงเงินที่ 1'!A236</f>
        <v>6.5250000000000002E-2</v>
      </c>
      <c r="B229" s="406">
        <f t="shared" si="42"/>
        <v>5.3630136986301371E-3</v>
      </c>
      <c r="C229" s="197">
        <f t="shared" si="44"/>
        <v>17</v>
      </c>
      <c r="D229" s="290">
        <v>202</v>
      </c>
      <c r="E229" s="300">
        <f>'ตารางผ่อนวงเงินที่ 1'!E236</f>
        <v>398397.88000000082</v>
      </c>
      <c r="F229" s="292">
        <f t="shared" si="45"/>
        <v>2136.61</v>
      </c>
      <c r="G229" s="292">
        <f t="shared" si="46"/>
        <v>4393.3899999999994</v>
      </c>
      <c r="H229" s="293">
        <f>'ตารางผ่อนวงเงินที่ 1'!H236</f>
        <v>6530</v>
      </c>
      <c r="J229" s="409">
        <f>GHB!A235</f>
        <v>5.2499999999999998E-2</v>
      </c>
      <c r="K229" s="406">
        <f t="shared" si="43"/>
        <v>4.3150684931506844E-3</v>
      </c>
      <c r="L229" s="197">
        <f t="shared" si="47"/>
        <v>17</v>
      </c>
      <c r="M229" s="290">
        <v>202</v>
      </c>
      <c r="N229" s="300">
        <f>GHB!E235</f>
        <v>0</v>
      </c>
      <c r="O229" s="292">
        <f>GHB!F235</f>
        <v>0</v>
      </c>
      <c r="P229" s="292">
        <f>GHB!G235</f>
        <v>0</v>
      </c>
      <c r="Q229" s="293">
        <f>GHB!H235</f>
        <v>0</v>
      </c>
      <c r="S229" s="409">
        <f>'SCB2'!A245</f>
        <v>6.7699999999999996E-2</v>
      </c>
      <c r="T229" s="406">
        <f t="shared" si="41"/>
        <v>5.5643835616438356E-3</v>
      </c>
      <c r="U229" s="197">
        <f t="shared" si="48"/>
        <v>18</v>
      </c>
      <c r="V229" s="290">
        <v>212</v>
      </c>
      <c r="W229" s="300">
        <f t="shared" si="49"/>
        <v>0</v>
      </c>
      <c r="X229" s="292">
        <f>'SCB2'!F245</f>
        <v>0</v>
      </c>
      <c r="Y229" s="292">
        <f t="shared" si="50"/>
        <v>0</v>
      </c>
      <c r="Z229" s="293">
        <f>'SCB2'!H245</f>
        <v>0</v>
      </c>
    </row>
    <row r="230" spans="1:26" ht="18">
      <c r="A230" s="409">
        <f>'ตารางผ่อนวงเงินที่ 1'!A237</f>
        <v>6.5250000000000002E-2</v>
      </c>
      <c r="B230" s="406">
        <f t="shared" si="42"/>
        <v>5.3630136986301371E-3</v>
      </c>
      <c r="C230" s="197">
        <f t="shared" si="44"/>
        <v>17</v>
      </c>
      <c r="D230" s="290">
        <v>203</v>
      </c>
      <c r="E230" s="300">
        <f>'ตารางผ่อนวงเงินที่ 1'!E237</f>
        <v>394004.49000000081</v>
      </c>
      <c r="F230" s="292">
        <f t="shared" si="45"/>
        <v>2113.0500000000002</v>
      </c>
      <c r="G230" s="292">
        <f t="shared" si="46"/>
        <v>4416.95</v>
      </c>
      <c r="H230" s="293">
        <f>'ตารางผ่อนวงเงินที่ 1'!H237</f>
        <v>6530</v>
      </c>
      <c r="J230" s="409">
        <f>GHB!A236</f>
        <v>5.2499999999999998E-2</v>
      </c>
      <c r="K230" s="406">
        <f t="shared" si="43"/>
        <v>4.3150684931506844E-3</v>
      </c>
      <c r="L230" s="197">
        <f t="shared" si="47"/>
        <v>17</v>
      </c>
      <c r="M230" s="290">
        <v>203</v>
      </c>
      <c r="N230" s="300">
        <f>GHB!E236</f>
        <v>0</v>
      </c>
      <c r="O230" s="292">
        <f>GHB!F236</f>
        <v>0</v>
      </c>
      <c r="P230" s="292">
        <f>GHB!G236</f>
        <v>0</v>
      </c>
      <c r="Q230" s="293">
        <f>GHB!H236</f>
        <v>0</v>
      </c>
      <c r="S230" s="409">
        <f>'SCB2'!A246</f>
        <v>6.7699999999999996E-2</v>
      </c>
      <c r="T230" s="406">
        <f t="shared" si="41"/>
        <v>5.5643835616438356E-3</v>
      </c>
      <c r="U230" s="197">
        <f t="shared" si="48"/>
        <v>18</v>
      </c>
      <c r="V230" s="290">
        <v>213</v>
      </c>
      <c r="W230" s="300">
        <f t="shared" si="49"/>
        <v>0</v>
      </c>
      <c r="X230" s="292">
        <f>'SCB2'!F246</f>
        <v>0</v>
      </c>
      <c r="Y230" s="292">
        <f t="shared" si="50"/>
        <v>0</v>
      </c>
      <c r="Z230" s="293">
        <f>'SCB2'!H246</f>
        <v>0</v>
      </c>
    </row>
    <row r="231" spans="1:26" ht="18">
      <c r="A231" s="409">
        <f>'ตารางผ่อนวงเงินที่ 1'!A238</f>
        <v>6.5250000000000002E-2</v>
      </c>
      <c r="B231" s="406">
        <f t="shared" si="42"/>
        <v>5.3630136986301371E-3</v>
      </c>
      <c r="C231" s="197">
        <f t="shared" si="44"/>
        <v>17</v>
      </c>
      <c r="D231" s="290">
        <v>204</v>
      </c>
      <c r="E231" s="300">
        <f>'ตารางผ่อนวงเงินที่ 1'!E238</f>
        <v>389587.54000000079</v>
      </c>
      <c r="F231" s="292">
        <f t="shared" si="45"/>
        <v>2089.36</v>
      </c>
      <c r="G231" s="292">
        <f t="shared" si="46"/>
        <v>4440.6399999999994</v>
      </c>
      <c r="H231" s="293">
        <f>'ตารางผ่อนวงเงินที่ 1'!H238</f>
        <v>6530</v>
      </c>
      <c r="J231" s="409">
        <f>GHB!A237</f>
        <v>5.2499999999999998E-2</v>
      </c>
      <c r="K231" s="406">
        <f t="shared" si="43"/>
        <v>4.3150684931506844E-3</v>
      </c>
      <c r="L231" s="197">
        <f t="shared" si="47"/>
        <v>17</v>
      </c>
      <c r="M231" s="290">
        <v>204</v>
      </c>
      <c r="N231" s="300">
        <f>GHB!E237</f>
        <v>0</v>
      </c>
      <c r="O231" s="292">
        <f>GHB!F237</f>
        <v>0</v>
      </c>
      <c r="P231" s="292">
        <f>GHB!G237</f>
        <v>0</v>
      </c>
      <c r="Q231" s="293">
        <f>GHB!H237</f>
        <v>0</v>
      </c>
      <c r="S231" s="409">
        <f>'SCB2'!A247</f>
        <v>6.7699999999999996E-2</v>
      </c>
      <c r="T231" s="406">
        <f t="shared" si="41"/>
        <v>5.5643835616438356E-3</v>
      </c>
      <c r="U231" s="197">
        <f t="shared" si="48"/>
        <v>18</v>
      </c>
      <c r="V231" s="290">
        <v>214</v>
      </c>
      <c r="W231" s="300">
        <f t="shared" si="49"/>
        <v>0</v>
      </c>
      <c r="X231" s="292">
        <f>'SCB2'!F247</f>
        <v>0</v>
      </c>
      <c r="Y231" s="292">
        <f t="shared" si="50"/>
        <v>0</v>
      </c>
      <c r="Z231" s="293">
        <f>'SCB2'!H247</f>
        <v>0</v>
      </c>
    </row>
    <row r="232" spans="1:26" ht="18">
      <c r="A232" s="409">
        <f>'ตารางผ่อนวงเงินที่ 1'!A239</f>
        <v>6.5250000000000002E-2</v>
      </c>
      <c r="B232" s="406">
        <f t="shared" si="42"/>
        <v>5.3630136986301371E-3</v>
      </c>
      <c r="C232" s="197">
        <f t="shared" si="44"/>
        <v>18</v>
      </c>
      <c r="D232" s="290">
        <v>205</v>
      </c>
      <c r="E232" s="300">
        <f>'ตารางผ่อนวงเงินที่ 1'!E239</f>
        <v>385146.90000000078</v>
      </c>
      <c r="F232" s="292">
        <f t="shared" si="45"/>
        <v>2065.5500000000002</v>
      </c>
      <c r="G232" s="292">
        <f t="shared" si="46"/>
        <v>4464.45</v>
      </c>
      <c r="H232" s="293">
        <f>'ตารางผ่อนวงเงินที่ 1'!H239</f>
        <v>6530</v>
      </c>
      <c r="J232" s="409">
        <f>GHB!A238</f>
        <v>5.2499999999999998E-2</v>
      </c>
      <c r="K232" s="406">
        <f t="shared" si="43"/>
        <v>4.3150684931506844E-3</v>
      </c>
      <c r="L232" s="197">
        <f t="shared" si="47"/>
        <v>18</v>
      </c>
      <c r="M232" s="290">
        <v>205</v>
      </c>
      <c r="N232" s="300">
        <f>GHB!E238</f>
        <v>0</v>
      </c>
      <c r="O232" s="292">
        <f>GHB!F238</f>
        <v>0</v>
      </c>
      <c r="P232" s="292">
        <f>GHB!G238</f>
        <v>0</v>
      </c>
      <c r="Q232" s="293">
        <f>GHB!H238</f>
        <v>0</v>
      </c>
      <c r="S232" s="409">
        <f>'SCB2'!A248</f>
        <v>6.7699999999999996E-2</v>
      </c>
      <c r="T232" s="406">
        <f t="shared" si="41"/>
        <v>5.5643835616438356E-3</v>
      </c>
      <c r="U232" s="197">
        <f t="shared" si="48"/>
        <v>18</v>
      </c>
      <c r="V232" s="290">
        <v>215</v>
      </c>
      <c r="W232" s="300">
        <f t="shared" si="49"/>
        <v>0</v>
      </c>
      <c r="X232" s="292">
        <f>'SCB2'!F248</f>
        <v>0</v>
      </c>
      <c r="Y232" s="292">
        <f t="shared" si="50"/>
        <v>0</v>
      </c>
      <c r="Z232" s="293">
        <f>'SCB2'!H248</f>
        <v>0</v>
      </c>
    </row>
    <row r="233" spans="1:26" ht="18">
      <c r="A233" s="409">
        <f>'ตารางผ่อนวงเงินที่ 1'!A240</f>
        <v>6.5250000000000002E-2</v>
      </c>
      <c r="B233" s="406">
        <f t="shared" si="42"/>
        <v>5.3630136986301371E-3</v>
      </c>
      <c r="C233" s="197">
        <f t="shared" si="44"/>
        <v>18</v>
      </c>
      <c r="D233" s="290">
        <v>206</v>
      </c>
      <c r="E233" s="300">
        <f>'ตารางผ่อนวงเงินที่ 1'!E240</f>
        <v>380682.45000000077</v>
      </c>
      <c r="F233" s="292">
        <f t="shared" si="45"/>
        <v>2041.61</v>
      </c>
      <c r="G233" s="292">
        <f t="shared" si="46"/>
        <v>4488.3900000000003</v>
      </c>
      <c r="H233" s="293">
        <f>'ตารางผ่อนวงเงินที่ 1'!H240</f>
        <v>6530</v>
      </c>
      <c r="J233" s="409">
        <f>GHB!A239</f>
        <v>5.2499999999999998E-2</v>
      </c>
      <c r="K233" s="406">
        <f t="shared" si="43"/>
        <v>4.3150684931506844E-3</v>
      </c>
      <c r="L233" s="197">
        <f t="shared" si="47"/>
        <v>18</v>
      </c>
      <c r="M233" s="290">
        <v>206</v>
      </c>
      <c r="N233" s="300">
        <f>GHB!E239</f>
        <v>0</v>
      </c>
      <c r="O233" s="292">
        <f>GHB!F239</f>
        <v>0</v>
      </c>
      <c r="P233" s="292">
        <f>GHB!G239</f>
        <v>0</v>
      </c>
      <c r="Q233" s="293">
        <f>GHB!H239</f>
        <v>0</v>
      </c>
      <c r="S233" s="409">
        <f>'SCB2'!A249</f>
        <v>6.7699999999999996E-2</v>
      </c>
      <c r="T233" s="406">
        <f t="shared" si="41"/>
        <v>5.5643835616438356E-3</v>
      </c>
      <c r="U233" s="197">
        <f t="shared" si="48"/>
        <v>18</v>
      </c>
      <c r="V233" s="290">
        <v>216</v>
      </c>
      <c r="W233" s="300">
        <f t="shared" si="49"/>
        <v>0</v>
      </c>
      <c r="X233" s="292">
        <f>'SCB2'!F249</f>
        <v>0</v>
      </c>
      <c r="Y233" s="292">
        <f t="shared" si="50"/>
        <v>0</v>
      </c>
      <c r="Z233" s="293">
        <f>'SCB2'!H249</f>
        <v>0</v>
      </c>
    </row>
    <row r="234" spans="1:26" ht="18">
      <c r="A234" s="409">
        <f>'ตารางผ่อนวงเงินที่ 1'!A241</f>
        <v>6.5250000000000002E-2</v>
      </c>
      <c r="B234" s="406">
        <f t="shared" si="42"/>
        <v>5.3630136986301371E-3</v>
      </c>
      <c r="C234" s="197">
        <f t="shared" si="44"/>
        <v>18</v>
      </c>
      <c r="D234" s="290">
        <v>207</v>
      </c>
      <c r="E234" s="300">
        <f>'ตารางผ่อนวงเงินที่ 1'!E241</f>
        <v>376194.06000000075</v>
      </c>
      <c r="F234" s="292">
        <f t="shared" si="45"/>
        <v>2017.53</v>
      </c>
      <c r="G234" s="292">
        <f t="shared" si="46"/>
        <v>4512.47</v>
      </c>
      <c r="H234" s="293">
        <f>'ตารางผ่อนวงเงินที่ 1'!H241</f>
        <v>6530</v>
      </c>
      <c r="J234" s="409">
        <f>GHB!A240</f>
        <v>5.2499999999999998E-2</v>
      </c>
      <c r="K234" s="406">
        <f t="shared" si="43"/>
        <v>4.3150684931506844E-3</v>
      </c>
      <c r="L234" s="197">
        <f t="shared" si="47"/>
        <v>18</v>
      </c>
      <c r="M234" s="290">
        <v>207</v>
      </c>
      <c r="N234" s="300">
        <f>GHB!E240</f>
        <v>0</v>
      </c>
      <c r="O234" s="292">
        <f>GHB!F240</f>
        <v>0</v>
      </c>
      <c r="P234" s="292">
        <f>GHB!G240</f>
        <v>0</v>
      </c>
      <c r="Q234" s="293">
        <f>GHB!H240</f>
        <v>0</v>
      </c>
      <c r="S234" s="409">
        <f>'SCB2'!A250</f>
        <v>6.7699999999999996E-2</v>
      </c>
      <c r="T234" s="406">
        <f t="shared" si="41"/>
        <v>5.5643835616438356E-3</v>
      </c>
      <c r="U234" s="197">
        <f t="shared" si="48"/>
        <v>19</v>
      </c>
      <c r="V234" s="290">
        <v>217</v>
      </c>
      <c r="W234" s="300">
        <f t="shared" si="49"/>
        <v>0</v>
      </c>
      <c r="X234" s="292">
        <f>'SCB2'!F250</f>
        <v>0</v>
      </c>
      <c r="Y234" s="292">
        <f t="shared" si="50"/>
        <v>0</v>
      </c>
      <c r="Z234" s="293">
        <f>'SCB2'!H250</f>
        <v>0</v>
      </c>
    </row>
    <row r="235" spans="1:26" ht="18">
      <c r="A235" s="409">
        <f>'ตารางผ่อนวงเงินที่ 1'!A242</f>
        <v>6.5250000000000002E-2</v>
      </c>
      <c r="B235" s="406">
        <f t="shared" si="42"/>
        <v>5.3630136986301371E-3</v>
      </c>
      <c r="C235" s="197">
        <f t="shared" si="44"/>
        <v>18</v>
      </c>
      <c r="D235" s="290">
        <v>208</v>
      </c>
      <c r="E235" s="300">
        <f>'ตารางผ่อนวงเงินที่ 1'!E242</f>
        <v>371681.59000000078</v>
      </c>
      <c r="F235" s="292">
        <f t="shared" si="45"/>
        <v>1993.33</v>
      </c>
      <c r="G235" s="292">
        <f t="shared" si="46"/>
        <v>4536.67</v>
      </c>
      <c r="H235" s="293">
        <f>'ตารางผ่อนวงเงินที่ 1'!H242</f>
        <v>6530</v>
      </c>
      <c r="J235" s="409">
        <f>GHB!A241</f>
        <v>5.2499999999999998E-2</v>
      </c>
      <c r="K235" s="406">
        <f t="shared" si="43"/>
        <v>4.3150684931506844E-3</v>
      </c>
      <c r="L235" s="197">
        <f t="shared" si="47"/>
        <v>18</v>
      </c>
      <c r="M235" s="290">
        <v>208</v>
      </c>
      <c r="N235" s="300">
        <f>GHB!E241</f>
        <v>0</v>
      </c>
      <c r="O235" s="292">
        <f>GHB!F241</f>
        <v>0</v>
      </c>
      <c r="P235" s="292">
        <f>GHB!G241</f>
        <v>0</v>
      </c>
      <c r="Q235" s="293">
        <f>GHB!H241</f>
        <v>0</v>
      </c>
      <c r="S235" s="409">
        <f>'SCB2'!A251</f>
        <v>6.7699999999999996E-2</v>
      </c>
      <c r="T235" s="406">
        <f t="shared" si="41"/>
        <v>5.5643835616438356E-3</v>
      </c>
      <c r="U235" s="197">
        <f t="shared" si="48"/>
        <v>19</v>
      </c>
      <c r="V235" s="290">
        <v>218</v>
      </c>
      <c r="W235" s="300">
        <f t="shared" si="49"/>
        <v>0</v>
      </c>
      <c r="X235" s="292">
        <f>'SCB2'!F251</f>
        <v>0</v>
      </c>
      <c r="Y235" s="292">
        <f t="shared" si="50"/>
        <v>0</v>
      </c>
      <c r="Z235" s="293">
        <f>'SCB2'!H251</f>
        <v>0</v>
      </c>
    </row>
    <row r="236" spans="1:26" ht="18">
      <c r="A236" s="409">
        <f>'ตารางผ่อนวงเงินที่ 1'!A243</f>
        <v>6.5250000000000002E-2</v>
      </c>
      <c r="B236" s="406">
        <f t="shared" si="42"/>
        <v>5.3630136986301371E-3</v>
      </c>
      <c r="C236" s="197">
        <f t="shared" si="44"/>
        <v>18</v>
      </c>
      <c r="D236" s="290">
        <v>209</v>
      </c>
      <c r="E236" s="300">
        <f>'ตารางผ่อนวงเงินที่ 1'!E243</f>
        <v>367144.9200000008</v>
      </c>
      <c r="F236" s="292">
        <f t="shared" si="45"/>
        <v>1969</v>
      </c>
      <c r="G236" s="292">
        <f t="shared" si="46"/>
        <v>4561</v>
      </c>
      <c r="H236" s="293">
        <f>'ตารางผ่อนวงเงินที่ 1'!H243</f>
        <v>6530</v>
      </c>
      <c r="J236" s="409">
        <f>GHB!A242</f>
        <v>5.2499999999999998E-2</v>
      </c>
      <c r="K236" s="406">
        <f t="shared" si="43"/>
        <v>4.3150684931506844E-3</v>
      </c>
      <c r="L236" s="197">
        <f t="shared" si="47"/>
        <v>18</v>
      </c>
      <c r="M236" s="290">
        <v>209</v>
      </c>
      <c r="N236" s="300">
        <f>GHB!E242</f>
        <v>0</v>
      </c>
      <c r="O236" s="292">
        <f>GHB!F242</f>
        <v>0</v>
      </c>
      <c r="P236" s="292">
        <f>GHB!G242</f>
        <v>0</v>
      </c>
      <c r="Q236" s="293">
        <f>GHB!H242</f>
        <v>0</v>
      </c>
      <c r="S236" s="409">
        <f>'SCB2'!A252</f>
        <v>6.7699999999999996E-2</v>
      </c>
      <c r="T236" s="406">
        <f t="shared" si="41"/>
        <v>5.5643835616438356E-3</v>
      </c>
      <c r="U236" s="197">
        <f t="shared" si="48"/>
        <v>19</v>
      </c>
      <c r="V236" s="290">
        <v>219</v>
      </c>
      <c r="W236" s="300">
        <f t="shared" si="49"/>
        <v>0</v>
      </c>
      <c r="X236" s="292">
        <f>'SCB2'!F252</f>
        <v>0</v>
      </c>
      <c r="Y236" s="292">
        <f t="shared" si="50"/>
        <v>0</v>
      </c>
      <c r="Z236" s="293">
        <f>'SCB2'!H252</f>
        <v>0</v>
      </c>
    </row>
    <row r="237" spans="1:26" ht="18">
      <c r="A237" s="409">
        <f>'ตารางผ่อนวงเงินที่ 1'!A244</f>
        <v>6.5250000000000002E-2</v>
      </c>
      <c r="B237" s="406">
        <f t="shared" si="42"/>
        <v>5.3630136986301371E-3</v>
      </c>
      <c r="C237" s="197">
        <f t="shared" si="44"/>
        <v>18</v>
      </c>
      <c r="D237" s="290">
        <v>210</v>
      </c>
      <c r="E237" s="300">
        <f>'ตารางผ่อนวงเงินที่ 1'!E244</f>
        <v>362583.9200000008</v>
      </c>
      <c r="F237" s="292">
        <f t="shared" si="45"/>
        <v>1944.54</v>
      </c>
      <c r="G237" s="292">
        <f t="shared" si="46"/>
        <v>4585.46</v>
      </c>
      <c r="H237" s="293">
        <f>'ตารางผ่อนวงเงินที่ 1'!H244</f>
        <v>6530</v>
      </c>
      <c r="J237" s="409">
        <f>GHB!A243</f>
        <v>5.2499999999999998E-2</v>
      </c>
      <c r="K237" s="406">
        <f t="shared" si="43"/>
        <v>4.3150684931506844E-3</v>
      </c>
      <c r="L237" s="197">
        <f t="shared" si="47"/>
        <v>18</v>
      </c>
      <c r="M237" s="290">
        <v>210</v>
      </c>
      <c r="N237" s="300">
        <f>GHB!E243</f>
        <v>0</v>
      </c>
      <c r="O237" s="292">
        <f>GHB!F243</f>
        <v>0</v>
      </c>
      <c r="P237" s="292">
        <f>GHB!G243</f>
        <v>0</v>
      </c>
      <c r="Q237" s="293">
        <f>GHB!H243</f>
        <v>0</v>
      </c>
      <c r="S237" s="409">
        <f>'SCB2'!A253</f>
        <v>6.7699999999999996E-2</v>
      </c>
      <c r="T237" s="406">
        <f t="shared" si="41"/>
        <v>5.5643835616438356E-3</v>
      </c>
      <c r="U237" s="197">
        <f t="shared" si="48"/>
        <v>19</v>
      </c>
      <c r="V237" s="290">
        <v>220</v>
      </c>
      <c r="W237" s="300">
        <f t="shared" si="49"/>
        <v>0</v>
      </c>
      <c r="X237" s="292">
        <f>'SCB2'!F253</f>
        <v>0</v>
      </c>
      <c r="Y237" s="292">
        <f t="shared" si="50"/>
        <v>0</v>
      </c>
      <c r="Z237" s="293">
        <f>'SCB2'!H253</f>
        <v>0</v>
      </c>
    </row>
    <row r="238" spans="1:26" ht="18">
      <c r="A238" s="409">
        <f>'ตารางผ่อนวงเงินที่ 1'!A245</f>
        <v>6.5250000000000002E-2</v>
      </c>
      <c r="B238" s="406">
        <f t="shared" si="42"/>
        <v>5.3630136986301371E-3</v>
      </c>
      <c r="C238" s="197">
        <f t="shared" si="44"/>
        <v>18</v>
      </c>
      <c r="D238" s="290">
        <v>211</v>
      </c>
      <c r="E238" s="300">
        <f>'ตารางผ่อนวงเงินที่ 1'!E245</f>
        <v>357998.46000000078</v>
      </c>
      <c r="F238" s="292">
        <f t="shared" si="45"/>
        <v>1919.95</v>
      </c>
      <c r="G238" s="292">
        <f t="shared" si="46"/>
        <v>4610.05</v>
      </c>
      <c r="H238" s="293">
        <f>'ตารางผ่อนวงเงินที่ 1'!H245</f>
        <v>6530</v>
      </c>
      <c r="J238" s="409">
        <f>GHB!A244</f>
        <v>5.2499999999999998E-2</v>
      </c>
      <c r="K238" s="406">
        <f t="shared" si="43"/>
        <v>4.3150684931506844E-3</v>
      </c>
      <c r="L238" s="197">
        <f t="shared" si="47"/>
        <v>18</v>
      </c>
      <c r="M238" s="290">
        <v>211</v>
      </c>
      <c r="N238" s="300">
        <f>GHB!E244</f>
        <v>0</v>
      </c>
      <c r="O238" s="292">
        <f>GHB!F244</f>
        <v>0</v>
      </c>
      <c r="P238" s="292">
        <f>GHB!G244</f>
        <v>0</v>
      </c>
      <c r="Q238" s="293">
        <f>GHB!H244</f>
        <v>0</v>
      </c>
      <c r="S238" s="409">
        <f>'SCB2'!A254</f>
        <v>6.7699999999999996E-2</v>
      </c>
      <c r="T238" s="406">
        <f t="shared" si="41"/>
        <v>5.5643835616438356E-3</v>
      </c>
      <c r="U238" s="197">
        <f t="shared" si="48"/>
        <v>19</v>
      </c>
      <c r="V238" s="290">
        <v>221</v>
      </c>
      <c r="W238" s="300">
        <f t="shared" si="49"/>
        <v>0</v>
      </c>
      <c r="X238" s="292">
        <f>'SCB2'!F254</f>
        <v>0</v>
      </c>
      <c r="Y238" s="292">
        <f t="shared" si="50"/>
        <v>0</v>
      </c>
      <c r="Z238" s="293">
        <f>'SCB2'!H254</f>
        <v>0</v>
      </c>
    </row>
    <row r="239" spans="1:26" ht="18">
      <c r="A239" s="409">
        <f>'ตารางผ่อนวงเงินที่ 1'!A246</f>
        <v>6.5250000000000002E-2</v>
      </c>
      <c r="B239" s="406">
        <f t="shared" si="42"/>
        <v>5.3630136986301371E-3</v>
      </c>
      <c r="C239" s="197">
        <f t="shared" si="44"/>
        <v>18</v>
      </c>
      <c r="D239" s="290">
        <v>212</v>
      </c>
      <c r="E239" s="300">
        <f>'ตารางผ่อนวงเงินที่ 1'!E246</f>
        <v>353388.41000000079</v>
      </c>
      <c r="F239" s="292">
        <f t="shared" si="45"/>
        <v>1895.23</v>
      </c>
      <c r="G239" s="292">
        <f t="shared" si="46"/>
        <v>4634.7700000000004</v>
      </c>
      <c r="H239" s="293">
        <f>'ตารางผ่อนวงเงินที่ 1'!H246</f>
        <v>6530</v>
      </c>
      <c r="J239" s="409">
        <f>GHB!A245</f>
        <v>5.2499999999999998E-2</v>
      </c>
      <c r="K239" s="406">
        <f t="shared" si="43"/>
        <v>4.3150684931506844E-3</v>
      </c>
      <c r="L239" s="197">
        <f t="shared" si="47"/>
        <v>18</v>
      </c>
      <c r="M239" s="290">
        <v>212</v>
      </c>
      <c r="N239" s="300">
        <f>GHB!E245</f>
        <v>0</v>
      </c>
      <c r="O239" s="292">
        <f>GHB!F245</f>
        <v>0</v>
      </c>
      <c r="P239" s="292">
        <f>GHB!G245</f>
        <v>0</v>
      </c>
      <c r="Q239" s="293">
        <f>GHB!H245</f>
        <v>0</v>
      </c>
      <c r="S239" s="409">
        <f>'SCB2'!A255</f>
        <v>6.7699999999999996E-2</v>
      </c>
      <c r="T239" s="406">
        <f t="shared" si="41"/>
        <v>5.5643835616438356E-3</v>
      </c>
      <c r="U239" s="197">
        <f t="shared" si="48"/>
        <v>19</v>
      </c>
      <c r="V239" s="290">
        <v>222</v>
      </c>
      <c r="W239" s="300">
        <f t="shared" si="49"/>
        <v>0</v>
      </c>
      <c r="X239" s="292">
        <f>'SCB2'!F255</f>
        <v>0</v>
      </c>
      <c r="Y239" s="292">
        <f t="shared" si="50"/>
        <v>0</v>
      </c>
      <c r="Z239" s="293">
        <f>'SCB2'!H255</f>
        <v>0</v>
      </c>
    </row>
    <row r="240" spans="1:26" ht="18">
      <c r="A240" s="409">
        <f>'ตารางผ่อนวงเงินที่ 1'!A247</f>
        <v>6.5250000000000002E-2</v>
      </c>
      <c r="B240" s="406">
        <f t="shared" si="42"/>
        <v>5.3630136986301371E-3</v>
      </c>
      <c r="C240" s="197">
        <f t="shared" si="44"/>
        <v>18</v>
      </c>
      <c r="D240" s="290">
        <v>213</v>
      </c>
      <c r="E240" s="300">
        <f>'ตารางผ่อนวงเงินที่ 1'!E247</f>
        <v>348753.64000000077</v>
      </c>
      <c r="F240" s="292">
        <f t="shared" si="45"/>
        <v>1870.37</v>
      </c>
      <c r="G240" s="292">
        <f t="shared" si="46"/>
        <v>4659.63</v>
      </c>
      <c r="H240" s="293">
        <f>'ตารางผ่อนวงเงินที่ 1'!H247</f>
        <v>6530</v>
      </c>
      <c r="J240" s="409">
        <f>GHB!A246</f>
        <v>5.2499999999999998E-2</v>
      </c>
      <c r="K240" s="406">
        <f t="shared" si="43"/>
        <v>4.3150684931506844E-3</v>
      </c>
      <c r="L240" s="197">
        <f t="shared" si="47"/>
        <v>18</v>
      </c>
      <c r="M240" s="290">
        <v>213</v>
      </c>
      <c r="N240" s="300">
        <f>GHB!E246</f>
        <v>0</v>
      </c>
      <c r="O240" s="292">
        <f>GHB!F246</f>
        <v>0</v>
      </c>
      <c r="P240" s="292">
        <f>GHB!G246</f>
        <v>0</v>
      </c>
      <c r="Q240" s="293">
        <f>GHB!H246</f>
        <v>0</v>
      </c>
      <c r="S240" s="409">
        <f>'SCB2'!A256</f>
        <v>6.7699999999999996E-2</v>
      </c>
      <c r="T240" s="406">
        <f t="shared" si="41"/>
        <v>5.5643835616438356E-3</v>
      </c>
      <c r="U240" s="197">
        <f t="shared" si="48"/>
        <v>19</v>
      </c>
      <c r="V240" s="290">
        <v>223</v>
      </c>
      <c r="W240" s="300">
        <f t="shared" si="49"/>
        <v>0</v>
      </c>
      <c r="X240" s="292">
        <f>'SCB2'!F256</f>
        <v>0</v>
      </c>
      <c r="Y240" s="292">
        <f t="shared" si="50"/>
        <v>0</v>
      </c>
      <c r="Z240" s="293">
        <f>'SCB2'!H256</f>
        <v>0</v>
      </c>
    </row>
    <row r="241" spans="1:26" ht="18">
      <c r="A241" s="409">
        <f>'ตารางผ่อนวงเงินที่ 1'!A248</f>
        <v>6.5250000000000002E-2</v>
      </c>
      <c r="B241" s="406">
        <f t="shared" si="42"/>
        <v>5.3630136986301371E-3</v>
      </c>
      <c r="C241" s="197">
        <f t="shared" si="44"/>
        <v>18</v>
      </c>
      <c r="D241" s="290">
        <v>214</v>
      </c>
      <c r="E241" s="300">
        <f>'ตารางผ่อนวงเงินที่ 1'!E248</f>
        <v>344094.01000000077</v>
      </c>
      <c r="F241" s="292">
        <f t="shared" si="45"/>
        <v>1845.38</v>
      </c>
      <c r="G241" s="292">
        <f t="shared" si="46"/>
        <v>4684.62</v>
      </c>
      <c r="H241" s="293">
        <f>'ตารางผ่อนวงเงินที่ 1'!H248</f>
        <v>6530</v>
      </c>
      <c r="J241" s="409">
        <f>GHB!A247</f>
        <v>5.2499999999999998E-2</v>
      </c>
      <c r="K241" s="406">
        <f t="shared" si="43"/>
        <v>4.3150684931506844E-3</v>
      </c>
      <c r="L241" s="197">
        <f t="shared" si="47"/>
        <v>18</v>
      </c>
      <c r="M241" s="290">
        <v>214</v>
      </c>
      <c r="N241" s="300">
        <f>GHB!E247</f>
        <v>0</v>
      </c>
      <c r="O241" s="292">
        <f>GHB!F247</f>
        <v>0</v>
      </c>
      <c r="P241" s="292">
        <f>GHB!G247</f>
        <v>0</v>
      </c>
      <c r="Q241" s="293">
        <f>GHB!H247</f>
        <v>0</v>
      </c>
      <c r="S241" s="409">
        <f>'SCB2'!A257</f>
        <v>6.7699999999999996E-2</v>
      </c>
      <c r="T241" s="406">
        <f t="shared" si="41"/>
        <v>5.5643835616438356E-3</v>
      </c>
      <c r="U241" s="197">
        <f t="shared" si="48"/>
        <v>19</v>
      </c>
      <c r="V241" s="290">
        <v>224</v>
      </c>
      <c r="W241" s="300">
        <f t="shared" si="49"/>
        <v>0</v>
      </c>
      <c r="X241" s="292">
        <f>'SCB2'!F257</f>
        <v>0</v>
      </c>
      <c r="Y241" s="292">
        <f t="shared" si="50"/>
        <v>0</v>
      </c>
      <c r="Z241" s="293">
        <f>'SCB2'!H257</f>
        <v>0</v>
      </c>
    </row>
    <row r="242" spans="1:26" ht="18">
      <c r="A242" s="409">
        <f>'ตารางผ่อนวงเงินที่ 1'!A249</f>
        <v>6.5250000000000002E-2</v>
      </c>
      <c r="B242" s="406">
        <f t="shared" si="42"/>
        <v>5.3630136986301371E-3</v>
      </c>
      <c r="C242" s="197">
        <f t="shared" si="44"/>
        <v>18</v>
      </c>
      <c r="D242" s="290">
        <v>215</v>
      </c>
      <c r="E242" s="300">
        <f>'ตารางผ่อนวงเงินที่ 1'!E249</f>
        <v>339409.39000000077</v>
      </c>
      <c r="F242" s="292">
        <f t="shared" si="45"/>
        <v>1820.26</v>
      </c>
      <c r="G242" s="292">
        <f t="shared" si="46"/>
        <v>4709.74</v>
      </c>
      <c r="H242" s="293">
        <f>'ตารางผ่อนวงเงินที่ 1'!H249</f>
        <v>6530</v>
      </c>
      <c r="J242" s="409">
        <f>GHB!A248</f>
        <v>5.2499999999999998E-2</v>
      </c>
      <c r="K242" s="406">
        <f t="shared" si="43"/>
        <v>4.3150684931506844E-3</v>
      </c>
      <c r="L242" s="197">
        <f t="shared" si="47"/>
        <v>18</v>
      </c>
      <c r="M242" s="290">
        <v>215</v>
      </c>
      <c r="N242" s="300">
        <f>GHB!E248</f>
        <v>0</v>
      </c>
      <c r="O242" s="292">
        <f>GHB!F248</f>
        <v>0</v>
      </c>
      <c r="P242" s="292">
        <f>GHB!G248</f>
        <v>0</v>
      </c>
      <c r="Q242" s="293">
        <f>GHB!H248</f>
        <v>0</v>
      </c>
      <c r="S242" s="409">
        <f>'SCB2'!A258</f>
        <v>6.7699999999999996E-2</v>
      </c>
      <c r="T242" s="406">
        <f t="shared" si="41"/>
        <v>5.5643835616438356E-3</v>
      </c>
      <c r="U242" s="197">
        <f t="shared" si="48"/>
        <v>19</v>
      </c>
      <c r="V242" s="290">
        <v>225</v>
      </c>
      <c r="W242" s="300">
        <f t="shared" si="49"/>
        <v>0</v>
      </c>
      <c r="X242" s="292">
        <f>'SCB2'!F258</f>
        <v>0</v>
      </c>
      <c r="Y242" s="292">
        <f t="shared" si="50"/>
        <v>0</v>
      </c>
      <c r="Z242" s="293">
        <f>'SCB2'!H258</f>
        <v>0</v>
      </c>
    </row>
    <row r="243" spans="1:26" ht="18">
      <c r="A243" s="409">
        <f>'ตารางผ่อนวงเงินที่ 1'!A250</f>
        <v>6.5250000000000002E-2</v>
      </c>
      <c r="B243" s="406">
        <f t="shared" si="42"/>
        <v>5.3630136986301371E-3</v>
      </c>
      <c r="C243" s="197">
        <f t="shared" si="44"/>
        <v>18</v>
      </c>
      <c r="D243" s="290">
        <v>216</v>
      </c>
      <c r="E243" s="300">
        <f>'ตารางผ่อนวงเงินที่ 1'!E250</f>
        <v>334699.65000000078</v>
      </c>
      <c r="F243" s="292">
        <f t="shared" si="45"/>
        <v>1795</v>
      </c>
      <c r="G243" s="292">
        <f t="shared" si="46"/>
        <v>4735</v>
      </c>
      <c r="H243" s="293">
        <f>'ตารางผ่อนวงเงินที่ 1'!H250</f>
        <v>6530</v>
      </c>
      <c r="J243" s="409">
        <f>GHB!A249</f>
        <v>5.2499999999999998E-2</v>
      </c>
      <c r="K243" s="406">
        <f t="shared" si="43"/>
        <v>4.3150684931506844E-3</v>
      </c>
      <c r="L243" s="197">
        <f t="shared" si="47"/>
        <v>18</v>
      </c>
      <c r="M243" s="290">
        <v>216</v>
      </c>
      <c r="N243" s="300">
        <f>GHB!E249</f>
        <v>0</v>
      </c>
      <c r="O243" s="292">
        <f>GHB!F249</f>
        <v>0</v>
      </c>
      <c r="P243" s="292">
        <f>GHB!G249</f>
        <v>0</v>
      </c>
      <c r="Q243" s="293">
        <f>GHB!H249</f>
        <v>0</v>
      </c>
      <c r="S243" s="409">
        <f>'SCB2'!A259</f>
        <v>6.7699999999999996E-2</v>
      </c>
      <c r="T243" s="406">
        <f t="shared" si="41"/>
        <v>5.5643835616438356E-3</v>
      </c>
      <c r="U243" s="197">
        <f t="shared" si="48"/>
        <v>19</v>
      </c>
      <c r="V243" s="290">
        <v>226</v>
      </c>
      <c r="W243" s="300">
        <f t="shared" si="49"/>
        <v>0</v>
      </c>
      <c r="X243" s="292">
        <f>'SCB2'!F259</f>
        <v>0</v>
      </c>
      <c r="Y243" s="292">
        <f t="shared" si="50"/>
        <v>0</v>
      </c>
      <c r="Z243" s="293">
        <f>'SCB2'!H259</f>
        <v>0</v>
      </c>
    </row>
    <row r="244" spans="1:26" ht="18">
      <c r="A244" s="409">
        <f>'ตารางผ่อนวงเงินที่ 1'!A251</f>
        <v>6.5250000000000002E-2</v>
      </c>
      <c r="B244" s="406">
        <f t="shared" si="42"/>
        <v>5.3630136986301371E-3</v>
      </c>
      <c r="C244" s="197">
        <f t="shared" si="44"/>
        <v>19</v>
      </c>
      <c r="D244" s="290">
        <v>217</v>
      </c>
      <c r="E244" s="300">
        <f>'ตารางผ่อนวงเงินที่ 1'!E251</f>
        <v>329964.65000000078</v>
      </c>
      <c r="F244" s="292">
        <f t="shared" si="45"/>
        <v>1769.6</v>
      </c>
      <c r="G244" s="292">
        <f t="shared" si="46"/>
        <v>4760.3999999999996</v>
      </c>
      <c r="H244" s="293">
        <f>'ตารางผ่อนวงเงินที่ 1'!H251</f>
        <v>6530</v>
      </c>
      <c r="J244" s="409">
        <f>GHB!A250</f>
        <v>5.2499999999999998E-2</v>
      </c>
      <c r="K244" s="406">
        <f t="shared" si="43"/>
        <v>4.3150684931506844E-3</v>
      </c>
      <c r="L244" s="197">
        <f t="shared" si="47"/>
        <v>19</v>
      </c>
      <c r="M244" s="290">
        <v>217</v>
      </c>
      <c r="N244" s="300">
        <f>GHB!E250</f>
        <v>0</v>
      </c>
      <c r="O244" s="292">
        <f>GHB!F250</f>
        <v>0</v>
      </c>
      <c r="P244" s="292">
        <f>GHB!G250</f>
        <v>0</v>
      </c>
      <c r="Q244" s="293">
        <f>GHB!H250</f>
        <v>0</v>
      </c>
      <c r="S244" s="409">
        <f>'SCB2'!A260</f>
        <v>6.7699999999999996E-2</v>
      </c>
      <c r="T244" s="406">
        <f t="shared" si="41"/>
        <v>5.5643835616438356E-3</v>
      </c>
      <c r="U244" s="197">
        <f t="shared" si="48"/>
        <v>19</v>
      </c>
      <c r="V244" s="290">
        <v>227</v>
      </c>
      <c r="W244" s="300">
        <f t="shared" si="49"/>
        <v>0</v>
      </c>
      <c r="X244" s="292">
        <f>'SCB2'!F260</f>
        <v>0</v>
      </c>
      <c r="Y244" s="292">
        <f t="shared" si="50"/>
        <v>0</v>
      </c>
      <c r="Z244" s="293">
        <f>'SCB2'!H260</f>
        <v>0</v>
      </c>
    </row>
    <row r="245" spans="1:26" ht="18">
      <c r="A245" s="409">
        <f>'ตารางผ่อนวงเงินที่ 1'!A252</f>
        <v>6.5250000000000002E-2</v>
      </c>
      <c r="B245" s="406">
        <f t="shared" si="42"/>
        <v>5.3630136986301371E-3</v>
      </c>
      <c r="C245" s="197">
        <f t="shared" si="44"/>
        <v>19</v>
      </c>
      <c r="D245" s="290">
        <v>218</v>
      </c>
      <c r="E245" s="300">
        <f>'ตารางผ่อนวงเงินที่ 1'!E252</f>
        <v>325204.25000000076</v>
      </c>
      <c r="F245" s="292">
        <f t="shared" si="45"/>
        <v>1744.07</v>
      </c>
      <c r="G245" s="292">
        <f t="shared" si="46"/>
        <v>4785.93</v>
      </c>
      <c r="H245" s="293">
        <f>'ตารางผ่อนวงเงินที่ 1'!H252</f>
        <v>6530</v>
      </c>
      <c r="J245" s="409">
        <f>GHB!A251</f>
        <v>5.2499999999999998E-2</v>
      </c>
      <c r="K245" s="406">
        <f t="shared" si="43"/>
        <v>4.3150684931506844E-3</v>
      </c>
      <c r="L245" s="197">
        <f t="shared" si="47"/>
        <v>19</v>
      </c>
      <c r="M245" s="290">
        <v>218</v>
      </c>
      <c r="N245" s="300">
        <f>GHB!E251</f>
        <v>0</v>
      </c>
      <c r="O245" s="292">
        <f>GHB!F251</f>
        <v>0</v>
      </c>
      <c r="P245" s="292">
        <f>GHB!G251</f>
        <v>0</v>
      </c>
      <c r="Q245" s="293">
        <f>GHB!H251</f>
        <v>0</v>
      </c>
      <c r="S245" s="409">
        <f>'SCB2'!A261</f>
        <v>6.7699999999999996E-2</v>
      </c>
      <c r="T245" s="406">
        <f t="shared" si="41"/>
        <v>5.5643835616438356E-3</v>
      </c>
      <c r="U245" s="197">
        <f t="shared" si="48"/>
        <v>19</v>
      </c>
      <c r="V245" s="290">
        <v>228</v>
      </c>
      <c r="W245" s="300">
        <f t="shared" si="49"/>
        <v>0</v>
      </c>
      <c r="X245" s="292">
        <f>'SCB2'!F261</f>
        <v>0</v>
      </c>
      <c r="Y245" s="292">
        <f t="shared" si="50"/>
        <v>0</v>
      </c>
      <c r="Z245" s="293">
        <f>'SCB2'!H261</f>
        <v>0</v>
      </c>
    </row>
    <row r="246" spans="1:26" ht="18">
      <c r="A246" s="409">
        <f>'ตารางผ่อนวงเงินที่ 1'!A253</f>
        <v>6.5250000000000002E-2</v>
      </c>
      <c r="B246" s="406">
        <f t="shared" si="42"/>
        <v>5.3630136986301371E-3</v>
      </c>
      <c r="C246" s="197">
        <f t="shared" si="44"/>
        <v>19</v>
      </c>
      <c r="D246" s="290">
        <v>219</v>
      </c>
      <c r="E246" s="300">
        <f>'ตารางผ่อนวงเงินที่ 1'!E253</f>
        <v>320418.32000000076</v>
      </c>
      <c r="F246" s="292">
        <f t="shared" si="45"/>
        <v>1718.41</v>
      </c>
      <c r="G246" s="292">
        <f t="shared" si="46"/>
        <v>4811.59</v>
      </c>
      <c r="H246" s="293">
        <f>'ตารางผ่อนวงเงินที่ 1'!H253</f>
        <v>6530</v>
      </c>
      <c r="J246" s="409">
        <f>GHB!A252</f>
        <v>5.2499999999999998E-2</v>
      </c>
      <c r="K246" s="406">
        <f t="shared" si="43"/>
        <v>4.3150684931506844E-3</v>
      </c>
      <c r="L246" s="197">
        <f t="shared" si="47"/>
        <v>19</v>
      </c>
      <c r="M246" s="290">
        <v>219</v>
      </c>
      <c r="N246" s="300">
        <f>GHB!E252</f>
        <v>0</v>
      </c>
      <c r="O246" s="292">
        <f>GHB!F252</f>
        <v>0</v>
      </c>
      <c r="P246" s="292">
        <f>GHB!G252</f>
        <v>0</v>
      </c>
      <c r="Q246" s="293">
        <f>GHB!H252</f>
        <v>0</v>
      </c>
      <c r="S246" s="409">
        <f>'SCB2'!A262</f>
        <v>6.7699999999999996E-2</v>
      </c>
      <c r="T246" s="406">
        <f t="shared" si="41"/>
        <v>5.5643835616438356E-3</v>
      </c>
      <c r="U246" s="197">
        <f t="shared" si="48"/>
        <v>20</v>
      </c>
      <c r="V246" s="290">
        <v>229</v>
      </c>
      <c r="W246" s="300">
        <f t="shared" si="49"/>
        <v>0</v>
      </c>
      <c r="X246" s="292">
        <f>'SCB2'!F262</f>
        <v>0</v>
      </c>
      <c r="Y246" s="292">
        <f t="shared" si="50"/>
        <v>0</v>
      </c>
      <c r="Z246" s="293">
        <f>'SCB2'!H262</f>
        <v>0</v>
      </c>
    </row>
    <row r="247" spans="1:26" ht="18">
      <c r="A247" s="409">
        <f>'ตารางผ่อนวงเงินที่ 1'!A254</f>
        <v>6.5250000000000002E-2</v>
      </c>
      <c r="B247" s="406">
        <f t="shared" si="42"/>
        <v>5.3630136986301371E-3</v>
      </c>
      <c r="C247" s="197">
        <f t="shared" si="44"/>
        <v>19</v>
      </c>
      <c r="D247" s="290">
        <v>220</v>
      </c>
      <c r="E247" s="300">
        <f>'ตารางผ่อนวงเงินที่ 1'!E254</f>
        <v>315606.73000000074</v>
      </c>
      <c r="F247" s="292">
        <f t="shared" si="45"/>
        <v>1692.6</v>
      </c>
      <c r="G247" s="292">
        <f t="shared" si="46"/>
        <v>4837.3999999999996</v>
      </c>
      <c r="H247" s="293">
        <f>'ตารางผ่อนวงเงินที่ 1'!H254</f>
        <v>6530</v>
      </c>
      <c r="J247" s="409">
        <f>GHB!A253</f>
        <v>5.2499999999999998E-2</v>
      </c>
      <c r="K247" s="406">
        <f t="shared" si="43"/>
        <v>4.3150684931506844E-3</v>
      </c>
      <c r="L247" s="197">
        <f t="shared" si="47"/>
        <v>19</v>
      </c>
      <c r="M247" s="290">
        <v>220</v>
      </c>
      <c r="N247" s="300">
        <f>GHB!E253</f>
        <v>0</v>
      </c>
      <c r="O247" s="292">
        <f>GHB!F253</f>
        <v>0</v>
      </c>
      <c r="P247" s="292">
        <f>GHB!G253</f>
        <v>0</v>
      </c>
      <c r="Q247" s="293">
        <f>GHB!H253</f>
        <v>0</v>
      </c>
      <c r="S247" s="409">
        <f>'SCB2'!A263</f>
        <v>6.7699999999999996E-2</v>
      </c>
      <c r="T247" s="406">
        <f t="shared" si="41"/>
        <v>5.5643835616438356E-3</v>
      </c>
      <c r="U247" s="197">
        <f t="shared" si="48"/>
        <v>20</v>
      </c>
      <c r="V247" s="290">
        <v>230</v>
      </c>
      <c r="W247" s="300">
        <f t="shared" si="49"/>
        <v>0</v>
      </c>
      <c r="X247" s="292">
        <f>'SCB2'!F263</f>
        <v>0</v>
      </c>
      <c r="Y247" s="292">
        <f t="shared" si="50"/>
        <v>0</v>
      </c>
      <c r="Z247" s="293">
        <f>'SCB2'!H263</f>
        <v>0</v>
      </c>
    </row>
    <row r="248" spans="1:26" ht="18">
      <c r="A248" s="409">
        <f>'ตารางผ่อนวงเงินที่ 1'!A255</f>
        <v>6.5250000000000002E-2</v>
      </c>
      <c r="B248" s="406">
        <f t="shared" si="42"/>
        <v>5.3630136986301371E-3</v>
      </c>
      <c r="C248" s="197">
        <f t="shared" si="44"/>
        <v>19</v>
      </c>
      <c r="D248" s="290">
        <v>221</v>
      </c>
      <c r="E248" s="300">
        <f>'ตารางผ่อนวงเงินที่ 1'!E255</f>
        <v>310769.33000000071</v>
      </c>
      <c r="F248" s="292">
        <f t="shared" si="45"/>
        <v>1666.66</v>
      </c>
      <c r="G248" s="292">
        <f t="shared" si="46"/>
        <v>4863.34</v>
      </c>
      <c r="H248" s="293">
        <f>'ตารางผ่อนวงเงินที่ 1'!H255</f>
        <v>6530</v>
      </c>
      <c r="J248" s="409">
        <f>GHB!A254</f>
        <v>5.2499999999999998E-2</v>
      </c>
      <c r="K248" s="406">
        <f t="shared" si="43"/>
        <v>4.3150684931506844E-3</v>
      </c>
      <c r="L248" s="197">
        <f t="shared" si="47"/>
        <v>19</v>
      </c>
      <c r="M248" s="290">
        <v>221</v>
      </c>
      <c r="N248" s="300">
        <f>GHB!E254</f>
        <v>0</v>
      </c>
      <c r="O248" s="292">
        <f>GHB!F254</f>
        <v>0</v>
      </c>
      <c r="P248" s="292">
        <f>GHB!G254</f>
        <v>0</v>
      </c>
      <c r="Q248" s="293">
        <f>GHB!H254</f>
        <v>0</v>
      </c>
      <c r="S248" s="409">
        <f>'SCB2'!A264</f>
        <v>6.7699999999999996E-2</v>
      </c>
      <c r="T248" s="406">
        <f t="shared" si="41"/>
        <v>5.5643835616438356E-3</v>
      </c>
      <c r="U248" s="197">
        <f t="shared" si="48"/>
        <v>20</v>
      </c>
      <c r="V248" s="290">
        <v>231</v>
      </c>
      <c r="W248" s="300">
        <f t="shared" si="49"/>
        <v>0</v>
      </c>
      <c r="X248" s="292">
        <f>'SCB2'!F264</f>
        <v>0</v>
      </c>
      <c r="Y248" s="292">
        <f t="shared" si="50"/>
        <v>0</v>
      </c>
      <c r="Z248" s="293">
        <f>'SCB2'!H264</f>
        <v>0</v>
      </c>
    </row>
    <row r="249" spans="1:26" ht="18">
      <c r="A249" s="409">
        <f>'ตารางผ่อนวงเงินที่ 1'!A256</f>
        <v>6.5250000000000002E-2</v>
      </c>
      <c r="B249" s="406">
        <f t="shared" si="42"/>
        <v>5.3630136986301371E-3</v>
      </c>
      <c r="C249" s="197">
        <f t="shared" si="44"/>
        <v>19</v>
      </c>
      <c r="D249" s="290">
        <v>222</v>
      </c>
      <c r="E249" s="300">
        <f>'ตารางผ่อนวงเงินที่ 1'!E256</f>
        <v>305905.99000000069</v>
      </c>
      <c r="F249" s="292">
        <f t="shared" si="45"/>
        <v>1640.58</v>
      </c>
      <c r="G249" s="292">
        <f t="shared" si="46"/>
        <v>4889.42</v>
      </c>
      <c r="H249" s="293">
        <f>'ตารางผ่อนวงเงินที่ 1'!H256</f>
        <v>6530</v>
      </c>
      <c r="J249" s="409">
        <f>GHB!A255</f>
        <v>5.2499999999999998E-2</v>
      </c>
      <c r="K249" s="406">
        <f t="shared" si="43"/>
        <v>4.3150684931506844E-3</v>
      </c>
      <c r="L249" s="197">
        <f t="shared" si="47"/>
        <v>19</v>
      </c>
      <c r="M249" s="290">
        <v>222</v>
      </c>
      <c r="N249" s="300">
        <f>GHB!E255</f>
        <v>0</v>
      </c>
      <c r="O249" s="292">
        <f>GHB!F255</f>
        <v>0</v>
      </c>
      <c r="P249" s="292">
        <f>GHB!G255</f>
        <v>0</v>
      </c>
      <c r="Q249" s="293">
        <f>GHB!H255</f>
        <v>0</v>
      </c>
      <c r="S249" s="409">
        <f>'SCB2'!A265</f>
        <v>6.7699999999999996E-2</v>
      </c>
      <c r="T249" s="406">
        <f t="shared" si="41"/>
        <v>5.5643835616438356E-3</v>
      </c>
      <c r="U249" s="197">
        <f t="shared" si="48"/>
        <v>20</v>
      </c>
      <c r="V249" s="290">
        <v>232</v>
      </c>
      <c r="W249" s="300">
        <f t="shared" si="49"/>
        <v>0</v>
      </c>
      <c r="X249" s="292">
        <f>'SCB2'!F265</f>
        <v>0</v>
      </c>
      <c r="Y249" s="292">
        <f t="shared" si="50"/>
        <v>0</v>
      </c>
      <c r="Z249" s="293">
        <f>'SCB2'!H265</f>
        <v>0</v>
      </c>
    </row>
    <row r="250" spans="1:26" ht="18">
      <c r="A250" s="409">
        <f>'ตารางผ่อนวงเงินที่ 1'!A257</f>
        <v>6.5250000000000002E-2</v>
      </c>
      <c r="B250" s="406">
        <f t="shared" si="42"/>
        <v>5.3630136986301371E-3</v>
      </c>
      <c r="C250" s="197">
        <f t="shared" si="44"/>
        <v>19</v>
      </c>
      <c r="D250" s="290">
        <v>223</v>
      </c>
      <c r="E250" s="300">
        <f>'ตารางผ่อนวงเงินที่ 1'!E257</f>
        <v>301016.57000000071</v>
      </c>
      <c r="F250" s="292">
        <f t="shared" si="45"/>
        <v>1614.36</v>
      </c>
      <c r="G250" s="292">
        <f t="shared" si="46"/>
        <v>4915.6400000000003</v>
      </c>
      <c r="H250" s="293">
        <f>'ตารางผ่อนวงเงินที่ 1'!H257</f>
        <v>6530</v>
      </c>
      <c r="J250" s="409">
        <f>GHB!A256</f>
        <v>5.2499999999999998E-2</v>
      </c>
      <c r="K250" s="406">
        <f t="shared" si="43"/>
        <v>4.3150684931506844E-3</v>
      </c>
      <c r="L250" s="197">
        <f t="shared" si="47"/>
        <v>19</v>
      </c>
      <c r="M250" s="290">
        <v>223</v>
      </c>
      <c r="N250" s="300">
        <f>GHB!E256</f>
        <v>0</v>
      </c>
      <c r="O250" s="292">
        <f>GHB!F256</f>
        <v>0</v>
      </c>
      <c r="P250" s="292">
        <f>GHB!G256</f>
        <v>0</v>
      </c>
      <c r="Q250" s="293">
        <f>GHB!H256</f>
        <v>0</v>
      </c>
      <c r="S250" s="409">
        <f>'SCB2'!A266</f>
        <v>6.7699999999999996E-2</v>
      </c>
      <c r="T250" s="406">
        <f t="shared" si="41"/>
        <v>5.5643835616438356E-3</v>
      </c>
      <c r="U250" s="197">
        <f t="shared" si="48"/>
        <v>20</v>
      </c>
      <c r="V250" s="290">
        <v>233</v>
      </c>
      <c r="W250" s="300">
        <f t="shared" si="49"/>
        <v>0</v>
      </c>
      <c r="X250" s="292">
        <f>'SCB2'!F266</f>
        <v>0</v>
      </c>
      <c r="Y250" s="292">
        <f t="shared" si="50"/>
        <v>0</v>
      </c>
      <c r="Z250" s="293">
        <f>'SCB2'!H266</f>
        <v>0</v>
      </c>
    </row>
    <row r="251" spans="1:26" ht="18">
      <c r="A251" s="409">
        <f>'ตารางผ่อนวงเงินที่ 1'!A258</f>
        <v>6.5250000000000002E-2</v>
      </c>
      <c r="B251" s="406">
        <f t="shared" si="42"/>
        <v>5.3630136986301371E-3</v>
      </c>
      <c r="C251" s="197">
        <f t="shared" si="44"/>
        <v>19</v>
      </c>
      <c r="D251" s="290">
        <v>224</v>
      </c>
      <c r="E251" s="300">
        <f>'ตารางผ่อนวงเงินที่ 1'!E258</f>
        <v>296100.93000000069</v>
      </c>
      <c r="F251" s="292">
        <f t="shared" si="45"/>
        <v>1587.99</v>
      </c>
      <c r="G251" s="292">
        <f t="shared" si="46"/>
        <v>4942.01</v>
      </c>
      <c r="H251" s="293">
        <f>'ตารางผ่อนวงเงินที่ 1'!H258</f>
        <v>6530</v>
      </c>
      <c r="J251" s="409">
        <f>GHB!A257</f>
        <v>5.2499999999999998E-2</v>
      </c>
      <c r="K251" s="406">
        <f t="shared" si="43"/>
        <v>4.3150684931506844E-3</v>
      </c>
      <c r="L251" s="197">
        <f t="shared" si="47"/>
        <v>19</v>
      </c>
      <c r="M251" s="290">
        <v>224</v>
      </c>
      <c r="N251" s="300">
        <f>GHB!E257</f>
        <v>0</v>
      </c>
      <c r="O251" s="292">
        <f>GHB!F257</f>
        <v>0</v>
      </c>
      <c r="P251" s="292">
        <f>GHB!G257</f>
        <v>0</v>
      </c>
      <c r="Q251" s="293">
        <f>GHB!H257</f>
        <v>0</v>
      </c>
      <c r="S251" s="409">
        <f>'SCB2'!A267</f>
        <v>6.7699999999999996E-2</v>
      </c>
      <c r="T251" s="406">
        <f t="shared" si="41"/>
        <v>5.5643835616438356E-3</v>
      </c>
      <c r="U251" s="197">
        <f t="shared" si="48"/>
        <v>20</v>
      </c>
      <c r="V251" s="290">
        <v>234</v>
      </c>
      <c r="W251" s="300">
        <f t="shared" si="49"/>
        <v>0</v>
      </c>
      <c r="X251" s="292">
        <f>'SCB2'!F267</f>
        <v>0</v>
      </c>
      <c r="Y251" s="292">
        <f t="shared" si="50"/>
        <v>0</v>
      </c>
      <c r="Z251" s="293">
        <f>'SCB2'!H267</f>
        <v>0</v>
      </c>
    </row>
    <row r="252" spans="1:26" ht="18">
      <c r="A252" s="409">
        <f>'ตารางผ่อนวงเงินที่ 1'!A259</f>
        <v>6.5250000000000002E-2</v>
      </c>
      <c r="B252" s="406">
        <f t="shared" si="42"/>
        <v>5.3630136986301371E-3</v>
      </c>
      <c r="C252" s="197">
        <f t="shared" si="44"/>
        <v>19</v>
      </c>
      <c r="D252" s="290">
        <v>225</v>
      </c>
      <c r="E252" s="300">
        <f>'ตารางผ่อนวงเงินที่ 1'!E259</f>
        <v>291158.92000000068</v>
      </c>
      <c r="F252" s="292">
        <f t="shared" si="45"/>
        <v>1561.49</v>
      </c>
      <c r="G252" s="292">
        <f t="shared" si="46"/>
        <v>4968.51</v>
      </c>
      <c r="H252" s="293">
        <f>'ตารางผ่อนวงเงินที่ 1'!H259</f>
        <v>6530</v>
      </c>
      <c r="J252" s="409">
        <f>GHB!A258</f>
        <v>5.2499999999999998E-2</v>
      </c>
      <c r="K252" s="406">
        <f t="shared" si="43"/>
        <v>4.3150684931506844E-3</v>
      </c>
      <c r="L252" s="197">
        <f t="shared" si="47"/>
        <v>19</v>
      </c>
      <c r="M252" s="290">
        <v>225</v>
      </c>
      <c r="N252" s="300">
        <f>GHB!E258</f>
        <v>0</v>
      </c>
      <c r="O252" s="292">
        <f>GHB!F258</f>
        <v>0</v>
      </c>
      <c r="P252" s="292">
        <f>GHB!G258</f>
        <v>0</v>
      </c>
      <c r="Q252" s="293">
        <f>GHB!H258</f>
        <v>0</v>
      </c>
      <c r="S252" s="409">
        <f>'SCB2'!A268</f>
        <v>6.7699999999999996E-2</v>
      </c>
      <c r="T252" s="406">
        <f t="shared" si="41"/>
        <v>5.5643835616438356E-3</v>
      </c>
      <c r="U252" s="197">
        <f t="shared" si="48"/>
        <v>20</v>
      </c>
      <c r="V252" s="290">
        <v>235</v>
      </c>
      <c r="W252" s="300">
        <f t="shared" si="49"/>
        <v>0</v>
      </c>
      <c r="X252" s="292">
        <f>'SCB2'!F268</f>
        <v>0</v>
      </c>
      <c r="Y252" s="292">
        <f t="shared" si="50"/>
        <v>0</v>
      </c>
      <c r="Z252" s="293">
        <f>'SCB2'!H268</f>
        <v>0</v>
      </c>
    </row>
    <row r="253" spans="1:26" ht="18">
      <c r="A253" s="409">
        <f>'ตารางผ่อนวงเงินที่ 1'!A260</f>
        <v>6.5250000000000002E-2</v>
      </c>
      <c r="B253" s="406">
        <f t="shared" si="42"/>
        <v>5.3630136986301371E-3</v>
      </c>
      <c r="C253" s="197">
        <f t="shared" si="44"/>
        <v>19</v>
      </c>
      <c r="D253" s="290">
        <v>226</v>
      </c>
      <c r="E253" s="300">
        <f>'ตารางผ่อนวงเงินที่ 1'!E260</f>
        <v>286190.41000000067</v>
      </c>
      <c r="F253" s="292">
        <f t="shared" si="45"/>
        <v>1534.84</v>
      </c>
      <c r="G253" s="292">
        <f t="shared" si="46"/>
        <v>4995.16</v>
      </c>
      <c r="H253" s="293">
        <f>'ตารางผ่อนวงเงินที่ 1'!H260</f>
        <v>6530</v>
      </c>
      <c r="J253" s="409">
        <f>GHB!A259</f>
        <v>5.2499999999999998E-2</v>
      </c>
      <c r="K253" s="406">
        <f t="shared" si="43"/>
        <v>4.3150684931506844E-3</v>
      </c>
      <c r="L253" s="197">
        <f t="shared" si="47"/>
        <v>19</v>
      </c>
      <c r="M253" s="290">
        <v>226</v>
      </c>
      <c r="N253" s="300">
        <f>GHB!E259</f>
        <v>0</v>
      </c>
      <c r="O253" s="292">
        <f>GHB!F259</f>
        <v>0</v>
      </c>
      <c r="P253" s="292">
        <f>GHB!G259</f>
        <v>0</v>
      </c>
      <c r="Q253" s="293">
        <f>GHB!H259</f>
        <v>0</v>
      </c>
      <c r="S253" s="409">
        <f>'SCB2'!A269</f>
        <v>6.7699999999999996E-2</v>
      </c>
      <c r="T253" s="406">
        <f t="shared" si="41"/>
        <v>5.5643835616438356E-3</v>
      </c>
      <c r="U253" s="197">
        <f t="shared" si="48"/>
        <v>20</v>
      </c>
      <c r="V253" s="290">
        <v>236</v>
      </c>
      <c r="W253" s="300">
        <f t="shared" si="49"/>
        <v>0</v>
      </c>
      <c r="X253" s="292">
        <f>'SCB2'!F269</f>
        <v>0</v>
      </c>
      <c r="Y253" s="292">
        <f t="shared" si="50"/>
        <v>0</v>
      </c>
      <c r="Z253" s="293">
        <f>'SCB2'!H269</f>
        <v>0</v>
      </c>
    </row>
    <row r="254" spans="1:26" ht="18">
      <c r="A254" s="409">
        <f>'ตารางผ่อนวงเงินที่ 1'!A261</f>
        <v>6.5250000000000002E-2</v>
      </c>
      <c r="B254" s="406">
        <f t="shared" si="42"/>
        <v>5.3630136986301371E-3</v>
      </c>
      <c r="C254" s="197">
        <f t="shared" si="44"/>
        <v>19</v>
      </c>
      <c r="D254" s="290">
        <v>227</v>
      </c>
      <c r="E254" s="300">
        <f>'ตารางผ่อนวงเงินที่ 1'!E261</f>
        <v>281195.2500000007</v>
      </c>
      <c r="F254" s="292">
        <f t="shared" si="45"/>
        <v>1508.05</v>
      </c>
      <c r="G254" s="292">
        <f t="shared" si="46"/>
        <v>5021.95</v>
      </c>
      <c r="H254" s="293">
        <f>'ตารางผ่อนวงเงินที่ 1'!H261</f>
        <v>6530</v>
      </c>
      <c r="J254" s="409">
        <f>GHB!A260</f>
        <v>5.2499999999999998E-2</v>
      </c>
      <c r="K254" s="406">
        <f t="shared" si="43"/>
        <v>4.3150684931506844E-3</v>
      </c>
      <c r="L254" s="197">
        <f t="shared" si="47"/>
        <v>19</v>
      </c>
      <c r="M254" s="290">
        <v>227</v>
      </c>
      <c r="N254" s="300">
        <f>GHB!E260</f>
        <v>0</v>
      </c>
      <c r="O254" s="292">
        <f>GHB!F260</f>
        <v>0</v>
      </c>
      <c r="P254" s="292">
        <f>GHB!G260</f>
        <v>0</v>
      </c>
      <c r="Q254" s="293">
        <f>GHB!H260</f>
        <v>0</v>
      </c>
      <c r="S254" s="409">
        <f>'SCB2'!A270</f>
        <v>6.7699999999999996E-2</v>
      </c>
      <c r="T254" s="406">
        <f t="shared" si="41"/>
        <v>5.5643835616438356E-3</v>
      </c>
      <c r="U254" s="197">
        <f t="shared" si="48"/>
        <v>20</v>
      </c>
      <c r="V254" s="290">
        <v>237</v>
      </c>
      <c r="W254" s="300">
        <f t="shared" si="49"/>
        <v>0</v>
      </c>
      <c r="X254" s="292">
        <f>'SCB2'!F270</f>
        <v>0</v>
      </c>
      <c r="Y254" s="292">
        <f t="shared" si="50"/>
        <v>0</v>
      </c>
      <c r="Z254" s="293">
        <f>'SCB2'!H270</f>
        <v>0</v>
      </c>
    </row>
    <row r="255" spans="1:26" ht="18">
      <c r="A255" s="409">
        <f>'ตารางผ่อนวงเงินที่ 1'!A262</f>
        <v>6.5250000000000002E-2</v>
      </c>
      <c r="B255" s="406">
        <f t="shared" si="42"/>
        <v>5.3630136986301371E-3</v>
      </c>
      <c r="C255" s="197">
        <f t="shared" si="44"/>
        <v>19</v>
      </c>
      <c r="D255" s="290">
        <v>228</v>
      </c>
      <c r="E255" s="300">
        <f>'ตารางผ่อนวงเงินที่ 1'!E262</f>
        <v>276173.30000000069</v>
      </c>
      <c r="F255" s="292">
        <f t="shared" si="45"/>
        <v>1481.12</v>
      </c>
      <c r="G255" s="292">
        <f t="shared" si="46"/>
        <v>5048.88</v>
      </c>
      <c r="H255" s="293">
        <f>'ตารางผ่อนวงเงินที่ 1'!H262</f>
        <v>6530</v>
      </c>
      <c r="J255" s="409">
        <f>GHB!A261</f>
        <v>5.2499999999999998E-2</v>
      </c>
      <c r="K255" s="406">
        <f t="shared" si="43"/>
        <v>4.3150684931506844E-3</v>
      </c>
      <c r="L255" s="197">
        <f t="shared" si="47"/>
        <v>19</v>
      </c>
      <c r="M255" s="290">
        <v>228</v>
      </c>
      <c r="N255" s="300">
        <f>GHB!E261</f>
        <v>0</v>
      </c>
      <c r="O255" s="292">
        <f>GHB!F261</f>
        <v>0</v>
      </c>
      <c r="P255" s="292">
        <f>GHB!G261</f>
        <v>0</v>
      </c>
      <c r="Q255" s="293">
        <f>GHB!H261</f>
        <v>0</v>
      </c>
      <c r="S255" s="409">
        <f>'SCB2'!A271</f>
        <v>6.7699999999999996E-2</v>
      </c>
      <c r="T255" s="406">
        <f t="shared" si="41"/>
        <v>5.5643835616438356E-3</v>
      </c>
      <c r="U255" s="197">
        <f t="shared" si="48"/>
        <v>20</v>
      </c>
      <c r="V255" s="290">
        <v>238</v>
      </c>
      <c r="W255" s="300">
        <f t="shared" si="49"/>
        <v>0</v>
      </c>
      <c r="X255" s="292">
        <f>'SCB2'!F271</f>
        <v>0</v>
      </c>
      <c r="Y255" s="292">
        <f t="shared" si="50"/>
        <v>0</v>
      </c>
      <c r="Z255" s="293">
        <f>'SCB2'!H271</f>
        <v>0</v>
      </c>
    </row>
    <row r="256" spans="1:26" ht="18">
      <c r="A256" s="409">
        <f>'ตารางผ่อนวงเงินที่ 1'!A263</f>
        <v>6.5250000000000002E-2</v>
      </c>
      <c r="B256" s="406">
        <f t="shared" si="42"/>
        <v>5.3630136986301371E-3</v>
      </c>
      <c r="C256" s="197">
        <f t="shared" si="44"/>
        <v>20</v>
      </c>
      <c r="D256" s="290">
        <v>229</v>
      </c>
      <c r="E256" s="300">
        <f>'ตารางผ่อนวงเงินที่ 1'!E263</f>
        <v>271124.42000000068</v>
      </c>
      <c r="F256" s="292">
        <f t="shared" si="45"/>
        <v>1454.04</v>
      </c>
      <c r="G256" s="292">
        <f t="shared" si="46"/>
        <v>5075.96</v>
      </c>
      <c r="H256" s="293">
        <f>'ตารางผ่อนวงเงินที่ 1'!H263</f>
        <v>6530</v>
      </c>
      <c r="J256" s="409">
        <f>GHB!A262</f>
        <v>5.2499999999999998E-2</v>
      </c>
      <c r="K256" s="406">
        <f t="shared" si="43"/>
        <v>4.3150684931506844E-3</v>
      </c>
      <c r="L256" s="197">
        <f t="shared" si="47"/>
        <v>20</v>
      </c>
      <c r="M256" s="290">
        <v>229</v>
      </c>
      <c r="N256" s="300">
        <f>GHB!E262</f>
        <v>0</v>
      </c>
      <c r="O256" s="292">
        <f>GHB!F262</f>
        <v>0</v>
      </c>
      <c r="P256" s="292">
        <f>GHB!G262</f>
        <v>0</v>
      </c>
      <c r="Q256" s="293">
        <f>GHB!H262</f>
        <v>0</v>
      </c>
      <c r="S256" s="409">
        <f>'SCB2'!A272</f>
        <v>6.7699999999999996E-2</v>
      </c>
      <c r="T256" s="406">
        <f t="shared" si="41"/>
        <v>5.5643835616438356E-3</v>
      </c>
      <c r="U256" s="197">
        <f t="shared" si="48"/>
        <v>20</v>
      </c>
      <c r="V256" s="290">
        <v>239</v>
      </c>
      <c r="W256" s="300">
        <f t="shared" si="49"/>
        <v>0</v>
      </c>
      <c r="X256" s="292">
        <f>'SCB2'!F272</f>
        <v>0</v>
      </c>
      <c r="Y256" s="292">
        <f t="shared" si="50"/>
        <v>0</v>
      </c>
      <c r="Z256" s="293">
        <f>'SCB2'!H272</f>
        <v>0</v>
      </c>
    </row>
    <row r="257" spans="1:26" ht="18">
      <c r="A257" s="409">
        <f>'ตารางผ่อนวงเงินที่ 1'!A264</f>
        <v>6.5250000000000002E-2</v>
      </c>
      <c r="B257" s="406">
        <f t="shared" si="42"/>
        <v>5.3630136986301371E-3</v>
      </c>
      <c r="C257" s="197">
        <f t="shared" si="44"/>
        <v>20</v>
      </c>
      <c r="D257" s="290">
        <v>230</v>
      </c>
      <c r="E257" s="300">
        <f>'ตารางผ่อนวงเงินที่ 1'!E264</f>
        <v>266048.46000000066</v>
      </c>
      <c r="F257" s="292">
        <f t="shared" si="45"/>
        <v>1426.82</v>
      </c>
      <c r="G257" s="292">
        <f t="shared" si="46"/>
        <v>5103.18</v>
      </c>
      <c r="H257" s="293">
        <f>'ตารางผ่อนวงเงินที่ 1'!H264</f>
        <v>6530</v>
      </c>
      <c r="J257" s="409">
        <f>GHB!A263</f>
        <v>5.2499999999999998E-2</v>
      </c>
      <c r="K257" s="406">
        <f t="shared" si="43"/>
        <v>4.3150684931506844E-3</v>
      </c>
      <c r="L257" s="197">
        <f t="shared" si="47"/>
        <v>20</v>
      </c>
      <c r="M257" s="290">
        <v>230</v>
      </c>
      <c r="N257" s="300">
        <f>GHB!E263</f>
        <v>0</v>
      </c>
      <c r="O257" s="292">
        <f>GHB!F263</f>
        <v>0</v>
      </c>
      <c r="P257" s="292">
        <f>GHB!G263</f>
        <v>0</v>
      </c>
      <c r="Q257" s="293">
        <f>GHB!H263</f>
        <v>0</v>
      </c>
      <c r="S257" s="409">
        <f>'SCB2'!A273</f>
        <v>6.7699999999999996E-2</v>
      </c>
      <c r="T257" s="406">
        <f t="shared" si="41"/>
        <v>5.5643835616438356E-3</v>
      </c>
      <c r="U257" s="197">
        <f t="shared" si="48"/>
        <v>20</v>
      </c>
      <c r="V257" s="290">
        <v>240</v>
      </c>
      <c r="W257" s="300">
        <f t="shared" si="49"/>
        <v>0</v>
      </c>
      <c r="X257" s="292">
        <f>'SCB2'!F273</f>
        <v>0</v>
      </c>
      <c r="Y257" s="292">
        <f t="shared" si="50"/>
        <v>0</v>
      </c>
      <c r="Z257" s="293">
        <f>'SCB2'!H273</f>
        <v>0</v>
      </c>
    </row>
    <row r="258" spans="1:26" ht="18">
      <c r="A258" s="409">
        <f>'ตารางผ่อนวงเงินที่ 1'!A265</f>
        <v>6.5250000000000002E-2</v>
      </c>
      <c r="B258" s="406">
        <f t="shared" si="42"/>
        <v>5.3630136986301371E-3</v>
      </c>
      <c r="C258" s="197">
        <f t="shared" si="44"/>
        <v>20</v>
      </c>
      <c r="D258" s="290">
        <v>231</v>
      </c>
      <c r="E258" s="300">
        <f>'ตารางผ่อนวงเงินที่ 1'!E265</f>
        <v>260945.28000000067</v>
      </c>
      <c r="F258" s="292">
        <f t="shared" si="45"/>
        <v>1399.45</v>
      </c>
      <c r="G258" s="292">
        <f t="shared" si="46"/>
        <v>5130.55</v>
      </c>
      <c r="H258" s="293">
        <f>'ตารางผ่อนวงเงินที่ 1'!H265</f>
        <v>6530</v>
      </c>
      <c r="J258" s="409">
        <f>GHB!A264</f>
        <v>5.2499999999999998E-2</v>
      </c>
      <c r="K258" s="406">
        <f t="shared" si="43"/>
        <v>4.3150684931506844E-3</v>
      </c>
      <c r="L258" s="197">
        <f t="shared" si="47"/>
        <v>20</v>
      </c>
      <c r="M258" s="290">
        <v>231</v>
      </c>
      <c r="N258" s="300">
        <f>GHB!E264</f>
        <v>0</v>
      </c>
      <c r="O258" s="292">
        <f>GHB!F264</f>
        <v>0</v>
      </c>
      <c r="P258" s="292">
        <f>GHB!G264</f>
        <v>0</v>
      </c>
      <c r="Q258" s="293">
        <f>GHB!H264</f>
        <v>0</v>
      </c>
      <c r="S258" s="409">
        <f>'SCB2'!A274</f>
        <v>6.7699999999999996E-2</v>
      </c>
      <c r="T258" s="406">
        <f t="shared" si="41"/>
        <v>5.5643835616438356E-3</v>
      </c>
      <c r="U258" s="197">
        <f t="shared" si="48"/>
        <v>21</v>
      </c>
      <c r="V258" s="290">
        <v>241</v>
      </c>
      <c r="W258" s="300">
        <f t="shared" si="49"/>
        <v>0</v>
      </c>
      <c r="X258" s="292">
        <f>'SCB2'!F274</f>
        <v>0</v>
      </c>
      <c r="Y258" s="292">
        <f t="shared" si="50"/>
        <v>0</v>
      </c>
      <c r="Z258" s="293">
        <f>'SCB2'!H274</f>
        <v>0</v>
      </c>
    </row>
    <row r="259" spans="1:26" ht="18">
      <c r="A259" s="409">
        <f>'ตารางผ่อนวงเงินที่ 1'!A266</f>
        <v>6.5250000000000002E-2</v>
      </c>
      <c r="B259" s="406">
        <f t="shared" si="42"/>
        <v>5.3630136986301371E-3</v>
      </c>
      <c r="C259" s="197">
        <f t="shared" si="44"/>
        <v>20</v>
      </c>
      <c r="D259" s="290">
        <v>232</v>
      </c>
      <c r="E259" s="300">
        <f>'ตารางผ่อนวงเงินที่ 1'!E266</f>
        <v>255814.73000000068</v>
      </c>
      <c r="F259" s="292">
        <f t="shared" si="45"/>
        <v>1371.94</v>
      </c>
      <c r="G259" s="292">
        <f t="shared" si="46"/>
        <v>5158.0599999999995</v>
      </c>
      <c r="H259" s="293">
        <f>'ตารางผ่อนวงเงินที่ 1'!H266</f>
        <v>6530</v>
      </c>
      <c r="J259" s="409">
        <f>GHB!A265</f>
        <v>5.2499999999999998E-2</v>
      </c>
      <c r="K259" s="406">
        <f t="shared" si="43"/>
        <v>4.3150684931506844E-3</v>
      </c>
      <c r="L259" s="197">
        <f t="shared" si="47"/>
        <v>20</v>
      </c>
      <c r="M259" s="290">
        <v>232</v>
      </c>
      <c r="N259" s="300">
        <f>GHB!E265</f>
        <v>0</v>
      </c>
      <c r="O259" s="292">
        <f>GHB!F265</f>
        <v>0</v>
      </c>
      <c r="P259" s="292">
        <f>GHB!G265</f>
        <v>0</v>
      </c>
      <c r="Q259" s="293">
        <f>GHB!H265</f>
        <v>0</v>
      </c>
      <c r="S259" s="409">
        <f>'SCB2'!A275</f>
        <v>6.7699999999999996E-2</v>
      </c>
      <c r="T259" s="406">
        <f t="shared" si="41"/>
        <v>5.5643835616438356E-3</v>
      </c>
      <c r="U259" s="197">
        <f t="shared" si="48"/>
        <v>21</v>
      </c>
      <c r="V259" s="290">
        <v>242</v>
      </c>
      <c r="W259" s="300">
        <f t="shared" si="49"/>
        <v>0</v>
      </c>
      <c r="X259" s="292">
        <f>'SCB2'!F275</f>
        <v>0</v>
      </c>
      <c r="Y259" s="292">
        <f t="shared" si="50"/>
        <v>0</v>
      </c>
      <c r="Z259" s="293">
        <f>'SCB2'!H275</f>
        <v>0</v>
      </c>
    </row>
    <row r="260" spans="1:26" ht="18">
      <c r="A260" s="409">
        <f>'ตารางผ่อนวงเงินที่ 1'!A267</f>
        <v>6.5250000000000002E-2</v>
      </c>
      <c r="B260" s="406">
        <f t="shared" si="42"/>
        <v>5.3630136986301371E-3</v>
      </c>
      <c r="C260" s="197">
        <f t="shared" si="44"/>
        <v>20</v>
      </c>
      <c r="D260" s="290">
        <v>233</v>
      </c>
      <c r="E260" s="300">
        <f>'ตารางผ่อนวงเงินที่ 1'!E267</f>
        <v>250656.67000000068</v>
      </c>
      <c r="F260" s="292">
        <f t="shared" si="45"/>
        <v>1344.28</v>
      </c>
      <c r="G260" s="292">
        <f t="shared" si="46"/>
        <v>5185.72</v>
      </c>
      <c r="H260" s="293">
        <f>'ตารางผ่อนวงเงินที่ 1'!H267</f>
        <v>6530</v>
      </c>
      <c r="J260" s="409">
        <f>GHB!A266</f>
        <v>5.2499999999999998E-2</v>
      </c>
      <c r="K260" s="406">
        <f t="shared" si="43"/>
        <v>4.3150684931506844E-3</v>
      </c>
      <c r="L260" s="197">
        <f t="shared" si="47"/>
        <v>20</v>
      </c>
      <c r="M260" s="290">
        <v>233</v>
      </c>
      <c r="N260" s="300">
        <f>GHB!E266</f>
        <v>0</v>
      </c>
      <c r="O260" s="292">
        <f>GHB!F266</f>
        <v>0</v>
      </c>
      <c r="P260" s="292">
        <f>GHB!G266</f>
        <v>0</v>
      </c>
      <c r="Q260" s="293">
        <f>GHB!H266</f>
        <v>0</v>
      </c>
      <c r="S260" s="409">
        <f>'SCB2'!A276</f>
        <v>6.7699999999999996E-2</v>
      </c>
      <c r="T260" s="406">
        <f t="shared" si="41"/>
        <v>5.5643835616438356E-3</v>
      </c>
      <c r="U260" s="197">
        <f t="shared" si="48"/>
        <v>21</v>
      </c>
      <c r="V260" s="290">
        <v>243</v>
      </c>
      <c r="W260" s="300">
        <f t="shared" si="49"/>
        <v>0</v>
      </c>
      <c r="X260" s="292">
        <f>'SCB2'!F276</f>
        <v>0</v>
      </c>
      <c r="Y260" s="292">
        <f t="shared" si="50"/>
        <v>0</v>
      </c>
      <c r="Z260" s="293">
        <f>'SCB2'!H276</f>
        <v>0</v>
      </c>
    </row>
    <row r="261" spans="1:26" ht="18">
      <c r="A261" s="409">
        <f>'ตารางผ่อนวงเงินที่ 1'!A268</f>
        <v>6.5250000000000002E-2</v>
      </c>
      <c r="B261" s="406">
        <f t="shared" si="42"/>
        <v>5.3630136986301371E-3</v>
      </c>
      <c r="C261" s="197">
        <f t="shared" si="44"/>
        <v>20</v>
      </c>
      <c r="D261" s="290">
        <v>234</v>
      </c>
      <c r="E261" s="300">
        <f>'ตารางผ่อนวงเงินที่ 1'!E268</f>
        <v>245470.95000000068</v>
      </c>
      <c r="F261" s="292">
        <f t="shared" si="45"/>
        <v>1316.46</v>
      </c>
      <c r="G261" s="292">
        <f t="shared" si="46"/>
        <v>5213.54</v>
      </c>
      <c r="H261" s="293">
        <f>'ตารางผ่อนวงเงินที่ 1'!H268</f>
        <v>6530</v>
      </c>
      <c r="J261" s="409">
        <f>GHB!A267</f>
        <v>5.2499999999999998E-2</v>
      </c>
      <c r="K261" s="406">
        <f t="shared" si="43"/>
        <v>4.3150684931506844E-3</v>
      </c>
      <c r="L261" s="197">
        <f t="shared" si="47"/>
        <v>20</v>
      </c>
      <c r="M261" s="290">
        <v>234</v>
      </c>
      <c r="N261" s="300">
        <f>GHB!E267</f>
        <v>0</v>
      </c>
      <c r="O261" s="292">
        <f>GHB!F267</f>
        <v>0</v>
      </c>
      <c r="P261" s="292">
        <f>GHB!G267</f>
        <v>0</v>
      </c>
      <c r="Q261" s="293">
        <f>GHB!H267</f>
        <v>0</v>
      </c>
      <c r="S261" s="409">
        <f>'SCB2'!A277</f>
        <v>6.7699999999999996E-2</v>
      </c>
      <c r="T261" s="406">
        <f t="shared" si="41"/>
        <v>5.5643835616438356E-3</v>
      </c>
      <c r="U261" s="197">
        <f t="shared" si="48"/>
        <v>21</v>
      </c>
      <c r="V261" s="290">
        <v>244</v>
      </c>
      <c r="W261" s="300">
        <f t="shared" si="49"/>
        <v>0</v>
      </c>
      <c r="X261" s="292">
        <f>'SCB2'!F277</f>
        <v>0</v>
      </c>
      <c r="Y261" s="292">
        <f t="shared" si="50"/>
        <v>0</v>
      </c>
      <c r="Z261" s="293">
        <f>'SCB2'!H277</f>
        <v>0</v>
      </c>
    </row>
    <row r="262" spans="1:26" ht="18">
      <c r="A262" s="409">
        <f>'ตารางผ่อนวงเงินที่ 1'!A269</f>
        <v>6.5250000000000002E-2</v>
      </c>
      <c r="B262" s="406">
        <f t="shared" si="42"/>
        <v>5.3630136986301371E-3</v>
      </c>
      <c r="C262" s="197">
        <f t="shared" si="44"/>
        <v>20</v>
      </c>
      <c r="D262" s="290">
        <v>235</v>
      </c>
      <c r="E262" s="300">
        <f>'ตารางผ่อนวงเงินที่ 1'!E269</f>
        <v>240257.41000000067</v>
      </c>
      <c r="F262" s="292">
        <f t="shared" si="45"/>
        <v>1288.5</v>
      </c>
      <c r="G262" s="292">
        <f t="shared" si="46"/>
        <v>5241.5</v>
      </c>
      <c r="H262" s="293">
        <f>'ตารางผ่อนวงเงินที่ 1'!H269</f>
        <v>6530</v>
      </c>
      <c r="J262" s="409">
        <f>GHB!A268</f>
        <v>5.2499999999999998E-2</v>
      </c>
      <c r="K262" s="406">
        <f t="shared" si="43"/>
        <v>4.3150684931506844E-3</v>
      </c>
      <c r="L262" s="197">
        <f t="shared" si="47"/>
        <v>20</v>
      </c>
      <c r="M262" s="290">
        <v>235</v>
      </c>
      <c r="N262" s="300">
        <f>GHB!E268</f>
        <v>0</v>
      </c>
      <c r="O262" s="292">
        <f>GHB!F268</f>
        <v>0</v>
      </c>
      <c r="P262" s="292">
        <f>GHB!G268</f>
        <v>0</v>
      </c>
      <c r="Q262" s="293">
        <f>GHB!H268</f>
        <v>0</v>
      </c>
      <c r="S262" s="409">
        <f>'SCB2'!A278</f>
        <v>6.7699999999999996E-2</v>
      </c>
      <c r="T262" s="406">
        <f t="shared" si="41"/>
        <v>5.5643835616438356E-3</v>
      </c>
      <c r="U262" s="197">
        <f t="shared" si="48"/>
        <v>21</v>
      </c>
      <c r="V262" s="290">
        <v>245</v>
      </c>
      <c r="W262" s="300">
        <f t="shared" si="49"/>
        <v>0</v>
      </c>
      <c r="X262" s="292">
        <f>'SCB2'!F278</f>
        <v>0</v>
      </c>
      <c r="Y262" s="292">
        <f t="shared" si="50"/>
        <v>0</v>
      </c>
      <c r="Z262" s="293">
        <f>'SCB2'!H278</f>
        <v>0</v>
      </c>
    </row>
    <row r="263" spans="1:26" ht="18">
      <c r="A263" s="409">
        <f>'ตารางผ่อนวงเงินที่ 1'!A270</f>
        <v>6.5250000000000002E-2</v>
      </c>
      <c r="B263" s="406">
        <f t="shared" si="42"/>
        <v>5.3630136986301371E-3</v>
      </c>
      <c r="C263" s="197">
        <f t="shared" si="44"/>
        <v>20</v>
      </c>
      <c r="D263" s="290">
        <v>236</v>
      </c>
      <c r="E263" s="300">
        <f>'ตารางผ่อนวงเงินที่ 1'!E270</f>
        <v>235015.91000000067</v>
      </c>
      <c r="F263" s="292">
        <f t="shared" si="45"/>
        <v>1260.3900000000001</v>
      </c>
      <c r="G263" s="292">
        <f t="shared" si="46"/>
        <v>5269.61</v>
      </c>
      <c r="H263" s="293">
        <f>'ตารางผ่อนวงเงินที่ 1'!H270</f>
        <v>6530</v>
      </c>
      <c r="J263" s="409">
        <f>GHB!A269</f>
        <v>5.2499999999999998E-2</v>
      </c>
      <c r="K263" s="406">
        <f t="shared" si="43"/>
        <v>4.3150684931506844E-3</v>
      </c>
      <c r="L263" s="197">
        <f t="shared" si="47"/>
        <v>20</v>
      </c>
      <c r="M263" s="290">
        <v>236</v>
      </c>
      <c r="N263" s="300">
        <f>GHB!E269</f>
        <v>0</v>
      </c>
      <c r="O263" s="292">
        <f>GHB!F269</f>
        <v>0</v>
      </c>
      <c r="P263" s="292">
        <f>GHB!G269</f>
        <v>0</v>
      </c>
      <c r="Q263" s="293">
        <f>GHB!H269</f>
        <v>0</v>
      </c>
      <c r="S263" s="409">
        <f>'SCB2'!A279</f>
        <v>6.7699999999999996E-2</v>
      </c>
      <c r="T263" s="406">
        <f t="shared" si="41"/>
        <v>5.5643835616438356E-3</v>
      </c>
      <c r="U263" s="197">
        <f t="shared" si="48"/>
        <v>21</v>
      </c>
      <c r="V263" s="290">
        <v>246</v>
      </c>
      <c r="W263" s="300">
        <f t="shared" si="49"/>
        <v>0</v>
      </c>
      <c r="X263" s="292">
        <f>'SCB2'!F279</f>
        <v>0</v>
      </c>
      <c r="Y263" s="292">
        <f t="shared" si="50"/>
        <v>0</v>
      </c>
      <c r="Z263" s="293">
        <f>'SCB2'!H279</f>
        <v>0</v>
      </c>
    </row>
    <row r="264" spans="1:26" ht="18">
      <c r="A264" s="409">
        <f>'ตารางผ่อนวงเงินที่ 1'!A271</f>
        <v>6.5250000000000002E-2</v>
      </c>
      <c r="B264" s="406">
        <f t="shared" si="42"/>
        <v>5.3630136986301371E-3</v>
      </c>
      <c r="C264" s="197">
        <f t="shared" si="44"/>
        <v>20</v>
      </c>
      <c r="D264" s="290">
        <v>237</v>
      </c>
      <c r="E264" s="300">
        <f>'ตารางผ่อนวงเงินที่ 1'!E271</f>
        <v>229746.30000000069</v>
      </c>
      <c r="F264" s="292">
        <f t="shared" si="45"/>
        <v>1232.1300000000001</v>
      </c>
      <c r="G264" s="292">
        <f t="shared" si="46"/>
        <v>5297.87</v>
      </c>
      <c r="H264" s="293">
        <f>'ตารางผ่อนวงเงินที่ 1'!H271</f>
        <v>6530</v>
      </c>
      <c r="J264" s="409">
        <f>GHB!A270</f>
        <v>5.2499999999999998E-2</v>
      </c>
      <c r="K264" s="406">
        <f t="shared" si="43"/>
        <v>4.3150684931506844E-3</v>
      </c>
      <c r="L264" s="197">
        <f t="shared" si="47"/>
        <v>20</v>
      </c>
      <c r="M264" s="290">
        <v>237</v>
      </c>
      <c r="N264" s="300">
        <f>GHB!E270</f>
        <v>0</v>
      </c>
      <c r="O264" s="292">
        <f>GHB!F270</f>
        <v>0</v>
      </c>
      <c r="P264" s="292">
        <f>GHB!G270</f>
        <v>0</v>
      </c>
      <c r="Q264" s="293">
        <f>GHB!H270</f>
        <v>0</v>
      </c>
      <c r="S264" s="409">
        <f>'SCB2'!A280</f>
        <v>6.7699999999999996E-2</v>
      </c>
      <c r="T264" s="406">
        <f t="shared" si="41"/>
        <v>5.5643835616438356E-3</v>
      </c>
      <c r="U264" s="197">
        <f t="shared" si="48"/>
        <v>21</v>
      </c>
      <c r="V264" s="290">
        <v>247</v>
      </c>
      <c r="W264" s="300">
        <f t="shared" si="49"/>
        <v>0</v>
      </c>
      <c r="X264" s="292">
        <f>'SCB2'!F280</f>
        <v>0</v>
      </c>
      <c r="Y264" s="292">
        <f t="shared" si="50"/>
        <v>0</v>
      </c>
      <c r="Z264" s="293">
        <f>'SCB2'!H280</f>
        <v>0</v>
      </c>
    </row>
    <row r="265" spans="1:26" ht="18">
      <c r="A265" s="409">
        <f>'ตารางผ่อนวงเงินที่ 1'!A272</f>
        <v>6.5250000000000002E-2</v>
      </c>
      <c r="B265" s="406">
        <f t="shared" si="42"/>
        <v>5.3630136986301371E-3</v>
      </c>
      <c r="C265" s="197">
        <f t="shared" si="44"/>
        <v>20</v>
      </c>
      <c r="D265" s="290">
        <v>238</v>
      </c>
      <c r="E265" s="300">
        <f>'ตารางผ่อนวงเงินที่ 1'!E272</f>
        <v>224448.43000000069</v>
      </c>
      <c r="F265" s="292">
        <f t="shared" si="45"/>
        <v>1203.72</v>
      </c>
      <c r="G265" s="292">
        <f t="shared" si="46"/>
        <v>5326.28</v>
      </c>
      <c r="H265" s="293">
        <f>'ตารางผ่อนวงเงินที่ 1'!H272</f>
        <v>6530</v>
      </c>
      <c r="J265" s="409">
        <f>GHB!A271</f>
        <v>5.2499999999999998E-2</v>
      </c>
      <c r="K265" s="406">
        <f t="shared" si="43"/>
        <v>4.3150684931506844E-3</v>
      </c>
      <c r="L265" s="197">
        <f t="shared" si="47"/>
        <v>20</v>
      </c>
      <c r="M265" s="290">
        <v>238</v>
      </c>
      <c r="N265" s="300">
        <f>GHB!E271</f>
        <v>0</v>
      </c>
      <c r="O265" s="292">
        <f>GHB!F271</f>
        <v>0</v>
      </c>
      <c r="P265" s="292">
        <f>GHB!G271</f>
        <v>0</v>
      </c>
      <c r="Q265" s="293">
        <f>GHB!H271</f>
        <v>0</v>
      </c>
      <c r="S265" s="409">
        <f>'SCB2'!A281</f>
        <v>6.7699999999999996E-2</v>
      </c>
      <c r="T265" s="406">
        <f t="shared" si="41"/>
        <v>5.5643835616438356E-3</v>
      </c>
      <c r="U265" s="197">
        <f t="shared" si="48"/>
        <v>21</v>
      </c>
      <c r="V265" s="290">
        <v>248</v>
      </c>
      <c r="W265" s="300">
        <f t="shared" si="49"/>
        <v>0</v>
      </c>
      <c r="X265" s="292">
        <f>'SCB2'!F281</f>
        <v>0</v>
      </c>
      <c r="Y265" s="292">
        <f t="shared" si="50"/>
        <v>0</v>
      </c>
      <c r="Z265" s="293">
        <f>'SCB2'!H281</f>
        <v>0</v>
      </c>
    </row>
    <row r="266" spans="1:26" ht="18">
      <c r="A266" s="409">
        <f>'ตารางผ่อนวงเงินที่ 1'!A273</f>
        <v>6.5250000000000002E-2</v>
      </c>
      <c r="B266" s="406">
        <f t="shared" si="42"/>
        <v>5.3630136986301371E-3</v>
      </c>
      <c r="C266" s="197">
        <f t="shared" si="44"/>
        <v>20</v>
      </c>
      <c r="D266" s="290">
        <v>239</v>
      </c>
      <c r="E266" s="300">
        <f>'ตารางผ่อนวงเงินที่ 1'!E273</f>
        <v>219122.15000000069</v>
      </c>
      <c r="F266" s="292">
        <f t="shared" si="45"/>
        <v>1175.1600000000001</v>
      </c>
      <c r="G266" s="292">
        <f t="shared" si="46"/>
        <v>5354.84</v>
      </c>
      <c r="H266" s="293">
        <f>'ตารางผ่อนวงเงินที่ 1'!H273</f>
        <v>6530</v>
      </c>
      <c r="J266" s="409">
        <f>GHB!A272</f>
        <v>5.2499999999999998E-2</v>
      </c>
      <c r="K266" s="406">
        <f t="shared" si="43"/>
        <v>4.3150684931506844E-3</v>
      </c>
      <c r="L266" s="197">
        <f t="shared" si="47"/>
        <v>20</v>
      </c>
      <c r="M266" s="290">
        <v>239</v>
      </c>
      <c r="N266" s="300">
        <f>GHB!E272</f>
        <v>0</v>
      </c>
      <c r="O266" s="292">
        <f>GHB!F272</f>
        <v>0</v>
      </c>
      <c r="P266" s="292">
        <f>GHB!G272</f>
        <v>0</v>
      </c>
      <c r="Q266" s="293">
        <f>GHB!H272</f>
        <v>0</v>
      </c>
      <c r="S266" s="409">
        <f>'SCB2'!A282</f>
        <v>6.7699999999999996E-2</v>
      </c>
      <c r="T266" s="406">
        <f t="shared" si="41"/>
        <v>5.5643835616438356E-3</v>
      </c>
      <c r="U266" s="197">
        <f t="shared" si="48"/>
        <v>21</v>
      </c>
      <c r="V266" s="290">
        <v>249</v>
      </c>
      <c r="W266" s="300">
        <f t="shared" si="49"/>
        <v>0</v>
      </c>
      <c r="X266" s="292">
        <f>'SCB2'!F282</f>
        <v>0</v>
      </c>
      <c r="Y266" s="292">
        <f t="shared" si="50"/>
        <v>0</v>
      </c>
      <c r="Z266" s="293">
        <f>'SCB2'!H282</f>
        <v>0</v>
      </c>
    </row>
    <row r="267" spans="1:26" ht="18">
      <c r="A267" s="409">
        <f>'ตารางผ่อนวงเงินที่ 1'!A274</f>
        <v>6.5250000000000002E-2</v>
      </c>
      <c r="B267" s="406">
        <f t="shared" si="42"/>
        <v>5.3630136986301371E-3</v>
      </c>
      <c r="C267" s="197">
        <f t="shared" si="44"/>
        <v>20</v>
      </c>
      <c r="D267" s="290">
        <v>240</v>
      </c>
      <c r="E267" s="300">
        <f>'ตารางผ่อนวงเงินที่ 1'!E274</f>
        <v>213767.3100000007</v>
      </c>
      <c r="F267" s="292">
        <f t="shared" si="45"/>
        <v>1146.44</v>
      </c>
      <c r="G267" s="292">
        <f t="shared" si="46"/>
        <v>5383.5599999999995</v>
      </c>
      <c r="H267" s="293">
        <f>'ตารางผ่อนวงเงินที่ 1'!H274</f>
        <v>6530</v>
      </c>
      <c r="J267" s="409">
        <f>GHB!A273</f>
        <v>5.2499999999999998E-2</v>
      </c>
      <c r="K267" s="406">
        <f t="shared" si="43"/>
        <v>4.3150684931506844E-3</v>
      </c>
      <c r="L267" s="197">
        <f t="shared" si="47"/>
        <v>20</v>
      </c>
      <c r="M267" s="290">
        <v>240</v>
      </c>
      <c r="N267" s="300">
        <f>GHB!E273</f>
        <v>0</v>
      </c>
      <c r="O267" s="292">
        <f>GHB!F273</f>
        <v>0</v>
      </c>
      <c r="P267" s="292">
        <f>GHB!G273</f>
        <v>0</v>
      </c>
      <c r="Q267" s="293">
        <f>GHB!H273</f>
        <v>0</v>
      </c>
      <c r="S267" s="409">
        <f>'SCB2'!A283</f>
        <v>6.7699999999999996E-2</v>
      </c>
      <c r="T267" s="406">
        <f t="shared" si="41"/>
        <v>5.5643835616438356E-3</v>
      </c>
      <c r="U267" s="197">
        <f t="shared" si="48"/>
        <v>21</v>
      </c>
      <c r="V267" s="290">
        <v>250</v>
      </c>
      <c r="W267" s="300">
        <f t="shared" si="49"/>
        <v>0</v>
      </c>
      <c r="X267" s="292">
        <f>'SCB2'!F283</f>
        <v>0</v>
      </c>
      <c r="Y267" s="292">
        <f t="shared" si="50"/>
        <v>0</v>
      </c>
      <c r="Z267" s="293">
        <f>'SCB2'!H283</f>
        <v>0</v>
      </c>
    </row>
    <row r="268" spans="1:26" ht="18">
      <c r="A268" s="409">
        <f>'ตารางผ่อนวงเงินที่ 1'!A275</f>
        <v>6.5250000000000002E-2</v>
      </c>
      <c r="B268" s="406">
        <f t="shared" si="42"/>
        <v>5.3630136986301371E-3</v>
      </c>
      <c r="C268" s="197">
        <f t="shared" si="44"/>
        <v>21</v>
      </c>
      <c r="D268" s="290">
        <v>241</v>
      </c>
      <c r="E268" s="300">
        <f>'ตารางผ่อนวงเงินที่ 1'!E275</f>
        <v>208383.7500000007</v>
      </c>
      <c r="F268" s="292">
        <f t="shared" si="45"/>
        <v>1117.56</v>
      </c>
      <c r="G268" s="292">
        <f t="shared" si="46"/>
        <v>5412.4400000000005</v>
      </c>
      <c r="H268" s="293">
        <f>'ตารางผ่อนวงเงินที่ 1'!H275</f>
        <v>6530</v>
      </c>
      <c r="J268" s="409">
        <f>GHB!A274</f>
        <v>5.2499999999999998E-2</v>
      </c>
      <c r="K268" s="406">
        <f t="shared" si="43"/>
        <v>4.3150684931506844E-3</v>
      </c>
      <c r="L268" s="197">
        <f t="shared" si="47"/>
        <v>21</v>
      </c>
      <c r="M268" s="290">
        <v>241</v>
      </c>
      <c r="N268" s="300">
        <f>GHB!E274</f>
        <v>0</v>
      </c>
      <c r="O268" s="292">
        <f>GHB!F274</f>
        <v>0</v>
      </c>
      <c r="P268" s="292">
        <f>GHB!G274</f>
        <v>0</v>
      </c>
      <c r="Q268" s="293">
        <f>GHB!H274</f>
        <v>0</v>
      </c>
      <c r="S268" s="409">
        <f>'SCB2'!A284</f>
        <v>6.7699999999999996E-2</v>
      </c>
      <c r="T268" s="406">
        <f t="shared" si="41"/>
        <v>5.5643835616438356E-3</v>
      </c>
      <c r="U268" s="197">
        <f t="shared" si="48"/>
        <v>21</v>
      </c>
      <c r="V268" s="290">
        <v>251</v>
      </c>
      <c r="W268" s="300">
        <f t="shared" si="49"/>
        <v>0</v>
      </c>
      <c r="X268" s="292">
        <f>'SCB2'!F284</f>
        <v>0</v>
      </c>
      <c r="Y268" s="292">
        <f t="shared" si="50"/>
        <v>0</v>
      </c>
      <c r="Z268" s="293">
        <f>'SCB2'!H284</f>
        <v>0</v>
      </c>
    </row>
    <row r="269" spans="1:26" ht="18">
      <c r="A269" s="409">
        <f>'ตารางผ่อนวงเงินที่ 1'!A276</f>
        <v>6.5250000000000002E-2</v>
      </c>
      <c r="B269" s="406">
        <f t="shared" si="42"/>
        <v>5.3630136986301371E-3</v>
      </c>
      <c r="C269" s="197">
        <f t="shared" si="44"/>
        <v>21</v>
      </c>
      <c r="D269" s="290">
        <v>242</v>
      </c>
      <c r="E269" s="300">
        <f>'ตารางผ่อนวงเงินที่ 1'!E276</f>
        <v>202971.3100000007</v>
      </c>
      <c r="F269" s="292">
        <f t="shared" si="45"/>
        <v>1088.54</v>
      </c>
      <c r="G269" s="292">
        <f t="shared" si="46"/>
        <v>5441.46</v>
      </c>
      <c r="H269" s="293">
        <f>'ตารางผ่อนวงเงินที่ 1'!H276</f>
        <v>6530</v>
      </c>
      <c r="J269" s="409">
        <f>GHB!A275</f>
        <v>5.2499999999999998E-2</v>
      </c>
      <c r="K269" s="406">
        <f t="shared" si="43"/>
        <v>4.3150684931506844E-3</v>
      </c>
      <c r="L269" s="197">
        <f t="shared" si="47"/>
        <v>21</v>
      </c>
      <c r="M269" s="290">
        <v>242</v>
      </c>
      <c r="N269" s="300">
        <f>GHB!E275</f>
        <v>0</v>
      </c>
      <c r="O269" s="292">
        <f>GHB!F275</f>
        <v>0</v>
      </c>
      <c r="P269" s="292">
        <f>GHB!G275</f>
        <v>0</v>
      </c>
      <c r="Q269" s="293">
        <f>GHB!H275</f>
        <v>0</v>
      </c>
      <c r="S269" s="409">
        <f>'SCB2'!A285</f>
        <v>6.7699999999999996E-2</v>
      </c>
      <c r="T269" s="406">
        <f t="shared" si="41"/>
        <v>5.5643835616438356E-3</v>
      </c>
      <c r="U269" s="197">
        <f t="shared" si="48"/>
        <v>21</v>
      </c>
      <c r="V269" s="290">
        <v>252</v>
      </c>
      <c r="W269" s="300">
        <f t="shared" si="49"/>
        <v>0</v>
      </c>
      <c r="X269" s="292">
        <f>'SCB2'!F285</f>
        <v>0</v>
      </c>
      <c r="Y269" s="292">
        <f t="shared" si="50"/>
        <v>0</v>
      </c>
      <c r="Z269" s="293">
        <f>'SCB2'!H285</f>
        <v>0</v>
      </c>
    </row>
    <row r="270" spans="1:26" ht="18">
      <c r="A270" s="409">
        <f>'ตารางผ่อนวงเงินที่ 1'!A277</f>
        <v>6.5250000000000002E-2</v>
      </c>
      <c r="B270" s="406">
        <f t="shared" si="42"/>
        <v>5.3630136986301371E-3</v>
      </c>
      <c r="C270" s="197">
        <f t="shared" si="44"/>
        <v>21</v>
      </c>
      <c r="D270" s="290">
        <v>243</v>
      </c>
      <c r="E270" s="300">
        <f>'ตารางผ่อนวงเงินที่ 1'!E277</f>
        <v>197529.8500000007</v>
      </c>
      <c r="F270" s="292">
        <f t="shared" si="45"/>
        <v>1059.3599999999999</v>
      </c>
      <c r="G270" s="292">
        <f t="shared" si="46"/>
        <v>5470.64</v>
      </c>
      <c r="H270" s="293">
        <f>'ตารางผ่อนวงเงินที่ 1'!H277</f>
        <v>6530</v>
      </c>
      <c r="J270" s="409">
        <f>GHB!A276</f>
        <v>5.2499999999999998E-2</v>
      </c>
      <c r="K270" s="406">
        <f t="shared" si="43"/>
        <v>4.3150684931506844E-3</v>
      </c>
      <c r="L270" s="197">
        <f t="shared" si="47"/>
        <v>21</v>
      </c>
      <c r="M270" s="290">
        <v>243</v>
      </c>
      <c r="N270" s="300">
        <f>GHB!E276</f>
        <v>0</v>
      </c>
      <c r="O270" s="292">
        <f>GHB!F276</f>
        <v>0</v>
      </c>
      <c r="P270" s="292">
        <f>GHB!G276</f>
        <v>0</v>
      </c>
      <c r="Q270" s="293">
        <f>GHB!H276</f>
        <v>0</v>
      </c>
      <c r="S270" s="409">
        <f>'SCB2'!A286</f>
        <v>6.7699999999999996E-2</v>
      </c>
      <c r="T270" s="406">
        <f t="shared" si="41"/>
        <v>5.5643835616438356E-3</v>
      </c>
      <c r="U270" s="197">
        <f t="shared" si="48"/>
        <v>22</v>
      </c>
      <c r="V270" s="290">
        <v>253</v>
      </c>
      <c r="W270" s="300">
        <f t="shared" si="49"/>
        <v>0</v>
      </c>
      <c r="X270" s="292">
        <f>'SCB2'!F286</f>
        <v>0</v>
      </c>
      <c r="Y270" s="292">
        <f t="shared" si="50"/>
        <v>0</v>
      </c>
      <c r="Z270" s="293">
        <f>'SCB2'!H286</f>
        <v>0</v>
      </c>
    </row>
    <row r="271" spans="1:26" ht="18">
      <c r="A271" s="409">
        <f>'ตารางผ่อนวงเงินที่ 1'!A278</f>
        <v>6.5250000000000002E-2</v>
      </c>
      <c r="B271" s="406">
        <f t="shared" si="42"/>
        <v>5.3630136986301371E-3</v>
      </c>
      <c r="C271" s="197">
        <f t="shared" si="44"/>
        <v>21</v>
      </c>
      <c r="D271" s="290">
        <v>244</v>
      </c>
      <c r="E271" s="300">
        <f>'ตารางผ่อนวงเงินที่ 1'!E278</f>
        <v>192059.21000000069</v>
      </c>
      <c r="F271" s="292">
        <f t="shared" si="45"/>
        <v>1030.02</v>
      </c>
      <c r="G271" s="292">
        <f t="shared" si="46"/>
        <v>5499.98</v>
      </c>
      <c r="H271" s="293">
        <f>'ตารางผ่อนวงเงินที่ 1'!H278</f>
        <v>6530</v>
      </c>
      <c r="J271" s="409">
        <f>GHB!A277</f>
        <v>5.2499999999999998E-2</v>
      </c>
      <c r="K271" s="406">
        <f t="shared" si="43"/>
        <v>4.3150684931506844E-3</v>
      </c>
      <c r="L271" s="197">
        <f t="shared" si="47"/>
        <v>21</v>
      </c>
      <c r="M271" s="290">
        <v>244</v>
      </c>
      <c r="N271" s="300">
        <f>GHB!E277</f>
        <v>0</v>
      </c>
      <c r="O271" s="292">
        <f>GHB!F277</f>
        <v>0</v>
      </c>
      <c r="P271" s="292">
        <f>GHB!G277</f>
        <v>0</v>
      </c>
      <c r="Q271" s="293">
        <f>GHB!H277</f>
        <v>0</v>
      </c>
      <c r="S271" s="409">
        <f>'SCB2'!A287</f>
        <v>6.7699999999999996E-2</v>
      </c>
      <c r="T271" s="406">
        <f t="shared" si="41"/>
        <v>5.5643835616438356E-3</v>
      </c>
      <c r="U271" s="197">
        <f t="shared" si="48"/>
        <v>22</v>
      </c>
      <c r="V271" s="290">
        <v>254</v>
      </c>
      <c r="W271" s="300">
        <f t="shared" si="49"/>
        <v>0</v>
      </c>
      <c r="X271" s="292">
        <f>'SCB2'!F287</f>
        <v>0</v>
      </c>
      <c r="Y271" s="292">
        <f t="shared" si="50"/>
        <v>0</v>
      </c>
      <c r="Z271" s="293">
        <f>'SCB2'!H287</f>
        <v>0</v>
      </c>
    </row>
    <row r="272" spans="1:26" ht="18">
      <c r="A272" s="409">
        <f>'ตารางผ่อนวงเงินที่ 1'!A279</f>
        <v>6.5250000000000002E-2</v>
      </c>
      <c r="B272" s="406">
        <f t="shared" si="42"/>
        <v>5.3630136986301371E-3</v>
      </c>
      <c r="C272" s="197">
        <f t="shared" si="44"/>
        <v>21</v>
      </c>
      <c r="D272" s="290">
        <v>245</v>
      </c>
      <c r="E272" s="300">
        <f>'ตารางผ่อนวงเงินที่ 1'!E279</f>
        <v>186559.23000000068</v>
      </c>
      <c r="F272" s="292">
        <f t="shared" si="45"/>
        <v>1000.52</v>
      </c>
      <c r="G272" s="292">
        <f t="shared" si="46"/>
        <v>5529.48</v>
      </c>
      <c r="H272" s="293">
        <f>'ตารางผ่อนวงเงินที่ 1'!H279</f>
        <v>6530</v>
      </c>
      <c r="J272" s="409">
        <f>GHB!A278</f>
        <v>5.2499999999999998E-2</v>
      </c>
      <c r="K272" s="406">
        <f t="shared" si="43"/>
        <v>4.3150684931506844E-3</v>
      </c>
      <c r="L272" s="197">
        <f t="shared" si="47"/>
        <v>21</v>
      </c>
      <c r="M272" s="290">
        <v>245</v>
      </c>
      <c r="N272" s="300">
        <f>GHB!E278</f>
        <v>0</v>
      </c>
      <c r="O272" s="292">
        <f>GHB!F278</f>
        <v>0</v>
      </c>
      <c r="P272" s="292">
        <f>GHB!G278</f>
        <v>0</v>
      </c>
      <c r="Q272" s="293">
        <f>GHB!H278</f>
        <v>0</v>
      </c>
      <c r="S272" s="409">
        <f>'SCB2'!A288</f>
        <v>6.7699999999999996E-2</v>
      </c>
      <c r="T272" s="406">
        <f t="shared" ref="T272:T335" si="51">S272/365*30</f>
        <v>5.5643835616438356E-3</v>
      </c>
      <c r="U272" s="197">
        <f t="shared" si="48"/>
        <v>22</v>
      </c>
      <c r="V272" s="290">
        <v>255</v>
      </c>
      <c r="W272" s="300">
        <f t="shared" si="49"/>
        <v>0</v>
      </c>
      <c r="X272" s="292">
        <f>'SCB2'!F288</f>
        <v>0</v>
      </c>
      <c r="Y272" s="292">
        <f t="shared" si="50"/>
        <v>0</v>
      </c>
      <c r="Z272" s="293">
        <f>'SCB2'!H288</f>
        <v>0</v>
      </c>
    </row>
    <row r="273" spans="1:26" ht="18">
      <c r="A273" s="409">
        <f>'ตารางผ่อนวงเงินที่ 1'!A280</f>
        <v>6.5250000000000002E-2</v>
      </c>
      <c r="B273" s="406">
        <f t="shared" si="42"/>
        <v>5.3630136986301371E-3</v>
      </c>
      <c r="C273" s="197">
        <f t="shared" si="44"/>
        <v>21</v>
      </c>
      <c r="D273" s="290">
        <v>246</v>
      </c>
      <c r="E273" s="300">
        <f>'ตารางผ่อนวงเงินที่ 1'!E280</f>
        <v>181029.75000000067</v>
      </c>
      <c r="F273" s="292">
        <f t="shared" si="45"/>
        <v>970.87</v>
      </c>
      <c r="G273" s="292">
        <f t="shared" si="46"/>
        <v>5559.13</v>
      </c>
      <c r="H273" s="293">
        <f>'ตารางผ่อนวงเงินที่ 1'!H280</f>
        <v>6530</v>
      </c>
      <c r="J273" s="409">
        <f>GHB!A279</f>
        <v>5.2499999999999998E-2</v>
      </c>
      <c r="K273" s="406">
        <f t="shared" si="43"/>
        <v>4.3150684931506844E-3</v>
      </c>
      <c r="L273" s="197">
        <f t="shared" si="47"/>
        <v>21</v>
      </c>
      <c r="M273" s="290">
        <v>246</v>
      </c>
      <c r="N273" s="300">
        <f>GHB!E279</f>
        <v>0</v>
      </c>
      <c r="O273" s="292">
        <f>GHB!F279</f>
        <v>0</v>
      </c>
      <c r="P273" s="292">
        <f>GHB!G279</f>
        <v>0</v>
      </c>
      <c r="Q273" s="293">
        <f>GHB!H279</f>
        <v>0</v>
      </c>
      <c r="S273" s="409">
        <f>'SCB2'!A289</f>
        <v>6.7699999999999996E-2</v>
      </c>
      <c r="T273" s="406">
        <f t="shared" si="51"/>
        <v>5.5643835616438356E-3</v>
      </c>
      <c r="U273" s="197">
        <f t="shared" si="48"/>
        <v>22</v>
      </c>
      <c r="V273" s="290">
        <v>256</v>
      </c>
      <c r="W273" s="300">
        <f t="shared" si="49"/>
        <v>0</v>
      </c>
      <c r="X273" s="292">
        <f>'SCB2'!F289</f>
        <v>0</v>
      </c>
      <c r="Y273" s="292">
        <f t="shared" si="50"/>
        <v>0</v>
      </c>
      <c r="Z273" s="293">
        <f>'SCB2'!H289</f>
        <v>0</v>
      </c>
    </row>
    <row r="274" spans="1:26" ht="18">
      <c r="A274" s="409">
        <f>'ตารางผ่อนวงเงินที่ 1'!A281</f>
        <v>6.5250000000000002E-2</v>
      </c>
      <c r="B274" s="406">
        <f t="shared" si="42"/>
        <v>5.3630136986301371E-3</v>
      </c>
      <c r="C274" s="197">
        <f t="shared" si="44"/>
        <v>21</v>
      </c>
      <c r="D274" s="290">
        <v>247</v>
      </c>
      <c r="E274" s="300">
        <f>'ตารางผ่อนวงเงินที่ 1'!E281</f>
        <v>175470.62000000066</v>
      </c>
      <c r="F274" s="292">
        <f t="shared" si="45"/>
        <v>941.05</v>
      </c>
      <c r="G274" s="292">
        <f t="shared" si="46"/>
        <v>5588.95</v>
      </c>
      <c r="H274" s="293">
        <f>'ตารางผ่อนวงเงินที่ 1'!H281</f>
        <v>6530</v>
      </c>
      <c r="J274" s="409">
        <f>GHB!A280</f>
        <v>5.2499999999999998E-2</v>
      </c>
      <c r="K274" s="406">
        <f t="shared" si="43"/>
        <v>4.3150684931506844E-3</v>
      </c>
      <c r="L274" s="197">
        <f t="shared" si="47"/>
        <v>21</v>
      </c>
      <c r="M274" s="290">
        <v>247</v>
      </c>
      <c r="N274" s="300">
        <f>GHB!E280</f>
        <v>0</v>
      </c>
      <c r="O274" s="292">
        <f>GHB!F280</f>
        <v>0</v>
      </c>
      <c r="P274" s="292">
        <f>GHB!G280</f>
        <v>0</v>
      </c>
      <c r="Q274" s="293">
        <f>GHB!H280</f>
        <v>0</v>
      </c>
      <c r="S274" s="409">
        <f>'SCB2'!A290</f>
        <v>6.7699999999999996E-2</v>
      </c>
      <c r="T274" s="406">
        <f t="shared" si="51"/>
        <v>5.5643835616438356E-3</v>
      </c>
      <c r="U274" s="197">
        <f t="shared" si="48"/>
        <v>22</v>
      </c>
      <c r="V274" s="290">
        <v>257</v>
      </c>
      <c r="W274" s="300">
        <f t="shared" si="49"/>
        <v>0</v>
      </c>
      <c r="X274" s="292">
        <f>'SCB2'!F290</f>
        <v>0</v>
      </c>
      <c r="Y274" s="292">
        <f t="shared" si="50"/>
        <v>0</v>
      </c>
      <c r="Z274" s="293">
        <f>'SCB2'!H290</f>
        <v>0</v>
      </c>
    </row>
    <row r="275" spans="1:26" ht="18">
      <c r="A275" s="409">
        <f>'ตารางผ่อนวงเงินที่ 1'!A282</f>
        <v>6.5250000000000002E-2</v>
      </c>
      <c r="B275" s="406">
        <f t="shared" si="42"/>
        <v>5.3630136986301371E-3</v>
      </c>
      <c r="C275" s="197">
        <f t="shared" si="44"/>
        <v>21</v>
      </c>
      <c r="D275" s="290">
        <v>248</v>
      </c>
      <c r="E275" s="300">
        <f>'ตารางผ่อนวงเงินที่ 1'!E282</f>
        <v>169881.67000000065</v>
      </c>
      <c r="F275" s="292">
        <f t="shared" si="45"/>
        <v>911.08</v>
      </c>
      <c r="G275" s="292">
        <f t="shared" si="46"/>
        <v>5618.92</v>
      </c>
      <c r="H275" s="293">
        <f>'ตารางผ่อนวงเงินที่ 1'!H282</f>
        <v>6530</v>
      </c>
      <c r="J275" s="409">
        <f>GHB!A281</f>
        <v>5.2499999999999998E-2</v>
      </c>
      <c r="K275" s="406">
        <f t="shared" si="43"/>
        <v>4.3150684931506844E-3</v>
      </c>
      <c r="L275" s="197">
        <f t="shared" si="47"/>
        <v>21</v>
      </c>
      <c r="M275" s="290">
        <v>248</v>
      </c>
      <c r="N275" s="300">
        <f>GHB!E281</f>
        <v>0</v>
      </c>
      <c r="O275" s="292">
        <f>GHB!F281</f>
        <v>0</v>
      </c>
      <c r="P275" s="292">
        <f>GHB!G281</f>
        <v>0</v>
      </c>
      <c r="Q275" s="293">
        <f>GHB!H281</f>
        <v>0</v>
      </c>
      <c r="S275" s="409">
        <f>'SCB2'!A291</f>
        <v>6.7699999999999996E-2</v>
      </c>
      <c r="T275" s="406">
        <f t="shared" si="51"/>
        <v>5.5643835616438356E-3</v>
      </c>
      <c r="U275" s="197">
        <f t="shared" si="48"/>
        <v>22</v>
      </c>
      <c r="V275" s="290">
        <v>258</v>
      </c>
      <c r="W275" s="300">
        <f t="shared" si="49"/>
        <v>0</v>
      </c>
      <c r="X275" s="292">
        <f>'SCB2'!F291</f>
        <v>0</v>
      </c>
      <c r="Y275" s="292">
        <f t="shared" si="50"/>
        <v>0</v>
      </c>
      <c r="Z275" s="293">
        <f>'SCB2'!H291</f>
        <v>0</v>
      </c>
    </row>
    <row r="276" spans="1:26" ht="18">
      <c r="A276" s="409">
        <f>'ตารางผ่อนวงเงินที่ 1'!A283</f>
        <v>6.5250000000000002E-2</v>
      </c>
      <c r="B276" s="406">
        <f t="shared" si="42"/>
        <v>5.3630136986301371E-3</v>
      </c>
      <c r="C276" s="197">
        <f t="shared" si="44"/>
        <v>21</v>
      </c>
      <c r="D276" s="290">
        <v>249</v>
      </c>
      <c r="E276" s="300">
        <f>'ตารางผ่อนวงเงินที่ 1'!E283</f>
        <v>164262.75000000064</v>
      </c>
      <c r="F276" s="292">
        <f t="shared" si="45"/>
        <v>880.94</v>
      </c>
      <c r="G276" s="292">
        <f t="shared" si="46"/>
        <v>5649.0599999999995</v>
      </c>
      <c r="H276" s="293">
        <f>'ตารางผ่อนวงเงินที่ 1'!H283</f>
        <v>6530</v>
      </c>
      <c r="J276" s="409">
        <f>GHB!A282</f>
        <v>5.2499999999999998E-2</v>
      </c>
      <c r="K276" s="406">
        <f t="shared" si="43"/>
        <v>4.3150684931506844E-3</v>
      </c>
      <c r="L276" s="197">
        <f t="shared" si="47"/>
        <v>21</v>
      </c>
      <c r="M276" s="290">
        <v>249</v>
      </c>
      <c r="N276" s="300">
        <f>GHB!E282</f>
        <v>0</v>
      </c>
      <c r="O276" s="292">
        <f>GHB!F282</f>
        <v>0</v>
      </c>
      <c r="P276" s="292">
        <f>GHB!G282</f>
        <v>0</v>
      </c>
      <c r="Q276" s="293">
        <f>GHB!H282</f>
        <v>0</v>
      </c>
      <c r="S276" s="409">
        <f>'SCB2'!A292</f>
        <v>6.7699999999999996E-2</v>
      </c>
      <c r="T276" s="406">
        <f t="shared" si="51"/>
        <v>5.5643835616438356E-3</v>
      </c>
      <c r="U276" s="197">
        <f t="shared" si="48"/>
        <v>22</v>
      </c>
      <c r="V276" s="290">
        <v>259</v>
      </c>
      <c r="W276" s="300">
        <f t="shared" si="49"/>
        <v>0</v>
      </c>
      <c r="X276" s="292">
        <f>'SCB2'!F292</f>
        <v>0</v>
      </c>
      <c r="Y276" s="292">
        <f t="shared" si="50"/>
        <v>0</v>
      </c>
      <c r="Z276" s="293">
        <f>'SCB2'!H292</f>
        <v>0</v>
      </c>
    </row>
    <row r="277" spans="1:26" ht="18">
      <c r="A277" s="409">
        <f>'ตารางผ่อนวงเงินที่ 1'!A284</f>
        <v>6.5250000000000002E-2</v>
      </c>
      <c r="B277" s="406">
        <f t="shared" si="42"/>
        <v>5.3630136986301371E-3</v>
      </c>
      <c r="C277" s="197">
        <f t="shared" si="44"/>
        <v>21</v>
      </c>
      <c r="D277" s="290">
        <v>250</v>
      </c>
      <c r="E277" s="300">
        <f>'ตารางผ่อนวงเงินที่ 1'!E284</f>
        <v>158613.69000000064</v>
      </c>
      <c r="F277" s="292">
        <f t="shared" si="45"/>
        <v>850.65</v>
      </c>
      <c r="G277" s="292">
        <f t="shared" si="46"/>
        <v>5679.35</v>
      </c>
      <c r="H277" s="293">
        <f>'ตารางผ่อนวงเงินที่ 1'!H284</f>
        <v>6530</v>
      </c>
      <c r="J277" s="409">
        <f>GHB!A283</f>
        <v>5.2499999999999998E-2</v>
      </c>
      <c r="K277" s="406">
        <f t="shared" si="43"/>
        <v>4.3150684931506844E-3</v>
      </c>
      <c r="L277" s="197">
        <f t="shared" si="47"/>
        <v>21</v>
      </c>
      <c r="M277" s="290">
        <v>250</v>
      </c>
      <c r="N277" s="300">
        <f>GHB!E283</f>
        <v>0</v>
      </c>
      <c r="O277" s="292">
        <f>GHB!F283</f>
        <v>0</v>
      </c>
      <c r="P277" s="292">
        <f>GHB!G283</f>
        <v>0</v>
      </c>
      <c r="Q277" s="293">
        <f>GHB!H283</f>
        <v>0</v>
      </c>
      <c r="S277" s="409">
        <f>'SCB2'!A293</f>
        <v>6.7699999999999996E-2</v>
      </c>
      <c r="T277" s="406">
        <f t="shared" si="51"/>
        <v>5.5643835616438356E-3</v>
      </c>
      <c r="U277" s="197">
        <f t="shared" si="48"/>
        <v>22</v>
      </c>
      <c r="V277" s="290">
        <v>260</v>
      </c>
      <c r="W277" s="300">
        <f t="shared" si="49"/>
        <v>0</v>
      </c>
      <c r="X277" s="292">
        <f>'SCB2'!F293</f>
        <v>0</v>
      </c>
      <c r="Y277" s="292">
        <f t="shared" si="50"/>
        <v>0</v>
      </c>
      <c r="Z277" s="293">
        <f>'SCB2'!H293</f>
        <v>0</v>
      </c>
    </row>
    <row r="278" spans="1:26" ht="18">
      <c r="A278" s="409">
        <f>'ตารางผ่อนวงเงินที่ 1'!A285</f>
        <v>6.5250000000000002E-2</v>
      </c>
      <c r="B278" s="406">
        <f t="shared" si="42"/>
        <v>5.3630136986301371E-3</v>
      </c>
      <c r="C278" s="197">
        <f t="shared" si="44"/>
        <v>21</v>
      </c>
      <c r="D278" s="290">
        <v>251</v>
      </c>
      <c r="E278" s="300">
        <f>'ตารางผ่อนวงเงินที่ 1'!E285</f>
        <v>152934.34000000064</v>
      </c>
      <c r="F278" s="292">
        <f t="shared" si="45"/>
        <v>820.19</v>
      </c>
      <c r="G278" s="292">
        <f t="shared" si="46"/>
        <v>5709.8099999999995</v>
      </c>
      <c r="H278" s="293">
        <f>'ตารางผ่อนวงเงินที่ 1'!H285</f>
        <v>6530</v>
      </c>
      <c r="J278" s="409">
        <f>GHB!A284</f>
        <v>5.2499999999999998E-2</v>
      </c>
      <c r="K278" s="406">
        <f t="shared" si="43"/>
        <v>4.3150684931506844E-3</v>
      </c>
      <c r="L278" s="197">
        <f t="shared" si="47"/>
        <v>21</v>
      </c>
      <c r="M278" s="290">
        <v>251</v>
      </c>
      <c r="N278" s="300">
        <f>GHB!E284</f>
        <v>0</v>
      </c>
      <c r="O278" s="292">
        <f>GHB!F284</f>
        <v>0</v>
      </c>
      <c r="P278" s="292">
        <f>GHB!G284</f>
        <v>0</v>
      </c>
      <c r="Q278" s="293">
        <f>GHB!H284</f>
        <v>0</v>
      </c>
      <c r="S278" s="409">
        <f>'SCB2'!A294</f>
        <v>6.7699999999999996E-2</v>
      </c>
      <c r="T278" s="406">
        <f t="shared" si="51"/>
        <v>5.5643835616438356E-3</v>
      </c>
      <c r="U278" s="197">
        <f t="shared" si="48"/>
        <v>22</v>
      </c>
      <c r="V278" s="290">
        <v>261</v>
      </c>
      <c r="W278" s="300">
        <f t="shared" si="49"/>
        <v>0</v>
      </c>
      <c r="X278" s="292">
        <f>'SCB2'!F294</f>
        <v>0</v>
      </c>
      <c r="Y278" s="292">
        <f t="shared" si="50"/>
        <v>0</v>
      </c>
      <c r="Z278" s="293">
        <f>'SCB2'!H294</f>
        <v>0</v>
      </c>
    </row>
    <row r="279" spans="1:26" ht="18">
      <c r="A279" s="409">
        <f>'ตารางผ่อนวงเงินที่ 1'!A286</f>
        <v>6.5250000000000002E-2</v>
      </c>
      <c r="B279" s="406">
        <f t="shared" si="42"/>
        <v>5.3630136986301371E-3</v>
      </c>
      <c r="C279" s="197">
        <f t="shared" si="44"/>
        <v>21</v>
      </c>
      <c r="D279" s="290">
        <v>252</v>
      </c>
      <c r="E279" s="300">
        <f>'ตารางผ่อนวงเงินที่ 1'!E286</f>
        <v>147224.53000000064</v>
      </c>
      <c r="F279" s="292">
        <f t="shared" si="45"/>
        <v>789.57</v>
      </c>
      <c r="G279" s="292">
        <f t="shared" si="46"/>
        <v>5740.43</v>
      </c>
      <c r="H279" s="293">
        <f>'ตารางผ่อนวงเงินที่ 1'!H286</f>
        <v>6530</v>
      </c>
      <c r="J279" s="409">
        <f>GHB!A285</f>
        <v>5.2499999999999998E-2</v>
      </c>
      <c r="K279" s="406">
        <f t="shared" si="43"/>
        <v>4.3150684931506844E-3</v>
      </c>
      <c r="L279" s="197">
        <f t="shared" si="47"/>
        <v>21</v>
      </c>
      <c r="M279" s="290">
        <v>252</v>
      </c>
      <c r="N279" s="300">
        <f>GHB!E285</f>
        <v>0</v>
      </c>
      <c r="O279" s="292">
        <f>GHB!F285</f>
        <v>0</v>
      </c>
      <c r="P279" s="292">
        <f>GHB!G285</f>
        <v>0</v>
      </c>
      <c r="Q279" s="293">
        <f>GHB!H285</f>
        <v>0</v>
      </c>
      <c r="S279" s="409">
        <f>'SCB2'!A295</f>
        <v>6.7699999999999996E-2</v>
      </c>
      <c r="T279" s="406">
        <f t="shared" si="51"/>
        <v>5.5643835616438356E-3</v>
      </c>
      <c r="U279" s="197">
        <f t="shared" si="48"/>
        <v>22</v>
      </c>
      <c r="V279" s="290">
        <v>262</v>
      </c>
      <c r="W279" s="300">
        <f t="shared" si="49"/>
        <v>0</v>
      </c>
      <c r="X279" s="292">
        <f>'SCB2'!F295</f>
        <v>0</v>
      </c>
      <c r="Y279" s="292">
        <f t="shared" si="50"/>
        <v>0</v>
      </c>
      <c r="Z279" s="293">
        <f>'SCB2'!H295</f>
        <v>0</v>
      </c>
    </row>
    <row r="280" spans="1:26" ht="18">
      <c r="A280" s="409">
        <f>'ตารางผ่อนวงเงินที่ 1'!A287</f>
        <v>6.5250000000000002E-2</v>
      </c>
      <c r="B280" s="406">
        <f t="shared" si="42"/>
        <v>5.3630136986301371E-3</v>
      </c>
      <c r="C280" s="197">
        <f t="shared" si="44"/>
        <v>22</v>
      </c>
      <c r="D280" s="290">
        <v>253</v>
      </c>
      <c r="E280" s="300">
        <f>'ตารางผ่อนวงเงินที่ 1'!E287</f>
        <v>141484.10000000065</v>
      </c>
      <c r="F280" s="292">
        <f t="shared" si="45"/>
        <v>758.78</v>
      </c>
      <c r="G280" s="292">
        <f t="shared" si="46"/>
        <v>5771.22</v>
      </c>
      <c r="H280" s="293">
        <f>'ตารางผ่อนวงเงินที่ 1'!H287</f>
        <v>6530</v>
      </c>
      <c r="J280" s="409">
        <f>GHB!A286</f>
        <v>5.2499999999999998E-2</v>
      </c>
      <c r="K280" s="406">
        <f t="shared" si="43"/>
        <v>4.3150684931506844E-3</v>
      </c>
      <c r="L280" s="197">
        <f t="shared" si="47"/>
        <v>22</v>
      </c>
      <c r="M280" s="290">
        <v>253</v>
      </c>
      <c r="N280" s="300">
        <f>GHB!E286</f>
        <v>0</v>
      </c>
      <c r="O280" s="292">
        <f>GHB!F286</f>
        <v>0</v>
      </c>
      <c r="P280" s="292">
        <f>GHB!G286</f>
        <v>0</v>
      </c>
      <c r="Q280" s="293">
        <f>GHB!H286</f>
        <v>0</v>
      </c>
      <c r="S280" s="409">
        <f>'SCB2'!A296</f>
        <v>6.7699999999999996E-2</v>
      </c>
      <c r="T280" s="406">
        <f t="shared" si="51"/>
        <v>5.5643835616438356E-3</v>
      </c>
      <c r="U280" s="197">
        <f t="shared" si="48"/>
        <v>22</v>
      </c>
      <c r="V280" s="290">
        <v>263</v>
      </c>
      <c r="W280" s="300">
        <f t="shared" si="49"/>
        <v>0</v>
      </c>
      <c r="X280" s="292">
        <f>'SCB2'!F296</f>
        <v>0</v>
      </c>
      <c r="Y280" s="292">
        <f t="shared" si="50"/>
        <v>0</v>
      </c>
      <c r="Z280" s="293">
        <f>'SCB2'!H296</f>
        <v>0</v>
      </c>
    </row>
    <row r="281" spans="1:26" ht="18">
      <c r="A281" s="409">
        <f>'ตารางผ่อนวงเงินที่ 1'!A288</f>
        <v>6.5250000000000002E-2</v>
      </c>
      <c r="B281" s="406">
        <f t="shared" si="42"/>
        <v>5.3630136986301371E-3</v>
      </c>
      <c r="C281" s="197">
        <f t="shared" si="44"/>
        <v>22</v>
      </c>
      <c r="D281" s="290">
        <v>254</v>
      </c>
      <c r="E281" s="300">
        <f>'ตารางผ่อนวงเงินที่ 1'!E288</f>
        <v>135712.88000000064</v>
      </c>
      <c r="F281" s="292">
        <f t="shared" si="45"/>
        <v>727.83</v>
      </c>
      <c r="G281" s="292">
        <f t="shared" si="46"/>
        <v>5802.17</v>
      </c>
      <c r="H281" s="293">
        <f>'ตารางผ่อนวงเงินที่ 1'!H288</f>
        <v>6530</v>
      </c>
      <c r="J281" s="409">
        <f>GHB!A287</f>
        <v>5.2499999999999998E-2</v>
      </c>
      <c r="K281" s="406">
        <f t="shared" si="43"/>
        <v>4.3150684931506844E-3</v>
      </c>
      <c r="L281" s="197">
        <f t="shared" si="47"/>
        <v>22</v>
      </c>
      <c r="M281" s="290">
        <v>254</v>
      </c>
      <c r="N281" s="300">
        <f>GHB!E287</f>
        <v>0</v>
      </c>
      <c r="O281" s="292">
        <f>GHB!F287</f>
        <v>0</v>
      </c>
      <c r="P281" s="292">
        <f>GHB!G287</f>
        <v>0</v>
      </c>
      <c r="Q281" s="293">
        <f>GHB!H287</f>
        <v>0</v>
      </c>
      <c r="S281" s="409">
        <f>'SCB2'!A297</f>
        <v>6.7699999999999996E-2</v>
      </c>
      <c r="T281" s="406">
        <f t="shared" si="51"/>
        <v>5.5643835616438356E-3</v>
      </c>
      <c r="U281" s="197">
        <f t="shared" si="48"/>
        <v>22</v>
      </c>
      <c r="V281" s="290">
        <v>264</v>
      </c>
      <c r="W281" s="300">
        <f t="shared" si="49"/>
        <v>0</v>
      </c>
      <c r="X281" s="292">
        <f>'SCB2'!F297</f>
        <v>0</v>
      </c>
      <c r="Y281" s="292">
        <f t="shared" si="50"/>
        <v>0</v>
      </c>
      <c r="Z281" s="293">
        <f>'SCB2'!H297</f>
        <v>0</v>
      </c>
    </row>
    <row r="282" spans="1:26" ht="18">
      <c r="A282" s="409">
        <f>'ตารางผ่อนวงเงินที่ 1'!A289</f>
        <v>6.5250000000000002E-2</v>
      </c>
      <c r="B282" s="406">
        <f t="shared" ref="B282:B345" si="52">A282/365*30</f>
        <v>5.3630136986301371E-3</v>
      </c>
      <c r="C282" s="197">
        <f t="shared" si="44"/>
        <v>22</v>
      </c>
      <c r="D282" s="290">
        <v>255</v>
      </c>
      <c r="E282" s="300">
        <f>'ตารางผ่อนวงเงินที่ 1'!E289</f>
        <v>129910.71000000065</v>
      </c>
      <c r="F282" s="292">
        <f t="shared" si="45"/>
        <v>696.71</v>
      </c>
      <c r="G282" s="292">
        <f t="shared" si="46"/>
        <v>5833.29</v>
      </c>
      <c r="H282" s="293">
        <f>'ตารางผ่อนวงเงินที่ 1'!H289</f>
        <v>6530</v>
      </c>
      <c r="J282" s="409">
        <f>GHB!A288</f>
        <v>5.2499999999999998E-2</v>
      </c>
      <c r="K282" s="406">
        <f t="shared" ref="K282:K345" si="53">J282/365*30</f>
        <v>4.3150684931506844E-3</v>
      </c>
      <c r="L282" s="197">
        <f t="shared" si="47"/>
        <v>22</v>
      </c>
      <c r="M282" s="290">
        <v>255</v>
      </c>
      <c r="N282" s="300">
        <f>GHB!E288</f>
        <v>0</v>
      </c>
      <c r="O282" s="292">
        <f>GHB!F288</f>
        <v>0</v>
      </c>
      <c r="P282" s="292">
        <f>GHB!G288</f>
        <v>0</v>
      </c>
      <c r="Q282" s="293">
        <f>GHB!H288</f>
        <v>0</v>
      </c>
      <c r="S282" s="409">
        <f>'SCB2'!A298</f>
        <v>6.7699999999999996E-2</v>
      </c>
      <c r="T282" s="406">
        <f t="shared" si="51"/>
        <v>5.5643835616438356E-3</v>
      </c>
      <c r="U282" s="197">
        <f t="shared" si="48"/>
        <v>23</v>
      </c>
      <c r="V282" s="290">
        <v>265</v>
      </c>
      <c r="W282" s="300">
        <f t="shared" si="49"/>
        <v>0</v>
      </c>
      <c r="X282" s="292">
        <f>'SCB2'!F298</f>
        <v>0</v>
      </c>
      <c r="Y282" s="292">
        <f t="shared" si="50"/>
        <v>0</v>
      </c>
      <c r="Z282" s="293">
        <f>'SCB2'!H298</f>
        <v>0</v>
      </c>
    </row>
    <row r="283" spans="1:26" ht="18">
      <c r="A283" s="409">
        <f>'ตารางผ่อนวงเงินที่ 1'!A290</f>
        <v>6.5250000000000002E-2</v>
      </c>
      <c r="B283" s="406">
        <f t="shared" si="52"/>
        <v>5.3630136986301371E-3</v>
      </c>
      <c r="C283" s="197">
        <f t="shared" si="44"/>
        <v>22</v>
      </c>
      <c r="D283" s="290">
        <v>256</v>
      </c>
      <c r="E283" s="300">
        <f>'ตารางผ่อนวงเงินที่ 1'!E290</f>
        <v>124077.42000000065</v>
      </c>
      <c r="F283" s="292">
        <f t="shared" si="45"/>
        <v>665.43</v>
      </c>
      <c r="G283" s="292">
        <f t="shared" si="46"/>
        <v>5864.57</v>
      </c>
      <c r="H283" s="293">
        <f>'ตารางผ่อนวงเงินที่ 1'!H290</f>
        <v>6530</v>
      </c>
      <c r="J283" s="409">
        <f>GHB!A289</f>
        <v>5.2499999999999998E-2</v>
      </c>
      <c r="K283" s="406">
        <f t="shared" si="53"/>
        <v>4.3150684931506844E-3</v>
      </c>
      <c r="L283" s="197">
        <f t="shared" si="47"/>
        <v>22</v>
      </c>
      <c r="M283" s="290">
        <v>256</v>
      </c>
      <c r="N283" s="300">
        <f>GHB!E289</f>
        <v>0</v>
      </c>
      <c r="O283" s="292">
        <f>GHB!F289</f>
        <v>0</v>
      </c>
      <c r="P283" s="292">
        <f>GHB!G289</f>
        <v>0</v>
      </c>
      <c r="Q283" s="293">
        <f>GHB!H289</f>
        <v>0</v>
      </c>
      <c r="S283" s="409">
        <f>'SCB2'!A299</f>
        <v>6.7699999999999996E-2</v>
      </c>
      <c r="T283" s="406">
        <f t="shared" si="51"/>
        <v>5.5643835616438356E-3</v>
      </c>
      <c r="U283" s="197">
        <f t="shared" si="48"/>
        <v>23</v>
      </c>
      <c r="V283" s="290">
        <v>266</v>
      </c>
      <c r="W283" s="300">
        <f t="shared" si="49"/>
        <v>0</v>
      </c>
      <c r="X283" s="292">
        <f>'SCB2'!F299</f>
        <v>0</v>
      </c>
      <c r="Y283" s="292">
        <f t="shared" si="50"/>
        <v>0</v>
      </c>
      <c r="Z283" s="293">
        <f>'SCB2'!H299</f>
        <v>0</v>
      </c>
    </row>
    <row r="284" spans="1:26" ht="18">
      <c r="A284" s="409">
        <f>'ตารางผ่อนวงเงินที่ 1'!A291</f>
        <v>6.5250000000000002E-2</v>
      </c>
      <c r="B284" s="406">
        <f t="shared" si="52"/>
        <v>5.3630136986301371E-3</v>
      </c>
      <c r="C284" s="197">
        <f t="shared" ref="C284:C347" si="54">INT((D284+11)/12)</f>
        <v>22</v>
      </c>
      <c r="D284" s="290">
        <v>257</v>
      </c>
      <c r="E284" s="300">
        <f>'ตารางผ่อนวงเงินที่ 1'!E291</f>
        <v>118212.85000000065</v>
      </c>
      <c r="F284" s="292">
        <f t="shared" ref="F284:F347" si="55">ROUND(E284*$B284,2)</f>
        <v>633.98</v>
      </c>
      <c r="G284" s="292">
        <f t="shared" ref="G284:G347" si="56">IF(E284&lt;H284,E284,H284-F284)</f>
        <v>5896.02</v>
      </c>
      <c r="H284" s="293">
        <f>'ตารางผ่อนวงเงินที่ 1'!H291</f>
        <v>6530</v>
      </c>
      <c r="J284" s="409">
        <f>GHB!A290</f>
        <v>5.2499999999999998E-2</v>
      </c>
      <c r="K284" s="406">
        <f t="shared" si="53"/>
        <v>4.3150684931506844E-3</v>
      </c>
      <c r="L284" s="197">
        <f t="shared" ref="L284:L347" si="57">INT((M284+11)/12)</f>
        <v>22</v>
      </c>
      <c r="M284" s="290">
        <v>257</v>
      </c>
      <c r="N284" s="300">
        <f>GHB!E290</f>
        <v>0</v>
      </c>
      <c r="O284" s="292">
        <f>GHB!F290</f>
        <v>0</v>
      </c>
      <c r="P284" s="292">
        <f>GHB!G290</f>
        <v>0</v>
      </c>
      <c r="Q284" s="293">
        <f>GHB!H290</f>
        <v>0</v>
      </c>
      <c r="S284" s="409">
        <f>'SCB2'!A300</f>
        <v>6.7699999999999996E-2</v>
      </c>
      <c r="T284" s="406">
        <f t="shared" si="51"/>
        <v>5.5643835616438356E-3</v>
      </c>
      <c r="U284" s="197">
        <f t="shared" ref="U284:U347" si="58">INT((V284+11)/12)</f>
        <v>23</v>
      </c>
      <c r="V284" s="290">
        <v>267</v>
      </c>
      <c r="W284" s="300">
        <f t="shared" ref="W284:W347" si="59">IF(W283&lt;Z283,0,W283-Y283)</f>
        <v>0</v>
      </c>
      <c r="X284" s="292">
        <f>'SCB2'!F300</f>
        <v>0</v>
      </c>
      <c r="Y284" s="292">
        <f t="shared" ref="Y284:Y347" si="60">IF(W284&lt;Z284,W284,Z284-X284)</f>
        <v>0</v>
      </c>
      <c r="Z284" s="293">
        <f>'SCB2'!H300</f>
        <v>0</v>
      </c>
    </row>
    <row r="285" spans="1:26" ht="18">
      <c r="A285" s="409">
        <f>'ตารางผ่อนวงเงินที่ 1'!A292</f>
        <v>6.5250000000000002E-2</v>
      </c>
      <c r="B285" s="406">
        <f t="shared" si="52"/>
        <v>5.3630136986301371E-3</v>
      </c>
      <c r="C285" s="197">
        <f t="shared" si="54"/>
        <v>22</v>
      </c>
      <c r="D285" s="290">
        <v>258</v>
      </c>
      <c r="E285" s="300">
        <f>'ตารางผ่อนวงเงินที่ 1'!E292</f>
        <v>112316.83000000064</v>
      </c>
      <c r="F285" s="292">
        <f t="shared" si="55"/>
        <v>602.36</v>
      </c>
      <c r="G285" s="292">
        <f t="shared" si="56"/>
        <v>5927.64</v>
      </c>
      <c r="H285" s="293">
        <f>'ตารางผ่อนวงเงินที่ 1'!H292</f>
        <v>6530</v>
      </c>
      <c r="J285" s="409">
        <f>GHB!A291</f>
        <v>5.2499999999999998E-2</v>
      </c>
      <c r="K285" s="406">
        <f t="shared" si="53"/>
        <v>4.3150684931506844E-3</v>
      </c>
      <c r="L285" s="197">
        <f t="shared" si="57"/>
        <v>22</v>
      </c>
      <c r="M285" s="290">
        <v>258</v>
      </c>
      <c r="N285" s="300">
        <f>GHB!E291</f>
        <v>0</v>
      </c>
      <c r="O285" s="292">
        <f>GHB!F291</f>
        <v>0</v>
      </c>
      <c r="P285" s="292">
        <f>GHB!G291</f>
        <v>0</v>
      </c>
      <c r="Q285" s="293">
        <f>GHB!H291</f>
        <v>0</v>
      </c>
      <c r="S285" s="409">
        <f>'SCB2'!A301</f>
        <v>6.7699999999999996E-2</v>
      </c>
      <c r="T285" s="406">
        <f t="shared" si="51"/>
        <v>5.5643835616438356E-3</v>
      </c>
      <c r="U285" s="197">
        <f t="shared" si="58"/>
        <v>23</v>
      </c>
      <c r="V285" s="290">
        <v>268</v>
      </c>
      <c r="W285" s="300">
        <f t="shared" si="59"/>
        <v>0</v>
      </c>
      <c r="X285" s="292">
        <f>'SCB2'!F301</f>
        <v>0</v>
      </c>
      <c r="Y285" s="292">
        <f t="shared" si="60"/>
        <v>0</v>
      </c>
      <c r="Z285" s="293">
        <f>'SCB2'!H301</f>
        <v>0</v>
      </c>
    </row>
    <row r="286" spans="1:26" ht="18">
      <c r="A286" s="409">
        <f>'ตารางผ่อนวงเงินที่ 1'!A293</f>
        <v>6.5250000000000002E-2</v>
      </c>
      <c r="B286" s="406">
        <f t="shared" si="52"/>
        <v>5.3630136986301371E-3</v>
      </c>
      <c r="C286" s="197">
        <f t="shared" si="54"/>
        <v>22</v>
      </c>
      <c r="D286" s="290">
        <v>259</v>
      </c>
      <c r="E286" s="300">
        <f>'ตารางผ่อนวงเงินที่ 1'!E293</f>
        <v>106389.19000000064</v>
      </c>
      <c r="F286" s="292">
        <f t="shared" si="55"/>
        <v>570.57000000000005</v>
      </c>
      <c r="G286" s="292">
        <f t="shared" si="56"/>
        <v>5959.43</v>
      </c>
      <c r="H286" s="293">
        <f>'ตารางผ่อนวงเงินที่ 1'!H293</f>
        <v>6530</v>
      </c>
      <c r="J286" s="409">
        <f>GHB!A292</f>
        <v>5.2499999999999998E-2</v>
      </c>
      <c r="K286" s="406">
        <f t="shared" si="53"/>
        <v>4.3150684931506844E-3</v>
      </c>
      <c r="L286" s="197">
        <f t="shared" si="57"/>
        <v>22</v>
      </c>
      <c r="M286" s="290">
        <v>259</v>
      </c>
      <c r="N286" s="300">
        <f>GHB!E292</f>
        <v>0</v>
      </c>
      <c r="O286" s="292">
        <f>GHB!F292</f>
        <v>0</v>
      </c>
      <c r="P286" s="292">
        <f>GHB!G292</f>
        <v>0</v>
      </c>
      <c r="Q286" s="293">
        <f>GHB!H292</f>
        <v>0</v>
      </c>
      <c r="S286" s="409">
        <f>'SCB2'!A302</f>
        <v>6.7699999999999996E-2</v>
      </c>
      <c r="T286" s="406">
        <f t="shared" si="51"/>
        <v>5.5643835616438356E-3</v>
      </c>
      <c r="U286" s="197">
        <f t="shared" si="58"/>
        <v>23</v>
      </c>
      <c r="V286" s="290">
        <v>269</v>
      </c>
      <c r="W286" s="300">
        <f t="shared" si="59"/>
        <v>0</v>
      </c>
      <c r="X286" s="292">
        <f>'SCB2'!F302</f>
        <v>0</v>
      </c>
      <c r="Y286" s="292">
        <f t="shared" si="60"/>
        <v>0</v>
      </c>
      <c r="Z286" s="293">
        <f>'SCB2'!H302</f>
        <v>0</v>
      </c>
    </row>
    <row r="287" spans="1:26" ht="18">
      <c r="A287" s="409">
        <f>'ตารางผ่อนวงเงินที่ 1'!A294</f>
        <v>6.5250000000000002E-2</v>
      </c>
      <c r="B287" s="406">
        <f t="shared" si="52"/>
        <v>5.3630136986301371E-3</v>
      </c>
      <c r="C287" s="197">
        <f t="shared" si="54"/>
        <v>22</v>
      </c>
      <c r="D287" s="290">
        <v>260</v>
      </c>
      <c r="E287" s="300">
        <f>'ตารางผ่อนวงเงินที่ 1'!E294</f>
        <v>100429.76000000065</v>
      </c>
      <c r="F287" s="292">
        <f t="shared" si="55"/>
        <v>538.61</v>
      </c>
      <c r="G287" s="292">
        <f t="shared" si="56"/>
        <v>5991.39</v>
      </c>
      <c r="H287" s="293">
        <f>'ตารางผ่อนวงเงินที่ 1'!H294</f>
        <v>6530</v>
      </c>
      <c r="J287" s="409">
        <f>GHB!A293</f>
        <v>5.2499999999999998E-2</v>
      </c>
      <c r="K287" s="406">
        <f t="shared" si="53"/>
        <v>4.3150684931506844E-3</v>
      </c>
      <c r="L287" s="197">
        <f t="shared" si="57"/>
        <v>22</v>
      </c>
      <c r="M287" s="290">
        <v>260</v>
      </c>
      <c r="N287" s="300">
        <f>GHB!E293</f>
        <v>0</v>
      </c>
      <c r="O287" s="292">
        <f>GHB!F293</f>
        <v>0</v>
      </c>
      <c r="P287" s="292">
        <f>GHB!G293</f>
        <v>0</v>
      </c>
      <c r="Q287" s="293">
        <f>GHB!H293</f>
        <v>0</v>
      </c>
      <c r="S287" s="409">
        <f>'SCB2'!A303</f>
        <v>6.7699999999999996E-2</v>
      </c>
      <c r="T287" s="406">
        <f t="shared" si="51"/>
        <v>5.5643835616438356E-3</v>
      </c>
      <c r="U287" s="197">
        <f t="shared" si="58"/>
        <v>23</v>
      </c>
      <c r="V287" s="290">
        <v>270</v>
      </c>
      <c r="W287" s="300">
        <f t="shared" si="59"/>
        <v>0</v>
      </c>
      <c r="X287" s="292">
        <f>'SCB2'!F303</f>
        <v>0</v>
      </c>
      <c r="Y287" s="292">
        <f t="shared" si="60"/>
        <v>0</v>
      </c>
      <c r="Z287" s="293">
        <f>'SCB2'!H303</f>
        <v>0</v>
      </c>
    </row>
    <row r="288" spans="1:26" ht="18">
      <c r="A288" s="409">
        <f>'ตารางผ่อนวงเงินที่ 1'!A295</f>
        <v>6.5250000000000002E-2</v>
      </c>
      <c r="B288" s="406">
        <f t="shared" si="52"/>
        <v>5.3630136986301371E-3</v>
      </c>
      <c r="C288" s="197">
        <f t="shared" si="54"/>
        <v>22</v>
      </c>
      <c r="D288" s="290">
        <v>261</v>
      </c>
      <c r="E288" s="300">
        <f>'ตารางผ่อนวงเงินที่ 1'!E295</f>
        <v>94438.37000000065</v>
      </c>
      <c r="F288" s="292">
        <f t="shared" si="55"/>
        <v>506.47</v>
      </c>
      <c r="G288" s="292">
        <f t="shared" si="56"/>
        <v>6023.53</v>
      </c>
      <c r="H288" s="293">
        <f>'ตารางผ่อนวงเงินที่ 1'!H295</f>
        <v>6530</v>
      </c>
      <c r="J288" s="409">
        <f>GHB!A294</f>
        <v>5.2499999999999998E-2</v>
      </c>
      <c r="K288" s="406">
        <f t="shared" si="53"/>
        <v>4.3150684931506844E-3</v>
      </c>
      <c r="L288" s="197">
        <f t="shared" si="57"/>
        <v>22</v>
      </c>
      <c r="M288" s="290">
        <v>261</v>
      </c>
      <c r="N288" s="300">
        <f>GHB!E294</f>
        <v>0</v>
      </c>
      <c r="O288" s="292">
        <f>GHB!F294</f>
        <v>0</v>
      </c>
      <c r="P288" s="292">
        <f>GHB!G294</f>
        <v>0</v>
      </c>
      <c r="Q288" s="293">
        <f>GHB!H294</f>
        <v>0</v>
      </c>
      <c r="S288" s="409">
        <f>'SCB2'!A304</f>
        <v>6.7699999999999996E-2</v>
      </c>
      <c r="T288" s="406">
        <f t="shared" si="51"/>
        <v>5.5643835616438356E-3</v>
      </c>
      <c r="U288" s="197">
        <f t="shared" si="58"/>
        <v>23</v>
      </c>
      <c r="V288" s="290">
        <v>271</v>
      </c>
      <c r="W288" s="300">
        <f t="shared" si="59"/>
        <v>0</v>
      </c>
      <c r="X288" s="292">
        <f>'SCB2'!F304</f>
        <v>0</v>
      </c>
      <c r="Y288" s="292">
        <f t="shared" si="60"/>
        <v>0</v>
      </c>
      <c r="Z288" s="293">
        <f>'SCB2'!H304</f>
        <v>0</v>
      </c>
    </row>
    <row r="289" spans="1:26" ht="18">
      <c r="A289" s="409">
        <f>'ตารางผ่อนวงเงินที่ 1'!A296</f>
        <v>6.5250000000000002E-2</v>
      </c>
      <c r="B289" s="406">
        <f t="shared" si="52"/>
        <v>5.3630136986301371E-3</v>
      </c>
      <c r="C289" s="197">
        <f t="shared" si="54"/>
        <v>22</v>
      </c>
      <c r="D289" s="290">
        <v>262</v>
      </c>
      <c r="E289" s="300">
        <f>'ตารางผ่อนวงเงินที่ 1'!E296</f>
        <v>88414.840000000651</v>
      </c>
      <c r="F289" s="292">
        <f t="shared" si="55"/>
        <v>474.17</v>
      </c>
      <c r="G289" s="292">
        <f t="shared" si="56"/>
        <v>6055.83</v>
      </c>
      <c r="H289" s="293">
        <f>'ตารางผ่อนวงเงินที่ 1'!H296</f>
        <v>6530</v>
      </c>
      <c r="J289" s="409">
        <f>GHB!A295</f>
        <v>5.2499999999999998E-2</v>
      </c>
      <c r="K289" s="406">
        <f t="shared" si="53"/>
        <v>4.3150684931506844E-3</v>
      </c>
      <c r="L289" s="197">
        <f t="shared" si="57"/>
        <v>22</v>
      </c>
      <c r="M289" s="290">
        <v>262</v>
      </c>
      <c r="N289" s="300">
        <f>GHB!E295</f>
        <v>0</v>
      </c>
      <c r="O289" s="292">
        <f>GHB!F295</f>
        <v>0</v>
      </c>
      <c r="P289" s="292">
        <f>GHB!G295</f>
        <v>0</v>
      </c>
      <c r="Q289" s="293">
        <f>GHB!H295</f>
        <v>0</v>
      </c>
      <c r="S289" s="409">
        <f>'SCB2'!A305</f>
        <v>6.7699999999999996E-2</v>
      </c>
      <c r="T289" s="406">
        <f t="shared" si="51"/>
        <v>5.5643835616438356E-3</v>
      </c>
      <c r="U289" s="197">
        <f t="shared" si="58"/>
        <v>23</v>
      </c>
      <c r="V289" s="290">
        <v>272</v>
      </c>
      <c r="W289" s="300">
        <f t="shared" si="59"/>
        <v>0</v>
      </c>
      <c r="X289" s="292">
        <f>'SCB2'!F305</f>
        <v>0</v>
      </c>
      <c r="Y289" s="292">
        <f t="shared" si="60"/>
        <v>0</v>
      </c>
      <c r="Z289" s="293">
        <f>'SCB2'!H305</f>
        <v>0</v>
      </c>
    </row>
    <row r="290" spans="1:26" ht="18">
      <c r="A290" s="409">
        <f>'ตารางผ่อนวงเงินที่ 1'!A297</f>
        <v>6.5250000000000002E-2</v>
      </c>
      <c r="B290" s="406">
        <f t="shared" si="52"/>
        <v>5.3630136986301371E-3</v>
      </c>
      <c r="C290" s="197">
        <f t="shared" si="54"/>
        <v>22</v>
      </c>
      <c r="D290" s="290">
        <v>263</v>
      </c>
      <c r="E290" s="300">
        <f>'ตารางผ่อนวงเงินที่ 1'!E297</f>
        <v>82359.01000000065</v>
      </c>
      <c r="F290" s="292">
        <f t="shared" si="55"/>
        <v>441.69</v>
      </c>
      <c r="G290" s="292">
        <f t="shared" si="56"/>
        <v>6088.31</v>
      </c>
      <c r="H290" s="293">
        <f>'ตารางผ่อนวงเงินที่ 1'!H297</f>
        <v>6530</v>
      </c>
      <c r="J290" s="409">
        <f>GHB!A296</f>
        <v>5.2499999999999998E-2</v>
      </c>
      <c r="K290" s="406">
        <f t="shared" si="53"/>
        <v>4.3150684931506844E-3</v>
      </c>
      <c r="L290" s="197">
        <f t="shared" si="57"/>
        <v>22</v>
      </c>
      <c r="M290" s="290">
        <v>263</v>
      </c>
      <c r="N290" s="300">
        <f>GHB!E296</f>
        <v>0</v>
      </c>
      <c r="O290" s="292">
        <f>GHB!F296</f>
        <v>0</v>
      </c>
      <c r="P290" s="292">
        <f>GHB!G296</f>
        <v>0</v>
      </c>
      <c r="Q290" s="293">
        <f>GHB!H296</f>
        <v>0</v>
      </c>
      <c r="S290" s="409">
        <f>'SCB2'!A306</f>
        <v>6.7699999999999996E-2</v>
      </c>
      <c r="T290" s="406">
        <f t="shared" si="51"/>
        <v>5.5643835616438356E-3</v>
      </c>
      <c r="U290" s="197">
        <f t="shared" si="58"/>
        <v>23</v>
      </c>
      <c r="V290" s="290">
        <v>273</v>
      </c>
      <c r="W290" s="300">
        <f t="shared" si="59"/>
        <v>0</v>
      </c>
      <c r="X290" s="292">
        <f>'SCB2'!F306</f>
        <v>0</v>
      </c>
      <c r="Y290" s="292">
        <f t="shared" si="60"/>
        <v>0</v>
      </c>
      <c r="Z290" s="293">
        <f>'SCB2'!H306</f>
        <v>0</v>
      </c>
    </row>
    <row r="291" spans="1:26" ht="18">
      <c r="A291" s="409">
        <f>'ตารางผ่อนวงเงินที่ 1'!A298</f>
        <v>6.5250000000000002E-2</v>
      </c>
      <c r="B291" s="406">
        <f t="shared" si="52"/>
        <v>5.3630136986301371E-3</v>
      </c>
      <c r="C291" s="197">
        <f t="shared" si="54"/>
        <v>22</v>
      </c>
      <c r="D291" s="290">
        <v>264</v>
      </c>
      <c r="E291" s="300">
        <f>'ตารางผ่อนวงเงินที่ 1'!E298</f>
        <v>76270.700000000652</v>
      </c>
      <c r="F291" s="292">
        <f t="shared" si="55"/>
        <v>409.04</v>
      </c>
      <c r="G291" s="292">
        <f t="shared" si="56"/>
        <v>6120.96</v>
      </c>
      <c r="H291" s="293">
        <f>'ตารางผ่อนวงเงินที่ 1'!H298</f>
        <v>6530</v>
      </c>
      <c r="J291" s="409">
        <f>GHB!A297</f>
        <v>5.2499999999999998E-2</v>
      </c>
      <c r="K291" s="406">
        <f t="shared" si="53"/>
        <v>4.3150684931506844E-3</v>
      </c>
      <c r="L291" s="197">
        <f t="shared" si="57"/>
        <v>22</v>
      </c>
      <c r="M291" s="290">
        <v>264</v>
      </c>
      <c r="N291" s="300">
        <f>GHB!E297</f>
        <v>0</v>
      </c>
      <c r="O291" s="292">
        <f>GHB!F297</f>
        <v>0</v>
      </c>
      <c r="P291" s="292">
        <f>GHB!G297</f>
        <v>0</v>
      </c>
      <c r="Q291" s="293">
        <f>GHB!H297</f>
        <v>0</v>
      </c>
      <c r="S291" s="409">
        <f>'SCB2'!A307</f>
        <v>6.7699999999999996E-2</v>
      </c>
      <c r="T291" s="406">
        <f t="shared" si="51"/>
        <v>5.5643835616438356E-3</v>
      </c>
      <c r="U291" s="197">
        <f t="shared" si="58"/>
        <v>23</v>
      </c>
      <c r="V291" s="290">
        <v>274</v>
      </c>
      <c r="W291" s="300">
        <f t="shared" si="59"/>
        <v>0</v>
      </c>
      <c r="X291" s="292">
        <f>'SCB2'!F307</f>
        <v>0</v>
      </c>
      <c r="Y291" s="292">
        <f t="shared" si="60"/>
        <v>0</v>
      </c>
      <c r="Z291" s="293">
        <f>'SCB2'!H307</f>
        <v>0</v>
      </c>
    </row>
    <row r="292" spans="1:26" ht="18">
      <c r="A292" s="409">
        <f>'ตารางผ่อนวงเงินที่ 1'!A299</f>
        <v>6.5250000000000002E-2</v>
      </c>
      <c r="B292" s="406">
        <f t="shared" si="52"/>
        <v>5.3630136986301371E-3</v>
      </c>
      <c r="C292" s="197">
        <f t="shared" si="54"/>
        <v>23</v>
      </c>
      <c r="D292" s="290">
        <v>265</v>
      </c>
      <c r="E292" s="300">
        <f>'ตารางผ่อนวงเงินที่ 1'!E299</f>
        <v>70149.740000000646</v>
      </c>
      <c r="F292" s="292">
        <f t="shared" si="55"/>
        <v>376.21</v>
      </c>
      <c r="G292" s="292">
        <f t="shared" si="56"/>
        <v>6153.79</v>
      </c>
      <c r="H292" s="293">
        <f>'ตารางผ่อนวงเงินที่ 1'!H299</f>
        <v>6530</v>
      </c>
      <c r="J292" s="409">
        <f>GHB!A298</f>
        <v>5.2499999999999998E-2</v>
      </c>
      <c r="K292" s="406">
        <f t="shared" si="53"/>
        <v>4.3150684931506844E-3</v>
      </c>
      <c r="L292" s="197">
        <f t="shared" si="57"/>
        <v>23</v>
      </c>
      <c r="M292" s="290">
        <v>265</v>
      </c>
      <c r="N292" s="300">
        <f>GHB!E298</f>
        <v>0</v>
      </c>
      <c r="O292" s="292">
        <f>GHB!F298</f>
        <v>0</v>
      </c>
      <c r="P292" s="292">
        <f>GHB!G298</f>
        <v>0</v>
      </c>
      <c r="Q292" s="293">
        <f>GHB!H298</f>
        <v>0</v>
      </c>
      <c r="S292" s="409">
        <f>'SCB2'!A308</f>
        <v>6.7699999999999996E-2</v>
      </c>
      <c r="T292" s="406">
        <f t="shared" si="51"/>
        <v>5.5643835616438356E-3</v>
      </c>
      <c r="U292" s="197">
        <f t="shared" si="58"/>
        <v>23</v>
      </c>
      <c r="V292" s="290">
        <v>275</v>
      </c>
      <c r="W292" s="300">
        <f t="shared" si="59"/>
        <v>0</v>
      </c>
      <c r="X292" s="292">
        <f>'SCB2'!F308</f>
        <v>0</v>
      </c>
      <c r="Y292" s="292">
        <f t="shared" si="60"/>
        <v>0</v>
      </c>
      <c r="Z292" s="293">
        <f>'SCB2'!H308</f>
        <v>0</v>
      </c>
    </row>
    <row r="293" spans="1:26" ht="18">
      <c r="A293" s="409">
        <f>'ตารางผ่อนวงเงินที่ 1'!A300</f>
        <v>6.5250000000000002E-2</v>
      </c>
      <c r="B293" s="406">
        <f t="shared" si="52"/>
        <v>5.3630136986301371E-3</v>
      </c>
      <c r="C293" s="197">
        <f t="shared" si="54"/>
        <v>23</v>
      </c>
      <c r="D293" s="290">
        <v>266</v>
      </c>
      <c r="E293" s="300">
        <f>'ตารางผ่อนวงเงินที่ 1'!E300</f>
        <v>63995.950000000645</v>
      </c>
      <c r="F293" s="292">
        <f t="shared" si="55"/>
        <v>343.21</v>
      </c>
      <c r="G293" s="292">
        <f t="shared" si="56"/>
        <v>6186.79</v>
      </c>
      <c r="H293" s="293">
        <f>'ตารางผ่อนวงเงินที่ 1'!H300</f>
        <v>6530</v>
      </c>
      <c r="J293" s="409">
        <f>GHB!A299</f>
        <v>5.2499999999999998E-2</v>
      </c>
      <c r="K293" s="406">
        <f t="shared" si="53"/>
        <v>4.3150684931506844E-3</v>
      </c>
      <c r="L293" s="197">
        <f t="shared" si="57"/>
        <v>23</v>
      </c>
      <c r="M293" s="290">
        <v>266</v>
      </c>
      <c r="N293" s="300">
        <f>GHB!E299</f>
        <v>0</v>
      </c>
      <c r="O293" s="292">
        <f>GHB!F299</f>
        <v>0</v>
      </c>
      <c r="P293" s="292">
        <f>GHB!G299</f>
        <v>0</v>
      </c>
      <c r="Q293" s="293">
        <f>GHB!H299</f>
        <v>0</v>
      </c>
      <c r="S293" s="409">
        <f>'SCB2'!A309</f>
        <v>6.7699999999999996E-2</v>
      </c>
      <c r="T293" s="406">
        <f t="shared" si="51"/>
        <v>5.5643835616438356E-3</v>
      </c>
      <c r="U293" s="197">
        <f t="shared" si="58"/>
        <v>23</v>
      </c>
      <c r="V293" s="290">
        <v>276</v>
      </c>
      <c r="W293" s="300">
        <f t="shared" si="59"/>
        <v>0</v>
      </c>
      <c r="X293" s="292">
        <f>'SCB2'!F309</f>
        <v>0</v>
      </c>
      <c r="Y293" s="292">
        <f t="shared" si="60"/>
        <v>0</v>
      </c>
      <c r="Z293" s="293">
        <f>'SCB2'!H309</f>
        <v>0</v>
      </c>
    </row>
    <row r="294" spans="1:26" ht="18">
      <c r="A294" s="409">
        <f>'ตารางผ่อนวงเงินที่ 1'!A301</f>
        <v>6.5250000000000002E-2</v>
      </c>
      <c r="B294" s="406">
        <f t="shared" si="52"/>
        <v>5.3630136986301371E-3</v>
      </c>
      <c r="C294" s="197">
        <f t="shared" si="54"/>
        <v>23</v>
      </c>
      <c r="D294" s="290">
        <v>267</v>
      </c>
      <c r="E294" s="300">
        <f>'ตารางผ่อนวงเงินที่ 1'!E301</f>
        <v>57809.160000000644</v>
      </c>
      <c r="F294" s="292">
        <f t="shared" si="55"/>
        <v>310.02999999999997</v>
      </c>
      <c r="G294" s="292">
        <f t="shared" si="56"/>
        <v>6219.97</v>
      </c>
      <c r="H294" s="293">
        <f>'ตารางผ่อนวงเงินที่ 1'!H301</f>
        <v>6530</v>
      </c>
      <c r="J294" s="409">
        <f>GHB!A300</f>
        <v>5.2499999999999998E-2</v>
      </c>
      <c r="K294" s="406">
        <f t="shared" si="53"/>
        <v>4.3150684931506844E-3</v>
      </c>
      <c r="L294" s="197">
        <f t="shared" si="57"/>
        <v>23</v>
      </c>
      <c r="M294" s="290">
        <v>267</v>
      </c>
      <c r="N294" s="300">
        <f>GHB!E300</f>
        <v>0</v>
      </c>
      <c r="O294" s="292">
        <f>GHB!F300</f>
        <v>0</v>
      </c>
      <c r="P294" s="292">
        <f>GHB!G300</f>
        <v>0</v>
      </c>
      <c r="Q294" s="293">
        <f>GHB!H300</f>
        <v>0</v>
      </c>
      <c r="S294" s="409">
        <f>'SCB2'!A310</f>
        <v>6.7699999999999996E-2</v>
      </c>
      <c r="T294" s="406">
        <f t="shared" si="51"/>
        <v>5.5643835616438356E-3</v>
      </c>
      <c r="U294" s="197">
        <f t="shared" si="58"/>
        <v>24</v>
      </c>
      <c r="V294" s="290">
        <v>277</v>
      </c>
      <c r="W294" s="300">
        <f t="shared" si="59"/>
        <v>0</v>
      </c>
      <c r="X294" s="292">
        <f>'SCB2'!F310</f>
        <v>0</v>
      </c>
      <c r="Y294" s="292">
        <f t="shared" si="60"/>
        <v>0</v>
      </c>
      <c r="Z294" s="293">
        <f>'SCB2'!H310</f>
        <v>0</v>
      </c>
    </row>
    <row r="295" spans="1:26" ht="18">
      <c r="A295" s="409">
        <f>'ตารางผ่อนวงเงินที่ 1'!A302</f>
        <v>6.5250000000000002E-2</v>
      </c>
      <c r="B295" s="406">
        <f t="shared" si="52"/>
        <v>5.3630136986301371E-3</v>
      </c>
      <c r="C295" s="197">
        <f t="shared" si="54"/>
        <v>23</v>
      </c>
      <c r="D295" s="290">
        <v>268</v>
      </c>
      <c r="E295" s="300">
        <f>'ตารางผ่อนวงเงินที่ 1'!E302</f>
        <v>51589.190000000643</v>
      </c>
      <c r="F295" s="292">
        <f t="shared" si="55"/>
        <v>276.67</v>
      </c>
      <c r="G295" s="292">
        <f t="shared" si="56"/>
        <v>6253.33</v>
      </c>
      <c r="H295" s="293">
        <f>'ตารางผ่อนวงเงินที่ 1'!H302</f>
        <v>6530</v>
      </c>
      <c r="J295" s="409">
        <f>GHB!A301</f>
        <v>5.2499999999999998E-2</v>
      </c>
      <c r="K295" s="406">
        <f t="shared" si="53"/>
        <v>4.3150684931506844E-3</v>
      </c>
      <c r="L295" s="197">
        <f t="shared" si="57"/>
        <v>23</v>
      </c>
      <c r="M295" s="290">
        <v>268</v>
      </c>
      <c r="N295" s="300">
        <f>GHB!E301</f>
        <v>0</v>
      </c>
      <c r="O295" s="292">
        <f>GHB!F301</f>
        <v>0</v>
      </c>
      <c r="P295" s="292">
        <f>GHB!G301</f>
        <v>0</v>
      </c>
      <c r="Q295" s="293">
        <f>GHB!H301</f>
        <v>0</v>
      </c>
      <c r="S295" s="409">
        <f>'SCB2'!A311</f>
        <v>6.7699999999999996E-2</v>
      </c>
      <c r="T295" s="406">
        <f t="shared" si="51"/>
        <v>5.5643835616438356E-3</v>
      </c>
      <c r="U295" s="197">
        <f t="shared" si="58"/>
        <v>24</v>
      </c>
      <c r="V295" s="290">
        <v>278</v>
      </c>
      <c r="W295" s="300">
        <f t="shared" si="59"/>
        <v>0</v>
      </c>
      <c r="X295" s="292">
        <f>'SCB2'!F311</f>
        <v>0</v>
      </c>
      <c r="Y295" s="292">
        <f t="shared" si="60"/>
        <v>0</v>
      </c>
      <c r="Z295" s="293">
        <f>'SCB2'!H311</f>
        <v>0</v>
      </c>
    </row>
    <row r="296" spans="1:26" ht="18">
      <c r="A296" s="409">
        <f>'ตารางผ่อนวงเงินที่ 1'!A303</f>
        <v>6.5250000000000002E-2</v>
      </c>
      <c r="B296" s="406">
        <f t="shared" si="52"/>
        <v>5.3630136986301371E-3</v>
      </c>
      <c r="C296" s="197">
        <f t="shared" si="54"/>
        <v>23</v>
      </c>
      <c r="D296" s="290">
        <v>269</v>
      </c>
      <c r="E296" s="300">
        <f>'ตารางผ่อนวงเงินที่ 1'!E303</f>
        <v>45335.860000000641</v>
      </c>
      <c r="F296" s="292">
        <f t="shared" si="55"/>
        <v>243.14</v>
      </c>
      <c r="G296" s="292">
        <f t="shared" si="56"/>
        <v>6286.86</v>
      </c>
      <c r="H296" s="293">
        <f>'ตารางผ่อนวงเงินที่ 1'!H303</f>
        <v>6530</v>
      </c>
      <c r="J296" s="409">
        <f>GHB!A302</f>
        <v>5.2499999999999998E-2</v>
      </c>
      <c r="K296" s="406">
        <f t="shared" si="53"/>
        <v>4.3150684931506844E-3</v>
      </c>
      <c r="L296" s="197">
        <f t="shared" si="57"/>
        <v>23</v>
      </c>
      <c r="M296" s="290">
        <v>269</v>
      </c>
      <c r="N296" s="300">
        <f>GHB!E302</f>
        <v>0</v>
      </c>
      <c r="O296" s="292">
        <f>GHB!F302</f>
        <v>0</v>
      </c>
      <c r="P296" s="292">
        <f>GHB!G302</f>
        <v>0</v>
      </c>
      <c r="Q296" s="293">
        <f>GHB!H302</f>
        <v>0</v>
      </c>
      <c r="S296" s="409">
        <f>'SCB2'!A312</f>
        <v>6.7699999999999996E-2</v>
      </c>
      <c r="T296" s="406">
        <f t="shared" si="51"/>
        <v>5.5643835616438356E-3</v>
      </c>
      <c r="U296" s="197">
        <f t="shared" si="58"/>
        <v>24</v>
      </c>
      <c r="V296" s="290">
        <v>279</v>
      </c>
      <c r="W296" s="300">
        <f t="shared" si="59"/>
        <v>0</v>
      </c>
      <c r="X296" s="292">
        <f>'SCB2'!F312</f>
        <v>0</v>
      </c>
      <c r="Y296" s="292">
        <f t="shared" si="60"/>
        <v>0</v>
      </c>
      <c r="Z296" s="293">
        <f>'SCB2'!H312</f>
        <v>0</v>
      </c>
    </row>
    <row r="297" spans="1:26" ht="18">
      <c r="A297" s="409">
        <f>'ตารางผ่อนวงเงินที่ 1'!A304</f>
        <v>6.5250000000000002E-2</v>
      </c>
      <c r="B297" s="406">
        <f t="shared" si="52"/>
        <v>5.3630136986301371E-3</v>
      </c>
      <c r="C297" s="197">
        <f t="shared" si="54"/>
        <v>23</v>
      </c>
      <c r="D297" s="290">
        <v>270</v>
      </c>
      <c r="E297" s="300">
        <f>'ตารางผ่อนวงเงินที่ 1'!E304</f>
        <v>39049.00000000064</v>
      </c>
      <c r="F297" s="292">
        <f t="shared" si="55"/>
        <v>209.42</v>
      </c>
      <c r="G297" s="292">
        <f t="shared" si="56"/>
        <v>6320.58</v>
      </c>
      <c r="H297" s="293">
        <f>'ตารางผ่อนวงเงินที่ 1'!H304</f>
        <v>6530</v>
      </c>
      <c r="J297" s="409">
        <f>GHB!A303</f>
        <v>5.2499999999999998E-2</v>
      </c>
      <c r="K297" s="406">
        <f t="shared" si="53"/>
        <v>4.3150684931506844E-3</v>
      </c>
      <c r="L297" s="197">
        <f t="shared" si="57"/>
        <v>23</v>
      </c>
      <c r="M297" s="290">
        <v>270</v>
      </c>
      <c r="N297" s="300">
        <f>GHB!E303</f>
        <v>0</v>
      </c>
      <c r="O297" s="292">
        <f>GHB!F303</f>
        <v>0</v>
      </c>
      <c r="P297" s="292">
        <f>GHB!G303</f>
        <v>0</v>
      </c>
      <c r="Q297" s="293">
        <f>GHB!H303</f>
        <v>0</v>
      </c>
      <c r="S297" s="409">
        <f>'SCB2'!A313</f>
        <v>6.7699999999999996E-2</v>
      </c>
      <c r="T297" s="406">
        <f t="shared" si="51"/>
        <v>5.5643835616438356E-3</v>
      </c>
      <c r="U297" s="197">
        <f t="shared" si="58"/>
        <v>24</v>
      </c>
      <c r="V297" s="290">
        <v>280</v>
      </c>
      <c r="W297" s="300">
        <f t="shared" si="59"/>
        <v>0</v>
      </c>
      <c r="X297" s="292">
        <f>'SCB2'!F313</f>
        <v>0</v>
      </c>
      <c r="Y297" s="292">
        <f t="shared" si="60"/>
        <v>0</v>
      </c>
      <c r="Z297" s="293">
        <f>'SCB2'!H313</f>
        <v>0</v>
      </c>
    </row>
    <row r="298" spans="1:26" ht="18">
      <c r="A298" s="409">
        <f>'ตารางผ่อนวงเงินที่ 1'!A305</f>
        <v>6.5250000000000002E-2</v>
      </c>
      <c r="B298" s="406">
        <f t="shared" si="52"/>
        <v>5.3630136986301371E-3</v>
      </c>
      <c r="C298" s="197">
        <f t="shared" si="54"/>
        <v>23</v>
      </c>
      <c r="D298" s="290">
        <v>271</v>
      </c>
      <c r="E298" s="300">
        <f>'ตารางผ่อนวงเงินที่ 1'!E305</f>
        <v>32728.420000000639</v>
      </c>
      <c r="F298" s="292">
        <f t="shared" si="55"/>
        <v>175.52</v>
      </c>
      <c r="G298" s="292">
        <f t="shared" si="56"/>
        <v>6354.48</v>
      </c>
      <c r="H298" s="293">
        <f>'ตารางผ่อนวงเงินที่ 1'!H305</f>
        <v>6530</v>
      </c>
      <c r="J298" s="409">
        <f>GHB!A304</f>
        <v>5.2499999999999998E-2</v>
      </c>
      <c r="K298" s="406">
        <f t="shared" si="53"/>
        <v>4.3150684931506844E-3</v>
      </c>
      <c r="L298" s="197">
        <f t="shared" si="57"/>
        <v>23</v>
      </c>
      <c r="M298" s="290">
        <v>271</v>
      </c>
      <c r="N298" s="300">
        <f>GHB!E304</f>
        <v>0</v>
      </c>
      <c r="O298" s="292">
        <f>GHB!F304</f>
        <v>0</v>
      </c>
      <c r="P298" s="292">
        <f>GHB!G304</f>
        <v>0</v>
      </c>
      <c r="Q298" s="293">
        <f>GHB!H304</f>
        <v>0</v>
      </c>
      <c r="S298" s="409">
        <f>'SCB2'!A314</f>
        <v>6.7699999999999996E-2</v>
      </c>
      <c r="T298" s="406">
        <f t="shared" si="51"/>
        <v>5.5643835616438356E-3</v>
      </c>
      <c r="U298" s="197">
        <f t="shared" si="58"/>
        <v>24</v>
      </c>
      <c r="V298" s="290">
        <v>281</v>
      </c>
      <c r="W298" s="300">
        <f t="shared" si="59"/>
        <v>0</v>
      </c>
      <c r="X298" s="292">
        <f>'SCB2'!F314</f>
        <v>0</v>
      </c>
      <c r="Y298" s="292">
        <f t="shared" si="60"/>
        <v>0</v>
      </c>
      <c r="Z298" s="293">
        <f>'SCB2'!H314</f>
        <v>0</v>
      </c>
    </row>
    <row r="299" spans="1:26" ht="18">
      <c r="A299" s="409">
        <f>'ตารางผ่อนวงเงินที่ 1'!A306</f>
        <v>6.5250000000000002E-2</v>
      </c>
      <c r="B299" s="406">
        <f t="shared" si="52"/>
        <v>5.3630136986301371E-3</v>
      </c>
      <c r="C299" s="197">
        <f t="shared" si="54"/>
        <v>23</v>
      </c>
      <c r="D299" s="290">
        <v>272</v>
      </c>
      <c r="E299" s="300">
        <f>'ตารางผ่อนวงเงินที่ 1'!E306</f>
        <v>26373.940000000639</v>
      </c>
      <c r="F299" s="292">
        <f t="shared" si="55"/>
        <v>141.44</v>
      </c>
      <c r="G299" s="292">
        <f t="shared" si="56"/>
        <v>6388.56</v>
      </c>
      <c r="H299" s="293">
        <f>'ตารางผ่อนวงเงินที่ 1'!H306</f>
        <v>6530</v>
      </c>
      <c r="J299" s="409">
        <f>GHB!A305</f>
        <v>5.2499999999999998E-2</v>
      </c>
      <c r="K299" s="406">
        <f t="shared" si="53"/>
        <v>4.3150684931506844E-3</v>
      </c>
      <c r="L299" s="197">
        <f t="shared" si="57"/>
        <v>23</v>
      </c>
      <c r="M299" s="290">
        <v>272</v>
      </c>
      <c r="N299" s="300">
        <f>GHB!E305</f>
        <v>0</v>
      </c>
      <c r="O299" s="292">
        <f>GHB!F305</f>
        <v>0</v>
      </c>
      <c r="P299" s="292">
        <f>GHB!G305</f>
        <v>0</v>
      </c>
      <c r="Q299" s="293">
        <f>GHB!H305</f>
        <v>0</v>
      </c>
      <c r="S299" s="409">
        <f>'SCB2'!A315</f>
        <v>6.7699999999999996E-2</v>
      </c>
      <c r="T299" s="406">
        <f t="shared" si="51"/>
        <v>5.5643835616438356E-3</v>
      </c>
      <c r="U299" s="197">
        <f t="shared" si="58"/>
        <v>24</v>
      </c>
      <c r="V299" s="290">
        <v>282</v>
      </c>
      <c r="W299" s="300">
        <f t="shared" si="59"/>
        <v>0</v>
      </c>
      <c r="X299" s="292">
        <f>'SCB2'!F315</f>
        <v>0</v>
      </c>
      <c r="Y299" s="292">
        <f t="shared" si="60"/>
        <v>0</v>
      </c>
      <c r="Z299" s="293">
        <f>'SCB2'!H315</f>
        <v>0</v>
      </c>
    </row>
    <row r="300" spans="1:26" ht="18">
      <c r="A300" s="409">
        <f>'ตารางผ่อนวงเงินที่ 1'!A307</f>
        <v>6.5250000000000002E-2</v>
      </c>
      <c r="B300" s="406">
        <f t="shared" si="52"/>
        <v>5.3630136986301371E-3</v>
      </c>
      <c r="C300" s="197">
        <f t="shared" si="54"/>
        <v>23</v>
      </c>
      <c r="D300" s="290">
        <v>273</v>
      </c>
      <c r="E300" s="300">
        <f>'ตารางผ่อนวงเงินที่ 1'!E307</f>
        <v>19985.380000000638</v>
      </c>
      <c r="F300" s="292">
        <f t="shared" si="55"/>
        <v>107.18</v>
      </c>
      <c r="G300" s="292">
        <f t="shared" si="56"/>
        <v>6422.82</v>
      </c>
      <c r="H300" s="293">
        <f>'ตารางผ่อนวงเงินที่ 1'!H307</f>
        <v>6530</v>
      </c>
      <c r="J300" s="409">
        <f>GHB!A306</f>
        <v>5.2499999999999998E-2</v>
      </c>
      <c r="K300" s="406">
        <f t="shared" si="53"/>
        <v>4.3150684931506844E-3</v>
      </c>
      <c r="L300" s="197">
        <f t="shared" si="57"/>
        <v>23</v>
      </c>
      <c r="M300" s="290">
        <v>273</v>
      </c>
      <c r="N300" s="300">
        <f>GHB!E306</f>
        <v>0</v>
      </c>
      <c r="O300" s="292">
        <f>GHB!F306</f>
        <v>0</v>
      </c>
      <c r="P300" s="292">
        <f>GHB!G306</f>
        <v>0</v>
      </c>
      <c r="Q300" s="293">
        <f>GHB!H306</f>
        <v>0</v>
      </c>
      <c r="S300" s="409">
        <f>'SCB2'!A316</f>
        <v>6.7699999999999996E-2</v>
      </c>
      <c r="T300" s="406">
        <f t="shared" si="51"/>
        <v>5.5643835616438356E-3</v>
      </c>
      <c r="U300" s="197">
        <f t="shared" si="58"/>
        <v>24</v>
      </c>
      <c r="V300" s="290">
        <v>283</v>
      </c>
      <c r="W300" s="300">
        <f t="shared" si="59"/>
        <v>0</v>
      </c>
      <c r="X300" s="292">
        <f>'SCB2'!F316</f>
        <v>0</v>
      </c>
      <c r="Y300" s="292">
        <f t="shared" si="60"/>
        <v>0</v>
      </c>
      <c r="Z300" s="293">
        <f>'SCB2'!H316</f>
        <v>0</v>
      </c>
    </row>
    <row r="301" spans="1:26" ht="18">
      <c r="A301" s="409">
        <f>'ตารางผ่อนวงเงินที่ 1'!A308</f>
        <v>6.5250000000000002E-2</v>
      </c>
      <c r="B301" s="406">
        <f t="shared" si="52"/>
        <v>5.3630136986301371E-3</v>
      </c>
      <c r="C301" s="197">
        <f t="shared" si="54"/>
        <v>23</v>
      </c>
      <c r="D301" s="290">
        <v>274</v>
      </c>
      <c r="E301" s="300">
        <f>'ตารางผ่อนวงเงินที่ 1'!E308</f>
        <v>13562.560000000638</v>
      </c>
      <c r="F301" s="292">
        <f t="shared" si="55"/>
        <v>72.739999999999995</v>
      </c>
      <c r="G301" s="292">
        <f t="shared" si="56"/>
        <v>6457.26</v>
      </c>
      <c r="H301" s="293">
        <f>'ตารางผ่อนวงเงินที่ 1'!H308</f>
        <v>6530</v>
      </c>
      <c r="J301" s="409">
        <f>GHB!A307</f>
        <v>5.2499999999999998E-2</v>
      </c>
      <c r="K301" s="406">
        <f t="shared" si="53"/>
        <v>4.3150684931506844E-3</v>
      </c>
      <c r="L301" s="197">
        <f t="shared" si="57"/>
        <v>23</v>
      </c>
      <c r="M301" s="290">
        <v>274</v>
      </c>
      <c r="N301" s="300">
        <f>GHB!E307</f>
        <v>0</v>
      </c>
      <c r="O301" s="292">
        <f>GHB!F307</f>
        <v>0</v>
      </c>
      <c r="P301" s="292">
        <f>GHB!G307</f>
        <v>0</v>
      </c>
      <c r="Q301" s="293">
        <f>GHB!H307</f>
        <v>0</v>
      </c>
      <c r="S301" s="409">
        <f>'SCB2'!A317</f>
        <v>6.7699999999999996E-2</v>
      </c>
      <c r="T301" s="406">
        <f t="shared" si="51"/>
        <v>5.5643835616438356E-3</v>
      </c>
      <c r="U301" s="197">
        <f t="shared" si="58"/>
        <v>24</v>
      </c>
      <c r="V301" s="290">
        <v>284</v>
      </c>
      <c r="W301" s="300">
        <f t="shared" si="59"/>
        <v>0</v>
      </c>
      <c r="X301" s="292">
        <f>'SCB2'!F317</f>
        <v>0</v>
      </c>
      <c r="Y301" s="292">
        <f t="shared" si="60"/>
        <v>0</v>
      </c>
      <c r="Z301" s="293">
        <f>'SCB2'!H317</f>
        <v>0</v>
      </c>
    </row>
    <row r="302" spans="1:26" ht="18">
      <c r="A302" s="409">
        <f>'ตารางผ่อนวงเงินที่ 1'!A309</f>
        <v>6.5250000000000002E-2</v>
      </c>
      <c r="B302" s="406">
        <f t="shared" si="52"/>
        <v>5.3630136986301371E-3</v>
      </c>
      <c r="C302" s="197">
        <f t="shared" si="54"/>
        <v>23</v>
      </c>
      <c r="D302" s="290">
        <v>275</v>
      </c>
      <c r="E302" s="300">
        <f>'ตารางผ่อนวงเงินที่ 1'!E309</f>
        <v>7105.3000000006377</v>
      </c>
      <c r="F302" s="292">
        <f t="shared" si="55"/>
        <v>38.11</v>
      </c>
      <c r="G302" s="292">
        <f t="shared" si="56"/>
        <v>6491.89</v>
      </c>
      <c r="H302" s="293">
        <f>'ตารางผ่อนวงเงินที่ 1'!H309</f>
        <v>6530</v>
      </c>
      <c r="J302" s="409">
        <f>GHB!A308</f>
        <v>5.2499999999999998E-2</v>
      </c>
      <c r="K302" s="406">
        <f t="shared" si="53"/>
        <v>4.3150684931506844E-3</v>
      </c>
      <c r="L302" s="197">
        <f t="shared" si="57"/>
        <v>23</v>
      </c>
      <c r="M302" s="290">
        <v>275</v>
      </c>
      <c r="N302" s="300">
        <f>GHB!E308</f>
        <v>0</v>
      </c>
      <c r="O302" s="292">
        <f>GHB!F308</f>
        <v>0</v>
      </c>
      <c r="P302" s="292">
        <f>GHB!G308</f>
        <v>0</v>
      </c>
      <c r="Q302" s="293">
        <f>GHB!H308</f>
        <v>0</v>
      </c>
      <c r="S302" s="409">
        <f>'SCB2'!A318</f>
        <v>6.7699999999999996E-2</v>
      </c>
      <c r="T302" s="406">
        <f t="shared" si="51"/>
        <v>5.5643835616438356E-3</v>
      </c>
      <c r="U302" s="197">
        <f t="shared" si="58"/>
        <v>24</v>
      </c>
      <c r="V302" s="290">
        <v>285</v>
      </c>
      <c r="W302" s="300">
        <f t="shared" si="59"/>
        <v>0</v>
      </c>
      <c r="X302" s="292">
        <f>'SCB2'!F318</f>
        <v>0</v>
      </c>
      <c r="Y302" s="292">
        <f t="shared" si="60"/>
        <v>0</v>
      </c>
      <c r="Z302" s="293">
        <f>'SCB2'!H318</f>
        <v>0</v>
      </c>
    </row>
    <row r="303" spans="1:26" ht="18">
      <c r="A303" s="409">
        <f>'ตารางผ่อนวงเงินที่ 1'!A310</f>
        <v>6.5250000000000002E-2</v>
      </c>
      <c r="B303" s="406">
        <f t="shared" si="52"/>
        <v>5.3630136986301371E-3</v>
      </c>
      <c r="C303" s="197">
        <f t="shared" si="54"/>
        <v>23</v>
      </c>
      <c r="D303" s="290">
        <v>276</v>
      </c>
      <c r="E303" s="300">
        <f>'ตารางผ่อนวงเงินที่ 1'!E310</f>
        <v>613.41000000063741</v>
      </c>
      <c r="F303" s="292">
        <f t="shared" si="55"/>
        <v>3.29</v>
      </c>
      <c r="G303" s="292">
        <f t="shared" si="56"/>
        <v>613.41000000063741</v>
      </c>
      <c r="H303" s="293">
        <f>'ตารางผ่อนวงเงินที่ 1'!H310</f>
        <v>616.70000000063737</v>
      </c>
      <c r="J303" s="409">
        <f>GHB!A309</f>
        <v>5.2499999999999998E-2</v>
      </c>
      <c r="K303" s="406">
        <f t="shared" si="53"/>
        <v>4.3150684931506844E-3</v>
      </c>
      <c r="L303" s="197">
        <f t="shared" si="57"/>
        <v>23</v>
      </c>
      <c r="M303" s="290">
        <v>276</v>
      </c>
      <c r="N303" s="300">
        <f>GHB!E309</f>
        <v>0</v>
      </c>
      <c r="O303" s="292">
        <f>GHB!F309</f>
        <v>0</v>
      </c>
      <c r="P303" s="292">
        <f>GHB!G309</f>
        <v>0</v>
      </c>
      <c r="Q303" s="293">
        <f>GHB!H309</f>
        <v>0</v>
      </c>
      <c r="S303" s="409">
        <f>'SCB2'!A319</f>
        <v>6.7699999999999996E-2</v>
      </c>
      <c r="T303" s="406">
        <f t="shared" si="51"/>
        <v>5.5643835616438356E-3</v>
      </c>
      <c r="U303" s="197">
        <f t="shared" si="58"/>
        <v>24</v>
      </c>
      <c r="V303" s="290">
        <v>286</v>
      </c>
      <c r="W303" s="300">
        <f t="shared" si="59"/>
        <v>0</v>
      </c>
      <c r="X303" s="292">
        <f>'SCB2'!F319</f>
        <v>0</v>
      </c>
      <c r="Y303" s="292">
        <f t="shared" si="60"/>
        <v>0</v>
      </c>
      <c r="Z303" s="293">
        <f>'SCB2'!H319</f>
        <v>0</v>
      </c>
    </row>
    <row r="304" spans="1:26" ht="18">
      <c r="A304" s="409">
        <f>'ตารางผ่อนวงเงินที่ 1'!A311</f>
        <v>6.5250000000000002E-2</v>
      </c>
      <c r="B304" s="406">
        <f t="shared" si="52"/>
        <v>5.3630136986301371E-3</v>
      </c>
      <c r="C304" s="197">
        <f t="shared" si="54"/>
        <v>24</v>
      </c>
      <c r="D304" s="290">
        <v>277</v>
      </c>
      <c r="E304" s="300">
        <f>'ตารางผ่อนวงเงินที่ 1'!E311</f>
        <v>0</v>
      </c>
      <c r="F304" s="292">
        <f t="shared" si="55"/>
        <v>0</v>
      </c>
      <c r="G304" s="292">
        <f t="shared" si="56"/>
        <v>0</v>
      </c>
      <c r="H304" s="293">
        <f>'ตารางผ่อนวงเงินที่ 1'!H311</f>
        <v>0</v>
      </c>
      <c r="J304" s="409">
        <f>GHB!A310</f>
        <v>5.2499999999999998E-2</v>
      </c>
      <c r="K304" s="406">
        <f t="shared" si="53"/>
        <v>4.3150684931506844E-3</v>
      </c>
      <c r="L304" s="197">
        <f t="shared" si="57"/>
        <v>24</v>
      </c>
      <c r="M304" s="290">
        <v>277</v>
      </c>
      <c r="N304" s="300">
        <f>GHB!E310</f>
        <v>0</v>
      </c>
      <c r="O304" s="292">
        <f>GHB!F310</f>
        <v>0</v>
      </c>
      <c r="P304" s="292">
        <f>GHB!G310</f>
        <v>0</v>
      </c>
      <c r="Q304" s="293">
        <f>GHB!H310</f>
        <v>0</v>
      </c>
      <c r="S304" s="409">
        <f>'SCB2'!A320</f>
        <v>6.7699999999999996E-2</v>
      </c>
      <c r="T304" s="406">
        <f t="shared" si="51"/>
        <v>5.5643835616438356E-3</v>
      </c>
      <c r="U304" s="197">
        <f t="shared" si="58"/>
        <v>24</v>
      </c>
      <c r="V304" s="290">
        <v>287</v>
      </c>
      <c r="W304" s="300">
        <f t="shared" si="59"/>
        <v>0</v>
      </c>
      <c r="X304" s="292">
        <f>'SCB2'!F320</f>
        <v>0</v>
      </c>
      <c r="Y304" s="292">
        <f t="shared" si="60"/>
        <v>0</v>
      </c>
      <c r="Z304" s="293">
        <f>'SCB2'!H320</f>
        <v>0</v>
      </c>
    </row>
    <row r="305" spans="1:26" ht="18">
      <c r="A305" s="409">
        <f>'ตารางผ่อนวงเงินที่ 1'!A312</f>
        <v>6.5250000000000002E-2</v>
      </c>
      <c r="B305" s="406">
        <f t="shared" si="52"/>
        <v>5.3630136986301371E-3</v>
      </c>
      <c r="C305" s="197">
        <f t="shared" si="54"/>
        <v>24</v>
      </c>
      <c r="D305" s="290">
        <v>278</v>
      </c>
      <c r="E305" s="300">
        <f>'ตารางผ่อนวงเงินที่ 1'!E312</f>
        <v>0</v>
      </c>
      <c r="F305" s="292">
        <f t="shared" si="55"/>
        <v>0</v>
      </c>
      <c r="G305" s="292">
        <f t="shared" si="56"/>
        <v>0</v>
      </c>
      <c r="H305" s="293">
        <f>'ตารางผ่อนวงเงินที่ 1'!H312</f>
        <v>0</v>
      </c>
      <c r="J305" s="409">
        <f>GHB!A311</f>
        <v>5.2499999999999998E-2</v>
      </c>
      <c r="K305" s="406">
        <f t="shared" si="53"/>
        <v>4.3150684931506844E-3</v>
      </c>
      <c r="L305" s="197">
        <f t="shared" si="57"/>
        <v>24</v>
      </c>
      <c r="M305" s="290">
        <v>278</v>
      </c>
      <c r="N305" s="300">
        <f>GHB!E311</f>
        <v>0</v>
      </c>
      <c r="O305" s="292">
        <f>GHB!F311</f>
        <v>0</v>
      </c>
      <c r="P305" s="292">
        <f>GHB!G311</f>
        <v>0</v>
      </c>
      <c r="Q305" s="293">
        <f>GHB!H311</f>
        <v>0</v>
      </c>
      <c r="S305" s="409">
        <f>'SCB2'!A321</f>
        <v>6.7699999999999996E-2</v>
      </c>
      <c r="T305" s="406">
        <f t="shared" si="51"/>
        <v>5.5643835616438356E-3</v>
      </c>
      <c r="U305" s="197">
        <f t="shared" si="58"/>
        <v>24</v>
      </c>
      <c r="V305" s="290">
        <v>288</v>
      </c>
      <c r="W305" s="300">
        <f t="shared" si="59"/>
        <v>0</v>
      </c>
      <c r="X305" s="292">
        <f>'SCB2'!F321</f>
        <v>0</v>
      </c>
      <c r="Y305" s="292">
        <f t="shared" si="60"/>
        <v>0</v>
      </c>
      <c r="Z305" s="293">
        <f>'SCB2'!H321</f>
        <v>0</v>
      </c>
    </row>
    <row r="306" spans="1:26" ht="18">
      <c r="A306" s="409">
        <f>'ตารางผ่อนวงเงินที่ 1'!A313</f>
        <v>6.5250000000000002E-2</v>
      </c>
      <c r="B306" s="406">
        <f t="shared" si="52"/>
        <v>5.3630136986301371E-3</v>
      </c>
      <c r="C306" s="197">
        <f t="shared" si="54"/>
        <v>24</v>
      </c>
      <c r="D306" s="290">
        <v>279</v>
      </c>
      <c r="E306" s="300">
        <f>'ตารางผ่อนวงเงินที่ 1'!E313</f>
        <v>0</v>
      </c>
      <c r="F306" s="292">
        <f t="shared" si="55"/>
        <v>0</v>
      </c>
      <c r="G306" s="292">
        <f t="shared" si="56"/>
        <v>0</v>
      </c>
      <c r="H306" s="293">
        <f>'ตารางผ่อนวงเงินที่ 1'!H313</f>
        <v>0</v>
      </c>
      <c r="J306" s="409">
        <f>GHB!A312</f>
        <v>5.2499999999999998E-2</v>
      </c>
      <c r="K306" s="406">
        <f t="shared" si="53"/>
        <v>4.3150684931506844E-3</v>
      </c>
      <c r="L306" s="197">
        <f t="shared" si="57"/>
        <v>24</v>
      </c>
      <c r="M306" s="290">
        <v>279</v>
      </c>
      <c r="N306" s="300">
        <f>GHB!E312</f>
        <v>0</v>
      </c>
      <c r="O306" s="292">
        <f>GHB!F312</f>
        <v>0</v>
      </c>
      <c r="P306" s="292">
        <f>GHB!G312</f>
        <v>0</v>
      </c>
      <c r="Q306" s="293">
        <f>GHB!H312</f>
        <v>0</v>
      </c>
      <c r="S306" s="409">
        <f>'SCB2'!A322</f>
        <v>6.7699999999999996E-2</v>
      </c>
      <c r="T306" s="406">
        <f t="shared" si="51"/>
        <v>5.5643835616438356E-3</v>
      </c>
      <c r="U306" s="197">
        <f t="shared" si="58"/>
        <v>25</v>
      </c>
      <c r="V306" s="290">
        <v>289</v>
      </c>
      <c r="W306" s="300">
        <f t="shared" si="59"/>
        <v>0</v>
      </c>
      <c r="X306" s="292">
        <f>'SCB2'!F322</f>
        <v>0</v>
      </c>
      <c r="Y306" s="292">
        <f t="shared" si="60"/>
        <v>0</v>
      </c>
      <c r="Z306" s="293">
        <f>'SCB2'!H322</f>
        <v>0</v>
      </c>
    </row>
    <row r="307" spans="1:26" ht="18">
      <c r="A307" s="409">
        <f>'ตารางผ่อนวงเงินที่ 1'!A314</f>
        <v>6.5250000000000002E-2</v>
      </c>
      <c r="B307" s="406">
        <f t="shared" si="52"/>
        <v>5.3630136986301371E-3</v>
      </c>
      <c r="C307" s="197">
        <f t="shared" si="54"/>
        <v>24</v>
      </c>
      <c r="D307" s="290">
        <v>280</v>
      </c>
      <c r="E307" s="300">
        <f>'ตารางผ่อนวงเงินที่ 1'!E314</f>
        <v>0</v>
      </c>
      <c r="F307" s="292">
        <f t="shared" si="55"/>
        <v>0</v>
      </c>
      <c r="G307" s="292">
        <f t="shared" si="56"/>
        <v>0</v>
      </c>
      <c r="H307" s="293">
        <f>'ตารางผ่อนวงเงินที่ 1'!H314</f>
        <v>0</v>
      </c>
      <c r="J307" s="409">
        <f>GHB!A313</f>
        <v>5.2499999999999998E-2</v>
      </c>
      <c r="K307" s="406">
        <f t="shared" si="53"/>
        <v>4.3150684931506844E-3</v>
      </c>
      <c r="L307" s="197">
        <f t="shared" si="57"/>
        <v>24</v>
      </c>
      <c r="M307" s="290">
        <v>280</v>
      </c>
      <c r="N307" s="300">
        <f>GHB!E313</f>
        <v>0</v>
      </c>
      <c r="O307" s="292">
        <f>GHB!F313</f>
        <v>0</v>
      </c>
      <c r="P307" s="292">
        <f>GHB!G313</f>
        <v>0</v>
      </c>
      <c r="Q307" s="293">
        <f>GHB!H313</f>
        <v>0</v>
      </c>
      <c r="S307" s="409">
        <f>'SCB2'!A323</f>
        <v>6.7699999999999996E-2</v>
      </c>
      <c r="T307" s="406">
        <f t="shared" si="51"/>
        <v>5.5643835616438356E-3</v>
      </c>
      <c r="U307" s="197">
        <f t="shared" si="58"/>
        <v>25</v>
      </c>
      <c r="V307" s="290">
        <v>290</v>
      </c>
      <c r="W307" s="300">
        <f t="shared" si="59"/>
        <v>0</v>
      </c>
      <c r="X307" s="292">
        <f>'SCB2'!F323</f>
        <v>0</v>
      </c>
      <c r="Y307" s="292">
        <f t="shared" si="60"/>
        <v>0</v>
      </c>
      <c r="Z307" s="293">
        <f>'SCB2'!H323</f>
        <v>0</v>
      </c>
    </row>
    <row r="308" spans="1:26" ht="18">
      <c r="A308" s="409">
        <f>'ตารางผ่อนวงเงินที่ 1'!A315</f>
        <v>6.5250000000000002E-2</v>
      </c>
      <c r="B308" s="406">
        <f t="shared" si="52"/>
        <v>5.3630136986301371E-3</v>
      </c>
      <c r="C308" s="197">
        <f t="shared" si="54"/>
        <v>24</v>
      </c>
      <c r="D308" s="290">
        <v>281</v>
      </c>
      <c r="E308" s="300">
        <f>'ตารางผ่อนวงเงินที่ 1'!E315</f>
        <v>0</v>
      </c>
      <c r="F308" s="292">
        <f t="shared" si="55"/>
        <v>0</v>
      </c>
      <c r="G308" s="292">
        <f t="shared" si="56"/>
        <v>0</v>
      </c>
      <c r="H308" s="293">
        <f>'ตารางผ่อนวงเงินที่ 1'!H315</f>
        <v>0</v>
      </c>
      <c r="J308" s="409">
        <f>GHB!A314</f>
        <v>5.2499999999999998E-2</v>
      </c>
      <c r="K308" s="406">
        <f t="shared" si="53"/>
        <v>4.3150684931506844E-3</v>
      </c>
      <c r="L308" s="197">
        <f t="shared" si="57"/>
        <v>24</v>
      </c>
      <c r="M308" s="290">
        <v>281</v>
      </c>
      <c r="N308" s="300">
        <f>GHB!E314</f>
        <v>0</v>
      </c>
      <c r="O308" s="292">
        <f>GHB!F314</f>
        <v>0</v>
      </c>
      <c r="P308" s="292">
        <f>GHB!G314</f>
        <v>0</v>
      </c>
      <c r="Q308" s="293">
        <f>GHB!H314</f>
        <v>0</v>
      </c>
      <c r="S308" s="409">
        <f>'SCB2'!A324</f>
        <v>6.7699999999999996E-2</v>
      </c>
      <c r="T308" s="406">
        <f t="shared" si="51"/>
        <v>5.5643835616438356E-3</v>
      </c>
      <c r="U308" s="197">
        <f t="shared" si="58"/>
        <v>25</v>
      </c>
      <c r="V308" s="290">
        <v>291</v>
      </c>
      <c r="W308" s="300">
        <f t="shared" si="59"/>
        <v>0</v>
      </c>
      <c r="X308" s="292">
        <f>'SCB2'!F324</f>
        <v>0</v>
      </c>
      <c r="Y308" s="292">
        <f t="shared" si="60"/>
        <v>0</v>
      </c>
      <c r="Z308" s="293">
        <f>'SCB2'!H324</f>
        <v>0</v>
      </c>
    </row>
    <row r="309" spans="1:26" ht="18">
      <c r="A309" s="409">
        <f>'ตารางผ่อนวงเงินที่ 1'!A316</f>
        <v>6.5250000000000002E-2</v>
      </c>
      <c r="B309" s="406">
        <f t="shared" si="52"/>
        <v>5.3630136986301371E-3</v>
      </c>
      <c r="C309" s="197">
        <f t="shared" si="54"/>
        <v>24</v>
      </c>
      <c r="D309" s="290">
        <v>282</v>
      </c>
      <c r="E309" s="300">
        <f>'ตารางผ่อนวงเงินที่ 1'!E316</f>
        <v>0</v>
      </c>
      <c r="F309" s="292">
        <f t="shared" si="55"/>
        <v>0</v>
      </c>
      <c r="G309" s="292">
        <f t="shared" si="56"/>
        <v>0</v>
      </c>
      <c r="H309" s="293">
        <f>'ตารางผ่อนวงเงินที่ 1'!H316</f>
        <v>0</v>
      </c>
      <c r="J309" s="409">
        <f>GHB!A315</f>
        <v>5.2499999999999998E-2</v>
      </c>
      <c r="K309" s="406">
        <f t="shared" si="53"/>
        <v>4.3150684931506844E-3</v>
      </c>
      <c r="L309" s="197">
        <f t="shared" si="57"/>
        <v>24</v>
      </c>
      <c r="M309" s="290">
        <v>282</v>
      </c>
      <c r="N309" s="300">
        <f>GHB!E315</f>
        <v>0</v>
      </c>
      <c r="O309" s="292">
        <f>GHB!F315</f>
        <v>0</v>
      </c>
      <c r="P309" s="292">
        <f>GHB!G315</f>
        <v>0</v>
      </c>
      <c r="Q309" s="293">
        <f>GHB!H315</f>
        <v>0</v>
      </c>
      <c r="S309" s="409">
        <f>'SCB2'!A325</f>
        <v>6.7699999999999996E-2</v>
      </c>
      <c r="T309" s="406">
        <f t="shared" si="51"/>
        <v>5.5643835616438356E-3</v>
      </c>
      <c r="U309" s="197">
        <f t="shared" si="58"/>
        <v>25</v>
      </c>
      <c r="V309" s="290">
        <v>292</v>
      </c>
      <c r="W309" s="300">
        <f t="shared" si="59"/>
        <v>0</v>
      </c>
      <c r="X309" s="292">
        <f>'SCB2'!F325</f>
        <v>0</v>
      </c>
      <c r="Y309" s="292">
        <f t="shared" si="60"/>
        <v>0</v>
      </c>
      <c r="Z309" s="293">
        <f>'SCB2'!H325</f>
        <v>0</v>
      </c>
    </row>
    <row r="310" spans="1:26" ht="18">
      <c r="A310" s="409">
        <f>'ตารางผ่อนวงเงินที่ 1'!A317</f>
        <v>6.5250000000000002E-2</v>
      </c>
      <c r="B310" s="406">
        <f t="shared" si="52"/>
        <v>5.3630136986301371E-3</v>
      </c>
      <c r="C310" s="197">
        <f t="shared" si="54"/>
        <v>24</v>
      </c>
      <c r="D310" s="290">
        <v>283</v>
      </c>
      <c r="E310" s="300">
        <f>'ตารางผ่อนวงเงินที่ 1'!E317</f>
        <v>0</v>
      </c>
      <c r="F310" s="292">
        <f t="shared" si="55"/>
        <v>0</v>
      </c>
      <c r="G310" s="292">
        <f t="shared" si="56"/>
        <v>0</v>
      </c>
      <c r="H310" s="293">
        <f>'ตารางผ่อนวงเงินที่ 1'!H317</f>
        <v>0</v>
      </c>
      <c r="J310" s="409">
        <f>GHB!A316</f>
        <v>5.2499999999999998E-2</v>
      </c>
      <c r="K310" s="406">
        <f t="shared" si="53"/>
        <v>4.3150684931506844E-3</v>
      </c>
      <c r="L310" s="197">
        <f t="shared" si="57"/>
        <v>24</v>
      </c>
      <c r="M310" s="290">
        <v>283</v>
      </c>
      <c r="N310" s="300">
        <f>GHB!E316</f>
        <v>0</v>
      </c>
      <c r="O310" s="292">
        <f>GHB!F316</f>
        <v>0</v>
      </c>
      <c r="P310" s="292">
        <f>GHB!G316</f>
        <v>0</v>
      </c>
      <c r="Q310" s="293">
        <f>GHB!H316</f>
        <v>0</v>
      </c>
      <c r="S310" s="409">
        <f>'SCB2'!A326</f>
        <v>6.7699999999999996E-2</v>
      </c>
      <c r="T310" s="406">
        <f t="shared" si="51"/>
        <v>5.5643835616438356E-3</v>
      </c>
      <c r="U310" s="197">
        <f t="shared" si="58"/>
        <v>25</v>
      </c>
      <c r="V310" s="290">
        <v>293</v>
      </c>
      <c r="W310" s="300">
        <f t="shared" si="59"/>
        <v>0</v>
      </c>
      <c r="X310" s="292">
        <f>'SCB2'!F326</f>
        <v>0</v>
      </c>
      <c r="Y310" s="292">
        <f t="shared" si="60"/>
        <v>0</v>
      </c>
      <c r="Z310" s="293">
        <f>'SCB2'!H326</f>
        <v>0</v>
      </c>
    </row>
    <row r="311" spans="1:26" ht="18">
      <c r="A311" s="409">
        <f>'ตารางผ่อนวงเงินที่ 1'!A318</f>
        <v>6.5250000000000002E-2</v>
      </c>
      <c r="B311" s="406">
        <f t="shared" si="52"/>
        <v>5.3630136986301371E-3</v>
      </c>
      <c r="C311" s="197">
        <f t="shared" si="54"/>
        <v>24</v>
      </c>
      <c r="D311" s="290">
        <v>284</v>
      </c>
      <c r="E311" s="300">
        <f>'ตารางผ่อนวงเงินที่ 1'!E318</f>
        <v>0</v>
      </c>
      <c r="F311" s="292">
        <f t="shared" si="55"/>
        <v>0</v>
      </c>
      <c r="G311" s="292">
        <f t="shared" si="56"/>
        <v>0</v>
      </c>
      <c r="H311" s="293">
        <f>'ตารางผ่อนวงเงินที่ 1'!H318</f>
        <v>0</v>
      </c>
      <c r="J311" s="409">
        <f>GHB!A317</f>
        <v>5.2499999999999998E-2</v>
      </c>
      <c r="K311" s="406">
        <f t="shared" si="53"/>
        <v>4.3150684931506844E-3</v>
      </c>
      <c r="L311" s="197">
        <f t="shared" si="57"/>
        <v>24</v>
      </c>
      <c r="M311" s="290">
        <v>284</v>
      </c>
      <c r="N311" s="300">
        <f>GHB!E317</f>
        <v>0</v>
      </c>
      <c r="O311" s="292">
        <f>GHB!F317</f>
        <v>0</v>
      </c>
      <c r="P311" s="292">
        <f>GHB!G317</f>
        <v>0</v>
      </c>
      <c r="Q311" s="293">
        <f>GHB!H317</f>
        <v>0</v>
      </c>
      <c r="S311" s="409">
        <f>'SCB2'!A327</f>
        <v>6.7699999999999996E-2</v>
      </c>
      <c r="T311" s="406">
        <f t="shared" si="51"/>
        <v>5.5643835616438356E-3</v>
      </c>
      <c r="U311" s="197">
        <f t="shared" si="58"/>
        <v>25</v>
      </c>
      <c r="V311" s="290">
        <v>294</v>
      </c>
      <c r="W311" s="300">
        <f t="shared" si="59"/>
        <v>0</v>
      </c>
      <c r="X311" s="292">
        <f>'SCB2'!F327</f>
        <v>0</v>
      </c>
      <c r="Y311" s="292">
        <f t="shared" si="60"/>
        <v>0</v>
      </c>
      <c r="Z311" s="293">
        <f>'SCB2'!H327</f>
        <v>0</v>
      </c>
    </row>
    <row r="312" spans="1:26" ht="18">
      <c r="A312" s="409">
        <f>'ตารางผ่อนวงเงินที่ 1'!A319</f>
        <v>6.5250000000000002E-2</v>
      </c>
      <c r="B312" s="406">
        <f t="shared" si="52"/>
        <v>5.3630136986301371E-3</v>
      </c>
      <c r="C312" s="197">
        <f t="shared" si="54"/>
        <v>24</v>
      </c>
      <c r="D312" s="290">
        <v>285</v>
      </c>
      <c r="E312" s="300">
        <f>'ตารางผ่อนวงเงินที่ 1'!E319</f>
        <v>0</v>
      </c>
      <c r="F312" s="292">
        <f t="shared" si="55"/>
        <v>0</v>
      </c>
      <c r="G312" s="292">
        <f t="shared" si="56"/>
        <v>0</v>
      </c>
      <c r="H312" s="293">
        <f>'ตารางผ่อนวงเงินที่ 1'!H319</f>
        <v>0</v>
      </c>
      <c r="J312" s="409">
        <f>GHB!A318</f>
        <v>5.2499999999999998E-2</v>
      </c>
      <c r="K312" s="406">
        <f t="shared" si="53"/>
        <v>4.3150684931506844E-3</v>
      </c>
      <c r="L312" s="197">
        <f t="shared" si="57"/>
        <v>24</v>
      </c>
      <c r="M312" s="290">
        <v>285</v>
      </c>
      <c r="N312" s="300">
        <f>GHB!E318</f>
        <v>0</v>
      </c>
      <c r="O312" s="292">
        <f>GHB!F318</f>
        <v>0</v>
      </c>
      <c r="P312" s="292">
        <f>GHB!G318</f>
        <v>0</v>
      </c>
      <c r="Q312" s="293">
        <f>GHB!H318</f>
        <v>0</v>
      </c>
      <c r="S312" s="409">
        <f>'SCB2'!A328</f>
        <v>6.7699999999999996E-2</v>
      </c>
      <c r="T312" s="406">
        <f t="shared" si="51"/>
        <v>5.5643835616438356E-3</v>
      </c>
      <c r="U312" s="197">
        <f t="shared" si="58"/>
        <v>25</v>
      </c>
      <c r="V312" s="290">
        <v>295</v>
      </c>
      <c r="W312" s="300">
        <f t="shared" si="59"/>
        <v>0</v>
      </c>
      <c r="X312" s="292">
        <f>'SCB2'!F328</f>
        <v>0</v>
      </c>
      <c r="Y312" s="292">
        <f t="shared" si="60"/>
        <v>0</v>
      </c>
      <c r="Z312" s="293">
        <f>'SCB2'!H328</f>
        <v>0</v>
      </c>
    </row>
    <row r="313" spans="1:26" ht="18">
      <c r="A313" s="409">
        <f>'ตารางผ่อนวงเงินที่ 1'!A320</f>
        <v>6.5250000000000002E-2</v>
      </c>
      <c r="B313" s="406">
        <f t="shared" si="52"/>
        <v>5.3630136986301371E-3</v>
      </c>
      <c r="C313" s="197">
        <f t="shared" si="54"/>
        <v>24</v>
      </c>
      <c r="D313" s="290">
        <v>286</v>
      </c>
      <c r="E313" s="300">
        <f>'ตารางผ่อนวงเงินที่ 1'!E320</f>
        <v>0</v>
      </c>
      <c r="F313" s="292">
        <f t="shared" si="55"/>
        <v>0</v>
      </c>
      <c r="G313" s="292">
        <f t="shared" si="56"/>
        <v>0</v>
      </c>
      <c r="H313" s="293">
        <f>'ตารางผ่อนวงเงินที่ 1'!H320</f>
        <v>0</v>
      </c>
      <c r="J313" s="409">
        <f>GHB!A319</f>
        <v>5.2499999999999998E-2</v>
      </c>
      <c r="K313" s="406">
        <f t="shared" si="53"/>
        <v>4.3150684931506844E-3</v>
      </c>
      <c r="L313" s="197">
        <f t="shared" si="57"/>
        <v>24</v>
      </c>
      <c r="M313" s="290">
        <v>286</v>
      </c>
      <c r="N313" s="300">
        <f>GHB!E319</f>
        <v>0</v>
      </c>
      <c r="O313" s="292">
        <f>GHB!F319</f>
        <v>0</v>
      </c>
      <c r="P313" s="292">
        <f>GHB!G319</f>
        <v>0</v>
      </c>
      <c r="Q313" s="293">
        <f>GHB!H319</f>
        <v>0</v>
      </c>
      <c r="S313" s="409">
        <f>'SCB2'!A329</f>
        <v>6.7699999999999996E-2</v>
      </c>
      <c r="T313" s="406">
        <f t="shared" si="51"/>
        <v>5.5643835616438356E-3</v>
      </c>
      <c r="U313" s="197">
        <f t="shared" si="58"/>
        <v>25</v>
      </c>
      <c r="V313" s="290">
        <v>296</v>
      </c>
      <c r="W313" s="300">
        <f t="shared" si="59"/>
        <v>0</v>
      </c>
      <c r="X313" s="292">
        <f>'SCB2'!F329</f>
        <v>0</v>
      </c>
      <c r="Y313" s="292">
        <f t="shared" si="60"/>
        <v>0</v>
      </c>
      <c r="Z313" s="293">
        <f>'SCB2'!H329</f>
        <v>0</v>
      </c>
    </row>
    <row r="314" spans="1:26" ht="18">
      <c r="A314" s="409">
        <f>'ตารางผ่อนวงเงินที่ 1'!A321</f>
        <v>6.5250000000000002E-2</v>
      </c>
      <c r="B314" s="406">
        <f t="shared" si="52"/>
        <v>5.3630136986301371E-3</v>
      </c>
      <c r="C314" s="197">
        <f t="shared" si="54"/>
        <v>24</v>
      </c>
      <c r="D314" s="290">
        <v>287</v>
      </c>
      <c r="E314" s="300">
        <f>'ตารางผ่อนวงเงินที่ 1'!E321</f>
        <v>0</v>
      </c>
      <c r="F314" s="292">
        <f t="shared" si="55"/>
        <v>0</v>
      </c>
      <c r="G314" s="292">
        <f t="shared" si="56"/>
        <v>0</v>
      </c>
      <c r="H314" s="293">
        <f>'ตารางผ่อนวงเงินที่ 1'!H321</f>
        <v>0</v>
      </c>
      <c r="J314" s="409">
        <f>GHB!A320</f>
        <v>5.2499999999999998E-2</v>
      </c>
      <c r="K314" s="406">
        <f t="shared" si="53"/>
        <v>4.3150684931506844E-3</v>
      </c>
      <c r="L314" s="197">
        <f t="shared" si="57"/>
        <v>24</v>
      </c>
      <c r="M314" s="290">
        <v>287</v>
      </c>
      <c r="N314" s="300">
        <f>GHB!E320</f>
        <v>0</v>
      </c>
      <c r="O314" s="292">
        <f>GHB!F320</f>
        <v>0</v>
      </c>
      <c r="P314" s="292">
        <f>GHB!G320</f>
        <v>0</v>
      </c>
      <c r="Q314" s="293">
        <f>GHB!H320</f>
        <v>0</v>
      </c>
      <c r="S314" s="409">
        <f>'SCB2'!A330</f>
        <v>6.7699999999999996E-2</v>
      </c>
      <c r="T314" s="406">
        <f t="shared" si="51"/>
        <v>5.5643835616438356E-3</v>
      </c>
      <c r="U314" s="197">
        <f t="shared" si="58"/>
        <v>25</v>
      </c>
      <c r="V314" s="290">
        <v>297</v>
      </c>
      <c r="W314" s="300">
        <f t="shared" si="59"/>
        <v>0</v>
      </c>
      <c r="X314" s="292">
        <f>'SCB2'!F330</f>
        <v>0</v>
      </c>
      <c r="Y314" s="292">
        <f t="shared" si="60"/>
        <v>0</v>
      </c>
      <c r="Z314" s="293">
        <f>'SCB2'!H330</f>
        <v>0</v>
      </c>
    </row>
    <row r="315" spans="1:26" ht="18">
      <c r="A315" s="409">
        <f>'ตารางผ่อนวงเงินที่ 1'!A322</f>
        <v>6.5250000000000002E-2</v>
      </c>
      <c r="B315" s="406">
        <f t="shared" si="52"/>
        <v>5.3630136986301371E-3</v>
      </c>
      <c r="C315" s="197">
        <f t="shared" si="54"/>
        <v>24</v>
      </c>
      <c r="D315" s="290">
        <v>288</v>
      </c>
      <c r="E315" s="300">
        <f>'ตารางผ่อนวงเงินที่ 1'!E322</f>
        <v>0</v>
      </c>
      <c r="F315" s="292">
        <f t="shared" si="55"/>
        <v>0</v>
      </c>
      <c r="G315" s="292">
        <f t="shared" si="56"/>
        <v>0</v>
      </c>
      <c r="H315" s="293">
        <f>'ตารางผ่อนวงเงินที่ 1'!H322</f>
        <v>0</v>
      </c>
      <c r="J315" s="409">
        <f>GHB!A321</f>
        <v>5.2499999999999998E-2</v>
      </c>
      <c r="K315" s="406">
        <f t="shared" si="53"/>
        <v>4.3150684931506844E-3</v>
      </c>
      <c r="L315" s="197">
        <f t="shared" si="57"/>
        <v>24</v>
      </c>
      <c r="M315" s="290">
        <v>288</v>
      </c>
      <c r="N315" s="300">
        <f>GHB!E321</f>
        <v>0</v>
      </c>
      <c r="O315" s="292">
        <f>GHB!F321</f>
        <v>0</v>
      </c>
      <c r="P315" s="292">
        <f>GHB!G321</f>
        <v>0</v>
      </c>
      <c r="Q315" s="293">
        <f>GHB!H321</f>
        <v>0</v>
      </c>
      <c r="S315" s="409">
        <f>'SCB2'!A331</f>
        <v>6.7699999999999996E-2</v>
      </c>
      <c r="T315" s="406">
        <f t="shared" si="51"/>
        <v>5.5643835616438356E-3</v>
      </c>
      <c r="U315" s="197">
        <f t="shared" si="58"/>
        <v>25</v>
      </c>
      <c r="V315" s="290">
        <v>298</v>
      </c>
      <c r="W315" s="300">
        <f t="shared" si="59"/>
        <v>0</v>
      </c>
      <c r="X315" s="292">
        <f>'SCB2'!F331</f>
        <v>0</v>
      </c>
      <c r="Y315" s="292">
        <f t="shared" si="60"/>
        <v>0</v>
      </c>
      <c r="Z315" s="293">
        <f>'SCB2'!H331</f>
        <v>0</v>
      </c>
    </row>
    <row r="316" spans="1:26" ht="18">
      <c r="A316" s="409">
        <f>'ตารางผ่อนวงเงินที่ 1'!A323</f>
        <v>6.5250000000000002E-2</v>
      </c>
      <c r="B316" s="406">
        <f t="shared" si="52"/>
        <v>5.3630136986301371E-3</v>
      </c>
      <c r="C316" s="197">
        <f t="shared" si="54"/>
        <v>25</v>
      </c>
      <c r="D316" s="290">
        <v>289</v>
      </c>
      <c r="E316" s="300">
        <f>'ตารางผ่อนวงเงินที่ 1'!E323</f>
        <v>0</v>
      </c>
      <c r="F316" s="292">
        <f t="shared" si="55"/>
        <v>0</v>
      </c>
      <c r="G316" s="292">
        <f t="shared" si="56"/>
        <v>0</v>
      </c>
      <c r="H316" s="293">
        <f>'ตารางผ่อนวงเงินที่ 1'!H323</f>
        <v>0</v>
      </c>
      <c r="J316" s="409">
        <f>GHB!A322</f>
        <v>5.2499999999999998E-2</v>
      </c>
      <c r="K316" s="406">
        <f t="shared" si="53"/>
        <v>4.3150684931506844E-3</v>
      </c>
      <c r="L316" s="197">
        <f t="shared" si="57"/>
        <v>25</v>
      </c>
      <c r="M316" s="290">
        <v>289</v>
      </c>
      <c r="N316" s="300">
        <f>GHB!E322</f>
        <v>0</v>
      </c>
      <c r="O316" s="292">
        <f>GHB!F322</f>
        <v>0</v>
      </c>
      <c r="P316" s="292">
        <f>GHB!G322</f>
        <v>0</v>
      </c>
      <c r="Q316" s="293">
        <f>GHB!H322</f>
        <v>0</v>
      </c>
      <c r="S316" s="409">
        <f>'SCB2'!A332</f>
        <v>6.7699999999999996E-2</v>
      </c>
      <c r="T316" s="406">
        <f t="shared" si="51"/>
        <v>5.5643835616438356E-3</v>
      </c>
      <c r="U316" s="197">
        <f t="shared" si="58"/>
        <v>25</v>
      </c>
      <c r="V316" s="290">
        <v>299</v>
      </c>
      <c r="W316" s="300">
        <f t="shared" si="59"/>
        <v>0</v>
      </c>
      <c r="X316" s="292">
        <f>'SCB2'!F332</f>
        <v>0</v>
      </c>
      <c r="Y316" s="292">
        <f t="shared" si="60"/>
        <v>0</v>
      </c>
      <c r="Z316" s="293">
        <f>'SCB2'!H332</f>
        <v>0</v>
      </c>
    </row>
    <row r="317" spans="1:26" ht="18">
      <c r="A317" s="409">
        <f>'ตารางผ่อนวงเงินที่ 1'!A324</f>
        <v>6.5250000000000002E-2</v>
      </c>
      <c r="B317" s="406">
        <f t="shared" si="52"/>
        <v>5.3630136986301371E-3</v>
      </c>
      <c r="C317" s="197">
        <f t="shared" si="54"/>
        <v>25</v>
      </c>
      <c r="D317" s="290">
        <v>290</v>
      </c>
      <c r="E317" s="300">
        <f>'ตารางผ่อนวงเงินที่ 1'!E324</f>
        <v>0</v>
      </c>
      <c r="F317" s="292">
        <f t="shared" si="55"/>
        <v>0</v>
      </c>
      <c r="G317" s="292">
        <f t="shared" si="56"/>
        <v>0</v>
      </c>
      <c r="H317" s="293">
        <f>'ตารางผ่อนวงเงินที่ 1'!H324</f>
        <v>0</v>
      </c>
      <c r="J317" s="409">
        <f>GHB!A323</f>
        <v>5.2499999999999998E-2</v>
      </c>
      <c r="K317" s="406">
        <f t="shared" si="53"/>
        <v>4.3150684931506844E-3</v>
      </c>
      <c r="L317" s="197">
        <f t="shared" si="57"/>
        <v>25</v>
      </c>
      <c r="M317" s="290">
        <v>290</v>
      </c>
      <c r="N317" s="300">
        <f>GHB!E323</f>
        <v>0</v>
      </c>
      <c r="O317" s="292">
        <f>GHB!F323</f>
        <v>0</v>
      </c>
      <c r="P317" s="292">
        <f>GHB!G323</f>
        <v>0</v>
      </c>
      <c r="Q317" s="293">
        <f>GHB!H323</f>
        <v>0</v>
      </c>
      <c r="S317" s="409">
        <f>'SCB2'!A333</f>
        <v>6.7699999999999996E-2</v>
      </c>
      <c r="T317" s="406">
        <f t="shared" si="51"/>
        <v>5.5643835616438356E-3</v>
      </c>
      <c r="U317" s="197">
        <f t="shared" si="58"/>
        <v>25</v>
      </c>
      <c r="V317" s="290">
        <v>300</v>
      </c>
      <c r="W317" s="300">
        <f t="shared" si="59"/>
        <v>0</v>
      </c>
      <c r="X317" s="292">
        <f>'SCB2'!F333</f>
        <v>0</v>
      </c>
      <c r="Y317" s="292">
        <f t="shared" si="60"/>
        <v>0</v>
      </c>
      <c r="Z317" s="293">
        <f>'SCB2'!H333</f>
        <v>0</v>
      </c>
    </row>
    <row r="318" spans="1:26" ht="18">
      <c r="A318" s="409">
        <f>'ตารางผ่อนวงเงินที่ 1'!A325</f>
        <v>6.5250000000000002E-2</v>
      </c>
      <c r="B318" s="406">
        <f t="shared" si="52"/>
        <v>5.3630136986301371E-3</v>
      </c>
      <c r="C318" s="197">
        <f t="shared" si="54"/>
        <v>25</v>
      </c>
      <c r="D318" s="290">
        <v>291</v>
      </c>
      <c r="E318" s="300">
        <f>'ตารางผ่อนวงเงินที่ 1'!E325</f>
        <v>0</v>
      </c>
      <c r="F318" s="292">
        <f t="shared" si="55"/>
        <v>0</v>
      </c>
      <c r="G318" s="292">
        <f t="shared" si="56"/>
        <v>0</v>
      </c>
      <c r="H318" s="293">
        <f>'ตารางผ่อนวงเงินที่ 1'!H325</f>
        <v>0</v>
      </c>
      <c r="J318" s="409">
        <f>GHB!A324</f>
        <v>5.2499999999999998E-2</v>
      </c>
      <c r="K318" s="406">
        <f t="shared" si="53"/>
        <v>4.3150684931506844E-3</v>
      </c>
      <c r="L318" s="197">
        <f t="shared" si="57"/>
        <v>25</v>
      </c>
      <c r="M318" s="290">
        <v>291</v>
      </c>
      <c r="N318" s="300">
        <f>GHB!E324</f>
        <v>0</v>
      </c>
      <c r="O318" s="292">
        <f>GHB!F324</f>
        <v>0</v>
      </c>
      <c r="P318" s="292">
        <f>GHB!G324</f>
        <v>0</v>
      </c>
      <c r="Q318" s="293">
        <f>GHB!H324</f>
        <v>0</v>
      </c>
      <c r="S318" s="409">
        <f>'SCB2'!A334</f>
        <v>6.7699999999999996E-2</v>
      </c>
      <c r="T318" s="406">
        <f t="shared" si="51"/>
        <v>5.5643835616438356E-3</v>
      </c>
      <c r="U318" s="197">
        <f t="shared" si="58"/>
        <v>26</v>
      </c>
      <c r="V318" s="290">
        <v>301</v>
      </c>
      <c r="W318" s="300">
        <f t="shared" si="59"/>
        <v>0</v>
      </c>
      <c r="X318" s="292">
        <f>'SCB2'!F334</f>
        <v>0</v>
      </c>
      <c r="Y318" s="292">
        <f t="shared" si="60"/>
        <v>0</v>
      </c>
      <c r="Z318" s="293">
        <f>'SCB2'!H334</f>
        <v>0</v>
      </c>
    </row>
    <row r="319" spans="1:26" ht="18">
      <c r="A319" s="409">
        <f>'ตารางผ่อนวงเงินที่ 1'!A326</f>
        <v>6.5250000000000002E-2</v>
      </c>
      <c r="B319" s="406">
        <f t="shared" si="52"/>
        <v>5.3630136986301371E-3</v>
      </c>
      <c r="C319" s="197">
        <f t="shared" si="54"/>
        <v>25</v>
      </c>
      <c r="D319" s="290">
        <v>292</v>
      </c>
      <c r="E319" s="300">
        <f>'ตารางผ่อนวงเงินที่ 1'!E326</f>
        <v>0</v>
      </c>
      <c r="F319" s="292">
        <f t="shared" si="55"/>
        <v>0</v>
      </c>
      <c r="G319" s="292">
        <f t="shared" si="56"/>
        <v>0</v>
      </c>
      <c r="H319" s="293">
        <f>'ตารางผ่อนวงเงินที่ 1'!H326</f>
        <v>0</v>
      </c>
      <c r="J319" s="409">
        <f>GHB!A325</f>
        <v>5.2499999999999998E-2</v>
      </c>
      <c r="K319" s="406">
        <f t="shared" si="53"/>
        <v>4.3150684931506844E-3</v>
      </c>
      <c r="L319" s="197">
        <f t="shared" si="57"/>
        <v>25</v>
      </c>
      <c r="M319" s="290">
        <v>292</v>
      </c>
      <c r="N319" s="300">
        <f>GHB!E325</f>
        <v>0</v>
      </c>
      <c r="O319" s="292">
        <f>GHB!F325</f>
        <v>0</v>
      </c>
      <c r="P319" s="292">
        <f>GHB!G325</f>
        <v>0</v>
      </c>
      <c r="Q319" s="293">
        <f>GHB!H325</f>
        <v>0</v>
      </c>
      <c r="S319" s="409">
        <f>'SCB2'!A335</f>
        <v>6.7699999999999996E-2</v>
      </c>
      <c r="T319" s="406">
        <f t="shared" si="51"/>
        <v>5.5643835616438356E-3</v>
      </c>
      <c r="U319" s="197">
        <f t="shared" si="58"/>
        <v>26</v>
      </c>
      <c r="V319" s="290">
        <v>302</v>
      </c>
      <c r="W319" s="300">
        <f t="shared" si="59"/>
        <v>0</v>
      </c>
      <c r="X319" s="292">
        <f>'SCB2'!F335</f>
        <v>0</v>
      </c>
      <c r="Y319" s="292">
        <f t="shared" si="60"/>
        <v>0</v>
      </c>
      <c r="Z319" s="293">
        <f>'SCB2'!H335</f>
        <v>0</v>
      </c>
    </row>
    <row r="320" spans="1:26" ht="18">
      <c r="A320" s="409">
        <f>'ตารางผ่อนวงเงินที่ 1'!A327</f>
        <v>6.5250000000000002E-2</v>
      </c>
      <c r="B320" s="406">
        <f t="shared" si="52"/>
        <v>5.3630136986301371E-3</v>
      </c>
      <c r="C320" s="197">
        <f t="shared" si="54"/>
        <v>25</v>
      </c>
      <c r="D320" s="290">
        <v>293</v>
      </c>
      <c r="E320" s="300">
        <f>'ตารางผ่อนวงเงินที่ 1'!E327</f>
        <v>0</v>
      </c>
      <c r="F320" s="292">
        <f t="shared" si="55"/>
        <v>0</v>
      </c>
      <c r="G320" s="292">
        <f t="shared" si="56"/>
        <v>0</v>
      </c>
      <c r="H320" s="293">
        <f>'ตารางผ่อนวงเงินที่ 1'!H327</f>
        <v>0</v>
      </c>
      <c r="J320" s="409">
        <f>GHB!A326</f>
        <v>5.2499999999999998E-2</v>
      </c>
      <c r="K320" s="406">
        <f t="shared" si="53"/>
        <v>4.3150684931506844E-3</v>
      </c>
      <c r="L320" s="197">
        <f t="shared" si="57"/>
        <v>25</v>
      </c>
      <c r="M320" s="290">
        <v>293</v>
      </c>
      <c r="N320" s="300">
        <f>GHB!E326</f>
        <v>0</v>
      </c>
      <c r="O320" s="292">
        <f>GHB!F326</f>
        <v>0</v>
      </c>
      <c r="P320" s="292">
        <f>GHB!G326</f>
        <v>0</v>
      </c>
      <c r="Q320" s="293">
        <f>GHB!H326</f>
        <v>0</v>
      </c>
      <c r="S320" s="409">
        <f>'SCB2'!A336</f>
        <v>6.7699999999999996E-2</v>
      </c>
      <c r="T320" s="406">
        <f t="shared" si="51"/>
        <v>5.5643835616438356E-3</v>
      </c>
      <c r="U320" s="197">
        <f t="shared" si="58"/>
        <v>26</v>
      </c>
      <c r="V320" s="290">
        <v>303</v>
      </c>
      <c r="W320" s="300">
        <f t="shared" si="59"/>
        <v>0</v>
      </c>
      <c r="X320" s="292">
        <f>'SCB2'!F336</f>
        <v>0</v>
      </c>
      <c r="Y320" s="292">
        <f t="shared" si="60"/>
        <v>0</v>
      </c>
      <c r="Z320" s="293">
        <f>'SCB2'!H336</f>
        <v>0</v>
      </c>
    </row>
    <row r="321" spans="1:26" ht="18">
      <c r="A321" s="409">
        <f>'ตารางผ่อนวงเงินที่ 1'!A328</f>
        <v>6.5250000000000002E-2</v>
      </c>
      <c r="B321" s="406">
        <f t="shared" si="52"/>
        <v>5.3630136986301371E-3</v>
      </c>
      <c r="C321" s="197">
        <f t="shared" si="54"/>
        <v>25</v>
      </c>
      <c r="D321" s="290">
        <v>294</v>
      </c>
      <c r="E321" s="300">
        <f>'ตารางผ่อนวงเงินที่ 1'!E328</f>
        <v>0</v>
      </c>
      <c r="F321" s="292">
        <f t="shared" si="55"/>
        <v>0</v>
      </c>
      <c r="G321" s="292">
        <f t="shared" si="56"/>
        <v>0</v>
      </c>
      <c r="H321" s="293">
        <f>'ตารางผ่อนวงเงินที่ 1'!H328</f>
        <v>0</v>
      </c>
      <c r="J321" s="409">
        <f>GHB!A327</f>
        <v>5.2499999999999998E-2</v>
      </c>
      <c r="K321" s="406">
        <f t="shared" si="53"/>
        <v>4.3150684931506844E-3</v>
      </c>
      <c r="L321" s="197">
        <f t="shared" si="57"/>
        <v>25</v>
      </c>
      <c r="M321" s="290">
        <v>294</v>
      </c>
      <c r="N321" s="300">
        <f>GHB!E327</f>
        <v>0</v>
      </c>
      <c r="O321" s="292">
        <f>GHB!F327</f>
        <v>0</v>
      </c>
      <c r="P321" s="292">
        <f>GHB!G327</f>
        <v>0</v>
      </c>
      <c r="Q321" s="293">
        <f>GHB!H327</f>
        <v>0</v>
      </c>
      <c r="S321" s="409">
        <f>'SCB2'!A337</f>
        <v>6.7699999999999996E-2</v>
      </c>
      <c r="T321" s="406">
        <f t="shared" si="51"/>
        <v>5.5643835616438356E-3</v>
      </c>
      <c r="U321" s="197">
        <f t="shared" si="58"/>
        <v>26</v>
      </c>
      <c r="V321" s="290">
        <v>304</v>
      </c>
      <c r="W321" s="300">
        <f t="shared" si="59"/>
        <v>0</v>
      </c>
      <c r="X321" s="292">
        <f>'SCB2'!F337</f>
        <v>0</v>
      </c>
      <c r="Y321" s="292">
        <f t="shared" si="60"/>
        <v>0</v>
      </c>
      <c r="Z321" s="293">
        <f>'SCB2'!H337</f>
        <v>0</v>
      </c>
    </row>
    <row r="322" spans="1:26" ht="18">
      <c r="A322" s="409">
        <f>'ตารางผ่อนวงเงินที่ 1'!A329</f>
        <v>6.5250000000000002E-2</v>
      </c>
      <c r="B322" s="406">
        <f t="shared" si="52"/>
        <v>5.3630136986301371E-3</v>
      </c>
      <c r="C322" s="197">
        <f t="shared" si="54"/>
        <v>25</v>
      </c>
      <c r="D322" s="290">
        <v>295</v>
      </c>
      <c r="E322" s="300">
        <f>'ตารางผ่อนวงเงินที่ 1'!E329</f>
        <v>0</v>
      </c>
      <c r="F322" s="292">
        <f t="shared" si="55"/>
        <v>0</v>
      </c>
      <c r="G322" s="292">
        <f t="shared" si="56"/>
        <v>0</v>
      </c>
      <c r="H322" s="293">
        <f>'ตารางผ่อนวงเงินที่ 1'!H329</f>
        <v>0</v>
      </c>
      <c r="J322" s="409">
        <f>GHB!A328</f>
        <v>5.2499999999999998E-2</v>
      </c>
      <c r="K322" s="406">
        <f t="shared" si="53"/>
        <v>4.3150684931506844E-3</v>
      </c>
      <c r="L322" s="197">
        <f t="shared" si="57"/>
        <v>25</v>
      </c>
      <c r="M322" s="290">
        <v>295</v>
      </c>
      <c r="N322" s="300">
        <f>GHB!E328</f>
        <v>0</v>
      </c>
      <c r="O322" s="292">
        <f>GHB!F328</f>
        <v>0</v>
      </c>
      <c r="P322" s="292">
        <f>GHB!G328</f>
        <v>0</v>
      </c>
      <c r="Q322" s="293">
        <f>GHB!H328</f>
        <v>0</v>
      </c>
      <c r="S322" s="409">
        <f>'SCB2'!A338</f>
        <v>6.7699999999999996E-2</v>
      </c>
      <c r="T322" s="406">
        <f t="shared" si="51"/>
        <v>5.5643835616438356E-3</v>
      </c>
      <c r="U322" s="197">
        <f t="shared" si="58"/>
        <v>26</v>
      </c>
      <c r="V322" s="290">
        <v>305</v>
      </c>
      <c r="W322" s="300">
        <f t="shared" si="59"/>
        <v>0</v>
      </c>
      <c r="X322" s="292">
        <f>'SCB2'!F338</f>
        <v>0</v>
      </c>
      <c r="Y322" s="292">
        <f t="shared" si="60"/>
        <v>0</v>
      </c>
      <c r="Z322" s="293">
        <f>'SCB2'!H338</f>
        <v>0</v>
      </c>
    </row>
    <row r="323" spans="1:26" ht="18">
      <c r="A323" s="409">
        <f>'ตารางผ่อนวงเงินที่ 1'!A330</f>
        <v>6.5250000000000002E-2</v>
      </c>
      <c r="B323" s="406">
        <f t="shared" si="52"/>
        <v>5.3630136986301371E-3</v>
      </c>
      <c r="C323" s="197">
        <f t="shared" si="54"/>
        <v>25</v>
      </c>
      <c r="D323" s="290">
        <v>296</v>
      </c>
      <c r="E323" s="300">
        <f>'ตารางผ่อนวงเงินที่ 1'!E330</f>
        <v>0</v>
      </c>
      <c r="F323" s="292">
        <f t="shared" si="55"/>
        <v>0</v>
      </c>
      <c r="G323" s="292">
        <f t="shared" si="56"/>
        <v>0</v>
      </c>
      <c r="H323" s="293">
        <f>'ตารางผ่อนวงเงินที่ 1'!H330</f>
        <v>0</v>
      </c>
      <c r="J323" s="409">
        <f>GHB!A329</f>
        <v>5.2499999999999998E-2</v>
      </c>
      <c r="K323" s="406">
        <f t="shared" si="53"/>
        <v>4.3150684931506844E-3</v>
      </c>
      <c r="L323" s="197">
        <f t="shared" si="57"/>
        <v>25</v>
      </c>
      <c r="M323" s="290">
        <v>296</v>
      </c>
      <c r="N323" s="300">
        <f>GHB!E329</f>
        <v>0</v>
      </c>
      <c r="O323" s="292">
        <f>GHB!F329</f>
        <v>0</v>
      </c>
      <c r="P323" s="292">
        <f>GHB!G329</f>
        <v>0</v>
      </c>
      <c r="Q323" s="293">
        <f>GHB!H329</f>
        <v>0</v>
      </c>
      <c r="S323" s="409">
        <f>'SCB2'!A339</f>
        <v>6.7699999999999996E-2</v>
      </c>
      <c r="T323" s="406">
        <f t="shared" si="51"/>
        <v>5.5643835616438356E-3</v>
      </c>
      <c r="U323" s="197">
        <f t="shared" si="58"/>
        <v>26</v>
      </c>
      <c r="V323" s="290">
        <v>306</v>
      </c>
      <c r="W323" s="300">
        <f t="shared" si="59"/>
        <v>0</v>
      </c>
      <c r="X323" s="292">
        <f>'SCB2'!F339</f>
        <v>0</v>
      </c>
      <c r="Y323" s="292">
        <f t="shared" si="60"/>
        <v>0</v>
      </c>
      <c r="Z323" s="293">
        <f>'SCB2'!H339</f>
        <v>0</v>
      </c>
    </row>
    <row r="324" spans="1:26" ht="18">
      <c r="A324" s="409">
        <f>'ตารางผ่อนวงเงินที่ 1'!A331</f>
        <v>6.5250000000000002E-2</v>
      </c>
      <c r="B324" s="406">
        <f t="shared" si="52"/>
        <v>5.3630136986301371E-3</v>
      </c>
      <c r="C324" s="197">
        <f t="shared" si="54"/>
        <v>25</v>
      </c>
      <c r="D324" s="290">
        <v>297</v>
      </c>
      <c r="E324" s="300">
        <f>'ตารางผ่อนวงเงินที่ 1'!E331</f>
        <v>0</v>
      </c>
      <c r="F324" s="292">
        <f t="shared" si="55"/>
        <v>0</v>
      </c>
      <c r="G324" s="292">
        <f t="shared" si="56"/>
        <v>0</v>
      </c>
      <c r="H324" s="293">
        <f>'ตารางผ่อนวงเงินที่ 1'!H331</f>
        <v>0</v>
      </c>
      <c r="J324" s="409">
        <f>GHB!A330</f>
        <v>5.2499999999999998E-2</v>
      </c>
      <c r="K324" s="406">
        <f t="shared" si="53"/>
        <v>4.3150684931506844E-3</v>
      </c>
      <c r="L324" s="197">
        <f t="shared" si="57"/>
        <v>25</v>
      </c>
      <c r="M324" s="290">
        <v>297</v>
      </c>
      <c r="N324" s="300">
        <f>GHB!E330</f>
        <v>0</v>
      </c>
      <c r="O324" s="292">
        <f>GHB!F330</f>
        <v>0</v>
      </c>
      <c r="P324" s="292">
        <f>GHB!G330</f>
        <v>0</v>
      </c>
      <c r="Q324" s="293">
        <f>GHB!H330</f>
        <v>0</v>
      </c>
      <c r="S324" s="409">
        <f>'SCB2'!A340</f>
        <v>6.7699999999999996E-2</v>
      </c>
      <c r="T324" s="406">
        <f t="shared" si="51"/>
        <v>5.5643835616438356E-3</v>
      </c>
      <c r="U324" s="197">
        <f t="shared" si="58"/>
        <v>26</v>
      </c>
      <c r="V324" s="290">
        <v>307</v>
      </c>
      <c r="W324" s="300">
        <f t="shared" si="59"/>
        <v>0</v>
      </c>
      <c r="X324" s="292">
        <f>'SCB2'!F340</f>
        <v>0</v>
      </c>
      <c r="Y324" s="292">
        <f t="shared" si="60"/>
        <v>0</v>
      </c>
      <c r="Z324" s="293">
        <f>'SCB2'!H340</f>
        <v>0</v>
      </c>
    </row>
    <row r="325" spans="1:26" ht="18">
      <c r="A325" s="409">
        <f>'ตารางผ่อนวงเงินที่ 1'!A332</f>
        <v>6.5250000000000002E-2</v>
      </c>
      <c r="B325" s="406">
        <f t="shared" si="52"/>
        <v>5.3630136986301371E-3</v>
      </c>
      <c r="C325" s="197">
        <f t="shared" si="54"/>
        <v>25</v>
      </c>
      <c r="D325" s="290">
        <v>298</v>
      </c>
      <c r="E325" s="300">
        <f>'ตารางผ่อนวงเงินที่ 1'!E332</f>
        <v>0</v>
      </c>
      <c r="F325" s="292">
        <f t="shared" si="55"/>
        <v>0</v>
      </c>
      <c r="G325" s="292">
        <f t="shared" si="56"/>
        <v>0</v>
      </c>
      <c r="H325" s="293">
        <f>'ตารางผ่อนวงเงินที่ 1'!H332</f>
        <v>0</v>
      </c>
      <c r="J325" s="409">
        <f>GHB!A331</f>
        <v>5.2499999999999998E-2</v>
      </c>
      <c r="K325" s="406">
        <f t="shared" si="53"/>
        <v>4.3150684931506844E-3</v>
      </c>
      <c r="L325" s="197">
        <f t="shared" si="57"/>
        <v>25</v>
      </c>
      <c r="M325" s="290">
        <v>298</v>
      </c>
      <c r="N325" s="300">
        <f>GHB!E331</f>
        <v>0</v>
      </c>
      <c r="O325" s="292">
        <f>GHB!F331</f>
        <v>0</v>
      </c>
      <c r="P325" s="292">
        <f>GHB!G331</f>
        <v>0</v>
      </c>
      <c r="Q325" s="293">
        <f>GHB!H331</f>
        <v>0</v>
      </c>
      <c r="S325" s="409">
        <f>'SCB2'!A341</f>
        <v>6.7699999999999996E-2</v>
      </c>
      <c r="T325" s="406">
        <f t="shared" si="51"/>
        <v>5.5643835616438356E-3</v>
      </c>
      <c r="U325" s="197">
        <f t="shared" si="58"/>
        <v>26</v>
      </c>
      <c r="V325" s="290">
        <v>308</v>
      </c>
      <c r="W325" s="300">
        <f t="shared" si="59"/>
        <v>0</v>
      </c>
      <c r="X325" s="292">
        <f>'SCB2'!F341</f>
        <v>0</v>
      </c>
      <c r="Y325" s="292">
        <f t="shared" si="60"/>
        <v>0</v>
      </c>
      <c r="Z325" s="293">
        <f>'SCB2'!H341</f>
        <v>0</v>
      </c>
    </row>
    <row r="326" spans="1:26" ht="18">
      <c r="A326" s="409">
        <f>'ตารางผ่อนวงเงินที่ 1'!A333</f>
        <v>6.5250000000000002E-2</v>
      </c>
      <c r="B326" s="406">
        <f t="shared" si="52"/>
        <v>5.3630136986301371E-3</v>
      </c>
      <c r="C326" s="197">
        <f t="shared" si="54"/>
        <v>25</v>
      </c>
      <c r="D326" s="290">
        <v>299</v>
      </c>
      <c r="E326" s="300">
        <f>'ตารางผ่อนวงเงินที่ 1'!E333</f>
        <v>0</v>
      </c>
      <c r="F326" s="292">
        <f t="shared" si="55"/>
        <v>0</v>
      </c>
      <c r="G326" s="292">
        <f t="shared" si="56"/>
        <v>0</v>
      </c>
      <c r="H326" s="293">
        <f>'ตารางผ่อนวงเงินที่ 1'!H333</f>
        <v>0</v>
      </c>
      <c r="J326" s="409">
        <f>GHB!A332</f>
        <v>5.2499999999999998E-2</v>
      </c>
      <c r="K326" s="406">
        <f t="shared" si="53"/>
        <v>4.3150684931506844E-3</v>
      </c>
      <c r="L326" s="197">
        <f t="shared" si="57"/>
        <v>25</v>
      </c>
      <c r="M326" s="290">
        <v>299</v>
      </c>
      <c r="N326" s="300">
        <f>GHB!E332</f>
        <v>0</v>
      </c>
      <c r="O326" s="292">
        <f>GHB!F332</f>
        <v>0</v>
      </c>
      <c r="P326" s="292">
        <f>GHB!G332</f>
        <v>0</v>
      </c>
      <c r="Q326" s="293">
        <f>GHB!H332</f>
        <v>0</v>
      </c>
      <c r="S326" s="409">
        <f>'SCB2'!A342</f>
        <v>6.7699999999999996E-2</v>
      </c>
      <c r="T326" s="406">
        <f t="shared" si="51"/>
        <v>5.5643835616438356E-3</v>
      </c>
      <c r="U326" s="197">
        <f t="shared" si="58"/>
        <v>26</v>
      </c>
      <c r="V326" s="290">
        <v>309</v>
      </c>
      <c r="W326" s="300">
        <f t="shared" si="59"/>
        <v>0</v>
      </c>
      <c r="X326" s="292">
        <f>'SCB2'!F342</f>
        <v>0</v>
      </c>
      <c r="Y326" s="292">
        <f t="shared" si="60"/>
        <v>0</v>
      </c>
      <c r="Z326" s="293">
        <f>'SCB2'!H342</f>
        <v>0</v>
      </c>
    </row>
    <row r="327" spans="1:26" ht="18">
      <c r="A327" s="409">
        <f>'ตารางผ่อนวงเงินที่ 1'!A334</f>
        <v>6.5250000000000002E-2</v>
      </c>
      <c r="B327" s="406">
        <f t="shared" si="52"/>
        <v>5.3630136986301371E-3</v>
      </c>
      <c r="C327" s="197">
        <f t="shared" si="54"/>
        <v>25</v>
      </c>
      <c r="D327" s="290">
        <v>300</v>
      </c>
      <c r="E327" s="300">
        <f>'ตารางผ่อนวงเงินที่ 1'!E334</f>
        <v>0</v>
      </c>
      <c r="F327" s="292">
        <f t="shared" si="55"/>
        <v>0</v>
      </c>
      <c r="G327" s="292">
        <f t="shared" si="56"/>
        <v>0</v>
      </c>
      <c r="H327" s="293">
        <f>'ตารางผ่อนวงเงินที่ 1'!H334</f>
        <v>0</v>
      </c>
      <c r="J327" s="409">
        <f>GHB!A333</f>
        <v>5.2499999999999998E-2</v>
      </c>
      <c r="K327" s="406">
        <f t="shared" si="53"/>
        <v>4.3150684931506844E-3</v>
      </c>
      <c r="L327" s="197">
        <f t="shared" si="57"/>
        <v>25</v>
      </c>
      <c r="M327" s="290">
        <v>300</v>
      </c>
      <c r="N327" s="300">
        <f>GHB!E333</f>
        <v>0</v>
      </c>
      <c r="O327" s="292">
        <f>GHB!F333</f>
        <v>0</v>
      </c>
      <c r="P327" s="292">
        <f>GHB!G333</f>
        <v>0</v>
      </c>
      <c r="Q327" s="293">
        <f>GHB!H333</f>
        <v>0</v>
      </c>
      <c r="S327" s="409">
        <f>'SCB2'!A343</f>
        <v>6.7699999999999996E-2</v>
      </c>
      <c r="T327" s="406">
        <f t="shared" si="51"/>
        <v>5.5643835616438356E-3</v>
      </c>
      <c r="U327" s="197">
        <f t="shared" si="58"/>
        <v>26</v>
      </c>
      <c r="V327" s="290">
        <v>310</v>
      </c>
      <c r="W327" s="300">
        <f t="shared" si="59"/>
        <v>0</v>
      </c>
      <c r="X327" s="292">
        <f>'SCB2'!F343</f>
        <v>0</v>
      </c>
      <c r="Y327" s="292">
        <f t="shared" si="60"/>
        <v>0</v>
      </c>
      <c r="Z327" s="293">
        <f>'SCB2'!H343</f>
        <v>0</v>
      </c>
    </row>
    <row r="328" spans="1:26" ht="18">
      <c r="A328" s="409">
        <f>'ตารางผ่อนวงเงินที่ 1'!A335</f>
        <v>6.5250000000000002E-2</v>
      </c>
      <c r="B328" s="406">
        <f t="shared" si="52"/>
        <v>5.3630136986301371E-3</v>
      </c>
      <c r="C328" s="197">
        <f t="shared" si="54"/>
        <v>26</v>
      </c>
      <c r="D328" s="290">
        <v>301</v>
      </c>
      <c r="E328" s="300">
        <f>'ตารางผ่อนวงเงินที่ 1'!E335</f>
        <v>0</v>
      </c>
      <c r="F328" s="292">
        <f t="shared" si="55"/>
        <v>0</v>
      </c>
      <c r="G328" s="292">
        <f t="shared" si="56"/>
        <v>0</v>
      </c>
      <c r="H328" s="293">
        <f>'ตารางผ่อนวงเงินที่ 1'!H335</f>
        <v>0</v>
      </c>
      <c r="J328" s="409">
        <f>GHB!A334</f>
        <v>5.2499999999999998E-2</v>
      </c>
      <c r="K328" s="406">
        <f t="shared" si="53"/>
        <v>4.3150684931506844E-3</v>
      </c>
      <c r="L328" s="197">
        <f t="shared" si="57"/>
        <v>26</v>
      </c>
      <c r="M328" s="290">
        <v>301</v>
      </c>
      <c r="N328" s="300">
        <f>GHB!E334</f>
        <v>0</v>
      </c>
      <c r="O328" s="292">
        <f>GHB!F334</f>
        <v>0</v>
      </c>
      <c r="P328" s="292">
        <f>GHB!G334</f>
        <v>0</v>
      </c>
      <c r="Q328" s="293">
        <f>GHB!H334</f>
        <v>0</v>
      </c>
      <c r="S328" s="409">
        <f>'SCB2'!A344</f>
        <v>6.7699999999999996E-2</v>
      </c>
      <c r="T328" s="406">
        <f t="shared" si="51"/>
        <v>5.5643835616438356E-3</v>
      </c>
      <c r="U328" s="197">
        <f t="shared" si="58"/>
        <v>26</v>
      </c>
      <c r="V328" s="290">
        <v>311</v>
      </c>
      <c r="W328" s="300">
        <f t="shared" si="59"/>
        <v>0</v>
      </c>
      <c r="X328" s="292">
        <f>'SCB2'!F344</f>
        <v>0</v>
      </c>
      <c r="Y328" s="292">
        <f t="shared" si="60"/>
        <v>0</v>
      </c>
      <c r="Z328" s="293">
        <f>'SCB2'!H344</f>
        <v>0</v>
      </c>
    </row>
    <row r="329" spans="1:26" ht="18">
      <c r="A329" s="409">
        <f>'ตารางผ่อนวงเงินที่ 1'!A336</f>
        <v>6.5250000000000002E-2</v>
      </c>
      <c r="B329" s="406">
        <f t="shared" si="52"/>
        <v>5.3630136986301371E-3</v>
      </c>
      <c r="C329" s="197">
        <f t="shared" si="54"/>
        <v>26</v>
      </c>
      <c r="D329" s="290">
        <v>302</v>
      </c>
      <c r="E329" s="300">
        <f>'ตารางผ่อนวงเงินที่ 1'!E336</f>
        <v>0</v>
      </c>
      <c r="F329" s="292">
        <f t="shared" si="55"/>
        <v>0</v>
      </c>
      <c r="G329" s="292">
        <f t="shared" si="56"/>
        <v>0</v>
      </c>
      <c r="H329" s="293">
        <f>'ตารางผ่อนวงเงินที่ 1'!H336</f>
        <v>0</v>
      </c>
      <c r="J329" s="409">
        <f>GHB!A335</f>
        <v>5.2499999999999998E-2</v>
      </c>
      <c r="K329" s="406">
        <f t="shared" si="53"/>
        <v>4.3150684931506844E-3</v>
      </c>
      <c r="L329" s="197">
        <f t="shared" si="57"/>
        <v>26</v>
      </c>
      <c r="M329" s="290">
        <v>302</v>
      </c>
      <c r="N329" s="300">
        <f>GHB!E335</f>
        <v>0</v>
      </c>
      <c r="O329" s="292">
        <f>GHB!F335</f>
        <v>0</v>
      </c>
      <c r="P329" s="292">
        <f>GHB!G335</f>
        <v>0</v>
      </c>
      <c r="Q329" s="293">
        <f>GHB!H335</f>
        <v>0</v>
      </c>
      <c r="S329" s="409">
        <f>'SCB2'!A345</f>
        <v>6.7699999999999996E-2</v>
      </c>
      <c r="T329" s="406">
        <f t="shared" si="51"/>
        <v>5.5643835616438356E-3</v>
      </c>
      <c r="U329" s="197">
        <f t="shared" si="58"/>
        <v>26</v>
      </c>
      <c r="V329" s="290">
        <v>312</v>
      </c>
      <c r="W329" s="300">
        <f t="shared" si="59"/>
        <v>0</v>
      </c>
      <c r="X329" s="292">
        <f>'SCB2'!F345</f>
        <v>0</v>
      </c>
      <c r="Y329" s="292">
        <f t="shared" si="60"/>
        <v>0</v>
      </c>
      <c r="Z329" s="293">
        <f>'SCB2'!H345</f>
        <v>0</v>
      </c>
    </row>
    <row r="330" spans="1:26" ht="18">
      <c r="A330" s="409">
        <f>'ตารางผ่อนวงเงินที่ 1'!A337</f>
        <v>6.5250000000000002E-2</v>
      </c>
      <c r="B330" s="406">
        <f t="shared" si="52"/>
        <v>5.3630136986301371E-3</v>
      </c>
      <c r="C330" s="197">
        <f t="shared" si="54"/>
        <v>26</v>
      </c>
      <c r="D330" s="290">
        <v>303</v>
      </c>
      <c r="E330" s="300">
        <f>'ตารางผ่อนวงเงินที่ 1'!E337</f>
        <v>0</v>
      </c>
      <c r="F330" s="292">
        <f t="shared" si="55"/>
        <v>0</v>
      </c>
      <c r="G330" s="292">
        <f t="shared" si="56"/>
        <v>0</v>
      </c>
      <c r="H330" s="293">
        <f>'ตารางผ่อนวงเงินที่ 1'!H337</f>
        <v>0</v>
      </c>
      <c r="J330" s="409">
        <f>GHB!A336</f>
        <v>5.2499999999999998E-2</v>
      </c>
      <c r="K330" s="406">
        <f t="shared" si="53"/>
        <v>4.3150684931506844E-3</v>
      </c>
      <c r="L330" s="197">
        <f t="shared" si="57"/>
        <v>26</v>
      </c>
      <c r="M330" s="290">
        <v>303</v>
      </c>
      <c r="N330" s="300">
        <f>GHB!E336</f>
        <v>0</v>
      </c>
      <c r="O330" s="292">
        <f>GHB!F336</f>
        <v>0</v>
      </c>
      <c r="P330" s="292">
        <f>GHB!G336</f>
        <v>0</v>
      </c>
      <c r="Q330" s="293">
        <f>GHB!H336</f>
        <v>0</v>
      </c>
      <c r="S330" s="409">
        <f>'SCB2'!A346</f>
        <v>6.7699999999999996E-2</v>
      </c>
      <c r="T330" s="406">
        <f t="shared" si="51"/>
        <v>5.5643835616438356E-3</v>
      </c>
      <c r="U330" s="197">
        <f t="shared" si="58"/>
        <v>27</v>
      </c>
      <c r="V330" s="290">
        <v>313</v>
      </c>
      <c r="W330" s="300">
        <f t="shared" si="59"/>
        <v>0</v>
      </c>
      <c r="X330" s="292">
        <f>'SCB2'!F346</f>
        <v>0</v>
      </c>
      <c r="Y330" s="292">
        <f t="shared" si="60"/>
        <v>0</v>
      </c>
      <c r="Z330" s="293">
        <f>'SCB2'!H346</f>
        <v>0</v>
      </c>
    </row>
    <row r="331" spans="1:26" ht="18">
      <c r="A331" s="409">
        <f>'ตารางผ่อนวงเงินที่ 1'!A338</f>
        <v>6.5250000000000002E-2</v>
      </c>
      <c r="B331" s="406">
        <f t="shared" si="52"/>
        <v>5.3630136986301371E-3</v>
      </c>
      <c r="C331" s="197">
        <f t="shared" si="54"/>
        <v>26</v>
      </c>
      <c r="D331" s="290">
        <v>304</v>
      </c>
      <c r="E331" s="300">
        <f>'ตารางผ่อนวงเงินที่ 1'!E338</f>
        <v>0</v>
      </c>
      <c r="F331" s="292">
        <f t="shared" si="55"/>
        <v>0</v>
      </c>
      <c r="G331" s="292">
        <f t="shared" si="56"/>
        <v>0</v>
      </c>
      <c r="H331" s="293">
        <f>'ตารางผ่อนวงเงินที่ 1'!H338</f>
        <v>0</v>
      </c>
      <c r="J331" s="409">
        <f>GHB!A337</f>
        <v>5.2499999999999998E-2</v>
      </c>
      <c r="K331" s="406">
        <f t="shared" si="53"/>
        <v>4.3150684931506844E-3</v>
      </c>
      <c r="L331" s="197">
        <f t="shared" si="57"/>
        <v>26</v>
      </c>
      <c r="M331" s="290">
        <v>304</v>
      </c>
      <c r="N331" s="300">
        <f>GHB!E337</f>
        <v>0</v>
      </c>
      <c r="O331" s="292">
        <f>GHB!F337</f>
        <v>0</v>
      </c>
      <c r="P331" s="292">
        <f>GHB!G337</f>
        <v>0</v>
      </c>
      <c r="Q331" s="293">
        <f>GHB!H337</f>
        <v>0</v>
      </c>
      <c r="S331" s="409">
        <f>'SCB2'!A347</f>
        <v>6.7699999999999996E-2</v>
      </c>
      <c r="T331" s="406">
        <f t="shared" si="51"/>
        <v>5.5643835616438356E-3</v>
      </c>
      <c r="U331" s="197">
        <f t="shared" si="58"/>
        <v>27</v>
      </c>
      <c r="V331" s="290">
        <v>314</v>
      </c>
      <c r="W331" s="300">
        <f t="shared" si="59"/>
        <v>0</v>
      </c>
      <c r="X331" s="292">
        <f>'SCB2'!F347</f>
        <v>0</v>
      </c>
      <c r="Y331" s="292">
        <f t="shared" si="60"/>
        <v>0</v>
      </c>
      <c r="Z331" s="293">
        <f>'SCB2'!H347</f>
        <v>0</v>
      </c>
    </row>
    <row r="332" spans="1:26" ht="18">
      <c r="A332" s="409">
        <f>'ตารางผ่อนวงเงินที่ 1'!A339</f>
        <v>6.5250000000000002E-2</v>
      </c>
      <c r="B332" s="406">
        <f t="shared" si="52"/>
        <v>5.3630136986301371E-3</v>
      </c>
      <c r="C332" s="197">
        <f t="shared" si="54"/>
        <v>26</v>
      </c>
      <c r="D332" s="290">
        <v>305</v>
      </c>
      <c r="E332" s="300">
        <f>'ตารางผ่อนวงเงินที่ 1'!E339</f>
        <v>0</v>
      </c>
      <c r="F332" s="292">
        <f t="shared" si="55"/>
        <v>0</v>
      </c>
      <c r="G332" s="292">
        <f t="shared" si="56"/>
        <v>0</v>
      </c>
      <c r="H332" s="293">
        <f>'ตารางผ่อนวงเงินที่ 1'!H339</f>
        <v>0</v>
      </c>
      <c r="J332" s="409">
        <f>GHB!A338</f>
        <v>5.2499999999999998E-2</v>
      </c>
      <c r="K332" s="406">
        <f t="shared" si="53"/>
        <v>4.3150684931506844E-3</v>
      </c>
      <c r="L332" s="197">
        <f t="shared" si="57"/>
        <v>26</v>
      </c>
      <c r="M332" s="290">
        <v>305</v>
      </c>
      <c r="N332" s="300">
        <f>GHB!E338</f>
        <v>0</v>
      </c>
      <c r="O332" s="292">
        <f>GHB!F338</f>
        <v>0</v>
      </c>
      <c r="P332" s="292">
        <f>GHB!G338</f>
        <v>0</v>
      </c>
      <c r="Q332" s="293">
        <f>GHB!H338</f>
        <v>0</v>
      </c>
      <c r="S332" s="409">
        <f>'SCB2'!A348</f>
        <v>6.7699999999999996E-2</v>
      </c>
      <c r="T332" s="406">
        <f t="shared" si="51"/>
        <v>5.5643835616438356E-3</v>
      </c>
      <c r="U332" s="197">
        <f t="shared" si="58"/>
        <v>27</v>
      </c>
      <c r="V332" s="290">
        <v>315</v>
      </c>
      <c r="W332" s="300">
        <f t="shared" si="59"/>
        <v>0</v>
      </c>
      <c r="X332" s="292">
        <f>'SCB2'!F348</f>
        <v>0</v>
      </c>
      <c r="Y332" s="292">
        <f t="shared" si="60"/>
        <v>0</v>
      </c>
      <c r="Z332" s="293">
        <f>'SCB2'!H348</f>
        <v>0</v>
      </c>
    </row>
    <row r="333" spans="1:26" ht="18">
      <c r="A333" s="409">
        <f>'ตารางผ่อนวงเงินที่ 1'!A340</f>
        <v>6.5250000000000002E-2</v>
      </c>
      <c r="B333" s="406">
        <f t="shared" si="52"/>
        <v>5.3630136986301371E-3</v>
      </c>
      <c r="C333" s="197">
        <f t="shared" si="54"/>
        <v>26</v>
      </c>
      <c r="D333" s="290">
        <v>306</v>
      </c>
      <c r="E333" s="300">
        <f>'ตารางผ่อนวงเงินที่ 1'!E340</f>
        <v>0</v>
      </c>
      <c r="F333" s="292">
        <f t="shared" si="55"/>
        <v>0</v>
      </c>
      <c r="G333" s="292">
        <f t="shared" si="56"/>
        <v>0</v>
      </c>
      <c r="H333" s="293">
        <f>'ตารางผ่อนวงเงินที่ 1'!H340</f>
        <v>0</v>
      </c>
      <c r="J333" s="409">
        <f>GHB!A339</f>
        <v>5.2499999999999998E-2</v>
      </c>
      <c r="K333" s="406">
        <f t="shared" si="53"/>
        <v>4.3150684931506844E-3</v>
      </c>
      <c r="L333" s="197">
        <f t="shared" si="57"/>
        <v>26</v>
      </c>
      <c r="M333" s="290">
        <v>306</v>
      </c>
      <c r="N333" s="300">
        <f>GHB!E339</f>
        <v>0</v>
      </c>
      <c r="O333" s="292">
        <f>GHB!F339</f>
        <v>0</v>
      </c>
      <c r="P333" s="292">
        <f>GHB!G339</f>
        <v>0</v>
      </c>
      <c r="Q333" s="293">
        <f>GHB!H339</f>
        <v>0</v>
      </c>
      <c r="S333" s="409">
        <f>'SCB2'!A349</f>
        <v>6.7699999999999996E-2</v>
      </c>
      <c r="T333" s="406">
        <f t="shared" si="51"/>
        <v>5.5643835616438356E-3</v>
      </c>
      <c r="U333" s="197">
        <f t="shared" si="58"/>
        <v>27</v>
      </c>
      <c r="V333" s="290">
        <v>316</v>
      </c>
      <c r="W333" s="300">
        <f t="shared" si="59"/>
        <v>0</v>
      </c>
      <c r="X333" s="292">
        <f>'SCB2'!F349</f>
        <v>0</v>
      </c>
      <c r="Y333" s="292">
        <f t="shared" si="60"/>
        <v>0</v>
      </c>
      <c r="Z333" s="293">
        <f>'SCB2'!H349</f>
        <v>0</v>
      </c>
    </row>
    <row r="334" spans="1:26" ht="18">
      <c r="A334" s="409">
        <f>'ตารางผ่อนวงเงินที่ 1'!A341</f>
        <v>6.5250000000000002E-2</v>
      </c>
      <c r="B334" s="406">
        <f t="shared" si="52"/>
        <v>5.3630136986301371E-3</v>
      </c>
      <c r="C334" s="197">
        <f t="shared" si="54"/>
        <v>26</v>
      </c>
      <c r="D334" s="290">
        <v>307</v>
      </c>
      <c r="E334" s="300">
        <f>'ตารางผ่อนวงเงินที่ 1'!E341</f>
        <v>0</v>
      </c>
      <c r="F334" s="292">
        <f t="shared" si="55"/>
        <v>0</v>
      </c>
      <c r="G334" s="292">
        <f t="shared" si="56"/>
        <v>0</v>
      </c>
      <c r="H334" s="293">
        <f>'ตารางผ่อนวงเงินที่ 1'!H341</f>
        <v>0</v>
      </c>
      <c r="J334" s="409">
        <f>GHB!A340</f>
        <v>5.2499999999999998E-2</v>
      </c>
      <c r="K334" s="406">
        <f t="shared" si="53"/>
        <v>4.3150684931506844E-3</v>
      </c>
      <c r="L334" s="197">
        <f t="shared" si="57"/>
        <v>26</v>
      </c>
      <c r="M334" s="290">
        <v>307</v>
      </c>
      <c r="N334" s="300">
        <f>GHB!E340</f>
        <v>0</v>
      </c>
      <c r="O334" s="292">
        <f>GHB!F340</f>
        <v>0</v>
      </c>
      <c r="P334" s="292">
        <f>GHB!G340</f>
        <v>0</v>
      </c>
      <c r="Q334" s="293">
        <f>GHB!H340</f>
        <v>0</v>
      </c>
      <c r="S334" s="409">
        <f>'SCB2'!A350</f>
        <v>6.7699999999999996E-2</v>
      </c>
      <c r="T334" s="406">
        <f t="shared" si="51"/>
        <v>5.5643835616438356E-3</v>
      </c>
      <c r="U334" s="197">
        <f t="shared" si="58"/>
        <v>27</v>
      </c>
      <c r="V334" s="290">
        <v>317</v>
      </c>
      <c r="W334" s="300">
        <f t="shared" si="59"/>
        <v>0</v>
      </c>
      <c r="X334" s="292">
        <f>'SCB2'!F350</f>
        <v>0</v>
      </c>
      <c r="Y334" s="292">
        <f t="shared" si="60"/>
        <v>0</v>
      </c>
      <c r="Z334" s="293">
        <f>'SCB2'!H350</f>
        <v>0</v>
      </c>
    </row>
    <row r="335" spans="1:26" ht="18">
      <c r="A335" s="409">
        <f>'ตารางผ่อนวงเงินที่ 1'!A342</f>
        <v>6.5250000000000002E-2</v>
      </c>
      <c r="B335" s="406">
        <f t="shared" si="52"/>
        <v>5.3630136986301371E-3</v>
      </c>
      <c r="C335" s="197">
        <f t="shared" si="54"/>
        <v>26</v>
      </c>
      <c r="D335" s="290">
        <v>308</v>
      </c>
      <c r="E335" s="300">
        <f>'ตารางผ่อนวงเงินที่ 1'!E342</f>
        <v>0</v>
      </c>
      <c r="F335" s="292">
        <f t="shared" si="55"/>
        <v>0</v>
      </c>
      <c r="G335" s="292">
        <f t="shared" si="56"/>
        <v>0</v>
      </c>
      <c r="H335" s="293">
        <f>'ตารางผ่อนวงเงินที่ 1'!H342</f>
        <v>0</v>
      </c>
      <c r="J335" s="409">
        <f>GHB!A341</f>
        <v>5.2499999999999998E-2</v>
      </c>
      <c r="K335" s="406">
        <f t="shared" si="53"/>
        <v>4.3150684931506844E-3</v>
      </c>
      <c r="L335" s="197">
        <f t="shared" si="57"/>
        <v>26</v>
      </c>
      <c r="M335" s="290">
        <v>308</v>
      </c>
      <c r="N335" s="300">
        <f>GHB!E341</f>
        <v>0</v>
      </c>
      <c r="O335" s="292">
        <f>GHB!F341</f>
        <v>0</v>
      </c>
      <c r="P335" s="292">
        <f>GHB!G341</f>
        <v>0</v>
      </c>
      <c r="Q335" s="293">
        <f>GHB!H341</f>
        <v>0</v>
      </c>
      <c r="S335" s="409">
        <f>'SCB2'!A351</f>
        <v>6.7699999999999996E-2</v>
      </c>
      <c r="T335" s="406">
        <f t="shared" si="51"/>
        <v>5.5643835616438356E-3</v>
      </c>
      <c r="U335" s="197">
        <f t="shared" si="58"/>
        <v>27</v>
      </c>
      <c r="V335" s="290">
        <v>318</v>
      </c>
      <c r="W335" s="300">
        <f t="shared" si="59"/>
        <v>0</v>
      </c>
      <c r="X335" s="292">
        <f>'SCB2'!F351</f>
        <v>0</v>
      </c>
      <c r="Y335" s="292">
        <f t="shared" si="60"/>
        <v>0</v>
      </c>
      <c r="Z335" s="293">
        <f>'SCB2'!H351</f>
        <v>0</v>
      </c>
    </row>
    <row r="336" spans="1:26" ht="18">
      <c r="A336" s="409">
        <f>'ตารางผ่อนวงเงินที่ 1'!A343</f>
        <v>6.5250000000000002E-2</v>
      </c>
      <c r="B336" s="406">
        <f t="shared" si="52"/>
        <v>5.3630136986301371E-3</v>
      </c>
      <c r="C336" s="197">
        <f t="shared" si="54"/>
        <v>26</v>
      </c>
      <c r="D336" s="290">
        <v>309</v>
      </c>
      <c r="E336" s="300">
        <f>'ตารางผ่อนวงเงินที่ 1'!E343</f>
        <v>0</v>
      </c>
      <c r="F336" s="292">
        <f t="shared" si="55"/>
        <v>0</v>
      </c>
      <c r="G336" s="292">
        <f t="shared" si="56"/>
        <v>0</v>
      </c>
      <c r="H336" s="293">
        <f>'ตารางผ่อนวงเงินที่ 1'!H343</f>
        <v>0</v>
      </c>
      <c r="J336" s="409">
        <f>GHB!A342</f>
        <v>5.2499999999999998E-2</v>
      </c>
      <c r="K336" s="406">
        <f t="shared" si="53"/>
        <v>4.3150684931506844E-3</v>
      </c>
      <c r="L336" s="197">
        <f t="shared" si="57"/>
        <v>26</v>
      </c>
      <c r="M336" s="290">
        <v>309</v>
      </c>
      <c r="N336" s="300">
        <f>GHB!E342</f>
        <v>0</v>
      </c>
      <c r="O336" s="292">
        <f>GHB!F342</f>
        <v>0</v>
      </c>
      <c r="P336" s="292">
        <f>GHB!G342</f>
        <v>0</v>
      </c>
      <c r="Q336" s="293">
        <f>GHB!H342</f>
        <v>0</v>
      </c>
      <c r="S336" s="409">
        <f>'SCB2'!A352</f>
        <v>6.7699999999999996E-2</v>
      </c>
      <c r="T336" s="406">
        <f t="shared" ref="T336:T376" si="61">S336/365*30</f>
        <v>5.5643835616438356E-3</v>
      </c>
      <c r="U336" s="197">
        <f t="shared" si="58"/>
        <v>27</v>
      </c>
      <c r="V336" s="290">
        <v>319</v>
      </c>
      <c r="W336" s="300">
        <f t="shared" si="59"/>
        <v>0</v>
      </c>
      <c r="X336" s="292">
        <f>'SCB2'!F352</f>
        <v>0</v>
      </c>
      <c r="Y336" s="292">
        <f t="shared" si="60"/>
        <v>0</v>
      </c>
      <c r="Z336" s="293">
        <f>'SCB2'!H352</f>
        <v>0</v>
      </c>
    </row>
    <row r="337" spans="1:26" ht="18">
      <c r="A337" s="409">
        <f>'ตารางผ่อนวงเงินที่ 1'!A344</f>
        <v>6.5250000000000002E-2</v>
      </c>
      <c r="B337" s="406">
        <f t="shared" si="52"/>
        <v>5.3630136986301371E-3</v>
      </c>
      <c r="C337" s="197">
        <f t="shared" si="54"/>
        <v>26</v>
      </c>
      <c r="D337" s="290">
        <v>310</v>
      </c>
      <c r="E337" s="300">
        <f>'ตารางผ่อนวงเงินที่ 1'!E344</f>
        <v>0</v>
      </c>
      <c r="F337" s="292">
        <f t="shared" si="55"/>
        <v>0</v>
      </c>
      <c r="G337" s="292">
        <f t="shared" si="56"/>
        <v>0</v>
      </c>
      <c r="H337" s="293">
        <f>'ตารางผ่อนวงเงินที่ 1'!H344</f>
        <v>0</v>
      </c>
      <c r="J337" s="409">
        <f>GHB!A343</f>
        <v>5.2499999999999998E-2</v>
      </c>
      <c r="K337" s="406">
        <f t="shared" si="53"/>
        <v>4.3150684931506844E-3</v>
      </c>
      <c r="L337" s="197">
        <f t="shared" si="57"/>
        <v>26</v>
      </c>
      <c r="M337" s="290">
        <v>310</v>
      </c>
      <c r="N337" s="300">
        <f>GHB!E343</f>
        <v>0</v>
      </c>
      <c r="O337" s="292">
        <f>GHB!F343</f>
        <v>0</v>
      </c>
      <c r="P337" s="292">
        <f>GHB!G343</f>
        <v>0</v>
      </c>
      <c r="Q337" s="293">
        <f>GHB!H343</f>
        <v>0</v>
      </c>
      <c r="S337" s="409">
        <f>'SCB2'!A353</f>
        <v>6.7699999999999996E-2</v>
      </c>
      <c r="T337" s="406">
        <f t="shared" si="61"/>
        <v>5.5643835616438356E-3</v>
      </c>
      <c r="U337" s="197">
        <f t="shared" si="58"/>
        <v>27</v>
      </c>
      <c r="V337" s="290">
        <v>320</v>
      </c>
      <c r="W337" s="300">
        <f t="shared" si="59"/>
        <v>0</v>
      </c>
      <c r="X337" s="292">
        <f>'SCB2'!F353</f>
        <v>0</v>
      </c>
      <c r="Y337" s="292">
        <f t="shared" si="60"/>
        <v>0</v>
      </c>
      <c r="Z337" s="293">
        <f>'SCB2'!H353</f>
        <v>0</v>
      </c>
    </row>
    <row r="338" spans="1:26" ht="18">
      <c r="A338" s="409">
        <f>'ตารางผ่อนวงเงินที่ 1'!A345</f>
        <v>6.5250000000000002E-2</v>
      </c>
      <c r="B338" s="406">
        <f t="shared" si="52"/>
        <v>5.3630136986301371E-3</v>
      </c>
      <c r="C338" s="197">
        <f t="shared" si="54"/>
        <v>26</v>
      </c>
      <c r="D338" s="290">
        <v>311</v>
      </c>
      <c r="E338" s="300">
        <f>'ตารางผ่อนวงเงินที่ 1'!E345</f>
        <v>0</v>
      </c>
      <c r="F338" s="292">
        <f t="shared" si="55"/>
        <v>0</v>
      </c>
      <c r="G338" s="292">
        <f t="shared" si="56"/>
        <v>0</v>
      </c>
      <c r="H338" s="293">
        <f>'ตารางผ่อนวงเงินที่ 1'!H345</f>
        <v>0</v>
      </c>
      <c r="J338" s="409">
        <f>GHB!A344</f>
        <v>5.2499999999999998E-2</v>
      </c>
      <c r="K338" s="406">
        <f t="shared" si="53"/>
        <v>4.3150684931506844E-3</v>
      </c>
      <c r="L338" s="197">
        <f t="shared" si="57"/>
        <v>26</v>
      </c>
      <c r="M338" s="290">
        <v>311</v>
      </c>
      <c r="N338" s="300">
        <f>GHB!E344</f>
        <v>0</v>
      </c>
      <c r="O338" s="292">
        <f>GHB!F344</f>
        <v>0</v>
      </c>
      <c r="P338" s="292">
        <f>GHB!G344</f>
        <v>0</v>
      </c>
      <c r="Q338" s="293">
        <f>GHB!H344</f>
        <v>0</v>
      </c>
      <c r="S338" s="409">
        <f>'SCB2'!A354</f>
        <v>6.7699999999999996E-2</v>
      </c>
      <c r="T338" s="406">
        <f t="shared" si="61"/>
        <v>5.5643835616438356E-3</v>
      </c>
      <c r="U338" s="197">
        <f t="shared" si="58"/>
        <v>27</v>
      </c>
      <c r="V338" s="290">
        <v>321</v>
      </c>
      <c r="W338" s="300">
        <f t="shared" si="59"/>
        <v>0</v>
      </c>
      <c r="X338" s="292">
        <f>'SCB2'!F354</f>
        <v>0</v>
      </c>
      <c r="Y338" s="292">
        <f t="shared" si="60"/>
        <v>0</v>
      </c>
      <c r="Z338" s="293">
        <f>'SCB2'!H354</f>
        <v>0</v>
      </c>
    </row>
    <row r="339" spans="1:26" ht="18">
      <c r="A339" s="409">
        <f>'ตารางผ่อนวงเงินที่ 1'!A346</f>
        <v>6.5250000000000002E-2</v>
      </c>
      <c r="B339" s="406">
        <f t="shared" si="52"/>
        <v>5.3630136986301371E-3</v>
      </c>
      <c r="C339" s="197">
        <f t="shared" si="54"/>
        <v>26</v>
      </c>
      <c r="D339" s="290">
        <v>312</v>
      </c>
      <c r="E339" s="300">
        <f>'ตารางผ่อนวงเงินที่ 1'!E346</f>
        <v>0</v>
      </c>
      <c r="F339" s="292">
        <f t="shared" si="55"/>
        <v>0</v>
      </c>
      <c r="G339" s="292">
        <f t="shared" si="56"/>
        <v>0</v>
      </c>
      <c r="H339" s="293">
        <f>'ตารางผ่อนวงเงินที่ 1'!H346</f>
        <v>0</v>
      </c>
      <c r="J339" s="409">
        <f>GHB!A345</f>
        <v>5.2499999999999998E-2</v>
      </c>
      <c r="K339" s="406">
        <f t="shared" si="53"/>
        <v>4.3150684931506844E-3</v>
      </c>
      <c r="L339" s="197">
        <f t="shared" si="57"/>
        <v>26</v>
      </c>
      <c r="M339" s="290">
        <v>312</v>
      </c>
      <c r="N339" s="300">
        <f>GHB!E345</f>
        <v>0</v>
      </c>
      <c r="O339" s="292">
        <f>GHB!F345</f>
        <v>0</v>
      </c>
      <c r="P339" s="292">
        <f>GHB!G345</f>
        <v>0</v>
      </c>
      <c r="Q339" s="293">
        <f>GHB!H345</f>
        <v>0</v>
      </c>
      <c r="S339" s="409">
        <f>'SCB2'!A355</f>
        <v>6.7699999999999996E-2</v>
      </c>
      <c r="T339" s="406">
        <f t="shared" si="61"/>
        <v>5.5643835616438356E-3</v>
      </c>
      <c r="U339" s="197">
        <f t="shared" si="58"/>
        <v>27</v>
      </c>
      <c r="V339" s="290">
        <v>322</v>
      </c>
      <c r="W339" s="300">
        <f t="shared" si="59"/>
        <v>0</v>
      </c>
      <c r="X339" s="292">
        <f>'SCB2'!F355</f>
        <v>0</v>
      </c>
      <c r="Y339" s="292">
        <f t="shared" si="60"/>
        <v>0</v>
      </c>
      <c r="Z339" s="293">
        <f>'SCB2'!H355</f>
        <v>0</v>
      </c>
    </row>
    <row r="340" spans="1:26" ht="18">
      <c r="A340" s="409">
        <f>'ตารางผ่อนวงเงินที่ 1'!A347</f>
        <v>6.5250000000000002E-2</v>
      </c>
      <c r="B340" s="406">
        <f t="shared" si="52"/>
        <v>5.3630136986301371E-3</v>
      </c>
      <c r="C340" s="197">
        <f t="shared" si="54"/>
        <v>27</v>
      </c>
      <c r="D340" s="290">
        <v>313</v>
      </c>
      <c r="E340" s="300">
        <f>'ตารางผ่อนวงเงินที่ 1'!E347</f>
        <v>0</v>
      </c>
      <c r="F340" s="292">
        <f t="shared" si="55"/>
        <v>0</v>
      </c>
      <c r="G340" s="292">
        <f t="shared" si="56"/>
        <v>0</v>
      </c>
      <c r="H340" s="293">
        <f>'ตารางผ่อนวงเงินที่ 1'!H347</f>
        <v>0</v>
      </c>
      <c r="J340" s="409">
        <f>GHB!A346</f>
        <v>5.2499999999999998E-2</v>
      </c>
      <c r="K340" s="406">
        <f t="shared" si="53"/>
        <v>4.3150684931506844E-3</v>
      </c>
      <c r="L340" s="197">
        <f t="shared" si="57"/>
        <v>27</v>
      </c>
      <c r="M340" s="290">
        <v>313</v>
      </c>
      <c r="N340" s="300">
        <f>GHB!E346</f>
        <v>0</v>
      </c>
      <c r="O340" s="292">
        <f>GHB!F346</f>
        <v>0</v>
      </c>
      <c r="P340" s="292">
        <f>GHB!G346</f>
        <v>0</v>
      </c>
      <c r="Q340" s="293">
        <f>GHB!H346</f>
        <v>0</v>
      </c>
      <c r="S340" s="409">
        <f>'SCB2'!A356</f>
        <v>6.7699999999999996E-2</v>
      </c>
      <c r="T340" s="406">
        <f t="shared" si="61"/>
        <v>5.5643835616438356E-3</v>
      </c>
      <c r="U340" s="197">
        <f t="shared" si="58"/>
        <v>27</v>
      </c>
      <c r="V340" s="290">
        <v>323</v>
      </c>
      <c r="W340" s="300">
        <f t="shared" si="59"/>
        <v>0</v>
      </c>
      <c r="X340" s="292">
        <f>'SCB2'!F356</f>
        <v>0</v>
      </c>
      <c r="Y340" s="292">
        <f t="shared" si="60"/>
        <v>0</v>
      </c>
      <c r="Z340" s="293">
        <f>'SCB2'!H356</f>
        <v>0</v>
      </c>
    </row>
    <row r="341" spans="1:26" ht="18">
      <c r="A341" s="409">
        <f>'ตารางผ่อนวงเงินที่ 1'!A348</f>
        <v>6.5250000000000002E-2</v>
      </c>
      <c r="B341" s="406">
        <f t="shared" si="52"/>
        <v>5.3630136986301371E-3</v>
      </c>
      <c r="C341" s="197">
        <f t="shared" si="54"/>
        <v>27</v>
      </c>
      <c r="D341" s="290">
        <v>314</v>
      </c>
      <c r="E341" s="300">
        <f>'ตารางผ่อนวงเงินที่ 1'!E348</f>
        <v>0</v>
      </c>
      <c r="F341" s="292">
        <f t="shared" si="55"/>
        <v>0</v>
      </c>
      <c r="G341" s="292">
        <f t="shared" si="56"/>
        <v>0</v>
      </c>
      <c r="H341" s="293">
        <f>'ตารางผ่อนวงเงินที่ 1'!H348</f>
        <v>0</v>
      </c>
      <c r="J341" s="409">
        <f>GHB!A347</f>
        <v>5.2499999999999998E-2</v>
      </c>
      <c r="K341" s="406">
        <f t="shared" si="53"/>
        <v>4.3150684931506844E-3</v>
      </c>
      <c r="L341" s="197">
        <f t="shared" si="57"/>
        <v>27</v>
      </c>
      <c r="M341" s="290">
        <v>314</v>
      </c>
      <c r="N341" s="300">
        <f>GHB!E347</f>
        <v>0</v>
      </c>
      <c r="O341" s="292">
        <f>GHB!F347</f>
        <v>0</v>
      </c>
      <c r="P341" s="292">
        <f>GHB!G347</f>
        <v>0</v>
      </c>
      <c r="Q341" s="293">
        <f>GHB!H347</f>
        <v>0</v>
      </c>
      <c r="S341" s="409">
        <f>'SCB2'!A357</f>
        <v>6.7699999999999996E-2</v>
      </c>
      <c r="T341" s="406">
        <f t="shared" si="61"/>
        <v>5.5643835616438356E-3</v>
      </c>
      <c r="U341" s="197">
        <f t="shared" si="58"/>
        <v>27</v>
      </c>
      <c r="V341" s="290">
        <v>324</v>
      </c>
      <c r="W341" s="300">
        <f t="shared" si="59"/>
        <v>0</v>
      </c>
      <c r="X341" s="292">
        <f>'SCB2'!F357</f>
        <v>0</v>
      </c>
      <c r="Y341" s="292">
        <f t="shared" si="60"/>
        <v>0</v>
      </c>
      <c r="Z341" s="293">
        <f>'SCB2'!H357</f>
        <v>0</v>
      </c>
    </row>
    <row r="342" spans="1:26" ht="18">
      <c r="A342" s="409">
        <f>'ตารางผ่อนวงเงินที่ 1'!A349</f>
        <v>6.5250000000000002E-2</v>
      </c>
      <c r="B342" s="406">
        <f t="shared" si="52"/>
        <v>5.3630136986301371E-3</v>
      </c>
      <c r="C342" s="197">
        <f t="shared" si="54"/>
        <v>27</v>
      </c>
      <c r="D342" s="290">
        <v>315</v>
      </c>
      <c r="E342" s="300">
        <f>'ตารางผ่อนวงเงินที่ 1'!E349</f>
        <v>0</v>
      </c>
      <c r="F342" s="292">
        <f t="shared" si="55"/>
        <v>0</v>
      </c>
      <c r="G342" s="292">
        <f t="shared" si="56"/>
        <v>0</v>
      </c>
      <c r="H342" s="293">
        <f>'ตารางผ่อนวงเงินที่ 1'!H349</f>
        <v>0</v>
      </c>
      <c r="J342" s="409">
        <f>GHB!A348</f>
        <v>5.2499999999999998E-2</v>
      </c>
      <c r="K342" s="406">
        <f t="shared" si="53"/>
        <v>4.3150684931506844E-3</v>
      </c>
      <c r="L342" s="197">
        <f t="shared" si="57"/>
        <v>27</v>
      </c>
      <c r="M342" s="290">
        <v>315</v>
      </c>
      <c r="N342" s="300">
        <f>GHB!E348</f>
        <v>0</v>
      </c>
      <c r="O342" s="292">
        <f>GHB!F348</f>
        <v>0</v>
      </c>
      <c r="P342" s="292">
        <f>GHB!G348</f>
        <v>0</v>
      </c>
      <c r="Q342" s="293">
        <f>GHB!H348</f>
        <v>0</v>
      </c>
      <c r="S342" s="409">
        <f>'SCB2'!A358</f>
        <v>6.7699999999999996E-2</v>
      </c>
      <c r="T342" s="406">
        <f t="shared" si="61"/>
        <v>5.5643835616438356E-3</v>
      </c>
      <c r="U342" s="197">
        <f t="shared" si="58"/>
        <v>28</v>
      </c>
      <c r="V342" s="290">
        <v>325</v>
      </c>
      <c r="W342" s="300">
        <f t="shared" si="59"/>
        <v>0</v>
      </c>
      <c r="X342" s="292">
        <f>'SCB2'!F358</f>
        <v>0</v>
      </c>
      <c r="Y342" s="292">
        <f t="shared" si="60"/>
        <v>0</v>
      </c>
      <c r="Z342" s="293">
        <f>'SCB2'!H358</f>
        <v>0</v>
      </c>
    </row>
    <row r="343" spans="1:26" ht="18">
      <c r="A343" s="409">
        <f>'ตารางผ่อนวงเงินที่ 1'!A350</f>
        <v>6.5250000000000002E-2</v>
      </c>
      <c r="B343" s="406">
        <f t="shared" si="52"/>
        <v>5.3630136986301371E-3</v>
      </c>
      <c r="C343" s="197">
        <f t="shared" si="54"/>
        <v>27</v>
      </c>
      <c r="D343" s="290">
        <v>316</v>
      </c>
      <c r="E343" s="300">
        <f>'ตารางผ่อนวงเงินที่ 1'!E350</f>
        <v>0</v>
      </c>
      <c r="F343" s="292">
        <f t="shared" si="55"/>
        <v>0</v>
      </c>
      <c r="G343" s="292">
        <f t="shared" si="56"/>
        <v>0</v>
      </c>
      <c r="H343" s="293">
        <f>'ตารางผ่อนวงเงินที่ 1'!H350</f>
        <v>0</v>
      </c>
      <c r="J343" s="409">
        <f>GHB!A349</f>
        <v>5.2499999999999998E-2</v>
      </c>
      <c r="K343" s="406">
        <f t="shared" si="53"/>
        <v>4.3150684931506844E-3</v>
      </c>
      <c r="L343" s="197">
        <f t="shared" si="57"/>
        <v>27</v>
      </c>
      <c r="M343" s="290">
        <v>316</v>
      </c>
      <c r="N343" s="300">
        <f>GHB!E349</f>
        <v>0</v>
      </c>
      <c r="O343" s="292">
        <f>GHB!F349</f>
        <v>0</v>
      </c>
      <c r="P343" s="292">
        <f>GHB!G349</f>
        <v>0</v>
      </c>
      <c r="Q343" s="293">
        <f>GHB!H349</f>
        <v>0</v>
      </c>
      <c r="S343" s="409">
        <f>'SCB2'!A359</f>
        <v>6.7699999999999996E-2</v>
      </c>
      <c r="T343" s="406">
        <f t="shared" si="61"/>
        <v>5.5643835616438356E-3</v>
      </c>
      <c r="U343" s="197">
        <f t="shared" si="58"/>
        <v>28</v>
      </c>
      <c r="V343" s="290">
        <v>326</v>
      </c>
      <c r="W343" s="300">
        <f t="shared" si="59"/>
        <v>0</v>
      </c>
      <c r="X343" s="292">
        <f>'SCB2'!F359</f>
        <v>0</v>
      </c>
      <c r="Y343" s="292">
        <f t="shared" si="60"/>
        <v>0</v>
      </c>
      <c r="Z343" s="293">
        <f>'SCB2'!H359</f>
        <v>0</v>
      </c>
    </row>
    <row r="344" spans="1:26" ht="18">
      <c r="A344" s="409">
        <f>'ตารางผ่อนวงเงินที่ 1'!A351</f>
        <v>6.5250000000000002E-2</v>
      </c>
      <c r="B344" s="406">
        <f t="shared" si="52"/>
        <v>5.3630136986301371E-3</v>
      </c>
      <c r="C344" s="197">
        <f t="shared" si="54"/>
        <v>27</v>
      </c>
      <c r="D344" s="290">
        <v>317</v>
      </c>
      <c r="E344" s="300">
        <f>'ตารางผ่อนวงเงินที่ 1'!E351</f>
        <v>0</v>
      </c>
      <c r="F344" s="292">
        <f t="shared" si="55"/>
        <v>0</v>
      </c>
      <c r="G344" s="292">
        <f t="shared" si="56"/>
        <v>0</v>
      </c>
      <c r="H344" s="293">
        <f>'ตารางผ่อนวงเงินที่ 1'!H351</f>
        <v>0</v>
      </c>
      <c r="J344" s="409">
        <f>GHB!A350</f>
        <v>5.2499999999999998E-2</v>
      </c>
      <c r="K344" s="406">
        <f t="shared" si="53"/>
        <v>4.3150684931506844E-3</v>
      </c>
      <c r="L344" s="197">
        <f t="shared" si="57"/>
        <v>27</v>
      </c>
      <c r="M344" s="290">
        <v>317</v>
      </c>
      <c r="N344" s="300">
        <f>GHB!E350</f>
        <v>0</v>
      </c>
      <c r="O344" s="292">
        <f>GHB!F350</f>
        <v>0</v>
      </c>
      <c r="P344" s="292">
        <f>GHB!G350</f>
        <v>0</v>
      </c>
      <c r="Q344" s="293">
        <f>GHB!H350</f>
        <v>0</v>
      </c>
      <c r="S344" s="409">
        <f>'SCB2'!A360</f>
        <v>6.7699999999999996E-2</v>
      </c>
      <c r="T344" s="406">
        <f t="shared" si="61"/>
        <v>5.5643835616438356E-3</v>
      </c>
      <c r="U344" s="197">
        <f t="shared" si="58"/>
        <v>28</v>
      </c>
      <c r="V344" s="290">
        <v>327</v>
      </c>
      <c r="W344" s="300">
        <f t="shared" si="59"/>
        <v>0</v>
      </c>
      <c r="X344" s="292">
        <f>'SCB2'!F360</f>
        <v>0</v>
      </c>
      <c r="Y344" s="292">
        <f t="shared" si="60"/>
        <v>0</v>
      </c>
      <c r="Z344" s="293">
        <f>'SCB2'!H360</f>
        <v>0</v>
      </c>
    </row>
    <row r="345" spans="1:26" ht="18">
      <c r="A345" s="409">
        <f>'ตารางผ่อนวงเงินที่ 1'!A352</f>
        <v>6.5250000000000002E-2</v>
      </c>
      <c r="B345" s="406">
        <f t="shared" si="52"/>
        <v>5.3630136986301371E-3</v>
      </c>
      <c r="C345" s="197">
        <f t="shared" si="54"/>
        <v>27</v>
      </c>
      <c r="D345" s="290">
        <v>318</v>
      </c>
      <c r="E345" s="300">
        <f>'ตารางผ่อนวงเงินที่ 1'!E352</f>
        <v>0</v>
      </c>
      <c r="F345" s="292">
        <f t="shared" si="55"/>
        <v>0</v>
      </c>
      <c r="G345" s="292">
        <f t="shared" si="56"/>
        <v>0</v>
      </c>
      <c r="H345" s="293">
        <f>'ตารางผ่อนวงเงินที่ 1'!H352</f>
        <v>0</v>
      </c>
      <c r="J345" s="409">
        <f>GHB!A351</f>
        <v>5.2499999999999998E-2</v>
      </c>
      <c r="K345" s="406">
        <f t="shared" si="53"/>
        <v>4.3150684931506844E-3</v>
      </c>
      <c r="L345" s="197">
        <f t="shared" si="57"/>
        <v>27</v>
      </c>
      <c r="M345" s="290">
        <v>318</v>
      </c>
      <c r="N345" s="300">
        <f>GHB!E351</f>
        <v>0</v>
      </c>
      <c r="O345" s="292">
        <f>GHB!F351</f>
        <v>0</v>
      </c>
      <c r="P345" s="292">
        <f>GHB!G351</f>
        <v>0</v>
      </c>
      <c r="Q345" s="293">
        <f>GHB!H351</f>
        <v>0</v>
      </c>
      <c r="S345" s="409">
        <f>'SCB2'!A361</f>
        <v>6.7699999999999996E-2</v>
      </c>
      <c r="T345" s="406">
        <f t="shared" si="61"/>
        <v>5.5643835616438356E-3</v>
      </c>
      <c r="U345" s="197">
        <f t="shared" si="58"/>
        <v>28</v>
      </c>
      <c r="V345" s="290">
        <v>328</v>
      </c>
      <c r="W345" s="300">
        <f t="shared" si="59"/>
        <v>0</v>
      </c>
      <c r="X345" s="292">
        <f>'SCB2'!F361</f>
        <v>0</v>
      </c>
      <c r="Y345" s="292">
        <f t="shared" si="60"/>
        <v>0</v>
      </c>
      <c r="Z345" s="293">
        <f>'SCB2'!H361</f>
        <v>0</v>
      </c>
    </row>
    <row r="346" spans="1:26" ht="18">
      <c r="A346" s="409">
        <f>'ตารางผ่อนวงเงินที่ 1'!A353</f>
        <v>6.5250000000000002E-2</v>
      </c>
      <c r="B346" s="406">
        <f t="shared" ref="B346:B386" si="62">A346/365*30</f>
        <v>5.3630136986301371E-3</v>
      </c>
      <c r="C346" s="197">
        <f t="shared" si="54"/>
        <v>27</v>
      </c>
      <c r="D346" s="290">
        <v>319</v>
      </c>
      <c r="E346" s="300">
        <f>'ตารางผ่อนวงเงินที่ 1'!E353</f>
        <v>0</v>
      </c>
      <c r="F346" s="292">
        <f t="shared" si="55"/>
        <v>0</v>
      </c>
      <c r="G346" s="292">
        <f t="shared" si="56"/>
        <v>0</v>
      </c>
      <c r="H346" s="293">
        <f>'ตารางผ่อนวงเงินที่ 1'!H353</f>
        <v>0</v>
      </c>
      <c r="J346" s="409">
        <f>GHB!A352</f>
        <v>5.2499999999999998E-2</v>
      </c>
      <c r="K346" s="406">
        <f t="shared" ref="K346:K386" si="63">J346/365*30</f>
        <v>4.3150684931506844E-3</v>
      </c>
      <c r="L346" s="197">
        <f t="shared" si="57"/>
        <v>27</v>
      </c>
      <c r="M346" s="290">
        <v>319</v>
      </c>
      <c r="N346" s="300">
        <f>GHB!E352</f>
        <v>0</v>
      </c>
      <c r="O346" s="292">
        <f>GHB!F352</f>
        <v>0</v>
      </c>
      <c r="P346" s="292">
        <f>GHB!G352</f>
        <v>0</v>
      </c>
      <c r="Q346" s="293">
        <f>GHB!H352</f>
        <v>0</v>
      </c>
      <c r="S346" s="409">
        <f>'SCB2'!A362</f>
        <v>6.7699999999999996E-2</v>
      </c>
      <c r="T346" s="406">
        <f t="shared" si="61"/>
        <v>5.5643835616438356E-3</v>
      </c>
      <c r="U346" s="197">
        <f t="shared" si="58"/>
        <v>28</v>
      </c>
      <c r="V346" s="290">
        <v>329</v>
      </c>
      <c r="W346" s="300">
        <f t="shared" si="59"/>
        <v>0</v>
      </c>
      <c r="X346" s="292">
        <f>'SCB2'!F362</f>
        <v>0</v>
      </c>
      <c r="Y346" s="292">
        <f t="shared" si="60"/>
        <v>0</v>
      </c>
      <c r="Z346" s="293">
        <f>'SCB2'!H362</f>
        <v>0</v>
      </c>
    </row>
    <row r="347" spans="1:26" ht="18">
      <c r="A347" s="409">
        <f>'ตารางผ่อนวงเงินที่ 1'!A354</f>
        <v>6.5250000000000002E-2</v>
      </c>
      <c r="B347" s="406">
        <f t="shared" si="62"/>
        <v>5.3630136986301371E-3</v>
      </c>
      <c r="C347" s="197">
        <f t="shared" si="54"/>
        <v>27</v>
      </c>
      <c r="D347" s="290">
        <v>320</v>
      </c>
      <c r="E347" s="300">
        <f>'ตารางผ่อนวงเงินที่ 1'!E354</f>
        <v>0</v>
      </c>
      <c r="F347" s="292">
        <f t="shared" si="55"/>
        <v>0</v>
      </c>
      <c r="G347" s="292">
        <f t="shared" si="56"/>
        <v>0</v>
      </c>
      <c r="H347" s="293">
        <f>'ตารางผ่อนวงเงินที่ 1'!H354</f>
        <v>0</v>
      </c>
      <c r="J347" s="409">
        <f>GHB!A353</f>
        <v>5.2499999999999998E-2</v>
      </c>
      <c r="K347" s="406">
        <f t="shared" si="63"/>
        <v>4.3150684931506844E-3</v>
      </c>
      <c r="L347" s="197">
        <f t="shared" si="57"/>
        <v>27</v>
      </c>
      <c r="M347" s="290">
        <v>320</v>
      </c>
      <c r="N347" s="300">
        <f>GHB!E353</f>
        <v>0</v>
      </c>
      <c r="O347" s="292">
        <f>GHB!F353</f>
        <v>0</v>
      </c>
      <c r="P347" s="292">
        <f>GHB!G353</f>
        <v>0</v>
      </c>
      <c r="Q347" s="293">
        <f>GHB!H353</f>
        <v>0</v>
      </c>
      <c r="S347" s="409">
        <f>'SCB2'!A363</f>
        <v>6.7699999999999996E-2</v>
      </c>
      <c r="T347" s="406">
        <f t="shared" si="61"/>
        <v>5.5643835616438356E-3</v>
      </c>
      <c r="U347" s="197">
        <f t="shared" si="58"/>
        <v>28</v>
      </c>
      <c r="V347" s="290">
        <v>330</v>
      </c>
      <c r="W347" s="300">
        <f t="shared" si="59"/>
        <v>0</v>
      </c>
      <c r="X347" s="292">
        <f>'SCB2'!F363</f>
        <v>0</v>
      </c>
      <c r="Y347" s="292">
        <f t="shared" si="60"/>
        <v>0</v>
      </c>
      <c r="Z347" s="293">
        <f>'SCB2'!H363</f>
        <v>0</v>
      </c>
    </row>
    <row r="348" spans="1:26" ht="18">
      <c r="A348" s="409">
        <f>'ตารางผ่อนวงเงินที่ 1'!A355</f>
        <v>6.5250000000000002E-2</v>
      </c>
      <c r="B348" s="406">
        <f t="shared" si="62"/>
        <v>5.3630136986301371E-3</v>
      </c>
      <c r="C348" s="197">
        <f t="shared" ref="C348:C387" si="64">INT((D348+11)/12)</f>
        <v>27</v>
      </c>
      <c r="D348" s="290">
        <v>321</v>
      </c>
      <c r="E348" s="300">
        <f>'ตารางผ่อนวงเงินที่ 1'!E355</f>
        <v>0</v>
      </c>
      <c r="F348" s="292">
        <f t="shared" ref="F348:F387" si="65">ROUND(E348*$B348,2)</f>
        <v>0</v>
      </c>
      <c r="G348" s="292">
        <f t="shared" ref="G348:G387" si="66">IF(E348&lt;H348,E348,H348-F348)</f>
        <v>0</v>
      </c>
      <c r="H348" s="293">
        <f>'ตารางผ่อนวงเงินที่ 1'!H355</f>
        <v>0</v>
      </c>
      <c r="J348" s="409">
        <f>GHB!A354</f>
        <v>5.2499999999999998E-2</v>
      </c>
      <c r="K348" s="406">
        <f t="shared" si="63"/>
        <v>4.3150684931506844E-3</v>
      </c>
      <c r="L348" s="197">
        <f t="shared" ref="L348:L387" si="67">INT((M348+11)/12)</f>
        <v>27</v>
      </c>
      <c r="M348" s="290">
        <v>321</v>
      </c>
      <c r="N348" s="300">
        <f>GHB!E354</f>
        <v>0</v>
      </c>
      <c r="O348" s="292">
        <f>GHB!F354</f>
        <v>0</v>
      </c>
      <c r="P348" s="292">
        <f>GHB!G354</f>
        <v>0</v>
      </c>
      <c r="Q348" s="293">
        <f>GHB!H354</f>
        <v>0</v>
      </c>
      <c r="S348" s="409">
        <f>'SCB2'!A364</f>
        <v>6.7699999999999996E-2</v>
      </c>
      <c r="T348" s="406">
        <f t="shared" si="61"/>
        <v>5.5643835616438356E-3</v>
      </c>
      <c r="U348" s="197">
        <f t="shared" ref="U348:U386" si="68">INT((V348+11)/12)</f>
        <v>28</v>
      </c>
      <c r="V348" s="290">
        <v>331</v>
      </c>
      <c r="W348" s="300">
        <f t="shared" ref="W348:W386" si="69">IF(W347&lt;Z347,0,W347-Y347)</f>
        <v>0</v>
      </c>
      <c r="X348" s="292">
        <f>'SCB2'!F364</f>
        <v>0</v>
      </c>
      <c r="Y348" s="292">
        <f t="shared" ref="Y348:Y387" si="70">IF(W348&lt;Z348,W348,Z348-X348)</f>
        <v>0</v>
      </c>
      <c r="Z348" s="293">
        <f>'SCB2'!H364</f>
        <v>0</v>
      </c>
    </row>
    <row r="349" spans="1:26" ht="18">
      <c r="A349" s="409">
        <f>'ตารางผ่อนวงเงินที่ 1'!A356</f>
        <v>6.5250000000000002E-2</v>
      </c>
      <c r="B349" s="406">
        <f t="shared" si="62"/>
        <v>5.3630136986301371E-3</v>
      </c>
      <c r="C349" s="197">
        <f t="shared" si="64"/>
        <v>27</v>
      </c>
      <c r="D349" s="290">
        <v>322</v>
      </c>
      <c r="E349" s="300">
        <f>'ตารางผ่อนวงเงินที่ 1'!E356</f>
        <v>0</v>
      </c>
      <c r="F349" s="292">
        <f t="shared" si="65"/>
        <v>0</v>
      </c>
      <c r="G349" s="292">
        <f t="shared" si="66"/>
        <v>0</v>
      </c>
      <c r="H349" s="293">
        <f>'ตารางผ่อนวงเงินที่ 1'!H356</f>
        <v>0</v>
      </c>
      <c r="J349" s="409">
        <f>GHB!A355</f>
        <v>5.2499999999999998E-2</v>
      </c>
      <c r="K349" s="406">
        <f t="shared" si="63"/>
        <v>4.3150684931506844E-3</v>
      </c>
      <c r="L349" s="197">
        <f t="shared" si="67"/>
        <v>27</v>
      </c>
      <c r="M349" s="290">
        <v>322</v>
      </c>
      <c r="N349" s="300">
        <f>GHB!E355</f>
        <v>0</v>
      </c>
      <c r="O349" s="292">
        <f>GHB!F355</f>
        <v>0</v>
      </c>
      <c r="P349" s="292">
        <f>GHB!G355</f>
        <v>0</v>
      </c>
      <c r="Q349" s="293">
        <f>GHB!H355</f>
        <v>0</v>
      </c>
      <c r="S349" s="409">
        <f>'SCB2'!A365</f>
        <v>6.7699999999999996E-2</v>
      </c>
      <c r="T349" s="406">
        <f t="shared" si="61"/>
        <v>5.5643835616438356E-3</v>
      </c>
      <c r="U349" s="197">
        <f t="shared" si="68"/>
        <v>28</v>
      </c>
      <c r="V349" s="290">
        <v>332</v>
      </c>
      <c r="W349" s="300">
        <f t="shared" si="69"/>
        <v>0</v>
      </c>
      <c r="X349" s="292">
        <f>'SCB2'!F365</f>
        <v>0</v>
      </c>
      <c r="Y349" s="292">
        <f t="shared" si="70"/>
        <v>0</v>
      </c>
      <c r="Z349" s="293">
        <f>'SCB2'!H365</f>
        <v>0</v>
      </c>
    </row>
    <row r="350" spans="1:26" ht="18">
      <c r="A350" s="409">
        <f>'ตารางผ่อนวงเงินที่ 1'!A357</f>
        <v>6.5250000000000002E-2</v>
      </c>
      <c r="B350" s="406">
        <f t="shared" si="62"/>
        <v>5.3630136986301371E-3</v>
      </c>
      <c r="C350" s="197">
        <f t="shared" si="64"/>
        <v>27</v>
      </c>
      <c r="D350" s="290">
        <v>323</v>
      </c>
      <c r="E350" s="300">
        <f>'ตารางผ่อนวงเงินที่ 1'!E357</f>
        <v>0</v>
      </c>
      <c r="F350" s="292">
        <f t="shared" si="65"/>
        <v>0</v>
      </c>
      <c r="G350" s="292">
        <f t="shared" si="66"/>
        <v>0</v>
      </c>
      <c r="H350" s="293">
        <f>'ตารางผ่อนวงเงินที่ 1'!H357</f>
        <v>0</v>
      </c>
      <c r="J350" s="409">
        <f>GHB!A356</f>
        <v>5.2499999999999998E-2</v>
      </c>
      <c r="K350" s="406">
        <f t="shared" si="63"/>
        <v>4.3150684931506844E-3</v>
      </c>
      <c r="L350" s="197">
        <f t="shared" si="67"/>
        <v>27</v>
      </c>
      <c r="M350" s="290">
        <v>323</v>
      </c>
      <c r="N350" s="300">
        <f>GHB!E356</f>
        <v>0</v>
      </c>
      <c r="O350" s="292">
        <f>GHB!F356</f>
        <v>0</v>
      </c>
      <c r="P350" s="292">
        <f>GHB!G356</f>
        <v>0</v>
      </c>
      <c r="Q350" s="293">
        <f>GHB!H356</f>
        <v>0</v>
      </c>
      <c r="S350" s="409">
        <f>'SCB2'!A366</f>
        <v>6.7699999999999996E-2</v>
      </c>
      <c r="T350" s="406">
        <f t="shared" si="61"/>
        <v>5.5643835616438356E-3</v>
      </c>
      <c r="U350" s="197">
        <f t="shared" si="68"/>
        <v>28</v>
      </c>
      <c r="V350" s="290">
        <v>333</v>
      </c>
      <c r="W350" s="300">
        <f t="shared" si="69"/>
        <v>0</v>
      </c>
      <c r="X350" s="292">
        <f>'SCB2'!F366</f>
        <v>0</v>
      </c>
      <c r="Y350" s="292">
        <f t="shared" si="70"/>
        <v>0</v>
      </c>
      <c r="Z350" s="293">
        <f>'SCB2'!H366</f>
        <v>0</v>
      </c>
    </row>
    <row r="351" spans="1:26" ht="18">
      <c r="A351" s="409">
        <f>'ตารางผ่อนวงเงินที่ 1'!A358</f>
        <v>6.5250000000000002E-2</v>
      </c>
      <c r="B351" s="406">
        <f t="shared" si="62"/>
        <v>5.3630136986301371E-3</v>
      </c>
      <c r="C351" s="197">
        <f t="shared" si="64"/>
        <v>27</v>
      </c>
      <c r="D351" s="290">
        <v>324</v>
      </c>
      <c r="E351" s="300">
        <f>'ตารางผ่อนวงเงินที่ 1'!E358</f>
        <v>0</v>
      </c>
      <c r="F351" s="292">
        <f t="shared" si="65"/>
        <v>0</v>
      </c>
      <c r="G351" s="292">
        <f t="shared" si="66"/>
        <v>0</v>
      </c>
      <c r="H351" s="293">
        <f>'ตารางผ่อนวงเงินที่ 1'!H358</f>
        <v>0</v>
      </c>
      <c r="J351" s="409">
        <f>GHB!A357</f>
        <v>5.2499999999999998E-2</v>
      </c>
      <c r="K351" s="406">
        <f t="shared" si="63"/>
        <v>4.3150684931506844E-3</v>
      </c>
      <c r="L351" s="197">
        <f t="shared" si="67"/>
        <v>27</v>
      </c>
      <c r="M351" s="290">
        <v>324</v>
      </c>
      <c r="N351" s="300">
        <f>GHB!E357</f>
        <v>0</v>
      </c>
      <c r="O351" s="292">
        <f>GHB!F357</f>
        <v>0</v>
      </c>
      <c r="P351" s="292">
        <f>GHB!G357</f>
        <v>0</v>
      </c>
      <c r="Q351" s="293">
        <f>GHB!H357</f>
        <v>0</v>
      </c>
      <c r="S351" s="409">
        <f>'SCB2'!A367</f>
        <v>6.7699999999999996E-2</v>
      </c>
      <c r="T351" s="406">
        <f t="shared" si="61"/>
        <v>5.5643835616438356E-3</v>
      </c>
      <c r="U351" s="197">
        <f t="shared" si="68"/>
        <v>28</v>
      </c>
      <c r="V351" s="290">
        <v>334</v>
      </c>
      <c r="W351" s="300">
        <f t="shared" si="69"/>
        <v>0</v>
      </c>
      <c r="X351" s="292">
        <f>'SCB2'!F367</f>
        <v>0</v>
      </c>
      <c r="Y351" s="292">
        <f t="shared" si="70"/>
        <v>0</v>
      </c>
      <c r="Z351" s="293">
        <f>'SCB2'!H367</f>
        <v>0</v>
      </c>
    </row>
    <row r="352" spans="1:26" ht="18">
      <c r="A352" s="409">
        <f>'ตารางผ่อนวงเงินที่ 1'!A359</f>
        <v>6.5250000000000002E-2</v>
      </c>
      <c r="B352" s="406">
        <f t="shared" si="62"/>
        <v>5.3630136986301371E-3</v>
      </c>
      <c r="C352" s="197">
        <f t="shared" si="64"/>
        <v>28</v>
      </c>
      <c r="D352" s="290">
        <v>325</v>
      </c>
      <c r="E352" s="300">
        <f>'ตารางผ่อนวงเงินที่ 1'!E359</f>
        <v>0</v>
      </c>
      <c r="F352" s="292">
        <f t="shared" si="65"/>
        <v>0</v>
      </c>
      <c r="G352" s="292">
        <f t="shared" si="66"/>
        <v>0</v>
      </c>
      <c r="H352" s="293">
        <f>'ตารางผ่อนวงเงินที่ 1'!H359</f>
        <v>0</v>
      </c>
      <c r="J352" s="409">
        <f>GHB!A358</f>
        <v>5.2499999999999998E-2</v>
      </c>
      <c r="K352" s="406">
        <f t="shared" si="63"/>
        <v>4.3150684931506844E-3</v>
      </c>
      <c r="L352" s="197">
        <f t="shared" si="67"/>
        <v>28</v>
      </c>
      <c r="M352" s="290">
        <v>325</v>
      </c>
      <c r="N352" s="300">
        <f>GHB!E358</f>
        <v>0</v>
      </c>
      <c r="O352" s="292">
        <f>GHB!F358</f>
        <v>0</v>
      </c>
      <c r="P352" s="292">
        <f>GHB!G358</f>
        <v>0</v>
      </c>
      <c r="Q352" s="293">
        <f>GHB!H358</f>
        <v>0</v>
      </c>
      <c r="S352" s="409">
        <f>'SCB2'!A368</f>
        <v>6.7699999999999996E-2</v>
      </c>
      <c r="T352" s="406">
        <f t="shared" si="61"/>
        <v>5.5643835616438356E-3</v>
      </c>
      <c r="U352" s="197">
        <f t="shared" si="68"/>
        <v>28</v>
      </c>
      <c r="V352" s="290">
        <v>335</v>
      </c>
      <c r="W352" s="300">
        <f t="shared" si="69"/>
        <v>0</v>
      </c>
      <c r="X352" s="292">
        <f>'SCB2'!F368</f>
        <v>0</v>
      </c>
      <c r="Y352" s="292">
        <f t="shared" si="70"/>
        <v>0</v>
      </c>
      <c r="Z352" s="293">
        <f>'SCB2'!H368</f>
        <v>0</v>
      </c>
    </row>
    <row r="353" spans="1:26" ht="18">
      <c r="A353" s="409">
        <f>'ตารางผ่อนวงเงินที่ 1'!A360</f>
        <v>6.5250000000000002E-2</v>
      </c>
      <c r="B353" s="406">
        <f t="shared" si="62"/>
        <v>5.3630136986301371E-3</v>
      </c>
      <c r="C353" s="197">
        <f t="shared" si="64"/>
        <v>28</v>
      </c>
      <c r="D353" s="290">
        <v>326</v>
      </c>
      <c r="E353" s="300">
        <f>'ตารางผ่อนวงเงินที่ 1'!E360</f>
        <v>0</v>
      </c>
      <c r="F353" s="292">
        <f t="shared" si="65"/>
        <v>0</v>
      </c>
      <c r="G353" s="292">
        <f t="shared" si="66"/>
        <v>0</v>
      </c>
      <c r="H353" s="293">
        <f>'ตารางผ่อนวงเงินที่ 1'!H360</f>
        <v>0</v>
      </c>
      <c r="J353" s="409">
        <f>GHB!A359</f>
        <v>5.2499999999999998E-2</v>
      </c>
      <c r="K353" s="406">
        <f t="shared" si="63"/>
        <v>4.3150684931506844E-3</v>
      </c>
      <c r="L353" s="197">
        <f t="shared" si="67"/>
        <v>28</v>
      </c>
      <c r="M353" s="290">
        <v>326</v>
      </c>
      <c r="N353" s="300">
        <f>GHB!E359</f>
        <v>0</v>
      </c>
      <c r="O353" s="292">
        <f>GHB!F359</f>
        <v>0</v>
      </c>
      <c r="P353" s="292">
        <f>GHB!G359</f>
        <v>0</v>
      </c>
      <c r="Q353" s="293">
        <f>GHB!H359</f>
        <v>0</v>
      </c>
      <c r="S353" s="409">
        <f>'SCB2'!A369</f>
        <v>6.7699999999999996E-2</v>
      </c>
      <c r="T353" s="406">
        <f t="shared" si="61"/>
        <v>5.5643835616438356E-3</v>
      </c>
      <c r="U353" s="197">
        <f t="shared" si="68"/>
        <v>28</v>
      </c>
      <c r="V353" s="290">
        <v>336</v>
      </c>
      <c r="W353" s="300">
        <f t="shared" si="69"/>
        <v>0</v>
      </c>
      <c r="X353" s="292">
        <f>'SCB2'!F369</f>
        <v>0</v>
      </c>
      <c r="Y353" s="292">
        <f t="shared" si="70"/>
        <v>0</v>
      </c>
      <c r="Z353" s="293">
        <f>'SCB2'!H369</f>
        <v>0</v>
      </c>
    </row>
    <row r="354" spans="1:26" ht="18">
      <c r="A354" s="409">
        <f>'ตารางผ่อนวงเงินที่ 1'!A361</f>
        <v>6.5250000000000002E-2</v>
      </c>
      <c r="B354" s="406">
        <f t="shared" si="62"/>
        <v>5.3630136986301371E-3</v>
      </c>
      <c r="C354" s="197">
        <f t="shared" si="64"/>
        <v>28</v>
      </c>
      <c r="D354" s="290">
        <v>327</v>
      </c>
      <c r="E354" s="300">
        <f>'ตารางผ่อนวงเงินที่ 1'!E361</f>
        <v>0</v>
      </c>
      <c r="F354" s="292">
        <f t="shared" si="65"/>
        <v>0</v>
      </c>
      <c r="G354" s="292">
        <f t="shared" si="66"/>
        <v>0</v>
      </c>
      <c r="H354" s="293">
        <f>'ตารางผ่อนวงเงินที่ 1'!H361</f>
        <v>0</v>
      </c>
      <c r="J354" s="409">
        <f>GHB!A360</f>
        <v>5.2499999999999998E-2</v>
      </c>
      <c r="K354" s="406">
        <f t="shared" si="63"/>
        <v>4.3150684931506844E-3</v>
      </c>
      <c r="L354" s="197">
        <f t="shared" si="67"/>
        <v>28</v>
      </c>
      <c r="M354" s="290">
        <v>327</v>
      </c>
      <c r="N354" s="300">
        <f>GHB!E360</f>
        <v>0</v>
      </c>
      <c r="O354" s="292">
        <f>GHB!F360</f>
        <v>0</v>
      </c>
      <c r="P354" s="292">
        <f>GHB!G360</f>
        <v>0</v>
      </c>
      <c r="Q354" s="293">
        <f>GHB!H360</f>
        <v>0</v>
      </c>
      <c r="S354" s="409">
        <f>'SCB2'!A370</f>
        <v>6.7699999999999996E-2</v>
      </c>
      <c r="T354" s="406">
        <f t="shared" si="61"/>
        <v>5.5643835616438356E-3</v>
      </c>
      <c r="U354" s="197">
        <f t="shared" si="68"/>
        <v>29</v>
      </c>
      <c r="V354" s="290">
        <v>337</v>
      </c>
      <c r="W354" s="300">
        <f t="shared" si="69"/>
        <v>0</v>
      </c>
      <c r="X354" s="292">
        <f>'SCB2'!F370</f>
        <v>0</v>
      </c>
      <c r="Y354" s="292">
        <f t="shared" si="70"/>
        <v>0</v>
      </c>
      <c r="Z354" s="293">
        <f>'SCB2'!H370</f>
        <v>0</v>
      </c>
    </row>
    <row r="355" spans="1:26" ht="18">
      <c r="A355" s="409">
        <f>'ตารางผ่อนวงเงินที่ 1'!A362</f>
        <v>6.5250000000000002E-2</v>
      </c>
      <c r="B355" s="406">
        <f t="shared" si="62"/>
        <v>5.3630136986301371E-3</v>
      </c>
      <c r="C355" s="197">
        <f t="shared" si="64"/>
        <v>28</v>
      </c>
      <c r="D355" s="290">
        <v>328</v>
      </c>
      <c r="E355" s="300">
        <f>'ตารางผ่อนวงเงินที่ 1'!E362</f>
        <v>0</v>
      </c>
      <c r="F355" s="292">
        <f t="shared" si="65"/>
        <v>0</v>
      </c>
      <c r="G355" s="292">
        <f t="shared" si="66"/>
        <v>0</v>
      </c>
      <c r="H355" s="293">
        <f>'ตารางผ่อนวงเงินที่ 1'!H362</f>
        <v>0</v>
      </c>
      <c r="J355" s="409">
        <f>GHB!A361</f>
        <v>5.2499999999999998E-2</v>
      </c>
      <c r="K355" s="406">
        <f t="shared" si="63"/>
        <v>4.3150684931506844E-3</v>
      </c>
      <c r="L355" s="197">
        <f t="shared" si="67"/>
        <v>28</v>
      </c>
      <c r="M355" s="290">
        <v>328</v>
      </c>
      <c r="N355" s="300">
        <f>GHB!E361</f>
        <v>0</v>
      </c>
      <c r="O355" s="292">
        <f>GHB!F361</f>
        <v>0</v>
      </c>
      <c r="P355" s="292">
        <f>GHB!G361</f>
        <v>0</v>
      </c>
      <c r="Q355" s="293">
        <f>GHB!H361</f>
        <v>0</v>
      </c>
      <c r="S355" s="409">
        <f>'SCB2'!A371</f>
        <v>6.7699999999999996E-2</v>
      </c>
      <c r="T355" s="406">
        <f t="shared" si="61"/>
        <v>5.5643835616438356E-3</v>
      </c>
      <c r="U355" s="197">
        <f t="shared" si="68"/>
        <v>29</v>
      </c>
      <c r="V355" s="290">
        <v>338</v>
      </c>
      <c r="W355" s="300">
        <f t="shared" si="69"/>
        <v>0</v>
      </c>
      <c r="X355" s="292">
        <f>'SCB2'!F371</f>
        <v>0</v>
      </c>
      <c r="Y355" s="292">
        <f t="shared" si="70"/>
        <v>0</v>
      </c>
      <c r="Z355" s="293">
        <f>'SCB2'!H371</f>
        <v>0</v>
      </c>
    </row>
    <row r="356" spans="1:26" ht="18">
      <c r="A356" s="409">
        <f>'ตารางผ่อนวงเงินที่ 1'!A363</f>
        <v>6.5250000000000002E-2</v>
      </c>
      <c r="B356" s="406">
        <f t="shared" si="62"/>
        <v>5.3630136986301371E-3</v>
      </c>
      <c r="C356" s="197">
        <f t="shared" si="64"/>
        <v>28</v>
      </c>
      <c r="D356" s="290">
        <v>329</v>
      </c>
      <c r="E356" s="300">
        <f>'ตารางผ่อนวงเงินที่ 1'!E363</f>
        <v>0</v>
      </c>
      <c r="F356" s="292">
        <f t="shared" si="65"/>
        <v>0</v>
      </c>
      <c r="G356" s="292">
        <f t="shared" si="66"/>
        <v>0</v>
      </c>
      <c r="H356" s="293">
        <f>'ตารางผ่อนวงเงินที่ 1'!H363</f>
        <v>0</v>
      </c>
      <c r="J356" s="409">
        <f>GHB!A362</f>
        <v>5.2499999999999998E-2</v>
      </c>
      <c r="K356" s="406">
        <f t="shared" si="63"/>
        <v>4.3150684931506844E-3</v>
      </c>
      <c r="L356" s="197">
        <f t="shared" si="67"/>
        <v>28</v>
      </c>
      <c r="M356" s="290">
        <v>329</v>
      </c>
      <c r="N356" s="300">
        <f>GHB!E362</f>
        <v>0</v>
      </c>
      <c r="O356" s="292">
        <f>GHB!F362</f>
        <v>0</v>
      </c>
      <c r="P356" s="292">
        <f>GHB!G362</f>
        <v>0</v>
      </c>
      <c r="Q356" s="293">
        <f>GHB!H362</f>
        <v>0</v>
      </c>
      <c r="S356" s="409">
        <f>'SCB2'!A372</f>
        <v>6.7699999999999996E-2</v>
      </c>
      <c r="T356" s="406">
        <f t="shared" si="61"/>
        <v>5.5643835616438356E-3</v>
      </c>
      <c r="U356" s="197">
        <f t="shared" si="68"/>
        <v>29</v>
      </c>
      <c r="V356" s="290">
        <v>339</v>
      </c>
      <c r="W356" s="300">
        <f t="shared" si="69"/>
        <v>0</v>
      </c>
      <c r="X356" s="292">
        <f>'SCB2'!F372</f>
        <v>0</v>
      </c>
      <c r="Y356" s="292">
        <f t="shared" si="70"/>
        <v>0</v>
      </c>
      <c r="Z356" s="293">
        <f>'SCB2'!H372</f>
        <v>0</v>
      </c>
    </row>
    <row r="357" spans="1:26" ht="18">
      <c r="A357" s="409">
        <f>'ตารางผ่อนวงเงินที่ 1'!A364</f>
        <v>6.5250000000000002E-2</v>
      </c>
      <c r="B357" s="406">
        <f t="shared" si="62"/>
        <v>5.3630136986301371E-3</v>
      </c>
      <c r="C357" s="197">
        <f t="shared" si="64"/>
        <v>28</v>
      </c>
      <c r="D357" s="290">
        <v>330</v>
      </c>
      <c r="E357" s="300">
        <f>'ตารางผ่อนวงเงินที่ 1'!E364</f>
        <v>0</v>
      </c>
      <c r="F357" s="292">
        <f t="shared" si="65"/>
        <v>0</v>
      </c>
      <c r="G357" s="292">
        <f t="shared" si="66"/>
        <v>0</v>
      </c>
      <c r="H357" s="293">
        <f>'ตารางผ่อนวงเงินที่ 1'!H364</f>
        <v>0</v>
      </c>
      <c r="J357" s="409">
        <f>GHB!A363</f>
        <v>5.2499999999999998E-2</v>
      </c>
      <c r="K357" s="406">
        <f t="shared" si="63"/>
        <v>4.3150684931506844E-3</v>
      </c>
      <c r="L357" s="197">
        <f t="shared" si="67"/>
        <v>28</v>
      </c>
      <c r="M357" s="290">
        <v>330</v>
      </c>
      <c r="N357" s="300">
        <f>GHB!E363</f>
        <v>0</v>
      </c>
      <c r="O357" s="292">
        <f>GHB!F363</f>
        <v>0</v>
      </c>
      <c r="P357" s="292">
        <f>GHB!G363</f>
        <v>0</v>
      </c>
      <c r="Q357" s="293">
        <f>GHB!H363</f>
        <v>0</v>
      </c>
      <c r="S357" s="409">
        <f>'SCB2'!A373</f>
        <v>6.7699999999999996E-2</v>
      </c>
      <c r="T357" s="406">
        <f t="shared" si="61"/>
        <v>5.5643835616438356E-3</v>
      </c>
      <c r="U357" s="197">
        <f t="shared" si="68"/>
        <v>29</v>
      </c>
      <c r="V357" s="290">
        <v>340</v>
      </c>
      <c r="W357" s="300">
        <f t="shared" si="69"/>
        <v>0</v>
      </c>
      <c r="X357" s="292">
        <f>'SCB2'!F373</f>
        <v>0</v>
      </c>
      <c r="Y357" s="292">
        <f t="shared" si="70"/>
        <v>0</v>
      </c>
      <c r="Z357" s="293">
        <f>'SCB2'!H373</f>
        <v>0</v>
      </c>
    </row>
    <row r="358" spans="1:26" ht="18">
      <c r="A358" s="409">
        <f>'ตารางผ่อนวงเงินที่ 1'!A365</f>
        <v>6.5250000000000002E-2</v>
      </c>
      <c r="B358" s="406">
        <f t="shared" si="62"/>
        <v>5.3630136986301371E-3</v>
      </c>
      <c r="C358" s="197">
        <f t="shared" si="64"/>
        <v>28</v>
      </c>
      <c r="D358" s="290">
        <v>331</v>
      </c>
      <c r="E358" s="300">
        <f>'ตารางผ่อนวงเงินที่ 1'!E365</f>
        <v>0</v>
      </c>
      <c r="F358" s="292">
        <f t="shared" si="65"/>
        <v>0</v>
      </c>
      <c r="G358" s="292">
        <f t="shared" si="66"/>
        <v>0</v>
      </c>
      <c r="H358" s="293">
        <f>'ตารางผ่อนวงเงินที่ 1'!H365</f>
        <v>0</v>
      </c>
      <c r="J358" s="409">
        <f>GHB!A364</f>
        <v>5.2499999999999998E-2</v>
      </c>
      <c r="K358" s="406">
        <f t="shared" si="63"/>
        <v>4.3150684931506844E-3</v>
      </c>
      <c r="L358" s="197">
        <f t="shared" si="67"/>
        <v>28</v>
      </c>
      <c r="M358" s="290">
        <v>331</v>
      </c>
      <c r="N358" s="300">
        <f>GHB!E364</f>
        <v>0</v>
      </c>
      <c r="O358" s="292">
        <f>GHB!F364</f>
        <v>0</v>
      </c>
      <c r="P358" s="292">
        <f>GHB!G364</f>
        <v>0</v>
      </c>
      <c r="Q358" s="293">
        <f>GHB!H364</f>
        <v>0</v>
      </c>
      <c r="S358" s="409">
        <f>'SCB2'!A374</f>
        <v>6.7699999999999996E-2</v>
      </c>
      <c r="T358" s="406">
        <f t="shared" si="61"/>
        <v>5.5643835616438356E-3</v>
      </c>
      <c r="U358" s="197">
        <f t="shared" si="68"/>
        <v>29</v>
      </c>
      <c r="V358" s="290">
        <v>341</v>
      </c>
      <c r="W358" s="300">
        <f t="shared" si="69"/>
        <v>0</v>
      </c>
      <c r="X358" s="292">
        <f>'SCB2'!F374</f>
        <v>0</v>
      </c>
      <c r="Y358" s="292">
        <f t="shared" si="70"/>
        <v>0</v>
      </c>
      <c r="Z358" s="293">
        <f>'SCB2'!H374</f>
        <v>0</v>
      </c>
    </row>
    <row r="359" spans="1:26" ht="18">
      <c r="A359" s="409">
        <f>'ตารางผ่อนวงเงินที่ 1'!A366</f>
        <v>6.5250000000000002E-2</v>
      </c>
      <c r="B359" s="406">
        <f t="shared" si="62"/>
        <v>5.3630136986301371E-3</v>
      </c>
      <c r="C359" s="197">
        <f t="shared" si="64"/>
        <v>28</v>
      </c>
      <c r="D359" s="290">
        <v>332</v>
      </c>
      <c r="E359" s="300">
        <f>'ตารางผ่อนวงเงินที่ 1'!E366</f>
        <v>0</v>
      </c>
      <c r="F359" s="292">
        <f t="shared" si="65"/>
        <v>0</v>
      </c>
      <c r="G359" s="292">
        <f t="shared" si="66"/>
        <v>0</v>
      </c>
      <c r="H359" s="293">
        <f>'ตารางผ่อนวงเงินที่ 1'!H366</f>
        <v>0</v>
      </c>
      <c r="J359" s="409">
        <f>GHB!A365</f>
        <v>5.2499999999999998E-2</v>
      </c>
      <c r="K359" s="406">
        <f t="shared" si="63"/>
        <v>4.3150684931506844E-3</v>
      </c>
      <c r="L359" s="197">
        <f t="shared" si="67"/>
        <v>28</v>
      </c>
      <c r="M359" s="290">
        <v>332</v>
      </c>
      <c r="N359" s="300">
        <f>GHB!E365</f>
        <v>0</v>
      </c>
      <c r="O359" s="292">
        <f>GHB!F365</f>
        <v>0</v>
      </c>
      <c r="P359" s="292">
        <f>GHB!G365</f>
        <v>0</v>
      </c>
      <c r="Q359" s="293">
        <f>GHB!H365</f>
        <v>0</v>
      </c>
      <c r="S359" s="409">
        <f>'SCB2'!A375</f>
        <v>6.7699999999999996E-2</v>
      </c>
      <c r="T359" s="406">
        <f t="shared" si="61"/>
        <v>5.5643835616438356E-3</v>
      </c>
      <c r="U359" s="197">
        <f t="shared" si="68"/>
        <v>29</v>
      </c>
      <c r="V359" s="290">
        <v>342</v>
      </c>
      <c r="W359" s="300">
        <f t="shared" si="69"/>
        <v>0</v>
      </c>
      <c r="X359" s="292">
        <f>'SCB2'!F375</f>
        <v>0</v>
      </c>
      <c r="Y359" s="292">
        <f t="shared" si="70"/>
        <v>0</v>
      </c>
      <c r="Z359" s="293">
        <f>'SCB2'!H375</f>
        <v>0</v>
      </c>
    </row>
    <row r="360" spans="1:26" ht="18">
      <c r="A360" s="409">
        <f>'ตารางผ่อนวงเงินที่ 1'!A367</f>
        <v>6.5250000000000002E-2</v>
      </c>
      <c r="B360" s="406">
        <f t="shared" si="62"/>
        <v>5.3630136986301371E-3</v>
      </c>
      <c r="C360" s="197">
        <f t="shared" si="64"/>
        <v>28</v>
      </c>
      <c r="D360" s="290">
        <v>333</v>
      </c>
      <c r="E360" s="300">
        <f>'ตารางผ่อนวงเงินที่ 1'!E367</f>
        <v>0</v>
      </c>
      <c r="F360" s="292">
        <f t="shared" si="65"/>
        <v>0</v>
      </c>
      <c r="G360" s="292">
        <f t="shared" si="66"/>
        <v>0</v>
      </c>
      <c r="H360" s="293">
        <f>'ตารางผ่อนวงเงินที่ 1'!H367</f>
        <v>0</v>
      </c>
      <c r="J360" s="409">
        <f>GHB!A366</f>
        <v>5.2499999999999998E-2</v>
      </c>
      <c r="K360" s="406">
        <f t="shared" si="63"/>
        <v>4.3150684931506844E-3</v>
      </c>
      <c r="L360" s="197">
        <f t="shared" si="67"/>
        <v>28</v>
      </c>
      <c r="M360" s="290">
        <v>333</v>
      </c>
      <c r="N360" s="300">
        <f>GHB!E366</f>
        <v>0</v>
      </c>
      <c r="O360" s="292">
        <f>GHB!F366</f>
        <v>0</v>
      </c>
      <c r="P360" s="292">
        <f>GHB!G366</f>
        <v>0</v>
      </c>
      <c r="Q360" s="293">
        <f>GHB!H366</f>
        <v>0</v>
      </c>
      <c r="S360" s="409">
        <f>'SCB2'!A376</f>
        <v>6.7699999999999996E-2</v>
      </c>
      <c r="T360" s="406">
        <f t="shared" si="61"/>
        <v>5.5643835616438356E-3</v>
      </c>
      <c r="U360" s="197">
        <f t="shared" si="68"/>
        <v>29</v>
      </c>
      <c r="V360" s="290">
        <v>343</v>
      </c>
      <c r="W360" s="300">
        <f t="shared" si="69"/>
        <v>0</v>
      </c>
      <c r="X360" s="292">
        <f>'SCB2'!F376</f>
        <v>0</v>
      </c>
      <c r="Y360" s="292">
        <f t="shared" si="70"/>
        <v>0</v>
      </c>
      <c r="Z360" s="293">
        <f>'SCB2'!H376</f>
        <v>0</v>
      </c>
    </row>
    <row r="361" spans="1:26" ht="18">
      <c r="A361" s="409">
        <f>'ตารางผ่อนวงเงินที่ 1'!A368</f>
        <v>6.5250000000000002E-2</v>
      </c>
      <c r="B361" s="406">
        <f t="shared" si="62"/>
        <v>5.3630136986301371E-3</v>
      </c>
      <c r="C361" s="197">
        <f t="shared" si="64"/>
        <v>28</v>
      </c>
      <c r="D361" s="290">
        <v>334</v>
      </c>
      <c r="E361" s="300">
        <f>'ตารางผ่อนวงเงินที่ 1'!E368</f>
        <v>0</v>
      </c>
      <c r="F361" s="292">
        <f t="shared" si="65"/>
        <v>0</v>
      </c>
      <c r="G361" s="292">
        <f t="shared" si="66"/>
        <v>0</v>
      </c>
      <c r="H361" s="293">
        <f>'ตารางผ่อนวงเงินที่ 1'!H368</f>
        <v>0</v>
      </c>
      <c r="J361" s="409">
        <f>GHB!A367</f>
        <v>5.2499999999999998E-2</v>
      </c>
      <c r="K361" s="406">
        <f t="shared" si="63"/>
        <v>4.3150684931506844E-3</v>
      </c>
      <c r="L361" s="197">
        <f t="shared" si="67"/>
        <v>28</v>
      </c>
      <c r="M361" s="290">
        <v>334</v>
      </c>
      <c r="N361" s="300">
        <f>GHB!E367</f>
        <v>0</v>
      </c>
      <c r="O361" s="292">
        <f>GHB!F367</f>
        <v>0</v>
      </c>
      <c r="P361" s="292">
        <f>GHB!G367</f>
        <v>0</v>
      </c>
      <c r="Q361" s="293">
        <f>GHB!H367</f>
        <v>0</v>
      </c>
      <c r="S361" s="409">
        <f>'SCB2'!A377</f>
        <v>6.7699999999999996E-2</v>
      </c>
      <c r="T361" s="406">
        <f t="shared" si="61"/>
        <v>5.5643835616438356E-3</v>
      </c>
      <c r="U361" s="197">
        <f t="shared" si="68"/>
        <v>29</v>
      </c>
      <c r="V361" s="290">
        <v>344</v>
      </c>
      <c r="W361" s="300">
        <f t="shared" si="69"/>
        <v>0</v>
      </c>
      <c r="X361" s="292">
        <f>'SCB2'!F377</f>
        <v>0</v>
      </c>
      <c r="Y361" s="292">
        <f t="shared" si="70"/>
        <v>0</v>
      </c>
      <c r="Z361" s="293">
        <f>'SCB2'!H377</f>
        <v>0</v>
      </c>
    </row>
    <row r="362" spans="1:26" ht="18">
      <c r="A362" s="409">
        <f>'ตารางผ่อนวงเงินที่ 1'!A369</f>
        <v>6.5250000000000002E-2</v>
      </c>
      <c r="B362" s="406">
        <f t="shared" si="62"/>
        <v>5.3630136986301371E-3</v>
      </c>
      <c r="C362" s="197">
        <f t="shared" si="64"/>
        <v>28</v>
      </c>
      <c r="D362" s="290">
        <v>335</v>
      </c>
      <c r="E362" s="300">
        <f>'ตารางผ่อนวงเงินที่ 1'!E369</f>
        <v>0</v>
      </c>
      <c r="F362" s="292">
        <f t="shared" si="65"/>
        <v>0</v>
      </c>
      <c r="G362" s="292">
        <f t="shared" si="66"/>
        <v>0</v>
      </c>
      <c r="H362" s="293">
        <f>'ตารางผ่อนวงเงินที่ 1'!H369</f>
        <v>0</v>
      </c>
      <c r="J362" s="409">
        <f>GHB!A368</f>
        <v>5.2499999999999998E-2</v>
      </c>
      <c r="K362" s="406">
        <f t="shared" si="63"/>
        <v>4.3150684931506844E-3</v>
      </c>
      <c r="L362" s="197">
        <f t="shared" si="67"/>
        <v>28</v>
      </c>
      <c r="M362" s="290">
        <v>335</v>
      </c>
      <c r="N362" s="300">
        <f>GHB!E368</f>
        <v>0</v>
      </c>
      <c r="O362" s="292">
        <f>GHB!F368</f>
        <v>0</v>
      </c>
      <c r="P362" s="292">
        <f>GHB!G368</f>
        <v>0</v>
      </c>
      <c r="Q362" s="293">
        <f>GHB!H368</f>
        <v>0</v>
      </c>
      <c r="S362" s="409">
        <f>'SCB2'!A378</f>
        <v>6.7699999999999996E-2</v>
      </c>
      <c r="T362" s="406">
        <f t="shared" si="61"/>
        <v>5.5643835616438356E-3</v>
      </c>
      <c r="U362" s="197">
        <f t="shared" si="68"/>
        <v>29</v>
      </c>
      <c r="V362" s="290">
        <v>345</v>
      </c>
      <c r="W362" s="300">
        <f t="shared" si="69"/>
        <v>0</v>
      </c>
      <c r="X362" s="292">
        <f>'SCB2'!F378</f>
        <v>0</v>
      </c>
      <c r="Y362" s="292">
        <f t="shared" si="70"/>
        <v>0</v>
      </c>
      <c r="Z362" s="293">
        <f>'SCB2'!H378</f>
        <v>0</v>
      </c>
    </row>
    <row r="363" spans="1:26" ht="18">
      <c r="A363" s="409">
        <f>'ตารางผ่อนวงเงินที่ 1'!A370</f>
        <v>6.5250000000000002E-2</v>
      </c>
      <c r="B363" s="406">
        <f t="shared" si="62"/>
        <v>5.3630136986301371E-3</v>
      </c>
      <c r="C363" s="197">
        <f t="shared" si="64"/>
        <v>28</v>
      </c>
      <c r="D363" s="290">
        <v>336</v>
      </c>
      <c r="E363" s="300">
        <f>'ตารางผ่อนวงเงินที่ 1'!E370</f>
        <v>0</v>
      </c>
      <c r="F363" s="292">
        <f t="shared" si="65"/>
        <v>0</v>
      </c>
      <c r="G363" s="292">
        <f t="shared" si="66"/>
        <v>0</v>
      </c>
      <c r="H363" s="293">
        <f>'ตารางผ่อนวงเงินที่ 1'!H370</f>
        <v>0</v>
      </c>
      <c r="J363" s="409">
        <f>GHB!A369</f>
        <v>5.2499999999999998E-2</v>
      </c>
      <c r="K363" s="406">
        <f t="shared" si="63"/>
        <v>4.3150684931506844E-3</v>
      </c>
      <c r="L363" s="197">
        <f t="shared" si="67"/>
        <v>28</v>
      </c>
      <c r="M363" s="290">
        <v>336</v>
      </c>
      <c r="N363" s="300">
        <f>GHB!E369</f>
        <v>0</v>
      </c>
      <c r="O363" s="292">
        <f>GHB!F369</f>
        <v>0</v>
      </c>
      <c r="P363" s="292">
        <f>GHB!G369</f>
        <v>0</v>
      </c>
      <c r="Q363" s="293">
        <f>GHB!H369</f>
        <v>0</v>
      </c>
      <c r="S363" s="409">
        <f>'SCB2'!A379</f>
        <v>6.7699999999999996E-2</v>
      </c>
      <c r="T363" s="406">
        <f t="shared" si="61"/>
        <v>5.5643835616438356E-3</v>
      </c>
      <c r="U363" s="197">
        <f t="shared" si="68"/>
        <v>29</v>
      </c>
      <c r="V363" s="290">
        <v>346</v>
      </c>
      <c r="W363" s="300">
        <f t="shared" si="69"/>
        <v>0</v>
      </c>
      <c r="X363" s="292">
        <f>'SCB2'!F379</f>
        <v>0</v>
      </c>
      <c r="Y363" s="292">
        <f t="shared" si="70"/>
        <v>0</v>
      </c>
      <c r="Z363" s="293">
        <f>'SCB2'!H379</f>
        <v>0</v>
      </c>
    </row>
    <row r="364" spans="1:26" ht="18">
      <c r="A364" s="409">
        <f>'ตารางผ่อนวงเงินที่ 1'!A371</f>
        <v>6.5250000000000002E-2</v>
      </c>
      <c r="B364" s="406">
        <f t="shared" si="62"/>
        <v>5.3630136986301371E-3</v>
      </c>
      <c r="C364" s="197">
        <f t="shared" si="64"/>
        <v>29</v>
      </c>
      <c r="D364" s="290">
        <v>337</v>
      </c>
      <c r="E364" s="300">
        <f>'ตารางผ่อนวงเงินที่ 1'!E371</f>
        <v>0</v>
      </c>
      <c r="F364" s="292">
        <f t="shared" si="65"/>
        <v>0</v>
      </c>
      <c r="G364" s="292">
        <f t="shared" si="66"/>
        <v>0</v>
      </c>
      <c r="H364" s="293">
        <f>'ตารางผ่อนวงเงินที่ 1'!H371</f>
        <v>0</v>
      </c>
      <c r="J364" s="409">
        <f>GHB!A370</f>
        <v>5.2499999999999998E-2</v>
      </c>
      <c r="K364" s="406">
        <f t="shared" si="63"/>
        <v>4.3150684931506844E-3</v>
      </c>
      <c r="L364" s="197">
        <f t="shared" si="67"/>
        <v>29</v>
      </c>
      <c r="M364" s="290">
        <v>337</v>
      </c>
      <c r="N364" s="300">
        <f>GHB!E370</f>
        <v>0</v>
      </c>
      <c r="O364" s="292">
        <f>GHB!F370</f>
        <v>0</v>
      </c>
      <c r="P364" s="292">
        <f>GHB!G370</f>
        <v>0</v>
      </c>
      <c r="Q364" s="293">
        <f>GHB!H370</f>
        <v>0</v>
      </c>
      <c r="S364" s="409">
        <f>'SCB2'!A380</f>
        <v>6.7699999999999996E-2</v>
      </c>
      <c r="T364" s="406">
        <f t="shared" si="61"/>
        <v>5.5643835616438356E-3</v>
      </c>
      <c r="U364" s="197">
        <f t="shared" si="68"/>
        <v>29</v>
      </c>
      <c r="V364" s="290">
        <v>347</v>
      </c>
      <c r="W364" s="300">
        <f t="shared" si="69"/>
        <v>0</v>
      </c>
      <c r="X364" s="292">
        <f>'SCB2'!F380</f>
        <v>0</v>
      </c>
      <c r="Y364" s="292">
        <f t="shared" si="70"/>
        <v>0</v>
      </c>
      <c r="Z364" s="293">
        <f>'SCB2'!H380</f>
        <v>0</v>
      </c>
    </row>
    <row r="365" spans="1:26" ht="18">
      <c r="A365" s="409">
        <f>'ตารางผ่อนวงเงินที่ 1'!A372</f>
        <v>6.5250000000000002E-2</v>
      </c>
      <c r="B365" s="406">
        <f t="shared" si="62"/>
        <v>5.3630136986301371E-3</v>
      </c>
      <c r="C365" s="197">
        <f t="shared" si="64"/>
        <v>29</v>
      </c>
      <c r="D365" s="290">
        <v>338</v>
      </c>
      <c r="E365" s="300">
        <f>'ตารางผ่อนวงเงินที่ 1'!E372</f>
        <v>0</v>
      </c>
      <c r="F365" s="292">
        <f t="shared" si="65"/>
        <v>0</v>
      </c>
      <c r="G365" s="292">
        <f t="shared" si="66"/>
        <v>0</v>
      </c>
      <c r="H365" s="293">
        <f>'ตารางผ่อนวงเงินที่ 1'!H372</f>
        <v>0</v>
      </c>
      <c r="J365" s="409">
        <f>GHB!A371</f>
        <v>5.2499999999999998E-2</v>
      </c>
      <c r="K365" s="406">
        <f t="shared" si="63"/>
        <v>4.3150684931506844E-3</v>
      </c>
      <c r="L365" s="197">
        <f t="shared" si="67"/>
        <v>29</v>
      </c>
      <c r="M365" s="290">
        <v>338</v>
      </c>
      <c r="N365" s="300">
        <f>GHB!E371</f>
        <v>0</v>
      </c>
      <c r="O365" s="292">
        <f>GHB!F371</f>
        <v>0</v>
      </c>
      <c r="P365" s="292">
        <f>GHB!G371</f>
        <v>0</v>
      </c>
      <c r="Q365" s="293">
        <f>GHB!H371</f>
        <v>0</v>
      </c>
      <c r="S365" s="409">
        <f>'SCB2'!A381</f>
        <v>6.7699999999999996E-2</v>
      </c>
      <c r="T365" s="406">
        <f t="shared" si="61"/>
        <v>5.5643835616438356E-3</v>
      </c>
      <c r="U365" s="197">
        <f t="shared" si="68"/>
        <v>29</v>
      </c>
      <c r="V365" s="290">
        <v>348</v>
      </c>
      <c r="W365" s="300">
        <f t="shared" si="69"/>
        <v>0</v>
      </c>
      <c r="X365" s="292">
        <f>'SCB2'!F381</f>
        <v>0</v>
      </c>
      <c r="Y365" s="292">
        <f t="shared" si="70"/>
        <v>0</v>
      </c>
      <c r="Z365" s="293">
        <f>'SCB2'!H381</f>
        <v>0</v>
      </c>
    </row>
    <row r="366" spans="1:26" ht="18">
      <c r="A366" s="409">
        <f>'ตารางผ่อนวงเงินที่ 1'!A373</f>
        <v>6.5250000000000002E-2</v>
      </c>
      <c r="B366" s="406">
        <f t="shared" si="62"/>
        <v>5.3630136986301371E-3</v>
      </c>
      <c r="C366" s="197">
        <f t="shared" si="64"/>
        <v>29</v>
      </c>
      <c r="D366" s="290">
        <v>339</v>
      </c>
      <c r="E366" s="300">
        <f>'ตารางผ่อนวงเงินที่ 1'!E373</f>
        <v>0</v>
      </c>
      <c r="F366" s="292">
        <f t="shared" si="65"/>
        <v>0</v>
      </c>
      <c r="G366" s="292">
        <f t="shared" si="66"/>
        <v>0</v>
      </c>
      <c r="H366" s="293">
        <f>'ตารางผ่อนวงเงินที่ 1'!H373</f>
        <v>0</v>
      </c>
      <c r="J366" s="409">
        <f>GHB!A372</f>
        <v>5.2499999999999998E-2</v>
      </c>
      <c r="K366" s="406">
        <f t="shared" si="63"/>
        <v>4.3150684931506844E-3</v>
      </c>
      <c r="L366" s="197">
        <f t="shared" si="67"/>
        <v>29</v>
      </c>
      <c r="M366" s="290">
        <v>339</v>
      </c>
      <c r="N366" s="300">
        <f>GHB!E372</f>
        <v>0</v>
      </c>
      <c r="O366" s="292">
        <f>GHB!F372</f>
        <v>0</v>
      </c>
      <c r="P366" s="292">
        <f>GHB!G372</f>
        <v>0</v>
      </c>
      <c r="Q366" s="293">
        <f>GHB!H372</f>
        <v>0</v>
      </c>
      <c r="S366" s="409">
        <f>'SCB2'!A382</f>
        <v>6.7699999999999996E-2</v>
      </c>
      <c r="T366" s="406">
        <f t="shared" si="61"/>
        <v>5.5643835616438356E-3</v>
      </c>
      <c r="U366" s="197">
        <f t="shared" si="68"/>
        <v>30</v>
      </c>
      <c r="V366" s="290">
        <v>349</v>
      </c>
      <c r="W366" s="300">
        <f t="shared" si="69"/>
        <v>0</v>
      </c>
      <c r="X366" s="292">
        <f>'SCB2'!F382</f>
        <v>0</v>
      </c>
      <c r="Y366" s="292">
        <f t="shared" si="70"/>
        <v>0</v>
      </c>
      <c r="Z366" s="293">
        <f>'SCB2'!H382</f>
        <v>0</v>
      </c>
    </row>
    <row r="367" spans="1:26" ht="18">
      <c r="A367" s="409">
        <f>'ตารางผ่อนวงเงินที่ 1'!A374</f>
        <v>6.5250000000000002E-2</v>
      </c>
      <c r="B367" s="406">
        <f t="shared" si="62"/>
        <v>5.3630136986301371E-3</v>
      </c>
      <c r="C367" s="197">
        <f t="shared" si="64"/>
        <v>29</v>
      </c>
      <c r="D367" s="290">
        <v>340</v>
      </c>
      <c r="E367" s="300">
        <f>'ตารางผ่อนวงเงินที่ 1'!E374</f>
        <v>0</v>
      </c>
      <c r="F367" s="292">
        <f t="shared" si="65"/>
        <v>0</v>
      </c>
      <c r="G367" s="292">
        <f t="shared" si="66"/>
        <v>0</v>
      </c>
      <c r="H367" s="293">
        <f>'ตารางผ่อนวงเงินที่ 1'!H374</f>
        <v>0</v>
      </c>
      <c r="J367" s="409">
        <f>GHB!A373</f>
        <v>5.2499999999999998E-2</v>
      </c>
      <c r="K367" s="406">
        <f t="shared" si="63"/>
        <v>4.3150684931506844E-3</v>
      </c>
      <c r="L367" s="197">
        <f t="shared" si="67"/>
        <v>29</v>
      </c>
      <c r="M367" s="290">
        <v>340</v>
      </c>
      <c r="N367" s="300">
        <f>GHB!E373</f>
        <v>0</v>
      </c>
      <c r="O367" s="292">
        <f>GHB!F373</f>
        <v>0</v>
      </c>
      <c r="P367" s="292">
        <f>GHB!G373</f>
        <v>0</v>
      </c>
      <c r="Q367" s="293">
        <f>GHB!H373</f>
        <v>0</v>
      </c>
      <c r="S367" s="409">
        <f>'SCB2'!A383</f>
        <v>6.7699999999999996E-2</v>
      </c>
      <c r="T367" s="406">
        <f t="shared" si="61"/>
        <v>5.5643835616438356E-3</v>
      </c>
      <c r="U367" s="197">
        <f t="shared" si="68"/>
        <v>30</v>
      </c>
      <c r="V367" s="290">
        <v>350</v>
      </c>
      <c r="W367" s="300">
        <f t="shared" si="69"/>
        <v>0</v>
      </c>
      <c r="X367" s="292">
        <f>'SCB2'!F383</f>
        <v>0</v>
      </c>
      <c r="Y367" s="292">
        <f t="shared" si="70"/>
        <v>0</v>
      </c>
      <c r="Z367" s="293">
        <f>'SCB2'!H383</f>
        <v>0</v>
      </c>
    </row>
    <row r="368" spans="1:26" ht="18">
      <c r="A368" s="409">
        <f>'ตารางผ่อนวงเงินที่ 1'!A375</f>
        <v>6.5250000000000002E-2</v>
      </c>
      <c r="B368" s="406">
        <f t="shared" si="62"/>
        <v>5.3630136986301371E-3</v>
      </c>
      <c r="C368" s="197">
        <f t="shared" si="64"/>
        <v>29</v>
      </c>
      <c r="D368" s="290">
        <v>341</v>
      </c>
      <c r="E368" s="300">
        <f>'ตารางผ่อนวงเงินที่ 1'!E375</f>
        <v>0</v>
      </c>
      <c r="F368" s="292">
        <f t="shared" si="65"/>
        <v>0</v>
      </c>
      <c r="G368" s="292">
        <f t="shared" si="66"/>
        <v>0</v>
      </c>
      <c r="H368" s="293">
        <f>'ตารางผ่อนวงเงินที่ 1'!H375</f>
        <v>0</v>
      </c>
      <c r="J368" s="409">
        <f>GHB!A374</f>
        <v>5.2499999999999998E-2</v>
      </c>
      <c r="K368" s="406">
        <f t="shared" si="63"/>
        <v>4.3150684931506844E-3</v>
      </c>
      <c r="L368" s="197">
        <f t="shared" si="67"/>
        <v>29</v>
      </c>
      <c r="M368" s="290">
        <v>341</v>
      </c>
      <c r="N368" s="300">
        <f>GHB!E374</f>
        <v>0</v>
      </c>
      <c r="O368" s="292">
        <f>GHB!F374</f>
        <v>0</v>
      </c>
      <c r="P368" s="292">
        <f>GHB!G374</f>
        <v>0</v>
      </c>
      <c r="Q368" s="293">
        <f>GHB!H374</f>
        <v>0</v>
      </c>
      <c r="S368" s="409">
        <f>'SCB2'!A384</f>
        <v>6.7699999999999996E-2</v>
      </c>
      <c r="T368" s="406">
        <f t="shared" si="61"/>
        <v>5.5643835616438356E-3</v>
      </c>
      <c r="U368" s="197">
        <f t="shared" si="68"/>
        <v>30</v>
      </c>
      <c r="V368" s="290">
        <v>351</v>
      </c>
      <c r="W368" s="300">
        <f t="shared" si="69"/>
        <v>0</v>
      </c>
      <c r="X368" s="292">
        <f>'SCB2'!F384</f>
        <v>0</v>
      </c>
      <c r="Y368" s="292">
        <f t="shared" si="70"/>
        <v>0</v>
      </c>
      <c r="Z368" s="293">
        <f>'SCB2'!H384</f>
        <v>0</v>
      </c>
    </row>
    <row r="369" spans="1:26" ht="18">
      <c r="A369" s="409">
        <f>'ตารางผ่อนวงเงินที่ 1'!A376</f>
        <v>6.5250000000000002E-2</v>
      </c>
      <c r="B369" s="406">
        <f t="shared" si="62"/>
        <v>5.3630136986301371E-3</v>
      </c>
      <c r="C369" s="197">
        <f t="shared" si="64"/>
        <v>29</v>
      </c>
      <c r="D369" s="290">
        <v>342</v>
      </c>
      <c r="E369" s="300">
        <f>'ตารางผ่อนวงเงินที่ 1'!E376</f>
        <v>0</v>
      </c>
      <c r="F369" s="292">
        <f t="shared" si="65"/>
        <v>0</v>
      </c>
      <c r="G369" s="292">
        <f t="shared" si="66"/>
        <v>0</v>
      </c>
      <c r="H369" s="293">
        <f>'ตารางผ่อนวงเงินที่ 1'!H376</f>
        <v>0</v>
      </c>
      <c r="J369" s="409">
        <f>GHB!A375</f>
        <v>5.2499999999999998E-2</v>
      </c>
      <c r="K369" s="406">
        <f t="shared" si="63"/>
        <v>4.3150684931506844E-3</v>
      </c>
      <c r="L369" s="197">
        <f t="shared" si="67"/>
        <v>29</v>
      </c>
      <c r="M369" s="290">
        <v>342</v>
      </c>
      <c r="N369" s="300">
        <f>GHB!E375</f>
        <v>0</v>
      </c>
      <c r="O369" s="292">
        <f>GHB!F375</f>
        <v>0</v>
      </c>
      <c r="P369" s="292">
        <f>GHB!G375</f>
        <v>0</v>
      </c>
      <c r="Q369" s="293">
        <f>GHB!H375</f>
        <v>0</v>
      </c>
      <c r="S369" s="409">
        <f>'SCB2'!A385</f>
        <v>6.7699999999999996E-2</v>
      </c>
      <c r="T369" s="406">
        <f t="shared" si="61"/>
        <v>5.5643835616438356E-3</v>
      </c>
      <c r="U369" s="197">
        <f t="shared" si="68"/>
        <v>30</v>
      </c>
      <c r="V369" s="290">
        <v>352</v>
      </c>
      <c r="W369" s="300">
        <f t="shared" si="69"/>
        <v>0</v>
      </c>
      <c r="X369" s="292">
        <f>'SCB2'!F385</f>
        <v>0</v>
      </c>
      <c r="Y369" s="292">
        <f t="shared" si="70"/>
        <v>0</v>
      </c>
      <c r="Z369" s="293">
        <f>'SCB2'!H385</f>
        <v>0</v>
      </c>
    </row>
    <row r="370" spans="1:26" ht="18">
      <c r="A370" s="409">
        <f>'ตารางผ่อนวงเงินที่ 1'!A377</f>
        <v>6.5250000000000002E-2</v>
      </c>
      <c r="B370" s="406">
        <f t="shared" si="62"/>
        <v>5.3630136986301371E-3</v>
      </c>
      <c r="C370" s="197">
        <f t="shared" si="64"/>
        <v>29</v>
      </c>
      <c r="D370" s="290">
        <v>343</v>
      </c>
      <c r="E370" s="300">
        <f>'ตารางผ่อนวงเงินที่ 1'!E377</f>
        <v>0</v>
      </c>
      <c r="F370" s="292">
        <f t="shared" si="65"/>
        <v>0</v>
      </c>
      <c r="G370" s="292">
        <f t="shared" si="66"/>
        <v>0</v>
      </c>
      <c r="H370" s="293">
        <f>'ตารางผ่อนวงเงินที่ 1'!H377</f>
        <v>0</v>
      </c>
      <c r="J370" s="409">
        <f>GHB!A376</f>
        <v>5.2499999999999998E-2</v>
      </c>
      <c r="K370" s="406">
        <f t="shared" si="63"/>
        <v>4.3150684931506844E-3</v>
      </c>
      <c r="L370" s="197">
        <f t="shared" si="67"/>
        <v>29</v>
      </c>
      <c r="M370" s="290">
        <v>343</v>
      </c>
      <c r="N370" s="300">
        <f>GHB!E376</f>
        <v>0</v>
      </c>
      <c r="O370" s="292">
        <f>GHB!F376</f>
        <v>0</v>
      </c>
      <c r="P370" s="292">
        <f>GHB!G376</f>
        <v>0</v>
      </c>
      <c r="Q370" s="293">
        <f>GHB!H376</f>
        <v>0</v>
      </c>
      <c r="S370" s="409">
        <f>'SCB2'!A386</f>
        <v>6.7699999999999996E-2</v>
      </c>
      <c r="T370" s="406">
        <f t="shared" si="61"/>
        <v>5.5643835616438356E-3</v>
      </c>
      <c r="U370" s="197">
        <f t="shared" si="68"/>
        <v>30</v>
      </c>
      <c r="V370" s="290">
        <v>353</v>
      </c>
      <c r="W370" s="300">
        <f t="shared" si="69"/>
        <v>0</v>
      </c>
      <c r="X370" s="292">
        <f>'SCB2'!F386</f>
        <v>0</v>
      </c>
      <c r="Y370" s="292">
        <f t="shared" si="70"/>
        <v>0</v>
      </c>
      <c r="Z370" s="293">
        <f>'SCB2'!H386</f>
        <v>0</v>
      </c>
    </row>
    <row r="371" spans="1:26" ht="18">
      <c r="A371" s="409">
        <f>'ตารางผ่อนวงเงินที่ 1'!A378</f>
        <v>6.5250000000000002E-2</v>
      </c>
      <c r="B371" s="406">
        <f t="shared" si="62"/>
        <v>5.3630136986301371E-3</v>
      </c>
      <c r="C371" s="197">
        <f t="shared" si="64"/>
        <v>29</v>
      </c>
      <c r="D371" s="290">
        <v>344</v>
      </c>
      <c r="E371" s="300">
        <f>'ตารางผ่อนวงเงินที่ 1'!E378</f>
        <v>0</v>
      </c>
      <c r="F371" s="292">
        <f t="shared" si="65"/>
        <v>0</v>
      </c>
      <c r="G371" s="292">
        <f t="shared" si="66"/>
        <v>0</v>
      </c>
      <c r="H371" s="293">
        <f>'ตารางผ่อนวงเงินที่ 1'!H378</f>
        <v>0</v>
      </c>
      <c r="J371" s="409">
        <f>GHB!A377</f>
        <v>5.2499999999999998E-2</v>
      </c>
      <c r="K371" s="406">
        <f t="shared" si="63"/>
        <v>4.3150684931506844E-3</v>
      </c>
      <c r="L371" s="197">
        <f t="shared" si="67"/>
        <v>29</v>
      </c>
      <c r="M371" s="290">
        <v>344</v>
      </c>
      <c r="N371" s="300">
        <f>GHB!E377</f>
        <v>0</v>
      </c>
      <c r="O371" s="292">
        <f>GHB!F377</f>
        <v>0</v>
      </c>
      <c r="P371" s="292">
        <f>GHB!G377</f>
        <v>0</v>
      </c>
      <c r="Q371" s="293">
        <f>GHB!H377</f>
        <v>0</v>
      </c>
      <c r="S371" s="409">
        <f>'SCB2'!A387</f>
        <v>6.7699999999999996E-2</v>
      </c>
      <c r="T371" s="406">
        <f t="shared" si="61"/>
        <v>5.5643835616438356E-3</v>
      </c>
      <c r="U371" s="197">
        <f t="shared" si="68"/>
        <v>30</v>
      </c>
      <c r="V371" s="290">
        <v>354</v>
      </c>
      <c r="W371" s="300">
        <f t="shared" si="69"/>
        <v>0</v>
      </c>
      <c r="X371" s="292">
        <f>'SCB2'!F387</f>
        <v>0</v>
      </c>
      <c r="Y371" s="292">
        <f t="shared" si="70"/>
        <v>0</v>
      </c>
      <c r="Z371" s="293">
        <f>'SCB2'!H387</f>
        <v>0</v>
      </c>
    </row>
    <row r="372" spans="1:26" ht="18">
      <c r="A372" s="409">
        <f>'ตารางผ่อนวงเงินที่ 1'!A379</f>
        <v>6.5250000000000002E-2</v>
      </c>
      <c r="B372" s="406">
        <f t="shared" si="62"/>
        <v>5.3630136986301371E-3</v>
      </c>
      <c r="C372" s="197">
        <f t="shared" si="64"/>
        <v>29</v>
      </c>
      <c r="D372" s="290">
        <v>345</v>
      </c>
      <c r="E372" s="300">
        <f>'ตารางผ่อนวงเงินที่ 1'!E379</f>
        <v>0</v>
      </c>
      <c r="F372" s="292">
        <f t="shared" si="65"/>
        <v>0</v>
      </c>
      <c r="G372" s="292">
        <f t="shared" si="66"/>
        <v>0</v>
      </c>
      <c r="H372" s="293">
        <f>'ตารางผ่อนวงเงินที่ 1'!H379</f>
        <v>0</v>
      </c>
      <c r="J372" s="409">
        <f>GHB!A378</f>
        <v>5.2499999999999998E-2</v>
      </c>
      <c r="K372" s="406">
        <f t="shared" si="63"/>
        <v>4.3150684931506844E-3</v>
      </c>
      <c r="L372" s="197">
        <f t="shared" si="67"/>
        <v>29</v>
      </c>
      <c r="M372" s="290">
        <v>345</v>
      </c>
      <c r="N372" s="300">
        <f>GHB!E378</f>
        <v>0</v>
      </c>
      <c r="O372" s="292">
        <f>GHB!F378</f>
        <v>0</v>
      </c>
      <c r="P372" s="292">
        <f>GHB!G378</f>
        <v>0</v>
      </c>
      <c r="Q372" s="293">
        <f>GHB!H378</f>
        <v>0</v>
      </c>
      <c r="S372" s="409">
        <f>'SCB2'!A388</f>
        <v>6.7699999999999996E-2</v>
      </c>
      <c r="T372" s="406">
        <f t="shared" si="61"/>
        <v>5.5643835616438356E-3</v>
      </c>
      <c r="U372" s="197">
        <f t="shared" si="68"/>
        <v>30</v>
      </c>
      <c r="V372" s="290">
        <v>355</v>
      </c>
      <c r="W372" s="300">
        <f t="shared" si="69"/>
        <v>0</v>
      </c>
      <c r="X372" s="292">
        <f>'SCB2'!F388</f>
        <v>0</v>
      </c>
      <c r="Y372" s="292">
        <f t="shared" si="70"/>
        <v>0</v>
      </c>
      <c r="Z372" s="293">
        <f>'SCB2'!H388</f>
        <v>0</v>
      </c>
    </row>
    <row r="373" spans="1:26" ht="18">
      <c r="A373" s="409">
        <f>'ตารางผ่อนวงเงินที่ 1'!A380</f>
        <v>6.5250000000000002E-2</v>
      </c>
      <c r="B373" s="406">
        <f t="shared" si="62"/>
        <v>5.3630136986301371E-3</v>
      </c>
      <c r="C373" s="197">
        <f t="shared" si="64"/>
        <v>29</v>
      </c>
      <c r="D373" s="290">
        <v>346</v>
      </c>
      <c r="E373" s="300">
        <f>'ตารางผ่อนวงเงินที่ 1'!E380</f>
        <v>0</v>
      </c>
      <c r="F373" s="292">
        <f t="shared" si="65"/>
        <v>0</v>
      </c>
      <c r="G373" s="292">
        <f t="shared" si="66"/>
        <v>0</v>
      </c>
      <c r="H373" s="293">
        <f>'ตารางผ่อนวงเงินที่ 1'!H380</f>
        <v>0</v>
      </c>
      <c r="J373" s="409">
        <f>GHB!A379</f>
        <v>5.2499999999999998E-2</v>
      </c>
      <c r="K373" s="406">
        <f t="shared" si="63"/>
        <v>4.3150684931506844E-3</v>
      </c>
      <c r="L373" s="197">
        <f t="shared" si="67"/>
        <v>29</v>
      </c>
      <c r="M373" s="290">
        <v>346</v>
      </c>
      <c r="N373" s="300">
        <f>GHB!E379</f>
        <v>0</v>
      </c>
      <c r="O373" s="292">
        <f>GHB!F379</f>
        <v>0</v>
      </c>
      <c r="P373" s="292">
        <f>GHB!G379</f>
        <v>0</v>
      </c>
      <c r="Q373" s="293">
        <f>GHB!H379</f>
        <v>0</v>
      </c>
      <c r="S373" s="409">
        <f>'SCB2'!A389</f>
        <v>6.7699999999999996E-2</v>
      </c>
      <c r="T373" s="406">
        <f t="shared" si="61"/>
        <v>5.5643835616438356E-3</v>
      </c>
      <c r="U373" s="197">
        <f t="shared" si="68"/>
        <v>30</v>
      </c>
      <c r="V373" s="290">
        <v>356</v>
      </c>
      <c r="W373" s="300">
        <f t="shared" si="69"/>
        <v>0</v>
      </c>
      <c r="X373" s="292">
        <f>'SCB2'!F389</f>
        <v>0</v>
      </c>
      <c r="Y373" s="292">
        <f t="shared" si="70"/>
        <v>0</v>
      </c>
      <c r="Z373" s="293">
        <f>'SCB2'!H389</f>
        <v>0</v>
      </c>
    </row>
    <row r="374" spans="1:26" ht="18">
      <c r="A374" s="409">
        <f>'ตารางผ่อนวงเงินที่ 1'!A381</f>
        <v>6.5250000000000002E-2</v>
      </c>
      <c r="B374" s="406">
        <f t="shared" si="62"/>
        <v>5.3630136986301371E-3</v>
      </c>
      <c r="C374" s="197">
        <f t="shared" si="64"/>
        <v>29</v>
      </c>
      <c r="D374" s="290">
        <v>347</v>
      </c>
      <c r="E374" s="300">
        <f>'ตารางผ่อนวงเงินที่ 1'!E381</f>
        <v>0</v>
      </c>
      <c r="F374" s="292">
        <f t="shared" si="65"/>
        <v>0</v>
      </c>
      <c r="G374" s="292">
        <f t="shared" si="66"/>
        <v>0</v>
      </c>
      <c r="H374" s="293">
        <f>'ตารางผ่อนวงเงินที่ 1'!H381</f>
        <v>0</v>
      </c>
      <c r="J374" s="409">
        <f>GHB!A380</f>
        <v>5.2499999999999998E-2</v>
      </c>
      <c r="K374" s="406">
        <f t="shared" si="63"/>
        <v>4.3150684931506844E-3</v>
      </c>
      <c r="L374" s="197">
        <f t="shared" si="67"/>
        <v>29</v>
      </c>
      <c r="M374" s="290">
        <v>347</v>
      </c>
      <c r="N374" s="300">
        <f>GHB!E380</f>
        <v>0</v>
      </c>
      <c r="O374" s="292">
        <f>GHB!F380</f>
        <v>0</v>
      </c>
      <c r="P374" s="292">
        <f>GHB!G380</f>
        <v>0</v>
      </c>
      <c r="Q374" s="293">
        <f>GHB!H380</f>
        <v>0</v>
      </c>
      <c r="S374" s="409">
        <f>'SCB2'!A390</f>
        <v>6.7699999999999996E-2</v>
      </c>
      <c r="T374" s="406">
        <f t="shared" si="61"/>
        <v>5.5643835616438356E-3</v>
      </c>
      <c r="U374" s="197">
        <f t="shared" si="68"/>
        <v>30</v>
      </c>
      <c r="V374" s="290">
        <v>357</v>
      </c>
      <c r="W374" s="300">
        <f t="shared" si="69"/>
        <v>0</v>
      </c>
      <c r="X374" s="292">
        <f>'SCB2'!F390</f>
        <v>0</v>
      </c>
      <c r="Y374" s="292">
        <f t="shared" si="70"/>
        <v>0</v>
      </c>
      <c r="Z374" s="293">
        <f>'SCB2'!H390</f>
        <v>0</v>
      </c>
    </row>
    <row r="375" spans="1:26" ht="18">
      <c r="A375" s="409">
        <f>'ตารางผ่อนวงเงินที่ 1'!A382</f>
        <v>6.5250000000000002E-2</v>
      </c>
      <c r="B375" s="406">
        <f t="shared" si="62"/>
        <v>5.3630136986301371E-3</v>
      </c>
      <c r="C375" s="197">
        <f t="shared" si="64"/>
        <v>29</v>
      </c>
      <c r="D375" s="290">
        <v>348</v>
      </c>
      <c r="E375" s="300">
        <f>'ตารางผ่อนวงเงินที่ 1'!E382</f>
        <v>0</v>
      </c>
      <c r="F375" s="292">
        <f t="shared" si="65"/>
        <v>0</v>
      </c>
      <c r="G375" s="292">
        <f t="shared" si="66"/>
        <v>0</v>
      </c>
      <c r="H375" s="293">
        <f>'ตารางผ่อนวงเงินที่ 1'!H382</f>
        <v>0</v>
      </c>
      <c r="J375" s="409">
        <f>GHB!A381</f>
        <v>5.2499999999999998E-2</v>
      </c>
      <c r="K375" s="406">
        <f t="shared" si="63"/>
        <v>4.3150684931506844E-3</v>
      </c>
      <c r="L375" s="197">
        <f t="shared" si="67"/>
        <v>29</v>
      </c>
      <c r="M375" s="290">
        <v>348</v>
      </c>
      <c r="N375" s="300">
        <f>GHB!E381</f>
        <v>0</v>
      </c>
      <c r="O375" s="292">
        <f>GHB!F381</f>
        <v>0</v>
      </c>
      <c r="P375" s="292">
        <f>GHB!G381</f>
        <v>0</v>
      </c>
      <c r="Q375" s="293">
        <f>GHB!H381</f>
        <v>0</v>
      </c>
      <c r="S375" s="409">
        <f>'SCB2'!A391</f>
        <v>6.7699999999999996E-2</v>
      </c>
      <c r="T375" s="406">
        <f t="shared" si="61"/>
        <v>5.5643835616438356E-3</v>
      </c>
      <c r="U375" s="197">
        <f t="shared" si="68"/>
        <v>30</v>
      </c>
      <c r="V375" s="290">
        <v>358</v>
      </c>
      <c r="W375" s="300">
        <f t="shared" si="69"/>
        <v>0</v>
      </c>
      <c r="X375" s="292">
        <f>'SCB2'!F391</f>
        <v>0</v>
      </c>
      <c r="Y375" s="292">
        <f t="shared" si="70"/>
        <v>0</v>
      </c>
      <c r="Z375" s="293">
        <f>'SCB2'!H391</f>
        <v>0</v>
      </c>
    </row>
    <row r="376" spans="1:26" ht="18">
      <c r="A376" s="409">
        <f>'ตารางผ่อนวงเงินที่ 1'!A383</f>
        <v>6.5250000000000002E-2</v>
      </c>
      <c r="B376" s="406">
        <f t="shared" si="62"/>
        <v>5.3630136986301371E-3</v>
      </c>
      <c r="C376" s="197">
        <f t="shared" si="64"/>
        <v>30</v>
      </c>
      <c r="D376" s="290">
        <v>349</v>
      </c>
      <c r="E376" s="300">
        <f>'ตารางผ่อนวงเงินที่ 1'!E383</f>
        <v>0</v>
      </c>
      <c r="F376" s="292">
        <f t="shared" si="65"/>
        <v>0</v>
      </c>
      <c r="G376" s="292">
        <f t="shared" si="66"/>
        <v>0</v>
      </c>
      <c r="H376" s="293">
        <f>'ตารางผ่อนวงเงินที่ 1'!H383</f>
        <v>0</v>
      </c>
      <c r="J376" s="409">
        <f>GHB!A382</f>
        <v>5.2499999999999998E-2</v>
      </c>
      <c r="K376" s="406">
        <f t="shared" si="63"/>
        <v>4.3150684931506844E-3</v>
      </c>
      <c r="L376" s="197">
        <f t="shared" si="67"/>
        <v>30</v>
      </c>
      <c r="M376" s="290">
        <v>349</v>
      </c>
      <c r="N376" s="300">
        <f>GHB!E382</f>
        <v>0</v>
      </c>
      <c r="O376" s="292">
        <f>GHB!F382</f>
        <v>0</v>
      </c>
      <c r="P376" s="292">
        <f>GHB!G382</f>
        <v>0</v>
      </c>
      <c r="Q376" s="293">
        <f>GHB!H382</f>
        <v>0</v>
      </c>
      <c r="S376" s="409">
        <f>'SCB2'!A392</f>
        <v>6.7699999999999996E-2</v>
      </c>
      <c r="T376" s="406">
        <f t="shared" si="61"/>
        <v>5.5643835616438356E-3</v>
      </c>
      <c r="U376" s="197">
        <f t="shared" si="68"/>
        <v>30</v>
      </c>
      <c r="V376" s="290">
        <v>359</v>
      </c>
      <c r="W376" s="300">
        <f t="shared" si="69"/>
        <v>0</v>
      </c>
      <c r="X376" s="292">
        <f>'SCB2'!F392</f>
        <v>0</v>
      </c>
      <c r="Y376" s="292">
        <f t="shared" si="70"/>
        <v>0</v>
      </c>
      <c r="Z376" s="293">
        <f>'SCB2'!H392</f>
        <v>0</v>
      </c>
    </row>
    <row r="377" spans="1:26" ht="18.75" thickBot="1">
      <c r="A377" s="409">
        <f>'ตารางผ่อนวงเงินที่ 1'!A384</f>
        <v>6.5250000000000002E-2</v>
      </c>
      <c r="B377" s="406">
        <f t="shared" si="62"/>
        <v>5.3630136986301371E-3</v>
      </c>
      <c r="C377" s="197">
        <f t="shared" si="64"/>
        <v>30</v>
      </c>
      <c r="D377" s="290">
        <v>350</v>
      </c>
      <c r="E377" s="300">
        <f>'ตารางผ่อนวงเงินที่ 1'!E384</f>
        <v>0</v>
      </c>
      <c r="F377" s="292">
        <f t="shared" si="65"/>
        <v>0</v>
      </c>
      <c r="G377" s="292">
        <f t="shared" si="66"/>
        <v>0</v>
      </c>
      <c r="H377" s="293">
        <f>'ตารางผ่อนวงเงินที่ 1'!H384</f>
        <v>0</v>
      </c>
      <c r="J377" s="409">
        <f>GHB!A383</f>
        <v>5.2499999999999998E-2</v>
      </c>
      <c r="K377" s="406">
        <f t="shared" si="63"/>
        <v>4.3150684931506844E-3</v>
      </c>
      <c r="L377" s="197">
        <f t="shared" si="67"/>
        <v>30</v>
      </c>
      <c r="M377" s="290">
        <v>350</v>
      </c>
      <c r="N377" s="300">
        <f>GHB!E383</f>
        <v>0</v>
      </c>
      <c r="O377" s="292">
        <f>GHB!F383</f>
        <v>0</v>
      </c>
      <c r="P377" s="292">
        <f>GHB!G383</f>
        <v>0</v>
      </c>
      <c r="Q377" s="293">
        <f>GHB!H383</f>
        <v>0</v>
      </c>
      <c r="S377" s="410">
        <f>'SCB2'!A393</f>
        <v>6.7699999999999996E-2</v>
      </c>
      <c r="T377" s="407">
        <f>S377/365*30</f>
        <v>5.5643835616438356E-3</v>
      </c>
      <c r="U377" s="223">
        <f t="shared" si="68"/>
        <v>30</v>
      </c>
      <c r="V377" s="304">
        <v>360</v>
      </c>
      <c r="W377" s="305">
        <f t="shared" si="69"/>
        <v>0</v>
      </c>
      <c r="X377" s="306">
        <f>'SCB2'!F393</f>
        <v>0</v>
      </c>
      <c r="Y377" s="306">
        <f t="shared" si="70"/>
        <v>0</v>
      </c>
      <c r="Z377" s="307">
        <f>'SCB2'!H393</f>
        <v>0</v>
      </c>
    </row>
    <row r="378" spans="1:26" ht="18">
      <c r="A378" s="409">
        <f>'ตารางผ่อนวงเงินที่ 1'!A385</f>
        <v>6.5250000000000002E-2</v>
      </c>
      <c r="B378" s="406">
        <f t="shared" si="62"/>
        <v>5.3630136986301371E-3</v>
      </c>
      <c r="C378" s="197">
        <f t="shared" si="64"/>
        <v>30</v>
      </c>
      <c r="D378" s="290">
        <v>351</v>
      </c>
      <c r="E378" s="300">
        <f>'ตารางผ่อนวงเงินที่ 1'!E385</f>
        <v>0</v>
      </c>
      <c r="F378" s="292">
        <f t="shared" si="65"/>
        <v>0</v>
      </c>
      <c r="G378" s="292">
        <f t="shared" si="66"/>
        <v>0</v>
      </c>
      <c r="H378" s="293">
        <f>'ตารางผ่อนวงเงินที่ 1'!H385</f>
        <v>0</v>
      </c>
      <c r="J378" s="409">
        <f>GHB!A384</f>
        <v>5.2499999999999998E-2</v>
      </c>
      <c r="K378" s="406">
        <f t="shared" si="63"/>
        <v>4.3150684931506844E-3</v>
      </c>
      <c r="L378" s="197">
        <f t="shared" si="67"/>
        <v>30</v>
      </c>
      <c r="M378" s="290">
        <v>351</v>
      </c>
      <c r="N378" s="300">
        <f>GHB!E384</f>
        <v>0</v>
      </c>
      <c r="O378" s="292">
        <f>GHB!F384</f>
        <v>0</v>
      </c>
      <c r="P378" s="292">
        <f>GHB!G384</f>
        <v>0</v>
      </c>
      <c r="Q378" s="293">
        <f>GHB!H384</f>
        <v>0</v>
      </c>
      <c r="S378" s="411">
        <f>'SCB2'!A394</f>
        <v>6.7699999999999996E-2</v>
      </c>
      <c r="T378" s="408">
        <f>S378/365*30</f>
        <v>5.5643835616438356E-3</v>
      </c>
      <c r="U378" s="252">
        <f t="shared" si="68"/>
        <v>31</v>
      </c>
      <c r="V378" s="313">
        <v>361</v>
      </c>
      <c r="W378" s="314">
        <f t="shared" si="69"/>
        <v>0</v>
      </c>
      <c r="X378" s="315">
        <f>'SCB2'!F394</f>
        <v>0</v>
      </c>
      <c r="Y378" s="315">
        <f t="shared" si="70"/>
        <v>0</v>
      </c>
      <c r="Z378" s="316">
        <f>'SCB2'!H394</f>
        <v>0</v>
      </c>
    </row>
    <row r="379" spans="1:26" ht="18">
      <c r="A379" s="409">
        <f>'ตารางผ่อนวงเงินที่ 1'!A386</f>
        <v>6.5250000000000002E-2</v>
      </c>
      <c r="B379" s="406">
        <f t="shared" si="62"/>
        <v>5.3630136986301371E-3</v>
      </c>
      <c r="C379" s="197">
        <f t="shared" si="64"/>
        <v>30</v>
      </c>
      <c r="D379" s="290">
        <v>352</v>
      </c>
      <c r="E379" s="300">
        <f>'ตารางผ่อนวงเงินที่ 1'!E386</f>
        <v>0</v>
      </c>
      <c r="F379" s="292">
        <f t="shared" si="65"/>
        <v>0</v>
      </c>
      <c r="G379" s="292">
        <f t="shared" si="66"/>
        <v>0</v>
      </c>
      <c r="H379" s="293">
        <f>'ตารางผ่อนวงเงินที่ 1'!H386</f>
        <v>0</v>
      </c>
      <c r="J379" s="409">
        <f>GHB!A385</f>
        <v>5.2499999999999998E-2</v>
      </c>
      <c r="K379" s="406">
        <f t="shared" si="63"/>
        <v>4.3150684931506844E-3</v>
      </c>
      <c r="L379" s="197">
        <f t="shared" si="67"/>
        <v>30</v>
      </c>
      <c r="M379" s="290">
        <v>352</v>
      </c>
      <c r="N379" s="300">
        <f>GHB!E385</f>
        <v>0</v>
      </c>
      <c r="O379" s="292">
        <f>GHB!F385</f>
        <v>0</v>
      </c>
      <c r="P379" s="292">
        <f>GHB!G385</f>
        <v>0</v>
      </c>
      <c r="Q379" s="293">
        <f>GHB!H385</f>
        <v>0</v>
      </c>
      <c r="S379" s="409">
        <f>'SCB2'!A395</f>
        <v>6.7699999999999996E-2</v>
      </c>
      <c r="T379" s="406">
        <f>S379/365*30</f>
        <v>5.5643835616438356E-3</v>
      </c>
      <c r="U379" s="197">
        <f t="shared" si="68"/>
        <v>31</v>
      </c>
      <c r="V379" s="290">
        <v>362</v>
      </c>
      <c r="W379" s="300">
        <f t="shared" si="69"/>
        <v>0</v>
      </c>
      <c r="X379" s="292">
        <f>'SCB2'!F395</f>
        <v>0</v>
      </c>
      <c r="Y379" s="292">
        <f t="shared" si="70"/>
        <v>0</v>
      </c>
      <c r="Z379" s="293">
        <f>'SCB2'!H395</f>
        <v>0</v>
      </c>
    </row>
    <row r="380" spans="1:26" ht="18">
      <c r="A380" s="409">
        <f>'ตารางผ่อนวงเงินที่ 1'!A387</f>
        <v>6.5250000000000002E-2</v>
      </c>
      <c r="B380" s="406">
        <f t="shared" si="62"/>
        <v>5.3630136986301371E-3</v>
      </c>
      <c r="C380" s="197">
        <f t="shared" si="64"/>
        <v>30</v>
      </c>
      <c r="D380" s="290">
        <v>353</v>
      </c>
      <c r="E380" s="300">
        <f>'ตารางผ่อนวงเงินที่ 1'!E387</f>
        <v>0</v>
      </c>
      <c r="F380" s="292">
        <f t="shared" si="65"/>
        <v>0</v>
      </c>
      <c r="G380" s="292">
        <f t="shared" si="66"/>
        <v>0</v>
      </c>
      <c r="H380" s="293">
        <f>'ตารางผ่อนวงเงินที่ 1'!H387</f>
        <v>0</v>
      </c>
      <c r="J380" s="409">
        <f>GHB!A386</f>
        <v>5.2499999999999998E-2</v>
      </c>
      <c r="K380" s="406">
        <f t="shared" si="63"/>
        <v>4.3150684931506844E-3</v>
      </c>
      <c r="L380" s="197">
        <f t="shared" si="67"/>
        <v>30</v>
      </c>
      <c r="M380" s="290">
        <v>353</v>
      </c>
      <c r="N380" s="300">
        <f>GHB!E386</f>
        <v>0</v>
      </c>
      <c r="O380" s="292">
        <f>GHB!F386</f>
        <v>0</v>
      </c>
      <c r="P380" s="292">
        <f>GHB!G386</f>
        <v>0</v>
      </c>
      <c r="Q380" s="293">
        <f>GHB!H386</f>
        <v>0</v>
      </c>
      <c r="S380" s="409">
        <f>'SCB2'!A396</f>
        <v>6.7699999999999996E-2</v>
      </c>
      <c r="T380" s="406">
        <f t="shared" ref="T380:T386" si="71">S380/365*30</f>
        <v>5.5643835616438356E-3</v>
      </c>
      <c r="U380" s="197">
        <f t="shared" si="68"/>
        <v>31</v>
      </c>
      <c r="V380" s="290">
        <v>363</v>
      </c>
      <c r="W380" s="300">
        <f t="shared" si="69"/>
        <v>0</v>
      </c>
      <c r="X380" s="292">
        <f>'SCB2'!F396</f>
        <v>0</v>
      </c>
      <c r="Y380" s="292">
        <f t="shared" si="70"/>
        <v>0</v>
      </c>
      <c r="Z380" s="293">
        <f>'SCB2'!H396</f>
        <v>0</v>
      </c>
    </row>
    <row r="381" spans="1:26" ht="18">
      <c r="A381" s="409">
        <f>'ตารางผ่อนวงเงินที่ 1'!A388</f>
        <v>6.5250000000000002E-2</v>
      </c>
      <c r="B381" s="406">
        <f t="shared" si="62"/>
        <v>5.3630136986301371E-3</v>
      </c>
      <c r="C381" s="197">
        <f t="shared" si="64"/>
        <v>30</v>
      </c>
      <c r="D381" s="290">
        <v>354</v>
      </c>
      <c r="E381" s="300">
        <f>'ตารางผ่อนวงเงินที่ 1'!E388</f>
        <v>0</v>
      </c>
      <c r="F381" s="292">
        <f t="shared" si="65"/>
        <v>0</v>
      </c>
      <c r="G381" s="292">
        <f t="shared" si="66"/>
        <v>0</v>
      </c>
      <c r="H381" s="293">
        <f>'ตารางผ่อนวงเงินที่ 1'!H388</f>
        <v>0</v>
      </c>
      <c r="J381" s="409">
        <f>GHB!A387</f>
        <v>5.2499999999999998E-2</v>
      </c>
      <c r="K381" s="406">
        <f t="shared" si="63"/>
        <v>4.3150684931506844E-3</v>
      </c>
      <c r="L381" s="197">
        <f t="shared" si="67"/>
        <v>30</v>
      </c>
      <c r="M381" s="290">
        <v>354</v>
      </c>
      <c r="N381" s="300">
        <f>GHB!E387</f>
        <v>0</v>
      </c>
      <c r="O381" s="292">
        <f>GHB!F387</f>
        <v>0</v>
      </c>
      <c r="P381" s="292">
        <f>GHB!G387</f>
        <v>0</v>
      </c>
      <c r="Q381" s="293">
        <f>GHB!H387</f>
        <v>0</v>
      </c>
      <c r="S381" s="409">
        <f>'SCB2'!A397</f>
        <v>6.7699999999999996E-2</v>
      </c>
      <c r="T381" s="406">
        <f t="shared" si="71"/>
        <v>5.5643835616438356E-3</v>
      </c>
      <c r="U381" s="197">
        <f t="shared" si="68"/>
        <v>31</v>
      </c>
      <c r="V381" s="290">
        <v>364</v>
      </c>
      <c r="W381" s="300">
        <f t="shared" si="69"/>
        <v>0</v>
      </c>
      <c r="X381" s="292">
        <f>'SCB2'!F397</f>
        <v>0</v>
      </c>
      <c r="Y381" s="292">
        <f t="shared" si="70"/>
        <v>0</v>
      </c>
      <c r="Z381" s="293">
        <f>'SCB2'!H397</f>
        <v>0</v>
      </c>
    </row>
    <row r="382" spans="1:26" ht="18">
      <c r="A382" s="409">
        <f>'ตารางผ่อนวงเงินที่ 1'!A389</f>
        <v>6.5250000000000002E-2</v>
      </c>
      <c r="B382" s="406">
        <f t="shared" si="62"/>
        <v>5.3630136986301371E-3</v>
      </c>
      <c r="C382" s="197">
        <f t="shared" si="64"/>
        <v>30</v>
      </c>
      <c r="D382" s="290">
        <v>355</v>
      </c>
      <c r="E382" s="300">
        <f>'ตารางผ่อนวงเงินที่ 1'!E389</f>
        <v>0</v>
      </c>
      <c r="F382" s="292">
        <f t="shared" si="65"/>
        <v>0</v>
      </c>
      <c r="G382" s="292">
        <f t="shared" si="66"/>
        <v>0</v>
      </c>
      <c r="H382" s="293">
        <f>'ตารางผ่อนวงเงินที่ 1'!H389</f>
        <v>0</v>
      </c>
      <c r="J382" s="409">
        <f>GHB!A388</f>
        <v>5.2499999999999998E-2</v>
      </c>
      <c r="K382" s="406">
        <f t="shared" si="63"/>
        <v>4.3150684931506844E-3</v>
      </c>
      <c r="L382" s="197">
        <f t="shared" si="67"/>
        <v>30</v>
      </c>
      <c r="M382" s="290">
        <v>355</v>
      </c>
      <c r="N382" s="300">
        <f>GHB!E388</f>
        <v>0</v>
      </c>
      <c r="O382" s="292">
        <f>GHB!F388</f>
        <v>0</v>
      </c>
      <c r="P382" s="292">
        <f>GHB!G388</f>
        <v>0</v>
      </c>
      <c r="Q382" s="293">
        <f>GHB!H388</f>
        <v>0</v>
      </c>
      <c r="S382" s="409">
        <f>'SCB2'!A398</f>
        <v>6.7699999999999996E-2</v>
      </c>
      <c r="T382" s="406">
        <f t="shared" si="71"/>
        <v>5.5643835616438356E-3</v>
      </c>
      <c r="U382" s="197">
        <f t="shared" si="68"/>
        <v>31</v>
      </c>
      <c r="V382" s="290">
        <v>365</v>
      </c>
      <c r="W382" s="300">
        <f t="shared" si="69"/>
        <v>0</v>
      </c>
      <c r="X382" s="292">
        <f>'SCB2'!F398</f>
        <v>0</v>
      </c>
      <c r="Y382" s="292">
        <f t="shared" si="70"/>
        <v>0</v>
      </c>
      <c r="Z382" s="293">
        <f>'SCB2'!H398</f>
        <v>0</v>
      </c>
    </row>
    <row r="383" spans="1:26" ht="18">
      <c r="A383" s="409">
        <f>'ตารางผ่อนวงเงินที่ 1'!A390</f>
        <v>6.5250000000000002E-2</v>
      </c>
      <c r="B383" s="406">
        <f t="shared" si="62"/>
        <v>5.3630136986301371E-3</v>
      </c>
      <c r="C383" s="197">
        <f t="shared" si="64"/>
        <v>30</v>
      </c>
      <c r="D383" s="290">
        <v>356</v>
      </c>
      <c r="E383" s="300">
        <f>'ตารางผ่อนวงเงินที่ 1'!E390</f>
        <v>0</v>
      </c>
      <c r="F383" s="292">
        <f t="shared" si="65"/>
        <v>0</v>
      </c>
      <c r="G383" s="292">
        <f t="shared" si="66"/>
        <v>0</v>
      </c>
      <c r="H383" s="293">
        <f>'ตารางผ่อนวงเงินที่ 1'!H390</f>
        <v>0</v>
      </c>
      <c r="J383" s="409">
        <f>GHB!A389</f>
        <v>5.2499999999999998E-2</v>
      </c>
      <c r="K383" s="406">
        <f t="shared" si="63"/>
        <v>4.3150684931506844E-3</v>
      </c>
      <c r="L383" s="197">
        <f t="shared" si="67"/>
        <v>30</v>
      </c>
      <c r="M383" s="290">
        <v>356</v>
      </c>
      <c r="N383" s="300">
        <f>GHB!E389</f>
        <v>0</v>
      </c>
      <c r="O383" s="292">
        <f>GHB!F389</f>
        <v>0</v>
      </c>
      <c r="P383" s="292">
        <f>GHB!G389</f>
        <v>0</v>
      </c>
      <c r="Q383" s="293">
        <f>GHB!H389</f>
        <v>0</v>
      </c>
      <c r="S383" s="409">
        <f>'SCB2'!A399</f>
        <v>6.7699999999999996E-2</v>
      </c>
      <c r="T383" s="406">
        <f t="shared" si="71"/>
        <v>5.5643835616438356E-3</v>
      </c>
      <c r="U383" s="197">
        <f t="shared" si="68"/>
        <v>31</v>
      </c>
      <c r="V383" s="290">
        <v>366</v>
      </c>
      <c r="W383" s="300">
        <f t="shared" si="69"/>
        <v>0</v>
      </c>
      <c r="X383" s="292">
        <f>'SCB2'!F399</f>
        <v>0</v>
      </c>
      <c r="Y383" s="292">
        <f t="shared" si="70"/>
        <v>0</v>
      </c>
      <c r="Z383" s="293">
        <f>'SCB2'!H399</f>
        <v>0</v>
      </c>
    </row>
    <row r="384" spans="1:26" ht="18">
      <c r="A384" s="409">
        <f>'ตารางผ่อนวงเงินที่ 1'!A391</f>
        <v>6.5250000000000002E-2</v>
      </c>
      <c r="B384" s="406">
        <f t="shared" si="62"/>
        <v>5.3630136986301371E-3</v>
      </c>
      <c r="C384" s="197">
        <f t="shared" si="64"/>
        <v>30</v>
      </c>
      <c r="D384" s="290">
        <v>357</v>
      </c>
      <c r="E384" s="300">
        <f>'ตารางผ่อนวงเงินที่ 1'!E391</f>
        <v>0</v>
      </c>
      <c r="F384" s="292">
        <f t="shared" si="65"/>
        <v>0</v>
      </c>
      <c r="G384" s="292">
        <f t="shared" si="66"/>
        <v>0</v>
      </c>
      <c r="H384" s="293">
        <f>'ตารางผ่อนวงเงินที่ 1'!H391</f>
        <v>0</v>
      </c>
      <c r="J384" s="409">
        <f>GHB!A390</f>
        <v>5.2499999999999998E-2</v>
      </c>
      <c r="K384" s="406">
        <f t="shared" si="63"/>
        <v>4.3150684931506844E-3</v>
      </c>
      <c r="L384" s="197">
        <f t="shared" si="67"/>
        <v>30</v>
      </c>
      <c r="M384" s="290">
        <v>357</v>
      </c>
      <c r="N384" s="300">
        <f>GHB!E390</f>
        <v>0</v>
      </c>
      <c r="O384" s="292">
        <f>GHB!F390</f>
        <v>0</v>
      </c>
      <c r="P384" s="292">
        <f>GHB!G390</f>
        <v>0</v>
      </c>
      <c r="Q384" s="293">
        <f>GHB!H390</f>
        <v>0</v>
      </c>
      <c r="S384" s="409">
        <f>'SCB2'!A400</f>
        <v>6.7699999999999996E-2</v>
      </c>
      <c r="T384" s="406">
        <f t="shared" si="71"/>
        <v>5.5643835616438356E-3</v>
      </c>
      <c r="U384" s="197">
        <f t="shared" si="68"/>
        <v>31</v>
      </c>
      <c r="V384" s="290">
        <v>367</v>
      </c>
      <c r="W384" s="300">
        <f t="shared" si="69"/>
        <v>0</v>
      </c>
      <c r="X384" s="292">
        <f>'SCB2'!F400</f>
        <v>0</v>
      </c>
      <c r="Y384" s="292">
        <f t="shared" si="70"/>
        <v>0</v>
      </c>
      <c r="Z384" s="293">
        <f>'SCB2'!H400</f>
        <v>0</v>
      </c>
    </row>
    <row r="385" spans="1:26" ht="18">
      <c r="A385" s="409">
        <f>'ตารางผ่อนวงเงินที่ 1'!A392</f>
        <v>6.5250000000000002E-2</v>
      </c>
      <c r="B385" s="406">
        <f t="shared" si="62"/>
        <v>5.3630136986301371E-3</v>
      </c>
      <c r="C385" s="197">
        <f t="shared" si="64"/>
        <v>30</v>
      </c>
      <c r="D385" s="290">
        <v>358</v>
      </c>
      <c r="E385" s="300">
        <f>'ตารางผ่อนวงเงินที่ 1'!E392</f>
        <v>0</v>
      </c>
      <c r="F385" s="292">
        <f t="shared" si="65"/>
        <v>0</v>
      </c>
      <c r="G385" s="292">
        <f t="shared" si="66"/>
        <v>0</v>
      </c>
      <c r="H385" s="293">
        <f>'ตารางผ่อนวงเงินที่ 1'!H392</f>
        <v>0</v>
      </c>
      <c r="J385" s="409">
        <f>GHB!A391</f>
        <v>5.2499999999999998E-2</v>
      </c>
      <c r="K385" s="406">
        <f t="shared" si="63"/>
        <v>4.3150684931506844E-3</v>
      </c>
      <c r="L385" s="197">
        <f t="shared" si="67"/>
        <v>30</v>
      </c>
      <c r="M385" s="290">
        <v>358</v>
      </c>
      <c r="N385" s="300">
        <f>GHB!E391</f>
        <v>0</v>
      </c>
      <c r="O385" s="292">
        <f>GHB!F391</f>
        <v>0</v>
      </c>
      <c r="P385" s="292">
        <f>GHB!G391</f>
        <v>0</v>
      </c>
      <c r="Q385" s="293">
        <f>GHB!H391</f>
        <v>0</v>
      </c>
      <c r="S385" s="409">
        <f>'SCB2'!A401</f>
        <v>6.7699999999999996E-2</v>
      </c>
      <c r="T385" s="406">
        <f t="shared" si="71"/>
        <v>5.5643835616438356E-3</v>
      </c>
      <c r="U385" s="197">
        <f t="shared" si="68"/>
        <v>31</v>
      </c>
      <c r="V385" s="290">
        <v>368</v>
      </c>
      <c r="W385" s="300">
        <f t="shared" si="69"/>
        <v>0</v>
      </c>
      <c r="X385" s="292">
        <f>'SCB2'!F401</f>
        <v>0</v>
      </c>
      <c r="Y385" s="292">
        <f t="shared" si="70"/>
        <v>0</v>
      </c>
      <c r="Z385" s="293">
        <f>'SCB2'!H401</f>
        <v>0</v>
      </c>
    </row>
    <row r="386" spans="1:26" ht="18">
      <c r="A386" s="409">
        <f>'ตารางผ่อนวงเงินที่ 1'!A393</f>
        <v>6.5250000000000002E-2</v>
      </c>
      <c r="B386" s="406">
        <f t="shared" si="62"/>
        <v>5.3630136986301371E-3</v>
      </c>
      <c r="C386" s="197">
        <f t="shared" si="64"/>
        <v>30</v>
      </c>
      <c r="D386" s="290">
        <v>359</v>
      </c>
      <c r="E386" s="300">
        <f>'ตารางผ่อนวงเงินที่ 1'!E393</f>
        <v>0</v>
      </c>
      <c r="F386" s="292">
        <f t="shared" si="65"/>
        <v>0</v>
      </c>
      <c r="G386" s="292">
        <f t="shared" si="66"/>
        <v>0</v>
      </c>
      <c r="H386" s="293">
        <f>'ตารางผ่อนวงเงินที่ 1'!H393</f>
        <v>0</v>
      </c>
      <c r="J386" s="409">
        <f>GHB!A392</f>
        <v>5.2499999999999998E-2</v>
      </c>
      <c r="K386" s="406">
        <f t="shared" si="63"/>
        <v>4.3150684931506844E-3</v>
      </c>
      <c r="L386" s="197">
        <f t="shared" si="67"/>
        <v>30</v>
      </c>
      <c r="M386" s="290">
        <v>359</v>
      </c>
      <c r="N386" s="300">
        <f>GHB!E392</f>
        <v>0</v>
      </c>
      <c r="O386" s="292">
        <f>GHB!F392</f>
        <v>0</v>
      </c>
      <c r="P386" s="292">
        <f>GHB!G392</f>
        <v>0</v>
      </c>
      <c r="Q386" s="293">
        <f>GHB!H392</f>
        <v>0</v>
      </c>
      <c r="S386" s="409">
        <f>'SCB2'!A402</f>
        <v>6.7699999999999996E-2</v>
      </c>
      <c r="T386" s="406">
        <f t="shared" si="71"/>
        <v>5.5643835616438356E-3</v>
      </c>
      <c r="U386" s="197">
        <f t="shared" si="68"/>
        <v>31</v>
      </c>
      <c r="V386" s="290">
        <v>369</v>
      </c>
      <c r="W386" s="300">
        <f t="shared" si="69"/>
        <v>0</v>
      </c>
      <c r="X386" s="292">
        <f>'SCB2'!F402</f>
        <v>0</v>
      </c>
      <c r="Y386" s="292">
        <f t="shared" si="70"/>
        <v>0</v>
      </c>
      <c r="Z386" s="293">
        <f>'SCB2'!H402</f>
        <v>0</v>
      </c>
    </row>
    <row r="387" spans="1:26" ht="18.75" thickBot="1">
      <c r="A387" s="410">
        <f>'ตารางผ่อนวงเงินที่ 1'!A394</f>
        <v>6.5250000000000002E-2</v>
      </c>
      <c r="B387" s="407">
        <f>A387/365*30</f>
        <v>5.3630136986301371E-3</v>
      </c>
      <c r="C387" s="223">
        <f t="shared" si="64"/>
        <v>30</v>
      </c>
      <c r="D387" s="304">
        <v>360</v>
      </c>
      <c r="E387" s="305">
        <f>'ตารางผ่อนวงเงินที่ 1'!E394</f>
        <v>0</v>
      </c>
      <c r="F387" s="306">
        <f t="shared" si="65"/>
        <v>0</v>
      </c>
      <c r="G387" s="306">
        <f t="shared" si="66"/>
        <v>0</v>
      </c>
      <c r="H387" s="307">
        <f>'ตารางผ่อนวงเงินที่ 1'!H394</f>
        <v>0</v>
      </c>
      <c r="J387" s="410">
        <f>GHB!A393</f>
        <v>5.2499999999999998E-2</v>
      </c>
      <c r="K387" s="407">
        <f>J387/365*30</f>
        <v>4.3150684931506844E-3</v>
      </c>
      <c r="L387" s="223">
        <f t="shared" si="67"/>
        <v>30</v>
      </c>
      <c r="M387" s="304">
        <v>360</v>
      </c>
      <c r="N387" s="305">
        <f>GHB!E393</f>
        <v>0</v>
      </c>
      <c r="O387" s="306">
        <f>GHB!F393</f>
        <v>0</v>
      </c>
      <c r="P387" s="306">
        <f>GHB!G393</f>
        <v>0</v>
      </c>
      <c r="Q387" s="307">
        <f>GHB!H393</f>
        <v>0</v>
      </c>
      <c r="S387" s="410">
        <f>'SCB2'!A403</f>
        <v>6.7699999999999996E-2</v>
      </c>
      <c r="T387" s="407">
        <f>S387/365*30</f>
        <v>5.5643835616438356E-3</v>
      </c>
      <c r="U387" s="223">
        <f>INT((V387+11)/12)</f>
        <v>30</v>
      </c>
      <c r="V387" s="304">
        <v>360</v>
      </c>
      <c r="W387" s="305">
        <f>GHB!N393</f>
        <v>0</v>
      </c>
      <c r="X387" s="306">
        <f>'SCB2'!F403</f>
        <v>0</v>
      </c>
      <c r="Y387" s="306">
        <f t="shared" si="70"/>
        <v>0</v>
      </c>
      <c r="Z387" s="307">
        <f>'SCB2'!H403</f>
        <v>0</v>
      </c>
    </row>
    <row r="388" spans="1:26" ht="18">
      <c r="J388" s="411"/>
      <c r="K388" s="408"/>
      <c r="L388" s="252"/>
      <c r="M388" s="313"/>
      <c r="N388" s="314"/>
      <c r="O388" s="315"/>
      <c r="P388" s="315"/>
      <c r="Q388" s="316"/>
      <c r="S388" s="411"/>
      <c r="T388" s="408"/>
      <c r="U388" s="252"/>
      <c r="V388" s="313"/>
      <c r="W388" s="314"/>
      <c r="X388" s="315"/>
      <c r="Y388" s="315"/>
      <c r="Z388" s="316"/>
    </row>
    <row r="389" spans="1:26" ht="18">
      <c r="J389" s="409"/>
      <c r="K389" s="406"/>
      <c r="L389" s="197"/>
      <c r="M389" s="290"/>
      <c r="N389" s="300"/>
      <c r="O389" s="292"/>
      <c r="P389" s="292"/>
      <c r="Q389" s="293"/>
      <c r="S389" s="409"/>
      <c r="T389" s="406"/>
      <c r="U389" s="197"/>
      <c r="V389" s="290"/>
      <c r="W389" s="300"/>
      <c r="X389" s="292"/>
      <c r="Y389" s="292"/>
      <c r="Z389" s="293"/>
    </row>
    <row r="390" spans="1:26" ht="18">
      <c r="J390" s="409"/>
      <c r="K390" s="406"/>
      <c r="L390" s="197"/>
      <c r="M390" s="290"/>
      <c r="N390" s="300"/>
      <c r="O390" s="292"/>
      <c r="P390" s="292"/>
      <c r="Q390" s="293"/>
      <c r="S390" s="409"/>
      <c r="T390" s="406"/>
      <c r="U390" s="197"/>
      <c r="V390" s="290"/>
      <c r="W390" s="300"/>
      <c r="X390" s="292"/>
      <c r="Y390" s="292"/>
      <c r="Z390" s="293"/>
    </row>
    <row r="391" spans="1:26" ht="18">
      <c r="J391" s="409"/>
      <c r="K391" s="406"/>
      <c r="L391" s="197"/>
      <c r="M391" s="290"/>
      <c r="N391" s="300"/>
      <c r="O391" s="292"/>
      <c r="P391" s="292"/>
      <c r="Q391" s="293"/>
      <c r="S391" s="409"/>
      <c r="T391" s="406"/>
      <c r="U391" s="197"/>
      <c r="V391" s="290"/>
      <c r="W391" s="300"/>
      <c r="X391" s="292"/>
      <c r="Y391" s="292"/>
      <c r="Z391" s="293"/>
    </row>
    <row r="392" spans="1:26" ht="18">
      <c r="J392" s="409"/>
      <c r="K392" s="406"/>
      <c r="L392" s="197"/>
      <c r="M392" s="290"/>
      <c r="N392" s="300"/>
      <c r="O392" s="292"/>
      <c r="P392" s="292"/>
      <c r="Q392" s="293"/>
      <c r="S392" s="409"/>
      <c r="T392" s="406"/>
      <c r="U392" s="197"/>
      <c r="V392" s="290"/>
      <c r="W392" s="300"/>
      <c r="X392" s="292"/>
      <c r="Y392" s="292"/>
      <c r="Z392" s="293"/>
    </row>
    <row r="393" spans="1:26" ht="18">
      <c r="J393" s="409"/>
      <c r="K393" s="406"/>
      <c r="L393" s="197"/>
      <c r="M393" s="290"/>
      <c r="N393" s="300"/>
      <c r="O393" s="292"/>
      <c r="P393" s="292"/>
      <c r="Q393" s="293"/>
      <c r="S393" s="409"/>
      <c r="T393" s="406"/>
      <c r="U393" s="197"/>
      <c r="V393" s="290"/>
      <c r="W393" s="300"/>
      <c r="X393" s="292"/>
      <c r="Y393" s="292"/>
      <c r="Z393" s="293"/>
    </row>
    <row r="394" spans="1:26" ht="18">
      <c r="J394" s="409"/>
      <c r="K394" s="406"/>
      <c r="L394" s="197"/>
      <c r="M394" s="290"/>
      <c r="N394" s="300"/>
      <c r="O394" s="292"/>
      <c r="P394" s="292"/>
      <c r="Q394" s="293"/>
      <c r="S394" s="409"/>
      <c r="T394" s="406"/>
      <c r="U394" s="197"/>
      <c r="V394" s="290"/>
      <c r="W394" s="300"/>
      <c r="X394" s="292"/>
      <c r="Y394" s="292"/>
      <c r="Z394" s="293"/>
    </row>
    <row r="395" spans="1:26" ht="18">
      <c r="J395" s="409"/>
      <c r="K395" s="406"/>
      <c r="L395" s="197"/>
      <c r="M395" s="290"/>
      <c r="N395" s="300"/>
      <c r="O395" s="292"/>
      <c r="P395" s="292"/>
      <c r="Q395" s="293"/>
      <c r="S395" s="409"/>
      <c r="T395" s="406"/>
      <c r="U395" s="197"/>
      <c r="V395" s="290"/>
      <c r="W395" s="300"/>
      <c r="X395" s="292"/>
      <c r="Y395" s="292"/>
      <c r="Z395" s="293"/>
    </row>
    <row r="396" spans="1:26" ht="18">
      <c r="J396" s="409"/>
      <c r="K396" s="406"/>
      <c r="L396" s="197"/>
      <c r="M396" s="290"/>
      <c r="N396" s="300"/>
      <c r="O396" s="292"/>
      <c r="P396" s="292"/>
      <c r="Q396" s="293"/>
      <c r="S396" s="409"/>
      <c r="T396" s="406"/>
      <c r="U396" s="197"/>
      <c r="V396" s="290"/>
      <c r="W396" s="300"/>
      <c r="X396" s="292"/>
      <c r="Y396" s="292"/>
      <c r="Z396" s="293"/>
    </row>
    <row r="397" spans="1:26" ht="18.75" thickBot="1">
      <c r="J397" s="410"/>
      <c r="K397" s="407"/>
      <c r="L397" s="223"/>
      <c r="M397" s="304"/>
      <c r="N397" s="305"/>
      <c r="O397" s="306"/>
      <c r="P397" s="306"/>
      <c r="Q397" s="307"/>
      <c r="S397" s="410"/>
      <c r="T397" s="407"/>
      <c r="U397" s="223"/>
      <c r="V397" s="304"/>
      <c r="W397" s="305"/>
      <c r="X397" s="306"/>
      <c r="Y397" s="306"/>
      <c r="Z397" s="307"/>
    </row>
  </sheetData>
  <mergeCells count="42">
    <mergeCell ref="S13:Z13"/>
    <mergeCell ref="Z21:Z23"/>
    <mergeCell ref="W25:Z25"/>
    <mergeCell ref="A1:Z1"/>
    <mergeCell ref="E2:F2"/>
    <mergeCell ref="H21:H23"/>
    <mergeCell ref="E25:H25"/>
    <mergeCell ref="A12:H12"/>
    <mergeCell ref="Q21:Q23"/>
    <mergeCell ref="J13:Q13"/>
    <mergeCell ref="N25:Q25"/>
    <mergeCell ref="A2:D2"/>
    <mergeCell ref="A3:D3"/>
    <mergeCell ref="A4:D4"/>
    <mergeCell ref="M2:N2"/>
    <mergeCell ref="M3:N3"/>
    <mergeCell ref="M4:N4"/>
    <mergeCell ref="J2:L2"/>
    <mergeCell ref="J3:L3"/>
    <mergeCell ref="J4:L4"/>
    <mergeCell ref="E3:F3"/>
    <mergeCell ref="E4:F4"/>
    <mergeCell ref="G2:H2"/>
    <mergeCell ref="G3:H3"/>
    <mergeCell ref="G4:H4"/>
    <mergeCell ref="O2:P2"/>
    <mergeCell ref="O3:P3"/>
    <mergeCell ref="O4:P4"/>
    <mergeCell ref="Q2:S2"/>
    <mergeCell ref="Q3:S3"/>
    <mergeCell ref="Q4:S4"/>
    <mergeCell ref="M5:N5"/>
    <mergeCell ref="O5:P5"/>
    <mergeCell ref="Q5:S5"/>
    <mergeCell ref="J5:L5"/>
    <mergeCell ref="E5:F5"/>
    <mergeCell ref="G5:H5"/>
    <mergeCell ref="J12:Q12"/>
    <mergeCell ref="A6:H6"/>
    <mergeCell ref="A8:H8"/>
    <mergeCell ref="J11:Q11"/>
    <mergeCell ref="S11:Z11"/>
  </mergeCells>
  <pageMargins left="0.23622047244094491" right="0.23622047244094491" top="0.74803149606299213" bottom="0.74803149606299213" header="0.31496062992125984" footer="0.31496062992125984"/>
  <pageSetup paperSize="9" scale="51"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pageSetUpPr fitToPage="1"/>
  </sheetPr>
  <dimension ref="A1:U63"/>
  <sheetViews>
    <sheetView topLeftCell="C47" zoomScale="115" zoomScaleNormal="115" workbookViewId="0">
      <selection activeCell="D68" sqref="D68"/>
    </sheetView>
  </sheetViews>
  <sheetFormatPr defaultColWidth="9.19921875" defaultRowHeight="14.25"/>
  <cols>
    <col min="1" max="1" width="13.19921875" style="1020" hidden="1" customWidth="1"/>
    <col min="2" max="2" width="6.796875" style="1027" bestFit="1" customWidth="1"/>
    <col min="3" max="3" width="13.5" style="1027" bestFit="1" customWidth="1"/>
    <col min="4" max="4" width="26.796875" style="1020" bestFit="1" customWidth="1"/>
    <col min="5" max="5" width="8.796875" style="1027" bestFit="1" customWidth="1"/>
    <col min="6" max="6" width="10.8984375" style="1027" bestFit="1" customWidth="1"/>
    <col min="7" max="7" width="9.09765625" style="1020" bestFit="1" customWidth="1"/>
    <col min="8" max="8" width="6.5" style="1020" hidden="1" customWidth="1"/>
    <col min="9" max="9" width="9.19921875" style="1020" bestFit="1" customWidth="1"/>
    <col min="10" max="10" width="9.8984375" style="1020" bestFit="1" customWidth="1"/>
    <col min="11" max="12" width="8.19921875" style="1020" bestFit="1" customWidth="1"/>
    <col min="13" max="13" width="9.69921875" style="1020" bestFit="1" customWidth="1"/>
    <col min="14" max="14" width="9.09765625" style="1020" customWidth="1"/>
    <col min="15" max="15" width="9.5" style="1020" customWidth="1"/>
    <col min="16" max="16" width="23.59765625" style="1020" bestFit="1" customWidth="1"/>
    <col min="17" max="17" width="18.796875" style="1020" bestFit="1" customWidth="1"/>
    <col min="18" max="19" width="11.19921875" style="1020" customWidth="1"/>
    <col min="20" max="20" width="30.5" style="1020" customWidth="1"/>
    <col min="21" max="16384" width="9.19921875" style="1020"/>
  </cols>
  <sheetData>
    <row r="1" spans="1:21" ht="39" customHeight="1">
      <c r="B1" s="1961" t="s">
        <v>519</v>
      </c>
      <c r="C1" s="1961"/>
      <c r="D1" s="1961"/>
      <c r="E1" s="1961"/>
      <c r="F1" s="1961"/>
      <c r="G1" s="1961"/>
      <c r="H1" s="1961"/>
      <c r="I1" s="1961"/>
      <c r="J1" s="1961"/>
      <c r="K1" s="1961"/>
      <c r="L1" s="1961"/>
      <c r="M1" s="1961"/>
      <c r="N1" s="1961"/>
      <c r="O1" s="1961"/>
      <c r="P1" s="1961"/>
    </row>
    <row r="2" spans="1:21">
      <c r="B2" s="1962" t="s">
        <v>520</v>
      </c>
      <c r="C2" s="1962" t="s">
        <v>521</v>
      </c>
      <c r="D2" s="1962" t="s">
        <v>522</v>
      </c>
      <c r="E2" s="1962" t="s">
        <v>523</v>
      </c>
      <c r="F2" s="1962" t="s">
        <v>235</v>
      </c>
      <c r="G2" s="1962"/>
      <c r="H2" s="1021" t="s">
        <v>524</v>
      </c>
      <c r="I2" s="1954" t="s">
        <v>62</v>
      </c>
      <c r="J2" s="1954"/>
      <c r="K2" s="1962" t="s">
        <v>72</v>
      </c>
      <c r="L2" s="1962" t="s">
        <v>73</v>
      </c>
      <c r="M2" s="1962" t="s">
        <v>74</v>
      </c>
      <c r="N2" s="1962" t="s">
        <v>516</v>
      </c>
      <c r="O2" s="1962" t="s">
        <v>525</v>
      </c>
      <c r="P2" s="1962" t="s">
        <v>316</v>
      </c>
      <c r="Q2" s="1964" t="s">
        <v>302</v>
      </c>
      <c r="R2" s="1964"/>
      <c r="S2" s="1964"/>
      <c r="T2" s="1963" t="s">
        <v>526</v>
      </c>
      <c r="U2" s="1020" t="s">
        <v>527</v>
      </c>
    </row>
    <row r="3" spans="1:21">
      <c r="B3" s="1962"/>
      <c r="C3" s="1962"/>
      <c r="D3" s="1962"/>
      <c r="E3" s="1962"/>
      <c r="F3" s="1021" t="s">
        <v>528</v>
      </c>
      <c r="G3" s="1021" t="s">
        <v>529</v>
      </c>
      <c r="H3" s="1021" t="s">
        <v>530</v>
      </c>
      <c r="I3" s="1022" t="s">
        <v>531</v>
      </c>
      <c r="J3" s="1022" t="s">
        <v>532</v>
      </c>
      <c r="K3" s="1962"/>
      <c r="L3" s="1962"/>
      <c r="M3" s="1962"/>
      <c r="N3" s="1962"/>
      <c r="O3" s="1962"/>
      <c r="P3" s="1962"/>
      <c r="Q3" s="1023" t="s">
        <v>533</v>
      </c>
      <c r="R3" s="1023" t="s">
        <v>283</v>
      </c>
      <c r="S3" s="1023" t="s">
        <v>534</v>
      </c>
      <c r="T3" s="1963"/>
    </row>
    <row r="4" spans="1:21">
      <c r="B4" s="1022" t="s">
        <v>535</v>
      </c>
      <c r="C4" s="1022" t="s">
        <v>536</v>
      </c>
      <c r="D4" s="1024" t="s">
        <v>537</v>
      </c>
      <c r="E4" s="1022" t="s">
        <v>538</v>
      </c>
      <c r="F4" s="1022" t="s">
        <v>539</v>
      </c>
      <c r="G4" s="1022" t="s">
        <v>539</v>
      </c>
      <c r="H4" s="1025" t="s">
        <v>540</v>
      </c>
      <c r="I4" s="1962" t="s">
        <v>541</v>
      </c>
      <c r="J4" s="1962"/>
      <c r="K4" s="1021" t="s">
        <v>541</v>
      </c>
      <c r="L4" s="1021" t="s">
        <v>541</v>
      </c>
      <c r="M4" s="1021" t="s">
        <v>515</v>
      </c>
      <c r="N4" s="1058">
        <v>4.5499999999999999E-2</v>
      </c>
      <c r="O4" s="1026">
        <v>5.8749999999999997E-2</v>
      </c>
      <c r="P4" s="1021" t="s">
        <v>542</v>
      </c>
      <c r="S4" s="1027" t="s">
        <v>543</v>
      </c>
    </row>
    <row r="5" spans="1:21">
      <c r="B5" s="1022" t="s">
        <v>535</v>
      </c>
      <c r="C5" s="1022" t="s">
        <v>536</v>
      </c>
      <c r="D5" s="1024" t="s">
        <v>537</v>
      </c>
      <c r="E5" s="1022" t="s">
        <v>544</v>
      </c>
      <c r="F5" s="1022" t="s">
        <v>539</v>
      </c>
      <c r="G5" s="1022" t="s">
        <v>539</v>
      </c>
      <c r="H5" s="1025" t="s">
        <v>540</v>
      </c>
      <c r="I5" s="1962" t="s">
        <v>545</v>
      </c>
      <c r="J5" s="1962"/>
      <c r="K5" s="1021" t="s">
        <v>545</v>
      </c>
      <c r="L5" s="1021" t="s">
        <v>545</v>
      </c>
      <c r="M5" s="1021" t="s">
        <v>515</v>
      </c>
      <c r="N5" s="1058">
        <v>4.8500000000000001E-2</v>
      </c>
      <c r="O5" s="1026">
        <v>5.8749999999999997E-2</v>
      </c>
      <c r="P5" s="1021" t="s">
        <v>542</v>
      </c>
      <c r="S5" s="1027" t="s">
        <v>543</v>
      </c>
    </row>
    <row r="6" spans="1:21">
      <c r="B6" s="1022" t="s">
        <v>535</v>
      </c>
      <c r="C6" s="1022" t="s">
        <v>546</v>
      </c>
      <c r="D6" s="1024" t="s">
        <v>547</v>
      </c>
      <c r="E6" s="1022" t="s">
        <v>538</v>
      </c>
      <c r="F6" s="1022" t="s">
        <v>539</v>
      </c>
      <c r="G6" s="1022" t="s">
        <v>539</v>
      </c>
      <c r="H6" s="1025" t="s">
        <v>540</v>
      </c>
      <c r="I6" s="1962" t="s">
        <v>541</v>
      </c>
      <c r="J6" s="1962"/>
      <c r="K6" s="1021" t="s">
        <v>541</v>
      </c>
      <c r="L6" s="1021" t="s">
        <v>541</v>
      </c>
      <c r="M6" s="1021" t="s">
        <v>515</v>
      </c>
      <c r="N6" s="1058">
        <v>4.5499999999999999E-2</v>
      </c>
      <c r="O6" s="1026">
        <v>5.8749999999999997E-2</v>
      </c>
      <c r="P6" s="1021" t="s">
        <v>533</v>
      </c>
      <c r="R6" s="1027" t="s">
        <v>543</v>
      </c>
    </row>
    <row r="7" spans="1:21">
      <c r="B7" s="1022" t="s">
        <v>535</v>
      </c>
      <c r="C7" s="1022" t="s">
        <v>546</v>
      </c>
      <c r="D7" s="1024" t="s">
        <v>547</v>
      </c>
      <c r="E7" s="1022" t="s">
        <v>544</v>
      </c>
      <c r="F7" s="1022" t="s">
        <v>539</v>
      </c>
      <c r="G7" s="1022" t="s">
        <v>539</v>
      </c>
      <c r="H7" s="1025" t="s">
        <v>540</v>
      </c>
      <c r="I7" s="1962" t="s">
        <v>545</v>
      </c>
      <c r="J7" s="1962"/>
      <c r="K7" s="1021" t="s">
        <v>545</v>
      </c>
      <c r="L7" s="1021" t="s">
        <v>545</v>
      </c>
      <c r="M7" s="1021" t="s">
        <v>515</v>
      </c>
      <c r="N7" s="1058">
        <v>4.8500000000000001E-2</v>
      </c>
      <c r="O7" s="1026">
        <v>5.8749999999999997E-2</v>
      </c>
      <c r="P7" s="1021" t="s">
        <v>533</v>
      </c>
      <c r="R7" s="1027" t="s">
        <v>543</v>
      </c>
    </row>
    <row r="8" spans="1:21">
      <c r="A8" s="1028" t="s">
        <v>548</v>
      </c>
      <c r="B8" s="1029" t="s">
        <v>375</v>
      </c>
      <c r="C8" s="1029" t="s">
        <v>549</v>
      </c>
      <c r="D8" s="1030" t="s">
        <v>550</v>
      </c>
      <c r="E8" s="1022" t="s">
        <v>538</v>
      </c>
      <c r="F8" s="1022" t="s">
        <v>539</v>
      </c>
      <c r="G8" s="1022" t="s">
        <v>539</v>
      </c>
      <c r="H8" s="1025" t="s">
        <v>540</v>
      </c>
      <c r="I8" s="1962" t="s">
        <v>551</v>
      </c>
      <c r="J8" s="1962"/>
      <c r="K8" s="1021" t="s">
        <v>551</v>
      </c>
      <c r="L8" s="1021" t="s">
        <v>551</v>
      </c>
      <c r="M8" s="1021" t="s">
        <v>552</v>
      </c>
      <c r="N8" s="1058">
        <v>5.1999999999999998E-2</v>
      </c>
      <c r="O8" s="1026">
        <v>6.0249999999999998E-2</v>
      </c>
      <c r="P8" s="1021" t="s">
        <v>534</v>
      </c>
    </row>
    <row r="9" spans="1:21">
      <c r="A9" s="1028" t="s">
        <v>548</v>
      </c>
      <c r="B9" s="1029" t="s">
        <v>375</v>
      </c>
      <c r="C9" s="1029" t="s">
        <v>549</v>
      </c>
      <c r="D9" s="1030" t="s">
        <v>550</v>
      </c>
      <c r="E9" s="1022" t="s">
        <v>544</v>
      </c>
      <c r="F9" s="1022" t="s">
        <v>539</v>
      </c>
      <c r="G9" s="1022" t="s">
        <v>539</v>
      </c>
      <c r="H9" s="1025" t="s">
        <v>540</v>
      </c>
      <c r="I9" s="1962" t="s">
        <v>553</v>
      </c>
      <c r="J9" s="1962"/>
      <c r="K9" s="1021" t="s">
        <v>553</v>
      </c>
      <c r="L9" s="1021" t="s">
        <v>553</v>
      </c>
      <c r="M9" s="1021" t="s">
        <v>552</v>
      </c>
      <c r="N9" s="1058">
        <v>5.5E-2</v>
      </c>
      <c r="O9" s="1026">
        <v>6.0249999999999998E-2</v>
      </c>
      <c r="P9" s="1021" t="s">
        <v>534</v>
      </c>
    </row>
    <row r="10" spans="1:21" ht="15">
      <c r="B10" s="1022" t="s">
        <v>535</v>
      </c>
      <c r="C10" s="1022" t="s">
        <v>554</v>
      </c>
      <c r="D10" s="1078" t="s">
        <v>713</v>
      </c>
      <c r="E10" s="1022" t="s">
        <v>538</v>
      </c>
      <c r="F10" s="1022" t="s">
        <v>555</v>
      </c>
      <c r="G10" s="1031" t="s">
        <v>556</v>
      </c>
      <c r="H10" s="1022" t="s">
        <v>557</v>
      </c>
      <c r="I10" s="1032">
        <v>0</v>
      </c>
      <c r="J10" s="1033" t="s">
        <v>558</v>
      </c>
      <c r="K10" s="1022" t="s">
        <v>558</v>
      </c>
      <c r="L10" s="1022" t="s">
        <v>558</v>
      </c>
      <c r="M10" s="1021" t="s">
        <v>515</v>
      </c>
      <c r="N10" s="1058">
        <v>3.6299999999999999E-2</v>
      </c>
      <c r="O10" s="1026">
        <v>5.8749999999999997E-2</v>
      </c>
      <c r="P10" s="1021" t="s">
        <v>542</v>
      </c>
    </row>
    <row r="11" spans="1:21" ht="15">
      <c r="B11" s="1022" t="s">
        <v>535</v>
      </c>
      <c r="C11" s="1022" t="s">
        <v>554</v>
      </c>
      <c r="D11" s="1078" t="s">
        <v>713</v>
      </c>
      <c r="E11" s="1022" t="s">
        <v>544</v>
      </c>
      <c r="F11" s="1022" t="s">
        <v>555</v>
      </c>
      <c r="G11" s="1031" t="s">
        <v>556</v>
      </c>
      <c r="H11" s="1022" t="s">
        <v>557</v>
      </c>
      <c r="I11" s="1032">
        <v>0</v>
      </c>
      <c r="J11" s="1033" t="s">
        <v>559</v>
      </c>
      <c r="K11" s="1022" t="s">
        <v>559</v>
      </c>
      <c r="L11" s="1022" t="s">
        <v>559</v>
      </c>
      <c r="M11" s="1021" t="s">
        <v>515</v>
      </c>
      <c r="N11" s="1058">
        <v>3.9300000000000002E-2</v>
      </c>
      <c r="O11" s="1026">
        <v>5.8749999999999997E-2</v>
      </c>
      <c r="P11" s="1021" t="s">
        <v>542</v>
      </c>
    </row>
    <row r="12" spans="1:21" ht="15">
      <c r="B12" s="1022" t="s">
        <v>535</v>
      </c>
      <c r="C12" s="1022" t="s">
        <v>554</v>
      </c>
      <c r="D12" s="1024" t="s">
        <v>560</v>
      </c>
      <c r="E12" s="1022" t="s">
        <v>538</v>
      </c>
      <c r="F12" s="1022" t="s">
        <v>555</v>
      </c>
      <c r="G12" s="1031" t="s">
        <v>556</v>
      </c>
      <c r="H12" s="1022" t="s">
        <v>561</v>
      </c>
      <c r="I12" s="1954" t="s">
        <v>562</v>
      </c>
      <c r="J12" s="1954"/>
      <c r="K12" s="1063" t="s">
        <v>562</v>
      </c>
      <c r="L12" s="1021" t="s">
        <v>562</v>
      </c>
      <c r="M12" s="1021" t="s">
        <v>515</v>
      </c>
      <c r="N12" s="1058">
        <v>4.2999999999999997E-2</v>
      </c>
      <c r="O12" s="1026">
        <v>5.8749999999999997E-2</v>
      </c>
      <c r="P12" s="1021" t="s">
        <v>542</v>
      </c>
    </row>
    <row r="13" spans="1:21" ht="15">
      <c r="B13" s="1022" t="s">
        <v>535</v>
      </c>
      <c r="C13" s="1022" t="s">
        <v>554</v>
      </c>
      <c r="D13" s="1024" t="s">
        <v>560</v>
      </c>
      <c r="E13" s="1022" t="s">
        <v>544</v>
      </c>
      <c r="F13" s="1022" t="s">
        <v>555</v>
      </c>
      <c r="G13" s="1031" t="s">
        <v>556</v>
      </c>
      <c r="H13" s="1022" t="s">
        <v>561</v>
      </c>
      <c r="I13" s="1954" t="s">
        <v>563</v>
      </c>
      <c r="J13" s="1954"/>
      <c r="K13" s="1021" t="s">
        <v>563</v>
      </c>
      <c r="L13" s="1021" t="s">
        <v>563</v>
      </c>
      <c r="M13" s="1021" t="s">
        <v>515</v>
      </c>
      <c r="N13" s="1058">
        <v>4.5999999999999999E-2</v>
      </c>
      <c r="O13" s="1026">
        <v>5.8749999999999997E-2</v>
      </c>
      <c r="P13" s="1021" t="s">
        <v>542</v>
      </c>
    </row>
    <row r="14" spans="1:21" ht="15">
      <c r="B14" s="1022" t="s">
        <v>564</v>
      </c>
      <c r="C14" s="1034" t="s">
        <v>565</v>
      </c>
      <c r="D14" s="1099" t="s">
        <v>747</v>
      </c>
      <c r="E14" s="1022" t="s">
        <v>538</v>
      </c>
      <c r="F14" s="1022" t="s">
        <v>567</v>
      </c>
      <c r="G14" s="1031"/>
      <c r="H14" s="1022"/>
      <c r="I14" s="1957" t="s">
        <v>712</v>
      </c>
      <c r="J14" s="1954"/>
      <c r="K14" s="1080" t="s">
        <v>712</v>
      </c>
      <c r="L14" s="1080" t="s">
        <v>712</v>
      </c>
      <c r="M14" s="1021" t="s">
        <v>515</v>
      </c>
      <c r="N14" s="1058">
        <v>2.9899999999999999E-2</v>
      </c>
      <c r="O14" s="1026">
        <v>5.8749999999999997E-2</v>
      </c>
      <c r="P14" s="1021" t="s">
        <v>542</v>
      </c>
    </row>
    <row r="15" spans="1:21" ht="15">
      <c r="B15" s="1022" t="s">
        <v>564</v>
      </c>
      <c r="C15" s="1034" t="s">
        <v>565</v>
      </c>
      <c r="D15" s="1099" t="s">
        <v>747</v>
      </c>
      <c r="E15" s="1022" t="s">
        <v>544</v>
      </c>
      <c r="F15" s="1022" t="s">
        <v>567</v>
      </c>
      <c r="G15" s="1031"/>
      <c r="H15" s="1022"/>
      <c r="I15" s="1957" t="s">
        <v>571</v>
      </c>
      <c r="J15" s="1954"/>
      <c r="K15" s="1080" t="s">
        <v>571</v>
      </c>
      <c r="L15" s="1080" t="s">
        <v>571</v>
      </c>
      <c r="M15" s="1021" t="s">
        <v>515</v>
      </c>
      <c r="N15" s="1058">
        <v>3.2899999999999999E-2</v>
      </c>
      <c r="O15" s="1026">
        <v>5.8749999999999997E-2</v>
      </c>
      <c r="P15" s="1021" t="s">
        <v>542</v>
      </c>
    </row>
    <row r="16" spans="1:21">
      <c r="B16" s="1022" t="s">
        <v>564</v>
      </c>
      <c r="C16" s="1034" t="s">
        <v>565</v>
      </c>
      <c r="D16" s="1024" t="s">
        <v>566</v>
      </c>
      <c r="E16" s="1022" t="s">
        <v>538</v>
      </c>
      <c r="F16" s="1022" t="s">
        <v>567</v>
      </c>
      <c r="G16" s="1022" t="s">
        <v>567</v>
      </c>
      <c r="H16" s="1022" t="s">
        <v>540</v>
      </c>
      <c r="I16" s="1954" t="s">
        <v>514</v>
      </c>
      <c r="J16" s="1954"/>
      <c r="K16" s="1077" t="s">
        <v>514</v>
      </c>
      <c r="L16" s="1021" t="s">
        <v>514</v>
      </c>
      <c r="M16" s="1021" t="s">
        <v>515</v>
      </c>
      <c r="N16" s="1058">
        <v>3.1899999999999998E-2</v>
      </c>
      <c r="O16" s="1026">
        <v>5.8749999999999997E-2</v>
      </c>
      <c r="P16" s="1021" t="s">
        <v>542</v>
      </c>
      <c r="Q16" s="1035"/>
    </row>
    <row r="17" spans="2:16">
      <c r="B17" s="1022" t="s">
        <v>564</v>
      </c>
      <c r="C17" s="1034" t="s">
        <v>565</v>
      </c>
      <c r="D17" s="1024" t="s">
        <v>566</v>
      </c>
      <c r="E17" s="1022" t="s">
        <v>544</v>
      </c>
      <c r="F17" s="1022" t="s">
        <v>567</v>
      </c>
      <c r="G17" s="1022" t="s">
        <v>567</v>
      </c>
      <c r="H17" s="1022" t="s">
        <v>540</v>
      </c>
      <c r="I17" s="1954" t="s">
        <v>568</v>
      </c>
      <c r="J17" s="1954"/>
      <c r="K17" s="1021" t="s">
        <v>568</v>
      </c>
      <c r="L17" s="1021" t="s">
        <v>568</v>
      </c>
      <c r="M17" s="1021" t="s">
        <v>515</v>
      </c>
      <c r="N17" s="1058">
        <v>3.49E-2</v>
      </c>
      <c r="O17" s="1026">
        <v>5.8749999999999997E-2</v>
      </c>
      <c r="P17" s="1021" t="s">
        <v>542</v>
      </c>
    </row>
    <row r="18" spans="2:16">
      <c r="B18" s="1022" t="s">
        <v>564</v>
      </c>
      <c r="C18" s="1034" t="s">
        <v>569</v>
      </c>
      <c r="D18" s="1024" t="s">
        <v>570</v>
      </c>
      <c r="E18" s="1022" t="s">
        <v>538</v>
      </c>
      <c r="F18" s="1022" t="s">
        <v>567</v>
      </c>
      <c r="G18" s="1022" t="s">
        <v>567</v>
      </c>
      <c r="H18" s="1022" t="s">
        <v>540</v>
      </c>
      <c r="I18" s="1954" t="s">
        <v>571</v>
      </c>
      <c r="J18" s="1954"/>
      <c r="K18" s="1021" t="s">
        <v>571</v>
      </c>
      <c r="L18" s="1021" t="s">
        <v>571</v>
      </c>
      <c r="M18" s="1021" t="s">
        <v>515</v>
      </c>
      <c r="N18" s="1058">
        <v>3.2899999999999999E-2</v>
      </c>
      <c r="O18" s="1026">
        <v>5.8749999999999997E-2</v>
      </c>
      <c r="P18" s="1021" t="s">
        <v>542</v>
      </c>
    </row>
    <row r="19" spans="2:16">
      <c r="B19" s="1022" t="s">
        <v>564</v>
      </c>
      <c r="C19" s="1034" t="s">
        <v>569</v>
      </c>
      <c r="D19" s="1024" t="s">
        <v>570</v>
      </c>
      <c r="E19" s="1022" t="s">
        <v>544</v>
      </c>
      <c r="F19" s="1022" t="s">
        <v>567</v>
      </c>
      <c r="G19" s="1022" t="s">
        <v>567</v>
      </c>
      <c r="H19" s="1022" t="s">
        <v>540</v>
      </c>
      <c r="I19" s="1954" t="s">
        <v>572</v>
      </c>
      <c r="J19" s="1954"/>
      <c r="K19" s="1021" t="s">
        <v>572</v>
      </c>
      <c r="L19" s="1021" t="s">
        <v>572</v>
      </c>
      <c r="M19" s="1021" t="s">
        <v>515</v>
      </c>
      <c r="N19" s="1058">
        <v>3.5900000000000001E-2</v>
      </c>
      <c r="O19" s="1026">
        <v>5.8749999999999997E-2</v>
      </c>
      <c r="P19" s="1021" t="s">
        <v>542</v>
      </c>
    </row>
    <row r="20" spans="2:16" hidden="1">
      <c r="B20" s="1022"/>
      <c r="C20" s="1034"/>
      <c r="D20" s="1024"/>
      <c r="E20" s="1022"/>
      <c r="F20" s="1022"/>
      <c r="G20" s="1022"/>
      <c r="H20" s="1022"/>
      <c r="I20" s="1958" t="s">
        <v>754</v>
      </c>
      <c r="J20" s="1959"/>
      <c r="K20" s="1959"/>
      <c r="L20" s="1956"/>
      <c r="M20" s="1110" t="s">
        <v>74</v>
      </c>
      <c r="N20" s="1058"/>
      <c r="O20" s="1026"/>
      <c r="P20" s="1021"/>
    </row>
    <row r="21" spans="2:16" hidden="1">
      <c r="B21" s="1109" t="s">
        <v>375</v>
      </c>
      <c r="C21" s="1034" t="s">
        <v>755</v>
      </c>
      <c r="D21" s="1108" t="s">
        <v>752</v>
      </c>
      <c r="E21" s="1022" t="s">
        <v>538</v>
      </c>
      <c r="F21" s="1109" t="s">
        <v>753</v>
      </c>
      <c r="G21" s="1109" t="s">
        <v>753</v>
      </c>
      <c r="H21" s="1022"/>
      <c r="I21" s="1960">
        <v>4.4900000000000002E-2</v>
      </c>
      <c r="J21" s="1959"/>
      <c r="K21" s="1959"/>
      <c r="L21" s="1956"/>
      <c r="M21" s="1021" t="s">
        <v>515</v>
      </c>
      <c r="N21" s="1058">
        <v>4.4900000000000002E-2</v>
      </c>
      <c r="O21" s="1026"/>
      <c r="P21" s="1021" t="s">
        <v>542</v>
      </c>
    </row>
    <row r="22" spans="2:16" hidden="1">
      <c r="B22" s="1109" t="s">
        <v>375</v>
      </c>
      <c r="C22" s="1034" t="s">
        <v>755</v>
      </c>
      <c r="D22" s="1108" t="s">
        <v>752</v>
      </c>
      <c r="E22" s="1022" t="s">
        <v>544</v>
      </c>
      <c r="F22" s="1109" t="s">
        <v>753</v>
      </c>
      <c r="G22" s="1109" t="s">
        <v>753</v>
      </c>
      <c r="H22" s="1022"/>
      <c r="I22" s="1960">
        <v>4.7899999999999998E-2</v>
      </c>
      <c r="J22" s="1959"/>
      <c r="K22" s="1959"/>
      <c r="L22" s="1956"/>
      <c r="M22" s="1021" t="s">
        <v>515</v>
      </c>
      <c r="N22" s="1058">
        <v>4.7899999999999998E-2</v>
      </c>
      <c r="O22" s="1026"/>
      <c r="P22" s="1021" t="s">
        <v>542</v>
      </c>
    </row>
    <row r="23" spans="2:16">
      <c r="B23" s="1022" t="s">
        <v>535</v>
      </c>
      <c r="C23" s="1022" t="s">
        <v>573</v>
      </c>
      <c r="D23" s="1024" t="s">
        <v>574</v>
      </c>
      <c r="E23" s="1022" t="s">
        <v>538</v>
      </c>
      <c r="F23" s="1021" t="s">
        <v>539</v>
      </c>
      <c r="G23" s="1021" t="s">
        <v>539</v>
      </c>
      <c r="H23" s="1022" t="s">
        <v>540</v>
      </c>
      <c r="I23" s="1954" t="s">
        <v>575</v>
      </c>
      <c r="J23" s="1954"/>
      <c r="K23" s="1021" t="s">
        <v>575</v>
      </c>
      <c r="L23" s="1021" t="s">
        <v>575</v>
      </c>
      <c r="M23" s="1021" t="s">
        <v>515</v>
      </c>
      <c r="N23" s="1058">
        <v>3.6299999999999999E-2</v>
      </c>
      <c r="O23" s="1026">
        <v>5.8749999999999997E-2</v>
      </c>
      <c r="P23" s="1021" t="s">
        <v>542</v>
      </c>
    </row>
    <row r="24" spans="2:16">
      <c r="B24" s="1022" t="s">
        <v>535</v>
      </c>
      <c r="C24" s="1022" t="s">
        <v>573</v>
      </c>
      <c r="D24" s="1024" t="s">
        <v>574</v>
      </c>
      <c r="E24" s="1022" t="s">
        <v>544</v>
      </c>
      <c r="F24" s="1021" t="s">
        <v>539</v>
      </c>
      <c r="G24" s="1021" t="s">
        <v>539</v>
      </c>
      <c r="H24" s="1022" t="s">
        <v>540</v>
      </c>
      <c r="I24" s="1954" t="s">
        <v>576</v>
      </c>
      <c r="J24" s="1954"/>
      <c r="K24" s="1021" t="s">
        <v>576</v>
      </c>
      <c r="L24" s="1021" t="s">
        <v>576</v>
      </c>
      <c r="M24" s="1021" t="s">
        <v>515</v>
      </c>
      <c r="N24" s="1058">
        <v>3.9300000000000002E-2</v>
      </c>
      <c r="O24" s="1026">
        <v>5.8749999999999997E-2</v>
      </c>
      <c r="P24" s="1021" t="s">
        <v>542</v>
      </c>
    </row>
    <row r="25" spans="2:16" ht="15.75">
      <c r="B25" s="1022" t="s">
        <v>535</v>
      </c>
      <c r="C25" s="1022" t="s">
        <v>573</v>
      </c>
      <c r="D25" s="1024" t="s">
        <v>577</v>
      </c>
      <c r="E25" s="1022" t="s">
        <v>538</v>
      </c>
      <c r="F25" s="1021" t="s">
        <v>539</v>
      </c>
      <c r="G25" s="1021" t="s">
        <v>539</v>
      </c>
      <c r="H25" s="1022" t="s">
        <v>557</v>
      </c>
      <c r="I25" s="1954" t="s">
        <v>575</v>
      </c>
      <c r="J25" s="1954"/>
      <c r="K25" s="1021" t="s">
        <v>575</v>
      </c>
      <c r="L25" s="1021" t="s">
        <v>575</v>
      </c>
      <c r="M25" s="1021" t="s">
        <v>515</v>
      </c>
      <c r="N25" s="1058">
        <v>3.6299999999999999E-2</v>
      </c>
      <c r="O25" s="1026">
        <v>5.8749999999999997E-2</v>
      </c>
      <c r="P25" s="1021" t="s">
        <v>542</v>
      </c>
    </row>
    <row r="26" spans="2:16" ht="15.75">
      <c r="B26" s="1022" t="s">
        <v>535</v>
      </c>
      <c r="C26" s="1022" t="s">
        <v>573</v>
      </c>
      <c r="D26" s="1024" t="s">
        <v>577</v>
      </c>
      <c r="E26" s="1022" t="s">
        <v>544</v>
      </c>
      <c r="F26" s="1021" t="s">
        <v>539</v>
      </c>
      <c r="G26" s="1021" t="s">
        <v>539</v>
      </c>
      <c r="H26" s="1022" t="s">
        <v>557</v>
      </c>
      <c r="I26" s="1954" t="s">
        <v>576</v>
      </c>
      <c r="J26" s="1954"/>
      <c r="K26" s="1021" t="s">
        <v>576</v>
      </c>
      <c r="L26" s="1021" t="s">
        <v>576</v>
      </c>
      <c r="M26" s="1021" t="s">
        <v>515</v>
      </c>
      <c r="N26" s="1058">
        <v>3.9300000000000002E-2</v>
      </c>
      <c r="O26" s="1026">
        <v>5.8749999999999997E-2</v>
      </c>
      <c r="P26" s="1021" t="s">
        <v>542</v>
      </c>
    </row>
    <row r="27" spans="2:16" ht="15.75">
      <c r="B27" s="1022" t="s">
        <v>535</v>
      </c>
      <c r="C27" s="1022" t="s">
        <v>573</v>
      </c>
      <c r="D27" s="1024" t="s">
        <v>578</v>
      </c>
      <c r="E27" s="1022" t="s">
        <v>538</v>
      </c>
      <c r="F27" s="1021" t="s">
        <v>539</v>
      </c>
      <c r="G27" s="1021" t="s">
        <v>539</v>
      </c>
      <c r="H27" s="1022" t="s">
        <v>561</v>
      </c>
      <c r="I27" s="1954" t="s">
        <v>575</v>
      </c>
      <c r="J27" s="1954"/>
      <c r="K27" s="1021" t="s">
        <v>575</v>
      </c>
      <c r="L27" s="1021" t="s">
        <v>575</v>
      </c>
      <c r="M27" s="1021" t="s">
        <v>515</v>
      </c>
      <c r="N27" s="1058">
        <v>3.6299999999999999E-2</v>
      </c>
      <c r="O27" s="1026">
        <v>5.8749999999999997E-2</v>
      </c>
      <c r="P27" s="1021" t="s">
        <v>542</v>
      </c>
    </row>
    <row r="28" spans="2:16" ht="15.75">
      <c r="B28" s="1022" t="s">
        <v>535</v>
      </c>
      <c r="C28" s="1022" t="s">
        <v>573</v>
      </c>
      <c r="D28" s="1024" t="s">
        <v>578</v>
      </c>
      <c r="E28" s="1022" t="s">
        <v>544</v>
      </c>
      <c r="F28" s="1021" t="s">
        <v>539</v>
      </c>
      <c r="G28" s="1021" t="s">
        <v>539</v>
      </c>
      <c r="H28" s="1022" t="s">
        <v>561</v>
      </c>
      <c r="I28" s="1954" t="s">
        <v>576</v>
      </c>
      <c r="J28" s="1954"/>
      <c r="K28" s="1021" t="s">
        <v>576</v>
      </c>
      <c r="L28" s="1021" t="s">
        <v>576</v>
      </c>
      <c r="M28" s="1021" t="s">
        <v>515</v>
      </c>
      <c r="N28" s="1058">
        <v>3.9300000000000002E-2</v>
      </c>
      <c r="O28" s="1026">
        <v>5.8749999999999997E-2</v>
      </c>
      <c r="P28" s="1021" t="s">
        <v>542</v>
      </c>
    </row>
    <row r="29" spans="2:16" ht="15.75">
      <c r="B29" s="1022" t="s">
        <v>535</v>
      </c>
      <c r="C29" s="1022" t="s">
        <v>573</v>
      </c>
      <c r="D29" s="1024" t="s">
        <v>579</v>
      </c>
      <c r="E29" s="1022" t="s">
        <v>538</v>
      </c>
      <c r="F29" s="1021" t="s">
        <v>539</v>
      </c>
      <c r="G29" s="1021" t="s">
        <v>539</v>
      </c>
      <c r="H29" s="1022" t="s">
        <v>557</v>
      </c>
      <c r="I29" s="1954" t="s">
        <v>575</v>
      </c>
      <c r="J29" s="1954"/>
      <c r="K29" s="1021" t="s">
        <v>575</v>
      </c>
      <c r="L29" s="1021" t="s">
        <v>575</v>
      </c>
      <c r="M29" s="1021" t="s">
        <v>515</v>
      </c>
      <c r="N29" s="1058">
        <v>3.6299999999999999E-2</v>
      </c>
      <c r="O29" s="1026">
        <v>5.8749999999999997E-2</v>
      </c>
      <c r="P29" s="1021" t="s">
        <v>542</v>
      </c>
    </row>
    <row r="30" spans="2:16" ht="15.75">
      <c r="B30" s="1022" t="s">
        <v>535</v>
      </c>
      <c r="C30" s="1022" t="s">
        <v>573</v>
      </c>
      <c r="D30" s="1024" t="s">
        <v>579</v>
      </c>
      <c r="E30" s="1022" t="s">
        <v>544</v>
      </c>
      <c r="F30" s="1021" t="s">
        <v>539</v>
      </c>
      <c r="G30" s="1021" t="s">
        <v>539</v>
      </c>
      <c r="H30" s="1022" t="s">
        <v>557</v>
      </c>
      <c r="I30" s="1954" t="s">
        <v>576</v>
      </c>
      <c r="J30" s="1954"/>
      <c r="K30" s="1021" t="s">
        <v>576</v>
      </c>
      <c r="L30" s="1021" t="s">
        <v>576</v>
      </c>
      <c r="M30" s="1021" t="s">
        <v>515</v>
      </c>
      <c r="N30" s="1058">
        <v>3.9300000000000002E-2</v>
      </c>
      <c r="O30" s="1026">
        <v>5.8749999999999997E-2</v>
      </c>
      <c r="P30" s="1021" t="s">
        <v>542</v>
      </c>
    </row>
    <row r="31" spans="2:16" ht="15.75">
      <c r="B31" s="1022" t="s">
        <v>535</v>
      </c>
      <c r="C31" s="1022" t="s">
        <v>573</v>
      </c>
      <c r="D31" s="1024" t="s">
        <v>580</v>
      </c>
      <c r="E31" s="1022" t="s">
        <v>538</v>
      </c>
      <c r="F31" s="1021" t="s">
        <v>539</v>
      </c>
      <c r="G31" s="1021" t="s">
        <v>539</v>
      </c>
      <c r="H31" s="1022" t="s">
        <v>561</v>
      </c>
      <c r="I31" s="1954" t="s">
        <v>581</v>
      </c>
      <c r="J31" s="1954"/>
      <c r="K31" s="1021" t="s">
        <v>581</v>
      </c>
      <c r="L31" s="1021" t="s">
        <v>581</v>
      </c>
      <c r="M31" s="1021" t="s">
        <v>515</v>
      </c>
      <c r="N31" s="1058">
        <v>3.7999999999999999E-2</v>
      </c>
      <c r="O31" s="1026">
        <v>5.8749999999999997E-2</v>
      </c>
      <c r="P31" s="1021" t="s">
        <v>542</v>
      </c>
    </row>
    <row r="32" spans="2:16" ht="15.75">
      <c r="B32" s="1022" t="s">
        <v>535</v>
      </c>
      <c r="C32" s="1022" t="s">
        <v>573</v>
      </c>
      <c r="D32" s="1024" t="s">
        <v>580</v>
      </c>
      <c r="E32" s="1022" t="s">
        <v>544</v>
      </c>
      <c r="F32" s="1021" t="s">
        <v>539</v>
      </c>
      <c r="G32" s="1021" t="s">
        <v>539</v>
      </c>
      <c r="H32" s="1022" t="s">
        <v>561</v>
      </c>
      <c r="I32" s="1954" t="s">
        <v>582</v>
      </c>
      <c r="J32" s="1954"/>
      <c r="K32" s="1021" t="s">
        <v>582</v>
      </c>
      <c r="L32" s="1021" t="s">
        <v>582</v>
      </c>
      <c r="M32" s="1021" t="s">
        <v>515</v>
      </c>
      <c r="N32" s="1058">
        <v>4.1000000000000002E-2</v>
      </c>
      <c r="O32" s="1026">
        <v>5.8749999999999997E-2</v>
      </c>
      <c r="P32" s="1021" t="s">
        <v>542</v>
      </c>
    </row>
    <row r="33" spans="2:16" ht="15">
      <c r="B33" s="1022" t="s">
        <v>535</v>
      </c>
      <c r="C33" s="1022" t="s">
        <v>583</v>
      </c>
      <c r="D33" s="1024" t="s">
        <v>584</v>
      </c>
      <c r="E33" s="1022" t="s">
        <v>538</v>
      </c>
      <c r="F33" s="1021" t="s">
        <v>539</v>
      </c>
      <c r="G33" s="1021" t="s">
        <v>539</v>
      </c>
      <c r="H33" s="1022" t="s">
        <v>557</v>
      </c>
      <c r="I33" s="1955" t="s">
        <v>575</v>
      </c>
      <c r="J33" s="1956"/>
      <c r="K33" s="1021" t="s">
        <v>575</v>
      </c>
      <c r="L33" s="1021" t="s">
        <v>575</v>
      </c>
      <c r="M33" s="1021" t="s">
        <v>515</v>
      </c>
      <c r="N33" s="1058">
        <v>3.6299999999999999E-2</v>
      </c>
      <c r="O33" s="1026">
        <v>5.8749999999999997E-2</v>
      </c>
      <c r="P33" s="1021" t="s">
        <v>542</v>
      </c>
    </row>
    <row r="34" spans="2:16" ht="15">
      <c r="B34" s="1022" t="s">
        <v>535</v>
      </c>
      <c r="C34" s="1022" t="s">
        <v>583</v>
      </c>
      <c r="D34" s="1024" t="s">
        <v>584</v>
      </c>
      <c r="E34" s="1022" t="s">
        <v>544</v>
      </c>
      <c r="F34" s="1021" t="s">
        <v>539</v>
      </c>
      <c r="G34" s="1021" t="s">
        <v>539</v>
      </c>
      <c r="H34" s="1022" t="s">
        <v>557</v>
      </c>
      <c r="I34" s="1955" t="s">
        <v>576</v>
      </c>
      <c r="J34" s="1956"/>
      <c r="K34" s="1021" t="s">
        <v>576</v>
      </c>
      <c r="L34" s="1021" t="s">
        <v>576</v>
      </c>
      <c r="M34" s="1021" t="s">
        <v>515</v>
      </c>
      <c r="N34" s="1058">
        <v>3.9300000000000002E-2</v>
      </c>
      <c r="O34" s="1026">
        <v>5.8749999999999997E-2</v>
      </c>
      <c r="P34" s="1021" t="s">
        <v>542</v>
      </c>
    </row>
    <row r="35" spans="2:16" ht="15">
      <c r="B35" s="1022" t="s">
        <v>535</v>
      </c>
      <c r="C35" s="1022" t="s">
        <v>583</v>
      </c>
      <c r="D35" s="1024" t="s">
        <v>585</v>
      </c>
      <c r="E35" s="1022" t="s">
        <v>538</v>
      </c>
      <c r="F35" s="1021" t="s">
        <v>539</v>
      </c>
      <c r="G35" s="1021" t="s">
        <v>539</v>
      </c>
      <c r="H35" s="1022" t="s">
        <v>561</v>
      </c>
      <c r="I35" s="1955" t="s">
        <v>581</v>
      </c>
      <c r="J35" s="1956"/>
      <c r="K35" s="1021" t="s">
        <v>581</v>
      </c>
      <c r="L35" s="1021" t="s">
        <v>581</v>
      </c>
      <c r="M35" s="1021" t="s">
        <v>515</v>
      </c>
      <c r="N35" s="1058">
        <v>3.7999999999999999E-2</v>
      </c>
      <c r="O35" s="1026">
        <v>5.8749999999999997E-2</v>
      </c>
      <c r="P35" s="1021" t="s">
        <v>542</v>
      </c>
    </row>
    <row r="36" spans="2:16" ht="15">
      <c r="B36" s="1022" t="s">
        <v>535</v>
      </c>
      <c r="C36" s="1022" t="s">
        <v>583</v>
      </c>
      <c r="D36" s="1024" t="s">
        <v>586</v>
      </c>
      <c r="E36" s="1022" t="s">
        <v>544</v>
      </c>
      <c r="F36" s="1021" t="s">
        <v>539</v>
      </c>
      <c r="G36" s="1021" t="s">
        <v>539</v>
      </c>
      <c r="H36" s="1022" t="s">
        <v>561</v>
      </c>
      <c r="I36" s="1955" t="s">
        <v>582</v>
      </c>
      <c r="J36" s="1956"/>
      <c r="K36" s="1021" t="s">
        <v>582</v>
      </c>
      <c r="L36" s="1021" t="s">
        <v>582</v>
      </c>
      <c r="M36" s="1021" t="s">
        <v>515</v>
      </c>
      <c r="N36" s="1058">
        <v>4.1000000000000002E-2</v>
      </c>
      <c r="O36" s="1026">
        <v>5.8749999999999997E-2</v>
      </c>
      <c r="P36" s="1021" t="s">
        <v>542</v>
      </c>
    </row>
    <row r="37" spans="2:16">
      <c r="B37" s="1022" t="s">
        <v>535</v>
      </c>
      <c r="C37" s="1022" t="s">
        <v>587</v>
      </c>
      <c r="D37" s="1024" t="s">
        <v>588</v>
      </c>
      <c r="E37" s="1022" t="s">
        <v>538</v>
      </c>
      <c r="F37" s="1021" t="s">
        <v>539</v>
      </c>
      <c r="G37" s="1021" t="s">
        <v>539</v>
      </c>
      <c r="H37" s="1022" t="s">
        <v>557</v>
      </c>
      <c r="I37" s="1954" t="s">
        <v>575</v>
      </c>
      <c r="J37" s="1954"/>
      <c r="K37" s="1021" t="s">
        <v>575</v>
      </c>
      <c r="L37" s="1021" t="s">
        <v>575</v>
      </c>
      <c r="M37" s="1021" t="s">
        <v>515</v>
      </c>
      <c r="N37" s="1058">
        <v>3.6299999999999999E-2</v>
      </c>
      <c r="O37" s="1026">
        <v>5.8749999999999997E-2</v>
      </c>
      <c r="P37" s="1021" t="s">
        <v>542</v>
      </c>
    </row>
    <row r="38" spans="2:16">
      <c r="B38" s="1022" t="s">
        <v>535</v>
      </c>
      <c r="C38" s="1022" t="s">
        <v>587</v>
      </c>
      <c r="D38" s="1024" t="s">
        <v>588</v>
      </c>
      <c r="E38" s="1022" t="s">
        <v>544</v>
      </c>
      <c r="F38" s="1021" t="s">
        <v>539</v>
      </c>
      <c r="G38" s="1021" t="s">
        <v>539</v>
      </c>
      <c r="H38" s="1022" t="s">
        <v>557</v>
      </c>
      <c r="I38" s="1954" t="s">
        <v>576</v>
      </c>
      <c r="J38" s="1954"/>
      <c r="K38" s="1021" t="s">
        <v>576</v>
      </c>
      <c r="L38" s="1021" t="s">
        <v>576</v>
      </c>
      <c r="M38" s="1021" t="s">
        <v>515</v>
      </c>
      <c r="N38" s="1058">
        <v>3.9300000000000002E-2</v>
      </c>
      <c r="O38" s="1026">
        <v>5.8749999999999997E-2</v>
      </c>
      <c r="P38" s="1021" t="s">
        <v>542</v>
      </c>
    </row>
    <row r="39" spans="2:16">
      <c r="B39" s="1022" t="s">
        <v>535</v>
      </c>
      <c r="C39" s="1022" t="s">
        <v>587</v>
      </c>
      <c r="D39" s="1024" t="s">
        <v>589</v>
      </c>
      <c r="E39" s="1022" t="s">
        <v>538</v>
      </c>
      <c r="F39" s="1021" t="s">
        <v>539</v>
      </c>
      <c r="G39" s="1021" t="s">
        <v>539</v>
      </c>
      <c r="H39" s="1022" t="s">
        <v>561</v>
      </c>
      <c r="I39" s="1954" t="s">
        <v>562</v>
      </c>
      <c r="J39" s="1954"/>
      <c r="K39" s="1021" t="s">
        <v>562</v>
      </c>
      <c r="L39" s="1021" t="s">
        <v>562</v>
      </c>
      <c r="M39" s="1021" t="s">
        <v>515</v>
      </c>
      <c r="N39" s="1058">
        <v>4.2999999999999997E-2</v>
      </c>
      <c r="O39" s="1026">
        <v>5.8749999999999997E-2</v>
      </c>
      <c r="P39" s="1021" t="s">
        <v>542</v>
      </c>
    </row>
    <row r="40" spans="2:16">
      <c r="B40" s="1022" t="s">
        <v>535</v>
      </c>
      <c r="C40" s="1022" t="s">
        <v>587</v>
      </c>
      <c r="D40" s="1024" t="s">
        <v>589</v>
      </c>
      <c r="E40" s="1022" t="s">
        <v>544</v>
      </c>
      <c r="F40" s="1021" t="s">
        <v>539</v>
      </c>
      <c r="G40" s="1021" t="s">
        <v>539</v>
      </c>
      <c r="H40" s="1022" t="s">
        <v>561</v>
      </c>
      <c r="I40" s="1954" t="s">
        <v>563</v>
      </c>
      <c r="J40" s="1954"/>
      <c r="K40" s="1021" t="s">
        <v>563</v>
      </c>
      <c r="L40" s="1021" t="s">
        <v>563</v>
      </c>
      <c r="M40" s="1021" t="s">
        <v>515</v>
      </c>
      <c r="N40" s="1058">
        <v>4.5999999999999999E-2</v>
      </c>
      <c r="O40" s="1026">
        <v>5.8749999999999997E-2</v>
      </c>
      <c r="P40" s="1021" t="s">
        <v>542</v>
      </c>
    </row>
    <row r="41" spans="2:16">
      <c r="B41" s="1022" t="s">
        <v>535</v>
      </c>
      <c r="C41" s="1022" t="s">
        <v>590</v>
      </c>
      <c r="D41" s="1024" t="s">
        <v>591</v>
      </c>
      <c r="E41" s="1022" t="s">
        <v>538</v>
      </c>
      <c r="F41" s="1021" t="s">
        <v>539</v>
      </c>
      <c r="G41" s="1021" t="s">
        <v>539</v>
      </c>
      <c r="H41" s="1024"/>
      <c r="I41" s="1954" t="s">
        <v>575</v>
      </c>
      <c r="J41" s="1954"/>
      <c r="K41" s="1021" t="s">
        <v>575</v>
      </c>
      <c r="L41" s="1021" t="s">
        <v>575</v>
      </c>
      <c r="M41" s="1021" t="s">
        <v>515</v>
      </c>
      <c r="N41" s="1058">
        <v>3.6299999999999999E-2</v>
      </c>
      <c r="O41" s="1026">
        <v>5.8749999999999997E-2</v>
      </c>
      <c r="P41" s="1021" t="s">
        <v>542</v>
      </c>
    </row>
    <row r="42" spans="2:16">
      <c r="B42" s="1022" t="s">
        <v>535</v>
      </c>
      <c r="C42" s="1022" t="s">
        <v>590</v>
      </c>
      <c r="D42" s="1024" t="s">
        <v>591</v>
      </c>
      <c r="E42" s="1022" t="s">
        <v>544</v>
      </c>
      <c r="F42" s="1021" t="s">
        <v>539</v>
      </c>
      <c r="G42" s="1021" t="s">
        <v>539</v>
      </c>
      <c r="H42" s="1024"/>
      <c r="I42" s="1954" t="s">
        <v>576</v>
      </c>
      <c r="J42" s="1954"/>
      <c r="K42" s="1021" t="s">
        <v>576</v>
      </c>
      <c r="L42" s="1021" t="s">
        <v>576</v>
      </c>
      <c r="M42" s="1021" t="s">
        <v>515</v>
      </c>
      <c r="N42" s="1058">
        <v>3.9300000000000002E-2</v>
      </c>
      <c r="O42" s="1026">
        <v>5.8749999999999997E-2</v>
      </c>
      <c r="P42" s="1021" t="s">
        <v>542</v>
      </c>
    </row>
    <row r="43" spans="2:16">
      <c r="B43" s="1022" t="s">
        <v>535</v>
      </c>
      <c r="C43" s="1022" t="s">
        <v>590</v>
      </c>
      <c r="D43" s="1024" t="s">
        <v>592</v>
      </c>
      <c r="E43" s="1022" t="s">
        <v>538</v>
      </c>
      <c r="F43" s="1021" t="s">
        <v>539</v>
      </c>
      <c r="G43" s="1021" t="s">
        <v>539</v>
      </c>
      <c r="H43" s="1024"/>
      <c r="I43" s="1954" t="s">
        <v>581</v>
      </c>
      <c r="J43" s="1954"/>
      <c r="K43" s="1021" t="s">
        <v>581</v>
      </c>
      <c r="L43" s="1021" t="s">
        <v>581</v>
      </c>
      <c r="M43" s="1021" t="s">
        <v>515</v>
      </c>
      <c r="N43" s="1058">
        <v>3.7999999999999999E-2</v>
      </c>
      <c r="O43" s="1026">
        <v>5.8749999999999997E-2</v>
      </c>
      <c r="P43" s="1021" t="s">
        <v>542</v>
      </c>
    </row>
    <row r="44" spans="2:16">
      <c r="B44" s="1022" t="s">
        <v>535</v>
      </c>
      <c r="C44" s="1022" t="s">
        <v>590</v>
      </c>
      <c r="D44" s="1024" t="s">
        <v>592</v>
      </c>
      <c r="E44" s="1022" t="s">
        <v>544</v>
      </c>
      <c r="F44" s="1021" t="s">
        <v>539</v>
      </c>
      <c r="G44" s="1021" t="s">
        <v>539</v>
      </c>
      <c r="H44" s="1024"/>
      <c r="I44" s="1954" t="s">
        <v>582</v>
      </c>
      <c r="J44" s="1954"/>
      <c r="K44" s="1021" t="s">
        <v>582</v>
      </c>
      <c r="L44" s="1021" t="s">
        <v>582</v>
      </c>
      <c r="M44" s="1021" t="s">
        <v>515</v>
      </c>
      <c r="N44" s="1058">
        <v>4.1000000000000002E-2</v>
      </c>
      <c r="O44" s="1026">
        <v>5.8749999999999997E-2</v>
      </c>
      <c r="P44" s="1021" t="s">
        <v>542</v>
      </c>
    </row>
    <row r="45" spans="2:16" ht="15">
      <c r="B45" s="1022" t="s">
        <v>535</v>
      </c>
      <c r="C45" s="1022" t="s">
        <v>593</v>
      </c>
      <c r="D45" s="1024" t="s">
        <v>594</v>
      </c>
      <c r="E45" s="1022" t="s">
        <v>538</v>
      </c>
      <c r="F45" s="1021" t="s">
        <v>539</v>
      </c>
      <c r="G45" s="1021" t="s">
        <v>539</v>
      </c>
      <c r="H45" s="1024"/>
      <c r="I45" s="1954" t="s">
        <v>595</v>
      </c>
      <c r="J45" s="1954"/>
      <c r="K45" s="1021" t="s">
        <v>595</v>
      </c>
      <c r="L45" s="1021" t="s">
        <v>595</v>
      </c>
      <c r="M45" s="1021" t="s">
        <v>596</v>
      </c>
      <c r="N45" s="1058">
        <v>3.5499999999999997E-2</v>
      </c>
      <c r="O45" s="1026">
        <v>5.6250000000000001E-2</v>
      </c>
      <c r="P45" s="1116" t="s">
        <v>656</v>
      </c>
    </row>
    <row r="46" spans="2:16" ht="15">
      <c r="B46" s="1022" t="s">
        <v>535</v>
      </c>
      <c r="C46" s="1022" t="s">
        <v>593</v>
      </c>
      <c r="D46" s="1024" t="s">
        <v>594</v>
      </c>
      <c r="E46" s="1022" t="s">
        <v>544</v>
      </c>
      <c r="F46" s="1021" t="s">
        <v>539</v>
      </c>
      <c r="G46" s="1021" t="s">
        <v>539</v>
      </c>
      <c r="H46" s="1024"/>
      <c r="I46" s="1954" t="s">
        <v>597</v>
      </c>
      <c r="J46" s="1954"/>
      <c r="K46" s="1021" t="s">
        <v>597</v>
      </c>
      <c r="L46" s="1021" t="s">
        <v>597</v>
      </c>
      <c r="M46" s="1021" t="s">
        <v>596</v>
      </c>
      <c r="N46" s="1058">
        <v>3.85E-2</v>
      </c>
      <c r="O46" s="1026">
        <v>5.6250000000000001E-2</v>
      </c>
      <c r="P46" s="1116" t="s">
        <v>656</v>
      </c>
    </row>
    <row r="47" spans="2:16">
      <c r="B47" s="1022" t="s">
        <v>535</v>
      </c>
      <c r="C47" s="1022" t="s">
        <v>593</v>
      </c>
      <c r="D47" s="1024" t="s">
        <v>598</v>
      </c>
      <c r="E47" s="1022" t="s">
        <v>538</v>
      </c>
      <c r="F47" s="1021" t="s">
        <v>539</v>
      </c>
      <c r="G47" s="1021" t="s">
        <v>539</v>
      </c>
      <c r="H47" s="1024"/>
      <c r="I47" s="1954" t="s">
        <v>599</v>
      </c>
      <c r="J47" s="1954"/>
      <c r="K47" s="1021" t="s">
        <v>599</v>
      </c>
      <c r="L47" s="1021" t="s">
        <v>599</v>
      </c>
      <c r="M47" s="1021" t="s">
        <v>596</v>
      </c>
      <c r="N47" s="1058">
        <v>3.7000000000000005E-2</v>
      </c>
      <c r="O47" s="1026">
        <v>5.6250000000000001E-2</v>
      </c>
      <c r="P47" s="1116" t="s">
        <v>656</v>
      </c>
    </row>
    <row r="48" spans="2:16">
      <c r="B48" s="1022" t="s">
        <v>535</v>
      </c>
      <c r="C48" s="1022" t="s">
        <v>593</v>
      </c>
      <c r="D48" s="1024" t="s">
        <v>598</v>
      </c>
      <c r="E48" s="1022" t="s">
        <v>544</v>
      </c>
      <c r="F48" s="1021" t="s">
        <v>539</v>
      </c>
      <c r="G48" s="1021" t="s">
        <v>539</v>
      </c>
      <c r="H48" s="1024"/>
      <c r="I48" s="1954" t="s">
        <v>600</v>
      </c>
      <c r="J48" s="1954"/>
      <c r="K48" s="1021" t="s">
        <v>600</v>
      </c>
      <c r="L48" s="1021" t="s">
        <v>600</v>
      </c>
      <c r="M48" s="1021" t="s">
        <v>596</v>
      </c>
      <c r="N48" s="1058">
        <v>0.04</v>
      </c>
      <c r="O48" s="1026">
        <v>5.6250000000000001E-2</v>
      </c>
      <c r="P48" s="1116" t="s">
        <v>656</v>
      </c>
    </row>
    <row r="50" spans="2:16" ht="18">
      <c r="B50" s="1036" t="s">
        <v>601</v>
      </c>
    </row>
    <row r="51" spans="2:16" ht="18">
      <c r="B51" s="1036" t="s">
        <v>602</v>
      </c>
    </row>
    <row r="52" spans="2:16" ht="18">
      <c r="B52" s="1036"/>
    </row>
    <row r="53" spans="2:16" ht="18.600000000000001" customHeight="1">
      <c r="B53" s="1977" t="s">
        <v>724</v>
      </c>
      <c r="C53" s="1977"/>
      <c r="D53" s="1977"/>
      <c r="E53" s="1977"/>
      <c r="F53" s="1965" t="s">
        <v>235</v>
      </c>
      <c r="G53" s="1962"/>
      <c r="H53" s="1024"/>
      <c r="I53" s="1965" t="s">
        <v>720</v>
      </c>
      <c r="J53" s="1962"/>
      <c r="K53" s="1965" t="s">
        <v>72</v>
      </c>
      <c r="L53" s="1965" t="s">
        <v>73</v>
      </c>
      <c r="M53" s="1965" t="s">
        <v>74</v>
      </c>
      <c r="N53" s="1966" t="s">
        <v>516</v>
      </c>
      <c r="O53" s="1965" t="s">
        <v>525</v>
      </c>
      <c r="P53" s="1965" t="s">
        <v>316</v>
      </c>
    </row>
    <row r="54" spans="2:16">
      <c r="B54" s="1977"/>
      <c r="C54" s="1977"/>
      <c r="D54" s="1977"/>
      <c r="E54" s="1977"/>
      <c r="F54" s="1974" t="s">
        <v>723</v>
      </c>
      <c r="G54" s="1975"/>
      <c r="H54" s="1022"/>
      <c r="I54" s="1080" t="s">
        <v>714</v>
      </c>
      <c r="J54" s="1080" t="s">
        <v>715</v>
      </c>
      <c r="K54" s="1965"/>
      <c r="L54" s="1965"/>
      <c r="M54" s="1965"/>
      <c r="N54" s="1965"/>
      <c r="O54" s="1965"/>
      <c r="P54" s="1962"/>
    </row>
    <row r="55" spans="2:16" ht="16.149999999999999" customHeight="1">
      <c r="B55" s="1022" t="s">
        <v>535</v>
      </c>
      <c r="C55" s="1981" t="s">
        <v>722</v>
      </c>
      <c r="D55" s="1978" t="s">
        <v>721</v>
      </c>
      <c r="E55" s="1079" t="s">
        <v>538</v>
      </c>
      <c r="F55" s="1975"/>
      <c r="G55" s="1975"/>
      <c r="H55" s="1022"/>
      <c r="I55" s="1032">
        <v>0</v>
      </c>
      <c r="J55" s="1131" t="s">
        <v>716</v>
      </c>
      <c r="K55" s="1083" t="s">
        <v>716</v>
      </c>
      <c r="L55" s="1083" t="s">
        <v>716</v>
      </c>
      <c r="M55" s="1076" t="s">
        <v>515</v>
      </c>
      <c r="N55" s="1026">
        <v>3.3300000000000003E-2</v>
      </c>
      <c r="O55" s="1026">
        <v>5.8749999999999997E-2</v>
      </c>
      <c r="P55" s="1021" t="s">
        <v>542</v>
      </c>
    </row>
    <row r="56" spans="2:16" ht="16.149999999999999" customHeight="1">
      <c r="B56" s="1022" t="s">
        <v>535</v>
      </c>
      <c r="C56" s="1982"/>
      <c r="D56" s="1979"/>
      <c r="E56" s="1079" t="s">
        <v>544</v>
      </c>
      <c r="F56" s="1975"/>
      <c r="G56" s="1975"/>
      <c r="H56" s="1022"/>
      <c r="I56" s="1032">
        <v>0</v>
      </c>
      <c r="J56" s="1131" t="s">
        <v>717</v>
      </c>
      <c r="K56" s="1083" t="s">
        <v>717</v>
      </c>
      <c r="L56" s="1083" t="s">
        <v>717</v>
      </c>
      <c r="M56" s="1076" t="s">
        <v>515</v>
      </c>
      <c r="N56" s="1026">
        <v>3.6299999999999999E-2</v>
      </c>
      <c r="O56" s="1026">
        <v>5.8749999999999997E-2</v>
      </c>
      <c r="P56" s="1021" t="s">
        <v>542</v>
      </c>
    </row>
    <row r="57" spans="2:16" ht="16.149999999999999" customHeight="1">
      <c r="B57" s="1022" t="s">
        <v>535</v>
      </c>
      <c r="C57" s="1982"/>
      <c r="D57" s="1979"/>
      <c r="E57" s="1079" t="s">
        <v>538</v>
      </c>
      <c r="F57" s="1975"/>
      <c r="G57" s="1975"/>
      <c r="H57" s="1022"/>
      <c r="I57" s="1976" t="s">
        <v>718</v>
      </c>
      <c r="J57" s="1976"/>
      <c r="K57" s="1976"/>
      <c r="L57" s="1976"/>
      <c r="M57" s="1076" t="s">
        <v>515</v>
      </c>
      <c r="N57" s="1026">
        <v>3.6600000000000001E-2</v>
      </c>
      <c r="O57" s="1026">
        <v>5.8749999999999997E-2</v>
      </c>
      <c r="P57" s="1021" t="s">
        <v>542</v>
      </c>
    </row>
    <row r="58" spans="2:16" ht="16.149999999999999" customHeight="1">
      <c r="B58" s="1022" t="s">
        <v>535</v>
      </c>
      <c r="C58" s="1983"/>
      <c r="D58" s="1980"/>
      <c r="E58" s="1079" t="s">
        <v>544</v>
      </c>
      <c r="F58" s="1975"/>
      <c r="G58" s="1975"/>
      <c r="H58" s="1022"/>
      <c r="I58" s="1976" t="s">
        <v>719</v>
      </c>
      <c r="J58" s="1976"/>
      <c r="K58" s="1976"/>
      <c r="L58" s="1976"/>
      <c r="M58" s="1076" t="s">
        <v>515</v>
      </c>
      <c r="N58" s="1026">
        <v>3.9600000000000003E-2</v>
      </c>
      <c r="O58" s="1026">
        <v>5.8749999999999997E-2</v>
      </c>
      <c r="P58" s="1021" t="s">
        <v>542</v>
      </c>
    </row>
    <row r="60" spans="2:16" ht="25.9" customHeight="1">
      <c r="B60" s="1085"/>
      <c r="N60" s="1113"/>
    </row>
    <row r="61" spans="2:16" ht="18">
      <c r="B61" s="1971" t="s">
        <v>757</v>
      </c>
      <c r="C61" s="1972"/>
      <c r="D61" s="1972"/>
      <c r="E61" s="1973"/>
      <c r="F61" s="1112" t="s">
        <v>606</v>
      </c>
      <c r="G61" s="1112" t="s">
        <v>529</v>
      </c>
      <c r="H61" s="1022"/>
      <c r="I61" s="1967" t="s">
        <v>754</v>
      </c>
      <c r="J61" s="1968"/>
      <c r="K61" s="1968"/>
      <c r="L61" s="1969"/>
      <c r="M61" s="1110" t="s">
        <v>74</v>
      </c>
      <c r="N61" s="1114" t="s">
        <v>516</v>
      </c>
      <c r="O61" s="1080" t="s">
        <v>525</v>
      </c>
      <c r="P61" s="1115" t="s">
        <v>316</v>
      </c>
    </row>
    <row r="62" spans="2:16">
      <c r="B62" s="1109" t="s">
        <v>375</v>
      </c>
      <c r="C62" s="1034" t="s">
        <v>758</v>
      </c>
      <c r="D62" s="1111" t="s">
        <v>756</v>
      </c>
      <c r="E62" s="1022" t="s">
        <v>538</v>
      </c>
      <c r="F62" s="1109" t="s">
        <v>753</v>
      </c>
      <c r="G62" s="1109" t="s">
        <v>753</v>
      </c>
      <c r="H62" s="1022"/>
      <c r="I62" s="1970">
        <v>4.4900000000000002E-2</v>
      </c>
      <c r="J62" s="1968"/>
      <c r="K62" s="1968"/>
      <c r="L62" s="1969"/>
      <c r="M62" s="1021" t="s">
        <v>515</v>
      </c>
      <c r="N62" s="1058">
        <v>4.4900000000000002E-2</v>
      </c>
      <c r="O62" s="1026">
        <v>5.8749999999999997E-2</v>
      </c>
      <c r="P62" s="1021" t="s">
        <v>542</v>
      </c>
    </row>
    <row r="63" spans="2:16">
      <c r="B63" s="1109" t="s">
        <v>375</v>
      </c>
      <c r="C63" s="1034" t="s">
        <v>758</v>
      </c>
      <c r="D63" s="1111" t="s">
        <v>756</v>
      </c>
      <c r="E63" s="1022" t="s">
        <v>544</v>
      </c>
      <c r="F63" s="1109" t="s">
        <v>753</v>
      </c>
      <c r="G63" s="1109" t="s">
        <v>753</v>
      </c>
      <c r="H63" s="1022"/>
      <c r="I63" s="1970">
        <v>4.7899999999999998E-2</v>
      </c>
      <c r="J63" s="1968"/>
      <c r="K63" s="1968"/>
      <c r="L63" s="1969"/>
      <c r="M63" s="1021" t="s">
        <v>515</v>
      </c>
      <c r="N63" s="1058">
        <v>4.7899999999999998E-2</v>
      </c>
      <c r="O63" s="1026">
        <v>5.8749999999999997E-2</v>
      </c>
      <c r="P63" s="1021" t="s">
        <v>542</v>
      </c>
    </row>
  </sheetData>
  <autoFilter ref="A3:V48" xr:uid="{00000000-0009-0000-0000-00001D000000}"/>
  <mergeCells count="76">
    <mergeCell ref="I61:L61"/>
    <mergeCell ref="I62:L62"/>
    <mergeCell ref="I63:L63"/>
    <mergeCell ref="B61:E61"/>
    <mergeCell ref="O53:O54"/>
    <mergeCell ref="F54:G58"/>
    <mergeCell ref="F53:G53"/>
    <mergeCell ref="I57:L57"/>
    <mergeCell ref="I58:L58"/>
    <mergeCell ref="B53:E54"/>
    <mergeCell ref="D55:D58"/>
    <mergeCell ref="C55:C58"/>
    <mergeCell ref="P53:P54"/>
    <mergeCell ref="I53:J53"/>
    <mergeCell ref="K53:K54"/>
    <mergeCell ref="L53:L54"/>
    <mergeCell ref="M53:M54"/>
    <mergeCell ref="N53:N54"/>
    <mergeCell ref="T2:T3"/>
    <mergeCell ref="I4:J4"/>
    <mergeCell ref="I12:J12"/>
    <mergeCell ref="Q2:S2"/>
    <mergeCell ref="I5:J5"/>
    <mergeCell ref="I6:J6"/>
    <mergeCell ref="I7:J7"/>
    <mergeCell ref="I8:J8"/>
    <mergeCell ref="I9:J9"/>
    <mergeCell ref="P2:P3"/>
    <mergeCell ref="I29:J29"/>
    <mergeCell ref="I13:J13"/>
    <mergeCell ref="I16:J16"/>
    <mergeCell ref="I17:J17"/>
    <mergeCell ref="B1:P1"/>
    <mergeCell ref="B2:B3"/>
    <mergeCell ref="C2:C3"/>
    <mergeCell ref="D2:D3"/>
    <mergeCell ref="E2:E3"/>
    <mergeCell ref="F2:G2"/>
    <mergeCell ref="I2:J2"/>
    <mergeCell ref="K2:K3"/>
    <mergeCell ref="L2:L3"/>
    <mergeCell ref="M2:M3"/>
    <mergeCell ref="N2:N3"/>
    <mergeCell ref="O2:O3"/>
    <mergeCell ref="I26:J26"/>
    <mergeCell ref="I27:J27"/>
    <mergeCell ref="I28:J28"/>
    <mergeCell ref="I15:J15"/>
    <mergeCell ref="I14:J14"/>
    <mergeCell ref="I18:J18"/>
    <mergeCell ref="I19:J19"/>
    <mergeCell ref="I23:J23"/>
    <mergeCell ref="I24:J24"/>
    <mergeCell ref="I25:J25"/>
    <mergeCell ref="I20:L20"/>
    <mergeCell ref="I21:L21"/>
    <mergeCell ref="I22:L22"/>
    <mergeCell ref="I41:J41"/>
    <mergeCell ref="I30:J30"/>
    <mergeCell ref="I31:J31"/>
    <mergeCell ref="I32:J32"/>
    <mergeCell ref="I33:J33"/>
    <mergeCell ref="I34:J34"/>
    <mergeCell ref="I35:J35"/>
    <mergeCell ref="I36:J36"/>
    <mergeCell ref="I37:J37"/>
    <mergeCell ref="I38:J38"/>
    <mergeCell ref="I39:J39"/>
    <mergeCell ref="I40:J40"/>
    <mergeCell ref="I48:J48"/>
    <mergeCell ref="I42:J42"/>
    <mergeCell ref="I43:J43"/>
    <mergeCell ref="I44:J44"/>
    <mergeCell ref="I45:J45"/>
    <mergeCell ref="I46:J46"/>
    <mergeCell ref="I47:J47"/>
  </mergeCells>
  <pageMargins left="0.25" right="0.25" top="0.75" bottom="0.75" header="0.3" footer="0.3"/>
  <pageSetup paperSize="9" scale="42"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pageSetUpPr fitToPage="1"/>
  </sheetPr>
  <dimension ref="A1:Q44"/>
  <sheetViews>
    <sheetView topLeftCell="B7" zoomScale="85" zoomScaleNormal="85" workbookViewId="0">
      <selection activeCell="K35" sqref="K35"/>
    </sheetView>
  </sheetViews>
  <sheetFormatPr defaultColWidth="9.19921875" defaultRowHeight="14.25"/>
  <cols>
    <col min="1" max="1" width="13.19921875" style="1020" hidden="1" customWidth="1"/>
    <col min="2" max="2" width="6.796875" style="1027" bestFit="1" customWidth="1"/>
    <col min="3" max="3" width="16.796875" style="1027" bestFit="1" customWidth="1"/>
    <col min="4" max="4" width="21.69921875" style="1020" bestFit="1" customWidth="1"/>
    <col min="5" max="5" width="8.796875" style="1020" bestFit="1" customWidth="1"/>
    <col min="6" max="6" width="11.09765625" style="1027" bestFit="1" customWidth="1"/>
    <col min="7" max="7" width="11" style="1020" bestFit="1" customWidth="1"/>
    <col min="8" max="8" width="9.19921875" style="1020" bestFit="1" customWidth="1"/>
    <col min="9" max="9" width="8.19921875" style="1020" bestFit="1" customWidth="1"/>
    <col min="10" max="10" width="6.296875" style="1020" bestFit="1" customWidth="1"/>
    <col min="11" max="11" width="8.796875" style="1020" customWidth="1"/>
    <col min="12" max="12" width="33" style="1020" bestFit="1" customWidth="1"/>
    <col min="13" max="13" width="7.3984375" style="1020" customWidth="1"/>
    <col min="14" max="15" width="7.796875" style="1020" customWidth="1"/>
    <col min="16" max="16" width="7.09765625" style="1020" bestFit="1" customWidth="1"/>
    <col min="17" max="17" width="14.5" style="1020" bestFit="1" customWidth="1"/>
    <col min="18" max="16384" width="9.19921875" style="1020"/>
  </cols>
  <sheetData>
    <row r="1" spans="1:17" ht="32.25">
      <c r="B1" s="1037" t="s">
        <v>603</v>
      </c>
    </row>
    <row r="3" spans="1:17">
      <c r="B3" s="1962" t="s">
        <v>520</v>
      </c>
      <c r="C3" s="1962" t="s">
        <v>521</v>
      </c>
      <c r="D3" s="1962" t="s">
        <v>522</v>
      </c>
      <c r="E3" s="1962" t="s">
        <v>523</v>
      </c>
      <c r="F3" s="1962" t="s">
        <v>235</v>
      </c>
      <c r="G3" s="1962"/>
      <c r="H3" s="1990" t="s">
        <v>604</v>
      </c>
      <c r="I3" s="1962" t="s">
        <v>289</v>
      </c>
      <c r="J3" s="1962" t="s">
        <v>516</v>
      </c>
      <c r="K3" s="1962" t="s">
        <v>289</v>
      </c>
      <c r="L3" s="1962" t="s">
        <v>316</v>
      </c>
      <c r="M3" s="1964" t="s">
        <v>605</v>
      </c>
      <c r="N3" s="1964"/>
      <c r="O3" s="1963" t="s">
        <v>270</v>
      </c>
      <c r="P3" s="1963" t="s">
        <v>506</v>
      </c>
      <c r="Q3" s="1964" t="s">
        <v>527</v>
      </c>
    </row>
    <row r="4" spans="1:17">
      <c r="B4" s="1962"/>
      <c r="C4" s="1962"/>
      <c r="D4" s="1962"/>
      <c r="E4" s="1962"/>
      <c r="F4" s="1021" t="s">
        <v>528</v>
      </c>
      <c r="G4" s="1021" t="s">
        <v>529</v>
      </c>
      <c r="H4" s="1991"/>
      <c r="I4" s="1962"/>
      <c r="J4" s="1962"/>
      <c r="K4" s="1962"/>
      <c r="L4" s="1962"/>
      <c r="M4" s="1023" t="s">
        <v>606</v>
      </c>
      <c r="N4" s="1023" t="s">
        <v>607</v>
      </c>
      <c r="O4" s="1963"/>
      <c r="P4" s="1963"/>
      <c r="Q4" s="1964"/>
    </row>
    <row r="5" spans="1:17">
      <c r="B5" s="1022" t="s">
        <v>535</v>
      </c>
      <c r="C5" s="1034" t="s">
        <v>608</v>
      </c>
      <c r="D5" s="1024" t="s">
        <v>375</v>
      </c>
      <c r="E5" s="1024" t="s">
        <v>538</v>
      </c>
      <c r="F5" s="1022" t="s">
        <v>539</v>
      </c>
      <c r="G5" s="1022" t="s">
        <v>539</v>
      </c>
      <c r="H5" s="1021" t="s">
        <v>609</v>
      </c>
      <c r="I5" s="1100" t="s">
        <v>515</v>
      </c>
      <c r="J5" s="1058">
        <v>4.7899999999999998E-2</v>
      </c>
      <c r="K5" s="1026">
        <v>5.8749999999999997E-2</v>
      </c>
      <c r="L5" s="1021" t="s">
        <v>542</v>
      </c>
      <c r="M5" s="1992" t="s">
        <v>610</v>
      </c>
      <c r="N5" s="1964"/>
      <c r="O5" s="1020" t="s">
        <v>611</v>
      </c>
      <c r="P5" s="1020" t="s">
        <v>612</v>
      </c>
      <c r="Q5" s="1020" t="s">
        <v>613</v>
      </c>
    </row>
    <row r="6" spans="1:17">
      <c r="B6" s="1022" t="s">
        <v>535</v>
      </c>
      <c r="C6" s="1034" t="s">
        <v>608</v>
      </c>
      <c r="D6" s="1024" t="s">
        <v>375</v>
      </c>
      <c r="E6" s="1024" t="s">
        <v>544</v>
      </c>
      <c r="F6" s="1022" t="s">
        <v>539</v>
      </c>
      <c r="G6" s="1022" t="s">
        <v>539</v>
      </c>
      <c r="H6" s="1021" t="s">
        <v>614</v>
      </c>
      <c r="I6" s="1101" t="s">
        <v>515</v>
      </c>
      <c r="J6" s="1058">
        <v>5.0900000000000001E-2</v>
      </c>
      <c r="K6" s="1026">
        <v>5.8749999999999997E-2</v>
      </c>
      <c r="L6" s="1021" t="s">
        <v>542</v>
      </c>
      <c r="M6" s="1992" t="s">
        <v>610</v>
      </c>
      <c r="N6" s="1964"/>
      <c r="O6" s="1020" t="s">
        <v>611</v>
      </c>
      <c r="P6" s="1020" t="s">
        <v>612</v>
      </c>
      <c r="Q6" s="1020" t="s">
        <v>613</v>
      </c>
    </row>
    <row r="7" spans="1:17">
      <c r="B7" s="1022" t="s">
        <v>535</v>
      </c>
      <c r="C7" s="1034" t="s">
        <v>608</v>
      </c>
      <c r="D7" s="1024" t="s">
        <v>376</v>
      </c>
      <c r="E7" s="1024" t="s">
        <v>538</v>
      </c>
      <c r="F7" s="1022" t="s">
        <v>539</v>
      </c>
      <c r="G7" s="1022" t="s">
        <v>539</v>
      </c>
      <c r="H7" s="1021" t="s">
        <v>615</v>
      </c>
      <c r="I7" s="1101" t="s">
        <v>616</v>
      </c>
      <c r="J7" s="1058">
        <v>6.7900000000000002E-2</v>
      </c>
      <c r="K7" s="1026">
        <v>7.2749999999999995E-2</v>
      </c>
      <c r="L7" s="1021" t="s">
        <v>542</v>
      </c>
      <c r="M7" s="1992" t="s">
        <v>610</v>
      </c>
      <c r="N7" s="1964"/>
      <c r="O7" s="1020" t="s">
        <v>611</v>
      </c>
      <c r="P7" s="1020" t="s">
        <v>617</v>
      </c>
      <c r="Q7" s="1020" t="s">
        <v>613</v>
      </c>
    </row>
    <row r="8" spans="1:17">
      <c r="B8" s="1022" t="s">
        <v>535</v>
      </c>
      <c r="C8" s="1034" t="s">
        <v>608</v>
      </c>
      <c r="D8" s="1024" t="s">
        <v>376</v>
      </c>
      <c r="E8" s="1024" t="s">
        <v>544</v>
      </c>
      <c r="F8" s="1022" t="s">
        <v>539</v>
      </c>
      <c r="G8" s="1022" t="s">
        <v>539</v>
      </c>
      <c r="H8" s="1021" t="s">
        <v>618</v>
      </c>
      <c r="I8" s="1101" t="s">
        <v>616</v>
      </c>
      <c r="J8" s="1102">
        <v>7.0900000000000005E-2</v>
      </c>
      <c r="K8" s="1026">
        <v>7.2749999999999995E-2</v>
      </c>
      <c r="L8" s="1021" t="s">
        <v>542</v>
      </c>
      <c r="M8" s="1992" t="s">
        <v>610</v>
      </c>
      <c r="N8" s="1964"/>
      <c r="O8" s="1020" t="s">
        <v>611</v>
      </c>
      <c r="P8" s="1020" t="s">
        <v>617</v>
      </c>
      <c r="Q8" s="1020" t="s">
        <v>613</v>
      </c>
    </row>
    <row r="9" spans="1:17" ht="14.25" hidden="1" customHeight="1">
      <c r="B9" s="1022"/>
      <c r="C9" s="1022"/>
      <c r="D9" s="1024"/>
      <c r="E9" s="1024"/>
      <c r="F9" s="1022"/>
      <c r="G9" s="1022"/>
      <c r="H9" s="1021"/>
      <c r="I9" s="1101"/>
      <c r="J9" s="1102"/>
      <c r="K9" s="1026"/>
      <c r="L9" s="1021"/>
      <c r="M9" s="1027"/>
      <c r="N9" s="1027"/>
    </row>
    <row r="10" spans="1:17">
      <c r="B10" s="1022" t="s">
        <v>535</v>
      </c>
      <c r="C10" s="1039" t="s">
        <v>549</v>
      </c>
      <c r="D10" s="1040" t="s">
        <v>619</v>
      </c>
      <c r="E10" s="1024" t="s">
        <v>538</v>
      </c>
      <c r="F10" s="1022" t="s">
        <v>539</v>
      </c>
      <c r="G10" s="1022" t="s">
        <v>539</v>
      </c>
      <c r="H10" s="1021" t="s">
        <v>551</v>
      </c>
      <c r="I10" s="1101" t="s">
        <v>552</v>
      </c>
      <c r="J10" s="1058">
        <v>5.1999999999999998E-2</v>
      </c>
      <c r="K10" s="1026">
        <v>6.0249999999999998E-2</v>
      </c>
      <c r="L10" s="1021" t="s">
        <v>534</v>
      </c>
      <c r="M10" s="1992" t="s">
        <v>610</v>
      </c>
      <c r="N10" s="1964"/>
      <c r="P10" s="1020" t="s">
        <v>612</v>
      </c>
      <c r="Q10" s="1020" t="s">
        <v>613</v>
      </c>
    </row>
    <row r="11" spans="1:17">
      <c r="B11" s="1022" t="s">
        <v>535</v>
      </c>
      <c r="C11" s="1039" t="s">
        <v>549</v>
      </c>
      <c r="D11" s="1040" t="s">
        <v>619</v>
      </c>
      <c r="E11" s="1024" t="s">
        <v>544</v>
      </c>
      <c r="F11" s="1022" t="s">
        <v>539</v>
      </c>
      <c r="G11" s="1022" t="s">
        <v>539</v>
      </c>
      <c r="H11" s="1021" t="s">
        <v>553</v>
      </c>
      <c r="I11" s="1101" t="s">
        <v>552</v>
      </c>
      <c r="J11" s="1058">
        <v>5.5E-2</v>
      </c>
      <c r="K11" s="1026">
        <v>6.0249999999999998E-2</v>
      </c>
      <c r="L11" s="1021" t="s">
        <v>534</v>
      </c>
      <c r="M11" s="1992" t="s">
        <v>610</v>
      </c>
      <c r="N11" s="1964"/>
      <c r="P11" s="1020" t="s">
        <v>612</v>
      </c>
      <c r="Q11" s="1020" t="s">
        <v>613</v>
      </c>
    </row>
    <row r="12" spans="1:17">
      <c r="A12" s="1028" t="s">
        <v>548</v>
      </c>
      <c r="B12" s="1022" t="s">
        <v>535</v>
      </c>
      <c r="C12" s="1039" t="s">
        <v>549</v>
      </c>
      <c r="D12" s="1040" t="s">
        <v>620</v>
      </c>
      <c r="E12" s="1024" t="s">
        <v>538</v>
      </c>
      <c r="F12" s="1022" t="s">
        <v>539</v>
      </c>
      <c r="G12" s="1022" t="s">
        <v>539</v>
      </c>
      <c r="H12" s="1021" t="s">
        <v>615</v>
      </c>
      <c r="I12" s="1101" t="s">
        <v>616</v>
      </c>
      <c r="J12" s="1058">
        <v>6.7900000000000002E-2</v>
      </c>
      <c r="K12" s="1026">
        <v>7.2749999999999995E-2</v>
      </c>
      <c r="L12" s="1021" t="s">
        <v>534</v>
      </c>
      <c r="M12" s="1992" t="s">
        <v>610</v>
      </c>
      <c r="N12" s="1964"/>
      <c r="P12" s="1020" t="s">
        <v>617</v>
      </c>
      <c r="Q12" s="1020" t="s">
        <v>613</v>
      </c>
    </row>
    <row r="13" spans="1:17">
      <c r="A13" s="1028" t="s">
        <v>548</v>
      </c>
      <c r="B13" s="1022" t="s">
        <v>535</v>
      </c>
      <c r="C13" s="1039" t="s">
        <v>549</v>
      </c>
      <c r="D13" s="1040" t="s">
        <v>620</v>
      </c>
      <c r="E13" s="1024" t="s">
        <v>544</v>
      </c>
      <c r="F13" s="1022" t="s">
        <v>539</v>
      </c>
      <c r="G13" s="1022" t="s">
        <v>539</v>
      </c>
      <c r="H13" s="1021" t="s">
        <v>618</v>
      </c>
      <c r="I13" s="1101" t="s">
        <v>616</v>
      </c>
      <c r="J13" s="1102">
        <v>7.0900000000000005E-2</v>
      </c>
      <c r="K13" s="1026">
        <v>7.2749999999999995E-2</v>
      </c>
      <c r="L13" s="1021" t="s">
        <v>534</v>
      </c>
      <c r="M13" s="1992" t="s">
        <v>610</v>
      </c>
      <c r="N13" s="1964"/>
      <c r="P13" s="1020" t="s">
        <v>617</v>
      </c>
      <c r="Q13" s="1020" t="s">
        <v>613</v>
      </c>
    </row>
    <row r="14" spans="1:17" ht="14.25" hidden="1" customHeight="1">
      <c r="A14" s="1028"/>
      <c r="B14" s="1022"/>
      <c r="C14" s="1041"/>
      <c r="D14" s="1042"/>
      <c r="E14" s="1024"/>
      <c r="F14" s="1022"/>
      <c r="G14" s="1022"/>
      <c r="H14" s="1021"/>
      <c r="I14" s="1101"/>
      <c r="J14" s="1058"/>
      <c r="K14" s="1026"/>
      <c r="L14" s="1021"/>
    </row>
    <row r="15" spans="1:17">
      <c r="B15" s="1022" t="s">
        <v>535</v>
      </c>
      <c r="C15" s="1034" t="s">
        <v>621</v>
      </c>
      <c r="D15" s="1024" t="s">
        <v>622</v>
      </c>
      <c r="E15" s="1024" t="s">
        <v>538</v>
      </c>
      <c r="F15" s="1034" t="s">
        <v>623</v>
      </c>
      <c r="G15" s="1043"/>
      <c r="H15" s="1128" t="s">
        <v>624</v>
      </c>
      <c r="I15" s="1101" t="s">
        <v>515</v>
      </c>
      <c r="J15" s="1102">
        <v>4.2900000000000001E-2</v>
      </c>
      <c r="K15" s="1038">
        <v>5.8749999999999997E-2</v>
      </c>
      <c r="L15" s="1021" t="s">
        <v>625</v>
      </c>
      <c r="M15" s="1028"/>
      <c r="O15" s="1044">
        <v>0.95</v>
      </c>
      <c r="Q15" s="1028"/>
    </row>
    <row r="16" spans="1:17">
      <c r="B16" s="1022" t="s">
        <v>535</v>
      </c>
      <c r="C16" s="1034" t="s">
        <v>621</v>
      </c>
      <c r="D16" s="1024" t="s">
        <v>622</v>
      </c>
      <c r="E16" s="1024" t="s">
        <v>544</v>
      </c>
      <c r="F16" s="1034" t="s">
        <v>623</v>
      </c>
      <c r="G16" s="1043"/>
      <c r="H16" s="1021" t="s">
        <v>626</v>
      </c>
      <c r="I16" s="1101" t="s">
        <v>515</v>
      </c>
      <c r="J16" s="1102">
        <v>4.5900000000000003E-2</v>
      </c>
      <c r="K16" s="1038">
        <v>5.8749999999999997E-2</v>
      </c>
      <c r="L16" s="1021" t="s">
        <v>625</v>
      </c>
      <c r="O16" s="1044">
        <v>0.95</v>
      </c>
    </row>
    <row r="17" spans="2:15">
      <c r="B17" s="1022" t="s">
        <v>535</v>
      </c>
      <c r="C17" s="1034" t="s">
        <v>621</v>
      </c>
      <c r="D17" s="1045" t="s">
        <v>627</v>
      </c>
      <c r="E17" s="1024" t="s">
        <v>538</v>
      </c>
      <c r="F17" s="1034" t="s">
        <v>623</v>
      </c>
      <c r="G17" s="1043"/>
      <c r="H17" s="1021" t="s">
        <v>624</v>
      </c>
      <c r="I17" s="1101" t="s">
        <v>515</v>
      </c>
      <c r="J17" s="1102">
        <v>4.2900000000000001E-2</v>
      </c>
      <c r="K17" s="1038">
        <v>5.8749999999999997E-2</v>
      </c>
      <c r="L17" s="1021" t="s">
        <v>625</v>
      </c>
      <c r="M17" s="1046"/>
      <c r="O17" s="1044">
        <v>0.95</v>
      </c>
    </row>
    <row r="18" spans="2:15">
      <c r="B18" s="1022" t="s">
        <v>535</v>
      </c>
      <c r="C18" s="1034" t="s">
        <v>621</v>
      </c>
      <c r="D18" s="1045" t="s">
        <v>627</v>
      </c>
      <c r="E18" s="1024" t="s">
        <v>544</v>
      </c>
      <c r="F18" s="1034" t="s">
        <v>623</v>
      </c>
      <c r="G18" s="1043"/>
      <c r="H18" s="1021" t="s">
        <v>626</v>
      </c>
      <c r="I18" s="1101" t="s">
        <v>515</v>
      </c>
      <c r="J18" s="1102">
        <v>4.5900000000000003E-2</v>
      </c>
      <c r="K18" s="1038">
        <v>5.8749999999999997E-2</v>
      </c>
      <c r="L18" s="1021" t="s">
        <v>625</v>
      </c>
      <c r="M18" s="1046"/>
      <c r="O18" s="1044">
        <v>0.95</v>
      </c>
    </row>
    <row r="19" spans="2:15" ht="15">
      <c r="B19" s="1047" t="s">
        <v>628</v>
      </c>
      <c r="C19" s="1022"/>
      <c r="D19" s="1024"/>
      <c r="E19" s="1024"/>
      <c r="F19" s="1022"/>
      <c r="G19" s="1048"/>
      <c r="H19" s="1022"/>
      <c r="I19" s="1021"/>
      <c r="J19" s="1026"/>
      <c r="K19" s="1026"/>
      <c r="L19" s="1021"/>
    </row>
    <row r="20" spans="2:15">
      <c r="B20" s="1984" t="s">
        <v>629</v>
      </c>
      <c r="C20" s="1985"/>
      <c r="D20" s="1985"/>
      <c r="E20" s="1986"/>
      <c r="F20" s="1962" t="s">
        <v>235</v>
      </c>
      <c r="G20" s="1962"/>
      <c r="H20" s="1990" t="s">
        <v>604</v>
      </c>
      <c r="I20" s="1962" t="s">
        <v>289</v>
      </c>
      <c r="J20" s="1962" t="s">
        <v>516</v>
      </c>
      <c r="K20" s="1962" t="s">
        <v>289</v>
      </c>
      <c r="L20" s="1962" t="s">
        <v>316</v>
      </c>
    </row>
    <row r="21" spans="2:15">
      <c r="B21" s="1987"/>
      <c r="C21" s="1988"/>
      <c r="D21" s="1988"/>
      <c r="E21" s="1989"/>
      <c r="F21" s="1021" t="s">
        <v>528</v>
      </c>
      <c r="G21" s="1021" t="s">
        <v>529</v>
      </c>
      <c r="H21" s="1991"/>
      <c r="I21" s="1962"/>
      <c r="J21" s="1962"/>
      <c r="K21" s="1962"/>
      <c r="L21" s="1962"/>
    </row>
    <row r="22" spans="2:15" ht="15">
      <c r="B22" s="1022" t="s">
        <v>564</v>
      </c>
      <c r="C22" s="1022" t="s">
        <v>630</v>
      </c>
      <c r="D22" s="1024" t="s">
        <v>631</v>
      </c>
      <c r="E22" s="1024" t="s">
        <v>538</v>
      </c>
      <c r="F22" s="1022" t="s">
        <v>539</v>
      </c>
      <c r="G22" s="1022" t="s">
        <v>539</v>
      </c>
      <c r="H22" s="1022" t="s">
        <v>632</v>
      </c>
      <c r="I22" s="1021" t="s">
        <v>596</v>
      </c>
      <c r="J22" s="1058">
        <v>2.9499999999999998E-2</v>
      </c>
      <c r="K22" s="1129">
        <v>5.6250000000000001E-2</v>
      </c>
      <c r="L22" s="1021" t="s">
        <v>542</v>
      </c>
    </row>
    <row r="23" spans="2:15" ht="15">
      <c r="B23" s="1022" t="s">
        <v>564</v>
      </c>
      <c r="C23" s="1022" t="s">
        <v>630</v>
      </c>
      <c r="D23" s="1024" t="s">
        <v>631</v>
      </c>
      <c r="E23" s="1024" t="s">
        <v>544</v>
      </c>
      <c r="F23" s="1022" t="s">
        <v>539</v>
      </c>
      <c r="G23" s="1022" t="s">
        <v>539</v>
      </c>
      <c r="H23" s="1022" t="s">
        <v>633</v>
      </c>
      <c r="I23" s="1021" t="s">
        <v>596</v>
      </c>
      <c r="J23" s="1058">
        <v>3.2500000000000001E-2</v>
      </c>
      <c r="K23" s="1129">
        <v>5.6250000000000001E-2</v>
      </c>
      <c r="L23" s="1021" t="s">
        <v>542</v>
      </c>
    </row>
    <row r="24" spans="2:15">
      <c r="B24" s="1022" t="s">
        <v>564</v>
      </c>
      <c r="C24" s="1022" t="s">
        <v>629</v>
      </c>
      <c r="D24" s="1024" t="s">
        <v>634</v>
      </c>
      <c r="E24" s="1024" t="s">
        <v>538</v>
      </c>
      <c r="F24" s="1022" t="s">
        <v>539</v>
      </c>
      <c r="G24" s="1022" t="s">
        <v>539</v>
      </c>
      <c r="H24" s="1098" t="s">
        <v>635</v>
      </c>
      <c r="I24" s="1021" t="s">
        <v>596</v>
      </c>
      <c r="J24" s="1058">
        <v>3.15E-2</v>
      </c>
      <c r="K24" s="1129">
        <v>5.6250000000000001E-2</v>
      </c>
      <c r="L24" s="1021" t="s">
        <v>542</v>
      </c>
    </row>
    <row r="25" spans="2:15">
      <c r="B25" s="1022" t="s">
        <v>564</v>
      </c>
      <c r="C25" s="1022" t="s">
        <v>629</v>
      </c>
      <c r="D25" s="1024" t="s">
        <v>634</v>
      </c>
      <c r="E25" s="1024" t="s">
        <v>544</v>
      </c>
      <c r="F25" s="1022" t="s">
        <v>539</v>
      </c>
      <c r="G25" s="1022" t="s">
        <v>539</v>
      </c>
      <c r="H25" s="1022" t="s">
        <v>636</v>
      </c>
      <c r="I25" s="1021" t="s">
        <v>596</v>
      </c>
      <c r="J25" s="1058">
        <v>3.4500000000000003E-2</v>
      </c>
      <c r="K25" s="1129">
        <v>5.6250000000000001E-2</v>
      </c>
      <c r="L25" s="1021" t="s">
        <v>542</v>
      </c>
    </row>
    <row r="26" spans="2:15">
      <c r="B26" s="1022" t="s">
        <v>564</v>
      </c>
      <c r="C26" s="1022" t="s">
        <v>629</v>
      </c>
      <c r="D26" s="1024" t="s">
        <v>637</v>
      </c>
      <c r="E26" s="1024" t="s">
        <v>538</v>
      </c>
      <c r="F26" s="1022" t="s">
        <v>539</v>
      </c>
      <c r="G26" s="1022" t="s">
        <v>539</v>
      </c>
      <c r="H26" s="1022" t="s">
        <v>638</v>
      </c>
      <c r="I26" s="1021" t="s">
        <v>596</v>
      </c>
      <c r="J26" s="1058">
        <v>3.3500000000000002E-2</v>
      </c>
      <c r="K26" s="1129">
        <v>5.6250000000000001E-2</v>
      </c>
      <c r="L26" s="1021" t="s">
        <v>542</v>
      </c>
    </row>
    <row r="27" spans="2:15">
      <c r="B27" s="1022" t="s">
        <v>564</v>
      </c>
      <c r="C27" s="1022" t="s">
        <v>629</v>
      </c>
      <c r="D27" s="1024" t="s">
        <v>637</v>
      </c>
      <c r="E27" s="1024" t="s">
        <v>544</v>
      </c>
      <c r="F27" s="1022" t="s">
        <v>539</v>
      </c>
      <c r="G27" s="1022" t="s">
        <v>539</v>
      </c>
      <c r="H27" s="1022" t="s">
        <v>639</v>
      </c>
      <c r="I27" s="1021" t="s">
        <v>596</v>
      </c>
      <c r="J27" s="1058">
        <v>3.6499999999999998E-2</v>
      </c>
      <c r="K27" s="1129">
        <v>5.6250000000000001E-2</v>
      </c>
      <c r="L27" s="1021" t="s">
        <v>542</v>
      </c>
    </row>
    <row r="28" spans="2:15">
      <c r="B28" s="1022" t="s">
        <v>564</v>
      </c>
      <c r="C28" s="1022" t="s">
        <v>629</v>
      </c>
      <c r="D28" s="1024" t="s">
        <v>640</v>
      </c>
      <c r="E28" s="1024" t="s">
        <v>538</v>
      </c>
      <c r="F28" s="1022" t="s">
        <v>539</v>
      </c>
      <c r="G28" s="1022" t="s">
        <v>539</v>
      </c>
      <c r="H28" s="1098" t="s">
        <v>641</v>
      </c>
      <c r="I28" s="1021" t="s">
        <v>596</v>
      </c>
      <c r="J28" s="1058">
        <v>3.39E-2</v>
      </c>
      <c r="K28" s="1129">
        <v>5.6250000000000001E-2</v>
      </c>
      <c r="L28" s="1021" t="s">
        <v>542</v>
      </c>
    </row>
    <row r="29" spans="2:15">
      <c r="B29" s="1022" t="s">
        <v>564</v>
      </c>
      <c r="C29" s="1022" t="s">
        <v>629</v>
      </c>
      <c r="D29" s="1024" t="s">
        <v>640</v>
      </c>
      <c r="E29" s="1024" t="s">
        <v>544</v>
      </c>
      <c r="F29" s="1022" t="s">
        <v>539</v>
      </c>
      <c r="G29" s="1022" t="s">
        <v>539</v>
      </c>
      <c r="H29" s="1022" t="s">
        <v>642</v>
      </c>
      <c r="I29" s="1021" t="s">
        <v>596</v>
      </c>
      <c r="J29" s="1058">
        <v>3.6900000000000002E-2</v>
      </c>
      <c r="K29" s="1129">
        <v>5.6250000000000001E-2</v>
      </c>
      <c r="L29" s="1021" t="s">
        <v>542</v>
      </c>
      <c r="M29" s="1049"/>
    </row>
    <row r="30" spans="2:15">
      <c r="B30" s="1022" t="s">
        <v>564</v>
      </c>
      <c r="C30" s="1022" t="s">
        <v>629</v>
      </c>
      <c r="D30" s="1024" t="s">
        <v>643</v>
      </c>
      <c r="E30" s="1024" t="s">
        <v>538</v>
      </c>
      <c r="F30" s="1022" t="s">
        <v>539</v>
      </c>
      <c r="G30" s="1022" t="s">
        <v>539</v>
      </c>
      <c r="H30" s="1022" t="s">
        <v>572</v>
      </c>
      <c r="I30" s="1021" t="s">
        <v>596</v>
      </c>
      <c r="J30" s="1058">
        <v>3.5900000000000001E-2</v>
      </c>
      <c r="K30" s="1129">
        <v>5.6250000000000001E-2</v>
      </c>
      <c r="L30" s="1021" t="s">
        <v>542</v>
      </c>
      <c r="M30" s="1049"/>
    </row>
    <row r="31" spans="2:15">
      <c r="B31" s="1022" t="s">
        <v>564</v>
      </c>
      <c r="C31" s="1022" t="s">
        <v>629</v>
      </c>
      <c r="D31" s="1024" t="s">
        <v>643</v>
      </c>
      <c r="E31" s="1024" t="s">
        <v>544</v>
      </c>
      <c r="F31" s="1022" t="s">
        <v>539</v>
      </c>
      <c r="G31" s="1022" t="s">
        <v>539</v>
      </c>
      <c r="H31" s="1022" t="s">
        <v>644</v>
      </c>
      <c r="I31" s="1021" t="s">
        <v>596</v>
      </c>
      <c r="J31" s="1058">
        <v>3.8899999999999997E-2</v>
      </c>
      <c r="K31" s="1129">
        <v>5.6250000000000001E-2</v>
      </c>
      <c r="L31" s="1021" t="s">
        <v>542</v>
      </c>
      <c r="M31" s="1049"/>
    </row>
    <row r="32" spans="2:15">
      <c r="B32" s="1022" t="s">
        <v>564</v>
      </c>
      <c r="C32" s="1022" t="s">
        <v>629</v>
      </c>
      <c r="D32" s="1024" t="s">
        <v>645</v>
      </c>
      <c r="E32" s="1024" t="s">
        <v>538</v>
      </c>
      <c r="F32" s="1050" t="s">
        <v>646</v>
      </c>
      <c r="G32" s="1050" t="s">
        <v>646</v>
      </c>
      <c r="H32" s="1022" t="s">
        <v>572</v>
      </c>
      <c r="I32" s="1021" t="s">
        <v>596</v>
      </c>
      <c r="J32" s="1058">
        <v>3.5900000000000001E-2</v>
      </c>
      <c r="K32" s="1129">
        <v>5.6250000000000001E-2</v>
      </c>
      <c r="L32" s="1021" t="s">
        <v>542</v>
      </c>
      <c r="M32" s="1049"/>
    </row>
    <row r="33" spans="2:13">
      <c r="B33" s="1022" t="s">
        <v>564</v>
      </c>
      <c r="C33" s="1022" t="s">
        <v>629</v>
      </c>
      <c r="D33" s="1024" t="s">
        <v>645</v>
      </c>
      <c r="E33" s="1024" t="s">
        <v>544</v>
      </c>
      <c r="F33" s="1050" t="s">
        <v>646</v>
      </c>
      <c r="G33" s="1050" t="s">
        <v>646</v>
      </c>
      <c r="H33" s="1022" t="s">
        <v>644</v>
      </c>
      <c r="I33" s="1021" t="s">
        <v>596</v>
      </c>
      <c r="J33" s="1058">
        <v>3.8899999999999997E-2</v>
      </c>
      <c r="K33" s="1129">
        <v>5.6250000000000001E-2</v>
      </c>
      <c r="L33" s="1021" t="s">
        <v>542</v>
      </c>
      <c r="M33" s="1049"/>
    </row>
    <row r="34" spans="2:13">
      <c r="K34" s="1130" t="s">
        <v>760</v>
      </c>
    </row>
    <row r="35" spans="2:13">
      <c r="B35" s="1059" t="s">
        <v>647</v>
      </c>
      <c r="C35" s="1060"/>
      <c r="D35" s="1061"/>
      <c r="E35" s="1061"/>
      <c r="F35" s="1060"/>
      <c r="G35" s="1061"/>
      <c r="H35" s="1061"/>
    </row>
    <row r="36" spans="2:13">
      <c r="B36" s="1062" t="s">
        <v>648</v>
      </c>
      <c r="C36" s="1060"/>
      <c r="D36" s="1061"/>
      <c r="E36" s="1061"/>
      <c r="F36" s="1060"/>
      <c r="G36" s="1061"/>
      <c r="H36" s="1061"/>
    </row>
    <row r="37" spans="2:13">
      <c r="B37" s="1104" t="s">
        <v>751</v>
      </c>
      <c r="C37" s="1060"/>
      <c r="D37" s="1061"/>
      <c r="E37" s="1061"/>
      <c r="F37" s="1060"/>
      <c r="G37" s="1061"/>
      <c r="H37" s="1061"/>
    </row>
    <row r="38" spans="2:13">
      <c r="B38" s="1105" t="s">
        <v>649</v>
      </c>
      <c r="C38" s="1060"/>
      <c r="D38" s="1061"/>
      <c r="E38" s="1061"/>
      <c r="F38" s="1060"/>
      <c r="G38" s="1061"/>
      <c r="H38" s="1061"/>
    </row>
    <row r="39" spans="2:13">
      <c r="B39" s="1062" t="s">
        <v>650</v>
      </c>
      <c r="C39" s="1060"/>
      <c r="D39" s="1061"/>
      <c r="E39" s="1061"/>
      <c r="F39" s="1060"/>
      <c r="G39" s="1061"/>
      <c r="H39" s="1061"/>
    </row>
    <row r="40" spans="2:13">
      <c r="B40" s="1062" t="s">
        <v>651</v>
      </c>
      <c r="C40" s="1060"/>
      <c r="D40" s="1061"/>
      <c r="E40" s="1061"/>
      <c r="F40" s="1060"/>
      <c r="G40" s="1061"/>
      <c r="H40" s="1061"/>
    </row>
    <row r="41" spans="2:13">
      <c r="B41" s="1062" t="s">
        <v>652</v>
      </c>
      <c r="C41" s="1060"/>
      <c r="D41" s="1061"/>
      <c r="E41" s="1061"/>
      <c r="F41" s="1060"/>
      <c r="G41" s="1061"/>
      <c r="H41" s="1061"/>
    </row>
    <row r="42" spans="2:13">
      <c r="B42" s="1103" t="s">
        <v>748</v>
      </c>
    </row>
    <row r="43" spans="2:13">
      <c r="C43" s="1084" t="s">
        <v>749</v>
      </c>
    </row>
    <row r="44" spans="2:13">
      <c r="C44" s="1084" t="s">
        <v>750</v>
      </c>
    </row>
  </sheetData>
  <autoFilter ref="A4:N33" xr:uid="{00000000-0009-0000-0000-00001E000000}"/>
  <mergeCells count="29">
    <mergeCell ref="H3:H4"/>
    <mergeCell ref="B3:B4"/>
    <mergeCell ref="C3:C4"/>
    <mergeCell ref="D3:D4"/>
    <mergeCell ref="E3:E4"/>
    <mergeCell ref="F3:G3"/>
    <mergeCell ref="P3:P4"/>
    <mergeCell ref="Q3:Q4"/>
    <mergeCell ref="M5:N5"/>
    <mergeCell ref="M6:N6"/>
    <mergeCell ref="I3:I4"/>
    <mergeCell ref="J3:J4"/>
    <mergeCell ref="K3:K4"/>
    <mergeCell ref="L3:L4"/>
    <mergeCell ref="M3:N3"/>
    <mergeCell ref="M12:N12"/>
    <mergeCell ref="M13:N13"/>
    <mergeCell ref="O3:O4"/>
    <mergeCell ref="M7:N7"/>
    <mergeCell ref="M8:N8"/>
    <mergeCell ref="M11:N11"/>
    <mergeCell ref="M10:N10"/>
    <mergeCell ref="J20:J21"/>
    <mergeCell ref="K20:K21"/>
    <mergeCell ref="L20:L21"/>
    <mergeCell ref="B20:E21"/>
    <mergeCell ref="F20:G20"/>
    <mergeCell ref="H20:H21"/>
    <mergeCell ref="I20:I21"/>
  </mergeCells>
  <pageMargins left="0.7" right="0.7" top="0.75" bottom="0.75" header="0.3" footer="0.3"/>
  <pageSetup paperSize="9" scale="48"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R404"/>
  <sheetViews>
    <sheetView showGridLines="0" topLeftCell="A18" zoomScale="85" zoomScaleNormal="85" workbookViewId="0">
      <selection activeCell="AB37" sqref="AB37"/>
    </sheetView>
  </sheetViews>
  <sheetFormatPr defaultColWidth="7.8984375" defaultRowHeight="21" customHeight="1"/>
  <cols>
    <col min="1" max="1" width="12.09765625" style="1" customWidth="1"/>
    <col min="2" max="2" width="7.8984375" style="1" customWidth="1"/>
    <col min="3" max="3" width="3.09765625" style="1" bestFit="1" customWidth="1"/>
    <col min="4" max="4" width="5.296875" style="1" customWidth="1"/>
    <col min="5" max="5" width="11.8984375" style="1" bestFit="1" customWidth="1"/>
    <col min="6" max="6" width="11.8984375" style="1" customWidth="1"/>
    <col min="7" max="7" width="10.59765625" style="1" customWidth="1"/>
    <col min="8" max="8" width="12.09765625" style="1" bestFit="1" customWidth="1"/>
    <col min="9" max="9" width="20.8984375" style="1" hidden="1" customWidth="1"/>
    <col min="10" max="10" width="11.69921875" style="402" hidden="1" customWidth="1"/>
    <col min="11" max="12" width="11.8984375" style="1" hidden="1" customWidth="1"/>
    <col min="13" max="14" width="10" style="1" hidden="1" customWidth="1"/>
    <col min="15" max="16" width="11.8984375" style="1" hidden="1" customWidth="1"/>
    <col min="17" max="17" width="21.296875" style="1" hidden="1" customWidth="1"/>
    <col min="18" max="18" width="9.8984375" style="1" hidden="1" customWidth="1"/>
    <col min="19" max="19" width="8.59765625" style="1" hidden="1" customWidth="1"/>
    <col min="20" max="20" width="11.8984375" style="1" hidden="1" customWidth="1"/>
    <col min="21" max="21" width="4.8984375" style="1" hidden="1" customWidth="1"/>
    <col min="22" max="22" width="7.8984375" style="1" hidden="1" customWidth="1"/>
    <col min="23" max="23" width="9.296875" style="1" hidden="1" customWidth="1"/>
    <col min="24" max="24" width="7.8984375" style="1" hidden="1" customWidth="1"/>
    <col min="25" max="25" width="8.796875" style="1" customWidth="1"/>
    <col min="26" max="252" width="7.5" style="1" customWidth="1"/>
  </cols>
  <sheetData>
    <row r="1" spans="1:24" ht="27" hidden="1" customHeight="1" thickBot="1">
      <c r="A1" s="134"/>
      <c r="B1" s="134"/>
      <c r="C1" s="134"/>
      <c r="D1" s="135" t="str">
        <f>"ตารางคำนวณ "&amp;'Secured - Table 1'!$C$33</f>
        <v>ตารางคำนวณ ลูกค้า Re-Finance II , No MRTA  (waive all fees)</v>
      </c>
      <c r="E1" s="136"/>
      <c r="F1" s="136"/>
      <c r="G1" s="136"/>
      <c r="H1" s="136"/>
      <c r="I1" s="136"/>
      <c r="J1" s="392"/>
      <c r="K1" s="136"/>
      <c r="L1" s="136"/>
      <c r="M1" s="136"/>
      <c r="N1" s="136"/>
      <c r="O1" s="136"/>
      <c r="P1" s="137"/>
      <c r="Q1" s="134"/>
      <c r="R1" s="134"/>
      <c r="S1" s="134"/>
      <c r="T1" s="134"/>
      <c r="U1" s="134"/>
      <c r="V1" s="134"/>
      <c r="W1" s="134"/>
      <c r="X1" s="134"/>
    </row>
    <row r="2" spans="1:24" ht="9" hidden="1" customHeight="1" thickBot="1">
      <c r="A2" s="134"/>
      <c r="B2" s="134"/>
      <c r="C2" s="134"/>
      <c r="D2" s="134"/>
      <c r="E2" s="138"/>
      <c r="F2" s="139"/>
      <c r="G2" s="134"/>
      <c r="H2" s="138"/>
      <c r="I2" s="139"/>
      <c r="J2" s="393"/>
      <c r="K2" s="138"/>
      <c r="L2" s="139"/>
      <c r="M2" s="134"/>
      <c r="N2" s="134"/>
      <c r="O2" s="134"/>
      <c r="P2" s="134"/>
      <c r="Q2" s="134"/>
      <c r="R2" s="134"/>
      <c r="S2" s="134"/>
      <c r="T2" s="134"/>
      <c r="U2" s="134"/>
      <c r="V2" s="134"/>
      <c r="W2" s="134"/>
      <c r="X2" s="134"/>
    </row>
    <row r="3" spans="1:24" ht="36" hidden="1" customHeight="1">
      <c r="A3" s="134"/>
      <c r="B3" s="134"/>
      <c r="C3" s="134"/>
      <c r="D3" s="140"/>
      <c r="E3" s="141"/>
      <c r="F3" s="142"/>
      <c r="G3" s="143" t="s">
        <v>100</v>
      </c>
      <c r="H3" s="144" t="s">
        <v>101</v>
      </c>
      <c r="I3" s="144" t="s">
        <v>102</v>
      </c>
      <c r="J3" s="394" t="s">
        <v>103</v>
      </c>
      <c r="K3" s="145" t="s">
        <v>104</v>
      </c>
      <c r="L3" s="146" t="s">
        <v>105</v>
      </c>
      <c r="M3" s="143" t="s">
        <v>106</v>
      </c>
      <c r="N3" s="144" t="s">
        <v>107</v>
      </c>
      <c r="O3" s="144" t="s">
        <v>108</v>
      </c>
      <c r="P3" s="147" t="s">
        <v>109</v>
      </c>
      <c r="Q3" s="134"/>
      <c r="R3" s="134"/>
      <c r="S3" s="134"/>
      <c r="T3" s="134"/>
      <c r="U3" s="134"/>
      <c r="V3" s="134"/>
      <c r="W3" s="134"/>
      <c r="X3" s="134"/>
    </row>
    <row r="4" spans="1:24" ht="18" hidden="1" customHeight="1">
      <c r="A4" s="134"/>
      <c r="B4" s="134"/>
      <c r="C4" s="134"/>
      <c r="D4" s="148" t="s">
        <v>110</v>
      </c>
      <c r="E4" s="149"/>
      <c r="F4" s="150"/>
      <c r="G4" s="151">
        <f>F22</f>
        <v>0</v>
      </c>
      <c r="H4" s="152"/>
      <c r="I4" s="152">
        <f>G19*12</f>
        <v>420</v>
      </c>
      <c r="J4" s="1012">
        <f>คีย์ข้อมูล!N30</f>
        <v>6.884857142857144E-2</v>
      </c>
      <c r="K4" s="154">
        <f>IF(OR($G$7=0,$I$8=0),0,PMT($J4/12,$I4,-$G4))</f>
        <v>0</v>
      </c>
      <c r="L4" s="155"/>
      <c r="M4" s="156">
        <f>IF(H24=0,(IF(OR($G$7=0,$I$8=0),0,ROUNDUP(PMT(($J4+1%)/12,$I4,-$G4),-1))),H24)</f>
        <v>0</v>
      </c>
      <c r="N4" s="157">
        <f>IF(OR($G$7=0,$I$8=0),0,370-COUNTIF(G35:G404,0))</f>
        <v>0</v>
      </c>
      <c r="O4" s="158">
        <f>SUM(H35:H404)</f>
        <v>0</v>
      </c>
      <c r="P4" s="159">
        <f>IF(OR($G$7=0,$I$8=0),0,SUM(F35:F70))</f>
        <v>0</v>
      </c>
      <c r="Q4" s="160">
        <f>O4+3200+3310</f>
        <v>6510</v>
      </c>
      <c r="R4" s="161"/>
      <c r="S4" s="134"/>
      <c r="T4" s="134"/>
      <c r="U4" s="134"/>
      <c r="V4" s="134"/>
      <c r="W4" s="134"/>
      <c r="X4" s="134"/>
    </row>
    <row r="5" spans="1:24" ht="18" hidden="1" customHeight="1">
      <c r="A5" s="134"/>
      <c r="B5" s="134"/>
      <c r="C5" s="134"/>
      <c r="D5" s="162" t="s">
        <v>111</v>
      </c>
      <c r="E5" s="163"/>
      <c r="F5" s="164"/>
      <c r="G5" s="165">
        <f>'Secured - Table 1'!$C$34</f>
        <v>2638750</v>
      </c>
      <c r="H5" s="166"/>
      <c r="I5" s="166">
        <f>I4-12</f>
        <v>408</v>
      </c>
      <c r="J5" s="396">
        <f>($J$7*$C$7+$J$8*$C$8+$J$9*$C$9+$J$10*$C$10+$J$11*('Secured - Table 1'!$C$35*12-SUM($C$7:$C$10)))/('Secured - Table 1'!$C$35*12)</f>
        <v>6.884857142857144E-2</v>
      </c>
      <c r="K5" s="168">
        <f>IF(OR($G$7=0,$I$8=0),0,PMT($J5/12,$I5,-$G5))</f>
        <v>16763.784950421086</v>
      </c>
      <c r="L5" s="169"/>
      <c r="M5" s="170">
        <f>IF(OR($G$7=0,$I$8=0),0,ROUNDUP(PMT(($J5+1%)/12,$I5,-$G5),-1))</f>
        <v>18630</v>
      </c>
      <c r="N5" s="171">
        <f>IF(OR($G$7=0,$I$8=0),0,370-COUNTIF(K47:K404,0))</f>
        <v>286</v>
      </c>
      <c r="O5" s="172">
        <f>SUM(L35:L404)</f>
        <v>5234837.4400000013</v>
      </c>
      <c r="P5" s="173">
        <f>IF(OR($G$7=0,$I$8=0),0,SUM(J35:J70))</f>
        <v>411420.63000000006</v>
      </c>
      <c r="Q5" s="134"/>
      <c r="R5" s="161"/>
      <c r="S5" s="134"/>
      <c r="T5" s="134"/>
      <c r="U5" s="134"/>
      <c r="V5" s="134"/>
      <c r="W5" s="134"/>
      <c r="X5" s="134"/>
    </row>
    <row r="6" spans="1:24" ht="18" hidden="1" customHeight="1">
      <c r="A6" s="134"/>
      <c r="B6" s="134"/>
      <c r="C6" s="134"/>
      <c r="D6" s="174" t="s">
        <v>112</v>
      </c>
      <c r="E6" s="175"/>
      <c r="F6" s="176"/>
      <c r="G6" s="151"/>
      <c r="H6" s="177"/>
      <c r="I6" s="152"/>
      <c r="J6" s="395"/>
      <c r="K6" s="154"/>
      <c r="L6" s="178"/>
      <c r="M6" s="179"/>
      <c r="N6" s="180"/>
      <c r="O6" s="152"/>
      <c r="P6" s="181"/>
      <c r="Q6" s="134"/>
      <c r="R6" s="182"/>
      <c r="S6" s="134"/>
      <c r="T6" s="134"/>
      <c r="U6" s="134"/>
      <c r="V6" s="134"/>
      <c r="W6" s="183"/>
      <c r="X6" s="134"/>
    </row>
    <row r="7" spans="1:24" ht="18" hidden="1" customHeight="1" thickBot="1">
      <c r="A7" s="151">
        <v>0</v>
      </c>
      <c r="B7" s="403">
        <f>D20</f>
        <v>5.3900000000000003E-2</v>
      </c>
      <c r="C7" s="185">
        <f>VLOOKUP('Secured - Table 1'!$C$33,'Secured - Table 1'!$L$79:$AY$98,'Secured - Table 1'!M$76,FALSE)</f>
        <v>12</v>
      </c>
      <c r="D7" s="186"/>
      <c r="E7" s="187">
        <f>'Secured - Table 1'!B37</f>
        <v>420</v>
      </c>
      <c r="F7" s="188" t="str">
        <f>'Secured - Table 1'!C37</f>
        <v>MRR-4.50%</v>
      </c>
      <c r="G7" s="189">
        <f>'Secured - Table 1'!$C$34</f>
        <v>2638750</v>
      </c>
      <c r="H7" s="190"/>
      <c r="I7" s="191">
        <f>'Secured - Table 1'!$C$35*12</f>
        <v>420</v>
      </c>
      <c r="J7" s="397">
        <f>B7</f>
        <v>5.3900000000000003E-2</v>
      </c>
      <c r="K7" s="193">
        <f>IF(OR($G$7=0,$I$8=0),0,PMT($J7/12,$I7,-$G7))</f>
        <v>13980.879600415654</v>
      </c>
      <c r="L7" s="194"/>
      <c r="M7" s="195"/>
      <c r="N7" s="196"/>
      <c r="O7" s="191"/>
      <c r="P7" s="197"/>
      <c r="Q7" s="134"/>
      <c r="R7" s="198"/>
      <c r="S7" s="134"/>
      <c r="T7" s="134"/>
      <c r="U7" s="134"/>
      <c r="V7" s="134"/>
      <c r="W7" s="134"/>
      <c r="X7" s="134"/>
    </row>
    <row r="8" spans="1:24" ht="18" hidden="1" customHeight="1">
      <c r="A8" s="189">
        <f>SUM(C$7:C7)+1</f>
        <v>13</v>
      </c>
      <c r="B8" s="404">
        <f>D21</f>
        <v>5.3900000000000003E-2</v>
      </c>
      <c r="C8" s="185">
        <f>VLOOKUP('Secured - Table 1'!$C$33,'Secured - Table 1'!$L$79:$AY$98,'Secured - Table 1'!N$76,FALSE)</f>
        <v>12</v>
      </c>
      <c r="D8" s="186"/>
      <c r="E8" s="187" t="str">
        <f>'Secured - Table 1'!B38</f>
        <v>ปีที่ 1</v>
      </c>
      <c r="F8" s="188" t="str">
        <f>'Secured - Table 1'!C38</f>
        <v>MRR-2.50%</v>
      </c>
      <c r="G8" s="189">
        <f>VLOOKUP(A8,$D$34:$T$404,10,FALSE)</f>
        <v>2782499.3100000005</v>
      </c>
      <c r="H8" s="190"/>
      <c r="I8" s="191">
        <f>I7-C7</f>
        <v>408</v>
      </c>
      <c r="J8" s="397">
        <f>B8</f>
        <v>5.3900000000000003E-2</v>
      </c>
      <c r="K8" s="193">
        <f>IF(OR($G$7=0,$I$8=0),0,PMT($J8/12,$I8,-$G8))</f>
        <v>14890.251575318993</v>
      </c>
      <c r="L8" s="194"/>
      <c r="M8" s="195"/>
      <c r="N8" s="196"/>
      <c r="O8" s="191"/>
      <c r="P8" s="197"/>
      <c r="Q8" s="200" t="str">
        <f>$V$32</f>
        <v>% ปรับปรุงค่างวดแบบขั้นบันได</v>
      </c>
      <c r="R8" s="201" t="s">
        <v>113</v>
      </c>
      <c r="S8" s="202" t="s">
        <v>114</v>
      </c>
      <c r="T8" s="134"/>
      <c r="U8" s="134"/>
      <c r="V8" s="134"/>
      <c r="W8" s="134"/>
      <c r="X8" s="134"/>
    </row>
    <row r="9" spans="1:24" ht="18" hidden="1" customHeight="1">
      <c r="A9" s="189">
        <f>SUM(C$7:C8)+1</f>
        <v>25</v>
      </c>
      <c r="B9" s="404">
        <f>D22</f>
        <v>5.3900000000000003E-2</v>
      </c>
      <c r="C9" s="185">
        <f>VLOOKUP('Secured - Table 1'!$C$33,'Secured - Table 1'!$L$79:$AY$98,'Secured - Table 1'!O$76,FALSE)</f>
        <v>12</v>
      </c>
      <c r="D9" s="186"/>
      <c r="E9" s="187" t="str">
        <f>'Secured - Table 1'!B39</f>
        <v>ปีที่ 2</v>
      </c>
      <c r="F9" s="188" t="str">
        <f>'Secured - Table 1'!C39</f>
        <v>MRR-2.50%</v>
      </c>
      <c r="G9" s="189">
        <f>VLOOKUP(A9,$D$34:$T$404,10,FALSE)</f>
        <v>2934079.5300000017</v>
      </c>
      <c r="H9" s="190"/>
      <c r="I9" s="191">
        <f>I8-C8</f>
        <v>396</v>
      </c>
      <c r="J9" s="397">
        <f>B9</f>
        <v>5.3900000000000003E-2</v>
      </c>
      <c r="K9" s="193">
        <f>IF(OR($G$7=0,$I$8=0),0,PMT($J9/12,$I9,-$G9))</f>
        <v>15869.241591366957</v>
      </c>
      <c r="L9" s="203" t="s">
        <v>115</v>
      </c>
      <c r="M9" s="204">
        <f>ROUNDUP($M10/$Q9,-1)</f>
        <v>0</v>
      </c>
      <c r="N9" s="196"/>
      <c r="O9" s="191"/>
      <c r="P9" s="197"/>
      <c r="Q9" s="205">
        <v>1.1000000000000001</v>
      </c>
      <c r="R9" s="206"/>
      <c r="S9" s="197"/>
      <c r="T9" s="134"/>
      <c r="U9" s="134"/>
      <c r="V9" s="134"/>
      <c r="W9" s="134"/>
      <c r="X9" s="134"/>
    </row>
    <row r="10" spans="1:24" ht="18" hidden="1" customHeight="1">
      <c r="A10" s="189">
        <f>SUM(C$7:C9)+1</f>
        <v>37</v>
      </c>
      <c r="B10" s="404">
        <f>J10</f>
        <v>7.9000000000000001E-2</v>
      </c>
      <c r="C10" s="185">
        <f>VLOOKUP('Secured - Table 1'!$C$33,'Secured - Table 1'!$L$79:$AY$98,'Secured - Table 1'!P$76,FALSE)</f>
        <v>0</v>
      </c>
      <c r="D10" s="186"/>
      <c r="E10" s="187" t="str">
        <f>'Secured - Table 1'!B40</f>
        <v>ปีที่ 3</v>
      </c>
      <c r="F10" s="188" t="str">
        <f>'Secured - Table 1'!C40</f>
        <v>MLR-1.25%</v>
      </c>
      <c r="G10" s="189">
        <f>VLOOKUP(A10,$D$34:$T$404,10,FALSE)</f>
        <v>3093917.2800000012</v>
      </c>
      <c r="H10" s="190"/>
      <c r="I10" s="191">
        <f>I9-C9</f>
        <v>384</v>
      </c>
      <c r="J10" s="397">
        <f>'Secured - Table 1'!D40</f>
        <v>7.9000000000000001E-2</v>
      </c>
      <c r="K10" s="193">
        <f>IF(OR($G$7=0,$I$8=0),0,PMT($J10/12,$I10,-$G10))</f>
        <v>22151.062544012697</v>
      </c>
      <c r="L10" s="203" t="s">
        <v>116</v>
      </c>
      <c r="M10" s="204">
        <f>ROUNDUP($M$4*$Q10,-1)</f>
        <v>0</v>
      </c>
      <c r="N10" s="196"/>
      <c r="O10" s="191"/>
      <c r="P10" s="197"/>
      <c r="Q10" s="207">
        <f>IF(OR($G$7=0,$I$8=0),0,VLOOKUP($I$8/12,$V$34:$X$64,2))</f>
        <v>0.89</v>
      </c>
      <c r="R10" s="206">
        <f>IF(M9=0,0,M10/M9)</f>
        <v>0</v>
      </c>
      <c r="S10" s="197">
        <f>M10-M9</f>
        <v>0</v>
      </c>
      <c r="T10" s="134"/>
      <c r="U10" s="134"/>
      <c r="V10" s="134"/>
      <c r="W10" s="134"/>
      <c r="X10" s="134"/>
    </row>
    <row r="11" spans="1:24" ht="18" hidden="1" customHeight="1" thickBot="1">
      <c r="A11" s="165">
        <f>SUM(C$7:C10)+1</f>
        <v>37</v>
      </c>
      <c r="B11" s="405">
        <f>D24</f>
        <v>7.0250000000000007E-2</v>
      </c>
      <c r="C11" s="134"/>
      <c r="D11" s="209"/>
      <c r="E11" s="210" t="str">
        <f>'Secured - Table 1'!B41</f>
        <v xml:space="preserve"> </v>
      </c>
      <c r="F11" s="211" t="str">
        <f>'Secured - Table 1'!C41</f>
        <v>MRR-1.50%</v>
      </c>
      <c r="G11" s="212">
        <f>VLOOKUP(A11,$D$34:$T$404,10,FALSE)</f>
        <v>3093917.2800000012</v>
      </c>
      <c r="H11" s="213"/>
      <c r="I11" s="214">
        <f>I10-C10</f>
        <v>384</v>
      </c>
      <c r="J11" s="398">
        <f>B11</f>
        <v>7.0250000000000007E-2</v>
      </c>
      <c r="K11" s="216">
        <f>IF(OR($G$7=0,$I$8=0),0,PMT($J11/12,$I11,-$G11))</f>
        <v>20266.759874134281</v>
      </c>
      <c r="L11" s="217" t="s">
        <v>117</v>
      </c>
      <c r="M11" s="218">
        <f>IF(OR($G$7=0,$I$8=0),0,ROUNDUP(PMT($J$11/12,$N$4-48,-$M$83),-1))</f>
        <v>-60020</v>
      </c>
      <c r="N11" s="219">
        <f>IF(OR($G$7=0,$I$8=0),0,370-COUNTIF(O35:O404,0))</f>
        <v>370</v>
      </c>
      <c r="O11" s="214">
        <f>SUM(P35:P404)</f>
        <v>-19326440</v>
      </c>
      <c r="P11" s="220">
        <f>IF(OR($G$7=0,$I$8=0),0,SUM(N35:N70))</f>
        <v>455167.27999999997</v>
      </c>
      <c r="Q11" s="221"/>
      <c r="R11" s="222">
        <f>IF(M10=0,0,M11/M10)</f>
        <v>0</v>
      </c>
      <c r="S11" s="223">
        <f>M11-M10</f>
        <v>-60020</v>
      </c>
      <c r="T11" s="134"/>
      <c r="U11" s="134"/>
      <c r="V11" s="134"/>
      <c r="W11" s="134"/>
      <c r="X11" s="134"/>
    </row>
    <row r="12" spans="1:24" ht="18" hidden="1" customHeight="1">
      <c r="A12" s="134"/>
      <c r="B12" s="134"/>
      <c r="C12" s="134"/>
      <c r="D12" s="224" t="s">
        <v>118</v>
      </c>
      <c r="E12" s="225"/>
      <c r="F12" s="226"/>
      <c r="G12" s="227"/>
      <c r="H12" s="228"/>
      <c r="I12" s="229"/>
      <c r="J12" s="399"/>
      <c r="K12" s="231"/>
      <c r="L12" s="232"/>
      <c r="M12" s="233"/>
      <c r="N12" s="234"/>
      <c r="O12" s="229"/>
      <c r="P12" s="235"/>
      <c r="Q12" s="134"/>
      <c r="R12" s="134"/>
      <c r="S12" s="134"/>
      <c r="T12" s="134"/>
      <c r="U12" s="134"/>
      <c r="V12" s="134"/>
      <c r="W12" s="134"/>
      <c r="X12" s="134"/>
    </row>
    <row r="13" spans="1:24" ht="18" hidden="1" customHeight="1" thickBot="1">
      <c r="A13" s="151">
        <f t="shared" ref="A13:C16" si="0">A7</f>
        <v>0</v>
      </c>
      <c r="B13" s="403">
        <f t="shared" si="0"/>
        <v>5.3900000000000003E-2</v>
      </c>
      <c r="C13" s="185">
        <f t="shared" si="0"/>
        <v>12</v>
      </c>
      <c r="D13" s="186"/>
      <c r="E13" s="187">
        <f t="shared" ref="E13:F17" si="1">E7</f>
        <v>420</v>
      </c>
      <c r="F13" s="188" t="str">
        <f t="shared" si="1"/>
        <v>MRR-4.50%</v>
      </c>
      <c r="G13" s="189">
        <f>'Secured - Table 1'!$C$34</f>
        <v>2638750</v>
      </c>
      <c r="H13" s="190"/>
      <c r="I13" s="191">
        <f>'Secured - Table 1'!$C$35*12</f>
        <v>420</v>
      </c>
      <c r="J13" s="397">
        <f>J7</f>
        <v>5.3900000000000003E-2</v>
      </c>
      <c r="K13" s="236">
        <f>IF(OR($G$7=0,$I$8=0),0,$G13*IF($C$13&lt;12,$J$14,$J13)*31/365)</f>
        <v>12079.691438356165</v>
      </c>
      <c r="L13" s="194"/>
      <c r="M13" s="195"/>
      <c r="N13" s="196"/>
      <c r="O13" s="191"/>
      <c r="P13" s="197"/>
      <c r="Q13" s="134"/>
      <c r="R13" s="134"/>
      <c r="S13" s="134"/>
      <c r="T13" s="134"/>
      <c r="U13" s="134"/>
      <c r="V13" s="134"/>
      <c r="W13" s="134"/>
      <c r="X13" s="134"/>
    </row>
    <row r="14" spans="1:24" ht="18" hidden="1" customHeight="1">
      <c r="A14" s="189">
        <f t="shared" si="0"/>
        <v>13</v>
      </c>
      <c r="B14" s="404">
        <f t="shared" si="0"/>
        <v>5.3900000000000003E-2</v>
      </c>
      <c r="C14" s="185">
        <f t="shared" si="0"/>
        <v>12</v>
      </c>
      <c r="D14" s="186"/>
      <c r="E14" s="187" t="str">
        <f t="shared" si="1"/>
        <v>ปีที่ 1</v>
      </c>
      <c r="F14" s="188" t="str">
        <f t="shared" si="1"/>
        <v>MRR-2.50%</v>
      </c>
      <c r="G14" s="189">
        <f>VLOOKUP(A14,$D$34:$T$404,14,FALSE)</f>
        <v>2633954.5699999998</v>
      </c>
      <c r="H14" s="190"/>
      <c r="I14" s="191">
        <f>I8</f>
        <v>408</v>
      </c>
      <c r="J14" s="397">
        <f>J8</f>
        <v>5.3900000000000003E-2</v>
      </c>
      <c r="K14" s="237">
        <f>IF(OR($G$7=0,$I$8=0),0,IF($C$13&lt;12,K13,PMT($J14/12,$I14,-$G14)))</f>
        <v>14095.330066860339</v>
      </c>
      <c r="L14" s="203" t="s">
        <v>119</v>
      </c>
      <c r="M14" s="204">
        <f>ROUNDUP($K13,-1)</f>
        <v>12080</v>
      </c>
      <c r="N14" s="196"/>
      <c r="O14" s="191"/>
      <c r="P14" s="197"/>
      <c r="Q14" s="200" t="str">
        <f>$V$32</f>
        <v>% ปรับปรุงค่างวดแบบขั้นบันได</v>
      </c>
      <c r="R14" s="201" t="s">
        <v>113</v>
      </c>
      <c r="S14" s="202" t="s">
        <v>114</v>
      </c>
      <c r="T14" s="134"/>
      <c r="U14" s="134"/>
      <c r="V14" s="134"/>
      <c r="W14" s="134"/>
      <c r="X14" s="134"/>
    </row>
    <row r="15" spans="1:24" ht="18" hidden="1" customHeight="1">
      <c r="A15" s="189">
        <f t="shared" si="0"/>
        <v>25</v>
      </c>
      <c r="B15" s="404">
        <f t="shared" si="0"/>
        <v>5.3900000000000003E-2</v>
      </c>
      <c r="C15" s="185">
        <f t="shared" si="0"/>
        <v>12</v>
      </c>
      <c r="D15" s="186"/>
      <c r="E15" s="187" t="str">
        <f t="shared" si="1"/>
        <v>ปีที่ 2</v>
      </c>
      <c r="F15" s="188" t="str">
        <f t="shared" si="1"/>
        <v>MRR-2.50%</v>
      </c>
      <c r="G15" s="189">
        <f>VLOOKUP(A15,$D$34:$T$404,14,FALSE)</f>
        <v>2591884.6799999992</v>
      </c>
      <c r="H15" s="190"/>
      <c r="I15" s="191">
        <f>I9</f>
        <v>396</v>
      </c>
      <c r="J15" s="397">
        <f>J9</f>
        <v>5.3900000000000003E-2</v>
      </c>
      <c r="K15" s="193">
        <f>IF(OR($G$7=0,$I$8=0),0,PMT($J15/12,$I15,-$G15))</f>
        <v>14018.448969542007</v>
      </c>
      <c r="L15" s="203" t="s">
        <v>120</v>
      </c>
      <c r="M15" s="204">
        <f>ROUNDUP($M16/$Q15,-1)</f>
        <v>15090</v>
      </c>
      <c r="N15" s="196"/>
      <c r="O15" s="191"/>
      <c r="P15" s="197"/>
      <c r="Q15" s="205">
        <v>1.1000000000000001</v>
      </c>
      <c r="R15" s="206"/>
      <c r="S15" s="197"/>
      <c r="T15" s="134"/>
      <c r="U15" s="134"/>
      <c r="V15" s="134"/>
      <c r="W15" s="134"/>
      <c r="X15" s="134"/>
    </row>
    <row r="16" spans="1:24" ht="18" hidden="1" customHeight="1">
      <c r="A16" s="189">
        <f t="shared" si="0"/>
        <v>37</v>
      </c>
      <c r="B16" s="404">
        <f t="shared" si="0"/>
        <v>7.9000000000000001E-2</v>
      </c>
      <c r="C16" s="185">
        <f t="shared" si="0"/>
        <v>0</v>
      </c>
      <c r="D16" s="186"/>
      <c r="E16" s="187" t="str">
        <f t="shared" si="1"/>
        <v>ปีที่ 3</v>
      </c>
      <c r="F16" s="188" t="str">
        <f t="shared" si="1"/>
        <v>MLR-1.25%</v>
      </c>
      <c r="G16" s="189">
        <f>VLOOKUP(A16,$D$34:$T$404,14,FALSE)</f>
        <v>2547522.9699999983</v>
      </c>
      <c r="H16" s="190"/>
      <c r="I16" s="191">
        <f>I10</f>
        <v>384</v>
      </c>
      <c r="J16" s="397">
        <f>J10</f>
        <v>7.9000000000000001E-2</v>
      </c>
      <c r="K16" s="193">
        <f>IF(OR($G$7=0,$I$8=0),0,PMT($J16/12,$I16,-$G16))</f>
        <v>18239.123911153478</v>
      </c>
      <c r="L16" s="203" t="s">
        <v>121</v>
      </c>
      <c r="M16" s="204">
        <f>ROUNDUP($M$5*$Q16,-1)</f>
        <v>16590</v>
      </c>
      <c r="N16" s="196"/>
      <c r="O16" s="191"/>
      <c r="P16" s="197"/>
      <c r="Q16" s="207">
        <f>IF(OR($G$7=0,$I$8=0),0,VLOOKUP($I$8/12,$V$34:$X$64,3))</f>
        <v>0.89</v>
      </c>
      <c r="R16" s="206">
        <f>IF(M15=0,0,M16/M15)</f>
        <v>1.099403578528827</v>
      </c>
      <c r="S16" s="197">
        <f>M16-M15</f>
        <v>1500</v>
      </c>
      <c r="T16" s="134"/>
      <c r="U16" s="134"/>
      <c r="V16" s="134"/>
      <c r="W16" s="134"/>
      <c r="X16" s="134"/>
    </row>
    <row r="17" spans="1:25" ht="18" hidden="1" customHeight="1" thickBot="1">
      <c r="A17" s="165">
        <f>A11</f>
        <v>37</v>
      </c>
      <c r="B17" s="405">
        <f>B11</f>
        <v>7.0250000000000007E-2</v>
      </c>
      <c r="C17" s="134"/>
      <c r="D17" s="238"/>
      <c r="E17" s="239" t="str">
        <f t="shared" si="1"/>
        <v xml:space="preserve"> </v>
      </c>
      <c r="F17" s="240" t="str">
        <f t="shared" si="1"/>
        <v>MRR-1.50%</v>
      </c>
      <c r="G17" s="241">
        <f>VLOOKUP(A17,$D$34:$T$404,14,FALSE)</f>
        <v>2547522.9699999983</v>
      </c>
      <c r="H17" s="242"/>
      <c r="I17" s="243">
        <f>I11</f>
        <v>384</v>
      </c>
      <c r="J17" s="400">
        <f>J11</f>
        <v>7.0250000000000007E-2</v>
      </c>
      <c r="K17" s="245">
        <f>IF(OR($G$7=0,$I$8=0),0,PMT($J17/12,$I17,-$G17))</f>
        <v>16687.594280746682</v>
      </c>
      <c r="L17" s="246" t="s">
        <v>122</v>
      </c>
      <c r="M17" s="247">
        <f>IF(OR($G$7=0,$I$8=0),0,ROUNDUP(PMT($J17/12,$N$5-60,-$Q$95),-1))</f>
        <v>19980</v>
      </c>
      <c r="N17" s="248">
        <f>IF(OR($G$7=0,$I$8=0),0,370-COUNTIF(S35:S404,0))</f>
        <v>283</v>
      </c>
      <c r="O17" s="243">
        <f>SUM(T35:T404)</f>
        <v>5350973.7699999986</v>
      </c>
      <c r="P17" s="223">
        <f>IF(OR($G$7=0,$I$8=0),0,SUM(R35:R70))</f>
        <v>415892.97000000003</v>
      </c>
      <c r="Q17" s="249"/>
      <c r="R17" s="222">
        <f>IF(M16=0,0,M17/M16)</f>
        <v>1.2043399638336347</v>
      </c>
      <c r="S17" s="223">
        <f>M17-M16</f>
        <v>3390</v>
      </c>
      <c r="T17" s="134"/>
      <c r="U17" s="134"/>
      <c r="V17" s="134"/>
      <c r="W17" s="134"/>
      <c r="X17" s="134"/>
    </row>
    <row r="18" spans="1:25" s="1" customFormat="1" ht="18" customHeight="1" thickBot="1">
      <c r="A18" s="1901" t="str">
        <f>คีย์ข้อมูล!A23</f>
        <v>วงเงินที่ 2</v>
      </c>
      <c r="B18" s="1902"/>
      <c r="C18" s="1902"/>
      <c r="D18" s="1902"/>
      <c r="E18" s="1903"/>
      <c r="F18" s="641" t="s">
        <v>294</v>
      </c>
      <c r="G18" s="641" t="s">
        <v>293</v>
      </c>
      <c r="H18" s="641" t="s">
        <v>292</v>
      </c>
      <c r="I18" s="134"/>
      <c r="J18" s="393"/>
      <c r="K18" s="134"/>
      <c r="L18" s="134"/>
      <c r="M18" s="134"/>
      <c r="N18" s="134"/>
      <c r="O18" s="134"/>
      <c r="P18" s="134"/>
      <c r="Q18" s="134"/>
      <c r="R18" s="134"/>
      <c r="S18" s="134"/>
      <c r="T18" s="134"/>
      <c r="U18" s="134"/>
      <c r="V18" s="134"/>
      <c r="W18" s="134"/>
      <c r="X18" s="134"/>
    </row>
    <row r="19" spans="1:25" s="1" customFormat="1" ht="18" customHeight="1">
      <c r="A19" s="659" t="s">
        <v>288</v>
      </c>
      <c r="B19" s="1014" t="s">
        <v>145</v>
      </c>
      <c r="C19" s="661"/>
      <c r="D19" s="662"/>
      <c r="E19" s="656" t="s">
        <v>511</v>
      </c>
      <c r="F19" s="642">
        <f>คีย์ข้อมูล!B24</f>
        <v>0</v>
      </c>
      <c r="G19" s="644">
        <f>คีย์ข้อมูล!G24</f>
        <v>35</v>
      </c>
      <c r="H19" s="642"/>
      <c r="I19" s="134"/>
      <c r="J19" s="393"/>
      <c r="K19" s="134"/>
      <c r="L19" s="134"/>
      <c r="M19" s="134"/>
      <c r="N19" s="134"/>
      <c r="O19" s="134"/>
      <c r="P19" s="134"/>
      <c r="Q19" s="134"/>
      <c r="R19" s="134"/>
      <c r="S19" s="134"/>
      <c r="T19" s="134"/>
      <c r="U19" s="134"/>
      <c r="V19" s="134"/>
      <c r="W19" s="134"/>
      <c r="X19" s="134"/>
    </row>
    <row r="20" spans="1:25" s="1" customFormat="1" ht="18" customHeight="1">
      <c r="A20" s="663" t="s">
        <v>761</v>
      </c>
      <c r="B20" s="134" t="str">
        <f>คีย์ข้อมูล!M24</f>
        <v>MRR-6.26%</v>
      </c>
      <c r="C20" s="641" t="s">
        <v>290</v>
      </c>
      <c r="D20" s="1013">
        <f>คีย์ข้อมูล!N24</f>
        <v>5.3900000000000003E-2</v>
      </c>
      <c r="E20" s="656" t="s">
        <v>145</v>
      </c>
      <c r="F20" s="642">
        <f>คีย์ข้อมูล!B26+คีย์ข้อมูล!B27+คีย์ข้อมูล!B28</f>
        <v>0</v>
      </c>
      <c r="G20" s="644">
        <f>IF(B19="NO MRTA",0,'Secured - Table 1'!F5)</f>
        <v>10</v>
      </c>
      <c r="H20" s="840"/>
      <c r="I20" s="134"/>
      <c r="J20" s="393">
        <f>(D20+D21+D22+D23*4+D24*(G19-7))/G19</f>
        <v>6.6979999999999998E-2</v>
      </c>
      <c r="K20" s="134"/>
      <c r="L20" s="134"/>
      <c r="M20" s="134"/>
      <c r="N20" s="134"/>
      <c r="O20" s="134"/>
      <c r="P20" s="134"/>
      <c r="Q20" s="134"/>
      <c r="R20" s="134"/>
      <c r="S20" s="134"/>
      <c r="T20" s="134"/>
      <c r="U20" s="134"/>
      <c r="V20" s="134"/>
      <c r="W20" s="134"/>
      <c r="X20" s="134"/>
      <c r="Y20" s="839"/>
    </row>
    <row r="21" spans="1:25" s="1" customFormat="1" ht="18" customHeight="1">
      <c r="A21" s="663" t="s">
        <v>762</v>
      </c>
      <c r="B21" s="134" t="str">
        <f>คีย์ข้อมูล!M25</f>
        <v>MRR-6.26%</v>
      </c>
      <c r="C21" s="641" t="s">
        <v>290</v>
      </c>
      <c r="D21" s="1013">
        <f>คีย์ข้อมูล!N25</f>
        <v>5.3900000000000003E-2</v>
      </c>
      <c r="E21" s="656" t="s">
        <v>281</v>
      </c>
      <c r="F21" s="837">
        <f>คีย์ข้อมูล!B29</f>
        <v>0</v>
      </c>
      <c r="G21" s="644">
        <v>0</v>
      </c>
      <c r="H21" s="894"/>
      <c r="I21" s="134"/>
      <c r="J21" s="393"/>
      <c r="K21" s="134"/>
      <c r="L21" s="134"/>
      <c r="M21" s="134"/>
      <c r="N21" s="134"/>
      <c r="O21" s="134"/>
      <c r="P21" s="134"/>
      <c r="Q21" s="134"/>
      <c r="R21" s="134"/>
      <c r="S21" s="134"/>
      <c r="T21" s="134"/>
      <c r="U21" s="134"/>
      <c r="V21" s="134"/>
      <c r="W21" s="134"/>
      <c r="X21" s="134"/>
    </row>
    <row r="22" spans="1:25" s="1" customFormat="1" ht="18" customHeight="1">
      <c r="A22" s="663" t="s">
        <v>72</v>
      </c>
      <c r="B22" s="134" t="str">
        <f>คีย์ข้อมูล!M26</f>
        <v>MRR-5.36%</v>
      </c>
      <c r="C22" s="641" t="s">
        <v>290</v>
      </c>
      <c r="D22" s="1013">
        <f>คีย์ข้อมูล!N26</f>
        <v>5.3900000000000003E-2</v>
      </c>
      <c r="E22" s="669" t="s">
        <v>150</v>
      </c>
      <c r="F22" s="838">
        <f>F19+F20+F21</f>
        <v>0</v>
      </c>
      <c r="G22" s="134"/>
      <c r="H22" s="894" t="s">
        <v>402</v>
      </c>
      <c r="I22" s="134"/>
      <c r="J22" s="393"/>
      <c r="K22" s="134"/>
      <c r="L22" s="134"/>
      <c r="M22" s="134"/>
      <c r="N22" s="134"/>
      <c r="O22" s="134"/>
      <c r="P22" s="134"/>
      <c r="Q22" s="134"/>
      <c r="R22" s="134"/>
      <c r="S22" s="134"/>
      <c r="T22" s="134"/>
      <c r="U22" s="134"/>
      <c r="V22" s="134"/>
      <c r="W22" s="134"/>
      <c r="X22" s="134"/>
    </row>
    <row r="23" spans="1:25" s="1" customFormat="1" ht="18" customHeight="1">
      <c r="A23" s="893" t="s">
        <v>73</v>
      </c>
      <c r="B23" s="134" t="str">
        <f>คีย์ข้อมูล!M27</f>
        <v>MRR-5.36%</v>
      </c>
      <c r="C23" s="641" t="s">
        <v>290</v>
      </c>
      <c r="D23" s="1013">
        <f>คีย์ข้อมูล!N27</f>
        <v>5.3900000000000003E-2</v>
      </c>
      <c r="E23" s="669"/>
      <c r="F23" s="838"/>
      <c r="G23" s="134"/>
      <c r="H23" s="134"/>
      <c r="I23" s="134"/>
      <c r="J23" s="393"/>
      <c r="K23" s="134"/>
      <c r="L23" s="134"/>
      <c r="M23" s="134"/>
      <c r="N23" s="134"/>
      <c r="O23" s="134"/>
      <c r="P23" s="134"/>
      <c r="Q23" s="134"/>
      <c r="R23" s="134"/>
      <c r="S23" s="134"/>
      <c r="T23" s="134"/>
      <c r="U23" s="134"/>
      <c r="V23" s="134"/>
      <c r="W23" s="134"/>
      <c r="X23" s="134"/>
    </row>
    <row r="24" spans="1:25" s="1" customFormat="1" ht="18" customHeight="1" thickBot="1">
      <c r="A24" s="895" t="s">
        <v>289</v>
      </c>
      <c r="B24" s="666" t="str">
        <f>คีย์ข้อมูล!M28</f>
        <v>MRR-1.65%</v>
      </c>
      <c r="C24" s="896" t="s">
        <v>290</v>
      </c>
      <c r="D24" s="1056">
        <f>คีย์ข้อมูล!N28</f>
        <v>7.0250000000000007E-2</v>
      </c>
      <c r="E24" s="669" t="s">
        <v>280</v>
      </c>
      <c r="F24" s="670">
        <f>M4</f>
        <v>0</v>
      </c>
      <c r="G24" s="134"/>
      <c r="H24" s="819">
        <v>0</v>
      </c>
      <c r="I24" s="134"/>
      <c r="J24" s="393"/>
      <c r="K24" s="134"/>
      <c r="L24" s="134"/>
      <c r="M24" s="134"/>
      <c r="N24" s="134"/>
      <c r="O24" s="134"/>
      <c r="P24" s="134"/>
      <c r="Q24" s="134"/>
      <c r="R24" s="134"/>
      <c r="S24" s="134"/>
      <c r="T24" s="134"/>
      <c r="U24" s="134"/>
      <c r="V24" s="134"/>
      <c r="W24" s="134"/>
      <c r="X24" s="134"/>
    </row>
    <row r="25" spans="1:25" s="1" customFormat="1" ht="18" customHeight="1">
      <c r="A25" s="658"/>
      <c r="B25" s="658" t="s">
        <v>382</v>
      </c>
      <c r="C25" s="658"/>
      <c r="D25" s="770">
        <f>AVERAGE(D20:D22)</f>
        <v>5.3900000000000003E-2</v>
      </c>
      <c r="F25" s="655"/>
      <c r="G25" s="655"/>
      <c r="H25" s="655"/>
      <c r="I25" s="134"/>
      <c r="J25" s="393"/>
      <c r="K25" s="134"/>
      <c r="L25" s="134"/>
      <c r="M25" s="134"/>
      <c r="N25" s="134"/>
      <c r="O25" s="134"/>
      <c r="P25" s="134"/>
      <c r="Q25" s="134"/>
      <c r="R25" s="134"/>
      <c r="S25" s="134"/>
      <c r="T25" s="134"/>
      <c r="U25" s="134"/>
      <c r="V25" s="134"/>
      <c r="W25" s="134"/>
      <c r="X25" s="134"/>
    </row>
    <row r="26" spans="1:25" s="1" customFormat="1" ht="18" customHeight="1">
      <c r="A26" s="134" t="s">
        <v>495</v>
      </c>
      <c r="B26" s="134"/>
      <c r="C26" s="134"/>
      <c r="D26" s="848"/>
      <c r="E26" s="134" t="s">
        <v>295</v>
      </c>
      <c r="F26" s="645" t="s">
        <v>297</v>
      </c>
      <c r="G26" s="134" t="s">
        <v>299</v>
      </c>
      <c r="H26" s="645" t="s">
        <v>403</v>
      </c>
      <c r="I26" s="134"/>
      <c r="J26" s="393"/>
      <c r="K26" s="134"/>
      <c r="L26" s="134"/>
      <c r="M26" s="134"/>
      <c r="N26" s="134"/>
      <c r="O26" s="134"/>
      <c r="P26" s="134"/>
      <c r="Q26" s="134"/>
      <c r="R26" s="134"/>
      <c r="S26" s="134"/>
      <c r="T26" s="134"/>
      <c r="U26" s="134"/>
      <c r="V26" s="134"/>
      <c r="W26" s="134"/>
      <c r="X26" s="134"/>
    </row>
    <row r="27" spans="1:25" s="1" customFormat="1" ht="18" customHeight="1">
      <c r="A27" s="134"/>
      <c r="B27" s="134"/>
      <c r="C27" s="134"/>
      <c r="D27" s="848"/>
      <c r="E27" s="645">
        <f>SUM(F35:F70)</f>
        <v>0</v>
      </c>
      <c r="F27" s="645">
        <f>E71</f>
        <v>0</v>
      </c>
      <c r="G27" s="645">
        <f>SUM(H35:H70)</f>
        <v>0</v>
      </c>
      <c r="H27" s="1904">
        <f>O4</f>
        <v>0</v>
      </c>
      <c r="I27" s="134"/>
      <c r="J27" s="393"/>
      <c r="K27" s="134"/>
      <c r="L27" s="134"/>
      <c r="M27" s="134"/>
      <c r="N27" s="134"/>
      <c r="O27" s="134"/>
      <c r="P27" s="134"/>
      <c r="Q27" s="134"/>
      <c r="R27" s="134"/>
      <c r="S27" s="134"/>
      <c r="T27" s="134"/>
      <c r="U27" s="134"/>
      <c r="V27" s="134"/>
      <c r="W27" s="134"/>
      <c r="X27" s="134"/>
      <c r="Y27" s="820"/>
    </row>
    <row r="28" spans="1:25" s="1" customFormat="1" ht="18" customHeight="1">
      <c r="A28" s="134"/>
      <c r="B28" s="134"/>
      <c r="C28" s="134"/>
      <c r="D28" s="134"/>
      <c r="E28" s="134" t="s">
        <v>296</v>
      </c>
      <c r="F28" s="645" t="s">
        <v>298</v>
      </c>
      <c r="G28" s="134" t="s">
        <v>300</v>
      </c>
      <c r="H28" s="1905"/>
      <c r="I28" s="134"/>
      <c r="J28" s="393"/>
      <c r="K28" s="134"/>
      <c r="L28" s="134"/>
      <c r="M28" s="134"/>
      <c r="N28" s="134"/>
      <c r="O28" s="134"/>
      <c r="P28" s="134"/>
      <c r="Q28" s="134"/>
      <c r="R28" s="134"/>
      <c r="S28" s="134"/>
      <c r="T28" s="134"/>
      <c r="U28" s="134"/>
      <c r="V28" s="134"/>
      <c r="W28" s="134"/>
      <c r="X28" s="134"/>
      <c r="Y28" s="820"/>
    </row>
    <row r="29" spans="1:25" s="1" customFormat="1" ht="18" customHeight="1">
      <c r="A29" s="873"/>
      <c r="B29" s="874"/>
      <c r="C29" s="134"/>
      <c r="D29" s="134"/>
      <c r="E29" s="645">
        <f>SUM(F35:F94)</f>
        <v>0</v>
      </c>
      <c r="F29" s="645">
        <f>E95</f>
        <v>0</v>
      </c>
      <c r="G29" s="645">
        <f>SUM(H35:H94)</f>
        <v>0</v>
      </c>
      <c r="H29" s="1906"/>
      <c r="I29" s="134"/>
      <c r="J29" s="393"/>
      <c r="K29" s="134"/>
      <c r="L29" s="134"/>
      <c r="M29" s="134"/>
      <c r="N29" s="134"/>
      <c r="O29" s="134"/>
      <c r="P29" s="134"/>
      <c r="Q29" s="134"/>
      <c r="R29" s="134"/>
      <c r="S29" s="134"/>
      <c r="T29" s="134"/>
      <c r="U29" s="134"/>
      <c r="V29" s="134"/>
      <c r="W29" s="134"/>
      <c r="X29" s="134"/>
      <c r="Y29" s="820"/>
    </row>
    <row r="30" spans="1:25" s="1" customFormat="1" ht="18" customHeight="1">
      <c r="A30" s="134"/>
      <c r="B30" s="134"/>
      <c r="C30" s="134"/>
      <c r="D30" s="134"/>
      <c r="E30" s="134"/>
      <c r="F30" s="134"/>
      <c r="G30" s="134"/>
      <c r="H30" s="134"/>
      <c r="I30" s="134"/>
      <c r="J30" s="393"/>
      <c r="K30" s="134"/>
      <c r="L30" s="134"/>
      <c r="M30" s="134"/>
      <c r="N30" s="134"/>
      <c r="O30" s="134"/>
      <c r="P30" s="134"/>
      <c r="Q30" s="134"/>
      <c r="R30" s="134"/>
      <c r="S30" s="134"/>
      <c r="T30" s="134"/>
      <c r="U30" s="134"/>
      <c r="V30" s="134"/>
      <c r="W30" s="134"/>
      <c r="X30" s="134"/>
    </row>
    <row r="31" spans="1:25" s="1" customFormat="1" ht="18" customHeight="1" thickBot="1">
      <c r="A31" s="134"/>
      <c r="B31" s="134"/>
      <c r="C31" s="134"/>
      <c r="D31" s="134"/>
      <c r="E31" s="134"/>
      <c r="F31" s="134"/>
      <c r="G31" s="134"/>
      <c r="H31" s="134"/>
      <c r="I31" s="134"/>
      <c r="J31" s="393"/>
      <c r="K31" s="134"/>
      <c r="L31" s="134"/>
      <c r="M31" s="134"/>
      <c r="N31" s="134"/>
      <c r="O31" s="134"/>
      <c r="P31" s="134"/>
      <c r="Q31" s="134"/>
      <c r="R31" s="134"/>
      <c r="S31" s="134"/>
      <c r="T31" s="134"/>
      <c r="U31" s="134"/>
      <c r="V31" s="134"/>
      <c r="W31" s="134"/>
      <c r="X31" s="134"/>
      <c r="Y31" s="821"/>
    </row>
    <row r="32" spans="1:25" s="1" customFormat="1" ht="18" customHeight="1">
      <c r="A32" s="250"/>
      <c r="B32" s="251"/>
      <c r="C32" s="252"/>
      <c r="D32" s="253"/>
      <c r="E32" s="1823" t="str">
        <f>D4</f>
        <v>1. แบบคงที่</v>
      </c>
      <c r="F32" s="1824"/>
      <c r="G32" s="1824"/>
      <c r="H32" s="1825"/>
      <c r="I32" s="1826" t="str">
        <f>D5</f>
        <v>2. แบบคงที่ มี Grace Period</v>
      </c>
      <c r="J32" s="1824"/>
      <c r="K32" s="1824"/>
      <c r="L32" s="1827"/>
      <c r="M32" s="1823" t="str">
        <f>D6</f>
        <v>3. แบบขั้นบันได</v>
      </c>
      <c r="N32" s="1824"/>
      <c r="O32" s="1824"/>
      <c r="P32" s="1825"/>
      <c r="Q32" s="1826" t="str">
        <f>D12</f>
        <v>4. แบบขั้นบันได มี Grace Period</v>
      </c>
      <c r="R32" s="1824"/>
      <c r="S32" s="1824"/>
      <c r="T32" s="1827"/>
      <c r="U32" s="134"/>
      <c r="V32" s="261" t="s">
        <v>123</v>
      </c>
      <c r="W32" s="262"/>
      <c r="X32" s="263"/>
      <c r="Y32" s="504"/>
    </row>
    <row r="33" spans="1:25" s="1" customFormat="1" ht="36.950000000000003" customHeight="1">
      <c r="A33" s="264" t="s">
        <v>124</v>
      </c>
      <c r="B33" s="265" t="s">
        <v>125</v>
      </c>
      <c r="C33" s="266" t="s">
        <v>126</v>
      </c>
      <c r="D33" s="267" t="s">
        <v>127</v>
      </c>
      <c r="E33" s="268" t="s">
        <v>128</v>
      </c>
      <c r="F33" s="269" t="s">
        <v>129</v>
      </c>
      <c r="G33" s="269" t="s">
        <v>130</v>
      </c>
      <c r="H33" s="270" t="s">
        <v>131</v>
      </c>
      <c r="I33" s="271" t="s">
        <v>128</v>
      </c>
      <c r="J33" s="401" t="s">
        <v>129</v>
      </c>
      <c r="K33" s="269" t="s">
        <v>130</v>
      </c>
      <c r="L33" s="272" t="s">
        <v>131</v>
      </c>
      <c r="M33" s="268" t="s">
        <v>128</v>
      </c>
      <c r="N33" s="269" t="s">
        <v>129</v>
      </c>
      <c r="O33" s="269" t="s">
        <v>130</v>
      </c>
      <c r="P33" s="270" t="s">
        <v>131</v>
      </c>
      <c r="Q33" s="271" t="s">
        <v>128</v>
      </c>
      <c r="R33" s="269" t="s">
        <v>129</v>
      </c>
      <c r="S33" s="269" t="s">
        <v>130</v>
      </c>
      <c r="T33" s="272" t="s">
        <v>131</v>
      </c>
      <c r="U33" s="134"/>
      <c r="V33" s="273" t="s">
        <v>132</v>
      </c>
      <c r="W33" s="274" t="s">
        <v>133</v>
      </c>
      <c r="X33" s="275" t="s">
        <v>134</v>
      </c>
      <c r="Y33" s="754"/>
    </row>
    <row r="34" spans="1:25" s="1" customFormat="1" ht="15" customHeight="1">
      <c r="A34" s="276"/>
      <c r="B34" s="277"/>
      <c r="C34" s="181">
        <v>0</v>
      </c>
      <c r="D34" s="278">
        <v>0</v>
      </c>
      <c r="E34" s="279"/>
      <c r="F34" s="280"/>
      <c r="G34" s="280"/>
      <c r="H34" s="281">
        <f>-$F$22</f>
        <v>0</v>
      </c>
      <c r="I34" s="282"/>
      <c r="J34" s="509"/>
      <c r="K34" s="280"/>
      <c r="L34" s="283">
        <f>-$G$7</f>
        <v>-2638750</v>
      </c>
      <c r="M34" s="279"/>
      <c r="N34" s="280"/>
      <c r="O34" s="284"/>
      <c r="P34" s="281">
        <f>-$G$7</f>
        <v>-2638750</v>
      </c>
      <c r="Q34" s="282"/>
      <c r="R34" s="280"/>
      <c r="S34" s="284"/>
      <c r="T34" s="283">
        <f>-$G$7</f>
        <v>-2638750</v>
      </c>
      <c r="U34" s="134"/>
      <c r="V34" s="285">
        <v>0</v>
      </c>
      <c r="W34" s="286">
        <v>1</v>
      </c>
      <c r="X34" s="287">
        <v>1.03</v>
      </c>
    </row>
    <row r="35" spans="1:25" s="1" customFormat="1" ht="15" customHeight="1">
      <c r="A35" s="864">
        <f>D20</f>
        <v>5.3900000000000003E-2</v>
      </c>
      <c r="B35" s="865">
        <f>A35/365*30</f>
        <v>4.4301369863013699E-3</v>
      </c>
      <c r="C35" s="866">
        <f t="shared" ref="C35:C98" si="2">INT((D35+11)/12)</f>
        <v>1</v>
      </c>
      <c r="D35" s="290">
        <v>1</v>
      </c>
      <c r="E35" s="291">
        <f>$F$22</f>
        <v>0</v>
      </c>
      <c r="F35" s="292">
        <f t="shared" ref="F35:F98" si="3">ROUND(E35*$B35,2)</f>
        <v>0</v>
      </c>
      <c r="G35" s="292">
        <f t="shared" ref="G35:G98" si="4">IF(E35&lt;H35,E35,H35-F35)</f>
        <v>0</v>
      </c>
      <c r="H35" s="293">
        <f>IF(E35&lt;$M$4,E35+F35,$M$4)</f>
        <v>0</v>
      </c>
      <c r="I35" s="294">
        <f>$G$7</f>
        <v>2638750</v>
      </c>
      <c r="J35" s="510">
        <f t="shared" ref="J35:J98" si="5">ROUND(I35*$B35,2)</f>
        <v>11690.02</v>
      </c>
      <c r="K35" s="292">
        <f t="shared" ref="K35:K98" si="6">IF(I35&lt;L35,I35,L35-J35)</f>
        <v>389.97999999999956</v>
      </c>
      <c r="L35" s="295">
        <f t="shared" ref="L35:L46" si="7">IF(I35&lt;$M$14,I35+J35,$M$14)</f>
        <v>12080</v>
      </c>
      <c r="M35" s="291">
        <f>$G$7</f>
        <v>2638750</v>
      </c>
      <c r="N35" s="292">
        <f t="shared" ref="N35:N98" si="8">ROUND(M35*$B35,2)</f>
        <v>11690.02</v>
      </c>
      <c r="O35" s="292">
        <f t="shared" ref="O35:O98" si="9">IF(M35&lt;P35,M35,P35-N35)</f>
        <v>-11690.02</v>
      </c>
      <c r="P35" s="296">
        <f t="shared" ref="P35:P58" si="10">IF(M35&lt;$M$9,M35+N35,$M$9)</f>
        <v>0</v>
      </c>
      <c r="Q35" s="294">
        <f>$G$7</f>
        <v>2638750</v>
      </c>
      <c r="R35" s="292">
        <f t="shared" ref="R35:R98" si="11">ROUND(Q35*$B35,2)</f>
        <v>11690.02</v>
      </c>
      <c r="S35" s="292">
        <f t="shared" ref="S35:S98" si="12">IF(Q35&lt;T35,Q35,T35-R35)</f>
        <v>389.97999999999956</v>
      </c>
      <c r="T35" s="295">
        <f t="shared" ref="T35:T46" si="13">IF(Q35&lt;$M$14,Q35+R35,$M$14)</f>
        <v>12080</v>
      </c>
      <c r="U35" s="134"/>
      <c r="V35" s="297">
        <v>1</v>
      </c>
      <c r="W35" s="298">
        <v>1</v>
      </c>
      <c r="X35" s="299">
        <v>1.03</v>
      </c>
    </row>
    <row r="36" spans="1:25" s="1" customFormat="1" ht="15" customHeight="1">
      <c r="A36" s="864">
        <f>D20</f>
        <v>5.3900000000000003E-2</v>
      </c>
      <c r="B36" s="865">
        <f>A36/365*30</f>
        <v>4.4301369863013699E-3</v>
      </c>
      <c r="C36" s="866">
        <f t="shared" si="2"/>
        <v>1</v>
      </c>
      <c r="D36" s="290">
        <v>2</v>
      </c>
      <c r="E36" s="300">
        <f t="shared" ref="E36:E99" si="14">IF(E35&lt;H35,0,E35-G35)</f>
        <v>0</v>
      </c>
      <c r="F36" s="292">
        <f t="shared" si="3"/>
        <v>0</v>
      </c>
      <c r="G36" s="292">
        <f t="shared" si="4"/>
        <v>0</v>
      </c>
      <c r="H36" s="293">
        <f t="shared" ref="H36:H99" si="15">IF(E36&lt;$M$4,E36+F36,$M$4)</f>
        <v>0</v>
      </c>
      <c r="I36" s="301">
        <f t="shared" ref="I36:I99" si="16">IF(I35&lt;L35,0,I35-K35)</f>
        <v>2638360.02</v>
      </c>
      <c r="J36" s="510">
        <f t="shared" si="5"/>
        <v>11688.3</v>
      </c>
      <c r="K36" s="292">
        <f t="shared" si="6"/>
        <v>391.70000000000073</v>
      </c>
      <c r="L36" s="295">
        <f t="shared" si="7"/>
        <v>12080</v>
      </c>
      <c r="M36" s="300">
        <f t="shared" ref="M36:M99" si="17">IF(M35&lt;P35,0,M35-O35)</f>
        <v>2650440.02</v>
      </c>
      <c r="N36" s="292">
        <f t="shared" si="8"/>
        <v>11741.81</v>
      </c>
      <c r="O36" s="292">
        <f t="shared" si="9"/>
        <v>-11741.81</v>
      </c>
      <c r="P36" s="296">
        <f t="shared" si="10"/>
        <v>0</v>
      </c>
      <c r="Q36" s="301">
        <f t="shared" ref="Q36:Q99" si="18">IF(Q35&lt;T35,0,Q35-S35)</f>
        <v>2638360.02</v>
      </c>
      <c r="R36" s="292">
        <f t="shared" si="11"/>
        <v>11688.3</v>
      </c>
      <c r="S36" s="292">
        <f t="shared" si="12"/>
        <v>391.70000000000073</v>
      </c>
      <c r="T36" s="295">
        <f t="shared" si="13"/>
        <v>12080</v>
      </c>
      <c r="U36" s="134"/>
      <c r="V36" s="297">
        <v>2</v>
      </c>
      <c r="W36" s="298">
        <v>1</v>
      </c>
      <c r="X36" s="299">
        <v>1.03</v>
      </c>
    </row>
    <row r="37" spans="1:25" s="1" customFormat="1" ht="15" customHeight="1">
      <c r="A37" s="864">
        <f>D20</f>
        <v>5.3900000000000003E-2</v>
      </c>
      <c r="B37" s="865">
        <f t="shared" ref="B37:B45" si="19">A37/365*30</f>
        <v>4.4301369863013699E-3</v>
      </c>
      <c r="C37" s="866">
        <f t="shared" si="2"/>
        <v>1</v>
      </c>
      <c r="D37" s="290">
        <v>3</v>
      </c>
      <c r="E37" s="300">
        <f t="shared" si="14"/>
        <v>0</v>
      </c>
      <c r="F37" s="292">
        <f t="shared" si="3"/>
        <v>0</v>
      </c>
      <c r="G37" s="292">
        <f t="shared" si="4"/>
        <v>0</v>
      </c>
      <c r="H37" s="293">
        <f t="shared" si="15"/>
        <v>0</v>
      </c>
      <c r="I37" s="301">
        <f t="shared" si="16"/>
        <v>2637968.3199999998</v>
      </c>
      <c r="J37" s="510">
        <f t="shared" si="5"/>
        <v>11686.56</v>
      </c>
      <c r="K37" s="292">
        <f t="shared" si="6"/>
        <v>393.44000000000051</v>
      </c>
      <c r="L37" s="295">
        <f t="shared" si="7"/>
        <v>12080</v>
      </c>
      <c r="M37" s="300">
        <f t="shared" si="17"/>
        <v>2662181.83</v>
      </c>
      <c r="N37" s="292">
        <f t="shared" si="8"/>
        <v>11793.83</v>
      </c>
      <c r="O37" s="292">
        <f t="shared" si="9"/>
        <v>-11793.83</v>
      </c>
      <c r="P37" s="296">
        <f t="shared" si="10"/>
        <v>0</v>
      </c>
      <c r="Q37" s="301">
        <f t="shared" si="18"/>
        <v>2637968.3199999998</v>
      </c>
      <c r="R37" s="292">
        <f t="shared" si="11"/>
        <v>11686.56</v>
      </c>
      <c r="S37" s="292">
        <f t="shared" si="12"/>
        <v>393.44000000000051</v>
      </c>
      <c r="T37" s="295">
        <f t="shared" si="13"/>
        <v>12080</v>
      </c>
      <c r="U37" s="134"/>
      <c r="V37" s="297">
        <v>3</v>
      </c>
      <c r="W37" s="298">
        <v>1</v>
      </c>
      <c r="X37" s="299">
        <v>1.03</v>
      </c>
    </row>
    <row r="38" spans="1:25" s="1" customFormat="1" ht="15" customHeight="1">
      <c r="A38" s="864">
        <f>$D$21</f>
        <v>5.3900000000000003E-2</v>
      </c>
      <c r="B38" s="865">
        <f t="shared" si="19"/>
        <v>4.4301369863013699E-3</v>
      </c>
      <c r="C38" s="866">
        <f t="shared" si="2"/>
        <v>1</v>
      </c>
      <c r="D38" s="290">
        <v>4</v>
      </c>
      <c r="E38" s="300">
        <f t="shared" si="14"/>
        <v>0</v>
      </c>
      <c r="F38" s="292">
        <f t="shared" si="3"/>
        <v>0</v>
      </c>
      <c r="G38" s="292">
        <f t="shared" si="4"/>
        <v>0</v>
      </c>
      <c r="H38" s="293">
        <f t="shared" si="15"/>
        <v>0</v>
      </c>
      <c r="I38" s="301">
        <f t="shared" si="16"/>
        <v>2637574.88</v>
      </c>
      <c r="J38" s="510">
        <f t="shared" si="5"/>
        <v>11684.82</v>
      </c>
      <c r="K38" s="292">
        <f t="shared" si="6"/>
        <v>395.18000000000029</v>
      </c>
      <c r="L38" s="295">
        <f t="shared" si="7"/>
        <v>12080</v>
      </c>
      <c r="M38" s="300">
        <f t="shared" si="17"/>
        <v>2673975.66</v>
      </c>
      <c r="N38" s="292">
        <f t="shared" si="8"/>
        <v>11846.08</v>
      </c>
      <c r="O38" s="292">
        <f t="shared" si="9"/>
        <v>-11846.08</v>
      </c>
      <c r="P38" s="296">
        <f t="shared" si="10"/>
        <v>0</v>
      </c>
      <c r="Q38" s="301">
        <f t="shared" si="18"/>
        <v>2637574.88</v>
      </c>
      <c r="R38" s="292">
        <f t="shared" si="11"/>
        <v>11684.82</v>
      </c>
      <c r="S38" s="292">
        <f t="shared" si="12"/>
        <v>395.18000000000029</v>
      </c>
      <c r="T38" s="295">
        <f t="shared" si="13"/>
        <v>12080</v>
      </c>
      <c r="U38" s="134"/>
      <c r="V38" s="297">
        <v>4</v>
      </c>
      <c r="W38" s="298">
        <v>1</v>
      </c>
      <c r="X38" s="299">
        <v>1.03</v>
      </c>
    </row>
    <row r="39" spans="1:25" s="1" customFormat="1" ht="15" customHeight="1">
      <c r="A39" s="864">
        <f t="shared" ref="A39:A44" si="20">$D$21</f>
        <v>5.3900000000000003E-2</v>
      </c>
      <c r="B39" s="865">
        <f t="shared" si="19"/>
        <v>4.4301369863013699E-3</v>
      </c>
      <c r="C39" s="866">
        <f t="shared" si="2"/>
        <v>1</v>
      </c>
      <c r="D39" s="290">
        <v>5</v>
      </c>
      <c r="E39" s="300">
        <f t="shared" si="14"/>
        <v>0</v>
      </c>
      <c r="F39" s="292">
        <f t="shared" si="3"/>
        <v>0</v>
      </c>
      <c r="G39" s="292">
        <f t="shared" si="4"/>
        <v>0</v>
      </c>
      <c r="H39" s="293">
        <f t="shared" si="15"/>
        <v>0</v>
      </c>
      <c r="I39" s="301">
        <f t="shared" si="16"/>
        <v>2637179.6999999997</v>
      </c>
      <c r="J39" s="510">
        <f t="shared" si="5"/>
        <v>11683.07</v>
      </c>
      <c r="K39" s="292">
        <f t="shared" si="6"/>
        <v>396.93000000000029</v>
      </c>
      <c r="L39" s="295">
        <f t="shared" si="7"/>
        <v>12080</v>
      </c>
      <c r="M39" s="300">
        <f t="shared" si="17"/>
        <v>2685821.74</v>
      </c>
      <c r="N39" s="292">
        <f t="shared" si="8"/>
        <v>11898.56</v>
      </c>
      <c r="O39" s="292">
        <f t="shared" si="9"/>
        <v>-11898.56</v>
      </c>
      <c r="P39" s="296">
        <f t="shared" si="10"/>
        <v>0</v>
      </c>
      <c r="Q39" s="301">
        <f t="shared" si="18"/>
        <v>2637179.6999999997</v>
      </c>
      <c r="R39" s="292">
        <f t="shared" si="11"/>
        <v>11683.07</v>
      </c>
      <c r="S39" s="292">
        <f t="shared" si="12"/>
        <v>396.93000000000029</v>
      </c>
      <c r="T39" s="295">
        <f t="shared" si="13"/>
        <v>12080</v>
      </c>
      <c r="U39" s="134"/>
      <c r="V39" s="297">
        <v>5</v>
      </c>
      <c r="W39" s="298">
        <v>1</v>
      </c>
      <c r="X39" s="299">
        <v>1.03</v>
      </c>
    </row>
    <row r="40" spans="1:25" s="1" customFormat="1" ht="15" customHeight="1">
      <c r="A40" s="864">
        <f t="shared" si="20"/>
        <v>5.3900000000000003E-2</v>
      </c>
      <c r="B40" s="865">
        <f t="shared" si="19"/>
        <v>4.4301369863013699E-3</v>
      </c>
      <c r="C40" s="866">
        <f t="shared" si="2"/>
        <v>1</v>
      </c>
      <c r="D40" s="290">
        <v>6</v>
      </c>
      <c r="E40" s="300">
        <f t="shared" si="14"/>
        <v>0</v>
      </c>
      <c r="F40" s="292">
        <f t="shared" si="3"/>
        <v>0</v>
      </c>
      <c r="G40" s="292">
        <f t="shared" si="4"/>
        <v>0</v>
      </c>
      <c r="H40" s="293">
        <f t="shared" si="15"/>
        <v>0</v>
      </c>
      <c r="I40" s="301">
        <f t="shared" si="16"/>
        <v>2636782.7699999996</v>
      </c>
      <c r="J40" s="510">
        <f t="shared" si="5"/>
        <v>11681.31</v>
      </c>
      <c r="K40" s="292">
        <f t="shared" si="6"/>
        <v>398.69000000000051</v>
      </c>
      <c r="L40" s="295">
        <f t="shared" si="7"/>
        <v>12080</v>
      </c>
      <c r="M40" s="300">
        <f t="shared" si="17"/>
        <v>2697720.3000000003</v>
      </c>
      <c r="N40" s="292">
        <f t="shared" si="8"/>
        <v>11951.27</v>
      </c>
      <c r="O40" s="292">
        <f t="shared" si="9"/>
        <v>-11951.27</v>
      </c>
      <c r="P40" s="296">
        <f t="shared" si="10"/>
        <v>0</v>
      </c>
      <c r="Q40" s="301">
        <f t="shared" si="18"/>
        <v>2636782.7699999996</v>
      </c>
      <c r="R40" s="292">
        <f t="shared" si="11"/>
        <v>11681.31</v>
      </c>
      <c r="S40" s="292">
        <f t="shared" si="12"/>
        <v>398.69000000000051</v>
      </c>
      <c r="T40" s="295">
        <f t="shared" si="13"/>
        <v>12080</v>
      </c>
      <c r="U40" s="134"/>
      <c r="V40" s="297">
        <v>6</v>
      </c>
      <c r="W40" s="298">
        <v>1</v>
      </c>
      <c r="X40" s="299">
        <v>1.03</v>
      </c>
    </row>
    <row r="41" spans="1:25" s="1" customFormat="1" ht="15" customHeight="1">
      <c r="A41" s="864">
        <f t="shared" si="20"/>
        <v>5.3900000000000003E-2</v>
      </c>
      <c r="B41" s="865">
        <f t="shared" si="19"/>
        <v>4.4301369863013699E-3</v>
      </c>
      <c r="C41" s="866">
        <f t="shared" si="2"/>
        <v>1</v>
      </c>
      <c r="D41" s="290">
        <v>7</v>
      </c>
      <c r="E41" s="300">
        <f t="shared" si="14"/>
        <v>0</v>
      </c>
      <c r="F41" s="292">
        <f t="shared" si="3"/>
        <v>0</v>
      </c>
      <c r="G41" s="292">
        <f t="shared" si="4"/>
        <v>0</v>
      </c>
      <c r="H41" s="293">
        <f t="shared" si="15"/>
        <v>0</v>
      </c>
      <c r="I41" s="301">
        <f t="shared" si="16"/>
        <v>2636384.0799999996</v>
      </c>
      <c r="J41" s="510">
        <f t="shared" si="5"/>
        <v>11679.54</v>
      </c>
      <c r="K41" s="292">
        <f t="shared" si="6"/>
        <v>400.45999999999913</v>
      </c>
      <c r="L41" s="295">
        <f t="shared" si="7"/>
        <v>12080</v>
      </c>
      <c r="M41" s="300">
        <f t="shared" si="17"/>
        <v>2709671.5700000003</v>
      </c>
      <c r="N41" s="292">
        <f t="shared" si="8"/>
        <v>12004.22</v>
      </c>
      <c r="O41" s="292">
        <f t="shared" si="9"/>
        <v>-12004.22</v>
      </c>
      <c r="P41" s="296">
        <f t="shared" si="10"/>
        <v>0</v>
      </c>
      <c r="Q41" s="301">
        <f t="shared" si="18"/>
        <v>2636384.0799999996</v>
      </c>
      <c r="R41" s="292">
        <f t="shared" si="11"/>
        <v>11679.54</v>
      </c>
      <c r="S41" s="292">
        <f t="shared" si="12"/>
        <v>400.45999999999913</v>
      </c>
      <c r="T41" s="295">
        <f t="shared" si="13"/>
        <v>12080</v>
      </c>
      <c r="U41" s="134"/>
      <c r="V41" s="297">
        <v>7</v>
      </c>
      <c r="W41" s="298">
        <v>0.98</v>
      </c>
      <c r="X41" s="299">
        <v>1</v>
      </c>
    </row>
    <row r="42" spans="1:25" s="1" customFormat="1" ht="15" customHeight="1">
      <c r="A42" s="864">
        <f t="shared" si="20"/>
        <v>5.3900000000000003E-2</v>
      </c>
      <c r="B42" s="865">
        <f t="shared" si="19"/>
        <v>4.4301369863013699E-3</v>
      </c>
      <c r="C42" s="866">
        <f t="shared" si="2"/>
        <v>1</v>
      </c>
      <c r="D42" s="290">
        <v>8</v>
      </c>
      <c r="E42" s="300">
        <f t="shared" si="14"/>
        <v>0</v>
      </c>
      <c r="F42" s="292">
        <f t="shared" si="3"/>
        <v>0</v>
      </c>
      <c r="G42" s="292">
        <f t="shared" si="4"/>
        <v>0</v>
      </c>
      <c r="H42" s="293">
        <f t="shared" si="15"/>
        <v>0</v>
      </c>
      <c r="I42" s="301">
        <f t="shared" si="16"/>
        <v>2635983.6199999996</v>
      </c>
      <c r="J42" s="510">
        <f t="shared" si="5"/>
        <v>11677.77</v>
      </c>
      <c r="K42" s="292">
        <f t="shared" si="6"/>
        <v>402.22999999999956</v>
      </c>
      <c r="L42" s="295">
        <f t="shared" si="7"/>
        <v>12080</v>
      </c>
      <c r="M42" s="300">
        <f t="shared" si="17"/>
        <v>2721675.7900000005</v>
      </c>
      <c r="N42" s="292">
        <f t="shared" si="8"/>
        <v>12057.4</v>
      </c>
      <c r="O42" s="292">
        <f t="shared" si="9"/>
        <v>-12057.4</v>
      </c>
      <c r="P42" s="296">
        <f t="shared" si="10"/>
        <v>0</v>
      </c>
      <c r="Q42" s="301">
        <f t="shared" si="18"/>
        <v>2635983.6199999996</v>
      </c>
      <c r="R42" s="292">
        <f t="shared" si="11"/>
        <v>11677.77</v>
      </c>
      <c r="S42" s="292">
        <f t="shared" si="12"/>
        <v>402.22999999999956</v>
      </c>
      <c r="T42" s="295">
        <f t="shared" si="13"/>
        <v>12080</v>
      </c>
      <c r="U42" s="134"/>
      <c r="V42" s="297">
        <v>8</v>
      </c>
      <c r="W42" s="298">
        <v>0.96</v>
      </c>
      <c r="X42" s="299">
        <v>0.98</v>
      </c>
    </row>
    <row r="43" spans="1:25" s="1" customFormat="1" ht="15" customHeight="1">
      <c r="A43" s="864">
        <f t="shared" si="20"/>
        <v>5.3900000000000003E-2</v>
      </c>
      <c r="B43" s="865">
        <f t="shared" si="19"/>
        <v>4.4301369863013699E-3</v>
      </c>
      <c r="C43" s="866">
        <f t="shared" si="2"/>
        <v>1</v>
      </c>
      <c r="D43" s="290">
        <v>9</v>
      </c>
      <c r="E43" s="300">
        <f t="shared" si="14"/>
        <v>0</v>
      </c>
      <c r="F43" s="292">
        <f t="shared" si="3"/>
        <v>0</v>
      </c>
      <c r="G43" s="292">
        <f t="shared" si="4"/>
        <v>0</v>
      </c>
      <c r="H43" s="293">
        <f t="shared" si="15"/>
        <v>0</v>
      </c>
      <c r="I43" s="301">
        <f t="shared" si="16"/>
        <v>2635581.3899999997</v>
      </c>
      <c r="J43" s="510">
        <f t="shared" si="5"/>
        <v>11675.99</v>
      </c>
      <c r="K43" s="292">
        <f t="shared" si="6"/>
        <v>404.01000000000022</v>
      </c>
      <c r="L43" s="295">
        <f t="shared" si="7"/>
        <v>12080</v>
      </c>
      <c r="M43" s="300">
        <f t="shared" si="17"/>
        <v>2733733.1900000004</v>
      </c>
      <c r="N43" s="292">
        <f t="shared" si="8"/>
        <v>12110.81</v>
      </c>
      <c r="O43" s="292">
        <f t="shared" si="9"/>
        <v>-12110.81</v>
      </c>
      <c r="P43" s="296">
        <f t="shared" si="10"/>
        <v>0</v>
      </c>
      <c r="Q43" s="301">
        <f t="shared" si="18"/>
        <v>2635581.3899999997</v>
      </c>
      <c r="R43" s="292">
        <f t="shared" si="11"/>
        <v>11675.99</v>
      </c>
      <c r="S43" s="292">
        <f t="shared" si="12"/>
        <v>404.01000000000022</v>
      </c>
      <c r="T43" s="295">
        <f t="shared" si="13"/>
        <v>12080</v>
      </c>
      <c r="U43" s="134"/>
      <c r="V43" s="297">
        <v>9</v>
      </c>
      <c r="W43" s="298">
        <v>0.95</v>
      </c>
      <c r="X43" s="299">
        <v>0.96</v>
      </c>
    </row>
    <row r="44" spans="1:25" s="1" customFormat="1" ht="15" customHeight="1">
      <c r="A44" s="864">
        <f t="shared" si="20"/>
        <v>5.3900000000000003E-2</v>
      </c>
      <c r="B44" s="865">
        <f t="shared" si="19"/>
        <v>4.4301369863013699E-3</v>
      </c>
      <c r="C44" s="866">
        <f t="shared" si="2"/>
        <v>1</v>
      </c>
      <c r="D44" s="290">
        <v>10</v>
      </c>
      <c r="E44" s="300">
        <f t="shared" si="14"/>
        <v>0</v>
      </c>
      <c r="F44" s="292">
        <f t="shared" si="3"/>
        <v>0</v>
      </c>
      <c r="G44" s="292">
        <f t="shared" si="4"/>
        <v>0</v>
      </c>
      <c r="H44" s="293">
        <f t="shared" si="15"/>
        <v>0</v>
      </c>
      <c r="I44" s="301">
        <f t="shared" si="16"/>
        <v>2635177.38</v>
      </c>
      <c r="J44" s="510">
        <f t="shared" si="5"/>
        <v>11674.2</v>
      </c>
      <c r="K44" s="292">
        <f t="shared" si="6"/>
        <v>405.79999999999927</v>
      </c>
      <c r="L44" s="295">
        <f t="shared" si="7"/>
        <v>12080</v>
      </c>
      <c r="M44" s="300">
        <f t="shared" si="17"/>
        <v>2745844.0000000005</v>
      </c>
      <c r="N44" s="292">
        <f t="shared" si="8"/>
        <v>12164.47</v>
      </c>
      <c r="O44" s="292">
        <f t="shared" si="9"/>
        <v>-12164.47</v>
      </c>
      <c r="P44" s="296">
        <f t="shared" si="10"/>
        <v>0</v>
      </c>
      <c r="Q44" s="301">
        <f t="shared" si="18"/>
        <v>2635177.38</v>
      </c>
      <c r="R44" s="292">
        <f t="shared" si="11"/>
        <v>11674.2</v>
      </c>
      <c r="S44" s="292">
        <f t="shared" si="12"/>
        <v>405.79999999999927</v>
      </c>
      <c r="T44" s="295">
        <f t="shared" si="13"/>
        <v>12080</v>
      </c>
      <c r="U44" s="134"/>
      <c r="V44" s="297">
        <v>10</v>
      </c>
      <c r="W44" s="298">
        <v>0.94</v>
      </c>
      <c r="X44" s="299">
        <v>0.95</v>
      </c>
    </row>
    <row r="45" spans="1:25" s="1" customFormat="1" ht="15" customHeight="1">
      <c r="A45" s="864">
        <f>$D$21</f>
        <v>5.3900000000000003E-2</v>
      </c>
      <c r="B45" s="865">
        <f t="shared" si="19"/>
        <v>4.4301369863013699E-3</v>
      </c>
      <c r="C45" s="866">
        <f t="shared" si="2"/>
        <v>1</v>
      </c>
      <c r="D45" s="290">
        <v>11</v>
      </c>
      <c r="E45" s="300">
        <f t="shared" si="14"/>
        <v>0</v>
      </c>
      <c r="F45" s="292">
        <f t="shared" si="3"/>
        <v>0</v>
      </c>
      <c r="G45" s="292">
        <f t="shared" si="4"/>
        <v>0</v>
      </c>
      <c r="H45" s="293">
        <f t="shared" si="15"/>
        <v>0</v>
      </c>
      <c r="I45" s="301">
        <f t="shared" si="16"/>
        <v>2634771.58</v>
      </c>
      <c r="J45" s="510">
        <f t="shared" si="5"/>
        <v>11672.4</v>
      </c>
      <c r="K45" s="292">
        <f t="shared" si="6"/>
        <v>407.60000000000036</v>
      </c>
      <c r="L45" s="295">
        <f t="shared" si="7"/>
        <v>12080</v>
      </c>
      <c r="M45" s="300">
        <f t="shared" si="17"/>
        <v>2758008.4700000007</v>
      </c>
      <c r="N45" s="292">
        <f t="shared" si="8"/>
        <v>12218.36</v>
      </c>
      <c r="O45" s="292">
        <f t="shared" si="9"/>
        <v>-12218.36</v>
      </c>
      <c r="P45" s="296">
        <f t="shared" si="10"/>
        <v>0</v>
      </c>
      <c r="Q45" s="301">
        <f t="shared" si="18"/>
        <v>2634771.58</v>
      </c>
      <c r="R45" s="292">
        <f t="shared" si="11"/>
        <v>11672.4</v>
      </c>
      <c r="S45" s="292">
        <f t="shared" si="12"/>
        <v>407.60000000000036</v>
      </c>
      <c r="T45" s="295">
        <f t="shared" si="13"/>
        <v>12080</v>
      </c>
      <c r="U45" s="134"/>
      <c r="V45" s="297">
        <v>11</v>
      </c>
      <c r="W45" s="298">
        <v>0.93</v>
      </c>
      <c r="X45" s="299">
        <v>0.94</v>
      </c>
    </row>
    <row r="46" spans="1:25" s="1" customFormat="1" ht="15" customHeight="1" thickBot="1">
      <c r="A46" s="867">
        <f>$D$21</f>
        <v>5.3900000000000003E-2</v>
      </c>
      <c r="B46" s="868">
        <f>A46/365*30</f>
        <v>4.4301369863013699E-3</v>
      </c>
      <c r="C46" s="869">
        <f t="shared" si="2"/>
        <v>1</v>
      </c>
      <c r="D46" s="304">
        <v>12</v>
      </c>
      <c r="E46" s="305">
        <f t="shared" si="14"/>
        <v>0</v>
      </c>
      <c r="F46" s="306">
        <f t="shared" si="3"/>
        <v>0</v>
      </c>
      <c r="G46" s="306">
        <f t="shared" si="4"/>
        <v>0</v>
      </c>
      <c r="H46" s="307">
        <f t="shared" si="15"/>
        <v>0</v>
      </c>
      <c r="I46" s="308">
        <f t="shared" si="16"/>
        <v>2634363.98</v>
      </c>
      <c r="J46" s="511">
        <f t="shared" si="5"/>
        <v>11670.59</v>
      </c>
      <c r="K46" s="306">
        <f t="shared" si="6"/>
        <v>409.40999999999985</v>
      </c>
      <c r="L46" s="309">
        <f t="shared" si="7"/>
        <v>12080</v>
      </c>
      <c r="M46" s="305">
        <f t="shared" si="17"/>
        <v>2770226.8300000005</v>
      </c>
      <c r="N46" s="306">
        <f t="shared" si="8"/>
        <v>12272.48</v>
      </c>
      <c r="O46" s="306">
        <f t="shared" si="9"/>
        <v>-12272.48</v>
      </c>
      <c r="P46" s="310">
        <f t="shared" si="10"/>
        <v>0</v>
      </c>
      <c r="Q46" s="308">
        <f t="shared" si="18"/>
        <v>2634363.98</v>
      </c>
      <c r="R46" s="306">
        <f t="shared" si="11"/>
        <v>11670.59</v>
      </c>
      <c r="S46" s="306">
        <f t="shared" si="12"/>
        <v>409.40999999999985</v>
      </c>
      <c r="T46" s="309">
        <f t="shared" si="13"/>
        <v>12080</v>
      </c>
      <c r="U46" s="134"/>
      <c r="V46" s="297">
        <v>12</v>
      </c>
      <c r="W46" s="298">
        <v>0.93</v>
      </c>
      <c r="X46" s="299">
        <v>0.93</v>
      </c>
    </row>
    <row r="47" spans="1:25" s="1" customFormat="1" ht="15" customHeight="1">
      <c r="A47" s="870">
        <f t="shared" ref="A47:A70" si="21">VLOOKUP(D47,$A$7:$B$11,2)</f>
        <v>5.3900000000000003E-2</v>
      </c>
      <c r="B47" s="871">
        <f>A47/365*30</f>
        <v>4.4301369863013699E-3</v>
      </c>
      <c r="C47" s="872">
        <f t="shared" si="2"/>
        <v>2</v>
      </c>
      <c r="D47" s="313">
        <v>13</v>
      </c>
      <c r="E47" s="314">
        <f t="shared" si="14"/>
        <v>0</v>
      </c>
      <c r="F47" s="315">
        <f t="shared" si="3"/>
        <v>0</v>
      </c>
      <c r="G47" s="315">
        <f t="shared" si="4"/>
        <v>0</v>
      </c>
      <c r="H47" s="316">
        <f t="shared" si="15"/>
        <v>0</v>
      </c>
      <c r="I47" s="317">
        <f t="shared" si="16"/>
        <v>2633954.5699999998</v>
      </c>
      <c r="J47" s="512">
        <f t="shared" si="5"/>
        <v>11668.78</v>
      </c>
      <c r="K47" s="315">
        <f t="shared" si="6"/>
        <v>6961.2199999999993</v>
      </c>
      <c r="L47" s="318">
        <f t="shared" ref="L47:L110" si="22">IF(I47&lt;$M$5,I47+J47,$M$5)</f>
        <v>18630</v>
      </c>
      <c r="M47" s="314">
        <f t="shared" si="17"/>
        <v>2782499.3100000005</v>
      </c>
      <c r="N47" s="315">
        <f t="shared" si="8"/>
        <v>12326.85</v>
      </c>
      <c r="O47" s="315">
        <f t="shared" si="9"/>
        <v>-12326.85</v>
      </c>
      <c r="P47" s="319">
        <f t="shared" si="10"/>
        <v>0</v>
      </c>
      <c r="Q47" s="317">
        <f t="shared" si="18"/>
        <v>2633954.5699999998</v>
      </c>
      <c r="R47" s="315">
        <f t="shared" si="11"/>
        <v>11668.78</v>
      </c>
      <c r="S47" s="315">
        <f t="shared" si="12"/>
        <v>3421.2199999999993</v>
      </c>
      <c r="T47" s="320">
        <f t="shared" ref="T47:T70" si="23">IF(Q47&lt;$M$15,Q47+R47,$M$15)</f>
        <v>15090</v>
      </c>
      <c r="U47" s="134"/>
      <c r="V47" s="297">
        <v>13</v>
      </c>
      <c r="W47" s="298">
        <v>0.92</v>
      </c>
      <c r="X47" s="299">
        <v>0.93</v>
      </c>
    </row>
    <row r="48" spans="1:25" s="1" customFormat="1" ht="15" customHeight="1">
      <c r="A48" s="864">
        <f t="shared" si="21"/>
        <v>5.3900000000000003E-2</v>
      </c>
      <c r="B48" s="865">
        <f>A48/365*30</f>
        <v>4.4301369863013699E-3</v>
      </c>
      <c r="C48" s="866">
        <f t="shared" si="2"/>
        <v>2</v>
      </c>
      <c r="D48" s="290">
        <v>14</v>
      </c>
      <c r="E48" s="300">
        <f t="shared" si="14"/>
        <v>0</v>
      </c>
      <c r="F48" s="292">
        <f t="shared" si="3"/>
        <v>0</v>
      </c>
      <c r="G48" s="292">
        <f t="shared" si="4"/>
        <v>0</v>
      </c>
      <c r="H48" s="293">
        <f t="shared" si="15"/>
        <v>0</v>
      </c>
      <c r="I48" s="301">
        <f t="shared" si="16"/>
        <v>2626993.3499999996</v>
      </c>
      <c r="J48" s="510">
        <f t="shared" si="5"/>
        <v>11637.94</v>
      </c>
      <c r="K48" s="292">
        <f t="shared" si="6"/>
        <v>6992.0599999999995</v>
      </c>
      <c r="L48" s="321">
        <f t="shared" si="22"/>
        <v>18630</v>
      </c>
      <c r="M48" s="300">
        <f t="shared" si="17"/>
        <v>2794826.1600000006</v>
      </c>
      <c r="N48" s="292">
        <f t="shared" si="8"/>
        <v>12381.46</v>
      </c>
      <c r="O48" s="292">
        <f t="shared" si="9"/>
        <v>-12381.46</v>
      </c>
      <c r="P48" s="296">
        <f t="shared" si="10"/>
        <v>0</v>
      </c>
      <c r="Q48" s="301">
        <f t="shared" si="18"/>
        <v>2630533.3499999996</v>
      </c>
      <c r="R48" s="292">
        <f t="shared" si="11"/>
        <v>11653.62</v>
      </c>
      <c r="S48" s="292">
        <f t="shared" si="12"/>
        <v>3436.3799999999992</v>
      </c>
      <c r="T48" s="322">
        <f t="shared" si="23"/>
        <v>15090</v>
      </c>
      <c r="U48" s="134"/>
      <c r="V48" s="297">
        <v>14</v>
      </c>
      <c r="W48" s="298">
        <v>0.92</v>
      </c>
      <c r="X48" s="299">
        <v>0.92</v>
      </c>
    </row>
    <row r="49" spans="1:24" s="1" customFormat="1" ht="15" customHeight="1">
      <c r="A49" s="864">
        <f t="shared" si="21"/>
        <v>5.3900000000000003E-2</v>
      </c>
      <c r="B49" s="865">
        <f t="shared" ref="B49:B58" si="24">A49/365*30</f>
        <v>4.4301369863013699E-3</v>
      </c>
      <c r="C49" s="866">
        <f t="shared" si="2"/>
        <v>2</v>
      </c>
      <c r="D49" s="290">
        <v>15</v>
      </c>
      <c r="E49" s="300">
        <f t="shared" si="14"/>
        <v>0</v>
      </c>
      <c r="F49" s="292">
        <f t="shared" si="3"/>
        <v>0</v>
      </c>
      <c r="G49" s="292">
        <f t="shared" si="4"/>
        <v>0</v>
      </c>
      <c r="H49" s="293">
        <f t="shared" si="15"/>
        <v>0</v>
      </c>
      <c r="I49" s="301">
        <f t="shared" si="16"/>
        <v>2620001.2899999996</v>
      </c>
      <c r="J49" s="510">
        <f t="shared" si="5"/>
        <v>11606.96</v>
      </c>
      <c r="K49" s="292">
        <f t="shared" si="6"/>
        <v>7023.0400000000009</v>
      </c>
      <c r="L49" s="321">
        <f t="shared" si="22"/>
        <v>18630</v>
      </c>
      <c r="M49" s="300">
        <f t="shared" si="17"/>
        <v>2807207.6200000006</v>
      </c>
      <c r="N49" s="292">
        <f t="shared" si="8"/>
        <v>12436.31</v>
      </c>
      <c r="O49" s="292">
        <f t="shared" si="9"/>
        <v>-12436.31</v>
      </c>
      <c r="P49" s="296">
        <f t="shared" si="10"/>
        <v>0</v>
      </c>
      <c r="Q49" s="301">
        <f t="shared" si="18"/>
        <v>2627096.9699999997</v>
      </c>
      <c r="R49" s="292">
        <f t="shared" si="11"/>
        <v>11638.4</v>
      </c>
      <c r="S49" s="292">
        <f t="shared" si="12"/>
        <v>3451.6000000000004</v>
      </c>
      <c r="T49" s="322">
        <f t="shared" si="23"/>
        <v>15090</v>
      </c>
      <c r="U49" s="134"/>
      <c r="V49" s="297">
        <v>15</v>
      </c>
      <c r="W49" s="298">
        <v>0.91</v>
      </c>
      <c r="X49" s="299">
        <v>0.92</v>
      </c>
    </row>
    <row r="50" spans="1:24" s="1" customFormat="1" ht="15" customHeight="1">
      <c r="A50" s="864">
        <f t="shared" si="21"/>
        <v>5.3900000000000003E-2</v>
      </c>
      <c r="B50" s="865">
        <f t="shared" si="24"/>
        <v>4.4301369863013699E-3</v>
      </c>
      <c r="C50" s="866">
        <f t="shared" si="2"/>
        <v>2</v>
      </c>
      <c r="D50" s="290">
        <v>16</v>
      </c>
      <c r="E50" s="300">
        <f t="shared" si="14"/>
        <v>0</v>
      </c>
      <c r="F50" s="292">
        <f t="shared" si="3"/>
        <v>0</v>
      </c>
      <c r="G50" s="292">
        <f t="shared" si="4"/>
        <v>0</v>
      </c>
      <c r="H50" s="293">
        <f t="shared" si="15"/>
        <v>0</v>
      </c>
      <c r="I50" s="301">
        <f t="shared" si="16"/>
        <v>2612978.2499999995</v>
      </c>
      <c r="J50" s="510">
        <f t="shared" si="5"/>
        <v>11575.85</v>
      </c>
      <c r="K50" s="292">
        <f t="shared" si="6"/>
        <v>7054.15</v>
      </c>
      <c r="L50" s="321">
        <f t="shared" si="22"/>
        <v>18630</v>
      </c>
      <c r="M50" s="300">
        <f t="shared" si="17"/>
        <v>2819643.9300000006</v>
      </c>
      <c r="N50" s="292">
        <f t="shared" si="8"/>
        <v>12491.41</v>
      </c>
      <c r="O50" s="292">
        <f t="shared" si="9"/>
        <v>-12491.41</v>
      </c>
      <c r="P50" s="296">
        <f t="shared" si="10"/>
        <v>0</v>
      </c>
      <c r="Q50" s="301">
        <f t="shared" si="18"/>
        <v>2623645.3699999996</v>
      </c>
      <c r="R50" s="292">
        <f t="shared" si="11"/>
        <v>11623.11</v>
      </c>
      <c r="S50" s="292">
        <f t="shared" si="12"/>
        <v>3466.8899999999994</v>
      </c>
      <c r="T50" s="322">
        <f t="shared" si="23"/>
        <v>15090</v>
      </c>
      <c r="U50" s="134"/>
      <c r="V50" s="297">
        <v>16</v>
      </c>
      <c r="W50" s="298">
        <v>0.91</v>
      </c>
      <c r="X50" s="299">
        <v>0.91</v>
      </c>
    </row>
    <row r="51" spans="1:24" s="1" customFormat="1" ht="15" customHeight="1">
      <c r="A51" s="864">
        <f t="shared" si="21"/>
        <v>5.3900000000000003E-2</v>
      </c>
      <c r="B51" s="865">
        <f t="shared" si="24"/>
        <v>4.4301369863013699E-3</v>
      </c>
      <c r="C51" s="866">
        <f t="shared" si="2"/>
        <v>2</v>
      </c>
      <c r="D51" s="290">
        <v>17</v>
      </c>
      <c r="E51" s="300">
        <f t="shared" si="14"/>
        <v>0</v>
      </c>
      <c r="F51" s="292">
        <f t="shared" si="3"/>
        <v>0</v>
      </c>
      <c r="G51" s="292">
        <f t="shared" si="4"/>
        <v>0</v>
      </c>
      <c r="H51" s="293">
        <f t="shared" si="15"/>
        <v>0</v>
      </c>
      <c r="I51" s="301">
        <f t="shared" si="16"/>
        <v>2605924.0999999996</v>
      </c>
      <c r="J51" s="510">
        <f t="shared" si="5"/>
        <v>11544.6</v>
      </c>
      <c r="K51" s="292">
        <f t="shared" si="6"/>
        <v>7085.4</v>
      </c>
      <c r="L51" s="321">
        <f t="shared" si="22"/>
        <v>18630</v>
      </c>
      <c r="M51" s="300">
        <f t="shared" si="17"/>
        <v>2832135.3400000008</v>
      </c>
      <c r="N51" s="292">
        <f t="shared" si="8"/>
        <v>12546.75</v>
      </c>
      <c r="O51" s="292">
        <f t="shared" si="9"/>
        <v>-12546.75</v>
      </c>
      <c r="P51" s="296">
        <f t="shared" si="10"/>
        <v>0</v>
      </c>
      <c r="Q51" s="301">
        <f t="shared" si="18"/>
        <v>2620178.4799999995</v>
      </c>
      <c r="R51" s="292">
        <f t="shared" si="11"/>
        <v>11607.75</v>
      </c>
      <c r="S51" s="292">
        <f t="shared" si="12"/>
        <v>3482.25</v>
      </c>
      <c r="T51" s="322">
        <f t="shared" si="23"/>
        <v>15090</v>
      </c>
      <c r="U51" s="134"/>
      <c r="V51" s="297">
        <v>17</v>
      </c>
      <c r="W51" s="298">
        <v>0.91</v>
      </c>
      <c r="X51" s="299">
        <v>0.91</v>
      </c>
    </row>
    <row r="52" spans="1:24" s="1" customFormat="1" ht="15" customHeight="1">
      <c r="A52" s="864">
        <f t="shared" si="21"/>
        <v>5.3900000000000003E-2</v>
      </c>
      <c r="B52" s="865">
        <f t="shared" si="24"/>
        <v>4.4301369863013699E-3</v>
      </c>
      <c r="C52" s="866">
        <f t="shared" si="2"/>
        <v>2</v>
      </c>
      <c r="D52" s="290">
        <v>18</v>
      </c>
      <c r="E52" s="300">
        <f t="shared" si="14"/>
        <v>0</v>
      </c>
      <c r="F52" s="292">
        <f t="shared" si="3"/>
        <v>0</v>
      </c>
      <c r="G52" s="292">
        <f t="shared" si="4"/>
        <v>0</v>
      </c>
      <c r="H52" s="293">
        <f t="shared" si="15"/>
        <v>0</v>
      </c>
      <c r="I52" s="301">
        <f t="shared" si="16"/>
        <v>2598838.6999999997</v>
      </c>
      <c r="J52" s="510">
        <f t="shared" si="5"/>
        <v>11513.21</v>
      </c>
      <c r="K52" s="292">
        <f t="shared" si="6"/>
        <v>7116.7900000000009</v>
      </c>
      <c r="L52" s="321">
        <f t="shared" si="22"/>
        <v>18630</v>
      </c>
      <c r="M52" s="300">
        <f t="shared" si="17"/>
        <v>2844682.0900000008</v>
      </c>
      <c r="N52" s="292">
        <f t="shared" si="8"/>
        <v>12602.33</v>
      </c>
      <c r="O52" s="292">
        <f t="shared" si="9"/>
        <v>-12602.33</v>
      </c>
      <c r="P52" s="296">
        <f t="shared" si="10"/>
        <v>0</v>
      </c>
      <c r="Q52" s="301">
        <f t="shared" si="18"/>
        <v>2616696.2299999995</v>
      </c>
      <c r="R52" s="292">
        <f t="shared" si="11"/>
        <v>11592.32</v>
      </c>
      <c r="S52" s="292">
        <f t="shared" si="12"/>
        <v>3497.6800000000003</v>
      </c>
      <c r="T52" s="322">
        <f t="shared" si="23"/>
        <v>15090</v>
      </c>
      <c r="U52" s="134"/>
      <c r="V52" s="297">
        <v>18</v>
      </c>
      <c r="W52" s="298">
        <v>0.9</v>
      </c>
      <c r="X52" s="299">
        <v>0.91</v>
      </c>
    </row>
    <row r="53" spans="1:24" s="1" customFormat="1" ht="15" customHeight="1">
      <c r="A53" s="864">
        <f t="shared" si="21"/>
        <v>5.3900000000000003E-2</v>
      </c>
      <c r="B53" s="865">
        <f t="shared" si="24"/>
        <v>4.4301369863013699E-3</v>
      </c>
      <c r="C53" s="866">
        <f t="shared" si="2"/>
        <v>2</v>
      </c>
      <c r="D53" s="290">
        <v>19</v>
      </c>
      <c r="E53" s="300">
        <f t="shared" si="14"/>
        <v>0</v>
      </c>
      <c r="F53" s="292">
        <f t="shared" si="3"/>
        <v>0</v>
      </c>
      <c r="G53" s="292">
        <f t="shared" si="4"/>
        <v>0</v>
      </c>
      <c r="H53" s="293">
        <f t="shared" si="15"/>
        <v>0</v>
      </c>
      <c r="I53" s="301">
        <f t="shared" si="16"/>
        <v>2591721.9099999997</v>
      </c>
      <c r="J53" s="510">
        <f t="shared" si="5"/>
        <v>11481.68</v>
      </c>
      <c r="K53" s="292">
        <f t="shared" si="6"/>
        <v>7148.32</v>
      </c>
      <c r="L53" s="321">
        <f t="shared" si="22"/>
        <v>18630</v>
      </c>
      <c r="M53" s="300">
        <f t="shared" si="17"/>
        <v>2857284.4200000009</v>
      </c>
      <c r="N53" s="292">
        <f t="shared" si="8"/>
        <v>12658.16</v>
      </c>
      <c r="O53" s="292">
        <f t="shared" si="9"/>
        <v>-12658.16</v>
      </c>
      <c r="P53" s="296">
        <f t="shared" si="10"/>
        <v>0</v>
      </c>
      <c r="Q53" s="301">
        <f t="shared" si="18"/>
        <v>2613198.5499999993</v>
      </c>
      <c r="R53" s="292">
        <f t="shared" si="11"/>
        <v>11576.83</v>
      </c>
      <c r="S53" s="292">
        <f t="shared" si="12"/>
        <v>3513.17</v>
      </c>
      <c r="T53" s="322">
        <f t="shared" si="23"/>
        <v>15090</v>
      </c>
      <c r="U53" s="134"/>
      <c r="V53" s="297">
        <v>19</v>
      </c>
      <c r="W53" s="298">
        <v>0.9</v>
      </c>
      <c r="X53" s="299">
        <v>0.9</v>
      </c>
    </row>
    <row r="54" spans="1:24" s="1" customFormat="1" ht="15" customHeight="1">
      <c r="A54" s="864">
        <f t="shared" si="21"/>
        <v>5.3900000000000003E-2</v>
      </c>
      <c r="B54" s="865">
        <f t="shared" si="24"/>
        <v>4.4301369863013699E-3</v>
      </c>
      <c r="C54" s="866">
        <f t="shared" si="2"/>
        <v>2</v>
      </c>
      <c r="D54" s="290">
        <v>20</v>
      </c>
      <c r="E54" s="300">
        <f t="shared" si="14"/>
        <v>0</v>
      </c>
      <c r="F54" s="292">
        <f t="shared" si="3"/>
        <v>0</v>
      </c>
      <c r="G54" s="292">
        <f t="shared" si="4"/>
        <v>0</v>
      </c>
      <c r="H54" s="293">
        <f t="shared" si="15"/>
        <v>0</v>
      </c>
      <c r="I54" s="301">
        <f t="shared" si="16"/>
        <v>2584573.59</v>
      </c>
      <c r="J54" s="510">
        <f t="shared" si="5"/>
        <v>11450.02</v>
      </c>
      <c r="K54" s="292">
        <f t="shared" si="6"/>
        <v>7179.98</v>
      </c>
      <c r="L54" s="321">
        <f t="shared" si="22"/>
        <v>18630</v>
      </c>
      <c r="M54" s="300">
        <f t="shared" si="17"/>
        <v>2869942.580000001</v>
      </c>
      <c r="N54" s="292">
        <f t="shared" si="8"/>
        <v>12714.24</v>
      </c>
      <c r="O54" s="292">
        <f t="shared" si="9"/>
        <v>-12714.24</v>
      </c>
      <c r="P54" s="296">
        <f t="shared" si="10"/>
        <v>0</v>
      </c>
      <c r="Q54" s="301">
        <f t="shared" si="18"/>
        <v>2609685.3799999994</v>
      </c>
      <c r="R54" s="292">
        <f t="shared" si="11"/>
        <v>11561.26</v>
      </c>
      <c r="S54" s="292">
        <f t="shared" si="12"/>
        <v>3528.74</v>
      </c>
      <c r="T54" s="322">
        <f t="shared" si="23"/>
        <v>15090</v>
      </c>
      <c r="U54" s="134"/>
      <c r="V54" s="297">
        <v>20</v>
      </c>
      <c r="W54" s="298">
        <v>0.9</v>
      </c>
      <c r="X54" s="299">
        <v>0.9</v>
      </c>
    </row>
    <row r="55" spans="1:24" s="1" customFormat="1" ht="15" customHeight="1">
      <c r="A55" s="864">
        <f t="shared" si="21"/>
        <v>5.3900000000000003E-2</v>
      </c>
      <c r="B55" s="865">
        <f t="shared" si="24"/>
        <v>4.4301369863013699E-3</v>
      </c>
      <c r="C55" s="866">
        <f t="shared" si="2"/>
        <v>2</v>
      </c>
      <c r="D55" s="290">
        <v>21</v>
      </c>
      <c r="E55" s="300">
        <f t="shared" si="14"/>
        <v>0</v>
      </c>
      <c r="F55" s="292">
        <f t="shared" si="3"/>
        <v>0</v>
      </c>
      <c r="G55" s="292">
        <f t="shared" si="4"/>
        <v>0</v>
      </c>
      <c r="H55" s="293">
        <f t="shared" si="15"/>
        <v>0</v>
      </c>
      <c r="I55" s="301">
        <f t="shared" si="16"/>
        <v>2577393.61</v>
      </c>
      <c r="J55" s="510">
        <f t="shared" si="5"/>
        <v>11418.21</v>
      </c>
      <c r="K55" s="292">
        <f t="shared" si="6"/>
        <v>7211.7900000000009</v>
      </c>
      <c r="L55" s="321">
        <f t="shared" si="22"/>
        <v>18630</v>
      </c>
      <c r="M55" s="300">
        <f t="shared" si="17"/>
        <v>2882656.8200000012</v>
      </c>
      <c r="N55" s="292">
        <f t="shared" si="8"/>
        <v>12770.56</v>
      </c>
      <c r="O55" s="292">
        <f t="shared" si="9"/>
        <v>-12770.56</v>
      </c>
      <c r="P55" s="296">
        <f t="shared" si="10"/>
        <v>0</v>
      </c>
      <c r="Q55" s="301">
        <f t="shared" si="18"/>
        <v>2606156.6399999992</v>
      </c>
      <c r="R55" s="292">
        <f t="shared" si="11"/>
        <v>11545.63</v>
      </c>
      <c r="S55" s="292">
        <f t="shared" si="12"/>
        <v>3544.3700000000008</v>
      </c>
      <c r="T55" s="322">
        <f t="shared" si="23"/>
        <v>15090</v>
      </c>
      <c r="U55" s="134"/>
      <c r="V55" s="297">
        <v>21</v>
      </c>
      <c r="W55" s="298">
        <v>0.9</v>
      </c>
      <c r="X55" s="299">
        <v>0.9</v>
      </c>
    </row>
    <row r="56" spans="1:24" s="1" customFormat="1" ht="15" customHeight="1">
      <c r="A56" s="864">
        <f t="shared" si="21"/>
        <v>5.3900000000000003E-2</v>
      </c>
      <c r="B56" s="865">
        <f t="shared" si="24"/>
        <v>4.4301369863013699E-3</v>
      </c>
      <c r="C56" s="866">
        <f t="shared" si="2"/>
        <v>2</v>
      </c>
      <c r="D56" s="290">
        <v>22</v>
      </c>
      <c r="E56" s="300">
        <f t="shared" si="14"/>
        <v>0</v>
      </c>
      <c r="F56" s="292">
        <f t="shared" si="3"/>
        <v>0</v>
      </c>
      <c r="G56" s="292">
        <f t="shared" si="4"/>
        <v>0</v>
      </c>
      <c r="H56" s="293">
        <f t="shared" si="15"/>
        <v>0</v>
      </c>
      <c r="I56" s="301">
        <f t="shared" si="16"/>
        <v>2570181.8199999998</v>
      </c>
      <c r="J56" s="510">
        <f t="shared" si="5"/>
        <v>11386.26</v>
      </c>
      <c r="K56" s="292">
        <f t="shared" si="6"/>
        <v>7243.74</v>
      </c>
      <c r="L56" s="321">
        <f t="shared" si="22"/>
        <v>18630</v>
      </c>
      <c r="M56" s="300">
        <f t="shared" si="17"/>
        <v>2895427.3800000013</v>
      </c>
      <c r="N56" s="292">
        <f t="shared" si="8"/>
        <v>12827.14</v>
      </c>
      <c r="O56" s="292">
        <f t="shared" si="9"/>
        <v>-12827.14</v>
      </c>
      <c r="P56" s="296">
        <f t="shared" si="10"/>
        <v>0</v>
      </c>
      <c r="Q56" s="301">
        <f t="shared" si="18"/>
        <v>2602612.2699999991</v>
      </c>
      <c r="R56" s="292">
        <f t="shared" si="11"/>
        <v>11529.93</v>
      </c>
      <c r="S56" s="292">
        <f t="shared" si="12"/>
        <v>3560.0699999999997</v>
      </c>
      <c r="T56" s="322">
        <f t="shared" si="23"/>
        <v>15090</v>
      </c>
      <c r="U56" s="134"/>
      <c r="V56" s="297">
        <v>22</v>
      </c>
      <c r="W56" s="298">
        <v>0.9</v>
      </c>
      <c r="X56" s="299">
        <v>0.9</v>
      </c>
    </row>
    <row r="57" spans="1:24" s="1" customFormat="1" ht="15" customHeight="1">
      <c r="A57" s="864">
        <f t="shared" si="21"/>
        <v>5.3900000000000003E-2</v>
      </c>
      <c r="B57" s="865">
        <f t="shared" si="24"/>
        <v>4.4301369863013699E-3</v>
      </c>
      <c r="C57" s="866">
        <f t="shared" si="2"/>
        <v>2</v>
      </c>
      <c r="D57" s="290">
        <v>23</v>
      </c>
      <c r="E57" s="300">
        <f t="shared" si="14"/>
        <v>0</v>
      </c>
      <c r="F57" s="292">
        <f t="shared" si="3"/>
        <v>0</v>
      </c>
      <c r="G57" s="292">
        <f t="shared" si="4"/>
        <v>0</v>
      </c>
      <c r="H57" s="293">
        <f t="shared" si="15"/>
        <v>0</v>
      </c>
      <c r="I57" s="301">
        <f t="shared" si="16"/>
        <v>2562938.0799999996</v>
      </c>
      <c r="J57" s="510">
        <f t="shared" si="5"/>
        <v>11354.17</v>
      </c>
      <c r="K57" s="292">
        <f t="shared" si="6"/>
        <v>7275.83</v>
      </c>
      <c r="L57" s="321">
        <f t="shared" si="22"/>
        <v>18630</v>
      </c>
      <c r="M57" s="300">
        <f t="shared" si="17"/>
        <v>2908254.5200000014</v>
      </c>
      <c r="N57" s="292">
        <f t="shared" si="8"/>
        <v>12883.97</v>
      </c>
      <c r="O57" s="292">
        <f t="shared" si="9"/>
        <v>-12883.97</v>
      </c>
      <c r="P57" s="296">
        <f t="shared" si="10"/>
        <v>0</v>
      </c>
      <c r="Q57" s="301">
        <f t="shared" si="18"/>
        <v>2599052.1999999993</v>
      </c>
      <c r="R57" s="292">
        <f t="shared" si="11"/>
        <v>11514.16</v>
      </c>
      <c r="S57" s="292">
        <f t="shared" si="12"/>
        <v>3575.84</v>
      </c>
      <c r="T57" s="322">
        <f t="shared" si="23"/>
        <v>15090</v>
      </c>
      <c r="U57" s="134"/>
      <c r="V57" s="297">
        <v>23</v>
      </c>
      <c r="W57" s="298">
        <v>0.9</v>
      </c>
      <c r="X57" s="299">
        <v>0.9</v>
      </c>
    </row>
    <row r="58" spans="1:24" s="1" customFormat="1" ht="15" customHeight="1" thickBot="1">
      <c r="A58" s="867">
        <f t="shared" si="21"/>
        <v>5.3900000000000003E-2</v>
      </c>
      <c r="B58" s="868">
        <f t="shared" si="24"/>
        <v>4.4301369863013699E-3</v>
      </c>
      <c r="C58" s="869">
        <f t="shared" si="2"/>
        <v>2</v>
      </c>
      <c r="D58" s="304">
        <v>24</v>
      </c>
      <c r="E58" s="305">
        <f t="shared" si="14"/>
        <v>0</v>
      </c>
      <c r="F58" s="306">
        <f t="shared" si="3"/>
        <v>0</v>
      </c>
      <c r="G58" s="306">
        <f t="shared" si="4"/>
        <v>0</v>
      </c>
      <c r="H58" s="307">
        <f t="shared" si="15"/>
        <v>0</v>
      </c>
      <c r="I58" s="308">
        <f t="shared" si="16"/>
        <v>2555662.2499999995</v>
      </c>
      <c r="J58" s="511">
        <f t="shared" si="5"/>
        <v>11321.93</v>
      </c>
      <c r="K58" s="306">
        <f t="shared" si="6"/>
        <v>7308.07</v>
      </c>
      <c r="L58" s="323">
        <f t="shared" si="22"/>
        <v>18630</v>
      </c>
      <c r="M58" s="305">
        <f t="shared" si="17"/>
        <v>2921138.4900000016</v>
      </c>
      <c r="N58" s="306">
        <f t="shared" si="8"/>
        <v>12941.04</v>
      </c>
      <c r="O58" s="306">
        <f t="shared" si="9"/>
        <v>-12941.04</v>
      </c>
      <c r="P58" s="310">
        <f t="shared" si="10"/>
        <v>0</v>
      </c>
      <c r="Q58" s="308">
        <f t="shared" si="18"/>
        <v>2595476.3599999994</v>
      </c>
      <c r="R58" s="306">
        <f t="shared" si="11"/>
        <v>11498.32</v>
      </c>
      <c r="S58" s="306">
        <f t="shared" si="12"/>
        <v>3591.6800000000003</v>
      </c>
      <c r="T58" s="324">
        <f t="shared" si="23"/>
        <v>15090</v>
      </c>
      <c r="U58" s="134"/>
      <c r="V58" s="297">
        <v>24</v>
      </c>
      <c r="W58" s="298">
        <v>0.89</v>
      </c>
      <c r="X58" s="299">
        <v>0.9</v>
      </c>
    </row>
    <row r="59" spans="1:24" s="1" customFormat="1" ht="15" customHeight="1">
      <c r="A59" s="870">
        <f t="shared" si="21"/>
        <v>5.3900000000000003E-2</v>
      </c>
      <c r="B59" s="871">
        <f>A59/365*30</f>
        <v>4.4301369863013699E-3</v>
      </c>
      <c r="C59" s="872">
        <f t="shared" si="2"/>
        <v>3</v>
      </c>
      <c r="D59" s="313">
        <v>25</v>
      </c>
      <c r="E59" s="314">
        <f t="shared" si="14"/>
        <v>0</v>
      </c>
      <c r="F59" s="315">
        <f t="shared" si="3"/>
        <v>0</v>
      </c>
      <c r="G59" s="315">
        <f t="shared" si="4"/>
        <v>0</v>
      </c>
      <c r="H59" s="316">
        <f t="shared" si="15"/>
        <v>0</v>
      </c>
      <c r="I59" s="317">
        <f t="shared" si="16"/>
        <v>2548354.1799999997</v>
      </c>
      <c r="J59" s="512">
        <f t="shared" si="5"/>
        <v>11289.56</v>
      </c>
      <c r="K59" s="315">
        <f t="shared" si="6"/>
        <v>7340.4400000000005</v>
      </c>
      <c r="L59" s="318">
        <f t="shared" si="22"/>
        <v>18630</v>
      </c>
      <c r="M59" s="314">
        <f t="shared" si="17"/>
        <v>2934079.5300000017</v>
      </c>
      <c r="N59" s="315">
        <f t="shared" si="8"/>
        <v>12998.37</v>
      </c>
      <c r="O59" s="315">
        <f t="shared" si="9"/>
        <v>-12998.37</v>
      </c>
      <c r="P59" s="325">
        <f t="shared" ref="P59:P82" si="25">IF(M59&lt;$M$10,M59+N59,$M$10)</f>
        <v>0</v>
      </c>
      <c r="Q59" s="317">
        <f t="shared" si="18"/>
        <v>2591884.6799999992</v>
      </c>
      <c r="R59" s="315">
        <f t="shared" si="11"/>
        <v>11482.4</v>
      </c>
      <c r="S59" s="315">
        <f t="shared" si="12"/>
        <v>3607.6000000000004</v>
      </c>
      <c r="T59" s="320">
        <f t="shared" si="23"/>
        <v>15090</v>
      </c>
      <c r="U59" s="134"/>
      <c r="V59" s="297">
        <v>25</v>
      </c>
      <c r="W59" s="298">
        <v>0.89</v>
      </c>
      <c r="X59" s="299">
        <v>0.89</v>
      </c>
    </row>
    <row r="60" spans="1:24" s="1" customFormat="1" ht="15" customHeight="1">
      <c r="A60" s="864">
        <f t="shared" si="21"/>
        <v>5.3900000000000003E-2</v>
      </c>
      <c r="B60" s="865">
        <f t="shared" ref="B60:B70" si="26">A60/365*30</f>
        <v>4.4301369863013699E-3</v>
      </c>
      <c r="C60" s="866">
        <f t="shared" si="2"/>
        <v>3</v>
      </c>
      <c r="D60" s="290">
        <v>26</v>
      </c>
      <c r="E60" s="300">
        <f t="shared" si="14"/>
        <v>0</v>
      </c>
      <c r="F60" s="292">
        <f t="shared" si="3"/>
        <v>0</v>
      </c>
      <c r="G60" s="292">
        <f t="shared" si="4"/>
        <v>0</v>
      </c>
      <c r="H60" s="293">
        <f t="shared" si="15"/>
        <v>0</v>
      </c>
      <c r="I60" s="301">
        <f t="shared" si="16"/>
        <v>2541013.7399999998</v>
      </c>
      <c r="J60" s="510">
        <f t="shared" si="5"/>
        <v>11257.04</v>
      </c>
      <c r="K60" s="292">
        <f t="shared" si="6"/>
        <v>7372.9599999999991</v>
      </c>
      <c r="L60" s="321">
        <f t="shared" si="22"/>
        <v>18630</v>
      </c>
      <c r="M60" s="300">
        <f t="shared" si="17"/>
        <v>2947077.9000000018</v>
      </c>
      <c r="N60" s="292">
        <f t="shared" si="8"/>
        <v>13055.96</v>
      </c>
      <c r="O60" s="292">
        <f t="shared" si="9"/>
        <v>-13055.96</v>
      </c>
      <c r="P60" s="326">
        <f t="shared" si="25"/>
        <v>0</v>
      </c>
      <c r="Q60" s="301">
        <f t="shared" si="18"/>
        <v>2588277.0799999991</v>
      </c>
      <c r="R60" s="292">
        <f t="shared" si="11"/>
        <v>11466.42</v>
      </c>
      <c r="S60" s="292">
        <f t="shared" si="12"/>
        <v>3623.58</v>
      </c>
      <c r="T60" s="322">
        <f t="shared" si="23"/>
        <v>15090</v>
      </c>
      <c r="U60" s="134"/>
      <c r="V60" s="297">
        <v>26</v>
      </c>
      <c r="W60" s="298">
        <v>0.89</v>
      </c>
      <c r="X60" s="299">
        <v>0.89</v>
      </c>
    </row>
    <row r="61" spans="1:24" s="1" customFormat="1" ht="15" customHeight="1">
      <c r="A61" s="864">
        <f t="shared" si="21"/>
        <v>5.3900000000000003E-2</v>
      </c>
      <c r="B61" s="865">
        <f t="shared" si="26"/>
        <v>4.4301369863013699E-3</v>
      </c>
      <c r="C61" s="866">
        <f t="shared" si="2"/>
        <v>3</v>
      </c>
      <c r="D61" s="290">
        <v>27</v>
      </c>
      <c r="E61" s="300">
        <f t="shared" si="14"/>
        <v>0</v>
      </c>
      <c r="F61" s="292">
        <f t="shared" si="3"/>
        <v>0</v>
      </c>
      <c r="G61" s="292">
        <f t="shared" si="4"/>
        <v>0</v>
      </c>
      <c r="H61" s="293">
        <f t="shared" si="15"/>
        <v>0</v>
      </c>
      <c r="I61" s="301">
        <f t="shared" si="16"/>
        <v>2533640.7799999998</v>
      </c>
      <c r="J61" s="510">
        <f t="shared" si="5"/>
        <v>11224.38</v>
      </c>
      <c r="K61" s="292">
        <f t="shared" si="6"/>
        <v>7405.6200000000008</v>
      </c>
      <c r="L61" s="321">
        <f t="shared" si="22"/>
        <v>18630</v>
      </c>
      <c r="M61" s="300">
        <f t="shared" si="17"/>
        <v>2960133.8600000017</v>
      </c>
      <c r="N61" s="292">
        <f t="shared" si="8"/>
        <v>13113.8</v>
      </c>
      <c r="O61" s="292">
        <f t="shared" si="9"/>
        <v>-13113.8</v>
      </c>
      <c r="P61" s="326">
        <f t="shared" si="25"/>
        <v>0</v>
      </c>
      <c r="Q61" s="301">
        <f t="shared" si="18"/>
        <v>2584653.4999999991</v>
      </c>
      <c r="R61" s="292">
        <f t="shared" si="11"/>
        <v>11450.37</v>
      </c>
      <c r="S61" s="292">
        <f t="shared" si="12"/>
        <v>3639.6299999999992</v>
      </c>
      <c r="T61" s="322">
        <f t="shared" si="23"/>
        <v>15090</v>
      </c>
      <c r="U61" s="134"/>
      <c r="V61" s="297">
        <v>27</v>
      </c>
      <c r="W61" s="298">
        <v>0.89</v>
      </c>
      <c r="X61" s="299">
        <v>0.89</v>
      </c>
    </row>
    <row r="62" spans="1:24" s="1" customFormat="1" ht="15" customHeight="1">
      <c r="A62" s="864">
        <f t="shared" si="21"/>
        <v>5.3900000000000003E-2</v>
      </c>
      <c r="B62" s="865">
        <f t="shared" si="26"/>
        <v>4.4301369863013699E-3</v>
      </c>
      <c r="C62" s="866">
        <f t="shared" si="2"/>
        <v>3</v>
      </c>
      <c r="D62" s="290">
        <v>28</v>
      </c>
      <c r="E62" s="300">
        <f t="shared" si="14"/>
        <v>0</v>
      </c>
      <c r="F62" s="292">
        <f t="shared" si="3"/>
        <v>0</v>
      </c>
      <c r="G62" s="292">
        <f t="shared" si="4"/>
        <v>0</v>
      </c>
      <c r="H62" s="293">
        <f t="shared" si="15"/>
        <v>0</v>
      </c>
      <c r="I62" s="301">
        <f t="shared" si="16"/>
        <v>2526235.1599999997</v>
      </c>
      <c r="J62" s="510">
        <f t="shared" si="5"/>
        <v>11191.57</v>
      </c>
      <c r="K62" s="292">
        <f t="shared" si="6"/>
        <v>7438.43</v>
      </c>
      <c r="L62" s="321">
        <f t="shared" si="22"/>
        <v>18630</v>
      </c>
      <c r="M62" s="300">
        <f t="shared" si="17"/>
        <v>2973247.6600000015</v>
      </c>
      <c r="N62" s="292">
        <f t="shared" si="8"/>
        <v>13171.89</v>
      </c>
      <c r="O62" s="292">
        <f t="shared" si="9"/>
        <v>-13171.89</v>
      </c>
      <c r="P62" s="326">
        <f t="shared" si="25"/>
        <v>0</v>
      </c>
      <c r="Q62" s="301">
        <f t="shared" si="18"/>
        <v>2581013.8699999992</v>
      </c>
      <c r="R62" s="292">
        <f t="shared" si="11"/>
        <v>11434.25</v>
      </c>
      <c r="S62" s="292">
        <f t="shared" si="12"/>
        <v>3655.75</v>
      </c>
      <c r="T62" s="322">
        <f t="shared" si="23"/>
        <v>15090</v>
      </c>
      <c r="U62" s="134"/>
      <c r="V62" s="297">
        <v>28</v>
      </c>
      <c r="W62" s="298">
        <v>0.89</v>
      </c>
      <c r="X62" s="299">
        <v>0.89</v>
      </c>
    </row>
    <row r="63" spans="1:24" s="1" customFormat="1" ht="15" customHeight="1">
      <c r="A63" s="864">
        <f t="shared" si="21"/>
        <v>5.3900000000000003E-2</v>
      </c>
      <c r="B63" s="865">
        <f t="shared" si="26"/>
        <v>4.4301369863013699E-3</v>
      </c>
      <c r="C63" s="866">
        <f t="shared" si="2"/>
        <v>3</v>
      </c>
      <c r="D63" s="290">
        <v>29</v>
      </c>
      <c r="E63" s="300">
        <f t="shared" si="14"/>
        <v>0</v>
      </c>
      <c r="F63" s="292">
        <f t="shared" si="3"/>
        <v>0</v>
      </c>
      <c r="G63" s="292">
        <f t="shared" si="4"/>
        <v>0</v>
      </c>
      <c r="H63" s="293">
        <f t="shared" si="15"/>
        <v>0</v>
      </c>
      <c r="I63" s="301">
        <f t="shared" si="16"/>
        <v>2518796.7299999995</v>
      </c>
      <c r="J63" s="510">
        <f t="shared" si="5"/>
        <v>11158.61</v>
      </c>
      <c r="K63" s="292">
        <f t="shared" si="6"/>
        <v>7471.3899999999994</v>
      </c>
      <c r="L63" s="321">
        <f t="shared" si="22"/>
        <v>18630</v>
      </c>
      <c r="M63" s="300">
        <f t="shared" si="17"/>
        <v>2986419.5500000017</v>
      </c>
      <c r="N63" s="292">
        <f t="shared" si="8"/>
        <v>13230.25</v>
      </c>
      <c r="O63" s="292">
        <f t="shared" si="9"/>
        <v>-13230.25</v>
      </c>
      <c r="P63" s="326">
        <f t="shared" si="25"/>
        <v>0</v>
      </c>
      <c r="Q63" s="301">
        <f t="shared" si="18"/>
        <v>2577358.1199999992</v>
      </c>
      <c r="R63" s="292">
        <f t="shared" si="11"/>
        <v>11418.05</v>
      </c>
      <c r="S63" s="292">
        <f t="shared" si="12"/>
        <v>3671.9500000000007</v>
      </c>
      <c r="T63" s="322">
        <f t="shared" si="23"/>
        <v>15090</v>
      </c>
      <c r="U63" s="134"/>
      <c r="V63" s="297">
        <v>29</v>
      </c>
      <c r="W63" s="298">
        <v>0.89</v>
      </c>
      <c r="X63" s="299">
        <v>0.89</v>
      </c>
    </row>
    <row r="64" spans="1:24" s="1" customFormat="1" ht="15" customHeight="1" thickBot="1">
      <c r="A64" s="864">
        <f t="shared" si="21"/>
        <v>5.3900000000000003E-2</v>
      </c>
      <c r="B64" s="865">
        <f t="shared" si="26"/>
        <v>4.4301369863013699E-3</v>
      </c>
      <c r="C64" s="866">
        <f t="shared" si="2"/>
        <v>3</v>
      </c>
      <c r="D64" s="290">
        <v>30</v>
      </c>
      <c r="E64" s="300">
        <f t="shared" si="14"/>
        <v>0</v>
      </c>
      <c r="F64" s="292">
        <f t="shared" si="3"/>
        <v>0</v>
      </c>
      <c r="G64" s="292">
        <f t="shared" si="4"/>
        <v>0</v>
      </c>
      <c r="H64" s="293">
        <f t="shared" si="15"/>
        <v>0</v>
      </c>
      <c r="I64" s="301">
        <f t="shared" si="16"/>
        <v>2511325.3399999994</v>
      </c>
      <c r="J64" s="510">
        <f t="shared" si="5"/>
        <v>11125.52</v>
      </c>
      <c r="K64" s="292">
        <f t="shared" si="6"/>
        <v>7504.48</v>
      </c>
      <c r="L64" s="321">
        <f t="shared" si="22"/>
        <v>18630</v>
      </c>
      <c r="M64" s="300">
        <f t="shared" si="17"/>
        <v>2999649.8000000017</v>
      </c>
      <c r="N64" s="292">
        <f t="shared" si="8"/>
        <v>13288.86</v>
      </c>
      <c r="O64" s="292">
        <f t="shared" si="9"/>
        <v>-13288.86</v>
      </c>
      <c r="P64" s="326">
        <f t="shared" si="25"/>
        <v>0</v>
      </c>
      <c r="Q64" s="301">
        <f t="shared" si="18"/>
        <v>2573686.169999999</v>
      </c>
      <c r="R64" s="292">
        <f t="shared" si="11"/>
        <v>11401.78</v>
      </c>
      <c r="S64" s="292">
        <f t="shared" si="12"/>
        <v>3688.2199999999993</v>
      </c>
      <c r="T64" s="322">
        <f t="shared" si="23"/>
        <v>15090</v>
      </c>
      <c r="U64" s="134"/>
      <c r="V64" s="327">
        <v>30</v>
      </c>
      <c r="W64" s="328">
        <v>0.89</v>
      </c>
      <c r="X64" s="329">
        <v>0.89</v>
      </c>
    </row>
    <row r="65" spans="1:24" s="1" customFormat="1" ht="15" customHeight="1">
      <c r="A65" s="864">
        <f t="shared" si="21"/>
        <v>5.3900000000000003E-2</v>
      </c>
      <c r="B65" s="865">
        <f t="shared" si="26"/>
        <v>4.4301369863013699E-3</v>
      </c>
      <c r="C65" s="866">
        <f t="shared" si="2"/>
        <v>3</v>
      </c>
      <c r="D65" s="290">
        <v>31</v>
      </c>
      <c r="E65" s="300">
        <f t="shared" si="14"/>
        <v>0</v>
      </c>
      <c r="F65" s="292">
        <f t="shared" si="3"/>
        <v>0</v>
      </c>
      <c r="G65" s="292">
        <f t="shared" si="4"/>
        <v>0</v>
      </c>
      <c r="H65" s="293">
        <f t="shared" si="15"/>
        <v>0</v>
      </c>
      <c r="I65" s="301">
        <f t="shared" si="16"/>
        <v>2503820.8599999994</v>
      </c>
      <c r="J65" s="510">
        <f t="shared" si="5"/>
        <v>11092.27</v>
      </c>
      <c r="K65" s="292">
        <f t="shared" si="6"/>
        <v>7537.73</v>
      </c>
      <c r="L65" s="321">
        <f t="shared" si="22"/>
        <v>18630</v>
      </c>
      <c r="M65" s="300">
        <f t="shared" si="17"/>
        <v>3012938.6600000015</v>
      </c>
      <c r="N65" s="292">
        <f t="shared" si="8"/>
        <v>13347.73</v>
      </c>
      <c r="O65" s="292">
        <f t="shared" si="9"/>
        <v>-13347.73</v>
      </c>
      <c r="P65" s="326">
        <f t="shared" si="25"/>
        <v>0</v>
      </c>
      <c r="Q65" s="301">
        <f t="shared" si="18"/>
        <v>2569997.9499999988</v>
      </c>
      <c r="R65" s="292">
        <f t="shared" si="11"/>
        <v>11385.44</v>
      </c>
      <c r="S65" s="292">
        <f t="shared" si="12"/>
        <v>3704.5599999999995</v>
      </c>
      <c r="T65" s="322">
        <f t="shared" si="23"/>
        <v>15090</v>
      </c>
      <c r="U65" s="134"/>
      <c r="V65" s="134"/>
      <c r="W65" s="134"/>
      <c r="X65" s="134"/>
    </row>
    <row r="66" spans="1:24" s="1" customFormat="1" ht="15" customHeight="1">
      <c r="A66" s="864">
        <f t="shared" si="21"/>
        <v>5.3900000000000003E-2</v>
      </c>
      <c r="B66" s="865">
        <f t="shared" si="26"/>
        <v>4.4301369863013699E-3</v>
      </c>
      <c r="C66" s="866">
        <f t="shared" si="2"/>
        <v>3</v>
      </c>
      <c r="D66" s="290">
        <v>32</v>
      </c>
      <c r="E66" s="300">
        <f t="shared" si="14"/>
        <v>0</v>
      </c>
      <c r="F66" s="292">
        <f t="shared" si="3"/>
        <v>0</v>
      </c>
      <c r="G66" s="292">
        <f t="shared" si="4"/>
        <v>0</v>
      </c>
      <c r="H66" s="293">
        <f t="shared" si="15"/>
        <v>0</v>
      </c>
      <c r="I66" s="301">
        <f t="shared" si="16"/>
        <v>2496283.1299999994</v>
      </c>
      <c r="J66" s="510">
        <f t="shared" si="5"/>
        <v>11058.88</v>
      </c>
      <c r="K66" s="292">
        <f t="shared" si="6"/>
        <v>7571.1200000000008</v>
      </c>
      <c r="L66" s="321">
        <f t="shared" si="22"/>
        <v>18630</v>
      </c>
      <c r="M66" s="300">
        <f t="shared" si="17"/>
        <v>3026286.3900000015</v>
      </c>
      <c r="N66" s="292">
        <f t="shared" si="8"/>
        <v>13406.86</v>
      </c>
      <c r="O66" s="292">
        <f t="shared" si="9"/>
        <v>-13406.86</v>
      </c>
      <c r="P66" s="326">
        <f t="shared" si="25"/>
        <v>0</v>
      </c>
      <c r="Q66" s="301">
        <f t="shared" si="18"/>
        <v>2566293.3899999987</v>
      </c>
      <c r="R66" s="292">
        <f t="shared" si="11"/>
        <v>11369.03</v>
      </c>
      <c r="S66" s="292">
        <f t="shared" si="12"/>
        <v>3720.9699999999993</v>
      </c>
      <c r="T66" s="322">
        <f t="shared" si="23"/>
        <v>15090</v>
      </c>
      <c r="U66" s="134"/>
      <c r="V66" s="134"/>
      <c r="W66" s="134"/>
      <c r="X66" s="134"/>
    </row>
    <row r="67" spans="1:24" s="1" customFormat="1" ht="15" customHeight="1">
      <c r="A67" s="864">
        <f t="shared" si="21"/>
        <v>5.3900000000000003E-2</v>
      </c>
      <c r="B67" s="865">
        <f t="shared" si="26"/>
        <v>4.4301369863013699E-3</v>
      </c>
      <c r="C67" s="866">
        <f t="shared" si="2"/>
        <v>3</v>
      </c>
      <c r="D67" s="290">
        <v>33</v>
      </c>
      <c r="E67" s="300">
        <f t="shared" si="14"/>
        <v>0</v>
      </c>
      <c r="F67" s="292">
        <f t="shared" si="3"/>
        <v>0</v>
      </c>
      <c r="G67" s="292">
        <f t="shared" si="4"/>
        <v>0</v>
      </c>
      <c r="H67" s="293">
        <f t="shared" si="15"/>
        <v>0</v>
      </c>
      <c r="I67" s="301">
        <f t="shared" si="16"/>
        <v>2488712.0099999993</v>
      </c>
      <c r="J67" s="510">
        <f t="shared" si="5"/>
        <v>11025.34</v>
      </c>
      <c r="K67" s="292">
        <f t="shared" si="6"/>
        <v>7604.66</v>
      </c>
      <c r="L67" s="321">
        <f t="shared" si="22"/>
        <v>18630</v>
      </c>
      <c r="M67" s="300">
        <f t="shared" si="17"/>
        <v>3039693.2500000014</v>
      </c>
      <c r="N67" s="292">
        <f t="shared" si="8"/>
        <v>13466.26</v>
      </c>
      <c r="O67" s="292">
        <f t="shared" si="9"/>
        <v>-13466.26</v>
      </c>
      <c r="P67" s="326">
        <f t="shared" si="25"/>
        <v>0</v>
      </c>
      <c r="Q67" s="301">
        <f t="shared" si="18"/>
        <v>2562572.4199999985</v>
      </c>
      <c r="R67" s="292">
        <f t="shared" si="11"/>
        <v>11352.55</v>
      </c>
      <c r="S67" s="292">
        <f t="shared" si="12"/>
        <v>3737.4500000000007</v>
      </c>
      <c r="T67" s="322">
        <f t="shared" si="23"/>
        <v>15090</v>
      </c>
      <c r="U67" s="134"/>
      <c r="V67" s="134"/>
      <c r="W67" s="134"/>
      <c r="X67" s="134"/>
    </row>
    <row r="68" spans="1:24" s="1" customFormat="1" ht="15" customHeight="1">
      <c r="A68" s="864">
        <f t="shared" si="21"/>
        <v>5.3900000000000003E-2</v>
      </c>
      <c r="B68" s="865">
        <f t="shared" si="26"/>
        <v>4.4301369863013699E-3</v>
      </c>
      <c r="C68" s="866">
        <f t="shared" si="2"/>
        <v>3</v>
      </c>
      <c r="D68" s="290">
        <v>34</v>
      </c>
      <c r="E68" s="300">
        <f t="shared" si="14"/>
        <v>0</v>
      </c>
      <c r="F68" s="292">
        <f t="shared" si="3"/>
        <v>0</v>
      </c>
      <c r="G68" s="292">
        <f t="shared" si="4"/>
        <v>0</v>
      </c>
      <c r="H68" s="293">
        <f t="shared" si="15"/>
        <v>0</v>
      </c>
      <c r="I68" s="301">
        <f t="shared" si="16"/>
        <v>2481107.3499999992</v>
      </c>
      <c r="J68" s="510">
        <f t="shared" si="5"/>
        <v>10991.65</v>
      </c>
      <c r="K68" s="292">
        <f t="shared" si="6"/>
        <v>7638.35</v>
      </c>
      <c r="L68" s="321">
        <f t="shared" si="22"/>
        <v>18630</v>
      </c>
      <c r="M68" s="300">
        <f t="shared" si="17"/>
        <v>3053159.5100000012</v>
      </c>
      <c r="N68" s="292">
        <f t="shared" si="8"/>
        <v>13525.91</v>
      </c>
      <c r="O68" s="292">
        <f t="shared" si="9"/>
        <v>-13525.91</v>
      </c>
      <c r="P68" s="326">
        <f t="shared" si="25"/>
        <v>0</v>
      </c>
      <c r="Q68" s="301">
        <f t="shared" si="18"/>
        <v>2558834.9699999983</v>
      </c>
      <c r="R68" s="292">
        <f t="shared" si="11"/>
        <v>11335.99</v>
      </c>
      <c r="S68" s="292">
        <f t="shared" si="12"/>
        <v>3754.01</v>
      </c>
      <c r="T68" s="322">
        <f t="shared" si="23"/>
        <v>15090</v>
      </c>
      <c r="U68" s="134"/>
      <c r="V68" s="134"/>
      <c r="W68" s="134"/>
      <c r="X68" s="134"/>
    </row>
    <row r="69" spans="1:24" s="1" customFormat="1" ht="15" customHeight="1">
      <c r="A69" s="864">
        <f t="shared" si="21"/>
        <v>5.3900000000000003E-2</v>
      </c>
      <c r="B69" s="865">
        <f t="shared" si="26"/>
        <v>4.4301369863013699E-3</v>
      </c>
      <c r="C69" s="866">
        <f t="shared" si="2"/>
        <v>3</v>
      </c>
      <c r="D69" s="290">
        <v>35</v>
      </c>
      <c r="E69" s="300">
        <f t="shared" si="14"/>
        <v>0</v>
      </c>
      <c r="F69" s="292">
        <f t="shared" si="3"/>
        <v>0</v>
      </c>
      <c r="G69" s="292">
        <f t="shared" si="4"/>
        <v>0</v>
      </c>
      <c r="H69" s="293">
        <f t="shared" si="15"/>
        <v>0</v>
      </c>
      <c r="I69" s="301">
        <f t="shared" si="16"/>
        <v>2473468.9999999991</v>
      </c>
      <c r="J69" s="510">
        <f t="shared" si="5"/>
        <v>10957.81</v>
      </c>
      <c r="K69" s="292">
        <f t="shared" si="6"/>
        <v>7672.1900000000005</v>
      </c>
      <c r="L69" s="321">
        <f t="shared" si="22"/>
        <v>18630</v>
      </c>
      <c r="M69" s="300">
        <f t="shared" si="17"/>
        <v>3066685.4200000013</v>
      </c>
      <c r="N69" s="292">
        <f t="shared" si="8"/>
        <v>13585.84</v>
      </c>
      <c r="O69" s="292">
        <f t="shared" si="9"/>
        <v>-13585.84</v>
      </c>
      <c r="P69" s="326">
        <f t="shared" si="25"/>
        <v>0</v>
      </c>
      <c r="Q69" s="301">
        <f t="shared" si="18"/>
        <v>2555080.9599999986</v>
      </c>
      <c r="R69" s="292">
        <f t="shared" si="11"/>
        <v>11319.36</v>
      </c>
      <c r="S69" s="292">
        <f t="shared" si="12"/>
        <v>3770.6399999999994</v>
      </c>
      <c r="T69" s="322">
        <f t="shared" si="23"/>
        <v>15090</v>
      </c>
      <c r="U69" s="134"/>
      <c r="V69" s="134"/>
      <c r="W69" s="134"/>
      <c r="X69" s="134"/>
    </row>
    <row r="70" spans="1:24" s="1" customFormat="1" ht="15" customHeight="1" thickBot="1">
      <c r="A70" s="867">
        <f t="shared" si="21"/>
        <v>5.3900000000000003E-2</v>
      </c>
      <c r="B70" s="868">
        <f t="shared" si="26"/>
        <v>4.4301369863013699E-3</v>
      </c>
      <c r="C70" s="869">
        <f t="shared" si="2"/>
        <v>3</v>
      </c>
      <c r="D70" s="304">
        <v>36</v>
      </c>
      <c r="E70" s="305">
        <f t="shared" si="14"/>
        <v>0</v>
      </c>
      <c r="F70" s="306">
        <f t="shared" si="3"/>
        <v>0</v>
      </c>
      <c r="G70" s="306">
        <f t="shared" si="4"/>
        <v>0</v>
      </c>
      <c r="H70" s="307">
        <f t="shared" si="15"/>
        <v>0</v>
      </c>
      <c r="I70" s="308">
        <f t="shared" si="16"/>
        <v>2465796.8099999991</v>
      </c>
      <c r="J70" s="511">
        <f t="shared" si="5"/>
        <v>10923.82</v>
      </c>
      <c r="K70" s="306">
        <f t="shared" si="6"/>
        <v>7706.18</v>
      </c>
      <c r="L70" s="323">
        <f t="shared" si="22"/>
        <v>18630</v>
      </c>
      <c r="M70" s="305">
        <f t="shared" si="17"/>
        <v>3080271.2600000012</v>
      </c>
      <c r="N70" s="306">
        <f t="shared" si="8"/>
        <v>13646.02</v>
      </c>
      <c r="O70" s="306">
        <f t="shared" si="9"/>
        <v>-13646.02</v>
      </c>
      <c r="P70" s="330">
        <f t="shared" si="25"/>
        <v>0</v>
      </c>
      <c r="Q70" s="308">
        <f t="shared" si="18"/>
        <v>2551310.3199999984</v>
      </c>
      <c r="R70" s="306">
        <f t="shared" si="11"/>
        <v>11302.65</v>
      </c>
      <c r="S70" s="306">
        <f t="shared" si="12"/>
        <v>3787.3500000000004</v>
      </c>
      <c r="T70" s="324">
        <f t="shared" si="23"/>
        <v>15090</v>
      </c>
      <c r="U70" s="134"/>
      <c r="V70" s="134"/>
      <c r="W70" s="134"/>
      <c r="X70" s="134"/>
    </row>
    <row r="71" spans="1:24" s="1" customFormat="1" ht="15" customHeight="1">
      <c r="A71" s="855">
        <f>$D$24</f>
        <v>7.0250000000000007E-2</v>
      </c>
      <c r="B71" s="856">
        <f>A71/365*30</f>
        <v>5.7739726027397267E-3</v>
      </c>
      <c r="C71" s="857">
        <f t="shared" si="2"/>
        <v>4</v>
      </c>
      <c r="D71" s="313">
        <v>37</v>
      </c>
      <c r="E71" s="314">
        <f t="shared" si="14"/>
        <v>0</v>
      </c>
      <c r="F71" s="315">
        <f t="shared" si="3"/>
        <v>0</v>
      </c>
      <c r="G71" s="315">
        <f t="shared" si="4"/>
        <v>0</v>
      </c>
      <c r="H71" s="316">
        <f t="shared" si="15"/>
        <v>0</v>
      </c>
      <c r="I71" s="317">
        <f t="shared" si="16"/>
        <v>2458090.629999999</v>
      </c>
      <c r="J71" s="512">
        <f t="shared" si="5"/>
        <v>14192.95</v>
      </c>
      <c r="K71" s="315">
        <f t="shared" si="6"/>
        <v>4437.0499999999993</v>
      </c>
      <c r="L71" s="318">
        <f t="shared" si="22"/>
        <v>18630</v>
      </c>
      <c r="M71" s="314">
        <f t="shared" si="17"/>
        <v>3093917.2800000012</v>
      </c>
      <c r="N71" s="315">
        <f t="shared" si="8"/>
        <v>17864.189999999999</v>
      </c>
      <c r="O71" s="315">
        <f t="shared" si="9"/>
        <v>-17864.189999999999</v>
      </c>
      <c r="P71" s="325">
        <f t="shared" si="25"/>
        <v>0</v>
      </c>
      <c r="Q71" s="317">
        <f t="shared" si="18"/>
        <v>2547522.9699999983</v>
      </c>
      <c r="R71" s="315">
        <f t="shared" si="11"/>
        <v>14709.33</v>
      </c>
      <c r="S71" s="315">
        <f t="shared" si="12"/>
        <v>1880.67</v>
      </c>
      <c r="T71" s="331">
        <f t="shared" ref="T71:T94" si="27">IF(Q71&lt;$M$16,Q71+R71,$M$16)</f>
        <v>16590</v>
      </c>
      <c r="U71" s="134"/>
      <c r="V71" s="134"/>
      <c r="W71" s="134"/>
      <c r="X71" s="134"/>
    </row>
    <row r="72" spans="1:24" s="1" customFormat="1" ht="15" customHeight="1">
      <c r="A72" s="858">
        <f>$D$24</f>
        <v>7.0250000000000007E-2</v>
      </c>
      <c r="B72" s="859">
        <f t="shared" ref="B72:B82" si="28">A72/365*30</f>
        <v>5.7739726027397267E-3</v>
      </c>
      <c r="C72" s="860">
        <f t="shared" si="2"/>
        <v>4</v>
      </c>
      <c r="D72" s="290">
        <v>38</v>
      </c>
      <c r="E72" s="300">
        <f t="shared" si="14"/>
        <v>0</v>
      </c>
      <c r="F72" s="292">
        <f t="shared" si="3"/>
        <v>0</v>
      </c>
      <c r="G72" s="292">
        <f t="shared" si="4"/>
        <v>0</v>
      </c>
      <c r="H72" s="293">
        <f t="shared" si="15"/>
        <v>0</v>
      </c>
      <c r="I72" s="301">
        <f t="shared" si="16"/>
        <v>2453653.5799999991</v>
      </c>
      <c r="J72" s="510">
        <f t="shared" si="5"/>
        <v>14167.33</v>
      </c>
      <c r="K72" s="292">
        <f t="shared" si="6"/>
        <v>4462.67</v>
      </c>
      <c r="L72" s="321">
        <f t="shared" si="22"/>
        <v>18630</v>
      </c>
      <c r="M72" s="300">
        <f t="shared" si="17"/>
        <v>3111781.4700000011</v>
      </c>
      <c r="N72" s="292">
        <f t="shared" si="8"/>
        <v>17967.34</v>
      </c>
      <c r="O72" s="292">
        <f t="shared" si="9"/>
        <v>-17967.34</v>
      </c>
      <c r="P72" s="326">
        <f t="shared" si="25"/>
        <v>0</v>
      </c>
      <c r="Q72" s="301">
        <f t="shared" si="18"/>
        <v>2545642.2999999984</v>
      </c>
      <c r="R72" s="292">
        <f t="shared" si="11"/>
        <v>14698.47</v>
      </c>
      <c r="S72" s="292">
        <f t="shared" si="12"/>
        <v>1891.5300000000007</v>
      </c>
      <c r="T72" s="332">
        <f t="shared" si="27"/>
        <v>16590</v>
      </c>
      <c r="U72" s="134"/>
      <c r="V72" s="134"/>
      <c r="W72" s="134"/>
      <c r="X72" s="134"/>
    </row>
    <row r="73" spans="1:24" s="1" customFormat="1" ht="15" customHeight="1">
      <c r="A73" s="858">
        <f t="shared" ref="A73:A81" si="29">$D$24</f>
        <v>7.0250000000000007E-2</v>
      </c>
      <c r="B73" s="859">
        <f t="shared" si="28"/>
        <v>5.7739726027397267E-3</v>
      </c>
      <c r="C73" s="860">
        <f t="shared" si="2"/>
        <v>4</v>
      </c>
      <c r="D73" s="290">
        <v>39</v>
      </c>
      <c r="E73" s="300">
        <f t="shared" si="14"/>
        <v>0</v>
      </c>
      <c r="F73" s="292">
        <f t="shared" si="3"/>
        <v>0</v>
      </c>
      <c r="G73" s="292">
        <f t="shared" si="4"/>
        <v>0</v>
      </c>
      <c r="H73" s="293">
        <f t="shared" si="15"/>
        <v>0</v>
      </c>
      <c r="I73" s="301">
        <f t="shared" si="16"/>
        <v>2449190.9099999992</v>
      </c>
      <c r="J73" s="510">
        <f t="shared" si="5"/>
        <v>14141.56</v>
      </c>
      <c r="K73" s="292">
        <f t="shared" si="6"/>
        <v>4488.4400000000005</v>
      </c>
      <c r="L73" s="321">
        <f t="shared" si="22"/>
        <v>18630</v>
      </c>
      <c r="M73" s="300">
        <f t="shared" si="17"/>
        <v>3129748.810000001</v>
      </c>
      <c r="N73" s="292">
        <f t="shared" si="8"/>
        <v>18071.080000000002</v>
      </c>
      <c r="O73" s="292">
        <f t="shared" si="9"/>
        <v>-18071.080000000002</v>
      </c>
      <c r="P73" s="326">
        <f t="shared" si="25"/>
        <v>0</v>
      </c>
      <c r="Q73" s="301">
        <f t="shared" si="18"/>
        <v>2543750.7699999986</v>
      </c>
      <c r="R73" s="292">
        <f t="shared" si="11"/>
        <v>14687.55</v>
      </c>
      <c r="S73" s="292">
        <f t="shared" si="12"/>
        <v>1902.4500000000007</v>
      </c>
      <c r="T73" s="332">
        <f t="shared" si="27"/>
        <v>16590</v>
      </c>
      <c r="U73" s="134"/>
      <c r="V73" s="134"/>
      <c r="W73" s="134"/>
      <c r="X73" s="134"/>
    </row>
    <row r="74" spans="1:24" s="1" customFormat="1" ht="15" customHeight="1">
      <c r="A74" s="858">
        <f t="shared" si="29"/>
        <v>7.0250000000000007E-2</v>
      </c>
      <c r="B74" s="859">
        <f t="shared" si="28"/>
        <v>5.7739726027397267E-3</v>
      </c>
      <c r="C74" s="860">
        <f t="shared" si="2"/>
        <v>4</v>
      </c>
      <c r="D74" s="290">
        <v>40</v>
      </c>
      <c r="E74" s="300">
        <f t="shared" si="14"/>
        <v>0</v>
      </c>
      <c r="F74" s="292">
        <f t="shared" si="3"/>
        <v>0</v>
      </c>
      <c r="G74" s="292">
        <f t="shared" si="4"/>
        <v>0</v>
      </c>
      <c r="H74" s="293">
        <f t="shared" si="15"/>
        <v>0</v>
      </c>
      <c r="I74" s="301">
        <f t="shared" si="16"/>
        <v>2444702.4699999993</v>
      </c>
      <c r="J74" s="510">
        <f t="shared" si="5"/>
        <v>14115.65</v>
      </c>
      <c r="K74" s="292">
        <f t="shared" si="6"/>
        <v>4514.3500000000004</v>
      </c>
      <c r="L74" s="321">
        <f t="shared" si="22"/>
        <v>18630</v>
      </c>
      <c r="M74" s="300">
        <f t="shared" si="17"/>
        <v>3147819.8900000011</v>
      </c>
      <c r="N74" s="292">
        <f t="shared" si="8"/>
        <v>18175.43</v>
      </c>
      <c r="O74" s="292">
        <f t="shared" si="9"/>
        <v>-18175.43</v>
      </c>
      <c r="P74" s="326">
        <f t="shared" si="25"/>
        <v>0</v>
      </c>
      <c r="Q74" s="301">
        <f t="shared" si="18"/>
        <v>2541848.3199999984</v>
      </c>
      <c r="R74" s="292">
        <f t="shared" si="11"/>
        <v>14676.56</v>
      </c>
      <c r="S74" s="292">
        <f t="shared" si="12"/>
        <v>1913.4400000000005</v>
      </c>
      <c r="T74" s="332">
        <f t="shared" si="27"/>
        <v>16590</v>
      </c>
      <c r="U74" s="134"/>
      <c r="V74" s="134"/>
      <c r="W74" s="134"/>
      <c r="X74" s="134"/>
    </row>
    <row r="75" spans="1:24" s="1" customFormat="1" ht="15" customHeight="1">
      <c r="A75" s="858">
        <f t="shared" si="29"/>
        <v>7.0250000000000007E-2</v>
      </c>
      <c r="B75" s="859">
        <f t="shared" si="28"/>
        <v>5.7739726027397267E-3</v>
      </c>
      <c r="C75" s="860">
        <f t="shared" si="2"/>
        <v>4</v>
      </c>
      <c r="D75" s="290">
        <v>41</v>
      </c>
      <c r="E75" s="300">
        <f t="shared" si="14"/>
        <v>0</v>
      </c>
      <c r="F75" s="292">
        <f t="shared" si="3"/>
        <v>0</v>
      </c>
      <c r="G75" s="292">
        <f t="shared" si="4"/>
        <v>0</v>
      </c>
      <c r="H75" s="293">
        <f t="shared" si="15"/>
        <v>0</v>
      </c>
      <c r="I75" s="301">
        <f t="shared" si="16"/>
        <v>2440188.1199999992</v>
      </c>
      <c r="J75" s="510">
        <f t="shared" si="5"/>
        <v>14089.58</v>
      </c>
      <c r="K75" s="292">
        <f t="shared" si="6"/>
        <v>4540.42</v>
      </c>
      <c r="L75" s="321">
        <f t="shared" si="22"/>
        <v>18630</v>
      </c>
      <c r="M75" s="300">
        <f t="shared" si="17"/>
        <v>3165995.3200000012</v>
      </c>
      <c r="N75" s="292">
        <f t="shared" si="8"/>
        <v>18280.37</v>
      </c>
      <c r="O75" s="292">
        <f t="shared" si="9"/>
        <v>-18280.37</v>
      </c>
      <c r="P75" s="326">
        <f t="shared" si="25"/>
        <v>0</v>
      </c>
      <c r="Q75" s="301">
        <f t="shared" si="18"/>
        <v>2539934.8799999985</v>
      </c>
      <c r="R75" s="292">
        <f t="shared" si="11"/>
        <v>14665.51</v>
      </c>
      <c r="S75" s="292">
        <f t="shared" si="12"/>
        <v>1924.4899999999998</v>
      </c>
      <c r="T75" s="332">
        <f t="shared" si="27"/>
        <v>16590</v>
      </c>
      <c r="U75" s="134"/>
      <c r="V75" s="134"/>
      <c r="W75" s="134"/>
      <c r="X75" s="134"/>
    </row>
    <row r="76" spans="1:24" s="1" customFormat="1" ht="15" customHeight="1">
      <c r="A76" s="858">
        <f t="shared" si="29"/>
        <v>7.0250000000000007E-2</v>
      </c>
      <c r="B76" s="859">
        <f t="shared" si="28"/>
        <v>5.7739726027397267E-3</v>
      </c>
      <c r="C76" s="860">
        <f t="shared" si="2"/>
        <v>4</v>
      </c>
      <c r="D76" s="290">
        <v>42</v>
      </c>
      <c r="E76" s="300">
        <f t="shared" si="14"/>
        <v>0</v>
      </c>
      <c r="F76" s="292">
        <f t="shared" si="3"/>
        <v>0</v>
      </c>
      <c r="G76" s="292">
        <f t="shared" si="4"/>
        <v>0</v>
      </c>
      <c r="H76" s="293">
        <f t="shared" si="15"/>
        <v>0</v>
      </c>
      <c r="I76" s="301">
        <f t="shared" si="16"/>
        <v>2435647.6999999993</v>
      </c>
      <c r="J76" s="510">
        <f t="shared" si="5"/>
        <v>14063.36</v>
      </c>
      <c r="K76" s="292">
        <f t="shared" si="6"/>
        <v>4566.6399999999994</v>
      </c>
      <c r="L76" s="321">
        <f t="shared" si="22"/>
        <v>18630</v>
      </c>
      <c r="M76" s="300">
        <f t="shared" si="17"/>
        <v>3184275.6900000013</v>
      </c>
      <c r="N76" s="292">
        <f t="shared" si="8"/>
        <v>18385.919999999998</v>
      </c>
      <c r="O76" s="292">
        <f t="shared" si="9"/>
        <v>-18385.919999999998</v>
      </c>
      <c r="P76" s="326">
        <f t="shared" si="25"/>
        <v>0</v>
      </c>
      <c r="Q76" s="301">
        <f t="shared" si="18"/>
        <v>2538010.3899999983</v>
      </c>
      <c r="R76" s="292">
        <f t="shared" si="11"/>
        <v>14654.4</v>
      </c>
      <c r="S76" s="292">
        <f t="shared" si="12"/>
        <v>1935.6000000000004</v>
      </c>
      <c r="T76" s="332">
        <f t="shared" si="27"/>
        <v>16590</v>
      </c>
      <c r="U76" s="134"/>
      <c r="V76" s="134"/>
      <c r="W76" s="134"/>
      <c r="X76" s="134"/>
    </row>
    <row r="77" spans="1:24" s="1" customFormat="1" ht="15" customHeight="1">
      <c r="A77" s="858">
        <f t="shared" si="29"/>
        <v>7.0250000000000007E-2</v>
      </c>
      <c r="B77" s="859">
        <f t="shared" si="28"/>
        <v>5.7739726027397267E-3</v>
      </c>
      <c r="C77" s="860">
        <f t="shared" si="2"/>
        <v>4</v>
      </c>
      <c r="D77" s="290">
        <v>43</v>
      </c>
      <c r="E77" s="300">
        <f t="shared" si="14"/>
        <v>0</v>
      </c>
      <c r="F77" s="292">
        <f t="shared" si="3"/>
        <v>0</v>
      </c>
      <c r="G77" s="292">
        <f t="shared" si="4"/>
        <v>0</v>
      </c>
      <c r="H77" s="293">
        <f t="shared" si="15"/>
        <v>0</v>
      </c>
      <c r="I77" s="301">
        <f t="shared" si="16"/>
        <v>2431081.0599999991</v>
      </c>
      <c r="J77" s="510">
        <f t="shared" si="5"/>
        <v>14037</v>
      </c>
      <c r="K77" s="292">
        <f t="shared" si="6"/>
        <v>4593</v>
      </c>
      <c r="L77" s="321">
        <f t="shared" si="22"/>
        <v>18630</v>
      </c>
      <c r="M77" s="300">
        <f t="shared" si="17"/>
        <v>3202661.6100000013</v>
      </c>
      <c r="N77" s="292">
        <f t="shared" si="8"/>
        <v>18492.080000000002</v>
      </c>
      <c r="O77" s="292">
        <f t="shared" si="9"/>
        <v>-18492.080000000002</v>
      </c>
      <c r="P77" s="326">
        <f t="shared" si="25"/>
        <v>0</v>
      </c>
      <c r="Q77" s="301">
        <f t="shared" si="18"/>
        <v>2536074.7899999982</v>
      </c>
      <c r="R77" s="292">
        <f t="shared" si="11"/>
        <v>14643.23</v>
      </c>
      <c r="S77" s="292">
        <f t="shared" si="12"/>
        <v>1946.7700000000004</v>
      </c>
      <c r="T77" s="332">
        <f t="shared" si="27"/>
        <v>16590</v>
      </c>
      <c r="U77" s="134"/>
      <c r="V77" s="134"/>
      <c r="W77" s="134"/>
      <c r="X77" s="134"/>
    </row>
    <row r="78" spans="1:24" s="1" customFormat="1" ht="15" customHeight="1">
      <c r="A78" s="858">
        <f t="shared" si="29"/>
        <v>7.0250000000000007E-2</v>
      </c>
      <c r="B78" s="859">
        <f t="shared" si="28"/>
        <v>5.7739726027397267E-3</v>
      </c>
      <c r="C78" s="860">
        <f t="shared" si="2"/>
        <v>4</v>
      </c>
      <c r="D78" s="290">
        <v>44</v>
      </c>
      <c r="E78" s="300">
        <f t="shared" si="14"/>
        <v>0</v>
      </c>
      <c r="F78" s="292">
        <f t="shared" si="3"/>
        <v>0</v>
      </c>
      <c r="G78" s="292">
        <f t="shared" si="4"/>
        <v>0</v>
      </c>
      <c r="H78" s="293">
        <f t="shared" si="15"/>
        <v>0</v>
      </c>
      <c r="I78" s="301">
        <f t="shared" si="16"/>
        <v>2426488.0599999991</v>
      </c>
      <c r="J78" s="510">
        <f t="shared" si="5"/>
        <v>14010.48</v>
      </c>
      <c r="K78" s="292">
        <f t="shared" si="6"/>
        <v>4619.5200000000004</v>
      </c>
      <c r="L78" s="321">
        <f t="shared" si="22"/>
        <v>18630</v>
      </c>
      <c r="M78" s="300">
        <f t="shared" si="17"/>
        <v>3221153.6900000013</v>
      </c>
      <c r="N78" s="292">
        <f t="shared" si="8"/>
        <v>18598.849999999999</v>
      </c>
      <c r="O78" s="292">
        <f t="shared" si="9"/>
        <v>-18598.849999999999</v>
      </c>
      <c r="P78" s="326">
        <f t="shared" si="25"/>
        <v>0</v>
      </c>
      <c r="Q78" s="301">
        <f t="shared" si="18"/>
        <v>2534128.0199999982</v>
      </c>
      <c r="R78" s="292">
        <f t="shared" si="11"/>
        <v>14631.99</v>
      </c>
      <c r="S78" s="292">
        <f t="shared" si="12"/>
        <v>1958.0100000000002</v>
      </c>
      <c r="T78" s="332">
        <f t="shared" si="27"/>
        <v>16590</v>
      </c>
      <c r="U78" s="134"/>
      <c r="V78" s="134"/>
      <c r="W78" s="134"/>
      <c r="X78" s="134"/>
    </row>
    <row r="79" spans="1:24" s="1" customFormat="1" ht="15" customHeight="1">
      <c r="A79" s="858">
        <f t="shared" si="29"/>
        <v>7.0250000000000007E-2</v>
      </c>
      <c r="B79" s="859">
        <f t="shared" si="28"/>
        <v>5.7739726027397267E-3</v>
      </c>
      <c r="C79" s="860">
        <f t="shared" si="2"/>
        <v>4</v>
      </c>
      <c r="D79" s="290">
        <v>45</v>
      </c>
      <c r="E79" s="300">
        <f t="shared" si="14"/>
        <v>0</v>
      </c>
      <c r="F79" s="292">
        <f t="shared" si="3"/>
        <v>0</v>
      </c>
      <c r="G79" s="292">
        <f t="shared" si="4"/>
        <v>0</v>
      </c>
      <c r="H79" s="293">
        <f t="shared" si="15"/>
        <v>0</v>
      </c>
      <c r="I79" s="301">
        <f t="shared" si="16"/>
        <v>2421868.5399999991</v>
      </c>
      <c r="J79" s="510">
        <f t="shared" si="5"/>
        <v>13983.8</v>
      </c>
      <c r="K79" s="292">
        <f t="shared" si="6"/>
        <v>4646.2000000000007</v>
      </c>
      <c r="L79" s="321">
        <f t="shared" si="22"/>
        <v>18630</v>
      </c>
      <c r="M79" s="300">
        <f t="shared" si="17"/>
        <v>3239752.5400000014</v>
      </c>
      <c r="N79" s="292">
        <f t="shared" si="8"/>
        <v>18706.240000000002</v>
      </c>
      <c r="O79" s="292">
        <f t="shared" si="9"/>
        <v>-18706.240000000002</v>
      </c>
      <c r="P79" s="326">
        <f t="shared" si="25"/>
        <v>0</v>
      </c>
      <c r="Q79" s="301">
        <f t="shared" si="18"/>
        <v>2532170.0099999984</v>
      </c>
      <c r="R79" s="292">
        <f t="shared" si="11"/>
        <v>14620.68</v>
      </c>
      <c r="S79" s="292">
        <f t="shared" si="12"/>
        <v>1969.3199999999997</v>
      </c>
      <c r="T79" s="332">
        <f t="shared" si="27"/>
        <v>16590</v>
      </c>
      <c r="U79" s="134"/>
      <c r="V79" s="134"/>
      <c r="W79" s="134"/>
      <c r="X79" s="134"/>
    </row>
    <row r="80" spans="1:24" s="1" customFormat="1" ht="15" customHeight="1">
      <c r="A80" s="858">
        <f t="shared" si="29"/>
        <v>7.0250000000000007E-2</v>
      </c>
      <c r="B80" s="859">
        <f t="shared" si="28"/>
        <v>5.7739726027397267E-3</v>
      </c>
      <c r="C80" s="860">
        <f t="shared" si="2"/>
        <v>4</v>
      </c>
      <c r="D80" s="290">
        <v>46</v>
      </c>
      <c r="E80" s="300">
        <f t="shared" si="14"/>
        <v>0</v>
      </c>
      <c r="F80" s="292">
        <f t="shared" si="3"/>
        <v>0</v>
      </c>
      <c r="G80" s="292">
        <f t="shared" si="4"/>
        <v>0</v>
      </c>
      <c r="H80" s="293">
        <f t="shared" si="15"/>
        <v>0</v>
      </c>
      <c r="I80" s="301">
        <f t="shared" si="16"/>
        <v>2417222.3399999989</v>
      </c>
      <c r="J80" s="510">
        <f t="shared" si="5"/>
        <v>13956.98</v>
      </c>
      <c r="K80" s="292">
        <f t="shared" si="6"/>
        <v>4673.0200000000004</v>
      </c>
      <c r="L80" s="321">
        <f t="shared" si="22"/>
        <v>18630</v>
      </c>
      <c r="M80" s="300">
        <f t="shared" si="17"/>
        <v>3258458.7800000017</v>
      </c>
      <c r="N80" s="292">
        <f t="shared" si="8"/>
        <v>18814.25</v>
      </c>
      <c r="O80" s="292">
        <f t="shared" si="9"/>
        <v>-18814.25</v>
      </c>
      <c r="P80" s="326">
        <f t="shared" si="25"/>
        <v>0</v>
      </c>
      <c r="Q80" s="301">
        <f t="shared" si="18"/>
        <v>2530200.6899999985</v>
      </c>
      <c r="R80" s="292">
        <f t="shared" si="11"/>
        <v>14609.31</v>
      </c>
      <c r="S80" s="292">
        <f t="shared" si="12"/>
        <v>1980.6900000000005</v>
      </c>
      <c r="T80" s="332">
        <f t="shared" si="27"/>
        <v>16590</v>
      </c>
      <c r="U80" s="134"/>
      <c r="V80" s="134"/>
      <c r="W80" s="134"/>
      <c r="X80" s="134"/>
    </row>
    <row r="81" spans="1:24" s="1" customFormat="1" ht="15" customHeight="1">
      <c r="A81" s="858">
        <f t="shared" si="29"/>
        <v>7.0250000000000007E-2</v>
      </c>
      <c r="B81" s="859">
        <f t="shared" si="28"/>
        <v>5.7739726027397267E-3</v>
      </c>
      <c r="C81" s="860">
        <f t="shared" si="2"/>
        <v>4</v>
      </c>
      <c r="D81" s="290">
        <v>47</v>
      </c>
      <c r="E81" s="300">
        <f t="shared" si="14"/>
        <v>0</v>
      </c>
      <c r="F81" s="292">
        <f t="shared" si="3"/>
        <v>0</v>
      </c>
      <c r="G81" s="292">
        <f t="shared" si="4"/>
        <v>0</v>
      </c>
      <c r="H81" s="293">
        <f t="shared" si="15"/>
        <v>0</v>
      </c>
      <c r="I81" s="301">
        <f t="shared" si="16"/>
        <v>2412549.3199999989</v>
      </c>
      <c r="J81" s="510">
        <f t="shared" si="5"/>
        <v>13929.99</v>
      </c>
      <c r="K81" s="292">
        <f t="shared" si="6"/>
        <v>4700.01</v>
      </c>
      <c r="L81" s="321">
        <f t="shared" si="22"/>
        <v>18630</v>
      </c>
      <c r="M81" s="300">
        <f t="shared" si="17"/>
        <v>3277273.0300000017</v>
      </c>
      <c r="N81" s="292">
        <f t="shared" si="8"/>
        <v>18922.88</v>
      </c>
      <c r="O81" s="292">
        <f t="shared" si="9"/>
        <v>-18922.88</v>
      </c>
      <c r="P81" s="326">
        <f t="shared" si="25"/>
        <v>0</v>
      </c>
      <c r="Q81" s="301">
        <f t="shared" si="18"/>
        <v>2528219.9999999986</v>
      </c>
      <c r="R81" s="292">
        <f t="shared" si="11"/>
        <v>14597.87</v>
      </c>
      <c r="S81" s="292">
        <f t="shared" si="12"/>
        <v>1992.1299999999992</v>
      </c>
      <c r="T81" s="332">
        <f t="shared" si="27"/>
        <v>16590</v>
      </c>
      <c r="U81" s="134"/>
      <c r="V81" s="134"/>
      <c r="W81" s="134"/>
      <c r="X81" s="134"/>
    </row>
    <row r="82" spans="1:24" s="1" customFormat="1" ht="15" customHeight="1" thickBot="1">
      <c r="A82" s="861">
        <f>$D$24</f>
        <v>7.0250000000000007E-2</v>
      </c>
      <c r="B82" s="862">
        <f t="shared" si="28"/>
        <v>5.7739726027397267E-3</v>
      </c>
      <c r="C82" s="863">
        <f t="shared" si="2"/>
        <v>4</v>
      </c>
      <c r="D82" s="304">
        <v>48</v>
      </c>
      <c r="E82" s="305">
        <f t="shared" si="14"/>
        <v>0</v>
      </c>
      <c r="F82" s="306">
        <f t="shared" si="3"/>
        <v>0</v>
      </c>
      <c r="G82" s="306">
        <f t="shared" si="4"/>
        <v>0</v>
      </c>
      <c r="H82" s="307">
        <f t="shared" si="15"/>
        <v>0</v>
      </c>
      <c r="I82" s="308">
        <f t="shared" si="16"/>
        <v>2407849.3099999991</v>
      </c>
      <c r="J82" s="511">
        <f t="shared" si="5"/>
        <v>13902.86</v>
      </c>
      <c r="K82" s="306">
        <f t="shared" si="6"/>
        <v>4727.1399999999994</v>
      </c>
      <c r="L82" s="323">
        <f t="shared" si="22"/>
        <v>18630</v>
      </c>
      <c r="M82" s="305">
        <f t="shared" si="17"/>
        <v>3296195.9100000015</v>
      </c>
      <c r="N82" s="306">
        <f t="shared" si="8"/>
        <v>19032.14</v>
      </c>
      <c r="O82" s="306">
        <f t="shared" si="9"/>
        <v>-19032.14</v>
      </c>
      <c r="P82" s="330">
        <f t="shared" si="25"/>
        <v>0</v>
      </c>
      <c r="Q82" s="308">
        <f t="shared" si="18"/>
        <v>2526227.8699999987</v>
      </c>
      <c r="R82" s="306">
        <f t="shared" si="11"/>
        <v>14586.37</v>
      </c>
      <c r="S82" s="306">
        <f t="shared" si="12"/>
        <v>2003.6299999999992</v>
      </c>
      <c r="T82" s="333">
        <f t="shared" si="27"/>
        <v>16590</v>
      </c>
      <c r="U82" s="134"/>
      <c r="V82" s="134"/>
      <c r="W82" s="134"/>
      <c r="X82" s="134"/>
    </row>
    <row r="83" spans="1:24" s="1" customFormat="1" ht="15" customHeight="1">
      <c r="A83" s="855">
        <f>$D$24</f>
        <v>7.0250000000000007E-2</v>
      </c>
      <c r="B83" s="856">
        <f>A83/365*30</f>
        <v>5.7739726027397267E-3</v>
      </c>
      <c r="C83" s="857">
        <f t="shared" si="2"/>
        <v>5</v>
      </c>
      <c r="D83" s="313">
        <v>49</v>
      </c>
      <c r="E83" s="314">
        <f t="shared" si="14"/>
        <v>0</v>
      </c>
      <c r="F83" s="315">
        <f t="shared" si="3"/>
        <v>0</v>
      </c>
      <c r="G83" s="315">
        <f t="shared" si="4"/>
        <v>0</v>
      </c>
      <c r="H83" s="316">
        <f t="shared" si="15"/>
        <v>0</v>
      </c>
      <c r="I83" s="317">
        <f t="shared" si="16"/>
        <v>2403122.169999999</v>
      </c>
      <c r="J83" s="512">
        <f t="shared" si="5"/>
        <v>13875.56</v>
      </c>
      <c r="K83" s="315">
        <f t="shared" si="6"/>
        <v>4754.4400000000005</v>
      </c>
      <c r="L83" s="318">
        <f t="shared" si="22"/>
        <v>18630</v>
      </c>
      <c r="M83" s="314">
        <f t="shared" si="17"/>
        <v>3315228.0500000017</v>
      </c>
      <c r="N83" s="315">
        <f t="shared" si="8"/>
        <v>19142.04</v>
      </c>
      <c r="O83" s="315">
        <f t="shared" si="9"/>
        <v>-79162.040000000008</v>
      </c>
      <c r="P83" s="316">
        <f t="shared" ref="P83:P146" si="30">IF(M83&lt;$M$10,M83+N83,$M$11)</f>
        <v>-60020</v>
      </c>
      <c r="Q83" s="317">
        <f t="shared" si="18"/>
        <v>2524224.2399999988</v>
      </c>
      <c r="R83" s="315">
        <f t="shared" si="11"/>
        <v>14574.8</v>
      </c>
      <c r="S83" s="315">
        <f t="shared" si="12"/>
        <v>2015.2000000000007</v>
      </c>
      <c r="T83" s="331">
        <f t="shared" si="27"/>
        <v>16590</v>
      </c>
      <c r="U83" s="134"/>
      <c r="V83" s="134"/>
      <c r="W83" s="134"/>
      <c r="X83" s="134"/>
    </row>
    <row r="84" spans="1:24" s="1" customFormat="1" ht="15" customHeight="1">
      <c r="A84" s="858">
        <f>$D$24</f>
        <v>7.0250000000000007E-2</v>
      </c>
      <c r="B84" s="859">
        <f t="shared" ref="B84:B94" si="31">A84/365*30</f>
        <v>5.7739726027397267E-3</v>
      </c>
      <c r="C84" s="860">
        <f t="shared" si="2"/>
        <v>5</v>
      </c>
      <c r="D84" s="290">
        <v>50</v>
      </c>
      <c r="E84" s="300">
        <f t="shared" si="14"/>
        <v>0</v>
      </c>
      <c r="F84" s="292">
        <f t="shared" si="3"/>
        <v>0</v>
      </c>
      <c r="G84" s="292">
        <f t="shared" si="4"/>
        <v>0</v>
      </c>
      <c r="H84" s="293">
        <f t="shared" si="15"/>
        <v>0</v>
      </c>
      <c r="I84" s="301">
        <f t="shared" si="16"/>
        <v>2398367.7299999991</v>
      </c>
      <c r="J84" s="510">
        <f t="shared" si="5"/>
        <v>13848.11</v>
      </c>
      <c r="K84" s="292">
        <f t="shared" si="6"/>
        <v>4781.8899999999994</v>
      </c>
      <c r="L84" s="321">
        <f t="shared" si="22"/>
        <v>18630</v>
      </c>
      <c r="M84" s="300">
        <f t="shared" si="17"/>
        <v>3394390.0900000017</v>
      </c>
      <c r="N84" s="292">
        <f t="shared" si="8"/>
        <v>19599.12</v>
      </c>
      <c r="O84" s="292">
        <f t="shared" si="9"/>
        <v>-79619.12</v>
      </c>
      <c r="P84" s="293">
        <f t="shared" si="30"/>
        <v>-60020</v>
      </c>
      <c r="Q84" s="301">
        <f t="shared" si="18"/>
        <v>2522209.0399999986</v>
      </c>
      <c r="R84" s="292">
        <f t="shared" si="11"/>
        <v>14563.17</v>
      </c>
      <c r="S84" s="292">
        <f t="shared" si="12"/>
        <v>2026.83</v>
      </c>
      <c r="T84" s="332">
        <f t="shared" si="27"/>
        <v>16590</v>
      </c>
      <c r="U84" s="134"/>
      <c r="V84" s="134"/>
      <c r="W84" s="134"/>
      <c r="X84" s="134"/>
    </row>
    <row r="85" spans="1:24" s="1" customFormat="1" ht="15" customHeight="1">
      <c r="A85" s="858">
        <f t="shared" ref="A85:A93" si="32">$D$24</f>
        <v>7.0250000000000007E-2</v>
      </c>
      <c r="B85" s="859">
        <f t="shared" si="31"/>
        <v>5.7739726027397267E-3</v>
      </c>
      <c r="C85" s="860">
        <f t="shared" si="2"/>
        <v>5</v>
      </c>
      <c r="D85" s="290">
        <v>51</v>
      </c>
      <c r="E85" s="300">
        <f t="shared" si="14"/>
        <v>0</v>
      </c>
      <c r="F85" s="292">
        <f t="shared" si="3"/>
        <v>0</v>
      </c>
      <c r="G85" s="292">
        <f t="shared" si="4"/>
        <v>0</v>
      </c>
      <c r="H85" s="293">
        <f t="shared" si="15"/>
        <v>0</v>
      </c>
      <c r="I85" s="301">
        <f t="shared" si="16"/>
        <v>2393585.8399999989</v>
      </c>
      <c r="J85" s="510">
        <f t="shared" si="5"/>
        <v>13820.5</v>
      </c>
      <c r="K85" s="292">
        <f t="shared" si="6"/>
        <v>4809.5</v>
      </c>
      <c r="L85" s="321">
        <f t="shared" si="22"/>
        <v>18630</v>
      </c>
      <c r="M85" s="300">
        <f t="shared" si="17"/>
        <v>3474009.2100000018</v>
      </c>
      <c r="N85" s="292">
        <f t="shared" si="8"/>
        <v>20058.830000000002</v>
      </c>
      <c r="O85" s="292">
        <f t="shared" si="9"/>
        <v>-80078.83</v>
      </c>
      <c r="P85" s="293">
        <f t="shared" si="30"/>
        <v>-60020</v>
      </c>
      <c r="Q85" s="301">
        <f t="shared" si="18"/>
        <v>2520182.2099999986</v>
      </c>
      <c r="R85" s="292">
        <f t="shared" si="11"/>
        <v>14551.46</v>
      </c>
      <c r="S85" s="292">
        <f t="shared" si="12"/>
        <v>2038.5400000000009</v>
      </c>
      <c r="T85" s="332">
        <f t="shared" si="27"/>
        <v>16590</v>
      </c>
      <c r="U85" s="134"/>
      <c r="V85" s="134"/>
      <c r="W85" s="134"/>
      <c r="X85" s="134"/>
    </row>
    <row r="86" spans="1:24" s="1" customFormat="1" ht="15" customHeight="1">
      <c r="A86" s="858">
        <f t="shared" si="32"/>
        <v>7.0250000000000007E-2</v>
      </c>
      <c r="B86" s="859">
        <f t="shared" si="31"/>
        <v>5.7739726027397267E-3</v>
      </c>
      <c r="C86" s="860">
        <f t="shared" si="2"/>
        <v>5</v>
      </c>
      <c r="D86" s="290">
        <v>52</v>
      </c>
      <c r="E86" s="300">
        <f t="shared" si="14"/>
        <v>0</v>
      </c>
      <c r="F86" s="292">
        <f t="shared" si="3"/>
        <v>0</v>
      </c>
      <c r="G86" s="292">
        <f t="shared" si="4"/>
        <v>0</v>
      </c>
      <c r="H86" s="293">
        <f t="shared" si="15"/>
        <v>0</v>
      </c>
      <c r="I86" s="301">
        <f t="shared" si="16"/>
        <v>2388776.3399999989</v>
      </c>
      <c r="J86" s="510">
        <f t="shared" si="5"/>
        <v>13792.73</v>
      </c>
      <c r="K86" s="292">
        <f t="shared" si="6"/>
        <v>4837.2700000000004</v>
      </c>
      <c r="L86" s="321">
        <f t="shared" si="22"/>
        <v>18630</v>
      </c>
      <c r="M86" s="300">
        <f t="shared" si="17"/>
        <v>3554088.0400000019</v>
      </c>
      <c r="N86" s="292">
        <f t="shared" si="8"/>
        <v>20521.21</v>
      </c>
      <c r="O86" s="292">
        <f t="shared" si="9"/>
        <v>-80541.209999999992</v>
      </c>
      <c r="P86" s="293">
        <f t="shared" si="30"/>
        <v>-60020</v>
      </c>
      <c r="Q86" s="301">
        <f t="shared" si="18"/>
        <v>2518143.6699999985</v>
      </c>
      <c r="R86" s="292">
        <f t="shared" si="11"/>
        <v>14539.69</v>
      </c>
      <c r="S86" s="292">
        <f t="shared" si="12"/>
        <v>2050.3099999999995</v>
      </c>
      <c r="T86" s="332">
        <f t="shared" si="27"/>
        <v>16590</v>
      </c>
      <c r="U86" s="134"/>
      <c r="V86" s="134"/>
      <c r="W86" s="134"/>
      <c r="X86" s="134"/>
    </row>
    <row r="87" spans="1:24" s="1" customFormat="1" ht="15" customHeight="1">
      <c r="A87" s="858">
        <f t="shared" si="32"/>
        <v>7.0250000000000007E-2</v>
      </c>
      <c r="B87" s="859">
        <f t="shared" si="31"/>
        <v>5.7739726027397267E-3</v>
      </c>
      <c r="C87" s="860">
        <f t="shared" si="2"/>
        <v>5</v>
      </c>
      <c r="D87" s="290">
        <v>53</v>
      </c>
      <c r="E87" s="300">
        <f t="shared" si="14"/>
        <v>0</v>
      </c>
      <c r="F87" s="292">
        <f t="shared" si="3"/>
        <v>0</v>
      </c>
      <c r="G87" s="292">
        <f t="shared" si="4"/>
        <v>0</v>
      </c>
      <c r="H87" s="293">
        <f t="shared" si="15"/>
        <v>0</v>
      </c>
      <c r="I87" s="301">
        <f t="shared" si="16"/>
        <v>2383939.0699999989</v>
      </c>
      <c r="J87" s="510">
        <f t="shared" si="5"/>
        <v>13764.8</v>
      </c>
      <c r="K87" s="292">
        <f t="shared" si="6"/>
        <v>4865.2000000000007</v>
      </c>
      <c r="L87" s="321">
        <f t="shared" si="22"/>
        <v>18630</v>
      </c>
      <c r="M87" s="300">
        <f t="shared" si="17"/>
        <v>3634629.2500000019</v>
      </c>
      <c r="N87" s="292">
        <f t="shared" si="8"/>
        <v>20986.25</v>
      </c>
      <c r="O87" s="292">
        <f t="shared" si="9"/>
        <v>-81006.25</v>
      </c>
      <c r="P87" s="293">
        <f t="shared" si="30"/>
        <v>-60020</v>
      </c>
      <c r="Q87" s="301">
        <f t="shared" si="18"/>
        <v>2516093.3599999985</v>
      </c>
      <c r="R87" s="292">
        <f t="shared" si="11"/>
        <v>14527.85</v>
      </c>
      <c r="S87" s="292">
        <f t="shared" si="12"/>
        <v>2062.1499999999996</v>
      </c>
      <c r="T87" s="332">
        <f t="shared" si="27"/>
        <v>16590</v>
      </c>
      <c r="U87" s="134"/>
      <c r="V87" s="134"/>
      <c r="W87" s="134"/>
      <c r="X87" s="134"/>
    </row>
    <row r="88" spans="1:24" s="1" customFormat="1" ht="15" customHeight="1">
      <c r="A88" s="858">
        <f t="shared" si="32"/>
        <v>7.0250000000000007E-2</v>
      </c>
      <c r="B88" s="859">
        <f t="shared" si="31"/>
        <v>5.7739726027397267E-3</v>
      </c>
      <c r="C88" s="860">
        <f t="shared" si="2"/>
        <v>5</v>
      </c>
      <c r="D88" s="290">
        <v>54</v>
      </c>
      <c r="E88" s="300">
        <f t="shared" si="14"/>
        <v>0</v>
      </c>
      <c r="F88" s="292">
        <f t="shared" si="3"/>
        <v>0</v>
      </c>
      <c r="G88" s="292">
        <f t="shared" si="4"/>
        <v>0</v>
      </c>
      <c r="H88" s="293">
        <f t="shared" si="15"/>
        <v>0</v>
      </c>
      <c r="I88" s="301">
        <f t="shared" si="16"/>
        <v>2379073.8699999987</v>
      </c>
      <c r="J88" s="510">
        <f t="shared" si="5"/>
        <v>13736.71</v>
      </c>
      <c r="K88" s="292">
        <f t="shared" si="6"/>
        <v>4893.2900000000009</v>
      </c>
      <c r="L88" s="321">
        <f t="shared" si="22"/>
        <v>18630</v>
      </c>
      <c r="M88" s="300">
        <f t="shared" si="17"/>
        <v>3715635.5000000019</v>
      </c>
      <c r="N88" s="292">
        <f t="shared" si="8"/>
        <v>21453.98</v>
      </c>
      <c r="O88" s="292">
        <f t="shared" si="9"/>
        <v>-81473.98</v>
      </c>
      <c r="P88" s="293">
        <f t="shared" si="30"/>
        <v>-60020</v>
      </c>
      <c r="Q88" s="301">
        <f t="shared" si="18"/>
        <v>2514031.2099999986</v>
      </c>
      <c r="R88" s="292">
        <f t="shared" si="11"/>
        <v>14515.95</v>
      </c>
      <c r="S88" s="292">
        <f t="shared" si="12"/>
        <v>2074.0499999999993</v>
      </c>
      <c r="T88" s="332">
        <f t="shared" si="27"/>
        <v>16590</v>
      </c>
      <c r="U88" s="134"/>
      <c r="V88" s="134"/>
      <c r="W88" s="134"/>
      <c r="X88" s="134"/>
    </row>
    <row r="89" spans="1:24" s="1" customFormat="1" ht="15" customHeight="1">
      <c r="A89" s="858">
        <f t="shared" si="32"/>
        <v>7.0250000000000007E-2</v>
      </c>
      <c r="B89" s="859">
        <f t="shared" si="31"/>
        <v>5.7739726027397267E-3</v>
      </c>
      <c r="C89" s="860">
        <f t="shared" si="2"/>
        <v>5</v>
      </c>
      <c r="D89" s="290">
        <v>55</v>
      </c>
      <c r="E89" s="300">
        <f t="shared" si="14"/>
        <v>0</v>
      </c>
      <c r="F89" s="292">
        <f t="shared" si="3"/>
        <v>0</v>
      </c>
      <c r="G89" s="292">
        <f t="shared" si="4"/>
        <v>0</v>
      </c>
      <c r="H89" s="293">
        <f t="shared" si="15"/>
        <v>0</v>
      </c>
      <c r="I89" s="301">
        <f t="shared" si="16"/>
        <v>2374180.5799999987</v>
      </c>
      <c r="J89" s="510">
        <f t="shared" si="5"/>
        <v>13708.45</v>
      </c>
      <c r="K89" s="292">
        <f t="shared" si="6"/>
        <v>4921.5499999999993</v>
      </c>
      <c r="L89" s="321">
        <f t="shared" si="22"/>
        <v>18630</v>
      </c>
      <c r="M89" s="300">
        <f t="shared" si="17"/>
        <v>3797109.4800000018</v>
      </c>
      <c r="N89" s="292">
        <f t="shared" si="8"/>
        <v>21924.41</v>
      </c>
      <c r="O89" s="292">
        <f t="shared" si="9"/>
        <v>-81944.41</v>
      </c>
      <c r="P89" s="293">
        <f t="shared" si="30"/>
        <v>-60020</v>
      </c>
      <c r="Q89" s="301">
        <f t="shared" si="18"/>
        <v>2511957.1599999988</v>
      </c>
      <c r="R89" s="292">
        <f t="shared" si="11"/>
        <v>14503.97</v>
      </c>
      <c r="S89" s="292">
        <f t="shared" si="12"/>
        <v>2086.0300000000007</v>
      </c>
      <c r="T89" s="332">
        <f t="shared" si="27"/>
        <v>16590</v>
      </c>
      <c r="U89" s="134"/>
      <c r="V89" s="134"/>
      <c r="W89" s="134"/>
      <c r="X89" s="134"/>
    </row>
    <row r="90" spans="1:24" s="1" customFormat="1" ht="15" customHeight="1">
      <c r="A90" s="858">
        <f t="shared" si="32"/>
        <v>7.0250000000000007E-2</v>
      </c>
      <c r="B90" s="859">
        <f t="shared" si="31"/>
        <v>5.7739726027397267E-3</v>
      </c>
      <c r="C90" s="860">
        <f t="shared" si="2"/>
        <v>5</v>
      </c>
      <c r="D90" s="290">
        <v>56</v>
      </c>
      <c r="E90" s="300">
        <f t="shared" si="14"/>
        <v>0</v>
      </c>
      <c r="F90" s="292">
        <f t="shared" si="3"/>
        <v>0</v>
      </c>
      <c r="G90" s="292">
        <f t="shared" si="4"/>
        <v>0</v>
      </c>
      <c r="H90" s="293">
        <f t="shared" si="15"/>
        <v>0</v>
      </c>
      <c r="I90" s="301">
        <f t="shared" si="16"/>
        <v>2369259.0299999989</v>
      </c>
      <c r="J90" s="510">
        <f t="shared" si="5"/>
        <v>13680.04</v>
      </c>
      <c r="K90" s="292">
        <f t="shared" si="6"/>
        <v>4949.9599999999991</v>
      </c>
      <c r="L90" s="321">
        <f t="shared" si="22"/>
        <v>18630</v>
      </c>
      <c r="M90" s="300">
        <f t="shared" si="17"/>
        <v>3879053.890000002</v>
      </c>
      <c r="N90" s="292">
        <f t="shared" si="8"/>
        <v>22397.55</v>
      </c>
      <c r="O90" s="292">
        <f t="shared" si="9"/>
        <v>-82417.55</v>
      </c>
      <c r="P90" s="293">
        <f t="shared" si="30"/>
        <v>-60020</v>
      </c>
      <c r="Q90" s="301">
        <f t="shared" si="18"/>
        <v>2509871.129999999</v>
      </c>
      <c r="R90" s="292">
        <f t="shared" si="11"/>
        <v>14491.93</v>
      </c>
      <c r="S90" s="292">
        <f t="shared" si="12"/>
        <v>2098.0699999999997</v>
      </c>
      <c r="T90" s="332">
        <f t="shared" si="27"/>
        <v>16590</v>
      </c>
      <c r="U90" s="134"/>
      <c r="V90" s="134"/>
      <c r="W90" s="134"/>
      <c r="X90" s="134"/>
    </row>
    <row r="91" spans="1:24" s="1" customFormat="1" ht="15" customHeight="1">
      <c r="A91" s="858">
        <f t="shared" si="32"/>
        <v>7.0250000000000007E-2</v>
      </c>
      <c r="B91" s="859">
        <f t="shared" si="31"/>
        <v>5.7739726027397267E-3</v>
      </c>
      <c r="C91" s="860">
        <f t="shared" si="2"/>
        <v>5</v>
      </c>
      <c r="D91" s="290">
        <v>57</v>
      </c>
      <c r="E91" s="300">
        <f t="shared" si="14"/>
        <v>0</v>
      </c>
      <c r="F91" s="292">
        <f t="shared" si="3"/>
        <v>0</v>
      </c>
      <c r="G91" s="292">
        <f t="shared" si="4"/>
        <v>0</v>
      </c>
      <c r="H91" s="293">
        <f t="shared" si="15"/>
        <v>0</v>
      </c>
      <c r="I91" s="301">
        <f t="shared" si="16"/>
        <v>2364309.0699999989</v>
      </c>
      <c r="J91" s="510">
        <f t="shared" si="5"/>
        <v>13651.46</v>
      </c>
      <c r="K91" s="292">
        <f t="shared" si="6"/>
        <v>4978.5400000000009</v>
      </c>
      <c r="L91" s="321">
        <f t="shared" si="22"/>
        <v>18630</v>
      </c>
      <c r="M91" s="300">
        <f t="shared" si="17"/>
        <v>3961471.4400000018</v>
      </c>
      <c r="N91" s="292">
        <f t="shared" si="8"/>
        <v>22873.43</v>
      </c>
      <c r="O91" s="292">
        <f t="shared" si="9"/>
        <v>-82893.429999999993</v>
      </c>
      <c r="P91" s="293">
        <f t="shared" si="30"/>
        <v>-60020</v>
      </c>
      <c r="Q91" s="301">
        <f t="shared" si="18"/>
        <v>2507773.0599999991</v>
      </c>
      <c r="R91" s="292">
        <f t="shared" si="11"/>
        <v>14479.81</v>
      </c>
      <c r="S91" s="292">
        <f t="shared" si="12"/>
        <v>2110.1900000000005</v>
      </c>
      <c r="T91" s="332">
        <f t="shared" si="27"/>
        <v>16590</v>
      </c>
      <c r="U91" s="134"/>
      <c r="V91" s="134"/>
      <c r="W91" s="134"/>
      <c r="X91" s="134"/>
    </row>
    <row r="92" spans="1:24" s="1" customFormat="1" ht="15" customHeight="1">
      <c r="A92" s="858">
        <f t="shared" si="32"/>
        <v>7.0250000000000007E-2</v>
      </c>
      <c r="B92" s="859">
        <f t="shared" si="31"/>
        <v>5.7739726027397267E-3</v>
      </c>
      <c r="C92" s="860">
        <f t="shared" si="2"/>
        <v>5</v>
      </c>
      <c r="D92" s="290">
        <v>58</v>
      </c>
      <c r="E92" s="300">
        <f t="shared" si="14"/>
        <v>0</v>
      </c>
      <c r="F92" s="292">
        <f t="shared" si="3"/>
        <v>0</v>
      </c>
      <c r="G92" s="292">
        <f t="shared" si="4"/>
        <v>0</v>
      </c>
      <c r="H92" s="293">
        <f t="shared" si="15"/>
        <v>0</v>
      </c>
      <c r="I92" s="301">
        <f t="shared" si="16"/>
        <v>2359330.5299999989</v>
      </c>
      <c r="J92" s="510">
        <f t="shared" si="5"/>
        <v>13622.71</v>
      </c>
      <c r="K92" s="292">
        <f t="shared" si="6"/>
        <v>5007.2900000000009</v>
      </c>
      <c r="L92" s="321">
        <f t="shared" si="22"/>
        <v>18630</v>
      </c>
      <c r="M92" s="300">
        <f t="shared" si="17"/>
        <v>4044364.870000002</v>
      </c>
      <c r="N92" s="292">
        <f t="shared" si="8"/>
        <v>23352.05</v>
      </c>
      <c r="O92" s="292">
        <f t="shared" si="9"/>
        <v>-83372.05</v>
      </c>
      <c r="P92" s="293">
        <f t="shared" si="30"/>
        <v>-60020</v>
      </c>
      <c r="Q92" s="301">
        <f t="shared" si="18"/>
        <v>2505662.8699999992</v>
      </c>
      <c r="R92" s="292">
        <f t="shared" si="11"/>
        <v>14467.63</v>
      </c>
      <c r="S92" s="292">
        <f t="shared" si="12"/>
        <v>2122.3700000000008</v>
      </c>
      <c r="T92" s="332">
        <f t="shared" si="27"/>
        <v>16590</v>
      </c>
      <c r="U92" s="134"/>
      <c r="V92" s="134"/>
      <c r="W92" s="134"/>
      <c r="X92" s="134"/>
    </row>
    <row r="93" spans="1:24" s="1" customFormat="1" ht="15" customHeight="1">
      <c r="A93" s="858">
        <f t="shared" si="32"/>
        <v>7.0250000000000007E-2</v>
      </c>
      <c r="B93" s="859">
        <f t="shared" si="31"/>
        <v>5.7739726027397267E-3</v>
      </c>
      <c r="C93" s="860">
        <f t="shared" si="2"/>
        <v>5</v>
      </c>
      <c r="D93" s="290">
        <v>59</v>
      </c>
      <c r="E93" s="300">
        <f t="shared" si="14"/>
        <v>0</v>
      </c>
      <c r="F93" s="292">
        <f t="shared" si="3"/>
        <v>0</v>
      </c>
      <c r="G93" s="292">
        <f t="shared" si="4"/>
        <v>0</v>
      </c>
      <c r="H93" s="293">
        <f t="shared" si="15"/>
        <v>0</v>
      </c>
      <c r="I93" s="301">
        <f t="shared" si="16"/>
        <v>2354323.2399999988</v>
      </c>
      <c r="J93" s="510">
        <f t="shared" si="5"/>
        <v>13593.8</v>
      </c>
      <c r="K93" s="292">
        <f t="shared" si="6"/>
        <v>5036.2000000000007</v>
      </c>
      <c r="L93" s="321">
        <f t="shared" si="22"/>
        <v>18630</v>
      </c>
      <c r="M93" s="300">
        <f t="shared" si="17"/>
        <v>4127736.9200000018</v>
      </c>
      <c r="N93" s="292">
        <f t="shared" si="8"/>
        <v>23833.439999999999</v>
      </c>
      <c r="O93" s="292">
        <f t="shared" si="9"/>
        <v>-83853.440000000002</v>
      </c>
      <c r="P93" s="293">
        <f t="shared" si="30"/>
        <v>-60020</v>
      </c>
      <c r="Q93" s="301">
        <f t="shared" si="18"/>
        <v>2503540.4999999991</v>
      </c>
      <c r="R93" s="292">
        <f t="shared" si="11"/>
        <v>14455.37</v>
      </c>
      <c r="S93" s="292">
        <f t="shared" si="12"/>
        <v>2134.6299999999992</v>
      </c>
      <c r="T93" s="332">
        <f t="shared" si="27"/>
        <v>16590</v>
      </c>
      <c r="U93" s="134"/>
      <c r="V93" s="134"/>
      <c r="W93" s="134"/>
      <c r="X93" s="134"/>
    </row>
    <row r="94" spans="1:24" s="1" customFormat="1" ht="15" customHeight="1" thickBot="1">
      <c r="A94" s="861">
        <f>$D$24</f>
        <v>7.0250000000000007E-2</v>
      </c>
      <c r="B94" s="862">
        <f t="shared" si="31"/>
        <v>5.7739726027397267E-3</v>
      </c>
      <c r="C94" s="863">
        <f t="shared" si="2"/>
        <v>5</v>
      </c>
      <c r="D94" s="304">
        <v>60</v>
      </c>
      <c r="E94" s="305">
        <f t="shared" si="14"/>
        <v>0</v>
      </c>
      <c r="F94" s="306">
        <f t="shared" si="3"/>
        <v>0</v>
      </c>
      <c r="G94" s="306">
        <f t="shared" si="4"/>
        <v>0</v>
      </c>
      <c r="H94" s="307">
        <f t="shared" si="15"/>
        <v>0</v>
      </c>
      <c r="I94" s="308">
        <f t="shared" si="16"/>
        <v>2349287.0399999986</v>
      </c>
      <c r="J94" s="511">
        <f t="shared" si="5"/>
        <v>13564.72</v>
      </c>
      <c r="K94" s="306">
        <f t="shared" si="6"/>
        <v>5065.2800000000007</v>
      </c>
      <c r="L94" s="323">
        <f t="shared" si="22"/>
        <v>18630</v>
      </c>
      <c r="M94" s="305">
        <f t="shared" si="17"/>
        <v>4211590.3600000022</v>
      </c>
      <c r="N94" s="306">
        <f t="shared" si="8"/>
        <v>24317.61</v>
      </c>
      <c r="O94" s="306">
        <f t="shared" si="9"/>
        <v>-84337.61</v>
      </c>
      <c r="P94" s="307">
        <f t="shared" si="30"/>
        <v>-60020</v>
      </c>
      <c r="Q94" s="308">
        <f t="shared" si="18"/>
        <v>2501405.8699999992</v>
      </c>
      <c r="R94" s="306">
        <f t="shared" si="11"/>
        <v>14443.05</v>
      </c>
      <c r="S94" s="306">
        <f t="shared" si="12"/>
        <v>2146.9500000000007</v>
      </c>
      <c r="T94" s="333">
        <f t="shared" si="27"/>
        <v>16590</v>
      </c>
      <c r="U94" s="134"/>
      <c r="V94" s="134"/>
      <c r="W94" s="134"/>
      <c r="X94" s="134"/>
    </row>
    <row r="95" spans="1:24" s="1" customFormat="1" ht="15" customHeight="1">
      <c r="A95" s="855">
        <f>$D$24</f>
        <v>7.0250000000000007E-2</v>
      </c>
      <c r="B95" s="856">
        <f>A95/365*30</f>
        <v>5.7739726027397267E-3</v>
      </c>
      <c r="C95" s="857">
        <f t="shared" si="2"/>
        <v>6</v>
      </c>
      <c r="D95" s="313">
        <v>61</v>
      </c>
      <c r="E95" s="314">
        <f t="shared" si="14"/>
        <v>0</v>
      </c>
      <c r="F95" s="315">
        <f t="shared" si="3"/>
        <v>0</v>
      </c>
      <c r="G95" s="315">
        <f t="shared" si="4"/>
        <v>0</v>
      </c>
      <c r="H95" s="316">
        <f t="shared" si="15"/>
        <v>0</v>
      </c>
      <c r="I95" s="317">
        <f t="shared" si="16"/>
        <v>2344221.7599999988</v>
      </c>
      <c r="J95" s="512">
        <f t="shared" si="5"/>
        <v>13535.47</v>
      </c>
      <c r="K95" s="315">
        <f t="shared" si="6"/>
        <v>5094.5300000000007</v>
      </c>
      <c r="L95" s="318">
        <f t="shared" si="22"/>
        <v>18630</v>
      </c>
      <c r="M95" s="314">
        <f t="shared" si="17"/>
        <v>4295927.9700000025</v>
      </c>
      <c r="N95" s="315">
        <f t="shared" si="8"/>
        <v>24804.57</v>
      </c>
      <c r="O95" s="315">
        <f t="shared" si="9"/>
        <v>-84824.57</v>
      </c>
      <c r="P95" s="316">
        <f t="shared" si="30"/>
        <v>-60020</v>
      </c>
      <c r="Q95" s="317">
        <f t="shared" si="18"/>
        <v>2499258.919999999</v>
      </c>
      <c r="R95" s="315">
        <f t="shared" si="11"/>
        <v>14430.65</v>
      </c>
      <c r="S95" s="315">
        <f t="shared" si="12"/>
        <v>5549.35</v>
      </c>
      <c r="T95" s="318">
        <f t="shared" ref="T95:T158" si="33">IF(Q95&lt;$M$17,Q95+R95,$M$17)</f>
        <v>19980</v>
      </c>
      <c r="U95" s="134"/>
      <c r="V95" s="134"/>
      <c r="W95" s="134"/>
      <c r="X95" s="134"/>
    </row>
    <row r="96" spans="1:24" s="1" customFormat="1" ht="15" customHeight="1">
      <c r="A96" s="858">
        <f>$D$24</f>
        <v>7.0250000000000007E-2</v>
      </c>
      <c r="B96" s="859">
        <f>A96/365*30</f>
        <v>5.7739726027397267E-3</v>
      </c>
      <c r="C96" s="860">
        <f t="shared" si="2"/>
        <v>6</v>
      </c>
      <c r="D96" s="290">
        <v>62</v>
      </c>
      <c r="E96" s="300">
        <f t="shared" si="14"/>
        <v>0</v>
      </c>
      <c r="F96" s="292">
        <f t="shared" si="3"/>
        <v>0</v>
      </c>
      <c r="G96" s="292">
        <f t="shared" si="4"/>
        <v>0</v>
      </c>
      <c r="H96" s="293">
        <f t="shared" si="15"/>
        <v>0</v>
      </c>
      <c r="I96" s="301">
        <f t="shared" si="16"/>
        <v>2339127.2299999991</v>
      </c>
      <c r="J96" s="510">
        <f t="shared" si="5"/>
        <v>13506.06</v>
      </c>
      <c r="K96" s="292">
        <f t="shared" si="6"/>
        <v>5123.9400000000005</v>
      </c>
      <c r="L96" s="321">
        <f t="shared" si="22"/>
        <v>18630</v>
      </c>
      <c r="M96" s="300">
        <f t="shared" si="17"/>
        <v>4380752.5400000028</v>
      </c>
      <c r="N96" s="292">
        <f t="shared" si="8"/>
        <v>25294.35</v>
      </c>
      <c r="O96" s="292">
        <f t="shared" si="9"/>
        <v>-85314.35</v>
      </c>
      <c r="P96" s="293">
        <f t="shared" si="30"/>
        <v>-60020</v>
      </c>
      <c r="Q96" s="301">
        <f t="shared" si="18"/>
        <v>2493709.5699999989</v>
      </c>
      <c r="R96" s="292">
        <f t="shared" si="11"/>
        <v>14398.61</v>
      </c>
      <c r="S96" s="292">
        <f t="shared" si="12"/>
        <v>5581.3899999999994</v>
      </c>
      <c r="T96" s="321">
        <f t="shared" si="33"/>
        <v>19980</v>
      </c>
      <c r="U96" s="134"/>
      <c r="V96" s="134"/>
      <c r="W96" s="134"/>
      <c r="X96" s="134"/>
    </row>
    <row r="97" spans="1:24" s="1" customFormat="1" ht="15" customHeight="1">
      <c r="A97" s="858">
        <f t="shared" ref="A97:A118" si="34">$D$24</f>
        <v>7.0250000000000007E-2</v>
      </c>
      <c r="B97" s="859">
        <f t="shared" ref="B97:B160" si="35">A97/365*30</f>
        <v>5.7739726027397267E-3</v>
      </c>
      <c r="C97" s="860">
        <f t="shared" si="2"/>
        <v>6</v>
      </c>
      <c r="D97" s="290">
        <v>63</v>
      </c>
      <c r="E97" s="300">
        <f t="shared" si="14"/>
        <v>0</v>
      </c>
      <c r="F97" s="292">
        <f t="shared" si="3"/>
        <v>0</v>
      </c>
      <c r="G97" s="292">
        <f t="shared" si="4"/>
        <v>0</v>
      </c>
      <c r="H97" s="293">
        <f t="shared" si="15"/>
        <v>0</v>
      </c>
      <c r="I97" s="301">
        <f t="shared" si="16"/>
        <v>2334003.2899999991</v>
      </c>
      <c r="J97" s="510">
        <f t="shared" si="5"/>
        <v>13476.47</v>
      </c>
      <c r="K97" s="292">
        <f t="shared" si="6"/>
        <v>5153.5300000000007</v>
      </c>
      <c r="L97" s="321">
        <f t="shared" si="22"/>
        <v>18630</v>
      </c>
      <c r="M97" s="300">
        <f t="shared" si="17"/>
        <v>4466066.8900000025</v>
      </c>
      <c r="N97" s="292">
        <f t="shared" si="8"/>
        <v>25786.95</v>
      </c>
      <c r="O97" s="292">
        <f t="shared" si="9"/>
        <v>-85806.95</v>
      </c>
      <c r="P97" s="293">
        <f t="shared" si="30"/>
        <v>-60020</v>
      </c>
      <c r="Q97" s="301">
        <f t="shared" si="18"/>
        <v>2488128.1799999988</v>
      </c>
      <c r="R97" s="292">
        <f t="shared" si="11"/>
        <v>14366.38</v>
      </c>
      <c r="S97" s="292">
        <f t="shared" si="12"/>
        <v>5613.6200000000008</v>
      </c>
      <c r="T97" s="321">
        <f t="shared" si="33"/>
        <v>19980</v>
      </c>
      <c r="U97" s="134"/>
      <c r="V97" s="134"/>
      <c r="W97" s="134"/>
      <c r="X97" s="134"/>
    </row>
    <row r="98" spans="1:24" s="1" customFormat="1" ht="15" customHeight="1">
      <c r="A98" s="858">
        <f t="shared" si="34"/>
        <v>7.0250000000000007E-2</v>
      </c>
      <c r="B98" s="859">
        <f t="shared" si="35"/>
        <v>5.7739726027397267E-3</v>
      </c>
      <c r="C98" s="860">
        <f t="shared" si="2"/>
        <v>6</v>
      </c>
      <c r="D98" s="290">
        <v>64</v>
      </c>
      <c r="E98" s="300">
        <f t="shared" si="14"/>
        <v>0</v>
      </c>
      <c r="F98" s="292">
        <f t="shared" si="3"/>
        <v>0</v>
      </c>
      <c r="G98" s="292">
        <f t="shared" si="4"/>
        <v>0</v>
      </c>
      <c r="H98" s="293">
        <f t="shared" si="15"/>
        <v>0</v>
      </c>
      <c r="I98" s="301">
        <f t="shared" si="16"/>
        <v>2328849.7599999993</v>
      </c>
      <c r="J98" s="510">
        <f t="shared" si="5"/>
        <v>13446.71</v>
      </c>
      <c r="K98" s="292">
        <f t="shared" si="6"/>
        <v>5183.2900000000009</v>
      </c>
      <c r="L98" s="321">
        <f t="shared" si="22"/>
        <v>18630</v>
      </c>
      <c r="M98" s="300">
        <f t="shared" si="17"/>
        <v>4551873.8400000026</v>
      </c>
      <c r="N98" s="292">
        <f t="shared" si="8"/>
        <v>26282.39</v>
      </c>
      <c r="O98" s="292">
        <f t="shared" si="9"/>
        <v>-86302.39</v>
      </c>
      <c r="P98" s="293">
        <f t="shared" si="30"/>
        <v>-60020</v>
      </c>
      <c r="Q98" s="301">
        <f t="shared" si="18"/>
        <v>2482514.5599999987</v>
      </c>
      <c r="R98" s="292">
        <f t="shared" si="11"/>
        <v>14333.97</v>
      </c>
      <c r="S98" s="292">
        <f t="shared" si="12"/>
        <v>5646.0300000000007</v>
      </c>
      <c r="T98" s="321">
        <f t="shared" si="33"/>
        <v>19980</v>
      </c>
      <c r="U98" s="134"/>
      <c r="V98" s="134"/>
      <c r="W98" s="134"/>
      <c r="X98" s="134"/>
    </row>
    <row r="99" spans="1:24" s="1" customFormat="1" ht="15" customHeight="1">
      <c r="A99" s="858">
        <f t="shared" si="34"/>
        <v>7.0250000000000007E-2</v>
      </c>
      <c r="B99" s="859">
        <f t="shared" si="35"/>
        <v>5.7739726027397267E-3</v>
      </c>
      <c r="C99" s="860">
        <f t="shared" ref="C99:C162" si="36">INT((D99+11)/12)</f>
        <v>6</v>
      </c>
      <c r="D99" s="290">
        <v>65</v>
      </c>
      <c r="E99" s="300">
        <f t="shared" si="14"/>
        <v>0</v>
      </c>
      <c r="F99" s="292">
        <f t="shared" ref="F99:F162" si="37">ROUND(E99*$B99,2)</f>
        <v>0</v>
      </c>
      <c r="G99" s="292">
        <f t="shared" ref="G99:G162" si="38">IF(E99&lt;H99,E99,H99-F99)</f>
        <v>0</v>
      </c>
      <c r="H99" s="293">
        <f t="shared" si="15"/>
        <v>0</v>
      </c>
      <c r="I99" s="301">
        <f t="shared" si="16"/>
        <v>2323666.4699999993</v>
      </c>
      <c r="J99" s="510">
        <f t="shared" ref="J99:J162" si="39">ROUND(I99*$B99,2)</f>
        <v>13416.79</v>
      </c>
      <c r="K99" s="292">
        <f t="shared" ref="K99:K162" si="40">IF(I99&lt;L99,I99,L99-J99)</f>
        <v>5213.2099999999991</v>
      </c>
      <c r="L99" s="321">
        <f t="shared" si="22"/>
        <v>18630</v>
      </c>
      <c r="M99" s="300">
        <f t="shared" si="17"/>
        <v>4638176.2300000023</v>
      </c>
      <c r="N99" s="292">
        <f t="shared" ref="N99:N162" si="41">ROUND(M99*$B99,2)</f>
        <v>26780.7</v>
      </c>
      <c r="O99" s="292">
        <f t="shared" ref="O99:O162" si="42">IF(M99&lt;P99,M99,P99-N99)</f>
        <v>-86800.7</v>
      </c>
      <c r="P99" s="293">
        <f t="shared" si="30"/>
        <v>-60020</v>
      </c>
      <c r="Q99" s="301">
        <f t="shared" si="18"/>
        <v>2476868.5299999989</v>
      </c>
      <c r="R99" s="292">
        <f t="shared" ref="R99:R162" si="43">ROUND(Q99*$B99,2)</f>
        <v>14301.37</v>
      </c>
      <c r="S99" s="292">
        <f t="shared" ref="S99:S162" si="44">IF(Q99&lt;T99,Q99,T99-R99)</f>
        <v>5678.6299999999992</v>
      </c>
      <c r="T99" s="321">
        <f t="shared" si="33"/>
        <v>19980</v>
      </c>
      <c r="U99" s="134"/>
      <c r="V99" s="134"/>
      <c r="W99" s="134"/>
      <c r="X99" s="134"/>
    </row>
    <row r="100" spans="1:24" s="1" customFormat="1" ht="15" customHeight="1">
      <c r="A100" s="858">
        <f t="shared" si="34"/>
        <v>7.0250000000000007E-2</v>
      </c>
      <c r="B100" s="859">
        <f t="shared" si="35"/>
        <v>5.7739726027397267E-3</v>
      </c>
      <c r="C100" s="860">
        <f t="shared" si="36"/>
        <v>6</v>
      </c>
      <c r="D100" s="290">
        <v>66</v>
      </c>
      <c r="E100" s="300">
        <f t="shared" ref="E100:E163" si="45">IF(E99&lt;H99,0,E99-G99)</f>
        <v>0</v>
      </c>
      <c r="F100" s="292">
        <f t="shared" si="37"/>
        <v>0</v>
      </c>
      <c r="G100" s="292">
        <f t="shared" si="38"/>
        <v>0</v>
      </c>
      <c r="H100" s="293">
        <f t="shared" ref="H100:H163" si="46">IF(E100&lt;$M$4,E100+F100,$M$4)</f>
        <v>0</v>
      </c>
      <c r="I100" s="301">
        <f t="shared" ref="I100:I163" si="47">IF(I99&lt;L99,0,I99-K99)</f>
        <v>2318453.2599999993</v>
      </c>
      <c r="J100" s="510">
        <f t="shared" si="39"/>
        <v>13386.69</v>
      </c>
      <c r="K100" s="292">
        <f t="shared" si="40"/>
        <v>5243.3099999999995</v>
      </c>
      <c r="L100" s="321">
        <f t="shared" si="22"/>
        <v>18630</v>
      </c>
      <c r="M100" s="300">
        <f t="shared" ref="M100:M163" si="48">IF(M99&lt;P99,0,M99-O99)</f>
        <v>4724976.9300000025</v>
      </c>
      <c r="N100" s="292">
        <f t="shared" si="41"/>
        <v>27281.89</v>
      </c>
      <c r="O100" s="292">
        <f t="shared" si="42"/>
        <v>-87301.89</v>
      </c>
      <c r="P100" s="293">
        <f t="shared" si="30"/>
        <v>-60020</v>
      </c>
      <c r="Q100" s="301">
        <f t="shared" ref="Q100:Q163" si="49">IF(Q99&lt;T99,0,Q99-S99)</f>
        <v>2471189.899999999</v>
      </c>
      <c r="R100" s="292">
        <f t="shared" si="43"/>
        <v>14268.58</v>
      </c>
      <c r="S100" s="292">
        <f t="shared" si="44"/>
        <v>5711.42</v>
      </c>
      <c r="T100" s="321">
        <f t="shared" si="33"/>
        <v>19980</v>
      </c>
      <c r="U100" s="134"/>
      <c r="V100" s="134"/>
      <c r="W100" s="134"/>
      <c r="X100" s="134"/>
    </row>
    <row r="101" spans="1:24" s="1" customFormat="1" ht="15" customHeight="1">
      <c r="A101" s="858">
        <f t="shared" si="34"/>
        <v>7.0250000000000007E-2</v>
      </c>
      <c r="B101" s="859">
        <f t="shared" si="35"/>
        <v>5.7739726027397267E-3</v>
      </c>
      <c r="C101" s="860">
        <f t="shared" si="36"/>
        <v>6</v>
      </c>
      <c r="D101" s="290">
        <v>67</v>
      </c>
      <c r="E101" s="300">
        <f t="shared" si="45"/>
        <v>0</v>
      </c>
      <c r="F101" s="292">
        <f t="shared" si="37"/>
        <v>0</v>
      </c>
      <c r="G101" s="292">
        <f t="shared" si="38"/>
        <v>0</v>
      </c>
      <c r="H101" s="293">
        <f t="shared" si="46"/>
        <v>0</v>
      </c>
      <c r="I101" s="301">
        <f t="shared" si="47"/>
        <v>2313209.9499999993</v>
      </c>
      <c r="J101" s="510">
        <f t="shared" si="39"/>
        <v>13356.41</v>
      </c>
      <c r="K101" s="292">
        <f t="shared" si="40"/>
        <v>5273.59</v>
      </c>
      <c r="L101" s="321">
        <f t="shared" si="22"/>
        <v>18630</v>
      </c>
      <c r="M101" s="300">
        <f t="shared" si="48"/>
        <v>4812278.8200000022</v>
      </c>
      <c r="N101" s="292">
        <f t="shared" si="41"/>
        <v>27785.97</v>
      </c>
      <c r="O101" s="292">
        <f t="shared" si="42"/>
        <v>-87805.97</v>
      </c>
      <c r="P101" s="293">
        <f t="shared" si="30"/>
        <v>-60020</v>
      </c>
      <c r="Q101" s="301">
        <f t="shared" si="49"/>
        <v>2465478.4799999991</v>
      </c>
      <c r="R101" s="292">
        <f t="shared" si="43"/>
        <v>14235.61</v>
      </c>
      <c r="S101" s="292">
        <f t="shared" si="44"/>
        <v>5744.3899999999994</v>
      </c>
      <c r="T101" s="321">
        <f t="shared" si="33"/>
        <v>19980</v>
      </c>
      <c r="U101" s="134"/>
      <c r="V101" s="134"/>
      <c r="W101" s="134"/>
      <c r="X101" s="134"/>
    </row>
    <row r="102" spans="1:24" s="1" customFormat="1" ht="15" customHeight="1">
      <c r="A102" s="858">
        <f t="shared" si="34"/>
        <v>7.0250000000000007E-2</v>
      </c>
      <c r="B102" s="859">
        <f t="shared" si="35"/>
        <v>5.7739726027397267E-3</v>
      </c>
      <c r="C102" s="860">
        <f t="shared" si="36"/>
        <v>6</v>
      </c>
      <c r="D102" s="290">
        <v>68</v>
      </c>
      <c r="E102" s="300">
        <f t="shared" si="45"/>
        <v>0</v>
      </c>
      <c r="F102" s="292">
        <f t="shared" si="37"/>
        <v>0</v>
      </c>
      <c r="G102" s="292">
        <f t="shared" si="38"/>
        <v>0</v>
      </c>
      <c r="H102" s="293">
        <f t="shared" si="46"/>
        <v>0</v>
      </c>
      <c r="I102" s="301">
        <f t="shared" si="47"/>
        <v>2307936.3599999994</v>
      </c>
      <c r="J102" s="510">
        <f t="shared" si="39"/>
        <v>13325.96</v>
      </c>
      <c r="K102" s="292">
        <f t="shared" si="40"/>
        <v>5304.0400000000009</v>
      </c>
      <c r="L102" s="321">
        <f t="shared" si="22"/>
        <v>18630</v>
      </c>
      <c r="M102" s="300">
        <f t="shared" si="48"/>
        <v>4900084.7900000019</v>
      </c>
      <c r="N102" s="292">
        <f t="shared" si="41"/>
        <v>28292.959999999999</v>
      </c>
      <c r="O102" s="292">
        <f t="shared" si="42"/>
        <v>-88312.959999999992</v>
      </c>
      <c r="P102" s="293">
        <f t="shared" si="30"/>
        <v>-60020</v>
      </c>
      <c r="Q102" s="301">
        <f t="shared" si="49"/>
        <v>2459734.0899999989</v>
      </c>
      <c r="R102" s="292">
        <f t="shared" si="43"/>
        <v>14202.44</v>
      </c>
      <c r="S102" s="292">
        <f t="shared" si="44"/>
        <v>5777.5599999999995</v>
      </c>
      <c r="T102" s="321">
        <f t="shared" si="33"/>
        <v>19980</v>
      </c>
      <c r="U102" s="134"/>
      <c r="V102" s="134"/>
      <c r="W102" s="134"/>
      <c r="X102" s="134"/>
    </row>
    <row r="103" spans="1:24" s="1" customFormat="1" ht="15" customHeight="1">
      <c r="A103" s="858">
        <f t="shared" si="34"/>
        <v>7.0250000000000007E-2</v>
      </c>
      <c r="B103" s="859">
        <f t="shared" si="35"/>
        <v>5.7739726027397267E-3</v>
      </c>
      <c r="C103" s="860">
        <f t="shared" si="36"/>
        <v>6</v>
      </c>
      <c r="D103" s="290">
        <v>69</v>
      </c>
      <c r="E103" s="300">
        <f t="shared" si="45"/>
        <v>0</v>
      </c>
      <c r="F103" s="292">
        <f t="shared" si="37"/>
        <v>0</v>
      </c>
      <c r="G103" s="292">
        <f t="shared" si="38"/>
        <v>0</v>
      </c>
      <c r="H103" s="293">
        <f t="shared" si="46"/>
        <v>0</v>
      </c>
      <c r="I103" s="301">
        <f t="shared" si="47"/>
        <v>2302632.3199999994</v>
      </c>
      <c r="J103" s="510">
        <f t="shared" si="39"/>
        <v>13295.34</v>
      </c>
      <c r="K103" s="292">
        <f t="shared" si="40"/>
        <v>5334.66</v>
      </c>
      <c r="L103" s="321">
        <f t="shared" si="22"/>
        <v>18630</v>
      </c>
      <c r="M103" s="300">
        <f t="shared" si="48"/>
        <v>4988397.7500000019</v>
      </c>
      <c r="N103" s="292">
        <f t="shared" si="41"/>
        <v>28802.87</v>
      </c>
      <c r="O103" s="292">
        <f t="shared" si="42"/>
        <v>-88822.87</v>
      </c>
      <c r="P103" s="293">
        <f t="shared" si="30"/>
        <v>-60020</v>
      </c>
      <c r="Q103" s="301">
        <f t="shared" si="49"/>
        <v>2453956.5299999989</v>
      </c>
      <c r="R103" s="292">
        <f t="shared" si="43"/>
        <v>14169.08</v>
      </c>
      <c r="S103" s="292">
        <f t="shared" si="44"/>
        <v>5810.92</v>
      </c>
      <c r="T103" s="321">
        <f t="shared" si="33"/>
        <v>19980</v>
      </c>
      <c r="U103" s="134"/>
      <c r="V103" s="134"/>
      <c r="W103" s="134"/>
      <c r="X103" s="134"/>
    </row>
    <row r="104" spans="1:24" s="1" customFormat="1" ht="15" customHeight="1">
      <c r="A104" s="858">
        <f t="shared" si="34"/>
        <v>7.0250000000000007E-2</v>
      </c>
      <c r="B104" s="859">
        <f t="shared" si="35"/>
        <v>5.7739726027397267E-3</v>
      </c>
      <c r="C104" s="860">
        <f t="shared" si="36"/>
        <v>6</v>
      </c>
      <c r="D104" s="290">
        <v>70</v>
      </c>
      <c r="E104" s="300">
        <f t="shared" si="45"/>
        <v>0</v>
      </c>
      <c r="F104" s="292">
        <f t="shared" si="37"/>
        <v>0</v>
      </c>
      <c r="G104" s="292">
        <f t="shared" si="38"/>
        <v>0</v>
      </c>
      <c r="H104" s="293">
        <f t="shared" si="46"/>
        <v>0</v>
      </c>
      <c r="I104" s="301">
        <f t="shared" si="47"/>
        <v>2297297.6599999992</v>
      </c>
      <c r="J104" s="510">
        <f t="shared" si="39"/>
        <v>13264.53</v>
      </c>
      <c r="K104" s="292">
        <f t="shared" si="40"/>
        <v>5365.4699999999993</v>
      </c>
      <c r="L104" s="321">
        <f t="shared" si="22"/>
        <v>18630</v>
      </c>
      <c r="M104" s="300">
        <f t="shared" si="48"/>
        <v>5077220.620000002</v>
      </c>
      <c r="N104" s="292">
        <f t="shared" si="41"/>
        <v>29315.73</v>
      </c>
      <c r="O104" s="292">
        <f t="shared" si="42"/>
        <v>-89335.73</v>
      </c>
      <c r="P104" s="293">
        <f t="shared" si="30"/>
        <v>-60020</v>
      </c>
      <c r="Q104" s="301">
        <f t="shared" si="49"/>
        <v>2448145.6099999989</v>
      </c>
      <c r="R104" s="292">
        <f t="shared" si="43"/>
        <v>14135.53</v>
      </c>
      <c r="S104" s="292">
        <f t="shared" si="44"/>
        <v>5844.4699999999993</v>
      </c>
      <c r="T104" s="321">
        <f t="shared" si="33"/>
        <v>19980</v>
      </c>
      <c r="U104" s="134"/>
      <c r="V104" s="134"/>
      <c r="W104" s="134"/>
      <c r="X104" s="134"/>
    </row>
    <row r="105" spans="1:24" s="1" customFormat="1" ht="15" customHeight="1">
      <c r="A105" s="858">
        <f t="shared" si="34"/>
        <v>7.0250000000000007E-2</v>
      </c>
      <c r="B105" s="859">
        <f t="shared" si="35"/>
        <v>5.7739726027397267E-3</v>
      </c>
      <c r="C105" s="860">
        <f t="shared" si="36"/>
        <v>6</v>
      </c>
      <c r="D105" s="290">
        <v>71</v>
      </c>
      <c r="E105" s="300">
        <f t="shared" si="45"/>
        <v>0</v>
      </c>
      <c r="F105" s="292">
        <f t="shared" si="37"/>
        <v>0</v>
      </c>
      <c r="G105" s="292">
        <f t="shared" si="38"/>
        <v>0</v>
      </c>
      <c r="H105" s="293">
        <f t="shared" si="46"/>
        <v>0</v>
      </c>
      <c r="I105" s="301">
        <f t="shared" si="47"/>
        <v>2291932.189999999</v>
      </c>
      <c r="J105" s="510">
        <f t="shared" si="39"/>
        <v>13233.55</v>
      </c>
      <c r="K105" s="292">
        <f t="shared" si="40"/>
        <v>5396.4500000000007</v>
      </c>
      <c r="L105" s="321">
        <f t="shared" si="22"/>
        <v>18630</v>
      </c>
      <c r="M105" s="300">
        <f t="shared" si="48"/>
        <v>5166556.3500000024</v>
      </c>
      <c r="N105" s="292">
        <f t="shared" si="41"/>
        <v>29831.55</v>
      </c>
      <c r="O105" s="292">
        <f t="shared" si="42"/>
        <v>-89851.55</v>
      </c>
      <c r="P105" s="293">
        <f t="shared" si="30"/>
        <v>-60020</v>
      </c>
      <c r="Q105" s="301">
        <f t="shared" si="49"/>
        <v>2442301.1399999987</v>
      </c>
      <c r="R105" s="292">
        <f t="shared" si="43"/>
        <v>14101.78</v>
      </c>
      <c r="S105" s="292">
        <f t="shared" si="44"/>
        <v>5878.2199999999993</v>
      </c>
      <c r="T105" s="321">
        <f t="shared" si="33"/>
        <v>19980</v>
      </c>
      <c r="U105" s="134"/>
      <c r="V105" s="134"/>
      <c r="W105" s="134"/>
      <c r="X105" s="134"/>
    </row>
    <row r="106" spans="1:24" s="1" customFormat="1" ht="15" customHeight="1">
      <c r="A106" s="858">
        <f t="shared" si="34"/>
        <v>7.0250000000000007E-2</v>
      </c>
      <c r="B106" s="859">
        <f t="shared" si="35"/>
        <v>5.7739726027397267E-3</v>
      </c>
      <c r="C106" s="860">
        <f t="shared" si="36"/>
        <v>6</v>
      </c>
      <c r="D106" s="290">
        <v>72</v>
      </c>
      <c r="E106" s="300">
        <f t="shared" si="45"/>
        <v>0</v>
      </c>
      <c r="F106" s="292">
        <f t="shared" si="37"/>
        <v>0</v>
      </c>
      <c r="G106" s="292">
        <f t="shared" si="38"/>
        <v>0</v>
      </c>
      <c r="H106" s="293">
        <f t="shared" si="46"/>
        <v>0</v>
      </c>
      <c r="I106" s="301">
        <f t="shared" si="47"/>
        <v>2286535.7399999988</v>
      </c>
      <c r="J106" s="510">
        <f t="shared" si="39"/>
        <v>13202.39</v>
      </c>
      <c r="K106" s="292">
        <f t="shared" si="40"/>
        <v>5427.6100000000006</v>
      </c>
      <c r="L106" s="321">
        <f t="shared" si="22"/>
        <v>18630</v>
      </c>
      <c r="M106" s="300">
        <f t="shared" si="48"/>
        <v>5256407.9000000022</v>
      </c>
      <c r="N106" s="292">
        <f t="shared" si="41"/>
        <v>30350.36</v>
      </c>
      <c r="O106" s="292">
        <f t="shared" si="42"/>
        <v>-90370.36</v>
      </c>
      <c r="P106" s="293">
        <f t="shared" si="30"/>
        <v>-60020</v>
      </c>
      <c r="Q106" s="301">
        <f t="shared" si="49"/>
        <v>2436422.9199999985</v>
      </c>
      <c r="R106" s="292">
        <f t="shared" si="43"/>
        <v>14067.84</v>
      </c>
      <c r="S106" s="292">
        <f t="shared" si="44"/>
        <v>5912.16</v>
      </c>
      <c r="T106" s="321">
        <f t="shared" si="33"/>
        <v>19980</v>
      </c>
      <c r="U106" s="134"/>
      <c r="V106" s="134"/>
      <c r="W106" s="134"/>
      <c r="X106" s="134"/>
    </row>
    <row r="107" spans="1:24" s="1" customFormat="1" ht="15" customHeight="1">
      <c r="A107" s="858">
        <f t="shared" si="34"/>
        <v>7.0250000000000007E-2</v>
      </c>
      <c r="B107" s="859">
        <f t="shared" si="35"/>
        <v>5.7739726027397267E-3</v>
      </c>
      <c r="C107" s="860">
        <f t="shared" si="36"/>
        <v>7</v>
      </c>
      <c r="D107" s="290">
        <v>73</v>
      </c>
      <c r="E107" s="300">
        <f t="shared" si="45"/>
        <v>0</v>
      </c>
      <c r="F107" s="292">
        <f t="shared" si="37"/>
        <v>0</v>
      </c>
      <c r="G107" s="292">
        <f t="shared" si="38"/>
        <v>0</v>
      </c>
      <c r="H107" s="293">
        <f t="shared" si="46"/>
        <v>0</v>
      </c>
      <c r="I107" s="301">
        <f t="shared" si="47"/>
        <v>2281108.129999999</v>
      </c>
      <c r="J107" s="510">
        <f t="shared" si="39"/>
        <v>13171.06</v>
      </c>
      <c r="K107" s="292">
        <f t="shared" si="40"/>
        <v>5458.9400000000005</v>
      </c>
      <c r="L107" s="321">
        <f t="shared" si="22"/>
        <v>18630</v>
      </c>
      <c r="M107" s="300">
        <f t="shared" si="48"/>
        <v>5346778.2600000026</v>
      </c>
      <c r="N107" s="292">
        <f t="shared" si="41"/>
        <v>30872.15</v>
      </c>
      <c r="O107" s="292">
        <f t="shared" si="42"/>
        <v>-90892.15</v>
      </c>
      <c r="P107" s="293">
        <f t="shared" si="30"/>
        <v>-60020</v>
      </c>
      <c r="Q107" s="301">
        <f t="shared" si="49"/>
        <v>2430510.7599999984</v>
      </c>
      <c r="R107" s="292">
        <f t="shared" si="43"/>
        <v>14033.7</v>
      </c>
      <c r="S107" s="292">
        <f t="shared" si="44"/>
        <v>5946.2999999999993</v>
      </c>
      <c r="T107" s="321">
        <f t="shared" si="33"/>
        <v>19980</v>
      </c>
      <c r="U107" s="134"/>
      <c r="V107" s="134"/>
      <c r="W107" s="134"/>
      <c r="X107" s="134"/>
    </row>
    <row r="108" spans="1:24" s="1" customFormat="1" ht="15" customHeight="1">
      <c r="A108" s="858">
        <f t="shared" si="34"/>
        <v>7.0250000000000007E-2</v>
      </c>
      <c r="B108" s="859">
        <f t="shared" si="35"/>
        <v>5.7739726027397267E-3</v>
      </c>
      <c r="C108" s="860">
        <f t="shared" si="36"/>
        <v>7</v>
      </c>
      <c r="D108" s="290">
        <v>74</v>
      </c>
      <c r="E108" s="300">
        <f t="shared" si="45"/>
        <v>0</v>
      </c>
      <c r="F108" s="292">
        <f t="shared" si="37"/>
        <v>0</v>
      </c>
      <c r="G108" s="292">
        <f t="shared" si="38"/>
        <v>0</v>
      </c>
      <c r="H108" s="293">
        <f t="shared" si="46"/>
        <v>0</v>
      </c>
      <c r="I108" s="301">
        <f t="shared" si="47"/>
        <v>2275649.189999999</v>
      </c>
      <c r="J108" s="510">
        <f t="shared" si="39"/>
        <v>13139.54</v>
      </c>
      <c r="K108" s="292">
        <f t="shared" si="40"/>
        <v>5490.4599999999991</v>
      </c>
      <c r="L108" s="321">
        <f t="shared" si="22"/>
        <v>18630</v>
      </c>
      <c r="M108" s="300">
        <f t="shared" si="48"/>
        <v>5437670.4100000029</v>
      </c>
      <c r="N108" s="292">
        <f t="shared" si="41"/>
        <v>31396.959999999999</v>
      </c>
      <c r="O108" s="292">
        <f t="shared" si="42"/>
        <v>-91416.959999999992</v>
      </c>
      <c r="P108" s="293">
        <f t="shared" si="30"/>
        <v>-60020</v>
      </c>
      <c r="Q108" s="301">
        <f t="shared" si="49"/>
        <v>2424564.4599999986</v>
      </c>
      <c r="R108" s="292">
        <f t="shared" si="43"/>
        <v>13999.37</v>
      </c>
      <c r="S108" s="292">
        <f t="shared" si="44"/>
        <v>5980.6299999999992</v>
      </c>
      <c r="T108" s="321">
        <f t="shared" si="33"/>
        <v>19980</v>
      </c>
      <c r="U108" s="134"/>
      <c r="V108" s="134"/>
      <c r="W108" s="134"/>
      <c r="X108" s="134"/>
    </row>
    <row r="109" spans="1:24" s="1" customFormat="1" ht="15" customHeight="1">
      <c r="A109" s="858">
        <f t="shared" si="34"/>
        <v>7.0250000000000007E-2</v>
      </c>
      <c r="B109" s="859">
        <f t="shared" si="35"/>
        <v>5.7739726027397267E-3</v>
      </c>
      <c r="C109" s="860">
        <f t="shared" si="36"/>
        <v>7</v>
      </c>
      <c r="D109" s="290">
        <v>75</v>
      </c>
      <c r="E109" s="300">
        <f t="shared" si="45"/>
        <v>0</v>
      </c>
      <c r="F109" s="292">
        <f t="shared" si="37"/>
        <v>0</v>
      </c>
      <c r="G109" s="292">
        <f t="shared" si="38"/>
        <v>0</v>
      </c>
      <c r="H109" s="293">
        <f t="shared" si="46"/>
        <v>0</v>
      </c>
      <c r="I109" s="301">
        <f t="shared" si="47"/>
        <v>2270158.7299999991</v>
      </c>
      <c r="J109" s="510">
        <f t="shared" si="39"/>
        <v>13107.83</v>
      </c>
      <c r="K109" s="292">
        <f t="shared" si="40"/>
        <v>5522.17</v>
      </c>
      <c r="L109" s="321">
        <f t="shared" si="22"/>
        <v>18630</v>
      </c>
      <c r="M109" s="300">
        <f t="shared" si="48"/>
        <v>5529087.3700000029</v>
      </c>
      <c r="N109" s="292">
        <f t="shared" si="41"/>
        <v>31924.799999999999</v>
      </c>
      <c r="O109" s="292">
        <f t="shared" si="42"/>
        <v>-91944.8</v>
      </c>
      <c r="P109" s="293">
        <f t="shared" si="30"/>
        <v>-60020</v>
      </c>
      <c r="Q109" s="301">
        <f t="shared" si="49"/>
        <v>2418583.8299999987</v>
      </c>
      <c r="R109" s="292">
        <f t="shared" si="43"/>
        <v>13964.84</v>
      </c>
      <c r="S109" s="292">
        <f t="shared" si="44"/>
        <v>6015.16</v>
      </c>
      <c r="T109" s="321">
        <f t="shared" si="33"/>
        <v>19980</v>
      </c>
      <c r="U109" s="134"/>
      <c r="V109" s="134"/>
      <c r="W109" s="134"/>
      <c r="X109" s="134"/>
    </row>
    <row r="110" spans="1:24" s="1" customFormat="1" ht="15" customHeight="1">
      <c r="A110" s="858">
        <f t="shared" si="34"/>
        <v>7.0250000000000007E-2</v>
      </c>
      <c r="B110" s="859">
        <f t="shared" si="35"/>
        <v>5.7739726027397267E-3</v>
      </c>
      <c r="C110" s="860">
        <f t="shared" si="36"/>
        <v>7</v>
      </c>
      <c r="D110" s="290">
        <v>76</v>
      </c>
      <c r="E110" s="300">
        <f t="shared" si="45"/>
        <v>0</v>
      </c>
      <c r="F110" s="292">
        <f t="shared" si="37"/>
        <v>0</v>
      </c>
      <c r="G110" s="292">
        <f t="shared" si="38"/>
        <v>0</v>
      </c>
      <c r="H110" s="293">
        <f t="shared" si="46"/>
        <v>0</v>
      </c>
      <c r="I110" s="301">
        <f t="shared" si="47"/>
        <v>2264636.5599999991</v>
      </c>
      <c r="J110" s="510">
        <f t="shared" si="39"/>
        <v>13075.95</v>
      </c>
      <c r="K110" s="292">
        <f t="shared" si="40"/>
        <v>5554.0499999999993</v>
      </c>
      <c r="L110" s="321">
        <f t="shared" si="22"/>
        <v>18630</v>
      </c>
      <c r="M110" s="300">
        <f t="shared" si="48"/>
        <v>5621032.1700000027</v>
      </c>
      <c r="N110" s="292">
        <f t="shared" si="41"/>
        <v>32455.69</v>
      </c>
      <c r="O110" s="292">
        <f t="shared" si="42"/>
        <v>-92475.69</v>
      </c>
      <c r="P110" s="293">
        <f t="shared" si="30"/>
        <v>-60020</v>
      </c>
      <c r="Q110" s="301">
        <f t="shared" si="49"/>
        <v>2412568.6699999985</v>
      </c>
      <c r="R110" s="292">
        <f t="shared" si="43"/>
        <v>13930.11</v>
      </c>
      <c r="S110" s="292">
        <f t="shared" si="44"/>
        <v>6049.8899999999994</v>
      </c>
      <c r="T110" s="321">
        <f t="shared" si="33"/>
        <v>19980</v>
      </c>
      <c r="U110" s="134"/>
      <c r="V110" s="134"/>
      <c r="W110" s="134"/>
      <c r="X110" s="134"/>
    </row>
    <row r="111" spans="1:24" s="1" customFormat="1" ht="15" customHeight="1">
      <c r="A111" s="858">
        <f t="shared" si="34"/>
        <v>7.0250000000000007E-2</v>
      </c>
      <c r="B111" s="859">
        <f t="shared" si="35"/>
        <v>5.7739726027397267E-3</v>
      </c>
      <c r="C111" s="860">
        <f t="shared" si="36"/>
        <v>7</v>
      </c>
      <c r="D111" s="290">
        <v>77</v>
      </c>
      <c r="E111" s="300">
        <f t="shared" si="45"/>
        <v>0</v>
      </c>
      <c r="F111" s="292">
        <f t="shared" si="37"/>
        <v>0</v>
      </c>
      <c r="G111" s="292">
        <f t="shared" si="38"/>
        <v>0</v>
      </c>
      <c r="H111" s="293">
        <f t="shared" si="46"/>
        <v>0</v>
      </c>
      <c r="I111" s="301">
        <f t="shared" si="47"/>
        <v>2259082.5099999993</v>
      </c>
      <c r="J111" s="510">
        <f t="shared" si="39"/>
        <v>13043.88</v>
      </c>
      <c r="K111" s="292">
        <f t="shared" si="40"/>
        <v>5586.1200000000008</v>
      </c>
      <c r="L111" s="321">
        <f t="shared" ref="L111:L174" si="50">IF(I111&lt;$M$5,I111+J111,$M$5)</f>
        <v>18630</v>
      </c>
      <c r="M111" s="300">
        <f t="shared" si="48"/>
        <v>5713507.8600000031</v>
      </c>
      <c r="N111" s="292">
        <f t="shared" si="41"/>
        <v>32989.64</v>
      </c>
      <c r="O111" s="292">
        <f t="shared" si="42"/>
        <v>-93009.64</v>
      </c>
      <c r="P111" s="293">
        <f t="shared" si="30"/>
        <v>-60020</v>
      </c>
      <c r="Q111" s="301">
        <f t="shared" si="49"/>
        <v>2406518.7799999984</v>
      </c>
      <c r="R111" s="292">
        <f t="shared" si="43"/>
        <v>13895.17</v>
      </c>
      <c r="S111" s="292">
        <f t="shared" si="44"/>
        <v>6084.83</v>
      </c>
      <c r="T111" s="321">
        <f t="shared" si="33"/>
        <v>19980</v>
      </c>
      <c r="U111" s="134"/>
      <c r="V111" s="134"/>
      <c r="W111" s="134"/>
      <c r="X111" s="134"/>
    </row>
    <row r="112" spans="1:24" s="1" customFormat="1" ht="15" customHeight="1">
      <c r="A112" s="858">
        <f t="shared" si="34"/>
        <v>7.0250000000000007E-2</v>
      </c>
      <c r="B112" s="859">
        <f t="shared" si="35"/>
        <v>5.7739726027397267E-3</v>
      </c>
      <c r="C112" s="860">
        <f t="shared" si="36"/>
        <v>7</v>
      </c>
      <c r="D112" s="290">
        <v>78</v>
      </c>
      <c r="E112" s="300">
        <f t="shared" si="45"/>
        <v>0</v>
      </c>
      <c r="F112" s="292">
        <f t="shared" si="37"/>
        <v>0</v>
      </c>
      <c r="G112" s="292">
        <f t="shared" si="38"/>
        <v>0</v>
      </c>
      <c r="H112" s="293">
        <f t="shared" si="46"/>
        <v>0</v>
      </c>
      <c r="I112" s="301">
        <f t="shared" si="47"/>
        <v>2253496.3899999992</v>
      </c>
      <c r="J112" s="510">
        <f t="shared" si="39"/>
        <v>13011.63</v>
      </c>
      <c r="K112" s="292">
        <f t="shared" si="40"/>
        <v>5618.3700000000008</v>
      </c>
      <c r="L112" s="321">
        <f t="shared" si="50"/>
        <v>18630</v>
      </c>
      <c r="M112" s="300">
        <f t="shared" si="48"/>
        <v>5806517.5000000028</v>
      </c>
      <c r="N112" s="292">
        <f t="shared" si="41"/>
        <v>33526.67</v>
      </c>
      <c r="O112" s="292">
        <f t="shared" si="42"/>
        <v>-93546.67</v>
      </c>
      <c r="P112" s="293">
        <f t="shared" si="30"/>
        <v>-60020</v>
      </c>
      <c r="Q112" s="301">
        <f t="shared" si="49"/>
        <v>2400433.9499999983</v>
      </c>
      <c r="R112" s="292">
        <f t="shared" si="43"/>
        <v>13860.04</v>
      </c>
      <c r="S112" s="292">
        <f t="shared" si="44"/>
        <v>6119.9599999999991</v>
      </c>
      <c r="T112" s="321">
        <f t="shared" si="33"/>
        <v>19980</v>
      </c>
      <c r="U112" s="134"/>
      <c r="V112" s="134"/>
      <c r="W112" s="134"/>
      <c r="X112" s="134"/>
    </row>
    <row r="113" spans="1:24" s="1" customFormat="1" ht="15" customHeight="1">
      <c r="A113" s="858">
        <f t="shared" si="34"/>
        <v>7.0250000000000007E-2</v>
      </c>
      <c r="B113" s="859">
        <f t="shared" si="35"/>
        <v>5.7739726027397267E-3</v>
      </c>
      <c r="C113" s="860">
        <f t="shared" si="36"/>
        <v>7</v>
      </c>
      <c r="D113" s="290">
        <v>79</v>
      </c>
      <c r="E113" s="300">
        <f t="shared" si="45"/>
        <v>0</v>
      </c>
      <c r="F113" s="292">
        <f t="shared" si="37"/>
        <v>0</v>
      </c>
      <c r="G113" s="292">
        <f t="shared" si="38"/>
        <v>0</v>
      </c>
      <c r="H113" s="293">
        <f t="shared" si="46"/>
        <v>0</v>
      </c>
      <c r="I113" s="301">
        <f t="shared" si="47"/>
        <v>2247878.0199999991</v>
      </c>
      <c r="J113" s="510">
        <f t="shared" si="39"/>
        <v>12979.19</v>
      </c>
      <c r="K113" s="292">
        <f t="shared" si="40"/>
        <v>5650.8099999999995</v>
      </c>
      <c r="L113" s="321">
        <f t="shared" si="50"/>
        <v>18630</v>
      </c>
      <c r="M113" s="300">
        <f t="shared" si="48"/>
        <v>5900064.1700000027</v>
      </c>
      <c r="N113" s="292">
        <f t="shared" si="41"/>
        <v>34066.81</v>
      </c>
      <c r="O113" s="292">
        <f t="shared" si="42"/>
        <v>-94086.81</v>
      </c>
      <c r="P113" s="293">
        <f t="shared" si="30"/>
        <v>-60020</v>
      </c>
      <c r="Q113" s="301">
        <f t="shared" si="49"/>
        <v>2394313.9899999984</v>
      </c>
      <c r="R113" s="292">
        <f t="shared" si="43"/>
        <v>13824.7</v>
      </c>
      <c r="S113" s="292">
        <f t="shared" si="44"/>
        <v>6155.2999999999993</v>
      </c>
      <c r="T113" s="321">
        <f t="shared" si="33"/>
        <v>19980</v>
      </c>
      <c r="U113" s="134"/>
      <c r="V113" s="134"/>
      <c r="W113" s="134"/>
      <c r="X113" s="134"/>
    </row>
    <row r="114" spans="1:24" s="1" customFormat="1" ht="15" customHeight="1">
      <c r="A114" s="858">
        <f t="shared" si="34"/>
        <v>7.0250000000000007E-2</v>
      </c>
      <c r="B114" s="859">
        <f t="shared" si="35"/>
        <v>5.7739726027397267E-3</v>
      </c>
      <c r="C114" s="860">
        <f t="shared" si="36"/>
        <v>7</v>
      </c>
      <c r="D114" s="290">
        <v>80</v>
      </c>
      <c r="E114" s="300">
        <f t="shared" si="45"/>
        <v>0</v>
      </c>
      <c r="F114" s="292">
        <f t="shared" si="37"/>
        <v>0</v>
      </c>
      <c r="G114" s="292">
        <f t="shared" si="38"/>
        <v>0</v>
      </c>
      <c r="H114" s="293">
        <f t="shared" si="46"/>
        <v>0</v>
      </c>
      <c r="I114" s="301">
        <f t="shared" si="47"/>
        <v>2242227.209999999</v>
      </c>
      <c r="J114" s="510">
        <f t="shared" si="39"/>
        <v>12946.56</v>
      </c>
      <c r="K114" s="292">
        <f t="shared" si="40"/>
        <v>5683.4400000000005</v>
      </c>
      <c r="L114" s="321">
        <f t="shared" si="50"/>
        <v>18630</v>
      </c>
      <c r="M114" s="300">
        <f t="shared" si="48"/>
        <v>5994150.9800000023</v>
      </c>
      <c r="N114" s="292">
        <f t="shared" si="41"/>
        <v>34610.06</v>
      </c>
      <c r="O114" s="292">
        <f t="shared" si="42"/>
        <v>-94630.06</v>
      </c>
      <c r="P114" s="293">
        <f t="shared" si="30"/>
        <v>-60020</v>
      </c>
      <c r="Q114" s="301">
        <f t="shared" si="49"/>
        <v>2388158.6899999985</v>
      </c>
      <c r="R114" s="292">
        <f t="shared" si="43"/>
        <v>13789.16</v>
      </c>
      <c r="S114" s="292">
        <f t="shared" si="44"/>
        <v>6190.84</v>
      </c>
      <c r="T114" s="321">
        <f t="shared" si="33"/>
        <v>19980</v>
      </c>
      <c r="U114" s="134"/>
      <c r="V114" s="134"/>
      <c r="W114" s="134"/>
      <c r="X114" s="134"/>
    </row>
    <row r="115" spans="1:24" s="1" customFormat="1" ht="15" customHeight="1">
      <c r="A115" s="858">
        <f t="shared" si="34"/>
        <v>7.0250000000000007E-2</v>
      </c>
      <c r="B115" s="859">
        <f t="shared" si="35"/>
        <v>5.7739726027397267E-3</v>
      </c>
      <c r="C115" s="860">
        <f t="shared" si="36"/>
        <v>7</v>
      </c>
      <c r="D115" s="290">
        <v>81</v>
      </c>
      <c r="E115" s="300">
        <f t="shared" si="45"/>
        <v>0</v>
      </c>
      <c r="F115" s="292">
        <f t="shared" si="37"/>
        <v>0</v>
      </c>
      <c r="G115" s="292">
        <f t="shared" si="38"/>
        <v>0</v>
      </c>
      <c r="H115" s="293">
        <f t="shared" si="46"/>
        <v>0</v>
      </c>
      <c r="I115" s="301">
        <f t="shared" si="47"/>
        <v>2236543.7699999991</v>
      </c>
      <c r="J115" s="510">
        <f t="shared" si="39"/>
        <v>12913.74</v>
      </c>
      <c r="K115" s="292">
        <f t="shared" si="40"/>
        <v>5716.26</v>
      </c>
      <c r="L115" s="321">
        <f t="shared" si="50"/>
        <v>18630</v>
      </c>
      <c r="M115" s="300">
        <f t="shared" si="48"/>
        <v>6088781.0400000019</v>
      </c>
      <c r="N115" s="292">
        <f t="shared" si="41"/>
        <v>35156.449999999997</v>
      </c>
      <c r="O115" s="292">
        <f t="shared" si="42"/>
        <v>-95176.45</v>
      </c>
      <c r="P115" s="293">
        <f t="shared" si="30"/>
        <v>-60020</v>
      </c>
      <c r="Q115" s="301">
        <f t="shared" si="49"/>
        <v>2381967.8499999987</v>
      </c>
      <c r="R115" s="292">
        <f t="shared" si="43"/>
        <v>13753.42</v>
      </c>
      <c r="S115" s="292">
        <f t="shared" si="44"/>
        <v>6226.58</v>
      </c>
      <c r="T115" s="321">
        <f t="shared" si="33"/>
        <v>19980</v>
      </c>
      <c r="U115" s="134"/>
      <c r="V115" s="134"/>
      <c r="W115" s="134"/>
      <c r="X115" s="134"/>
    </row>
    <row r="116" spans="1:24" s="1" customFormat="1" ht="15" customHeight="1">
      <c r="A116" s="858">
        <f t="shared" si="34"/>
        <v>7.0250000000000007E-2</v>
      </c>
      <c r="B116" s="859">
        <f t="shared" si="35"/>
        <v>5.7739726027397267E-3</v>
      </c>
      <c r="C116" s="860">
        <f t="shared" si="36"/>
        <v>7</v>
      </c>
      <c r="D116" s="290">
        <v>82</v>
      </c>
      <c r="E116" s="300">
        <f t="shared" si="45"/>
        <v>0</v>
      </c>
      <c r="F116" s="292">
        <f t="shared" si="37"/>
        <v>0</v>
      </c>
      <c r="G116" s="292">
        <f t="shared" si="38"/>
        <v>0</v>
      </c>
      <c r="H116" s="293">
        <f t="shared" si="46"/>
        <v>0</v>
      </c>
      <c r="I116" s="301">
        <f t="shared" si="47"/>
        <v>2230827.5099999993</v>
      </c>
      <c r="J116" s="510">
        <f t="shared" si="39"/>
        <v>12880.74</v>
      </c>
      <c r="K116" s="292">
        <f t="shared" si="40"/>
        <v>5749.26</v>
      </c>
      <c r="L116" s="321">
        <f t="shared" si="50"/>
        <v>18630</v>
      </c>
      <c r="M116" s="300">
        <f t="shared" si="48"/>
        <v>6183957.4900000021</v>
      </c>
      <c r="N116" s="292">
        <f t="shared" si="41"/>
        <v>35706</v>
      </c>
      <c r="O116" s="292">
        <f t="shared" si="42"/>
        <v>-95726</v>
      </c>
      <c r="P116" s="293">
        <f t="shared" si="30"/>
        <v>-60020</v>
      </c>
      <c r="Q116" s="301">
        <f t="shared" si="49"/>
        <v>2375741.2699999986</v>
      </c>
      <c r="R116" s="292">
        <f t="shared" si="43"/>
        <v>13717.47</v>
      </c>
      <c r="S116" s="292">
        <f t="shared" si="44"/>
        <v>6262.5300000000007</v>
      </c>
      <c r="T116" s="321">
        <f t="shared" si="33"/>
        <v>19980</v>
      </c>
      <c r="U116" s="134"/>
      <c r="V116" s="134"/>
      <c r="W116" s="134"/>
      <c r="X116" s="134"/>
    </row>
    <row r="117" spans="1:24" s="1" customFormat="1" ht="15" customHeight="1">
      <c r="A117" s="858">
        <f t="shared" si="34"/>
        <v>7.0250000000000007E-2</v>
      </c>
      <c r="B117" s="859">
        <f t="shared" si="35"/>
        <v>5.7739726027397267E-3</v>
      </c>
      <c r="C117" s="860">
        <f t="shared" si="36"/>
        <v>7</v>
      </c>
      <c r="D117" s="290">
        <v>83</v>
      </c>
      <c r="E117" s="300">
        <f t="shared" si="45"/>
        <v>0</v>
      </c>
      <c r="F117" s="292">
        <f t="shared" si="37"/>
        <v>0</v>
      </c>
      <c r="G117" s="292">
        <f t="shared" si="38"/>
        <v>0</v>
      </c>
      <c r="H117" s="293">
        <f t="shared" si="46"/>
        <v>0</v>
      </c>
      <c r="I117" s="301">
        <f t="shared" si="47"/>
        <v>2225078.2499999995</v>
      </c>
      <c r="J117" s="510">
        <f t="shared" si="39"/>
        <v>12847.54</v>
      </c>
      <c r="K117" s="292">
        <f t="shared" si="40"/>
        <v>5782.4599999999991</v>
      </c>
      <c r="L117" s="321">
        <f t="shared" si="50"/>
        <v>18630</v>
      </c>
      <c r="M117" s="300">
        <f t="shared" si="48"/>
        <v>6279683.4900000021</v>
      </c>
      <c r="N117" s="292">
        <f t="shared" si="41"/>
        <v>36258.720000000001</v>
      </c>
      <c r="O117" s="292">
        <f t="shared" si="42"/>
        <v>-96278.720000000001</v>
      </c>
      <c r="P117" s="293">
        <f t="shared" si="30"/>
        <v>-60020</v>
      </c>
      <c r="Q117" s="301">
        <f t="shared" si="49"/>
        <v>2369478.7399999988</v>
      </c>
      <c r="R117" s="292">
        <f t="shared" si="43"/>
        <v>13681.31</v>
      </c>
      <c r="S117" s="292">
        <f t="shared" si="44"/>
        <v>6298.6900000000005</v>
      </c>
      <c r="T117" s="321">
        <f t="shared" si="33"/>
        <v>19980</v>
      </c>
      <c r="U117" s="134"/>
      <c r="V117" s="134"/>
      <c r="W117" s="134"/>
      <c r="X117" s="134"/>
    </row>
    <row r="118" spans="1:24" s="1" customFormat="1" ht="15" customHeight="1">
      <c r="A118" s="858">
        <f t="shared" si="34"/>
        <v>7.0250000000000007E-2</v>
      </c>
      <c r="B118" s="859">
        <f t="shared" si="35"/>
        <v>5.7739726027397267E-3</v>
      </c>
      <c r="C118" s="860">
        <f t="shared" si="36"/>
        <v>7</v>
      </c>
      <c r="D118" s="290">
        <v>84</v>
      </c>
      <c r="E118" s="300">
        <f t="shared" si="45"/>
        <v>0</v>
      </c>
      <c r="F118" s="292">
        <f t="shared" si="37"/>
        <v>0</v>
      </c>
      <c r="G118" s="292">
        <f t="shared" si="38"/>
        <v>0</v>
      </c>
      <c r="H118" s="293">
        <f t="shared" si="46"/>
        <v>0</v>
      </c>
      <c r="I118" s="301">
        <f t="shared" si="47"/>
        <v>2219295.7899999996</v>
      </c>
      <c r="J118" s="510">
        <f t="shared" si="39"/>
        <v>12814.15</v>
      </c>
      <c r="K118" s="292">
        <f t="shared" si="40"/>
        <v>5815.85</v>
      </c>
      <c r="L118" s="321">
        <f t="shared" si="50"/>
        <v>18630</v>
      </c>
      <c r="M118" s="300">
        <f t="shared" si="48"/>
        <v>6375962.2100000018</v>
      </c>
      <c r="N118" s="292">
        <f t="shared" si="41"/>
        <v>36814.629999999997</v>
      </c>
      <c r="O118" s="292">
        <f t="shared" si="42"/>
        <v>-96834.63</v>
      </c>
      <c r="P118" s="293">
        <f t="shared" si="30"/>
        <v>-60020</v>
      </c>
      <c r="Q118" s="301">
        <f t="shared" si="49"/>
        <v>2363180.0499999989</v>
      </c>
      <c r="R118" s="292">
        <f t="shared" si="43"/>
        <v>13644.94</v>
      </c>
      <c r="S118" s="292">
        <f t="shared" si="44"/>
        <v>6335.0599999999995</v>
      </c>
      <c r="T118" s="321">
        <f t="shared" si="33"/>
        <v>19980</v>
      </c>
      <c r="U118" s="134"/>
      <c r="V118" s="134"/>
      <c r="W118" s="134"/>
      <c r="X118" s="134"/>
    </row>
    <row r="119" spans="1:24" s="1" customFormat="1" ht="15" customHeight="1">
      <c r="A119" s="409">
        <f t="shared" ref="A119:A182" si="51">VLOOKUP(D119,$A$7:$B$11,2)</f>
        <v>7.0250000000000007E-2</v>
      </c>
      <c r="B119" s="406">
        <f t="shared" si="35"/>
        <v>5.7739726027397267E-3</v>
      </c>
      <c r="C119" s="197">
        <f t="shared" si="36"/>
        <v>8</v>
      </c>
      <c r="D119" s="290">
        <v>85</v>
      </c>
      <c r="E119" s="300">
        <f t="shared" si="45"/>
        <v>0</v>
      </c>
      <c r="F119" s="292">
        <f t="shared" si="37"/>
        <v>0</v>
      </c>
      <c r="G119" s="292">
        <f t="shared" si="38"/>
        <v>0</v>
      </c>
      <c r="H119" s="293">
        <f t="shared" si="46"/>
        <v>0</v>
      </c>
      <c r="I119" s="301">
        <f t="shared" si="47"/>
        <v>2213479.9399999995</v>
      </c>
      <c r="J119" s="510">
        <f t="shared" si="39"/>
        <v>12780.57</v>
      </c>
      <c r="K119" s="292">
        <f t="shared" si="40"/>
        <v>5849.43</v>
      </c>
      <c r="L119" s="321">
        <f t="shared" si="50"/>
        <v>18630</v>
      </c>
      <c r="M119" s="300">
        <f t="shared" si="48"/>
        <v>6472796.8400000017</v>
      </c>
      <c r="N119" s="292">
        <f t="shared" si="41"/>
        <v>37373.75</v>
      </c>
      <c r="O119" s="292">
        <f t="shared" si="42"/>
        <v>-97393.75</v>
      </c>
      <c r="P119" s="293">
        <f t="shared" si="30"/>
        <v>-60020</v>
      </c>
      <c r="Q119" s="301">
        <f t="shared" si="49"/>
        <v>2356844.9899999988</v>
      </c>
      <c r="R119" s="292">
        <f t="shared" si="43"/>
        <v>13608.36</v>
      </c>
      <c r="S119" s="292">
        <f t="shared" si="44"/>
        <v>6371.6399999999994</v>
      </c>
      <c r="T119" s="321">
        <f t="shared" si="33"/>
        <v>19980</v>
      </c>
      <c r="U119" s="134"/>
      <c r="V119" s="134"/>
      <c r="W119" s="134"/>
      <c r="X119" s="134"/>
    </row>
    <row r="120" spans="1:24" s="1" customFormat="1" ht="15" customHeight="1">
      <c r="A120" s="409">
        <f t="shared" si="51"/>
        <v>7.0250000000000007E-2</v>
      </c>
      <c r="B120" s="406">
        <f t="shared" si="35"/>
        <v>5.7739726027397267E-3</v>
      </c>
      <c r="C120" s="197">
        <f t="shared" si="36"/>
        <v>8</v>
      </c>
      <c r="D120" s="290">
        <v>86</v>
      </c>
      <c r="E120" s="300">
        <f t="shared" si="45"/>
        <v>0</v>
      </c>
      <c r="F120" s="292">
        <f t="shared" si="37"/>
        <v>0</v>
      </c>
      <c r="G120" s="292">
        <f t="shared" si="38"/>
        <v>0</v>
      </c>
      <c r="H120" s="293">
        <f t="shared" si="46"/>
        <v>0</v>
      </c>
      <c r="I120" s="301">
        <f t="shared" si="47"/>
        <v>2207630.5099999993</v>
      </c>
      <c r="J120" s="510">
        <f t="shared" si="39"/>
        <v>12746.8</v>
      </c>
      <c r="K120" s="292">
        <f t="shared" si="40"/>
        <v>5883.2000000000007</v>
      </c>
      <c r="L120" s="321">
        <f t="shared" si="50"/>
        <v>18630</v>
      </c>
      <c r="M120" s="300">
        <f t="shared" si="48"/>
        <v>6570190.5900000017</v>
      </c>
      <c r="N120" s="292">
        <f t="shared" si="41"/>
        <v>37936.1</v>
      </c>
      <c r="O120" s="292">
        <f t="shared" si="42"/>
        <v>-97956.1</v>
      </c>
      <c r="P120" s="293">
        <f t="shared" si="30"/>
        <v>-60020</v>
      </c>
      <c r="Q120" s="301">
        <f t="shared" si="49"/>
        <v>2350473.3499999987</v>
      </c>
      <c r="R120" s="292">
        <f t="shared" si="43"/>
        <v>13571.57</v>
      </c>
      <c r="S120" s="292">
        <f t="shared" si="44"/>
        <v>6408.43</v>
      </c>
      <c r="T120" s="321">
        <f t="shared" si="33"/>
        <v>19980</v>
      </c>
      <c r="U120" s="134"/>
      <c r="V120" s="134"/>
      <c r="W120" s="134"/>
      <c r="X120" s="134"/>
    </row>
    <row r="121" spans="1:24" s="1" customFormat="1" ht="15" customHeight="1">
      <c r="A121" s="409">
        <f t="shared" si="51"/>
        <v>7.0250000000000007E-2</v>
      </c>
      <c r="B121" s="406">
        <f t="shared" si="35"/>
        <v>5.7739726027397267E-3</v>
      </c>
      <c r="C121" s="197">
        <f t="shared" si="36"/>
        <v>8</v>
      </c>
      <c r="D121" s="290">
        <v>87</v>
      </c>
      <c r="E121" s="300">
        <f t="shared" si="45"/>
        <v>0</v>
      </c>
      <c r="F121" s="292">
        <f t="shared" si="37"/>
        <v>0</v>
      </c>
      <c r="G121" s="292">
        <f t="shared" si="38"/>
        <v>0</v>
      </c>
      <c r="H121" s="293">
        <f t="shared" si="46"/>
        <v>0</v>
      </c>
      <c r="I121" s="301">
        <f t="shared" si="47"/>
        <v>2201747.3099999991</v>
      </c>
      <c r="J121" s="510">
        <f t="shared" si="39"/>
        <v>12712.83</v>
      </c>
      <c r="K121" s="292">
        <f t="shared" si="40"/>
        <v>5917.17</v>
      </c>
      <c r="L121" s="321">
        <f t="shared" si="50"/>
        <v>18630</v>
      </c>
      <c r="M121" s="300">
        <f t="shared" si="48"/>
        <v>6668146.6900000013</v>
      </c>
      <c r="N121" s="292">
        <f t="shared" si="41"/>
        <v>38501.699999999997</v>
      </c>
      <c r="O121" s="292">
        <f t="shared" si="42"/>
        <v>-98521.7</v>
      </c>
      <c r="P121" s="293">
        <f t="shared" si="30"/>
        <v>-60020</v>
      </c>
      <c r="Q121" s="301">
        <f t="shared" si="49"/>
        <v>2344064.9199999985</v>
      </c>
      <c r="R121" s="292">
        <f t="shared" si="43"/>
        <v>13534.57</v>
      </c>
      <c r="S121" s="292">
        <f t="shared" si="44"/>
        <v>6445.43</v>
      </c>
      <c r="T121" s="321">
        <f t="shared" si="33"/>
        <v>19980</v>
      </c>
      <c r="U121" s="134"/>
      <c r="V121" s="134"/>
      <c r="W121" s="134"/>
      <c r="X121" s="134"/>
    </row>
    <row r="122" spans="1:24" s="1" customFormat="1" ht="15" customHeight="1">
      <c r="A122" s="409">
        <f t="shared" si="51"/>
        <v>7.0250000000000007E-2</v>
      </c>
      <c r="B122" s="406">
        <f t="shared" si="35"/>
        <v>5.7739726027397267E-3</v>
      </c>
      <c r="C122" s="197">
        <f t="shared" si="36"/>
        <v>8</v>
      </c>
      <c r="D122" s="290">
        <v>88</v>
      </c>
      <c r="E122" s="300">
        <f t="shared" si="45"/>
        <v>0</v>
      </c>
      <c r="F122" s="292">
        <f t="shared" si="37"/>
        <v>0</v>
      </c>
      <c r="G122" s="292">
        <f t="shared" si="38"/>
        <v>0</v>
      </c>
      <c r="H122" s="293">
        <f t="shared" si="46"/>
        <v>0</v>
      </c>
      <c r="I122" s="301">
        <f t="shared" si="47"/>
        <v>2195830.1399999992</v>
      </c>
      <c r="J122" s="510">
        <f t="shared" si="39"/>
        <v>12678.66</v>
      </c>
      <c r="K122" s="292">
        <f t="shared" si="40"/>
        <v>5951.34</v>
      </c>
      <c r="L122" s="321">
        <f t="shared" si="50"/>
        <v>18630</v>
      </c>
      <c r="M122" s="300">
        <f t="shared" si="48"/>
        <v>6766668.3900000015</v>
      </c>
      <c r="N122" s="292">
        <f t="shared" si="41"/>
        <v>39070.559999999998</v>
      </c>
      <c r="O122" s="292">
        <f t="shared" si="42"/>
        <v>-99090.559999999998</v>
      </c>
      <c r="P122" s="293">
        <f t="shared" si="30"/>
        <v>-60020</v>
      </c>
      <c r="Q122" s="301">
        <f t="shared" si="49"/>
        <v>2337619.4899999984</v>
      </c>
      <c r="R122" s="292">
        <f t="shared" si="43"/>
        <v>13497.35</v>
      </c>
      <c r="S122" s="292">
        <f t="shared" si="44"/>
        <v>6482.65</v>
      </c>
      <c r="T122" s="321">
        <f t="shared" si="33"/>
        <v>19980</v>
      </c>
      <c r="U122" s="134"/>
      <c r="V122" s="134"/>
      <c r="W122" s="134"/>
      <c r="X122" s="134"/>
    </row>
    <row r="123" spans="1:24" s="1" customFormat="1" ht="15" customHeight="1">
      <c r="A123" s="409">
        <f t="shared" si="51"/>
        <v>7.0250000000000007E-2</v>
      </c>
      <c r="B123" s="406">
        <f t="shared" si="35"/>
        <v>5.7739726027397267E-3</v>
      </c>
      <c r="C123" s="197">
        <f t="shared" si="36"/>
        <v>8</v>
      </c>
      <c r="D123" s="290">
        <v>89</v>
      </c>
      <c r="E123" s="300">
        <f t="shared" si="45"/>
        <v>0</v>
      </c>
      <c r="F123" s="292">
        <f t="shared" si="37"/>
        <v>0</v>
      </c>
      <c r="G123" s="292">
        <f t="shared" si="38"/>
        <v>0</v>
      </c>
      <c r="H123" s="293">
        <f t="shared" si="46"/>
        <v>0</v>
      </c>
      <c r="I123" s="301">
        <f t="shared" si="47"/>
        <v>2189878.7999999993</v>
      </c>
      <c r="J123" s="510">
        <f t="shared" si="39"/>
        <v>12644.3</v>
      </c>
      <c r="K123" s="292">
        <f t="shared" si="40"/>
        <v>5985.7000000000007</v>
      </c>
      <c r="L123" s="321">
        <f t="shared" si="50"/>
        <v>18630</v>
      </c>
      <c r="M123" s="300">
        <f t="shared" si="48"/>
        <v>6865758.9500000011</v>
      </c>
      <c r="N123" s="292">
        <f t="shared" si="41"/>
        <v>39642.699999999997</v>
      </c>
      <c r="O123" s="292">
        <f t="shared" si="42"/>
        <v>-99662.7</v>
      </c>
      <c r="P123" s="293">
        <f t="shared" si="30"/>
        <v>-60020</v>
      </c>
      <c r="Q123" s="301">
        <f t="shared" si="49"/>
        <v>2331136.8399999985</v>
      </c>
      <c r="R123" s="292">
        <f t="shared" si="43"/>
        <v>13459.92</v>
      </c>
      <c r="S123" s="292">
        <f t="shared" si="44"/>
        <v>6520.08</v>
      </c>
      <c r="T123" s="321">
        <f t="shared" si="33"/>
        <v>19980</v>
      </c>
      <c r="U123" s="134"/>
      <c r="V123" s="134"/>
      <c r="W123" s="134"/>
      <c r="X123" s="134"/>
    </row>
    <row r="124" spans="1:24" s="1" customFormat="1" ht="15" customHeight="1">
      <c r="A124" s="409">
        <f t="shared" si="51"/>
        <v>7.0250000000000007E-2</v>
      </c>
      <c r="B124" s="406">
        <f t="shared" si="35"/>
        <v>5.7739726027397267E-3</v>
      </c>
      <c r="C124" s="197">
        <f t="shared" si="36"/>
        <v>8</v>
      </c>
      <c r="D124" s="290">
        <v>90</v>
      </c>
      <c r="E124" s="300">
        <f t="shared" si="45"/>
        <v>0</v>
      </c>
      <c r="F124" s="292">
        <f t="shared" si="37"/>
        <v>0</v>
      </c>
      <c r="G124" s="292">
        <f t="shared" si="38"/>
        <v>0</v>
      </c>
      <c r="H124" s="293">
        <f t="shared" si="46"/>
        <v>0</v>
      </c>
      <c r="I124" s="301">
        <f t="shared" si="47"/>
        <v>2183893.0999999992</v>
      </c>
      <c r="J124" s="510">
        <f t="shared" si="39"/>
        <v>12609.74</v>
      </c>
      <c r="K124" s="292">
        <f t="shared" si="40"/>
        <v>6020.26</v>
      </c>
      <c r="L124" s="321">
        <f t="shared" si="50"/>
        <v>18630</v>
      </c>
      <c r="M124" s="300">
        <f t="shared" si="48"/>
        <v>6965421.6500000013</v>
      </c>
      <c r="N124" s="292">
        <f t="shared" si="41"/>
        <v>40218.15</v>
      </c>
      <c r="O124" s="292">
        <f t="shared" si="42"/>
        <v>-100238.15</v>
      </c>
      <c r="P124" s="293">
        <f t="shared" si="30"/>
        <v>-60020</v>
      </c>
      <c r="Q124" s="301">
        <f t="shared" si="49"/>
        <v>2324616.7599999984</v>
      </c>
      <c r="R124" s="292">
        <f t="shared" si="43"/>
        <v>13422.27</v>
      </c>
      <c r="S124" s="292">
        <f t="shared" si="44"/>
        <v>6557.73</v>
      </c>
      <c r="T124" s="321">
        <f t="shared" si="33"/>
        <v>19980</v>
      </c>
      <c r="U124" s="134"/>
      <c r="V124" s="134"/>
      <c r="W124" s="134"/>
      <c r="X124" s="134"/>
    </row>
    <row r="125" spans="1:24" s="1" customFormat="1" ht="15" customHeight="1">
      <c r="A125" s="409">
        <f t="shared" si="51"/>
        <v>7.0250000000000007E-2</v>
      </c>
      <c r="B125" s="406">
        <f t="shared" si="35"/>
        <v>5.7739726027397267E-3</v>
      </c>
      <c r="C125" s="197">
        <f t="shared" si="36"/>
        <v>8</v>
      </c>
      <c r="D125" s="290">
        <v>91</v>
      </c>
      <c r="E125" s="300">
        <f t="shared" si="45"/>
        <v>0</v>
      </c>
      <c r="F125" s="292">
        <f t="shared" si="37"/>
        <v>0</v>
      </c>
      <c r="G125" s="292">
        <f t="shared" si="38"/>
        <v>0</v>
      </c>
      <c r="H125" s="293">
        <f t="shared" si="46"/>
        <v>0</v>
      </c>
      <c r="I125" s="301">
        <f t="shared" si="47"/>
        <v>2177872.8399999994</v>
      </c>
      <c r="J125" s="510">
        <f t="shared" si="39"/>
        <v>12574.98</v>
      </c>
      <c r="K125" s="292">
        <f t="shared" si="40"/>
        <v>6055.02</v>
      </c>
      <c r="L125" s="321">
        <f t="shared" si="50"/>
        <v>18630</v>
      </c>
      <c r="M125" s="300">
        <f t="shared" si="48"/>
        <v>7065659.8000000017</v>
      </c>
      <c r="N125" s="292">
        <f t="shared" si="41"/>
        <v>40796.93</v>
      </c>
      <c r="O125" s="292">
        <f t="shared" si="42"/>
        <v>-100816.93</v>
      </c>
      <c r="P125" s="293">
        <f t="shared" si="30"/>
        <v>-60020</v>
      </c>
      <c r="Q125" s="301">
        <f t="shared" si="49"/>
        <v>2318059.0299999984</v>
      </c>
      <c r="R125" s="292">
        <f t="shared" si="43"/>
        <v>13384.41</v>
      </c>
      <c r="S125" s="292">
        <f t="shared" si="44"/>
        <v>6595.59</v>
      </c>
      <c r="T125" s="321">
        <f t="shared" si="33"/>
        <v>19980</v>
      </c>
      <c r="U125" s="134"/>
      <c r="V125" s="134"/>
      <c r="W125" s="134"/>
      <c r="X125" s="134"/>
    </row>
    <row r="126" spans="1:24" s="1" customFormat="1" ht="15" customHeight="1">
      <c r="A126" s="409">
        <f t="shared" si="51"/>
        <v>7.0250000000000007E-2</v>
      </c>
      <c r="B126" s="406">
        <f t="shared" si="35"/>
        <v>5.7739726027397267E-3</v>
      </c>
      <c r="C126" s="197">
        <f t="shared" si="36"/>
        <v>8</v>
      </c>
      <c r="D126" s="290">
        <v>92</v>
      </c>
      <c r="E126" s="300">
        <f t="shared" si="45"/>
        <v>0</v>
      </c>
      <c r="F126" s="292">
        <f t="shared" si="37"/>
        <v>0</v>
      </c>
      <c r="G126" s="292">
        <f t="shared" si="38"/>
        <v>0</v>
      </c>
      <c r="H126" s="293">
        <f t="shared" si="46"/>
        <v>0</v>
      </c>
      <c r="I126" s="301">
        <f t="shared" si="47"/>
        <v>2171817.8199999994</v>
      </c>
      <c r="J126" s="510">
        <f t="shared" si="39"/>
        <v>12540.02</v>
      </c>
      <c r="K126" s="292">
        <f t="shared" si="40"/>
        <v>6089.98</v>
      </c>
      <c r="L126" s="321">
        <f t="shared" si="50"/>
        <v>18630</v>
      </c>
      <c r="M126" s="300">
        <f t="shared" si="48"/>
        <v>7166476.7300000014</v>
      </c>
      <c r="N126" s="292">
        <f t="shared" si="41"/>
        <v>41379.040000000001</v>
      </c>
      <c r="O126" s="292">
        <f t="shared" si="42"/>
        <v>-101399.04000000001</v>
      </c>
      <c r="P126" s="293">
        <f t="shared" si="30"/>
        <v>-60020</v>
      </c>
      <c r="Q126" s="301">
        <f t="shared" si="49"/>
        <v>2311463.4399999985</v>
      </c>
      <c r="R126" s="292">
        <f t="shared" si="43"/>
        <v>13346.33</v>
      </c>
      <c r="S126" s="292">
        <f t="shared" si="44"/>
        <v>6633.67</v>
      </c>
      <c r="T126" s="321">
        <f t="shared" si="33"/>
        <v>19980</v>
      </c>
      <c r="U126" s="134"/>
      <c r="V126" s="134"/>
      <c r="W126" s="134"/>
      <c r="X126" s="134"/>
    </row>
    <row r="127" spans="1:24" s="1" customFormat="1" ht="15" customHeight="1">
      <c r="A127" s="409">
        <f t="shared" si="51"/>
        <v>7.0250000000000007E-2</v>
      </c>
      <c r="B127" s="406">
        <f t="shared" si="35"/>
        <v>5.7739726027397267E-3</v>
      </c>
      <c r="C127" s="197">
        <f t="shared" si="36"/>
        <v>8</v>
      </c>
      <c r="D127" s="290">
        <v>93</v>
      </c>
      <c r="E127" s="300">
        <f t="shared" si="45"/>
        <v>0</v>
      </c>
      <c r="F127" s="292">
        <f t="shared" si="37"/>
        <v>0</v>
      </c>
      <c r="G127" s="292">
        <f t="shared" si="38"/>
        <v>0</v>
      </c>
      <c r="H127" s="293">
        <f t="shared" si="46"/>
        <v>0</v>
      </c>
      <c r="I127" s="301">
        <f t="shared" si="47"/>
        <v>2165727.8399999994</v>
      </c>
      <c r="J127" s="510">
        <f t="shared" si="39"/>
        <v>12504.85</v>
      </c>
      <c r="K127" s="292">
        <f t="shared" si="40"/>
        <v>6125.15</v>
      </c>
      <c r="L127" s="321">
        <f t="shared" si="50"/>
        <v>18630</v>
      </c>
      <c r="M127" s="300">
        <f t="shared" si="48"/>
        <v>7267875.7700000014</v>
      </c>
      <c r="N127" s="292">
        <f t="shared" si="41"/>
        <v>41964.52</v>
      </c>
      <c r="O127" s="292">
        <f t="shared" si="42"/>
        <v>-101984.51999999999</v>
      </c>
      <c r="P127" s="293">
        <f t="shared" si="30"/>
        <v>-60020</v>
      </c>
      <c r="Q127" s="301">
        <f t="shared" si="49"/>
        <v>2304829.7699999986</v>
      </c>
      <c r="R127" s="292">
        <f t="shared" si="43"/>
        <v>13308.02</v>
      </c>
      <c r="S127" s="292">
        <f t="shared" si="44"/>
        <v>6671.98</v>
      </c>
      <c r="T127" s="321">
        <f t="shared" si="33"/>
        <v>19980</v>
      </c>
      <c r="U127" s="134"/>
      <c r="V127" s="134"/>
      <c r="W127" s="134"/>
      <c r="X127" s="134"/>
    </row>
    <row r="128" spans="1:24" s="1" customFormat="1" ht="15" customHeight="1">
      <c r="A128" s="409">
        <f t="shared" si="51"/>
        <v>7.0250000000000007E-2</v>
      </c>
      <c r="B128" s="406">
        <f t="shared" si="35"/>
        <v>5.7739726027397267E-3</v>
      </c>
      <c r="C128" s="197">
        <f t="shared" si="36"/>
        <v>8</v>
      </c>
      <c r="D128" s="290">
        <v>94</v>
      </c>
      <c r="E128" s="300">
        <f t="shared" si="45"/>
        <v>0</v>
      </c>
      <c r="F128" s="292">
        <f t="shared" si="37"/>
        <v>0</v>
      </c>
      <c r="G128" s="292">
        <f t="shared" si="38"/>
        <v>0</v>
      </c>
      <c r="H128" s="293">
        <f t="shared" si="46"/>
        <v>0</v>
      </c>
      <c r="I128" s="301">
        <f t="shared" si="47"/>
        <v>2159602.6899999995</v>
      </c>
      <c r="J128" s="510">
        <f t="shared" si="39"/>
        <v>12469.49</v>
      </c>
      <c r="K128" s="292">
        <f t="shared" si="40"/>
        <v>6160.51</v>
      </c>
      <c r="L128" s="321">
        <f t="shared" si="50"/>
        <v>18630</v>
      </c>
      <c r="M128" s="300">
        <f t="shared" si="48"/>
        <v>7369860.290000001</v>
      </c>
      <c r="N128" s="292">
        <f t="shared" si="41"/>
        <v>42553.37</v>
      </c>
      <c r="O128" s="292">
        <f t="shared" si="42"/>
        <v>-102573.37</v>
      </c>
      <c r="P128" s="293">
        <f t="shared" si="30"/>
        <v>-60020</v>
      </c>
      <c r="Q128" s="301">
        <f t="shared" si="49"/>
        <v>2298157.7899999986</v>
      </c>
      <c r="R128" s="292">
        <f t="shared" si="43"/>
        <v>13269.5</v>
      </c>
      <c r="S128" s="292">
        <f t="shared" si="44"/>
        <v>6710.5</v>
      </c>
      <c r="T128" s="321">
        <f t="shared" si="33"/>
        <v>19980</v>
      </c>
      <c r="U128" s="134"/>
      <c r="V128" s="134"/>
      <c r="W128" s="134"/>
      <c r="X128" s="134"/>
    </row>
    <row r="129" spans="1:24" s="1" customFormat="1" ht="15" customHeight="1">
      <c r="A129" s="409">
        <f t="shared" si="51"/>
        <v>7.0250000000000007E-2</v>
      </c>
      <c r="B129" s="406">
        <f t="shared" si="35"/>
        <v>5.7739726027397267E-3</v>
      </c>
      <c r="C129" s="197">
        <f t="shared" si="36"/>
        <v>8</v>
      </c>
      <c r="D129" s="290">
        <v>95</v>
      </c>
      <c r="E129" s="300">
        <f t="shared" si="45"/>
        <v>0</v>
      </c>
      <c r="F129" s="292">
        <f t="shared" si="37"/>
        <v>0</v>
      </c>
      <c r="G129" s="292">
        <f t="shared" si="38"/>
        <v>0</v>
      </c>
      <c r="H129" s="293">
        <f t="shared" si="46"/>
        <v>0</v>
      </c>
      <c r="I129" s="301">
        <f t="shared" si="47"/>
        <v>2153442.1799999997</v>
      </c>
      <c r="J129" s="510">
        <f t="shared" si="39"/>
        <v>12433.92</v>
      </c>
      <c r="K129" s="292">
        <f t="shared" si="40"/>
        <v>6196.08</v>
      </c>
      <c r="L129" s="321">
        <f t="shared" si="50"/>
        <v>18630</v>
      </c>
      <c r="M129" s="300">
        <f t="shared" si="48"/>
        <v>7472433.6600000011</v>
      </c>
      <c r="N129" s="292">
        <f t="shared" si="41"/>
        <v>43145.63</v>
      </c>
      <c r="O129" s="292">
        <f t="shared" si="42"/>
        <v>-103165.63</v>
      </c>
      <c r="P129" s="293">
        <f t="shared" si="30"/>
        <v>-60020</v>
      </c>
      <c r="Q129" s="301">
        <f t="shared" si="49"/>
        <v>2291447.2899999986</v>
      </c>
      <c r="R129" s="292">
        <f t="shared" si="43"/>
        <v>13230.75</v>
      </c>
      <c r="S129" s="292">
        <f t="shared" si="44"/>
        <v>6749.25</v>
      </c>
      <c r="T129" s="321">
        <f t="shared" si="33"/>
        <v>19980</v>
      </c>
      <c r="U129" s="134"/>
      <c r="V129" s="134"/>
      <c r="W129" s="134"/>
      <c r="X129" s="134"/>
    </row>
    <row r="130" spans="1:24" s="1" customFormat="1" ht="15" customHeight="1">
      <c r="A130" s="409">
        <f t="shared" si="51"/>
        <v>7.0250000000000007E-2</v>
      </c>
      <c r="B130" s="406">
        <f t="shared" si="35"/>
        <v>5.7739726027397267E-3</v>
      </c>
      <c r="C130" s="197">
        <f t="shared" si="36"/>
        <v>8</v>
      </c>
      <c r="D130" s="290">
        <v>96</v>
      </c>
      <c r="E130" s="300">
        <f t="shared" si="45"/>
        <v>0</v>
      </c>
      <c r="F130" s="292">
        <f t="shared" si="37"/>
        <v>0</v>
      </c>
      <c r="G130" s="292">
        <f t="shared" si="38"/>
        <v>0</v>
      </c>
      <c r="H130" s="293">
        <f t="shared" si="46"/>
        <v>0</v>
      </c>
      <c r="I130" s="301">
        <f t="shared" si="47"/>
        <v>2147246.0999999996</v>
      </c>
      <c r="J130" s="510">
        <f t="shared" si="39"/>
        <v>12398.14</v>
      </c>
      <c r="K130" s="292">
        <f t="shared" si="40"/>
        <v>6231.8600000000006</v>
      </c>
      <c r="L130" s="321">
        <f t="shared" si="50"/>
        <v>18630</v>
      </c>
      <c r="M130" s="300">
        <f t="shared" si="48"/>
        <v>7575599.290000001</v>
      </c>
      <c r="N130" s="292">
        <f t="shared" si="41"/>
        <v>43741.3</v>
      </c>
      <c r="O130" s="292">
        <f t="shared" si="42"/>
        <v>-103761.3</v>
      </c>
      <c r="P130" s="293">
        <f t="shared" si="30"/>
        <v>-60020</v>
      </c>
      <c r="Q130" s="301">
        <f t="shared" si="49"/>
        <v>2284698.0399999986</v>
      </c>
      <c r="R130" s="292">
        <f t="shared" si="43"/>
        <v>13191.78</v>
      </c>
      <c r="S130" s="292">
        <f t="shared" si="44"/>
        <v>6788.2199999999993</v>
      </c>
      <c r="T130" s="321">
        <f t="shared" si="33"/>
        <v>19980</v>
      </c>
      <c r="U130" s="134"/>
      <c r="V130" s="134"/>
      <c r="W130" s="134"/>
      <c r="X130" s="134"/>
    </row>
    <row r="131" spans="1:24" s="1" customFormat="1" ht="15" customHeight="1">
      <c r="A131" s="409">
        <f t="shared" si="51"/>
        <v>7.0250000000000007E-2</v>
      </c>
      <c r="B131" s="406">
        <f t="shared" si="35"/>
        <v>5.7739726027397267E-3</v>
      </c>
      <c r="C131" s="197">
        <f t="shared" si="36"/>
        <v>9</v>
      </c>
      <c r="D131" s="290">
        <v>97</v>
      </c>
      <c r="E131" s="300">
        <f t="shared" si="45"/>
        <v>0</v>
      </c>
      <c r="F131" s="292">
        <f t="shared" si="37"/>
        <v>0</v>
      </c>
      <c r="G131" s="292">
        <f t="shared" si="38"/>
        <v>0</v>
      </c>
      <c r="H131" s="293">
        <f t="shared" si="46"/>
        <v>0</v>
      </c>
      <c r="I131" s="301">
        <f t="shared" si="47"/>
        <v>2141014.2399999998</v>
      </c>
      <c r="J131" s="510">
        <f t="shared" si="39"/>
        <v>12362.16</v>
      </c>
      <c r="K131" s="292">
        <f t="shared" si="40"/>
        <v>6267.84</v>
      </c>
      <c r="L131" s="321">
        <f t="shared" si="50"/>
        <v>18630</v>
      </c>
      <c r="M131" s="300">
        <f t="shared" si="48"/>
        <v>7679360.5900000008</v>
      </c>
      <c r="N131" s="292">
        <f t="shared" si="41"/>
        <v>44340.42</v>
      </c>
      <c r="O131" s="292">
        <f t="shared" si="42"/>
        <v>-104360.42</v>
      </c>
      <c r="P131" s="293">
        <f t="shared" si="30"/>
        <v>-60020</v>
      </c>
      <c r="Q131" s="301">
        <f t="shared" si="49"/>
        <v>2277909.8199999984</v>
      </c>
      <c r="R131" s="292">
        <f t="shared" si="43"/>
        <v>13152.59</v>
      </c>
      <c r="S131" s="292">
        <f t="shared" si="44"/>
        <v>6827.41</v>
      </c>
      <c r="T131" s="321">
        <f t="shared" si="33"/>
        <v>19980</v>
      </c>
      <c r="U131" s="134"/>
      <c r="V131" s="134"/>
      <c r="W131" s="134"/>
      <c r="X131" s="134"/>
    </row>
    <row r="132" spans="1:24" s="1" customFormat="1" ht="15" customHeight="1">
      <c r="A132" s="409">
        <f t="shared" si="51"/>
        <v>7.0250000000000007E-2</v>
      </c>
      <c r="B132" s="406">
        <f t="shared" si="35"/>
        <v>5.7739726027397267E-3</v>
      </c>
      <c r="C132" s="197">
        <f t="shared" si="36"/>
        <v>9</v>
      </c>
      <c r="D132" s="290">
        <v>98</v>
      </c>
      <c r="E132" s="300">
        <f t="shared" si="45"/>
        <v>0</v>
      </c>
      <c r="F132" s="292">
        <f t="shared" si="37"/>
        <v>0</v>
      </c>
      <c r="G132" s="292">
        <f t="shared" si="38"/>
        <v>0</v>
      </c>
      <c r="H132" s="293">
        <f t="shared" si="46"/>
        <v>0</v>
      </c>
      <c r="I132" s="301">
        <f t="shared" si="47"/>
        <v>2134746.4</v>
      </c>
      <c r="J132" s="510">
        <f t="shared" si="39"/>
        <v>12325.97</v>
      </c>
      <c r="K132" s="292">
        <f t="shared" si="40"/>
        <v>6304.0300000000007</v>
      </c>
      <c r="L132" s="321">
        <f t="shared" si="50"/>
        <v>18630</v>
      </c>
      <c r="M132" s="300">
        <f t="shared" si="48"/>
        <v>7783721.0100000007</v>
      </c>
      <c r="N132" s="292">
        <f t="shared" si="41"/>
        <v>44942.99</v>
      </c>
      <c r="O132" s="292">
        <f t="shared" si="42"/>
        <v>-104962.98999999999</v>
      </c>
      <c r="P132" s="293">
        <f t="shared" si="30"/>
        <v>-60020</v>
      </c>
      <c r="Q132" s="301">
        <f t="shared" si="49"/>
        <v>2271082.4099999983</v>
      </c>
      <c r="R132" s="292">
        <f t="shared" si="43"/>
        <v>13113.17</v>
      </c>
      <c r="S132" s="292">
        <f t="shared" si="44"/>
        <v>6866.83</v>
      </c>
      <c r="T132" s="321">
        <f t="shared" si="33"/>
        <v>19980</v>
      </c>
      <c r="U132" s="134"/>
      <c r="V132" s="134"/>
      <c r="W132" s="134"/>
      <c r="X132" s="134"/>
    </row>
    <row r="133" spans="1:24" s="1" customFormat="1" ht="15" customHeight="1">
      <c r="A133" s="409">
        <f t="shared" si="51"/>
        <v>7.0250000000000007E-2</v>
      </c>
      <c r="B133" s="406">
        <f t="shared" si="35"/>
        <v>5.7739726027397267E-3</v>
      </c>
      <c r="C133" s="197">
        <f t="shared" si="36"/>
        <v>9</v>
      </c>
      <c r="D133" s="290">
        <v>99</v>
      </c>
      <c r="E133" s="300">
        <f t="shared" si="45"/>
        <v>0</v>
      </c>
      <c r="F133" s="292">
        <f t="shared" si="37"/>
        <v>0</v>
      </c>
      <c r="G133" s="292">
        <f t="shared" si="38"/>
        <v>0</v>
      </c>
      <c r="H133" s="293">
        <f t="shared" si="46"/>
        <v>0</v>
      </c>
      <c r="I133" s="301">
        <f t="shared" si="47"/>
        <v>2128442.37</v>
      </c>
      <c r="J133" s="510">
        <f t="shared" si="39"/>
        <v>12289.57</v>
      </c>
      <c r="K133" s="292">
        <f t="shared" si="40"/>
        <v>6340.43</v>
      </c>
      <c r="L133" s="321">
        <f t="shared" si="50"/>
        <v>18630</v>
      </c>
      <c r="M133" s="300">
        <f t="shared" si="48"/>
        <v>7888684.0000000009</v>
      </c>
      <c r="N133" s="292">
        <f t="shared" si="41"/>
        <v>45549.05</v>
      </c>
      <c r="O133" s="292">
        <f t="shared" si="42"/>
        <v>-105569.05</v>
      </c>
      <c r="P133" s="293">
        <f t="shared" si="30"/>
        <v>-60020</v>
      </c>
      <c r="Q133" s="301">
        <f t="shared" si="49"/>
        <v>2264215.5799999982</v>
      </c>
      <c r="R133" s="292">
        <f t="shared" si="43"/>
        <v>13073.52</v>
      </c>
      <c r="S133" s="292">
        <f t="shared" si="44"/>
        <v>6906.48</v>
      </c>
      <c r="T133" s="321">
        <f t="shared" si="33"/>
        <v>19980</v>
      </c>
      <c r="U133" s="134"/>
      <c r="V133" s="134"/>
      <c r="W133" s="134"/>
      <c r="X133" s="134"/>
    </row>
    <row r="134" spans="1:24" s="1" customFormat="1" ht="15" customHeight="1">
      <c r="A134" s="409">
        <f t="shared" si="51"/>
        <v>7.0250000000000007E-2</v>
      </c>
      <c r="B134" s="406">
        <f t="shared" si="35"/>
        <v>5.7739726027397267E-3</v>
      </c>
      <c r="C134" s="197">
        <f t="shared" si="36"/>
        <v>9</v>
      </c>
      <c r="D134" s="290">
        <v>100</v>
      </c>
      <c r="E134" s="300">
        <f t="shared" si="45"/>
        <v>0</v>
      </c>
      <c r="F134" s="292">
        <f t="shared" si="37"/>
        <v>0</v>
      </c>
      <c r="G134" s="292">
        <f t="shared" si="38"/>
        <v>0</v>
      </c>
      <c r="H134" s="293">
        <f t="shared" si="46"/>
        <v>0</v>
      </c>
      <c r="I134" s="301">
        <f t="shared" si="47"/>
        <v>2122101.94</v>
      </c>
      <c r="J134" s="510">
        <f t="shared" si="39"/>
        <v>12252.96</v>
      </c>
      <c r="K134" s="292">
        <f t="shared" si="40"/>
        <v>6377.0400000000009</v>
      </c>
      <c r="L134" s="321">
        <f t="shared" si="50"/>
        <v>18630</v>
      </c>
      <c r="M134" s="300">
        <f t="shared" si="48"/>
        <v>7994253.0500000007</v>
      </c>
      <c r="N134" s="292">
        <f t="shared" si="41"/>
        <v>46158.6</v>
      </c>
      <c r="O134" s="292">
        <f t="shared" si="42"/>
        <v>-106178.6</v>
      </c>
      <c r="P134" s="293">
        <f t="shared" si="30"/>
        <v>-60020</v>
      </c>
      <c r="Q134" s="301">
        <f t="shared" si="49"/>
        <v>2257309.0999999982</v>
      </c>
      <c r="R134" s="292">
        <f t="shared" si="43"/>
        <v>13033.64</v>
      </c>
      <c r="S134" s="292">
        <f t="shared" si="44"/>
        <v>6946.3600000000006</v>
      </c>
      <c r="T134" s="321">
        <f t="shared" si="33"/>
        <v>19980</v>
      </c>
      <c r="U134" s="134"/>
      <c r="V134" s="134"/>
      <c r="W134" s="134"/>
      <c r="X134" s="134"/>
    </row>
    <row r="135" spans="1:24" s="1" customFormat="1" ht="15" customHeight="1">
      <c r="A135" s="409">
        <f t="shared" si="51"/>
        <v>7.0250000000000007E-2</v>
      </c>
      <c r="B135" s="406">
        <f t="shared" si="35"/>
        <v>5.7739726027397267E-3</v>
      </c>
      <c r="C135" s="197">
        <f t="shared" si="36"/>
        <v>9</v>
      </c>
      <c r="D135" s="290">
        <v>101</v>
      </c>
      <c r="E135" s="300">
        <f t="shared" si="45"/>
        <v>0</v>
      </c>
      <c r="F135" s="292">
        <f t="shared" si="37"/>
        <v>0</v>
      </c>
      <c r="G135" s="292">
        <f t="shared" si="38"/>
        <v>0</v>
      </c>
      <c r="H135" s="293">
        <f t="shared" si="46"/>
        <v>0</v>
      </c>
      <c r="I135" s="301">
        <f t="shared" si="47"/>
        <v>2115724.9</v>
      </c>
      <c r="J135" s="510">
        <f t="shared" si="39"/>
        <v>12216.14</v>
      </c>
      <c r="K135" s="292">
        <f t="shared" si="40"/>
        <v>6413.8600000000006</v>
      </c>
      <c r="L135" s="321">
        <f t="shared" si="50"/>
        <v>18630</v>
      </c>
      <c r="M135" s="300">
        <f t="shared" si="48"/>
        <v>8100431.6500000004</v>
      </c>
      <c r="N135" s="292">
        <f t="shared" si="41"/>
        <v>46771.67</v>
      </c>
      <c r="O135" s="292">
        <f t="shared" si="42"/>
        <v>-106791.67</v>
      </c>
      <c r="P135" s="293">
        <f t="shared" si="30"/>
        <v>-60020</v>
      </c>
      <c r="Q135" s="301">
        <f t="shared" si="49"/>
        <v>2250362.7399999984</v>
      </c>
      <c r="R135" s="292">
        <f t="shared" si="43"/>
        <v>12993.53</v>
      </c>
      <c r="S135" s="292">
        <f t="shared" si="44"/>
        <v>6986.4699999999993</v>
      </c>
      <c r="T135" s="321">
        <f t="shared" si="33"/>
        <v>19980</v>
      </c>
      <c r="U135" s="134"/>
      <c r="V135" s="134"/>
      <c r="W135" s="134"/>
      <c r="X135" s="134"/>
    </row>
    <row r="136" spans="1:24" s="1" customFormat="1" ht="15" customHeight="1">
      <c r="A136" s="409">
        <f t="shared" si="51"/>
        <v>7.0250000000000007E-2</v>
      </c>
      <c r="B136" s="406">
        <f t="shared" si="35"/>
        <v>5.7739726027397267E-3</v>
      </c>
      <c r="C136" s="197">
        <f t="shared" si="36"/>
        <v>9</v>
      </c>
      <c r="D136" s="290">
        <v>102</v>
      </c>
      <c r="E136" s="300">
        <f t="shared" si="45"/>
        <v>0</v>
      </c>
      <c r="F136" s="292">
        <f t="shared" si="37"/>
        <v>0</v>
      </c>
      <c r="G136" s="292">
        <f t="shared" si="38"/>
        <v>0</v>
      </c>
      <c r="H136" s="293">
        <f t="shared" si="46"/>
        <v>0</v>
      </c>
      <c r="I136" s="301">
        <f t="shared" si="47"/>
        <v>2109311.04</v>
      </c>
      <c r="J136" s="510">
        <f t="shared" si="39"/>
        <v>12179.1</v>
      </c>
      <c r="K136" s="292">
        <f t="shared" si="40"/>
        <v>6450.9</v>
      </c>
      <c r="L136" s="321">
        <f t="shared" si="50"/>
        <v>18630</v>
      </c>
      <c r="M136" s="300">
        <f t="shared" si="48"/>
        <v>8207223.3200000003</v>
      </c>
      <c r="N136" s="292">
        <f t="shared" si="41"/>
        <v>47388.28</v>
      </c>
      <c r="O136" s="292">
        <f t="shared" si="42"/>
        <v>-107408.28</v>
      </c>
      <c r="P136" s="293">
        <f t="shared" si="30"/>
        <v>-60020</v>
      </c>
      <c r="Q136" s="301">
        <f t="shared" si="49"/>
        <v>2243376.2699999982</v>
      </c>
      <c r="R136" s="292">
        <f t="shared" si="43"/>
        <v>12953.19</v>
      </c>
      <c r="S136" s="292">
        <f t="shared" si="44"/>
        <v>7026.8099999999995</v>
      </c>
      <c r="T136" s="321">
        <f t="shared" si="33"/>
        <v>19980</v>
      </c>
      <c r="U136" s="134"/>
      <c r="V136" s="134"/>
      <c r="W136" s="134"/>
      <c r="X136" s="134"/>
    </row>
    <row r="137" spans="1:24" s="1" customFormat="1" ht="15" customHeight="1">
      <c r="A137" s="409">
        <f t="shared" si="51"/>
        <v>7.0250000000000007E-2</v>
      </c>
      <c r="B137" s="406">
        <f t="shared" si="35"/>
        <v>5.7739726027397267E-3</v>
      </c>
      <c r="C137" s="197">
        <f t="shared" si="36"/>
        <v>9</v>
      </c>
      <c r="D137" s="290">
        <v>103</v>
      </c>
      <c r="E137" s="300">
        <f t="shared" si="45"/>
        <v>0</v>
      </c>
      <c r="F137" s="292">
        <f t="shared" si="37"/>
        <v>0</v>
      </c>
      <c r="G137" s="292">
        <f t="shared" si="38"/>
        <v>0</v>
      </c>
      <c r="H137" s="293">
        <f t="shared" si="46"/>
        <v>0</v>
      </c>
      <c r="I137" s="301">
        <f t="shared" si="47"/>
        <v>2102860.14</v>
      </c>
      <c r="J137" s="510">
        <f t="shared" si="39"/>
        <v>12141.86</v>
      </c>
      <c r="K137" s="292">
        <f t="shared" si="40"/>
        <v>6488.1399999999994</v>
      </c>
      <c r="L137" s="321">
        <f t="shared" si="50"/>
        <v>18630</v>
      </c>
      <c r="M137" s="300">
        <f t="shared" si="48"/>
        <v>8314631.6000000006</v>
      </c>
      <c r="N137" s="292">
        <f t="shared" si="41"/>
        <v>48008.46</v>
      </c>
      <c r="O137" s="292">
        <f t="shared" si="42"/>
        <v>-108028.45999999999</v>
      </c>
      <c r="P137" s="293">
        <f t="shared" si="30"/>
        <v>-60020</v>
      </c>
      <c r="Q137" s="301">
        <f t="shared" si="49"/>
        <v>2236349.4599999981</v>
      </c>
      <c r="R137" s="292">
        <f t="shared" si="43"/>
        <v>12912.62</v>
      </c>
      <c r="S137" s="292">
        <f t="shared" si="44"/>
        <v>7067.3799999999992</v>
      </c>
      <c r="T137" s="321">
        <f t="shared" si="33"/>
        <v>19980</v>
      </c>
      <c r="U137" s="134"/>
      <c r="V137" s="134"/>
      <c r="W137" s="134"/>
      <c r="X137" s="134"/>
    </row>
    <row r="138" spans="1:24" s="1" customFormat="1" ht="15" customHeight="1">
      <c r="A138" s="409">
        <f t="shared" si="51"/>
        <v>7.0250000000000007E-2</v>
      </c>
      <c r="B138" s="406">
        <f t="shared" si="35"/>
        <v>5.7739726027397267E-3</v>
      </c>
      <c r="C138" s="197">
        <f t="shared" si="36"/>
        <v>9</v>
      </c>
      <c r="D138" s="290">
        <v>104</v>
      </c>
      <c r="E138" s="300">
        <f t="shared" si="45"/>
        <v>0</v>
      </c>
      <c r="F138" s="292">
        <f t="shared" si="37"/>
        <v>0</v>
      </c>
      <c r="G138" s="292">
        <f t="shared" si="38"/>
        <v>0</v>
      </c>
      <c r="H138" s="293">
        <f t="shared" si="46"/>
        <v>0</v>
      </c>
      <c r="I138" s="301">
        <f t="shared" si="47"/>
        <v>2096372.0000000002</v>
      </c>
      <c r="J138" s="510">
        <f t="shared" si="39"/>
        <v>12104.39</v>
      </c>
      <c r="K138" s="292">
        <f t="shared" si="40"/>
        <v>6525.6100000000006</v>
      </c>
      <c r="L138" s="321">
        <f t="shared" si="50"/>
        <v>18630</v>
      </c>
      <c r="M138" s="300">
        <f t="shared" si="48"/>
        <v>8422660.0600000005</v>
      </c>
      <c r="N138" s="292">
        <f t="shared" si="41"/>
        <v>48632.21</v>
      </c>
      <c r="O138" s="292">
        <f t="shared" si="42"/>
        <v>-108652.20999999999</v>
      </c>
      <c r="P138" s="293">
        <f t="shared" si="30"/>
        <v>-60020</v>
      </c>
      <c r="Q138" s="301">
        <f t="shared" si="49"/>
        <v>2229282.0799999982</v>
      </c>
      <c r="R138" s="292">
        <f t="shared" si="43"/>
        <v>12871.81</v>
      </c>
      <c r="S138" s="292">
        <f t="shared" si="44"/>
        <v>7108.1900000000005</v>
      </c>
      <c r="T138" s="321">
        <f t="shared" si="33"/>
        <v>19980</v>
      </c>
      <c r="U138" s="134"/>
      <c r="V138" s="134"/>
      <c r="W138" s="134"/>
      <c r="X138" s="134"/>
    </row>
    <row r="139" spans="1:24" s="1" customFormat="1" ht="15" customHeight="1">
      <c r="A139" s="409">
        <f t="shared" si="51"/>
        <v>7.0250000000000007E-2</v>
      </c>
      <c r="B139" s="406">
        <f t="shared" si="35"/>
        <v>5.7739726027397267E-3</v>
      </c>
      <c r="C139" s="197">
        <f t="shared" si="36"/>
        <v>9</v>
      </c>
      <c r="D139" s="290">
        <v>105</v>
      </c>
      <c r="E139" s="300">
        <f t="shared" si="45"/>
        <v>0</v>
      </c>
      <c r="F139" s="292">
        <f t="shared" si="37"/>
        <v>0</v>
      </c>
      <c r="G139" s="292">
        <f t="shared" si="38"/>
        <v>0</v>
      </c>
      <c r="H139" s="293">
        <f t="shared" si="46"/>
        <v>0</v>
      </c>
      <c r="I139" s="301">
        <f t="shared" si="47"/>
        <v>2089846.3900000001</v>
      </c>
      <c r="J139" s="510">
        <f t="shared" si="39"/>
        <v>12066.72</v>
      </c>
      <c r="K139" s="292">
        <f t="shared" si="40"/>
        <v>6563.2800000000007</v>
      </c>
      <c r="L139" s="321">
        <f t="shared" si="50"/>
        <v>18630</v>
      </c>
      <c r="M139" s="300">
        <f t="shared" si="48"/>
        <v>8531312.2700000014</v>
      </c>
      <c r="N139" s="292">
        <f t="shared" si="41"/>
        <v>49259.56</v>
      </c>
      <c r="O139" s="292">
        <f t="shared" si="42"/>
        <v>-109279.56</v>
      </c>
      <c r="P139" s="293">
        <f t="shared" si="30"/>
        <v>-60020</v>
      </c>
      <c r="Q139" s="301">
        <f t="shared" si="49"/>
        <v>2222173.8899999983</v>
      </c>
      <c r="R139" s="292">
        <f t="shared" si="43"/>
        <v>12830.77</v>
      </c>
      <c r="S139" s="292">
        <f t="shared" si="44"/>
        <v>7149.23</v>
      </c>
      <c r="T139" s="321">
        <f t="shared" si="33"/>
        <v>19980</v>
      </c>
      <c r="U139" s="134"/>
      <c r="V139" s="134"/>
      <c r="W139" s="134"/>
      <c r="X139" s="134"/>
    </row>
    <row r="140" spans="1:24" s="1" customFormat="1" ht="15" customHeight="1">
      <c r="A140" s="409">
        <f t="shared" si="51"/>
        <v>7.0250000000000007E-2</v>
      </c>
      <c r="B140" s="406">
        <f t="shared" si="35"/>
        <v>5.7739726027397267E-3</v>
      </c>
      <c r="C140" s="197">
        <f t="shared" si="36"/>
        <v>9</v>
      </c>
      <c r="D140" s="290">
        <v>106</v>
      </c>
      <c r="E140" s="300">
        <f t="shared" si="45"/>
        <v>0</v>
      </c>
      <c r="F140" s="292">
        <f t="shared" si="37"/>
        <v>0</v>
      </c>
      <c r="G140" s="292">
        <f t="shared" si="38"/>
        <v>0</v>
      </c>
      <c r="H140" s="293">
        <f t="shared" si="46"/>
        <v>0</v>
      </c>
      <c r="I140" s="301">
        <f t="shared" si="47"/>
        <v>2083283.11</v>
      </c>
      <c r="J140" s="510">
        <f t="shared" si="39"/>
        <v>12028.82</v>
      </c>
      <c r="K140" s="292">
        <f t="shared" si="40"/>
        <v>6601.18</v>
      </c>
      <c r="L140" s="321">
        <f t="shared" si="50"/>
        <v>18630</v>
      </c>
      <c r="M140" s="300">
        <f t="shared" si="48"/>
        <v>8640591.8300000019</v>
      </c>
      <c r="N140" s="292">
        <f t="shared" si="41"/>
        <v>49890.54</v>
      </c>
      <c r="O140" s="292">
        <f t="shared" si="42"/>
        <v>-109910.54000000001</v>
      </c>
      <c r="P140" s="293">
        <f t="shared" si="30"/>
        <v>-60020</v>
      </c>
      <c r="Q140" s="301">
        <f t="shared" si="49"/>
        <v>2215024.6599999983</v>
      </c>
      <c r="R140" s="292">
        <f t="shared" si="43"/>
        <v>12789.49</v>
      </c>
      <c r="S140" s="292">
        <f t="shared" si="44"/>
        <v>7190.51</v>
      </c>
      <c r="T140" s="321">
        <f t="shared" si="33"/>
        <v>19980</v>
      </c>
      <c r="U140" s="134"/>
      <c r="V140" s="134"/>
      <c r="W140" s="134"/>
      <c r="X140" s="134"/>
    </row>
    <row r="141" spans="1:24" s="1" customFormat="1" ht="15" customHeight="1">
      <c r="A141" s="409">
        <f t="shared" si="51"/>
        <v>7.0250000000000007E-2</v>
      </c>
      <c r="B141" s="406">
        <f t="shared" si="35"/>
        <v>5.7739726027397267E-3</v>
      </c>
      <c r="C141" s="197">
        <f t="shared" si="36"/>
        <v>9</v>
      </c>
      <c r="D141" s="290">
        <v>107</v>
      </c>
      <c r="E141" s="300">
        <f t="shared" si="45"/>
        <v>0</v>
      </c>
      <c r="F141" s="292">
        <f t="shared" si="37"/>
        <v>0</v>
      </c>
      <c r="G141" s="292">
        <f t="shared" si="38"/>
        <v>0</v>
      </c>
      <c r="H141" s="293">
        <f t="shared" si="46"/>
        <v>0</v>
      </c>
      <c r="I141" s="301">
        <f t="shared" si="47"/>
        <v>2076681.9300000002</v>
      </c>
      <c r="J141" s="510">
        <f t="shared" si="39"/>
        <v>11990.7</v>
      </c>
      <c r="K141" s="292">
        <f t="shared" si="40"/>
        <v>6639.2999999999993</v>
      </c>
      <c r="L141" s="321">
        <f t="shared" si="50"/>
        <v>18630</v>
      </c>
      <c r="M141" s="300">
        <f t="shared" si="48"/>
        <v>8750502.370000001</v>
      </c>
      <c r="N141" s="292">
        <f t="shared" si="41"/>
        <v>50525.16</v>
      </c>
      <c r="O141" s="292">
        <f t="shared" si="42"/>
        <v>-110545.16</v>
      </c>
      <c r="P141" s="293">
        <f t="shared" si="30"/>
        <v>-60020</v>
      </c>
      <c r="Q141" s="301">
        <f t="shared" si="49"/>
        <v>2207834.1499999985</v>
      </c>
      <c r="R141" s="292">
        <f t="shared" si="43"/>
        <v>12747.97</v>
      </c>
      <c r="S141" s="292">
        <f t="shared" si="44"/>
        <v>7232.0300000000007</v>
      </c>
      <c r="T141" s="321">
        <f t="shared" si="33"/>
        <v>19980</v>
      </c>
      <c r="U141" s="134"/>
      <c r="V141" s="134"/>
      <c r="W141" s="134"/>
      <c r="X141" s="134"/>
    </row>
    <row r="142" spans="1:24" s="1" customFormat="1" ht="15" customHeight="1">
      <c r="A142" s="409">
        <f t="shared" si="51"/>
        <v>7.0250000000000007E-2</v>
      </c>
      <c r="B142" s="406">
        <f t="shared" si="35"/>
        <v>5.7739726027397267E-3</v>
      </c>
      <c r="C142" s="197">
        <f t="shared" si="36"/>
        <v>9</v>
      </c>
      <c r="D142" s="290">
        <v>108</v>
      </c>
      <c r="E142" s="300">
        <f t="shared" si="45"/>
        <v>0</v>
      </c>
      <c r="F142" s="292">
        <f t="shared" si="37"/>
        <v>0</v>
      </c>
      <c r="G142" s="292">
        <f t="shared" si="38"/>
        <v>0</v>
      </c>
      <c r="H142" s="293">
        <f t="shared" si="46"/>
        <v>0</v>
      </c>
      <c r="I142" s="301">
        <f t="shared" si="47"/>
        <v>2070042.6300000001</v>
      </c>
      <c r="J142" s="510">
        <f t="shared" si="39"/>
        <v>11952.37</v>
      </c>
      <c r="K142" s="292">
        <f t="shared" si="40"/>
        <v>6677.6299999999992</v>
      </c>
      <c r="L142" s="321">
        <f t="shared" si="50"/>
        <v>18630</v>
      </c>
      <c r="M142" s="300">
        <f t="shared" si="48"/>
        <v>8861047.5300000012</v>
      </c>
      <c r="N142" s="292">
        <f t="shared" si="41"/>
        <v>51163.45</v>
      </c>
      <c r="O142" s="292">
        <f t="shared" si="42"/>
        <v>-111183.45</v>
      </c>
      <c r="P142" s="293">
        <f t="shared" si="30"/>
        <v>-60020</v>
      </c>
      <c r="Q142" s="301">
        <f t="shared" si="49"/>
        <v>2200602.1199999987</v>
      </c>
      <c r="R142" s="292">
        <f t="shared" si="43"/>
        <v>12706.22</v>
      </c>
      <c r="S142" s="292">
        <f t="shared" si="44"/>
        <v>7273.7800000000007</v>
      </c>
      <c r="T142" s="321">
        <f t="shared" si="33"/>
        <v>19980</v>
      </c>
      <c r="U142" s="134"/>
      <c r="V142" s="134"/>
      <c r="W142" s="134"/>
      <c r="X142" s="134"/>
    </row>
    <row r="143" spans="1:24" s="1" customFormat="1" ht="15" customHeight="1">
      <c r="A143" s="409">
        <f t="shared" si="51"/>
        <v>7.0250000000000007E-2</v>
      </c>
      <c r="B143" s="406">
        <f t="shared" si="35"/>
        <v>5.7739726027397267E-3</v>
      </c>
      <c r="C143" s="197">
        <f t="shared" si="36"/>
        <v>10</v>
      </c>
      <c r="D143" s="290">
        <v>109</v>
      </c>
      <c r="E143" s="300">
        <f t="shared" si="45"/>
        <v>0</v>
      </c>
      <c r="F143" s="292">
        <f t="shared" si="37"/>
        <v>0</v>
      </c>
      <c r="G143" s="292">
        <f t="shared" si="38"/>
        <v>0</v>
      </c>
      <c r="H143" s="293">
        <f t="shared" si="46"/>
        <v>0</v>
      </c>
      <c r="I143" s="301">
        <f t="shared" si="47"/>
        <v>2063365.0000000002</v>
      </c>
      <c r="J143" s="510">
        <f t="shared" si="39"/>
        <v>11913.81</v>
      </c>
      <c r="K143" s="292">
        <f t="shared" si="40"/>
        <v>6716.1900000000005</v>
      </c>
      <c r="L143" s="321">
        <f t="shared" si="50"/>
        <v>18630</v>
      </c>
      <c r="M143" s="300">
        <f t="shared" si="48"/>
        <v>8972230.9800000004</v>
      </c>
      <c r="N143" s="292">
        <f t="shared" si="41"/>
        <v>51805.42</v>
      </c>
      <c r="O143" s="292">
        <f t="shared" si="42"/>
        <v>-111825.42</v>
      </c>
      <c r="P143" s="293">
        <f t="shared" si="30"/>
        <v>-60020</v>
      </c>
      <c r="Q143" s="301">
        <f t="shared" si="49"/>
        <v>2193328.3399999989</v>
      </c>
      <c r="R143" s="292">
        <f t="shared" si="43"/>
        <v>12664.22</v>
      </c>
      <c r="S143" s="292">
        <f t="shared" si="44"/>
        <v>7315.7800000000007</v>
      </c>
      <c r="T143" s="321">
        <f t="shared" si="33"/>
        <v>19980</v>
      </c>
      <c r="U143" s="134"/>
      <c r="V143" s="134"/>
      <c r="W143" s="134"/>
      <c r="X143" s="134"/>
    </row>
    <row r="144" spans="1:24" s="1" customFormat="1" ht="15" customHeight="1">
      <c r="A144" s="409">
        <f t="shared" si="51"/>
        <v>7.0250000000000007E-2</v>
      </c>
      <c r="B144" s="406">
        <f t="shared" si="35"/>
        <v>5.7739726027397267E-3</v>
      </c>
      <c r="C144" s="197">
        <f t="shared" si="36"/>
        <v>10</v>
      </c>
      <c r="D144" s="290">
        <v>110</v>
      </c>
      <c r="E144" s="300">
        <f t="shared" si="45"/>
        <v>0</v>
      </c>
      <c r="F144" s="292">
        <f t="shared" si="37"/>
        <v>0</v>
      </c>
      <c r="G144" s="292">
        <f t="shared" si="38"/>
        <v>0</v>
      </c>
      <c r="H144" s="293">
        <f t="shared" si="46"/>
        <v>0</v>
      </c>
      <c r="I144" s="301">
        <f t="shared" si="47"/>
        <v>2056648.8100000003</v>
      </c>
      <c r="J144" s="510">
        <f t="shared" si="39"/>
        <v>11875.03</v>
      </c>
      <c r="K144" s="292">
        <f t="shared" si="40"/>
        <v>6754.9699999999993</v>
      </c>
      <c r="L144" s="321">
        <f t="shared" si="50"/>
        <v>18630</v>
      </c>
      <c r="M144" s="300">
        <f t="shared" si="48"/>
        <v>9084056.4000000004</v>
      </c>
      <c r="N144" s="292">
        <f t="shared" si="41"/>
        <v>52451.09</v>
      </c>
      <c r="O144" s="292">
        <f t="shared" si="42"/>
        <v>-112471.09</v>
      </c>
      <c r="P144" s="293">
        <f t="shared" si="30"/>
        <v>-60020</v>
      </c>
      <c r="Q144" s="301">
        <f t="shared" si="49"/>
        <v>2186012.5599999991</v>
      </c>
      <c r="R144" s="292">
        <f t="shared" si="43"/>
        <v>12621.98</v>
      </c>
      <c r="S144" s="292">
        <f t="shared" si="44"/>
        <v>7358.02</v>
      </c>
      <c r="T144" s="321">
        <f t="shared" si="33"/>
        <v>19980</v>
      </c>
      <c r="U144" s="134"/>
      <c r="V144" s="134"/>
      <c r="W144" s="134"/>
      <c r="X144" s="134"/>
    </row>
    <row r="145" spans="1:24" s="1" customFormat="1" ht="15" customHeight="1">
      <c r="A145" s="409">
        <f t="shared" si="51"/>
        <v>7.0250000000000007E-2</v>
      </c>
      <c r="B145" s="406">
        <f t="shared" si="35"/>
        <v>5.7739726027397267E-3</v>
      </c>
      <c r="C145" s="197">
        <f t="shared" si="36"/>
        <v>10</v>
      </c>
      <c r="D145" s="290">
        <v>111</v>
      </c>
      <c r="E145" s="300">
        <f t="shared" si="45"/>
        <v>0</v>
      </c>
      <c r="F145" s="292">
        <f t="shared" si="37"/>
        <v>0</v>
      </c>
      <c r="G145" s="292">
        <f t="shared" si="38"/>
        <v>0</v>
      </c>
      <c r="H145" s="293">
        <f t="shared" si="46"/>
        <v>0</v>
      </c>
      <c r="I145" s="301">
        <f t="shared" si="47"/>
        <v>2049893.8400000003</v>
      </c>
      <c r="J145" s="510">
        <f t="shared" si="39"/>
        <v>11836.03</v>
      </c>
      <c r="K145" s="292">
        <f t="shared" si="40"/>
        <v>6793.9699999999993</v>
      </c>
      <c r="L145" s="321">
        <f t="shared" si="50"/>
        <v>18630</v>
      </c>
      <c r="M145" s="300">
        <f t="shared" si="48"/>
        <v>9196527.4900000002</v>
      </c>
      <c r="N145" s="292">
        <f t="shared" si="41"/>
        <v>53100.5</v>
      </c>
      <c r="O145" s="292">
        <f t="shared" si="42"/>
        <v>-113120.5</v>
      </c>
      <c r="P145" s="293">
        <f t="shared" si="30"/>
        <v>-60020</v>
      </c>
      <c r="Q145" s="301">
        <f t="shared" si="49"/>
        <v>2178654.5399999991</v>
      </c>
      <c r="R145" s="292">
        <f t="shared" si="43"/>
        <v>12579.49</v>
      </c>
      <c r="S145" s="292">
        <f t="shared" si="44"/>
        <v>7400.51</v>
      </c>
      <c r="T145" s="321">
        <f t="shared" si="33"/>
        <v>19980</v>
      </c>
      <c r="U145" s="134"/>
      <c r="V145" s="134"/>
      <c r="W145" s="134"/>
      <c r="X145" s="134"/>
    </row>
    <row r="146" spans="1:24" s="1" customFormat="1" ht="15" customHeight="1">
      <c r="A146" s="409">
        <f t="shared" si="51"/>
        <v>7.0250000000000007E-2</v>
      </c>
      <c r="B146" s="406">
        <f t="shared" si="35"/>
        <v>5.7739726027397267E-3</v>
      </c>
      <c r="C146" s="197">
        <f t="shared" si="36"/>
        <v>10</v>
      </c>
      <c r="D146" s="290">
        <v>112</v>
      </c>
      <c r="E146" s="300">
        <f t="shared" si="45"/>
        <v>0</v>
      </c>
      <c r="F146" s="292">
        <f t="shared" si="37"/>
        <v>0</v>
      </c>
      <c r="G146" s="292">
        <f t="shared" si="38"/>
        <v>0</v>
      </c>
      <c r="H146" s="293">
        <f t="shared" si="46"/>
        <v>0</v>
      </c>
      <c r="I146" s="301">
        <f t="shared" si="47"/>
        <v>2043099.8700000003</v>
      </c>
      <c r="J146" s="510">
        <f t="shared" si="39"/>
        <v>11796.8</v>
      </c>
      <c r="K146" s="292">
        <f t="shared" si="40"/>
        <v>6833.2000000000007</v>
      </c>
      <c r="L146" s="321">
        <f t="shared" si="50"/>
        <v>18630</v>
      </c>
      <c r="M146" s="300">
        <f t="shared" si="48"/>
        <v>9309647.9900000002</v>
      </c>
      <c r="N146" s="292">
        <f t="shared" si="41"/>
        <v>53753.65</v>
      </c>
      <c r="O146" s="292">
        <f t="shared" si="42"/>
        <v>-113773.65</v>
      </c>
      <c r="P146" s="293">
        <f t="shared" si="30"/>
        <v>-60020</v>
      </c>
      <c r="Q146" s="301">
        <f t="shared" si="49"/>
        <v>2171254.0299999993</v>
      </c>
      <c r="R146" s="292">
        <f t="shared" si="43"/>
        <v>12536.76</v>
      </c>
      <c r="S146" s="292">
        <f t="shared" si="44"/>
        <v>7443.24</v>
      </c>
      <c r="T146" s="321">
        <f t="shared" si="33"/>
        <v>19980</v>
      </c>
      <c r="U146" s="134"/>
      <c r="V146" s="134"/>
      <c r="W146" s="134"/>
      <c r="X146" s="134"/>
    </row>
    <row r="147" spans="1:24" s="1" customFormat="1" ht="15" customHeight="1">
      <c r="A147" s="409">
        <f t="shared" si="51"/>
        <v>7.0250000000000007E-2</v>
      </c>
      <c r="B147" s="406">
        <f t="shared" si="35"/>
        <v>5.7739726027397267E-3</v>
      </c>
      <c r="C147" s="197">
        <f t="shared" si="36"/>
        <v>10</v>
      </c>
      <c r="D147" s="290">
        <v>113</v>
      </c>
      <c r="E147" s="300">
        <f t="shared" si="45"/>
        <v>0</v>
      </c>
      <c r="F147" s="292">
        <f t="shared" si="37"/>
        <v>0</v>
      </c>
      <c r="G147" s="292">
        <f t="shared" si="38"/>
        <v>0</v>
      </c>
      <c r="H147" s="293">
        <f t="shared" si="46"/>
        <v>0</v>
      </c>
      <c r="I147" s="301">
        <f t="shared" si="47"/>
        <v>2036266.6700000004</v>
      </c>
      <c r="J147" s="510">
        <f t="shared" si="39"/>
        <v>11757.35</v>
      </c>
      <c r="K147" s="292">
        <f t="shared" si="40"/>
        <v>6872.65</v>
      </c>
      <c r="L147" s="321">
        <f t="shared" si="50"/>
        <v>18630</v>
      </c>
      <c r="M147" s="300">
        <f t="shared" si="48"/>
        <v>9423421.6400000006</v>
      </c>
      <c r="N147" s="292">
        <f t="shared" si="41"/>
        <v>54410.58</v>
      </c>
      <c r="O147" s="292">
        <f t="shared" si="42"/>
        <v>-114430.58</v>
      </c>
      <c r="P147" s="293">
        <f t="shared" ref="P147:P210" si="52">IF(M147&lt;$M$10,M147+N147,$M$11)</f>
        <v>-60020</v>
      </c>
      <c r="Q147" s="301">
        <f t="shared" si="49"/>
        <v>2163810.7899999991</v>
      </c>
      <c r="R147" s="292">
        <f t="shared" si="43"/>
        <v>12493.78</v>
      </c>
      <c r="S147" s="292">
        <f t="shared" si="44"/>
        <v>7486.2199999999993</v>
      </c>
      <c r="T147" s="321">
        <f t="shared" si="33"/>
        <v>19980</v>
      </c>
      <c r="U147" s="134"/>
      <c r="V147" s="134"/>
      <c r="W147" s="134"/>
      <c r="X147" s="134"/>
    </row>
    <row r="148" spans="1:24" s="1" customFormat="1" ht="15" customHeight="1">
      <c r="A148" s="409">
        <f t="shared" si="51"/>
        <v>7.0250000000000007E-2</v>
      </c>
      <c r="B148" s="406">
        <f t="shared" si="35"/>
        <v>5.7739726027397267E-3</v>
      </c>
      <c r="C148" s="197">
        <f t="shared" si="36"/>
        <v>10</v>
      </c>
      <c r="D148" s="290">
        <v>114</v>
      </c>
      <c r="E148" s="300">
        <f t="shared" si="45"/>
        <v>0</v>
      </c>
      <c r="F148" s="292">
        <f t="shared" si="37"/>
        <v>0</v>
      </c>
      <c r="G148" s="292">
        <f t="shared" si="38"/>
        <v>0</v>
      </c>
      <c r="H148" s="293">
        <f t="shared" si="46"/>
        <v>0</v>
      </c>
      <c r="I148" s="301">
        <f t="shared" si="47"/>
        <v>2029394.0200000005</v>
      </c>
      <c r="J148" s="510">
        <f t="shared" si="39"/>
        <v>11717.67</v>
      </c>
      <c r="K148" s="292">
        <f t="shared" si="40"/>
        <v>6912.33</v>
      </c>
      <c r="L148" s="321">
        <f t="shared" si="50"/>
        <v>18630</v>
      </c>
      <c r="M148" s="300">
        <f t="shared" si="48"/>
        <v>9537852.2200000007</v>
      </c>
      <c r="N148" s="292">
        <f t="shared" si="41"/>
        <v>55071.3</v>
      </c>
      <c r="O148" s="292">
        <f t="shared" si="42"/>
        <v>-115091.3</v>
      </c>
      <c r="P148" s="293">
        <f t="shared" si="52"/>
        <v>-60020</v>
      </c>
      <c r="Q148" s="301">
        <f t="shared" si="49"/>
        <v>2156324.5699999989</v>
      </c>
      <c r="R148" s="292">
        <f t="shared" si="43"/>
        <v>12450.56</v>
      </c>
      <c r="S148" s="292">
        <f t="shared" si="44"/>
        <v>7529.4400000000005</v>
      </c>
      <c r="T148" s="321">
        <f t="shared" si="33"/>
        <v>19980</v>
      </c>
      <c r="U148" s="134"/>
      <c r="V148" s="134"/>
      <c r="W148" s="134"/>
      <c r="X148" s="134"/>
    </row>
    <row r="149" spans="1:24" s="1" customFormat="1" ht="15" customHeight="1">
      <c r="A149" s="409">
        <f t="shared" si="51"/>
        <v>7.0250000000000007E-2</v>
      </c>
      <c r="B149" s="406">
        <f t="shared" si="35"/>
        <v>5.7739726027397267E-3</v>
      </c>
      <c r="C149" s="197">
        <f t="shared" si="36"/>
        <v>10</v>
      </c>
      <c r="D149" s="290">
        <v>115</v>
      </c>
      <c r="E149" s="300">
        <f t="shared" si="45"/>
        <v>0</v>
      </c>
      <c r="F149" s="292">
        <f t="shared" si="37"/>
        <v>0</v>
      </c>
      <c r="G149" s="292">
        <f t="shared" si="38"/>
        <v>0</v>
      </c>
      <c r="H149" s="293">
        <f t="shared" si="46"/>
        <v>0</v>
      </c>
      <c r="I149" s="301">
        <f t="shared" si="47"/>
        <v>2022481.6900000004</v>
      </c>
      <c r="J149" s="510">
        <f t="shared" si="39"/>
        <v>11677.75</v>
      </c>
      <c r="K149" s="292">
        <f t="shared" si="40"/>
        <v>6952.25</v>
      </c>
      <c r="L149" s="321">
        <f t="shared" si="50"/>
        <v>18630</v>
      </c>
      <c r="M149" s="300">
        <f t="shared" si="48"/>
        <v>9652943.5200000014</v>
      </c>
      <c r="N149" s="292">
        <f t="shared" si="41"/>
        <v>55735.83</v>
      </c>
      <c r="O149" s="292">
        <f t="shared" si="42"/>
        <v>-115755.83</v>
      </c>
      <c r="P149" s="293">
        <f t="shared" si="52"/>
        <v>-60020</v>
      </c>
      <c r="Q149" s="301">
        <f t="shared" si="49"/>
        <v>2148795.129999999</v>
      </c>
      <c r="R149" s="292">
        <f t="shared" si="43"/>
        <v>12407.08</v>
      </c>
      <c r="S149" s="292">
        <f t="shared" si="44"/>
        <v>7572.92</v>
      </c>
      <c r="T149" s="321">
        <f t="shared" si="33"/>
        <v>19980</v>
      </c>
      <c r="U149" s="134"/>
      <c r="V149" s="134"/>
      <c r="W149" s="134"/>
      <c r="X149" s="134"/>
    </row>
    <row r="150" spans="1:24" s="1" customFormat="1" ht="15" customHeight="1">
      <c r="A150" s="409">
        <f t="shared" si="51"/>
        <v>7.0250000000000007E-2</v>
      </c>
      <c r="B150" s="406">
        <f t="shared" si="35"/>
        <v>5.7739726027397267E-3</v>
      </c>
      <c r="C150" s="197">
        <f t="shared" si="36"/>
        <v>10</v>
      </c>
      <c r="D150" s="290">
        <v>116</v>
      </c>
      <c r="E150" s="300">
        <f t="shared" si="45"/>
        <v>0</v>
      </c>
      <c r="F150" s="292">
        <f t="shared" si="37"/>
        <v>0</v>
      </c>
      <c r="G150" s="292">
        <f t="shared" si="38"/>
        <v>0</v>
      </c>
      <c r="H150" s="293">
        <f t="shared" si="46"/>
        <v>0</v>
      </c>
      <c r="I150" s="301">
        <f t="shared" si="47"/>
        <v>2015529.4400000004</v>
      </c>
      <c r="J150" s="510">
        <f t="shared" si="39"/>
        <v>11637.61</v>
      </c>
      <c r="K150" s="292">
        <f t="shared" si="40"/>
        <v>6992.3899999999994</v>
      </c>
      <c r="L150" s="321">
        <f t="shared" si="50"/>
        <v>18630</v>
      </c>
      <c r="M150" s="300">
        <f t="shared" si="48"/>
        <v>9768699.3500000015</v>
      </c>
      <c r="N150" s="292">
        <f t="shared" si="41"/>
        <v>56404.2</v>
      </c>
      <c r="O150" s="292">
        <f t="shared" si="42"/>
        <v>-116424.2</v>
      </c>
      <c r="P150" s="293">
        <f t="shared" si="52"/>
        <v>-60020</v>
      </c>
      <c r="Q150" s="301">
        <f t="shared" si="49"/>
        <v>2141222.209999999</v>
      </c>
      <c r="R150" s="292">
        <f t="shared" si="43"/>
        <v>12363.36</v>
      </c>
      <c r="S150" s="292">
        <f t="shared" si="44"/>
        <v>7616.6399999999994</v>
      </c>
      <c r="T150" s="321">
        <f t="shared" si="33"/>
        <v>19980</v>
      </c>
      <c r="U150" s="134"/>
      <c r="V150" s="134"/>
      <c r="W150" s="134"/>
      <c r="X150" s="134"/>
    </row>
    <row r="151" spans="1:24" s="1" customFormat="1" ht="15" customHeight="1">
      <c r="A151" s="409">
        <f t="shared" si="51"/>
        <v>7.0250000000000007E-2</v>
      </c>
      <c r="B151" s="406">
        <f t="shared" si="35"/>
        <v>5.7739726027397267E-3</v>
      </c>
      <c r="C151" s="197">
        <f t="shared" si="36"/>
        <v>10</v>
      </c>
      <c r="D151" s="290">
        <v>117</v>
      </c>
      <c r="E151" s="300">
        <f t="shared" si="45"/>
        <v>0</v>
      </c>
      <c r="F151" s="292">
        <f t="shared" si="37"/>
        <v>0</v>
      </c>
      <c r="G151" s="292">
        <f t="shared" si="38"/>
        <v>0</v>
      </c>
      <c r="H151" s="293">
        <f t="shared" si="46"/>
        <v>0</v>
      </c>
      <c r="I151" s="301">
        <f t="shared" si="47"/>
        <v>2008537.0500000005</v>
      </c>
      <c r="J151" s="510">
        <f t="shared" si="39"/>
        <v>11597.24</v>
      </c>
      <c r="K151" s="292">
        <f t="shared" si="40"/>
        <v>7032.76</v>
      </c>
      <c r="L151" s="321">
        <f t="shared" si="50"/>
        <v>18630</v>
      </c>
      <c r="M151" s="300">
        <f t="shared" si="48"/>
        <v>9885123.5500000007</v>
      </c>
      <c r="N151" s="292">
        <f t="shared" si="41"/>
        <v>57076.43</v>
      </c>
      <c r="O151" s="292">
        <f t="shared" si="42"/>
        <v>-117096.43</v>
      </c>
      <c r="P151" s="293">
        <f t="shared" si="52"/>
        <v>-60020</v>
      </c>
      <c r="Q151" s="301">
        <f t="shared" si="49"/>
        <v>2133605.5699999989</v>
      </c>
      <c r="R151" s="292">
        <f t="shared" si="43"/>
        <v>12319.38</v>
      </c>
      <c r="S151" s="292">
        <f t="shared" si="44"/>
        <v>7660.6200000000008</v>
      </c>
      <c r="T151" s="321">
        <f t="shared" si="33"/>
        <v>19980</v>
      </c>
      <c r="U151" s="134"/>
      <c r="V151" s="134"/>
      <c r="W151" s="134"/>
      <c r="X151" s="134"/>
    </row>
    <row r="152" spans="1:24" s="1" customFormat="1" ht="15" customHeight="1">
      <c r="A152" s="409">
        <f t="shared" si="51"/>
        <v>7.0250000000000007E-2</v>
      </c>
      <c r="B152" s="406">
        <f t="shared" si="35"/>
        <v>5.7739726027397267E-3</v>
      </c>
      <c r="C152" s="197">
        <f t="shared" si="36"/>
        <v>10</v>
      </c>
      <c r="D152" s="290">
        <v>118</v>
      </c>
      <c r="E152" s="300">
        <f t="shared" si="45"/>
        <v>0</v>
      </c>
      <c r="F152" s="292">
        <f t="shared" si="37"/>
        <v>0</v>
      </c>
      <c r="G152" s="292">
        <f t="shared" si="38"/>
        <v>0</v>
      </c>
      <c r="H152" s="293">
        <f t="shared" si="46"/>
        <v>0</v>
      </c>
      <c r="I152" s="301">
        <f t="shared" si="47"/>
        <v>2001504.2900000005</v>
      </c>
      <c r="J152" s="510">
        <f t="shared" si="39"/>
        <v>11556.63</v>
      </c>
      <c r="K152" s="292">
        <f t="shared" si="40"/>
        <v>7073.3700000000008</v>
      </c>
      <c r="L152" s="321">
        <f t="shared" si="50"/>
        <v>18630</v>
      </c>
      <c r="M152" s="300">
        <f t="shared" si="48"/>
        <v>10002219.98</v>
      </c>
      <c r="N152" s="292">
        <f t="shared" si="41"/>
        <v>57752.54</v>
      </c>
      <c r="O152" s="292">
        <f t="shared" si="42"/>
        <v>-117772.54000000001</v>
      </c>
      <c r="P152" s="293">
        <f t="shared" si="52"/>
        <v>-60020</v>
      </c>
      <c r="Q152" s="301">
        <f t="shared" si="49"/>
        <v>2125944.9499999988</v>
      </c>
      <c r="R152" s="292">
        <f t="shared" si="43"/>
        <v>12275.15</v>
      </c>
      <c r="S152" s="292">
        <f t="shared" si="44"/>
        <v>7704.85</v>
      </c>
      <c r="T152" s="321">
        <f t="shared" si="33"/>
        <v>19980</v>
      </c>
      <c r="U152" s="134"/>
      <c r="V152" s="134"/>
      <c r="W152" s="134"/>
      <c r="X152" s="134"/>
    </row>
    <row r="153" spans="1:24" s="1" customFormat="1" ht="15" customHeight="1">
      <c r="A153" s="409">
        <f t="shared" si="51"/>
        <v>7.0250000000000007E-2</v>
      </c>
      <c r="B153" s="406">
        <f t="shared" si="35"/>
        <v>5.7739726027397267E-3</v>
      </c>
      <c r="C153" s="197">
        <f t="shared" si="36"/>
        <v>10</v>
      </c>
      <c r="D153" s="290">
        <v>119</v>
      </c>
      <c r="E153" s="300">
        <f t="shared" si="45"/>
        <v>0</v>
      </c>
      <c r="F153" s="292">
        <f t="shared" si="37"/>
        <v>0</v>
      </c>
      <c r="G153" s="292">
        <f t="shared" si="38"/>
        <v>0</v>
      </c>
      <c r="H153" s="293">
        <f t="shared" si="46"/>
        <v>0</v>
      </c>
      <c r="I153" s="301">
        <f t="shared" si="47"/>
        <v>1994430.9200000004</v>
      </c>
      <c r="J153" s="510">
        <f t="shared" si="39"/>
        <v>11515.79</v>
      </c>
      <c r="K153" s="292">
        <f t="shared" si="40"/>
        <v>7114.2099999999991</v>
      </c>
      <c r="L153" s="321">
        <f t="shared" si="50"/>
        <v>18630</v>
      </c>
      <c r="M153" s="300">
        <f t="shared" si="48"/>
        <v>10119992.52</v>
      </c>
      <c r="N153" s="292">
        <f t="shared" si="41"/>
        <v>58432.56</v>
      </c>
      <c r="O153" s="292">
        <f t="shared" si="42"/>
        <v>-118452.56</v>
      </c>
      <c r="P153" s="293">
        <f t="shared" si="52"/>
        <v>-60020</v>
      </c>
      <c r="Q153" s="301">
        <f t="shared" si="49"/>
        <v>2118240.0999999987</v>
      </c>
      <c r="R153" s="292">
        <f t="shared" si="43"/>
        <v>12230.66</v>
      </c>
      <c r="S153" s="292">
        <f t="shared" si="44"/>
        <v>7749.34</v>
      </c>
      <c r="T153" s="321">
        <f t="shared" si="33"/>
        <v>19980</v>
      </c>
      <c r="U153" s="134"/>
      <c r="V153" s="134"/>
      <c r="W153" s="134"/>
      <c r="X153" s="134"/>
    </row>
    <row r="154" spans="1:24" s="1" customFormat="1" ht="15" customHeight="1">
      <c r="A154" s="409">
        <f t="shared" si="51"/>
        <v>7.0250000000000007E-2</v>
      </c>
      <c r="B154" s="406">
        <f t="shared" si="35"/>
        <v>5.7739726027397267E-3</v>
      </c>
      <c r="C154" s="197">
        <f t="shared" si="36"/>
        <v>10</v>
      </c>
      <c r="D154" s="290">
        <v>120</v>
      </c>
      <c r="E154" s="300">
        <f t="shared" si="45"/>
        <v>0</v>
      </c>
      <c r="F154" s="292">
        <f t="shared" si="37"/>
        <v>0</v>
      </c>
      <c r="G154" s="292">
        <f t="shared" si="38"/>
        <v>0</v>
      </c>
      <c r="H154" s="293">
        <f t="shared" si="46"/>
        <v>0</v>
      </c>
      <c r="I154" s="301">
        <f t="shared" si="47"/>
        <v>1987316.7100000004</v>
      </c>
      <c r="J154" s="510">
        <f t="shared" si="39"/>
        <v>11474.71</v>
      </c>
      <c r="K154" s="292">
        <f t="shared" si="40"/>
        <v>7155.2900000000009</v>
      </c>
      <c r="L154" s="321">
        <f t="shared" si="50"/>
        <v>18630</v>
      </c>
      <c r="M154" s="300">
        <f t="shared" si="48"/>
        <v>10238445.08</v>
      </c>
      <c r="N154" s="292">
        <f t="shared" si="41"/>
        <v>59116.5</v>
      </c>
      <c r="O154" s="292">
        <f t="shared" si="42"/>
        <v>-119136.5</v>
      </c>
      <c r="P154" s="293">
        <f t="shared" si="52"/>
        <v>-60020</v>
      </c>
      <c r="Q154" s="301">
        <f t="shared" si="49"/>
        <v>2110490.7599999988</v>
      </c>
      <c r="R154" s="292">
        <f t="shared" si="43"/>
        <v>12185.92</v>
      </c>
      <c r="S154" s="292">
        <f t="shared" si="44"/>
        <v>7794.08</v>
      </c>
      <c r="T154" s="321">
        <f t="shared" si="33"/>
        <v>19980</v>
      </c>
      <c r="U154" s="134"/>
      <c r="V154" s="134"/>
      <c r="W154" s="134"/>
      <c r="X154" s="134"/>
    </row>
    <row r="155" spans="1:24" s="1" customFormat="1" ht="15" customHeight="1">
      <c r="A155" s="409">
        <f t="shared" si="51"/>
        <v>7.0250000000000007E-2</v>
      </c>
      <c r="B155" s="406">
        <f t="shared" si="35"/>
        <v>5.7739726027397267E-3</v>
      </c>
      <c r="C155" s="197">
        <f t="shared" si="36"/>
        <v>11</v>
      </c>
      <c r="D155" s="290">
        <v>121</v>
      </c>
      <c r="E155" s="300">
        <f t="shared" si="45"/>
        <v>0</v>
      </c>
      <c r="F155" s="292">
        <f t="shared" si="37"/>
        <v>0</v>
      </c>
      <c r="G155" s="292">
        <f t="shared" si="38"/>
        <v>0</v>
      </c>
      <c r="H155" s="293">
        <f t="shared" si="46"/>
        <v>0</v>
      </c>
      <c r="I155" s="301">
        <f t="shared" si="47"/>
        <v>1980161.4200000004</v>
      </c>
      <c r="J155" s="510">
        <f t="shared" si="39"/>
        <v>11433.4</v>
      </c>
      <c r="K155" s="292">
        <f t="shared" si="40"/>
        <v>7196.6</v>
      </c>
      <c r="L155" s="321">
        <f t="shared" si="50"/>
        <v>18630</v>
      </c>
      <c r="M155" s="300">
        <f t="shared" si="48"/>
        <v>10357581.58</v>
      </c>
      <c r="N155" s="292">
        <f t="shared" si="41"/>
        <v>59804.39</v>
      </c>
      <c r="O155" s="292">
        <f t="shared" si="42"/>
        <v>-119824.39</v>
      </c>
      <c r="P155" s="293">
        <f t="shared" si="52"/>
        <v>-60020</v>
      </c>
      <c r="Q155" s="301">
        <f t="shared" si="49"/>
        <v>2102696.6799999988</v>
      </c>
      <c r="R155" s="292">
        <f t="shared" si="43"/>
        <v>12140.91</v>
      </c>
      <c r="S155" s="292">
        <f t="shared" si="44"/>
        <v>7839.09</v>
      </c>
      <c r="T155" s="321">
        <f t="shared" si="33"/>
        <v>19980</v>
      </c>
      <c r="U155" s="134"/>
      <c r="V155" s="134"/>
      <c r="W155" s="134"/>
      <c r="X155" s="134"/>
    </row>
    <row r="156" spans="1:24" s="1" customFormat="1" ht="15" customHeight="1">
      <c r="A156" s="409">
        <f t="shared" si="51"/>
        <v>7.0250000000000007E-2</v>
      </c>
      <c r="B156" s="406">
        <f t="shared" si="35"/>
        <v>5.7739726027397267E-3</v>
      </c>
      <c r="C156" s="197">
        <f t="shared" si="36"/>
        <v>11</v>
      </c>
      <c r="D156" s="290">
        <v>122</v>
      </c>
      <c r="E156" s="300">
        <f t="shared" si="45"/>
        <v>0</v>
      </c>
      <c r="F156" s="292">
        <f t="shared" si="37"/>
        <v>0</v>
      </c>
      <c r="G156" s="292">
        <f t="shared" si="38"/>
        <v>0</v>
      </c>
      <c r="H156" s="293">
        <f t="shared" si="46"/>
        <v>0</v>
      </c>
      <c r="I156" s="301">
        <f t="shared" si="47"/>
        <v>1972964.8200000003</v>
      </c>
      <c r="J156" s="510">
        <f t="shared" si="39"/>
        <v>11391.84</v>
      </c>
      <c r="K156" s="292">
        <f t="shared" si="40"/>
        <v>7238.16</v>
      </c>
      <c r="L156" s="321">
        <f t="shared" si="50"/>
        <v>18630</v>
      </c>
      <c r="M156" s="300">
        <f t="shared" si="48"/>
        <v>10477405.970000001</v>
      </c>
      <c r="N156" s="292">
        <f t="shared" si="41"/>
        <v>60496.26</v>
      </c>
      <c r="O156" s="292">
        <f t="shared" si="42"/>
        <v>-120516.26000000001</v>
      </c>
      <c r="P156" s="293">
        <f t="shared" si="52"/>
        <v>-60020</v>
      </c>
      <c r="Q156" s="301">
        <f t="shared" si="49"/>
        <v>2094857.5899999987</v>
      </c>
      <c r="R156" s="292">
        <f t="shared" si="43"/>
        <v>12095.65</v>
      </c>
      <c r="S156" s="292">
        <f t="shared" si="44"/>
        <v>7884.35</v>
      </c>
      <c r="T156" s="321">
        <f t="shared" si="33"/>
        <v>19980</v>
      </c>
      <c r="U156" s="134"/>
      <c r="V156" s="134"/>
      <c r="W156" s="134"/>
      <c r="X156" s="134"/>
    </row>
    <row r="157" spans="1:24" s="1" customFormat="1" ht="15" customHeight="1">
      <c r="A157" s="409">
        <f t="shared" si="51"/>
        <v>7.0250000000000007E-2</v>
      </c>
      <c r="B157" s="406">
        <f t="shared" si="35"/>
        <v>5.7739726027397267E-3</v>
      </c>
      <c r="C157" s="197">
        <f t="shared" si="36"/>
        <v>11</v>
      </c>
      <c r="D157" s="290">
        <v>123</v>
      </c>
      <c r="E157" s="300">
        <f t="shared" si="45"/>
        <v>0</v>
      </c>
      <c r="F157" s="292">
        <f t="shared" si="37"/>
        <v>0</v>
      </c>
      <c r="G157" s="292">
        <f t="shared" si="38"/>
        <v>0</v>
      </c>
      <c r="H157" s="293">
        <f t="shared" si="46"/>
        <v>0</v>
      </c>
      <c r="I157" s="301">
        <f t="shared" si="47"/>
        <v>1965726.6600000004</v>
      </c>
      <c r="J157" s="510">
        <f t="shared" si="39"/>
        <v>11350.05</v>
      </c>
      <c r="K157" s="292">
        <f t="shared" si="40"/>
        <v>7279.9500000000007</v>
      </c>
      <c r="L157" s="321">
        <f t="shared" si="50"/>
        <v>18630</v>
      </c>
      <c r="M157" s="300">
        <f t="shared" si="48"/>
        <v>10597922.23</v>
      </c>
      <c r="N157" s="292">
        <f t="shared" si="41"/>
        <v>61192.11</v>
      </c>
      <c r="O157" s="292">
        <f t="shared" si="42"/>
        <v>-121212.11</v>
      </c>
      <c r="P157" s="293">
        <f t="shared" si="52"/>
        <v>-60020</v>
      </c>
      <c r="Q157" s="301">
        <f t="shared" si="49"/>
        <v>2086973.2399999986</v>
      </c>
      <c r="R157" s="292">
        <f t="shared" si="43"/>
        <v>12050.13</v>
      </c>
      <c r="S157" s="292">
        <f t="shared" si="44"/>
        <v>7929.8700000000008</v>
      </c>
      <c r="T157" s="321">
        <f t="shared" si="33"/>
        <v>19980</v>
      </c>
      <c r="U157" s="134"/>
      <c r="V157" s="134"/>
      <c r="W157" s="134"/>
      <c r="X157" s="134"/>
    </row>
    <row r="158" spans="1:24" s="1" customFormat="1" ht="15" customHeight="1">
      <c r="A158" s="409">
        <f t="shared" si="51"/>
        <v>7.0250000000000007E-2</v>
      </c>
      <c r="B158" s="406">
        <f t="shared" si="35"/>
        <v>5.7739726027397267E-3</v>
      </c>
      <c r="C158" s="197">
        <f t="shared" si="36"/>
        <v>11</v>
      </c>
      <c r="D158" s="290">
        <v>124</v>
      </c>
      <c r="E158" s="300">
        <f t="shared" si="45"/>
        <v>0</v>
      </c>
      <c r="F158" s="292">
        <f t="shared" si="37"/>
        <v>0</v>
      </c>
      <c r="G158" s="292">
        <f t="shared" si="38"/>
        <v>0</v>
      </c>
      <c r="H158" s="293">
        <f t="shared" si="46"/>
        <v>0</v>
      </c>
      <c r="I158" s="301">
        <f t="shared" si="47"/>
        <v>1958446.7100000004</v>
      </c>
      <c r="J158" s="510">
        <f t="shared" si="39"/>
        <v>11308.02</v>
      </c>
      <c r="K158" s="292">
        <f t="shared" si="40"/>
        <v>7321.98</v>
      </c>
      <c r="L158" s="321">
        <f t="shared" si="50"/>
        <v>18630</v>
      </c>
      <c r="M158" s="300">
        <f t="shared" si="48"/>
        <v>10719134.34</v>
      </c>
      <c r="N158" s="292">
        <f t="shared" si="41"/>
        <v>61891.99</v>
      </c>
      <c r="O158" s="292">
        <f t="shared" si="42"/>
        <v>-121911.98999999999</v>
      </c>
      <c r="P158" s="293">
        <f t="shared" si="52"/>
        <v>-60020</v>
      </c>
      <c r="Q158" s="301">
        <f t="shared" si="49"/>
        <v>2079043.3699999985</v>
      </c>
      <c r="R158" s="292">
        <f t="shared" si="43"/>
        <v>12004.34</v>
      </c>
      <c r="S158" s="292">
        <f t="shared" si="44"/>
        <v>7975.66</v>
      </c>
      <c r="T158" s="321">
        <f t="shared" si="33"/>
        <v>19980</v>
      </c>
      <c r="U158" s="134"/>
      <c r="V158" s="134"/>
      <c r="W158" s="134"/>
      <c r="X158" s="134"/>
    </row>
    <row r="159" spans="1:24" s="1" customFormat="1" ht="15" customHeight="1">
      <c r="A159" s="409">
        <f t="shared" si="51"/>
        <v>7.0250000000000007E-2</v>
      </c>
      <c r="B159" s="406">
        <f t="shared" si="35"/>
        <v>5.7739726027397267E-3</v>
      </c>
      <c r="C159" s="197">
        <f t="shared" si="36"/>
        <v>11</v>
      </c>
      <c r="D159" s="290">
        <v>125</v>
      </c>
      <c r="E159" s="300">
        <f t="shared" si="45"/>
        <v>0</v>
      </c>
      <c r="F159" s="292">
        <f t="shared" si="37"/>
        <v>0</v>
      </c>
      <c r="G159" s="292">
        <f t="shared" si="38"/>
        <v>0</v>
      </c>
      <c r="H159" s="293">
        <f t="shared" si="46"/>
        <v>0</v>
      </c>
      <c r="I159" s="301">
        <f t="shared" si="47"/>
        <v>1951124.7300000004</v>
      </c>
      <c r="J159" s="510">
        <f t="shared" si="39"/>
        <v>11265.74</v>
      </c>
      <c r="K159" s="292">
        <f t="shared" si="40"/>
        <v>7364.26</v>
      </c>
      <c r="L159" s="321">
        <f t="shared" si="50"/>
        <v>18630</v>
      </c>
      <c r="M159" s="300">
        <f t="shared" si="48"/>
        <v>10841046.33</v>
      </c>
      <c r="N159" s="292">
        <f t="shared" si="41"/>
        <v>62595.9</v>
      </c>
      <c r="O159" s="292">
        <f t="shared" si="42"/>
        <v>-122615.9</v>
      </c>
      <c r="P159" s="293">
        <f t="shared" si="52"/>
        <v>-60020</v>
      </c>
      <c r="Q159" s="301">
        <f t="shared" si="49"/>
        <v>2071067.7099999986</v>
      </c>
      <c r="R159" s="292">
        <f t="shared" si="43"/>
        <v>11958.29</v>
      </c>
      <c r="S159" s="292">
        <f t="shared" si="44"/>
        <v>8021.7099999999991</v>
      </c>
      <c r="T159" s="321">
        <f t="shared" ref="T159:T222" si="53">IF(Q159&lt;$M$17,Q159+R159,$M$17)</f>
        <v>19980</v>
      </c>
      <c r="U159" s="134"/>
      <c r="V159" s="134"/>
      <c r="W159" s="134"/>
      <c r="X159" s="134"/>
    </row>
    <row r="160" spans="1:24" s="1" customFormat="1" ht="15" customHeight="1">
      <c r="A160" s="409">
        <f t="shared" si="51"/>
        <v>7.0250000000000007E-2</v>
      </c>
      <c r="B160" s="406">
        <f t="shared" si="35"/>
        <v>5.7739726027397267E-3</v>
      </c>
      <c r="C160" s="197">
        <f t="shared" si="36"/>
        <v>11</v>
      </c>
      <c r="D160" s="290">
        <v>126</v>
      </c>
      <c r="E160" s="300">
        <f t="shared" si="45"/>
        <v>0</v>
      </c>
      <c r="F160" s="292">
        <f t="shared" si="37"/>
        <v>0</v>
      </c>
      <c r="G160" s="292">
        <f t="shared" si="38"/>
        <v>0</v>
      </c>
      <c r="H160" s="293">
        <f t="shared" si="46"/>
        <v>0</v>
      </c>
      <c r="I160" s="301">
        <f t="shared" si="47"/>
        <v>1943760.4700000004</v>
      </c>
      <c r="J160" s="510">
        <f t="shared" si="39"/>
        <v>11223.22</v>
      </c>
      <c r="K160" s="292">
        <f t="shared" si="40"/>
        <v>7406.7800000000007</v>
      </c>
      <c r="L160" s="321">
        <f t="shared" si="50"/>
        <v>18630</v>
      </c>
      <c r="M160" s="300">
        <f t="shared" si="48"/>
        <v>10963662.23</v>
      </c>
      <c r="N160" s="292">
        <f t="shared" si="41"/>
        <v>63303.89</v>
      </c>
      <c r="O160" s="292">
        <f t="shared" si="42"/>
        <v>-123323.89</v>
      </c>
      <c r="P160" s="293">
        <f t="shared" si="52"/>
        <v>-60020</v>
      </c>
      <c r="Q160" s="301">
        <f t="shared" si="49"/>
        <v>2063045.9999999986</v>
      </c>
      <c r="R160" s="292">
        <f t="shared" si="43"/>
        <v>11911.97</v>
      </c>
      <c r="S160" s="292">
        <f t="shared" si="44"/>
        <v>8068.0300000000007</v>
      </c>
      <c r="T160" s="321">
        <f t="shared" si="53"/>
        <v>19980</v>
      </c>
      <c r="U160" s="134"/>
      <c r="V160" s="134"/>
      <c r="W160" s="134"/>
      <c r="X160" s="134"/>
    </row>
    <row r="161" spans="1:24" s="1" customFormat="1" ht="15" customHeight="1">
      <c r="A161" s="409">
        <f t="shared" si="51"/>
        <v>7.0250000000000007E-2</v>
      </c>
      <c r="B161" s="406">
        <f t="shared" ref="B161:B224" si="54">A161/365*30</f>
        <v>5.7739726027397267E-3</v>
      </c>
      <c r="C161" s="197">
        <f t="shared" si="36"/>
        <v>11</v>
      </c>
      <c r="D161" s="290">
        <v>127</v>
      </c>
      <c r="E161" s="300">
        <f t="shared" si="45"/>
        <v>0</v>
      </c>
      <c r="F161" s="292">
        <f t="shared" si="37"/>
        <v>0</v>
      </c>
      <c r="G161" s="292">
        <f t="shared" si="38"/>
        <v>0</v>
      </c>
      <c r="H161" s="293">
        <f t="shared" si="46"/>
        <v>0</v>
      </c>
      <c r="I161" s="301">
        <f t="shared" si="47"/>
        <v>1936353.6900000004</v>
      </c>
      <c r="J161" s="510">
        <f t="shared" si="39"/>
        <v>11180.45</v>
      </c>
      <c r="K161" s="292">
        <f t="shared" si="40"/>
        <v>7449.5499999999993</v>
      </c>
      <c r="L161" s="321">
        <f t="shared" si="50"/>
        <v>18630</v>
      </c>
      <c r="M161" s="300">
        <f t="shared" si="48"/>
        <v>11086986.120000001</v>
      </c>
      <c r="N161" s="292">
        <f t="shared" si="41"/>
        <v>64015.95</v>
      </c>
      <c r="O161" s="292">
        <f t="shared" si="42"/>
        <v>-124035.95</v>
      </c>
      <c r="P161" s="293">
        <f t="shared" si="52"/>
        <v>-60020</v>
      </c>
      <c r="Q161" s="301">
        <f t="shared" si="49"/>
        <v>2054977.9699999986</v>
      </c>
      <c r="R161" s="292">
        <f t="shared" si="43"/>
        <v>11865.39</v>
      </c>
      <c r="S161" s="292">
        <f t="shared" si="44"/>
        <v>8114.6100000000006</v>
      </c>
      <c r="T161" s="321">
        <f t="shared" si="53"/>
        <v>19980</v>
      </c>
      <c r="U161" s="134"/>
      <c r="V161" s="134"/>
      <c r="W161" s="134"/>
      <c r="X161" s="134"/>
    </row>
    <row r="162" spans="1:24" s="1" customFormat="1" ht="15" customHeight="1">
      <c r="A162" s="409">
        <f t="shared" si="51"/>
        <v>7.0250000000000007E-2</v>
      </c>
      <c r="B162" s="406">
        <f t="shared" si="54"/>
        <v>5.7739726027397267E-3</v>
      </c>
      <c r="C162" s="197">
        <f t="shared" si="36"/>
        <v>11</v>
      </c>
      <c r="D162" s="290">
        <v>128</v>
      </c>
      <c r="E162" s="300">
        <f t="shared" si="45"/>
        <v>0</v>
      </c>
      <c r="F162" s="292">
        <f t="shared" si="37"/>
        <v>0</v>
      </c>
      <c r="G162" s="292">
        <f t="shared" si="38"/>
        <v>0</v>
      </c>
      <c r="H162" s="293">
        <f t="shared" si="46"/>
        <v>0</v>
      </c>
      <c r="I162" s="301">
        <f t="shared" si="47"/>
        <v>1928904.1400000004</v>
      </c>
      <c r="J162" s="510">
        <f t="shared" si="39"/>
        <v>11137.44</v>
      </c>
      <c r="K162" s="292">
        <f t="shared" si="40"/>
        <v>7492.5599999999995</v>
      </c>
      <c r="L162" s="321">
        <f t="shared" si="50"/>
        <v>18630</v>
      </c>
      <c r="M162" s="300">
        <f t="shared" si="48"/>
        <v>11211022.07</v>
      </c>
      <c r="N162" s="292">
        <f t="shared" si="41"/>
        <v>64732.13</v>
      </c>
      <c r="O162" s="292">
        <f t="shared" si="42"/>
        <v>-124752.13</v>
      </c>
      <c r="P162" s="293">
        <f t="shared" si="52"/>
        <v>-60020</v>
      </c>
      <c r="Q162" s="301">
        <f t="shared" si="49"/>
        <v>2046863.3599999985</v>
      </c>
      <c r="R162" s="292">
        <f t="shared" si="43"/>
        <v>11818.53</v>
      </c>
      <c r="S162" s="292">
        <f t="shared" si="44"/>
        <v>8161.4699999999993</v>
      </c>
      <c r="T162" s="321">
        <f t="shared" si="53"/>
        <v>19980</v>
      </c>
      <c r="U162" s="134"/>
      <c r="V162" s="134"/>
      <c r="W162" s="134"/>
      <c r="X162" s="134"/>
    </row>
    <row r="163" spans="1:24" s="1" customFormat="1" ht="15" customHeight="1">
      <c r="A163" s="409">
        <f t="shared" si="51"/>
        <v>7.0250000000000007E-2</v>
      </c>
      <c r="B163" s="406">
        <f t="shared" si="54"/>
        <v>5.7739726027397267E-3</v>
      </c>
      <c r="C163" s="197">
        <f t="shared" ref="C163:C226" si="55">INT((D163+11)/12)</f>
        <v>11</v>
      </c>
      <c r="D163" s="290">
        <v>129</v>
      </c>
      <c r="E163" s="300">
        <f t="shared" si="45"/>
        <v>0</v>
      </c>
      <c r="F163" s="292">
        <f t="shared" ref="F163:F226" si="56">ROUND(E163*$B163,2)</f>
        <v>0</v>
      </c>
      <c r="G163" s="292">
        <f t="shared" ref="G163:G226" si="57">IF(E163&lt;H163,E163,H163-F163)</f>
        <v>0</v>
      </c>
      <c r="H163" s="293">
        <f t="shared" si="46"/>
        <v>0</v>
      </c>
      <c r="I163" s="301">
        <f t="shared" si="47"/>
        <v>1921411.5800000003</v>
      </c>
      <c r="J163" s="510">
        <f t="shared" ref="J163:J226" si="58">ROUND(I163*$B163,2)</f>
        <v>11094.18</v>
      </c>
      <c r="K163" s="292">
        <f t="shared" ref="K163:K226" si="59">IF(I163&lt;L163,I163,L163-J163)</f>
        <v>7535.82</v>
      </c>
      <c r="L163" s="321">
        <f t="shared" si="50"/>
        <v>18630</v>
      </c>
      <c r="M163" s="300">
        <f t="shared" si="48"/>
        <v>11335774.200000001</v>
      </c>
      <c r="N163" s="292">
        <f t="shared" ref="N163:N226" si="60">ROUND(M163*$B163,2)</f>
        <v>65452.45</v>
      </c>
      <c r="O163" s="292">
        <f t="shared" ref="O163:O226" si="61">IF(M163&lt;P163,M163,P163-N163)</f>
        <v>-125472.45</v>
      </c>
      <c r="P163" s="293">
        <f t="shared" si="52"/>
        <v>-60020</v>
      </c>
      <c r="Q163" s="301">
        <f t="shared" si="49"/>
        <v>2038701.8899999985</v>
      </c>
      <c r="R163" s="292">
        <f t="shared" ref="R163:R226" si="62">ROUND(Q163*$B163,2)</f>
        <v>11771.41</v>
      </c>
      <c r="S163" s="292">
        <f t="shared" ref="S163:S226" si="63">IF(Q163&lt;T163,Q163,T163-R163)</f>
        <v>8208.59</v>
      </c>
      <c r="T163" s="321">
        <f t="shared" si="53"/>
        <v>19980</v>
      </c>
      <c r="U163" s="134"/>
      <c r="V163" s="134"/>
      <c r="W163" s="134"/>
      <c r="X163" s="134"/>
    </row>
    <row r="164" spans="1:24" s="1" customFormat="1" ht="15" customHeight="1">
      <c r="A164" s="409">
        <f t="shared" si="51"/>
        <v>7.0250000000000007E-2</v>
      </c>
      <c r="B164" s="406">
        <f t="shared" si="54"/>
        <v>5.7739726027397267E-3</v>
      </c>
      <c r="C164" s="197">
        <f t="shared" si="55"/>
        <v>11</v>
      </c>
      <c r="D164" s="290">
        <v>130</v>
      </c>
      <c r="E164" s="300">
        <f t="shared" ref="E164:E227" si="64">IF(E163&lt;H163,0,E163-G163)</f>
        <v>0</v>
      </c>
      <c r="F164" s="292">
        <f t="shared" si="56"/>
        <v>0</v>
      </c>
      <c r="G164" s="292">
        <f t="shared" si="57"/>
        <v>0</v>
      </c>
      <c r="H164" s="293">
        <f t="shared" ref="H164:H227" si="65">IF(E164&lt;$M$4,E164+F164,$M$4)</f>
        <v>0</v>
      </c>
      <c r="I164" s="301">
        <f t="shared" ref="I164:I227" si="66">IF(I163&lt;L163,0,I163-K163)</f>
        <v>1913875.7600000002</v>
      </c>
      <c r="J164" s="510">
        <f t="shared" si="58"/>
        <v>11050.67</v>
      </c>
      <c r="K164" s="292">
        <f t="shared" si="59"/>
        <v>7579.33</v>
      </c>
      <c r="L164" s="321">
        <f t="shared" si="50"/>
        <v>18630</v>
      </c>
      <c r="M164" s="300">
        <f t="shared" ref="M164:M227" si="67">IF(M163&lt;P163,0,M163-O163)</f>
        <v>11461246.65</v>
      </c>
      <c r="N164" s="292">
        <f t="shared" si="60"/>
        <v>66176.92</v>
      </c>
      <c r="O164" s="292">
        <f t="shared" si="61"/>
        <v>-126196.92</v>
      </c>
      <c r="P164" s="293">
        <f t="shared" si="52"/>
        <v>-60020</v>
      </c>
      <c r="Q164" s="301">
        <f t="shared" ref="Q164:Q227" si="68">IF(Q163&lt;T163,0,Q163-S163)</f>
        <v>2030493.2999999984</v>
      </c>
      <c r="R164" s="292">
        <f t="shared" si="62"/>
        <v>11724.01</v>
      </c>
      <c r="S164" s="292">
        <f t="shared" si="63"/>
        <v>8255.99</v>
      </c>
      <c r="T164" s="321">
        <f t="shared" si="53"/>
        <v>19980</v>
      </c>
      <c r="U164" s="134"/>
      <c r="V164" s="134"/>
      <c r="W164" s="134"/>
      <c r="X164" s="134"/>
    </row>
    <row r="165" spans="1:24" s="1" customFormat="1" ht="15" customHeight="1">
      <c r="A165" s="409">
        <f t="shared" si="51"/>
        <v>7.0250000000000007E-2</v>
      </c>
      <c r="B165" s="406">
        <f t="shared" si="54"/>
        <v>5.7739726027397267E-3</v>
      </c>
      <c r="C165" s="197">
        <f t="shared" si="55"/>
        <v>11</v>
      </c>
      <c r="D165" s="290">
        <v>131</v>
      </c>
      <c r="E165" s="300">
        <f t="shared" si="64"/>
        <v>0</v>
      </c>
      <c r="F165" s="292">
        <f t="shared" si="56"/>
        <v>0</v>
      </c>
      <c r="G165" s="292">
        <f t="shared" si="57"/>
        <v>0</v>
      </c>
      <c r="H165" s="293">
        <f t="shared" si="65"/>
        <v>0</v>
      </c>
      <c r="I165" s="301">
        <f t="shared" si="66"/>
        <v>1906296.4300000002</v>
      </c>
      <c r="J165" s="510">
        <f t="shared" si="58"/>
        <v>11006.9</v>
      </c>
      <c r="K165" s="292">
        <f t="shared" si="59"/>
        <v>7623.1</v>
      </c>
      <c r="L165" s="321">
        <f t="shared" si="50"/>
        <v>18630</v>
      </c>
      <c r="M165" s="300">
        <f t="shared" si="67"/>
        <v>11587443.57</v>
      </c>
      <c r="N165" s="292">
        <f t="shared" si="60"/>
        <v>66905.58</v>
      </c>
      <c r="O165" s="292">
        <f t="shared" si="61"/>
        <v>-126925.58</v>
      </c>
      <c r="P165" s="293">
        <f t="shared" si="52"/>
        <v>-60020</v>
      </c>
      <c r="Q165" s="301">
        <f t="shared" si="68"/>
        <v>2022237.3099999984</v>
      </c>
      <c r="R165" s="292">
        <f t="shared" si="62"/>
        <v>11676.34</v>
      </c>
      <c r="S165" s="292">
        <f t="shared" si="63"/>
        <v>8303.66</v>
      </c>
      <c r="T165" s="321">
        <f t="shared" si="53"/>
        <v>19980</v>
      </c>
      <c r="U165" s="134"/>
      <c r="V165" s="134"/>
      <c r="W165" s="134"/>
      <c r="X165" s="134"/>
    </row>
    <row r="166" spans="1:24" s="1" customFormat="1" ht="15" customHeight="1">
      <c r="A166" s="409">
        <f t="shared" si="51"/>
        <v>7.0250000000000007E-2</v>
      </c>
      <c r="B166" s="406">
        <f t="shared" si="54"/>
        <v>5.7739726027397267E-3</v>
      </c>
      <c r="C166" s="197">
        <f t="shared" si="55"/>
        <v>11</v>
      </c>
      <c r="D166" s="290">
        <v>132</v>
      </c>
      <c r="E166" s="300">
        <f t="shared" si="64"/>
        <v>0</v>
      </c>
      <c r="F166" s="292">
        <f t="shared" si="56"/>
        <v>0</v>
      </c>
      <c r="G166" s="292">
        <f t="shared" si="57"/>
        <v>0</v>
      </c>
      <c r="H166" s="293">
        <f t="shared" si="65"/>
        <v>0</v>
      </c>
      <c r="I166" s="301">
        <f t="shared" si="66"/>
        <v>1898673.33</v>
      </c>
      <c r="J166" s="510">
        <f t="shared" si="58"/>
        <v>10962.89</v>
      </c>
      <c r="K166" s="292">
        <f t="shared" si="59"/>
        <v>7667.1100000000006</v>
      </c>
      <c r="L166" s="321">
        <f t="shared" si="50"/>
        <v>18630</v>
      </c>
      <c r="M166" s="300">
        <f t="shared" si="67"/>
        <v>11714369.15</v>
      </c>
      <c r="N166" s="292">
        <f t="shared" si="60"/>
        <v>67638.45</v>
      </c>
      <c r="O166" s="292">
        <f t="shared" si="61"/>
        <v>-127658.45</v>
      </c>
      <c r="P166" s="293">
        <f t="shared" si="52"/>
        <v>-60020</v>
      </c>
      <c r="Q166" s="301">
        <f t="shared" si="68"/>
        <v>2013933.6499999985</v>
      </c>
      <c r="R166" s="292">
        <f t="shared" si="62"/>
        <v>11628.4</v>
      </c>
      <c r="S166" s="292">
        <f t="shared" si="63"/>
        <v>8351.6</v>
      </c>
      <c r="T166" s="321">
        <f t="shared" si="53"/>
        <v>19980</v>
      </c>
      <c r="U166" s="134"/>
      <c r="V166" s="134"/>
      <c r="W166" s="134"/>
      <c r="X166" s="134"/>
    </row>
    <row r="167" spans="1:24" s="1" customFormat="1" ht="15" customHeight="1">
      <c r="A167" s="409">
        <f t="shared" si="51"/>
        <v>7.0250000000000007E-2</v>
      </c>
      <c r="B167" s="406">
        <f t="shared" si="54"/>
        <v>5.7739726027397267E-3</v>
      </c>
      <c r="C167" s="197">
        <f t="shared" si="55"/>
        <v>12</v>
      </c>
      <c r="D167" s="290">
        <v>133</v>
      </c>
      <c r="E167" s="300">
        <f t="shared" si="64"/>
        <v>0</v>
      </c>
      <c r="F167" s="292">
        <f t="shared" si="56"/>
        <v>0</v>
      </c>
      <c r="G167" s="292">
        <f t="shared" si="57"/>
        <v>0</v>
      </c>
      <c r="H167" s="293">
        <f t="shared" si="65"/>
        <v>0</v>
      </c>
      <c r="I167" s="301">
        <f t="shared" si="66"/>
        <v>1891006.22</v>
      </c>
      <c r="J167" s="510">
        <f t="shared" si="58"/>
        <v>10918.62</v>
      </c>
      <c r="K167" s="292">
        <f t="shared" si="59"/>
        <v>7711.3799999999992</v>
      </c>
      <c r="L167" s="321">
        <f t="shared" si="50"/>
        <v>18630</v>
      </c>
      <c r="M167" s="300">
        <f t="shared" si="67"/>
        <v>11842027.6</v>
      </c>
      <c r="N167" s="292">
        <f t="shared" si="60"/>
        <v>68375.539999999994</v>
      </c>
      <c r="O167" s="292">
        <f t="shared" si="61"/>
        <v>-128395.54</v>
      </c>
      <c r="P167" s="293">
        <f t="shared" si="52"/>
        <v>-60020</v>
      </c>
      <c r="Q167" s="301">
        <f t="shared" si="68"/>
        <v>2005582.0499999984</v>
      </c>
      <c r="R167" s="292">
        <f t="shared" si="62"/>
        <v>11580.18</v>
      </c>
      <c r="S167" s="292">
        <f t="shared" si="63"/>
        <v>8399.82</v>
      </c>
      <c r="T167" s="321">
        <f t="shared" si="53"/>
        <v>19980</v>
      </c>
      <c r="U167" s="134"/>
      <c r="V167" s="134"/>
      <c r="W167" s="134"/>
      <c r="X167" s="134"/>
    </row>
    <row r="168" spans="1:24" s="1" customFormat="1" ht="15" customHeight="1">
      <c r="A168" s="409">
        <f t="shared" si="51"/>
        <v>7.0250000000000007E-2</v>
      </c>
      <c r="B168" s="406">
        <f t="shared" si="54"/>
        <v>5.7739726027397267E-3</v>
      </c>
      <c r="C168" s="197">
        <f t="shared" si="55"/>
        <v>12</v>
      </c>
      <c r="D168" s="290">
        <v>134</v>
      </c>
      <c r="E168" s="300">
        <f t="shared" si="64"/>
        <v>0</v>
      </c>
      <c r="F168" s="292">
        <f t="shared" si="56"/>
        <v>0</v>
      </c>
      <c r="G168" s="292">
        <f t="shared" si="57"/>
        <v>0</v>
      </c>
      <c r="H168" s="293">
        <f t="shared" si="65"/>
        <v>0</v>
      </c>
      <c r="I168" s="301">
        <f t="shared" si="66"/>
        <v>1883294.84</v>
      </c>
      <c r="J168" s="510">
        <f t="shared" si="58"/>
        <v>10874.09</v>
      </c>
      <c r="K168" s="292">
        <f t="shared" si="59"/>
        <v>7755.91</v>
      </c>
      <c r="L168" s="321">
        <f t="shared" si="50"/>
        <v>18630</v>
      </c>
      <c r="M168" s="300">
        <f t="shared" si="67"/>
        <v>11970423.139999999</v>
      </c>
      <c r="N168" s="292">
        <f t="shared" si="60"/>
        <v>69116.899999999994</v>
      </c>
      <c r="O168" s="292">
        <f t="shared" si="61"/>
        <v>-129136.9</v>
      </c>
      <c r="P168" s="293">
        <f t="shared" si="52"/>
        <v>-60020</v>
      </c>
      <c r="Q168" s="301">
        <f t="shared" si="68"/>
        <v>1997182.2299999984</v>
      </c>
      <c r="R168" s="292">
        <f t="shared" si="62"/>
        <v>11531.68</v>
      </c>
      <c r="S168" s="292">
        <f t="shared" si="63"/>
        <v>8448.32</v>
      </c>
      <c r="T168" s="321">
        <f t="shared" si="53"/>
        <v>19980</v>
      </c>
      <c r="U168" s="134"/>
      <c r="V168" s="134"/>
      <c r="W168" s="134"/>
      <c r="X168" s="134"/>
    </row>
    <row r="169" spans="1:24" s="1" customFormat="1" ht="15" customHeight="1">
      <c r="A169" s="409">
        <f t="shared" si="51"/>
        <v>7.0250000000000007E-2</v>
      </c>
      <c r="B169" s="406">
        <f t="shared" si="54"/>
        <v>5.7739726027397267E-3</v>
      </c>
      <c r="C169" s="197">
        <f t="shared" si="55"/>
        <v>12</v>
      </c>
      <c r="D169" s="290">
        <v>135</v>
      </c>
      <c r="E169" s="300">
        <f t="shared" si="64"/>
        <v>0</v>
      </c>
      <c r="F169" s="292">
        <f t="shared" si="56"/>
        <v>0</v>
      </c>
      <c r="G169" s="292">
        <f t="shared" si="57"/>
        <v>0</v>
      </c>
      <c r="H169" s="293">
        <f t="shared" si="65"/>
        <v>0</v>
      </c>
      <c r="I169" s="301">
        <f t="shared" si="66"/>
        <v>1875538.9300000002</v>
      </c>
      <c r="J169" s="510">
        <f t="shared" si="58"/>
        <v>10829.31</v>
      </c>
      <c r="K169" s="292">
        <f t="shared" si="59"/>
        <v>7800.6900000000005</v>
      </c>
      <c r="L169" s="321">
        <f t="shared" si="50"/>
        <v>18630</v>
      </c>
      <c r="M169" s="300">
        <f t="shared" si="67"/>
        <v>12099560.039999999</v>
      </c>
      <c r="N169" s="292">
        <f t="shared" si="60"/>
        <v>69862.53</v>
      </c>
      <c r="O169" s="292">
        <f t="shared" si="61"/>
        <v>-129882.53</v>
      </c>
      <c r="P169" s="293">
        <f t="shared" si="52"/>
        <v>-60020</v>
      </c>
      <c r="Q169" s="301">
        <f t="shared" si="68"/>
        <v>1988733.9099999983</v>
      </c>
      <c r="R169" s="292">
        <f t="shared" si="62"/>
        <v>11482.9</v>
      </c>
      <c r="S169" s="292">
        <f t="shared" si="63"/>
        <v>8497.1</v>
      </c>
      <c r="T169" s="321">
        <f t="shared" si="53"/>
        <v>19980</v>
      </c>
      <c r="U169" s="134"/>
      <c r="V169" s="134"/>
      <c r="W169" s="134"/>
      <c r="X169" s="134"/>
    </row>
    <row r="170" spans="1:24" s="1" customFormat="1" ht="15" customHeight="1">
      <c r="A170" s="409">
        <f t="shared" si="51"/>
        <v>7.0250000000000007E-2</v>
      </c>
      <c r="B170" s="406">
        <f t="shared" si="54"/>
        <v>5.7739726027397267E-3</v>
      </c>
      <c r="C170" s="197">
        <f t="shared" si="55"/>
        <v>12</v>
      </c>
      <c r="D170" s="290">
        <v>136</v>
      </c>
      <c r="E170" s="300">
        <f t="shared" si="64"/>
        <v>0</v>
      </c>
      <c r="F170" s="292">
        <f t="shared" si="56"/>
        <v>0</v>
      </c>
      <c r="G170" s="292">
        <f t="shared" si="57"/>
        <v>0</v>
      </c>
      <c r="H170" s="293">
        <f t="shared" si="65"/>
        <v>0</v>
      </c>
      <c r="I170" s="301">
        <f t="shared" si="66"/>
        <v>1867738.2400000002</v>
      </c>
      <c r="J170" s="510">
        <f t="shared" si="58"/>
        <v>10784.27</v>
      </c>
      <c r="K170" s="292">
        <f t="shared" si="59"/>
        <v>7845.73</v>
      </c>
      <c r="L170" s="321">
        <f t="shared" si="50"/>
        <v>18630</v>
      </c>
      <c r="M170" s="300">
        <f t="shared" si="67"/>
        <v>12229442.569999998</v>
      </c>
      <c r="N170" s="292">
        <f t="shared" si="60"/>
        <v>70612.47</v>
      </c>
      <c r="O170" s="292">
        <f t="shared" si="61"/>
        <v>-130632.47</v>
      </c>
      <c r="P170" s="293">
        <f t="shared" si="52"/>
        <v>-60020</v>
      </c>
      <c r="Q170" s="301">
        <f t="shared" si="68"/>
        <v>1980236.8099999982</v>
      </c>
      <c r="R170" s="292">
        <f t="shared" si="62"/>
        <v>11433.83</v>
      </c>
      <c r="S170" s="292">
        <f t="shared" si="63"/>
        <v>8546.17</v>
      </c>
      <c r="T170" s="321">
        <f t="shared" si="53"/>
        <v>19980</v>
      </c>
      <c r="U170" s="134"/>
      <c r="V170" s="134"/>
      <c r="W170" s="134"/>
      <c r="X170" s="134"/>
    </row>
    <row r="171" spans="1:24" s="1" customFormat="1" ht="15" customHeight="1">
      <c r="A171" s="409">
        <f t="shared" si="51"/>
        <v>7.0250000000000007E-2</v>
      </c>
      <c r="B171" s="406">
        <f t="shared" si="54"/>
        <v>5.7739726027397267E-3</v>
      </c>
      <c r="C171" s="197">
        <f t="shared" si="55"/>
        <v>12</v>
      </c>
      <c r="D171" s="290">
        <v>137</v>
      </c>
      <c r="E171" s="300">
        <f t="shared" si="64"/>
        <v>0</v>
      </c>
      <c r="F171" s="292">
        <f t="shared" si="56"/>
        <v>0</v>
      </c>
      <c r="G171" s="292">
        <f t="shared" si="57"/>
        <v>0</v>
      </c>
      <c r="H171" s="293">
        <f t="shared" si="65"/>
        <v>0</v>
      </c>
      <c r="I171" s="301">
        <f t="shared" si="66"/>
        <v>1859892.5100000002</v>
      </c>
      <c r="J171" s="510">
        <f t="shared" si="58"/>
        <v>10738.97</v>
      </c>
      <c r="K171" s="292">
        <f t="shared" si="59"/>
        <v>7891.0300000000007</v>
      </c>
      <c r="L171" s="321">
        <f t="shared" si="50"/>
        <v>18630</v>
      </c>
      <c r="M171" s="300">
        <f t="shared" si="67"/>
        <v>12360075.039999999</v>
      </c>
      <c r="N171" s="292">
        <f t="shared" si="60"/>
        <v>71366.73</v>
      </c>
      <c r="O171" s="292">
        <f t="shared" si="61"/>
        <v>-131386.72999999998</v>
      </c>
      <c r="P171" s="293">
        <f t="shared" si="52"/>
        <v>-60020</v>
      </c>
      <c r="Q171" s="301">
        <f t="shared" si="68"/>
        <v>1971690.6399999983</v>
      </c>
      <c r="R171" s="292">
        <f t="shared" si="62"/>
        <v>11384.49</v>
      </c>
      <c r="S171" s="292">
        <f t="shared" si="63"/>
        <v>8595.51</v>
      </c>
      <c r="T171" s="321">
        <f t="shared" si="53"/>
        <v>19980</v>
      </c>
      <c r="U171" s="134"/>
      <c r="V171" s="134"/>
      <c r="W171" s="134"/>
      <c r="X171" s="134"/>
    </row>
    <row r="172" spans="1:24" s="1" customFormat="1" ht="15" customHeight="1">
      <c r="A172" s="409">
        <f t="shared" si="51"/>
        <v>7.0250000000000007E-2</v>
      </c>
      <c r="B172" s="406">
        <f t="shared" si="54"/>
        <v>5.7739726027397267E-3</v>
      </c>
      <c r="C172" s="197">
        <f t="shared" si="55"/>
        <v>12</v>
      </c>
      <c r="D172" s="290">
        <v>138</v>
      </c>
      <c r="E172" s="300">
        <f t="shared" si="64"/>
        <v>0</v>
      </c>
      <c r="F172" s="292">
        <f t="shared" si="56"/>
        <v>0</v>
      </c>
      <c r="G172" s="292">
        <f t="shared" si="57"/>
        <v>0</v>
      </c>
      <c r="H172" s="293">
        <f t="shared" si="65"/>
        <v>0</v>
      </c>
      <c r="I172" s="301">
        <f t="shared" si="66"/>
        <v>1852001.4800000002</v>
      </c>
      <c r="J172" s="510">
        <f t="shared" si="58"/>
        <v>10693.41</v>
      </c>
      <c r="K172" s="292">
        <f t="shared" si="59"/>
        <v>7936.59</v>
      </c>
      <c r="L172" s="321">
        <f t="shared" si="50"/>
        <v>18630</v>
      </c>
      <c r="M172" s="300">
        <f t="shared" si="67"/>
        <v>12491461.77</v>
      </c>
      <c r="N172" s="292">
        <f t="shared" si="60"/>
        <v>72125.36</v>
      </c>
      <c r="O172" s="292">
        <f t="shared" si="61"/>
        <v>-132145.35999999999</v>
      </c>
      <c r="P172" s="293">
        <f t="shared" si="52"/>
        <v>-60020</v>
      </c>
      <c r="Q172" s="301">
        <f t="shared" si="68"/>
        <v>1963095.1299999983</v>
      </c>
      <c r="R172" s="292">
        <f t="shared" si="62"/>
        <v>11334.86</v>
      </c>
      <c r="S172" s="292">
        <f t="shared" si="63"/>
        <v>8645.14</v>
      </c>
      <c r="T172" s="321">
        <f t="shared" si="53"/>
        <v>19980</v>
      </c>
      <c r="U172" s="134"/>
      <c r="V172" s="134"/>
      <c r="W172" s="134"/>
      <c r="X172" s="134"/>
    </row>
    <row r="173" spans="1:24" s="1" customFormat="1" ht="15" customHeight="1">
      <c r="A173" s="409">
        <f t="shared" si="51"/>
        <v>7.0250000000000007E-2</v>
      </c>
      <c r="B173" s="406">
        <f t="shared" si="54"/>
        <v>5.7739726027397267E-3</v>
      </c>
      <c r="C173" s="197">
        <f t="shared" si="55"/>
        <v>12</v>
      </c>
      <c r="D173" s="290">
        <v>139</v>
      </c>
      <c r="E173" s="300">
        <f t="shared" si="64"/>
        <v>0</v>
      </c>
      <c r="F173" s="292">
        <f t="shared" si="56"/>
        <v>0</v>
      </c>
      <c r="G173" s="292">
        <f t="shared" si="57"/>
        <v>0</v>
      </c>
      <c r="H173" s="293">
        <f t="shared" si="65"/>
        <v>0</v>
      </c>
      <c r="I173" s="301">
        <f t="shared" si="66"/>
        <v>1844064.8900000001</v>
      </c>
      <c r="J173" s="510">
        <f t="shared" si="58"/>
        <v>10647.58</v>
      </c>
      <c r="K173" s="292">
        <f t="shared" si="59"/>
        <v>7982.42</v>
      </c>
      <c r="L173" s="321">
        <f t="shared" si="50"/>
        <v>18630</v>
      </c>
      <c r="M173" s="300">
        <f t="shared" si="67"/>
        <v>12623607.129999999</v>
      </c>
      <c r="N173" s="292">
        <f t="shared" si="60"/>
        <v>72888.36</v>
      </c>
      <c r="O173" s="292">
        <f t="shared" si="61"/>
        <v>-132908.35999999999</v>
      </c>
      <c r="P173" s="293">
        <f t="shared" si="52"/>
        <v>-60020</v>
      </c>
      <c r="Q173" s="301">
        <f t="shared" si="68"/>
        <v>1954449.9899999984</v>
      </c>
      <c r="R173" s="292">
        <f t="shared" si="62"/>
        <v>11284.94</v>
      </c>
      <c r="S173" s="292">
        <f t="shared" si="63"/>
        <v>8695.06</v>
      </c>
      <c r="T173" s="321">
        <f t="shared" si="53"/>
        <v>19980</v>
      </c>
      <c r="U173" s="134"/>
      <c r="V173" s="134"/>
      <c r="W173" s="134"/>
      <c r="X173" s="134"/>
    </row>
    <row r="174" spans="1:24" s="1" customFormat="1" ht="15" customHeight="1">
      <c r="A174" s="409">
        <f t="shared" si="51"/>
        <v>7.0250000000000007E-2</v>
      </c>
      <c r="B174" s="406">
        <f t="shared" si="54"/>
        <v>5.7739726027397267E-3</v>
      </c>
      <c r="C174" s="197">
        <f t="shared" si="55"/>
        <v>12</v>
      </c>
      <c r="D174" s="290">
        <v>140</v>
      </c>
      <c r="E174" s="300">
        <f t="shared" si="64"/>
        <v>0</v>
      </c>
      <c r="F174" s="292">
        <f t="shared" si="56"/>
        <v>0</v>
      </c>
      <c r="G174" s="292">
        <f t="shared" si="57"/>
        <v>0</v>
      </c>
      <c r="H174" s="293">
        <f t="shared" si="65"/>
        <v>0</v>
      </c>
      <c r="I174" s="301">
        <f t="shared" si="66"/>
        <v>1836082.4700000002</v>
      </c>
      <c r="J174" s="510">
        <f t="shared" si="58"/>
        <v>10601.49</v>
      </c>
      <c r="K174" s="292">
        <f t="shared" si="59"/>
        <v>8028.51</v>
      </c>
      <c r="L174" s="321">
        <f t="shared" si="50"/>
        <v>18630</v>
      </c>
      <c r="M174" s="300">
        <f t="shared" si="67"/>
        <v>12756515.489999998</v>
      </c>
      <c r="N174" s="292">
        <f t="shared" si="60"/>
        <v>73655.77</v>
      </c>
      <c r="O174" s="292">
        <f t="shared" si="61"/>
        <v>-133675.77000000002</v>
      </c>
      <c r="P174" s="293">
        <f t="shared" si="52"/>
        <v>-60020</v>
      </c>
      <c r="Q174" s="301">
        <f t="shared" si="68"/>
        <v>1945754.9299999983</v>
      </c>
      <c r="R174" s="292">
        <f t="shared" si="62"/>
        <v>11234.74</v>
      </c>
      <c r="S174" s="292">
        <f t="shared" si="63"/>
        <v>8745.26</v>
      </c>
      <c r="T174" s="321">
        <f t="shared" si="53"/>
        <v>19980</v>
      </c>
      <c r="U174" s="134"/>
      <c r="V174" s="134"/>
      <c r="W174" s="134"/>
      <c r="X174" s="134"/>
    </row>
    <row r="175" spans="1:24" s="1" customFormat="1" ht="15" customHeight="1">
      <c r="A175" s="409">
        <f t="shared" si="51"/>
        <v>7.0250000000000007E-2</v>
      </c>
      <c r="B175" s="406">
        <f t="shared" si="54"/>
        <v>5.7739726027397267E-3</v>
      </c>
      <c r="C175" s="197">
        <f t="shared" si="55"/>
        <v>12</v>
      </c>
      <c r="D175" s="290">
        <v>141</v>
      </c>
      <c r="E175" s="300">
        <f t="shared" si="64"/>
        <v>0</v>
      </c>
      <c r="F175" s="292">
        <f t="shared" si="56"/>
        <v>0</v>
      </c>
      <c r="G175" s="292">
        <f t="shared" si="57"/>
        <v>0</v>
      </c>
      <c r="H175" s="293">
        <f t="shared" si="65"/>
        <v>0</v>
      </c>
      <c r="I175" s="301">
        <f t="shared" si="66"/>
        <v>1828053.9600000002</v>
      </c>
      <c r="J175" s="510">
        <f t="shared" si="58"/>
        <v>10555.13</v>
      </c>
      <c r="K175" s="292">
        <f t="shared" si="59"/>
        <v>8074.8700000000008</v>
      </c>
      <c r="L175" s="321">
        <f t="shared" ref="L175:L238" si="69">IF(I175&lt;$M$5,I175+J175,$M$5)</f>
        <v>18630</v>
      </c>
      <c r="M175" s="300">
        <f t="shared" si="67"/>
        <v>12890191.259999998</v>
      </c>
      <c r="N175" s="292">
        <f t="shared" si="60"/>
        <v>74427.61</v>
      </c>
      <c r="O175" s="292">
        <f t="shared" si="61"/>
        <v>-134447.60999999999</v>
      </c>
      <c r="P175" s="293">
        <f t="shared" si="52"/>
        <v>-60020</v>
      </c>
      <c r="Q175" s="301">
        <f t="shared" si="68"/>
        <v>1937009.6699999983</v>
      </c>
      <c r="R175" s="292">
        <f t="shared" si="62"/>
        <v>11184.24</v>
      </c>
      <c r="S175" s="292">
        <f t="shared" si="63"/>
        <v>8795.76</v>
      </c>
      <c r="T175" s="321">
        <f t="shared" si="53"/>
        <v>19980</v>
      </c>
      <c r="U175" s="134"/>
      <c r="V175" s="134"/>
      <c r="W175" s="134"/>
      <c r="X175" s="134"/>
    </row>
    <row r="176" spans="1:24" s="1" customFormat="1" ht="15" customHeight="1">
      <c r="A176" s="409">
        <f t="shared" si="51"/>
        <v>7.0250000000000007E-2</v>
      </c>
      <c r="B176" s="406">
        <f t="shared" si="54"/>
        <v>5.7739726027397267E-3</v>
      </c>
      <c r="C176" s="197">
        <f t="shared" si="55"/>
        <v>12</v>
      </c>
      <c r="D176" s="290">
        <v>142</v>
      </c>
      <c r="E176" s="300">
        <f t="shared" si="64"/>
        <v>0</v>
      </c>
      <c r="F176" s="292">
        <f t="shared" si="56"/>
        <v>0</v>
      </c>
      <c r="G176" s="292">
        <f t="shared" si="57"/>
        <v>0</v>
      </c>
      <c r="H176" s="293">
        <f t="shared" si="65"/>
        <v>0</v>
      </c>
      <c r="I176" s="301">
        <f t="shared" si="66"/>
        <v>1819979.09</v>
      </c>
      <c r="J176" s="510">
        <f t="shared" si="58"/>
        <v>10508.51</v>
      </c>
      <c r="K176" s="292">
        <f t="shared" si="59"/>
        <v>8121.49</v>
      </c>
      <c r="L176" s="321">
        <f t="shared" si="69"/>
        <v>18630</v>
      </c>
      <c r="M176" s="300">
        <f t="shared" si="67"/>
        <v>13024638.869999997</v>
      </c>
      <c r="N176" s="292">
        <f t="shared" si="60"/>
        <v>75203.91</v>
      </c>
      <c r="O176" s="292">
        <f t="shared" si="61"/>
        <v>-135223.91</v>
      </c>
      <c r="P176" s="293">
        <f t="shared" si="52"/>
        <v>-60020</v>
      </c>
      <c r="Q176" s="301">
        <f t="shared" si="68"/>
        <v>1928213.9099999983</v>
      </c>
      <c r="R176" s="292">
        <f t="shared" si="62"/>
        <v>11133.45</v>
      </c>
      <c r="S176" s="292">
        <f t="shared" si="63"/>
        <v>8846.5499999999993</v>
      </c>
      <c r="T176" s="321">
        <f t="shared" si="53"/>
        <v>19980</v>
      </c>
      <c r="U176" s="134"/>
      <c r="V176" s="134"/>
      <c r="W176" s="134"/>
      <c r="X176" s="134"/>
    </row>
    <row r="177" spans="1:24" s="1" customFormat="1" ht="15" customHeight="1">
      <c r="A177" s="409">
        <f t="shared" si="51"/>
        <v>7.0250000000000007E-2</v>
      </c>
      <c r="B177" s="406">
        <f t="shared" si="54"/>
        <v>5.7739726027397267E-3</v>
      </c>
      <c r="C177" s="197">
        <f t="shared" si="55"/>
        <v>12</v>
      </c>
      <c r="D177" s="290">
        <v>143</v>
      </c>
      <c r="E177" s="300">
        <f t="shared" si="64"/>
        <v>0</v>
      </c>
      <c r="F177" s="292">
        <f t="shared" si="56"/>
        <v>0</v>
      </c>
      <c r="G177" s="292">
        <f t="shared" si="57"/>
        <v>0</v>
      </c>
      <c r="H177" s="293">
        <f t="shared" si="65"/>
        <v>0</v>
      </c>
      <c r="I177" s="301">
        <f t="shared" si="66"/>
        <v>1811857.6</v>
      </c>
      <c r="J177" s="510">
        <f t="shared" si="58"/>
        <v>10461.620000000001</v>
      </c>
      <c r="K177" s="292">
        <f t="shared" si="59"/>
        <v>8168.3799999999992</v>
      </c>
      <c r="L177" s="321">
        <f t="shared" si="69"/>
        <v>18630</v>
      </c>
      <c r="M177" s="300">
        <f t="shared" si="67"/>
        <v>13159862.779999997</v>
      </c>
      <c r="N177" s="292">
        <f t="shared" si="60"/>
        <v>75984.69</v>
      </c>
      <c r="O177" s="292">
        <f t="shared" si="61"/>
        <v>-136004.69</v>
      </c>
      <c r="P177" s="293">
        <f t="shared" si="52"/>
        <v>-60020</v>
      </c>
      <c r="Q177" s="301">
        <f t="shared" si="68"/>
        <v>1919367.3599999982</v>
      </c>
      <c r="R177" s="292">
        <f t="shared" si="62"/>
        <v>11082.37</v>
      </c>
      <c r="S177" s="292">
        <f t="shared" si="63"/>
        <v>8897.6299999999992</v>
      </c>
      <c r="T177" s="321">
        <f t="shared" si="53"/>
        <v>19980</v>
      </c>
      <c r="U177" s="134"/>
      <c r="V177" s="134"/>
      <c r="W177" s="134"/>
      <c r="X177" s="134"/>
    </row>
    <row r="178" spans="1:24" s="1" customFormat="1" ht="15" customHeight="1">
      <c r="A178" s="409">
        <f t="shared" si="51"/>
        <v>7.0250000000000007E-2</v>
      </c>
      <c r="B178" s="406">
        <f t="shared" si="54"/>
        <v>5.7739726027397267E-3</v>
      </c>
      <c r="C178" s="197">
        <f t="shared" si="55"/>
        <v>12</v>
      </c>
      <c r="D178" s="290">
        <v>144</v>
      </c>
      <c r="E178" s="300">
        <f t="shared" si="64"/>
        <v>0</v>
      </c>
      <c r="F178" s="292">
        <f t="shared" si="56"/>
        <v>0</v>
      </c>
      <c r="G178" s="292">
        <f t="shared" si="57"/>
        <v>0</v>
      </c>
      <c r="H178" s="293">
        <f t="shared" si="65"/>
        <v>0</v>
      </c>
      <c r="I178" s="301">
        <f t="shared" si="66"/>
        <v>1803689.2200000002</v>
      </c>
      <c r="J178" s="510">
        <f t="shared" si="58"/>
        <v>10414.450000000001</v>
      </c>
      <c r="K178" s="292">
        <f t="shared" si="59"/>
        <v>8215.5499999999993</v>
      </c>
      <c r="L178" s="321">
        <f t="shared" si="69"/>
        <v>18630</v>
      </c>
      <c r="M178" s="300">
        <f t="shared" si="67"/>
        <v>13295867.469999997</v>
      </c>
      <c r="N178" s="292">
        <f t="shared" si="60"/>
        <v>76769.97</v>
      </c>
      <c r="O178" s="292">
        <f t="shared" si="61"/>
        <v>-136789.97</v>
      </c>
      <c r="P178" s="293">
        <f t="shared" si="52"/>
        <v>-60020</v>
      </c>
      <c r="Q178" s="301">
        <f t="shared" si="68"/>
        <v>1910469.7299999984</v>
      </c>
      <c r="R178" s="292">
        <f t="shared" si="62"/>
        <v>11031</v>
      </c>
      <c r="S178" s="292">
        <f t="shared" si="63"/>
        <v>8949</v>
      </c>
      <c r="T178" s="321">
        <f t="shared" si="53"/>
        <v>19980</v>
      </c>
      <c r="U178" s="134"/>
      <c r="V178" s="134"/>
      <c r="W178" s="134"/>
      <c r="X178" s="134"/>
    </row>
    <row r="179" spans="1:24" s="1" customFormat="1" ht="15" customHeight="1">
      <c r="A179" s="409">
        <f t="shared" si="51"/>
        <v>7.0250000000000007E-2</v>
      </c>
      <c r="B179" s="406">
        <f t="shared" si="54"/>
        <v>5.7739726027397267E-3</v>
      </c>
      <c r="C179" s="197">
        <f t="shared" si="55"/>
        <v>13</v>
      </c>
      <c r="D179" s="290">
        <v>145</v>
      </c>
      <c r="E179" s="300">
        <f t="shared" si="64"/>
        <v>0</v>
      </c>
      <c r="F179" s="292">
        <f t="shared" si="56"/>
        <v>0</v>
      </c>
      <c r="G179" s="292">
        <f t="shared" si="57"/>
        <v>0</v>
      </c>
      <c r="H179" s="293">
        <f t="shared" si="65"/>
        <v>0</v>
      </c>
      <c r="I179" s="301">
        <f t="shared" si="66"/>
        <v>1795473.6700000002</v>
      </c>
      <c r="J179" s="510">
        <f t="shared" si="58"/>
        <v>10367.02</v>
      </c>
      <c r="K179" s="292">
        <f t="shared" si="59"/>
        <v>8262.98</v>
      </c>
      <c r="L179" s="321">
        <f t="shared" si="69"/>
        <v>18630</v>
      </c>
      <c r="M179" s="300">
        <f t="shared" si="67"/>
        <v>13432657.439999998</v>
      </c>
      <c r="N179" s="292">
        <f t="shared" si="60"/>
        <v>77559.8</v>
      </c>
      <c r="O179" s="292">
        <f t="shared" si="61"/>
        <v>-137579.79999999999</v>
      </c>
      <c r="P179" s="293">
        <f t="shared" si="52"/>
        <v>-60020</v>
      </c>
      <c r="Q179" s="301">
        <f t="shared" si="68"/>
        <v>1901520.7299999984</v>
      </c>
      <c r="R179" s="292">
        <f t="shared" si="62"/>
        <v>10979.33</v>
      </c>
      <c r="S179" s="292">
        <f t="shared" si="63"/>
        <v>9000.67</v>
      </c>
      <c r="T179" s="321">
        <f t="shared" si="53"/>
        <v>19980</v>
      </c>
      <c r="U179" s="134"/>
      <c r="V179" s="134"/>
      <c r="W179" s="134"/>
      <c r="X179" s="134"/>
    </row>
    <row r="180" spans="1:24" s="1" customFormat="1" ht="15" customHeight="1">
      <c r="A180" s="409">
        <f t="shared" si="51"/>
        <v>7.0250000000000007E-2</v>
      </c>
      <c r="B180" s="406">
        <f t="shared" si="54"/>
        <v>5.7739726027397267E-3</v>
      </c>
      <c r="C180" s="197">
        <f t="shared" si="55"/>
        <v>13</v>
      </c>
      <c r="D180" s="290">
        <v>146</v>
      </c>
      <c r="E180" s="300">
        <f t="shared" si="64"/>
        <v>0</v>
      </c>
      <c r="F180" s="292">
        <f t="shared" si="56"/>
        <v>0</v>
      </c>
      <c r="G180" s="292">
        <f t="shared" si="57"/>
        <v>0</v>
      </c>
      <c r="H180" s="293">
        <f t="shared" si="65"/>
        <v>0</v>
      </c>
      <c r="I180" s="301">
        <f t="shared" si="66"/>
        <v>1787210.6900000002</v>
      </c>
      <c r="J180" s="510">
        <f t="shared" si="58"/>
        <v>10319.31</v>
      </c>
      <c r="K180" s="292">
        <f t="shared" si="59"/>
        <v>8310.69</v>
      </c>
      <c r="L180" s="321">
        <f t="shared" si="69"/>
        <v>18630</v>
      </c>
      <c r="M180" s="300">
        <f t="shared" si="67"/>
        <v>13570237.239999998</v>
      </c>
      <c r="N180" s="292">
        <f t="shared" si="60"/>
        <v>78354.179999999993</v>
      </c>
      <c r="O180" s="292">
        <f t="shared" si="61"/>
        <v>-138374.18</v>
      </c>
      <c r="P180" s="293">
        <f t="shared" si="52"/>
        <v>-60020</v>
      </c>
      <c r="Q180" s="301">
        <f t="shared" si="68"/>
        <v>1892520.0599999984</v>
      </c>
      <c r="R180" s="292">
        <f t="shared" si="62"/>
        <v>10927.36</v>
      </c>
      <c r="S180" s="292">
        <f t="shared" si="63"/>
        <v>9052.64</v>
      </c>
      <c r="T180" s="321">
        <f t="shared" si="53"/>
        <v>19980</v>
      </c>
      <c r="U180" s="134"/>
      <c r="V180" s="134"/>
      <c r="W180" s="134"/>
      <c r="X180" s="134"/>
    </row>
    <row r="181" spans="1:24" s="1" customFormat="1" ht="15" customHeight="1">
      <c r="A181" s="409">
        <f t="shared" si="51"/>
        <v>7.0250000000000007E-2</v>
      </c>
      <c r="B181" s="406">
        <f t="shared" si="54"/>
        <v>5.7739726027397267E-3</v>
      </c>
      <c r="C181" s="197">
        <f t="shared" si="55"/>
        <v>13</v>
      </c>
      <c r="D181" s="290">
        <v>147</v>
      </c>
      <c r="E181" s="300">
        <f t="shared" si="64"/>
        <v>0</v>
      </c>
      <c r="F181" s="292">
        <f t="shared" si="56"/>
        <v>0</v>
      </c>
      <c r="G181" s="292">
        <f t="shared" si="57"/>
        <v>0</v>
      </c>
      <c r="H181" s="293">
        <f t="shared" si="65"/>
        <v>0</v>
      </c>
      <c r="I181" s="301">
        <f t="shared" si="66"/>
        <v>1778900.0000000002</v>
      </c>
      <c r="J181" s="510">
        <f t="shared" si="58"/>
        <v>10271.32</v>
      </c>
      <c r="K181" s="292">
        <f t="shared" si="59"/>
        <v>8358.68</v>
      </c>
      <c r="L181" s="321">
        <f t="shared" si="69"/>
        <v>18630</v>
      </c>
      <c r="M181" s="300">
        <f t="shared" si="67"/>
        <v>13708611.419999998</v>
      </c>
      <c r="N181" s="292">
        <f t="shared" si="60"/>
        <v>79153.149999999994</v>
      </c>
      <c r="O181" s="292">
        <f t="shared" si="61"/>
        <v>-139173.15</v>
      </c>
      <c r="P181" s="293">
        <f t="shared" si="52"/>
        <v>-60020</v>
      </c>
      <c r="Q181" s="301">
        <f t="shared" si="68"/>
        <v>1883467.4199999985</v>
      </c>
      <c r="R181" s="292">
        <f t="shared" si="62"/>
        <v>10875.09</v>
      </c>
      <c r="S181" s="292">
        <f t="shared" si="63"/>
        <v>9104.91</v>
      </c>
      <c r="T181" s="321">
        <f t="shared" si="53"/>
        <v>19980</v>
      </c>
      <c r="U181" s="134"/>
      <c r="V181" s="134"/>
      <c r="W181" s="134"/>
      <c r="X181" s="134"/>
    </row>
    <row r="182" spans="1:24" s="1" customFormat="1" ht="15" customHeight="1">
      <c r="A182" s="409">
        <f t="shared" si="51"/>
        <v>7.0250000000000007E-2</v>
      </c>
      <c r="B182" s="406">
        <f t="shared" si="54"/>
        <v>5.7739726027397267E-3</v>
      </c>
      <c r="C182" s="197">
        <f t="shared" si="55"/>
        <v>13</v>
      </c>
      <c r="D182" s="290">
        <v>148</v>
      </c>
      <c r="E182" s="300">
        <f t="shared" si="64"/>
        <v>0</v>
      </c>
      <c r="F182" s="292">
        <f t="shared" si="56"/>
        <v>0</v>
      </c>
      <c r="G182" s="292">
        <f t="shared" si="57"/>
        <v>0</v>
      </c>
      <c r="H182" s="293">
        <f t="shared" si="65"/>
        <v>0</v>
      </c>
      <c r="I182" s="301">
        <f t="shared" si="66"/>
        <v>1770541.3200000003</v>
      </c>
      <c r="J182" s="510">
        <f t="shared" si="58"/>
        <v>10223.06</v>
      </c>
      <c r="K182" s="292">
        <f t="shared" si="59"/>
        <v>8406.94</v>
      </c>
      <c r="L182" s="321">
        <f t="shared" si="69"/>
        <v>18630</v>
      </c>
      <c r="M182" s="300">
        <f t="shared" si="67"/>
        <v>13847784.569999998</v>
      </c>
      <c r="N182" s="292">
        <f t="shared" si="60"/>
        <v>79956.73</v>
      </c>
      <c r="O182" s="292">
        <f t="shared" si="61"/>
        <v>-139976.72999999998</v>
      </c>
      <c r="P182" s="293">
        <f t="shared" si="52"/>
        <v>-60020</v>
      </c>
      <c r="Q182" s="301">
        <f t="shared" si="68"/>
        <v>1874362.5099999986</v>
      </c>
      <c r="R182" s="292">
        <f t="shared" si="62"/>
        <v>10822.52</v>
      </c>
      <c r="S182" s="292">
        <f t="shared" si="63"/>
        <v>9157.48</v>
      </c>
      <c r="T182" s="321">
        <f t="shared" si="53"/>
        <v>19980</v>
      </c>
      <c r="U182" s="134"/>
      <c r="V182" s="134"/>
      <c r="W182" s="134"/>
      <c r="X182" s="134"/>
    </row>
    <row r="183" spans="1:24" s="1" customFormat="1" ht="15" customHeight="1">
      <c r="A183" s="409">
        <f t="shared" ref="A183:A246" si="70">VLOOKUP(D183,$A$7:$B$11,2)</f>
        <v>7.0250000000000007E-2</v>
      </c>
      <c r="B183" s="406">
        <f t="shared" si="54"/>
        <v>5.7739726027397267E-3</v>
      </c>
      <c r="C183" s="197">
        <f t="shared" si="55"/>
        <v>13</v>
      </c>
      <c r="D183" s="290">
        <v>149</v>
      </c>
      <c r="E183" s="300">
        <f t="shared" si="64"/>
        <v>0</v>
      </c>
      <c r="F183" s="292">
        <f t="shared" si="56"/>
        <v>0</v>
      </c>
      <c r="G183" s="292">
        <f t="shared" si="57"/>
        <v>0</v>
      </c>
      <c r="H183" s="293">
        <f t="shared" si="65"/>
        <v>0</v>
      </c>
      <c r="I183" s="301">
        <f t="shared" si="66"/>
        <v>1762134.3800000004</v>
      </c>
      <c r="J183" s="510">
        <f t="shared" si="58"/>
        <v>10174.52</v>
      </c>
      <c r="K183" s="292">
        <f t="shared" si="59"/>
        <v>8455.48</v>
      </c>
      <c r="L183" s="321">
        <f t="shared" si="69"/>
        <v>18630</v>
      </c>
      <c r="M183" s="300">
        <f t="shared" si="67"/>
        <v>13987761.299999999</v>
      </c>
      <c r="N183" s="292">
        <f t="shared" si="60"/>
        <v>80764.95</v>
      </c>
      <c r="O183" s="292">
        <f t="shared" si="61"/>
        <v>-140784.95000000001</v>
      </c>
      <c r="P183" s="293">
        <f t="shared" si="52"/>
        <v>-60020</v>
      </c>
      <c r="Q183" s="301">
        <f t="shared" si="68"/>
        <v>1865205.0299999986</v>
      </c>
      <c r="R183" s="292">
        <f t="shared" si="62"/>
        <v>10769.64</v>
      </c>
      <c r="S183" s="292">
        <f t="shared" si="63"/>
        <v>9210.36</v>
      </c>
      <c r="T183" s="321">
        <f t="shared" si="53"/>
        <v>19980</v>
      </c>
      <c r="U183" s="134"/>
      <c r="V183" s="134"/>
      <c r="W183" s="134"/>
      <c r="X183" s="134"/>
    </row>
    <row r="184" spans="1:24" s="1" customFormat="1" ht="15" customHeight="1">
      <c r="A184" s="409">
        <f t="shared" si="70"/>
        <v>7.0250000000000007E-2</v>
      </c>
      <c r="B184" s="406">
        <f t="shared" si="54"/>
        <v>5.7739726027397267E-3</v>
      </c>
      <c r="C184" s="197">
        <f t="shared" si="55"/>
        <v>13</v>
      </c>
      <c r="D184" s="290">
        <v>150</v>
      </c>
      <c r="E184" s="300">
        <f t="shared" si="64"/>
        <v>0</v>
      </c>
      <c r="F184" s="292">
        <f t="shared" si="56"/>
        <v>0</v>
      </c>
      <c r="G184" s="292">
        <f t="shared" si="57"/>
        <v>0</v>
      </c>
      <c r="H184" s="293">
        <f t="shared" si="65"/>
        <v>0</v>
      </c>
      <c r="I184" s="301">
        <f t="shared" si="66"/>
        <v>1753678.9000000004</v>
      </c>
      <c r="J184" s="510">
        <f t="shared" si="58"/>
        <v>10125.69</v>
      </c>
      <c r="K184" s="292">
        <f t="shared" si="59"/>
        <v>8504.31</v>
      </c>
      <c r="L184" s="321">
        <f t="shared" si="69"/>
        <v>18630</v>
      </c>
      <c r="M184" s="300">
        <f t="shared" si="67"/>
        <v>14128546.249999998</v>
      </c>
      <c r="N184" s="292">
        <f t="shared" si="60"/>
        <v>81577.84</v>
      </c>
      <c r="O184" s="292">
        <f t="shared" si="61"/>
        <v>-141597.84</v>
      </c>
      <c r="P184" s="293">
        <f t="shared" si="52"/>
        <v>-60020</v>
      </c>
      <c r="Q184" s="301">
        <f t="shared" si="68"/>
        <v>1855994.6699999985</v>
      </c>
      <c r="R184" s="292">
        <f t="shared" si="62"/>
        <v>10716.46</v>
      </c>
      <c r="S184" s="292">
        <f t="shared" si="63"/>
        <v>9263.5400000000009</v>
      </c>
      <c r="T184" s="321">
        <f t="shared" si="53"/>
        <v>19980</v>
      </c>
      <c r="U184" s="134"/>
      <c r="V184" s="134"/>
      <c r="W184" s="134"/>
      <c r="X184" s="134"/>
    </row>
    <row r="185" spans="1:24" s="1" customFormat="1" ht="15" customHeight="1">
      <c r="A185" s="409">
        <f t="shared" si="70"/>
        <v>7.0250000000000007E-2</v>
      </c>
      <c r="B185" s="406">
        <f t="shared" si="54"/>
        <v>5.7739726027397267E-3</v>
      </c>
      <c r="C185" s="197">
        <f t="shared" si="55"/>
        <v>13</v>
      </c>
      <c r="D185" s="290">
        <v>151</v>
      </c>
      <c r="E185" s="300">
        <f t="shared" si="64"/>
        <v>0</v>
      </c>
      <c r="F185" s="292">
        <f t="shared" si="56"/>
        <v>0</v>
      </c>
      <c r="G185" s="292">
        <f t="shared" si="57"/>
        <v>0</v>
      </c>
      <c r="H185" s="293">
        <f t="shared" si="65"/>
        <v>0</v>
      </c>
      <c r="I185" s="301">
        <f t="shared" si="66"/>
        <v>1745174.5900000003</v>
      </c>
      <c r="J185" s="510">
        <f t="shared" si="58"/>
        <v>10076.59</v>
      </c>
      <c r="K185" s="292">
        <f t="shared" si="59"/>
        <v>8553.41</v>
      </c>
      <c r="L185" s="321">
        <f t="shared" si="69"/>
        <v>18630</v>
      </c>
      <c r="M185" s="300">
        <f t="shared" si="67"/>
        <v>14270144.089999998</v>
      </c>
      <c r="N185" s="292">
        <f t="shared" si="60"/>
        <v>82395.42</v>
      </c>
      <c r="O185" s="292">
        <f t="shared" si="61"/>
        <v>-142415.41999999998</v>
      </c>
      <c r="P185" s="293">
        <f t="shared" si="52"/>
        <v>-60020</v>
      </c>
      <c r="Q185" s="301">
        <f t="shared" si="68"/>
        <v>1846731.1299999985</v>
      </c>
      <c r="R185" s="292">
        <f t="shared" si="62"/>
        <v>10662.97</v>
      </c>
      <c r="S185" s="292">
        <f t="shared" si="63"/>
        <v>9317.0300000000007</v>
      </c>
      <c r="T185" s="321">
        <f t="shared" si="53"/>
        <v>19980</v>
      </c>
      <c r="U185" s="134"/>
      <c r="V185" s="134"/>
      <c r="W185" s="134"/>
      <c r="X185" s="134"/>
    </row>
    <row r="186" spans="1:24" s="1" customFormat="1" ht="15" customHeight="1">
      <c r="A186" s="409">
        <f t="shared" si="70"/>
        <v>7.0250000000000007E-2</v>
      </c>
      <c r="B186" s="406">
        <f t="shared" si="54"/>
        <v>5.7739726027397267E-3</v>
      </c>
      <c r="C186" s="197">
        <f t="shared" si="55"/>
        <v>13</v>
      </c>
      <c r="D186" s="290">
        <v>152</v>
      </c>
      <c r="E186" s="300">
        <f t="shared" si="64"/>
        <v>0</v>
      </c>
      <c r="F186" s="292">
        <f t="shared" si="56"/>
        <v>0</v>
      </c>
      <c r="G186" s="292">
        <f t="shared" si="57"/>
        <v>0</v>
      </c>
      <c r="H186" s="293">
        <f t="shared" si="65"/>
        <v>0</v>
      </c>
      <c r="I186" s="301">
        <f t="shared" si="66"/>
        <v>1736621.1800000004</v>
      </c>
      <c r="J186" s="510">
        <f t="shared" si="58"/>
        <v>10027.200000000001</v>
      </c>
      <c r="K186" s="292">
        <f t="shared" si="59"/>
        <v>8602.7999999999993</v>
      </c>
      <c r="L186" s="321">
        <f t="shared" si="69"/>
        <v>18630</v>
      </c>
      <c r="M186" s="300">
        <f t="shared" si="67"/>
        <v>14412559.509999998</v>
      </c>
      <c r="N186" s="292">
        <f t="shared" si="60"/>
        <v>83217.72</v>
      </c>
      <c r="O186" s="292">
        <f t="shared" si="61"/>
        <v>-143237.72</v>
      </c>
      <c r="P186" s="293">
        <f t="shared" si="52"/>
        <v>-60020</v>
      </c>
      <c r="Q186" s="301">
        <f t="shared" si="68"/>
        <v>1837414.0999999985</v>
      </c>
      <c r="R186" s="292">
        <f t="shared" si="62"/>
        <v>10609.18</v>
      </c>
      <c r="S186" s="292">
        <f t="shared" si="63"/>
        <v>9370.82</v>
      </c>
      <c r="T186" s="321">
        <f t="shared" si="53"/>
        <v>19980</v>
      </c>
      <c r="U186" s="134"/>
      <c r="V186" s="134"/>
      <c r="W186" s="134"/>
      <c r="X186" s="134"/>
    </row>
    <row r="187" spans="1:24" s="1" customFormat="1" ht="15" customHeight="1">
      <c r="A187" s="409">
        <f t="shared" si="70"/>
        <v>7.0250000000000007E-2</v>
      </c>
      <c r="B187" s="406">
        <f t="shared" si="54"/>
        <v>5.7739726027397267E-3</v>
      </c>
      <c r="C187" s="197">
        <f t="shared" si="55"/>
        <v>13</v>
      </c>
      <c r="D187" s="290">
        <v>153</v>
      </c>
      <c r="E187" s="300">
        <f t="shared" si="64"/>
        <v>0</v>
      </c>
      <c r="F187" s="292">
        <f t="shared" si="56"/>
        <v>0</v>
      </c>
      <c r="G187" s="292">
        <f t="shared" si="57"/>
        <v>0</v>
      </c>
      <c r="H187" s="293">
        <f t="shared" si="65"/>
        <v>0</v>
      </c>
      <c r="I187" s="301">
        <f t="shared" si="66"/>
        <v>1728018.3800000004</v>
      </c>
      <c r="J187" s="510">
        <f t="shared" si="58"/>
        <v>9977.5300000000007</v>
      </c>
      <c r="K187" s="292">
        <f t="shared" si="59"/>
        <v>8652.4699999999993</v>
      </c>
      <c r="L187" s="321">
        <f t="shared" si="69"/>
        <v>18630</v>
      </c>
      <c r="M187" s="300">
        <f t="shared" si="67"/>
        <v>14555797.229999999</v>
      </c>
      <c r="N187" s="292">
        <f t="shared" si="60"/>
        <v>84044.77</v>
      </c>
      <c r="O187" s="292">
        <f t="shared" si="61"/>
        <v>-144064.77000000002</v>
      </c>
      <c r="P187" s="293">
        <f t="shared" si="52"/>
        <v>-60020</v>
      </c>
      <c r="Q187" s="301">
        <f t="shared" si="68"/>
        <v>1828043.2799999984</v>
      </c>
      <c r="R187" s="292">
        <f t="shared" si="62"/>
        <v>10555.07</v>
      </c>
      <c r="S187" s="292">
        <f t="shared" si="63"/>
        <v>9424.93</v>
      </c>
      <c r="T187" s="321">
        <f t="shared" si="53"/>
        <v>19980</v>
      </c>
      <c r="U187" s="134"/>
      <c r="V187" s="134"/>
      <c r="W187" s="134"/>
      <c r="X187" s="134"/>
    </row>
    <row r="188" spans="1:24" s="1" customFormat="1" ht="15" customHeight="1">
      <c r="A188" s="409">
        <f t="shared" si="70"/>
        <v>7.0250000000000007E-2</v>
      </c>
      <c r="B188" s="406">
        <f t="shared" si="54"/>
        <v>5.7739726027397267E-3</v>
      </c>
      <c r="C188" s="197">
        <f t="shared" si="55"/>
        <v>13</v>
      </c>
      <c r="D188" s="290">
        <v>154</v>
      </c>
      <c r="E188" s="300">
        <f t="shared" si="64"/>
        <v>0</v>
      </c>
      <c r="F188" s="292">
        <f t="shared" si="56"/>
        <v>0</v>
      </c>
      <c r="G188" s="292">
        <f t="shared" si="57"/>
        <v>0</v>
      </c>
      <c r="H188" s="293">
        <f t="shared" si="65"/>
        <v>0</v>
      </c>
      <c r="I188" s="301">
        <f t="shared" si="66"/>
        <v>1719365.9100000004</v>
      </c>
      <c r="J188" s="510">
        <f t="shared" si="58"/>
        <v>9927.57</v>
      </c>
      <c r="K188" s="292">
        <f t="shared" si="59"/>
        <v>8702.43</v>
      </c>
      <c r="L188" s="321">
        <f t="shared" si="69"/>
        <v>18630</v>
      </c>
      <c r="M188" s="300">
        <f t="shared" si="67"/>
        <v>14699861.999999998</v>
      </c>
      <c r="N188" s="292">
        <f t="shared" si="60"/>
        <v>84876.6</v>
      </c>
      <c r="O188" s="292">
        <f t="shared" si="61"/>
        <v>-144896.6</v>
      </c>
      <c r="P188" s="293">
        <f t="shared" si="52"/>
        <v>-60020</v>
      </c>
      <c r="Q188" s="301">
        <f t="shared" si="68"/>
        <v>1818618.3499999985</v>
      </c>
      <c r="R188" s="292">
        <f t="shared" si="62"/>
        <v>10500.65</v>
      </c>
      <c r="S188" s="292">
        <f t="shared" si="63"/>
        <v>9479.35</v>
      </c>
      <c r="T188" s="321">
        <f t="shared" si="53"/>
        <v>19980</v>
      </c>
      <c r="U188" s="134"/>
      <c r="V188" s="134"/>
      <c r="W188" s="134"/>
      <c r="X188" s="134"/>
    </row>
    <row r="189" spans="1:24" s="1" customFormat="1" ht="15" customHeight="1">
      <c r="A189" s="409">
        <f t="shared" si="70"/>
        <v>7.0250000000000007E-2</v>
      </c>
      <c r="B189" s="406">
        <f t="shared" si="54"/>
        <v>5.7739726027397267E-3</v>
      </c>
      <c r="C189" s="197">
        <f t="shared" si="55"/>
        <v>13</v>
      </c>
      <c r="D189" s="290">
        <v>155</v>
      </c>
      <c r="E189" s="300">
        <f t="shared" si="64"/>
        <v>0</v>
      </c>
      <c r="F189" s="292">
        <f t="shared" si="56"/>
        <v>0</v>
      </c>
      <c r="G189" s="292">
        <f t="shared" si="57"/>
        <v>0</v>
      </c>
      <c r="H189" s="293">
        <f t="shared" si="65"/>
        <v>0</v>
      </c>
      <c r="I189" s="301">
        <f t="shared" si="66"/>
        <v>1710663.4800000004</v>
      </c>
      <c r="J189" s="510">
        <f t="shared" si="58"/>
        <v>9877.32</v>
      </c>
      <c r="K189" s="292">
        <f t="shared" si="59"/>
        <v>8752.68</v>
      </c>
      <c r="L189" s="321">
        <f t="shared" si="69"/>
        <v>18630</v>
      </c>
      <c r="M189" s="300">
        <f t="shared" si="67"/>
        <v>14844758.599999998</v>
      </c>
      <c r="N189" s="292">
        <f t="shared" si="60"/>
        <v>85713.23</v>
      </c>
      <c r="O189" s="292">
        <f t="shared" si="61"/>
        <v>-145733.22999999998</v>
      </c>
      <c r="P189" s="293">
        <f t="shared" si="52"/>
        <v>-60020</v>
      </c>
      <c r="Q189" s="301">
        <f t="shared" si="68"/>
        <v>1809138.9999999984</v>
      </c>
      <c r="R189" s="292">
        <f t="shared" si="62"/>
        <v>10445.92</v>
      </c>
      <c r="S189" s="292">
        <f t="shared" si="63"/>
        <v>9534.08</v>
      </c>
      <c r="T189" s="321">
        <f t="shared" si="53"/>
        <v>19980</v>
      </c>
      <c r="U189" s="134"/>
      <c r="V189" s="134"/>
      <c r="W189" s="134"/>
      <c r="X189" s="134"/>
    </row>
    <row r="190" spans="1:24" s="1" customFormat="1" ht="15" customHeight="1">
      <c r="A190" s="409">
        <f t="shared" si="70"/>
        <v>7.0250000000000007E-2</v>
      </c>
      <c r="B190" s="406">
        <f t="shared" si="54"/>
        <v>5.7739726027397267E-3</v>
      </c>
      <c r="C190" s="197">
        <f t="shared" si="55"/>
        <v>13</v>
      </c>
      <c r="D190" s="290">
        <v>156</v>
      </c>
      <c r="E190" s="300">
        <f t="shared" si="64"/>
        <v>0</v>
      </c>
      <c r="F190" s="292">
        <f t="shared" si="56"/>
        <v>0</v>
      </c>
      <c r="G190" s="292">
        <f t="shared" si="57"/>
        <v>0</v>
      </c>
      <c r="H190" s="293">
        <f t="shared" si="65"/>
        <v>0</v>
      </c>
      <c r="I190" s="301">
        <f t="shared" si="66"/>
        <v>1701910.8000000005</v>
      </c>
      <c r="J190" s="510">
        <f t="shared" si="58"/>
        <v>9826.7900000000009</v>
      </c>
      <c r="K190" s="292">
        <f t="shared" si="59"/>
        <v>8803.2099999999991</v>
      </c>
      <c r="L190" s="321">
        <f t="shared" si="69"/>
        <v>18630</v>
      </c>
      <c r="M190" s="300">
        <f t="shared" si="67"/>
        <v>14990491.829999998</v>
      </c>
      <c r="N190" s="292">
        <f t="shared" si="60"/>
        <v>86554.69</v>
      </c>
      <c r="O190" s="292">
        <f t="shared" si="61"/>
        <v>-146574.69</v>
      </c>
      <c r="P190" s="293">
        <f t="shared" si="52"/>
        <v>-60020</v>
      </c>
      <c r="Q190" s="301">
        <f t="shared" si="68"/>
        <v>1799604.9199999983</v>
      </c>
      <c r="R190" s="292">
        <f t="shared" si="62"/>
        <v>10390.870000000001</v>
      </c>
      <c r="S190" s="292">
        <f t="shared" si="63"/>
        <v>9589.1299999999992</v>
      </c>
      <c r="T190" s="321">
        <f t="shared" si="53"/>
        <v>19980</v>
      </c>
      <c r="U190" s="134"/>
      <c r="V190" s="134"/>
      <c r="W190" s="134"/>
      <c r="X190" s="134"/>
    </row>
    <row r="191" spans="1:24" s="1" customFormat="1" ht="15" customHeight="1">
      <c r="A191" s="409">
        <f t="shared" si="70"/>
        <v>7.0250000000000007E-2</v>
      </c>
      <c r="B191" s="406">
        <f t="shared" si="54"/>
        <v>5.7739726027397267E-3</v>
      </c>
      <c r="C191" s="197">
        <f t="shared" si="55"/>
        <v>14</v>
      </c>
      <c r="D191" s="290">
        <v>157</v>
      </c>
      <c r="E191" s="300">
        <f t="shared" si="64"/>
        <v>0</v>
      </c>
      <c r="F191" s="292">
        <f t="shared" si="56"/>
        <v>0</v>
      </c>
      <c r="G191" s="292">
        <f t="shared" si="57"/>
        <v>0</v>
      </c>
      <c r="H191" s="293">
        <f t="shared" si="65"/>
        <v>0</v>
      </c>
      <c r="I191" s="301">
        <f t="shared" si="66"/>
        <v>1693107.5900000005</v>
      </c>
      <c r="J191" s="510">
        <f t="shared" si="58"/>
        <v>9775.9599999999991</v>
      </c>
      <c r="K191" s="292">
        <f t="shared" si="59"/>
        <v>8854.0400000000009</v>
      </c>
      <c r="L191" s="321">
        <f t="shared" si="69"/>
        <v>18630</v>
      </c>
      <c r="M191" s="300">
        <f t="shared" si="67"/>
        <v>15137066.519999998</v>
      </c>
      <c r="N191" s="292">
        <f t="shared" si="60"/>
        <v>87401.01</v>
      </c>
      <c r="O191" s="292">
        <f t="shared" si="61"/>
        <v>-147421.01</v>
      </c>
      <c r="P191" s="293">
        <f t="shared" si="52"/>
        <v>-60020</v>
      </c>
      <c r="Q191" s="301">
        <f t="shared" si="68"/>
        <v>1790015.7899999984</v>
      </c>
      <c r="R191" s="292">
        <f t="shared" si="62"/>
        <v>10335.5</v>
      </c>
      <c r="S191" s="292">
        <f t="shared" si="63"/>
        <v>9644.5</v>
      </c>
      <c r="T191" s="321">
        <f t="shared" si="53"/>
        <v>19980</v>
      </c>
      <c r="U191" s="134"/>
      <c r="V191" s="134"/>
      <c r="W191" s="134"/>
      <c r="X191" s="134"/>
    </row>
    <row r="192" spans="1:24" s="1" customFormat="1" ht="15" customHeight="1">
      <c r="A192" s="409">
        <f t="shared" si="70"/>
        <v>7.0250000000000007E-2</v>
      </c>
      <c r="B192" s="406">
        <f t="shared" si="54"/>
        <v>5.7739726027397267E-3</v>
      </c>
      <c r="C192" s="197">
        <f t="shared" si="55"/>
        <v>14</v>
      </c>
      <c r="D192" s="290">
        <v>158</v>
      </c>
      <c r="E192" s="300">
        <f t="shared" si="64"/>
        <v>0</v>
      </c>
      <c r="F192" s="292">
        <f t="shared" si="56"/>
        <v>0</v>
      </c>
      <c r="G192" s="292">
        <f t="shared" si="57"/>
        <v>0</v>
      </c>
      <c r="H192" s="293">
        <f t="shared" si="65"/>
        <v>0</v>
      </c>
      <c r="I192" s="301">
        <f t="shared" si="66"/>
        <v>1684253.5500000005</v>
      </c>
      <c r="J192" s="510">
        <f t="shared" si="58"/>
        <v>9724.83</v>
      </c>
      <c r="K192" s="292">
        <f t="shared" si="59"/>
        <v>8905.17</v>
      </c>
      <c r="L192" s="321">
        <f t="shared" si="69"/>
        <v>18630</v>
      </c>
      <c r="M192" s="300">
        <f t="shared" si="67"/>
        <v>15284487.529999997</v>
      </c>
      <c r="N192" s="292">
        <f t="shared" si="60"/>
        <v>88252.21</v>
      </c>
      <c r="O192" s="292">
        <f t="shared" si="61"/>
        <v>-148272.21000000002</v>
      </c>
      <c r="P192" s="293">
        <f t="shared" si="52"/>
        <v>-60020</v>
      </c>
      <c r="Q192" s="301">
        <f t="shared" si="68"/>
        <v>1780371.2899999984</v>
      </c>
      <c r="R192" s="292">
        <f t="shared" si="62"/>
        <v>10279.82</v>
      </c>
      <c r="S192" s="292">
        <f t="shared" si="63"/>
        <v>9700.18</v>
      </c>
      <c r="T192" s="321">
        <f t="shared" si="53"/>
        <v>19980</v>
      </c>
      <c r="U192" s="134"/>
      <c r="V192" s="134"/>
      <c r="W192" s="134"/>
      <c r="X192" s="134"/>
    </row>
    <row r="193" spans="1:24" s="1" customFormat="1" ht="15" customHeight="1">
      <c r="A193" s="409">
        <f t="shared" si="70"/>
        <v>7.0250000000000007E-2</v>
      </c>
      <c r="B193" s="406">
        <f t="shared" si="54"/>
        <v>5.7739726027397267E-3</v>
      </c>
      <c r="C193" s="197">
        <f t="shared" si="55"/>
        <v>14</v>
      </c>
      <c r="D193" s="290">
        <v>159</v>
      </c>
      <c r="E193" s="300">
        <f t="shared" si="64"/>
        <v>0</v>
      </c>
      <c r="F193" s="292">
        <f t="shared" si="56"/>
        <v>0</v>
      </c>
      <c r="G193" s="292">
        <f t="shared" si="57"/>
        <v>0</v>
      </c>
      <c r="H193" s="293">
        <f t="shared" si="65"/>
        <v>0</v>
      </c>
      <c r="I193" s="301">
        <f t="shared" si="66"/>
        <v>1675348.3800000006</v>
      </c>
      <c r="J193" s="510">
        <f t="shared" si="58"/>
        <v>9673.42</v>
      </c>
      <c r="K193" s="292">
        <f t="shared" si="59"/>
        <v>8956.58</v>
      </c>
      <c r="L193" s="321">
        <f t="shared" si="69"/>
        <v>18630</v>
      </c>
      <c r="M193" s="300">
        <f t="shared" si="67"/>
        <v>15432759.739999998</v>
      </c>
      <c r="N193" s="292">
        <f t="shared" si="60"/>
        <v>89108.33</v>
      </c>
      <c r="O193" s="292">
        <f t="shared" si="61"/>
        <v>-149128.33000000002</v>
      </c>
      <c r="P193" s="293">
        <f t="shared" si="52"/>
        <v>-60020</v>
      </c>
      <c r="Q193" s="301">
        <f t="shared" si="68"/>
        <v>1770671.1099999985</v>
      </c>
      <c r="R193" s="292">
        <f t="shared" si="62"/>
        <v>10223.81</v>
      </c>
      <c r="S193" s="292">
        <f t="shared" si="63"/>
        <v>9756.19</v>
      </c>
      <c r="T193" s="321">
        <f t="shared" si="53"/>
        <v>19980</v>
      </c>
      <c r="U193" s="134"/>
      <c r="V193" s="134"/>
      <c r="W193" s="134"/>
      <c r="X193" s="134"/>
    </row>
    <row r="194" spans="1:24" s="1" customFormat="1" ht="15" customHeight="1">
      <c r="A194" s="409">
        <f t="shared" si="70"/>
        <v>7.0250000000000007E-2</v>
      </c>
      <c r="B194" s="406">
        <f t="shared" si="54"/>
        <v>5.7739726027397267E-3</v>
      </c>
      <c r="C194" s="197">
        <f t="shared" si="55"/>
        <v>14</v>
      </c>
      <c r="D194" s="290">
        <v>160</v>
      </c>
      <c r="E194" s="300">
        <f t="shared" si="64"/>
        <v>0</v>
      </c>
      <c r="F194" s="292">
        <f t="shared" si="56"/>
        <v>0</v>
      </c>
      <c r="G194" s="292">
        <f t="shared" si="57"/>
        <v>0</v>
      </c>
      <c r="H194" s="293">
        <f t="shared" si="65"/>
        <v>0</v>
      </c>
      <c r="I194" s="301">
        <f t="shared" si="66"/>
        <v>1666391.8000000005</v>
      </c>
      <c r="J194" s="510">
        <f t="shared" si="58"/>
        <v>9621.7000000000007</v>
      </c>
      <c r="K194" s="292">
        <f t="shared" si="59"/>
        <v>9008.2999999999993</v>
      </c>
      <c r="L194" s="321">
        <f t="shared" si="69"/>
        <v>18630</v>
      </c>
      <c r="M194" s="300">
        <f t="shared" si="67"/>
        <v>15581888.069999998</v>
      </c>
      <c r="N194" s="292">
        <f t="shared" si="60"/>
        <v>89969.39</v>
      </c>
      <c r="O194" s="292">
        <f t="shared" si="61"/>
        <v>-149989.39000000001</v>
      </c>
      <c r="P194" s="293">
        <f t="shared" si="52"/>
        <v>-60020</v>
      </c>
      <c r="Q194" s="301">
        <f t="shared" si="68"/>
        <v>1760914.9199999985</v>
      </c>
      <c r="R194" s="292">
        <f t="shared" si="62"/>
        <v>10167.469999999999</v>
      </c>
      <c r="S194" s="292">
        <f t="shared" si="63"/>
        <v>9812.5300000000007</v>
      </c>
      <c r="T194" s="321">
        <f t="shared" si="53"/>
        <v>19980</v>
      </c>
      <c r="U194" s="134"/>
      <c r="V194" s="134"/>
      <c r="W194" s="134"/>
      <c r="X194" s="134"/>
    </row>
    <row r="195" spans="1:24" s="1" customFormat="1" ht="15" customHeight="1">
      <c r="A195" s="409">
        <f t="shared" si="70"/>
        <v>7.0250000000000007E-2</v>
      </c>
      <c r="B195" s="406">
        <f t="shared" si="54"/>
        <v>5.7739726027397267E-3</v>
      </c>
      <c r="C195" s="197">
        <f t="shared" si="55"/>
        <v>14</v>
      </c>
      <c r="D195" s="290">
        <v>161</v>
      </c>
      <c r="E195" s="300">
        <f t="shared" si="64"/>
        <v>0</v>
      </c>
      <c r="F195" s="292">
        <f t="shared" si="56"/>
        <v>0</v>
      </c>
      <c r="G195" s="292">
        <f t="shared" si="57"/>
        <v>0</v>
      </c>
      <c r="H195" s="293">
        <f t="shared" si="65"/>
        <v>0</v>
      </c>
      <c r="I195" s="301">
        <f t="shared" si="66"/>
        <v>1657383.5000000005</v>
      </c>
      <c r="J195" s="510">
        <f t="shared" si="58"/>
        <v>9569.69</v>
      </c>
      <c r="K195" s="292">
        <f t="shared" si="59"/>
        <v>9060.31</v>
      </c>
      <c r="L195" s="321">
        <f t="shared" si="69"/>
        <v>18630</v>
      </c>
      <c r="M195" s="300">
        <f t="shared" si="67"/>
        <v>15731877.459999999</v>
      </c>
      <c r="N195" s="292">
        <f t="shared" si="60"/>
        <v>90835.43</v>
      </c>
      <c r="O195" s="292">
        <f t="shared" si="61"/>
        <v>-150855.43</v>
      </c>
      <c r="P195" s="293">
        <f t="shared" si="52"/>
        <v>-60020</v>
      </c>
      <c r="Q195" s="301">
        <f t="shared" si="68"/>
        <v>1751102.3899999985</v>
      </c>
      <c r="R195" s="292">
        <f t="shared" si="62"/>
        <v>10110.82</v>
      </c>
      <c r="S195" s="292">
        <f t="shared" si="63"/>
        <v>9869.18</v>
      </c>
      <c r="T195" s="321">
        <f t="shared" si="53"/>
        <v>19980</v>
      </c>
      <c r="U195" s="134"/>
      <c r="V195" s="134"/>
      <c r="W195" s="134"/>
      <c r="X195" s="134"/>
    </row>
    <row r="196" spans="1:24" s="1" customFormat="1" ht="15" customHeight="1">
      <c r="A196" s="409">
        <f t="shared" si="70"/>
        <v>7.0250000000000007E-2</v>
      </c>
      <c r="B196" s="406">
        <f t="shared" si="54"/>
        <v>5.7739726027397267E-3</v>
      </c>
      <c r="C196" s="197">
        <f t="shared" si="55"/>
        <v>14</v>
      </c>
      <c r="D196" s="290">
        <v>162</v>
      </c>
      <c r="E196" s="300">
        <f t="shared" si="64"/>
        <v>0</v>
      </c>
      <c r="F196" s="292">
        <f t="shared" si="56"/>
        <v>0</v>
      </c>
      <c r="G196" s="292">
        <f t="shared" si="57"/>
        <v>0</v>
      </c>
      <c r="H196" s="293">
        <f t="shared" si="65"/>
        <v>0</v>
      </c>
      <c r="I196" s="301">
        <f t="shared" si="66"/>
        <v>1648323.1900000004</v>
      </c>
      <c r="J196" s="510">
        <f t="shared" si="58"/>
        <v>9517.3700000000008</v>
      </c>
      <c r="K196" s="292">
        <f t="shared" si="59"/>
        <v>9112.6299999999992</v>
      </c>
      <c r="L196" s="321">
        <f t="shared" si="69"/>
        <v>18630</v>
      </c>
      <c r="M196" s="300">
        <f t="shared" si="67"/>
        <v>15882732.889999999</v>
      </c>
      <c r="N196" s="292">
        <f t="shared" si="60"/>
        <v>91706.46</v>
      </c>
      <c r="O196" s="292">
        <f t="shared" si="61"/>
        <v>-151726.46000000002</v>
      </c>
      <c r="P196" s="293">
        <f t="shared" si="52"/>
        <v>-60020</v>
      </c>
      <c r="Q196" s="301">
        <f t="shared" si="68"/>
        <v>1741233.2099999986</v>
      </c>
      <c r="R196" s="292">
        <f t="shared" si="62"/>
        <v>10053.83</v>
      </c>
      <c r="S196" s="292">
        <f t="shared" si="63"/>
        <v>9926.17</v>
      </c>
      <c r="T196" s="321">
        <f t="shared" si="53"/>
        <v>19980</v>
      </c>
      <c r="U196" s="134"/>
      <c r="V196" s="134"/>
      <c r="W196" s="134"/>
      <c r="X196" s="134"/>
    </row>
    <row r="197" spans="1:24" s="1" customFormat="1" ht="15" customHeight="1">
      <c r="A197" s="409">
        <f t="shared" si="70"/>
        <v>7.0250000000000007E-2</v>
      </c>
      <c r="B197" s="406">
        <f t="shared" si="54"/>
        <v>5.7739726027397267E-3</v>
      </c>
      <c r="C197" s="197">
        <f t="shared" si="55"/>
        <v>14</v>
      </c>
      <c r="D197" s="290">
        <v>163</v>
      </c>
      <c r="E197" s="300">
        <f t="shared" si="64"/>
        <v>0</v>
      </c>
      <c r="F197" s="292">
        <f t="shared" si="56"/>
        <v>0</v>
      </c>
      <c r="G197" s="292">
        <f t="shared" si="57"/>
        <v>0</v>
      </c>
      <c r="H197" s="293">
        <f t="shared" si="65"/>
        <v>0</v>
      </c>
      <c r="I197" s="301">
        <f t="shared" si="66"/>
        <v>1639210.5600000005</v>
      </c>
      <c r="J197" s="510">
        <f t="shared" si="58"/>
        <v>9464.76</v>
      </c>
      <c r="K197" s="292">
        <f t="shared" si="59"/>
        <v>9165.24</v>
      </c>
      <c r="L197" s="321">
        <f t="shared" si="69"/>
        <v>18630</v>
      </c>
      <c r="M197" s="300">
        <f t="shared" si="67"/>
        <v>16034459.35</v>
      </c>
      <c r="N197" s="292">
        <f t="shared" si="60"/>
        <v>92582.53</v>
      </c>
      <c r="O197" s="292">
        <f t="shared" si="61"/>
        <v>-152602.53</v>
      </c>
      <c r="P197" s="293">
        <f t="shared" si="52"/>
        <v>-60020</v>
      </c>
      <c r="Q197" s="301">
        <f t="shared" si="68"/>
        <v>1731307.0399999986</v>
      </c>
      <c r="R197" s="292">
        <f t="shared" si="62"/>
        <v>9996.52</v>
      </c>
      <c r="S197" s="292">
        <f t="shared" si="63"/>
        <v>9983.48</v>
      </c>
      <c r="T197" s="321">
        <f t="shared" si="53"/>
        <v>19980</v>
      </c>
      <c r="U197" s="134"/>
      <c r="V197" s="134"/>
      <c r="W197" s="134"/>
      <c r="X197" s="134"/>
    </row>
    <row r="198" spans="1:24" s="1" customFormat="1" ht="15" customHeight="1">
      <c r="A198" s="409">
        <f t="shared" si="70"/>
        <v>7.0250000000000007E-2</v>
      </c>
      <c r="B198" s="406">
        <f t="shared" si="54"/>
        <v>5.7739726027397267E-3</v>
      </c>
      <c r="C198" s="197">
        <f t="shared" si="55"/>
        <v>14</v>
      </c>
      <c r="D198" s="290">
        <v>164</v>
      </c>
      <c r="E198" s="300">
        <f t="shared" si="64"/>
        <v>0</v>
      </c>
      <c r="F198" s="292">
        <f t="shared" si="56"/>
        <v>0</v>
      </c>
      <c r="G198" s="292">
        <f t="shared" si="57"/>
        <v>0</v>
      </c>
      <c r="H198" s="293">
        <f t="shared" si="65"/>
        <v>0</v>
      </c>
      <c r="I198" s="301">
        <f t="shared" si="66"/>
        <v>1630045.3200000005</v>
      </c>
      <c r="J198" s="510">
        <f t="shared" si="58"/>
        <v>9411.84</v>
      </c>
      <c r="K198" s="292">
        <f t="shared" si="59"/>
        <v>9218.16</v>
      </c>
      <c r="L198" s="321">
        <f t="shared" si="69"/>
        <v>18630</v>
      </c>
      <c r="M198" s="300">
        <f t="shared" si="67"/>
        <v>16187061.879999999</v>
      </c>
      <c r="N198" s="292">
        <f t="shared" si="60"/>
        <v>93463.65</v>
      </c>
      <c r="O198" s="292">
        <f t="shared" si="61"/>
        <v>-153483.65</v>
      </c>
      <c r="P198" s="293">
        <f t="shared" si="52"/>
        <v>-60020</v>
      </c>
      <c r="Q198" s="301">
        <f t="shared" si="68"/>
        <v>1721323.5599999987</v>
      </c>
      <c r="R198" s="292">
        <f t="shared" si="62"/>
        <v>9938.8799999999992</v>
      </c>
      <c r="S198" s="292">
        <f t="shared" si="63"/>
        <v>10041.120000000001</v>
      </c>
      <c r="T198" s="321">
        <f t="shared" si="53"/>
        <v>19980</v>
      </c>
      <c r="U198" s="134"/>
      <c r="V198" s="134"/>
      <c r="W198" s="134"/>
      <c r="X198" s="134"/>
    </row>
    <row r="199" spans="1:24" s="1" customFormat="1" ht="15" customHeight="1">
      <c r="A199" s="409">
        <f t="shared" si="70"/>
        <v>7.0250000000000007E-2</v>
      </c>
      <c r="B199" s="406">
        <f t="shared" si="54"/>
        <v>5.7739726027397267E-3</v>
      </c>
      <c r="C199" s="197">
        <f t="shared" si="55"/>
        <v>14</v>
      </c>
      <c r="D199" s="290">
        <v>165</v>
      </c>
      <c r="E199" s="300">
        <f t="shared" si="64"/>
        <v>0</v>
      </c>
      <c r="F199" s="292">
        <f t="shared" si="56"/>
        <v>0</v>
      </c>
      <c r="G199" s="292">
        <f t="shared" si="57"/>
        <v>0</v>
      </c>
      <c r="H199" s="293">
        <f t="shared" si="65"/>
        <v>0</v>
      </c>
      <c r="I199" s="301">
        <f t="shared" si="66"/>
        <v>1620827.1600000006</v>
      </c>
      <c r="J199" s="510">
        <f t="shared" si="58"/>
        <v>9358.61</v>
      </c>
      <c r="K199" s="292">
        <f t="shared" si="59"/>
        <v>9271.39</v>
      </c>
      <c r="L199" s="321">
        <f t="shared" si="69"/>
        <v>18630</v>
      </c>
      <c r="M199" s="300">
        <f t="shared" si="67"/>
        <v>16340545.529999999</v>
      </c>
      <c r="N199" s="292">
        <f t="shared" si="60"/>
        <v>94349.86</v>
      </c>
      <c r="O199" s="292">
        <f t="shared" si="61"/>
        <v>-154369.85999999999</v>
      </c>
      <c r="P199" s="293">
        <f t="shared" si="52"/>
        <v>-60020</v>
      </c>
      <c r="Q199" s="301">
        <f t="shared" si="68"/>
        <v>1711282.4399999985</v>
      </c>
      <c r="R199" s="292">
        <f t="shared" si="62"/>
        <v>9880.9</v>
      </c>
      <c r="S199" s="292">
        <f t="shared" si="63"/>
        <v>10099.1</v>
      </c>
      <c r="T199" s="321">
        <f t="shared" si="53"/>
        <v>19980</v>
      </c>
      <c r="U199" s="134"/>
      <c r="V199" s="134"/>
      <c r="W199" s="134"/>
      <c r="X199" s="134"/>
    </row>
    <row r="200" spans="1:24" s="1" customFormat="1" ht="15" customHeight="1">
      <c r="A200" s="409">
        <f t="shared" si="70"/>
        <v>7.0250000000000007E-2</v>
      </c>
      <c r="B200" s="406">
        <f t="shared" si="54"/>
        <v>5.7739726027397267E-3</v>
      </c>
      <c r="C200" s="197">
        <f t="shared" si="55"/>
        <v>14</v>
      </c>
      <c r="D200" s="290">
        <v>166</v>
      </c>
      <c r="E200" s="300">
        <f t="shared" si="64"/>
        <v>0</v>
      </c>
      <c r="F200" s="292">
        <f t="shared" si="56"/>
        <v>0</v>
      </c>
      <c r="G200" s="292">
        <f t="shared" si="57"/>
        <v>0</v>
      </c>
      <c r="H200" s="293">
        <f t="shared" si="65"/>
        <v>0</v>
      </c>
      <c r="I200" s="301">
        <f t="shared" si="66"/>
        <v>1611555.7700000007</v>
      </c>
      <c r="J200" s="510">
        <f t="shared" si="58"/>
        <v>9305.08</v>
      </c>
      <c r="K200" s="292">
        <f t="shared" si="59"/>
        <v>9324.92</v>
      </c>
      <c r="L200" s="321">
        <f t="shared" si="69"/>
        <v>18630</v>
      </c>
      <c r="M200" s="300">
        <f t="shared" si="67"/>
        <v>16494915.389999999</v>
      </c>
      <c r="N200" s="292">
        <f t="shared" si="60"/>
        <v>95241.19</v>
      </c>
      <c r="O200" s="292">
        <f t="shared" si="61"/>
        <v>-155261.19</v>
      </c>
      <c r="P200" s="293">
        <f t="shared" si="52"/>
        <v>-60020</v>
      </c>
      <c r="Q200" s="301">
        <f t="shared" si="68"/>
        <v>1701183.3399999985</v>
      </c>
      <c r="R200" s="292">
        <f t="shared" si="62"/>
        <v>9822.59</v>
      </c>
      <c r="S200" s="292">
        <f t="shared" si="63"/>
        <v>10157.41</v>
      </c>
      <c r="T200" s="321">
        <f t="shared" si="53"/>
        <v>19980</v>
      </c>
      <c r="U200" s="134"/>
      <c r="V200" s="134"/>
      <c r="W200" s="134"/>
      <c r="X200" s="134"/>
    </row>
    <row r="201" spans="1:24" s="1" customFormat="1" ht="15" customHeight="1">
      <c r="A201" s="409">
        <f t="shared" si="70"/>
        <v>7.0250000000000007E-2</v>
      </c>
      <c r="B201" s="406">
        <f t="shared" si="54"/>
        <v>5.7739726027397267E-3</v>
      </c>
      <c r="C201" s="197">
        <f t="shared" si="55"/>
        <v>14</v>
      </c>
      <c r="D201" s="290">
        <v>167</v>
      </c>
      <c r="E201" s="300">
        <f t="shared" si="64"/>
        <v>0</v>
      </c>
      <c r="F201" s="292">
        <f t="shared" si="56"/>
        <v>0</v>
      </c>
      <c r="G201" s="292">
        <f t="shared" si="57"/>
        <v>0</v>
      </c>
      <c r="H201" s="293">
        <f t="shared" si="65"/>
        <v>0</v>
      </c>
      <c r="I201" s="301">
        <f t="shared" si="66"/>
        <v>1602230.8500000008</v>
      </c>
      <c r="J201" s="510">
        <f t="shared" si="58"/>
        <v>9251.24</v>
      </c>
      <c r="K201" s="292">
        <f t="shared" si="59"/>
        <v>9378.76</v>
      </c>
      <c r="L201" s="321">
        <f t="shared" si="69"/>
        <v>18630</v>
      </c>
      <c r="M201" s="300">
        <f t="shared" si="67"/>
        <v>16650176.579999998</v>
      </c>
      <c r="N201" s="292">
        <f t="shared" si="60"/>
        <v>96137.66</v>
      </c>
      <c r="O201" s="292">
        <f t="shared" si="61"/>
        <v>-156157.66</v>
      </c>
      <c r="P201" s="293">
        <f t="shared" si="52"/>
        <v>-60020</v>
      </c>
      <c r="Q201" s="301">
        <f t="shared" si="68"/>
        <v>1691025.9299999985</v>
      </c>
      <c r="R201" s="292">
        <f t="shared" si="62"/>
        <v>9763.94</v>
      </c>
      <c r="S201" s="292">
        <f t="shared" si="63"/>
        <v>10216.06</v>
      </c>
      <c r="T201" s="321">
        <f t="shared" si="53"/>
        <v>19980</v>
      </c>
      <c r="U201" s="134"/>
      <c r="V201" s="134"/>
      <c r="W201" s="134"/>
      <c r="X201" s="134"/>
    </row>
    <row r="202" spans="1:24" s="1" customFormat="1" ht="15" customHeight="1">
      <c r="A202" s="409">
        <f t="shared" si="70"/>
        <v>7.0250000000000007E-2</v>
      </c>
      <c r="B202" s="406">
        <f t="shared" si="54"/>
        <v>5.7739726027397267E-3</v>
      </c>
      <c r="C202" s="197">
        <f t="shared" si="55"/>
        <v>14</v>
      </c>
      <c r="D202" s="290">
        <v>168</v>
      </c>
      <c r="E202" s="300">
        <f t="shared" si="64"/>
        <v>0</v>
      </c>
      <c r="F202" s="292">
        <f t="shared" si="56"/>
        <v>0</v>
      </c>
      <c r="G202" s="292">
        <f t="shared" si="57"/>
        <v>0</v>
      </c>
      <c r="H202" s="293">
        <f t="shared" si="65"/>
        <v>0</v>
      </c>
      <c r="I202" s="301">
        <f t="shared" si="66"/>
        <v>1592852.0900000008</v>
      </c>
      <c r="J202" s="510">
        <f t="shared" si="58"/>
        <v>9197.08</v>
      </c>
      <c r="K202" s="292">
        <f t="shared" si="59"/>
        <v>9432.92</v>
      </c>
      <c r="L202" s="321">
        <f t="shared" si="69"/>
        <v>18630</v>
      </c>
      <c r="M202" s="300">
        <f t="shared" si="67"/>
        <v>16806334.239999998</v>
      </c>
      <c r="N202" s="292">
        <f t="shared" si="60"/>
        <v>97039.31</v>
      </c>
      <c r="O202" s="292">
        <f t="shared" si="61"/>
        <v>-157059.31</v>
      </c>
      <c r="P202" s="293">
        <f t="shared" si="52"/>
        <v>-60020</v>
      </c>
      <c r="Q202" s="301">
        <f t="shared" si="68"/>
        <v>1680809.8699999985</v>
      </c>
      <c r="R202" s="292">
        <f t="shared" si="62"/>
        <v>9704.9500000000007</v>
      </c>
      <c r="S202" s="292">
        <f t="shared" si="63"/>
        <v>10275.049999999999</v>
      </c>
      <c r="T202" s="321">
        <f t="shared" si="53"/>
        <v>19980</v>
      </c>
      <c r="U202" s="134"/>
      <c r="V202" s="134"/>
      <c r="W202" s="134"/>
      <c r="X202" s="134"/>
    </row>
    <row r="203" spans="1:24" s="1" customFormat="1" ht="15" customHeight="1">
      <c r="A203" s="409">
        <f t="shared" si="70"/>
        <v>7.0250000000000007E-2</v>
      </c>
      <c r="B203" s="406">
        <f t="shared" si="54"/>
        <v>5.7739726027397267E-3</v>
      </c>
      <c r="C203" s="197">
        <f t="shared" si="55"/>
        <v>15</v>
      </c>
      <c r="D203" s="290">
        <v>169</v>
      </c>
      <c r="E203" s="300">
        <f t="shared" si="64"/>
        <v>0</v>
      </c>
      <c r="F203" s="292">
        <f t="shared" si="56"/>
        <v>0</v>
      </c>
      <c r="G203" s="292">
        <f t="shared" si="57"/>
        <v>0</v>
      </c>
      <c r="H203" s="293">
        <f t="shared" si="65"/>
        <v>0</v>
      </c>
      <c r="I203" s="301">
        <f t="shared" si="66"/>
        <v>1583419.1700000009</v>
      </c>
      <c r="J203" s="510">
        <f t="shared" si="58"/>
        <v>9142.6200000000008</v>
      </c>
      <c r="K203" s="292">
        <f t="shared" si="59"/>
        <v>9487.3799999999992</v>
      </c>
      <c r="L203" s="321">
        <f t="shared" si="69"/>
        <v>18630</v>
      </c>
      <c r="M203" s="300">
        <f t="shared" si="67"/>
        <v>16963393.549999997</v>
      </c>
      <c r="N203" s="292">
        <f t="shared" si="60"/>
        <v>97946.17</v>
      </c>
      <c r="O203" s="292">
        <f t="shared" si="61"/>
        <v>-157966.16999999998</v>
      </c>
      <c r="P203" s="293">
        <f t="shared" si="52"/>
        <v>-60020</v>
      </c>
      <c r="Q203" s="301">
        <f t="shared" si="68"/>
        <v>1670534.8199999984</v>
      </c>
      <c r="R203" s="292">
        <f t="shared" si="62"/>
        <v>9645.6200000000008</v>
      </c>
      <c r="S203" s="292">
        <f t="shared" si="63"/>
        <v>10334.379999999999</v>
      </c>
      <c r="T203" s="321">
        <f t="shared" si="53"/>
        <v>19980</v>
      </c>
      <c r="U203" s="134"/>
      <c r="V203" s="134"/>
      <c r="W203" s="134"/>
      <c r="X203" s="134"/>
    </row>
    <row r="204" spans="1:24" s="1" customFormat="1" ht="15" customHeight="1">
      <c r="A204" s="409">
        <f t="shared" si="70"/>
        <v>7.0250000000000007E-2</v>
      </c>
      <c r="B204" s="406">
        <f t="shared" si="54"/>
        <v>5.7739726027397267E-3</v>
      </c>
      <c r="C204" s="197">
        <f t="shared" si="55"/>
        <v>15</v>
      </c>
      <c r="D204" s="290">
        <v>170</v>
      </c>
      <c r="E204" s="300">
        <f t="shared" si="64"/>
        <v>0</v>
      </c>
      <c r="F204" s="292">
        <f t="shared" si="56"/>
        <v>0</v>
      </c>
      <c r="G204" s="292">
        <f t="shared" si="57"/>
        <v>0</v>
      </c>
      <c r="H204" s="293">
        <f t="shared" si="65"/>
        <v>0</v>
      </c>
      <c r="I204" s="301">
        <f t="shared" si="66"/>
        <v>1573931.790000001</v>
      </c>
      <c r="J204" s="510">
        <f t="shared" si="58"/>
        <v>9087.84</v>
      </c>
      <c r="K204" s="292">
        <f t="shared" si="59"/>
        <v>9542.16</v>
      </c>
      <c r="L204" s="321">
        <f t="shared" si="69"/>
        <v>18630</v>
      </c>
      <c r="M204" s="300">
        <f t="shared" si="67"/>
        <v>17121359.719999999</v>
      </c>
      <c r="N204" s="292">
        <f t="shared" si="60"/>
        <v>98858.26</v>
      </c>
      <c r="O204" s="292">
        <f t="shared" si="61"/>
        <v>-158878.26</v>
      </c>
      <c r="P204" s="293">
        <f t="shared" si="52"/>
        <v>-60020</v>
      </c>
      <c r="Q204" s="301">
        <f t="shared" si="68"/>
        <v>1660200.4399999985</v>
      </c>
      <c r="R204" s="292">
        <f t="shared" si="62"/>
        <v>9585.9500000000007</v>
      </c>
      <c r="S204" s="292">
        <f t="shared" si="63"/>
        <v>10394.049999999999</v>
      </c>
      <c r="T204" s="321">
        <f t="shared" si="53"/>
        <v>19980</v>
      </c>
      <c r="U204" s="134"/>
      <c r="V204" s="134"/>
      <c r="W204" s="134"/>
      <c r="X204" s="134"/>
    </row>
    <row r="205" spans="1:24" s="1" customFormat="1" ht="15" customHeight="1">
      <c r="A205" s="409">
        <f t="shared" si="70"/>
        <v>7.0250000000000007E-2</v>
      </c>
      <c r="B205" s="406">
        <f t="shared" si="54"/>
        <v>5.7739726027397267E-3</v>
      </c>
      <c r="C205" s="197">
        <f t="shared" si="55"/>
        <v>15</v>
      </c>
      <c r="D205" s="290">
        <v>171</v>
      </c>
      <c r="E205" s="300">
        <f t="shared" si="64"/>
        <v>0</v>
      </c>
      <c r="F205" s="292">
        <f t="shared" si="56"/>
        <v>0</v>
      </c>
      <c r="G205" s="292">
        <f t="shared" si="57"/>
        <v>0</v>
      </c>
      <c r="H205" s="293">
        <f t="shared" si="65"/>
        <v>0</v>
      </c>
      <c r="I205" s="301">
        <f t="shared" si="66"/>
        <v>1564389.6300000011</v>
      </c>
      <c r="J205" s="510">
        <f t="shared" si="58"/>
        <v>9032.74</v>
      </c>
      <c r="K205" s="292">
        <f t="shared" si="59"/>
        <v>9597.26</v>
      </c>
      <c r="L205" s="321">
        <f t="shared" si="69"/>
        <v>18630</v>
      </c>
      <c r="M205" s="300">
        <f t="shared" si="67"/>
        <v>17280237.98</v>
      </c>
      <c r="N205" s="292">
        <f t="shared" si="60"/>
        <v>99775.62</v>
      </c>
      <c r="O205" s="292">
        <f t="shared" si="61"/>
        <v>-159795.62</v>
      </c>
      <c r="P205" s="293">
        <f t="shared" si="52"/>
        <v>-60020</v>
      </c>
      <c r="Q205" s="301">
        <f t="shared" si="68"/>
        <v>1649806.3899999985</v>
      </c>
      <c r="R205" s="292">
        <f t="shared" si="62"/>
        <v>9525.94</v>
      </c>
      <c r="S205" s="292">
        <f t="shared" si="63"/>
        <v>10454.06</v>
      </c>
      <c r="T205" s="321">
        <f t="shared" si="53"/>
        <v>19980</v>
      </c>
      <c r="U205" s="134"/>
      <c r="V205" s="134"/>
      <c r="W205" s="134"/>
      <c r="X205" s="134"/>
    </row>
    <row r="206" spans="1:24" s="1" customFormat="1" ht="15" customHeight="1">
      <c r="A206" s="409">
        <f t="shared" si="70"/>
        <v>7.0250000000000007E-2</v>
      </c>
      <c r="B206" s="406">
        <f t="shared" si="54"/>
        <v>5.7739726027397267E-3</v>
      </c>
      <c r="C206" s="197">
        <f t="shared" si="55"/>
        <v>15</v>
      </c>
      <c r="D206" s="290">
        <v>172</v>
      </c>
      <c r="E206" s="300">
        <f t="shared" si="64"/>
        <v>0</v>
      </c>
      <c r="F206" s="292">
        <f t="shared" si="56"/>
        <v>0</v>
      </c>
      <c r="G206" s="292">
        <f t="shared" si="57"/>
        <v>0</v>
      </c>
      <c r="H206" s="293">
        <f t="shared" si="65"/>
        <v>0</v>
      </c>
      <c r="I206" s="301">
        <f t="shared" si="66"/>
        <v>1554792.370000001</v>
      </c>
      <c r="J206" s="510">
        <f t="shared" si="58"/>
        <v>8977.33</v>
      </c>
      <c r="K206" s="292">
        <f t="shared" si="59"/>
        <v>9652.67</v>
      </c>
      <c r="L206" s="321">
        <f t="shared" si="69"/>
        <v>18630</v>
      </c>
      <c r="M206" s="300">
        <f t="shared" si="67"/>
        <v>17440033.600000001</v>
      </c>
      <c r="N206" s="292">
        <f t="shared" si="60"/>
        <v>100698.28</v>
      </c>
      <c r="O206" s="292">
        <f t="shared" si="61"/>
        <v>-160718.28</v>
      </c>
      <c r="P206" s="293">
        <f t="shared" si="52"/>
        <v>-60020</v>
      </c>
      <c r="Q206" s="301">
        <f t="shared" si="68"/>
        <v>1639352.3299999984</v>
      </c>
      <c r="R206" s="292">
        <f t="shared" si="62"/>
        <v>9465.58</v>
      </c>
      <c r="S206" s="292">
        <f t="shared" si="63"/>
        <v>10514.42</v>
      </c>
      <c r="T206" s="321">
        <f t="shared" si="53"/>
        <v>19980</v>
      </c>
      <c r="U206" s="134"/>
      <c r="V206" s="134"/>
      <c r="W206" s="134"/>
      <c r="X206" s="134"/>
    </row>
    <row r="207" spans="1:24" s="1" customFormat="1" ht="15" customHeight="1">
      <c r="A207" s="409">
        <f t="shared" si="70"/>
        <v>7.0250000000000007E-2</v>
      </c>
      <c r="B207" s="406">
        <f t="shared" si="54"/>
        <v>5.7739726027397267E-3</v>
      </c>
      <c r="C207" s="197">
        <f t="shared" si="55"/>
        <v>15</v>
      </c>
      <c r="D207" s="290">
        <v>173</v>
      </c>
      <c r="E207" s="300">
        <f t="shared" si="64"/>
        <v>0</v>
      </c>
      <c r="F207" s="292">
        <f t="shared" si="56"/>
        <v>0</v>
      </c>
      <c r="G207" s="292">
        <f t="shared" si="57"/>
        <v>0</v>
      </c>
      <c r="H207" s="293">
        <f t="shared" si="65"/>
        <v>0</v>
      </c>
      <c r="I207" s="301">
        <f t="shared" si="66"/>
        <v>1545139.7000000011</v>
      </c>
      <c r="J207" s="510">
        <f t="shared" si="58"/>
        <v>8921.59</v>
      </c>
      <c r="K207" s="292">
        <f t="shared" si="59"/>
        <v>9708.41</v>
      </c>
      <c r="L207" s="321">
        <f t="shared" si="69"/>
        <v>18630</v>
      </c>
      <c r="M207" s="300">
        <f t="shared" si="67"/>
        <v>17600751.880000003</v>
      </c>
      <c r="N207" s="292">
        <f t="shared" si="60"/>
        <v>101626.26</v>
      </c>
      <c r="O207" s="292">
        <f t="shared" si="61"/>
        <v>-161646.26</v>
      </c>
      <c r="P207" s="293">
        <f t="shared" si="52"/>
        <v>-60020</v>
      </c>
      <c r="Q207" s="301">
        <f t="shared" si="68"/>
        <v>1628837.9099999985</v>
      </c>
      <c r="R207" s="292">
        <f t="shared" si="62"/>
        <v>9404.8700000000008</v>
      </c>
      <c r="S207" s="292">
        <f t="shared" si="63"/>
        <v>10575.13</v>
      </c>
      <c r="T207" s="321">
        <f t="shared" si="53"/>
        <v>19980</v>
      </c>
      <c r="U207" s="134"/>
      <c r="V207" s="134"/>
      <c r="W207" s="134"/>
      <c r="X207" s="134"/>
    </row>
    <row r="208" spans="1:24" s="1" customFormat="1" ht="15" customHeight="1">
      <c r="A208" s="409">
        <f t="shared" si="70"/>
        <v>7.0250000000000007E-2</v>
      </c>
      <c r="B208" s="406">
        <f t="shared" si="54"/>
        <v>5.7739726027397267E-3</v>
      </c>
      <c r="C208" s="197">
        <f t="shared" si="55"/>
        <v>15</v>
      </c>
      <c r="D208" s="290">
        <v>174</v>
      </c>
      <c r="E208" s="300">
        <f t="shared" si="64"/>
        <v>0</v>
      </c>
      <c r="F208" s="292">
        <f t="shared" si="56"/>
        <v>0</v>
      </c>
      <c r="G208" s="292">
        <f t="shared" si="57"/>
        <v>0</v>
      </c>
      <c r="H208" s="293">
        <f t="shared" si="65"/>
        <v>0</v>
      </c>
      <c r="I208" s="301">
        <f t="shared" si="66"/>
        <v>1535431.2900000012</v>
      </c>
      <c r="J208" s="510">
        <f t="shared" si="58"/>
        <v>8865.5400000000009</v>
      </c>
      <c r="K208" s="292">
        <f t="shared" si="59"/>
        <v>9764.4599999999991</v>
      </c>
      <c r="L208" s="321">
        <f t="shared" si="69"/>
        <v>18630</v>
      </c>
      <c r="M208" s="300">
        <f t="shared" si="67"/>
        <v>17762398.140000004</v>
      </c>
      <c r="N208" s="292">
        <f t="shared" si="60"/>
        <v>102559.6</v>
      </c>
      <c r="O208" s="292">
        <f t="shared" si="61"/>
        <v>-162579.6</v>
      </c>
      <c r="P208" s="293">
        <f t="shared" si="52"/>
        <v>-60020</v>
      </c>
      <c r="Q208" s="301">
        <f t="shared" si="68"/>
        <v>1618262.7799999986</v>
      </c>
      <c r="R208" s="292">
        <f t="shared" si="62"/>
        <v>9343.7999999999993</v>
      </c>
      <c r="S208" s="292">
        <f t="shared" si="63"/>
        <v>10636.2</v>
      </c>
      <c r="T208" s="321">
        <f t="shared" si="53"/>
        <v>19980</v>
      </c>
      <c r="U208" s="134"/>
      <c r="V208" s="134"/>
      <c r="W208" s="134"/>
      <c r="X208" s="134"/>
    </row>
    <row r="209" spans="1:24" s="1" customFormat="1" ht="15" customHeight="1">
      <c r="A209" s="409">
        <f t="shared" si="70"/>
        <v>7.0250000000000007E-2</v>
      </c>
      <c r="B209" s="406">
        <f t="shared" si="54"/>
        <v>5.7739726027397267E-3</v>
      </c>
      <c r="C209" s="197">
        <f t="shared" si="55"/>
        <v>15</v>
      </c>
      <c r="D209" s="290">
        <v>175</v>
      </c>
      <c r="E209" s="300">
        <f t="shared" si="64"/>
        <v>0</v>
      </c>
      <c r="F209" s="292">
        <f t="shared" si="56"/>
        <v>0</v>
      </c>
      <c r="G209" s="292">
        <f t="shared" si="57"/>
        <v>0</v>
      </c>
      <c r="H209" s="293">
        <f t="shared" si="65"/>
        <v>0</v>
      </c>
      <c r="I209" s="301">
        <f t="shared" si="66"/>
        <v>1525666.8300000012</v>
      </c>
      <c r="J209" s="510">
        <f t="shared" si="58"/>
        <v>8809.16</v>
      </c>
      <c r="K209" s="292">
        <f t="shared" si="59"/>
        <v>9820.84</v>
      </c>
      <c r="L209" s="321">
        <f t="shared" si="69"/>
        <v>18630</v>
      </c>
      <c r="M209" s="300">
        <f t="shared" si="67"/>
        <v>17924977.740000006</v>
      </c>
      <c r="N209" s="292">
        <f t="shared" si="60"/>
        <v>103498.33</v>
      </c>
      <c r="O209" s="292">
        <f t="shared" si="61"/>
        <v>-163518.33000000002</v>
      </c>
      <c r="P209" s="293">
        <f t="shared" si="52"/>
        <v>-60020</v>
      </c>
      <c r="Q209" s="301">
        <f t="shared" si="68"/>
        <v>1607626.5799999987</v>
      </c>
      <c r="R209" s="292">
        <f t="shared" si="62"/>
        <v>9282.39</v>
      </c>
      <c r="S209" s="292">
        <f t="shared" si="63"/>
        <v>10697.61</v>
      </c>
      <c r="T209" s="321">
        <f t="shared" si="53"/>
        <v>19980</v>
      </c>
      <c r="U209" s="134"/>
      <c r="V209" s="134"/>
      <c r="W209" s="134"/>
      <c r="X209" s="134"/>
    </row>
    <row r="210" spans="1:24" s="1" customFormat="1" ht="15" customHeight="1">
      <c r="A210" s="409">
        <f t="shared" si="70"/>
        <v>7.0250000000000007E-2</v>
      </c>
      <c r="B210" s="406">
        <f t="shared" si="54"/>
        <v>5.7739726027397267E-3</v>
      </c>
      <c r="C210" s="197">
        <f t="shared" si="55"/>
        <v>15</v>
      </c>
      <c r="D210" s="290">
        <v>176</v>
      </c>
      <c r="E210" s="300">
        <f t="shared" si="64"/>
        <v>0</v>
      </c>
      <c r="F210" s="292">
        <f t="shared" si="56"/>
        <v>0</v>
      </c>
      <c r="G210" s="292">
        <f t="shared" si="57"/>
        <v>0</v>
      </c>
      <c r="H210" s="293">
        <f t="shared" si="65"/>
        <v>0</v>
      </c>
      <c r="I210" s="301">
        <f t="shared" si="66"/>
        <v>1515845.9900000012</v>
      </c>
      <c r="J210" s="510">
        <f t="shared" si="58"/>
        <v>8752.4500000000007</v>
      </c>
      <c r="K210" s="292">
        <f t="shared" si="59"/>
        <v>9877.5499999999993</v>
      </c>
      <c r="L210" s="321">
        <f t="shared" si="69"/>
        <v>18630</v>
      </c>
      <c r="M210" s="300">
        <f t="shared" si="67"/>
        <v>18088496.070000004</v>
      </c>
      <c r="N210" s="292">
        <f t="shared" si="60"/>
        <v>104442.48</v>
      </c>
      <c r="O210" s="292">
        <f t="shared" si="61"/>
        <v>-164462.47999999998</v>
      </c>
      <c r="P210" s="293">
        <f t="shared" si="52"/>
        <v>-60020</v>
      </c>
      <c r="Q210" s="301">
        <f t="shared" si="68"/>
        <v>1596928.9699999986</v>
      </c>
      <c r="R210" s="292">
        <f t="shared" si="62"/>
        <v>9220.6200000000008</v>
      </c>
      <c r="S210" s="292">
        <f t="shared" si="63"/>
        <v>10759.38</v>
      </c>
      <c r="T210" s="321">
        <f t="shared" si="53"/>
        <v>19980</v>
      </c>
      <c r="U210" s="134"/>
      <c r="V210" s="134"/>
      <c r="W210" s="134"/>
      <c r="X210" s="134"/>
    </row>
    <row r="211" spans="1:24" s="1" customFormat="1" ht="15" customHeight="1">
      <c r="A211" s="409">
        <f t="shared" si="70"/>
        <v>7.0250000000000007E-2</v>
      </c>
      <c r="B211" s="406">
        <f t="shared" si="54"/>
        <v>5.7739726027397267E-3</v>
      </c>
      <c r="C211" s="197">
        <f t="shared" si="55"/>
        <v>15</v>
      </c>
      <c r="D211" s="290">
        <v>177</v>
      </c>
      <c r="E211" s="300">
        <f t="shared" si="64"/>
        <v>0</v>
      </c>
      <c r="F211" s="292">
        <f t="shared" si="56"/>
        <v>0</v>
      </c>
      <c r="G211" s="292">
        <f t="shared" si="57"/>
        <v>0</v>
      </c>
      <c r="H211" s="293">
        <f t="shared" si="65"/>
        <v>0</v>
      </c>
      <c r="I211" s="301">
        <f t="shared" si="66"/>
        <v>1505968.4400000011</v>
      </c>
      <c r="J211" s="510">
        <f t="shared" si="58"/>
        <v>8695.42</v>
      </c>
      <c r="K211" s="292">
        <f t="shared" si="59"/>
        <v>9934.58</v>
      </c>
      <c r="L211" s="321">
        <f t="shared" si="69"/>
        <v>18630</v>
      </c>
      <c r="M211" s="300">
        <f t="shared" si="67"/>
        <v>18252958.550000004</v>
      </c>
      <c r="N211" s="292">
        <f t="shared" si="60"/>
        <v>105392.08</v>
      </c>
      <c r="O211" s="292">
        <f t="shared" si="61"/>
        <v>-165412.08000000002</v>
      </c>
      <c r="P211" s="293">
        <f t="shared" ref="P211:P274" si="71">IF(M211&lt;$M$10,M211+N211,$M$11)</f>
        <v>-60020</v>
      </c>
      <c r="Q211" s="301">
        <f t="shared" si="68"/>
        <v>1586169.5899999987</v>
      </c>
      <c r="R211" s="292">
        <f t="shared" si="62"/>
        <v>9158.5</v>
      </c>
      <c r="S211" s="292">
        <f t="shared" si="63"/>
        <v>10821.5</v>
      </c>
      <c r="T211" s="321">
        <f t="shared" si="53"/>
        <v>19980</v>
      </c>
      <c r="U211" s="134"/>
      <c r="V211" s="134"/>
      <c r="W211" s="134"/>
      <c r="X211" s="134"/>
    </row>
    <row r="212" spans="1:24" s="1" customFormat="1" ht="15" customHeight="1">
      <c r="A212" s="409">
        <f t="shared" si="70"/>
        <v>7.0250000000000007E-2</v>
      </c>
      <c r="B212" s="406">
        <f t="shared" si="54"/>
        <v>5.7739726027397267E-3</v>
      </c>
      <c r="C212" s="197">
        <f t="shared" si="55"/>
        <v>15</v>
      </c>
      <c r="D212" s="290">
        <v>178</v>
      </c>
      <c r="E212" s="300">
        <f t="shared" si="64"/>
        <v>0</v>
      </c>
      <c r="F212" s="292">
        <f t="shared" si="56"/>
        <v>0</v>
      </c>
      <c r="G212" s="292">
        <f t="shared" si="57"/>
        <v>0</v>
      </c>
      <c r="H212" s="293">
        <f t="shared" si="65"/>
        <v>0</v>
      </c>
      <c r="I212" s="301">
        <f t="shared" si="66"/>
        <v>1496033.860000001</v>
      </c>
      <c r="J212" s="510">
        <f t="shared" si="58"/>
        <v>8638.06</v>
      </c>
      <c r="K212" s="292">
        <f t="shared" si="59"/>
        <v>9991.94</v>
      </c>
      <c r="L212" s="321">
        <f t="shared" si="69"/>
        <v>18630</v>
      </c>
      <c r="M212" s="300">
        <f t="shared" si="67"/>
        <v>18418370.630000003</v>
      </c>
      <c r="N212" s="292">
        <f t="shared" si="60"/>
        <v>106347.17</v>
      </c>
      <c r="O212" s="292">
        <f t="shared" si="61"/>
        <v>-166367.16999999998</v>
      </c>
      <c r="P212" s="293">
        <f t="shared" si="71"/>
        <v>-60020</v>
      </c>
      <c r="Q212" s="301">
        <f t="shared" si="68"/>
        <v>1575348.0899999987</v>
      </c>
      <c r="R212" s="292">
        <f t="shared" si="62"/>
        <v>9096.02</v>
      </c>
      <c r="S212" s="292">
        <f t="shared" si="63"/>
        <v>10883.98</v>
      </c>
      <c r="T212" s="321">
        <f t="shared" si="53"/>
        <v>19980</v>
      </c>
      <c r="U212" s="134"/>
      <c r="V212" s="134"/>
      <c r="W212" s="134"/>
      <c r="X212" s="134"/>
    </row>
    <row r="213" spans="1:24" s="1" customFormat="1" ht="15" customHeight="1">
      <c r="A213" s="409">
        <f t="shared" si="70"/>
        <v>7.0250000000000007E-2</v>
      </c>
      <c r="B213" s="406">
        <f t="shared" si="54"/>
        <v>5.7739726027397267E-3</v>
      </c>
      <c r="C213" s="197">
        <f t="shared" si="55"/>
        <v>15</v>
      </c>
      <c r="D213" s="290">
        <v>179</v>
      </c>
      <c r="E213" s="300">
        <f t="shared" si="64"/>
        <v>0</v>
      </c>
      <c r="F213" s="292">
        <f t="shared" si="56"/>
        <v>0</v>
      </c>
      <c r="G213" s="292">
        <f t="shared" si="57"/>
        <v>0</v>
      </c>
      <c r="H213" s="293">
        <f t="shared" si="65"/>
        <v>0</v>
      </c>
      <c r="I213" s="301">
        <f t="shared" si="66"/>
        <v>1486041.9200000011</v>
      </c>
      <c r="J213" s="510">
        <f t="shared" si="58"/>
        <v>8580.3700000000008</v>
      </c>
      <c r="K213" s="292">
        <f t="shared" si="59"/>
        <v>10049.629999999999</v>
      </c>
      <c r="L213" s="321">
        <f t="shared" si="69"/>
        <v>18630</v>
      </c>
      <c r="M213" s="300">
        <f t="shared" si="67"/>
        <v>18584737.800000004</v>
      </c>
      <c r="N213" s="292">
        <f t="shared" si="60"/>
        <v>107307.77</v>
      </c>
      <c r="O213" s="292">
        <f t="shared" si="61"/>
        <v>-167327.77000000002</v>
      </c>
      <c r="P213" s="293">
        <f t="shared" si="71"/>
        <v>-60020</v>
      </c>
      <c r="Q213" s="301">
        <f t="shared" si="68"/>
        <v>1564464.1099999987</v>
      </c>
      <c r="R213" s="292">
        <f t="shared" si="62"/>
        <v>9033.17</v>
      </c>
      <c r="S213" s="292">
        <f t="shared" si="63"/>
        <v>10946.83</v>
      </c>
      <c r="T213" s="321">
        <f t="shared" si="53"/>
        <v>19980</v>
      </c>
      <c r="U213" s="134"/>
      <c r="V213" s="134"/>
      <c r="W213" s="134"/>
      <c r="X213" s="134"/>
    </row>
    <row r="214" spans="1:24" s="1" customFormat="1" ht="15" customHeight="1">
      <c r="A214" s="409">
        <f t="shared" si="70"/>
        <v>7.0250000000000007E-2</v>
      </c>
      <c r="B214" s="406">
        <f t="shared" si="54"/>
        <v>5.7739726027397267E-3</v>
      </c>
      <c r="C214" s="197">
        <f t="shared" si="55"/>
        <v>15</v>
      </c>
      <c r="D214" s="290">
        <v>180</v>
      </c>
      <c r="E214" s="300">
        <f t="shared" si="64"/>
        <v>0</v>
      </c>
      <c r="F214" s="292">
        <f t="shared" si="56"/>
        <v>0</v>
      </c>
      <c r="G214" s="292">
        <f t="shared" si="57"/>
        <v>0</v>
      </c>
      <c r="H214" s="293">
        <f t="shared" si="65"/>
        <v>0</v>
      </c>
      <c r="I214" s="301">
        <f t="shared" si="66"/>
        <v>1475992.2900000012</v>
      </c>
      <c r="J214" s="510">
        <f t="shared" si="58"/>
        <v>8522.34</v>
      </c>
      <c r="K214" s="292">
        <f t="shared" si="59"/>
        <v>10107.66</v>
      </c>
      <c r="L214" s="321">
        <f t="shared" si="69"/>
        <v>18630</v>
      </c>
      <c r="M214" s="300">
        <f t="shared" si="67"/>
        <v>18752065.570000004</v>
      </c>
      <c r="N214" s="292">
        <f t="shared" si="60"/>
        <v>108273.91</v>
      </c>
      <c r="O214" s="292">
        <f t="shared" si="61"/>
        <v>-168293.91</v>
      </c>
      <c r="P214" s="293">
        <f t="shared" si="71"/>
        <v>-60020</v>
      </c>
      <c r="Q214" s="301">
        <f t="shared" si="68"/>
        <v>1553517.2799999986</v>
      </c>
      <c r="R214" s="292">
        <f t="shared" si="62"/>
        <v>8969.9699999999993</v>
      </c>
      <c r="S214" s="292">
        <f t="shared" si="63"/>
        <v>11010.03</v>
      </c>
      <c r="T214" s="321">
        <f t="shared" si="53"/>
        <v>19980</v>
      </c>
      <c r="U214" s="134"/>
      <c r="V214" s="134"/>
      <c r="W214" s="134"/>
      <c r="X214" s="134"/>
    </row>
    <row r="215" spans="1:24" s="1" customFormat="1" ht="15" customHeight="1">
      <c r="A215" s="409">
        <f t="shared" si="70"/>
        <v>7.0250000000000007E-2</v>
      </c>
      <c r="B215" s="406">
        <f t="shared" si="54"/>
        <v>5.7739726027397267E-3</v>
      </c>
      <c r="C215" s="197">
        <f t="shared" si="55"/>
        <v>16</v>
      </c>
      <c r="D215" s="290">
        <v>181</v>
      </c>
      <c r="E215" s="300">
        <f t="shared" si="64"/>
        <v>0</v>
      </c>
      <c r="F215" s="292">
        <f t="shared" si="56"/>
        <v>0</v>
      </c>
      <c r="G215" s="292">
        <f t="shared" si="57"/>
        <v>0</v>
      </c>
      <c r="H215" s="293">
        <f t="shared" si="65"/>
        <v>0</v>
      </c>
      <c r="I215" s="301">
        <f t="shared" si="66"/>
        <v>1465884.6300000013</v>
      </c>
      <c r="J215" s="510">
        <f t="shared" si="58"/>
        <v>8463.98</v>
      </c>
      <c r="K215" s="292">
        <f t="shared" si="59"/>
        <v>10166.02</v>
      </c>
      <c r="L215" s="321">
        <f t="shared" si="69"/>
        <v>18630</v>
      </c>
      <c r="M215" s="300">
        <f t="shared" si="67"/>
        <v>18920359.480000004</v>
      </c>
      <c r="N215" s="292">
        <f t="shared" si="60"/>
        <v>109245.64</v>
      </c>
      <c r="O215" s="292">
        <f t="shared" si="61"/>
        <v>-169265.64</v>
      </c>
      <c r="P215" s="293">
        <f t="shared" si="71"/>
        <v>-60020</v>
      </c>
      <c r="Q215" s="301">
        <f t="shared" si="68"/>
        <v>1542507.2499999986</v>
      </c>
      <c r="R215" s="292">
        <f t="shared" si="62"/>
        <v>8906.39</v>
      </c>
      <c r="S215" s="292">
        <f t="shared" si="63"/>
        <v>11073.61</v>
      </c>
      <c r="T215" s="321">
        <f t="shared" si="53"/>
        <v>19980</v>
      </c>
      <c r="U215" s="134"/>
      <c r="V215" s="134"/>
      <c r="W215" s="134"/>
      <c r="X215" s="134"/>
    </row>
    <row r="216" spans="1:24" s="1" customFormat="1" ht="15" customHeight="1">
      <c r="A216" s="409">
        <f t="shared" si="70"/>
        <v>7.0250000000000007E-2</v>
      </c>
      <c r="B216" s="406">
        <f t="shared" si="54"/>
        <v>5.7739726027397267E-3</v>
      </c>
      <c r="C216" s="197">
        <f t="shared" si="55"/>
        <v>16</v>
      </c>
      <c r="D216" s="290">
        <v>182</v>
      </c>
      <c r="E216" s="300">
        <f t="shared" si="64"/>
        <v>0</v>
      </c>
      <c r="F216" s="292">
        <f t="shared" si="56"/>
        <v>0</v>
      </c>
      <c r="G216" s="292">
        <f t="shared" si="57"/>
        <v>0</v>
      </c>
      <c r="H216" s="293">
        <f t="shared" si="65"/>
        <v>0</v>
      </c>
      <c r="I216" s="301">
        <f t="shared" si="66"/>
        <v>1455718.6100000013</v>
      </c>
      <c r="J216" s="510">
        <f t="shared" si="58"/>
        <v>8405.2800000000007</v>
      </c>
      <c r="K216" s="292">
        <f t="shared" si="59"/>
        <v>10224.719999999999</v>
      </c>
      <c r="L216" s="321">
        <f t="shared" si="69"/>
        <v>18630</v>
      </c>
      <c r="M216" s="300">
        <f t="shared" si="67"/>
        <v>19089625.120000005</v>
      </c>
      <c r="N216" s="292">
        <f t="shared" si="60"/>
        <v>110222.97</v>
      </c>
      <c r="O216" s="292">
        <f t="shared" si="61"/>
        <v>-170242.97</v>
      </c>
      <c r="P216" s="293">
        <f t="shared" si="71"/>
        <v>-60020</v>
      </c>
      <c r="Q216" s="301">
        <f t="shared" si="68"/>
        <v>1531433.6399999985</v>
      </c>
      <c r="R216" s="292">
        <f t="shared" si="62"/>
        <v>8842.4599999999991</v>
      </c>
      <c r="S216" s="292">
        <f t="shared" si="63"/>
        <v>11137.54</v>
      </c>
      <c r="T216" s="321">
        <f t="shared" si="53"/>
        <v>19980</v>
      </c>
      <c r="U216" s="134"/>
      <c r="V216" s="134"/>
      <c r="W216" s="134"/>
      <c r="X216" s="134"/>
    </row>
    <row r="217" spans="1:24" s="1" customFormat="1" ht="15" customHeight="1">
      <c r="A217" s="409">
        <f t="shared" si="70"/>
        <v>7.0250000000000007E-2</v>
      </c>
      <c r="B217" s="406">
        <f t="shared" si="54"/>
        <v>5.7739726027397267E-3</v>
      </c>
      <c r="C217" s="197">
        <f t="shared" si="55"/>
        <v>16</v>
      </c>
      <c r="D217" s="290">
        <v>183</v>
      </c>
      <c r="E217" s="300">
        <f t="shared" si="64"/>
        <v>0</v>
      </c>
      <c r="F217" s="292">
        <f t="shared" si="56"/>
        <v>0</v>
      </c>
      <c r="G217" s="292">
        <f t="shared" si="57"/>
        <v>0</v>
      </c>
      <c r="H217" s="293">
        <f t="shared" si="65"/>
        <v>0</v>
      </c>
      <c r="I217" s="301">
        <f t="shared" si="66"/>
        <v>1445493.8900000013</v>
      </c>
      <c r="J217" s="510">
        <f t="shared" si="58"/>
        <v>8346.24</v>
      </c>
      <c r="K217" s="292">
        <f t="shared" si="59"/>
        <v>10283.76</v>
      </c>
      <c r="L217" s="321">
        <f t="shared" si="69"/>
        <v>18630</v>
      </c>
      <c r="M217" s="300">
        <f t="shared" si="67"/>
        <v>19259868.090000004</v>
      </c>
      <c r="N217" s="292">
        <f t="shared" si="60"/>
        <v>111205.95</v>
      </c>
      <c r="O217" s="292">
        <f t="shared" si="61"/>
        <v>-171225.95</v>
      </c>
      <c r="P217" s="293">
        <f t="shared" si="71"/>
        <v>-60020</v>
      </c>
      <c r="Q217" s="301">
        <f t="shared" si="68"/>
        <v>1520296.0999999985</v>
      </c>
      <c r="R217" s="292">
        <f t="shared" si="62"/>
        <v>8778.15</v>
      </c>
      <c r="S217" s="292">
        <f t="shared" si="63"/>
        <v>11201.85</v>
      </c>
      <c r="T217" s="321">
        <f t="shared" si="53"/>
        <v>19980</v>
      </c>
      <c r="U217" s="134"/>
      <c r="V217" s="134"/>
      <c r="W217" s="134"/>
      <c r="X217" s="134"/>
    </row>
    <row r="218" spans="1:24" s="1" customFormat="1" ht="15" customHeight="1">
      <c r="A218" s="409">
        <f t="shared" si="70"/>
        <v>7.0250000000000007E-2</v>
      </c>
      <c r="B218" s="406">
        <f t="shared" si="54"/>
        <v>5.7739726027397267E-3</v>
      </c>
      <c r="C218" s="197">
        <f t="shared" si="55"/>
        <v>16</v>
      </c>
      <c r="D218" s="290">
        <v>184</v>
      </c>
      <c r="E218" s="300">
        <f t="shared" si="64"/>
        <v>0</v>
      </c>
      <c r="F218" s="292">
        <f t="shared" si="56"/>
        <v>0</v>
      </c>
      <c r="G218" s="292">
        <f t="shared" si="57"/>
        <v>0</v>
      </c>
      <c r="H218" s="293">
        <f t="shared" si="65"/>
        <v>0</v>
      </c>
      <c r="I218" s="301">
        <f t="shared" si="66"/>
        <v>1435210.1300000013</v>
      </c>
      <c r="J218" s="510">
        <f t="shared" si="58"/>
        <v>8286.86</v>
      </c>
      <c r="K218" s="292">
        <f t="shared" si="59"/>
        <v>10343.14</v>
      </c>
      <c r="L218" s="321">
        <f t="shared" si="69"/>
        <v>18630</v>
      </c>
      <c r="M218" s="300">
        <f t="shared" si="67"/>
        <v>19431094.040000003</v>
      </c>
      <c r="N218" s="292">
        <f t="shared" si="60"/>
        <v>112194.6</v>
      </c>
      <c r="O218" s="292">
        <f t="shared" si="61"/>
        <v>-172214.6</v>
      </c>
      <c r="P218" s="293">
        <f t="shared" si="71"/>
        <v>-60020</v>
      </c>
      <c r="Q218" s="301">
        <f t="shared" si="68"/>
        <v>1509094.2499999984</v>
      </c>
      <c r="R218" s="292">
        <f t="shared" si="62"/>
        <v>8713.4699999999993</v>
      </c>
      <c r="S218" s="292">
        <f t="shared" si="63"/>
        <v>11266.53</v>
      </c>
      <c r="T218" s="321">
        <f t="shared" si="53"/>
        <v>19980</v>
      </c>
      <c r="U218" s="134"/>
      <c r="V218" s="134"/>
      <c r="W218" s="134"/>
      <c r="X218" s="134"/>
    </row>
    <row r="219" spans="1:24" s="1" customFormat="1" ht="15" customHeight="1">
      <c r="A219" s="409">
        <f t="shared" si="70"/>
        <v>7.0250000000000007E-2</v>
      </c>
      <c r="B219" s="406">
        <f t="shared" si="54"/>
        <v>5.7739726027397267E-3</v>
      </c>
      <c r="C219" s="197">
        <f t="shared" si="55"/>
        <v>16</v>
      </c>
      <c r="D219" s="290">
        <v>185</v>
      </c>
      <c r="E219" s="300">
        <f t="shared" si="64"/>
        <v>0</v>
      </c>
      <c r="F219" s="292">
        <f t="shared" si="56"/>
        <v>0</v>
      </c>
      <c r="G219" s="292">
        <f t="shared" si="57"/>
        <v>0</v>
      </c>
      <c r="H219" s="293">
        <f t="shared" si="65"/>
        <v>0</v>
      </c>
      <c r="I219" s="301">
        <f t="shared" si="66"/>
        <v>1424866.9900000014</v>
      </c>
      <c r="J219" s="510">
        <f t="shared" si="58"/>
        <v>8227.14</v>
      </c>
      <c r="K219" s="292">
        <f t="shared" si="59"/>
        <v>10402.86</v>
      </c>
      <c r="L219" s="321">
        <f t="shared" si="69"/>
        <v>18630</v>
      </c>
      <c r="M219" s="300">
        <f t="shared" si="67"/>
        <v>19603308.640000004</v>
      </c>
      <c r="N219" s="292">
        <f t="shared" si="60"/>
        <v>113188.97</v>
      </c>
      <c r="O219" s="292">
        <f t="shared" si="61"/>
        <v>-173208.97</v>
      </c>
      <c r="P219" s="293">
        <f t="shared" si="71"/>
        <v>-60020</v>
      </c>
      <c r="Q219" s="301">
        <f t="shared" si="68"/>
        <v>1497827.7199999983</v>
      </c>
      <c r="R219" s="292">
        <f t="shared" si="62"/>
        <v>8648.42</v>
      </c>
      <c r="S219" s="292">
        <f t="shared" si="63"/>
        <v>11331.58</v>
      </c>
      <c r="T219" s="321">
        <f t="shared" si="53"/>
        <v>19980</v>
      </c>
      <c r="U219" s="134"/>
      <c r="V219" s="134"/>
      <c r="W219" s="134"/>
      <c r="X219" s="134"/>
    </row>
    <row r="220" spans="1:24" s="1" customFormat="1" ht="15" customHeight="1">
      <c r="A220" s="409">
        <f t="shared" si="70"/>
        <v>7.0250000000000007E-2</v>
      </c>
      <c r="B220" s="406">
        <f t="shared" si="54"/>
        <v>5.7739726027397267E-3</v>
      </c>
      <c r="C220" s="197">
        <f t="shared" si="55"/>
        <v>16</v>
      </c>
      <c r="D220" s="290">
        <v>186</v>
      </c>
      <c r="E220" s="300">
        <f t="shared" si="64"/>
        <v>0</v>
      </c>
      <c r="F220" s="292">
        <f t="shared" si="56"/>
        <v>0</v>
      </c>
      <c r="G220" s="292">
        <f t="shared" si="57"/>
        <v>0</v>
      </c>
      <c r="H220" s="293">
        <f t="shared" si="65"/>
        <v>0</v>
      </c>
      <c r="I220" s="301">
        <f t="shared" si="66"/>
        <v>1414464.1300000013</v>
      </c>
      <c r="J220" s="510">
        <f t="shared" si="58"/>
        <v>8167.08</v>
      </c>
      <c r="K220" s="292">
        <f t="shared" si="59"/>
        <v>10462.92</v>
      </c>
      <c r="L220" s="321">
        <f t="shared" si="69"/>
        <v>18630</v>
      </c>
      <c r="M220" s="300">
        <f t="shared" si="67"/>
        <v>19776517.610000003</v>
      </c>
      <c r="N220" s="292">
        <f t="shared" si="60"/>
        <v>114189.07</v>
      </c>
      <c r="O220" s="292">
        <f t="shared" si="61"/>
        <v>-174209.07</v>
      </c>
      <c r="P220" s="293">
        <f t="shared" si="71"/>
        <v>-60020</v>
      </c>
      <c r="Q220" s="301">
        <f t="shared" si="68"/>
        <v>1486496.1399999983</v>
      </c>
      <c r="R220" s="292">
        <f t="shared" si="62"/>
        <v>8582.99</v>
      </c>
      <c r="S220" s="292">
        <f t="shared" si="63"/>
        <v>11397.01</v>
      </c>
      <c r="T220" s="321">
        <f t="shared" si="53"/>
        <v>19980</v>
      </c>
      <c r="U220" s="134"/>
      <c r="V220" s="134"/>
      <c r="W220" s="134"/>
      <c r="X220" s="134"/>
    </row>
    <row r="221" spans="1:24" s="1" customFormat="1" ht="15" customHeight="1">
      <c r="A221" s="409">
        <f t="shared" si="70"/>
        <v>7.0250000000000007E-2</v>
      </c>
      <c r="B221" s="406">
        <f t="shared" si="54"/>
        <v>5.7739726027397267E-3</v>
      </c>
      <c r="C221" s="197">
        <f t="shared" si="55"/>
        <v>16</v>
      </c>
      <c r="D221" s="290">
        <v>187</v>
      </c>
      <c r="E221" s="300">
        <f t="shared" si="64"/>
        <v>0</v>
      </c>
      <c r="F221" s="292">
        <f t="shared" si="56"/>
        <v>0</v>
      </c>
      <c r="G221" s="292">
        <f t="shared" si="57"/>
        <v>0</v>
      </c>
      <c r="H221" s="293">
        <f t="shared" si="65"/>
        <v>0</v>
      </c>
      <c r="I221" s="301">
        <f t="shared" si="66"/>
        <v>1404001.2100000014</v>
      </c>
      <c r="J221" s="510">
        <f t="shared" si="58"/>
        <v>8106.66</v>
      </c>
      <c r="K221" s="292">
        <f t="shared" si="59"/>
        <v>10523.34</v>
      </c>
      <c r="L221" s="321">
        <f t="shared" si="69"/>
        <v>18630</v>
      </c>
      <c r="M221" s="300">
        <f t="shared" si="67"/>
        <v>19950726.680000003</v>
      </c>
      <c r="N221" s="292">
        <f t="shared" si="60"/>
        <v>115194.95</v>
      </c>
      <c r="O221" s="292">
        <f t="shared" si="61"/>
        <v>-175214.95</v>
      </c>
      <c r="P221" s="293">
        <f t="shared" si="71"/>
        <v>-60020</v>
      </c>
      <c r="Q221" s="301">
        <f t="shared" si="68"/>
        <v>1475099.1299999983</v>
      </c>
      <c r="R221" s="292">
        <f t="shared" si="62"/>
        <v>8517.18</v>
      </c>
      <c r="S221" s="292">
        <f t="shared" si="63"/>
        <v>11462.82</v>
      </c>
      <c r="T221" s="321">
        <f t="shared" si="53"/>
        <v>19980</v>
      </c>
      <c r="U221" s="134"/>
      <c r="V221" s="134"/>
      <c r="W221" s="134"/>
      <c r="X221" s="134"/>
    </row>
    <row r="222" spans="1:24" s="1" customFormat="1" ht="15" customHeight="1">
      <c r="A222" s="409">
        <f t="shared" si="70"/>
        <v>7.0250000000000007E-2</v>
      </c>
      <c r="B222" s="406">
        <f t="shared" si="54"/>
        <v>5.7739726027397267E-3</v>
      </c>
      <c r="C222" s="197">
        <f t="shared" si="55"/>
        <v>16</v>
      </c>
      <c r="D222" s="290">
        <v>188</v>
      </c>
      <c r="E222" s="300">
        <f t="shared" si="64"/>
        <v>0</v>
      </c>
      <c r="F222" s="292">
        <f t="shared" si="56"/>
        <v>0</v>
      </c>
      <c r="G222" s="292">
        <f t="shared" si="57"/>
        <v>0</v>
      </c>
      <c r="H222" s="293">
        <f t="shared" si="65"/>
        <v>0</v>
      </c>
      <c r="I222" s="301">
        <f t="shared" si="66"/>
        <v>1393477.8700000013</v>
      </c>
      <c r="J222" s="510">
        <f t="shared" si="58"/>
        <v>8045.9</v>
      </c>
      <c r="K222" s="292">
        <f t="shared" si="59"/>
        <v>10584.1</v>
      </c>
      <c r="L222" s="321">
        <f t="shared" si="69"/>
        <v>18630</v>
      </c>
      <c r="M222" s="300">
        <f t="shared" si="67"/>
        <v>20125941.630000003</v>
      </c>
      <c r="N222" s="292">
        <f t="shared" si="60"/>
        <v>116206.64</v>
      </c>
      <c r="O222" s="292">
        <f t="shared" si="61"/>
        <v>-176226.64</v>
      </c>
      <c r="P222" s="293">
        <f t="shared" si="71"/>
        <v>-60020</v>
      </c>
      <c r="Q222" s="301">
        <f t="shared" si="68"/>
        <v>1463636.3099999982</v>
      </c>
      <c r="R222" s="292">
        <f t="shared" si="62"/>
        <v>8451</v>
      </c>
      <c r="S222" s="292">
        <f t="shared" si="63"/>
        <v>11529</v>
      </c>
      <c r="T222" s="321">
        <f t="shared" si="53"/>
        <v>19980</v>
      </c>
      <c r="U222" s="134"/>
      <c r="V222" s="134"/>
      <c r="W222" s="134"/>
      <c r="X222" s="134"/>
    </row>
    <row r="223" spans="1:24" s="1" customFormat="1" ht="15" customHeight="1">
      <c r="A223" s="409">
        <f t="shared" si="70"/>
        <v>7.0250000000000007E-2</v>
      </c>
      <c r="B223" s="406">
        <f t="shared" si="54"/>
        <v>5.7739726027397267E-3</v>
      </c>
      <c r="C223" s="197">
        <f t="shared" si="55"/>
        <v>16</v>
      </c>
      <c r="D223" s="290">
        <v>189</v>
      </c>
      <c r="E223" s="300">
        <f t="shared" si="64"/>
        <v>0</v>
      </c>
      <c r="F223" s="292">
        <f t="shared" si="56"/>
        <v>0</v>
      </c>
      <c r="G223" s="292">
        <f t="shared" si="57"/>
        <v>0</v>
      </c>
      <c r="H223" s="293">
        <f t="shared" si="65"/>
        <v>0</v>
      </c>
      <c r="I223" s="301">
        <f t="shared" si="66"/>
        <v>1382893.7700000012</v>
      </c>
      <c r="J223" s="510">
        <f t="shared" si="58"/>
        <v>7984.79</v>
      </c>
      <c r="K223" s="292">
        <f t="shared" si="59"/>
        <v>10645.21</v>
      </c>
      <c r="L223" s="321">
        <f t="shared" si="69"/>
        <v>18630</v>
      </c>
      <c r="M223" s="300">
        <f t="shared" si="67"/>
        <v>20302168.270000003</v>
      </c>
      <c r="N223" s="292">
        <f t="shared" si="60"/>
        <v>117224.16</v>
      </c>
      <c r="O223" s="292">
        <f t="shared" si="61"/>
        <v>-177244.16</v>
      </c>
      <c r="P223" s="293">
        <f t="shared" si="71"/>
        <v>-60020</v>
      </c>
      <c r="Q223" s="301">
        <f t="shared" si="68"/>
        <v>1452107.3099999982</v>
      </c>
      <c r="R223" s="292">
        <f t="shared" si="62"/>
        <v>8384.43</v>
      </c>
      <c r="S223" s="292">
        <f t="shared" si="63"/>
        <v>11595.57</v>
      </c>
      <c r="T223" s="321">
        <f t="shared" ref="T223:T286" si="72">IF(Q223&lt;$M$17,Q223+R223,$M$17)</f>
        <v>19980</v>
      </c>
      <c r="U223" s="134"/>
      <c r="V223" s="134"/>
      <c r="W223" s="134"/>
      <c r="X223" s="134"/>
    </row>
    <row r="224" spans="1:24" s="1" customFormat="1" ht="15" customHeight="1">
      <c r="A224" s="409">
        <f t="shared" si="70"/>
        <v>7.0250000000000007E-2</v>
      </c>
      <c r="B224" s="406">
        <f t="shared" si="54"/>
        <v>5.7739726027397267E-3</v>
      </c>
      <c r="C224" s="197">
        <f t="shared" si="55"/>
        <v>16</v>
      </c>
      <c r="D224" s="290">
        <v>190</v>
      </c>
      <c r="E224" s="300">
        <f t="shared" si="64"/>
        <v>0</v>
      </c>
      <c r="F224" s="292">
        <f t="shared" si="56"/>
        <v>0</v>
      </c>
      <c r="G224" s="292">
        <f t="shared" si="57"/>
        <v>0</v>
      </c>
      <c r="H224" s="293">
        <f t="shared" si="65"/>
        <v>0</v>
      </c>
      <c r="I224" s="301">
        <f t="shared" si="66"/>
        <v>1372248.5600000012</v>
      </c>
      <c r="J224" s="510">
        <f t="shared" si="58"/>
        <v>7923.33</v>
      </c>
      <c r="K224" s="292">
        <f t="shared" si="59"/>
        <v>10706.67</v>
      </c>
      <c r="L224" s="321">
        <f t="shared" si="69"/>
        <v>18630</v>
      </c>
      <c r="M224" s="300">
        <f t="shared" si="67"/>
        <v>20479412.430000003</v>
      </c>
      <c r="N224" s="292">
        <f t="shared" si="60"/>
        <v>118247.57</v>
      </c>
      <c r="O224" s="292">
        <f t="shared" si="61"/>
        <v>-178267.57</v>
      </c>
      <c r="P224" s="293">
        <f t="shared" si="71"/>
        <v>-60020</v>
      </c>
      <c r="Q224" s="301">
        <f t="shared" si="68"/>
        <v>1440511.7399999981</v>
      </c>
      <c r="R224" s="292">
        <f t="shared" si="62"/>
        <v>8317.48</v>
      </c>
      <c r="S224" s="292">
        <f t="shared" si="63"/>
        <v>11662.52</v>
      </c>
      <c r="T224" s="321">
        <f t="shared" si="72"/>
        <v>19980</v>
      </c>
      <c r="U224" s="134"/>
      <c r="V224" s="134"/>
      <c r="W224" s="134"/>
      <c r="X224" s="134"/>
    </row>
    <row r="225" spans="1:24" s="1" customFormat="1" ht="15" customHeight="1">
      <c r="A225" s="409">
        <f t="shared" si="70"/>
        <v>7.0250000000000007E-2</v>
      </c>
      <c r="B225" s="406">
        <f t="shared" ref="B225:B288" si="73">A225/365*30</f>
        <v>5.7739726027397267E-3</v>
      </c>
      <c r="C225" s="197">
        <f t="shared" si="55"/>
        <v>16</v>
      </c>
      <c r="D225" s="290">
        <v>191</v>
      </c>
      <c r="E225" s="300">
        <f t="shared" si="64"/>
        <v>0</v>
      </c>
      <c r="F225" s="292">
        <f t="shared" si="56"/>
        <v>0</v>
      </c>
      <c r="G225" s="292">
        <f t="shared" si="57"/>
        <v>0</v>
      </c>
      <c r="H225" s="293">
        <f t="shared" si="65"/>
        <v>0</v>
      </c>
      <c r="I225" s="301">
        <f t="shared" si="66"/>
        <v>1361541.8900000013</v>
      </c>
      <c r="J225" s="510">
        <f t="shared" si="58"/>
        <v>7861.51</v>
      </c>
      <c r="K225" s="292">
        <f t="shared" si="59"/>
        <v>10768.49</v>
      </c>
      <c r="L225" s="321">
        <f t="shared" si="69"/>
        <v>18630</v>
      </c>
      <c r="M225" s="300">
        <f t="shared" si="67"/>
        <v>20657680.000000004</v>
      </c>
      <c r="N225" s="292">
        <f t="shared" si="60"/>
        <v>119276.88</v>
      </c>
      <c r="O225" s="292">
        <f t="shared" si="61"/>
        <v>-179296.88</v>
      </c>
      <c r="P225" s="293">
        <f t="shared" si="71"/>
        <v>-60020</v>
      </c>
      <c r="Q225" s="301">
        <f t="shared" si="68"/>
        <v>1428849.2199999981</v>
      </c>
      <c r="R225" s="292">
        <f t="shared" si="62"/>
        <v>8250.14</v>
      </c>
      <c r="S225" s="292">
        <f t="shared" si="63"/>
        <v>11729.86</v>
      </c>
      <c r="T225" s="321">
        <f t="shared" si="72"/>
        <v>19980</v>
      </c>
      <c r="U225" s="134"/>
      <c r="V225" s="134"/>
      <c r="W225" s="134"/>
      <c r="X225" s="134"/>
    </row>
    <row r="226" spans="1:24" s="1" customFormat="1" ht="15" customHeight="1">
      <c r="A226" s="409">
        <f t="shared" si="70"/>
        <v>7.0250000000000007E-2</v>
      </c>
      <c r="B226" s="406">
        <f t="shared" si="73"/>
        <v>5.7739726027397267E-3</v>
      </c>
      <c r="C226" s="197">
        <f t="shared" si="55"/>
        <v>16</v>
      </c>
      <c r="D226" s="290">
        <v>192</v>
      </c>
      <c r="E226" s="300">
        <f t="shared" si="64"/>
        <v>0</v>
      </c>
      <c r="F226" s="292">
        <f t="shared" si="56"/>
        <v>0</v>
      </c>
      <c r="G226" s="292">
        <f t="shared" si="57"/>
        <v>0</v>
      </c>
      <c r="H226" s="293">
        <f t="shared" si="65"/>
        <v>0</v>
      </c>
      <c r="I226" s="301">
        <f t="shared" si="66"/>
        <v>1350773.4000000013</v>
      </c>
      <c r="J226" s="510">
        <f t="shared" si="58"/>
        <v>7799.33</v>
      </c>
      <c r="K226" s="292">
        <f t="shared" si="59"/>
        <v>10830.67</v>
      </c>
      <c r="L226" s="321">
        <f t="shared" si="69"/>
        <v>18630</v>
      </c>
      <c r="M226" s="300">
        <f t="shared" si="67"/>
        <v>20836976.880000003</v>
      </c>
      <c r="N226" s="292">
        <f t="shared" si="60"/>
        <v>120312.13</v>
      </c>
      <c r="O226" s="292">
        <f t="shared" si="61"/>
        <v>-180332.13</v>
      </c>
      <c r="P226" s="293">
        <f t="shared" si="71"/>
        <v>-60020</v>
      </c>
      <c r="Q226" s="301">
        <f t="shared" si="68"/>
        <v>1417119.359999998</v>
      </c>
      <c r="R226" s="292">
        <f t="shared" si="62"/>
        <v>8182.41</v>
      </c>
      <c r="S226" s="292">
        <f t="shared" si="63"/>
        <v>11797.59</v>
      </c>
      <c r="T226" s="321">
        <f t="shared" si="72"/>
        <v>19980</v>
      </c>
      <c r="U226" s="134"/>
      <c r="V226" s="134"/>
      <c r="W226" s="134"/>
      <c r="X226" s="134"/>
    </row>
    <row r="227" spans="1:24" s="1" customFormat="1" ht="15" customHeight="1">
      <c r="A227" s="409">
        <f t="shared" si="70"/>
        <v>7.0250000000000007E-2</v>
      </c>
      <c r="B227" s="406">
        <f t="shared" si="73"/>
        <v>5.7739726027397267E-3</v>
      </c>
      <c r="C227" s="197">
        <f t="shared" ref="C227:C290" si="74">INT((D227+11)/12)</f>
        <v>17</v>
      </c>
      <c r="D227" s="290">
        <v>193</v>
      </c>
      <c r="E227" s="300">
        <f t="shared" si="64"/>
        <v>0</v>
      </c>
      <c r="F227" s="292">
        <f t="shared" ref="F227:F290" si="75">ROUND(E227*$B227,2)</f>
        <v>0</v>
      </c>
      <c r="G227" s="292">
        <f t="shared" ref="G227:G290" si="76">IF(E227&lt;H227,E227,H227-F227)</f>
        <v>0</v>
      </c>
      <c r="H227" s="293">
        <f t="shared" si="65"/>
        <v>0</v>
      </c>
      <c r="I227" s="301">
        <f t="shared" si="66"/>
        <v>1339942.7300000014</v>
      </c>
      <c r="J227" s="510">
        <f t="shared" ref="J227:J290" si="77">ROUND(I227*$B227,2)</f>
        <v>7736.79</v>
      </c>
      <c r="K227" s="292">
        <f t="shared" ref="K227:K290" si="78">IF(I227&lt;L227,I227,L227-J227)</f>
        <v>10893.21</v>
      </c>
      <c r="L227" s="321">
        <f t="shared" si="69"/>
        <v>18630</v>
      </c>
      <c r="M227" s="300">
        <f t="shared" si="67"/>
        <v>21017309.010000002</v>
      </c>
      <c r="N227" s="292">
        <f t="shared" ref="N227:N290" si="79">ROUND(M227*$B227,2)</f>
        <v>121353.37</v>
      </c>
      <c r="O227" s="292">
        <f t="shared" ref="O227:O290" si="80">IF(M227&lt;P227,M227,P227-N227)</f>
        <v>-181373.37</v>
      </c>
      <c r="P227" s="293">
        <f t="shared" si="71"/>
        <v>-60020</v>
      </c>
      <c r="Q227" s="301">
        <f t="shared" si="68"/>
        <v>1405321.7699999979</v>
      </c>
      <c r="R227" s="292">
        <f t="shared" ref="R227:R290" si="81">ROUND(Q227*$B227,2)</f>
        <v>8114.29</v>
      </c>
      <c r="S227" s="292">
        <f t="shared" ref="S227:S290" si="82">IF(Q227&lt;T227,Q227,T227-R227)</f>
        <v>11865.71</v>
      </c>
      <c r="T227" s="321">
        <f t="shared" si="72"/>
        <v>19980</v>
      </c>
      <c r="U227" s="134"/>
      <c r="V227" s="134"/>
      <c r="W227" s="134"/>
      <c r="X227" s="134"/>
    </row>
    <row r="228" spans="1:24" s="1" customFormat="1" ht="15" customHeight="1">
      <c r="A228" s="409">
        <f t="shared" si="70"/>
        <v>7.0250000000000007E-2</v>
      </c>
      <c r="B228" s="406">
        <f t="shared" si="73"/>
        <v>5.7739726027397267E-3</v>
      </c>
      <c r="C228" s="197">
        <f t="shared" si="74"/>
        <v>17</v>
      </c>
      <c r="D228" s="290">
        <v>194</v>
      </c>
      <c r="E228" s="300">
        <f t="shared" ref="E228:E291" si="83">IF(E227&lt;H227,0,E227-G227)</f>
        <v>0</v>
      </c>
      <c r="F228" s="292">
        <f t="shared" si="75"/>
        <v>0</v>
      </c>
      <c r="G228" s="292">
        <f t="shared" si="76"/>
        <v>0</v>
      </c>
      <c r="H228" s="293">
        <f t="shared" ref="H228:H291" si="84">IF(E228&lt;$M$4,E228+F228,$M$4)</f>
        <v>0</v>
      </c>
      <c r="I228" s="301">
        <f t="shared" ref="I228:I291" si="85">IF(I227&lt;L227,0,I227-K227)</f>
        <v>1329049.5200000014</v>
      </c>
      <c r="J228" s="510">
        <f t="shared" si="77"/>
        <v>7673.9</v>
      </c>
      <c r="K228" s="292">
        <f t="shared" si="78"/>
        <v>10956.1</v>
      </c>
      <c r="L228" s="321">
        <f t="shared" si="69"/>
        <v>18630</v>
      </c>
      <c r="M228" s="300">
        <f t="shared" ref="M228:M291" si="86">IF(M227&lt;P227,0,M227-O227)</f>
        <v>21198682.380000003</v>
      </c>
      <c r="N228" s="292">
        <f t="shared" si="79"/>
        <v>122400.61</v>
      </c>
      <c r="O228" s="292">
        <f t="shared" si="80"/>
        <v>-182420.61</v>
      </c>
      <c r="P228" s="293">
        <f t="shared" si="71"/>
        <v>-60020</v>
      </c>
      <c r="Q228" s="301">
        <f t="shared" ref="Q228:Q291" si="87">IF(Q227&lt;T227,0,Q227-S227)</f>
        <v>1393456.059999998</v>
      </c>
      <c r="R228" s="292">
        <f t="shared" si="81"/>
        <v>8045.78</v>
      </c>
      <c r="S228" s="292">
        <f t="shared" si="82"/>
        <v>11934.220000000001</v>
      </c>
      <c r="T228" s="321">
        <f t="shared" si="72"/>
        <v>19980</v>
      </c>
      <c r="U228" s="134"/>
      <c r="V228" s="134"/>
      <c r="W228" s="134"/>
      <c r="X228" s="134"/>
    </row>
    <row r="229" spans="1:24" s="1" customFormat="1" ht="15" customHeight="1">
      <c r="A229" s="409">
        <f t="shared" si="70"/>
        <v>7.0250000000000007E-2</v>
      </c>
      <c r="B229" s="406">
        <f t="shared" si="73"/>
        <v>5.7739726027397267E-3</v>
      </c>
      <c r="C229" s="197">
        <f t="shared" si="74"/>
        <v>17</v>
      </c>
      <c r="D229" s="290">
        <v>195</v>
      </c>
      <c r="E229" s="300">
        <f t="shared" si="83"/>
        <v>0</v>
      </c>
      <c r="F229" s="292">
        <f t="shared" si="75"/>
        <v>0</v>
      </c>
      <c r="G229" s="292">
        <f t="shared" si="76"/>
        <v>0</v>
      </c>
      <c r="H229" s="293">
        <f t="shared" si="84"/>
        <v>0</v>
      </c>
      <c r="I229" s="301">
        <f t="shared" si="85"/>
        <v>1318093.4200000013</v>
      </c>
      <c r="J229" s="510">
        <f t="shared" si="77"/>
        <v>7610.64</v>
      </c>
      <c r="K229" s="292">
        <f t="shared" si="78"/>
        <v>11019.36</v>
      </c>
      <c r="L229" s="321">
        <f t="shared" si="69"/>
        <v>18630</v>
      </c>
      <c r="M229" s="300">
        <f t="shared" si="86"/>
        <v>21381102.990000002</v>
      </c>
      <c r="N229" s="292">
        <f t="shared" si="79"/>
        <v>123453.9</v>
      </c>
      <c r="O229" s="292">
        <f t="shared" si="80"/>
        <v>-183473.9</v>
      </c>
      <c r="P229" s="293">
        <f t="shared" si="71"/>
        <v>-60020</v>
      </c>
      <c r="Q229" s="301">
        <f t="shared" si="87"/>
        <v>1381521.839999998</v>
      </c>
      <c r="R229" s="292">
        <f t="shared" si="81"/>
        <v>7976.87</v>
      </c>
      <c r="S229" s="292">
        <f t="shared" si="82"/>
        <v>12003.130000000001</v>
      </c>
      <c r="T229" s="321">
        <f t="shared" si="72"/>
        <v>19980</v>
      </c>
      <c r="U229" s="134"/>
      <c r="V229" s="134"/>
      <c r="W229" s="134"/>
      <c r="X229" s="134"/>
    </row>
    <row r="230" spans="1:24" s="1" customFormat="1" ht="15" customHeight="1">
      <c r="A230" s="409">
        <f t="shared" si="70"/>
        <v>7.0250000000000007E-2</v>
      </c>
      <c r="B230" s="406">
        <f t="shared" si="73"/>
        <v>5.7739726027397267E-3</v>
      </c>
      <c r="C230" s="197">
        <f t="shared" si="74"/>
        <v>17</v>
      </c>
      <c r="D230" s="290">
        <v>196</v>
      </c>
      <c r="E230" s="300">
        <f t="shared" si="83"/>
        <v>0</v>
      </c>
      <c r="F230" s="292">
        <f t="shared" si="75"/>
        <v>0</v>
      </c>
      <c r="G230" s="292">
        <f t="shared" si="76"/>
        <v>0</v>
      </c>
      <c r="H230" s="293">
        <f t="shared" si="84"/>
        <v>0</v>
      </c>
      <c r="I230" s="301">
        <f t="shared" si="85"/>
        <v>1307074.0600000012</v>
      </c>
      <c r="J230" s="510">
        <f t="shared" si="77"/>
        <v>7547.01</v>
      </c>
      <c r="K230" s="292">
        <f t="shared" si="78"/>
        <v>11082.99</v>
      </c>
      <c r="L230" s="321">
        <f t="shared" si="69"/>
        <v>18630</v>
      </c>
      <c r="M230" s="300">
        <f t="shared" si="86"/>
        <v>21564576.890000001</v>
      </c>
      <c r="N230" s="292">
        <f t="shared" si="79"/>
        <v>124513.28</v>
      </c>
      <c r="O230" s="292">
        <f t="shared" si="80"/>
        <v>-184533.28</v>
      </c>
      <c r="P230" s="293">
        <f t="shared" si="71"/>
        <v>-60020</v>
      </c>
      <c r="Q230" s="301">
        <f t="shared" si="87"/>
        <v>1369518.7099999981</v>
      </c>
      <c r="R230" s="292">
        <f t="shared" si="81"/>
        <v>7907.56</v>
      </c>
      <c r="S230" s="292">
        <f t="shared" si="82"/>
        <v>12072.439999999999</v>
      </c>
      <c r="T230" s="321">
        <f t="shared" si="72"/>
        <v>19980</v>
      </c>
      <c r="U230" s="134"/>
      <c r="V230" s="134"/>
      <c r="W230" s="134"/>
      <c r="X230" s="134"/>
    </row>
    <row r="231" spans="1:24" s="1" customFormat="1" ht="15" customHeight="1">
      <c r="A231" s="409">
        <f t="shared" si="70"/>
        <v>7.0250000000000007E-2</v>
      </c>
      <c r="B231" s="406">
        <f t="shared" si="73"/>
        <v>5.7739726027397267E-3</v>
      </c>
      <c r="C231" s="197">
        <f t="shared" si="74"/>
        <v>17</v>
      </c>
      <c r="D231" s="290">
        <v>197</v>
      </c>
      <c r="E231" s="300">
        <f t="shared" si="83"/>
        <v>0</v>
      </c>
      <c r="F231" s="292">
        <f t="shared" si="75"/>
        <v>0</v>
      </c>
      <c r="G231" s="292">
        <f t="shared" si="76"/>
        <v>0</v>
      </c>
      <c r="H231" s="293">
        <f t="shared" si="84"/>
        <v>0</v>
      </c>
      <c r="I231" s="301">
        <f t="shared" si="85"/>
        <v>1295991.0700000012</v>
      </c>
      <c r="J231" s="510">
        <f t="shared" si="77"/>
        <v>7483.02</v>
      </c>
      <c r="K231" s="292">
        <f t="shared" si="78"/>
        <v>11146.98</v>
      </c>
      <c r="L231" s="321">
        <f t="shared" si="69"/>
        <v>18630</v>
      </c>
      <c r="M231" s="300">
        <f t="shared" si="86"/>
        <v>21749110.170000002</v>
      </c>
      <c r="N231" s="292">
        <f t="shared" si="79"/>
        <v>125578.77</v>
      </c>
      <c r="O231" s="292">
        <f t="shared" si="80"/>
        <v>-185598.77000000002</v>
      </c>
      <c r="P231" s="293">
        <f t="shared" si="71"/>
        <v>-60020</v>
      </c>
      <c r="Q231" s="301">
        <f t="shared" si="87"/>
        <v>1357446.2699999982</v>
      </c>
      <c r="R231" s="292">
        <f t="shared" si="81"/>
        <v>7837.86</v>
      </c>
      <c r="S231" s="292">
        <f t="shared" si="82"/>
        <v>12142.14</v>
      </c>
      <c r="T231" s="321">
        <f t="shared" si="72"/>
        <v>19980</v>
      </c>
      <c r="U231" s="134"/>
      <c r="V231" s="134"/>
      <c r="W231" s="134"/>
      <c r="X231" s="134"/>
    </row>
    <row r="232" spans="1:24" s="1" customFormat="1" ht="15" customHeight="1">
      <c r="A232" s="409">
        <f t="shared" si="70"/>
        <v>7.0250000000000007E-2</v>
      </c>
      <c r="B232" s="406">
        <f t="shared" si="73"/>
        <v>5.7739726027397267E-3</v>
      </c>
      <c r="C232" s="197">
        <f t="shared" si="74"/>
        <v>17</v>
      </c>
      <c r="D232" s="290">
        <v>198</v>
      </c>
      <c r="E232" s="300">
        <f t="shared" si="83"/>
        <v>0</v>
      </c>
      <c r="F232" s="292">
        <f t="shared" si="75"/>
        <v>0</v>
      </c>
      <c r="G232" s="292">
        <f t="shared" si="76"/>
        <v>0</v>
      </c>
      <c r="H232" s="293">
        <f t="shared" si="84"/>
        <v>0</v>
      </c>
      <c r="I232" s="301">
        <f t="shared" si="85"/>
        <v>1284844.0900000012</v>
      </c>
      <c r="J232" s="510">
        <f t="shared" si="77"/>
        <v>7418.65</v>
      </c>
      <c r="K232" s="292">
        <f t="shared" si="78"/>
        <v>11211.35</v>
      </c>
      <c r="L232" s="321">
        <f t="shared" si="69"/>
        <v>18630</v>
      </c>
      <c r="M232" s="300">
        <f t="shared" si="86"/>
        <v>21934708.940000001</v>
      </c>
      <c r="N232" s="292">
        <f t="shared" si="79"/>
        <v>126650.41</v>
      </c>
      <c r="O232" s="292">
        <f t="shared" si="80"/>
        <v>-186670.41</v>
      </c>
      <c r="P232" s="293">
        <f t="shared" si="71"/>
        <v>-60020</v>
      </c>
      <c r="Q232" s="301">
        <f t="shared" si="87"/>
        <v>1345304.1299999983</v>
      </c>
      <c r="R232" s="292">
        <f t="shared" si="81"/>
        <v>7767.75</v>
      </c>
      <c r="S232" s="292">
        <f t="shared" si="82"/>
        <v>12212.25</v>
      </c>
      <c r="T232" s="321">
        <f t="shared" si="72"/>
        <v>19980</v>
      </c>
      <c r="U232" s="134"/>
      <c r="V232" s="134"/>
      <c r="W232" s="134"/>
      <c r="X232" s="134"/>
    </row>
    <row r="233" spans="1:24" s="1" customFormat="1" ht="15" customHeight="1">
      <c r="A233" s="409">
        <f t="shared" si="70"/>
        <v>7.0250000000000007E-2</v>
      </c>
      <c r="B233" s="406">
        <f t="shared" si="73"/>
        <v>5.7739726027397267E-3</v>
      </c>
      <c r="C233" s="197">
        <f t="shared" si="74"/>
        <v>17</v>
      </c>
      <c r="D233" s="290">
        <v>199</v>
      </c>
      <c r="E233" s="300">
        <f t="shared" si="83"/>
        <v>0</v>
      </c>
      <c r="F233" s="292">
        <f t="shared" si="75"/>
        <v>0</v>
      </c>
      <c r="G233" s="292">
        <f t="shared" si="76"/>
        <v>0</v>
      </c>
      <c r="H233" s="293">
        <f t="shared" si="84"/>
        <v>0</v>
      </c>
      <c r="I233" s="301">
        <f t="shared" si="85"/>
        <v>1273632.7400000012</v>
      </c>
      <c r="J233" s="510">
        <f t="shared" si="77"/>
        <v>7353.92</v>
      </c>
      <c r="K233" s="292">
        <f t="shared" si="78"/>
        <v>11276.08</v>
      </c>
      <c r="L233" s="321">
        <f t="shared" si="69"/>
        <v>18630</v>
      </c>
      <c r="M233" s="300">
        <f t="shared" si="86"/>
        <v>22121379.350000001</v>
      </c>
      <c r="N233" s="292">
        <f t="shared" si="79"/>
        <v>127728.24</v>
      </c>
      <c r="O233" s="292">
        <f t="shared" si="80"/>
        <v>-187748.24</v>
      </c>
      <c r="P233" s="293">
        <f t="shared" si="71"/>
        <v>-60020</v>
      </c>
      <c r="Q233" s="301">
        <f t="shared" si="87"/>
        <v>1333091.8799999983</v>
      </c>
      <c r="R233" s="292">
        <f t="shared" si="81"/>
        <v>7697.24</v>
      </c>
      <c r="S233" s="292">
        <f t="shared" si="82"/>
        <v>12282.76</v>
      </c>
      <c r="T233" s="321">
        <f t="shared" si="72"/>
        <v>19980</v>
      </c>
      <c r="U233" s="134"/>
      <c r="V233" s="134"/>
      <c r="W233" s="134"/>
      <c r="X233" s="134"/>
    </row>
    <row r="234" spans="1:24" s="1" customFormat="1" ht="15" customHeight="1">
      <c r="A234" s="409">
        <f t="shared" si="70"/>
        <v>7.0250000000000007E-2</v>
      </c>
      <c r="B234" s="406">
        <f t="shared" si="73"/>
        <v>5.7739726027397267E-3</v>
      </c>
      <c r="C234" s="197">
        <f t="shared" si="74"/>
        <v>17</v>
      </c>
      <c r="D234" s="290">
        <v>200</v>
      </c>
      <c r="E234" s="300">
        <f t="shared" si="83"/>
        <v>0</v>
      </c>
      <c r="F234" s="292">
        <f t="shared" si="75"/>
        <v>0</v>
      </c>
      <c r="G234" s="292">
        <f t="shared" si="76"/>
        <v>0</v>
      </c>
      <c r="H234" s="293">
        <f t="shared" si="84"/>
        <v>0</v>
      </c>
      <c r="I234" s="301">
        <f t="shared" si="85"/>
        <v>1262356.6600000011</v>
      </c>
      <c r="J234" s="510">
        <f t="shared" si="77"/>
        <v>7288.81</v>
      </c>
      <c r="K234" s="292">
        <f t="shared" si="78"/>
        <v>11341.189999999999</v>
      </c>
      <c r="L234" s="321">
        <f t="shared" si="69"/>
        <v>18630</v>
      </c>
      <c r="M234" s="300">
        <f t="shared" si="86"/>
        <v>22309127.59</v>
      </c>
      <c r="N234" s="292">
        <f t="shared" si="79"/>
        <v>128812.29</v>
      </c>
      <c r="O234" s="292">
        <f t="shared" si="80"/>
        <v>-188832.28999999998</v>
      </c>
      <c r="P234" s="293">
        <f t="shared" si="71"/>
        <v>-60020</v>
      </c>
      <c r="Q234" s="301">
        <f t="shared" si="87"/>
        <v>1320809.1199999982</v>
      </c>
      <c r="R234" s="292">
        <f t="shared" si="81"/>
        <v>7626.32</v>
      </c>
      <c r="S234" s="292">
        <f t="shared" si="82"/>
        <v>12353.68</v>
      </c>
      <c r="T234" s="321">
        <f t="shared" si="72"/>
        <v>19980</v>
      </c>
      <c r="U234" s="134"/>
      <c r="V234" s="134"/>
      <c r="W234" s="134"/>
      <c r="X234" s="134"/>
    </row>
    <row r="235" spans="1:24" s="1" customFormat="1" ht="15" customHeight="1">
      <c r="A235" s="409">
        <f t="shared" si="70"/>
        <v>7.0250000000000007E-2</v>
      </c>
      <c r="B235" s="406">
        <f t="shared" si="73"/>
        <v>5.7739726027397267E-3</v>
      </c>
      <c r="C235" s="197">
        <f t="shared" si="74"/>
        <v>17</v>
      </c>
      <c r="D235" s="290">
        <v>201</v>
      </c>
      <c r="E235" s="300">
        <f t="shared" si="83"/>
        <v>0</v>
      </c>
      <c r="F235" s="292">
        <f t="shared" si="75"/>
        <v>0</v>
      </c>
      <c r="G235" s="292">
        <f t="shared" si="76"/>
        <v>0</v>
      </c>
      <c r="H235" s="293">
        <f t="shared" si="84"/>
        <v>0</v>
      </c>
      <c r="I235" s="301">
        <f t="shared" si="85"/>
        <v>1251015.4700000011</v>
      </c>
      <c r="J235" s="510">
        <f t="shared" si="77"/>
        <v>7223.33</v>
      </c>
      <c r="K235" s="292">
        <f t="shared" si="78"/>
        <v>11406.67</v>
      </c>
      <c r="L235" s="321">
        <f t="shared" si="69"/>
        <v>18630</v>
      </c>
      <c r="M235" s="300">
        <f t="shared" si="86"/>
        <v>22497959.879999999</v>
      </c>
      <c r="N235" s="292">
        <f t="shared" si="79"/>
        <v>129902.6</v>
      </c>
      <c r="O235" s="292">
        <f t="shared" si="80"/>
        <v>-189922.6</v>
      </c>
      <c r="P235" s="293">
        <f t="shared" si="71"/>
        <v>-60020</v>
      </c>
      <c r="Q235" s="301">
        <f t="shared" si="87"/>
        <v>1308455.4399999983</v>
      </c>
      <c r="R235" s="292">
        <f t="shared" si="81"/>
        <v>7554.99</v>
      </c>
      <c r="S235" s="292">
        <f t="shared" si="82"/>
        <v>12425.01</v>
      </c>
      <c r="T235" s="321">
        <f t="shared" si="72"/>
        <v>19980</v>
      </c>
      <c r="U235" s="134"/>
      <c r="V235" s="134"/>
      <c r="W235" s="134"/>
      <c r="X235" s="134"/>
    </row>
    <row r="236" spans="1:24" s="1" customFormat="1" ht="15" customHeight="1">
      <c r="A236" s="409">
        <f t="shared" si="70"/>
        <v>7.0250000000000007E-2</v>
      </c>
      <c r="B236" s="406">
        <f t="shared" si="73"/>
        <v>5.7739726027397267E-3</v>
      </c>
      <c r="C236" s="197">
        <f t="shared" si="74"/>
        <v>17</v>
      </c>
      <c r="D236" s="290">
        <v>202</v>
      </c>
      <c r="E236" s="300">
        <f t="shared" si="83"/>
        <v>0</v>
      </c>
      <c r="F236" s="292">
        <f t="shared" si="75"/>
        <v>0</v>
      </c>
      <c r="G236" s="292">
        <f t="shared" si="76"/>
        <v>0</v>
      </c>
      <c r="H236" s="293">
        <f t="shared" si="84"/>
        <v>0</v>
      </c>
      <c r="I236" s="301">
        <f t="shared" si="85"/>
        <v>1239608.8000000012</v>
      </c>
      <c r="J236" s="510">
        <f t="shared" si="77"/>
        <v>7157.47</v>
      </c>
      <c r="K236" s="292">
        <f t="shared" si="78"/>
        <v>11472.529999999999</v>
      </c>
      <c r="L236" s="321">
        <f t="shared" si="69"/>
        <v>18630</v>
      </c>
      <c r="M236" s="300">
        <f t="shared" si="86"/>
        <v>22687882.48</v>
      </c>
      <c r="N236" s="292">
        <f t="shared" si="79"/>
        <v>130999.21</v>
      </c>
      <c r="O236" s="292">
        <f t="shared" si="80"/>
        <v>-191019.21000000002</v>
      </c>
      <c r="P236" s="293">
        <f t="shared" si="71"/>
        <v>-60020</v>
      </c>
      <c r="Q236" s="301">
        <f t="shared" si="87"/>
        <v>1296030.4299999983</v>
      </c>
      <c r="R236" s="292">
        <f t="shared" si="81"/>
        <v>7483.24</v>
      </c>
      <c r="S236" s="292">
        <f t="shared" si="82"/>
        <v>12496.76</v>
      </c>
      <c r="T236" s="321">
        <f t="shared" si="72"/>
        <v>19980</v>
      </c>
      <c r="U236" s="134"/>
      <c r="V236" s="134"/>
      <c r="W236" s="134"/>
      <c r="X236" s="134"/>
    </row>
    <row r="237" spans="1:24" s="1" customFormat="1" ht="15" customHeight="1">
      <c r="A237" s="409">
        <f t="shared" si="70"/>
        <v>7.0250000000000007E-2</v>
      </c>
      <c r="B237" s="406">
        <f t="shared" si="73"/>
        <v>5.7739726027397267E-3</v>
      </c>
      <c r="C237" s="197">
        <f t="shared" si="74"/>
        <v>17</v>
      </c>
      <c r="D237" s="290">
        <v>203</v>
      </c>
      <c r="E237" s="300">
        <f t="shared" si="83"/>
        <v>0</v>
      </c>
      <c r="F237" s="292">
        <f t="shared" si="75"/>
        <v>0</v>
      </c>
      <c r="G237" s="292">
        <f t="shared" si="76"/>
        <v>0</v>
      </c>
      <c r="H237" s="293">
        <f t="shared" si="84"/>
        <v>0</v>
      </c>
      <c r="I237" s="301">
        <f t="shared" si="85"/>
        <v>1228136.2700000012</v>
      </c>
      <c r="J237" s="510">
        <f t="shared" si="77"/>
        <v>7091.23</v>
      </c>
      <c r="K237" s="292">
        <f t="shared" si="78"/>
        <v>11538.77</v>
      </c>
      <c r="L237" s="321">
        <f t="shared" si="69"/>
        <v>18630</v>
      </c>
      <c r="M237" s="300">
        <f t="shared" si="86"/>
        <v>22878901.690000001</v>
      </c>
      <c r="N237" s="292">
        <f t="shared" si="79"/>
        <v>132102.15</v>
      </c>
      <c r="O237" s="292">
        <f t="shared" si="80"/>
        <v>-192122.15</v>
      </c>
      <c r="P237" s="293">
        <f t="shared" si="71"/>
        <v>-60020</v>
      </c>
      <c r="Q237" s="301">
        <f t="shared" si="87"/>
        <v>1283533.6699999983</v>
      </c>
      <c r="R237" s="292">
        <f t="shared" si="81"/>
        <v>7411.09</v>
      </c>
      <c r="S237" s="292">
        <f t="shared" si="82"/>
        <v>12568.91</v>
      </c>
      <c r="T237" s="321">
        <f t="shared" si="72"/>
        <v>19980</v>
      </c>
      <c r="U237" s="134"/>
      <c r="V237" s="134"/>
      <c r="W237" s="134"/>
      <c r="X237" s="134"/>
    </row>
    <row r="238" spans="1:24" s="1" customFormat="1" ht="15" customHeight="1">
      <c r="A238" s="409">
        <f t="shared" si="70"/>
        <v>7.0250000000000007E-2</v>
      </c>
      <c r="B238" s="406">
        <f t="shared" si="73"/>
        <v>5.7739726027397267E-3</v>
      </c>
      <c r="C238" s="197">
        <f t="shared" si="74"/>
        <v>17</v>
      </c>
      <c r="D238" s="290">
        <v>204</v>
      </c>
      <c r="E238" s="300">
        <f t="shared" si="83"/>
        <v>0</v>
      </c>
      <c r="F238" s="292">
        <f t="shared" si="75"/>
        <v>0</v>
      </c>
      <c r="G238" s="292">
        <f t="shared" si="76"/>
        <v>0</v>
      </c>
      <c r="H238" s="293">
        <f t="shared" si="84"/>
        <v>0</v>
      </c>
      <c r="I238" s="301">
        <f t="shared" si="85"/>
        <v>1216597.5000000012</v>
      </c>
      <c r="J238" s="510">
        <f t="shared" si="77"/>
        <v>7024.6</v>
      </c>
      <c r="K238" s="292">
        <f t="shared" si="78"/>
        <v>11605.4</v>
      </c>
      <c r="L238" s="321">
        <f t="shared" si="69"/>
        <v>18630</v>
      </c>
      <c r="M238" s="300">
        <f t="shared" si="86"/>
        <v>23071023.84</v>
      </c>
      <c r="N238" s="292">
        <f t="shared" si="79"/>
        <v>133211.46</v>
      </c>
      <c r="O238" s="292">
        <f t="shared" si="80"/>
        <v>-193231.46</v>
      </c>
      <c r="P238" s="293">
        <f t="shared" si="71"/>
        <v>-60020</v>
      </c>
      <c r="Q238" s="301">
        <f t="shared" si="87"/>
        <v>1270964.7599999984</v>
      </c>
      <c r="R238" s="292">
        <f t="shared" si="81"/>
        <v>7338.52</v>
      </c>
      <c r="S238" s="292">
        <f t="shared" si="82"/>
        <v>12641.48</v>
      </c>
      <c r="T238" s="321">
        <f t="shared" si="72"/>
        <v>19980</v>
      </c>
      <c r="U238" s="134"/>
      <c r="V238" s="134"/>
      <c r="W238" s="134"/>
      <c r="X238" s="134"/>
    </row>
    <row r="239" spans="1:24" s="1" customFormat="1" ht="15" customHeight="1">
      <c r="A239" s="409">
        <f t="shared" si="70"/>
        <v>7.0250000000000007E-2</v>
      </c>
      <c r="B239" s="406">
        <f t="shared" si="73"/>
        <v>5.7739726027397267E-3</v>
      </c>
      <c r="C239" s="197">
        <f t="shared" si="74"/>
        <v>18</v>
      </c>
      <c r="D239" s="290">
        <v>205</v>
      </c>
      <c r="E239" s="300">
        <f t="shared" si="83"/>
        <v>0</v>
      </c>
      <c r="F239" s="292">
        <f t="shared" si="75"/>
        <v>0</v>
      </c>
      <c r="G239" s="292">
        <f t="shared" si="76"/>
        <v>0</v>
      </c>
      <c r="H239" s="293">
        <f t="shared" si="84"/>
        <v>0</v>
      </c>
      <c r="I239" s="301">
        <f t="shared" si="85"/>
        <v>1204992.1000000013</v>
      </c>
      <c r="J239" s="510">
        <f t="shared" si="77"/>
        <v>6957.59</v>
      </c>
      <c r="K239" s="292">
        <f t="shared" si="78"/>
        <v>11672.41</v>
      </c>
      <c r="L239" s="321">
        <f t="shared" ref="L239:L302" si="88">IF(I239&lt;$M$5,I239+J239,$M$5)</f>
        <v>18630</v>
      </c>
      <c r="M239" s="300">
        <f t="shared" si="86"/>
        <v>23264255.300000001</v>
      </c>
      <c r="N239" s="292">
        <f t="shared" si="79"/>
        <v>134327.17000000001</v>
      </c>
      <c r="O239" s="292">
        <f t="shared" si="80"/>
        <v>-194347.17</v>
      </c>
      <c r="P239" s="293">
        <f t="shared" si="71"/>
        <v>-60020</v>
      </c>
      <c r="Q239" s="301">
        <f t="shared" si="87"/>
        <v>1258323.2799999984</v>
      </c>
      <c r="R239" s="292">
        <f t="shared" si="81"/>
        <v>7265.52</v>
      </c>
      <c r="S239" s="292">
        <f t="shared" si="82"/>
        <v>12714.48</v>
      </c>
      <c r="T239" s="321">
        <f t="shared" si="72"/>
        <v>19980</v>
      </c>
      <c r="U239" s="134"/>
      <c r="V239" s="134"/>
      <c r="W239" s="134"/>
      <c r="X239" s="134"/>
    </row>
    <row r="240" spans="1:24" s="1" customFormat="1" ht="15" customHeight="1">
      <c r="A240" s="409">
        <f t="shared" si="70"/>
        <v>7.0250000000000007E-2</v>
      </c>
      <c r="B240" s="406">
        <f t="shared" si="73"/>
        <v>5.7739726027397267E-3</v>
      </c>
      <c r="C240" s="197">
        <f t="shared" si="74"/>
        <v>18</v>
      </c>
      <c r="D240" s="290">
        <v>206</v>
      </c>
      <c r="E240" s="300">
        <f t="shared" si="83"/>
        <v>0</v>
      </c>
      <c r="F240" s="292">
        <f t="shared" si="75"/>
        <v>0</v>
      </c>
      <c r="G240" s="292">
        <f t="shared" si="76"/>
        <v>0</v>
      </c>
      <c r="H240" s="293">
        <f t="shared" si="84"/>
        <v>0</v>
      </c>
      <c r="I240" s="301">
        <f t="shared" si="85"/>
        <v>1193319.6900000013</v>
      </c>
      <c r="J240" s="510">
        <f t="shared" si="77"/>
        <v>6890.2</v>
      </c>
      <c r="K240" s="292">
        <f t="shared" si="78"/>
        <v>11739.8</v>
      </c>
      <c r="L240" s="321">
        <f t="shared" si="88"/>
        <v>18630</v>
      </c>
      <c r="M240" s="300">
        <f t="shared" si="86"/>
        <v>23458602.470000003</v>
      </c>
      <c r="N240" s="292">
        <f t="shared" si="79"/>
        <v>135449.32999999999</v>
      </c>
      <c r="O240" s="292">
        <f t="shared" si="80"/>
        <v>-195469.33</v>
      </c>
      <c r="P240" s="293">
        <f t="shared" si="71"/>
        <v>-60020</v>
      </c>
      <c r="Q240" s="301">
        <f t="shared" si="87"/>
        <v>1245608.7999999984</v>
      </c>
      <c r="R240" s="292">
        <f t="shared" si="81"/>
        <v>7192.11</v>
      </c>
      <c r="S240" s="292">
        <f t="shared" si="82"/>
        <v>12787.89</v>
      </c>
      <c r="T240" s="321">
        <f t="shared" si="72"/>
        <v>19980</v>
      </c>
      <c r="U240" s="134"/>
      <c r="V240" s="134"/>
      <c r="W240" s="134"/>
      <c r="X240" s="134"/>
    </row>
    <row r="241" spans="1:24" s="1" customFormat="1" ht="15" customHeight="1">
      <c r="A241" s="409">
        <f t="shared" si="70"/>
        <v>7.0250000000000007E-2</v>
      </c>
      <c r="B241" s="406">
        <f t="shared" si="73"/>
        <v>5.7739726027397267E-3</v>
      </c>
      <c r="C241" s="197">
        <f t="shared" si="74"/>
        <v>18</v>
      </c>
      <c r="D241" s="290">
        <v>207</v>
      </c>
      <c r="E241" s="300">
        <f t="shared" si="83"/>
        <v>0</v>
      </c>
      <c r="F241" s="292">
        <f t="shared" si="75"/>
        <v>0</v>
      </c>
      <c r="G241" s="292">
        <f t="shared" si="76"/>
        <v>0</v>
      </c>
      <c r="H241" s="293">
        <f t="shared" si="84"/>
        <v>0</v>
      </c>
      <c r="I241" s="301">
        <f t="shared" si="85"/>
        <v>1181579.8900000013</v>
      </c>
      <c r="J241" s="510">
        <f t="shared" si="77"/>
        <v>6822.41</v>
      </c>
      <c r="K241" s="292">
        <f t="shared" si="78"/>
        <v>11807.59</v>
      </c>
      <c r="L241" s="321">
        <f t="shared" si="88"/>
        <v>18630</v>
      </c>
      <c r="M241" s="300">
        <f t="shared" si="86"/>
        <v>23654071.800000001</v>
      </c>
      <c r="N241" s="292">
        <f t="shared" si="79"/>
        <v>136577.96</v>
      </c>
      <c r="O241" s="292">
        <f t="shared" si="80"/>
        <v>-196597.96</v>
      </c>
      <c r="P241" s="293">
        <f t="shared" si="71"/>
        <v>-60020</v>
      </c>
      <c r="Q241" s="301">
        <f t="shared" si="87"/>
        <v>1232820.9099999985</v>
      </c>
      <c r="R241" s="292">
        <f t="shared" si="81"/>
        <v>7118.27</v>
      </c>
      <c r="S241" s="292">
        <f t="shared" si="82"/>
        <v>12861.73</v>
      </c>
      <c r="T241" s="321">
        <f t="shared" si="72"/>
        <v>19980</v>
      </c>
      <c r="U241" s="134"/>
      <c r="V241" s="134"/>
      <c r="W241" s="134"/>
      <c r="X241" s="134"/>
    </row>
    <row r="242" spans="1:24" s="1" customFormat="1" ht="15" customHeight="1">
      <c r="A242" s="409">
        <f t="shared" si="70"/>
        <v>7.0250000000000007E-2</v>
      </c>
      <c r="B242" s="406">
        <f t="shared" si="73"/>
        <v>5.7739726027397267E-3</v>
      </c>
      <c r="C242" s="197">
        <f t="shared" si="74"/>
        <v>18</v>
      </c>
      <c r="D242" s="290">
        <v>208</v>
      </c>
      <c r="E242" s="300">
        <f t="shared" si="83"/>
        <v>0</v>
      </c>
      <c r="F242" s="292">
        <f t="shared" si="75"/>
        <v>0</v>
      </c>
      <c r="G242" s="292">
        <f t="shared" si="76"/>
        <v>0</v>
      </c>
      <c r="H242" s="293">
        <f t="shared" si="84"/>
        <v>0</v>
      </c>
      <c r="I242" s="301">
        <f t="shared" si="85"/>
        <v>1169772.3000000012</v>
      </c>
      <c r="J242" s="510">
        <f t="shared" si="77"/>
        <v>6754.23</v>
      </c>
      <c r="K242" s="292">
        <f t="shared" si="78"/>
        <v>11875.77</v>
      </c>
      <c r="L242" s="321">
        <f t="shared" si="88"/>
        <v>18630</v>
      </c>
      <c r="M242" s="300">
        <f t="shared" si="86"/>
        <v>23850669.760000002</v>
      </c>
      <c r="N242" s="292">
        <f t="shared" si="79"/>
        <v>137713.10999999999</v>
      </c>
      <c r="O242" s="292">
        <f t="shared" si="80"/>
        <v>-197733.11</v>
      </c>
      <c r="P242" s="293">
        <f t="shared" si="71"/>
        <v>-60020</v>
      </c>
      <c r="Q242" s="301">
        <f t="shared" si="87"/>
        <v>1219959.1799999985</v>
      </c>
      <c r="R242" s="292">
        <f t="shared" si="81"/>
        <v>7044.01</v>
      </c>
      <c r="S242" s="292">
        <f t="shared" si="82"/>
        <v>12935.99</v>
      </c>
      <c r="T242" s="321">
        <f t="shared" si="72"/>
        <v>19980</v>
      </c>
      <c r="U242" s="134"/>
      <c r="V242" s="134"/>
      <c r="W242" s="134"/>
      <c r="X242" s="134"/>
    </row>
    <row r="243" spans="1:24" s="1" customFormat="1" ht="15" customHeight="1">
      <c r="A243" s="409">
        <f t="shared" si="70"/>
        <v>7.0250000000000007E-2</v>
      </c>
      <c r="B243" s="406">
        <f t="shared" si="73"/>
        <v>5.7739726027397267E-3</v>
      </c>
      <c r="C243" s="197">
        <f t="shared" si="74"/>
        <v>18</v>
      </c>
      <c r="D243" s="290">
        <v>209</v>
      </c>
      <c r="E243" s="300">
        <f t="shared" si="83"/>
        <v>0</v>
      </c>
      <c r="F243" s="292">
        <f t="shared" si="75"/>
        <v>0</v>
      </c>
      <c r="G243" s="292">
        <f t="shared" si="76"/>
        <v>0</v>
      </c>
      <c r="H243" s="293">
        <f t="shared" si="84"/>
        <v>0</v>
      </c>
      <c r="I243" s="301">
        <f t="shared" si="85"/>
        <v>1157896.5300000012</v>
      </c>
      <c r="J243" s="510">
        <f t="shared" si="77"/>
        <v>6685.66</v>
      </c>
      <c r="K243" s="292">
        <f t="shared" si="78"/>
        <v>11944.34</v>
      </c>
      <c r="L243" s="321">
        <f t="shared" si="88"/>
        <v>18630</v>
      </c>
      <c r="M243" s="300">
        <f t="shared" si="86"/>
        <v>24048402.870000001</v>
      </c>
      <c r="N243" s="292">
        <f t="shared" si="79"/>
        <v>138854.82</v>
      </c>
      <c r="O243" s="292">
        <f t="shared" si="80"/>
        <v>-198874.82</v>
      </c>
      <c r="P243" s="293">
        <f t="shared" si="71"/>
        <v>-60020</v>
      </c>
      <c r="Q243" s="301">
        <f t="shared" si="87"/>
        <v>1207023.1899999985</v>
      </c>
      <c r="R243" s="292">
        <f t="shared" si="81"/>
        <v>6969.32</v>
      </c>
      <c r="S243" s="292">
        <f t="shared" si="82"/>
        <v>13010.68</v>
      </c>
      <c r="T243" s="321">
        <f t="shared" si="72"/>
        <v>19980</v>
      </c>
      <c r="U243" s="134"/>
      <c r="V243" s="134"/>
      <c r="W243" s="134"/>
      <c r="X243" s="134"/>
    </row>
    <row r="244" spans="1:24" s="1" customFormat="1" ht="15" customHeight="1">
      <c r="A244" s="409">
        <f t="shared" si="70"/>
        <v>7.0250000000000007E-2</v>
      </c>
      <c r="B244" s="406">
        <f t="shared" si="73"/>
        <v>5.7739726027397267E-3</v>
      </c>
      <c r="C244" s="197">
        <f t="shared" si="74"/>
        <v>18</v>
      </c>
      <c r="D244" s="290">
        <v>210</v>
      </c>
      <c r="E244" s="300">
        <f t="shared" si="83"/>
        <v>0</v>
      </c>
      <c r="F244" s="292">
        <f t="shared" si="75"/>
        <v>0</v>
      </c>
      <c r="G244" s="292">
        <f t="shared" si="76"/>
        <v>0</v>
      </c>
      <c r="H244" s="293">
        <f t="shared" si="84"/>
        <v>0</v>
      </c>
      <c r="I244" s="301">
        <f t="shared" si="85"/>
        <v>1145952.1900000011</v>
      </c>
      <c r="J244" s="510">
        <f t="shared" si="77"/>
        <v>6616.7</v>
      </c>
      <c r="K244" s="292">
        <f t="shared" si="78"/>
        <v>12013.3</v>
      </c>
      <c r="L244" s="321">
        <f t="shared" si="88"/>
        <v>18630</v>
      </c>
      <c r="M244" s="300">
        <f t="shared" si="86"/>
        <v>24247277.690000001</v>
      </c>
      <c r="N244" s="292">
        <f t="shared" si="79"/>
        <v>140003.12</v>
      </c>
      <c r="O244" s="292">
        <f t="shared" si="80"/>
        <v>-200023.12</v>
      </c>
      <c r="P244" s="293">
        <f t="shared" si="71"/>
        <v>-60020</v>
      </c>
      <c r="Q244" s="301">
        <f t="shared" si="87"/>
        <v>1194012.5099999986</v>
      </c>
      <c r="R244" s="292">
        <f t="shared" si="81"/>
        <v>6894.2</v>
      </c>
      <c r="S244" s="292">
        <f t="shared" si="82"/>
        <v>13085.8</v>
      </c>
      <c r="T244" s="321">
        <f t="shared" si="72"/>
        <v>19980</v>
      </c>
      <c r="U244" s="134"/>
      <c r="V244" s="134"/>
      <c r="W244" s="134"/>
      <c r="X244" s="134"/>
    </row>
    <row r="245" spans="1:24" s="1" customFormat="1" ht="15" customHeight="1">
      <c r="A245" s="409">
        <f t="shared" si="70"/>
        <v>7.0250000000000007E-2</v>
      </c>
      <c r="B245" s="406">
        <f t="shared" si="73"/>
        <v>5.7739726027397267E-3</v>
      </c>
      <c r="C245" s="197">
        <f t="shared" si="74"/>
        <v>18</v>
      </c>
      <c r="D245" s="290">
        <v>211</v>
      </c>
      <c r="E245" s="300">
        <f t="shared" si="83"/>
        <v>0</v>
      </c>
      <c r="F245" s="292">
        <f t="shared" si="75"/>
        <v>0</v>
      </c>
      <c r="G245" s="292">
        <f t="shared" si="76"/>
        <v>0</v>
      </c>
      <c r="H245" s="293">
        <f t="shared" si="84"/>
        <v>0</v>
      </c>
      <c r="I245" s="301">
        <f t="shared" si="85"/>
        <v>1133938.8900000011</v>
      </c>
      <c r="J245" s="510">
        <f t="shared" si="77"/>
        <v>6547.33</v>
      </c>
      <c r="K245" s="292">
        <f t="shared" si="78"/>
        <v>12082.67</v>
      </c>
      <c r="L245" s="321">
        <f t="shared" si="88"/>
        <v>18630</v>
      </c>
      <c r="M245" s="300">
        <f t="shared" si="86"/>
        <v>24447300.810000002</v>
      </c>
      <c r="N245" s="292">
        <f t="shared" si="79"/>
        <v>141158.04999999999</v>
      </c>
      <c r="O245" s="292">
        <f t="shared" si="80"/>
        <v>-201178.05</v>
      </c>
      <c r="P245" s="293">
        <f t="shared" si="71"/>
        <v>-60020</v>
      </c>
      <c r="Q245" s="301">
        <f t="shared" si="87"/>
        <v>1180926.7099999986</v>
      </c>
      <c r="R245" s="292">
        <f t="shared" si="81"/>
        <v>6818.64</v>
      </c>
      <c r="S245" s="292">
        <f t="shared" si="82"/>
        <v>13161.36</v>
      </c>
      <c r="T245" s="321">
        <f t="shared" si="72"/>
        <v>19980</v>
      </c>
      <c r="U245" s="134"/>
      <c r="V245" s="134"/>
      <c r="W245" s="134"/>
      <c r="X245" s="134"/>
    </row>
    <row r="246" spans="1:24" s="1" customFormat="1" ht="15" customHeight="1">
      <c r="A246" s="409">
        <f t="shared" si="70"/>
        <v>7.0250000000000007E-2</v>
      </c>
      <c r="B246" s="406">
        <f t="shared" si="73"/>
        <v>5.7739726027397267E-3</v>
      </c>
      <c r="C246" s="197">
        <f t="shared" si="74"/>
        <v>18</v>
      </c>
      <c r="D246" s="290">
        <v>212</v>
      </c>
      <c r="E246" s="300">
        <f t="shared" si="83"/>
        <v>0</v>
      </c>
      <c r="F246" s="292">
        <f t="shared" si="75"/>
        <v>0</v>
      </c>
      <c r="G246" s="292">
        <f t="shared" si="76"/>
        <v>0</v>
      </c>
      <c r="H246" s="293">
        <f t="shared" si="84"/>
        <v>0</v>
      </c>
      <c r="I246" s="301">
        <f t="shared" si="85"/>
        <v>1121856.2200000011</v>
      </c>
      <c r="J246" s="510">
        <f t="shared" si="77"/>
        <v>6477.57</v>
      </c>
      <c r="K246" s="292">
        <f t="shared" si="78"/>
        <v>12152.43</v>
      </c>
      <c r="L246" s="321">
        <f t="shared" si="88"/>
        <v>18630</v>
      </c>
      <c r="M246" s="300">
        <f t="shared" si="86"/>
        <v>24648478.860000003</v>
      </c>
      <c r="N246" s="292">
        <f t="shared" si="79"/>
        <v>142319.64000000001</v>
      </c>
      <c r="O246" s="292">
        <f t="shared" si="80"/>
        <v>-202339.64</v>
      </c>
      <c r="P246" s="293">
        <f t="shared" si="71"/>
        <v>-60020</v>
      </c>
      <c r="Q246" s="301">
        <f t="shared" si="87"/>
        <v>1167765.3499999985</v>
      </c>
      <c r="R246" s="292">
        <f t="shared" si="81"/>
        <v>6742.65</v>
      </c>
      <c r="S246" s="292">
        <f t="shared" si="82"/>
        <v>13237.35</v>
      </c>
      <c r="T246" s="321">
        <f t="shared" si="72"/>
        <v>19980</v>
      </c>
      <c r="U246" s="134"/>
      <c r="V246" s="134"/>
      <c r="W246" s="134"/>
      <c r="X246" s="134"/>
    </row>
    <row r="247" spans="1:24" s="1" customFormat="1" ht="15" customHeight="1">
      <c r="A247" s="409">
        <f t="shared" ref="A247:A310" si="89">VLOOKUP(D247,$A$7:$B$11,2)</f>
        <v>7.0250000000000007E-2</v>
      </c>
      <c r="B247" s="406">
        <f t="shared" si="73"/>
        <v>5.7739726027397267E-3</v>
      </c>
      <c r="C247" s="197">
        <f t="shared" si="74"/>
        <v>18</v>
      </c>
      <c r="D247" s="290">
        <v>213</v>
      </c>
      <c r="E247" s="300">
        <f t="shared" si="83"/>
        <v>0</v>
      </c>
      <c r="F247" s="292">
        <f t="shared" si="75"/>
        <v>0</v>
      </c>
      <c r="G247" s="292">
        <f t="shared" si="76"/>
        <v>0</v>
      </c>
      <c r="H247" s="293">
        <f t="shared" si="84"/>
        <v>0</v>
      </c>
      <c r="I247" s="301">
        <f t="shared" si="85"/>
        <v>1109703.7900000012</v>
      </c>
      <c r="J247" s="510">
        <f t="shared" si="77"/>
        <v>6407.4</v>
      </c>
      <c r="K247" s="292">
        <f t="shared" si="78"/>
        <v>12222.6</v>
      </c>
      <c r="L247" s="321">
        <f t="shared" si="88"/>
        <v>18630</v>
      </c>
      <c r="M247" s="300">
        <f t="shared" si="86"/>
        <v>24850818.500000004</v>
      </c>
      <c r="N247" s="292">
        <f t="shared" si="79"/>
        <v>143487.95000000001</v>
      </c>
      <c r="O247" s="292">
        <f t="shared" si="80"/>
        <v>-203507.95</v>
      </c>
      <c r="P247" s="293">
        <f t="shared" si="71"/>
        <v>-60020</v>
      </c>
      <c r="Q247" s="301">
        <f t="shared" si="87"/>
        <v>1154527.9999999984</v>
      </c>
      <c r="R247" s="292">
        <f t="shared" si="81"/>
        <v>6666.21</v>
      </c>
      <c r="S247" s="292">
        <f t="shared" si="82"/>
        <v>13313.79</v>
      </c>
      <c r="T247" s="321">
        <f t="shared" si="72"/>
        <v>19980</v>
      </c>
      <c r="U247" s="134"/>
      <c r="V247" s="134"/>
      <c r="W247" s="134"/>
      <c r="X247" s="134"/>
    </row>
    <row r="248" spans="1:24" s="1" customFormat="1" ht="15" customHeight="1">
      <c r="A248" s="409">
        <f t="shared" si="89"/>
        <v>7.0250000000000007E-2</v>
      </c>
      <c r="B248" s="406">
        <f t="shared" si="73"/>
        <v>5.7739726027397267E-3</v>
      </c>
      <c r="C248" s="197">
        <f t="shared" si="74"/>
        <v>18</v>
      </c>
      <c r="D248" s="290">
        <v>214</v>
      </c>
      <c r="E248" s="300">
        <f t="shared" si="83"/>
        <v>0</v>
      </c>
      <c r="F248" s="292">
        <f t="shared" si="75"/>
        <v>0</v>
      </c>
      <c r="G248" s="292">
        <f t="shared" si="76"/>
        <v>0</v>
      </c>
      <c r="H248" s="293">
        <f t="shared" si="84"/>
        <v>0</v>
      </c>
      <c r="I248" s="301">
        <f t="shared" si="85"/>
        <v>1097481.1900000011</v>
      </c>
      <c r="J248" s="510">
        <f t="shared" si="77"/>
        <v>6336.83</v>
      </c>
      <c r="K248" s="292">
        <f t="shared" si="78"/>
        <v>12293.17</v>
      </c>
      <c r="L248" s="321">
        <f t="shared" si="88"/>
        <v>18630</v>
      </c>
      <c r="M248" s="300">
        <f t="shared" si="86"/>
        <v>25054326.450000003</v>
      </c>
      <c r="N248" s="292">
        <f t="shared" si="79"/>
        <v>144662.99</v>
      </c>
      <c r="O248" s="292">
        <f t="shared" si="80"/>
        <v>-204682.99</v>
      </c>
      <c r="P248" s="293">
        <f t="shared" si="71"/>
        <v>-60020</v>
      </c>
      <c r="Q248" s="301">
        <f t="shared" si="87"/>
        <v>1141214.2099999983</v>
      </c>
      <c r="R248" s="292">
        <f t="shared" si="81"/>
        <v>6589.34</v>
      </c>
      <c r="S248" s="292">
        <f t="shared" si="82"/>
        <v>13390.66</v>
      </c>
      <c r="T248" s="321">
        <f t="shared" si="72"/>
        <v>19980</v>
      </c>
      <c r="U248" s="134"/>
      <c r="V248" s="134"/>
      <c r="W248" s="134"/>
      <c r="X248" s="134"/>
    </row>
    <row r="249" spans="1:24" s="1" customFormat="1" ht="15" customHeight="1">
      <c r="A249" s="409">
        <f t="shared" si="89"/>
        <v>7.0250000000000007E-2</v>
      </c>
      <c r="B249" s="406">
        <f t="shared" si="73"/>
        <v>5.7739726027397267E-3</v>
      </c>
      <c r="C249" s="197">
        <f t="shared" si="74"/>
        <v>18</v>
      </c>
      <c r="D249" s="290">
        <v>215</v>
      </c>
      <c r="E249" s="300">
        <f t="shared" si="83"/>
        <v>0</v>
      </c>
      <c r="F249" s="292">
        <f t="shared" si="75"/>
        <v>0</v>
      </c>
      <c r="G249" s="292">
        <f t="shared" si="76"/>
        <v>0</v>
      </c>
      <c r="H249" s="293">
        <f t="shared" si="84"/>
        <v>0</v>
      </c>
      <c r="I249" s="301">
        <f t="shared" si="85"/>
        <v>1085188.0200000012</v>
      </c>
      <c r="J249" s="510">
        <f t="shared" si="77"/>
        <v>6265.85</v>
      </c>
      <c r="K249" s="292">
        <f t="shared" si="78"/>
        <v>12364.15</v>
      </c>
      <c r="L249" s="321">
        <f t="shared" si="88"/>
        <v>18630</v>
      </c>
      <c r="M249" s="300">
        <f t="shared" si="86"/>
        <v>25259009.440000001</v>
      </c>
      <c r="N249" s="292">
        <f t="shared" si="79"/>
        <v>145844.82999999999</v>
      </c>
      <c r="O249" s="292">
        <f t="shared" si="80"/>
        <v>-205864.83</v>
      </c>
      <c r="P249" s="293">
        <f t="shared" si="71"/>
        <v>-60020</v>
      </c>
      <c r="Q249" s="301">
        <f t="shared" si="87"/>
        <v>1127823.5499999984</v>
      </c>
      <c r="R249" s="292">
        <f t="shared" si="81"/>
        <v>6512.02</v>
      </c>
      <c r="S249" s="292">
        <f t="shared" si="82"/>
        <v>13467.98</v>
      </c>
      <c r="T249" s="321">
        <f t="shared" si="72"/>
        <v>19980</v>
      </c>
      <c r="U249" s="134"/>
      <c r="V249" s="134"/>
      <c r="W249" s="134"/>
      <c r="X249" s="134"/>
    </row>
    <row r="250" spans="1:24" s="1" customFormat="1" ht="15" customHeight="1">
      <c r="A250" s="409">
        <f t="shared" si="89"/>
        <v>7.0250000000000007E-2</v>
      </c>
      <c r="B250" s="406">
        <f t="shared" si="73"/>
        <v>5.7739726027397267E-3</v>
      </c>
      <c r="C250" s="197">
        <f t="shared" si="74"/>
        <v>18</v>
      </c>
      <c r="D250" s="290">
        <v>216</v>
      </c>
      <c r="E250" s="300">
        <f t="shared" si="83"/>
        <v>0</v>
      </c>
      <c r="F250" s="292">
        <f t="shared" si="75"/>
        <v>0</v>
      </c>
      <c r="G250" s="292">
        <f t="shared" si="76"/>
        <v>0</v>
      </c>
      <c r="H250" s="293">
        <f t="shared" si="84"/>
        <v>0</v>
      </c>
      <c r="I250" s="301">
        <f t="shared" si="85"/>
        <v>1072823.8700000013</v>
      </c>
      <c r="J250" s="510">
        <f t="shared" si="77"/>
        <v>6194.46</v>
      </c>
      <c r="K250" s="292">
        <f t="shared" si="78"/>
        <v>12435.54</v>
      </c>
      <c r="L250" s="321">
        <f t="shared" si="88"/>
        <v>18630</v>
      </c>
      <c r="M250" s="300">
        <f t="shared" si="86"/>
        <v>25464874.27</v>
      </c>
      <c r="N250" s="292">
        <f t="shared" si="79"/>
        <v>147033.49</v>
      </c>
      <c r="O250" s="292">
        <f t="shared" si="80"/>
        <v>-207053.49</v>
      </c>
      <c r="P250" s="293">
        <f t="shared" si="71"/>
        <v>-60020</v>
      </c>
      <c r="Q250" s="301">
        <f t="shared" si="87"/>
        <v>1114355.5699999984</v>
      </c>
      <c r="R250" s="292">
        <f t="shared" si="81"/>
        <v>6434.26</v>
      </c>
      <c r="S250" s="292">
        <f t="shared" si="82"/>
        <v>13545.74</v>
      </c>
      <c r="T250" s="321">
        <f t="shared" si="72"/>
        <v>19980</v>
      </c>
      <c r="U250" s="134"/>
      <c r="V250" s="134"/>
      <c r="W250" s="134"/>
      <c r="X250" s="134"/>
    </row>
    <row r="251" spans="1:24" s="1" customFormat="1" ht="15" customHeight="1">
      <c r="A251" s="409">
        <f t="shared" si="89"/>
        <v>7.0250000000000007E-2</v>
      </c>
      <c r="B251" s="406">
        <f t="shared" si="73"/>
        <v>5.7739726027397267E-3</v>
      </c>
      <c r="C251" s="197">
        <f t="shared" si="74"/>
        <v>19</v>
      </c>
      <c r="D251" s="290">
        <v>217</v>
      </c>
      <c r="E251" s="300">
        <f t="shared" si="83"/>
        <v>0</v>
      </c>
      <c r="F251" s="292">
        <f t="shared" si="75"/>
        <v>0</v>
      </c>
      <c r="G251" s="292">
        <f t="shared" si="76"/>
        <v>0</v>
      </c>
      <c r="H251" s="293">
        <f t="shared" si="84"/>
        <v>0</v>
      </c>
      <c r="I251" s="301">
        <f t="shared" si="85"/>
        <v>1060388.3300000012</v>
      </c>
      <c r="J251" s="510">
        <f t="shared" si="77"/>
        <v>6122.65</v>
      </c>
      <c r="K251" s="292">
        <f t="shared" si="78"/>
        <v>12507.35</v>
      </c>
      <c r="L251" s="321">
        <f t="shared" si="88"/>
        <v>18630</v>
      </c>
      <c r="M251" s="300">
        <f t="shared" si="86"/>
        <v>25671927.759999998</v>
      </c>
      <c r="N251" s="292">
        <f t="shared" si="79"/>
        <v>148229.01</v>
      </c>
      <c r="O251" s="292">
        <f t="shared" si="80"/>
        <v>-208249.01</v>
      </c>
      <c r="P251" s="293">
        <f t="shared" si="71"/>
        <v>-60020</v>
      </c>
      <c r="Q251" s="301">
        <f t="shared" si="87"/>
        <v>1100809.8299999984</v>
      </c>
      <c r="R251" s="292">
        <f t="shared" si="81"/>
        <v>6356.05</v>
      </c>
      <c r="S251" s="292">
        <f t="shared" si="82"/>
        <v>13623.95</v>
      </c>
      <c r="T251" s="321">
        <f t="shared" si="72"/>
        <v>19980</v>
      </c>
      <c r="U251" s="134"/>
      <c r="V251" s="134"/>
      <c r="W251" s="134"/>
      <c r="X251" s="134"/>
    </row>
    <row r="252" spans="1:24" s="1" customFormat="1" ht="15" customHeight="1">
      <c r="A252" s="409">
        <f t="shared" si="89"/>
        <v>7.0250000000000007E-2</v>
      </c>
      <c r="B252" s="406">
        <f t="shared" si="73"/>
        <v>5.7739726027397267E-3</v>
      </c>
      <c r="C252" s="197">
        <f t="shared" si="74"/>
        <v>19</v>
      </c>
      <c r="D252" s="290">
        <v>218</v>
      </c>
      <c r="E252" s="300">
        <f t="shared" si="83"/>
        <v>0</v>
      </c>
      <c r="F252" s="292">
        <f t="shared" si="75"/>
        <v>0</v>
      </c>
      <c r="G252" s="292">
        <f t="shared" si="76"/>
        <v>0</v>
      </c>
      <c r="H252" s="293">
        <f t="shared" si="84"/>
        <v>0</v>
      </c>
      <c r="I252" s="301">
        <f t="shared" si="85"/>
        <v>1047880.9800000013</v>
      </c>
      <c r="J252" s="510">
        <f t="shared" si="77"/>
        <v>6050.44</v>
      </c>
      <c r="K252" s="292">
        <f t="shared" si="78"/>
        <v>12579.560000000001</v>
      </c>
      <c r="L252" s="321">
        <f t="shared" si="88"/>
        <v>18630</v>
      </c>
      <c r="M252" s="300">
        <f t="shared" si="86"/>
        <v>25880176.77</v>
      </c>
      <c r="N252" s="292">
        <f t="shared" si="79"/>
        <v>149431.43</v>
      </c>
      <c r="O252" s="292">
        <f t="shared" si="80"/>
        <v>-209451.43</v>
      </c>
      <c r="P252" s="293">
        <f t="shared" si="71"/>
        <v>-60020</v>
      </c>
      <c r="Q252" s="301">
        <f t="shared" si="87"/>
        <v>1087185.8799999985</v>
      </c>
      <c r="R252" s="292">
        <f t="shared" si="81"/>
        <v>6277.38</v>
      </c>
      <c r="S252" s="292">
        <f t="shared" si="82"/>
        <v>13702.619999999999</v>
      </c>
      <c r="T252" s="321">
        <f t="shared" si="72"/>
        <v>19980</v>
      </c>
      <c r="U252" s="134"/>
      <c r="V252" s="134"/>
      <c r="W252" s="134"/>
      <c r="X252" s="134"/>
    </row>
    <row r="253" spans="1:24" s="1" customFormat="1" ht="15" customHeight="1">
      <c r="A253" s="409">
        <f t="shared" si="89"/>
        <v>7.0250000000000007E-2</v>
      </c>
      <c r="B253" s="406">
        <f t="shared" si="73"/>
        <v>5.7739726027397267E-3</v>
      </c>
      <c r="C253" s="197">
        <f t="shared" si="74"/>
        <v>19</v>
      </c>
      <c r="D253" s="290">
        <v>219</v>
      </c>
      <c r="E253" s="300">
        <f t="shared" si="83"/>
        <v>0</v>
      </c>
      <c r="F253" s="292">
        <f t="shared" si="75"/>
        <v>0</v>
      </c>
      <c r="G253" s="292">
        <f t="shared" si="76"/>
        <v>0</v>
      </c>
      <c r="H253" s="293">
        <f t="shared" si="84"/>
        <v>0</v>
      </c>
      <c r="I253" s="301">
        <f t="shared" si="85"/>
        <v>1035301.4200000012</v>
      </c>
      <c r="J253" s="510">
        <f t="shared" si="77"/>
        <v>5977.8</v>
      </c>
      <c r="K253" s="292">
        <f t="shared" si="78"/>
        <v>12652.2</v>
      </c>
      <c r="L253" s="321">
        <f t="shared" si="88"/>
        <v>18630</v>
      </c>
      <c r="M253" s="300">
        <f t="shared" si="86"/>
        <v>26089628.199999999</v>
      </c>
      <c r="N253" s="292">
        <f t="shared" si="79"/>
        <v>150640.79999999999</v>
      </c>
      <c r="O253" s="292">
        <f t="shared" si="80"/>
        <v>-210660.8</v>
      </c>
      <c r="P253" s="293">
        <f t="shared" si="71"/>
        <v>-60020</v>
      </c>
      <c r="Q253" s="301">
        <f t="shared" si="87"/>
        <v>1073483.2599999984</v>
      </c>
      <c r="R253" s="292">
        <f t="shared" si="81"/>
        <v>6198.26</v>
      </c>
      <c r="S253" s="292">
        <f t="shared" si="82"/>
        <v>13781.74</v>
      </c>
      <c r="T253" s="321">
        <f t="shared" si="72"/>
        <v>19980</v>
      </c>
      <c r="U253" s="134"/>
      <c r="V253" s="134"/>
      <c r="W253" s="134"/>
      <c r="X253" s="134"/>
    </row>
    <row r="254" spans="1:24" s="1" customFormat="1" ht="15" customHeight="1">
      <c r="A254" s="409">
        <f t="shared" si="89"/>
        <v>7.0250000000000007E-2</v>
      </c>
      <c r="B254" s="406">
        <f t="shared" si="73"/>
        <v>5.7739726027397267E-3</v>
      </c>
      <c r="C254" s="197">
        <f t="shared" si="74"/>
        <v>19</v>
      </c>
      <c r="D254" s="290">
        <v>220</v>
      </c>
      <c r="E254" s="300">
        <f t="shared" si="83"/>
        <v>0</v>
      </c>
      <c r="F254" s="292">
        <f t="shared" si="75"/>
        <v>0</v>
      </c>
      <c r="G254" s="292">
        <f t="shared" si="76"/>
        <v>0</v>
      </c>
      <c r="H254" s="293">
        <f t="shared" si="84"/>
        <v>0</v>
      </c>
      <c r="I254" s="301">
        <f t="shared" si="85"/>
        <v>1022649.2200000013</v>
      </c>
      <c r="J254" s="510">
        <f t="shared" si="77"/>
        <v>5904.75</v>
      </c>
      <c r="K254" s="292">
        <f t="shared" si="78"/>
        <v>12725.25</v>
      </c>
      <c r="L254" s="321">
        <f t="shared" si="88"/>
        <v>18630</v>
      </c>
      <c r="M254" s="300">
        <f t="shared" si="86"/>
        <v>26300289</v>
      </c>
      <c r="N254" s="292">
        <f t="shared" si="79"/>
        <v>151857.15</v>
      </c>
      <c r="O254" s="292">
        <f t="shared" si="80"/>
        <v>-211877.15</v>
      </c>
      <c r="P254" s="293">
        <f t="shared" si="71"/>
        <v>-60020</v>
      </c>
      <c r="Q254" s="301">
        <f t="shared" si="87"/>
        <v>1059701.5199999984</v>
      </c>
      <c r="R254" s="292">
        <f t="shared" si="81"/>
        <v>6118.69</v>
      </c>
      <c r="S254" s="292">
        <f t="shared" si="82"/>
        <v>13861.310000000001</v>
      </c>
      <c r="T254" s="321">
        <f t="shared" si="72"/>
        <v>19980</v>
      </c>
      <c r="U254" s="134"/>
      <c r="V254" s="134"/>
      <c r="W254" s="134"/>
      <c r="X254" s="134"/>
    </row>
    <row r="255" spans="1:24" s="1" customFormat="1" ht="15" customHeight="1">
      <c r="A255" s="409">
        <f t="shared" si="89"/>
        <v>7.0250000000000007E-2</v>
      </c>
      <c r="B255" s="406">
        <f t="shared" si="73"/>
        <v>5.7739726027397267E-3</v>
      </c>
      <c r="C255" s="197">
        <f t="shared" si="74"/>
        <v>19</v>
      </c>
      <c r="D255" s="290">
        <v>221</v>
      </c>
      <c r="E255" s="300">
        <f t="shared" si="83"/>
        <v>0</v>
      </c>
      <c r="F255" s="292">
        <f t="shared" si="75"/>
        <v>0</v>
      </c>
      <c r="G255" s="292">
        <f t="shared" si="76"/>
        <v>0</v>
      </c>
      <c r="H255" s="293">
        <f t="shared" si="84"/>
        <v>0</v>
      </c>
      <c r="I255" s="301">
        <f t="shared" si="85"/>
        <v>1009923.9700000013</v>
      </c>
      <c r="J255" s="510">
        <f t="shared" si="77"/>
        <v>5831.27</v>
      </c>
      <c r="K255" s="292">
        <f t="shared" si="78"/>
        <v>12798.73</v>
      </c>
      <c r="L255" s="321">
        <f t="shared" si="88"/>
        <v>18630</v>
      </c>
      <c r="M255" s="300">
        <f t="shared" si="86"/>
        <v>26512166.149999999</v>
      </c>
      <c r="N255" s="292">
        <f t="shared" si="79"/>
        <v>153080.51999999999</v>
      </c>
      <c r="O255" s="292">
        <f t="shared" si="80"/>
        <v>-213100.52</v>
      </c>
      <c r="P255" s="293">
        <f t="shared" si="71"/>
        <v>-60020</v>
      </c>
      <c r="Q255" s="301">
        <f t="shared" si="87"/>
        <v>1045840.2099999983</v>
      </c>
      <c r="R255" s="292">
        <f t="shared" si="81"/>
        <v>6038.65</v>
      </c>
      <c r="S255" s="292">
        <f t="shared" si="82"/>
        <v>13941.35</v>
      </c>
      <c r="T255" s="321">
        <f t="shared" si="72"/>
        <v>19980</v>
      </c>
      <c r="U255" s="134"/>
      <c r="V255" s="134"/>
      <c r="W255" s="134"/>
      <c r="X255" s="134"/>
    </row>
    <row r="256" spans="1:24" s="1" customFormat="1" ht="15" customHeight="1">
      <c r="A256" s="409">
        <f t="shared" si="89"/>
        <v>7.0250000000000007E-2</v>
      </c>
      <c r="B256" s="406">
        <f t="shared" si="73"/>
        <v>5.7739726027397267E-3</v>
      </c>
      <c r="C256" s="197">
        <f t="shared" si="74"/>
        <v>19</v>
      </c>
      <c r="D256" s="290">
        <v>222</v>
      </c>
      <c r="E256" s="300">
        <f t="shared" si="83"/>
        <v>0</v>
      </c>
      <c r="F256" s="292">
        <f t="shared" si="75"/>
        <v>0</v>
      </c>
      <c r="G256" s="292">
        <f t="shared" si="76"/>
        <v>0</v>
      </c>
      <c r="H256" s="293">
        <f t="shared" si="84"/>
        <v>0</v>
      </c>
      <c r="I256" s="301">
        <f t="shared" si="85"/>
        <v>997125.24000000127</v>
      </c>
      <c r="J256" s="510">
        <f t="shared" si="77"/>
        <v>5757.37</v>
      </c>
      <c r="K256" s="292">
        <f t="shared" si="78"/>
        <v>12872.630000000001</v>
      </c>
      <c r="L256" s="321">
        <f t="shared" si="88"/>
        <v>18630</v>
      </c>
      <c r="M256" s="300">
        <f t="shared" si="86"/>
        <v>26725266.669999998</v>
      </c>
      <c r="N256" s="292">
        <f t="shared" si="79"/>
        <v>154310.96</v>
      </c>
      <c r="O256" s="292">
        <f t="shared" si="80"/>
        <v>-214330.96</v>
      </c>
      <c r="P256" s="293">
        <f t="shared" si="71"/>
        <v>-60020</v>
      </c>
      <c r="Q256" s="301">
        <f t="shared" si="87"/>
        <v>1031898.8599999984</v>
      </c>
      <c r="R256" s="292">
        <f t="shared" si="81"/>
        <v>5958.16</v>
      </c>
      <c r="S256" s="292">
        <f t="shared" si="82"/>
        <v>14021.84</v>
      </c>
      <c r="T256" s="321">
        <f t="shared" si="72"/>
        <v>19980</v>
      </c>
      <c r="U256" s="134"/>
      <c r="V256" s="134"/>
      <c r="W256" s="134"/>
      <c r="X256" s="134"/>
    </row>
    <row r="257" spans="1:24" s="1" customFormat="1" ht="15" customHeight="1">
      <c r="A257" s="409">
        <f t="shared" si="89"/>
        <v>7.0250000000000007E-2</v>
      </c>
      <c r="B257" s="406">
        <f t="shared" si="73"/>
        <v>5.7739726027397267E-3</v>
      </c>
      <c r="C257" s="197">
        <f t="shared" si="74"/>
        <v>19</v>
      </c>
      <c r="D257" s="290">
        <v>223</v>
      </c>
      <c r="E257" s="300">
        <f t="shared" si="83"/>
        <v>0</v>
      </c>
      <c r="F257" s="292">
        <f t="shared" si="75"/>
        <v>0</v>
      </c>
      <c r="G257" s="292">
        <f t="shared" si="76"/>
        <v>0</v>
      </c>
      <c r="H257" s="293">
        <f t="shared" si="84"/>
        <v>0</v>
      </c>
      <c r="I257" s="301">
        <f t="shared" si="85"/>
        <v>984252.61000000127</v>
      </c>
      <c r="J257" s="510">
        <f t="shared" si="77"/>
        <v>5683.05</v>
      </c>
      <c r="K257" s="292">
        <f t="shared" si="78"/>
        <v>12946.95</v>
      </c>
      <c r="L257" s="321">
        <f t="shared" si="88"/>
        <v>18630</v>
      </c>
      <c r="M257" s="300">
        <f t="shared" si="86"/>
        <v>26939597.629999999</v>
      </c>
      <c r="N257" s="292">
        <f t="shared" si="79"/>
        <v>155548.5</v>
      </c>
      <c r="O257" s="292">
        <f t="shared" si="80"/>
        <v>-215568.5</v>
      </c>
      <c r="P257" s="293">
        <f t="shared" si="71"/>
        <v>-60020</v>
      </c>
      <c r="Q257" s="301">
        <f t="shared" si="87"/>
        <v>1017877.0199999984</v>
      </c>
      <c r="R257" s="292">
        <f t="shared" si="81"/>
        <v>5877.19</v>
      </c>
      <c r="S257" s="292">
        <f t="shared" si="82"/>
        <v>14102.810000000001</v>
      </c>
      <c r="T257" s="321">
        <f t="shared" si="72"/>
        <v>19980</v>
      </c>
      <c r="U257" s="134"/>
      <c r="V257" s="134"/>
      <c r="W257" s="134"/>
      <c r="X257" s="134"/>
    </row>
    <row r="258" spans="1:24" s="1" customFormat="1" ht="15" customHeight="1">
      <c r="A258" s="409">
        <f t="shared" si="89"/>
        <v>7.0250000000000007E-2</v>
      </c>
      <c r="B258" s="406">
        <f t="shared" si="73"/>
        <v>5.7739726027397267E-3</v>
      </c>
      <c r="C258" s="197">
        <f t="shared" si="74"/>
        <v>19</v>
      </c>
      <c r="D258" s="290">
        <v>224</v>
      </c>
      <c r="E258" s="300">
        <f t="shared" si="83"/>
        <v>0</v>
      </c>
      <c r="F258" s="292">
        <f t="shared" si="75"/>
        <v>0</v>
      </c>
      <c r="G258" s="292">
        <f t="shared" si="76"/>
        <v>0</v>
      </c>
      <c r="H258" s="293">
        <f t="shared" si="84"/>
        <v>0</v>
      </c>
      <c r="I258" s="301">
        <f t="shared" si="85"/>
        <v>971305.66000000131</v>
      </c>
      <c r="J258" s="510">
        <f t="shared" si="77"/>
        <v>5608.29</v>
      </c>
      <c r="K258" s="292">
        <f t="shared" si="78"/>
        <v>13021.71</v>
      </c>
      <c r="L258" s="321">
        <f t="shared" si="88"/>
        <v>18630</v>
      </c>
      <c r="M258" s="300">
        <f t="shared" si="86"/>
        <v>27155166.129999999</v>
      </c>
      <c r="N258" s="292">
        <f t="shared" si="79"/>
        <v>156793.19</v>
      </c>
      <c r="O258" s="292">
        <f t="shared" si="80"/>
        <v>-216813.19</v>
      </c>
      <c r="P258" s="293">
        <f t="shared" si="71"/>
        <v>-60020</v>
      </c>
      <c r="Q258" s="301">
        <f t="shared" si="87"/>
        <v>1003774.2099999983</v>
      </c>
      <c r="R258" s="292">
        <f t="shared" si="81"/>
        <v>5795.76</v>
      </c>
      <c r="S258" s="292">
        <f t="shared" si="82"/>
        <v>14184.24</v>
      </c>
      <c r="T258" s="321">
        <f t="shared" si="72"/>
        <v>19980</v>
      </c>
      <c r="U258" s="134"/>
      <c r="V258" s="134"/>
      <c r="W258" s="134"/>
      <c r="X258" s="134"/>
    </row>
    <row r="259" spans="1:24" s="1" customFormat="1" ht="15" customHeight="1">
      <c r="A259" s="409">
        <f t="shared" si="89"/>
        <v>7.0250000000000007E-2</v>
      </c>
      <c r="B259" s="406">
        <f t="shared" si="73"/>
        <v>5.7739726027397267E-3</v>
      </c>
      <c r="C259" s="197">
        <f t="shared" si="74"/>
        <v>19</v>
      </c>
      <c r="D259" s="290">
        <v>225</v>
      </c>
      <c r="E259" s="300">
        <f t="shared" si="83"/>
        <v>0</v>
      </c>
      <c r="F259" s="292">
        <f t="shared" si="75"/>
        <v>0</v>
      </c>
      <c r="G259" s="292">
        <f t="shared" si="76"/>
        <v>0</v>
      </c>
      <c r="H259" s="293">
        <f t="shared" si="84"/>
        <v>0</v>
      </c>
      <c r="I259" s="301">
        <f t="shared" si="85"/>
        <v>958283.95000000135</v>
      </c>
      <c r="J259" s="510">
        <f t="shared" si="77"/>
        <v>5533.11</v>
      </c>
      <c r="K259" s="292">
        <f t="shared" si="78"/>
        <v>13096.89</v>
      </c>
      <c r="L259" s="321">
        <f t="shared" si="88"/>
        <v>18630</v>
      </c>
      <c r="M259" s="300">
        <f t="shared" si="86"/>
        <v>27371979.32</v>
      </c>
      <c r="N259" s="292">
        <f t="shared" si="79"/>
        <v>158045.06</v>
      </c>
      <c r="O259" s="292">
        <f t="shared" si="80"/>
        <v>-218065.06</v>
      </c>
      <c r="P259" s="293">
        <f t="shared" si="71"/>
        <v>-60020</v>
      </c>
      <c r="Q259" s="301">
        <f t="shared" si="87"/>
        <v>989589.96999999834</v>
      </c>
      <c r="R259" s="292">
        <f t="shared" si="81"/>
        <v>5713.87</v>
      </c>
      <c r="S259" s="292">
        <f t="shared" si="82"/>
        <v>14266.130000000001</v>
      </c>
      <c r="T259" s="321">
        <f t="shared" si="72"/>
        <v>19980</v>
      </c>
      <c r="U259" s="134"/>
      <c r="V259" s="134"/>
      <c r="W259" s="134"/>
      <c r="X259" s="134"/>
    </row>
    <row r="260" spans="1:24" s="1" customFormat="1" ht="15" customHeight="1">
      <c r="A260" s="409">
        <f t="shared" si="89"/>
        <v>7.0250000000000007E-2</v>
      </c>
      <c r="B260" s="406">
        <f t="shared" si="73"/>
        <v>5.7739726027397267E-3</v>
      </c>
      <c r="C260" s="197">
        <f t="shared" si="74"/>
        <v>19</v>
      </c>
      <c r="D260" s="290">
        <v>226</v>
      </c>
      <c r="E260" s="300">
        <f t="shared" si="83"/>
        <v>0</v>
      </c>
      <c r="F260" s="292">
        <f t="shared" si="75"/>
        <v>0</v>
      </c>
      <c r="G260" s="292">
        <f t="shared" si="76"/>
        <v>0</v>
      </c>
      <c r="H260" s="293">
        <f t="shared" si="84"/>
        <v>0</v>
      </c>
      <c r="I260" s="301">
        <f t="shared" si="85"/>
        <v>945187.06000000134</v>
      </c>
      <c r="J260" s="510">
        <f t="shared" si="77"/>
        <v>5457.48</v>
      </c>
      <c r="K260" s="292">
        <f t="shared" si="78"/>
        <v>13172.52</v>
      </c>
      <c r="L260" s="321">
        <f t="shared" si="88"/>
        <v>18630</v>
      </c>
      <c r="M260" s="300">
        <f t="shared" si="86"/>
        <v>27590044.379999999</v>
      </c>
      <c r="N260" s="292">
        <f t="shared" si="79"/>
        <v>159304.16</v>
      </c>
      <c r="O260" s="292">
        <f t="shared" si="80"/>
        <v>-219324.16</v>
      </c>
      <c r="P260" s="293">
        <f t="shared" si="71"/>
        <v>-60020</v>
      </c>
      <c r="Q260" s="301">
        <f t="shared" si="87"/>
        <v>975323.83999999834</v>
      </c>
      <c r="R260" s="292">
        <f t="shared" si="81"/>
        <v>5631.49</v>
      </c>
      <c r="S260" s="292">
        <f t="shared" si="82"/>
        <v>14348.51</v>
      </c>
      <c r="T260" s="321">
        <f t="shared" si="72"/>
        <v>19980</v>
      </c>
      <c r="U260" s="134"/>
      <c r="V260" s="134"/>
      <c r="W260" s="134"/>
      <c r="X260" s="134"/>
    </row>
    <row r="261" spans="1:24" s="1" customFormat="1" ht="15" customHeight="1">
      <c r="A261" s="409">
        <f t="shared" si="89"/>
        <v>7.0250000000000007E-2</v>
      </c>
      <c r="B261" s="406">
        <f t="shared" si="73"/>
        <v>5.7739726027397267E-3</v>
      </c>
      <c r="C261" s="197">
        <f t="shared" si="74"/>
        <v>19</v>
      </c>
      <c r="D261" s="290">
        <v>227</v>
      </c>
      <c r="E261" s="300">
        <f t="shared" si="83"/>
        <v>0</v>
      </c>
      <c r="F261" s="292">
        <f t="shared" si="75"/>
        <v>0</v>
      </c>
      <c r="G261" s="292">
        <f t="shared" si="76"/>
        <v>0</v>
      </c>
      <c r="H261" s="293">
        <f t="shared" si="84"/>
        <v>0</v>
      </c>
      <c r="I261" s="301">
        <f t="shared" si="85"/>
        <v>932014.54000000132</v>
      </c>
      <c r="J261" s="510">
        <f t="shared" si="77"/>
        <v>5381.43</v>
      </c>
      <c r="K261" s="292">
        <f t="shared" si="78"/>
        <v>13248.57</v>
      </c>
      <c r="L261" s="321">
        <f t="shared" si="88"/>
        <v>18630</v>
      </c>
      <c r="M261" s="300">
        <f t="shared" si="86"/>
        <v>27809368.539999999</v>
      </c>
      <c r="N261" s="292">
        <f t="shared" si="79"/>
        <v>160570.53</v>
      </c>
      <c r="O261" s="292">
        <f t="shared" si="80"/>
        <v>-220590.53</v>
      </c>
      <c r="P261" s="293">
        <f t="shared" si="71"/>
        <v>-60020</v>
      </c>
      <c r="Q261" s="301">
        <f t="shared" si="87"/>
        <v>960975.32999999833</v>
      </c>
      <c r="R261" s="292">
        <f t="shared" si="81"/>
        <v>5548.65</v>
      </c>
      <c r="S261" s="292">
        <f t="shared" si="82"/>
        <v>14431.35</v>
      </c>
      <c r="T261" s="321">
        <f t="shared" si="72"/>
        <v>19980</v>
      </c>
      <c r="U261" s="134"/>
      <c r="V261" s="134"/>
      <c r="W261" s="134"/>
      <c r="X261" s="134"/>
    </row>
    <row r="262" spans="1:24" s="1" customFormat="1" ht="15" customHeight="1">
      <c r="A262" s="409">
        <f t="shared" si="89"/>
        <v>7.0250000000000007E-2</v>
      </c>
      <c r="B262" s="406">
        <f t="shared" si="73"/>
        <v>5.7739726027397267E-3</v>
      </c>
      <c r="C262" s="197">
        <f t="shared" si="74"/>
        <v>19</v>
      </c>
      <c r="D262" s="290">
        <v>228</v>
      </c>
      <c r="E262" s="300">
        <f t="shared" si="83"/>
        <v>0</v>
      </c>
      <c r="F262" s="292">
        <f t="shared" si="75"/>
        <v>0</v>
      </c>
      <c r="G262" s="292">
        <f t="shared" si="76"/>
        <v>0</v>
      </c>
      <c r="H262" s="293">
        <f t="shared" si="84"/>
        <v>0</v>
      </c>
      <c r="I262" s="301">
        <f t="shared" si="85"/>
        <v>918765.97000000137</v>
      </c>
      <c r="J262" s="510">
        <f t="shared" si="77"/>
        <v>5304.93</v>
      </c>
      <c r="K262" s="292">
        <f t="shared" si="78"/>
        <v>13325.07</v>
      </c>
      <c r="L262" s="321">
        <f t="shared" si="88"/>
        <v>18630</v>
      </c>
      <c r="M262" s="300">
        <f t="shared" si="86"/>
        <v>28029959.07</v>
      </c>
      <c r="N262" s="292">
        <f t="shared" si="79"/>
        <v>161844.22</v>
      </c>
      <c r="O262" s="292">
        <f t="shared" si="80"/>
        <v>-221864.22</v>
      </c>
      <c r="P262" s="293">
        <f t="shared" si="71"/>
        <v>-60020</v>
      </c>
      <c r="Q262" s="301">
        <f t="shared" si="87"/>
        <v>946543.97999999835</v>
      </c>
      <c r="R262" s="292">
        <f t="shared" si="81"/>
        <v>5465.32</v>
      </c>
      <c r="S262" s="292">
        <f t="shared" si="82"/>
        <v>14514.68</v>
      </c>
      <c r="T262" s="321">
        <f t="shared" si="72"/>
        <v>19980</v>
      </c>
      <c r="U262" s="134"/>
      <c r="V262" s="134"/>
      <c r="W262" s="134"/>
      <c r="X262" s="134"/>
    </row>
    <row r="263" spans="1:24" s="1" customFormat="1" ht="15" customHeight="1">
      <c r="A263" s="409">
        <f t="shared" si="89"/>
        <v>7.0250000000000007E-2</v>
      </c>
      <c r="B263" s="406">
        <f t="shared" si="73"/>
        <v>5.7739726027397267E-3</v>
      </c>
      <c r="C263" s="197">
        <f t="shared" si="74"/>
        <v>20</v>
      </c>
      <c r="D263" s="290">
        <v>229</v>
      </c>
      <c r="E263" s="300">
        <f t="shared" si="83"/>
        <v>0</v>
      </c>
      <c r="F263" s="292">
        <f t="shared" si="75"/>
        <v>0</v>
      </c>
      <c r="G263" s="292">
        <f t="shared" si="76"/>
        <v>0</v>
      </c>
      <c r="H263" s="293">
        <f t="shared" si="84"/>
        <v>0</v>
      </c>
      <c r="I263" s="301">
        <f t="shared" si="85"/>
        <v>905440.90000000142</v>
      </c>
      <c r="J263" s="510">
        <f t="shared" si="77"/>
        <v>5227.99</v>
      </c>
      <c r="K263" s="292">
        <f t="shared" si="78"/>
        <v>13402.01</v>
      </c>
      <c r="L263" s="321">
        <f t="shared" si="88"/>
        <v>18630</v>
      </c>
      <c r="M263" s="300">
        <f t="shared" si="86"/>
        <v>28251823.289999999</v>
      </c>
      <c r="N263" s="292">
        <f t="shared" si="79"/>
        <v>163125.25</v>
      </c>
      <c r="O263" s="292">
        <f t="shared" si="80"/>
        <v>-223145.25</v>
      </c>
      <c r="P263" s="293">
        <f t="shared" si="71"/>
        <v>-60020</v>
      </c>
      <c r="Q263" s="301">
        <f t="shared" si="87"/>
        <v>932029.2999999983</v>
      </c>
      <c r="R263" s="292">
        <f t="shared" si="81"/>
        <v>5381.51</v>
      </c>
      <c r="S263" s="292">
        <f t="shared" si="82"/>
        <v>14598.49</v>
      </c>
      <c r="T263" s="321">
        <f t="shared" si="72"/>
        <v>19980</v>
      </c>
      <c r="U263" s="134"/>
      <c r="V263" s="134"/>
      <c r="W263" s="134"/>
      <c r="X263" s="134"/>
    </row>
    <row r="264" spans="1:24" s="1" customFormat="1" ht="15" customHeight="1">
      <c r="A264" s="409">
        <f t="shared" si="89"/>
        <v>7.0250000000000007E-2</v>
      </c>
      <c r="B264" s="406">
        <f t="shared" si="73"/>
        <v>5.7739726027397267E-3</v>
      </c>
      <c r="C264" s="197">
        <f t="shared" si="74"/>
        <v>20</v>
      </c>
      <c r="D264" s="290">
        <v>230</v>
      </c>
      <c r="E264" s="300">
        <f t="shared" si="83"/>
        <v>0</v>
      </c>
      <c r="F264" s="292">
        <f t="shared" si="75"/>
        <v>0</v>
      </c>
      <c r="G264" s="292">
        <f t="shared" si="76"/>
        <v>0</v>
      </c>
      <c r="H264" s="293">
        <f t="shared" si="84"/>
        <v>0</v>
      </c>
      <c r="I264" s="301">
        <f t="shared" si="85"/>
        <v>892038.89000000141</v>
      </c>
      <c r="J264" s="510">
        <f t="shared" si="77"/>
        <v>5150.6099999999997</v>
      </c>
      <c r="K264" s="292">
        <f t="shared" si="78"/>
        <v>13479.39</v>
      </c>
      <c r="L264" s="321">
        <f t="shared" si="88"/>
        <v>18630</v>
      </c>
      <c r="M264" s="300">
        <f t="shared" si="86"/>
        <v>28474968.539999999</v>
      </c>
      <c r="N264" s="292">
        <f t="shared" si="79"/>
        <v>164413.69</v>
      </c>
      <c r="O264" s="292">
        <f t="shared" si="80"/>
        <v>-224433.69</v>
      </c>
      <c r="P264" s="293">
        <f t="shared" si="71"/>
        <v>-60020</v>
      </c>
      <c r="Q264" s="301">
        <f t="shared" si="87"/>
        <v>917430.80999999831</v>
      </c>
      <c r="R264" s="292">
        <f t="shared" si="81"/>
        <v>5297.22</v>
      </c>
      <c r="S264" s="292">
        <f t="shared" si="82"/>
        <v>14682.779999999999</v>
      </c>
      <c r="T264" s="321">
        <f t="shared" si="72"/>
        <v>19980</v>
      </c>
      <c r="U264" s="134"/>
      <c r="V264" s="134"/>
      <c r="W264" s="134"/>
      <c r="X264" s="134"/>
    </row>
    <row r="265" spans="1:24" s="1" customFormat="1" ht="15" customHeight="1">
      <c r="A265" s="409">
        <f t="shared" si="89"/>
        <v>7.0250000000000007E-2</v>
      </c>
      <c r="B265" s="406">
        <f t="shared" si="73"/>
        <v>5.7739726027397267E-3</v>
      </c>
      <c r="C265" s="197">
        <f t="shared" si="74"/>
        <v>20</v>
      </c>
      <c r="D265" s="290">
        <v>231</v>
      </c>
      <c r="E265" s="300">
        <f t="shared" si="83"/>
        <v>0</v>
      </c>
      <c r="F265" s="292">
        <f t="shared" si="75"/>
        <v>0</v>
      </c>
      <c r="G265" s="292">
        <f t="shared" si="76"/>
        <v>0</v>
      </c>
      <c r="H265" s="293">
        <f t="shared" si="84"/>
        <v>0</v>
      </c>
      <c r="I265" s="301">
        <f t="shared" si="85"/>
        <v>878559.5000000014</v>
      </c>
      <c r="J265" s="510">
        <f t="shared" si="77"/>
        <v>5072.78</v>
      </c>
      <c r="K265" s="292">
        <f t="shared" si="78"/>
        <v>13557.220000000001</v>
      </c>
      <c r="L265" s="321">
        <f t="shared" si="88"/>
        <v>18630</v>
      </c>
      <c r="M265" s="300">
        <f t="shared" si="86"/>
        <v>28699402.23</v>
      </c>
      <c r="N265" s="292">
        <f t="shared" si="79"/>
        <v>165709.56</v>
      </c>
      <c r="O265" s="292">
        <f t="shared" si="80"/>
        <v>-225729.56</v>
      </c>
      <c r="P265" s="293">
        <f t="shared" si="71"/>
        <v>-60020</v>
      </c>
      <c r="Q265" s="301">
        <f t="shared" si="87"/>
        <v>902748.02999999828</v>
      </c>
      <c r="R265" s="292">
        <f t="shared" si="81"/>
        <v>5212.4399999999996</v>
      </c>
      <c r="S265" s="292">
        <f t="shared" si="82"/>
        <v>14767.560000000001</v>
      </c>
      <c r="T265" s="321">
        <f t="shared" si="72"/>
        <v>19980</v>
      </c>
      <c r="U265" s="134"/>
      <c r="V265" s="134"/>
      <c r="W265" s="134"/>
      <c r="X265" s="134"/>
    </row>
    <row r="266" spans="1:24" s="1" customFormat="1" ht="15" customHeight="1">
      <c r="A266" s="409">
        <f t="shared" si="89"/>
        <v>7.0250000000000007E-2</v>
      </c>
      <c r="B266" s="406">
        <f t="shared" si="73"/>
        <v>5.7739726027397267E-3</v>
      </c>
      <c r="C266" s="197">
        <f t="shared" si="74"/>
        <v>20</v>
      </c>
      <c r="D266" s="290">
        <v>232</v>
      </c>
      <c r="E266" s="300">
        <f t="shared" si="83"/>
        <v>0</v>
      </c>
      <c r="F266" s="292">
        <f t="shared" si="75"/>
        <v>0</v>
      </c>
      <c r="G266" s="292">
        <f t="shared" si="76"/>
        <v>0</v>
      </c>
      <c r="H266" s="293">
        <f t="shared" si="84"/>
        <v>0</v>
      </c>
      <c r="I266" s="301">
        <f t="shared" si="85"/>
        <v>865002.28000000142</v>
      </c>
      <c r="J266" s="510">
        <f t="shared" si="77"/>
        <v>4994.5</v>
      </c>
      <c r="K266" s="292">
        <f t="shared" si="78"/>
        <v>13635.5</v>
      </c>
      <c r="L266" s="321">
        <f t="shared" si="88"/>
        <v>18630</v>
      </c>
      <c r="M266" s="300">
        <f t="shared" si="86"/>
        <v>28925131.789999999</v>
      </c>
      <c r="N266" s="292">
        <f t="shared" si="79"/>
        <v>167012.92000000001</v>
      </c>
      <c r="O266" s="292">
        <f t="shared" si="80"/>
        <v>-227032.92</v>
      </c>
      <c r="P266" s="293">
        <f t="shared" si="71"/>
        <v>-60020</v>
      </c>
      <c r="Q266" s="301">
        <f t="shared" si="87"/>
        <v>887980.46999999823</v>
      </c>
      <c r="R266" s="292">
        <f t="shared" si="81"/>
        <v>5127.17</v>
      </c>
      <c r="S266" s="292">
        <f t="shared" si="82"/>
        <v>14852.83</v>
      </c>
      <c r="T266" s="321">
        <f t="shared" si="72"/>
        <v>19980</v>
      </c>
      <c r="U266" s="134"/>
      <c r="V266" s="134"/>
      <c r="W266" s="134"/>
      <c r="X266" s="134"/>
    </row>
    <row r="267" spans="1:24" s="1" customFormat="1" ht="15" customHeight="1">
      <c r="A267" s="409">
        <f t="shared" si="89"/>
        <v>7.0250000000000007E-2</v>
      </c>
      <c r="B267" s="406">
        <f t="shared" si="73"/>
        <v>5.7739726027397267E-3</v>
      </c>
      <c r="C267" s="197">
        <f t="shared" si="74"/>
        <v>20</v>
      </c>
      <c r="D267" s="290">
        <v>233</v>
      </c>
      <c r="E267" s="300">
        <f t="shared" si="83"/>
        <v>0</v>
      </c>
      <c r="F267" s="292">
        <f t="shared" si="75"/>
        <v>0</v>
      </c>
      <c r="G267" s="292">
        <f t="shared" si="76"/>
        <v>0</v>
      </c>
      <c r="H267" s="293">
        <f t="shared" si="84"/>
        <v>0</v>
      </c>
      <c r="I267" s="301">
        <f t="shared" si="85"/>
        <v>851366.78000000142</v>
      </c>
      <c r="J267" s="510">
        <f t="shared" si="77"/>
        <v>4915.7700000000004</v>
      </c>
      <c r="K267" s="292">
        <f t="shared" si="78"/>
        <v>13714.23</v>
      </c>
      <c r="L267" s="321">
        <f t="shared" si="88"/>
        <v>18630</v>
      </c>
      <c r="M267" s="300">
        <f t="shared" si="86"/>
        <v>29152164.710000001</v>
      </c>
      <c r="N267" s="292">
        <f t="shared" si="79"/>
        <v>168323.8</v>
      </c>
      <c r="O267" s="292">
        <f t="shared" si="80"/>
        <v>-228343.8</v>
      </c>
      <c r="P267" s="293">
        <f t="shared" si="71"/>
        <v>-60020</v>
      </c>
      <c r="Q267" s="301">
        <f t="shared" si="87"/>
        <v>873127.63999999827</v>
      </c>
      <c r="R267" s="292">
        <f t="shared" si="81"/>
        <v>5041.42</v>
      </c>
      <c r="S267" s="292">
        <f t="shared" si="82"/>
        <v>14938.58</v>
      </c>
      <c r="T267" s="321">
        <f t="shared" si="72"/>
        <v>19980</v>
      </c>
      <c r="U267" s="134"/>
      <c r="V267" s="134"/>
      <c r="W267" s="134"/>
      <c r="X267" s="134"/>
    </row>
    <row r="268" spans="1:24" s="1" customFormat="1" ht="15" customHeight="1">
      <c r="A268" s="409">
        <f t="shared" si="89"/>
        <v>7.0250000000000007E-2</v>
      </c>
      <c r="B268" s="406">
        <f t="shared" si="73"/>
        <v>5.7739726027397267E-3</v>
      </c>
      <c r="C268" s="197">
        <f t="shared" si="74"/>
        <v>20</v>
      </c>
      <c r="D268" s="290">
        <v>234</v>
      </c>
      <c r="E268" s="300">
        <f t="shared" si="83"/>
        <v>0</v>
      </c>
      <c r="F268" s="292">
        <f t="shared" si="75"/>
        <v>0</v>
      </c>
      <c r="G268" s="292">
        <f t="shared" si="76"/>
        <v>0</v>
      </c>
      <c r="H268" s="293">
        <f t="shared" si="84"/>
        <v>0</v>
      </c>
      <c r="I268" s="301">
        <f t="shared" si="85"/>
        <v>837652.55000000144</v>
      </c>
      <c r="J268" s="510">
        <f t="shared" si="77"/>
        <v>4836.58</v>
      </c>
      <c r="K268" s="292">
        <f t="shared" si="78"/>
        <v>13793.42</v>
      </c>
      <c r="L268" s="321">
        <f t="shared" si="88"/>
        <v>18630</v>
      </c>
      <c r="M268" s="300">
        <f t="shared" si="86"/>
        <v>29380508.510000002</v>
      </c>
      <c r="N268" s="292">
        <f t="shared" si="79"/>
        <v>169642.25</v>
      </c>
      <c r="O268" s="292">
        <f t="shared" si="80"/>
        <v>-229662.25</v>
      </c>
      <c r="P268" s="293">
        <f t="shared" si="71"/>
        <v>-60020</v>
      </c>
      <c r="Q268" s="301">
        <f t="shared" si="87"/>
        <v>858189.05999999831</v>
      </c>
      <c r="R268" s="292">
        <f t="shared" si="81"/>
        <v>4955.16</v>
      </c>
      <c r="S268" s="292">
        <f t="shared" si="82"/>
        <v>15024.84</v>
      </c>
      <c r="T268" s="321">
        <f t="shared" si="72"/>
        <v>19980</v>
      </c>
      <c r="U268" s="134"/>
      <c r="V268" s="134"/>
      <c r="W268" s="134"/>
      <c r="X268" s="134"/>
    </row>
    <row r="269" spans="1:24" s="1" customFormat="1" ht="15" customHeight="1">
      <c r="A269" s="409">
        <f t="shared" si="89"/>
        <v>7.0250000000000007E-2</v>
      </c>
      <c r="B269" s="406">
        <f t="shared" si="73"/>
        <v>5.7739726027397267E-3</v>
      </c>
      <c r="C269" s="197">
        <f t="shared" si="74"/>
        <v>20</v>
      </c>
      <c r="D269" s="290">
        <v>235</v>
      </c>
      <c r="E269" s="300">
        <f t="shared" si="83"/>
        <v>0</v>
      </c>
      <c r="F269" s="292">
        <f t="shared" si="75"/>
        <v>0</v>
      </c>
      <c r="G269" s="292">
        <f t="shared" si="76"/>
        <v>0</v>
      </c>
      <c r="H269" s="293">
        <f t="shared" si="84"/>
        <v>0</v>
      </c>
      <c r="I269" s="301">
        <f t="shared" si="85"/>
        <v>823859.1300000014</v>
      </c>
      <c r="J269" s="510">
        <f t="shared" si="77"/>
        <v>4756.9399999999996</v>
      </c>
      <c r="K269" s="292">
        <f t="shared" si="78"/>
        <v>13873.060000000001</v>
      </c>
      <c r="L269" s="321">
        <f t="shared" si="88"/>
        <v>18630</v>
      </c>
      <c r="M269" s="300">
        <f t="shared" si="86"/>
        <v>29610170.760000002</v>
      </c>
      <c r="N269" s="292">
        <f t="shared" si="79"/>
        <v>170968.31</v>
      </c>
      <c r="O269" s="292">
        <f t="shared" si="80"/>
        <v>-230988.31</v>
      </c>
      <c r="P269" s="293">
        <f t="shared" si="71"/>
        <v>-60020</v>
      </c>
      <c r="Q269" s="301">
        <f t="shared" si="87"/>
        <v>843164.21999999834</v>
      </c>
      <c r="R269" s="292">
        <f t="shared" si="81"/>
        <v>4868.41</v>
      </c>
      <c r="S269" s="292">
        <f t="shared" si="82"/>
        <v>15111.59</v>
      </c>
      <c r="T269" s="321">
        <f t="shared" si="72"/>
        <v>19980</v>
      </c>
      <c r="U269" s="134"/>
      <c r="V269" s="134"/>
      <c r="W269" s="134"/>
      <c r="X269" s="134"/>
    </row>
    <row r="270" spans="1:24" s="1" customFormat="1" ht="15" customHeight="1">
      <c r="A270" s="409">
        <f t="shared" si="89"/>
        <v>7.0250000000000007E-2</v>
      </c>
      <c r="B270" s="406">
        <f t="shared" si="73"/>
        <v>5.7739726027397267E-3</v>
      </c>
      <c r="C270" s="197">
        <f t="shared" si="74"/>
        <v>20</v>
      </c>
      <c r="D270" s="290">
        <v>236</v>
      </c>
      <c r="E270" s="300">
        <f t="shared" si="83"/>
        <v>0</v>
      </c>
      <c r="F270" s="292">
        <f t="shared" si="75"/>
        <v>0</v>
      </c>
      <c r="G270" s="292">
        <f t="shared" si="76"/>
        <v>0</v>
      </c>
      <c r="H270" s="293">
        <f t="shared" si="84"/>
        <v>0</v>
      </c>
      <c r="I270" s="301">
        <f t="shared" si="85"/>
        <v>809986.07000000135</v>
      </c>
      <c r="J270" s="510">
        <f t="shared" si="77"/>
        <v>4676.84</v>
      </c>
      <c r="K270" s="292">
        <f t="shared" si="78"/>
        <v>13953.16</v>
      </c>
      <c r="L270" s="321">
        <f t="shared" si="88"/>
        <v>18630</v>
      </c>
      <c r="M270" s="300">
        <f t="shared" si="86"/>
        <v>29841159.07</v>
      </c>
      <c r="N270" s="292">
        <f t="shared" si="79"/>
        <v>172302.03</v>
      </c>
      <c r="O270" s="292">
        <f t="shared" si="80"/>
        <v>-232322.03</v>
      </c>
      <c r="P270" s="293">
        <f t="shared" si="71"/>
        <v>-60020</v>
      </c>
      <c r="Q270" s="301">
        <f t="shared" si="87"/>
        <v>828052.62999999837</v>
      </c>
      <c r="R270" s="292">
        <f t="shared" si="81"/>
        <v>4781.1499999999996</v>
      </c>
      <c r="S270" s="292">
        <f t="shared" si="82"/>
        <v>15198.85</v>
      </c>
      <c r="T270" s="321">
        <f t="shared" si="72"/>
        <v>19980</v>
      </c>
      <c r="U270" s="134"/>
      <c r="V270" s="134"/>
      <c r="W270" s="134"/>
      <c r="X270" s="134"/>
    </row>
    <row r="271" spans="1:24" s="1" customFormat="1" ht="15" customHeight="1">
      <c r="A271" s="409">
        <f t="shared" si="89"/>
        <v>7.0250000000000007E-2</v>
      </c>
      <c r="B271" s="406">
        <f t="shared" si="73"/>
        <v>5.7739726027397267E-3</v>
      </c>
      <c r="C271" s="197">
        <f t="shared" si="74"/>
        <v>20</v>
      </c>
      <c r="D271" s="290">
        <v>237</v>
      </c>
      <c r="E271" s="300">
        <f t="shared" si="83"/>
        <v>0</v>
      </c>
      <c r="F271" s="292">
        <f t="shared" si="75"/>
        <v>0</v>
      </c>
      <c r="G271" s="292">
        <f t="shared" si="76"/>
        <v>0</v>
      </c>
      <c r="H271" s="293">
        <f t="shared" si="84"/>
        <v>0</v>
      </c>
      <c r="I271" s="301">
        <f t="shared" si="85"/>
        <v>796032.91000000131</v>
      </c>
      <c r="J271" s="510">
        <f t="shared" si="77"/>
        <v>4596.2700000000004</v>
      </c>
      <c r="K271" s="292">
        <f t="shared" si="78"/>
        <v>14033.73</v>
      </c>
      <c r="L271" s="321">
        <f t="shared" si="88"/>
        <v>18630</v>
      </c>
      <c r="M271" s="300">
        <f t="shared" si="86"/>
        <v>30073481.100000001</v>
      </c>
      <c r="N271" s="292">
        <f t="shared" si="79"/>
        <v>173643.46</v>
      </c>
      <c r="O271" s="292">
        <f t="shared" si="80"/>
        <v>-233663.46</v>
      </c>
      <c r="P271" s="293">
        <f t="shared" si="71"/>
        <v>-60020</v>
      </c>
      <c r="Q271" s="301">
        <f t="shared" si="87"/>
        <v>812853.7799999984</v>
      </c>
      <c r="R271" s="292">
        <f t="shared" si="81"/>
        <v>4693.3999999999996</v>
      </c>
      <c r="S271" s="292">
        <f t="shared" si="82"/>
        <v>15286.6</v>
      </c>
      <c r="T271" s="321">
        <f t="shared" si="72"/>
        <v>19980</v>
      </c>
      <c r="U271" s="134"/>
      <c r="V271" s="134"/>
      <c r="W271" s="134"/>
      <c r="X271" s="134"/>
    </row>
    <row r="272" spans="1:24" s="1" customFormat="1" ht="15" customHeight="1">
      <c r="A272" s="409">
        <f t="shared" si="89"/>
        <v>7.0250000000000007E-2</v>
      </c>
      <c r="B272" s="406">
        <f t="shared" si="73"/>
        <v>5.7739726027397267E-3</v>
      </c>
      <c r="C272" s="197">
        <f t="shared" si="74"/>
        <v>20</v>
      </c>
      <c r="D272" s="290">
        <v>238</v>
      </c>
      <c r="E272" s="300">
        <f t="shared" si="83"/>
        <v>0</v>
      </c>
      <c r="F272" s="292">
        <f t="shared" si="75"/>
        <v>0</v>
      </c>
      <c r="G272" s="292">
        <f t="shared" si="76"/>
        <v>0</v>
      </c>
      <c r="H272" s="293">
        <f t="shared" si="84"/>
        <v>0</v>
      </c>
      <c r="I272" s="301">
        <f t="shared" si="85"/>
        <v>781999.18000000133</v>
      </c>
      <c r="J272" s="510">
        <f t="shared" si="77"/>
        <v>4515.24</v>
      </c>
      <c r="K272" s="292">
        <f t="shared" si="78"/>
        <v>14114.76</v>
      </c>
      <c r="L272" s="321">
        <f t="shared" si="88"/>
        <v>18630</v>
      </c>
      <c r="M272" s="300">
        <f t="shared" si="86"/>
        <v>30307144.560000002</v>
      </c>
      <c r="N272" s="292">
        <f t="shared" si="79"/>
        <v>174992.62</v>
      </c>
      <c r="O272" s="292">
        <f t="shared" si="80"/>
        <v>-235012.62</v>
      </c>
      <c r="P272" s="293">
        <f t="shared" si="71"/>
        <v>-60020</v>
      </c>
      <c r="Q272" s="301">
        <f t="shared" si="87"/>
        <v>797567.17999999842</v>
      </c>
      <c r="R272" s="292">
        <f t="shared" si="81"/>
        <v>4605.13</v>
      </c>
      <c r="S272" s="292">
        <f t="shared" si="82"/>
        <v>15374.869999999999</v>
      </c>
      <c r="T272" s="321">
        <f t="shared" si="72"/>
        <v>19980</v>
      </c>
      <c r="U272" s="134"/>
      <c r="V272" s="134"/>
      <c r="W272" s="134"/>
      <c r="X272" s="134"/>
    </row>
    <row r="273" spans="1:24" s="1" customFormat="1" ht="15" customHeight="1">
      <c r="A273" s="409">
        <f t="shared" si="89"/>
        <v>7.0250000000000007E-2</v>
      </c>
      <c r="B273" s="406">
        <f t="shared" si="73"/>
        <v>5.7739726027397267E-3</v>
      </c>
      <c r="C273" s="197">
        <f t="shared" si="74"/>
        <v>20</v>
      </c>
      <c r="D273" s="290">
        <v>239</v>
      </c>
      <c r="E273" s="300">
        <f t="shared" si="83"/>
        <v>0</v>
      </c>
      <c r="F273" s="292">
        <f t="shared" si="75"/>
        <v>0</v>
      </c>
      <c r="G273" s="292">
        <f t="shared" si="76"/>
        <v>0</v>
      </c>
      <c r="H273" s="293">
        <f t="shared" si="84"/>
        <v>0</v>
      </c>
      <c r="I273" s="301">
        <f t="shared" si="85"/>
        <v>767884.42000000132</v>
      </c>
      <c r="J273" s="510">
        <f t="shared" si="77"/>
        <v>4433.74</v>
      </c>
      <c r="K273" s="292">
        <f t="shared" si="78"/>
        <v>14196.26</v>
      </c>
      <c r="L273" s="321">
        <f t="shared" si="88"/>
        <v>18630</v>
      </c>
      <c r="M273" s="300">
        <f t="shared" si="86"/>
        <v>30542157.180000003</v>
      </c>
      <c r="N273" s="292">
        <f t="shared" si="79"/>
        <v>176349.58</v>
      </c>
      <c r="O273" s="292">
        <f t="shared" si="80"/>
        <v>-236369.58</v>
      </c>
      <c r="P273" s="293">
        <f t="shared" si="71"/>
        <v>-60020</v>
      </c>
      <c r="Q273" s="301">
        <f t="shared" si="87"/>
        <v>782192.30999999843</v>
      </c>
      <c r="R273" s="292">
        <f t="shared" si="81"/>
        <v>4516.3599999999997</v>
      </c>
      <c r="S273" s="292">
        <f t="shared" si="82"/>
        <v>15463.64</v>
      </c>
      <c r="T273" s="321">
        <f t="shared" si="72"/>
        <v>19980</v>
      </c>
      <c r="U273" s="134"/>
      <c r="V273" s="134"/>
      <c r="W273" s="134"/>
      <c r="X273" s="134"/>
    </row>
    <row r="274" spans="1:24" s="1" customFormat="1" ht="15" customHeight="1">
      <c r="A274" s="409">
        <f t="shared" si="89"/>
        <v>7.0250000000000007E-2</v>
      </c>
      <c r="B274" s="406">
        <f t="shared" si="73"/>
        <v>5.7739726027397267E-3</v>
      </c>
      <c r="C274" s="197">
        <f t="shared" si="74"/>
        <v>20</v>
      </c>
      <c r="D274" s="290">
        <v>240</v>
      </c>
      <c r="E274" s="300">
        <f t="shared" si="83"/>
        <v>0</v>
      </c>
      <c r="F274" s="292">
        <f t="shared" si="75"/>
        <v>0</v>
      </c>
      <c r="G274" s="292">
        <f t="shared" si="76"/>
        <v>0</v>
      </c>
      <c r="H274" s="293">
        <f t="shared" si="84"/>
        <v>0</v>
      </c>
      <c r="I274" s="301">
        <f t="shared" si="85"/>
        <v>753688.16000000131</v>
      </c>
      <c r="J274" s="510">
        <f t="shared" si="77"/>
        <v>4351.7700000000004</v>
      </c>
      <c r="K274" s="292">
        <f t="shared" si="78"/>
        <v>14278.23</v>
      </c>
      <c r="L274" s="321">
        <f t="shared" si="88"/>
        <v>18630</v>
      </c>
      <c r="M274" s="300">
        <f t="shared" si="86"/>
        <v>30778526.760000002</v>
      </c>
      <c r="N274" s="292">
        <f t="shared" si="79"/>
        <v>177714.37</v>
      </c>
      <c r="O274" s="292">
        <f t="shared" si="80"/>
        <v>-237734.37</v>
      </c>
      <c r="P274" s="293">
        <f t="shared" si="71"/>
        <v>-60020</v>
      </c>
      <c r="Q274" s="301">
        <f t="shared" si="87"/>
        <v>766728.66999999841</v>
      </c>
      <c r="R274" s="292">
        <f t="shared" si="81"/>
        <v>4427.07</v>
      </c>
      <c r="S274" s="292">
        <f t="shared" si="82"/>
        <v>15552.93</v>
      </c>
      <c r="T274" s="321">
        <f t="shared" si="72"/>
        <v>19980</v>
      </c>
      <c r="U274" s="134"/>
      <c r="V274" s="134"/>
      <c r="W274" s="134"/>
      <c r="X274" s="134"/>
    </row>
    <row r="275" spans="1:24" s="1" customFormat="1" ht="15" customHeight="1">
      <c r="A275" s="409">
        <f t="shared" si="89"/>
        <v>7.0250000000000007E-2</v>
      </c>
      <c r="B275" s="406">
        <f t="shared" si="73"/>
        <v>5.7739726027397267E-3</v>
      </c>
      <c r="C275" s="197">
        <f t="shared" si="74"/>
        <v>21</v>
      </c>
      <c r="D275" s="290">
        <v>241</v>
      </c>
      <c r="E275" s="300">
        <f t="shared" si="83"/>
        <v>0</v>
      </c>
      <c r="F275" s="292">
        <f t="shared" si="75"/>
        <v>0</v>
      </c>
      <c r="G275" s="292">
        <f t="shared" si="76"/>
        <v>0</v>
      </c>
      <c r="H275" s="293">
        <f t="shared" si="84"/>
        <v>0</v>
      </c>
      <c r="I275" s="301">
        <f t="shared" si="85"/>
        <v>739409.93000000133</v>
      </c>
      <c r="J275" s="510">
        <f t="shared" si="77"/>
        <v>4269.33</v>
      </c>
      <c r="K275" s="292">
        <f t="shared" si="78"/>
        <v>14360.67</v>
      </c>
      <c r="L275" s="321">
        <f t="shared" si="88"/>
        <v>18630</v>
      </c>
      <c r="M275" s="300">
        <f t="shared" si="86"/>
        <v>31016261.130000003</v>
      </c>
      <c r="N275" s="292">
        <f t="shared" si="79"/>
        <v>179087.04</v>
      </c>
      <c r="O275" s="292">
        <f t="shared" si="80"/>
        <v>-239107.04</v>
      </c>
      <c r="P275" s="293">
        <f t="shared" ref="P275:P338" si="90">IF(M275&lt;$M$10,M275+N275,$M$11)</f>
        <v>-60020</v>
      </c>
      <c r="Q275" s="301">
        <f t="shared" si="87"/>
        <v>751175.73999999836</v>
      </c>
      <c r="R275" s="292">
        <f t="shared" si="81"/>
        <v>4337.2700000000004</v>
      </c>
      <c r="S275" s="292">
        <f t="shared" si="82"/>
        <v>15642.73</v>
      </c>
      <c r="T275" s="321">
        <f t="shared" si="72"/>
        <v>19980</v>
      </c>
      <c r="U275" s="134"/>
      <c r="V275" s="134"/>
      <c r="W275" s="134"/>
      <c r="X275" s="134"/>
    </row>
    <row r="276" spans="1:24" s="1" customFormat="1" ht="15" customHeight="1">
      <c r="A276" s="409">
        <f t="shared" si="89"/>
        <v>7.0250000000000007E-2</v>
      </c>
      <c r="B276" s="406">
        <f t="shared" si="73"/>
        <v>5.7739726027397267E-3</v>
      </c>
      <c r="C276" s="197">
        <f t="shared" si="74"/>
        <v>21</v>
      </c>
      <c r="D276" s="290">
        <v>242</v>
      </c>
      <c r="E276" s="300">
        <f t="shared" si="83"/>
        <v>0</v>
      </c>
      <c r="F276" s="292">
        <f t="shared" si="75"/>
        <v>0</v>
      </c>
      <c r="G276" s="292">
        <f t="shared" si="76"/>
        <v>0</v>
      </c>
      <c r="H276" s="293">
        <f t="shared" si="84"/>
        <v>0</v>
      </c>
      <c r="I276" s="301">
        <f t="shared" si="85"/>
        <v>725049.26000000129</v>
      </c>
      <c r="J276" s="510">
        <f t="shared" si="77"/>
        <v>4186.41</v>
      </c>
      <c r="K276" s="292">
        <f t="shared" si="78"/>
        <v>14443.59</v>
      </c>
      <c r="L276" s="321">
        <f t="shared" si="88"/>
        <v>18630</v>
      </c>
      <c r="M276" s="300">
        <f t="shared" si="86"/>
        <v>31255368.170000002</v>
      </c>
      <c r="N276" s="292">
        <f t="shared" si="79"/>
        <v>180467.64</v>
      </c>
      <c r="O276" s="292">
        <f t="shared" si="80"/>
        <v>-240487.64</v>
      </c>
      <c r="P276" s="293">
        <f t="shared" si="90"/>
        <v>-60020</v>
      </c>
      <c r="Q276" s="301">
        <f t="shared" si="87"/>
        <v>735533.00999999838</v>
      </c>
      <c r="R276" s="292">
        <f t="shared" si="81"/>
        <v>4246.95</v>
      </c>
      <c r="S276" s="292">
        <f t="shared" si="82"/>
        <v>15733.05</v>
      </c>
      <c r="T276" s="321">
        <f t="shared" si="72"/>
        <v>19980</v>
      </c>
      <c r="U276" s="134"/>
      <c r="V276" s="134"/>
      <c r="W276" s="134"/>
      <c r="X276" s="134"/>
    </row>
    <row r="277" spans="1:24" s="1" customFormat="1" ht="15" customHeight="1">
      <c r="A277" s="409">
        <f t="shared" si="89"/>
        <v>7.0250000000000007E-2</v>
      </c>
      <c r="B277" s="406">
        <f t="shared" si="73"/>
        <v>5.7739726027397267E-3</v>
      </c>
      <c r="C277" s="197">
        <f t="shared" si="74"/>
        <v>21</v>
      </c>
      <c r="D277" s="290">
        <v>243</v>
      </c>
      <c r="E277" s="300">
        <f t="shared" si="83"/>
        <v>0</v>
      </c>
      <c r="F277" s="292">
        <f t="shared" si="75"/>
        <v>0</v>
      </c>
      <c r="G277" s="292">
        <f t="shared" si="76"/>
        <v>0</v>
      </c>
      <c r="H277" s="293">
        <f t="shared" si="84"/>
        <v>0</v>
      </c>
      <c r="I277" s="301">
        <f t="shared" si="85"/>
        <v>710605.67000000132</v>
      </c>
      <c r="J277" s="510">
        <f t="shared" si="77"/>
        <v>4103.0200000000004</v>
      </c>
      <c r="K277" s="292">
        <f t="shared" si="78"/>
        <v>14526.98</v>
      </c>
      <c r="L277" s="321">
        <f t="shared" si="88"/>
        <v>18630</v>
      </c>
      <c r="M277" s="300">
        <f t="shared" si="86"/>
        <v>31495855.810000002</v>
      </c>
      <c r="N277" s="292">
        <f t="shared" si="79"/>
        <v>181856.21</v>
      </c>
      <c r="O277" s="292">
        <f t="shared" si="80"/>
        <v>-241876.21</v>
      </c>
      <c r="P277" s="293">
        <f t="shared" si="90"/>
        <v>-60020</v>
      </c>
      <c r="Q277" s="301">
        <f t="shared" si="87"/>
        <v>719799.95999999833</v>
      </c>
      <c r="R277" s="292">
        <f t="shared" si="81"/>
        <v>4156.1099999999997</v>
      </c>
      <c r="S277" s="292">
        <f t="shared" si="82"/>
        <v>15823.89</v>
      </c>
      <c r="T277" s="321">
        <f t="shared" si="72"/>
        <v>19980</v>
      </c>
      <c r="U277" s="134"/>
      <c r="V277" s="134"/>
      <c r="W277" s="134"/>
      <c r="X277" s="134"/>
    </row>
    <row r="278" spans="1:24" s="1" customFormat="1" ht="15" customHeight="1">
      <c r="A278" s="409">
        <f t="shared" si="89"/>
        <v>7.0250000000000007E-2</v>
      </c>
      <c r="B278" s="406">
        <f t="shared" si="73"/>
        <v>5.7739726027397267E-3</v>
      </c>
      <c r="C278" s="197">
        <f t="shared" si="74"/>
        <v>21</v>
      </c>
      <c r="D278" s="290">
        <v>244</v>
      </c>
      <c r="E278" s="300">
        <f t="shared" si="83"/>
        <v>0</v>
      </c>
      <c r="F278" s="292">
        <f t="shared" si="75"/>
        <v>0</v>
      </c>
      <c r="G278" s="292">
        <f t="shared" si="76"/>
        <v>0</v>
      </c>
      <c r="H278" s="293">
        <f t="shared" si="84"/>
        <v>0</v>
      </c>
      <c r="I278" s="301">
        <f t="shared" si="85"/>
        <v>696078.69000000134</v>
      </c>
      <c r="J278" s="510">
        <f t="shared" si="77"/>
        <v>4019.14</v>
      </c>
      <c r="K278" s="292">
        <f t="shared" si="78"/>
        <v>14610.86</v>
      </c>
      <c r="L278" s="321">
        <f t="shared" si="88"/>
        <v>18630</v>
      </c>
      <c r="M278" s="300">
        <f t="shared" si="86"/>
        <v>31737732.020000003</v>
      </c>
      <c r="N278" s="292">
        <f t="shared" si="79"/>
        <v>183252.8</v>
      </c>
      <c r="O278" s="292">
        <f t="shared" si="80"/>
        <v>-243272.8</v>
      </c>
      <c r="P278" s="293">
        <f t="shared" si="90"/>
        <v>-60020</v>
      </c>
      <c r="Q278" s="301">
        <f t="shared" si="87"/>
        <v>703976.06999999832</v>
      </c>
      <c r="R278" s="292">
        <f t="shared" si="81"/>
        <v>4064.74</v>
      </c>
      <c r="S278" s="292">
        <f t="shared" si="82"/>
        <v>15915.26</v>
      </c>
      <c r="T278" s="321">
        <f t="shared" si="72"/>
        <v>19980</v>
      </c>
      <c r="U278" s="134"/>
      <c r="V278" s="134"/>
      <c r="W278" s="134"/>
      <c r="X278" s="134"/>
    </row>
    <row r="279" spans="1:24" s="1" customFormat="1" ht="15" customHeight="1">
      <c r="A279" s="409">
        <f t="shared" si="89"/>
        <v>7.0250000000000007E-2</v>
      </c>
      <c r="B279" s="406">
        <f t="shared" si="73"/>
        <v>5.7739726027397267E-3</v>
      </c>
      <c r="C279" s="197">
        <f t="shared" si="74"/>
        <v>21</v>
      </c>
      <c r="D279" s="290">
        <v>245</v>
      </c>
      <c r="E279" s="300">
        <f t="shared" si="83"/>
        <v>0</v>
      </c>
      <c r="F279" s="292">
        <f t="shared" si="75"/>
        <v>0</v>
      </c>
      <c r="G279" s="292">
        <f t="shared" si="76"/>
        <v>0</v>
      </c>
      <c r="H279" s="293">
        <f t="shared" si="84"/>
        <v>0</v>
      </c>
      <c r="I279" s="301">
        <f t="shared" si="85"/>
        <v>681467.83000000136</v>
      </c>
      <c r="J279" s="510">
        <f t="shared" si="77"/>
        <v>3934.78</v>
      </c>
      <c r="K279" s="292">
        <f t="shared" si="78"/>
        <v>14695.22</v>
      </c>
      <c r="L279" s="321">
        <f t="shared" si="88"/>
        <v>18630</v>
      </c>
      <c r="M279" s="300">
        <f t="shared" si="86"/>
        <v>31981004.820000004</v>
      </c>
      <c r="N279" s="292">
        <f t="shared" si="79"/>
        <v>184657.45</v>
      </c>
      <c r="O279" s="292">
        <f t="shared" si="80"/>
        <v>-244677.45</v>
      </c>
      <c r="P279" s="293">
        <f t="shared" si="90"/>
        <v>-60020</v>
      </c>
      <c r="Q279" s="301">
        <f t="shared" si="87"/>
        <v>688060.80999999831</v>
      </c>
      <c r="R279" s="292">
        <f t="shared" si="81"/>
        <v>3972.84</v>
      </c>
      <c r="S279" s="292">
        <f t="shared" si="82"/>
        <v>16007.16</v>
      </c>
      <c r="T279" s="321">
        <f t="shared" si="72"/>
        <v>19980</v>
      </c>
      <c r="U279" s="134"/>
      <c r="V279" s="134"/>
      <c r="W279" s="134"/>
      <c r="X279" s="134"/>
    </row>
    <row r="280" spans="1:24" s="1" customFormat="1" ht="15" customHeight="1">
      <c r="A280" s="409">
        <f t="shared" si="89"/>
        <v>7.0250000000000007E-2</v>
      </c>
      <c r="B280" s="406">
        <f t="shared" si="73"/>
        <v>5.7739726027397267E-3</v>
      </c>
      <c r="C280" s="197">
        <f t="shared" si="74"/>
        <v>21</v>
      </c>
      <c r="D280" s="290">
        <v>246</v>
      </c>
      <c r="E280" s="300">
        <f t="shared" si="83"/>
        <v>0</v>
      </c>
      <c r="F280" s="292">
        <f t="shared" si="75"/>
        <v>0</v>
      </c>
      <c r="G280" s="292">
        <f t="shared" si="76"/>
        <v>0</v>
      </c>
      <c r="H280" s="293">
        <f t="shared" si="84"/>
        <v>0</v>
      </c>
      <c r="I280" s="301">
        <f t="shared" si="85"/>
        <v>666772.61000000138</v>
      </c>
      <c r="J280" s="510">
        <f t="shared" si="77"/>
        <v>3849.93</v>
      </c>
      <c r="K280" s="292">
        <f t="shared" si="78"/>
        <v>14780.07</v>
      </c>
      <c r="L280" s="321">
        <f t="shared" si="88"/>
        <v>18630</v>
      </c>
      <c r="M280" s="300">
        <f t="shared" si="86"/>
        <v>32225682.270000003</v>
      </c>
      <c r="N280" s="292">
        <f t="shared" si="79"/>
        <v>186070.21</v>
      </c>
      <c r="O280" s="292">
        <f t="shared" si="80"/>
        <v>-246090.21</v>
      </c>
      <c r="P280" s="293">
        <f t="shared" si="90"/>
        <v>-60020</v>
      </c>
      <c r="Q280" s="301">
        <f t="shared" si="87"/>
        <v>672053.64999999828</v>
      </c>
      <c r="R280" s="292">
        <f t="shared" si="81"/>
        <v>3880.42</v>
      </c>
      <c r="S280" s="292">
        <f t="shared" si="82"/>
        <v>16099.58</v>
      </c>
      <c r="T280" s="321">
        <f t="shared" si="72"/>
        <v>19980</v>
      </c>
      <c r="U280" s="134"/>
      <c r="V280" s="134"/>
      <c r="W280" s="134"/>
      <c r="X280" s="134"/>
    </row>
    <row r="281" spans="1:24" s="1" customFormat="1" ht="15" customHeight="1">
      <c r="A281" s="409">
        <f t="shared" si="89"/>
        <v>7.0250000000000007E-2</v>
      </c>
      <c r="B281" s="406">
        <f t="shared" si="73"/>
        <v>5.7739726027397267E-3</v>
      </c>
      <c r="C281" s="197">
        <f t="shared" si="74"/>
        <v>21</v>
      </c>
      <c r="D281" s="290">
        <v>247</v>
      </c>
      <c r="E281" s="300">
        <f t="shared" si="83"/>
        <v>0</v>
      </c>
      <c r="F281" s="292">
        <f t="shared" si="75"/>
        <v>0</v>
      </c>
      <c r="G281" s="292">
        <f t="shared" si="76"/>
        <v>0</v>
      </c>
      <c r="H281" s="293">
        <f t="shared" si="84"/>
        <v>0</v>
      </c>
      <c r="I281" s="301">
        <f t="shared" si="85"/>
        <v>651992.54000000143</v>
      </c>
      <c r="J281" s="510">
        <f t="shared" si="77"/>
        <v>3764.59</v>
      </c>
      <c r="K281" s="292">
        <f t="shared" si="78"/>
        <v>14865.41</v>
      </c>
      <c r="L281" s="321">
        <f t="shared" si="88"/>
        <v>18630</v>
      </c>
      <c r="M281" s="300">
        <f t="shared" si="86"/>
        <v>32471772.480000004</v>
      </c>
      <c r="N281" s="292">
        <f t="shared" si="79"/>
        <v>187491.12</v>
      </c>
      <c r="O281" s="292">
        <f t="shared" si="80"/>
        <v>-247511.12</v>
      </c>
      <c r="P281" s="293">
        <f t="shared" si="90"/>
        <v>-60020</v>
      </c>
      <c r="Q281" s="301">
        <f t="shared" si="87"/>
        <v>655954.06999999832</v>
      </c>
      <c r="R281" s="292">
        <f t="shared" si="81"/>
        <v>3787.46</v>
      </c>
      <c r="S281" s="292">
        <f t="shared" si="82"/>
        <v>16192.54</v>
      </c>
      <c r="T281" s="321">
        <f t="shared" si="72"/>
        <v>19980</v>
      </c>
      <c r="U281" s="134"/>
      <c r="V281" s="134"/>
      <c r="W281" s="134"/>
      <c r="X281" s="134"/>
    </row>
    <row r="282" spans="1:24" s="1" customFormat="1" ht="15" customHeight="1">
      <c r="A282" s="409">
        <f t="shared" si="89"/>
        <v>7.0250000000000007E-2</v>
      </c>
      <c r="B282" s="406">
        <f t="shared" si="73"/>
        <v>5.7739726027397267E-3</v>
      </c>
      <c r="C282" s="197">
        <f t="shared" si="74"/>
        <v>21</v>
      </c>
      <c r="D282" s="290">
        <v>248</v>
      </c>
      <c r="E282" s="300">
        <f t="shared" si="83"/>
        <v>0</v>
      </c>
      <c r="F282" s="292">
        <f t="shared" si="75"/>
        <v>0</v>
      </c>
      <c r="G282" s="292">
        <f t="shared" si="76"/>
        <v>0</v>
      </c>
      <c r="H282" s="293">
        <f t="shared" si="84"/>
        <v>0</v>
      </c>
      <c r="I282" s="301">
        <f t="shared" si="85"/>
        <v>637127.1300000014</v>
      </c>
      <c r="J282" s="510">
        <f t="shared" si="77"/>
        <v>3678.75</v>
      </c>
      <c r="K282" s="292">
        <f t="shared" si="78"/>
        <v>14951.25</v>
      </c>
      <c r="L282" s="321">
        <f t="shared" si="88"/>
        <v>18630</v>
      </c>
      <c r="M282" s="300">
        <f t="shared" si="86"/>
        <v>32719283.600000005</v>
      </c>
      <c r="N282" s="292">
        <f t="shared" si="79"/>
        <v>188920.25</v>
      </c>
      <c r="O282" s="292">
        <f t="shared" si="80"/>
        <v>-248940.25</v>
      </c>
      <c r="P282" s="293">
        <f t="shared" si="90"/>
        <v>-60020</v>
      </c>
      <c r="Q282" s="301">
        <f t="shared" si="87"/>
        <v>639761.52999999828</v>
      </c>
      <c r="R282" s="292">
        <f t="shared" si="81"/>
        <v>3693.97</v>
      </c>
      <c r="S282" s="292">
        <f t="shared" si="82"/>
        <v>16286.03</v>
      </c>
      <c r="T282" s="321">
        <f t="shared" si="72"/>
        <v>19980</v>
      </c>
      <c r="U282" s="134"/>
      <c r="V282" s="134"/>
      <c r="W282" s="134"/>
      <c r="X282" s="134"/>
    </row>
    <row r="283" spans="1:24" s="1" customFormat="1" ht="15" customHeight="1">
      <c r="A283" s="409">
        <f t="shared" si="89"/>
        <v>7.0250000000000007E-2</v>
      </c>
      <c r="B283" s="406">
        <f t="shared" si="73"/>
        <v>5.7739726027397267E-3</v>
      </c>
      <c r="C283" s="197">
        <f t="shared" si="74"/>
        <v>21</v>
      </c>
      <c r="D283" s="290">
        <v>249</v>
      </c>
      <c r="E283" s="300">
        <f t="shared" si="83"/>
        <v>0</v>
      </c>
      <c r="F283" s="292">
        <f t="shared" si="75"/>
        <v>0</v>
      </c>
      <c r="G283" s="292">
        <f t="shared" si="76"/>
        <v>0</v>
      </c>
      <c r="H283" s="293">
        <f t="shared" si="84"/>
        <v>0</v>
      </c>
      <c r="I283" s="301">
        <f t="shared" si="85"/>
        <v>622175.8800000014</v>
      </c>
      <c r="J283" s="510">
        <f t="shared" si="77"/>
        <v>3592.43</v>
      </c>
      <c r="K283" s="292">
        <f t="shared" si="78"/>
        <v>15037.57</v>
      </c>
      <c r="L283" s="321">
        <f t="shared" si="88"/>
        <v>18630</v>
      </c>
      <c r="M283" s="300">
        <f t="shared" si="86"/>
        <v>32968223.850000005</v>
      </c>
      <c r="N283" s="292">
        <f t="shared" si="79"/>
        <v>190357.62</v>
      </c>
      <c r="O283" s="292">
        <f t="shared" si="80"/>
        <v>-250377.62</v>
      </c>
      <c r="P283" s="293">
        <f t="shared" si="90"/>
        <v>-60020</v>
      </c>
      <c r="Q283" s="301">
        <f t="shared" si="87"/>
        <v>623475.49999999825</v>
      </c>
      <c r="R283" s="292">
        <f t="shared" si="81"/>
        <v>3599.93</v>
      </c>
      <c r="S283" s="292">
        <f t="shared" si="82"/>
        <v>16380.07</v>
      </c>
      <c r="T283" s="321">
        <f t="shared" si="72"/>
        <v>19980</v>
      </c>
      <c r="U283" s="134"/>
      <c r="V283" s="134"/>
      <c r="W283" s="134"/>
      <c r="X283" s="134"/>
    </row>
    <row r="284" spans="1:24" s="1" customFormat="1" ht="15" customHeight="1">
      <c r="A284" s="409">
        <f t="shared" si="89"/>
        <v>7.0250000000000007E-2</v>
      </c>
      <c r="B284" s="406">
        <f t="shared" si="73"/>
        <v>5.7739726027397267E-3</v>
      </c>
      <c r="C284" s="197">
        <f t="shared" si="74"/>
        <v>21</v>
      </c>
      <c r="D284" s="290">
        <v>250</v>
      </c>
      <c r="E284" s="300">
        <f t="shared" si="83"/>
        <v>0</v>
      </c>
      <c r="F284" s="292">
        <f t="shared" si="75"/>
        <v>0</v>
      </c>
      <c r="G284" s="292">
        <f t="shared" si="76"/>
        <v>0</v>
      </c>
      <c r="H284" s="293">
        <f t="shared" si="84"/>
        <v>0</v>
      </c>
      <c r="I284" s="301">
        <f t="shared" si="85"/>
        <v>607138.31000000145</v>
      </c>
      <c r="J284" s="510">
        <f t="shared" si="77"/>
        <v>3505.6</v>
      </c>
      <c r="K284" s="292">
        <f t="shared" si="78"/>
        <v>15124.4</v>
      </c>
      <c r="L284" s="321">
        <f t="shared" si="88"/>
        <v>18630</v>
      </c>
      <c r="M284" s="300">
        <f t="shared" si="86"/>
        <v>33218601.470000006</v>
      </c>
      <c r="N284" s="292">
        <f t="shared" si="79"/>
        <v>191803.29</v>
      </c>
      <c r="O284" s="292">
        <f t="shared" si="80"/>
        <v>-251823.29</v>
      </c>
      <c r="P284" s="293">
        <f t="shared" si="90"/>
        <v>-60020</v>
      </c>
      <c r="Q284" s="301">
        <f t="shared" si="87"/>
        <v>607095.4299999983</v>
      </c>
      <c r="R284" s="292">
        <f t="shared" si="81"/>
        <v>3505.35</v>
      </c>
      <c r="S284" s="292">
        <f t="shared" si="82"/>
        <v>16474.650000000001</v>
      </c>
      <c r="T284" s="321">
        <f t="shared" si="72"/>
        <v>19980</v>
      </c>
      <c r="U284" s="134"/>
      <c r="V284" s="134"/>
      <c r="W284" s="134"/>
      <c r="X284" s="134"/>
    </row>
    <row r="285" spans="1:24" s="1" customFormat="1" ht="15" customHeight="1">
      <c r="A285" s="409">
        <f t="shared" si="89"/>
        <v>7.0250000000000007E-2</v>
      </c>
      <c r="B285" s="406">
        <f t="shared" si="73"/>
        <v>5.7739726027397267E-3</v>
      </c>
      <c r="C285" s="197">
        <f t="shared" si="74"/>
        <v>21</v>
      </c>
      <c r="D285" s="290">
        <v>251</v>
      </c>
      <c r="E285" s="300">
        <f t="shared" si="83"/>
        <v>0</v>
      </c>
      <c r="F285" s="292">
        <f t="shared" si="75"/>
        <v>0</v>
      </c>
      <c r="G285" s="292">
        <f t="shared" si="76"/>
        <v>0</v>
      </c>
      <c r="H285" s="293">
        <f t="shared" si="84"/>
        <v>0</v>
      </c>
      <c r="I285" s="301">
        <f t="shared" si="85"/>
        <v>592013.91000000143</v>
      </c>
      <c r="J285" s="510">
        <f t="shared" si="77"/>
        <v>3418.27</v>
      </c>
      <c r="K285" s="292">
        <f t="shared" si="78"/>
        <v>15211.73</v>
      </c>
      <c r="L285" s="321">
        <f t="shared" si="88"/>
        <v>18630</v>
      </c>
      <c r="M285" s="300">
        <f t="shared" si="86"/>
        <v>33470424.760000005</v>
      </c>
      <c r="N285" s="292">
        <f t="shared" si="79"/>
        <v>193257.32</v>
      </c>
      <c r="O285" s="292">
        <f t="shared" si="80"/>
        <v>-253277.32</v>
      </c>
      <c r="P285" s="293">
        <f t="shared" si="90"/>
        <v>-60020</v>
      </c>
      <c r="Q285" s="301">
        <f t="shared" si="87"/>
        <v>590620.77999999828</v>
      </c>
      <c r="R285" s="292">
        <f t="shared" si="81"/>
        <v>3410.23</v>
      </c>
      <c r="S285" s="292">
        <f t="shared" si="82"/>
        <v>16569.77</v>
      </c>
      <c r="T285" s="321">
        <f t="shared" si="72"/>
        <v>19980</v>
      </c>
      <c r="U285" s="134"/>
      <c r="V285" s="134"/>
      <c r="W285" s="134"/>
      <c r="X285" s="134"/>
    </row>
    <row r="286" spans="1:24" s="1" customFormat="1" ht="15" customHeight="1">
      <c r="A286" s="409">
        <f t="shared" si="89"/>
        <v>7.0250000000000007E-2</v>
      </c>
      <c r="B286" s="406">
        <f t="shared" si="73"/>
        <v>5.7739726027397267E-3</v>
      </c>
      <c r="C286" s="197">
        <f t="shared" si="74"/>
        <v>21</v>
      </c>
      <c r="D286" s="290">
        <v>252</v>
      </c>
      <c r="E286" s="300">
        <f t="shared" si="83"/>
        <v>0</v>
      </c>
      <c r="F286" s="292">
        <f t="shared" si="75"/>
        <v>0</v>
      </c>
      <c r="G286" s="292">
        <f t="shared" si="76"/>
        <v>0</v>
      </c>
      <c r="H286" s="293">
        <f t="shared" si="84"/>
        <v>0</v>
      </c>
      <c r="I286" s="301">
        <f t="shared" si="85"/>
        <v>576802.18000000145</v>
      </c>
      <c r="J286" s="510">
        <f t="shared" si="77"/>
        <v>3330.44</v>
      </c>
      <c r="K286" s="292">
        <f t="shared" si="78"/>
        <v>15299.56</v>
      </c>
      <c r="L286" s="321">
        <f t="shared" si="88"/>
        <v>18630</v>
      </c>
      <c r="M286" s="300">
        <f t="shared" si="86"/>
        <v>33723702.080000006</v>
      </c>
      <c r="N286" s="292">
        <f t="shared" si="79"/>
        <v>194719.73</v>
      </c>
      <c r="O286" s="292">
        <f t="shared" si="80"/>
        <v>-254739.73</v>
      </c>
      <c r="P286" s="293">
        <f t="shared" si="90"/>
        <v>-60020</v>
      </c>
      <c r="Q286" s="301">
        <f t="shared" si="87"/>
        <v>574051.00999999826</v>
      </c>
      <c r="R286" s="292">
        <f t="shared" si="81"/>
        <v>3314.55</v>
      </c>
      <c r="S286" s="292">
        <f t="shared" si="82"/>
        <v>16665.45</v>
      </c>
      <c r="T286" s="321">
        <f t="shared" si="72"/>
        <v>19980</v>
      </c>
      <c r="U286" s="134"/>
      <c r="V286" s="134"/>
      <c r="W286" s="134"/>
      <c r="X286" s="134"/>
    </row>
    <row r="287" spans="1:24" s="1" customFormat="1" ht="15" customHeight="1">
      <c r="A287" s="409">
        <f t="shared" si="89"/>
        <v>7.0250000000000007E-2</v>
      </c>
      <c r="B287" s="406">
        <f t="shared" si="73"/>
        <v>5.7739726027397267E-3</v>
      </c>
      <c r="C287" s="197">
        <f t="shared" si="74"/>
        <v>22</v>
      </c>
      <c r="D287" s="290">
        <v>253</v>
      </c>
      <c r="E287" s="300">
        <f t="shared" si="83"/>
        <v>0</v>
      </c>
      <c r="F287" s="292">
        <f t="shared" si="75"/>
        <v>0</v>
      </c>
      <c r="G287" s="292">
        <f t="shared" si="76"/>
        <v>0</v>
      </c>
      <c r="H287" s="293">
        <f t="shared" si="84"/>
        <v>0</v>
      </c>
      <c r="I287" s="301">
        <f t="shared" si="85"/>
        <v>561502.62000000139</v>
      </c>
      <c r="J287" s="510">
        <f t="shared" si="77"/>
        <v>3242.1</v>
      </c>
      <c r="K287" s="292">
        <f t="shared" si="78"/>
        <v>15387.9</v>
      </c>
      <c r="L287" s="321">
        <f t="shared" si="88"/>
        <v>18630</v>
      </c>
      <c r="M287" s="300">
        <f t="shared" si="86"/>
        <v>33978441.810000002</v>
      </c>
      <c r="N287" s="292">
        <f t="shared" si="79"/>
        <v>196190.59</v>
      </c>
      <c r="O287" s="292">
        <f t="shared" si="80"/>
        <v>-256210.59</v>
      </c>
      <c r="P287" s="293">
        <f t="shared" si="90"/>
        <v>-60020</v>
      </c>
      <c r="Q287" s="301">
        <f t="shared" si="87"/>
        <v>557385.55999999831</v>
      </c>
      <c r="R287" s="292">
        <f t="shared" si="81"/>
        <v>3218.33</v>
      </c>
      <c r="S287" s="292">
        <f t="shared" si="82"/>
        <v>16761.669999999998</v>
      </c>
      <c r="T287" s="321">
        <f t="shared" ref="T287:T350" si="91">IF(Q287&lt;$M$17,Q287+R287,$M$17)</f>
        <v>19980</v>
      </c>
      <c r="U287" s="134"/>
      <c r="V287" s="134"/>
      <c r="W287" s="134"/>
      <c r="X287" s="134"/>
    </row>
    <row r="288" spans="1:24" s="1" customFormat="1" ht="15" customHeight="1">
      <c r="A288" s="409">
        <f t="shared" si="89"/>
        <v>7.0250000000000007E-2</v>
      </c>
      <c r="B288" s="406">
        <f t="shared" si="73"/>
        <v>5.7739726027397267E-3</v>
      </c>
      <c r="C288" s="197">
        <f t="shared" si="74"/>
        <v>22</v>
      </c>
      <c r="D288" s="290">
        <v>254</v>
      </c>
      <c r="E288" s="300">
        <f t="shared" si="83"/>
        <v>0</v>
      </c>
      <c r="F288" s="292">
        <f t="shared" si="75"/>
        <v>0</v>
      </c>
      <c r="G288" s="292">
        <f t="shared" si="76"/>
        <v>0</v>
      </c>
      <c r="H288" s="293">
        <f t="shared" si="84"/>
        <v>0</v>
      </c>
      <c r="I288" s="301">
        <f t="shared" si="85"/>
        <v>546114.72000000137</v>
      </c>
      <c r="J288" s="510">
        <f t="shared" si="77"/>
        <v>3153.25</v>
      </c>
      <c r="K288" s="292">
        <f t="shared" si="78"/>
        <v>15476.75</v>
      </c>
      <c r="L288" s="321">
        <f t="shared" si="88"/>
        <v>18630</v>
      </c>
      <c r="M288" s="300">
        <f t="shared" si="86"/>
        <v>34234652.400000006</v>
      </c>
      <c r="N288" s="292">
        <f t="shared" si="79"/>
        <v>197669.95</v>
      </c>
      <c r="O288" s="292">
        <f t="shared" si="80"/>
        <v>-257689.95</v>
      </c>
      <c r="P288" s="293">
        <f t="shared" si="90"/>
        <v>-60020</v>
      </c>
      <c r="Q288" s="301">
        <f t="shared" si="87"/>
        <v>540623.88999999827</v>
      </c>
      <c r="R288" s="292">
        <f t="shared" si="81"/>
        <v>3121.55</v>
      </c>
      <c r="S288" s="292">
        <f t="shared" si="82"/>
        <v>16858.45</v>
      </c>
      <c r="T288" s="321">
        <f t="shared" si="91"/>
        <v>19980</v>
      </c>
      <c r="U288" s="134"/>
      <c r="V288" s="134"/>
      <c r="W288" s="134"/>
      <c r="X288" s="134"/>
    </row>
    <row r="289" spans="1:24" s="1" customFormat="1" ht="15" customHeight="1">
      <c r="A289" s="409">
        <f t="shared" si="89"/>
        <v>7.0250000000000007E-2</v>
      </c>
      <c r="B289" s="406">
        <f t="shared" ref="B289:B352" si="92">A289/365*30</f>
        <v>5.7739726027397267E-3</v>
      </c>
      <c r="C289" s="197">
        <f t="shared" si="74"/>
        <v>22</v>
      </c>
      <c r="D289" s="290">
        <v>255</v>
      </c>
      <c r="E289" s="300">
        <f t="shared" si="83"/>
        <v>0</v>
      </c>
      <c r="F289" s="292">
        <f t="shared" si="75"/>
        <v>0</v>
      </c>
      <c r="G289" s="292">
        <f t="shared" si="76"/>
        <v>0</v>
      </c>
      <c r="H289" s="293">
        <f t="shared" si="84"/>
        <v>0</v>
      </c>
      <c r="I289" s="301">
        <f t="shared" si="85"/>
        <v>530637.97000000137</v>
      </c>
      <c r="J289" s="510">
        <f t="shared" si="77"/>
        <v>3063.89</v>
      </c>
      <c r="K289" s="292">
        <f t="shared" si="78"/>
        <v>15566.11</v>
      </c>
      <c r="L289" s="321">
        <f t="shared" si="88"/>
        <v>18630</v>
      </c>
      <c r="M289" s="300">
        <f t="shared" si="86"/>
        <v>34492342.350000009</v>
      </c>
      <c r="N289" s="292">
        <f t="shared" si="79"/>
        <v>199157.84</v>
      </c>
      <c r="O289" s="292">
        <f t="shared" si="80"/>
        <v>-259177.84</v>
      </c>
      <c r="P289" s="293">
        <f t="shared" si="90"/>
        <v>-60020</v>
      </c>
      <c r="Q289" s="301">
        <f t="shared" si="87"/>
        <v>523765.43999999826</v>
      </c>
      <c r="R289" s="292">
        <f t="shared" si="81"/>
        <v>3024.21</v>
      </c>
      <c r="S289" s="292">
        <f t="shared" si="82"/>
        <v>16955.79</v>
      </c>
      <c r="T289" s="321">
        <f t="shared" si="91"/>
        <v>19980</v>
      </c>
      <c r="U289" s="134"/>
      <c r="V289" s="134"/>
      <c r="W289" s="134"/>
      <c r="X289" s="134"/>
    </row>
    <row r="290" spans="1:24" s="1" customFormat="1" ht="15" customHeight="1">
      <c r="A290" s="409">
        <f t="shared" si="89"/>
        <v>7.0250000000000007E-2</v>
      </c>
      <c r="B290" s="406">
        <f t="shared" si="92"/>
        <v>5.7739726027397267E-3</v>
      </c>
      <c r="C290" s="197">
        <f t="shared" si="74"/>
        <v>22</v>
      </c>
      <c r="D290" s="290">
        <v>256</v>
      </c>
      <c r="E290" s="300">
        <f t="shared" si="83"/>
        <v>0</v>
      </c>
      <c r="F290" s="292">
        <f t="shared" si="75"/>
        <v>0</v>
      </c>
      <c r="G290" s="292">
        <f t="shared" si="76"/>
        <v>0</v>
      </c>
      <c r="H290" s="293">
        <f t="shared" si="84"/>
        <v>0</v>
      </c>
      <c r="I290" s="301">
        <f t="shared" si="85"/>
        <v>515071.86000000138</v>
      </c>
      <c r="J290" s="510">
        <f t="shared" si="77"/>
        <v>2974.01</v>
      </c>
      <c r="K290" s="292">
        <f t="shared" si="78"/>
        <v>15655.99</v>
      </c>
      <c r="L290" s="321">
        <f t="shared" si="88"/>
        <v>18630</v>
      </c>
      <c r="M290" s="300">
        <f t="shared" si="86"/>
        <v>34751520.190000013</v>
      </c>
      <c r="N290" s="292">
        <f t="shared" si="79"/>
        <v>200654.33</v>
      </c>
      <c r="O290" s="292">
        <f t="shared" si="80"/>
        <v>-260674.33</v>
      </c>
      <c r="P290" s="293">
        <f t="shared" si="90"/>
        <v>-60020</v>
      </c>
      <c r="Q290" s="301">
        <f t="shared" si="87"/>
        <v>506809.64999999828</v>
      </c>
      <c r="R290" s="292">
        <f t="shared" si="81"/>
        <v>2926.31</v>
      </c>
      <c r="S290" s="292">
        <f t="shared" si="82"/>
        <v>17053.689999999999</v>
      </c>
      <c r="T290" s="321">
        <f t="shared" si="91"/>
        <v>19980</v>
      </c>
      <c r="U290" s="134"/>
      <c r="V290" s="134"/>
      <c r="W290" s="134"/>
      <c r="X290" s="134"/>
    </row>
    <row r="291" spans="1:24" s="1" customFormat="1" ht="15" customHeight="1">
      <c r="A291" s="409">
        <f t="shared" si="89"/>
        <v>7.0250000000000007E-2</v>
      </c>
      <c r="B291" s="406">
        <f t="shared" si="92"/>
        <v>5.7739726027397267E-3</v>
      </c>
      <c r="C291" s="197">
        <f t="shared" ref="C291:C354" si="93">INT((D291+11)/12)</f>
        <v>22</v>
      </c>
      <c r="D291" s="290">
        <v>257</v>
      </c>
      <c r="E291" s="300">
        <f t="shared" si="83"/>
        <v>0</v>
      </c>
      <c r="F291" s="292">
        <f t="shared" ref="F291:F354" si="94">ROUND(E291*$B291,2)</f>
        <v>0</v>
      </c>
      <c r="G291" s="292">
        <f t="shared" ref="G291:G354" si="95">IF(E291&lt;H291,E291,H291-F291)</f>
        <v>0</v>
      </c>
      <c r="H291" s="293">
        <f t="shared" si="84"/>
        <v>0</v>
      </c>
      <c r="I291" s="301">
        <f t="shared" si="85"/>
        <v>499415.87000000139</v>
      </c>
      <c r="J291" s="510">
        <f t="shared" ref="J291:J354" si="96">ROUND(I291*$B291,2)</f>
        <v>2883.61</v>
      </c>
      <c r="K291" s="292">
        <f t="shared" ref="K291:K354" si="97">IF(I291&lt;L291,I291,L291-J291)</f>
        <v>15746.39</v>
      </c>
      <c r="L291" s="321">
        <f t="shared" si="88"/>
        <v>18630</v>
      </c>
      <c r="M291" s="300">
        <f t="shared" si="86"/>
        <v>35012194.520000011</v>
      </c>
      <c r="N291" s="292">
        <f t="shared" ref="N291:N354" si="98">ROUND(M291*$B291,2)</f>
        <v>202159.45</v>
      </c>
      <c r="O291" s="292">
        <f t="shared" ref="O291:O354" si="99">IF(M291&lt;P291,M291,P291-N291)</f>
        <v>-262179.45</v>
      </c>
      <c r="P291" s="293">
        <f t="shared" si="90"/>
        <v>-60020</v>
      </c>
      <c r="Q291" s="301">
        <f t="shared" si="87"/>
        <v>489755.95999999827</v>
      </c>
      <c r="R291" s="292">
        <f t="shared" ref="R291:R354" si="100">ROUND(Q291*$B291,2)</f>
        <v>2827.84</v>
      </c>
      <c r="S291" s="292">
        <f t="shared" ref="S291:S354" si="101">IF(Q291&lt;T291,Q291,T291-R291)</f>
        <v>17152.16</v>
      </c>
      <c r="T291" s="321">
        <f t="shared" si="91"/>
        <v>19980</v>
      </c>
      <c r="U291" s="134"/>
      <c r="V291" s="134"/>
      <c r="W291" s="134"/>
      <c r="X291" s="134"/>
    </row>
    <row r="292" spans="1:24" s="1" customFormat="1" ht="15" customHeight="1">
      <c r="A292" s="409">
        <f t="shared" si="89"/>
        <v>7.0250000000000007E-2</v>
      </c>
      <c r="B292" s="406">
        <f t="shared" si="92"/>
        <v>5.7739726027397267E-3</v>
      </c>
      <c r="C292" s="197">
        <f t="shared" si="93"/>
        <v>22</v>
      </c>
      <c r="D292" s="290">
        <v>258</v>
      </c>
      <c r="E292" s="300">
        <f t="shared" ref="E292:E355" si="102">IF(E291&lt;H291,0,E291-G291)</f>
        <v>0</v>
      </c>
      <c r="F292" s="292">
        <f t="shared" si="94"/>
        <v>0</v>
      </c>
      <c r="G292" s="292">
        <f t="shared" si="95"/>
        <v>0</v>
      </c>
      <c r="H292" s="293">
        <f t="shared" ref="H292:H355" si="103">IF(E292&lt;$M$4,E292+F292,$M$4)</f>
        <v>0</v>
      </c>
      <c r="I292" s="301">
        <f t="shared" ref="I292:I355" si="104">IF(I291&lt;L291,0,I291-K291)</f>
        <v>483669.48000000138</v>
      </c>
      <c r="J292" s="510">
        <f t="shared" si="96"/>
        <v>2792.69</v>
      </c>
      <c r="K292" s="292">
        <f t="shared" si="97"/>
        <v>15837.31</v>
      </c>
      <c r="L292" s="321">
        <f t="shared" si="88"/>
        <v>18630</v>
      </c>
      <c r="M292" s="300">
        <f t="shared" ref="M292:M355" si="105">IF(M291&lt;P291,0,M291-O291)</f>
        <v>35274373.970000014</v>
      </c>
      <c r="N292" s="292">
        <f t="shared" si="98"/>
        <v>203673.27</v>
      </c>
      <c r="O292" s="292">
        <f t="shared" si="99"/>
        <v>-263693.27</v>
      </c>
      <c r="P292" s="293">
        <f t="shared" si="90"/>
        <v>-60020</v>
      </c>
      <c r="Q292" s="301">
        <f t="shared" ref="Q292:Q355" si="106">IF(Q291&lt;T291,0,Q291-S291)</f>
        <v>472603.7999999983</v>
      </c>
      <c r="R292" s="292">
        <f t="shared" si="100"/>
        <v>2728.8</v>
      </c>
      <c r="S292" s="292">
        <f t="shared" si="101"/>
        <v>17251.2</v>
      </c>
      <c r="T292" s="321">
        <f t="shared" si="91"/>
        <v>19980</v>
      </c>
      <c r="U292" s="134"/>
      <c r="V292" s="134"/>
      <c r="W292" s="134"/>
      <c r="X292" s="134"/>
    </row>
    <row r="293" spans="1:24" s="1" customFormat="1" ht="15" customHeight="1">
      <c r="A293" s="409">
        <f t="shared" si="89"/>
        <v>7.0250000000000007E-2</v>
      </c>
      <c r="B293" s="406">
        <f t="shared" si="92"/>
        <v>5.7739726027397267E-3</v>
      </c>
      <c r="C293" s="197">
        <f t="shared" si="93"/>
        <v>22</v>
      </c>
      <c r="D293" s="290">
        <v>259</v>
      </c>
      <c r="E293" s="300">
        <f t="shared" si="102"/>
        <v>0</v>
      </c>
      <c r="F293" s="292">
        <f t="shared" si="94"/>
        <v>0</v>
      </c>
      <c r="G293" s="292">
        <f t="shared" si="95"/>
        <v>0</v>
      </c>
      <c r="H293" s="293">
        <f t="shared" si="103"/>
        <v>0</v>
      </c>
      <c r="I293" s="301">
        <f t="shared" si="104"/>
        <v>467832.17000000138</v>
      </c>
      <c r="J293" s="510">
        <f t="shared" si="96"/>
        <v>2701.25</v>
      </c>
      <c r="K293" s="292">
        <f t="shared" si="97"/>
        <v>15928.75</v>
      </c>
      <c r="L293" s="321">
        <f t="shared" si="88"/>
        <v>18630</v>
      </c>
      <c r="M293" s="300">
        <f t="shared" si="105"/>
        <v>35538067.240000017</v>
      </c>
      <c r="N293" s="292">
        <f t="shared" si="98"/>
        <v>205195.83</v>
      </c>
      <c r="O293" s="292">
        <f t="shared" si="99"/>
        <v>-265215.82999999996</v>
      </c>
      <c r="P293" s="293">
        <f t="shared" si="90"/>
        <v>-60020</v>
      </c>
      <c r="Q293" s="301">
        <f t="shared" si="106"/>
        <v>455352.59999999829</v>
      </c>
      <c r="R293" s="292">
        <f t="shared" si="100"/>
        <v>2629.19</v>
      </c>
      <c r="S293" s="292">
        <f t="shared" si="101"/>
        <v>17350.810000000001</v>
      </c>
      <c r="T293" s="321">
        <f t="shared" si="91"/>
        <v>19980</v>
      </c>
      <c r="U293" s="134"/>
      <c r="V293" s="134"/>
      <c r="W293" s="134"/>
      <c r="X293" s="134"/>
    </row>
    <row r="294" spans="1:24" s="1" customFormat="1" ht="15" customHeight="1">
      <c r="A294" s="409">
        <f t="shared" si="89"/>
        <v>7.0250000000000007E-2</v>
      </c>
      <c r="B294" s="406">
        <f t="shared" si="92"/>
        <v>5.7739726027397267E-3</v>
      </c>
      <c r="C294" s="197">
        <f t="shared" si="93"/>
        <v>22</v>
      </c>
      <c r="D294" s="290">
        <v>260</v>
      </c>
      <c r="E294" s="300">
        <f t="shared" si="102"/>
        <v>0</v>
      </c>
      <c r="F294" s="292">
        <f t="shared" si="94"/>
        <v>0</v>
      </c>
      <c r="G294" s="292">
        <f t="shared" si="95"/>
        <v>0</v>
      </c>
      <c r="H294" s="293">
        <f t="shared" si="103"/>
        <v>0</v>
      </c>
      <c r="I294" s="301">
        <f t="shared" si="104"/>
        <v>451903.42000000138</v>
      </c>
      <c r="J294" s="510">
        <f t="shared" si="96"/>
        <v>2609.2800000000002</v>
      </c>
      <c r="K294" s="292">
        <f t="shared" si="97"/>
        <v>16020.72</v>
      </c>
      <c r="L294" s="321">
        <f t="shared" si="88"/>
        <v>18630</v>
      </c>
      <c r="M294" s="300">
        <f t="shared" si="105"/>
        <v>35803283.070000015</v>
      </c>
      <c r="N294" s="292">
        <f t="shared" si="98"/>
        <v>206727.18</v>
      </c>
      <c r="O294" s="292">
        <f t="shared" si="99"/>
        <v>-266747.18</v>
      </c>
      <c r="P294" s="293">
        <f t="shared" si="90"/>
        <v>-60020</v>
      </c>
      <c r="Q294" s="301">
        <f t="shared" si="106"/>
        <v>438001.78999999829</v>
      </c>
      <c r="R294" s="292">
        <f t="shared" si="100"/>
        <v>2529.0100000000002</v>
      </c>
      <c r="S294" s="292">
        <f t="shared" si="101"/>
        <v>17450.989999999998</v>
      </c>
      <c r="T294" s="321">
        <f t="shared" si="91"/>
        <v>19980</v>
      </c>
      <c r="U294" s="134"/>
      <c r="V294" s="134"/>
      <c r="W294" s="134"/>
      <c r="X294" s="134"/>
    </row>
    <row r="295" spans="1:24" s="1" customFormat="1" ht="15" customHeight="1">
      <c r="A295" s="409">
        <f t="shared" si="89"/>
        <v>7.0250000000000007E-2</v>
      </c>
      <c r="B295" s="406">
        <f t="shared" si="92"/>
        <v>5.7739726027397267E-3</v>
      </c>
      <c r="C295" s="197">
        <f t="shared" si="93"/>
        <v>22</v>
      </c>
      <c r="D295" s="290">
        <v>261</v>
      </c>
      <c r="E295" s="300">
        <f t="shared" si="102"/>
        <v>0</v>
      </c>
      <c r="F295" s="292">
        <f t="shared" si="94"/>
        <v>0</v>
      </c>
      <c r="G295" s="292">
        <f t="shared" si="95"/>
        <v>0</v>
      </c>
      <c r="H295" s="293">
        <f t="shared" si="103"/>
        <v>0</v>
      </c>
      <c r="I295" s="301">
        <f t="shared" si="104"/>
        <v>435882.70000000141</v>
      </c>
      <c r="J295" s="510">
        <f t="shared" si="96"/>
        <v>2516.77</v>
      </c>
      <c r="K295" s="292">
        <f t="shared" si="97"/>
        <v>16113.23</v>
      </c>
      <c r="L295" s="321">
        <f t="shared" si="88"/>
        <v>18630</v>
      </c>
      <c r="M295" s="300">
        <f t="shared" si="105"/>
        <v>36070030.250000015</v>
      </c>
      <c r="N295" s="292">
        <f t="shared" si="98"/>
        <v>208267.37</v>
      </c>
      <c r="O295" s="292">
        <f t="shared" si="99"/>
        <v>-268287.37</v>
      </c>
      <c r="P295" s="293">
        <f t="shared" si="90"/>
        <v>-60020</v>
      </c>
      <c r="Q295" s="301">
        <f t="shared" si="106"/>
        <v>420550.7999999983</v>
      </c>
      <c r="R295" s="292">
        <f t="shared" si="100"/>
        <v>2428.25</v>
      </c>
      <c r="S295" s="292">
        <f t="shared" si="101"/>
        <v>17551.75</v>
      </c>
      <c r="T295" s="321">
        <f t="shared" si="91"/>
        <v>19980</v>
      </c>
      <c r="U295" s="134"/>
      <c r="V295" s="134"/>
      <c r="W295" s="134"/>
      <c r="X295" s="134"/>
    </row>
    <row r="296" spans="1:24" s="1" customFormat="1" ht="15" customHeight="1">
      <c r="A296" s="409">
        <f t="shared" si="89"/>
        <v>7.0250000000000007E-2</v>
      </c>
      <c r="B296" s="406">
        <f t="shared" si="92"/>
        <v>5.7739726027397267E-3</v>
      </c>
      <c r="C296" s="197">
        <f t="shared" si="93"/>
        <v>22</v>
      </c>
      <c r="D296" s="290">
        <v>262</v>
      </c>
      <c r="E296" s="300">
        <f t="shared" si="102"/>
        <v>0</v>
      </c>
      <c r="F296" s="292">
        <f t="shared" si="94"/>
        <v>0</v>
      </c>
      <c r="G296" s="292">
        <f t="shared" si="95"/>
        <v>0</v>
      </c>
      <c r="H296" s="293">
        <f t="shared" si="103"/>
        <v>0</v>
      </c>
      <c r="I296" s="301">
        <f t="shared" si="104"/>
        <v>419769.47000000143</v>
      </c>
      <c r="J296" s="510">
        <f t="shared" si="96"/>
        <v>2423.7399999999998</v>
      </c>
      <c r="K296" s="292">
        <f t="shared" si="97"/>
        <v>16206.26</v>
      </c>
      <c r="L296" s="321">
        <f t="shared" si="88"/>
        <v>18630</v>
      </c>
      <c r="M296" s="300">
        <f t="shared" si="105"/>
        <v>36338317.620000012</v>
      </c>
      <c r="N296" s="292">
        <f t="shared" si="98"/>
        <v>209816.45</v>
      </c>
      <c r="O296" s="292">
        <f t="shared" si="99"/>
        <v>-269836.45</v>
      </c>
      <c r="P296" s="293">
        <f t="shared" si="90"/>
        <v>-60020</v>
      </c>
      <c r="Q296" s="301">
        <f t="shared" si="106"/>
        <v>402999.0499999983</v>
      </c>
      <c r="R296" s="292">
        <f t="shared" si="100"/>
        <v>2326.91</v>
      </c>
      <c r="S296" s="292">
        <f t="shared" si="101"/>
        <v>17653.09</v>
      </c>
      <c r="T296" s="321">
        <f t="shared" si="91"/>
        <v>19980</v>
      </c>
      <c r="U296" s="134"/>
      <c r="V296" s="134"/>
      <c r="W296" s="134"/>
      <c r="X296" s="134"/>
    </row>
    <row r="297" spans="1:24" s="1" customFormat="1" ht="15" customHeight="1">
      <c r="A297" s="409">
        <f t="shared" si="89"/>
        <v>7.0250000000000007E-2</v>
      </c>
      <c r="B297" s="406">
        <f t="shared" si="92"/>
        <v>5.7739726027397267E-3</v>
      </c>
      <c r="C297" s="197">
        <f t="shared" si="93"/>
        <v>22</v>
      </c>
      <c r="D297" s="290">
        <v>263</v>
      </c>
      <c r="E297" s="300">
        <f t="shared" si="102"/>
        <v>0</v>
      </c>
      <c r="F297" s="292">
        <f t="shared" si="94"/>
        <v>0</v>
      </c>
      <c r="G297" s="292">
        <f t="shared" si="95"/>
        <v>0</v>
      </c>
      <c r="H297" s="293">
        <f t="shared" si="103"/>
        <v>0</v>
      </c>
      <c r="I297" s="301">
        <f t="shared" si="104"/>
        <v>403563.21000000142</v>
      </c>
      <c r="J297" s="510">
        <f t="shared" si="96"/>
        <v>2330.16</v>
      </c>
      <c r="K297" s="292">
        <f t="shared" si="97"/>
        <v>16299.84</v>
      </c>
      <c r="L297" s="321">
        <f t="shared" si="88"/>
        <v>18630</v>
      </c>
      <c r="M297" s="300">
        <f t="shared" si="105"/>
        <v>36608154.070000015</v>
      </c>
      <c r="N297" s="292">
        <f t="shared" si="98"/>
        <v>211374.48</v>
      </c>
      <c r="O297" s="292">
        <f t="shared" si="99"/>
        <v>-271394.48</v>
      </c>
      <c r="P297" s="293">
        <f t="shared" si="90"/>
        <v>-60020</v>
      </c>
      <c r="Q297" s="301">
        <f t="shared" si="106"/>
        <v>385345.95999999827</v>
      </c>
      <c r="R297" s="292">
        <f t="shared" si="100"/>
        <v>2224.98</v>
      </c>
      <c r="S297" s="292">
        <f t="shared" si="101"/>
        <v>17755.02</v>
      </c>
      <c r="T297" s="321">
        <f t="shared" si="91"/>
        <v>19980</v>
      </c>
      <c r="U297" s="134"/>
      <c r="V297" s="134"/>
      <c r="W297" s="134"/>
      <c r="X297" s="134"/>
    </row>
    <row r="298" spans="1:24" s="1" customFormat="1" ht="15" customHeight="1">
      <c r="A298" s="409">
        <f t="shared" si="89"/>
        <v>7.0250000000000007E-2</v>
      </c>
      <c r="B298" s="406">
        <f t="shared" si="92"/>
        <v>5.7739726027397267E-3</v>
      </c>
      <c r="C298" s="197">
        <f t="shared" si="93"/>
        <v>22</v>
      </c>
      <c r="D298" s="290">
        <v>264</v>
      </c>
      <c r="E298" s="300">
        <f t="shared" si="102"/>
        <v>0</v>
      </c>
      <c r="F298" s="292">
        <f t="shared" si="94"/>
        <v>0</v>
      </c>
      <c r="G298" s="292">
        <f t="shared" si="95"/>
        <v>0</v>
      </c>
      <c r="H298" s="293">
        <f t="shared" si="103"/>
        <v>0</v>
      </c>
      <c r="I298" s="301">
        <f t="shared" si="104"/>
        <v>387263.37000000139</v>
      </c>
      <c r="J298" s="510">
        <f t="shared" si="96"/>
        <v>2236.0500000000002</v>
      </c>
      <c r="K298" s="292">
        <f t="shared" si="97"/>
        <v>16393.95</v>
      </c>
      <c r="L298" s="321">
        <f t="shared" si="88"/>
        <v>18630</v>
      </c>
      <c r="M298" s="300">
        <f t="shared" si="105"/>
        <v>36879548.550000012</v>
      </c>
      <c r="N298" s="292">
        <f t="shared" si="98"/>
        <v>212941.5</v>
      </c>
      <c r="O298" s="292">
        <f t="shared" si="99"/>
        <v>-272961.5</v>
      </c>
      <c r="P298" s="293">
        <f t="shared" si="90"/>
        <v>-60020</v>
      </c>
      <c r="Q298" s="301">
        <f t="shared" si="106"/>
        <v>367590.93999999826</v>
      </c>
      <c r="R298" s="292">
        <f t="shared" si="100"/>
        <v>2122.46</v>
      </c>
      <c r="S298" s="292">
        <f t="shared" si="101"/>
        <v>17857.54</v>
      </c>
      <c r="T298" s="321">
        <f t="shared" si="91"/>
        <v>19980</v>
      </c>
      <c r="U298" s="134"/>
      <c r="V298" s="134"/>
      <c r="W298" s="134"/>
      <c r="X298" s="134"/>
    </row>
    <row r="299" spans="1:24" s="1" customFormat="1" ht="15" customHeight="1">
      <c r="A299" s="409">
        <f t="shared" si="89"/>
        <v>7.0250000000000007E-2</v>
      </c>
      <c r="B299" s="406">
        <f t="shared" si="92"/>
        <v>5.7739726027397267E-3</v>
      </c>
      <c r="C299" s="197">
        <f t="shared" si="93"/>
        <v>23</v>
      </c>
      <c r="D299" s="290">
        <v>265</v>
      </c>
      <c r="E299" s="300">
        <f t="shared" si="102"/>
        <v>0</v>
      </c>
      <c r="F299" s="292">
        <f t="shared" si="94"/>
        <v>0</v>
      </c>
      <c r="G299" s="292">
        <f t="shared" si="95"/>
        <v>0</v>
      </c>
      <c r="H299" s="293">
        <f t="shared" si="103"/>
        <v>0</v>
      </c>
      <c r="I299" s="301">
        <f t="shared" si="104"/>
        <v>370869.42000000138</v>
      </c>
      <c r="J299" s="510">
        <f t="shared" si="96"/>
        <v>2141.39</v>
      </c>
      <c r="K299" s="292">
        <f t="shared" si="97"/>
        <v>16488.61</v>
      </c>
      <c r="L299" s="321">
        <f t="shared" si="88"/>
        <v>18630</v>
      </c>
      <c r="M299" s="300">
        <f t="shared" si="105"/>
        <v>37152510.050000012</v>
      </c>
      <c r="N299" s="292">
        <f t="shared" si="98"/>
        <v>214517.58</v>
      </c>
      <c r="O299" s="292">
        <f t="shared" si="99"/>
        <v>-274537.57999999996</v>
      </c>
      <c r="P299" s="293">
        <f t="shared" si="90"/>
        <v>-60020</v>
      </c>
      <c r="Q299" s="301">
        <f t="shared" si="106"/>
        <v>349733.39999999828</v>
      </c>
      <c r="R299" s="292">
        <f t="shared" si="100"/>
        <v>2019.35</v>
      </c>
      <c r="S299" s="292">
        <f t="shared" si="101"/>
        <v>17960.650000000001</v>
      </c>
      <c r="T299" s="321">
        <f t="shared" si="91"/>
        <v>19980</v>
      </c>
      <c r="U299" s="134"/>
      <c r="V299" s="134"/>
      <c r="W299" s="134"/>
      <c r="X299" s="134"/>
    </row>
    <row r="300" spans="1:24" s="1" customFormat="1" ht="15" customHeight="1">
      <c r="A300" s="409">
        <f t="shared" si="89"/>
        <v>7.0250000000000007E-2</v>
      </c>
      <c r="B300" s="406">
        <f t="shared" si="92"/>
        <v>5.7739726027397267E-3</v>
      </c>
      <c r="C300" s="197">
        <f t="shared" si="93"/>
        <v>23</v>
      </c>
      <c r="D300" s="290">
        <v>266</v>
      </c>
      <c r="E300" s="300">
        <f t="shared" si="102"/>
        <v>0</v>
      </c>
      <c r="F300" s="292">
        <f t="shared" si="94"/>
        <v>0</v>
      </c>
      <c r="G300" s="292">
        <f t="shared" si="95"/>
        <v>0</v>
      </c>
      <c r="H300" s="293">
        <f t="shared" si="103"/>
        <v>0</v>
      </c>
      <c r="I300" s="301">
        <f t="shared" si="104"/>
        <v>354380.81000000139</v>
      </c>
      <c r="J300" s="510">
        <f t="shared" si="96"/>
        <v>2046.19</v>
      </c>
      <c r="K300" s="292">
        <f t="shared" si="97"/>
        <v>16583.810000000001</v>
      </c>
      <c r="L300" s="321">
        <f t="shared" si="88"/>
        <v>18630</v>
      </c>
      <c r="M300" s="300">
        <f t="shared" si="105"/>
        <v>37427047.63000001</v>
      </c>
      <c r="N300" s="292">
        <f t="shared" si="98"/>
        <v>216102.75</v>
      </c>
      <c r="O300" s="292">
        <f t="shared" si="99"/>
        <v>-276122.75</v>
      </c>
      <c r="P300" s="293">
        <f t="shared" si="90"/>
        <v>-60020</v>
      </c>
      <c r="Q300" s="301">
        <f t="shared" si="106"/>
        <v>331772.74999999825</v>
      </c>
      <c r="R300" s="292">
        <f t="shared" si="100"/>
        <v>1915.65</v>
      </c>
      <c r="S300" s="292">
        <f t="shared" si="101"/>
        <v>18064.349999999999</v>
      </c>
      <c r="T300" s="321">
        <f t="shared" si="91"/>
        <v>19980</v>
      </c>
      <c r="U300" s="134"/>
      <c r="V300" s="134"/>
      <c r="W300" s="134"/>
      <c r="X300" s="134"/>
    </row>
    <row r="301" spans="1:24" s="1" customFormat="1" ht="15" customHeight="1">
      <c r="A301" s="409">
        <f t="shared" si="89"/>
        <v>7.0250000000000007E-2</v>
      </c>
      <c r="B301" s="406">
        <f t="shared" si="92"/>
        <v>5.7739726027397267E-3</v>
      </c>
      <c r="C301" s="197">
        <f t="shared" si="93"/>
        <v>23</v>
      </c>
      <c r="D301" s="290">
        <v>267</v>
      </c>
      <c r="E301" s="300">
        <f t="shared" si="102"/>
        <v>0</v>
      </c>
      <c r="F301" s="292">
        <f t="shared" si="94"/>
        <v>0</v>
      </c>
      <c r="G301" s="292">
        <f t="shared" si="95"/>
        <v>0</v>
      </c>
      <c r="H301" s="293">
        <f t="shared" si="103"/>
        <v>0</v>
      </c>
      <c r="I301" s="301">
        <f t="shared" si="104"/>
        <v>337797.0000000014</v>
      </c>
      <c r="J301" s="510">
        <f t="shared" si="96"/>
        <v>1950.43</v>
      </c>
      <c r="K301" s="292">
        <f t="shared" si="97"/>
        <v>16679.57</v>
      </c>
      <c r="L301" s="321">
        <f t="shared" si="88"/>
        <v>18630</v>
      </c>
      <c r="M301" s="300">
        <f t="shared" si="105"/>
        <v>37703170.38000001</v>
      </c>
      <c r="N301" s="292">
        <f t="shared" si="98"/>
        <v>217697.07</v>
      </c>
      <c r="O301" s="292">
        <f t="shared" si="99"/>
        <v>-277717.07</v>
      </c>
      <c r="P301" s="293">
        <f t="shared" si="90"/>
        <v>-60020</v>
      </c>
      <c r="Q301" s="301">
        <f t="shared" si="106"/>
        <v>313708.39999999828</v>
      </c>
      <c r="R301" s="292">
        <f t="shared" si="100"/>
        <v>1811.34</v>
      </c>
      <c r="S301" s="292">
        <f t="shared" si="101"/>
        <v>18168.66</v>
      </c>
      <c r="T301" s="321">
        <f t="shared" si="91"/>
        <v>19980</v>
      </c>
      <c r="U301" s="134"/>
      <c r="V301" s="134"/>
      <c r="W301" s="134"/>
      <c r="X301" s="134"/>
    </row>
    <row r="302" spans="1:24" s="1" customFormat="1" ht="15" customHeight="1">
      <c r="A302" s="409">
        <f t="shared" si="89"/>
        <v>7.0250000000000007E-2</v>
      </c>
      <c r="B302" s="406">
        <f t="shared" si="92"/>
        <v>5.7739726027397267E-3</v>
      </c>
      <c r="C302" s="197">
        <f t="shared" si="93"/>
        <v>23</v>
      </c>
      <c r="D302" s="290">
        <v>268</v>
      </c>
      <c r="E302" s="300">
        <f t="shared" si="102"/>
        <v>0</v>
      </c>
      <c r="F302" s="292">
        <f t="shared" si="94"/>
        <v>0</v>
      </c>
      <c r="G302" s="292">
        <f t="shared" si="95"/>
        <v>0</v>
      </c>
      <c r="H302" s="293">
        <f t="shared" si="103"/>
        <v>0</v>
      </c>
      <c r="I302" s="301">
        <f t="shared" si="104"/>
        <v>321117.43000000139</v>
      </c>
      <c r="J302" s="510">
        <f t="shared" si="96"/>
        <v>1854.12</v>
      </c>
      <c r="K302" s="292">
        <f t="shared" si="97"/>
        <v>16775.88</v>
      </c>
      <c r="L302" s="321">
        <f t="shared" si="88"/>
        <v>18630</v>
      </c>
      <c r="M302" s="300">
        <f t="shared" si="105"/>
        <v>37980887.45000001</v>
      </c>
      <c r="N302" s="292">
        <f t="shared" si="98"/>
        <v>219300.6</v>
      </c>
      <c r="O302" s="292">
        <f t="shared" si="99"/>
        <v>-279320.59999999998</v>
      </c>
      <c r="P302" s="293">
        <f t="shared" si="90"/>
        <v>-60020</v>
      </c>
      <c r="Q302" s="301">
        <f t="shared" si="106"/>
        <v>295539.7399999983</v>
      </c>
      <c r="R302" s="292">
        <f t="shared" si="100"/>
        <v>1706.44</v>
      </c>
      <c r="S302" s="292">
        <f t="shared" si="101"/>
        <v>18273.560000000001</v>
      </c>
      <c r="T302" s="321">
        <f t="shared" si="91"/>
        <v>19980</v>
      </c>
      <c r="U302" s="134"/>
      <c r="V302" s="134"/>
      <c r="W302" s="134"/>
      <c r="X302" s="134"/>
    </row>
    <row r="303" spans="1:24" s="1" customFormat="1" ht="15" customHeight="1">
      <c r="A303" s="409">
        <f t="shared" si="89"/>
        <v>7.0250000000000007E-2</v>
      </c>
      <c r="B303" s="406">
        <f t="shared" si="92"/>
        <v>5.7739726027397267E-3</v>
      </c>
      <c r="C303" s="197">
        <f t="shared" si="93"/>
        <v>23</v>
      </c>
      <c r="D303" s="290">
        <v>269</v>
      </c>
      <c r="E303" s="300">
        <f t="shared" si="102"/>
        <v>0</v>
      </c>
      <c r="F303" s="292">
        <f t="shared" si="94"/>
        <v>0</v>
      </c>
      <c r="G303" s="292">
        <f t="shared" si="95"/>
        <v>0</v>
      </c>
      <c r="H303" s="293">
        <f t="shared" si="103"/>
        <v>0</v>
      </c>
      <c r="I303" s="301">
        <f t="shared" si="104"/>
        <v>304341.55000000139</v>
      </c>
      <c r="J303" s="510">
        <f t="shared" si="96"/>
        <v>1757.26</v>
      </c>
      <c r="K303" s="292">
        <f t="shared" si="97"/>
        <v>16872.740000000002</v>
      </c>
      <c r="L303" s="321">
        <f t="shared" ref="L303:L366" si="107">IF(I303&lt;$M$5,I303+J303,$M$5)</f>
        <v>18630</v>
      </c>
      <c r="M303" s="300">
        <f t="shared" si="105"/>
        <v>38260208.050000012</v>
      </c>
      <c r="N303" s="292">
        <f t="shared" si="98"/>
        <v>220913.39</v>
      </c>
      <c r="O303" s="292">
        <f t="shared" si="99"/>
        <v>-280933.39</v>
      </c>
      <c r="P303" s="293">
        <f t="shared" si="90"/>
        <v>-60020</v>
      </c>
      <c r="Q303" s="301">
        <f t="shared" si="106"/>
        <v>277266.1799999983</v>
      </c>
      <c r="R303" s="292">
        <f t="shared" si="100"/>
        <v>1600.93</v>
      </c>
      <c r="S303" s="292">
        <f t="shared" si="101"/>
        <v>18379.07</v>
      </c>
      <c r="T303" s="321">
        <f t="shared" si="91"/>
        <v>19980</v>
      </c>
      <c r="U303" s="134"/>
      <c r="V303" s="134"/>
      <c r="W303" s="134"/>
      <c r="X303" s="134"/>
    </row>
    <row r="304" spans="1:24" s="1" customFormat="1" ht="15" customHeight="1">
      <c r="A304" s="409">
        <f t="shared" si="89"/>
        <v>7.0250000000000007E-2</v>
      </c>
      <c r="B304" s="406">
        <f t="shared" si="92"/>
        <v>5.7739726027397267E-3</v>
      </c>
      <c r="C304" s="197">
        <f t="shared" si="93"/>
        <v>23</v>
      </c>
      <c r="D304" s="290">
        <v>270</v>
      </c>
      <c r="E304" s="300">
        <f t="shared" si="102"/>
        <v>0</v>
      </c>
      <c r="F304" s="292">
        <f t="shared" si="94"/>
        <v>0</v>
      </c>
      <c r="G304" s="292">
        <f t="shared" si="95"/>
        <v>0</v>
      </c>
      <c r="H304" s="293">
        <f t="shared" si="103"/>
        <v>0</v>
      </c>
      <c r="I304" s="301">
        <f t="shared" si="104"/>
        <v>287468.81000000139</v>
      </c>
      <c r="J304" s="510">
        <f t="shared" si="96"/>
        <v>1659.84</v>
      </c>
      <c r="K304" s="292">
        <f t="shared" si="97"/>
        <v>16970.16</v>
      </c>
      <c r="L304" s="321">
        <f t="shared" si="107"/>
        <v>18630</v>
      </c>
      <c r="M304" s="300">
        <f t="shared" si="105"/>
        <v>38541141.440000013</v>
      </c>
      <c r="N304" s="292">
        <f t="shared" si="98"/>
        <v>222535.49</v>
      </c>
      <c r="O304" s="292">
        <f t="shared" si="99"/>
        <v>-282555.49</v>
      </c>
      <c r="P304" s="293">
        <f t="shared" si="90"/>
        <v>-60020</v>
      </c>
      <c r="Q304" s="301">
        <f t="shared" si="106"/>
        <v>258887.1099999983</v>
      </c>
      <c r="R304" s="292">
        <f t="shared" si="100"/>
        <v>1494.81</v>
      </c>
      <c r="S304" s="292">
        <f t="shared" si="101"/>
        <v>18485.189999999999</v>
      </c>
      <c r="T304" s="321">
        <f t="shared" si="91"/>
        <v>19980</v>
      </c>
      <c r="U304" s="134"/>
      <c r="V304" s="134"/>
      <c r="W304" s="134"/>
      <c r="X304" s="134"/>
    </row>
    <row r="305" spans="1:24" s="1" customFormat="1" ht="15" customHeight="1">
      <c r="A305" s="409">
        <f t="shared" si="89"/>
        <v>7.0250000000000007E-2</v>
      </c>
      <c r="B305" s="406">
        <f t="shared" si="92"/>
        <v>5.7739726027397267E-3</v>
      </c>
      <c r="C305" s="197">
        <f t="shared" si="93"/>
        <v>23</v>
      </c>
      <c r="D305" s="290">
        <v>271</v>
      </c>
      <c r="E305" s="300">
        <f t="shared" si="102"/>
        <v>0</v>
      </c>
      <c r="F305" s="292">
        <f t="shared" si="94"/>
        <v>0</v>
      </c>
      <c r="G305" s="292">
        <f t="shared" si="95"/>
        <v>0</v>
      </c>
      <c r="H305" s="293">
        <f t="shared" si="103"/>
        <v>0</v>
      </c>
      <c r="I305" s="301">
        <f t="shared" si="104"/>
        <v>270498.65000000142</v>
      </c>
      <c r="J305" s="510">
        <f t="shared" si="96"/>
        <v>1561.85</v>
      </c>
      <c r="K305" s="292">
        <f t="shared" si="97"/>
        <v>17068.150000000001</v>
      </c>
      <c r="L305" s="321">
        <f t="shared" si="107"/>
        <v>18630</v>
      </c>
      <c r="M305" s="300">
        <f t="shared" si="105"/>
        <v>38823696.930000015</v>
      </c>
      <c r="N305" s="292">
        <f t="shared" si="98"/>
        <v>224166.96</v>
      </c>
      <c r="O305" s="292">
        <f t="shared" si="99"/>
        <v>-284186.95999999996</v>
      </c>
      <c r="P305" s="293">
        <f t="shared" si="90"/>
        <v>-60020</v>
      </c>
      <c r="Q305" s="301">
        <f t="shared" si="106"/>
        <v>240401.9199999983</v>
      </c>
      <c r="R305" s="292">
        <f t="shared" si="100"/>
        <v>1388.07</v>
      </c>
      <c r="S305" s="292">
        <f t="shared" si="101"/>
        <v>18591.93</v>
      </c>
      <c r="T305" s="321">
        <f t="shared" si="91"/>
        <v>19980</v>
      </c>
      <c r="U305" s="134"/>
      <c r="V305" s="134"/>
      <c r="W305" s="134"/>
      <c r="X305" s="134"/>
    </row>
    <row r="306" spans="1:24" s="1" customFormat="1" ht="15" customHeight="1">
      <c r="A306" s="409">
        <f t="shared" si="89"/>
        <v>7.0250000000000007E-2</v>
      </c>
      <c r="B306" s="406">
        <f t="shared" si="92"/>
        <v>5.7739726027397267E-3</v>
      </c>
      <c r="C306" s="197">
        <f t="shared" si="93"/>
        <v>23</v>
      </c>
      <c r="D306" s="290">
        <v>272</v>
      </c>
      <c r="E306" s="300">
        <f t="shared" si="102"/>
        <v>0</v>
      </c>
      <c r="F306" s="292">
        <f t="shared" si="94"/>
        <v>0</v>
      </c>
      <c r="G306" s="292">
        <f t="shared" si="95"/>
        <v>0</v>
      </c>
      <c r="H306" s="293">
        <f t="shared" si="103"/>
        <v>0</v>
      </c>
      <c r="I306" s="301">
        <f t="shared" si="104"/>
        <v>253430.50000000143</v>
      </c>
      <c r="J306" s="510">
        <f t="shared" si="96"/>
        <v>1463.3</v>
      </c>
      <c r="K306" s="292">
        <f t="shared" si="97"/>
        <v>17166.7</v>
      </c>
      <c r="L306" s="321">
        <f t="shared" si="107"/>
        <v>18630</v>
      </c>
      <c r="M306" s="300">
        <f t="shared" si="105"/>
        <v>39107883.890000015</v>
      </c>
      <c r="N306" s="292">
        <f t="shared" si="98"/>
        <v>225807.85</v>
      </c>
      <c r="O306" s="292">
        <f t="shared" si="99"/>
        <v>-285827.84999999998</v>
      </c>
      <c r="P306" s="293">
        <f t="shared" si="90"/>
        <v>-60020</v>
      </c>
      <c r="Q306" s="301">
        <f t="shared" si="106"/>
        <v>221809.9899999983</v>
      </c>
      <c r="R306" s="292">
        <f t="shared" si="100"/>
        <v>1280.72</v>
      </c>
      <c r="S306" s="292">
        <f t="shared" si="101"/>
        <v>18699.28</v>
      </c>
      <c r="T306" s="321">
        <f t="shared" si="91"/>
        <v>19980</v>
      </c>
      <c r="U306" s="134"/>
      <c r="V306" s="134"/>
      <c r="W306" s="134"/>
      <c r="X306" s="134"/>
    </row>
    <row r="307" spans="1:24" s="1" customFormat="1" ht="15" customHeight="1">
      <c r="A307" s="409">
        <f t="shared" si="89"/>
        <v>7.0250000000000007E-2</v>
      </c>
      <c r="B307" s="406">
        <f t="shared" si="92"/>
        <v>5.7739726027397267E-3</v>
      </c>
      <c r="C307" s="197">
        <f t="shared" si="93"/>
        <v>23</v>
      </c>
      <c r="D307" s="290">
        <v>273</v>
      </c>
      <c r="E307" s="300">
        <f t="shared" si="102"/>
        <v>0</v>
      </c>
      <c r="F307" s="292">
        <f t="shared" si="94"/>
        <v>0</v>
      </c>
      <c r="G307" s="292">
        <f t="shared" si="95"/>
        <v>0</v>
      </c>
      <c r="H307" s="293">
        <f t="shared" si="103"/>
        <v>0</v>
      </c>
      <c r="I307" s="301">
        <f t="shared" si="104"/>
        <v>236263.80000000141</v>
      </c>
      <c r="J307" s="510">
        <f t="shared" si="96"/>
        <v>1364.18</v>
      </c>
      <c r="K307" s="292">
        <f t="shared" si="97"/>
        <v>17265.82</v>
      </c>
      <c r="L307" s="321">
        <f t="shared" si="107"/>
        <v>18630</v>
      </c>
      <c r="M307" s="300">
        <f t="shared" si="105"/>
        <v>39393711.740000017</v>
      </c>
      <c r="N307" s="292">
        <f t="shared" si="98"/>
        <v>227458.21</v>
      </c>
      <c r="O307" s="292">
        <f t="shared" si="99"/>
        <v>-287478.20999999996</v>
      </c>
      <c r="P307" s="293">
        <f t="shared" si="90"/>
        <v>-60020</v>
      </c>
      <c r="Q307" s="301">
        <f t="shared" si="106"/>
        <v>203110.7099999983</v>
      </c>
      <c r="R307" s="292">
        <f t="shared" si="100"/>
        <v>1172.76</v>
      </c>
      <c r="S307" s="292">
        <f t="shared" si="101"/>
        <v>18807.240000000002</v>
      </c>
      <c r="T307" s="321">
        <f t="shared" si="91"/>
        <v>19980</v>
      </c>
      <c r="U307" s="134"/>
      <c r="V307" s="134"/>
      <c r="W307" s="134"/>
      <c r="X307" s="134"/>
    </row>
    <row r="308" spans="1:24" s="1" customFormat="1" ht="15" customHeight="1">
      <c r="A308" s="409">
        <f t="shared" si="89"/>
        <v>7.0250000000000007E-2</v>
      </c>
      <c r="B308" s="406">
        <f t="shared" si="92"/>
        <v>5.7739726027397267E-3</v>
      </c>
      <c r="C308" s="197">
        <f t="shared" si="93"/>
        <v>23</v>
      </c>
      <c r="D308" s="290">
        <v>274</v>
      </c>
      <c r="E308" s="300">
        <f t="shared" si="102"/>
        <v>0</v>
      </c>
      <c r="F308" s="292">
        <f t="shared" si="94"/>
        <v>0</v>
      </c>
      <c r="G308" s="292">
        <f t="shared" si="95"/>
        <v>0</v>
      </c>
      <c r="H308" s="293">
        <f t="shared" si="103"/>
        <v>0</v>
      </c>
      <c r="I308" s="301">
        <f t="shared" si="104"/>
        <v>218997.98000000141</v>
      </c>
      <c r="J308" s="510">
        <f t="shared" si="96"/>
        <v>1264.49</v>
      </c>
      <c r="K308" s="292">
        <f t="shared" si="97"/>
        <v>17365.509999999998</v>
      </c>
      <c r="L308" s="321">
        <f t="shared" si="107"/>
        <v>18630</v>
      </c>
      <c r="M308" s="300">
        <f t="shared" si="105"/>
        <v>39681189.950000018</v>
      </c>
      <c r="N308" s="292">
        <f t="shared" si="98"/>
        <v>229118.1</v>
      </c>
      <c r="O308" s="292">
        <f t="shared" si="99"/>
        <v>-289138.09999999998</v>
      </c>
      <c r="P308" s="293">
        <f t="shared" si="90"/>
        <v>-60020</v>
      </c>
      <c r="Q308" s="301">
        <f t="shared" si="106"/>
        <v>184303.46999999831</v>
      </c>
      <c r="R308" s="292">
        <f t="shared" si="100"/>
        <v>1064.1600000000001</v>
      </c>
      <c r="S308" s="292">
        <f t="shared" si="101"/>
        <v>18915.84</v>
      </c>
      <c r="T308" s="321">
        <f t="shared" si="91"/>
        <v>19980</v>
      </c>
      <c r="U308" s="134"/>
      <c r="V308" s="134"/>
      <c r="W308" s="134"/>
      <c r="X308" s="134"/>
    </row>
    <row r="309" spans="1:24" s="1" customFormat="1" ht="15" customHeight="1">
      <c r="A309" s="409">
        <f t="shared" si="89"/>
        <v>7.0250000000000007E-2</v>
      </c>
      <c r="B309" s="406">
        <f t="shared" si="92"/>
        <v>5.7739726027397267E-3</v>
      </c>
      <c r="C309" s="197">
        <f t="shared" si="93"/>
        <v>23</v>
      </c>
      <c r="D309" s="290">
        <v>275</v>
      </c>
      <c r="E309" s="300">
        <f t="shared" si="102"/>
        <v>0</v>
      </c>
      <c r="F309" s="292">
        <f t="shared" si="94"/>
        <v>0</v>
      </c>
      <c r="G309" s="292">
        <f t="shared" si="95"/>
        <v>0</v>
      </c>
      <c r="H309" s="293">
        <f t="shared" si="103"/>
        <v>0</v>
      </c>
      <c r="I309" s="301">
        <f t="shared" si="104"/>
        <v>201632.4700000014</v>
      </c>
      <c r="J309" s="510">
        <f t="shared" si="96"/>
        <v>1164.22</v>
      </c>
      <c r="K309" s="292">
        <f t="shared" si="97"/>
        <v>17465.78</v>
      </c>
      <c r="L309" s="321">
        <f t="shared" si="107"/>
        <v>18630</v>
      </c>
      <c r="M309" s="300">
        <f t="shared" si="105"/>
        <v>39970328.050000019</v>
      </c>
      <c r="N309" s="292">
        <f t="shared" si="98"/>
        <v>230787.58</v>
      </c>
      <c r="O309" s="292">
        <f t="shared" si="99"/>
        <v>-290807.57999999996</v>
      </c>
      <c r="P309" s="293">
        <f t="shared" si="90"/>
        <v>-60020</v>
      </c>
      <c r="Q309" s="301">
        <f t="shared" si="106"/>
        <v>165387.62999999832</v>
      </c>
      <c r="R309" s="292">
        <f t="shared" si="100"/>
        <v>954.94</v>
      </c>
      <c r="S309" s="292">
        <f t="shared" si="101"/>
        <v>19025.060000000001</v>
      </c>
      <c r="T309" s="321">
        <f t="shared" si="91"/>
        <v>19980</v>
      </c>
      <c r="U309" s="134"/>
      <c r="V309" s="134"/>
      <c r="W309" s="134"/>
      <c r="X309" s="134"/>
    </row>
    <row r="310" spans="1:24" s="1" customFormat="1" ht="15" customHeight="1">
      <c r="A310" s="409">
        <f t="shared" si="89"/>
        <v>7.0250000000000007E-2</v>
      </c>
      <c r="B310" s="406">
        <f t="shared" si="92"/>
        <v>5.7739726027397267E-3</v>
      </c>
      <c r="C310" s="197">
        <f t="shared" si="93"/>
        <v>23</v>
      </c>
      <c r="D310" s="290">
        <v>276</v>
      </c>
      <c r="E310" s="300">
        <f t="shared" si="102"/>
        <v>0</v>
      </c>
      <c r="F310" s="292">
        <f t="shared" si="94"/>
        <v>0</v>
      </c>
      <c r="G310" s="292">
        <f t="shared" si="95"/>
        <v>0</v>
      </c>
      <c r="H310" s="293">
        <f t="shared" si="103"/>
        <v>0</v>
      </c>
      <c r="I310" s="301">
        <f t="shared" si="104"/>
        <v>184166.6900000014</v>
      </c>
      <c r="J310" s="510">
        <f t="shared" si="96"/>
        <v>1063.3699999999999</v>
      </c>
      <c r="K310" s="292">
        <f t="shared" si="97"/>
        <v>17566.63</v>
      </c>
      <c r="L310" s="321">
        <f t="shared" si="107"/>
        <v>18630</v>
      </c>
      <c r="M310" s="300">
        <f t="shared" si="105"/>
        <v>40261135.630000018</v>
      </c>
      <c r="N310" s="292">
        <f t="shared" si="98"/>
        <v>232466.69</v>
      </c>
      <c r="O310" s="292">
        <f t="shared" si="99"/>
        <v>-292486.69</v>
      </c>
      <c r="P310" s="293">
        <f t="shared" si="90"/>
        <v>-60020</v>
      </c>
      <c r="Q310" s="301">
        <f t="shared" si="106"/>
        <v>146362.56999999832</v>
      </c>
      <c r="R310" s="292">
        <f t="shared" si="100"/>
        <v>845.09</v>
      </c>
      <c r="S310" s="292">
        <f t="shared" si="101"/>
        <v>19134.91</v>
      </c>
      <c r="T310" s="321">
        <f t="shared" si="91"/>
        <v>19980</v>
      </c>
      <c r="U310" s="134"/>
      <c r="V310" s="134"/>
      <c r="W310" s="134"/>
      <c r="X310" s="134"/>
    </row>
    <row r="311" spans="1:24" s="1" customFormat="1" ht="15" customHeight="1">
      <c r="A311" s="409">
        <f t="shared" ref="A311:A374" si="108">VLOOKUP(D311,$A$7:$B$11,2)</f>
        <v>7.0250000000000007E-2</v>
      </c>
      <c r="B311" s="406">
        <f t="shared" si="92"/>
        <v>5.7739726027397267E-3</v>
      </c>
      <c r="C311" s="197">
        <f t="shared" si="93"/>
        <v>24</v>
      </c>
      <c r="D311" s="290">
        <v>277</v>
      </c>
      <c r="E311" s="300">
        <f t="shared" si="102"/>
        <v>0</v>
      </c>
      <c r="F311" s="292">
        <f t="shared" si="94"/>
        <v>0</v>
      </c>
      <c r="G311" s="292">
        <f t="shared" si="95"/>
        <v>0</v>
      </c>
      <c r="H311" s="293">
        <f t="shared" si="103"/>
        <v>0</v>
      </c>
      <c r="I311" s="301">
        <f t="shared" si="104"/>
        <v>166600.06000000139</v>
      </c>
      <c r="J311" s="510">
        <f t="shared" si="96"/>
        <v>961.94</v>
      </c>
      <c r="K311" s="292">
        <f t="shared" si="97"/>
        <v>17668.060000000001</v>
      </c>
      <c r="L311" s="321">
        <f t="shared" si="107"/>
        <v>18630</v>
      </c>
      <c r="M311" s="300">
        <f t="shared" si="105"/>
        <v>40553622.320000015</v>
      </c>
      <c r="N311" s="292">
        <f t="shared" si="98"/>
        <v>234155.5</v>
      </c>
      <c r="O311" s="292">
        <f t="shared" si="99"/>
        <v>-294175.5</v>
      </c>
      <c r="P311" s="293">
        <f t="shared" si="90"/>
        <v>-60020</v>
      </c>
      <c r="Q311" s="301">
        <f t="shared" si="106"/>
        <v>127227.65999999832</v>
      </c>
      <c r="R311" s="292">
        <f t="shared" si="100"/>
        <v>734.61</v>
      </c>
      <c r="S311" s="292">
        <f t="shared" si="101"/>
        <v>19245.39</v>
      </c>
      <c r="T311" s="321">
        <f t="shared" si="91"/>
        <v>19980</v>
      </c>
      <c r="U311" s="134"/>
      <c r="V311" s="134"/>
      <c r="W311" s="134"/>
      <c r="X311" s="134"/>
    </row>
    <row r="312" spans="1:24" s="1" customFormat="1" ht="15" customHeight="1">
      <c r="A312" s="409">
        <f t="shared" si="108"/>
        <v>7.0250000000000007E-2</v>
      </c>
      <c r="B312" s="406">
        <f t="shared" si="92"/>
        <v>5.7739726027397267E-3</v>
      </c>
      <c r="C312" s="197">
        <f t="shared" si="93"/>
        <v>24</v>
      </c>
      <c r="D312" s="290">
        <v>278</v>
      </c>
      <c r="E312" s="300">
        <f t="shared" si="102"/>
        <v>0</v>
      </c>
      <c r="F312" s="292">
        <f t="shared" si="94"/>
        <v>0</v>
      </c>
      <c r="G312" s="292">
        <f t="shared" si="95"/>
        <v>0</v>
      </c>
      <c r="H312" s="293">
        <f t="shared" si="103"/>
        <v>0</v>
      </c>
      <c r="I312" s="301">
        <f t="shared" si="104"/>
        <v>148932.0000000014</v>
      </c>
      <c r="J312" s="510">
        <f t="shared" si="96"/>
        <v>859.93</v>
      </c>
      <c r="K312" s="292">
        <f t="shared" si="97"/>
        <v>17770.07</v>
      </c>
      <c r="L312" s="321">
        <f t="shared" si="107"/>
        <v>18630</v>
      </c>
      <c r="M312" s="300">
        <f t="shared" si="105"/>
        <v>40847797.820000015</v>
      </c>
      <c r="N312" s="292">
        <f t="shared" si="98"/>
        <v>235854.07</v>
      </c>
      <c r="O312" s="292">
        <f t="shared" si="99"/>
        <v>-295874.07</v>
      </c>
      <c r="P312" s="293">
        <f t="shared" si="90"/>
        <v>-60020</v>
      </c>
      <c r="Q312" s="301">
        <f t="shared" si="106"/>
        <v>107982.26999999832</v>
      </c>
      <c r="R312" s="292">
        <f t="shared" si="100"/>
        <v>623.49</v>
      </c>
      <c r="S312" s="292">
        <f t="shared" si="101"/>
        <v>19356.509999999998</v>
      </c>
      <c r="T312" s="321">
        <f t="shared" si="91"/>
        <v>19980</v>
      </c>
      <c r="U312" s="134"/>
      <c r="V312" s="134"/>
      <c r="W312" s="134"/>
      <c r="X312" s="134"/>
    </row>
    <row r="313" spans="1:24" s="1" customFormat="1" ht="15" customHeight="1">
      <c r="A313" s="409">
        <f t="shared" si="108"/>
        <v>7.0250000000000007E-2</v>
      </c>
      <c r="B313" s="406">
        <f t="shared" si="92"/>
        <v>5.7739726027397267E-3</v>
      </c>
      <c r="C313" s="197">
        <f t="shared" si="93"/>
        <v>24</v>
      </c>
      <c r="D313" s="290">
        <v>279</v>
      </c>
      <c r="E313" s="300">
        <f t="shared" si="102"/>
        <v>0</v>
      </c>
      <c r="F313" s="292">
        <f t="shared" si="94"/>
        <v>0</v>
      </c>
      <c r="G313" s="292">
        <f t="shared" si="95"/>
        <v>0</v>
      </c>
      <c r="H313" s="293">
        <f t="shared" si="103"/>
        <v>0</v>
      </c>
      <c r="I313" s="301">
        <f t="shared" si="104"/>
        <v>131161.93000000139</v>
      </c>
      <c r="J313" s="510">
        <f t="shared" si="96"/>
        <v>757.33</v>
      </c>
      <c r="K313" s="292">
        <f t="shared" si="97"/>
        <v>17872.669999999998</v>
      </c>
      <c r="L313" s="321">
        <f t="shared" si="107"/>
        <v>18630</v>
      </c>
      <c r="M313" s="300">
        <f t="shared" si="105"/>
        <v>41143671.890000015</v>
      </c>
      <c r="N313" s="292">
        <f t="shared" si="98"/>
        <v>237562.43</v>
      </c>
      <c r="O313" s="292">
        <f t="shared" si="99"/>
        <v>-297582.43</v>
      </c>
      <c r="P313" s="293">
        <f t="shared" si="90"/>
        <v>-60020</v>
      </c>
      <c r="Q313" s="301">
        <f t="shared" si="106"/>
        <v>88625.759999998321</v>
      </c>
      <c r="R313" s="292">
        <f t="shared" si="100"/>
        <v>511.72</v>
      </c>
      <c r="S313" s="292">
        <f t="shared" si="101"/>
        <v>19468.28</v>
      </c>
      <c r="T313" s="321">
        <f t="shared" si="91"/>
        <v>19980</v>
      </c>
      <c r="U313" s="134"/>
      <c r="V313" s="134"/>
      <c r="W313" s="134"/>
      <c r="X313" s="134"/>
    </row>
    <row r="314" spans="1:24" s="1" customFormat="1" ht="15" customHeight="1">
      <c r="A314" s="409">
        <f t="shared" si="108"/>
        <v>7.0250000000000007E-2</v>
      </c>
      <c r="B314" s="406">
        <f t="shared" si="92"/>
        <v>5.7739726027397267E-3</v>
      </c>
      <c r="C314" s="197">
        <f t="shared" si="93"/>
        <v>24</v>
      </c>
      <c r="D314" s="290">
        <v>280</v>
      </c>
      <c r="E314" s="300">
        <f t="shared" si="102"/>
        <v>0</v>
      </c>
      <c r="F314" s="292">
        <f t="shared" si="94"/>
        <v>0</v>
      </c>
      <c r="G314" s="292">
        <f t="shared" si="95"/>
        <v>0</v>
      </c>
      <c r="H314" s="293">
        <f t="shared" si="103"/>
        <v>0</v>
      </c>
      <c r="I314" s="301">
        <f t="shared" si="104"/>
        <v>113289.26000000139</v>
      </c>
      <c r="J314" s="510">
        <f t="shared" si="96"/>
        <v>654.13</v>
      </c>
      <c r="K314" s="292">
        <f t="shared" si="97"/>
        <v>17975.87</v>
      </c>
      <c r="L314" s="321">
        <f t="shared" si="107"/>
        <v>18630</v>
      </c>
      <c r="M314" s="300">
        <f t="shared" si="105"/>
        <v>41441254.320000015</v>
      </c>
      <c r="N314" s="292">
        <f t="shared" si="98"/>
        <v>239280.67</v>
      </c>
      <c r="O314" s="292">
        <f t="shared" si="99"/>
        <v>-299300.67000000004</v>
      </c>
      <c r="P314" s="293">
        <f t="shared" si="90"/>
        <v>-60020</v>
      </c>
      <c r="Q314" s="301">
        <f t="shared" si="106"/>
        <v>69157.479999998322</v>
      </c>
      <c r="R314" s="292">
        <f t="shared" si="100"/>
        <v>399.31</v>
      </c>
      <c r="S314" s="292">
        <f t="shared" si="101"/>
        <v>19580.689999999999</v>
      </c>
      <c r="T314" s="321">
        <f t="shared" si="91"/>
        <v>19980</v>
      </c>
      <c r="U314" s="134"/>
      <c r="V314" s="134"/>
      <c r="W314" s="134"/>
      <c r="X314" s="134"/>
    </row>
    <row r="315" spans="1:24" s="1" customFormat="1" ht="15" customHeight="1">
      <c r="A315" s="409">
        <f t="shared" si="108"/>
        <v>7.0250000000000007E-2</v>
      </c>
      <c r="B315" s="406">
        <f t="shared" si="92"/>
        <v>5.7739726027397267E-3</v>
      </c>
      <c r="C315" s="197">
        <f t="shared" si="93"/>
        <v>24</v>
      </c>
      <c r="D315" s="290">
        <v>281</v>
      </c>
      <c r="E315" s="300">
        <f t="shared" si="102"/>
        <v>0</v>
      </c>
      <c r="F315" s="292">
        <f t="shared" si="94"/>
        <v>0</v>
      </c>
      <c r="G315" s="292">
        <f t="shared" si="95"/>
        <v>0</v>
      </c>
      <c r="H315" s="293">
        <f t="shared" si="103"/>
        <v>0</v>
      </c>
      <c r="I315" s="301">
        <f t="shared" si="104"/>
        <v>95313.390000001396</v>
      </c>
      <c r="J315" s="510">
        <f t="shared" si="96"/>
        <v>550.34</v>
      </c>
      <c r="K315" s="292">
        <f t="shared" si="97"/>
        <v>18079.66</v>
      </c>
      <c r="L315" s="321">
        <f t="shared" si="107"/>
        <v>18630</v>
      </c>
      <c r="M315" s="300">
        <f t="shared" si="105"/>
        <v>41740554.990000017</v>
      </c>
      <c r="N315" s="292">
        <f t="shared" si="98"/>
        <v>241008.82</v>
      </c>
      <c r="O315" s="292">
        <f t="shared" si="99"/>
        <v>-301028.82</v>
      </c>
      <c r="P315" s="293">
        <f t="shared" si="90"/>
        <v>-60020</v>
      </c>
      <c r="Q315" s="301">
        <f t="shared" si="106"/>
        <v>49576.78999999832</v>
      </c>
      <c r="R315" s="292">
        <f t="shared" si="100"/>
        <v>286.26</v>
      </c>
      <c r="S315" s="292">
        <f t="shared" si="101"/>
        <v>19693.740000000002</v>
      </c>
      <c r="T315" s="321">
        <f t="shared" si="91"/>
        <v>19980</v>
      </c>
      <c r="U315" s="134"/>
      <c r="V315" s="134"/>
      <c r="W315" s="134"/>
      <c r="X315" s="134"/>
    </row>
    <row r="316" spans="1:24" s="1" customFormat="1" ht="15" customHeight="1">
      <c r="A316" s="409">
        <f t="shared" si="108"/>
        <v>7.0250000000000007E-2</v>
      </c>
      <c r="B316" s="406">
        <f t="shared" si="92"/>
        <v>5.7739726027397267E-3</v>
      </c>
      <c r="C316" s="197">
        <f t="shared" si="93"/>
        <v>24</v>
      </c>
      <c r="D316" s="290">
        <v>282</v>
      </c>
      <c r="E316" s="300">
        <f t="shared" si="102"/>
        <v>0</v>
      </c>
      <c r="F316" s="292">
        <f t="shared" si="94"/>
        <v>0</v>
      </c>
      <c r="G316" s="292">
        <f t="shared" si="95"/>
        <v>0</v>
      </c>
      <c r="H316" s="293">
        <f t="shared" si="103"/>
        <v>0</v>
      </c>
      <c r="I316" s="301">
        <f t="shared" si="104"/>
        <v>77233.730000001393</v>
      </c>
      <c r="J316" s="510">
        <f t="shared" si="96"/>
        <v>445.95</v>
      </c>
      <c r="K316" s="292">
        <f t="shared" si="97"/>
        <v>18184.05</v>
      </c>
      <c r="L316" s="321">
        <f t="shared" si="107"/>
        <v>18630</v>
      </c>
      <c r="M316" s="300">
        <f t="shared" si="105"/>
        <v>42041583.810000017</v>
      </c>
      <c r="N316" s="292">
        <f t="shared" si="98"/>
        <v>242746.95</v>
      </c>
      <c r="O316" s="292">
        <f t="shared" si="99"/>
        <v>-302766.95</v>
      </c>
      <c r="P316" s="293">
        <f t="shared" si="90"/>
        <v>-60020</v>
      </c>
      <c r="Q316" s="301">
        <f t="shared" si="106"/>
        <v>29883.049999998319</v>
      </c>
      <c r="R316" s="292">
        <f t="shared" si="100"/>
        <v>172.54</v>
      </c>
      <c r="S316" s="292">
        <f t="shared" si="101"/>
        <v>19807.46</v>
      </c>
      <c r="T316" s="321">
        <f t="shared" si="91"/>
        <v>19980</v>
      </c>
      <c r="U316" s="134"/>
      <c r="V316" s="134"/>
      <c r="W316" s="134"/>
      <c r="X316" s="134"/>
    </row>
    <row r="317" spans="1:24" s="1" customFormat="1" ht="15" customHeight="1">
      <c r="A317" s="409">
        <f t="shared" si="108"/>
        <v>7.0250000000000007E-2</v>
      </c>
      <c r="B317" s="406">
        <f t="shared" si="92"/>
        <v>5.7739726027397267E-3</v>
      </c>
      <c r="C317" s="197">
        <f t="shared" si="93"/>
        <v>24</v>
      </c>
      <c r="D317" s="290">
        <v>283</v>
      </c>
      <c r="E317" s="300">
        <f t="shared" si="102"/>
        <v>0</v>
      </c>
      <c r="F317" s="292">
        <f t="shared" si="94"/>
        <v>0</v>
      </c>
      <c r="G317" s="292">
        <f t="shared" si="95"/>
        <v>0</v>
      </c>
      <c r="H317" s="293">
        <f t="shared" si="103"/>
        <v>0</v>
      </c>
      <c r="I317" s="301">
        <f t="shared" si="104"/>
        <v>59049.68000000139</v>
      </c>
      <c r="J317" s="510">
        <f t="shared" si="96"/>
        <v>340.95</v>
      </c>
      <c r="K317" s="292">
        <f t="shared" si="97"/>
        <v>18289.05</v>
      </c>
      <c r="L317" s="321">
        <f t="shared" si="107"/>
        <v>18630</v>
      </c>
      <c r="M317" s="300">
        <f t="shared" si="105"/>
        <v>42344350.76000002</v>
      </c>
      <c r="N317" s="292">
        <f t="shared" si="98"/>
        <v>244495.12</v>
      </c>
      <c r="O317" s="292">
        <f t="shared" si="99"/>
        <v>-304515.12</v>
      </c>
      <c r="P317" s="293">
        <f t="shared" si="90"/>
        <v>-60020</v>
      </c>
      <c r="Q317" s="301">
        <f t="shared" si="106"/>
        <v>10075.589999998319</v>
      </c>
      <c r="R317" s="292">
        <f t="shared" si="100"/>
        <v>58.18</v>
      </c>
      <c r="S317" s="292">
        <f t="shared" si="101"/>
        <v>10075.589999998319</v>
      </c>
      <c r="T317" s="321">
        <f t="shared" si="91"/>
        <v>10133.76999999832</v>
      </c>
      <c r="U317" s="134"/>
      <c r="V317" s="134"/>
      <c r="W317" s="134"/>
      <c r="X317" s="134"/>
    </row>
    <row r="318" spans="1:24" s="1" customFormat="1" ht="15" customHeight="1">
      <c r="A318" s="409">
        <f t="shared" si="108"/>
        <v>7.0250000000000007E-2</v>
      </c>
      <c r="B318" s="406">
        <f t="shared" si="92"/>
        <v>5.7739726027397267E-3</v>
      </c>
      <c r="C318" s="197">
        <f t="shared" si="93"/>
        <v>24</v>
      </c>
      <c r="D318" s="290">
        <v>284</v>
      </c>
      <c r="E318" s="300">
        <f t="shared" si="102"/>
        <v>0</v>
      </c>
      <c r="F318" s="292">
        <f t="shared" si="94"/>
        <v>0</v>
      </c>
      <c r="G318" s="292">
        <f t="shared" si="95"/>
        <v>0</v>
      </c>
      <c r="H318" s="293">
        <f t="shared" si="103"/>
        <v>0</v>
      </c>
      <c r="I318" s="301">
        <f t="shared" si="104"/>
        <v>40760.630000001387</v>
      </c>
      <c r="J318" s="510">
        <f t="shared" si="96"/>
        <v>235.35</v>
      </c>
      <c r="K318" s="292">
        <f t="shared" si="97"/>
        <v>18394.650000000001</v>
      </c>
      <c r="L318" s="321">
        <f t="shared" si="107"/>
        <v>18630</v>
      </c>
      <c r="M318" s="300">
        <f t="shared" si="105"/>
        <v>42648865.880000018</v>
      </c>
      <c r="N318" s="292">
        <f t="shared" si="98"/>
        <v>246253.38</v>
      </c>
      <c r="O318" s="292">
        <f t="shared" si="99"/>
        <v>-306273.38</v>
      </c>
      <c r="P318" s="293">
        <f t="shared" si="90"/>
        <v>-60020</v>
      </c>
      <c r="Q318" s="301">
        <f t="shared" si="106"/>
        <v>0</v>
      </c>
      <c r="R318" s="292">
        <f t="shared" si="100"/>
        <v>0</v>
      </c>
      <c r="S318" s="292">
        <f t="shared" si="101"/>
        <v>0</v>
      </c>
      <c r="T318" s="321">
        <f t="shared" si="91"/>
        <v>0</v>
      </c>
      <c r="U318" s="134"/>
      <c r="V318" s="134"/>
      <c r="W318" s="134"/>
      <c r="X318" s="134"/>
    </row>
    <row r="319" spans="1:24" s="1" customFormat="1" ht="15" customHeight="1">
      <c r="A319" s="409">
        <f t="shared" si="108"/>
        <v>7.0250000000000007E-2</v>
      </c>
      <c r="B319" s="406">
        <f t="shared" si="92"/>
        <v>5.7739726027397267E-3</v>
      </c>
      <c r="C319" s="197">
        <f t="shared" si="93"/>
        <v>24</v>
      </c>
      <c r="D319" s="290">
        <v>285</v>
      </c>
      <c r="E319" s="300">
        <f t="shared" si="102"/>
        <v>0</v>
      </c>
      <c r="F319" s="292">
        <f t="shared" si="94"/>
        <v>0</v>
      </c>
      <c r="G319" s="292">
        <f t="shared" si="95"/>
        <v>0</v>
      </c>
      <c r="H319" s="293">
        <f t="shared" si="103"/>
        <v>0</v>
      </c>
      <c r="I319" s="301">
        <f t="shared" si="104"/>
        <v>22365.980000001386</v>
      </c>
      <c r="J319" s="510">
        <f t="shared" si="96"/>
        <v>129.13999999999999</v>
      </c>
      <c r="K319" s="292">
        <f t="shared" si="97"/>
        <v>18500.86</v>
      </c>
      <c r="L319" s="321">
        <f t="shared" si="107"/>
        <v>18630</v>
      </c>
      <c r="M319" s="300">
        <f t="shared" si="105"/>
        <v>42955139.26000002</v>
      </c>
      <c r="N319" s="292">
        <f t="shared" si="98"/>
        <v>248021.8</v>
      </c>
      <c r="O319" s="292">
        <f t="shared" si="99"/>
        <v>-308041.8</v>
      </c>
      <c r="P319" s="293">
        <f t="shared" si="90"/>
        <v>-60020</v>
      </c>
      <c r="Q319" s="301">
        <f t="shared" si="106"/>
        <v>0</v>
      </c>
      <c r="R319" s="292">
        <f t="shared" si="100"/>
        <v>0</v>
      </c>
      <c r="S319" s="292">
        <f t="shared" si="101"/>
        <v>0</v>
      </c>
      <c r="T319" s="321">
        <f t="shared" si="91"/>
        <v>0</v>
      </c>
      <c r="U319" s="134"/>
      <c r="V319" s="134"/>
      <c r="W319" s="134"/>
      <c r="X319" s="134"/>
    </row>
    <row r="320" spans="1:24" s="1" customFormat="1" ht="15" customHeight="1">
      <c r="A320" s="409">
        <f t="shared" si="108"/>
        <v>7.0250000000000007E-2</v>
      </c>
      <c r="B320" s="406">
        <f t="shared" si="92"/>
        <v>5.7739726027397267E-3</v>
      </c>
      <c r="C320" s="197">
        <f t="shared" si="93"/>
        <v>24</v>
      </c>
      <c r="D320" s="290">
        <v>286</v>
      </c>
      <c r="E320" s="300">
        <f t="shared" si="102"/>
        <v>0</v>
      </c>
      <c r="F320" s="292">
        <f t="shared" si="94"/>
        <v>0</v>
      </c>
      <c r="G320" s="292">
        <f t="shared" si="95"/>
        <v>0</v>
      </c>
      <c r="H320" s="293">
        <f t="shared" si="103"/>
        <v>0</v>
      </c>
      <c r="I320" s="301">
        <f t="shared" si="104"/>
        <v>3865.1200000013851</v>
      </c>
      <c r="J320" s="510">
        <f t="shared" si="96"/>
        <v>22.32</v>
      </c>
      <c r="K320" s="292">
        <f t="shared" si="97"/>
        <v>3865.1200000013851</v>
      </c>
      <c r="L320" s="321">
        <f t="shared" si="107"/>
        <v>3887.4400000013852</v>
      </c>
      <c r="M320" s="300">
        <f t="shared" si="105"/>
        <v>43263181.060000017</v>
      </c>
      <c r="N320" s="292">
        <f t="shared" si="98"/>
        <v>249800.42</v>
      </c>
      <c r="O320" s="292">
        <f t="shared" si="99"/>
        <v>-309820.42000000004</v>
      </c>
      <c r="P320" s="293">
        <f t="shared" si="90"/>
        <v>-60020</v>
      </c>
      <c r="Q320" s="301">
        <f t="shared" si="106"/>
        <v>0</v>
      </c>
      <c r="R320" s="292">
        <f t="shared" si="100"/>
        <v>0</v>
      </c>
      <c r="S320" s="292">
        <f t="shared" si="101"/>
        <v>0</v>
      </c>
      <c r="T320" s="321">
        <f t="shared" si="91"/>
        <v>0</v>
      </c>
      <c r="U320" s="134"/>
      <c r="V320" s="134"/>
      <c r="W320" s="134"/>
      <c r="X320" s="134"/>
    </row>
    <row r="321" spans="1:24" s="1" customFormat="1" ht="15" customHeight="1">
      <c r="A321" s="409">
        <f t="shared" si="108"/>
        <v>7.0250000000000007E-2</v>
      </c>
      <c r="B321" s="406">
        <f t="shared" si="92"/>
        <v>5.7739726027397267E-3</v>
      </c>
      <c r="C321" s="197">
        <f t="shared" si="93"/>
        <v>24</v>
      </c>
      <c r="D321" s="290">
        <v>287</v>
      </c>
      <c r="E321" s="300">
        <f t="shared" si="102"/>
        <v>0</v>
      </c>
      <c r="F321" s="292">
        <f t="shared" si="94"/>
        <v>0</v>
      </c>
      <c r="G321" s="292">
        <f t="shared" si="95"/>
        <v>0</v>
      </c>
      <c r="H321" s="293">
        <f t="shared" si="103"/>
        <v>0</v>
      </c>
      <c r="I321" s="301">
        <f t="shared" si="104"/>
        <v>0</v>
      </c>
      <c r="J321" s="510">
        <f t="shared" si="96"/>
        <v>0</v>
      </c>
      <c r="K321" s="292">
        <f t="shared" si="97"/>
        <v>0</v>
      </c>
      <c r="L321" s="321">
        <f t="shared" si="107"/>
        <v>0</v>
      </c>
      <c r="M321" s="300">
        <f t="shared" si="105"/>
        <v>43573001.480000019</v>
      </c>
      <c r="N321" s="292">
        <f t="shared" si="98"/>
        <v>251589.32</v>
      </c>
      <c r="O321" s="292">
        <f t="shared" si="99"/>
        <v>-311609.32</v>
      </c>
      <c r="P321" s="293">
        <f t="shared" si="90"/>
        <v>-60020</v>
      </c>
      <c r="Q321" s="301">
        <f t="shared" si="106"/>
        <v>0</v>
      </c>
      <c r="R321" s="292">
        <f t="shared" si="100"/>
        <v>0</v>
      </c>
      <c r="S321" s="292">
        <f t="shared" si="101"/>
        <v>0</v>
      </c>
      <c r="T321" s="321">
        <f t="shared" si="91"/>
        <v>0</v>
      </c>
      <c r="U321" s="134"/>
      <c r="V321" s="134"/>
      <c r="W321" s="134"/>
      <c r="X321" s="134"/>
    </row>
    <row r="322" spans="1:24" s="1" customFormat="1" ht="15" customHeight="1">
      <c r="A322" s="409">
        <f t="shared" si="108"/>
        <v>7.0250000000000007E-2</v>
      </c>
      <c r="B322" s="406">
        <f t="shared" si="92"/>
        <v>5.7739726027397267E-3</v>
      </c>
      <c r="C322" s="197">
        <f t="shared" si="93"/>
        <v>24</v>
      </c>
      <c r="D322" s="290">
        <v>288</v>
      </c>
      <c r="E322" s="300">
        <f t="shared" si="102"/>
        <v>0</v>
      </c>
      <c r="F322" s="292">
        <f t="shared" si="94"/>
        <v>0</v>
      </c>
      <c r="G322" s="292">
        <f t="shared" si="95"/>
        <v>0</v>
      </c>
      <c r="H322" s="293">
        <f t="shared" si="103"/>
        <v>0</v>
      </c>
      <c r="I322" s="301">
        <f t="shared" si="104"/>
        <v>0</v>
      </c>
      <c r="J322" s="510">
        <f t="shared" si="96"/>
        <v>0</v>
      </c>
      <c r="K322" s="292">
        <f t="shared" si="97"/>
        <v>0</v>
      </c>
      <c r="L322" s="321">
        <f t="shared" si="107"/>
        <v>0</v>
      </c>
      <c r="M322" s="300">
        <f t="shared" si="105"/>
        <v>43884610.800000019</v>
      </c>
      <c r="N322" s="292">
        <f t="shared" si="98"/>
        <v>253388.54</v>
      </c>
      <c r="O322" s="292">
        <f t="shared" si="99"/>
        <v>-313408.54000000004</v>
      </c>
      <c r="P322" s="293">
        <f t="shared" si="90"/>
        <v>-60020</v>
      </c>
      <c r="Q322" s="301">
        <f t="shared" si="106"/>
        <v>0</v>
      </c>
      <c r="R322" s="292">
        <f t="shared" si="100"/>
        <v>0</v>
      </c>
      <c r="S322" s="292">
        <f t="shared" si="101"/>
        <v>0</v>
      </c>
      <c r="T322" s="321">
        <f t="shared" si="91"/>
        <v>0</v>
      </c>
      <c r="U322" s="134"/>
      <c r="V322" s="134"/>
      <c r="W322" s="134"/>
      <c r="X322" s="134"/>
    </row>
    <row r="323" spans="1:24" s="1" customFormat="1" ht="15" customHeight="1">
      <c r="A323" s="409">
        <f t="shared" si="108"/>
        <v>7.0250000000000007E-2</v>
      </c>
      <c r="B323" s="406">
        <f t="shared" si="92"/>
        <v>5.7739726027397267E-3</v>
      </c>
      <c r="C323" s="197">
        <f t="shared" si="93"/>
        <v>25</v>
      </c>
      <c r="D323" s="290">
        <v>289</v>
      </c>
      <c r="E323" s="300">
        <f t="shared" si="102"/>
        <v>0</v>
      </c>
      <c r="F323" s="292">
        <f t="shared" si="94"/>
        <v>0</v>
      </c>
      <c r="G323" s="292">
        <f t="shared" si="95"/>
        <v>0</v>
      </c>
      <c r="H323" s="293">
        <f t="shared" si="103"/>
        <v>0</v>
      </c>
      <c r="I323" s="301">
        <f t="shared" si="104"/>
        <v>0</v>
      </c>
      <c r="J323" s="510">
        <f t="shared" si="96"/>
        <v>0</v>
      </c>
      <c r="K323" s="292">
        <f t="shared" si="97"/>
        <v>0</v>
      </c>
      <c r="L323" s="321">
        <f t="shared" si="107"/>
        <v>0</v>
      </c>
      <c r="M323" s="300">
        <f t="shared" si="105"/>
        <v>44198019.340000018</v>
      </c>
      <c r="N323" s="292">
        <f t="shared" si="98"/>
        <v>255198.15</v>
      </c>
      <c r="O323" s="292">
        <f t="shared" si="99"/>
        <v>-315218.15000000002</v>
      </c>
      <c r="P323" s="293">
        <f t="shared" si="90"/>
        <v>-60020</v>
      </c>
      <c r="Q323" s="301">
        <f t="shared" si="106"/>
        <v>0</v>
      </c>
      <c r="R323" s="292">
        <f t="shared" si="100"/>
        <v>0</v>
      </c>
      <c r="S323" s="292">
        <f t="shared" si="101"/>
        <v>0</v>
      </c>
      <c r="T323" s="321">
        <f t="shared" si="91"/>
        <v>0</v>
      </c>
      <c r="U323" s="134"/>
      <c r="V323" s="134"/>
      <c r="W323" s="134"/>
      <c r="X323" s="134"/>
    </row>
    <row r="324" spans="1:24" s="1" customFormat="1" ht="15" customHeight="1">
      <c r="A324" s="409">
        <f t="shared" si="108"/>
        <v>7.0250000000000007E-2</v>
      </c>
      <c r="B324" s="406">
        <f t="shared" si="92"/>
        <v>5.7739726027397267E-3</v>
      </c>
      <c r="C324" s="197">
        <f t="shared" si="93"/>
        <v>25</v>
      </c>
      <c r="D324" s="290">
        <v>290</v>
      </c>
      <c r="E324" s="300">
        <f t="shared" si="102"/>
        <v>0</v>
      </c>
      <c r="F324" s="292">
        <f t="shared" si="94"/>
        <v>0</v>
      </c>
      <c r="G324" s="292">
        <f t="shared" si="95"/>
        <v>0</v>
      </c>
      <c r="H324" s="293">
        <f t="shared" si="103"/>
        <v>0</v>
      </c>
      <c r="I324" s="301">
        <f t="shared" si="104"/>
        <v>0</v>
      </c>
      <c r="J324" s="510">
        <f t="shared" si="96"/>
        <v>0</v>
      </c>
      <c r="K324" s="292">
        <f t="shared" si="97"/>
        <v>0</v>
      </c>
      <c r="L324" s="321">
        <f t="shared" si="107"/>
        <v>0</v>
      </c>
      <c r="M324" s="300">
        <f t="shared" si="105"/>
        <v>44513237.490000017</v>
      </c>
      <c r="N324" s="292">
        <f t="shared" si="98"/>
        <v>257018.21</v>
      </c>
      <c r="O324" s="292">
        <f t="shared" si="99"/>
        <v>-317038.20999999996</v>
      </c>
      <c r="P324" s="293">
        <f t="shared" si="90"/>
        <v>-60020</v>
      </c>
      <c r="Q324" s="301">
        <f t="shared" si="106"/>
        <v>0</v>
      </c>
      <c r="R324" s="292">
        <f t="shared" si="100"/>
        <v>0</v>
      </c>
      <c r="S324" s="292">
        <f t="shared" si="101"/>
        <v>0</v>
      </c>
      <c r="T324" s="321">
        <f t="shared" si="91"/>
        <v>0</v>
      </c>
      <c r="U324" s="134"/>
      <c r="V324" s="134"/>
      <c r="W324" s="134"/>
      <c r="X324" s="134"/>
    </row>
    <row r="325" spans="1:24" s="1" customFormat="1" ht="15" customHeight="1">
      <c r="A325" s="409">
        <f t="shared" si="108"/>
        <v>7.0250000000000007E-2</v>
      </c>
      <c r="B325" s="406">
        <f t="shared" si="92"/>
        <v>5.7739726027397267E-3</v>
      </c>
      <c r="C325" s="197">
        <f t="shared" si="93"/>
        <v>25</v>
      </c>
      <c r="D325" s="290">
        <v>291</v>
      </c>
      <c r="E325" s="300">
        <f t="shared" si="102"/>
        <v>0</v>
      </c>
      <c r="F325" s="292">
        <f t="shared" si="94"/>
        <v>0</v>
      </c>
      <c r="G325" s="292">
        <f t="shared" si="95"/>
        <v>0</v>
      </c>
      <c r="H325" s="293">
        <f t="shared" si="103"/>
        <v>0</v>
      </c>
      <c r="I325" s="301">
        <f t="shared" si="104"/>
        <v>0</v>
      </c>
      <c r="J325" s="510">
        <f t="shared" si="96"/>
        <v>0</v>
      </c>
      <c r="K325" s="292">
        <f t="shared" si="97"/>
        <v>0</v>
      </c>
      <c r="L325" s="321">
        <f t="shared" si="107"/>
        <v>0</v>
      </c>
      <c r="M325" s="300">
        <f t="shared" si="105"/>
        <v>44830275.700000018</v>
      </c>
      <c r="N325" s="292">
        <f t="shared" si="98"/>
        <v>258848.78</v>
      </c>
      <c r="O325" s="292">
        <f t="shared" si="99"/>
        <v>-318868.78000000003</v>
      </c>
      <c r="P325" s="293">
        <f t="shared" si="90"/>
        <v>-60020</v>
      </c>
      <c r="Q325" s="301">
        <f t="shared" si="106"/>
        <v>0</v>
      </c>
      <c r="R325" s="292">
        <f t="shared" si="100"/>
        <v>0</v>
      </c>
      <c r="S325" s="292">
        <f t="shared" si="101"/>
        <v>0</v>
      </c>
      <c r="T325" s="321">
        <f t="shared" si="91"/>
        <v>0</v>
      </c>
      <c r="U325" s="134"/>
      <c r="V325" s="134"/>
      <c r="W325" s="134"/>
      <c r="X325" s="134"/>
    </row>
    <row r="326" spans="1:24" s="1" customFormat="1" ht="15" customHeight="1">
      <c r="A326" s="409">
        <f t="shared" si="108"/>
        <v>7.0250000000000007E-2</v>
      </c>
      <c r="B326" s="406">
        <f t="shared" si="92"/>
        <v>5.7739726027397267E-3</v>
      </c>
      <c r="C326" s="197">
        <f t="shared" si="93"/>
        <v>25</v>
      </c>
      <c r="D326" s="290">
        <v>292</v>
      </c>
      <c r="E326" s="300">
        <f t="shared" si="102"/>
        <v>0</v>
      </c>
      <c r="F326" s="292">
        <f t="shared" si="94"/>
        <v>0</v>
      </c>
      <c r="G326" s="292">
        <f t="shared" si="95"/>
        <v>0</v>
      </c>
      <c r="H326" s="293">
        <f t="shared" si="103"/>
        <v>0</v>
      </c>
      <c r="I326" s="301">
        <f t="shared" si="104"/>
        <v>0</v>
      </c>
      <c r="J326" s="510">
        <f t="shared" si="96"/>
        <v>0</v>
      </c>
      <c r="K326" s="292">
        <f t="shared" si="97"/>
        <v>0</v>
      </c>
      <c r="L326" s="321">
        <f t="shared" si="107"/>
        <v>0</v>
      </c>
      <c r="M326" s="300">
        <f t="shared" si="105"/>
        <v>45149144.480000019</v>
      </c>
      <c r="N326" s="292">
        <f t="shared" si="98"/>
        <v>260689.92000000001</v>
      </c>
      <c r="O326" s="292">
        <f t="shared" si="99"/>
        <v>-320709.92000000004</v>
      </c>
      <c r="P326" s="293">
        <f t="shared" si="90"/>
        <v>-60020</v>
      </c>
      <c r="Q326" s="301">
        <f t="shared" si="106"/>
        <v>0</v>
      </c>
      <c r="R326" s="292">
        <f t="shared" si="100"/>
        <v>0</v>
      </c>
      <c r="S326" s="292">
        <f t="shared" si="101"/>
        <v>0</v>
      </c>
      <c r="T326" s="321">
        <f t="shared" si="91"/>
        <v>0</v>
      </c>
      <c r="U326" s="134"/>
      <c r="V326" s="134"/>
      <c r="W326" s="134"/>
      <c r="X326" s="134"/>
    </row>
    <row r="327" spans="1:24" s="1" customFormat="1" ht="15" customHeight="1">
      <c r="A327" s="409">
        <f t="shared" si="108"/>
        <v>7.0250000000000007E-2</v>
      </c>
      <c r="B327" s="406">
        <f t="shared" si="92"/>
        <v>5.7739726027397267E-3</v>
      </c>
      <c r="C327" s="197">
        <f t="shared" si="93"/>
        <v>25</v>
      </c>
      <c r="D327" s="290">
        <v>293</v>
      </c>
      <c r="E327" s="300">
        <f t="shared" si="102"/>
        <v>0</v>
      </c>
      <c r="F327" s="292">
        <f t="shared" si="94"/>
        <v>0</v>
      </c>
      <c r="G327" s="292">
        <f t="shared" si="95"/>
        <v>0</v>
      </c>
      <c r="H327" s="293">
        <f t="shared" si="103"/>
        <v>0</v>
      </c>
      <c r="I327" s="301">
        <f t="shared" si="104"/>
        <v>0</v>
      </c>
      <c r="J327" s="510">
        <f t="shared" si="96"/>
        <v>0</v>
      </c>
      <c r="K327" s="292">
        <f t="shared" si="97"/>
        <v>0</v>
      </c>
      <c r="L327" s="321">
        <f t="shared" si="107"/>
        <v>0</v>
      </c>
      <c r="M327" s="300">
        <f t="shared" si="105"/>
        <v>45469854.400000021</v>
      </c>
      <c r="N327" s="292">
        <f t="shared" si="98"/>
        <v>262541.69</v>
      </c>
      <c r="O327" s="292">
        <f t="shared" si="99"/>
        <v>-322561.69</v>
      </c>
      <c r="P327" s="293">
        <f t="shared" si="90"/>
        <v>-60020</v>
      </c>
      <c r="Q327" s="301">
        <f t="shared" si="106"/>
        <v>0</v>
      </c>
      <c r="R327" s="292">
        <f t="shared" si="100"/>
        <v>0</v>
      </c>
      <c r="S327" s="292">
        <f t="shared" si="101"/>
        <v>0</v>
      </c>
      <c r="T327" s="321">
        <f t="shared" si="91"/>
        <v>0</v>
      </c>
      <c r="U327" s="134"/>
      <c r="V327" s="134"/>
      <c r="W327" s="134"/>
      <c r="X327" s="134"/>
    </row>
    <row r="328" spans="1:24" s="1" customFormat="1" ht="15" customHeight="1">
      <c r="A328" s="409">
        <f t="shared" si="108"/>
        <v>7.0250000000000007E-2</v>
      </c>
      <c r="B328" s="406">
        <f t="shared" si="92"/>
        <v>5.7739726027397267E-3</v>
      </c>
      <c r="C328" s="197">
        <f t="shared" si="93"/>
        <v>25</v>
      </c>
      <c r="D328" s="290">
        <v>294</v>
      </c>
      <c r="E328" s="300">
        <f t="shared" si="102"/>
        <v>0</v>
      </c>
      <c r="F328" s="292">
        <f t="shared" si="94"/>
        <v>0</v>
      </c>
      <c r="G328" s="292">
        <f t="shared" si="95"/>
        <v>0</v>
      </c>
      <c r="H328" s="293">
        <f t="shared" si="103"/>
        <v>0</v>
      </c>
      <c r="I328" s="301">
        <f t="shared" si="104"/>
        <v>0</v>
      </c>
      <c r="J328" s="510">
        <f t="shared" si="96"/>
        <v>0</v>
      </c>
      <c r="K328" s="292">
        <f t="shared" si="97"/>
        <v>0</v>
      </c>
      <c r="L328" s="321">
        <f t="shared" si="107"/>
        <v>0</v>
      </c>
      <c r="M328" s="300">
        <f t="shared" si="105"/>
        <v>45792416.090000018</v>
      </c>
      <c r="N328" s="292">
        <f t="shared" si="98"/>
        <v>264404.15999999997</v>
      </c>
      <c r="O328" s="292">
        <f t="shared" si="99"/>
        <v>-324424.15999999997</v>
      </c>
      <c r="P328" s="293">
        <f t="shared" si="90"/>
        <v>-60020</v>
      </c>
      <c r="Q328" s="301">
        <f t="shared" si="106"/>
        <v>0</v>
      </c>
      <c r="R328" s="292">
        <f t="shared" si="100"/>
        <v>0</v>
      </c>
      <c r="S328" s="292">
        <f t="shared" si="101"/>
        <v>0</v>
      </c>
      <c r="T328" s="321">
        <f t="shared" si="91"/>
        <v>0</v>
      </c>
      <c r="U328" s="134"/>
      <c r="V328" s="134"/>
      <c r="W328" s="134"/>
      <c r="X328" s="134"/>
    </row>
    <row r="329" spans="1:24" s="1" customFormat="1" ht="15" customHeight="1">
      <c r="A329" s="409">
        <f t="shared" si="108"/>
        <v>7.0250000000000007E-2</v>
      </c>
      <c r="B329" s="406">
        <f t="shared" si="92"/>
        <v>5.7739726027397267E-3</v>
      </c>
      <c r="C329" s="197">
        <f t="shared" si="93"/>
        <v>25</v>
      </c>
      <c r="D329" s="290">
        <v>295</v>
      </c>
      <c r="E329" s="300">
        <f t="shared" si="102"/>
        <v>0</v>
      </c>
      <c r="F329" s="292">
        <f t="shared" si="94"/>
        <v>0</v>
      </c>
      <c r="G329" s="292">
        <f t="shared" si="95"/>
        <v>0</v>
      </c>
      <c r="H329" s="293">
        <f t="shared" si="103"/>
        <v>0</v>
      </c>
      <c r="I329" s="301">
        <f t="shared" si="104"/>
        <v>0</v>
      </c>
      <c r="J329" s="510">
        <f t="shared" si="96"/>
        <v>0</v>
      </c>
      <c r="K329" s="292">
        <f t="shared" si="97"/>
        <v>0</v>
      </c>
      <c r="L329" s="321">
        <f t="shared" si="107"/>
        <v>0</v>
      </c>
      <c r="M329" s="300">
        <f t="shared" si="105"/>
        <v>46116840.250000015</v>
      </c>
      <c r="N329" s="292">
        <f t="shared" si="98"/>
        <v>266277.37</v>
      </c>
      <c r="O329" s="292">
        <f t="shared" si="99"/>
        <v>-326297.37</v>
      </c>
      <c r="P329" s="293">
        <f t="shared" si="90"/>
        <v>-60020</v>
      </c>
      <c r="Q329" s="301">
        <f t="shared" si="106"/>
        <v>0</v>
      </c>
      <c r="R329" s="292">
        <f t="shared" si="100"/>
        <v>0</v>
      </c>
      <c r="S329" s="292">
        <f t="shared" si="101"/>
        <v>0</v>
      </c>
      <c r="T329" s="321">
        <f t="shared" si="91"/>
        <v>0</v>
      </c>
      <c r="U329" s="134"/>
      <c r="V329" s="134"/>
      <c r="W329" s="134"/>
      <c r="X329" s="134"/>
    </row>
    <row r="330" spans="1:24" s="1" customFormat="1" ht="15" customHeight="1">
      <c r="A330" s="409">
        <f t="shared" si="108"/>
        <v>7.0250000000000007E-2</v>
      </c>
      <c r="B330" s="406">
        <f t="shared" si="92"/>
        <v>5.7739726027397267E-3</v>
      </c>
      <c r="C330" s="197">
        <f t="shared" si="93"/>
        <v>25</v>
      </c>
      <c r="D330" s="290">
        <v>296</v>
      </c>
      <c r="E330" s="300">
        <f t="shared" si="102"/>
        <v>0</v>
      </c>
      <c r="F330" s="292">
        <f t="shared" si="94"/>
        <v>0</v>
      </c>
      <c r="G330" s="292">
        <f t="shared" si="95"/>
        <v>0</v>
      </c>
      <c r="H330" s="293">
        <f t="shared" si="103"/>
        <v>0</v>
      </c>
      <c r="I330" s="301">
        <f t="shared" si="104"/>
        <v>0</v>
      </c>
      <c r="J330" s="510">
        <f t="shared" si="96"/>
        <v>0</v>
      </c>
      <c r="K330" s="292">
        <f t="shared" si="97"/>
        <v>0</v>
      </c>
      <c r="L330" s="321">
        <f t="shared" si="107"/>
        <v>0</v>
      </c>
      <c r="M330" s="300">
        <f t="shared" si="105"/>
        <v>46443137.620000012</v>
      </c>
      <c r="N330" s="292">
        <f t="shared" si="98"/>
        <v>268161.40000000002</v>
      </c>
      <c r="O330" s="292">
        <f t="shared" si="99"/>
        <v>-328181.40000000002</v>
      </c>
      <c r="P330" s="293">
        <f t="shared" si="90"/>
        <v>-60020</v>
      </c>
      <c r="Q330" s="301">
        <f t="shared" si="106"/>
        <v>0</v>
      </c>
      <c r="R330" s="292">
        <f t="shared" si="100"/>
        <v>0</v>
      </c>
      <c r="S330" s="292">
        <f t="shared" si="101"/>
        <v>0</v>
      </c>
      <c r="T330" s="321">
        <f t="shared" si="91"/>
        <v>0</v>
      </c>
      <c r="U330" s="134"/>
      <c r="V330" s="134"/>
      <c r="W330" s="134"/>
      <c r="X330" s="134"/>
    </row>
    <row r="331" spans="1:24" s="1" customFormat="1" ht="15" customHeight="1">
      <c r="A331" s="409">
        <f t="shared" si="108"/>
        <v>7.0250000000000007E-2</v>
      </c>
      <c r="B331" s="406">
        <f t="shared" si="92"/>
        <v>5.7739726027397267E-3</v>
      </c>
      <c r="C331" s="197">
        <f t="shared" si="93"/>
        <v>25</v>
      </c>
      <c r="D331" s="290">
        <v>297</v>
      </c>
      <c r="E331" s="300">
        <f t="shared" si="102"/>
        <v>0</v>
      </c>
      <c r="F331" s="292">
        <f t="shared" si="94"/>
        <v>0</v>
      </c>
      <c r="G331" s="292">
        <f t="shared" si="95"/>
        <v>0</v>
      </c>
      <c r="H331" s="293">
        <f t="shared" si="103"/>
        <v>0</v>
      </c>
      <c r="I331" s="301">
        <f t="shared" si="104"/>
        <v>0</v>
      </c>
      <c r="J331" s="510">
        <f t="shared" si="96"/>
        <v>0</v>
      </c>
      <c r="K331" s="292">
        <f t="shared" si="97"/>
        <v>0</v>
      </c>
      <c r="L331" s="321">
        <f t="shared" si="107"/>
        <v>0</v>
      </c>
      <c r="M331" s="300">
        <f t="shared" si="105"/>
        <v>46771319.020000011</v>
      </c>
      <c r="N331" s="292">
        <f t="shared" si="98"/>
        <v>270056.31</v>
      </c>
      <c r="O331" s="292">
        <f t="shared" si="99"/>
        <v>-330076.31</v>
      </c>
      <c r="P331" s="293">
        <f t="shared" si="90"/>
        <v>-60020</v>
      </c>
      <c r="Q331" s="301">
        <f t="shared" si="106"/>
        <v>0</v>
      </c>
      <c r="R331" s="292">
        <f t="shared" si="100"/>
        <v>0</v>
      </c>
      <c r="S331" s="292">
        <f t="shared" si="101"/>
        <v>0</v>
      </c>
      <c r="T331" s="321">
        <f t="shared" si="91"/>
        <v>0</v>
      </c>
      <c r="U331" s="134"/>
      <c r="V331" s="134"/>
      <c r="W331" s="134"/>
      <c r="X331" s="134"/>
    </row>
    <row r="332" spans="1:24" s="1" customFormat="1" ht="15" customHeight="1">
      <c r="A332" s="409">
        <f t="shared" si="108"/>
        <v>7.0250000000000007E-2</v>
      </c>
      <c r="B332" s="406">
        <f t="shared" si="92"/>
        <v>5.7739726027397267E-3</v>
      </c>
      <c r="C332" s="197">
        <f t="shared" si="93"/>
        <v>25</v>
      </c>
      <c r="D332" s="290">
        <v>298</v>
      </c>
      <c r="E332" s="300">
        <f t="shared" si="102"/>
        <v>0</v>
      </c>
      <c r="F332" s="292">
        <f t="shared" si="94"/>
        <v>0</v>
      </c>
      <c r="G332" s="292">
        <f t="shared" si="95"/>
        <v>0</v>
      </c>
      <c r="H332" s="293">
        <f t="shared" si="103"/>
        <v>0</v>
      </c>
      <c r="I332" s="301">
        <f t="shared" si="104"/>
        <v>0</v>
      </c>
      <c r="J332" s="510">
        <f t="shared" si="96"/>
        <v>0</v>
      </c>
      <c r="K332" s="292">
        <f t="shared" si="97"/>
        <v>0</v>
      </c>
      <c r="L332" s="321">
        <f t="shared" si="107"/>
        <v>0</v>
      </c>
      <c r="M332" s="300">
        <f t="shared" si="105"/>
        <v>47101395.330000013</v>
      </c>
      <c r="N332" s="292">
        <f t="shared" si="98"/>
        <v>271962.17</v>
      </c>
      <c r="O332" s="292">
        <f t="shared" si="99"/>
        <v>-331982.17</v>
      </c>
      <c r="P332" s="293">
        <f t="shared" si="90"/>
        <v>-60020</v>
      </c>
      <c r="Q332" s="301">
        <f t="shared" si="106"/>
        <v>0</v>
      </c>
      <c r="R332" s="292">
        <f t="shared" si="100"/>
        <v>0</v>
      </c>
      <c r="S332" s="292">
        <f t="shared" si="101"/>
        <v>0</v>
      </c>
      <c r="T332" s="321">
        <f t="shared" si="91"/>
        <v>0</v>
      </c>
      <c r="U332" s="134"/>
      <c r="V332" s="134"/>
      <c r="W332" s="134"/>
      <c r="X332" s="134"/>
    </row>
    <row r="333" spans="1:24" s="1" customFormat="1" ht="15" customHeight="1">
      <c r="A333" s="409">
        <f t="shared" si="108"/>
        <v>7.0250000000000007E-2</v>
      </c>
      <c r="B333" s="406">
        <f t="shared" si="92"/>
        <v>5.7739726027397267E-3</v>
      </c>
      <c r="C333" s="197">
        <f t="shared" si="93"/>
        <v>25</v>
      </c>
      <c r="D333" s="290">
        <v>299</v>
      </c>
      <c r="E333" s="300">
        <f t="shared" si="102"/>
        <v>0</v>
      </c>
      <c r="F333" s="292">
        <f t="shared" si="94"/>
        <v>0</v>
      </c>
      <c r="G333" s="292">
        <f t="shared" si="95"/>
        <v>0</v>
      </c>
      <c r="H333" s="293">
        <f t="shared" si="103"/>
        <v>0</v>
      </c>
      <c r="I333" s="301">
        <f t="shared" si="104"/>
        <v>0</v>
      </c>
      <c r="J333" s="510">
        <f t="shared" si="96"/>
        <v>0</v>
      </c>
      <c r="K333" s="292">
        <f t="shared" si="97"/>
        <v>0</v>
      </c>
      <c r="L333" s="321">
        <f t="shared" si="107"/>
        <v>0</v>
      </c>
      <c r="M333" s="300">
        <f t="shared" si="105"/>
        <v>47433377.500000015</v>
      </c>
      <c r="N333" s="292">
        <f t="shared" si="98"/>
        <v>273879.02</v>
      </c>
      <c r="O333" s="292">
        <f t="shared" si="99"/>
        <v>-333899.02</v>
      </c>
      <c r="P333" s="293">
        <f t="shared" si="90"/>
        <v>-60020</v>
      </c>
      <c r="Q333" s="301">
        <f t="shared" si="106"/>
        <v>0</v>
      </c>
      <c r="R333" s="292">
        <f t="shared" si="100"/>
        <v>0</v>
      </c>
      <c r="S333" s="292">
        <f t="shared" si="101"/>
        <v>0</v>
      </c>
      <c r="T333" s="321">
        <f t="shared" si="91"/>
        <v>0</v>
      </c>
      <c r="U333" s="134"/>
      <c r="V333" s="134"/>
      <c r="W333" s="134"/>
      <c r="X333" s="134"/>
    </row>
    <row r="334" spans="1:24" s="1" customFormat="1" ht="15" customHeight="1">
      <c r="A334" s="409">
        <f t="shared" si="108"/>
        <v>7.0250000000000007E-2</v>
      </c>
      <c r="B334" s="406">
        <f t="shared" si="92"/>
        <v>5.7739726027397267E-3</v>
      </c>
      <c r="C334" s="197">
        <f t="shared" si="93"/>
        <v>25</v>
      </c>
      <c r="D334" s="290">
        <v>300</v>
      </c>
      <c r="E334" s="300">
        <f t="shared" si="102"/>
        <v>0</v>
      </c>
      <c r="F334" s="292">
        <f t="shared" si="94"/>
        <v>0</v>
      </c>
      <c r="G334" s="292">
        <f t="shared" si="95"/>
        <v>0</v>
      </c>
      <c r="H334" s="293">
        <f t="shared" si="103"/>
        <v>0</v>
      </c>
      <c r="I334" s="301">
        <f t="shared" si="104"/>
        <v>0</v>
      </c>
      <c r="J334" s="510">
        <f t="shared" si="96"/>
        <v>0</v>
      </c>
      <c r="K334" s="292">
        <f t="shared" si="97"/>
        <v>0</v>
      </c>
      <c r="L334" s="321">
        <f t="shared" si="107"/>
        <v>0</v>
      </c>
      <c r="M334" s="300">
        <f t="shared" si="105"/>
        <v>47767276.520000018</v>
      </c>
      <c r="N334" s="292">
        <f t="shared" si="98"/>
        <v>275806.95</v>
      </c>
      <c r="O334" s="292">
        <f t="shared" si="99"/>
        <v>-335826.95</v>
      </c>
      <c r="P334" s="293">
        <f t="shared" si="90"/>
        <v>-60020</v>
      </c>
      <c r="Q334" s="301">
        <f t="shared" si="106"/>
        <v>0</v>
      </c>
      <c r="R334" s="292">
        <f t="shared" si="100"/>
        <v>0</v>
      </c>
      <c r="S334" s="292">
        <f t="shared" si="101"/>
        <v>0</v>
      </c>
      <c r="T334" s="321">
        <f t="shared" si="91"/>
        <v>0</v>
      </c>
      <c r="U334" s="134"/>
      <c r="V334" s="134"/>
      <c r="W334" s="134"/>
      <c r="X334" s="134"/>
    </row>
    <row r="335" spans="1:24" s="1" customFormat="1" ht="15" customHeight="1">
      <c r="A335" s="409">
        <f t="shared" si="108"/>
        <v>7.0250000000000007E-2</v>
      </c>
      <c r="B335" s="406">
        <f t="shared" si="92"/>
        <v>5.7739726027397267E-3</v>
      </c>
      <c r="C335" s="197">
        <f t="shared" si="93"/>
        <v>26</v>
      </c>
      <c r="D335" s="290">
        <v>301</v>
      </c>
      <c r="E335" s="300">
        <f t="shared" si="102"/>
        <v>0</v>
      </c>
      <c r="F335" s="292">
        <f t="shared" si="94"/>
        <v>0</v>
      </c>
      <c r="G335" s="292">
        <f t="shared" si="95"/>
        <v>0</v>
      </c>
      <c r="H335" s="293">
        <f t="shared" si="103"/>
        <v>0</v>
      </c>
      <c r="I335" s="301">
        <f t="shared" si="104"/>
        <v>0</v>
      </c>
      <c r="J335" s="510">
        <f t="shared" si="96"/>
        <v>0</v>
      </c>
      <c r="K335" s="292">
        <f t="shared" si="97"/>
        <v>0</v>
      </c>
      <c r="L335" s="321">
        <f t="shared" si="107"/>
        <v>0</v>
      </c>
      <c r="M335" s="300">
        <f t="shared" si="105"/>
        <v>48103103.470000021</v>
      </c>
      <c r="N335" s="292">
        <f t="shared" si="98"/>
        <v>277746</v>
      </c>
      <c r="O335" s="292">
        <f t="shared" si="99"/>
        <v>-337766</v>
      </c>
      <c r="P335" s="293">
        <f t="shared" si="90"/>
        <v>-60020</v>
      </c>
      <c r="Q335" s="301">
        <f t="shared" si="106"/>
        <v>0</v>
      </c>
      <c r="R335" s="292">
        <f t="shared" si="100"/>
        <v>0</v>
      </c>
      <c r="S335" s="292">
        <f t="shared" si="101"/>
        <v>0</v>
      </c>
      <c r="T335" s="321">
        <f t="shared" si="91"/>
        <v>0</v>
      </c>
      <c r="U335" s="134"/>
      <c r="V335" s="134"/>
      <c r="W335" s="134"/>
      <c r="X335" s="134"/>
    </row>
    <row r="336" spans="1:24" s="1" customFormat="1" ht="15" customHeight="1">
      <c r="A336" s="409">
        <f t="shared" si="108"/>
        <v>7.0250000000000007E-2</v>
      </c>
      <c r="B336" s="406">
        <f t="shared" si="92"/>
        <v>5.7739726027397267E-3</v>
      </c>
      <c r="C336" s="197">
        <f t="shared" si="93"/>
        <v>26</v>
      </c>
      <c r="D336" s="290">
        <v>302</v>
      </c>
      <c r="E336" s="300">
        <f t="shared" si="102"/>
        <v>0</v>
      </c>
      <c r="F336" s="292">
        <f t="shared" si="94"/>
        <v>0</v>
      </c>
      <c r="G336" s="292">
        <f t="shared" si="95"/>
        <v>0</v>
      </c>
      <c r="H336" s="293">
        <f t="shared" si="103"/>
        <v>0</v>
      </c>
      <c r="I336" s="301">
        <f t="shared" si="104"/>
        <v>0</v>
      </c>
      <c r="J336" s="510">
        <f t="shared" si="96"/>
        <v>0</v>
      </c>
      <c r="K336" s="292">
        <f t="shared" si="97"/>
        <v>0</v>
      </c>
      <c r="L336" s="321">
        <f t="shared" si="107"/>
        <v>0</v>
      </c>
      <c r="M336" s="300">
        <f t="shared" si="105"/>
        <v>48440869.470000021</v>
      </c>
      <c r="N336" s="292">
        <f t="shared" si="98"/>
        <v>279696.25</v>
      </c>
      <c r="O336" s="292">
        <f t="shared" si="99"/>
        <v>-339716.25</v>
      </c>
      <c r="P336" s="293">
        <f t="shared" si="90"/>
        <v>-60020</v>
      </c>
      <c r="Q336" s="301">
        <f t="shared" si="106"/>
        <v>0</v>
      </c>
      <c r="R336" s="292">
        <f t="shared" si="100"/>
        <v>0</v>
      </c>
      <c r="S336" s="292">
        <f t="shared" si="101"/>
        <v>0</v>
      </c>
      <c r="T336" s="321">
        <f t="shared" si="91"/>
        <v>0</v>
      </c>
      <c r="U336" s="134"/>
      <c r="V336" s="134"/>
      <c r="W336" s="134"/>
      <c r="X336" s="134"/>
    </row>
    <row r="337" spans="1:24" s="1" customFormat="1" ht="15" customHeight="1">
      <c r="A337" s="409">
        <f t="shared" si="108"/>
        <v>7.0250000000000007E-2</v>
      </c>
      <c r="B337" s="406">
        <f t="shared" si="92"/>
        <v>5.7739726027397267E-3</v>
      </c>
      <c r="C337" s="197">
        <f t="shared" si="93"/>
        <v>26</v>
      </c>
      <c r="D337" s="290">
        <v>303</v>
      </c>
      <c r="E337" s="300">
        <f t="shared" si="102"/>
        <v>0</v>
      </c>
      <c r="F337" s="292">
        <f t="shared" si="94"/>
        <v>0</v>
      </c>
      <c r="G337" s="292">
        <f t="shared" si="95"/>
        <v>0</v>
      </c>
      <c r="H337" s="293">
        <f t="shared" si="103"/>
        <v>0</v>
      </c>
      <c r="I337" s="301">
        <f t="shared" si="104"/>
        <v>0</v>
      </c>
      <c r="J337" s="510">
        <f t="shared" si="96"/>
        <v>0</v>
      </c>
      <c r="K337" s="292">
        <f t="shared" si="97"/>
        <v>0</v>
      </c>
      <c r="L337" s="321">
        <f t="shared" si="107"/>
        <v>0</v>
      </c>
      <c r="M337" s="300">
        <f t="shared" si="105"/>
        <v>48780585.720000021</v>
      </c>
      <c r="N337" s="292">
        <f t="shared" si="98"/>
        <v>281657.77</v>
      </c>
      <c r="O337" s="292">
        <f t="shared" si="99"/>
        <v>-341677.77</v>
      </c>
      <c r="P337" s="293">
        <f t="shared" si="90"/>
        <v>-60020</v>
      </c>
      <c r="Q337" s="301">
        <f t="shared" si="106"/>
        <v>0</v>
      </c>
      <c r="R337" s="292">
        <f t="shared" si="100"/>
        <v>0</v>
      </c>
      <c r="S337" s="292">
        <f t="shared" si="101"/>
        <v>0</v>
      </c>
      <c r="T337" s="321">
        <f t="shared" si="91"/>
        <v>0</v>
      </c>
      <c r="U337" s="134"/>
      <c r="V337" s="134"/>
      <c r="W337" s="134"/>
      <c r="X337" s="134"/>
    </row>
    <row r="338" spans="1:24" s="1" customFormat="1" ht="15" customHeight="1">
      <c r="A338" s="409">
        <f t="shared" si="108"/>
        <v>7.0250000000000007E-2</v>
      </c>
      <c r="B338" s="406">
        <f t="shared" si="92"/>
        <v>5.7739726027397267E-3</v>
      </c>
      <c r="C338" s="197">
        <f t="shared" si="93"/>
        <v>26</v>
      </c>
      <c r="D338" s="290">
        <v>304</v>
      </c>
      <c r="E338" s="300">
        <f t="shared" si="102"/>
        <v>0</v>
      </c>
      <c r="F338" s="292">
        <f t="shared" si="94"/>
        <v>0</v>
      </c>
      <c r="G338" s="292">
        <f t="shared" si="95"/>
        <v>0</v>
      </c>
      <c r="H338" s="293">
        <f t="shared" si="103"/>
        <v>0</v>
      </c>
      <c r="I338" s="301">
        <f t="shared" si="104"/>
        <v>0</v>
      </c>
      <c r="J338" s="510">
        <f t="shared" si="96"/>
        <v>0</v>
      </c>
      <c r="K338" s="292">
        <f t="shared" si="97"/>
        <v>0</v>
      </c>
      <c r="L338" s="321">
        <f t="shared" si="107"/>
        <v>0</v>
      </c>
      <c r="M338" s="300">
        <f t="shared" si="105"/>
        <v>49122263.490000024</v>
      </c>
      <c r="N338" s="292">
        <f t="shared" si="98"/>
        <v>283630.59999999998</v>
      </c>
      <c r="O338" s="292">
        <f t="shared" si="99"/>
        <v>-343650.6</v>
      </c>
      <c r="P338" s="293">
        <f t="shared" si="90"/>
        <v>-60020</v>
      </c>
      <c r="Q338" s="301">
        <f t="shared" si="106"/>
        <v>0</v>
      </c>
      <c r="R338" s="292">
        <f t="shared" si="100"/>
        <v>0</v>
      </c>
      <c r="S338" s="292">
        <f t="shared" si="101"/>
        <v>0</v>
      </c>
      <c r="T338" s="321">
        <f t="shared" si="91"/>
        <v>0</v>
      </c>
      <c r="U338" s="134"/>
      <c r="V338" s="134"/>
      <c r="W338" s="134"/>
      <c r="X338" s="134"/>
    </row>
    <row r="339" spans="1:24" s="1" customFormat="1" ht="15" customHeight="1">
      <c r="A339" s="409">
        <f t="shared" si="108"/>
        <v>7.0250000000000007E-2</v>
      </c>
      <c r="B339" s="406">
        <f t="shared" si="92"/>
        <v>5.7739726027397267E-3</v>
      </c>
      <c r="C339" s="197">
        <f t="shared" si="93"/>
        <v>26</v>
      </c>
      <c r="D339" s="290">
        <v>305</v>
      </c>
      <c r="E339" s="300">
        <f t="shared" si="102"/>
        <v>0</v>
      </c>
      <c r="F339" s="292">
        <f t="shared" si="94"/>
        <v>0</v>
      </c>
      <c r="G339" s="292">
        <f t="shared" si="95"/>
        <v>0</v>
      </c>
      <c r="H339" s="293">
        <f t="shared" si="103"/>
        <v>0</v>
      </c>
      <c r="I339" s="301">
        <f t="shared" si="104"/>
        <v>0</v>
      </c>
      <c r="J339" s="510">
        <f t="shared" si="96"/>
        <v>0</v>
      </c>
      <c r="K339" s="292">
        <f t="shared" si="97"/>
        <v>0</v>
      </c>
      <c r="L339" s="321">
        <f t="shared" si="107"/>
        <v>0</v>
      </c>
      <c r="M339" s="300">
        <f t="shared" si="105"/>
        <v>49465914.090000026</v>
      </c>
      <c r="N339" s="292">
        <f t="shared" si="98"/>
        <v>285614.83</v>
      </c>
      <c r="O339" s="292">
        <f t="shared" si="99"/>
        <v>-345634.83</v>
      </c>
      <c r="P339" s="293">
        <f t="shared" ref="P339:P404" si="109">IF(M339&lt;$M$10,M339+N339,$M$11)</f>
        <v>-60020</v>
      </c>
      <c r="Q339" s="301">
        <f t="shared" si="106"/>
        <v>0</v>
      </c>
      <c r="R339" s="292">
        <f t="shared" si="100"/>
        <v>0</v>
      </c>
      <c r="S339" s="292">
        <f t="shared" si="101"/>
        <v>0</v>
      </c>
      <c r="T339" s="321">
        <f t="shared" si="91"/>
        <v>0</v>
      </c>
      <c r="U339" s="134"/>
      <c r="V339" s="134"/>
      <c r="W339" s="134"/>
      <c r="X339" s="134"/>
    </row>
    <row r="340" spans="1:24" s="1" customFormat="1" ht="15" customHeight="1">
      <c r="A340" s="409">
        <f t="shared" si="108"/>
        <v>7.0250000000000007E-2</v>
      </c>
      <c r="B340" s="406">
        <f t="shared" si="92"/>
        <v>5.7739726027397267E-3</v>
      </c>
      <c r="C340" s="197">
        <f t="shared" si="93"/>
        <v>26</v>
      </c>
      <c r="D340" s="290">
        <v>306</v>
      </c>
      <c r="E340" s="300">
        <f t="shared" si="102"/>
        <v>0</v>
      </c>
      <c r="F340" s="292">
        <f t="shared" si="94"/>
        <v>0</v>
      </c>
      <c r="G340" s="292">
        <f t="shared" si="95"/>
        <v>0</v>
      </c>
      <c r="H340" s="293">
        <f t="shared" si="103"/>
        <v>0</v>
      </c>
      <c r="I340" s="301">
        <f t="shared" si="104"/>
        <v>0</v>
      </c>
      <c r="J340" s="510">
        <f t="shared" si="96"/>
        <v>0</v>
      </c>
      <c r="K340" s="292">
        <f t="shared" si="97"/>
        <v>0</v>
      </c>
      <c r="L340" s="321">
        <f t="shared" si="107"/>
        <v>0</v>
      </c>
      <c r="M340" s="300">
        <f t="shared" si="105"/>
        <v>49811548.920000024</v>
      </c>
      <c r="N340" s="292">
        <f t="shared" si="98"/>
        <v>287610.52</v>
      </c>
      <c r="O340" s="292">
        <f t="shared" si="99"/>
        <v>-347630.52</v>
      </c>
      <c r="P340" s="293">
        <f t="shared" si="109"/>
        <v>-60020</v>
      </c>
      <c r="Q340" s="301">
        <f t="shared" si="106"/>
        <v>0</v>
      </c>
      <c r="R340" s="292">
        <f t="shared" si="100"/>
        <v>0</v>
      </c>
      <c r="S340" s="292">
        <f t="shared" si="101"/>
        <v>0</v>
      </c>
      <c r="T340" s="321">
        <f t="shared" si="91"/>
        <v>0</v>
      </c>
      <c r="U340" s="134"/>
      <c r="V340" s="134"/>
      <c r="W340" s="134"/>
      <c r="X340" s="134"/>
    </row>
    <row r="341" spans="1:24" s="1" customFormat="1" ht="15" customHeight="1">
      <c r="A341" s="409">
        <f t="shared" si="108"/>
        <v>7.0250000000000007E-2</v>
      </c>
      <c r="B341" s="406">
        <f t="shared" si="92"/>
        <v>5.7739726027397267E-3</v>
      </c>
      <c r="C341" s="197">
        <f t="shared" si="93"/>
        <v>26</v>
      </c>
      <c r="D341" s="290">
        <v>307</v>
      </c>
      <c r="E341" s="300">
        <f t="shared" si="102"/>
        <v>0</v>
      </c>
      <c r="F341" s="292">
        <f t="shared" si="94"/>
        <v>0</v>
      </c>
      <c r="G341" s="292">
        <f t="shared" si="95"/>
        <v>0</v>
      </c>
      <c r="H341" s="293">
        <f t="shared" si="103"/>
        <v>0</v>
      </c>
      <c r="I341" s="301">
        <f t="shared" si="104"/>
        <v>0</v>
      </c>
      <c r="J341" s="510">
        <f t="shared" si="96"/>
        <v>0</v>
      </c>
      <c r="K341" s="292">
        <f t="shared" si="97"/>
        <v>0</v>
      </c>
      <c r="L341" s="321">
        <f t="shared" si="107"/>
        <v>0</v>
      </c>
      <c r="M341" s="300">
        <f t="shared" si="105"/>
        <v>50159179.440000027</v>
      </c>
      <c r="N341" s="292">
        <f t="shared" si="98"/>
        <v>289617.73</v>
      </c>
      <c r="O341" s="292">
        <f t="shared" si="99"/>
        <v>-349637.73</v>
      </c>
      <c r="P341" s="293">
        <f t="shared" si="109"/>
        <v>-60020</v>
      </c>
      <c r="Q341" s="301">
        <f t="shared" si="106"/>
        <v>0</v>
      </c>
      <c r="R341" s="292">
        <f t="shared" si="100"/>
        <v>0</v>
      </c>
      <c r="S341" s="292">
        <f t="shared" si="101"/>
        <v>0</v>
      </c>
      <c r="T341" s="321">
        <f t="shared" si="91"/>
        <v>0</v>
      </c>
      <c r="U341" s="134"/>
      <c r="V341" s="134"/>
      <c r="W341" s="134"/>
      <c r="X341" s="134"/>
    </row>
    <row r="342" spans="1:24" s="1" customFormat="1" ht="15" customHeight="1">
      <c r="A342" s="409">
        <f t="shared" si="108"/>
        <v>7.0250000000000007E-2</v>
      </c>
      <c r="B342" s="406">
        <f t="shared" si="92"/>
        <v>5.7739726027397267E-3</v>
      </c>
      <c r="C342" s="197">
        <f t="shared" si="93"/>
        <v>26</v>
      </c>
      <c r="D342" s="290">
        <v>308</v>
      </c>
      <c r="E342" s="300">
        <f t="shared" si="102"/>
        <v>0</v>
      </c>
      <c r="F342" s="292">
        <f t="shared" si="94"/>
        <v>0</v>
      </c>
      <c r="G342" s="292">
        <f t="shared" si="95"/>
        <v>0</v>
      </c>
      <c r="H342" s="293">
        <f t="shared" si="103"/>
        <v>0</v>
      </c>
      <c r="I342" s="301">
        <f t="shared" si="104"/>
        <v>0</v>
      </c>
      <c r="J342" s="510">
        <f t="shared" si="96"/>
        <v>0</v>
      </c>
      <c r="K342" s="292">
        <f t="shared" si="97"/>
        <v>0</v>
      </c>
      <c r="L342" s="321">
        <f t="shared" si="107"/>
        <v>0</v>
      </c>
      <c r="M342" s="300">
        <f t="shared" si="105"/>
        <v>50508817.170000024</v>
      </c>
      <c r="N342" s="292">
        <f t="shared" si="98"/>
        <v>291636.53000000003</v>
      </c>
      <c r="O342" s="292">
        <f t="shared" si="99"/>
        <v>-351656.53</v>
      </c>
      <c r="P342" s="293">
        <f t="shared" si="109"/>
        <v>-60020</v>
      </c>
      <c r="Q342" s="301">
        <f t="shared" si="106"/>
        <v>0</v>
      </c>
      <c r="R342" s="292">
        <f t="shared" si="100"/>
        <v>0</v>
      </c>
      <c r="S342" s="292">
        <f t="shared" si="101"/>
        <v>0</v>
      </c>
      <c r="T342" s="321">
        <f t="shared" si="91"/>
        <v>0</v>
      </c>
      <c r="U342" s="134"/>
      <c r="V342" s="134"/>
      <c r="W342" s="134"/>
      <c r="X342" s="134"/>
    </row>
    <row r="343" spans="1:24" s="1" customFormat="1" ht="15" customHeight="1">
      <c r="A343" s="409">
        <f t="shared" si="108"/>
        <v>7.0250000000000007E-2</v>
      </c>
      <c r="B343" s="406">
        <f t="shared" si="92"/>
        <v>5.7739726027397267E-3</v>
      </c>
      <c r="C343" s="197">
        <f t="shared" si="93"/>
        <v>26</v>
      </c>
      <c r="D343" s="290">
        <v>309</v>
      </c>
      <c r="E343" s="300">
        <f t="shared" si="102"/>
        <v>0</v>
      </c>
      <c r="F343" s="292">
        <f t="shared" si="94"/>
        <v>0</v>
      </c>
      <c r="G343" s="292">
        <f t="shared" si="95"/>
        <v>0</v>
      </c>
      <c r="H343" s="293">
        <f t="shared" si="103"/>
        <v>0</v>
      </c>
      <c r="I343" s="301">
        <f t="shared" si="104"/>
        <v>0</v>
      </c>
      <c r="J343" s="510">
        <f t="shared" si="96"/>
        <v>0</v>
      </c>
      <c r="K343" s="292">
        <f t="shared" si="97"/>
        <v>0</v>
      </c>
      <c r="L343" s="321">
        <f t="shared" si="107"/>
        <v>0</v>
      </c>
      <c r="M343" s="300">
        <f t="shared" si="105"/>
        <v>50860473.700000025</v>
      </c>
      <c r="N343" s="292">
        <f t="shared" si="98"/>
        <v>293666.98</v>
      </c>
      <c r="O343" s="292">
        <f t="shared" si="99"/>
        <v>-353686.98</v>
      </c>
      <c r="P343" s="293">
        <f t="shared" si="109"/>
        <v>-60020</v>
      </c>
      <c r="Q343" s="301">
        <f t="shared" si="106"/>
        <v>0</v>
      </c>
      <c r="R343" s="292">
        <f t="shared" si="100"/>
        <v>0</v>
      </c>
      <c r="S343" s="292">
        <f t="shared" si="101"/>
        <v>0</v>
      </c>
      <c r="T343" s="321">
        <f t="shared" si="91"/>
        <v>0</v>
      </c>
      <c r="U343" s="134"/>
      <c r="V343" s="134"/>
      <c r="W343" s="134"/>
      <c r="X343" s="134"/>
    </row>
    <row r="344" spans="1:24" s="1" customFormat="1" ht="15" customHeight="1">
      <c r="A344" s="409">
        <f t="shared" si="108"/>
        <v>7.0250000000000007E-2</v>
      </c>
      <c r="B344" s="406">
        <f t="shared" si="92"/>
        <v>5.7739726027397267E-3</v>
      </c>
      <c r="C344" s="197">
        <f t="shared" si="93"/>
        <v>26</v>
      </c>
      <c r="D344" s="290">
        <v>310</v>
      </c>
      <c r="E344" s="300">
        <f t="shared" si="102"/>
        <v>0</v>
      </c>
      <c r="F344" s="292">
        <f t="shared" si="94"/>
        <v>0</v>
      </c>
      <c r="G344" s="292">
        <f t="shared" si="95"/>
        <v>0</v>
      </c>
      <c r="H344" s="293">
        <f t="shared" si="103"/>
        <v>0</v>
      </c>
      <c r="I344" s="301">
        <f t="shared" si="104"/>
        <v>0</v>
      </c>
      <c r="J344" s="510">
        <f t="shared" si="96"/>
        <v>0</v>
      </c>
      <c r="K344" s="292">
        <f t="shared" si="97"/>
        <v>0</v>
      </c>
      <c r="L344" s="321">
        <f t="shared" si="107"/>
        <v>0</v>
      </c>
      <c r="M344" s="300">
        <f t="shared" si="105"/>
        <v>51214160.680000022</v>
      </c>
      <c r="N344" s="292">
        <f t="shared" si="98"/>
        <v>295709.15999999997</v>
      </c>
      <c r="O344" s="292">
        <f t="shared" si="99"/>
        <v>-355729.16</v>
      </c>
      <c r="P344" s="293">
        <f t="shared" si="109"/>
        <v>-60020</v>
      </c>
      <c r="Q344" s="301">
        <f t="shared" si="106"/>
        <v>0</v>
      </c>
      <c r="R344" s="292">
        <f t="shared" si="100"/>
        <v>0</v>
      </c>
      <c r="S344" s="292">
        <f t="shared" si="101"/>
        <v>0</v>
      </c>
      <c r="T344" s="321">
        <f t="shared" si="91"/>
        <v>0</v>
      </c>
      <c r="U344" s="134"/>
      <c r="V344" s="134"/>
      <c r="W344" s="134"/>
      <c r="X344" s="134"/>
    </row>
    <row r="345" spans="1:24" s="1" customFormat="1" ht="15" customHeight="1">
      <c r="A345" s="409">
        <f t="shared" si="108"/>
        <v>7.0250000000000007E-2</v>
      </c>
      <c r="B345" s="406">
        <f t="shared" si="92"/>
        <v>5.7739726027397267E-3</v>
      </c>
      <c r="C345" s="197">
        <f t="shared" si="93"/>
        <v>26</v>
      </c>
      <c r="D345" s="290">
        <v>311</v>
      </c>
      <c r="E345" s="300">
        <f t="shared" si="102"/>
        <v>0</v>
      </c>
      <c r="F345" s="292">
        <f t="shared" si="94"/>
        <v>0</v>
      </c>
      <c r="G345" s="292">
        <f t="shared" si="95"/>
        <v>0</v>
      </c>
      <c r="H345" s="293">
        <f t="shared" si="103"/>
        <v>0</v>
      </c>
      <c r="I345" s="301">
        <f t="shared" si="104"/>
        <v>0</v>
      </c>
      <c r="J345" s="510">
        <f t="shared" si="96"/>
        <v>0</v>
      </c>
      <c r="K345" s="292">
        <f t="shared" si="97"/>
        <v>0</v>
      </c>
      <c r="L345" s="321">
        <f t="shared" si="107"/>
        <v>0</v>
      </c>
      <c r="M345" s="300">
        <f t="shared" si="105"/>
        <v>51569889.840000018</v>
      </c>
      <c r="N345" s="292">
        <f t="shared" si="98"/>
        <v>297763.13</v>
      </c>
      <c r="O345" s="292">
        <f t="shared" si="99"/>
        <v>-357783.13</v>
      </c>
      <c r="P345" s="293">
        <f t="shared" si="109"/>
        <v>-60020</v>
      </c>
      <c r="Q345" s="301">
        <f t="shared" si="106"/>
        <v>0</v>
      </c>
      <c r="R345" s="292">
        <f t="shared" si="100"/>
        <v>0</v>
      </c>
      <c r="S345" s="292">
        <f t="shared" si="101"/>
        <v>0</v>
      </c>
      <c r="T345" s="321">
        <f t="shared" si="91"/>
        <v>0</v>
      </c>
      <c r="U345" s="134"/>
      <c r="V345" s="134"/>
      <c r="W345" s="134"/>
      <c r="X345" s="134"/>
    </row>
    <row r="346" spans="1:24" s="1" customFormat="1" ht="15" customHeight="1">
      <c r="A346" s="409">
        <f t="shared" si="108"/>
        <v>7.0250000000000007E-2</v>
      </c>
      <c r="B346" s="406">
        <f t="shared" si="92"/>
        <v>5.7739726027397267E-3</v>
      </c>
      <c r="C346" s="197">
        <f t="shared" si="93"/>
        <v>26</v>
      </c>
      <c r="D346" s="290">
        <v>312</v>
      </c>
      <c r="E346" s="300">
        <f t="shared" si="102"/>
        <v>0</v>
      </c>
      <c r="F346" s="292">
        <f t="shared" si="94"/>
        <v>0</v>
      </c>
      <c r="G346" s="292">
        <f t="shared" si="95"/>
        <v>0</v>
      </c>
      <c r="H346" s="293">
        <f t="shared" si="103"/>
        <v>0</v>
      </c>
      <c r="I346" s="301">
        <f t="shared" si="104"/>
        <v>0</v>
      </c>
      <c r="J346" s="510">
        <f t="shared" si="96"/>
        <v>0</v>
      </c>
      <c r="K346" s="292">
        <f t="shared" si="97"/>
        <v>0</v>
      </c>
      <c r="L346" s="321">
        <f t="shared" si="107"/>
        <v>0</v>
      </c>
      <c r="M346" s="300">
        <f t="shared" si="105"/>
        <v>51927672.970000021</v>
      </c>
      <c r="N346" s="292">
        <f t="shared" si="98"/>
        <v>299828.96000000002</v>
      </c>
      <c r="O346" s="292">
        <f t="shared" si="99"/>
        <v>-359848.96000000002</v>
      </c>
      <c r="P346" s="293">
        <f t="shared" si="109"/>
        <v>-60020</v>
      </c>
      <c r="Q346" s="301">
        <f t="shared" si="106"/>
        <v>0</v>
      </c>
      <c r="R346" s="292">
        <f t="shared" si="100"/>
        <v>0</v>
      </c>
      <c r="S346" s="292">
        <f t="shared" si="101"/>
        <v>0</v>
      </c>
      <c r="T346" s="321">
        <f t="shared" si="91"/>
        <v>0</v>
      </c>
      <c r="U346" s="134"/>
      <c r="V346" s="134"/>
      <c r="W346" s="134"/>
      <c r="X346" s="134"/>
    </row>
    <row r="347" spans="1:24" s="1" customFormat="1" ht="15" customHeight="1">
      <c r="A347" s="409">
        <f t="shared" si="108"/>
        <v>7.0250000000000007E-2</v>
      </c>
      <c r="B347" s="406">
        <f t="shared" si="92"/>
        <v>5.7739726027397267E-3</v>
      </c>
      <c r="C347" s="197">
        <f t="shared" si="93"/>
        <v>27</v>
      </c>
      <c r="D347" s="290">
        <v>313</v>
      </c>
      <c r="E347" s="300">
        <f t="shared" si="102"/>
        <v>0</v>
      </c>
      <c r="F347" s="292">
        <f t="shared" si="94"/>
        <v>0</v>
      </c>
      <c r="G347" s="292">
        <f t="shared" si="95"/>
        <v>0</v>
      </c>
      <c r="H347" s="293">
        <f t="shared" si="103"/>
        <v>0</v>
      </c>
      <c r="I347" s="301">
        <f t="shared" si="104"/>
        <v>0</v>
      </c>
      <c r="J347" s="510">
        <f t="shared" si="96"/>
        <v>0</v>
      </c>
      <c r="K347" s="292">
        <f t="shared" si="97"/>
        <v>0</v>
      </c>
      <c r="L347" s="321">
        <f t="shared" si="107"/>
        <v>0</v>
      </c>
      <c r="M347" s="300">
        <f t="shared" si="105"/>
        <v>52287521.930000022</v>
      </c>
      <c r="N347" s="292">
        <f t="shared" si="98"/>
        <v>301906.71999999997</v>
      </c>
      <c r="O347" s="292">
        <f t="shared" si="99"/>
        <v>-361926.72</v>
      </c>
      <c r="P347" s="293">
        <f t="shared" si="109"/>
        <v>-60020</v>
      </c>
      <c r="Q347" s="301">
        <f t="shared" si="106"/>
        <v>0</v>
      </c>
      <c r="R347" s="292">
        <f t="shared" si="100"/>
        <v>0</v>
      </c>
      <c r="S347" s="292">
        <f t="shared" si="101"/>
        <v>0</v>
      </c>
      <c r="T347" s="321">
        <f t="shared" si="91"/>
        <v>0</v>
      </c>
      <c r="U347" s="134"/>
      <c r="V347" s="134"/>
      <c r="W347" s="134"/>
      <c r="X347" s="134"/>
    </row>
    <row r="348" spans="1:24" s="1" customFormat="1" ht="15" customHeight="1">
      <c r="A348" s="409">
        <f t="shared" si="108"/>
        <v>7.0250000000000007E-2</v>
      </c>
      <c r="B348" s="406">
        <f t="shared" si="92"/>
        <v>5.7739726027397267E-3</v>
      </c>
      <c r="C348" s="197">
        <f t="shared" si="93"/>
        <v>27</v>
      </c>
      <c r="D348" s="290">
        <v>314</v>
      </c>
      <c r="E348" s="300">
        <f t="shared" si="102"/>
        <v>0</v>
      </c>
      <c r="F348" s="292">
        <f t="shared" si="94"/>
        <v>0</v>
      </c>
      <c r="G348" s="292">
        <f t="shared" si="95"/>
        <v>0</v>
      </c>
      <c r="H348" s="293">
        <f t="shared" si="103"/>
        <v>0</v>
      </c>
      <c r="I348" s="301">
        <f t="shared" si="104"/>
        <v>0</v>
      </c>
      <c r="J348" s="510">
        <f t="shared" si="96"/>
        <v>0</v>
      </c>
      <c r="K348" s="292">
        <f t="shared" si="97"/>
        <v>0</v>
      </c>
      <c r="L348" s="321">
        <f t="shared" si="107"/>
        <v>0</v>
      </c>
      <c r="M348" s="300">
        <f t="shared" si="105"/>
        <v>52649448.650000021</v>
      </c>
      <c r="N348" s="292">
        <f t="shared" si="98"/>
        <v>303996.46999999997</v>
      </c>
      <c r="O348" s="292">
        <f t="shared" si="99"/>
        <v>-364016.47</v>
      </c>
      <c r="P348" s="293">
        <f t="shared" si="109"/>
        <v>-60020</v>
      </c>
      <c r="Q348" s="301">
        <f t="shared" si="106"/>
        <v>0</v>
      </c>
      <c r="R348" s="292">
        <f t="shared" si="100"/>
        <v>0</v>
      </c>
      <c r="S348" s="292">
        <f t="shared" si="101"/>
        <v>0</v>
      </c>
      <c r="T348" s="321">
        <f t="shared" si="91"/>
        <v>0</v>
      </c>
      <c r="U348" s="134"/>
      <c r="V348" s="134"/>
      <c r="W348" s="134"/>
      <c r="X348" s="134"/>
    </row>
    <row r="349" spans="1:24" s="1" customFormat="1" ht="15" customHeight="1">
      <c r="A349" s="409">
        <f t="shared" si="108"/>
        <v>7.0250000000000007E-2</v>
      </c>
      <c r="B349" s="406">
        <f t="shared" si="92"/>
        <v>5.7739726027397267E-3</v>
      </c>
      <c r="C349" s="197">
        <f t="shared" si="93"/>
        <v>27</v>
      </c>
      <c r="D349" s="290">
        <v>315</v>
      </c>
      <c r="E349" s="300">
        <f t="shared" si="102"/>
        <v>0</v>
      </c>
      <c r="F349" s="292">
        <f t="shared" si="94"/>
        <v>0</v>
      </c>
      <c r="G349" s="292">
        <f t="shared" si="95"/>
        <v>0</v>
      </c>
      <c r="H349" s="293">
        <f t="shared" si="103"/>
        <v>0</v>
      </c>
      <c r="I349" s="301">
        <f t="shared" si="104"/>
        <v>0</v>
      </c>
      <c r="J349" s="510">
        <f t="shared" si="96"/>
        <v>0</v>
      </c>
      <c r="K349" s="292">
        <f t="shared" si="97"/>
        <v>0</v>
      </c>
      <c r="L349" s="321">
        <f t="shared" si="107"/>
        <v>0</v>
      </c>
      <c r="M349" s="300">
        <f t="shared" si="105"/>
        <v>53013465.12000002</v>
      </c>
      <c r="N349" s="292">
        <f t="shared" si="98"/>
        <v>306098.3</v>
      </c>
      <c r="O349" s="292">
        <f t="shared" si="99"/>
        <v>-366118.3</v>
      </c>
      <c r="P349" s="293">
        <f t="shared" si="109"/>
        <v>-60020</v>
      </c>
      <c r="Q349" s="301">
        <f t="shared" si="106"/>
        <v>0</v>
      </c>
      <c r="R349" s="292">
        <f t="shared" si="100"/>
        <v>0</v>
      </c>
      <c r="S349" s="292">
        <f t="shared" si="101"/>
        <v>0</v>
      </c>
      <c r="T349" s="321">
        <f t="shared" si="91"/>
        <v>0</v>
      </c>
      <c r="U349" s="134"/>
      <c r="V349" s="134"/>
      <c r="W349" s="134"/>
      <c r="X349" s="134"/>
    </row>
    <row r="350" spans="1:24" s="1" customFormat="1" ht="15" customHeight="1">
      <c r="A350" s="409">
        <f t="shared" si="108"/>
        <v>7.0250000000000007E-2</v>
      </c>
      <c r="B350" s="406">
        <f t="shared" si="92"/>
        <v>5.7739726027397267E-3</v>
      </c>
      <c r="C350" s="197">
        <f t="shared" si="93"/>
        <v>27</v>
      </c>
      <c r="D350" s="290">
        <v>316</v>
      </c>
      <c r="E350" s="300">
        <f t="shared" si="102"/>
        <v>0</v>
      </c>
      <c r="F350" s="292">
        <f t="shared" si="94"/>
        <v>0</v>
      </c>
      <c r="G350" s="292">
        <f t="shared" si="95"/>
        <v>0</v>
      </c>
      <c r="H350" s="293">
        <f t="shared" si="103"/>
        <v>0</v>
      </c>
      <c r="I350" s="301">
        <f t="shared" si="104"/>
        <v>0</v>
      </c>
      <c r="J350" s="510">
        <f t="shared" si="96"/>
        <v>0</v>
      </c>
      <c r="K350" s="292">
        <f t="shared" si="97"/>
        <v>0</v>
      </c>
      <c r="L350" s="321">
        <f t="shared" si="107"/>
        <v>0</v>
      </c>
      <c r="M350" s="300">
        <f t="shared" si="105"/>
        <v>53379583.420000017</v>
      </c>
      <c r="N350" s="292">
        <f t="shared" si="98"/>
        <v>308212.25</v>
      </c>
      <c r="O350" s="292">
        <f t="shared" si="99"/>
        <v>-368232.25</v>
      </c>
      <c r="P350" s="293">
        <f t="shared" si="109"/>
        <v>-60020</v>
      </c>
      <c r="Q350" s="301">
        <f t="shared" si="106"/>
        <v>0</v>
      </c>
      <c r="R350" s="292">
        <f t="shared" si="100"/>
        <v>0</v>
      </c>
      <c r="S350" s="292">
        <f t="shared" si="101"/>
        <v>0</v>
      </c>
      <c r="T350" s="321">
        <f t="shared" si="91"/>
        <v>0</v>
      </c>
      <c r="U350" s="134"/>
      <c r="V350" s="134"/>
      <c r="W350" s="134"/>
      <c r="X350" s="134"/>
    </row>
    <row r="351" spans="1:24" s="1" customFormat="1" ht="15" customHeight="1">
      <c r="A351" s="409">
        <f t="shared" si="108"/>
        <v>7.0250000000000007E-2</v>
      </c>
      <c r="B351" s="406">
        <f t="shared" si="92"/>
        <v>5.7739726027397267E-3</v>
      </c>
      <c r="C351" s="197">
        <f t="shared" si="93"/>
        <v>27</v>
      </c>
      <c r="D351" s="290">
        <v>317</v>
      </c>
      <c r="E351" s="300">
        <f t="shared" si="102"/>
        <v>0</v>
      </c>
      <c r="F351" s="292">
        <f t="shared" si="94"/>
        <v>0</v>
      </c>
      <c r="G351" s="292">
        <f t="shared" si="95"/>
        <v>0</v>
      </c>
      <c r="H351" s="293">
        <f t="shared" si="103"/>
        <v>0</v>
      </c>
      <c r="I351" s="301">
        <f t="shared" si="104"/>
        <v>0</v>
      </c>
      <c r="J351" s="510">
        <f t="shared" si="96"/>
        <v>0</v>
      </c>
      <c r="K351" s="292">
        <f t="shared" si="97"/>
        <v>0</v>
      </c>
      <c r="L351" s="321">
        <f t="shared" si="107"/>
        <v>0</v>
      </c>
      <c r="M351" s="300">
        <f t="shared" si="105"/>
        <v>53747815.670000017</v>
      </c>
      <c r="N351" s="292">
        <f t="shared" si="98"/>
        <v>310338.42</v>
      </c>
      <c r="O351" s="292">
        <f t="shared" si="99"/>
        <v>-370358.42</v>
      </c>
      <c r="P351" s="293">
        <f t="shared" si="109"/>
        <v>-60020</v>
      </c>
      <c r="Q351" s="301">
        <f t="shared" si="106"/>
        <v>0</v>
      </c>
      <c r="R351" s="292">
        <f t="shared" si="100"/>
        <v>0</v>
      </c>
      <c r="S351" s="292">
        <f t="shared" si="101"/>
        <v>0</v>
      </c>
      <c r="T351" s="321">
        <f t="shared" ref="T351:T404" si="110">IF(Q351&lt;$M$17,Q351+R351,$M$17)</f>
        <v>0</v>
      </c>
      <c r="U351" s="134"/>
      <c r="V351" s="134"/>
      <c r="W351" s="134"/>
      <c r="X351" s="134"/>
    </row>
    <row r="352" spans="1:24" s="1" customFormat="1" ht="15" customHeight="1">
      <c r="A352" s="409">
        <f t="shared" si="108"/>
        <v>7.0250000000000007E-2</v>
      </c>
      <c r="B352" s="406">
        <f t="shared" si="92"/>
        <v>5.7739726027397267E-3</v>
      </c>
      <c r="C352" s="197">
        <f t="shared" si="93"/>
        <v>27</v>
      </c>
      <c r="D352" s="290">
        <v>318</v>
      </c>
      <c r="E352" s="300">
        <f t="shared" si="102"/>
        <v>0</v>
      </c>
      <c r="F352" s="292">
        <f t="shared" si="94"/>
        <v>0</v>
      </c>
      <c r="G352" s="292">
        <f t="shared" si="95"/>
        <v>0</v>
      </c>
      <c r="H352" s="293">
        <f t="shared" si="103"/>
        <v>0</v>
      </c>
      <c r="I352" s="301">
        <f t="shared" si="104"/>
        <v>0</v>
      </c>
      <c r="J352" s="510">
        <f t="shared" si="96"/>
        <v>0</v>
      </c>
      <c r="K352" s="292">
        <f t="shared" si="97"/>
        <v>0</v>
      </c>
      <c r="L352" s="321">
        <f t="shared" si="107"/>
        <v>0</v>
      </c>
      <c r="M352" s="300">
        <f t="shared" si="105"/>
        <v>54118174.090000018</v>
      </c>
      <c r="N352" s="292">
        <f t="shared" si="98"/>
        <v>312476.84999999998</v>
      </c>
      <c r="O352" s="292">
        <f t="shared" si="99"/>
        <v>-372496.85</v>
      </c>
      <c r="P352" s="293">
        <f t="shared" si="109"/>
        <v>-60020</v>
      </c>
      <c r="Q352" s="301">
        <f t="shared" si="106"/>
        <v>0</v>
      </c>
      <c r="R352" s="292">
        <f t="shared" si="100"/>
        <v>0</v>
      </c>
      <c r="S352" s="292">
        <f t="shared" si="101"/>
        <v>0</v>
      </c>
      <c r="T352" s="321">
        <f t="shared" si="110"/>
        <v>0</v>
      </c>
      <c r="U352" s="134"/>
      <c r="V352" s="134"/>
      <c r="W352" s="134"/>
      <c r="X352" s="134"/>
    </row>
    <row r="353" spans="1:24" s="1" customFormat="1" ht="15" customHeight="1">
      <c r="A353" s="409">
        <f t="shared" si="108"/>
        <v>7.0250000000000007E-2</v>
      </c>
      <c r="B353" s="406">
        <f t="shared" ref="B353:B393" si="111">A353/365*30</f>
        <v>5.7739726027397267E-3</v>
      </c>
      <c r="C353" s="197">
        <f t="shared" si="93"/>
        <v>27</v>
      </c>
      <c r="D353" s="290">
        <v>319</v>
      </c>
      <c r="E353" s="300">
        <f t="shared" si="102"/>
        <v>0</v>
      </c>
      <c r="F353" s="292">
        <f t="shared" si="94"/>
        <v>0</v>
      </c>
      <c r="G353" s="292">
        <f t="shared" si="95"/>
        <v>0</v>
      </c>
      <c r="H353" s="293">
        <f t="shared" si="103"/>
        <v>0</v>
      </c>
      <c r="I353" s="301">
        <f t="shared" si="104"/>
        <v>0</v>
      </c>
      <c r="J353" s="510">
        <f t="shared" si="96"/>
        <v>0</v>
      </c>
      <c r="K353" s="292">
        <f t="shared" si="97"/>
        <v>0</v>
      </c>
      <c r="L353" s="321">
        <f t="shared" si="107"/>
        <v>0</v>
      </c>
      <c r="M353" s="300">
        <f t="shared" si="105"/>
        <v>54490670.94000002</v>
      </c>
      <c r="N353" s="292">
        <f t="shared" si="98"/>
        <v>314627.64</v>
      </c>
      <c r="O353" s="292">
        <f t="shared" si="99"/>
        <v>-374647.64</v>
      </c>
      <c r="P353" s="293">
        <f t="shared" si="109"/>
        <v>-60020</v>
      </c>
      <c r="Q353" s="301">
        <f t="shared" si="106"/>
        <v>0</v>
      </c>
      <c r="R353" s="292">
        <f t="shared" si="100"/>
        <v>0</v>
      </c>
      <c r="S353" s="292">
        <f t="shared" si="101"/>
        <v>0</v>
      </c>
      <c r="T353" s="321">
        <f t="shared" si="110"/>
        <v>0</v>
      </c>
      <c r="U353" s="134"/>
      <c r="V353" s="134"/>
      <c r="W353" s="134"/>
      <c r="X353" s="134"/>
    </row>
    <row r="354" spans="1:24" s="1" customFormat="1" ht="15" customHeight="1">
      <c r="A354" s="409">
        <f t="shared" si="108"/>
        <v>7.0250000000000007E-2</v>
      </c>
      <c r="B354" s="406">
        <f t="shared" si="111"/>
        <v>5.7739726027397267E-3</v>
      </c>
      <c r="C354" s="197">
        <f t="shared" si="93"/>
        <v>27</v>
      </c>
      <c r="D354" s="290">
        <v>320</v>
      </c>
      <c r="E354" s="300">
        <f t="shared" si="102"/>
        <v>0</v>
      </c>
      <c r="F354" s="292">
        <f t="shared" si="94"/>
        <v>0</v>
      </c>
      <c r="G354" s="292">
        <f t="shared" si="95"/>
        <v>0</v>
      </c>
      <c r="H354" s="293">
        <f t="shared" si="103"/>
        <v>0</v>
      </c>
      <c r="I354" s="301">
        <f t="shared" si="104"/>
        <v>0</v>
      </c>
      <c r="J354" s="510">
        <f t="shared" si="96"/>
        <v>0</v>
      </c>
      <c r="K354" s="292">
        <f t="shared" si="97"/>
        <v>0</v>
      </c>
      <c r="L354" s="321">
        <f t="shared" si="107"/>
        <v>0</v>
      </c>
      <c r="M354" s="300">
        <f t="shared" si="105"/>
        <v>54865318.580000021</v>
      </c>
      <c r="N354" s="292">
        <f t="shared" si="98"/>
        <v>316790.84999999998</v>
      </c>
      <c r="O354" s="292">
        <f t="shared" si="99"/>
        <v>-376810.85</v>
      </c>
      <c r="P354" s="293">
        <f t="shared" si="109"/>
        <v>-60020</v>
      </c>
      <c r="Q354" s="301">
        <f t="shared" si="106"/>
        <v>0</v>
      </c>
      <c r="R354" s="292">
        <f t="shared" si="100"/>
        <v>0</v>
      </c>
      <c r="S354" s="292">
        <f t="shared" si="101"/>
        <v>0</v>
      </c>
      <c r="T354" s="321">
        <f t="shared" si="110"/>
        <v>0</v>
      </c>
      <c r="U354" s="134"/>
      <c r="V354" s="134"/>
      <c r="W354" s="134"/>
      <c r="X354" s="134"/>
    </row>
    <row r="355" spans="1:24" s="1" customFormat="1" ht="15" customHeight="1">
      <c r="A355" s="409">
        <f t="shared" si="108"/>
        <v>7.0250000000000007E-2</v>
      </c>
      <c r="B355" s="406">
        <f t="shared" si="111"/>
        <v>5.7739726027397267E-3</v>
      </c>
      <c r="C355" s="197">
        <f t="shared" ref="C355:C404" si="112">INT((D355+11)/12)</f>
        <v>27</v>
      </c>
      <c r="D355" s="290">
        <v>321</v>
      </c>
      <c r="E355" s="300">
        <f t="shared" si="102"/>
        <v>0</v>
      </c>
      <c r="F355" s="292">
        <f t="shared" ref="F355:F404" si="113">ROUND(E355*$B355,2)</f>
        <v>0</v>
      </c>
      <c r="G355" s="292">
        <f t="shared" ref="G355:G404" si="114">IF(E355&lt;H355,E355,H355-F355)</f>
        <v>0</v>
      </c>
      <c r="H355" s="293">
        <f t="shared" si="103"/>
        <v>0</v>
      </c>
      <c r="I355" s="301">
        <f t="shared" si="104"/>
        <v>0</v>
      </c>
      <c r="J355" s="510">
        <f t="shared" ref="J355:J404" si="115">ROUND(I355*$B355,2)</f>
        <v>0</v>
      </c>
      <c r="K355" s="292">
        <f t="shared" ref="K355:K404" si="116">IF(I355&lt;L355,I355,L355-J355)</f>
        <v>0</v>
      </c>
      <c r="L355" s="321">
        <f t="shared" si="107"/>
        <v>0</v>
      </c>
      <c r="M355" s="300">
        <f t="shared" si="105"/>
        <v>55242129.430000022</v>
      </c>
      <c r="N355" s="292">
        <f t="shared" ref="N355:N404" si="117">ROUND(M355*$B355,2)</f>
        <v>318966.53999999998</v>
      </c>
      <c r="O355" s="292">
        <f t="shared" ref="O355:O404" si="118">IF(M355&lt;P355,M355,P355-N355)</f>
        <v>-378986.54</v>
      </c>
      <c r="P355" s="293">
        <f t="shared" si="109"/>
        <v>-60020</v>
      </c>
      <c r="Q355" s="301">
        <f t="shared" si="106"/>
        <v>0</v>
      </c>
      <c r="R355" s="292">
        <f t="shared" ref="R355:R404" si="119">ROUND(Q355*$B355,2)</f>
        <v>0</v>
      </c>
      <c r="S355" s="292">
        <f t="shared" ref="S355:S404" si="120">IF(Q355&lt;T355,Q355,T355-R355)</f>
        <v>0</v>
      </c>
      <c r="T355" s="321">
        <f t="shared" si="110"/>
        <v>0</v>
      </c>
      <c r="U355" s="134"/>
      <c r="V355" s="134"/>
      <c r="W355" s="134"/>
      <c r="X355" s="134"/>
    </row>
    <row r="356" spans="1:24" s="1" customFormat="1" ht="15" customHeight="1">
      <c r="A356" s="409">
        <f t="shared" si="108"/>
        <v>7.0250000000000007E-2</v>
      </c>
      <c r="B356" s="406">
        <f t="shared" si="111"/>
        <v>5.7739726027397267E-3</v>
      </c>
      <c r="C356" s="197">
        <f t="shared" si="112"/>
        <v>27</v>
      </c>
      <c r="D356" s="290">
        <v>322</v>
      </c>
      <c r="E356" s="300">
        <f t="shared" ref="E356:E404" si="121">IF(E355&lt;H355,0,E355-G355)</f>
        <v>0</v>
      </c>
      <c r="F356" s="292">
        <f t="shared" si="113"/>
        <v>0</v>
      </c>
      <c r="G356" s="292">
        <f t="shared" si="114"/>
        <v>0</v>
      </c>
      <c r="H356" s="293">
        <f t="shared" ref="H356:H404" si="122">IF(E356&lt;$M$4,E356+F356,$M$4)</f>
        <v>0</v>
      </c>
      <c r="I356" s="301">
        <f t="shared" ref="I356:I404" si="123">IF(I355&lt;L355,0,I355-K355)</f>
        <v>0</v>
      </c>
      <c r="J356" s="510">
        <f t="shared" si="115"/>
        <v>0</v>
      </c>
      <c r="K356" s="292">
        <f t="shared" si="116"/>
        <v>0</v>
      </c>
      <c r="L356" s="321">
        <f t="shared" si="107"/>
        <v>0</v>
      </c>
      <c r="M356" s="300">
        <f t="shared" ref="M356:M404" si="124">IF(M355&lt;P355,0,M355-O355)</f>
        <v>55621115.970000021</v>
      </c>
      <c r="N356" s="292">
        <f t="shared" si="117"/>
        <v>321154.8</v>
      </c>
      <c r="O356" s="292">
        <f t="shared" si="118"/>
        <v>-381174.8</v>
      </c>
      <c r="P356" s="293">
        <f t="shared" si="109"/>
        <v>-60020</v>
      </c>
      <c r="Q356" s="301">
        <f t="shared" ref="Q356:Q404" si="125">IF(Q355&lt;T355,0,Q355-S355)</f>
        <v>0</v>
      </c>
      <c r="R356" s="292">
        <f t="shared" si="119"/>
        <v>0</v>
      </c>
      <c r="S356" s="292">
        <f t="shared" si="120"/>
        <v>0</v>
      </c>
      <c r="T356" s="321">
        <f t="shared" si="110"/>
        <v>0</v>
      </c>
      <c r="U356" s="134"/>
      <c r="V356" s="134"/>
      <c r="W356" s="134"/>
      <c r="X356" s="134"/>
    </row>
    <row r="357" spans="1:24" s="1" customFormat="1" ht="15" customHeight="1">
      <c r="A357" s="409">
        <f t="shared" si="108"/>
        <v>7.0250000000000007E-2</v>
      </c>
      <c r="B357" s="406">
        <f t="shared" si="111"/>
        <v>5.7739726027397267E-3</v>
      </c>
      <c r="C357" s="197">
        <f t="shared" si="112"/>
        <v>27</v>
      </c>
      <c r="D357" s="290">
        <v>323</v>
      </c>
      <c r="E357" s="300">
        <f t="shared" si="121"/>
        <v>0</v>
      </c>
      <c r="F357" s="292">
        <f t="shared" si="113"/>
        <v>0</v>
      </c>
      <c r="G357" s="292">
        <f t="shared" si="114"/>
        <v>0</v>
      </c>
      <c r="H357" s="293">
        <f t="shared" si="122"/>
        <v>0</v>
      </c>
      <c r="I357" s="301">
        <f t="shared" si="123"/>
        <v>0</v>
      </c>
      <c r="J357" s="510">
        <f t="shared" si="115"/>
        <v>0</v>
      </c>
      <c r="K357" s="292">
        <f t="shared" si="116"/>
        <v>0</v>
      </c>
      <c r="L357" s="321">
        <f t="shared" si="107"/>
        <v>0</v>
      </c>
      <c r="M357" s="300">
        <f t="shared" si="124"/>
        <v>56002290.770000018</v>
      </c>
      <c r="N357" s="292">
        <f t="shared" si="117"/>
        <v>323355.69</v>
      </c>
      <c r="O357" s="292">
        <f t="shared" si="118"/>
        <v>-383375.69</v>
      </c>
      <c r="P357" s="293">
        <f t="shared" si="109"/>
        <v>-60020</v>
      </c>
      <c r="Q357" s="301">
        <f t="shared" si="125"/>
        <v>0</v>
      </c>
      <c r="R357" s="292">
        <f t="shared" si="119"/>
        <v>0</v>
      </c>
      <c r="S357" s="292">
        <f t="shared" si="120"/>
        <v>0</v>
      </c>
      <c r="T357" s="321">
        <f t="shared" si="110"/>
        <v>0</v>
      </c>
      <c r="U357" s="134"/>
      <c r="V357" s="134"/>
      <c r="W357" s="134"/>
      <c r="X357" s="134"/>
    </row>
    <row r="358" spans="1:24" s="1" customFormat="1" ht="15" customHeight="1">
      <c r="A358" s="409">
        <f t="shared" si="108"/>
        <v>7.0250000000000007E-2</v>
      </c>
      <c r="B358" s="406">
        <f t="shared" si="111"/>
        <v>5.7739726027397267E-3</v>
      </c>
      <c r="C358" s="197">
        <f t="shared" si="112"/>
        <v>27</v>
      </c>
      <c r="D358" s="290">
        <v>324</v>
      </c>
      <c r="E358" s="300">
        <f t="shared" si="121"/>
        <v>0</v>
      </c>
      <c r="F358" s="292">
        <f t="shared" si="113"/>
        <v>0</v>
      </c>
      <c r="G358" s="292">
        <f t="shared" si="114"/>
        <v>0</v>
      </c>
      <c r="H358" s="293">
        <f t="shared" si="122"/>
        <v>0</v>
      </c>
      <c r="I358" s="301">
        <f t="shared" si="123"/>
        <v>0</v>
      </c>
      <c r="J358" s="510">
        <f t="shared" si="115"/>
        <v>0</v>
      </c>
      <c r="K358" s="292">
        <f t="shared" si="116"/>
        <v>0</v>
      </c>
      <c r="L358" s="321">
        <f t="shared" si="107"/>
        <v>0</v>
      </c>
      <c r="M358" s="300">
        <f t="shared" si="124"/>
        <v>56385666.460000016</v>
      </c>
      <c r="N358" s="292">
        <f t="shared" si="117"/>
        <v>325569.28999999998</v>
      </c>
      <c r="O358" s="292">
        <f t="shared" si="118"/>
        <v>-385589.29</v>
      </c>
      <c r="P358" s="293">
        <f t="shared" si="109"/>
        <v>-60020</v>
      </c>
      <c r="Q358" s="301">
        <f t="shared" si="125"/>
        <v>0</v>
      </c>
      <c r="R358" s="292">
        <f t="shared" si="119"/>
        <v>0</v>
      </c>
      <c r="S358" s="292">
        <f t="shared" si="120"/>
        <v>0</v>
      </c>
      <c r="T358" s="321">
        <f t="shared" si="110"/>
        <v>0</v>
      </c>
      <c r="U358" s="134"/>
      <c r="V358" s="134"/>
      <c r="W358" s="134"/>
      <c r="X358" s="134"/>
    </row>
    <row r="359" spans="1:24" s="1" customFormat="1" ht="15" customHeight="1">
      <c r="A359" s="409">
        <f t="shared" si="108"/>
        <v>7.0250000000000007E-2</v>
      </c>
      <c r="B359" s="406">
        <f t="shared" si="111"/>
        <v>5.7739726027397267E-3</v>
      </c>
      <c r="C359" s="197">
        <f t="shared" si="112"/>
        <v>28</v>
      </c>
      <c r="D359" s="290">
        <v>325</v>
      </c>
      <c r="E359" s="300">
        <f t="shared" si="121"/>
        <v>0</v>
      </c>
      <c r="F359" s="292">
        <f t="shared" si="113"/>
        <v>0</v>
      </c>
      <c r="G359" s="292">
        <f t="shared" si="114"/>
        <v>0</v>
      </c>
      <c r="H359" s="293">
        <f t="shared" si="122"/>
        <v>0</v>
      </c>
      <c r="I359" s="301">
        <f t="shared" si="123"/>
        <v>0</v>
      </c>
      <c r="J359" s="510">
        <f t="shared" si="115"/>
        <v>0</v>
      </c>
      <c r="K359" s="292">
        <f t="shared" si="116"/>
        <v>0</v>
      </c>
      <c r="L359" s="321">
        <f t="shared" si="107"/>
        <v>0</v>
      </c>
      <c r="M359" s="300">
        <f t="shared" si="124"/>
        <v>56771255.750000015</v>
      </c>
      <c r="N359" s="292">
        <f t="shared" si="117"/>
        <v>327795.68</v>
      </c>
      <c r="O359" s="292">
        <f t="shared" si="118"/>
        <v>-387815.67999999999</v>
      </c>
      <c r="P359" s="293">
        <f t="shared" si="109"/>
        <v>-60020</v>
      </c>
      <c r="Q359" s="301">
        <f t="shared" si="125"/>
        <v>0</v>
      </c>
      <c r="R359" s="292">
        <f t="shared" si="119"/>
        <v>0</v>
      </c>
      <c r="S359" s="292">
        <f t="shared" si="120"/>
        <v>0</v>
      </c>
      <c r="T359" s="321">
        <f t="shared" si="110"/>
        <v>0</v>
      </c>
      <c r="U359" s="134"/>
      <c r="V359" s="134"/>
      <c r="W359" s="134"/>
      <c r="X359" s="134"/>
    </row>
    <row r="360" spans="1:24" s="1" customFormat="1" ht="15" customHeight="1">
      <c r="A360" s="409">
        <f t="shared" si="108"/>
        <v>7.0250000000000007E-2</v>
      </c>
      <c r="B360" s="406">
        <f t="shared" si="111"/>
        <v>5.7739726027397267E-3</v>
      </c>
      <c r="C360" s="197">
        <f t="shared" si="112"/>
        <v>28</v>
      </c>
      <c r="D360" s="290">
        <v>326</v>
      </c>
      <c r="E360" s="300">
        <f t="shared" si="121"/>
        <v>0</v>
      </c>
      <c r="F360" s="292">
        <f t="shared" si="113"/>
        <v>0</v>
      </c>
      <c r="G360" s="292">
        <f t="shared" si="114"/>
        <v>0</v>
      </c>
      <c r="H360" s="293">
        <f t="shared" si="122"/>
        <v>0</v>
      </c>
      <c r="I360" s="301">
        <f t="shared" si="123"/>
        <v>0</v>
      </c>
      <c r="J360" s="510">
        <f t="shared" si="115"/>
        <v>0</v>
      </c>
      <c r="K360" s="292">
        <f t="shared" si="116"/>
        <v>0</v>
      </c>
      <c r="L360" s="321">
        <f t="shared" si="107"/>
        <v>0</v>
      </c>
      <c r="M360" s="300">
        <f t="shared" si="124"/>
        <v>57159071.430000015</v>
      </c>
      <c r="N360" s="292">
        <f t="shared" si="117"/>
        <v>330034.90999999997</v>
      </c>
      <c r="O360" s="292">
        <f t="shared" si="118"/>
        <v>-390054.91</v>
      </c>
      <c r="P360" s="293">
        <f t="shared" si="109"/>
        <v>-60020</v>
      </c>
      <c r="Q360" s="301">
        <f t="shared" si="125"/>
        <v>0</v>
      </c>
      <c r="R360" s="292">
        <f t="shared" si="119"/>
        <v>0</v>
      </c>
      <c r="S360" s="292">
        <f t="shared" si="120"/>
        <v>0</v>
      </c>
      <c r="T360" s="321">
        <f t="shared" si="110"/>
        <v>0</v>
      </c>
      <c r="U360" s="134"/>
      <c r="V360" s="134"/>
      <c r="W360" s="134"/>
      <c r="X360" s="134"/>
    </row>
    <row r="361" spans="1:24" s="1" customFormat="1" ht="15" customHeight="1">
      <c r="A361" s="409">
        <f t="shared" si="108"/>
        <v>7.0250000000000007E-2</v>
      </c>
      <c r="B361" s="406">
        <f t="shared" si="111"/>
        <v>5.7739726027397267E-3</v>
      </c>
      <c r="C361" s="197">
        <f t="shared" si="112"/>
        <v>28</v>
      </c>
      <c r="D361" s="290">
        <v>327</v>
      </c>
      <c r="E361" s="300">
        <f t="shared" si="121"/>
        <v>0</v>
      </c>
      <c r="F361" s="292">
        <f t="shared" si="113"/>
        <v>0</v>
      </c>
      <c r="G361" s="292">
        <f t="shared" si="114"/>
        <v>0</v>
      </c>
      <c r="H361" s="293">
        <f t="shared" si="122"/>
        <v>0</v>
      </c>
      <c r="I361" s="301">
        <f t="shared" si="123"/>
        <v>0</v>
      </c>
      <c r="J361" s="510">
        <f t="shared" si="115"/>
        <v>0</v>
      </c>
      <c r="K361" s="292">
        <f t="shared" si="116"/>
        <v>0</v>
      </c>
      <c r="L361" s="321">
        <f t="shared" si="107"/>
        <v>0</v>
      </c>
      <c r="M361" s="300">
        <f t="shared" si="124"/>
        <v>57549126.340000011</v>
      </c>
      <c r="N361" s="292">
        <f t="shared" si="117"/>
        <v>332287.08</v>
      </c>
      <c r="O361" s="292">
        <f t="shared" si="118"/>
        <v>-392307.08</v>
      </c>
      <c r="P361" s="293">
        <f t="shared" si="109"/>
        <v>-60020</v>
      </c>
      <c r="Q361" s="301">
        <f t="shared" si="125"/>
        <v>0</v>
      </c>
      <c r="R361" s="292">
        <f t="shared" si="119"/>
        <v>0</v>
      </c>
      <c r="S361" s="292">
        <f t="shared" si="120"/>
        <v>0</v>
      </c>
      <c r="T361" s="321">
        <f t="shared" si="110"/>
        <v>0</v>
      </c>
      <c r="U361" s="134"/>
      <c r="V361" s="134"/>
      <c r="W361" s="134"/>
      <c r="X361" s="134"/>
    </row>
    <row r="362" spans="1:24" s="1" customFormat="1" ht="15" customHeight="1">
      <c r="A362" s="409">
        <f t="shared" si="108"/>
        <v>7.0250000000000007E-2</v>
      </c>
      <c r="B362" s="406">
        <f t="shared" si="111"/>
        <v>5.7739726027397267E-3</v>
      </c>
      <c r="C362" s="197">
        <f t="shared" si="112"/>
        <v>28</v>
      </c>
      <c r="D362" s="290">
        <v>328</v>
      </c>
      <c r="E362" s="300">
        <f t="shared" si="121"/>
        <v>0</v>
      </c>
      <c r="F362" s="292">
        <f t="shared" si="113"/>
        <v>0</v>
      </c>
      <c r="G362" s="292">
        <f t="shared" si="114"/>
        <v>0</v>
      </c>
      <c r="H362" s="293">
        <f t="shared" si="122"/>
        <v>0</v>
      </c>
      <c r="I362" s="301">
        <f t="shared" si="123"/>
        <v>0</v>
      </c>
      <c r="J362" s="510">
        <f t="shared" si="115"/>
        <v>0</v>
      </c>
      <c r="K362" s="292">
        <f t="shared" si="116"/>
        <v>0</v>
      </c>
      <c r="L362" s="321">
        <f t="shared" si="107"/>
        <v>0</v>
      </c>
      <c r="M362" s="300">
        <f t="shared" si="124"/>
        <v>57941433.420000009</v>
      </c>
      <c r="N362" s="292">
        <f t="shared" si="117"/>
        <v>334552.25</v>
      </c>
      <c r="O362" s="292">
        <f t="shared" si="118"/>
        <v>-394572.25</v>
      </c>
      <c r="P362" s="293">
        <f t="shared" si="109"/>
        <v>-60020</v>
      </c>
      <c r="Q362" s="301">
        <f t="shared" si="125"/>
        <v>0</v>
      </c>
      <c r="R362" s="292">
        <f t="shared" si="119"/>
        <v>0</v>
      </c>
      <c r="S362" s="292">
        <f t="shared" si="120"/>
        <v>0</v>
      </c>
      <c r="T362" s="321">
        <f t="shared" si="110"/>
        <v>0</v>
      </c>
      <c r="U362" s="134"/>
      <c r="V362" s="134"/>
      <c r="W362" s="134"/>
      <c r="X362" s="134"/>
    </row>
    <row r="363" spans="1:24" s="1" customFormat="1" ht="15" customHeight="1">
      <c r="A363" s="409">
        <f t="shared" si="108"/>
        <v>7.0250000000000007E-2</v>
      </c>
      <c r="B363" s="406">
        <f t="shared" si="111"/>
        <v>5.7739726027397267E-3</v>
      </c>
      <c r="C363" s="197">
        <f t="shared" si="112"/>
        <v>28</v>
      </c>
      <c r="D363" s="290">
        <v>329</v>
      </c>
      <c r="E363" s="300">
        <f t="shared" si="121"/>
        <v>0</v>
      </c>
      <c r="F363" s="292">
        <f t="shared" si="113"/>
        <v>0</v>
      </c>
      <c r="G363" s="292">
        <f t="shared" si="114"/>
        <v>0</v>
      </c>
      <c r="H363" s="293">
        <f t="shared" si="122"/>
        <v>0</v>
      </c>
      <c r="I363" s="301">
        <f t="shared" si="123"/>
        <v>0</v>
      </c>
      <c r="J363" s="510">
        <f t="shared" si="115"/>
        <v>0</v>
      </c>
      <c r="K363" s="292">
        <f t="shared" si="116"/>
        <v>0</v>
      </c>
      <c r="L363" s="321">
        <f t="shared" si="107"/>
        <v>0</v>
      </c>
      <c r="M363" s="300">
        <f t="shared" si="124"/>
        <v>58336005.670000009</v>
      </c>
      <c r="N363" s="292">
        <f t="shared" si="117"/>
        <v>336830.5</v>
      </c>
      <c r="O363" s="292">
        <f t="shared" si="118"/>
        <v>-396850.5</v>
      </c>
      <c r="P363" s="293">
        <f t="shared" si="109"/>
        <v>-60020</v>
      </c>
      <c r="Q363" s="301">
        <f t="shared" si="125"/>
        <v>0</v>
      </c>
      <c r="R363" s="292">
        <f t="shared" si="119"/>
        <v>0</v>
      </c>
      <c r="S363" s="292">
        <f t="shared" si="120"/>
        <v>0</v>
      </c>
      <c r="T363" s="321">
        <f t="shared" si="110"/>
        <v>0</v>
      </c>
      <c r="U363" s="134"/>
      <c r="V363" s="134"/>
      <c r="W363" s="134"/>
      <c r="X363" s="134"/>
    </row>
    <row r="364" spans="1:24" s="1" customFormat="1" ht="15" customHeight="1">
      <c r="A364" s="409">
        <f t="shared" si="108"/>
        <v>7.0250000000000007E-2</v>
      </c>
      <c r="B364" s="406">
        <f t="shared" si="111"/>
        <v>5.7739726027397267E-3</v>
      </c>
      <c r="C364" s="197">
        <f t="shared" si="112"/>
        <v>28</v>
      </c>
      <c r="D364" s="290">
        <v>330</v>
      </c>
      <c r="E364" s="300">
        <f t="shared" si="121"/>
        <v>0</v>
      </c>
      <c r="F364" s="292">
        <f t="shared" si="113"/>
        <v>0</v>
      </c>
      <c r="G364" s="292">
        <f t="shared" si="114"/>
        <v>0</v>
      </c>
      <c r="H364" s="293">
        <f t="shared" si="122"/>
        <v>0</v>
      </c>
      <c r="I364" s="301">
        <f t="shared" si="123"/>
        <v>0</v>
      </c>
      <c r="J364" s="510">
        <f t="shared" si="115"/>
        <v>0</v>
      </c>
      <c r="K364" s="292">
        <f t="shared" si="116"/>
        <v>0</v>
      </c>
      <c r="L364" s="321">
        <f t="shared" si="107"/>
        <v>0</v>
      </c>
      <c r="M364" s="300">
        <f t="shared" si="124"/>
        <v>58732856.170000009</v>
      </c>
      <c r="N364" s="292">
        <f t="shared" si="117"/>
        <v>339121.9</v>
      </c>
      <c r="O364" s="292">
        <f t="shared" si="118"/>
        <v>-399141.9</v>
      </c>
      <c r="P364" s="293">
        <f t="shared" si="109"/>
        <v>-60020</v>
      </c>
      <c r="Q364" s="301">
        <f t="shared" si="125"/>
        <v>0</v>
      </c>
      <c r="R364" s="292">
        <f t="shared" si="119"/>
        <v>0</v>
      </c>
      <c r="S364" s="292">
        <f t="shared" si="120"/>
        <v>0</v>
      </c>
      <c r="T364" s="321">
        <f t="shared" si="110"/>
        <v>0</v>
      </c>
      <c r="U364" s="134"/>
      <c r="V364" s="134"/>
      <c r="W364" s="134"/>
      <c r="X364" s="134"/>
    </row>
    <row r="365" spans="1:24" s="1" customFormat="1" ht="15" customHeight="1">
      <c r="A365" s="409">
        <f t="shared" si="108"/>
        <v>7.0250000000000007E-2</v>
      </c>
      <c r="B365" s="406">
        <f t="shared" si="111"/>
        <v>5.7739726027397267E-3</v>
      </c>
      <c r="C365" s="197">
        <f t="shared" si="112"/>
        <v>28</v>
      </c>
      <c r="D365" s="290">
        <v>331</v>
      </c>
      <c r="E365" s="300">
        <f t="shared" si="121"/>
        <v>0</v>
      </c>
      <c r="F365" s="292">
        <f t="shared" si="113"/>
        <v>0</v>
      </c>
      <c r="G365" s="292">
        <f t="shared" si="114"/>
        <v>0</v>
      </c>
      <c r="H365" s="293">
        <f t="shared" si="122"/>
        <v>0</v>
      </c>
      <c r="I365" s="301">
        <f t="shared" si="123"/>
        <v>0</v>
      </c>
      <c r="J365" s="510">
        <f t="shared" si="115"/>
        <v>0</v>
      </c>
      <c r="K365" s="292">
        <f t="shared" si="116"/>
        <v>0</v>
      </c>
      <c r="L365" s="321">
        <f t="shared" si="107"/>
        <v>0</v>
      </c>
      <c r="M365" s="300">
        <f t="shared" si="124"/>
        <v>59131998.070000008</v>
      </c>
      <c r="N365" s="292">
        <f t="shared" si="117"/>
        <v>341426.54</v>
      </c>
      <c r="O365" s="292">
        <f t="shared" si="118"/>
        <v>-401446.54</v>
      </c>
      <c r="P365" s="293">
        <f t="shared" si="109"/>
        <v>-60020</v>
      </c>
      <c r="Q365" s="301">
        <f t="shared" si="125"/>
        <v>0</v>
      </c>
      <c r="R365" s="292">
        <f t="shared" si="119"/>
        <v>0</v>
      </c>
      <c r="S365" s="292">
        <f t="shared" si="120"/>
        <v>0</v>
      </c>
      <c r="T365" s="321">
        <f t="shared" si="110"/>
        <v>0</v>
      </c>
      <c r="U365" s="134"/>
      <c r="V365" s="134"/>
      <c r="W365" s="134"/>
      <c r="X365" s="134"/>
    </row>
    <row r="366" spans="1:24" s="1" customFormat="1" ht="15" customHeight="1">
      <c r="A366" s="409">
        <f t="shared" si="108"/>
        <v>7.0250000000000007E-2</v>
      </c>
      <c r="B366" s="406">
        <f t="shared" si="111"/>
        <v>5.7739726027397267E-3</v>
      </c>
      <c r="C366" s="197">
        <f t="shared" si="112"/>
        <v>28</v>
      </c>
      <c r="D366" s="290">
        <v>332</v>
      </c>
      <c r="E366" s="300">
        <f t="shared" si="121"/>
        <v>0</v>
      </c>
      <c r="F366" s="292">
        <f t="shared" si="113"/>
        <v>0</v>
      </c>
      <c r="G366" s="292">
        <f t="shared" si="114"/>
        <v>0</v>
      </c>
      <c r="H366" s="293">
        <f t="shared" si="122"/>
        <v>0</v>
      </c>
      <c r="I366" s="301">
        <f t="shared" si="123"/>
        <v>0</v>
      </c>
      <c r="J366" s="510">
        <f t="shared" si="115"/>
        <v>0</v>
      </c>
      <c r="K366" s="292">
        <f t="shared" si="116"/>
        <v>0</v>
      </c>
      <c r="L366" s="321">
        <f t="shared" si="107"/>
        <v>0</v>
      </c>
      <c r="M366" s="300">
        <f t="shared" si="124"/>
        <v>59533444.610000007</v>
      </c>
      <c r="N366" s="292">
        <f t="shared" si="117"/>
        <v>343744.48</v>
      </c>
      <c r="O366" s="292">
        <f t="shared" si="118"/>
        <v>-403764.47999999998</v>
      </c>
      <c r="P366" s="293">
        <f t="shared" si="109"/>
        <v>-60020</v>
      </c>
      <c r="Q366" s="301">
        <f t="shared" si="125"/>
        <v>0</v>
      </c>
      <c r="R366" s="292">
        <f t="shared" si="119"/>
        <v>0</v>
      </c>
      <c r="S366" s="292">
        <f t="shared" si="120"/>
        <v>0</v>
      </c>
      <c r="T366" s="321">
        <f t="shared" si="110"/>
        <v>0</v>
      </c>
      <c r="U366" s="134"/>
      <c r="V366" s="134"/>
      <c r="W366" s="134"/>
      <c r="X366" s="134"/>
    </row>
    <row r="367" spans="1:24" s="1" customFormat="1" ht="15" customHeight="1">
      <c r="A367" s="409">
        <f t="shared" si="108"/>
        <v>7.0250000000000007E-2</v>
      </c>
      <c r="B367" s="406">
        <f t="shared" si="111"/>
        <v>5.7739726027397267E-3</v>
      </c>
      <c r="C367" s="197">
        <f t="shared" si="112"/>
        <v>28</v>
      </c>
      <c r="D367" s="290">
        <v>333</v>
      </c>
      <c r="E367" s="300">
        <f t="shared" si="121"/>
        <v>0</v>
      </c>
      <c r="F367" s="292">
        <f t="shared" si="113"/>
        <v>0</v>
      </c>
      <c r="G367" s="292">
        <f t="shared" si="114"/>
        <v>0</v>
      </c>
      <c r="H367" s="293">
        <f t="shared" si="122"/>
        <v>0</v>
      </c>
      <c r="I367" s="301">
        <f t="shared" si="123"/>
        <v>0</v>
      </c>
      <c r="J367" s="510">
        <f t="shared" si="115"/>
        <v>0</v>
      </c>
      <c r="K367" s="292">
        <f t="shared" si="116"/>
        <v>0</v>
      </c>
      <c r="L367" s="321">
        <f t="shared" ref="L367:L404" si="126">IF(I367&lt;$M$5,I367+J367,$M$5)</f>
        <v>0</v>
      </c>
      <c r="M367" s="300">
        <f t="shared" si="124"/>
        <v>59937209.090000004</v>
      </c>
      <c r="N367" s="292">
        <f t="shared" si="117"/>
        <v>346075.8</v>
      </c>
      <c r="O367" s="292">
        <f t="shared" si="118"/>
        <v>-406095.8</v>
      </c>
      <c r="P367" s="293">
        <f t="shared" si="109"/>
        <v>-60020</v>
      </c>
      <c r="Q367" s="301">
        <f t="shared" si="125"/>
        <v>0</v>
      </c>
      <c r="R367" s="292">
        <f t="shared" si="119"/>
        <v>0</v>
      </c>
      <c r="S367" s="292">
        <f t="shared" si="120"/>
        <v>0</v>
      </c>
      <c r="T367" s="321">
        <f t="shared" si="110"/>
        <v>0</v>
      </c>
      <c r="U367" s="134"/>
      <c r="V367" s="134"/>
      <c r="W367" s="134"/>
      <c r="X367" s="134"/>
    </row>
    <row r="368" spans="1:24" s="1" customFormat="1" ht="15" customHeight="1">
      <c r="A368" s="409">
        <f t="shared" si="108"/>
        <v>7.0250000000000007E-2</v>
      </c>
      <c r="B368" s="406">
        <f t="shared" si="111"/>
        <v>5.7739726027397267E-3</v>
      </c>
      <c r="C368" s="197">
        <f t="shared" si="112"/>
        <v>28</v>
      </c>
      <c r="D368" s="290">
        <v>334</v>
      </c>
      <c r="E368" s="300">
        <f t="shared" si="121"/>
        <v>0</v>
      </c>
      <c r="F368" s="292">
        <f t="shared" si="113"/>
        <v>0</v>
      </c>
      <c r="G368" s="292">
        <f t="shared" si="114"/>
        <v>0</v>
      </c>
      <c r="H368" s="293">
        <f t="shared" si="122"/>
        <v>0</v>
      </c>
      <c r="I368" s="301">
        <f t="shared" si="123"/>
        <v>0</v>
      </c>
      <c r="J368" s="510">
        <f t="shared" si="115"/>
        <v>0</v>
      </c>
      <c r="K368" s="292">
        <f t="shared" si="116"/>
        <v>0</v>
      </c>
      <c r="L368" s="321">
        <f t="shared" si="126"/>
        <v>0</v>
      </c>
      <c r="M368" s="300">
        <f t="shared" si="124"/>
        <v>60343304.890000001</v>
      </c>
      <c r="N368" s="292">
        <f t="shared" si="117"/>
        <v>348420.59</v>
      </c>
      <c r="O368" s="292">
        <f t="shared" si="118"/>
        <v>-408440.59</v>
      </c>
      <c r="P368" s="293">
        <f t="shared" si="109"/>
        <v>-60020</v>
      </c>
      <c r="Q368" s="301">
        <f t="shared" si="125"/>
        <v>0</v>
      </c>
      <c r="R368" s="292">
        <f t="shared" si="119"/>
        <v>0</v>
      </c>
      <c r="S368" s="292">
        <f t="shared" si="120"/>
        <v>0</v>
      </c>
      <c r="T368" s="321">
        <f t="shared" si="110"/>
        <v>0</v>
      </c>
      <c r="U368" s="134"/>
      <c r="V368" s="134"/>
      <c r="W368" s="134"/>
      <c r="X368" s="134"/>
    </row>
    <row r="369" spans="1:24" s="1" customFormat="1" ht="15" customHeight="1">
      <c r="A369" s="409">
        <f t="shared" si="108"/>
        <v>7.0250000000000007E-2</v>
      </c>
      <c r="B369" s="406">
        <f t="shared" si="111"/>
        <v>5.7739726027397267E-3</v>
      </c>
      <c r="C369" s="197">
        <f t="shared" si="112"/>
        <v>28</v>
      </c>
      <c r="D369" s="290">
        <v>335</v>
      </c>
      <c r="E369" s="300">
        <f t="shared" si="121"/>
        <v>0</v>
      </c>
      <c r="F369" s="292">
        <f t="shared" si="113"/>
        <v>0</v>
      </c>
      <c r="G369" s="292">
        <f t="shared" si="114"/>
        <v>0</v>
      </c>
      <c r="H369" s="293">
        <f t="shared" si="122"/>
        <v>0</v>
      </c>
      <c r="I369" s="301">
        <f t="shared" si="123"/>
        <v>0</v>
      </c>
      <c r="J369" s="510">
        <f t="shared" si="115"/>
        <v>0</v>
      </c>
      <c r="K369" s="292">
        <f t="shared" si="116"/>
        <v>0</v>
      </c>
      <c r="L369" s="321">
        <f t="shared" si="126"/>
        <v>0</v>
      </c>
      <c r="M369" s="300">
        <f t="shared" si="124"/>
        <v>60751745.480000004</v>
      </c>
      <c r="N369" s="292">
        <f t="shared" si="117"/>
        <v>350778.91</v>
      </c>
      <c r="O369" s="292">
        <f t="shared" si="118"/>
        <v>-410798.91</v>
      </c>
      <c r="P369" s="293">
        <f t="shared" si="109"/>
        <v>-60020</v>
      </c>
      <c r="Q369" s="301">
        <f t="shared" si="125"/>
        <v>0</v>
      </c>
      <c r="R369" s="292">
        <f t="shared" si="119"/>
        <v>0</v>
      </c>
      <c r="S369" s="292">
        <f t="shared" si="120"/>
        <v>0</v>
      </c>
      <c r="T369" s="321">
        <f t="shared" si="110"/>
        <v>0</v>
      </c>
      <c r="U369" s="134"/>
      <c r="V369" s="134"/>
      <c r="W369" s="134"/>
      <c r="X369" s="134"/>
    </row>
    <row r="370" spans="1:24" s="1" customFormat="1" ht="15" customHeight="1">
      <c r="A370" s="409">
        <f t="shared" si="108"/>
        <v>7.0250000000000007E-2</v>
      </c>
      <c r="B370" s="406">
        <f t="shared" si="111"/>
        <v>5.7739726027397267E-3</v>
      </c>
      <c r="C370" s="197">
        <f t="shared" si="112"/>
        <v>28</v>
      </c>
      <c r="D370" s="290">
        <v>336</v>
      </c>
      <c r="E370" s="300">
        <f t="shared" si="121"/>
        <v>0</v>
      </c>
      <c r="F370" s="292">
        <f t="shared" si="113"/>
        <v>0</v>
      </c>
      <c r="G370" s="292">
        <f t="shared" si="114"/>
        <v>0</v>
      </c>
      <c r="H370" s="293">
        <f t="shared" si="122"/>
        <v>0</v>
      </c>
      <c r="I370" s="301">
        <f t="shared" si="123"/>
        <v>0</v>
      </c>
      <c r="J370" s="510">
        <f t="shared" si="115"/>
        <v>0</v>
      </c>
      <c r="K370" s="292">
        <f t="shared" si="116"/>
        <v>0</v>
      </c>
      <c r="L370" s="321">
        <f t="shared" si="126"/>
        <v>0</v>
      </c>
      <c r="M370" s="300">
        <f t="shared" si="124"/>
        <v>61162544.390000001</v>
      </c>
      <c r="N370" s="292">
        <f t="shared" si="117"/>
        <v>353150.86</v>
      </c>
      <c r="O370" s="292">
        <f t="shared" si="118"/>
        <v>-413170.86</v>
      </c>
      <c r="P370" s="293">
        <f t="shared" si="109"/>
        <v>-60020</v>
      </c>
      <c r="Q370" s="301">
        <f t="shared" si="125"/>
        <v>0</v>
      </c>
      <c r="R370" s="292">
        <f t="shared" si="119"/>
        <v>0</v>
      </c>
      <c r="S370" s="292">
        <f t="shared" si="120"/>
        <v>0</v>
      </c>
      <c r="T370" s="321">
        <f t="shared" si="110"/>
        <v>0</v>
      </c>
      <c r="U370" s="134"/>
      <c r="V370" s="134"/>
      <c r="W370" s="134"/>
      <c r="X370" s="134"/>
    </row>
    <row r="371" spans="1:24" s="1" customFormat="1" ht="15" customHeight="1">
      <c r="A371" s="409">
        <f t="shared" si="108"/>
        <v>7.0250000000000007E-2</v>
      </c>
      <c r="B371" s="406">
        <f t="shared" si="111"/>
        <v>5.7739726027397267E-3</v>
      </c>
      <c r="C371" s="197">
        <f t="shared" si="112"/>
        <v>29</v>
      </c>
      <c r="D371" s="290">
        <v>337</v>
      </c>
      <c r="E371" s="300">
        <f t="shared" si="121"/>
        <v>0</v>
      </c>
      <c r="F371" s="292">
        <f t="shared" si="113"/>
        <v>0</v>
      </c>
      <c r="G371" s="292">
        <f t="shared" si="114"/>
        <v>0</v>
      </c>
      <c r="H371" s="293">
        <f t="shared" si="122"/>
        <v>0</v>
      </c>
      <c r="I371" s="301">
        <f t="shared" si="123"/>
        <v>0</v>
      </c>
      <c r="J371" s="510">
        <f t="shared" si="115"/>
        <v>0</v>
      </c>
      <c r="K371" s="292">
        <f t="shared" si="116"/>
        <v>0</v>
      </c>
      <c r="L371" s="321">
        <f t="shared" si="126"/>
        <v>0</v>
      </c>
      <c r="M371" s="300">
        <f t="shared" si="124"/>
        <v>61575715.25</v>
      </c>
      <c r="N371" s="292">
        <f t="shared" si="117"/>
        <v>355536.49</v>
      </c>
      <c r="O371" s="292">
        <f t="shared" si="118"/>
        <v>-415556.49</v>
      </c>
      <c r="P371" s="293">
        <f t="shared" si="109"/>
        <v>-60020</v>
      </c>
      <c r="Q371" s="301">
        <f t="shared" si="125"/>
        <v>0</v>
      </c>
      <c r="R371" s="292">
        <f t="shared" si="119"/>
        <v>0</v>
      </c>
      <c r="S371" s="292">
        <f t="shared" si="120"/>
        <v>0</v>
      </c>
      <c r="T371" s="321">
        <f t="shared" si="110"/>
        <v>0</v>
      </c>
      <c r="U371" s="134"/>
      <c r="V371" s="134"/>
      <c r="W371" s="134"/>
      <c r="X371" s="134"/>
    </row>
    <row r="372" spans="1:24" s="1" customFormat="1" ht="15" customHeight="1">
      <c r="A372" s="409">
        <f t="shared" si="108"/>
        <v>7.0250000000000007E-2</v>
      </c>
      <c r="B372" s="406">
        <f t="shared" si="111"/>
        <v>5.7739726027397267E-3</v>
      </c>
      <c r="C372" s="197">
        <f t="shared" si="112"/>
        <v>29</v>
      </c>
      <c r="D372" s="290">
        <v>338</v>
      </c>
      <c r="E372" s="300">
        <f t="shared" si="121"/>
        <v>0</v>
      </c>
      <c r="F372" s="292">
        <f t="shared" si="113"/>
        <v>0</v>
      </c>
      <c r="G372" s="292">
        <f t="shared" si="114"/>
        <v>0</v>
      </c>
      <c r="H372" s="293">
        <f t="shared" si="122"/>
        <v>0</v>
      </c>
      <c r="I372" s="301">
        <f t="shared" si="123"/>
        <v>0</v>
      </c>
      <c r="J372" s="510">
        <f t="shared" si="115"/>
        <v>0</v>
      </c>
      <c r="K372" s="292">
        <f t="shared" si="116"/>
        <v>0</v>
      </c>
      <c r="L372" s="321">
        <f t="shared" si="126"/>
        <v>0</v>
      </c>
      <c r="M372" s="300">
        <f t="shared" si="124"/>
        <v>61991271.740000002</v>
      </c>
      <c r="N372" s="292">
        <f t="shared" si="117"/>
        <v>357935.9</v>
      </c>
      <c r="O372" s="292">
        <f t="shared" si="118"/>
        <v>-417955.9</v>
      </c>
      <c r="P372" s="293">
        <f t="shared" si="109"/>
        <v>-60020</v>
      </c>
      <c r="Q372" s="301">
        <f t="shared" si="125"/>
        <v>0</v>
      </c>
      <c r="R372" s="292">
        <f t="shared" si="119"/>
        <v>0</v>
      </c>
      <c r="S372" s="292">
        <f t="shared" si="120"/>
        <v>0</v>
      </c>
      <c r="T372" s="321">
        <f t="shared" si="110"/>
        <v>0</v>
      </c>
      <c r="U372" s="134"/>
      <c r="V372" s="134"/>
      <c r="W372" s="134"/>
      <c r="X372" s="134"/>
    </row>
    <row r="373" spans="1:24" s="1" customFormat="1" ht="15" customHeight="1">
      <c r="A373" s="409">
        <f t="shared" si="108"/>
        <v>7.0250000000000007E-2</v>
      </c>
      <c r="B373" s="406">
        <f t="shared" si="111"/>
        <v>5.7739726027397267E-3</v>
      </c>
      <c r="C373" s="197">
        <f t="shared" si="112"/>
        <v>29</v>
      </c>
      <c r="D373" s="290">
        <v>339</v>
      </c>
      <c r="E373" s="300">
        <f t="shared" si="121"/>
        <v>0</v>
      </c>
      <c r="F373" s="292">
        <f t="shared" si="113"/>
        <v>0</v>
      </c>
      <c r="G373" s="292">
        <f t="shared" si="114"/>
        <v>0</v>
      </c>
      <c r="H373" s="293">
        <f t="shared" si="122"/>
        <v>0</v>
      </c>
      <c r="I373" s="301">
        <f t="shared" si="123"/>
        <v>0</v>
      </c>
      <c r="J373" s="510">
        <f t="shared" si="115"/>
        <v>0</v>
      </c>
      <c r="K373" s="292">
        <f t="shared" si="116"/>
        <v>0</v>
      </c>
      <c r="L373" s="321">
        <f t="shared" si="126"/>
        <v>0</v>
      </c>
      <c r="M373" s="300">
        <f t="shared" si="124"/>
        <v>62409227.640000001</v>
      </c>
      <c r="N373" s="292">
        <f t="shared" si="117"/>
        <v>360349.17</v>
      </c>
      <c r="O373" s="292">
        <f t="shared" si="118"/>
        <v>-420369.17</v>
      </c>
      <c r="P373" s="293">
        <f t="shared" si="109"/>
        <v>-60020</v>
      </c>
      <c r="Q373" s="301">
        <f t="shared" si="125"/>
        <v>0</v>
      </c>
      <c r="R373" s="292">
        <f t="shared" si="119"/>
        <v>0</v>
      </c>
      <c r="S373" s="292">
        <f t="shared" si="120"/>
        <v>0</v>
      </c>
      <c r="T373" s="321">
        <f t="shared" si="110"/>
        <v>0</v>
      </c>
      <c r="U373" s="134"/>
      <c r="V373" s="134"/>
      <c r="W373" s="134"/>
      <c r="X373" s="134"/>
    </row>
    <row r="374" spans="1:24" s="1" customFormat="1" ht="15" customHeight="1">
      <c r="A374" s="409">
        <f t="shared" si="108"/>
        <v>7.0250000000000007E-2</v>
      </c>
      <c r="B374" s="406">
        <f t="shared" si="111"/>
        <v>5.7739726027397267E-3</v>
      </c>
      <c r="C374" s="197">
        <f t="shared" si="112"/>
        <v>29</v>
      </c>
      <c r="D374" s="290">
        <v>340</v>
      </c>
      <c r="E374" s="300">
        <f t="shared" si="121"/>
        <v>0</v>
      </c>
      <c r="F374" s="292">
        <f t="shared" si="113"/>
        <v>0</v>
      </c>
      <c r="G374" s="292">
        <f t="shared" si="114"/>
        <v>0</v>
      </c>
      <c r="H374" s="293">
        <f t="shared" si="122"/>
        <v>0</v>
      </c>
      <c r="I374" s="301">
        <f t="shared" si="123"/>
        <v>0</v>
      </c>
      <c r="J374" s="510">
        <f t="shared" si="115"/>
        <v>0</v>
      </c>
      <c r="K374" s="292">
        <f t="shared" si="116"/>
        <v>0</v>
      </c>
      <c r="L374" s="321">
        <f t="shared" si="126"/>
        <v>0</v>
      </c>
      <c r="M374" s="300">
        <f t="shared" si="124"/>
        <v>62829596.810000002</v>
      </c>
      <c r="N374" s="292">
        <f t="shared" si="117"/>
        <v>362776.37</v>
      </c>
      <c r="O374" s="292">
        <f t="shared" si="118"/>
        <v>-422796.37</v>
      </c>
      <c r="P374" s="293">
        <f t="shared" si="109"/>
        <v>-60020</v>
      </c>
      <c r="Q374" s="301">
        <f t="shared" si="125"/>
        <v>0</v>
      </c>
      <c r="R374" s="292">
        <f t="shared" si="119"/>
        <v>0</v>
      </c>
      <c r="S374" s="292">
        <f t="shared" si="120"/>
        <v>0</v>
      </c>
      <c r="T374" s="321">
        <f t="shared" si="110"/>
        <v>0</v>
      </c>
      <c r="U374" s="134"/>
      <c r="V374" s="134"/>
      <c r="W374" s="134"/>
      <c r="X374" s="134"/>
    </row>
    <row r="375" spans="1:24" s="1" customFormat="1" ht="15" customHeight="1">
      <c r="A375" s="409">
        <f t="shared" ref="A375:A404" si="127">VLOOKUP(D375,$A$7:$B$11,2)</f>
        <v>7.0250000000000007E-2</v>
      </c>
      <c r="B375" s="406">
        <f t="shared" si="111"/>
        <v>5.7739726027397267E-3</v>
      </c>
      <c r="C375" s="197">
        <f t="shared" si="112"/>
        <v>29</v>
      </c>
      <c r="D375" s="290">
        <v>341</v>
      </c>
      <c r="E375" s="300">
        <f t="shared" si="121"/>
        <v>0</v>
      </c>
      <c r="F375" s="292">
        <f t="shared" si="113"/>
        <v>0</v>
      </c>
      <c r="G375" s="292">
        <f t="shared" si="114"/>
        <v>0</v>
      </c>
      <c r="H375" s="293">
        <f t="shared" si="122"/>
        <v>0</v>
      </c>
      <c r="I375" s="301">
        <f t="shared" si="123"/>
        <v>0</v>
      </c>
      <c r="J375" s="510">
        <f t="shared" si="115"/>
        <v>0</v>
      </c>
      <c r="K375" s="292">
        <f t="shared" si="116"/>
        <v>0</v>
      </c>
      <c r="L375" s="321">
        <f t="shared" si="126"/>
        <v>0</v>
      </c>
      <c r="M375" s="300">
        <f t="shared" si="124"/>
        <v>63252393.18</v>
      </c>
      <c r="N375" s="292">
        <f t="shared" si="117"/>
        <v>365217.59</v>
      </c>
      <c r="O375" s="292">
        <f t="shared" si="118"/>
        <v>-425237.59</v>
      </c>
      <c r="P375" s="293">
        <f t="shared" si="109"/>
        <v>-60020</v>
      </c>
      <c r="Q375" s="301">
        <f t="shared" si="125"/>
        <v>0</v>
      </c>
      <c r="R375" s="292">
        <f t="shared" si="119"/>
        <v>0</v>
      </c>
      <c r="S375" s="292">
        <f t="shared" si="120"/>
        <v>0</v>
      </c>
      <c r="T375" s="321">
        <f t="shared" si="110"/>
        <v>0</v>
      </c>
      <c r="U375" s="134"/>
      <c r="V375" s="134"/>
      <c r="W375" s="134"/>
      <c r="X375" s="134"/>
    </row>
    <row r="376" spans="1:24" s="1" customFormat="1" ht="15" customHeight="1">
      <c r="A376" s="409">
        <f t="shared" si="127"/>
        <v>7.0250000000000007E-2</v>
      </c>
      <c r="B376" s="406">
        <f t="shared" si="111"/>
        <v>5.7739726027397267E-3</v>
      </c>
      <c r="C376" s="197">
        <f t="shared" si="112"/>
        <v>29</v>
      </c>
      <c r="D376" s="290">
        <v>342</v>
      </c>
      <c r="E376" s="300">
        <f t="shared" si="121"/>
        <v>0</v>
      </c>
      <c r="F376" s="292">
        <f t="shared" si="113"/>
        <v>0</v>
      </c>
      <c r="G376" s="292">
        <f t="shared" si="114"/>
        <v>0</v>
      </c>
      <c r="H376" s="293">
        <f t="shared" si="122"/>
        <v>0</v>
      </c>
      <c r="I376" s="301">
        <f t="shared" si="123"/>
        <v>0</v>
      </c>
      <c r="J376" s="510">
        <f t="shared" si="115"/>
        <v>0</v>
      </c>
      <c r="K376" s="292">
        <f t="shared" si="116"/>
        <v>0</v>
      </c>
      <c r="L376" s="321">
        <f t="shared" si="126"/>
        <v>0</v>
      </c>
      <c r="M376" s="300">
        <f t="shared" si="124"/>
        <v>63677630.770000003</v>
      </c>
      <c r="N376" s="292">
        <f t="shared" si="117"/>
        <v>367672.9</v>
      </c>
      <c r="O376" s="292">
        <f t="shared" si="118"/>
        <v>-427692.9</v>
      </c>
      <c r="P376" s="293">
        <f t="shared" si="109"/>
        <v>-60020</v>
      </c>
      <c r="Q376" s="301">
        <f t="shared" si="125"/>
        <v>0</v>
      </c>
      <c r="R376" s="292">
        <f t="shared" si="119"/>
        <v>0</v>
      </c>
      <c r="S376" s="292">
        <f t="shared" si="120"/>
        <v>0</v>
      </c>
      <c r="T376" s="321">
        <f t="shared" si="110"/>
        <v>0</v>
      </c>
      <c r="U376" s="134"/>
      <c r="V376" s="134"/>
      <c r="W376" s="134"/>
      <c r="X376" s="134"/>
    </row>
    <row r="377" spans="1:24" s="1" customFormat="1" ht="15" customHeight="1">
      <c r="A377" s="409">
        <f t="shared" si="127"/>
        <v>7.0250000000000007E-2</v>
      </c>
      <c r="B377" s="406">
        <f t="shared" si="111"/>
        <v>5.7739726027397267E-3</v>
      </c>
      <c r="C377" s="197">
        <f t="shared" si="112"/>
        <v>29</v>
      </c>
      <c r="D377" s="290">
        <v>343</v>
      </c>
      <c r="E377" s="300">
        <f t="shared" si="121"/>
        <v>0</v>
      </c>
      <c r="F377" s="292">
        <f t="shared" si="113"/>
        <v>0</v>
      </c>
      <c r="G377" s="292">
        <f t="shared" si="114"/>
        <v>0</v>
      </c>
      <c r="H377" s="293">
        <f t="shared" si="122"/>
        <v>0</v>
      </c>
      <c r="I377" s="301">
        <f t="shared" si="123"/>
        <v>0</v>
      </c>
      <c r="J377" s="510">
        <f t="shared" si="115"/>
        <v>0</v>
      </c>
      <c r="K377" s="292">
        <f t="shared" si="116"/>
        <v>0</v>
      </c>
      <c r="L377" s="321">
        <f t="shared" si="126"/>
        <v>0</v>
      </c>
      <c r="M377" s="300">
        <f t="shared" si="124"/>
        <v>64105323.670000002</v>
      </c>
      <c r="N377" s="292">
        <f t="shared" si="117"/>
        <v>370142.38</v>
      </c>
      <c r="O377" s="292">
        <f t="shared" si="118"/>
        <v>-430162.38</v>
      </c>
      <c r="P377" s="293">
        <f t="shared" si="109"/>
        <v>-60020</v>
      </c>
      <c r="Q377" s="301">
        <f t="shared" si="125"/>
        <v>0</v>
      </c>
      <c r="R377" s="292">
        <f t="shared" si="119"/>
        <v>0</v>
      </c>
      <c r="S377" s="292">
        <f t="shared" si="120"/>
        <v>0</v>
      </c>
      <c r="T377" s="321">
        <f t="shared" si="110"/>
        <v>0</v>
      </c>
      <c r="U377" s="134"/>
      <c r="V377" s="134"/>
      <c r="W377" s="134"/>
      <c r="X377" s="134"/>
    </row>
    <row r="378" spans="1:24" s="1" customFormat="1" ht="15" customHeight="1">
      <c r="A378" s="409">
        <f t="shared" si="127"/>
        <v>7.0250000000000007E-2</v>
      </c>
      <c r="B378" s="406">
        <f t="shared" si="111"/>
        <v>5.7739726027397267E-3</v>
      </c>
      <c r="C378" s="197">
        <f t="shared" si="112"/>
        <v>29</v>
      </c>
      <c r="D378" s="290">
        <v>344</v>
      </c>
      <c r="E378" s="300">
        <f t="shared" si="121"/>
        <v>0</v>
      </c>
      <c r="F378" s="292">
        <f t="shared" si="113"/>
        <v>0</v>
      </c>
      <c r="G378" s="292">
        <f t="shared" si="114"/>
        <v>0</v>
      </c>
      <c r="H378" s="293">
        <f t="shared" si="122"/>
        <v>0</v>
      </c>
      <c r="I378" s="301">
        <f t="shared" si="123"/>
        <v>0</v>
      </c>
      <c r="J378" s="510">
        <f t="shared" si="115"/>
        <v>0</v>
      </c>
      <c r="K378" s="292">
        <f t="shared" si="116"/>
        <v>0</v>
      </c>
      <c r="L378" s="321">
        <f t="shared" si="126"/>
        <v>0</v>
      </c>
      <c r="M378" s="300">
        <f t="shared" si="124"/>
        <v>64535486.050000004</v>
      </c>
      <c r="N378" s="292">
        <f t="shared" si="117"/>
        <v>372626.13</v>
      </c>
      <c r="O378" s="292">
        <f t="shared" si="118"/>
        <v>-432646.13</v>
      </c>
      <c r="P378" s="293">
        <f t="shared" si="109"/>
        <v>-60020</v>
      </c>
      <c r="Q378" s="301">
        <f t="shared" si="125"/>
        <v>0</v>
      </c>
      <c r="R378" s="292">
        <f t="shared" si="119"/>
        <v>0</v>
      </c>
      <c r="S378" s="292">
        <f t="shared" si="120"/>
        <v>0</v>
      </c>
      <c r="T378" s="321">
        <f t="shared" si="110"/>
        <v>0</v>
      </c>
      <c r="U378" s="134"/>
      <c r="V378" s="134"/>
      <c r="W378" s="134"/>
      <c r="X378" s="134"/>
    </row>
    <row r="379" spans="1:24" s="1" customFormat="1" ht="15" customHeight="1">
      <c r="A379" s="409">
        <f t="shared" si="127"/>
        <v>7.0250000000000007E-2</v>
      </c>
      <c r="B379" s="406">
        <f t="shared" si="111"/>
        <v>5.7739726027397267E-3</v>
      </c>
      <c r="C379" s="197">
        <f t="shared" si="112"/>
        <v>29</v>
      </c>
      <c r="D379" s="290">
        <v>345</v>
      </c>
      <c r="E379" s="300">
        <f t="shared" si="121"/>
        <v>0</v>
      </c>
      <c r="F379" s="292">
        <f t="shared" si="113"/>
        <v>0</v>
      </c>
      <c r="G379" s="292">
        <f t="shared" si="114"/>
        <v>0</v>
      </c>
      <c r="H379" s="293">
        <f t="shared" si="122"/>
        <v>0</v>
      </c>
      <c r="I379" s="301">
        <f t="shared" si="123"/>
        <v>0</v>
      </c>
      <c r="J379" s="510">
        <f t="shared" si="115"/>
        <v>0</v>
      </c>
      <c r="K379" s="292">
        <f t="shared" si="116"/>
        <v>0</v>
      </c>
      <c r="L379" s="321">
        <f t="shared" si="126"/>
        <v>0</v>
      </c>
      <c r="M379" s="300">
        <f t="shared" si="124"/>
        <v>64968132.180000007</v>
      </c>
      <c r="N379" s="292">
        <f t="shared" si="117"/>
        <v>375124.22</v>
      </c>
      <c r="O379" s="292">
        <f t="shared" si="118"/>
        <v>-435144.22</v>
      </c>
      <c r="P379" s="293">
        <f t="shared" si="109"/>
        <v>-60020</v>
      </c>
      <c r="Q379" s="301">
        <f t="shared" si="125"/>
        <v>0</v>
      </c>
      <c r="R379" s="292">
        <f t="shared" si="119"/>
        <v>0</v>
      </c>
      <c r="S379" s="292">
        <f t="shared" si="120"/>
        <v>0</v>
      </c>
      <c r="T379" s="321">
        <f t="shared" si="110"/>
        <v>0</v>
      </c>
      <c r="U379" s="134"/>
      <c r="V379" s="134"/>
      <c r="W379" s="134"/>
      <c r="X379" s="134"/>
    </row>
    <row r="380" spans="1:24" s="1" customFormat="1" ht="15" customHeight="1">
      <c r="A380" s="409">
        <f t="shared" si="127"/>
        <v>7.0250000000000007E-2</v>
      </c>
      <c r="B380" s="406">
        <f t="shared" si="111"/>
        <v>5.7739726027397267E-3</v>
      </c>
      <c r="C380" s="197">
        <f t="shared" si="112"/>
        <v>29</v>
      </c>
      <c r="D380" s="290">
        <v>346</v>
      </c>
      <c r="E380" s="300">
        <f t="shared" si="121"/>
        <v>0</v>
      </c>
      <c r="F380" s="292">
        <f t="shared" si="113"/>
        <v>0</v>
      </c>
      <c r="G380" s="292">
        <f t="shared" si="114"/>
        <v>0</v>
      </c>
      <c r="H380" s="293">
        <f t="shared" si="122"/>
        <v>0</v>
      </c>
      <c r="I380" s="301">
        <f t="shared" si="123"/>
        <v>0</v>
      </c>
      <c r="J380" s="510">
        <f t="shared" si="115"/>
        <v>0</v>
      </c>
      <c r="K380" s="292">
        <f t="shared" si="116"/>
        <v>0</v>
      </c>
      <c r="L380" s="321">
        <f t="shared" si="126"/>
        <v>0</v>
      </c>
      <c r="M380" s="300">
        <f t="shared" si="124"/>
        <v>65403276.400000006</v>
      </c>
      <c r="N380" s="292">
        <f t="shared" si="117"/>
        <v>377636.73</v>
      </c>
      <c r="O380" s="292">
        <f t="shared" si="118"/>
        <v>-437656.73</v>
      </c>
      <c r="P380" s="293">
        <f t="shared" si="109"/>
        <v>-60020</v>
      </c>
      <c r="Q380" s="301">
        <f t="shared" si="125"/>
        <v>0</v>
      </c>
      <c r="R380" s="292">
        <f t="shared" si="119"/>
        <v>0</v>
      </c>
      <c r="S380" s="292">
        <f t="shared" si="120"/>
        <v>0</v>
      </c>
      <c r="T380" s="321">
        <f t="shared" si="110"/>
        <v>0</v>
      </c>
      <c r="U380" s="134"/>
      <c r="V380" s="134"/>
      <c r="W380" s="134"/>
      <c r="X380" s="134"/>
    </row>
    <row r="381" spans="1:24" s="1" customFormat="1" ht="15" customHeight="1">
      <c r="A381" s="409">
        <f t="shared" si="127"/>
        <v>7.0250000000000007E-2</v>
      </c>
      <c r="B381" s="406">
        <f t="shared" si="111"/>
        <v>5.7739726027397267E-3</v>
      </c>
      <c r="C381" s="197">
        <f t="shared" si="112"/>
        <v>29</v>
      </c>
      <c r="D381" s="290">
        <v>347</v>
      </c>
      <c r="E381" s="300">
        <f t="shared" si="121"/>
        <v>0</v>
      </c>
      <c r="F381" s="292">
        <f t="shared" si="113"/>
        <v>0</v>
      </c>
      <c r="G381" s="292">
        <f t="shared" si="114"/>
        <v>0</v>
      </c>
      <c r="H381" s="293">
        <f t="shared" si="122"/>
        <v>0</v>
      </c>
      <c r="I381" s="301">
        <f t="shared" si="123"/>
        <v>0</v>
      </c>
      <c r="J381" s="510">
        <f t="shared" si="115"/>
        <v>0</v>
      </c>
      <c r="K381" s="292">
        <f t="shared" si="116"/>
        <v>0</v>
      </c>
      <c r="L381" s="321">
        <f t="shared" si="126"/>
        <v>0</v>
      </c>
      <c r="M381" s="300">
        <f t="shared" si="124"/>
        <v>65840933.130000003</v>
      </c>
      <c r="N381" s="292">
        <f t="shared" si="117"/>
        <v>380163.74</v>
      </c>
      <c r="O381" s="292">
        <f t="shared" si="118"/>
        <v>-440183.74</v>
      </c>
      <c r="P381" s="293">
        <f t="shared" si="109"/>
        <v>-60020</v>
      </c>
      <c r="Q381" s="301">
        <f t="shared" si="125"/>
        <v>0</v>
      </c>
      <c r="R381" s="292">
        <f t="shared" si="119"/>
        <v>0</v>
      </c>
      <c r="S381" s="292">
        <f t="shared" si="120"/>
        <v>0</v>
      </c>
      <c r="T381" s="321">
        <f t="shared" si="110"/>
        <v>0</v>
      </c>
      <c r="U381" s="134"/>
      <c r="V381" s="134"/>
      <c r="W381" s="134"/>
      <c r="X381" s="134"/>
    </row>
    <row r="382" spans="1:24" s="1" customFormat="1" ht="15" customHeight="1">
      <c r="A382" s="409">
        <f t="shared" si="127"/>
        <v>7.0250000000000007E-2</v>
      </c>
      <c r="B382" s="406">
        <f t="shared" si="111"/>
        <v>5.7739726027397267E-3</v>
      </c>
      <c r="C382" s="197">
        <f t="shared" si="112"/>
        <v>29</v>
      </c>
      <c r="D382" s="290">
        <v>348</v>
      </c>
      <c r="E382" s="300">
        <f t="shared" si="121"/>
        <v>0</v>
      </c>
      <c r="F382" s="292">
        <f t="shared" si="113"/>
        <v>0</v>
      </c>
      <c r="G382" s="292">
        <f t="shared" si="114"/>
        <v>0</v>
      </c>
      <c r="H382" s="293">
        <f t="shared" si="122"/>
        <v>0</v>
      </c>
      <c r="I382" s="301">
        <f t="shared" si="123"/>
        <v>0</v>
      </c>
      <c r="J382" s="510">
        <f t="shared" si="115"/>
        <v>0</v>
      </c>
      <c r="K382" s="292">
        <f t="shared" si="116"/>
        <v>0</v>
      </c>
      <c r="L382" s="321">
        <f t="shared" si="126"/>
        <v>0</v>
      </c>
      <c r="M382" s="300">
        <f t="shared" si="124"/>
        <v>66281116.870000005</v>
      </c>
      <c r="N382" s="292">
        <f t="shared" si="117"/>
        <v>382705.35</v>
      </c>
      <c r="O382" s="292">
        <f t="shared" si="118"/>
        <v>-442725.35</v>
      </c>
      <c r="P382" s="293">
        <f t="shared" si="109"/>
        <v>-60020</v>
      </c>
      <c r="Q382" s="301">
        <f t="shared" si="125"/>
        <v>0</v>
      </c>
      <c r="R382" s="292">
        <f t="shared" si="119"/>
        <v>0</v>
      </c>
      <c r="S382" s="292">
        <f t="shared" si="120"/>
        <v>0</v>
      </c>
      <c r="T382" s="321">
        <f t="shared" si="110"/>
        <v>0</v>
      </c>
      <c r="U382" s="134"/>
      <c r="V382" s="134"/>
      <c r="W382" s="134"/>
      <c r="X382" s="134"/>
    </row>
    <row r="383" spans="1:24" s="1" customFormat="1" ht="15" customHeight="1">
      <c r="A383" s="409">
        <f t="shared" si="127"/>
        <v>7.0250000000000007E-2</v>
      </c>
      <c r="B383" s="406">
        <f t="shared" si="111"/>
        <v>5.7739726027397267E-3</v>
      </c>
      <c r="C383" s="197">
        <f t="shared" si="112"/>
        <v>30</v>
      </c>
      <c r="D383" s="290">
        <v>349</v>
      </c>
      <c r="E383" s="300">
        <f t="shared" si="121"/>
        <v>0</v>
      </c>
      <c r="F383" s="292">
        <f t="shared" si="113"/>
        <v>0</v>
      </c>
      <c r="G383" s="292">
        <f t="shared" si="114"/>
        <v>0</v>
      </c>
      <c r="H383" s="293">
        <f t="shared" si="122"/>
        <v>0</v>
      </c>
      <c r="I383" s="301">
        <f t="shared" si="123"/>
        <v>0</v>
      </c>
      <c r="J383" s="510">
        <f t="shared" si="115"/>
        <v>0</v>
      </c>
      <c r="K383" s="292">
        <f t="shared" si="116"/>
        <v>0</v>
      </c>
      <c r="L383" s="321">
        <f t="shared" si="126"/>
        <v>0</v>
      </c>
      <c r="M383" s="300">
        <f t="shared" si="124"/>
        <v>66723842.220000006</v>
      </c>
      <c r="N383" s="292">
        <f t="shared" si="117"/>
        <v>385261.64</v>
      </c>
      <c r="O383" s="292">
        <f t="shared" si="118"/>
        <v>-445281.64</v>
      </c>
      <c r="P383" s="293">
        <f t="shared" si="109"/>
        <v>-60020</v>
      </c>
      <c r="Q383" s="301">
        <f t="shared" si="125"/>
        <v>0</v>
      </c>
      <c r="R383" s="292">
        <f t="shared" si="119"/>
        <v>0</v>
      </c>
      <c r="S383" s="292">
        <f t="shared" si="120"/>
        <v>0</v>
      </c>
      <c r="T383" s="321">
        <f t="shared" si="110"/>
        <v>0</v>
      </c>
      <c r="U383" s="134"/>
      <c r="V383" s="134"/>
      <c r="W383" s="134"/>
      <c r="X383" s="134"/>
    </row>
    <row r="384" spans="1:24" s="1" customFormat="1" ht="15" customHeight="1">
      <c r="A384" s="409">
        <f t="shared" si="127"/>
        <v>7.0250000000000007E-2</v>
      </c>
      <c r="B384" s="406">
        <f t="shared" si="111"/>
        <v>5.7739726027397267E-3</v>
      </c>
      <c r="C384" s="197">
        <f t="shared" si="112"/>
        <v>30</v>
      </c>
      <c r="D384" s="290">
        <v>350</v>
      </c>
      <c r="E384" s="300">
        <f t="shared" si="121"/>
        <v>0</v>
      </c>
      <c r="F384" s="292">
        <f t="shared" si="113"/>
        <v>0</v>
      </c>
      <c r="G384" s="292">
        <f t="shared" si="114"/>
        <v>0</v>
      </c>
      <c r="H384" s="293">
        <f t="shared" si="122"/>
        <v>0</v>
      </c>
      <c r="I384" s="301">
        <f t="shared" si="123"/>
        <v>0</v>
      </c>
      <c r="J384" s="510">
        <f t="shared" si="115"/>
        <v>0</v>
      </c>
      <c r="K384" s="292">
        <f t="shared" si="116"/>
        <v>0</v>
      </c>
      <c r="L384" s="321">
        <f t="shared" si="126"/>
        <v>0</v>
      </c>
      <c r="M384" s="300">
        <f t="shared" si="124"/>
        <v>67169123.859999999</v>
      </c>
      <c r="N384" s="292">
        <f t="shared" si="117"/>
        <v>387832.68</v>
      </c>
      <c r="O384" s="292">
        <f t="shared" si="118"/>
        <v>-447852.68</v>
      </c>
      <c r="P384" s="293">
        <f t="shared" si="109"/>
        <v>-60020</v>
      </c>
      <c r="Q384" s="301">
        <f t="shared" si="125"/>
        <v>0</v>
      </c>
      <c r="R384" s="292">
        <f t="shared" si="119"/>
        <v>0</v>
      </c>
      <c r="S384" s="292">
        <f t="shared" si="120"/>
        <v>0</v>
      </c>
      <c r="T384" s="321">
        <f t="shared" si="110"/>
        <v>0</v>
      </c>
      <c r="U384" s="134"/>
      <c r="V384" s="134"/>
      <c r="W384" s="134"/>
      <c r="X384" s="134"/>
    </row>
    <row r="385" spans="1:24" s="1" customFormat="1" ht="15" customHeight="1">
      <c r="A385" s="409">
        <f t="shared" si="127"/>
        <v>7.0250000000000007E-2</v>
      </c>
      <c r="B385" s="406">
        <f t="shared" si="111"/>
        <v>5.7739726027397267E-3</v>
      </c>
      <c r="C385" s="197">
        <f t="shared" si="112"/>
        <v>30</v>
      </c>
      <c r="D385" s="290">
        <v>351</v>
      </c>
      <c r="E385" s="300">
        <f t="shared" si="121"/>
        <v>0</v>
      </c>
      <c r="F385" s="292">
        <f t="shared" si="113"/>
        <v>0</v>
      </c>
      <c r="G385" s="292">
        <f t="shared" si="114"/>
        <v>0</v>
      </c>
      <c r="H385" s="293">
        <f t="shared" si="122"/>
        <v>0</v>
      </c>
      <c r="I385" s="301">
        <f t="shared" si="123"/>
        <v>0</v>
      </c>
      <c r="J385" s="510">
        <f t="shared" si="115"/>
        <v>0</v>
      </c>
      <c r="K385" s="292">
        <f t="shared" si="116"/>
        <v>0</v>
      </c>
      <c r="L385" s="321">
        <f t="shared" si="126"/>
        <v>0</v>
      </c>
      <c r="M385" s="300">
        <f t="shared" si="124"/>
        <v>67616976.540000007</v>
      </c>
      <c r="N385" s="292">
        <f t="shared" si="117"/>
        <v>390418.57</v>
      </c>
      <c r="O385" s="292">
        <f t="shared" si="118"/>
        <v>-450438.57</v>
      </c>
      <c r="P385" s="293">
        <f t="shared" si="109"/>
        <v>-60020</v>
      </c>
      <c r="Q385" s="301">
        <f t="shared" si="125"/>
        <v>0</v>
      </c>
      <c r="R385" s="292">
        <f t="shared" si="119"/>
        <v>0</v>
      </c>
      <c r="S385" s="292">
        <f t="shared" si="120"/>
        <v>0</v>
      </c>
      <c r="T385" s="321">
        <f t="shared" si="110"/>
        <v>0</v>
      </c>
      <c r="U385" s="134"/>
      <c r="V385" s="134"/>
      <c r="W385" s="134"/>
      <c r="X385" s="134"/>
    </row>
    <row r="386" spans="1:24" s="1" customFormat="1" ht="15" customHeight="1">
      <c r="A386" s="409">
        <f t="shared" si="127"/>
        <v>7.0250000000000007E-2</v>
      </c>
      <c r="B386" s="406">
        <f t="shared" si="111"/>
        <v>5.7739726027397267E-3</v>
      </c>
      <c r="C386" s="197">
        <f t="shared" si="112"/>
        <v>30</v>
      </c>
      <c r="D386" s="290">
        <v>352</v>
      </c>
      <c r="E386" s="300">
        <f t="shared" si="121"/>
        <v>0</v>
      </c>
      <c r="F386" s="292">
        <f t="shared" si="113"/>
        <v>0</v>
      </c>
      <c r="G386" s="292">
        <f t="shared" si="114"/>
        <v>0</v>
      </c>
      <c r="H386" s="293">
        <f t="shared" si="122"/>
        <v>0</v>
      </c>
      <c r="I386" s="301">
        <f t="shared" si="123"/>
        <v>0</v>
      </c>
      <c r="J386" s="510">
        <f t="shared" si="115"/>
        <v>0</v>
      </c>
      <c r="K386" s="292">
        <f t="shared" si="116"/>
        <v>0</v>
      </c>
      <c r="L386" s="321">
        <f t="shared" si="126"/>
        <v>0</v>
      </c>
      <c r="M386" s="300">
        <f t="shared" si="124"/>
        <v>68067415.109999999</v>
      </c>
      <c r="N386" s="292">
        <f t="shared" si="117"/>
        <v>393019.39</v>
      </c>
      <c r="O386" s="292">
        <f t="shared" si="118"/>
        <v>-453039.39</v>
      </c>
      <c r="P386" s="293">
        <f t="shared" si="109"/>
        <v>-60020</v>
      </c>
      <c r="Q386" s="301">
        <f t="shared" si="125"/>
        <v>0</v>
      </c>
      <c r="R386" s="292">
        <f t="shared" si="119"/>
        <v>0</v>
      </c>
      <c r="S386" s="292">
        <f t="shared" si="120"/>
        <v>0</v>
      </c>
      <c r="T386" s="321">
        <f t="shared" si="110"/>
        <v>0</v>
      </c>
      <c r="U386" s="134"/>
      <c r="V386" s="134"/>
      <c r="W386" s="134"/>
      <c r="X386" s="134"/>
    </row>
    <row r="387" spans="1:24" s="1" customFormat="1" ht="15" customHeight="1">
      <c r="A387" s="409">
        <f t="shared" si="127"/>
        <v>7.0250000000000007E-2</v>
      </c>
      <c r="B387" s="406">
        <f t="shared" si="111"/>
        <v>5.7739726027397267E-3</v>
      </c>
      <c r="C387" s="197">
        <f t="shared" si="112"/>
        <v>30</v>
      </c>
      <c r="D387" s="290">
        <v>353</v>
      </c>
      <c r="E387" s="300">
        <f t="shared" si="121"/>
        <v>0</v>
      </c>
      <c r="F387" s="292">
        <f t="shared" si="113"/>
        <v>0</v>
      </c>
      <c r="G387" s="292">
        <f t="shared" si="114"/>
        <v>0</v>
      </c>
      <c r="H387" s="293">
        <f t="shared" si="122"/>
        <v>0</v>
      </c>
      <c r="I387" s="301">
        <f t="shared" si="123"/>
        <v>0</v>
      </c>
      <c r="J387" s="510">
        <f t="shared" si="115"/>
        <v>0</v>
      </c>
      <c r="K387" s="292">
        <f t="shared" si="116"/>
        <v>0</v>
      </c>
      <c r="L387" s="321">
        <f t="shared" si="126"/>
        <v>0</v>
      </c>
      <c r="M387" s="300">
        <f t="shared" si="124"/>
        <v>68520454.5</v>
      </c>
      <c r="N387" s="292">
        <f t="shared" si="117"/>
        <v>395635.23</v>
      </c>
      <c r="O387" s="292">
        <f t="shared" si="118"/>
        <v>-455655.23</v>
      </c>
      <c r="P387" s="293">
        <f t="shared" si="109"/>
        <v>-60020</v>
      </c>
      <c r="Q387" s="301">
        <f t="shared" si="125"/>
        <v>0</v>
      </c>
      <c r="R387" s="292">
        <f t="shared" si="119"/>
        <v>0</v>
      </c>
      <c r="S387" s="292">
        <f t="shared" si="120"/>
        <v>0</v>
      </c>
      <c r="T387" s="321">
        <f t="shared" si="110"/>
        <v>0</v>
      </c>
      <c r="U387" s="134"/>
      <c r="V387" s="134"/>
      <c r="W387" s="134"/>
      <c r="X387" s="134"/>
    </row>
    <row r="388" spans="1:24" s="1" customFormat="1" ht="15" customHeight="1">
      <c r="A388" s="409">
        <f t="shared" si="127"/>
        <v>7.0250000000000007E-2</v>
      </c>
      <c r="B388" s="406">
        <f t="shared" si="111"/>
        <v>5.7739726027397267E-3</v>
      </c>
      <c r="C388" s="197">
        <f t="shared" si="112"/>
        <v>30</v>
      </c>
      <c r="D388" s="290">
        <v>354</v>
      </c>
      <c r="E388" s="300">
        <f t="shared" si="121"/>
        <v>0</v>
      </c>
      <c r="F388" s="292">
        <f t="shared" si="113"/>
        <v>0</v>
      </c>
      <c r="G388" s="292">
        <f t="shared" si="114"/>
        <v>0</v>
      </c>
      <c r="H388" s="293">
        <f t="shared" si="122"/>
        <v>0</v>
      </c>
      <c r="I388" s="301">
        <f t="shared" si="123"/>
        <v>0</v>
      </c>
      <c r="J388" s="510">
        <f t="shared" si="115"/>
        <v>0</v>
      </c>
      <c r="K388" s="292">
        <f t="shared" si="116"/>
        <v>0</v>
      </c>
      <c r="L388" s="321">
        <f t="shared" si="126"/>
        <v>0</v>
      </c>
      <c r="M388" s="300">
        <f t="shared" si="124"/>
        <v>68976109.730000004</v>
      </c>
      <c r="N388" s="292">
        <f t="shared" si="117"/>
        <v>398266.17</v>
      </c>
      <c r="O388" s="292">
        <f t="shared" si="118"/>
        <v>-458286.17</v>
      </c>
      <c r="P388" s="293">
        <f t="shared" si="109"/>
        <v>-60020</v>
      </c>
      <c r="Q388" s="301">
        <f t="shared" si="125"/>
        <v>0</v>
      </c>
      <c r="R388" s="292">
        <f t="shared" si="119"/>
        <v>0</v>
      </c>
      <c r="S388" s="292">
        <f t="shared" si="120"/>
        <v>0</v>
      </c>
      <c r="T388" s="321">
        <f t="shared" si="110"/>
        <v>0</v>
      </c>
      <c r="U388" s="134"/>
      <c r="V388" s="134"/>
      <c r="W388" s="134"/>
      <c r="X388" s="134"/>
    </row>
    <row r="389" spans="1:24" s="1" customFormat="1" ht="15" customHeight="1">
      <c r="A389" s="409">
        <f t="shared" si="127"/>
        <v>7.0250000000000007E-2</v>
      </c>
      <c r="B389" s="406">
        <f t="shared" si="111"/>
        <v>5.7739726027397267E-3</v>
      </c>
      <c r="C389" s="197">
        <f t="shared" si="112"/>
        <v>30</v>
      </c>
      <c r="D389" s="290">
        <v>355</v>
      </c>
      <c r="E389" s="300">
        <f t="shared" si="121"/>
        <v>0</v>
      </c>
      <c r="F389" s="292">
        <f t="shared" si="113"/>
        <v>0</v>
      </c>
      <c r="G389" s="292">
        <f t="shared" si="114"/>
        <v>0</v>
      </c>
      <c r="H389" s="293">
        <f t="shared" si="122"/>
        <v>0</v>
      </c>
      <c r="I389" s="301">
        <f t="shared" si="123"/>
        <v>0</v>
      </c>
      <c r="J389" s="510">
        <f t="shared" si="115"/>
        <v>0</v>
      </c>
      <c r="K389" s="292">
        <f t="shared" si="116"/>
        <v>0</v>
      </c>
      <c r="L389" s="321">
        <f t="shared" si="126"/>
        <v>0</v>
      </c>
      <c r="M389" s="300">
        <f t="shared" si="124"/>
        <v>69434395.900000006</v>
      </c>
      <c r="N389" s="292">
        <f t="shared" si="117"/>
        <v>400912.3</v>
      </c>
      <c r="O389" s="292">
        <f t="shared" si="118"/>
        <v>-460932.3</v>
      </c>
      <c r="P389" s="293">
        <f t="shared" si="109"/>
        <v>-60020</v>
      </c>
      <c r="Q389" s="301">
        <f t="shared" si="125"/>
        <v>0</v>
      </c>
      <c r="R389" s="292">
        <f t="shared" si="119"/>
        <v>0</v>
      </c>
      <c r="S389" s="292">
        <f t="shared" si="120"/>
        <v>0</v>
      </c>
      <c r="T389" s="321">
        <f t="shared" si="110"/>
        <v>0</v>
      </c>
      <c r="U389" s="134"/>
      <c r="V389" s="134"/>
      <c r="W389" s="134"/>
      <c r="X389" s="134"/>
    </row>
    <row r="390" spans="1:24" s="1" customFormat="1" ht="15" customHeight="1">
      <c r="A390" s="409">
        <f t="shared" si="127"/>
        <v>7.0250000000000007E-2</v>
      </c>
      <c r="B390" s="406">
        <f t="shared" si="111"/>
        <v>5.7739726027397267E-3</v>
      </c>
      <c r="C390" s="197">
        <f t="shared" si="112"/>
        <v>30</v>
      </c>
      <c r="D390" s="290">
        <v>356</v>
      </c>
      <c r="E390" s="300">
        <f t="shared" si="121"/>
        <v>0</v>
      </c>
      <c r="F390" s="292">
        <f t="shared" si="113"/>
        <v>0</v>
      </c>
      <c r="G390" s="292">
        <f t="shared" si="114"/>
        <v>0</v>
      </c>
      <c r="H390" s="293">
        <f t="shared" si="122"/>
        <v>0</v>
      </c>
      <c r="I390" s="301">
        <f t="shared" si="123"/>
        <v>0</v>
      </c>
      <c r="J390" s="510">
        <f t="shared" si="115"/>
        <v>0</v>
      </c>
      <c r="K390" s="292">
        <f t="shared" si="116"/>
        <v>0</v>
      </c>
      <c r="L390" s="321">
        <f t="shared" si="126"/>
        <v>0</v>
      </c>
      <c r="M390" s="300">
        <f t="shared" si="124"/>
        <v>69895328.200000003</v>
      </c>
      <c r="N390" s="292">
        <f t="shared" si="117"/>
        <v>403573.71</v>
      </c>
      <c r="O390" s="292">
        <f t="shared" si="118"/>
        <v>-463593.71</v>
      </c>
      <c r="P390" s="293">
        <f t="shared" si="109"/>
        <v>-60020</v>
      </c>
      <c r="Q390" s="301">
        <f t="shared" si="125"/>
        <v>0</v>
      </c>
      <c r="R390" s="292">
        <f t="shared" si="119"/>
        <v>0</v>
      </c>
      <c r="S390" s="292">
        <f t="shared" si="120"/>
        <v>0</v>
      </c>
      <c r="T390" s="321">
        <f t="shared" si="110"/>
        <v>0</v>
      </c>
      <c r="U390" s="134"/>
      <c r="V390" s="134"/>
      <c r="W390" s="134"/>
      <c r="X390" s="134"/>
    </row>
    <row r="391" spans="1:24" s="1" customFormat="1" ht="15" customHeight="1">
      <c r="A391" s="409">
        <f t="shared" si="127"/>
        <v>7.0250000000000007E-2</v>
      </c>
      <c r="B391" s="406">
        <f t="shared" si="111"/>
        <v>5.7739726027397267E-3</v>
      </c>
      <c r="C391" s="197">
        <f t="shared" si="112"/>
        <v>30</v>
      </c>
      <c r="D391" s="290">
        <v>357</v>
      </c>
      <c r="E391" s="300">
        <f t="shared" si="121"/>
        <v>0</v>
      </c>
      <c r="F391" s="292">
        <f t="shared" si="113"/>
        <v>0</v>
      </c>
      <c r="G391" s="292">
        <f t="shared" si="114"/>
        <v>0</v>
      </c>
      <c r="H391" s="293">
        <f t="shared" si="122"/>
        <v>0</v>
      </c>
      <c r="I391" s="301">
        <f t="shared" si="123"/>
        <v>0</v>
      </c>
      <c r="J391" s="510">
        <f t="shared" si="115"/>
        <v>0</v>
      </c>
      <c r="K391" s="292">
        <f t="shared" si="116"/>
        <v>0</v>
      </c>
      <c r="L391" s="321">
        <f t="shared" si="126"/>
        <v>0</v>
      </c>
      <c r="M391" s="300">
        <f t="shared" si="124"/>
        <v>70358921.909999996</v>
      </c>
      <c r="N391" s="292">
        <f t="shared" si="117"/>
        <v>406250.49</v>
      </c>
      <c r="O391" s="292">
        <f t="shared" si="118"/>
        <v>-466270.49</v>
      </c>
      <c r="P391" s="293">
        <f t="shared" si="109"/>
        <v>-60020</v>
      </c>
      <c r="Q391" s="301">
        <f t="shared" si="125"/>
        <v>0</v>
      </c>
      <c r="R391" s="292">
        <f t="shared" si="119"/>
        <v>0</v>
      </c>
      <c r="S391" s="292">
        <f t="shared" si="120"/>
        <v>0</v>
      </c>
      <c r="T391" s="321">
        <f t="shared" si="110"/>
        <v>0</v>
      </c>
      <c r="U391" s="134"/>
      <c r="V391" s="134"/>
      <c r="W391" s="134"/>
      <c r="X391" s="134"/>
    </row>
    <row r="392" spans="1:24" s="1" customFormat="1" ht="15" customHeight="1">
      <c r="A392" s="409">
        <f t="shared" si="127"/>
        <v>7.0250000000000007E-2</v>
      </c>
      <c r="B392" s="406">
        <f t="shared" si="111"/>
        <v>5.7739726027397267E-3</v>
      </c>
      <c r="C392" s="197">
        <f t="shared" si="112"/>
        <v>30</v>
      </c>
      <c r="D392" s="290">
        <v>358</v>
      </c>
      <c r="E392" s="300">
        <f t="shared" si="121"/>
        <v>0</v>
      </c>
      <c r="F392" s="292">
        <f t="shared" si="113"/>
        <v>0</v>
      </c>
      <c r="G392" s="292">
        <f t="shared" si="114"/>
        <v>0</v>
      </c>
      <c r="H392" s="293">
        <f t="shared" si="122"/>
        <v>0</v>
      </c>
      <c r="I392" s="301">
        <f t="shared" si="123"/>
        <v>0</v>
      </c>
      <c r="J392" s="510">
        <f t="shared" si="115"/>
        <v>0</v>
      </c>
      <c r="K392" s="292">
        <f t="shared" si="116"/>
        <v>0</v>
      </c>
      <c r="L392" s="321">
        <f t="shared" si="126"/>
        <v>0</v>
      </c>
      <c r="M392" s="300">
        <f t="shared" si="124"/>
        <v>70825192.399999991</v>
      </c>
      <c r="N392" s="292">
        <f t="shared" si="117"/>
        <v>408942.72</v>
      </c>
      <c r="O392" s="292">
        <f t="shared" si="118"/>
        <v>-468962.72</v>
      </c>
      <c r="P392" s="293">
        <f t="shared" si="109"/>
        <v>-60020</v>
      </c>
      <c r="Q392" s="301">
        <f t="shared" si="125"/>
        <v>0</v>
      </c>
      <c r="R392" s="292">
        <f t="shared" si="119"/>
        <v>0</v>
      </c>
      <c r="S392" s="292">
        <f t="shared" si="120"/>
        <v>0</v>
      </c>
      <c r="T392" s="321">
        <f t="shared" si="110"/>
        <v>0</v>
      </c>
      <c r="U392" s="134"/>
      <c r="V392" s="134"/>
      <c r="W392" s="134"/>
      <c r="X392" s="134"/>
    </row>
    <row r="393" spans="1:24" s="1" customFormat="1" ht="15" customHeight="1">
      <c r="A393" s="409">
        <f t="shared" si="127"/>
        <v>7.0250000000000007E-2</v>
      </c>
      <c r="B393" s="406">
        <f t="shared" si="111"/>
        <v>5.7739726027397267E-3</v>
      </c>
      <c r="C393" s="197">
        <f t="shared" si="112"/>
        <v>30</v>
      </c>
      <c r="D393" s="290">
        <v>359</v>
      </c>
      <c r="E393" s="300">
        <f t="shared" si="121"/>
        <v>0</v>
      </c>
      <c r="F393" s="292">
        <f t="shared" si="113"/>
        <v>0</v>
      </c>
      <c r="G393" s="292">
        <f t="shared" si="114"/>
        <v>0</v>
      </c>
      <c r="H393" s="293">
        <f t="shared" si="122"/>
        <v>0</v>
      </c>
      <c r="I393" s="301">
        <f t="shared" si="123"/>
        <v>0</v>
      </c>
      <c r="J393" s="510">
        <f t="shared" si="115"/>
        <v>0</v>
      </c>
      <c r="K393" s="292">
        <f t="shared" si="116"/>
        <v>0</v>
      </c>
      <c r="L393" s="321">
        <f t="shared" si="126"/>
        <v>0</v>
      </c>
      <c r="M393" s="300">
        <f t="shared" si="124"/>
        <v>71294155.11999999</v>
      </c>
      <c r="N393" s="292">
        <f t="shared" si="117"/>
        <v>411650.5</v>
      </c>
      <c r="O393" s="292">
        <f t="shared" si="118"/>
        <v>-471670.5</v>
      </c>
      <c r="P393" s="293">
        <f t="shared" si="109"/>
        <v>-60020</v>
      </c>
      <c r="Q393" s="301">
        <f t="shared" si="125"/>
        <v>0</v>
      </c>
      <c r="R393" s="292">
        <f t="shared" si="119"/>
        <v>0</v>
      </c>
      <c r="S393" s="292">
        <f t="shared" si="120"/>
        <v>0</v>
      </c>
      <c r="T393" s="321">
        <f t="shared" si="110"/>
        <v>0</v>
      </c>
      <c r="U393" s="134"/>
      <c r="V393" s="134"/>
      <c r="W393" s="134"/>
      <c r="X393" s="134"/>
    </row>
    <row r="394" spans="1:24" s="1" customFormat="1" ht="15" customHeight="1" thickBot="1">
      <c r="A394" s="410">
        <f t="shared" si="127"/>
        <v>7.0250000000000007E-2</v>
      </c>
      <c r="B394" s="407">
        <f>A394/365*30</f>
        <v>5.7739726027397267E-3</v>
      </c>
      <c r="C394" s="223">
        <f t="shared" si="112"/>
        <v>30</v>
      </c>
      <c r="D394" s="304">
        <v>360</v>
      </c>
      <c r="E394" s="305">
        <f t="shared" si="121"/>
        <v>0</v>
      </c>
      <c r="F394" s="306">
        <f t="shared" si="113"/>
        <v>0</v>
      </c>
      <c r="G394" s="306">
        <f t="shared" si="114"/>
        <v>0</v>
      </c>
      <c r="H394" s="307">
        <f t="shared" si="122"/>
        <v>0</v>
      </c>
      <c r="I394" s="308">
        <f t="shared" si="123"/>
        <v>0</v>
      </c>
      <c r="J394" s="511">
        <f t="shared" si="115"/>
        <v>0</v>
      </c>
      <c r="K394" s="306">
        <f t="shared" si="116"/>
        <v>0</v>
      </c>
      <c r="L394" s="323">
        <f t="shared" si="126"/>
        <v>0</v>
      </c>
      <c r="M394" s="305">
        <f t="shared" si="124"/>
        <v>71765825.61999999</v>
      </c>
      <c r="N394" s="306">
        <f t="shared" si="117"/>
        <v>414373.91</v>
      </c>
      <c r="O394" s="306">
        <f t="shared" si="118"/>
        <v>-474393.91</v>
      </c>
      <c r="P394" s="307">
        <f t="shared" si="109"/>
        <v>-60020</v>
      </c>
      <c r="Q394" s="308">
        <f t="shared" si="125"/>
        <v>0</v>
      </c>
      <c r="R394" s="306">
        <f t="shared" si="119"/>
        <v>0</v>
      </c>
      <c r="S394" s="306">
        <f t="shared" si="120"/>
        <v>0</v>
      </c>
      <c r="T394" s="323">
        <f t="shared" si="110"/>
        <v>0</v>
      </c>
      <c r="U394" s="134"/>
      <c r="V394" s="134"/>
      <c r="W394" s="134"/>
      <c r="X394" s="134"/>
    </row>
    <row r="395" spans="1:24" s="1" customFormat="1" ht="15" customHeight="1">
      <c r="A395" s="411">
        <f t="shared" si="127"/>
        <v>7.0250000000000007E-2</v>
      </c>
      <c r="B395" s="408">
        <f>A395/365*30</f>
        <v>5.7739726027397267E-3</v>
      </c>
      <c r="C395" s="252">
        <f t="shared" si="112"/>
        <v>31</v>
      </c>
      <c r="D395" s="313">
        <v>361</v>
      </c>
      <c r="E395" s="314">
        <f t="shared" si="121"/>
        <v>0</v>
      </c>
      <c r="F395" s="315">
        <f t="shared" si="113"/>
        <v>0</v>
      </c>
      <c r="G395" s="315">
        <f t="shared" si="114"/>
        <v>0</v>
      </c>
      <c r="H395" s="316">
        <f t="shared" si="122"/>
        <v>0</v>
      </c>
      <c r="I395" s="317">
        <f t="shared" si="123"/>
        <v>0</v>
      </c>
      <c r="J395" s="512">
        <f t="shared" si="115"/>
        <v>0</v>
      </c>
      <c r="K395" s="315">
        <f t="shared" si="116"/>
        <v>0</v>
      </c>
      <c r="L395" s="318">
        <f t="shared" si="126"/>
        <v>0</v>
      </c>
      <c r="M395" s="314">
        <f t="shared" si="124"/>
        <v>72240219.529999986</v>
      </c>
      <c r="N395" s="315">
        <f t="shared" si="117"/>
        <v>417113.05</v>
      </c>
      <c r="O395" s="315">
        <f t="shared" si="118"/>
        <v>-477133.05</v>
      </c>
      <c r="P395" s="316">
        <f t="shared" si="109"/>
        <v>-60020</v>
      </c>
      <c r="Q395" s="317">
        <f t="shared" si="125"/>
        <v>0</v>
      </c>
      <c r="R395" s="315">
        <f t="shared" si="119"/>
        <v>0</v>
      </c>
      <c r="S395" s="315">
        <f t="shared" si="120"/>
        <v>0</v>
      </c>
      <c r="T395" s="318">
        <f t="shared" si="110"/>
        <v>0</v>
      </c>
      <c r="U395" s="134"/>
      <c r="V395" s="134"/>
      <c r="W395" s="134"/>
      <c r="X395" s="134"/>
    </row>
    <row r="396" spans="1:24" s="1" customFormat="1" ht="15" customHeight="1">
      <c r="A396" s="409">
        <f t="shared" si="127"/>
        <v>7.0250000000000007E-2</v>
      </c>
      <c r="B396" s="406">
        <f>A396/365*30</f>
        <v>5.7739726027397267E-3</v>
      </c>
      <c r="C396" s="197">
        <f t="shared" si="112"/>
        <v>31</v>
      </c>
      <c r="D396" s="290">
        <v>362</v>
      </c>
      <c r="E396" s="300">
        <f t="shared" si="121"/>
        <v>0</v>
      </c>
      <c r="F396" s="292">
        <f t="shared" si="113"/>
        <v>0</v>
      </c>
      <c r="G396" s="292">
        <f t="shared" si="114"/>
        <v>0</v>
      </c>
      <c r="H396" s="293">
        <f t="shared" si="122"/>
        <v>0</v>
      </c>
      <c r="I396" s="301">
        <f t="shared" si="123"/>
        <v>0</v>
      </c>
      <c r="J396" s="510">
        <f t="shared" si="115"/>
        <v>0</v>
      </c>
      <c r="K396" s="292">
        <f t="shared" si="116"/>
        <v>0</v>
      </c>
      <c r="L396" s="321">
        <f t="shared" si="126"/>
        <v>0</v>
      </c>
      <c r="M396" s="300">
        <f t="shared" si="124"/>
        <v>72717352.579999983</v>
      </c>
      <c r="N396" s="292">
        <f t="shared" si="117"/>
        <v>419868</v>
      </c>
      <c r="O396" s="292">
        <f t="shared" si="118"/>
        <v>-479888</v>
      </c>
      <c r="P396" s="293">
        <f t="shared" si="109"/>
        <v>-60020</v>
      </c>
      <c r="Q396" s="301">
        <f t="shared" si="125"/>
        <v>0</v>
      </c>
      <c r="R396" s="292">
        <f t="shared" si="119"/>
        <v>0</v>
      </c>
      <c r="S396" s="292">
        <f t="shared" si="120"/>
        <v>0</v>
      </c>
      <c r="T396" s="321">
        <f t="shared" si="110"/>
        <v>0</v>
      </c>
      <c r="U396" s="134"/>
      <c r="V396" s="134"/>
      <c r="W396" s="134"/>
      <c r="X396" s="134"/>
    </row>
    <row r="397" spans="1:24" s="1" customFormat="1" ht="15" customHeight="1">
      <c r="A397" s="409">
        <f t="shared" si="127"/>
        <v>7.0250000000000007E-2</v>
      </c>
      <c r="B397" s="406">
        <f t="shared" ref="B397:B403" si="128">A397/365*30</f>
        <v>5.7739726027397267E-3</v>
      </c>
      <c r="C397" s="197">
        <f t="shared" si="112"/>
        <v>31</v>
      </c>
      <c r="D397" s="290">
        <v>363</v>
      </c>
      <c r="E397" s="300">
        <f t="shared" si="121"/>
        <v>0</v>
      </c>
      <c r="F397" s="292">
        <f t="shared" si="113"/>
        <v>0</v>
      </c>
      <c r="G397" s="292">
        <f t="shared" si="114"/>
        <v>0</v>
      </c>
      <c r="H397" s="293">
        <f t="shared" si="122"/>
        <v>0</v>
      </c>
      <c r="I397" s="301">
        <f t="shared" si="123"/>
        <v>0</v>
      </c>
      <c r="J397" s="510">
        <f t="shared" si="115"/>
        <v>0</v>
      </c>
      <c r="K397" s="292">
        <f t="shared" si="116"/>
        <v>0</v>
      </c>
      <c r="L397" s="321">
        <f t="shared" si="126"/>
        <v>0</v>
      </c>
      <c r="M397" s="300">
        <f t="shared" si="124"/>
        <v>73197240.579999983</v>
      </c>
      <c r="N397" s="292">
        <f t="shared" si="117"/>
        <v>422638.86</v>
      </c>
      <c r="O397" s="292">
        <f t="shared" si="118"/>
        <v>-482658.86</v>
      </c>
      <c r="P397" s="293">
        <f t="shared" si="109"/>
        <v>-60020</v>
      </c>
      <c r="Q397" s="301">
        <f t="shared" si="125"/>
        <v>0</v>
      </c>
      <c r="R397" s="292">
        <f t="shared" si="119"/>
        <v>0</v>
      </c>
      <c r="S397" s="292">
        <f t="shared" si="120"/>
        <v>0</v>
      </c>
      <c r="T397" s="321">
        <f t="shared" si="110"/>
        <v>0</v>
      </c>
      <c r="U397" s="134"/>
      <c r="V397" s="134"/>
      <c r="W397" s="134"/>
      <c r="X397" s="134"/>
    </row>
    <row r="398" spans="1:24" s="1" customFormat="1" ht="15" customHeight="1">
      <c r="A398" s="409">
        <f t="shared" si="127"/>
        <v>7.0250000000000007E-2</v>
      </c>
      <c r="B398" s="406">
        <f t="shared" si="128"/>
        <v>5.7739726027397267E-3</v>
      </c>
      <c r="C398" s="197">
        <f t="shared" si="112"/>
        <v>31</v>
      </c>
      <c r="D398" s="290">
        <v>364</v>
      </c>
      <c r="E398" s="300">
        <f t="shared" si="121"/>
        <v>0</v>
      </c>
      <c r="F398" s="292">
        <f t="shared" si="113"/>
        <v>0</v>
      </c>
      <c r="G398" s="292">
        <f t="shared" si="114"/>
        <v>0</v>
      </c>
      <c r="H398" s="293">
        <f t="shared" si="122"/>
        <v>0</v>
      </c>
      <c r="I398" s="301">
        <f t="shared" si="123"/>
        <v>0</v>
      </c>
      <c r="J398" s="510">
        <f t="shared" si="115"/>
        <v>0</v>
      </c>
      <c r="K398" s="292">
        <f t="shared" si="116"/>
        <v>0</v>
      </c>
      <c r="L398" s="321">
        <f t="shared" si="126"/>
        <v>0</v>
      </c>
      <c r="M398" s="300">
        <f t="shared" si="124"/>
        <v>73679899.439999983</v>
      </c>
      <c r="N398" s="292">
        <f t="shared" si="117"/>
        <v>425425.72</v>
      </c>
      <c r="O398" s="292">
        <f t="shared" si="118"/>
        <v>-485445.72</v>
      </c>
      <c r="P398" s="293">
        <f t="shared" si="109"/>
        <v>-60020</v>
      </c>
      <c r="Q398" s="301">
        <f t="shared" si="125"/>
        <v>0</v>
      </c>
      <c r="R398" s="292">
        <f t="shared" si="119"/>
        <v>0</v>
      </c>
      <c r="S398" s="292">
        <f t="shared" si="120"/>
        <v>0</v>
      </c>
      <c r="T398" s="321">
        <f t="shared" si="110"/>
        <v>0</v>
      </c>
      <c r="U398" s="134"/>
      <c r="V398" s="134"/>
      <c r="W398" s="134"/>
      <c r="X398" s="134"/>
    </row>
    <row r="399" spans="1:24" s="1" customFormat="1" ht="15" customHeight="1">
      <c r="A399" s="409">
        <f t="shared" si="127"/>
        <v>7.0250000000000007E-2</v>
      </c>
      <c r="B399" s="406">
        <f t="shared" si="128"/>
        <v>5.7739726027397267E-3</v>
      </c>
      <c r="C399" s="197">
        <f t="shared" si="112"/>
        <v>31</v>
      </c>
      <c r="D399" s="290">
        <v>365</v>
      </c>
      <c r="E399" s="300">
        <f t="shared" si="121"/>
        <v>0</v>
      </c>
      <c r="F399" s="292">
        <f t="shared" si="113"/>
        <v>0</v>
      </c>
      <c r="G399" s="292">
        <f t="shared" si="114"/>
        <v>0</v>
      </c>
      <c r="H399" s="293">
        <f t="shared" si="122"/>
        <v>0</v>
      </c>
      <c r="I399" s="301">
        <f t="shared" si="123"/>
        <v>0</v>
      </c>
      <c r="J399" s="510">
        <f t="shared" si="115"/>
        <v>0</v>
      </c>
      <c r="K399" s="292">
        <f t="shared" si="116"/>
        <v>0</v>
      </c>
      <c r="L399" s="321">
        <f t="shared" si="126"/>
        <v>0</v>
      </c>
      <c r="M399" s="300">
        <f t="shared" si="124"/>
        <v>74165345.159999982</v>
      </c>
      <c r="N399" s="292">
        <f t="shared" si="117"/>
        <v>428228.67</v>
      </c>
      <c r="O399" s="292">
        <f t="shared" si="118"/>
        <v>-488248.67</v>
      </c>
      <c r="P399" s="293">
        <f t="shared" si="109"/>
        <v>-60020</v>
      </c>
      <c r="Q399" s="301">
        <f t="shared" si="125"/>
        <v>0</v>
      </c>
      <c r="R399" s="292">
        <f t="shared" si="119"/>
        <v>0</v>
      </c>
      <c r="S399" s="292">
        <f t="shared" si="120"/>
        <v>0</v>
      </c>
      <c r="T399" s="321">
        <f t="shared" si="110"/>
        <v>0</v>
      </c>
      <c r="U399" s="134"/>
      <c r="V399" s="134"/>
      <c r="W399" s="134"/>
      <c r="X399" s="134"/>
    </row>
    <row r="400" spans="1:24" s="1" customFormat="1" ht="15" customHeight="1">
      <c r="A400" s="409">
        <f t="shared" si="127"/>
        <v>7.0250000000000007E-2</v>
      </c>
      <c r="B400" s="406">
        <f t="shared" si="128"/>
        <v>5.7739726027397267E-3</v>
      </c>
      <c r="C400" s="197">
        <f t="shared" si="112"/>
        <v>31</v>
      </c>
      <c r="D400" s="290">
        <v>366</v>
      </c>
      <c r="E400" s="300">
        <f t="shared" si="121"/>
        <v>0</v>
      </c>
      <c r="F400" s="292">
        <f t="shared" si="113"/>
        <v>0</v>
      </c>
      <c r="G400" s="292">
        <f t="shared" si="114"/>
        <v>0</v>
      </c>
      <c r="H400" s="293">
        <f t="shared" si="122"/>
        <v>0</v>
      </c>
      <c r="I400" s="301">
        <f t="shared" si="123"/>
        <v>0</v>
      </c>
      <c r="J400" s="510">
        <f t="shared" si="115"/>
        <v>0</v>
      </c>
      <c r="K400" s="292">
        <f t="shared" si="116"/>
        <v>0</v>
      </c>
      <c r="L400" s="321">
        <f t="shared" si="126"/>
        <v>0</v>
      </c>
      <c r="M400" s="300">
        <f t="shared" si="124"/>
        <v>74653593.829999983</v>
      </c>
      <c r="N400" s="292">
        <f t="shared" si="117"/>
        <v>431047.81</v>
      </c>
      <c r="O400" s="292">
        <f t="shared" si="118"/>
        <v>-491067.81</v>
      </c>
      <c r="P400" s="293">
        <f t="shared" si="109"/>
        <v>-60020</v>
      </c>
      <c r="Q400" s="301">
        <f t="shared" si="125"/>
        <v>0</v>
      </c>
      <c r="R400" s="292">
        <f t="shared" si="119"/>
        <v>0</v>
      </c>
      <c r="S400" s="292">
        <f t="shared" si="120"/>
        <v>0</v>
      </c>
      <c r="T400" s="321">
        <f t="shared" si="110"/>
        <v>0</v>
      </c>
      <c r="U400" s="134"/>
      <c r="V400" s="134"/>
      <c r="W400" s="134"/>
      <c r="X400" s="134"/>
    </row>
    <row r="401" spans="1:24" s="1" customFormat="1" ht="15" customHeight="1">
      <c r="A401" s="409">
        <f t="shared" si="127"/>
        <v>7.0250000000000007E-2</v>
      </c>
      <c r="B401" s="406">
        <f t="shared" si="128"/>
        <v>5.7739726027397267E-3</v>
      </c>
      <c r="C401" s="197">
        <f t="shared" si="112"/>
        <v>31</v>
      </c>
      <c r="D401" s="290">
        <v>367</v>
      </c>
      <c r="E401" s="300">
        <f t="shared" si="121"/>
        <v>0</v>
      </c>
      <c r="F401" s="292">
        <f t="shared" si="113"/>
        <v>0</v>
      </c>
      <c r="G401" s="292">
        <f t="shared" si="114"/>
        <v>0</v>
      </c>
      <c r="H401" s="293">
        <f t="shared" si="122"/>
        <v>0</v>
      </c>
      <c r="I401" s="301">
        <f t="shared" si="123"/>
        <v>0</v>
      </c>
      <c r="J401" s="510">
        <f t="shared" si="115"/>
        <v>0</v>
      </c>
      <c r="K401" s="292">
        <f t="shared" si="116"/>
        <v>0</v>
      </c>
      <c r="L401" s="321">
        <f t="shared" si="126"/>
        <v>0</v>
      </c>
      <c r="M401" s="300">
        <f t="shared" si="124"/>
        <v>75144661.639999986</v>
      </c>
      <c r="N401" s="292">
        <f t="shared" si="117"/>
        <v>433883.22</v>
      </c>
      <c r="O401" s="292">
        <f t="shared" si="118"/>
        <v>-493903.22</v>
      </c>
      <c r="P401" s="293">
        <f t="shared" si="109"/>
        <v>-60020</v>
      </c>
      <c r="Q401" s="301">
        <f t="shared" si="125"/>
        <v>0</v>
      </c>
      <c r="R401" s="292">
        <f t="shared" si="119"/>
        <v>0</v>
      </c>
      <c r="S401" s="292">
        <f t="shared" si="120"/>
        <v>0</v>
      </c>
      <c r="T401" s="321">
        <f t="shared" si="110"/>
        <v>0</v>
      </c>
      <c r="U401" s="134"/>
      <c r="V401" s="134"/>
      <c r="W401" s="134"/>
      <c r="X401" s="134"/>
    </row>
    <row r="402" spans="1:24" s="1" customFormat="1" ht="15" customHeight="1">
      <c r="A402" s="409">
        <f t="shared" si="127"/>
        <v>7.0250000000000007E-2</v>
      </c>
      <c r="B402" s="406">
        <f t="shared" si="128"/>
        <v>5.7739726027397267E-3</v>
      </c>
      <c r="C402" s="197">
        <f t="shared" si="112"/>
        <v>31</v>
      </c>
      <c r="D402" s="290">
        <v>368</v>
      </c>
      <c r="E402" s="300">
        <f t="shared" si="121"/>
        <v>0</v>
      </c>
      <c r="F402" s="292">
        <f t="shared" si="113"/>
        <v>0</v>
      </c>
      <c r="G402" s="292">
        <f t="shared" si="114"/>
        <v>0</v>
      </c>
      <c r="H402" s="293">
        <f t="shared" si="122"/>
        <v>0</v>
      </c>
      <c r="I402" s="301">
        <f t="shared" si="123"/>
        <v>0</v>
      </c>
      <c r="J402" s="510">
        <f t="shared" si="115"/>
        <v>0</v>
      </c>
      <c r="K402" s="292">
        <f t="shared" si="116"/>
        <v>0</v>
      </c>
      <c r="L402" s="321">
        <f t="shared" si="126"/>
        <v>0</v>
      </c>
      <c r="M402" s="300">
        <f t="shared" si="124"/>
        <v>75638564.859999985</v>
      </c>
      <c r="N402" s="292">
        <f t="shared" si="117"/>
        <v>436735</v>
      </c>
      <c r="O402" s="292">
        <f t="shared" si="118"/>
        <v>-496755</v>
      </c>
      <c r="P402" s="293">
        <f t="shared" si="109"/>
        <v>-60020</v>
      </c>
      <c r="Q402" s="301">
        <f t="shared" si="125"/>
        <v>0</v>
      </c>
      <c r="R402" s="292">
        <f t="shared" si="119"/>
        <v>0</v>
      </c>
      <c r="S402" s="292">
        <f t="shared" si="120"/>
        <v>0</v>
      </c>
      <c r="T402" s="321">
        <f t="shared" si="110"/>
        <v>0</v>
      </c>
      <c r="U402" s="134"/>
      <c r="V402" s="134"/>
      <c r="W402" s="134"/>
      <c r="X402" s="134"/>
    </row>
    <row r="403" spans="1:24" s="1" customFormat="1" ht="15" customHeight="1">
      <c r="A403" s="409">
        <f t="shared" si="127"/>
        <v>7.0250000000000007E-2</v>
      </c>
      <c r="B403" s="406">
        <f t="shared" si="128"/>
        <v>5.7739726027397267E-3</v>
      </c>
      <c r="C403" s="197">
        <f t="shared" si="112"/>
        <v>31</v>
      </c>
      <c r="D403" s="290">
        <v>369</v>
      </c>
      <c r="E403" s="300">
        <f t="shared" si="121"/>
        <v>0</v>
      </c>
      <c r="F403" s="292">
        <f t="shared" si="113"/>
        <v>0</v>
      </c>
      <c r="G403" s="292">
        <f t="shared" si="114"/>
        <v>0</v>
      </c>
      <c r="H403" s="293">
        <f t="shared" si="122"/>
        <v>0</v>
      </c>
      <c r="I403" s="301">
        <f t="shared" si="123"/>
        <v>0</v>
      </c>
      <c r="J403" s="510">
        <f t="shared" si="115"/>
        <v>0</v>
      </c>
      <c r="K403" s="292">
        <f t="shared" si="116"/>
        <v>0</v>
      </c>
      <c r="L403" s="321">
        <f t="shared" si="126"/>
        <v>0</v>
      </c>
      <c r="M403" s="300">
        <f t="shared" si="124"/>
        <v>76135319.859999985</v>
      </c>
      <c r="N403" s="292">
        <f t="shared" si="117"/>
        <v>439603.25</v>
      </c>
      <c r="O403" s="292">
        <f t="shared" si="118"/>
        <v>-499623.25</v>
      </c>
      <c r="P403" s="293">
        <f t="shared" si="109"/>
        <v>-60020</v>
      </c>
      <c r="Q403" s="301">
        <f t="shared" si="125"/>
        <v>0</v>
      </c>
      <c r="R403" s="292">
        <f t="shared" si="119"/>
        <v>0</v>
      </c>
      <c r="S403" s="292">
        <f t="shared" si="120"/>
        <v>0</v>
      </c>
      <c r="T403" s="321">
        <f t="shared" si="110"/>
        <v>0</v>
      </c>
      <c r="U403" s="134"/>
      <c r="V403" s="134"/>
      <c r="W403" s="134"/>
      <c r="X403" s="134"/>
    </row>
    <row r="404" spans="1:24" s="1" customFormat="1" ht="15" customHeight="1" thickBot="1">
      <c r="A404" s="410">
        <f t="shared" si="127"/>
        <v>7.0250000000000007E-2</v>
      </c>
      <c r="B404" s="407">
        <f>A404/365*30</f>
        <v>5.7739726027397267E-3</v>
      </c>
      <c r="C404" s="223">
        <f t="shared" si="112"/>
        <v>31</v>
      </c>
      <c r="D404" s="304">
        <v>370</v>
      </c>
      <c r="E404" s="305">
        <f t="shared" si="121"/>
        <v>0</v>
      </c>
      <c r="F404" s="306">
        <f t="shared" si="113"/>
        <v>0</v>
      </c>
      <c r="G404" s="306">
        <f t="shared" si="114"/>
        <v>0</v>
      </c>
      <c r="H404" s="307">
        <f t="shared" si="122"/>
        <v>0</v>
      </c>
      <c r="I404" s="308">
        <f t="shared" si="123"/>
        <v>0</v>
      </c>
      <c r="J404" s="511">
        <f t="shared" si="115"/>
        <v>0</v>
      </c>
      <c r="K404" s="306">
        <f t="shared" si="116"/>
        <v>0</v>
      </c>
      <c r="L404" s="323">
        <f t="shared" si="126"/>
        <v>0</v>
      </c>
      <c r="M404" s="305">
        <f t="shared" si="124"/>
        <v>76634943.109999985</v>
      </c>
      <c r="N404" s="306">
        <f t="shared" si="117"/>
        <v>442488.06</v>
      </c>
      <c r="O404" s="306">
        <f t="shared" si="118"/>
        <v>-502508.06</v>
      </c>
      <c r="P404" s="307">
        <f t="shared" si="109"/>
        <v>-60020</v>
      </c>
      <c r="Q404" s="308">
        <f t="shared" si="125"/>
        <v>0</v>
      </c>
      <c r="R404" s="306">
        <f t="shared" si="119"/>
        <v>0</v>
      </c>
      <c r="S404" s="306">
        <f t="shared" si="120"/>
        <v>0</v>
      </c>
      <c r="T404" s="323">
        <f t="shared" si="110"/>
        <v>0</v>
      </c>
      <c r="U404" s="134"/>
      <c r="V404" s="134"/>
      <c r="W404" s="134"/>
      <c r="X404" s="134"/>
    </row>
  </sheetData>
  <mergeCells count="6">
    <mergeCell ref="Q32:T32"/>
    <mergeCell ref="A18:E18"/>
    <mergeCell ref="H27:H29"/>
    <mergeCell ref="E32:H32"/>
    <mergeCell ref="I32:L32"/>
    <mergeCell ref="M32:P32"/>
  </mergeCells>
  <conditionalFormatting sqref="F7:F11 F13:F17">
    <cfRule type="cellIs" dxfId="0" priority="1" stopIfTrue="1" operator="equal">
      <formula>-1</formula>
    </cfRule>
  </conditionalFormatting>
  <printOptions horizontalCentered="1" verticalCentered="1"/>
  <pageMargins left="0" right="0" top="0" bottom="0" header="0" footer="0"/>
  <pageSetup paperSize="9" orientation="portrait" horizontalDpi="1200" verticalDpi="2048" r:id="rId1"/>
  <headerFooter alignWithMargins="0">
    <oddFooter>&amp;"Helvetica,Regular"&amp;11&amp;P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'Secured - Table 1'!$B$227:$B$228</xm:f>
          </x14:formula1>
          <xm:sqref>B19</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F49"/>
  <sheetViews>
    <sheetView topLeftCell="A10" zoomScale="130" zoomScaleNormal="130" workbookViewId="0">
      <selection activeCell="A47" sqref="A47"/>
    </sheetView>
  </sheetViews>
  <sheetFormatPr defaultColWidth="9.19921875" defaultRowHeight="14.25"/>
  <cols>
    <col min="1" max="1" width="53" style="1164" bestFit="1" customWidth="1"/>
    <col min="2" max="3" width="16.296875" style="1164" customWidth="1"/>
    <col min="4" max="4" width="1.59765625" style="1164" customWidth="1"/>
    <col min="5" max="16384" width="9.19921875" style="1164"/>
  </cols>
  <sheetData>
    <row r="1" spans="1:3" ht="35.450000000000003" customHeight="1">
      <c r="A1" s="1993" t="s">
        <v>1074</v>
      </c>
      <c r="B1" s="1993"/>
      <c r="C1" s="1994"/>
    </row>
    <row r="2" spans="1:3" s="1174" customFormat="1" ht="19.149999999999999" customHeight="1">
      <c r="A2" s="1995" t="s">
        <v>1075</v>
      </c>
      <c r="B2" s="1996"/>
      <c r="C2" s="1997"/>
    </row>
    <row r="3" spans="1:3">
      <c r="A3" s="2000" t="s">
        <v>1080</v>
      </c>
      <c r="B3" s="2001"/>
      <c r="C3" s="2002"/>
    </row>
    <row r="4" spans="1:3" ht="15">
      <c r="A4" s="1189" t="s">
        <v>604</v>
      </c>
      <c r="B4" s="1190" t="s">
        <v>833</v>
      </c>
      <c r="C4" s="1191">
        <v>2.7900000000000001E-2</v>
      </c>
    </row>
    <row r="5" spans="1:3">
      <c r="A5" s="1176" t="s">
        <v>289</v>
      </c>
      <c r="B5" s="1175" t="s">
        <v>912</v>
      </c>
      <c r="C5" s="1177">
        <v>5.1999999999999998E-2</v>
      </c>
    </row>
    <row r="6" spans="1:3">
      <c r="A6" s="2003" t="s">
        <v>1081</v>
      </c>
      <c r="B6" s="2004"/>
      <c r="C6" s="2005"/>
    </row>
    <row r="7" spans="1:3">
      <c r="A7" s="2006" t="s">
        <v>1076</v>
      </c>
      <c r="B7" s="2007"/>
      <c r="C7" s="2008"/>
    </row>
    <row r="8" spans="1:3">
      <c r="A8" s="1532" t="s">
        <v>995</v>
      </c>
      <c r="B8" s="1167">
        <v>2411100</v>
      </c>
      <c r="C8" s="1531" t="s">
        <v>151</v>
      </c>
    </row>
    <row r="9" spans="1:3">
      <c r="A9" s="1532" t="s">
        <v>1077</v>
      </c>
      <c r="B9" s="1167">
        <v>2221460.4900000002</v>
      </c>
      <c r="C9" s="1531" t="s">
        <v>151</v>
      </c>
    </row>
    <row r="10" spans="1:3">
      <c r="A10" s="1532" t="s">
        <v>1078</v>
      </c>
      <c r="B10" s="1533">
        <f>B9/B8</f>
        <v>0.92134730620878447</v>
      </c>
      <c r="C10" s="1531" t="s">
        <v>151</v>
      </c>
    </row>
    <row r="11" spans="1:3">
      <c r="A11" s="1532" t="s">
        <v>170</v>
      </c>
      <c r="B11" s="1167">
        <v>13300</v>
      </c>
      <c r="C11" s="1531" t="s">
        <v>151</v>
      </c>
    </row>
    <row r="12" spans="1:3">
      <c r="A12" s="1532" t="s">
        <v>1079</v>
      </c>
      <c r="B12" s="1167"/>
      <c r="C12" s="1531"/>
    </row>
    <row r="13" spans="1:3">
      <c r="A13" s="1532"/>
      <c r="B13" s="1167"/>
      <c r="C13" s="1531"/>
    </row>
    <row r="14" spans="1:3">
      <c r="A14" s="1529"/>
      <c r="B14" s="1530"/>
      <c r="C14" s="1531"/>
    </row>
    <row r="15" spans="1:3">
      <c r="A15" s="2000" t="s">
        <v>793</v>
      </c>
      <c r="B15" s="2001"/>
      <c r="C15" s="2002"/>
    </row>
    <row r="16" spans="1:3">
      <c r="A16" s="1181" t="s">
        <v>787</v>
      </c>
      <c r="B16" s="1167">
        <v>2221000</v>
      </c>
      <c r="C16" s="1179" t="s">
        <v>151</v>
      </c>
    </row>
    <row r="17" spans="1:3">
      <c r="A17" s="1181" t="s">
        <v>1082</v>
      </c>
      <c r="B17" s="1167">
        <f>คีย์ข้อมูล!B17</f>
        <v>20980</v>
      </c>
      <c r="C17" s="1179" t="s">
        <v>151</v>
      </c>
    </row>
    <row r="18" spans="1:3">
      <c r="A18" s="1180" t="s">
        <v>783</v>
      </c>
      <c r="B18" s="1167">
        <f>B16+B17</f>
        <v>2241980</v>
      </c>
      <c r="C18" s="1179" t="s">
        <v>151</v>
      </c>
    </row>
    <row r="19" spans="1:3">
      <c r="A19" s="1181" t="s">
        <v>506</v>
      </c>
      <c r="B19" s="1167">
        <v>35</v>
      </c>
      <c r="C19" s="1179" t="s">
        <v>126</v>
      </c>
    </row>
    <row r="20" spans="1:3">
      <c r="A20" s="1181" t="s">
        <v>170</v>
      </c>
      <c r="B20" s="1167">
        <v>12560</v>
      </c>
      <c r="C20" s="1179" t="s">
        <v>151</v>
      </c>
    </row>
    <row r="21" spans="1:3">
      <c r="A21" s="1183"/>
      <c r="B21" s="1184"/>
      <c r="C21" s="1185"/>
    </row>
    <row r="22" spans="1:3">
      <c r="A22" s="1193" t="s">
        <v>782</v>
      </c>
      <c r="B22" s="1186"/>
      <c r="C22" s="1187"/>
    </row>
    <row r="23" spans="1:3">
      <c r="A23" s="1188" t="s">
        <v>781</v>
      </c>
      <c r="C23" s="1179"/>
    </row>
    <row r="24" spans="1:3">
      <c r="A24" s="1188" t="s">
        <v>780</v>
      </c>
      <c r="C24" s="1179"/>
    </row>
    <row r="25" spans="1:3">
      <c r="A25" s="1188" t="s">
        <v>779</v>
      </c>
      <c r="C25" s="1179"/>
    </row>
    <row r="26" spans="1:3">
      <c r="A26" s="1194" t="s">
        <v>778</v>
      </c>
      <c r="B26" s="1184"/>
      <c r="C26" s="1185"/>
    </row>
    <row r="27" spans="1:3">
      <c r="A27" s="1193" t="s">
        <v>777</v>
      </c>
      <c r="B27" s="1186"/>
      <c r="C27" s="1187"/>
    </row>
    <row r="28" spans="1:3">
      <c r="A28" s="1188" t="s">
        <v>776</v>
      </c>
      <c r="B28" s="1165">
        <f>B16*1/100</f>
        <v>22210</v>
      </c>
      <c r="C28" s="1179" t="s">
        <v>151</v>
      </c>
    </row>
    <row r="29" spans="1:3">
      <c r="A29" s="1188" t="s">
        <v>775</v>
      </c>
      <c r="B29" s="1165">
        <v>500</v>
      </c>
      <c r="C29" s="1179" t="s">
        <v>151</v>
      </c>
    </row>
    <row r="30" spans="1:3">
      <c r="A30" s="1195" t="s">
        <v>178</v>
      </c>
      <c r="B30" s="1196">
        <f>B28+B29</f>
        <v>22710</v>
      </c>
      <c r="C30" s="1197" t="s">
        <v>151</v>
      </c>
    </row>
    <row r="31" spans="1:3">
      <c r="A31" s="1198" t="s">
        <v>796</v>
      </c>
      <c r="B31" s="1186"/>
      <c r="C31" s="1187"/>
    </row>
    <row r="32" spans="1:3">
      <c r="A32" s="1199" t="s">
        <v>795</v>
      </c>
      <c r="B32" s="1184"/>
      <c r="C32" s="1185"/>
    </row>
    <row r="33" spans="1:6" hidden="1"/>
    <row r="34" spans="1:6" hidden="1"/>
    <row r="35" spans="1:6" hidden="1"/>
    <row r="36" spans="1:6" hidden="1"/>
    <row r="37" spans="1:6" ht="18">
      <c r="A37" s="1998" t="s">
        <v>802</v>
      </c>
      <c r="B37" s="1998"/>
      <c r="C37" s="1998"/>
    </row>
    <row r="38" spans="1:6" ht="15">
      <c r="A38" s="1071" t="s">
        <v>797</v>
      </c>
      <c r="B38" s="1200">
        <v>5409000</v>
      </c>
      <c r="C38" s="1202" t="s">
        <v>151</v>
      </c>
    </row>
    <row r="39" spans="1:6" ht="15">
      <c r="A39" s="1201" t="s">
        <v>798</v>
      </c>
      <c r="B39" s="1200">
        <v>5383119.7300000004</v>
      </c>
      <c r="C39" s="1202" t="s">
        <v>151</v>
      </c>
    </row>
    <row r="40" spans="1:6" ht="15">
      <c r="A40" s="1201" t="s">
        <v>799</v>
      </c>
      <c r="B40" s="1200">
        <f>B38-B39</f>
        <v>25880.269999999553</v>
      </c>
      <c r="C40" s="1202" t="s">
        <v>151</v>
      </c>
    </row>
    <row r="42" spans="1:6" ht="15">
      <c r="A42" s="1999" t="s">
        <v>803</v>
      </c>
      <c r="B42" s="1999"/>
      <c r="C42" s="1999"/>
    </row>
    <row r="43" spans="1:6" ht="15">
      <c r="A43" s="1071" t="s">
        <v>797</v>
      </c>
      <c r="B43" s="1200">
        <v>5409000</v>
      </c>
      <c r="C43" s="1202" t="s">
        <v>151</v>
      </c>
    </row>
    <row r="44" spans="1:6" ht="15">
      <c r="A44" s="1201" t="s">
        <v>805</v>
      </c>
      <c r="B44" s="1200">
        <v>5383119.7300000004</v>
      </c>
      <c r="C44" s="1202" t="s">
        <v>151</v>
      </c>
    </row>
    <row r="45" spans="1:6" ht="15">
      <c r="A45" s="1201" t="s">
        <v>801</v>
      </c>
      <c r="B45" s="1200">
        <v>25000</v>
      </c>
      <c r="C45" s="1202" t="s">
        <v>151</v>
      </c>
      <c r="F45" s="1204"/>
    </row>
    <row r="46" spans="1:6" ht="15">
      <c r="A46" s="1201" t="s">
        <v>800</v>
      </c>
      <c r="B46" s="1200">
        <f>B43-B44-B45</f>
        <v>880.26999999955297</v>
      </c>
      <c r="C46" s="1202" t="s">
        <v>151</v>
      </c>
    </row>
    <row r="47" spans="1:6" ht="34.5">
      <c r="A47" s="1205" t="s">
        <v>804</v>
      </c>
    </row>
    <row r="48" spans="1:6" ht="25.5">
      <c r="A48" s="1206" t="s">
        <v>806</v>
      </c>
      <c r="B48" s="1203"/>
    </row>
    <row r="49" spans="2:2">
      <c r="B49" s="1204"/>
    </row>
  </sheetData>
  <mergeCells count="8">
    <mergeCell ref="A1:C1"/>
    <mergeCell ref="A2:C2"/>
    <mergeCell ref="A37:C37"/>
    <mergeCell ref="A42:C42"/>
    <mergeCell ref="A15:C15"/>
    <mergeCell ref="A3:C3"/>
    <mergeCell ref="A6:C6"/>
    <mergeCell ref="A7:C7"/>
  </mergeCells>
  <pageMargins left="0.25" right="0.25" top="0.75" bottom="0.75" header="0.3" footer="0.3"/>
  <pageSetup paperSize="9" scale="85" orientation="portrait"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0000"/>
    <pageSetUpPr fitToPage="1"/>
  </sheetPr>
  <dimension ref="A1:U59"/>
  <sheetViews>
    <sheetView topLeftCell="C1" zoomScale="85" zoomScaleNormal="85" workbookViewId="0">
      <selection activeCell="G22" sqref="G22"/>
    </sheetView>
  </sheetViews>
  <sheetFormatPr defaultColWidth="9.19921875" defaultRowHeight="14.25"/>
  <cols>
    <col min="1" max="2" width="13.19921875" style="1133" hidden="1" customWidth="1"/>
    <col min="3" max="3" width="6.296875" style="1141" customWidth="1"/>
    <col min="4" max="4" width="13.5" style="1141" customWidth="1"/>
    <col min="5" max="5" width="26.796875" style="1133" bestFit="1" customWidth="1"/>
    <col min="6" max="6" width="8.796875" style="1141" bestFit="1" customWidth="1"/>
    <col min="7" max="7" width="10.8984375" style="1141" bestFit="1" customWidth="1"/>
    <col min="8" max="8" width="9.09765625" style="1133" bestFit="1" customWidth="1"/>
    <col min="9" max="9" width="6.5" style="1133" hidden="1" customWidth="1"/>
    <col min="10" max="10" width="9.19921875" style="1133" bestFit="1" customWidth="1"/>
    <col min="11" max="11" width="9.8984375" style="1133" bestFit="1" customWidth="1"/>
    <col min="12" max="13" width="8.59765625" style="1133" bestFit="1" customWidth="1"/>
    <col min="14" max="14" width="9.69921875" style="1133" bestFit="1" customWidth="1"/>
    <col min="15" max="15" width="9.09765625" style="1133" customWidth="1"/>
    <col min="16" max="16" width="7.19921875" style="1133" bestFit="1" customWidth="1"/>
    <col min="17" max="17" width="23.19921875" style="1133" bestFit="1" customWidth="1"/>
    <col min="18" max="18" width="18.796875" style="1133" bestFit="1" customWidth="1"/>
    <col min="19" max="20" width="11.19921875" style="1133" customWidth="1"/>
    <col min="21" max="21" width="30.5" style="1133" customWidth="1"/>
    <col min="22" max="16384" width="9.19921875" style="1133"/>
  </cols>
  <sheetData>
    <row r="1" spans="1:21" ht="39" customHeight="1">
      <c r="C1" s="2039" t="s">
        <v>856</v>
      </c>
      <c r="D1" s="2039"/>
      <c r="E1" s="2039"/>
      <c r="F1" s="2039"/>
      <c r="G1" s="2039"/>
      <c r="H1" s="2039"/>
      <c r="I1" s="2039"/>
      <c r="J1" s="2039"/>
      <c r="K1" s="2039"/>
      <c r="L1" s="2039"/>
      <c r="M1" s="2039"/>
      <c r="N1" s="2039"/>
      <c r="O1" s="2039"/>
      <c r="P1" s="2039"/>
      <c r="Q1" s="2039"/>
    </row>
    <row r="2" spans="1:21">
      <c r="B2" s="2035" t="s">
        <v>839</v>
      </c>
      <c r="C2" s="1853" t="s">
        <v>520</v>
      </c>
      <c r="D2" s="1853" t="s">
        <v>521</v>
      </c>
      <c r="E2" s="1853" t="s">
        <v>522</v>
      </c>
      <c r="F2" s="1853" t="s">
        <v>523</v>
      </c>
      <c r="G2" s="1853" t="s">
        <v>235</v>
      </c>
      <c r="H2" s="1853"/>
      <c r="I2" s="1284" t="s">
        <v>524</v>
      </c>
      <c r="J2" s="1873" t="s">
        <v>62</v>
      </c>
      <c r="K2" s="1873"/>
      <c r="L2" s="1853" t="s">
        <v>72</v>
      </c>
      <c r="M2" s="1853" t="s">
        <v>73</v>
      </c>
      <c r="N2" s="1853" t="s">
        <v>74</v>
      </c>
      <c r="O2" s="1853" t="s">
        <v>516</v>
      </c>
      <c r="P2" s="1853" t="s">
        <v>525</v>
      </c>
      <c r="Q2" s="1853" t="s">
        <v>316</v>
      </c>
      <c r="R2" s="2046"/>
      <c r="U2" s="2045"/>
    </row>
    <row r="3" spans="1:21">
      <c r="B3" s="2036"/>
      <c r="C3" s="1853"/>
      <c r="D3" s="1853"/>
      <c r="E3" s="1853"/>
      <c r="F3" s="1853"/>
      <c r="G3" s="1284" t="s">
        <v>528</v>
      </c>
      <c r="H3" s="1284" t="s">
        <v>529</v>
      </c>
      <c r="I3" s="1284" t="s">
        <v>530</v>
      </c>
      <c r="J3" s="1155" t="s">
        <v>714</v>
      </c>
      <c r="K3" s="1155" t="s">
        <v>715</v>
      </c>
      <c r="L3" s="1853"/>
      <c r="M3" s="1853"/>
      <c r="N3" s="1853"/>
      <c r="O3" s="1853"/>
      <c r="P3" s="1853"/>
      <c r="Q3" s="1853"/>
      <c r="R3" s="2046"/>
      <c r="S3" s="1136"/>
      <c r="T3" s="1136"/>
      <c r="U3" s="2045"/>
    </row>
    <row r="4" spans="1:21">
      <c r="B4" s="2012" t="s">
        <v>869</v>
      </c>
      <c r="C4" s="1285" t="s">
        <v>375</v>
      </c>
      <c r="D4" s="1286" t="s">
        <v>536</v>
      </c>
      <c r="E4" s="1287" t="s">
        <v>537</v>
      </c>
      <c r="F4" s="1286" t="s">
        <v>538</v>
      </c>
      <c r="G4" s="1286" t="s">
        <v>539</v>
      </c>
      <c r="H4" s="1286" t="s">
        <v>539</v>
      </c>
      <c r="I4" s="1288" t="s">
        <v>540</v>
      </c>
      <c r="J4" s="2014" t="s">
        <v>927</v>
      </c>
      <c r="K4" s="2015"/>
      <c r="L4" s="2015"/>
      <c r="M4" s="2016"/>
      <c r="N4" s="1289" t="s">
        <v>515</v>
      </c>
      <c r="O4" s="1290">
        <v>4.2500000000000003E-2</v>
      </c>
      <c r="P4" s="1291">
        <v>5.3499999999999999E-2</v>
      </c>
      <c r="Q4" s="1289" t="s">
        <v>542</v>
      </c>
      <c r="T4" s="1141"/>
    </row>
    <row r="5" spans="1:21">
      <c r="B5" s="2012"/>
      <c r="C5" s="1285" t="s">
        <v>375</v>
      </c>
      <c r="D5" s="1286" t="s">
        <v>536</v>
      </c>
      <c r="E5" s="1287" t="s">
        <v>537</v>
      </c>
      <c r="F5" s="1286" t="s">
        <v>544</v>
      </c>
      <c r="G5" s="1286" t="s">
        <v>539</v>
      </c>
      <c r="H5" s="1286" t="s">
        <v>539</v>
      </c>
      <c r="I5" s="1288" t="s">
        <v>540</v>
      </c>
      <c r="J5" s="2014" t="s">
        <v>928</v>
      </c>
      <c r="K5" s="2015"/>
      <c r="L5" s="2015"/>
      <c r="M5" s="2016"/>
      <c r="N5" s="1289" t="s">
        <v>515</v>
      </c>
      <c r="O5" s="1290">
        <v>4.5499999999999999E-2</v>
      </c>
      <c r="P5" s="1291">
        <v>5.3499999999999999E-2</v>
      </c>
      <c r="Q5" s="1289" t="s">
        <v>542</v>
      </c>
      <c r="T5" s="1141"/>
    </row>
    <row r="6" spans="1:21">
      <c r="B6" s="2012"/>
      <c r="C6" s="1280" t="s">
        <v>375</v>
      </c>
      <c r="D6" s="1137" t="s">
        <v>546</v>
      </c>
      <c r="E6" s="1138" t="s">
        <v>547</v>
      </c>
      <c r="F6" s="1137" t="s">
        <v>538</v>
      </c>
      <c r="G6" s="1137" t="s">
        <v>539</v>
      </c>
      <c r="H6" s="1137" t="s">
        <v>539</v>
      </c>
      <c r="I6" s="1317" t="s">
        <v>540</v>
      </c>
      <c r="J6" s="2014" t="s">
        <v>927</v>
      </c>
      <c r="K6" s="2015"/>
      <c r="L6" s="2015"/>
      <c r="M6" s="2016"/>
      <c r="N6" s="1134" t="s">
        <v>515</v>
      </c>
      <c r="O6" s="1283">
        <v>4.2500000000000003E-2</v>
      </c>
      <c r="P6" s="1140">
        <v>5.3499999999999999E-2</v>
      </c>
      <c r="Q6" s="1134" t="s">
        <v>533</v>
      </c>
      <c r="S6" s="1141"/>
    </row>
    <row r="7" spans="1:21">
      <c r="B7" s="2012"/>
      <c r="C7" s="1280" t="s">
        <v>375</v>
      </c>
      <c r="D7" s="1137" t="s">
        <v>546</v>
      </c>
      <c r="E7" s="1138" t="s">
        <v>547</v>
      </c>
      <c r="F7" s="1137" t="s">
        <v>544</v>
      </c>
      <c r="G7" s="1137" t="s">
        <v>539</v>
      </c>
      <c r="H7" s="1137" t="s">
        <v>539</v>
      </c>
      <c r="I7" s="1317" t="s">
        <v>540</v>
      </c>
      <c r="J7" s="2014" t="s">
        <v>928</v>
      </c>
      <c r="K7" s="2015"/>
      <c r="L7" s="2015"/>
      <c r="M7" s="2016"/>
      <c r="N7" s="1134" t="s">
        <v>515</v>
      </c>
      <c r="O7" s="1283">
        <v>4.5499999999999999E-2</v>
      </c>
      <c r="P7" s="1140">
        <v>5.3499999999999999E-2</v>
      </c>
      <c r="Q7" s="1134" t="s">
        <v>533</v>
      </c>
      <c r="S7" s="1141"/>
    </row>
    <row r="8" spans="1:21">
      <c r="A8" s="1142" t="s">
        <v>548</v>
      </c>
      <c r="B8" s="2012"/>
      <c r="C8" s="1292" t="s">
        <v>375</v>
      </c>
      <c r="D8" s="1292" t="s">
        <v>549</v>
      </c>
      <c r="E8" s="1293" t="s">
        <v>550</v>
      </c>
      <c r="F8" s="1286" t="s">
        <v>538</v>
      </c>
      <c r="G8" s="1286" t="s">
        <v>539</v>
      </c>
      <c r="H8" s="1286" t="s">
        <v>539</v>
      </c>
      <c r="I8" s="1288" t="s">
        <v>540</v>
      </c>
      <c r="J8" s="2014" t="s">
        <v>921</v>
      </c>
      <c r="K8" s="2015"/>
      <c r="L8" s="2015"/>
      <c r="M8" s="2016"/>
      <c r="N8" s="1289" t="s">
        <v>552</v>
      </c>
      <c r="O8" s="1290">
        <v>4.9000000000000002E-2</v>
      </c>
      <c r="P8" s="1291">
        <v>5.5E-2</v>
      </c>
      <c r="Q8" s="1289" t="s">
        <v>534</v>
      </c>
    </row>
    <row r="9" spans="1:21">
      <c r="A9" s="1142" t="s">
        <v>548</v>
      </c>
      <c r="B9" s="2013"/>
      <c r="C9" s="1292" t="s">
        <v>375</v>
      </c>
      <c r="D9" s="1292" t="s">
        <v>549</v>
      </c>
      <c r="E9" s="1293" t="s">
        <v>550</v>
      </c>
      <c r="F9" s="1286" t="s">
        <v>544</v>
      </c>
      <c r="G9" s="1286" t="s">
        <v>539</v>
      </c>
      <c r="H9" s="1286" t="s">
        <v>539</v>
      </c>
      <c r="I9" s="1288" t="s">
        <v>540</v>
      </c>
      <c r="J9" s="2014" t="s">
        <v>912</v>
      </c>
      <c r="K9" s="2015"/>
      <c r="L9" s="2015"/>
      <c r="M9" s="2016"/>
      <c r="N9" s="1289" t="s">
        <v>552</v>
      </c>
      <c r="O9" s="1290">
        <v>5.1999999999999998E-2</v>
      </c>
      <c r="P9" s="1291">
        <v>5.5E-2</v>
      </c>
      <c r="Q9" s="1289" t="s">
        <v>534</v>
      </c>
    </row>
    <row r="10" spans="1:21" ht="15">
      <c r="B10" s="2041" t="s">
        <v>857</v>
      </c>
      <c r="C10" s="1301" t="s">
        <v>375</v>
      </c>
      <c r="D10" s="1318" t="s">
        <v>859</v>
      </c>
      <c r="E10" s="1319" t="s">
        <v>713</v>
      </c>
      <c r="F10" s="1318" t="s">
        <v>538</v>
      </c>
      <c r="G10" s="1318" t="s">
        <v>555</v>
      </c>
      <c r="H10" s="1224" t="s">
        <v>556</v>
      </c>
      <c r="I10" s="1137" t="s">
        <v>557</v>
      </c>
      <c r="J10" s="1320">
        <v>0</v>
      </c>
      <c r="K10" s="2017" t="s">
        <v>929</v>
      </c>
      <c r="L10" s="2018"/>
      <c r="M10" s="2019"/>
      <c r="N10" s="1321" t="s">
        <v>515</v>
      </c>
      <c r="O10" s="1283">
        <v>3.1300000000000001E-2</v>
      </c>
      <c r="P10" s="1140">
        <v>5.3499999999999999E-2</v>
      </c>
      <c r="Q10" s="1134" t="s">
        <v>542</v>
      </c>
    </row>
    <row r="11" spans="1:21" ht="15">
      <c r="B11" s="2041"/>
      <c r="C11" s="1301" t="s">
        <v>375</v>
      </c>
      <c r="D11" s="1318" t="s">
        <v>859</v>
      </c>
      <c r="E11" s="1319" t="s">
        <v>713</v>
      </c>
      <c r="F11" s="1318" t="s">
        <v>544</v>
      </c>
      <c r="G11" s="1318" t="s">
        <v>555</v>
      </c>
      <c r="H11" s="1224" t="s">
        <v>556</v>
      </c>
      <c r="I11" s="1137" t="s">
        <v>557</v>
      </c>
      <c r="J11" s="1320">
        <v>0</v>
      </c>
      <c r="K11" s="2017" t="s">
        <v>828</v>
      </c>
      <c r="L11" s="2018"/>
      <c r="M11" s="2019"/>
      <c r="N11" s="1321" t="s">
        <v>515</v>
      </c>
      <c r="O11" s="1283">
        <v>3.4299999999999997E-2</v>
      </c>
      <c r="P11" s="1140">
        <v>5.3499999999999999E-2</v>
      </c>
      <c r="Q11" s="1134" t="s">
        <v>542</v>
      </c>
    </row>
    <row r="12" spans="1:21" ht="15">
      <c r="B12" s="2041"/>
      <c r="C12" s="1301" t="s">
        <v>375</v>
      </c>
      <c r="D12" s="1318" t="s">
        <v>859</v>
      </c>
      <c r="E12" s="1138" t="s">
        <v>560</v>
      </c>
      <c r="F12" s="1137" t="s">
        <v>538</v>
      </c>
      <c r="G12" s="1137" t="s">
        <v>555</v>
      </c>
      <c r="H12" s="1224" t="s">
        <v>556</v>
      </c>
      <c r="I12" s="1137" t="s">
        <v>561</v>
      </c>
      <c r="J12" s="2020" t="s">
        <v>930</v>
      </c>
      <c r="K12" s="2021"/>
      <c r="L12" s="2021"/>
      <c r="M12" s="2022"/>
      <c r="N12" s="1134" t="s">
        <v>515</v>
      </c>
      <c r="O12" s="1283">
        <v>3.5000000000000003E-2</v>
      </c>
      <c r="P12" s="1140">
        <v>5.3499999999999999E-2</v>
      </c>
      <c r="Q12" s="1134" t="s">
        <v>542</v>
      </c>
    </row>
    <row r="13" spans="1:21" ht="15.75" thickBot="1">
      <c r="B13" s="2041"/>
      <c r="C13" s="1322" t="s">
        <v>375</v>
      </c>
      <c r="D13" s="1323" t="s">
        <v>859</v>
      </c>
      <c r="E13" s="1324" t="s">
        <v>560</v>
      </c>
      <c r="F13" s="1325" t="s">
        <v>544</v>
      </c>
      <c r="G13" s="1325" t="s">
        <v>555</v>
      </c>
      <c r="H13" s="1326" t="s">
        <v>556</v>
      </c>
      <c r="I13" s="1325" t="s">
        <v>561</v>
      </c>
      <c r="J13" s="2023" t="s">
        <v>931</v>
      </c>
      <c r="K13" s="2024"/>
      <c r="L13" s="2024" t="s">
        <v>830</v>
      </c>
      <c r="M13" s="2025" t="s">
        <v>830</v>
      </c>
      <c r="N13" s="1327" t="s">
        <v>515</v>
      </c>
      <c r="O13" s="1328">
        <v>3.7999999999999999E-2</v>
      </c>
      <c r="P13" s="1329">
        <v>5.3499999999999999E-2</v>
      </c>
      <c r="Q13" s="1327" t="s">
        <v>542</v>
      </c>
    </row>
    <row r="14" spans="1:21" s="1270" customFormat="1" ht="15">
      <c r="B14" s="2040" t="s">
        <v>857</v>
      </c>
      <c r="C14" s="1334" t="s">
        <v>564</v>
      </c>
      <c r="D14" s="1335" t="s">
        <v>831</v>
      </c>
      <c r="E14" s="1336" t="s">
        <v>747</v>
      </c>
      <c r="F14" s="1337" t="s">
        <v>538</v>
      </c>
      <c r="G14" s="1337" t="s">
        <v>567</v>
      </c>
      <c r="H14" s="1331" t="s">
        <v>556</v>
      </c>
      <c r="I14" s="1330"/>
      <c r="J14" s="2026" t="s">
        <v>911</v>
      </c>
      <c r="K14" s="2027"/>
      <c r="L14" s="2027"/>
      <c r="M14" s="2028"/>
      <c r="N14" s="1342" t="s">
        <v>515</v>
      </c>
      <c r="O14" s="1343">
        <v>2.4899999999999999E-2</v>
      </c>
      <c r="P14" s="1344">
        <v>5.3499999999999999E-2</v>
      </c>
      <c r="Q14" s="1345" t="s">
        <v>542</v>
      </c>
    </row>
    <row r="15" spans="1:21" s="1270" customFormat="1" ht="15.75" thickBot="1">
      <c r="B15" s="2040"/>
      <c r="C15" s="1338" t="s">
        <v>564</v>
      </c>
      <c r="D15" s="1339" t="s">
        <v>831</v>
      </c>
      <c r="E15" s="1340" t="s">
        <v>747</v>
      </c>
      <c r="F15" s="1341" t="s">
        <v>544</v>
      </c>
      <c r="G15" s="1341" t="s">
        <v>567</v>
      </c>
      <c r="H15" s="1333" t="s">
        <v>556</v>
      </c>
      <c r="I15" s="1332"/>
      <c r="J15" s="2029" t="s">
        <v>862</v>
      </c>
      <c r="K15" s="2030"/>
      <c r="L15" s="2030"/>
      <c r="M15" s="2031"/>
      <c r="N15" s="1346" t="s">
        <v>515</v>
      </c>
      <c r="O15" s="1347">
        <v>2.69E-2</v>
      </c>
      <c r="P15" s="1348">
        <v>5.3499999999999999E-2</v>
      </c>
      <c r="Q15" s="1349" t="s">
        <v>542</v>
      </c>
    </row>
    <row r="16" spans="1:21" s="1270" customFormat="1">
      <c r="B16" s="2040"/>
      <c r="C16" s="1363" t="s">
        <v>564</v>
      </c>
      <c r="D16" s="1351" t="s">
        <v>565</v>
      </c>
      <c r="E16" s="1352" t="s">
        <v>566</v>
      </c>
      <c r="F16" s="1350" t="s">
        <v>538</v>
      </c>
      <c r="G16" s="1350" t="s">
        <v>567</v>
      </c>
      <c r="H16" s="1350" t="s">
        <v>567</v>
      </c>
      <c r="I16" s="1350" t="s">
        <v>540</v>
      </c>
      <c r="J16" s="2032" t="s">
        <v>863</v>
      </c>
      <c r="K16" s="2033"/>
      <c r="L16" s="2033"/>
      <c r="M16" s="2034"/>
      <c r="N16" s="1353" t="s">
        <v>515</v>
      </c>
      <c r="O16" s="1354">
        <v>2.8899999999999999E-2</v>
      </c>
      <c r="P16" s="1355">
        <v>5.3499999999999999E-2</v>
      </c>
      <c r="Q16" s="1364" t="s">
        <v>542</v>
      </c>
      <c r="R16" s="1362"/>
    </row>
    <row r="17" spans="2:17" s="1270" customFormat="1">
      <c r="B17" s="2040"/>
      <c r="C17" s="1365" t="s">
        <v>564</v>
      </c>
      <c r="D17" s="1357" t="s">
        <v>565</v>
      </c>
      <c r="E17" s="1358" t="s">
        <v>566</v>
      </c>
      <c r="F17" s="1356" t="s">
        <v>544</v>
      </c>
      <c r="G17" s="1356" t="s">
        <v>567</v>
      </c>
      <c r="H17" s="1356" t="s">
        <v>567</v>
      </c>
      <c r="I17" s="1356" t="s">
        <v>540</v>
      </c>
      <c r="J17" s="2042" t="s">
        <v>932</v>
      </c>
      <c r="K17" s="2043"/>
      <c r="L17" s="2043"/>
      <c r="M17" s="2044"/>
      <c r="N17" s="1359" t="s">
        <v>515</v>
      </c>
      <c r="O17" s="1360">
        <v>3.1899999999999998E-2</v>
      </c>
      <c r="P17" s="1361">
        <v>5.3499999999999999E-2</v>
      </c>
      <c r="Q17" s="1366" t="s">
        <v>542</v>
      </c>
    </row>
    <row r="18" spans="2:17" s="1270" customFormat="1">
      <c r="B18" s="2040"/>
      <c r="C18" s="1365" t="s">
        <v>564</v>
      </c>
      <c r="D18" s="1357" t="s">
        <v>569</v>
      </c>
      <c r="E18" s="1358" t="s">
        <v>570</v>
      </c>
      <c r="F18" s="1356" t="s">
        <v>538</v>
      </c>
      <c r="G18" s="1356" t="s">
        <v>567</v>
      </c>
      <c r="H18" s="1356" t="s">
        <v>567</v>
      </c>
      <c r="I18" s="1356" t="s">
        <v>540</v>
      </c>
      <c r="J18" s="2042" t="s">
        <v>834</v>
      </c>
      <c r="K18" s="2047"/>
      <c r="L18" s="2047"/>
      <c r="M18" s="2048"/>
      <c r="N18" s="1359" t="s">
        <v>515</v>
      </c>
      <c r="O18" s="1360">
        <v>2.9899999999999999E-2</v>
      </c>
      <c r="P18" s="1361">
        <v>5.3499999999999999E-2</v>
      </c>
      <c r="Q18" s="1366" t="s">
        <v>542</v>
      </c>
    </row>
    <row r="19" spans="2:17" s="1270" customFormat="1" ht="15" thickBot="1">
      <c r="B19" s="2040"/>
      <c r="C19" s="1367" t="s">
        <v>564</v>
      </c>
      <c r="D19" s="1368" t="s">
        <v>569</v>
      </c>
      <c r="E19" s="1369" t="s">
        <v>570</v>
      </c>
      <c r="F19" s="1370" t="s">
        <v>544</v>
      </c>
      <c r="G19" s="1370" t="s">
        <v>567</v>
      </c>
      <c r="H19" s="1370" t="s">
        <v>567</v>
      </c>
      <c r="I19" s="1370" t="s">
        <v>540</v>
      </c>
      <c r="J19" s="2049" t="s">
        <v>835</v>
      </c>
      <c r="K19" s="2050"/>
      <c r="L19" s="2050"/>
      <c r="M19" s="2051"/>
      <c r="N19" s="1371" t="s">
        <v>515</v>
      </c>
      <c r="O19" s="1372">
        <v>3.2899999999999999E-2</v>
      </c>
      <c r="P19" s="1373">
        <v>5.3499999999999999E-2</v>
      </c>
      <c r="Q19" s="1374" t="s">
        <v>542</v>
      </c>
    </row>
    <row r="20" spans="2:17" s="1142" customFormat="1">
      <c r="B20" s="2055" t="s">
        <v>865</v>
      </c>
      <c r="C20" s="1375" t="s">
        <v>375</v>
      </c>
      <c r="D20" s="1375" t="s">
        <v>573</v>
      </c>
      <c r="E20" s="1376" t="s">
        <v>574</v>
      </c>
      <c r="F20" s="1375" t="s">
        <v>538</v>
      </c>
      <c r="G20" s="1377" t="s">
        <v>539</v>
      </c>
      <c r="H20" s="1377" t="s">
        <v>539</v>
      </c>
      <c r="I20" s="1375" t="s">
        <v>540</v>
      </c>
      <c r="J20" s="2056" t="s">
        <v>864</v>
      </c>
      <c r="K20" s="2057"/>
      <c r="L20" s="2057"/>
      <c r="M20" s="2058"/>
      <c r="N20" s="1377" t="s">
        <v>515</v>
      </c>
      <c r="O20" s="1378">
        <v>3.1300000000000001E-2</v>
      </c>
      <c r="P20" s="1378">
        <v>5.3499999999999999E-2</v>
      </c>
      <c r="Q20" s="1379" t="s">
        <v>542</v>
      </c>
    </row>
    <row r="21" spans="2:17" s="1142" customFormat="1">
      <c r="B21" s="2055"/>
      <c r="C21" s="1380" t="s">
        <v>375</v>
      </c>
      <c r="D21" s="1380" t="s">
        <v>573</v>
      </c>
      <c r="E21" s="1381" t="s">
        <v>574</v>
      </c>
      <c r="F21" s="1380" t="s">
        <v>544</v>
      </c>
      <c r="G21" s="1382" t="s">
        <v>539</v>
      </c>
      <c r="H21" s="1382" t="s">
        <v>539</v>
      </c>
      <c r="I21" s="1380" t="s">
        <v>540</v>
      </c>
      <c r="J21" s="2059" t="s">
        <v>933</v>
      </c>
      <c r="K21" s="2060"/>
      <c r="L21" s="2060"/>
      <c r="M21" s="2061"/>
      <c r="N21" s="1382" t="s">
        <v>515</v>
      </c>
      <c r="O21" s="1383">
        <v>3.4299999999999997E-2</v>
      </c>
      <c r="P21" s="1383">
        <v>5.3499999999999999E-2</v>
      </c>
      <c r="Q21" s="1384" t="s">
        <v>542</v>
      </c>
    </row>
    <row r="22" spans="2:17" ht="15.75">
      <c r="B22" s="2055"/>
      <c r="C22" s="1294" t="s">
        <v>375</v>
      </c>
      <c r="D22" s="1286" t="s">
        <v>573</v>
      </c>
      <c r="E22" s="1287" t="s">
        <v>577</v>
      </c>
      <c r="F22" s="1286" t="s">
        <v>538</v>
      </c>
      <c r="G22" s="1289" t="s">
        <v>539</v>
      </c>
      <c r="H22" s="1289" t="s">
        <v>539</v>
      </c>
      <c r="I22" s="1286" t="s">
        <v>557</v>
      </c>
      <c r="J22" s="2052" t="s">
        <v>864</v>
      </c>
      <c r="K22" s="2053"/>
      <c r="L22" s="2053"/>
      <c r="M22" s="2054"/>
      <c r="N22" s="1289" t="s">
        <v>515</v>
      </c>
      <c r="O22" s="1290">
        <v>3.1300000000000001E-2</v>
      </c>
      <c r="P22" s="1291">
        <v>5.3499999999999999E-2</v>
      </c>
      <c r="Q22" s="1289" t="s">
        <v>542</v>
      </c>
    </row>
    <row r="23" spans="2:17" ht="15.75">
      <c r="B23" s="2055"/>
      <c r="C23" s="1294" t="s">
        <v>375</v>
      </c>
      <c r="D23" s="1286" t="s">
        <v>573</v>
      </c>
      <c r="E23" s="1287" t="s">
        <v>577</v>
      </c>
      <c r="F23" s="1286" t="s">
        <v>544</v>
      </c>
      <c r="G23" s="1289" t="s">
        <v>539</v>
      </c>
      <c r="H23" s="1289" t="s">
        <v>539</v>
      </c>
      <c r="I23" s="1286" t="s">
        <v>557</v>
      </c>
      <c r="J23" s="2052" t="s">
        <v>933</v>
      </c>
      <c r="K23" s="2053"/>
      <c r="L23" s="2053"/>
      <c r="M23" s="2054"/>
      <c r="N23" s="1289" t="s">
        <v>515</v>
      </c>
      <c r="O23" s="1290">
        <v>3.4299999999999997E-2</v>
      </c>
      <c r="P23" s="1291">
        <v>5.3499999999999999E-2</v>
      </c>
      <c r="Q23" s="1289" t="s">
        <v>542</v>
      </c>
    </row>
    <row r="24" spans="2:17" s="1270" customFormat="1" ht="15.75">
      <c r="B24" s="2055"/>
      <c r="C24" s="1294" t="s">
        <v>375</v>
      </c>
      <c r="D24" s="1286" t="s">
        <v>573</v>
      </c>
      <c r="E24" s="1287" t="s">
        <v>578</v>
      </c>
      <c r="F24" s="1286" t="s">
        <v>538</v>
      </c>
      <c r="G24" s="1289" t="s">
        <v>539</v>
      </c>
      <c r="H24" s="1289" t="s">
        <v>539</v>
      </c>
      <c r="I24" s="1286" t="s">
        <v>561</v>
      </c>
      <c r="J24" s="2052" t="s">
        <v>864</v>
      </c>
      <c r="K24" s="2053"/>
      <c r="L24" s="2053"/>
      <c r="M24" s="2054"/>
      <c r="N24" s="1289" t="s">
        <v>515</v>
      </c>
      <c r="O24" s="1290">
        <v>3.1300000000000001E-2</v>
      </c>
      <c r="P24" s="1291">
        <v>5.3499999999999999E-2</v>
      </c>
      <c r="Q24" s="1289" t="s">
        <v>542</v>
      </c>
    </row>
    <row r="25" spans="2:17" s="1270" customFormat="1" ht="15.75">
      <c r="B25" s="2055"/>
      <c r="C25" s="1294" t="s">
        <v>375</v>
      </c>
      <c r="D25" s="1286" t="s">
        <v>573</v>
      </c>
      <c r="E25" s="1287" t="s">
        <v>578</v>
      </c>
      <c r="F25" s="1286" t="s">
        <v>544</v>
      </c>
      <c r="G25" s="1289" t="s">
        <v>539</v>
      </c>
      <c r="H25" s="1289" t="s">
        <v>539</v>
      </c>
      <c r="I25" s="1286" t="s">
        <v>561</v>
      </c>
      <c r="J25" s="2052" t="s">
        <v>933</v>
      </c>
      <c r="K25" s="2053"/>
      <c r="L25" s="2053"/>
      <c r="M25" s="2054"/>
      <c r="N25" s="1289" t="s">
        <v>515</v>
      </c>
      <c r="O25" s="1290">
        <v>3.4299999999999997E-2</v>
      </c>
      <c r="P25" s="1291">
        <v>5.3499999999999999E-2</v>
      </c>
      <c r="Q25" s="1289" t="s">
        <v>542</v>
      </c>
    </row>
    <row r="26" spans="2:17" s="1270" customFormat="1" ht="15.75">
      <c r="B26" s="2055"/>
      <c r="C26" s="1294" t="s">
        <v>375</v>
      </c>
      <c r="D26" s="1286" t="s">
        <v>573</v>
      </c>
      <c r="E26" s="1287" t="s">
        <v>579</v>
      </c>
      <c r="F26" s="1286" t="s">
        <v>538</v>
      </c>
      <c r="G26" s="1289" t="s">
        <v>539</v>
      </c>
      <c r="H26" s="1289" t="s">
        <v>539</v>
      </c>
      <c r="I26" s="1286" t="s">
        <v>557</v>
      </c>
      <c r="J26" s="2052" t="s">
        <v>864</v>
      </c>
      <c r="K26" s="2053"/>
      <c r="L26" s="2053"/>
      <c r="M26" s="2054"/>
      <c r="N26" s="1289" t="s">
        <v>515</v>
      </c>
      <c r="O26" s="1290">
        <v>3.1300000000000001E-2</v>
      </c>
      <c r="P26" s="1291">
        <v>5.3499999999999999E-2</v>
      </c>
      <c r="Q26" s="1289" t="s">
        <v>542</v>
      </c>
    </row>
    <row r="27" spans="2:17" s="1270" customFormat="1" ht="15.75">
      <c r="B27" s="2055"/>
      <c r="C27" s="1294" t="s">
        <v>375</v>
      </c>
      <c r="D27" s="1286" t="s">
        <v>573</v>
      </c>
      <c r="E27" s="1287" t="s">
        <v>579</v>
      </c>
      <c r="F27" s="1286" t="s">
        <v>544</v>
      </c>
      <c r="G27" s="1289" t="s">
        <v>539</v>
      </c>
      <c r="H27" s="1289" t="s">
        <v>539</v>
      </c>
      <c r="I27" s="1286" t="s">
        <v>557</v>
      </c>
      <c r="J27" s="2052" t="s">
        <v>933</v>
      </c>
      <c r="K27" s="2053"/>
      <c r="L27" s="2053"/>
      <c r="M27" s="2054"/>
      <c r="N27" s="1289" t="s">
        <v>515</v>
      </c>
      <c r="O27" s="1290">
        <v>3.4299999999999997E-2</v>
      </c>
      <c r="P27" s="1291">
        <v>5.3499999999999999E-2</v>
      </c>
      <c r="Q27" s="1289" t="s">
        <v>542</v>
      </c>
    </row>
    <row r="28" spans="2:17" s="1270" customFormat="1" ht="15.75">
      <c r="B28" s="2055"/>
      <c r="C28" s="1294" t="s">
        <v>375</v>
      </c>
      <c r="D28" s="1286" t="s">
        <v>573</v>
      </c>
      <c r="E28" s="1287" t="s">
        <v>580</v>
      </c>
      <c r="F28" s="1286" t="s">
        <v>538</v>
      </c>
      <c r="G28" s="1289" t="s">
        <v>539</v>
      </c>
      <c r="H28" s="1289" t="s">
        <v>539</v>
      </c>
      <c r="I28" s="1286" t="s">
        <v>561</v>
      </c>
      <c r="J28" s="2052" t="s">
        <v>934</v>
      </c>
      <c r="K28" s="2053"/>
      <c r="L28" s="2053"/>
      <c r="M28" s="2054"/>
      <c r="N28" s="1289" t="s">
        <v>515</v>
      </c>
      <c r="O28" s="1290">
        <v>3.3000000000000002E-2</v>
      </c>
      <c r="P28" s="1291">
        <v>5.3499999999999999E-2</v>
      </c>
      <c r="Q28" s="1289" t="s">
        <v>542</v>
      </c>
    </row>
    <row r="29" spans="2:17" s="1270" customFormat="1" ht="15.75">
      <c r="B29" s="2055"/>
      <c r="C29" s="1294" t="s">
        <v>375</v>
      </c>
      <c r="D29" s="1286" t="s">
        <v>573</v>
      </c>
      <c r="E29" s="1287" t="s">
        <v>580</v>
      </c>
      <c r="F29" s="1286" t="s">
        <v>544</v>
      </c>
      <c r="G29" s="1289" t="s">
        <v>539</v>
      </c>
      <c r="H29" s="1289" t="s">
        <v>539</v>
      </c>
      <c r="I29" s="1286" t="s">
        <v>561</v>
      </c>
      <c r="J29" s="2052" t="s">
        <v>829</v>
      </c>
      <c r="K29" s="2053"/>
      <c r="L29" s="2053"/>
      <c r="M29" s="2054"/>
      <c r="N29" s="1289" t="s">
        <v>515</v>
      </c>
      <c r="O29" s="1290">
        <v>3.5999999999999997E-2</v>
      </c>
      <c r="P29" s="1291">
        <v>5.3499999999999999E-2</v>
      </c>
      <c r="Q29" s="1289" t="s">
        <v>542</v>
      </c>
    </row>
    <row r="30" spans="2:17" ht="15">
      <c r="B30" s="2055" t="s">
        <v>865</v>
      </c>
      <c r="C30" s="1294" t="s">
        <v>375</v>
      </c>
      <c r="D30" s="1286" t="s">
        <v>583</v>
      </c>
      <c r="E30" s="1287" t="s">
        <v>584</v>
      </c>
      <c r="F30" s="1286" t="s">
        <v>538</v>
      </c>
      <c r="G30" s="1289" t="s">
        <v>539</v>
      </c>
      <c r="H30" s="1289" t="s">
        <v>539</v>
      </c>
      <c r="I30" s="1286" t="s">
        <v>557</v>
      </c>
      <c r="J30" s="2052" t="s">
        <v>864</v>
      </c>
      <c r="K30" s="2053"/>
      <c r="L30" s="2053"/>
      <c r="M30" s="2054"/>
      <c r="N30" s="1289" t="s">
        <v>515</v>
      </c>
      <c r="O30" s="1290">
        <v>3.1300000000000001E-2</v>
      </c>
      <c r="P30" s="1291">
        <v>5.3499999999999999E-2</v>
      </c>
      <c r="Q30" s="1289" t="s">
        <v>542</v>
      </c>
    </row>
    <row r="31" spans="2:17" ht="15">
      <c r="B31" s="2055"/>
      <c r="C31" s="1294" t="s">
        <v>375</v>
      </c>
      <c r="D31" s="1286" t="s">
        <v>583</v>
      </c>
      <c r="E31" s="1287" t="s">
        <v>584</v>
      </c>
      <c r="F31" s="1286" t="s">
        <v>544</v>
      </c>
      <c r="G31" s="1289" t="s">
        <v>539</v>
      </c>
      <c r="H31" s="1289" t="s">
        <v>539</v>
      </c>
      <c r="I31" s="1286" t="s">
        <v>557</v>
      </c>
      <c r="J31" s="2052" t="s">
        <v>933</v>
      </c>
      <c r="K31" s="2053"/>
      <c r="L31" s="2053"/>
      <c r="M31" s="2054"/>
      <c r="N31" s="1289" t="s">
        <v>515</v>
      </c>
      <c r="O31" s="1290">
        <v>3.4299999999999997E-2</v>
      </c>
      <c r="P31" s="1291">
        <v>5.3499999999999999E-2</v>
      </c>
      <c r="Q31" s="1289" t="s">
        <v>542</v>
      </c>
    </row>
    <row r="32" spans="2:17" ht="15">
      <c r="B32" s="2055"/>
      <c r="C32" s="1294" t="s">
        <v>375</v>
      </c>
      <c r="D32" s="1286" t="s">
        <v>583</v>
      </c>
      <c r="E32" s="1287" t="s">
        <v>585</v>
      </c>
      <c r="F32" s="1286" t="s">
        <v>538</v>
      </c>
      <c r="G32" s="1289" t="s">
        <v>539</v>
      </c>
      <c r="H32" s="1289" t="s">
        <v>539</v>
      </c>
      <c r="I32" s="1286" t="s">
        <v>561</v>
      </c>
      <c r="J32" s="2052" t="s">
        <v>934</v>
      </c>
      <c r="K32" s="2053"/>
      <c r="L32" s="2053"/>
      <c r="M32" s="2054"/>
      <c r="N32" s="1289" t="s">
        <v>515</v>
      </c>
      <c r="O32" s="1290">
        <v>3.3000000000000002E-2</v>
      </c>
      <c r="P32" s="1291">
        <v>5.3499999999999999E-2</v>
      </c>
      <c r="Q32" s="1289" t="s">
        <v>542</v>
      </c>
    </row>
    <row r="33" spans="2:17" ht="15">
      <c r="B33" s="2055"/>
      <c r="C33" s="1294" t="s">
        <v>375</v>
      </c>
      <c r="D33" s="1286" t="s">
        <v>583</v>
      </c>
      <c r="E33" s="1287" t="s">
        <v>586</v>
      </c>
      <c r="F33" s="1286" t="s">
        <v>544</v>
      </c>
      <c r="G33" s="1289" t="s">
        <v>539</v>
      </c>
      <c r="H33" s="1289" t="s">
        <v>539</v>
      </c>
      <c r="I33" s="1286" t="s">
        <v>561</v>
      </c>
      <c r="J33" s="2052" t="s">
        <v>829</v>
      </c>
      <c r="K33" s="2053"/>
      <c r="L33" s="2053"/>
      <c r="M33" s="2054"/>
      <c r="N33" s="1289" t="s">
        <v>515</v>
      </c>
      <c r="O33" s="1290">
        <v>3.5999999999999997E-2</v>
      </c>
      <c r="P33" s="1291">
        <v>5.3499999999999999E-2</v>
      </c>
      <c r="Q33" s="1289" t="s">
        <v>542</v>
      </c>
    </row>
    <row r="34" spans="2:17">
      <c r="B34" s="2055" t="s">
        <v>865</v>
      </c>
      <c r="C34" s="1294" t="s">
        <v>375</v>
      </c>
      <c r="D34" s="1292" t="s">
        <v>587</v>
      </c>
      <c r="E34" s="1293" t="s">
        <v>588</v>
      </c>
      <c r="F34" s="1292" t="s">
        <v>538</v>
      </c>
      <c r="G34" s="1385" t="s">
        <v>539</v>
      </c>
      <c r="H34" s="1385" t="s">
        <v>539</v>
      </c>
      <c r="I34" s="1292" t="s">
        <v>557</v>
      </c>
      <c r="J34" s="2052" t="s">
        <v>864</v>
      </c>
      <c r="K34" s="2053"/>
      <c r="L34" s="2053"/>
      <c r="M34" s="2054"/>
      <c r="N34" s="1289" t="s">
        <v>515</v>
      </c>
      <c r="O34" s="1290">
        <v>3.1300000000000001E-2</v>
      </c>
      <c r="P34" s="1291">
        <v>5.3499999999999999E-2</v>
      </c>
      <c r="Q34" s="1289" t="s">
        <v>542</v>
      </c>
    </row>
    <row r="35" spans="2:17">
      <c r="B35" s="2055"/>
      <c r="C35" s="1294" t="s">
        <v>375</v>
      </c>
      <c r="D35" s="1292" t="s">
        <v>587</v>
      </c>
      <c r="E35" s="1293" t="s">
        <v>588</v>
      </c>
      <c r="F35" s="1292" t="s">
        <v>544</v>
      </c>
      <c r="G35" s="1385" t="s">
        <v>539</v>
      </c>
      <c r="H35" s="1385" t="s">
        <v>539</v>
      </c>
      <c r="I35" s="1292" t="s">
        <v>557</v>
      </c>
      <c r="J35" s="2052" t="s">
        <v>933</v>
      </c>
      <c r="K35" s="2053"/>
      <c r="L35" s="2053"/>
      <c r="M35" s="2054"/>
      <c r="N35" s="1289" t="s">
        <v>515</v>
      </c>
      <c r="O35" s="1290">
        <v>3.4299999999999997E-2</v>
      </c>
      <c r="P35" s="1291">
        <v>5.3499999999999999E-2</v>
      </c>
      <c r="Q35" s="1289" t="s">
        <v>542</v>
      </c>
    </row>
    <row r="36" spans="2:17">
      <c r="B36" s="2055"/>
      <c r="C36" s="1380" t="s">
        <v>375</v>
      </c>
      <c r="D36" s="1380" t="s">
        <v>587</v>
      </c>
      <c r="E36" s="1381" t="s">
        <v>589</v>
      </c>
      <c r="F36" s="1380" t="s">
        <v>538</v>
      </c>
      <c r="G36" s="1382" t="s">
        <v>539</v>
      </c>
      <c r="H36" s="1382" t="s">
        <v>539</v>
      </c>
      <c r="I36" s="1292" t="s">
        <v>561</v>
      </c>
      <c r="J36" s="2059" t="s">
        <v>930</v>
      </c>
      <c r="K36" s="2060"/>
      <c r="L36" s="2060"/>
      <c r="M36" s="2061"/>
      <c r="N36" s="1289" t="s">
        <v>515</v>
      </c>
      <c r="O36" s="1290">
        <v>3.5000000000000003E-2</v>
      </c>
      <c r="P36" s="1291">
        <v>5.3499999999999999E-2</v>
      </c>
      <c r="Q36" s="1289" t="s">
        <v>542</v>
      </c>
    </row>
    <row r="37" spans="2:17">
      <c r="B37" s="2055"/>
      <c r="C37" s="1380" t="s">
        <v>375</v>
      </c>
      <c r="D37" s="1380" t="s">
        <v>587</v>
      </c>
      <c r="E37" s="1381" t="s">
        <v>589</v>
      </c>
      <c r="F37" s="1380" t="s">
        <v>544</v>
      </c>
      <c r="G37" s="1382" t="s">
        <v>539</v>
      </c>
      <c r="H37" s="1382" t="s">
        <v>539</v>
      </c>
      <c r="I37" s="1292" t="s">
        <v>561</v>
      </c>
      <c r="J37" s="2059" t="s">
        <v>931</v>
      </c>
      <c r="K37" s="2060"/>
      <c r="L37" s="2060"/>
      <c r="M37" s="2061"/>
      <c r="N37" s="1289" t="s">
        <v>515</v>
      </c>
      <c r="O37" s="1290">
        <v>3.7999999999999999E-2</v>
      </c>
      <c r="P37" s="1291">
        <v>5.3499999999999999E-2</v>
      </c>
      <c r="Q37" s="1289" t="s">
        <v>542</v>
      </c>
    </row>
    <row r="38" spans="2:17" ht="14.45" customHeight="1">
      <c r="B38" s="2055" t="s">
        <v>865</v>
      </c>
      <c r="C38" s="1294" t="s">
        <v>375</v>
      </c>
      <c r="D38" s="1286" t="s">
        <v>590</v>
      </c>
      <c r="E38" s="1287" t="s">
        <v>591</v>
      </c>
      <c r="F38" s="1286" t="s">
        <v>538</v>
      </c>
      <c r="G38" s="1289" t="s">
        <v>539</v>
      </c>
      <c r="H38" s="1289" t="s">
        <v>539</v>
      </c>
      <c r="I38" s="1287"/>
      <c r="J38" s="2052" t="s">
        <v>864</v>
      </c>
      <c r="K38" s="2053"/>
      <c r="L38" s="2053"/>
      <c r="M38" s="2054"/>
      <c r="N38" s="1289" t="s">
        <v>515</v>
      </c>
      <c r="O38" s="1290">
        <v>3.1300000000000001E-2</v>
      </c>
      <c r="P38" s="1291">
        <v>5.3499999999999999E-2</v>
      </c>
      <c r="Q38" s="1289" t="s">
        <v>542</v>
      </c>
    </row>
    <row r="39" spans="2:17">
      <c r="B39" s="2055"/>
      <c r="C39" s="1294" t="s">
        <v>375</v>
      </c>
      <c r="D39" s="1286" t="s">
        <v>590</v>
      </c>
      <c r="E39" s="1287" t="s">
        <v>591</v>
      </c>
      <c r="F39" s="1286" t="s">
        <v>544</v>
      </c>
      <c r="G39" s="1289" t="s">
        <v>539</v>
      </c>
      <c r="H39" s="1289" t="s">
        <v>539</v>
      </c>
      <c r="I39" s="1287"/>
      <c r="J39" s="2052" t="s">
        <v>933</v>
      </c>
      <c r="K39" s="2053"/>
      <c r="L39" s="2053"/>
      <c r="M39" s="2054"/>
      <c r="N39" s="1289" t="s">
        <v>515</v>
      </c>
      <c r="O39" s="1290">
        <v>3.4299999999999997E-2</v>
      </c>
      <c r="P39" s="1291">
        <v>5.3499999999999999E-2</v>
      </c>
      <c r="Q39" s="1289" t="s">
        <v>542</v>
      </c>
    </row>
    <row r="40" spans="2:17">
      <c r="B40" s="2055"/>
      <c r="C40" s="1294" t="s">
        <v>375</v>
      </c>
      <c r="D40" s="1286" t="s">
        <v>590</v>
      </c>
      <c r="E40" s="1287" t="s">
        <v>592</v>
      </c>
      <c r="F40" s="1286" t="s">
        <v>538</v>
      </c>
      <c r="G40" s="1289" t="s">
        <v>539</v>
      </c>
      <c r="H40" s="1289" t="s">
        <v>539</v>
      </c>
      <c r="I40" s="1287"/>
      <c r="J40" s="2052" t="s">
        <v>934</v>
      </c>
      <c r="K40" s="2053"/>
      <c r="L40" s="2053"/>
      <c r="M40" s="2054"/>
      <c r="N40" s="1289" t="s">
        <v>515</v>
      </c>
      <c r="O40" s="1290">
        <v>3.3000000000000002E-2</v>
      </c>
      <c r="P40" s="1291">
        <v>5.3499999999999999E-2</v>
      </c>
      <c r="Q40" s="1289" t="s">
        <v>542</v>
      </c>
    </row>
    <row r="41" spans="2:17">
      <c r="B41" s="2055"/>
      <c r="C41" s="1294" t="s">
        <v>375</v>
      </c>
      <c r="D41" s="1286" t="s">
        <v>590</v>
      </c>
      <c r="E41" s="1287" t="s">
        <v>592</v>
      </c>
      <c r="F41" s="1286" t="s">
        <v>544</v>
      </c>
      <c r="G41" s="1289" t="s">
        <v>539</v>
      </c>
      <c r="H41" s="1289" t="s">
        <v>539</v>
      </c>
      <c r="I41" s="1287"/>
      <c r="J41" s="2052" t="s">
        <v>829</v>
      </c>
      <c r="K41" s="2053"/>
      <c r="L41" s="2053"/>
      <c r="M41" s="2054"/>
      <c r="N41" s="1289" t="s">
        <v>515</v>
      </c>
      <c r="O41" s="1290">
        <v>3.5999999999999997E-2</v>
      </c>
      <c r="P41" s="1291">
        <v>5.3499999999999999E-2</v>
      </c>
      <c r="Q41" s="1289" t="s">
        <v>542</v>
      </c>
    </row>
    <row r="42" spans="2:17">
      <c r="B42" s="2038" t="s">
        <v>865</v>
      </c>
      <c r="C42" s="1228" t="s">
        <v>375</v>
      </c>
      <c r="D42" s="1228" t="s">
        <v>867</v>
      </c>
      <c r="E42" s="1229" t="s">
        <v>868</v>
      </c>
      <c r="F42" s="1147" t="s">
        <v>538</v>
      </c>
      <c r="G42" s="1227" t="s">
        <v>539</v>
      </c>
      <c r="H42" s="1227" t="s">
        <v>539</v>
      </c>
      <c r="I42" s="1148"/>
      <c r="J42" s="2009" t="s">
        <v>935</v>
      </c>
      <c r="K42" s="2010"/>
      <c r="L42" s="2010" t="s">
        <v>595</v>
      </c>
      <c r="M42" s="2011" t="s">
        <v>595</v>
      </c>
      <c r="N42" s="1227" t="s">
        <v>515</v>
      </c>
      <c r="O42" s="1225">
        <v>2.5999999999999999E-2</v>
      </c>
      <c r="P42" s="1226">
        <v>5.3499999999999999E-2</v>
      </c>
      <c r="Q42" s="1227" t="s">
        <v>542</v>
      </c>
    </row>
    <row r="43" spans="2:17" ht="14.45" customHeight="1">
      <c r="B43" s="2038"/>
      <c r="C43" s="1228" t="s">
        <v>375</v>
      </c>
      <c r="D43" s="1228" t="s">
        <v>867</v>
      </c>
      <c r="E43" s="1229" t="s">
        <v>868</v>
      </c>
      <c r="F43" s="1147" t="s">
        <v>544</v>
      </c>
      <c r="G43" s="1227" t="s">
        <v>539</v>
      </c>
      <c r="H43" s="1227" t="s">
        <v>539</v>
      </c>
      <c r="I43" s="1148"/>
      <c r="J43" s="2009" t="s">
        <v>936</v>
      </c>
      <c r="K43" s="2010"/>
      <c r="L43" s="2010" t="s">
        <v>595</v>
      </c>
      <c r="M43" s="2011" t="s">
        <v>595</v>
      </c>
      <c r="N43" s="1227" t="s">
        <v>515</v>
      </c>
      <c r="O43" s="1225">
        <v>2.9000000000000001E-2</v>
      </c>
      <c r="P43" s="1226">
        <v>5.3499999999999999E-2</v>
      </c>
      <c r="Q43" s="1227" t="s">
        <v>542</v>
      </c>
    </row>
    <row r="44" spans="2:17">
      <c r="D44" s="1162" t="s">
        <v>876</v>
      </c>
    </row>
    <row r="45" spans="2:17">
      <c r="D45" s="1162" t="s">
        <v>875</v>
      </c>
    </row>
    <row r="46" spans="2:17">
      <c r="D46" s="1162" t="s">
        <v>878</v>
      </c>
    </row>
    <row r="47" spans="2:17" ht="18">
      <c r="C47" s="1230" t="s">
        <v>601</v>
      </c>
    </row>
    <row r="48" spans="2:17" ht="18">
      <c r="C48" s="1230" t="s">
        <v>602</v>
      </c>
    </row>
    <row r="49" spans="2:17" ht="18">
      <c r="C49" s="1144"/>
    </row>
    <row r="50" spans="2:17" ht="18.600000000000001" customHeight="1">
      <c r="C50" s="2070" t="s">
        <v>724</v>
      </c>
      <c r="D50" s="2070"/>
      <c r="E50" s="2070"/>
      <c r="F50" s="2070"/>
      <c r="G50" s="1853" t="s">
        <v>235</v>
      </c>
      <c r="H50" s="1853"/>
      <c r="I50" s="1138"/>
      <c r="J50" s="1853" t="s">
        <v>62</v>
      </c>
      <c r="K50" s="1853"/>
      <c r="L50" s="1853" t="s">
        <v>72</v>
      </c>
      <c r="M50" s="1853" t="s">
        <v>73</v>
      </c>
      <c r="N50" s="1853" t="s">
        <v>74</v>
      </c>
      <c r="O50" s="1853" t="s">
        <v>516</v>
      </c>
      <c r="P50" s="1853" t="s">
        <v>525</v>
      </c>
      <c r="Q50" s="1853" t="s">
        <v>316</v>
      </c>
    </row>
    <row r="51" spans="2:17">
      <c r="C51" s="2070"/>
      <c r="D51" s="2070"/>
      <c r="E51" s="2070"/>
      <c r="F51" s="2070"/>
      <c r="G51" s="2062" t="s">
        <v>723</v>
      </c>
      <c r="H51" s="2062"/>
      <c r="I51" s="1137"/>
      <c r="J51" s="1284" t="s">
        <v>714</v>
      </c>
      <c r="K51" s="1284" t="s">
        <v>715</v>
      </c>
      <c r="L51" s="1853"/>
      <c r="M51" s="1853"/>
      <c r="N51" s="1853"/>
      <c r="O51" s="1853"/>
      <c r="P51" s="1853"/>
      <c r="Q51" s="1853"/>
    </row>
    <row r="52" spans="2:17" ht="16.149999999999999" customHeight="1">
      <c r="B52" s="2037" t="s">
        <v>857</v>
      </c>
      <c r="C52" s="1280" t="s">
        <v>375</v>
      </c>
      <c r="D52" s="2063" t="s">
        <v>866</v>
      </c>
      <c r="E52" s="2066" t="s">
        <v>907</v>
      </c>
      <c r="F52" s="1281" t="s">
        <v>538</v>
      </c>
      <c r="G52" s="2062"/>
      <c r="H52" s="2062"/>
      <c r="I52" s="1137"/>
      <c r="J52" s="1233">
        <v>0</v>
      </c>
      <c r="K52" s="1297" t="s">
        <v>937</v>
      </c>
      <c r="L52" s="1297" t="s">
        <v>937</v>
      </c>
      <c r="M52" s="1297" t="s">
        <v>937</v>
      </c>
      <c r="N52" s="1282" t="s">
        <v>515</v>
      </c>
      <c r="O52" s="1283">
        <v>3.0300000000000001E-2</v>
      </c>
      <c r="P52" s="1140">
        <v>5.3499999999999999E-2</v>
      </c>
      <c r="Q52" s="1134" t="s">
        <v>542</v>
      </c>
    </row>
    <row r="53" spans="2:17" ht="16.149999999999999" customHeight="1">
      <c r="B53" s="2037"/>
      <c r="C53" s="1280" t="s">
        <v>375</v>
      </c>
      <c r="D53" s="2064"/>
      <c r="E53" s="2067"/>
      <c r="F53" s="1281" t="s">
        <v>544</v>
      </c>
      <c r="G53" s="2062"/>
      <c r="H53" s="2062"/>
      <c r="I53" s="1137"/>
      <c r="J53" s="1233">
        <v>0</v>
      </c>
      <c r="K53" s="1297" t="s">
        <v>938</v>
      </c>
      <c r="L53" s="1297" t="s">
        <v>938</v>
      </c>
      <c r="M53" s="1297" t="s">
        <v>938</v>
      </c>
      <c r="N53" s="1282" t="s">
        <v>515</v>
      </c>
      <c r="O53" s="1283">
        <v>3.3300000000000003E-2</v>
      </c>
      <c r="P53" s="1140">
        <v>5.3499999999999999E-2</v>
      </c>
      <c r="Q53" s="1134" t="s">
        <v>542</v>
      </c>
    </row>
    <row r="54" spans="2:17" ht="16.149999999999999" customHeight="1">
      <c r="B54" s="2037"/>
      <c r="C54" s="1137" t="s">
        <v>535</v>
      </c>
      <c r="D54" s="2064"/>
      <c r="E54" s="2067"/>
      <c r="F54" s="1281" t="s">
        <v>538</v>
      </c>
      <c r="G54" s="2062"/>
      <c r="H54" s="2062"/>
      <c r="I54" s="1137"/>
      <c r="J54" s="2069" t="s">
        <v>718</v>
      </c>
      <c r="K54" s="2069"/>
      <c r="L54" s="2069"/>
      <c r="M54" s="2069"/>
      <c r="N54" s="1386" t="s">
        <v>515</v>
      </c>
      <c r="O54" s="1387">
        <v>3.6600000000000001E-2</v>
      </c>
      <c r="P54" s="1388">
        <v>5.3499999999999999E-2</v>
      </c>
      <c r="Q54" s="1389" t="s">
        <v>542</v>
      </c>
    </row>
    <row r="55" spans="2:17" ht="16.149999999999999" customHeight="1">
      <c r="B55" s="2037"/>
      <c r="C55" s="1137" t="s">
        <v>535</v>
      </c>
      <c r="D55" s="2065"/>
      <c r="E55" s="2068"/>
      <c r="F55" s="1281" t="s">
        <v>544</v>
      </c>
      <c r="G55" s="2062"/>
      <c r="H55" s="2062"/>
      <c r="I55" s="1137"/>
      <c r="J55" s="2069" t="s">
        <v>719</v>
      </c>
      <c r="K55" s="2069"/>
      <c r="L55" s="2069"/>
      <c r="M55" s="2069"/>
      <c r="N55" s="1386" t="s">
        <v>515</v>
      </c>
      <c r="O55" s="1387">
        <v>3.9600000000000003E-2</v>
      </c>
      <c r="P55" s="1388">
        <v>5.3499999999999999E-2</v>
      </c>
      <c r="Q55" s="1389" t="s">
        <v>542</v>
      </c>
    </row>
    <row r="57" spans="2:17" ht="25.9" customHeight="1">
      <c r="C57" s="1145"/>
      <c r="O57" s="1136"/>
    </row>
    <row r="58" spans="2:17" ht="19.5">
      <c r="B58" s="1217" t="s">
        <v>836</v>
      </c>
      <c r="C58" s="1218"/>
      <c r="D58" s="1218"/>
      <c r="E58" s="1219"/>
      <c r="F58" s="1218"/>
    </row>
    <row r="59" spans="2:17" ht="19.5">
      <c r="B59" s="1217" t="s">
        <v>837</v>
      </c>
      <c r="C59" s="1218"/>
      <c r="D59" s="1218"/>
      <c r="E59" s="1219"/>
      <c r="F59" s="1218"/>
    </row>
  </sheetData>
  <autoFilter ref="A3:W48" xr:uid="{00000000-0009-0000-0000-000021000000}"/>
  <mergeCells count="79">
    <mergeCell ref="O50:O51"/>
    <mergeCell ref="P50:P51"/>
    <mergeCell ref="Q50:Q51"/>
    <mergeCell ref="G51:H55"/>
    <mergeCell ref="D52:D55"/>
    <mergeCell ref="E52:E55"/>
    <mergeCell ref="J54:M54"/>
    <mergeCell ref="J55:M55"/>
    <mergeCell ref="N50:N51"/>
    <mergeCell ref="C50:F51"/>
    <mergeCell ref="G50:H50"/>
    <mergeCell ref="J50:K50"/>
    <mergeCell ref="L50:L51"/>
    <mergeCell ref="M50:M51"/>
    <mergeCell ref="B38:B41"/>
    <mergeCell ref="J38:M38"/>
    <mergeCell ref="J39:M39"/>
    <mergeCell ref="J40:M40"/>
    <mergeCell ref="J41:M41"/>
    <mergeCell ref="J27:M27"/>
    <mergeCell ref="J28:M28"/>
    <mergeCell ref="B34:B37"/>
    <mergeCell ref="J34:M34"/>
    <mergeCell ref="J35:M35"/>
    <mergeCell ref="J36:M36"/>
    <mergeCell ref="J37:M37"/>
    <mergeCell ref="J18:M18"/>
    <mergeCell ref="J19:M19"/>
    <mergeCell ref="J29:M29"/>
    <mergeCell ref="B30:B33"/>
    <mergeCell ref="J30:M30"/>
    <mergeCell ref="J31:M31"/>
    <mergeCell ref="J32:M32"/>
    <mergeCell ref="J33:M33"/>
    <mergeCell ref="B20:B29"/>
    <mergeCell ref="J20:M20"/>
    <mergeCell ref="J21:M21"/>
    <mergeCell ref="J22:M22"/>
    <mergeCell ref="J23:M23"/>
    <mergeCell ref="J24:M24"/>
    <mergeCell ref="J25:M25"/>
    <mergeCell ref="J26:M26"/>
    <mergeCell ref="U2:U3"/>
    <mergeCell ref="O2:O3"/>
    <mergeCell ref="P2:P3"/>
    <mergeCell ref="Q2:Q3"/>
    <mergeCell ref="R2:R3"/>
    <mergeCell ref="B2:B3"/>
    <mergeCell ref="B52:B55"/>
    <mergeCell ref="B42:B43"/>
    <mergeCell ref="C1:Q1"/>
    <mergeCell ref="C2:C3"/>
    <mergeCell ref="D2:D3"/>
    <mergeCell ref="E2:E3"/>
    <mergeCell ref="F2:F3"/>
    <mergeCell ref="G2:H2"/>
    <mergeCell ref="J2:K2"/>
    <mergeCell ref="L2:L3"/>
    <mergeCell ref="M2:M3"/>
    <mergeCell ref="N2:N3"/>
    <mergeCell ref="B14:B19"/>
    <mergeCell ref="B10:B13"/>
    <mergeCell ref="J17:M17"/>
    <mergeCell ref="J42:M42"/>
    <mergeCell ref="J43:M43"/>
    <mergeCell ref="B4:B9"/>
    <mergeCell ref="J4:M4"/>
    <mergeCell ref="J5:M5"/>
    <mergeCell ref="J6:M6"/>
    <mergeCell ref="J7:M7"/>
    <mergeCell ref="J8:M8"/>
    <mergeCell ref="J9:M9"/>
    <mergeCell ref="K10:M10"/>
    <mergeCell ref="K11:M11"/>
    <mergeCell ref="J12:M12"/>
    <mergeCell ref="J13:M13"/>
    <mergeCell ref="J14:M14"/>
    <mergeCell ref="J15:M15"/>
    <mergeCell ref="J16:M16"/>
  </mergeCells>
  <printOptions horizontalCentered="1"/>
  <pageMargins left="0.23622047244094491" right="3.937007874015748E-2" top="0.35433070866141736" bottom="0.15748031496062992" header="0.31496062992125984" footer="0.31496062992125984"/>
  <pageSetup paperSize="9" scale="47"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C000"/>
    <pageSetUpPr fitToPage="1"/>
  </sheetPr>
  <dimension ref="A1:S47"/>
  <sheetViews>
    <sheetView topLeftCell="C1" zoomScaleNormal="100" workbookViewId="0">
      <selection activeCell="I6" sqref="I6"/>
    </sheetView>
  </sheetViews>
  <sheetFormatPr defaultColWidth="9.19921875" defaultRowHeight="14.25"/>
  <cols>
    <col min="1" max="1" width="13.19921875" style="1133" hidden="1" customWidth="1"/>
    <col min="2" max="2" width="13.5" style="1133" hidden="1" customWidth="1"/>
    <col min="3" max="3" width="6.796875" style="1141" bestFit="1" customWidth="1"/>
    <col min="4" max="4" width="16.796875" style="1141" bestFit="1" customWidth="1"/>
    <col min="5" max="5" width="21.69921875" style="1133" bestFit="1" customWidth="1"/>
    <col min="6" max="6" width="8.796875" style="1133" bestFit="1" customWidth="1"/>
    <col min="7" max="7" width="11.09765625" style="1141" bestFit="1" customWidth="1"/>
    <col min="8" max="8" width="11" style="1133" bestFit="1" customWidth="1"/>
    <col min="9" max="9" width="9.19921875" style="1133" bestFit="1" customWidth="1"/>
    <col min="10" max="10" width="10.59765625" style="1133" customWidth="1"/>
    <col min="11" max="11" width="7.19921875" style="1133" bestFit="1" customWidth="1"/>
    <col min="12" max="12" width="8.796875" style="1133" customWidth="1"/>
    <col min="13" max="13" width="33" style="1133" bestFit="1" customWidth="1"/>
    <col min="14" max="14" width="7.3984375" style="1133" hidden="1" customWidth="1"/>
    <col min="15" max="15" width="7.796875" style="1133" hidden="1" customWidth="1"/>
    <col min="16" max="16" width="7.796875" style="1133" customWidth="1"/>
    <col min="17" max="17" width="7.09765625" style="1133" bestFit="1" customWidth="1"/>
    <col min="18" max="18" width="14.5" style="1133" bestFit="1" customWidth="1"/>
    <col min="19" max="16384" width="9.19921875" style="1133"/>
  </cols>
  <sheetData>
    <row r="1" spans="1:18" ht="32.25">
      <c r="C1" s="1146" t="s">
        <v>860</v>
      </c>
    </row>
    <row r="2" spans="1:18">
      <c r="E2" s="1313" t="s">
        <v>920</v>
      </c>
    </row>
    <row r="3" spans="1:18">
      <c r="C3" s="2075" t="s">
        <v>520</v>
      </c>
      <c r="D3" s="2077" t="s">
        <v>521</v>
      </c>
      <c r="E3" s="2077" t="s">
        <v>522</v>
      </c>
      <c r="F3" s="2077" t="s">
        <v>523</v>
      </c>
      <c r="G3" s="2074" t="s">
        <v>235</v>
      </c>
      <c r="H3" s="2074"/>
      <c r="I3" s="2078" t="s">
        <v>604</v>
      </c>
      <c r="J3" s="2074" t="s">
        <v>289</v>
      </c>
      <c r="K3" s="2074" t="s">
        <v>516</v>
      </c>
      <c r="L3" s="2074" t="s">
        <v>289</v>
      </c>
      <c r="M3" s="2074" t="s">
        <v>316</v>
      </c>
      <c r="N3" s="2071" t="s">
        <v>605</v>
      </c>
      <c r="O3" s="2071"/>
      <c r="P3" s="2074" t="s">
        <v>270</v>
      </c>
      <c r="Q3" s="2074" t="s">
        <v>506</v>
      </c>
      <c r="R3" s="2071"/>
    </row>
    <row r="4" spans="1:18">
      <c r="C4" s="2076"/>
      <c r="D4" s="2077"/>
      <c r="E4" s="2077"/>
      <c r="F4" s="2077"/>
      <c r="G4" s="1134" t="s">
        <v>528</v>
      </c>
      <c r="H4" s="1134" t="s">
        <v>529</v>
      </c>
      <c r="I4" s="2079"/>
      <c r="J4" s="2074"/>
      <c r="K4" s="2074"/>
      <c r="L4" s="2074"/>
      <c r="M4" s="2074"/>
      <c r="N4" s="1136" t="s">
        <v>606</v>
      </c>
      <c r="O4" s="1136" t="s">
        <v>607</v>
      </c>
      <c r="P4" s="2074"/>
      <c r="Q4" s="2074"/>
      <c r="R4" s="2071"/>
    </row>
    <row r="5" spans="1:18">
      <c r="B5" s="2012" t="s">
        <v>869</v>
      </c>
      <c r="C5" s="1137" t="s">
        <v>535</v>
      </c>
      <c r="D5" s="1305" t="s">
        <v>608</v>
      </c>
      <c r="E5" s="1138" t="s">
        <v>375</v>
      </c>
      <c r="F5" s="1138" t="s">
        <v>538</v>
      </c>
      <c r="G5" s="1137" t="s">
        <v>539</v>
      </c>
      <c r="H5" s="1137" t="s">
        <v>539</v>
      </c>
      <c r="I5" s="1299" t="s">
        <v>919</v>
      </c>
      <c r="J5" s="1312" t="s">
        <v>515</v>
      </c>
      <c r="K5" s="1283">
        <v>3.9899999999999998E-2</v>
      </c>
      <c r="L5" s="1140">
        <v>5.3499999999999999E-2</v>
      </c>
      <c r="M5" s="1134" t="s">
        <v>765</v>
      </c>
      <c r="N5" s="2046" t="s">
        <v>610</v>
      </c>
      <c r="O5" s="2071"/>
      <c r="P5" s="1233" t="s">
        <v>766</v>
      </c>
      <c r="Q5" s="1138" t="s">
        <v>612</v>
      </c>
    </row>
    <row r="6" spans="1:18">
      <c r="B6" s="2012"/>
      <c r="C6" s="1137" t="s">
        <v>535</v>
      </c>
      <c r="D6" s="1305" t="s">
        <v>608</v>
      </c>
      <c r="E6" s="1138" t="s">
        <v>375</v>
      </c>
      <c r="F6" s="1138" t="s">
        <v>544</v>
      </c>
      <c r="G6" s="1137" t="s">
        <v>539</v>
      </c>
      <c r="H6" s="1137" t="s">
        <v>539</v>
      </c>
      <c r="I6" s="1299" t="s">
        <v>848</v>
      </c>
      <c r="J6" s="1149" t="s">
        <v>515</v>
      </c>
      <c r="K6" s="1283">
        <v>4.2900000000000001E-2</v>
      </c>
      <c r="L6" s="1140">
        <v>5.3499999999999999E-2</v>
      </c>
      <c r="M6" s="1134" t="s">
        <v>765</v>
      </c>
      <c r="N6" s="2046" t="s">
        <v>610</v>
      </c>
      <c r="O6" s="2071"/>
      <c r="P6" s="1233" t="s">
        <v>766</v>
      </c>
      <c r="Q6" s="1138" t="s">
        <v>612</v>
      </c>
    </row>
    <row r="7" spans="1:18">
      <c r="B7" s="2012"/>
      <c r="C7" s="1137" t="s">
        <v>535</v>
      </c>
      <c r="D7" s="1305" t="s">
        <v>608</v>
      </c>
      <c r="E7" s="1308" t="s">
        <v>870</v>
      </c>
      <c r="F7" s="1138" t="s">
        <v>538</v>
      </c>
      <c r="G7" s="1137" t="s">
        <v>539</v>
      </c>
      <c r="H7" s="1137" t="s">
        <v>539</v>
      </c>
      <c r="I7" s="1299" t="s">
        <v>919</v>
      </c>
      <c r="J7" s="1312" t="s">
        <v>515</v>
      </c>
      <c r="K7" s="1283">
        <v>3.9899999999999998E-2</v>
      </c>
      <c r="L7" s="1140">
        <v>5.3499999999999999E-2</v>
      </c>
      <c r="M7" s="1134" t="s">
        <v>765</v>
      </c>
      <c r="N7" s="2046" t="s">
        <v>610</v>
      </c>
      <c r="O7" s="2071"/>
      <c r="P7" s="1233" t="s">
        <v>766</v>
      </c>
      <c r="Q7" s="1234" t="s">
        <v>877</v>
      </c>
    </row>
    <row r="8" spans="1:18">
      <c r="B8" s="2012"/>
      <c r="C8" s="1137" t="s">
        <v>535</v>
      </c>
      <c r="D8" s="1305" t="s">
        <v>608</v>
      </c>
      <c r="E8" s="1308" t="s">
        <v>870</v>
      </c>
      <c r="F8" s="1138" t="s">
        <v>544</v>
      </c>
      <c r="G8" s="1137" t="s">
        <v>539</v>
      </c>
      <c r="H8" s="1137" t="s">
        <v>539</v>
      </c>
      <c r="I8" s="1299" t="s">
        <v>848</v>
      </c>
      <c r="J8" s="1149" t="s">
        <v>515</v>
      </c>
      <c r="K8" s="1283">
        <v>4.2900000000000001E-2</v>
      </c>
      <c r="L8" s="1140">
        <v>5.3499999999999999E-2</v>
      </c>
      <c r="M8" s="1134" t="s">
        <v>765</v>
      </c>
      <c r="N8" s="2046" t="s">
        <v>610</v>
      </c>
      <c r="O8" s="2071"/>
      <c r="P8" s="1233" t="s">
        <v>766</v>
      </c>
      <c r="Q8" s="1234" t="s">
        <v>877</v>
      </c>
    </row>
    <row r="9" spans="1:18" ht="14.25" customHeight="1">
      <c r="C9" s="1137"/>
      <c r="D9" s="1137"/>
      <c r="E9" s="1308" t="s">
        <v>920</v>
      </c>
      <c r="F9" s="1138"/>
      <c r="G9" s="1137"/>
      <c r="H9" s="1137"/>
      <c r="I9" s="1134"/>
      <c r="J9" s="1149"/>
      <c r="K9" s="1150"/>
      <c r="L9" s="1140"/>
      <c r="M9" s="1134"/>
      <c r="N9" s="1141"/>
      <c r="O9" s="1141"/>
      <c r="P9" s="1137"/>
      <c r="Q9" s="1138"/>
    </row>
    <row r="10" spans="1:18">
      <c r="B10" s="2012" t="s">
        <v>869</v>
      </c>
      <c r="C10" s="1137" t="s">
        <v>535</v>
      </c>
      <c r="D10" s="1309" t="s">
        <v>549</v>
      </c>
      <c r="E10" s="1310" t="s">
        <v>619</v>
      </c>
      <c r="F10" s="1138" t="s">
        <v>538</v>
      </c>
      <c r="G10" s="1137" t="s">
        <v>539</v>
      </c>
      <c r="H10" s="1137" t="s">
        <v>539</v>
      </c>
      <c r="I10" s="1299" t="s">
        <v>921</v>
      </c>
      <c r="J10" s="1149" t="s">
        <v>552</v>
      </c>
      <c r="K10" s="1283">
        <v>4.9000000000000002E-2</v>
      </c>
      <c r="L10" s="1140">
        <v>5.5E-2</v>
      </c>
      <c r="M10" s="1134" t="s">
        <v>534</v>
      </c>
      <c r="N10" s="2046" t="s">
        <v>610</v>
      </c>
      <c r="O10" s="2071"/>
      <c r="P10" s="1233">
        <v>0.8</v>
      </c>
      <c r="Q10" s="1138" t="s">
        <v>612</v>
      </c>
    </row>
    <row r="11" spans="1:18">
      <c r="B11" s="2012"/>
      <c r="C11" s="1137" t="s">
        <v>535</v>
      </c>
      <c r="D11" s="1309" t="s">
        <v>549</v>
      </c>
      <c r="E11" s="1310" t="s">
        <v>619</v>
      </c>
      <c r="F11" s="1138" t="s">
        <v>544</v>
      </c>
      <c r="G11" s="1137" t="s">
        <v>539</v>
      </c>
      <c r="H11" s="1137" t="s">
        <v>539</v>
      </c>
      <c r="I11" s="1299" t="s">
        <v>912</v>
      </c>
      <c r="J11" s="1149" t="s">
        <v>552</v>
      </c>
      <c r="K11" s="1283">
        <v>5.1999999999999998E-2</v>
      </c>
      <c r="L11" s="1140">
        <v>5.5E-2</v>
      </c>
      <c r="M11" s="1134" t="s">
        <v>534</v>
      </c>
      <c r="N11" s="2046" t="s">
        <v>610</v>
      </c>
      <c r="O11" s="2071"/>
      <c r="P11" s="1233">
        <v>0.8</v>
      </c>
      <c r="Q11" s="1138" t="s">
        <v>612</v>
      </c>
    </row>
    <row r="12" spans="1:18">
      <c r="A12" s="1142" t="s">
        <v>548</v>
      </c>
      <c r="B12" s="2012"/>
      <c r="C12" s="1137" t="s">
        <v>535</v>
      </c>
      <c r="D12" s="1309" t="s">
        <v>549</v>
      </c>
      <c r="E12" s="1310" t="s">
        <v>620</v>
      </c>
      <c r="F12" s="1138" t="s">
        <v>538</v>
      </c>
      <c r="G12" s="1137" t="s">
        <v>539</v>
      </c>
      <c r="H12" s="1137" t="s">
        <v>539</v>
      </c>
      <c r="I12" s="1299" t="s">
        <v>922</v>
      </c>
      <c r="J12" s="1149" t="s">
        <v>616</v>
      </c>
      <c r="K12" s="1283">
        <v>6.4899999999999999E-2</v>
      </c>
      <c r="L12" s="1140">
        <v>6.7500000000000004E-2</v>
      </c>
      <c r="M12" s="1134" t="s">
        <v>534</v>
      </c>
      <c r="N12" s="2046" t="s">
        <v>610</v>
      </c>
      <c r="O12" s="2071"/>
      <c r="P12" s="1233">
        <v>0.8</v>
      </c>
      <c r="Q12" s="1234" t="s">
        <v>877</v>
      </c>
    </row>
    <row r="13" spans="1:18">
      <c r="A13" s="1142" t="s">
        <v>548</v>
      </c>
      <c r="B13" s="2012"/>
      <c r="C13" s="1137" t="s">
        <v>535</v>
      </c>
      <c r="D13" s="1309" t="s">
        <v>549</v>
      </c>
      <c r="E13" s="1310" t="s">
        <v>620</v>
      </c>
      <c r="F13" s="1138" t="s">
        <v>544</v>
      </c>
      <c r="G13" s="1137" t="s">
        <v>539</v>
      </c>
      <c r="H13" s="1137" t="s">
        <v>539</v>
      </c>
      <c r="I13" s="1299" t="s">
        <v>923</v>
      </c>
      <c r="J13" s="1149" t="s">
        <v>616</v>
      </c>
      <c r="K13" s="1311">
        <v>6.7900000000000002E-2</v>
      </c>
      <c r="L13" s="1140">
        <v>6.7500000000000004E-2</v>
      </c>
      <c r="M13" s="1134" t="s">
        <v>534</v>
      </c>
      <c r="N13" s="2046" t="s">
        <v>610</v>
      </c>
      <c r="O13" s="2071"/>
      <c r="P13" s="1233">
        <v>0.8</v>
      </c>
      <c r="Q13" s="1234" t="s">
        <v>877</v>
      </c>
    </row>
    <row r="14" spans="1:18" ht="14.25" customHeight="1">
      <c r="A14" s="1142"/>
      <c r="B14" s="1142"/>
      <c r="C14" s="1137"/>
      <c r="D14" s="1135"/>
      <c r="E14" s="1308" t="s">
        <v>920</v>
      </c>
      <c r="F14" s="1138"/>
      <c r="G14" s="1137"/>
      <c r="H14" s="1137"/>
      <c r="I14" s="1134"/>
      <c r="J14" s="1149"/>
      <c r="K14" s="1139"/>
      <c r="L14" s="1140"/>
      <c r="M14" s="1134"/>
      <c r="P14" s="1137"/>
      <c r="Q14" s="1138"/>
    </row>
    <row r="15" spans="1:18">
      <c r="B15" s="2081" t="s">
        <v>861</v>
      </c>
      <c r="C15" s="1137" t="s">
        <v>535</v>
      </c>
      <c r="D15" s="1305" t="s">
        <v>621</v>
      </c>
      <c r="E15" s="1138" t="s">
        <v>622</v>
      </c>
      <c r="F15" s="1138" t="s">
        <v>538</v>
      </c>
      <c r="G15" s="1305" t="s">
        <v>623</v>
      </c>
      <c r="H15" s="1151"/>
      <c r="I15" s="1299" t="s">
        <v>918</v>
      </c>
      <c r="J15" s="1149" t="s">
        <v>515</v>
      </c>
      <c r="K15" s="1307">
        <v>3.6900000000000002E-2</v>
      </c>
      <c r="L15" s="1307">
        <v>5.3499999999999999E-2</v>
      </c>
      <c r="M15" s="1134" t="s">
        <v>625</v>
      </c>
      <c r="N15" s="1142"/>
      <c r="P15" s="1233" t="s">
        <v>766</v>
      </c>
      <c r="Q15" s="1138" t="s">
        <v>612</v>
      </c>
    </row>
    <row r="16" spans="1:18">
      <c r="B16" s="2081"/>
      <c r="C16" s="1137" t="s">
        <v>535</v>
      </c>
      <c r="D16" s="1305" t="s">
        <v>621</v>
      </c>
      <c r="E16" s="1138" t="s">
        <v>622</v>
      </c>
      <c r="F16" s="1138" t="s">
        <v>544</v>
      </c>
      <c r="G16" s="1305" t="s">
        <v>623</v>
      </c>
      <c r="H16" s="1151"/>
      <c r="I16" s="1299" t="s">
        <v>919</v>
      </c>
      <c r="J16" s="1149" t="s">
        <v>515</v>
      </c>
      <c r="K16" s="1307">
        <v>3.9899999999999998E-2</v>
      </c>
      <c r="L16" s="1307">
        <v>5.3499999999999999E-2</v>
      </c>
      <c r="M16" s="1134" t="s">
        <v>625</v>
      </c>
      <c r="P16" s="1233" t="s">
        <v>766</v>
      </c>
      <c r="Q16" s="1138" t="s">
        <v>612</v>
      </c>
    </row>
    <row r="17" spans="2:19">
      <c r="B17" s="2081"/>
      <c r="C17" s="1137" t="s">
        <v>535</v>
      </c>
      <c r="D17" s="1305" t="s">
        <v>621</v>
      </c>
      <c r="E17" s="1306" t="s">
        <v>627</v>
      </c>
      <c r="F17" s="1138" t="s">
        <v>538</v>
      </c>
      <c r="G17" s="1305" t="s">
        <v>623</v>
      </c>
      <c r="H17" s="1151"/>
      <c r="I17" s="1299" t="s">
        <v>918</v>
      </c>
      <c r="J17" s="1149" t="s">
        <v>515</v>
      </c>
      <c r="K17" s="1307">
        <v>3.6900000000000002E-2</v>
      </c>
      <c r="L17" s="1307">
        <v>5.3499999999999999E-2</v>
      </c>
      <c r="M17" s="1134" t="s">
        <v>625</v>
      </c>
      <c r="N17" s="1152"/>
      <c r="P17" s="1233" t="s">
        <v>766</v>
      </c>
      <c r="Q17" s="1234" t="s">
        <v>877</v>
      </c>
    </row>
    <row r="18" spans="2:19">
      <c r="B18" s="2081"/>
      <c r="C18" s="1137" t="s">
        <v>535</v>
      </c>
      <c r="D18" s="1305" t="s">
        <v>621</v>
      </c>
      <c r="E18" s="1306" t="s">
        <v>627</v>
      </c>
      <c r="F18" s="1138" t="s">
        <v>544</v>
      </c>
      <c r="G18" s="1305" t="s">
        <v>623</v>
      </c>
      <c r="H18" s="1151"/>
      <c r="I18" s="1299" t="s">
        <v>919</v>
      </c>
      <c r="J18" s="1149" t="s">
        <v>515</v>
      </c>
      <c r="K18" s="1307">
        <v>3.9899999999999998E-2</v>
      </c>
      <c r="L18" s="1307">
        <v>5.3499999999999999E-2</v>
      </c>
      <c r="M18" s="1134" t="s">
        <v>625</v>
      </c>
      <c r="N18" s="1152"/>
      <c r="P18" s="1233" t="s">
        <v>766</v>
      </c>
      <c r="Q18" s="1234" t="s">
        <v>877</v>
      </c>
    </row>
    <row r="19" spans="2:19" ht="15">
      <c r="C19" s="1153" t="s">
        <v>628</v>
      </c>
      <c r="D19" s="1137"/>
      <c r="E19" s="1138"/>
      <c r="F19" s="1138"/>
      <c r="G19" s="1137"/>
      <c r="H19" s="1154"/>
      <c r="I19" s="1137"/>
      <c r="J19" s="1134"/>
      <c r="K19" s="1140"/>
      <c r="L19" s="1140"/>
      <c r="M19" s="1134"/>
    </row>
    <row r="20" spans="2:19">
      <c r="C20" s="2082" t="s">
        <v>910</v>
      </c>
      <c r="D20" s="2083"/>
      <c r="E20" s="2083"/>
      <c r="F20" s="2084"/>
      <c r="G20" s="2074" t="s">
        <v>235</v>
      </c>
      <c r="H20" s="2074"/>
      <c r="I20" s="2078" t="s">
        <v>604</v>
      </c>
      <c r="J20" s="2074" t="s">
        <v>289</v>
      </c>
      <c r="K20" s="2074" t="s">
        <v>516</v>
      </c>
      <c r="L20" s="2074" t="s">
        <v>289</v>
      </c>
      <c r="M20" s="2074" t="s">
        <v>316</v>
      </c>
    </row>
    <row r="21" spans="2:19" ht="15" thickBot="1">
      <c r="C21" s="2085"/>
      <c r="D21" s="2086"/>
      <c r="E21" s="2086"/>
      <c r="F21" s="2087"/>
      <c r="G21" s="1327" t="s">
        <v>528</v>
      </c>
      <c r="H21" s="1327" t="s">
        <v>529</v>
      </c>
      <c r="I21" s="2088"/>
      <c r="J21" s="2078"/>
      <c r="K21" s="2078"/>
      <c r="L21" s="2078"/>
      <c r="M21" s="2078"/>
    </row>
    <row r="22" spans="2:19" ht="16.149999999999999" customHeight="1" thickBot="1">
      <c r="B22" s="2080" t="s">
        <v>861</v>
      </c>
      <c r="C22" s="1430" t="s">
        <v>375</v>
      </c>
      <c r="D22" s="1431" t="s">
        <v>630</v>
      </c>
      <c r="E22" s="1431" t="s">
        <v>767</v>
      </c>
      <c r="F22" s="1432" t="s">
        <v>538</v>
      </c>
      <c r="G22" s="1431" t="s">
        <v>992</v>
      </c>
      <c r="H22" s="1433"/>
      <c r="I22" s="1434" t="s">
        <v>911</v>
      </c>
      <c r="J22" s="1434" t="s">
        <v>912</v>
      </c>
      <c r="K22" s="1435">
        <v>2.4899999999999999E-2</v>
      </c>
      <c r="L22" s="1436">
        <v>5.1999999999999998E-2</v>
      </c>
      <c r="M22" s="1437" t="s">
        <v>542</v>
      </c>
      <c r="P22" s="2072" t="s">
        <v>916</v>
      </c>
      <c r="Q22" s="2073"/>
      <c r="R22" s="2073"/>
      <c r="S22" s="2073"/>
    </row>
    <row r="23" spans="2:19">
      <c r="B23" s="2080"/>
      <c r="C23" s="1438" t="s">
        <v>375</v>
      </c>
      <c r="D23" s="1303" t="s">
        <v>630</v>
      </c>
      <c r="E23" s="1303" t="s">
        <v>767</v>
      </c>
      <c r="F23" s="1304" t="s">
        <v>544</v>
      </c>
      <c r="G23" s="1431" t="s">
        <v>992</v>
      </c>
      <c r="H23" s="1151"/>
      <c r="I23" s="1298" t="s">
        <v>862</v>
      </c>
      <c r="J23" s="1299" t="s">
        <v>912</v>
      </c>
      <c r="K23" s="1300">
        <v>2.69E-2</v>
      </c>
      <c r="L23" s="1302">
        <v>5.1999999999999998E-2</v>
      </c>
      <c r="M23" s="1439" t="s">
        <v>542</v>
      </c>
      <c r="P23" s="2072"/>
      <c r="Q23" s="2073"/>
      <c r="R23" s="2073"/>
      <c r="S23" s="2073"/>
    </row>
    <row r="24" spans="2:19" ht="14.45" customHeight="1">
      <c r="B24" s="2080"/>
      <c r="C24" s="1440" t="s">
        <v>564</v>
      </c>
      <c r="D24" s="1231" t="s">
        <v>629</v>
      </c>
      <c r="E24" s="1421" t="s">
        <v>631</v>
      </c>
      <c r="F24" s="1421" t="s">
        <v>538</v>
      </c>
      <c r="G24" s="1231" t="s">
        <v>539</v>
      </c>
      <c r="H24" s="1231" t="s">
        <v>539</v>
      </c>
      <c r="I24" s="1422" t="s">
        <v>832</v>
      </c>
      <c r="J24" s="1422" t="s">
        <v>912</v>
      </c>
      <c r="K24" s="1423">
        <v>2.5899999999999999E-2</v>
      </c>
      <c r="L24" s="1423">
        <v>5.1999999999999998E-2</v>
      </c>
      <c r="M24" s="1441" t="s">
        <v>542</v>
      </c>
      <c r="P24" s="2072" t="s">
        <v>916</v>
      </c>
      <c r="Q24" s="2073"/>
      <c r="R24" s="2073"/>
      <c r="S24" s="2073"/>
    </row>
    <row r="25" spans="2:19" ht="15">
      <c r="B25" s="2080"/>
      <c r="C25" s="1440" t="s">
        <v>564</v>
      </c>
      <c r="D25" s="1231" t="s">
        <v>629</v>
      </c>
      <c r="E25" s="1421" t="s">
        <v>631</v>
      </c>
      <c r="F25" s="1421" t="s">
        <v>544</v>
      </c>
      <c r="G25" s="1231" t="s">
        <v>539</v>
      </c>
      <c r="H25" s="1231" t="s">
        <v>539</v>
      </c>
      <c r="I25" s="1422" t="s">
        <v>863</v>
      </c>
      <c r="J25" s="1422" t="s">
        <v>912</v>
      </c>
      <c r="K25" s="1423">
        <v>2.8899999999999999E-2</v>
      </c>
      <c r="L25" s="1423">
        <v>5.1999999999999998E-2</v>
      </c>
      <c r="M25" s="1441" t="s">
        <v>542</v>
      </c>
      <c r="P25" s="2072"/>
      <c r="Q25" s="2073"/>
      <c r="R25" s="2073"/>
      <c r="S25" s="2073"/>
    </row>
    <row r="26" spans="2:19">
      <c r="B26" s="2080"/>
      <c r="C26" s="1442" t="s">
        <v>564</v>
      </c>
      <c r="D26" s="1232" t="s">
        <v>629</v>
      </c>
      <c r="E26" s="1424" t="s">
        <v>634</v>
      </c>
      <c r="F26" s="1424" t="s">
        <v>538</v>
      </c>
      <c r="G26" s="1232" t="s">
        <v>539</v>
      </c>
      <c r="H26" s="1232" t="s">
        <v>539</v>
      </c>
      <c r="I26" s="1425" t="s">
        <v>833</v>
      </c>
      <c r="J26" s="1425" t="s">
        <v>912</v>
      </c>
      <c r="K26" s="1426">
        <v>2.7900000000000001E-2</v>
      </c>
      <c r="L26" s="1426">
        <v>5.1999999999999998E-2</v>
      </c>
      <c r="M26" s="1443" t="s">
        <v>542</v>
      </c>
    </row>
    <row r="27" spans="2:19">
      <c r="B27" s="2080"/>
      <c r="C27" s="1442" t="s">
        <v>564</v>
      </c>
      <c r="D27" s="1232" t="s">
        <v>629</v>
      </c>
      <c r="E27" s="1424" t="s">
        <v>634</v>
      </c>
      <c r="F27" s="1424" t="s">
        <v>544</v>
      </c>
      <c r="G27" s="1232" t="s">
        <v>539</v>
      </c>
      <c r="H27" s="1232" t="s">
        <v>539</v>
      </c>
      <c r="I27" s="1425" t="s">
        <v>858</v>
      </c>
      <c r="J27" s="1425" t="s">
        <v>912</v>
      </c>
      <c r="K27" s="1426">
        <v>3.09E-2</v>
      </c>
      <c r="L27" s="1426">
        <v>5.1999999999999998E-2</v>
      </c>
      <c r="M27" s="1443" t="s">
        <v>542</v>
      </c>
    </row>
    <row r="28" spans="2:19">
      <c r="B28" s="2080"/>
      <c r="C28" s="1444" t="s">
        <v>564</v>
      </c>
      <c r="D28" s="1143" t="s">
        <v>629</v>
      </c>
      <c r="E28" s="1475" t="s">
        <v>994</v>
      </c>
      <c r="F28" s="1427" t="s">
        <v>538</v>
      </c>
      <c r="G28" s="1143" t="s">
        <v>539</v>
      </c>
      <c r="H28" s="1143" t="s">
        <v>539</v>
      </c>
      <c r="I28" s="1428" t="s">
        <v>834</v>
      </c>
      <c r="J28" s="1428" t="s">
        <v>912</v>
      </c>
      <c r="K28" s="1429">
        <v>2.9899999999999999E-2</v>
      </c>
      <c r="L28" s="1429">
        <v>5.1999999999999998E-2</v>
      </c>
      <c r="M28" s="1445" t="s">
        <v>542</v>
      </c>
    </row>
    <row r="29" spans="2:19" ht="15" thickBot="1">
      <c r="B29" s="2080"/>
      <c r="C29" s="1446" t="s">
        <v>564</v>
      </c>
      <c r="D29" s="1447" t="s">
        <v>629</v>
      </c>
      <c r="E29" s="1475" t="s">
        <v>994</v>
      </c>
      <c r="F29" s="1448" t="s">
        <v>544</v>
      </c>
      <c r="G29" s="1447" t="s">
        <v>539</v>
      </c>
      <c r="H29" s="1447" t="s">
        <v>539</v>
      </c>
      <c r="I29" s="1449" t="s">
        <v>835</v>
      </c>
      <c r="J29" s="1449" t="s">
        <v>912</v>
      </c>
      <c r="K29" s="1450">
        <v>3.2899999999999999E-2</v>
      </c>
      <c r="L29" s="1450">
        <v>5.1999999999999998E-2</v>
      </c>
      <c r="M29" s="1451" t="s">
        <v>542</v>
      </c>
    </row>
    <row r="30" spans="2:19" ht="14.45" customHeight="1">
      <c r="B30" s="2080"/>
      <c r="C30" s="1453" t="s">
        <v>564</v>
      </c>
      <c r="D30" s="1454" t="s">
        <v>629</v>
      </c>
      <c r="E30" s="1455" t="s">
        <v>640</v>
      </c>
      <c r="F30" s="1455" t="s">
        <v>538</v>
      </c>
      <c r="G30" s="1454" t="s">
        <v>539</v>
      </c>
      <c r="H30" s="1454" t="s">
        <v>539</v>
      </c>
      <c r="I30" s="1456" t="s">
        <v>913</v>
      </c>
      <c r="J30" s="1456" t="s">
        <v>912</v>
      </c>
      <c r="K30" s="1457">
        <v>2.8299999999999999E-2</v>
      </c>
      <c r="L30" s="1457">
        <v>5.1999999999999998E-2</v>
      </c>
      <c r="M30" s="1458" t="s">
        <v>542</v>
      </c>
      <c r="P30" s="2072" t="s">
        <v>917</v>
      </c>
      <c r="Q30" s="2073"/>
      <c r="R30" s="2073"/>
      <c r="S30" s="2073"/>
    </row>
    <row r="31" spans="2:19">
      <c r="B31" s="2080"/>
      <c r="C31" s="1459" t="s">
        <v>564</v>
      </c>
      <c r="D31" s="1460" t="s">
        <v>629</v>
      </c>
      <c r="E31" s="1461" t="s">
        <v>640</v>
      </c>
      <c r="F31" s="1461" t="s">
        <v>544</v>
      </c>
      <c r="G31" s="1460" t="s">
        <v>539</v>
      </c>
      <c r="H31" s="1460" t="s">
        <v>539</v>
      </c>
      <c r="I31" s="1462" t="s">
        <v>864</v>
      </c>
      <c r="J31" s="1462" t="s">
        <v>912</v>
      </c>
      <c r="K31" s="1463">
        <v>3.1300000000000001E-2</v>
      </c>
      <c r="L31" s="1463">
        <v>5.1999999999999998E-2</v>
      </c>
      <c r="M31" s="1464" t="s">
        <v>542</v>
      </c>
      <c r="P31" s="2072"/>
      <c r="Q31" s="2073"/>
      <c r="R31" s="2073"/>
      <c r="S31" s="2073"/>
    </row>
    <row r="32" spans="2:19">
      <c r="B32" s="2080"/>
      <c r="C32" s="1452" t="s">
        <v>564</v>
      </c>
      <c r="D32" s="1137" t="s">
        <v>629</v>
      </c>
      <c r="E32" s="1138" t="s">
        <v>643</v>
      </c>
      <c r="F32" s="1138" t="s">
        <v>538</v>
      </c>
      <c r="G32" s="1137" t="s">
        <v>539</v>
      </c>
      <c r="H32" s="1137" t="s">
        <v>539</v>
      </c>
      <c r="I32" s="1301" t="s">
        <v>914</v>
      </c>
      <c r="J32" s="1301" t="s">
        <v>912</v>
      </c>
      <c r="K32" s="1302">
        <v>3.0300000000000001E-2</v>
      </c>
      <c r="L32" s="1302">
        <v>5.1999999999999998E-2</v>
      </c>
      <c r="M32" s="1439" t="s">
        <v>542</v>
      </c>
      <c r="N32" s="1156"/>
    </row>
    <row r="33" spans="2:14" ht="15" thickBot="1">
      <c r="B33" s="2080"/>
      <c r="C33" s="1452" t="s">
        <v>564</v>
      </c>
      <c r="D33" s="1137" t="s">
        <v>629</v>
      </c>
      <c r="E33" s="1138" t="s">
        <v>643</v>
      </c>
      <c r="F33" s="1138" t="s">
        <v>544</v>
      </c>
      <c r="G33" s="1137" t="s">
        <v>539</v>
      </c>
      <c r="H33" s="1137" t="s">
        <v>539</v>
      </c>
      <c r="I33" s="1301" t="s">
        <v>915</v>
      </c>
      <c r="J33" s="1301" t="s">
        <v>912</v>
      </c>
      <c r="K33" s="1302">
        <v>3.3300000000000003E-2</v>
      </c>
      <c r="L33" s="1302">
        <v>5.1999999999999998E-2</v>
      </c>
      <c r="M33" s="1439" t="s">
        <v>542</v>
      </c>
      <c r="N33" s="1156"/>
    </row>
    <row r="34" spans="2:14" ht="15" thickBot="1">
      <c r="B34" s="2080"/>
      <c r="C34" s="1459" t="s">
        <v>564</v>
      </c>
      <c r="D34" s="1460" t="s">
        <v>629</v>
      </c>
      <c r="E34" s="1474" t="s">
        <v>993</v>
      </c>
      <c r="F34" s="1461" t="s">
        <v>538</v>
      </c>
      <c r="G34" s="1431" t="s">
        <v>992</v>
      </c>
      <c r="H34" s="1433"/>
      <c r="I34" s="1462" t="s">
        <v>914</v>
      </c>
      <c r="J34" s="1462" t="s">
        <v>912</v>
      </c>
      <c r="K34" s="1463">
        <v>3.0300000000000001E-2</v>
      </c>
      <c r="L34" s="1463">
        <v>5.1999999999999998E-2</v>
      </c>
      <c r="M34" s="1464" t="s">
        <v>542</v>
      </c>
      <c r="N34" s="1156"/>
    </row>
    <row r="35" spans="2:14" ht="15" thickBot="1">
      <c r="B35" s="2080"/>
      <c r="C35" s="1465" t="s">
        <v>564</v>
      </c>
      <c r="D35" s="1466" t="s">
        <v>629</v>
      </c>
      <c r="E35" s="1474" t="s">
        <v>993</v>
      </c>
      <c r="F35" s="1467" t="s">
        <v>544</v>
      </c>
      <c r="G35" s="1431" t="s">
        <v>992</v>
      </c>
      <c r="H35" s="1151"/>
      <c r="I35" s="1468" t="s">
        <v>915</v>
      </c>
      <c r="J35" s="1468" t="s">
        <v>912</v>
      </c>
      <c r="K35" s="1469">
        <v>3.3300000000000003E-2</v>
      </c>
      <c r="L35" s="1469">
        <v>5.1999999999999998E-2</v>
      </c>
      <c r="M35" s="1470" t="s">
        <v>542</v>
      </c>
      <c r="N35" s="1156"/>
    </row>
    <row r="37" spans="2:14" ht="22.5">
      <c r="C37" s="1157" t="s">
        <v>647</v>
      </c>
      <c r="D37" s="1158"/>
      <c r="E37" s="1159"/>
      <c r="F37" s="1159"/>
      <c r="G37" s="1158"/>
      <c r="H37" s="1159"/>
      <c r="I37" s="1159"/>
      <c r="J37" s="1295" t="s">
        <v>908</v>
      </c>
    </row>
    <row r="38" spans="2:14">
      <c r="C38" s="1160" t="s">
        <v>648</v>
      </c>
      <c r="D38" s="1158"/>
      <c r="E38" s="1159"/>
      <c r="F38" s="1159"/>
      <c r="G38" s="1158"/>
      <c r="H38" s="1159"/>
      <c r="I38" s="1159"/>
    </row>
    <row r="39" spans="2:14">
      <c r="C39" s="1271" t="s">
        <v>882</v>
      </c>
      <c r="D39" s="1158"/>
      <c r="E39" s="1159"/>
      <c r="F39" s="1159"/>
      <c r="G39" s="1158"/>
      <c r="H39" s="1159"/>
      <c r="I39" s="1159"/>
    </row>
    <row r="40" spans="2:14">
      <c r="C40" s="1272" t="s">
        <v>880</v>
      </c>
      <c r="D40" s="1158"/>
      <c r="E40" s="1159"/>
      <c r="F40" s="1159"/>
      <c r="G40" s="1158"/>
      <c r="H40" s="1159"/>
      <c r="I40" s="1159"/>
    </row>
    <row r="41" spans="2:14">
      <c r="C41" s="1272" t="s">
        <v>881</v>
      </c>
      <c r="D41" s="1158"/>
      <c r="E41" s="1159"/>
      <c r="F41" s="1159"/>
      <c r="G41" s="1158"/>
      <c r="H41" s="1159"/>
      <c r="I41" s="1159"/>
    </row>
    <row r="42" spans="2:14">
      <c r="C42" s="1160" t="s">
        <v>650</v>
      </c>
      <c r="D42" s="1158"/>
      <c r="E42" s="1159"/>
      <c r="F42" s="1159"/>
      <c r="G42" s="1158"/>
      <c r="H42" s="1159"/>
      <c r="I42" s="1159"/>
    </row>
    <row r="43" spans="2:14">
      <c r="C43" s="1265" t="s">
        <v>879</v>
      </c>
      <c r="D43" s="1266"/>
      <c r="E43" s="1267"/>
      <c r="F43" s="1267"/>
      <c r="G43" s="1266"/>
      <c r="H43" s="1267"/>
      <c r="I43" s="1267"/>
    </row>
    <row r="44" spans="2:14">
      <c r="C44" s="1268" t="s">
        <v>883</v>
      </c>
      <c r="D44" s="1269"/>
      <c r="E44" s="1270"/>
      <c r="F44" s="1270"/>
      <c r="G44" s="1269"/>
      <c r="H44" s="1270"/>
      <c r="I44" s="1270"/>
    </row>
    <row r="45" spans="2:14">
      <c r="C45" s="1161" t="s">
        <v>748</v>
      </c>
    </row>
    <row r="46" spans="2:14">
      <c r="D46" s="1162" t="s">
        <v>749</v>
      </c>
    </row>
    <row r="47" spans="2:14">
      <c r="D47" s="1162" t="s">
        <v>750</v>
      </c>
    </row>
  </sheetData>
  <autoFilter ref="A4:O35" xr:uid="{00000000-0009-0000-0000-000022000000}"/>
  <mergeCells count="36">
    <mergeCell ref="B22:B35"/>
    <mergeCell ref="N10:O10"/>
    <mergeCell ref="N11:O11"/>
    <mergeCell ref="N12:O12"/>
    <mergeCell ref="N13:O13"/>
    <mergeCell ref="B15:B18"/>
    <mergeCell ref="C20:F21"/>
    <mergeCell ref="G20:H20"/>
    <mergeCell ref="I20:I21"/>
    <mergeCell ref="J20:J21"/>
    <mergeCell ref="K20:K21"/>
    <mergeCell ref="B10:B13"/>
    <mergeCell ref="C3:C4"/>
    <mergeCell ref="D3:D4"/>
    <mergeCell ref="E3:E4"/>
    <mergeCell ref="L20:L21"/>
    <mergeCell ref="M20:M21"/>
    <mergeCell ref="F3:F4"/>
    <mergeCell ref="G3:H3"/>
    <mergeCell ref="I3:I4"/>
    <mergeCell ref="J3:J4"/>
    <mergeCell ref="K3:K4"/>
    <mergeCell ref="L3:L4"/>
    <mergeCell ref="M3:M4"/>
    <mergeCell ref="B5:B8"/>
    <mergeCell ref="N5:O5"/>
    <mergeCell ref="N6:O6"/>
    <mergeCell ref="N7:O7"/>
    <mergeCell ref="N8:O8"/>
    <mergeCell ref="N3:O3"/>
    <mergeCell ref="P22:S23"/>
    <mergeCell ref="P24:S25"/>
    <mergeCell ref="P30:S31"/>
    <mergeCell ref="Q3:Q4"/>
    <mergeCell ref="R3:R4"/>
    <mergeCell ref="P3:P4"/>
  </mergeCells>
  <pageMargins left="0.31496062992125984" right="0.31496062992125984" top="0.35433070866141736" bottom="0.15748031496062992" header="0.31496062992125984" footer="0.31496062992125984"/>
  <pageSetup paperSize="9" scale="57"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pageSetUpPr fitToPage="1"/>
  </sheetPr>
  <dimension ref="A1:S41"/>
  <sheetViews>
    <sheetView topLeftCell="C3" zoomScaleNormal="100" workbookViewId="0">
      <selection activeCell="M23" sqref="M23:M26"/>
    </sheetView>
  </sheetViews>
  <sheetFormatPr defaultColWidth="9.19921875" defaultRowHeight="14.25"/>
  <cols>
    <col min="1" max="1" width="13.19921875" style="1020" hidden="1" customWidth="1"/>
    <col min="2" max="2" width="3.5" style="1027" bestFit="1" customWidth="1"/>
    <col min="3" max="3" width="15.5" style="1027" bestFit="1" customWidth="1"/>
    <col min="4" max="4" width="19.3984375" style="1020" bestFit="1" customWidth="1"/>
    <col min="5" max="5" width="8.8984375" style="1027" bestFit="1" customWidth="1"/>
    <col min="6" max="6" width="12.296875" style="1027" bestFit="1" customWidth="1"/>
    <col min="7" max="7" width="11.796875" style="1020" bestFit="1" customWidth="1"/>
    <col min="8" max="8" width="9.19921875" style="1020" bestFit="1" customWidth="1"/>
    <col min="9" max="9" width="4.796875" style="1020" bestFit="1" customWidth="1"/>
    <col min="10" max="10" width="7.796875" style="1020" bestFit="1" customWidth="1"/>
    <col min="11" max="11" width="8.09765625" style="1020" bestFit="1" customWidth="1"/>
    <col min="12" max="12" width="10.09765625" style="1020" customWidth="1"/>
    <col min="13" max="13" width="33.69921875" style="1020" customWidth="1"/>
    <col min="14" max="14" width="9.19921875" style="1020" bestFit="1" customWidth="1"/>
    <col min="15" max="15" width="10" style="1020" bestFit="1" customWidth="1"/>
    <col min="16" max="16" width="7.296875" style="1027" bestFit="1" customWidth="1"/>
    <col min="17" max="17" width="6.796875" style="1027" bestFit="1" customWidth="1"/>
    <col min="18" max="18" width="12.796875" style="1020" hidden="1" customWidth="1"/>
    <col min="19" max="16384" width="9.19921875" style="1020"/>
  </cols>
  <sheetData>
    <row r="1" spans="1:19" ht="32.25">
      <c r="B1" s="2234" t="s">
        <v>838</v>
      </c>
      <c r="C1" s="2234"/>
      <c r="D1" s="2234"/>
      <c r="E1" s="2234"/>
      <c r="F1" s="2234"/>
      <c r="G1" s="2234"/>
      <c r="H1" s="2234"/>
      <c r="I1" s="2234"/>
      <c r="J1" s="2234"/>
      <c r="K1" s="2234"/>
      <c r="L1" s="2234"/>
      <c r="M1" s="2234"/>
      <c r="N1" s="2234"/>
      <c r="O1" s="2234"/>
      <c r="P1" s="2234"/>
      <c r="Q1" s="2234"/>
    </row>
    <row r="3" spans="1:19" ht="14.45" customHeight="1">
      <c r="A3" s="2035" t="s">
        <v>839</v>
      </c>
      <c r="B3" s="1962" t="s">
        <v>520</v>
      </c>
      <c r="C3" s="1962" t="s">
        <v>521</v>
      </c>
      <c r="D3" s="1962" t="s">
        <v>522</v>
      </c>
      <c r="E3" s="1962" t="s">
        <v>523</v>
      </c>
      <c r="F3" s="1962" t="s">
        <v>235</v>
      </c>
      <c r="G3" s="1962"/>
      <c r="H3" s="2235" t="s">
        <v>604</v>
      </c>
      <c r="I3" s="2237" t="s">
        <v>653</v>
      </c>
      <c r="J3" s="2239" t="s">
        <v>289</v>
      </c>
      <c r="K3" s="2241" t="s">
        <v>516</v>
      </c>
      <c r="L3" s="2241" t="s">
        <v>289</v>
      </c>
      <c r="M3" s="1962" t="s">
        <v>316</v>
      </c>
      <c r="N3" s="1954" t="s">
        <v>605</v>
      </c>
      <c r="O3" s="1954"/>
      <c r="P3" s="1962" t="s">
        <v>654</v>
      </c>
      <c r="Q3" s="1962" t="s">
        <v>506</v>
      </c>
      <c r="R3" s="1990" t="s">
        <v>527</v>
      </c>
      <c r="S3" s="2093" t="s">
        <v>807</v>
      </c>
    </row>
    <row r="4" spans="1:19">
      <c r="A4" s="2036"/>
      <c r="B4" s="1962"/>
      <c r="C4" s="1962"/>
      <c r="D4" s="1962"/>
      <c r="E4" s="1962"/>
      <c r="F4" s="1021" t="s">
        <v>528</v>
      </c>
      <c r="G4" s="1021" t="s">
        <v>529</v>
      </c>
      <c r="H4" s="2236"/>
      <c r="I4" s="2238"/>
      <c r="J4" s="2240"/>
      <c r="K4" s="2241"/>
      <c r="L4" s="2241"/>
      <c r="M4" s="1962"/>
      <c r="N4" s="1021" t="s">
        <v>606</v>
      </c>
      <c r="O4" s="1021" t="s">
        <v>607</v>
      </c>
      <c r="P4" s="1962"/>
      <c r="Q4" s="1962"/>
      <c r="R4" s="1991"/>
      <c r="S4" s="2093"/>
    </row>
    <row r="5" spans="1:19">
      <c r="A5" s="1216"/>
      <c r="B5" s="2130" t="s">
        <v>376</v>
      </c>
      <c r="C5" s="2158" t="s">
        <v>812</v>
      </c>
      <c r="D5" s="2130" t="s">
        <v>655</v>
      </c>
      <c r="E5" s="1213" t="s">
        <v>538</v>
      </c>
      <c r="F5" s="2130" t="s">
        <v>539</v>
      </c>
      <c r="G5" s="2130" t="s">
        <v>539</v>
      </c>
      <c r="H5" s="1235" t="s">
        <v>871</v>
      </c>
      <c r="I5" s="2184" t="s">
        <v>616</v>
      </c>
      <c r="J5" s="2193"/>
      <c r="K5" s="1236">
        <v>6.59E-2</v>
      </c>
      <c r="L5" s="2185">
        <v>6.7500000000000004E-2</v>
      </c>
      <c r="M5" s="2130" t="s">
        <v>656</v>
      </c>
      <c r="N5" s="2132" t="s">
        <v>657</v>
      </c>
      <c r="O5" s="2133"/>
      <c r="P5" s="2136" t="s">
        <v>699</v>
      </c>
      <c r="Q5" s="2114" t="s">
        <v>808</v>
      </c>
      <c r="R5" s="1024" t="s">
        <v>613</v>
      </c>
      <c r="S5" s="2093"/>
    </row>
    <row r="6" spans="1:19">
      <c r="A6" s="1216"/>
      <c r="B6" s="2131"/>
      <c r="C6" s="2160"/>
      <c r="D6" s="2131"/>
      <c r="E6" s="1213" t="s">
        <v>544</v>
      </c>
      <c r="F6" s="2131"/>
      <c r="G6" s="2131"/>
      <c r="H6" s="1235" t="s">
        <v>872</v>
      </c>
      <c r="I6" s="2194"/>
      <c r="J6" s="2195"/>
      <c r="K6" s="1237">
        <v>6.8900000000000003E-2</v>
      </c>
      <c r="L6" s="2186"/>
      <c r="M6" s="2131"/>
      <c r="N6" s="2134"/>
      <c r="O6" s="2135"/>
      <c r="P6" s="2137"/>
      <c r="Q6" s="2116"/>
      <c r="R6" s="1024" t="s">
        <v>613</v>
      </c>
      <c r="S6" s="2093"/>
    </row>
    <row r="7" spans="1:19">
      <c r="A7" s="2092" t="s">
        <v>847</v>
      </c>
      <c r="B7" s="2147" t="s">
        <v>376</v>
      </c>
      <c r="C7" s="2210" t="s">
        <v>813</v>
      </c>
      <c r="D7" s="2210" t="s">
        <v>811</v>
      </c>
      <c r="E7" s="1215" t="s">
        <v>538</v>
      </c>
      <c r="F7" s="2147" t="s">
        <v>659</v>
      </c>
      <c r="G7" s="2229"/>
      <c r="H7" s="1238" t="s">
        <v>851</v>
      </c>
      <c r="I7" s="2219" t="s">
        <v>515</v>
      </c>
      <c r="J7" s="2220"/>
      <c r="K7" s="1239">
        <v>4.7399999999999998E-2</v>
      </c>
      <c r="L7" s="2196">
        <v>5.3499999999999999E-2</v>
      </c>
      <c r="M7" s="2147" t="s">
        <v>656</v>
      </c>
      <c r="N7" s="2155" t="s">
        <v>657</v>
      </c>
      <c r="O7" s="1163"/>
      <c r="P7" s="2138">
        <v>0.8</v>
      </c>
      <c r="Q7" s="2138" t="s">
        <v>808</v>
      </c>
      <c r="R7" s="1024" t="s">
        <v>613</v>
      </c>
      <c r="S7" s="2093"/>
    </row>
    <row r="8" spans="1:19">
      <c r="A8" s="2092"/>
      <c r="B8" s="2148" t="s">
        <v>376</v>
      </c>
      <c r="C8" s="2211"/>
      <c r="D8" s="2211"/>
      <c r="E8" s="1215" t="s">
        <v>544</v>
      </c>
      <c r="F8" s="2148"/>
      <c r="G8" s="2230"/>
      <c r="H8" s="1238" t="s">
        <v>852</v>
      </c>
      <c r="I8" s="2221"/>
      <c r="J8" s="2222"/>
      <c r="K8" s="1240">
        <v>5.04E-2</v>
      </c>
      <c r="L8" s="2197">
        <v>5.7500000000000002E-2</v>
      </c>
      <c r="M8" s="2148"/>
      <c r="N8" s="2156"/>
      <c r="O8" s="1163"/>
      <c r="P8" s="2139"/>
      <c r="Q8" s="2139" t="s">
        <v>808</v>
      </c>
      <c r="R8" s="1024" t="s">
        <v>613</v>
      </c>
      <c r="S8" s="2093"/>
    </row>
    <row r="9" spans="1:19" s="1061" customFormat="1">
      <c r="A9" s="2092" t="s">
        <v>847</v>
      </c>
      <c r="B9" s="2145" t="s">
        <v>376</v>
      </c>
      <c r="C9" s="2225" t="s">
        <v>774</v>
      </c>
      <c r="D9" s="2223" t="s">
        <v>826</v>
      </c>
      <c r="E9" s="1241" t="s">
        <v>538</v>
      </c>
      <c r="F9" s="2228" t="s">
        <v>768</v>
      </c>
      <c r="G9" s="2228" t="s">
        <v>768</v>
      </c>
      <c r="H9" s="1242" t="s">
        <v>850</v>
      </c>
      <c r="I9" s="2215" t="s">
        <v>515</v>
      </c>
      <c r="J9" s="2216"/>
      <c r="K9" s="1243">
        <v>4.4400000000000002E-2</v>
      </c>
      <c r="L9" s="2198">
        <v>5.3499999999999999E-2</v>
      </c>
      <c r="M9" s="2145" t="s">
        <v>656</v>
      </c>
      <c r="N9" s="2107" t="s">
        <v>657</v>
      </c>
      <c r="O9" s="2107" t="s">
        <v>773</v>
      </c>
      <c r="P9" s="2109">
        <v>0.8</v>
      </c>
      <c r="Q9" s="2109" t="s">
        <v>808</v>
      </c>
      <c r="R9" s="1127"/>
      <c r="S9" s="2093"/>
    </row>
    <row r="10" spans="1:19" s="1061" customFormat="1">
      <c r="A10" s="2092"/>
      <c r="B10" s="2146" t="s">
        <v>376</v>
      </c>
      <c r="C10" s="2226"/>
      <c r="D10" s="2224"/>
      <c r="E10" s="1241" t="s">
        <v>544</v>
      </c>
      <c r="F10" s="2224"/>
      <c r="G10" s="2224"/>
      <c r="H10" s="1242" t="s">
        <v>851</v>
      </c>
      <c r="I10" s="2217"/>
      <c r="J10" s="2218"/>
      <c r="K10" s="1243">
        <v>4.7399999999999998E-2</v>
      </c>
      <c r="L10" s="2199">
        <v>5.7500000000000002E-2</v>
      </c>
      <c r="M10" s="2146"/>
      <c r="N10" s="2108" t="s">
        <v>657</v>
      </c>
      <c r="O10" s="2108" t="s">
        <v>773</v>
      </c>
      <c r="P10" s="2110">
        <v>0.8</v>
      </c>
      <c r="Q10" s="2110" t="s">
        <v>808</v>
      </c>
      <c r="R10" s="1127"/>
      <c r="S10" s="2093"/>
    </row>
    <row r="11" spans="1:19" s="1061" customFormat="1">
      <c r="A11" s="2092"/>
      <c r="B11" s="2145" t="s">
        <v>376</v>
      </c>
      <c r="C11" s="2226"/>
      <c r="D11" s="2223" t="s">
        <v>825</v>
      </c>
      <c r="E11" s="1241" t="s">
        <v>538</v>
      </c>
      <c r="F11" s="2223" t="s">
        <v>768</v>
      </c>
      <c r="G11" s="2228" t="s">
        <v>768</v>
      </c>
      <c r="H11" s="1244" t="s">
        <v>771</v>
      </c>
      <c r="I11" s="2215" t="s">
        <v>515</v>
      </c>
      <c r="J11" s="2216"/>
      <c r="K11" s="1245">
        <v>4.4400000000000002E-2</v>
      </c>
      <c r="L11" s="2198">
        <v>5.3499999999999999E-2</v>
      </c>
      <c r="M11" s="2145" t="s">
        <v>656</v>
      </c>
      <c r="N11" s="2107" t="s">
        <v>657</v>
      </c>
      <c r="O11" s="2107" t="s">
        <v>773</v>
      </c>
      <c r="P11" s="2109">
        <v>0.8</v>
      </c>
      <c r="Q11" s="2109" t="s">
        <v>808</v>
      </c>
      <c r="R11" s="1127"/>
      <c r="S11" s="2093"/>
    </row>
    <row r="12" spans="1:19" s="1061" customFormat="1">
      <c r="A12" s="2092"/>
      <c r="B12" s="2146" t="s">
        <v>376</v>
      </c>
      <c r="C12" s="2227"/>
      <c r="D12" s="2224"/>
      <c r="E12" s="1241" t="s">
        <v>544</v>
      </c>
      <c r="F12" s="2224"/>
      <c r="G12" s="2224"/>
      <c r="H12" s="1244" t="s">
        <v>772</v>
      </c>
      <c r="I12" s="2217"/>
      <c r="J12" s="2218"/>
      <c r="K12" s="1245">
        <v>4.7399999999999998E-2</v>
      </c>
      <c r="L12" s="2199">
        <v>5.7500000000000002E-2</v>
      </c>
      <c r="M12" s="2146"/>
      <c r="N12" s="2108" t="s">
        <v>657</v>
      </c>
      <c r="O12" s="2108" t="s">
        <v>773</v>
      </c>
      <c r="P12" s="2110">
        <v>0.8</v>
      </c>
      <c r="Q12" s="2110" t="s">
        <v>808</v>
      </c>
      <c r="R12" s="1127"/>
      <c r="S12" s="2093"/>
    </row>
    <row r="13" spans="1:19" s="1061" customFormat="1">
      <c r="A13" s="2129" t="s">
        <v>840</v>
      </c>
      <c r="B13" s="2140" t="s">
        <v>376</v>
      </c>
      <c r="C13" s="2231" t="s">
        <v>816</v>
      </c>
      <c r="D13" s="2212" t="s">
        <v>814</v>
      </c>
      <c r="E13" s="1246" t="s">
        <v>538</v>
      </c>
      <c r="F13" s="2104" t="s">
        <v>768</v>
      </c>
      <c r="G13" s="2104" t="s">
        <v>768</v>
      </c>
      <c r="H13" s="1247" t="s">
        <v>841</v>
      </c>
      <c r="I13" s="2202" t="s">
        <v>515</v>
      </c>
      <c r="J13" s="2203"/>
      <c r="K13" s="1248">
        <v>4.7800000000000002E-2</v>
      </c>
      <c r="L13" s="2242">
        <v>5.3499999999999999E-2</v>
      </c>
      <c r="M13" s="2140" t="s">
        <v>656</v>
      </c>
      <c r="N13" s="2104" t="s">
        <v>657</v>
      </c>
      <c r="O13" s="2111" t="s">
        <v>773</v>
      </c>
      <c r="P13" s="2149">
        <v>0.8</v>
      </c>
      <c r="Q13" s="2152" t="s">
        <v>808</v>
      </c>
      <c r="R13" s="1127"/>
      <c r="S13" s="2093"/>
    </row>
    <row r="14" spans="1:19" s="1061" customFormat="1">
      <c r="A14" s="2129"/>
      <c r="B14" s="2141"/>
      <c r="C14" s="2232"/>
      <c r="D14" s="2154"/>
      <c r="E14" s="1246" t="s">
        <v>544</v>
      </c>
      <c r="F14" s="2105"/>
      <c r="G14" s="2105"/>
      <c r="H14" s="1247" t="s">
        <v>842</v>
      </c>
      <c r="I14" s="2204"/>
      <c r="J14" s="2205"/>
      <c r="K14" s="1248">
        <v>5.0799999999999998E-2</v>
      </c>
      <c r="L14" s="2243">
        <v>5.7500000000000002E-2</v>
      </c>
      <c r="M14" s="2141"/>
      <c r="N14" s="2105"/>
      <c r="O14" s="2112"/>
      <c r="P14" s="2150"/>
      <c r="Q14" s="2153"/>
      <c r="R14" s="1127"/>
      <c r="S14" s="2093"/>
    </row>
    <row r="15" spans="1:19" s="1061" customFormat="1">
      <c r="A15" s="2129"/>
      <c r="B15" s="2141"/>
      <c r="C15" s="2232"/>
      <c r="D15" s="2212" t="s">
        <v>815</v>
      </c>
      <c r="E15" s="1246" t="s">
        <v>538</v>
      </c>
      <c r="F15" s="2105"/>
      <c r="G15" s="2105"/>
      <c r="H15" s="1249" t="s">
        <v>809</v>
      </c>
      <c r="I15" s="2202" t="s">
        <v>515</v>
      </c>
      <c r="J15" s="2203"/>
      <c r="K15" s="1248">
        <v>4.7800000000000002E-2</v>
      </c>
      <c r="L15" s="2242">
        <v>5.3499999999999999E-2</v>
      </c>
      <c r="M15" s="2141"/>
      <c r="N15" s="2105"/>
      <c r="O15" s="2112"/>
      <c r="P15" s="2150"/>
      <c r="Q15" s="2153"/>
      <c r="R15" s="1127"/>
      <c r="S15" s="2093"/>
    </row>
    <row r="16" spans="1:19" s="1061" customFormat="1">
      <c r="A16" s="2129"/>
      <c r="B16" s="2142"/>
      <c r="C16" s="2233"/>
      <c r="D16" s="2106"/>
      <c r="E16" s="1246" t="s">
        <v>544</v>
      </c>
      <c r="F16" s="2106"/>
      <c r="G16" s="2106"/>
      <c r="H16" s="1249" t="s">
        <v>810</v>
      </c>
      <c r="I16" s="2204"/>
      <c r="J16" s="2205"/>
      <c r="K16" s="1248">
        <v>5.0799999999999998E-2</v>
      </c>
      <c r="L16" s="2243">
        <v>5.7500000000000002E-2</v>
      </c>
      <c r="M16" s="2142"/>
      <c r="N16" s="2106"/>
      <c r="O16" s="2113"/>
      <c r="P16" s="2151"/>
      <c r="Q16" s="2154"/>
      <c r="R16" s="1127"/>
      <c r="S16" s="2093"/>
    </row>
    <row r="17" spans="1:19" s="1061" customFormat="1">
      <c r="A17" s="2092" t="s">
        <v>847</v>
      </c>
      <c r="B17" s="2143" t="s">
        <v>376</v>
      </c>
      <c r="C17" s="2200" t="s">
        <v>817</v>
      </c>
      <c r="D17" s="2143" t="s">
        <v>655</v>
      </c>
      <c r="E17" s="1250" t="s">
        <v>538</v>
      </c>
      <c r="F17" s="1250" t="s">
        <v>663</v>
      </c>
      <c r="G17" s="1250" t="s">
        <v>663</v>
      </c>
      <c r="H17" s="1251" t="s">
        <v>848</v>
      </c>
      <c r="I17" s="2206" t="s">
        <v>515</v>
      </c>
      <c r="J17" s="2207"/>
      <c r="K17" s="1252">
        <v>4.2900000000000001E-2</v>
      </c>
      <c r="L17" s="2213">
        <v>5.3499999999999999E-2</v>
      </c>
      <c r="M17" s="2143" t="s">
        <v>656</v>
      </c>
      <c r="N17" s="2094" t="s">
        <v>664</v>
      </c>
      <c r="O17" s="2094" t="s">
        <v>665</v>
      </c>
      <c r="P17" s="2096">
        <v>0.7</v>
      </c>
      <c r="Q17" s="2096" t="s">
        <v>658</v>
      </c>
      <c r="R17" s="1127" t="s">
        <v>613</v>
      </c>
      <c r="S17" s="2093"/>
    </row>
    <row r="18" spans="1:19" s="1061" customFormat="1">
      <c r="A18" s="2092"/>
      <c r="B18" s="2144" t="s">
        <v>376</v>
      </c>
      <c r="C18" s="2201"/>
      <c r="D18" s="2144"/>
      <c r="E18" s="1250" t="s">
        <v>544</v>
      </c>
      <c r="F18" s="1250" t="s">
        <v>663</v>
      </c>
      <c r="G18" s="1250" t="s">
        <v>663</v>
      </c>
      <c r="H18" s="1251" t="s">
        <v>849</v>
      </c>
      <c r="I18" s="2208"/>
      <c r="J18" s="2209"/>
      <c r="K18" s="1253">
        <v>4.5900000000000003E-2</v>
      </c>
      <c r="L18" s="2214">
        <v>5.7500000000000002E-2</v>
      </c>
      <c r="M18" s="2144"/>
      <c r="N18" s="2095" t="s">
        <v>664</v>
      </c>
      <c r="O18" s="2095" t="s">
        <v>665</v>
      </c>
      <c r="P18" s="2097">
        <v>0.7</v>
      </c>
      <c r="Q18" s="2097" t="s">
        <v>658</v>
      </c>
      <c r="R18" s="1127" t="s">
        <v>613</v>
      </c>
      <c r="S18" s="2093"/>
    </row>
    <row r="19" spans="1:19" s="1061" customFormat="1">
      <c r="A19" s="2129" t="s">
        <v>840</v>
      </c>
      <c r="B19" s="2117" t="s">
        <v>376</v>
      </c>
      <c r="C19" s="2187" t="s">
        <v>827</v>
      </c>
      <c r="D19" s="2172" t="s">
        <v>821</v>
      </c>
      <c r="E19" s="1254" t="s">
        <v>538</v>
      </c>
      <c r="F19" s="2182" t="s">
        <v>539</v>
      </c>
      <c r="G19" s="2182" t="s">
        <v>539</v>
      </c>
      <c r="H19" s="1255" t="s">
        <v>843</v>
      </c>
      <c r="I19" s="2173" t="s">
        <v>616</v>
      </c>
      <c r="J19" s="2174"/>
      <c r="K19" s="1256">
        <v>4.7899999999999998E-2</v>
      </c>
      <c r="L19" s="2177">
        <v>6.7500000000000004E-2</v>
      </c>
      <c r="M19" s="2117" t="s">
        <v>656</v>
      </c>
      <c r="N19" s="2120" t="s">
        <v>657</v>
      </c>
      <c r="O19" s="2120" t="s">
        <v>657</v>
      </c>
      <c r="P19" s="2123">
        <v>0.8</v>
      </c>
      <c r="Q19" s="2126" t="s">
        <v>808</v>
      </c>
      <c r="R19" s="1127"/>
      <c r="S19" s="2093"/>
    </row>
    <row r="20" spans="1:19" s="1061" customFormat="1">
      <c r="A20" s="2129"/>
      <c r="B20" s="2118"/>
      <c r="C20" s="2188"/>
      <c r="D20" s="2128"/>
      <c r="E20" s="1254" t="s">
        <v>544</v>
      </c>
      <c r="F20" s="2183"/>
      <c r="G20" s="2183"/>
      <c r="H20" s="1255" t="s">
        <v>844</v>
      </c>
      <c r="I20" s="2175"/>
      <c r="J20" s="2176"/>
      <c r="K20" s="1256">
        <v>5.0900000000000001E-2</v>
      </c>
      <c r="L20" s="2178">
        <v>5.7500000000000002E-2</v>
      </c>
      <c r="M20" s="2118"/>
      <c r="N20" s="2121"/>
      <c r="O20" s="2121"/>
      <c r="P20" s="2124"/>
      <c r="Q20" s="2127"/>
      <c r="R20" s="1127"/>
      <c r="S20" s="2093"/>
    </row>
    <row r="21" spans="1:19" s="1061" customFormat="1">
      <c r="A21" s="2129"/>
      <c r="B21" s="2118"/>
      <c r="C21" s="2188"/>
      <c r="D21" s="2172" t="s">
        <v>822</v>
      </c>
      <c r="E21" s="1254" t="s">
        <v>538</v>
      </c>
      <c r="F21" s="2182" t="s">
        <v>539</v>
      </c>
      <c r="G21" s="2126" t="s">
        <v>539</v>
      </c>
      <c r="H21" s="1257" t="s">
        <v>819</v>
      </c>
      <c r="I21" s="2173" t="s">
        <v>616</v>
      </c>
      <c r="J21" s="2179"/>
      <c r="K21" s="1256">
        <v>4.7899999999999998E-2</v>
      </c>
      <c r="L21" s="2177">
        <v>6.7500000000000004E-2</v>
      </c>
      <c r="M21" s="2118"/>
      <c r="N21" s="2121"/>
      <c r="O21" s="2121"/>
      <c r="P21" s="2124"/>
      <c r="Q21" s="2127"/>
      <c r="R21" s="1127"/>
      <c r="S21" s="2093"/>
    </row>
    <row r="22" spans="1:19" s="1061" customFormat="1">
      <c r="A22" s="2129"/>
      <c r="B22" s="2119"/>
      <c r="C22" s="2189"/>
      <c r="D22" s="2122"/>
      <c r="E22" s="1254" t="s">
        <v>544</v>
      </c>
      <c r="F22" s="2183"/>
      <c r="G22" s="2122"/>
      <c r="H22" s="1257" t="s">
        <v>820</v>
      </c>
      <c r="I22" s="2180"/>
      <c r="J22" s="2181"/>
      <c r="K22" s="1256">
        <v>5.0900000000000001E-2</v>
      </c>
      <c r="L22" s="2178">
        <v>5.7500000000000002E-2</v>
      </c>
      <c r="M22" s="2119"/>
      <c r="N22" s="2122"/>
      <c r="O22" s="2122"/>
      <c r="P22" s="2125"/>
      <c r="Q22" s="2128"/>
      <c r="R22" s="1127"/>
      <c r="S22" s="2093"/>
    </row>
    <row r="23" spans="1:19" s="1061" customFormat="1">
      <c r="A23" s="2129" t="s">
        <v>840</v>
      </c>
      <c r="B23" s="2130" t="s">
        <v>376</v>
      </c>
      <c r="C23" s="2158" t="s">
        <v>827</v>
      </c>
      <c r="D23" s="2161" t="s">
        <v>823</v>
      </c>
      <c r="E23" s="1213" t="s">
        <v>538</v>
      </c>
      <c r="F23" s="2162" t="s">
        <v>768</v>
      </c>
      <c r="G23" s="2162" t="s">
        <v>768</v>
      </c>
      <c r="H23" s="1220" t="s">
        <v>845</v>
      </c>
      <c r="I23" s="2184" t="s">
        <v>616</v>
      </c>
      <c r="J23" s="2133"/>
      <c r="K23" s="1212">
        <v>4.99E-2</v>
      </c>
      <c r="L23" s="2185">
        <v>6.7500000000000004E-2</v>
      </c>
      <c r="M23" s="2130" t="s">
        <v>656</v>
      </c>
      <c r="N23" s="2164" t="s">
        <v>657</v>
      </c>
      <c r="O23" s="2164" t="s">
        <v>657</v>
      </c>
      <c r="P23" s="2167">
        <v>0.95</v>
      </c>
      <c r="Q23" s="2114" t="s">
        <v>808</v>
      </c>
      <c r="R23" s="1127"/>
      <c r="S23" s="2093"/>
    </row>
    <row r="24" spans="1:19" s="1061" customFormat="1">
      <c r="A24" s="2129"/>
      <c r="B24" s="2157"/>
      <c r="C24" s="2159"/>
      <c r="D24" s="2116"/>
      <c r="E24" s="1213" t="s">
        <v>544</v>
      </c>
      <c r="F24" s="2163"/>
      <c r="G24" s="2163"/>
      <c r="H24" s="1220" t="s">
        <v>846</v>
      </c>
      <c r="I24" s="2134"/>
      <c r="J24" s="2135"/>
      <c r="K24" s="1212">
        <v>5.2900000000000003E-2</v>
      </c>
      <c r="L24" s="2186">
        <v>5.7500000000000002E-2</v>
      </c>
      <c r="M24" s="2157"/>
      <c r="N24" s="2165"/>
      <c r="O24" s="2165"/>
      <c r="P24" s="2168"/>
      <c r="Q24" s="2115"/>
      <c r="R24" s="1127"/>
      <c r="S24" s="2093"/>
    </row>
    <row r="25" spans="1:19" s="1061" customFormat="1">
      <c r="A25" s="2129"/>
      <c r="B25" s="2157"/>
      <c r="C25" s="2159"/>
      <c r="D25" s="2161" t="s">
        <v>824</v>
      </c>
      <c r="E25" s="1213" t="s">
        <v>538</v>
      </c>
      <c r="F25" s="2162" t="s">
        <v>768</v>
      </c>
      <c r="G25" s="2114" t="s">
        <v>768</v>
      </c>
      <c r="H25" s="1214" t="s">
        <v>669</v>
      </c>
      <c r="I25" s="2184" t="s">
        <v>616</v>
      </c>
      <c r="J25" s="2133"/>
      <c r="K25" s="1212">
        <v>4.99E-2</v>
      </c>
      <c r="L25" s="2185">
        <v>6.7500000000000004E-2</v>
      </c>
      <c r="M25" s="2157"/>
      <c r="N25" s="2165"/>
      <c r="O25" s="2165"/>
      <c r="P25" s="2168"/>
      <c r="Q25" s="2115"/>
      <c r="R25" s="1127"/>
      <c r="S25" s="2093"/>
    </row>
    <row r="26" spans="1:19" s="1061" customFormat="1">
      <c r="A26" s="2129"/>
      <c r="B26" s="2131"/>
      <c r="C26" s="2160"/>
      <c r="D26" s="2166"/>
      <c r="E26" s="1213" t="s">
        <v>544</v>
      </c>
      <c r="F26" s="2163"/>
      <c r="G26" s="2166"/>
      <c r="H26" s="1214" t="s">
        <v>670</v>
      </c>
      <c r="I26" s="2134"/>
      <c r="J26" s="2135"/>
      <c r="K26" s="1212">
        <v>5.2900000000000003E-2</v>
      </c>
      <c r="L26" s="2186">
        <v>5.7500000000000002E-2</v>
      </c>
      <c r="M26" s="2131"/>
      <c r="N26" s="2166"/>
      <c r="O26" s="2166"/>
      <c r="P26" s="2169"/>
      <c r="Q26" s="2116"/>
      <c r="R26" s="1127"/>
      <c r="S26" s="2093"/>
    </row>
    <row r="27" spans="1:19">
      <c r="B27" s="1955"/>
      <c r="C27" s="1959"/>
      <c r="D27" s="1959"/>
      <c r="E27" s="1959"/>
      <c r="F27" s="1959"/>
      <c r="G27" s="1956"/>
      <c r="H27" s="2191" t="s">
        <v>667</v>
      </c>
      <c r="I27" s="2191"/>
      <c r="J27" s="1106" t="s">
        <v>289</v>
      </c>
      <c r="K27" s="1107" t="s">
        <v>668</v>
      </c>
      <c r="L27" s="1107" t="s">
        <v>289</v>
      </c>
      <c r="M27" s="1023"/>
      <c r="N27" s="1027"/>
      <c r="O27" s="1053"/>
      <c r="P27" s="1054"/>
      <c r="S27" s="2093"/>
    </row>
    <row r="28" spans="1:19" s="1061" customFormat="1">
      <c r="A28" s="2092" t="s">
        <v>847</v>
      </c>
      <c r="B28" s="2098" t="s">
        <v>376</v>
      </c>
      <c r="C28" s="2170" t="s">
        <v>818</v>
      </c>
      <c r="D28" s="2098" t="s">
        <v>655</v>
      </c>
      <c r="E28" s="1126" t="s">
        <v>538</v>
      </c>
      <c r="F28" s="1126" t="s">
        <v>663</v>
      </c>
      <c r="G28" s="1126" t="s">
        <v>663</v>
      </c>
      <c r="H28" s="2192" t="s">
        <v>669</v>
      </c>
      <c r="I28" s="2192"/>
      <c r="J28" s="1221" t="s">
        <v>250</v>
      </c>
      <c r="K28" s="1058">
        <v>4.99E-2</v>
      </c>
      <c r="L28" s="1058">
        <v>5.3499999999999999E-2</v>
      </c>
      <c r="M28" s="2098" t="s">
        <v>656</v>
      </c>
      <c r="N28" s="2100" t="s">
        <v>664</v>
      </c>
      <c r="O28" s="2100" t="s">
        <v>665</v>
      </c>
      <c r="P28" s="2102">
        <v>0.7</v>
      </c>
      <c r="Q28" s="2102" t="s">
        <v>658</v>
      </c>
      <c r="R28" s="1127" t="s">
        <v>613</v>
      </c>
      <c r="S28" s="2093"/>
    </row>
    <row r="29" spans="1:19" s="1061" customFormat="1">
      <c r="A29" s="2092"/>
      <c r="B29" s="2099" t="s">
        <v>376</v>
      </c>
      <c r="C29" s="2171"/>
      <c r="D29" s="2099"/>
      <c r="E29" s="1126" t="s">
        <v>544</v>
      </c>
      <c r="F29" s="1126" t="s">
        <v>663</v>
      </c>
      <c r="G29" s="1126" t="s">
        <v>663</v>
      </c>
      <c r="H29" s="2190" t="s">
        <v>670</v>
      </c>
      <c r="I29" s="2190"/>
      <c r="J29" s="1222" t="s">
        <v>250</v>
      </c>
      <c r="K29" s="1058">
        <v>5.2900000000000003E-2</v>
      </c>
      <c r="L29" s="1058">
        <v>5.3499999999999999E-2</v>
      </c>
      <c r="M29" s="2099" t="s">
        <v>656</v>
      </c>
      <c r="N29" s="2101" t="s">
        <v>664</v>
      </c>
      <c r="O29" s="2101" t="s">
        <v>665</v>
      </c>
      <c r="P29" s="2103">
        <v>0.7</v>
      </c>
      <c r="Q29" s="2103" t="s">
        <v>658</v>
      </c>
      <c r="R29" s="1127" t="s">
        <v>613</v>
      </c>
      <c r="S29" s="2093"/>
    </row>
    <row r="32" spans="1:19">
      <c r="C32" s="1084" t="s">
        <v>725</v>
      </c>
    </row>
    <row r="33" spans="2:18">
      <c r="B33" s="2089" t="s">
        <v>853</v>
      </c>
      <c r="C33" s="2089"/>
      <c r="D33" s="2089"/>
      <c r="E33" s="2089"/>
      <c r="F33" s="2089"/>
      <c r="G33" s="2089"/>
      <c r="H33" s="2089"/>
      <c r="I33" s="2089"/>
      <c r="J33" s="2089"/>
      <c r="K33" s="2089"/>
      <c r="L33" s="2089"/>
      <c r="M33" s="2089"/>
      <c r="N33" s="2089"/>
      <c r="O33" s="2089"/>
      <c r="P33" s="2089"/>
      <c r="Q33" s="2089"/>
      <c r="R33" s="2089"/>
    </row>
    <row r="34" spans="2:18">
      <c r="B34" s="2090"/>
      <c r="C34" s="2090"/>
      <c r="D34" s="2090"/>
      <c r="E34" s="2090"/>
      <c r="F34" s="2090"/>
      <c r="G34" s="2090"/>
      <c r="H34" s="2090"/>
      <c r="I34" s="2090"/>
      <c r="J34" s="2090"/>
      <c r="K34" s="2090"/>
      <c r="L34" s="2090"/>
      <c r="M34" s="2090"/>
      <c r="N34" s="2090"/>
      <c r="O34" s="2090"/>
      <c r="P34" s="2090"/>
      <c r="Q34" s="2090"/>
      <c r="R34" s="2090"/>
    </row>
    <row r="35" spans="2:18">
      <c r="B35" s="1962" t="s">
        <v>520</v>
      </c>
      <c r="C35" s="1962" t="s">
        <v>521</v>
      </c>
      <c r="D35" s="1962" t="s">
        <v>522</v>
      </c>
      <c r="E35" s="1962" t="s">
        <v>523</v>
      </c>
      <c r="F35" s="1962" t="s">
        <v>235</v>
      </c>
      <c r="G35" s="1962"/>
      <c r="H35" s="1990" t="s">
        <v>62</v>
      </c>
      <c r="I35" s="1990" t="s">
        <v>72</v>
      </c>
      <c r="J35" s="1990" t="s">
        <v>73</v>
      </c>
      <c r="K35" s="1962" t="s">
        <v>289</v>
      </c>
      <c r="L35" s="1962" t="s">
        <v>516</v>
      </c>
      <c r="M35" s="2091" t="s">
        <v>289</v>
      </c>
      <c r="N35" s="1962" t="s">
        <v>316</v>
      </c>
      <c r="O35" s="1954" t="s">
        <v>605</v>
      </c>
      <c r="P35" s="1954"/>
      <c r="Q35" s="1962" t="s">
        <v>270</v>
      </c>
      <c r="R35" s="1962" t="s">
        <v>506</v>
      </c>
    </row>
    <row r="36" spans="2:18">
      <c r="B36" s="1962"/>
      <c r="C36" s="1962"/>
      <c r="D36" s="1962"/>
      <c r="E36" s="1962"/>
      <c r="F36" s="1021" t="s">
        <v>528</v>
      </c>
      <c r="G36" s="1021" t="s">
        <v>529</v>
      </c>
      <c r="H36" s="1991"/>
      <c r="I36" s="1991"/>
      <c r="J36" s="1991"/>
      <c r="K36" s="1962"/>
      <c r="L36" s="1962"/>
      <c r="M36" s="1991"/>
      <c r="N36" s="1962"/>
      <c r="O36" s="1021" t="s">
        <v>606</v>
      </c>
      <c r="P36" s="1021" t="s">
        <v>607</v>
      </c>
      <c r="Q36" s="1962"/>
      <c r="R36" s="1962"/>
    </row>
    <row r="37" spans="2:18">
      <c r="B37" s="1022" t="s">
        <v>671</v>
      </c>
      <c r="C37" s="1022" t="s">
        <v>672</v>
      </c>
      <c r="D37" s="1024" t="s">
        <v>673</v>
      </c>
      <c r="E37" s="1024" t="s">
        <v>538</v>
      </c>
      <c r="F37" s="1022" t="s">
        <v>539</v>
      </c>
      <c r="G37" s="1022" t="s">
        <v>539</v>
      </c>
      <c r="H37" s="1223" t="s">
        <v>873</v>
      </c>
      <c r="I37" s="1223" t="s">
        <v>873</v>
      </c>
      <c r="J37" s="1223" t="s">
        <v>873</v>
      </c>
      <c r="K37" s="1022" t="s">
        <v>674</v>
      </c>
      <c r="L37" s="1058">
        <v>8.3299999999999999E-2</v>
      </c>
      <c r="M37" s="1026">
        <v>8.5000000000000006E-2</v>
      </c>
      <c r="N37" s="1055" t="s">
        <v>675</v>
      </c>
      <c r="O37" s="1954" t="s">
        <v>676</v>
      </c>
      <c r="P37" s="1954"/>
      <c r="Q37" s="1962" t="s">
        <v>677</v>
      </c>
      <c r="R37" s="1962" t="s">
        <v>658</v>
      </c>
    </row>
    <row r="38" spans="2:18">
      <c r="B38" s="1022" t="s">
        <v>671</v>
      </c>
      <c r="C38" s="1022" t="s">
        <v>672</v>
      </c>
      <c r="D38" s="1024" t="s">
        <v>673</v>
      </c>
      <c r="E38" s="1024" t="s">
        <v>544</v>
      </c>
      <c r="F38" s="1022" t="s">
        <v>539</v>
      </c>
      <c r="G38" s="1022" t="s">
        <v>539</v>
      </c>
      <c r="H38" s="1223" t="s">
        <v>874</v>
      </c>
      <c r="I38" s="1223" t="s">
        <v>874</v>
      </c>
      <c r="J38" s="1223" t="s">
        <v>874</v>
      </c>
      <c r="K38" s="1022" t="s">
        <v>674</v>
      </c>
      <c r="L38" s="1058">
        <v>8.6300000000000002E-2</v>
      </c>
      <c r="M38" s="1026">
        <v>8.5000000000000006E-2</v>
      </c>
      <c r="N38" s="1055" t="s">
        <v>675</v>
      </c>
      <c r="O38" s="1954" t="s">
        <v>676</v>
      </c>
      <c r="P38" s="1954"/>
      <c r="Q38" s="1962"/>
      <c r="R38" s="1962"/>
    </row>
    <row r="39" spans="2:18">
      <c r="B39" s="1213" t="s">
        <v>671</v>
      </c>
      <c r="C39" s="1213" t="s">
        <v>678</v>
      </c>
      <c r="D39" s="1258" t="s">
        <v>679</v>
      </c>
      <c r="E39" s="1258" t="s">
        <v>538</v>
      </c>
      <c r="F39" s="1259" t="s">
        <v>680</v>
      </c>
      <c r="G39" s="1051"/>
      <c r="H39" s="1260" t="s">
        <v>854</v>
      </c>
      <c r="I39" s="1260" t="s">
        <v>854</v>
      </c>
      <c r="J39" s="1260" t="s">
        <v>854</v>
      </c>
      <c r="K39" s="1261" t="s">
        <v>681</v>
      </c>
      <c r="L39" s="1058">
        <v>6.7599999999999993E-2</v>
      </c>
      <c r="M39" s="1262">
        <v>7.0000000000000007E-2</v>
      </c>
      <c r="N39" s="1263" t="s">
        <v>682</v>
      </c>
      <c r="O39" s="1264" t="s">
        <v>683</v>
      </c>
      <c r="P39" s="1052"/>
      <c r="Q39" s="1032">
        <v>0.6</v>
      </c>
      <c r="R39" s="1022" t="s">
        <v>666</v>
      </c>
    </row>
    <row r="40" spans="2:18">
      <c r="B40" s="1213" t="s">
        <v>671</v>
      </c>
      <c r="C40" s="1213" t="s">
        <v>678</v>
      </c>
      <c r="D40" s="1258" t="s">
        <v>679</v>
      </c>
      <c r="E40" s="1258" t="s">
        <v>544</v>
      </c>
      <c r="F40" s="1259" t="s">
        <v>680</v>
      </c>
      <c r="G40" s="1051"/>
      <c r="H40" s="1260" t="s">
        <v>855</v>
      </c>
      <c r="I40" s="1260" t="s">
        <v>855</v>
      </c>
      <c r="J40" s="1260" t="s">
        <v>855</v>
      </c>
      <c r="K40" s="1261" t="s">
        <v>681</v>
      </c>
      <c r="L40" s="1058">
        <v>7.0599999999999996E-2</v>
      </c>
      <c r="M40" s="1262">
        <v>7.0000000000000007E-2</v>
      </c>
      <c r="N40" s="1263" t="s">
        <v>682</v>
      </c>
      <c r="O40" s="1264" t="s">
        <v>683</v>
      </c>
      <c r="P40" s="1052"/>
      <c r="Q40" s="1032">
        <v>0.6</v>
      </c>
      <c r="R40" s="1022" t="s">
        <v>666</v>
      </c>
    </row>
    <row r="41" spans="2:18">
      <c r="E41" s="1020"/>
      <c r="P41" s="1020"/>
      <c r="Q41" s="1020"/>
    </row>
  </sheetData>
  <autoFilter ref="A4:O18" xr:uid="{00000000-0009-0000-0000-000023000000}"/>
  <mergeCells count="161">
    <mergeCell ref="B28:B29"/>
    <mergeCell ref="B19:B22"/>
    <mergeCell ref="B5:B6"/>
    <mergeCell ref="Q3:Q4"/>
    <mergeCell ref="R3:R4"/>
    <mergeCell ref="B1:Q1"/>
    <mergeCell ref="B3:B4"/>
    <mergeCell ref="C3:C4"/>
    <mergeCell ref="D3:D4"/>
    <mergeCell ref="E3:E4"/>
    <mergeCell ref="F3:G3"/>
    <mergeCell ref="H3:H4"/>
    <mergeCell ref="I3:I4"/>
    <mergeCell ref="J3:J4"/>
    <mergeCell ref="K3:K4"/>
    <mergeCell ref="M3:M4"/>
    <mergeCell ref="N3:O3"/>
    <mergeCell ref="P3:P4"/>
    <mergeCell ref="L3:L4"/>
    <mergeCell ref="B7:B8"/>
    <mergeCell ref="B9:B10"/>
    <mergeCell ref="B11:B12"/>
    <mergeCell ref="L13:L14"/>
    <mergeCell ref="L15:L16"/>
    <mergeCell ref="B13:B16"/>
    <mergeCell ref="B17:B18"/>
    <mergeCell ref="D9:D10"/>
    <mergeCell ref="D11:D12"/>
    <mergeCell ref="C7:C8"/>
    <mergeCell ref="C9:C12"/>
    <mergeCell ref="F9:F10"/>
    <mergeCell ref="G9:G10"/>
    <mergeCell ref="G7:G8"/>
    <mergeCell ref="F11:F12"/>
    <mergeCell ref="G11:G12"/>
    <mergeCell ref="F7:F8"/>
    <mergeCell ref="F13:F16"/>
    <mergeCell ref="G13:G16"/>
    <mergeCell ref="C13:C16"/>
    <mergeCell ref="I5:J6"/>
    <mergeCell ref="L5:L6"/>
    <mergeCell ref="L7:L8"/>
    <mergeCell ref="L9:L10"/>
    <mergeCell ref="L11:L12"/>
    <mergeCell ref="D17:D18"/>
    <mergeCell ref="C17:C18"/>
    <mergeCell ref="I13:J14"/>
    <mergeCell ref="I15:J16"/>
    <mergeCell ref="I17:J18"/>
    <mergeCell ref="D5:D6"/>
    <mergeCell ref="D7:D8"/>
    <mergeCell ref="C5:C6"/>
    <mergeCell ref="F5:F6"/>
    <mergeCell ref="G5:G6"/>
    <mergeCell ref="D13:D14"/>
    <mergeCell ref="D15:D16"/>
    <mergeCell ref="L17:L18"/>
    <mergeCell ref="I11:J12"/>
    <mergeCell ref="I9:J10"/>
    <mergeCell ref="I7:J8"/>
    <mergeCell ref="C28:C29"/>
    <mergeCell ref="D28:D29"/>
    <mergeCell ref="D19:D20"/>
    <mergeCell ref="I19:J20"/>
    <mergeCell ref="L19:L20"/>
    <mergeCell ref="D21:D22"/>
    <mergeCell ref="I21:J22"/>
    <mergeCell ref="L21:L22"/>
    <mergeCell ref="F19:F20"/>
    <mergeCell ref="G19:G20"/>
    <mergeCell ref="F21:F22"/>
    <mergeCell ref="I23:J24"/>
    <mergeCell ref="L23:L24"/>
    <mergeCell ref="D25:D26"/>
    <mergeCell ref="F25:F26"/>
    <mergeCell ref="G25:G26"/>
    <mergeCell ref="I25:J26"/>
    <mergeCell ref="L25:L26"/>
    <mergeCell ref="G21:G22"/>
    <mergeCell ref="C19:C22"/>
    <mergeCell ref="H29:I29"/>
    <mergeCell ref="B27:G27"/>
    <mergeCell ref="H27:I27"/>
    <mergeCell ref="H28:I28"/>
    <mergeCell ref="B23:B26"/>
    <mergeCell ref="C23:C26"/>
    <mergeCell ref="D23:D24"/>
    <mergeCell ref="F23:F24"/>
    <mergeCell ref="G23:G24"/>
    <mergeCell ref="M23:M26"/>
    <mergeCell ref="N23:N26"/>
    <mergeCell ref="O23:O26"/>
    <mergeCell ref="P23:P26"/>
    <mergeCell ref="Q19:Q22"/>
    <mergeCell ref="A3:A4"/>
    <mergeCell ref="A9:A12"/>
    <mergeCell ref="A13:A16"/>
    <mergeCell ref="A19:A22"/>
    <mergeCell ref="A23:A26"/>
    <mergeCell ref="M5:M6"/>
    <mergeCell ref="N5:O6"/>
    <mergeCell ref="P5:P6"/>
    <mergeCell ref="Q5:Q6"/>
    <mergeCell ref="P7:P8"/>
    <mergeCell ref="Q7:Q8"/>
    <mergeCell ref="M13:M16"/>
    <mergeCell ref="M17:M18"/>
    <mergeCell ref="M11:M12"/>
    <mergeCell ref="M9:M10"/>
    <mergeCell ref="N11:N12"/>
    <mergeCell ref="M7:M8"/>
    <mergeCell ref="P13:P16"/>
    <mergeCell ref="Q13:Q16"/>
    <mergeCell ref="P9:P10"/>
    <mergeCell ref="Q9:Q10"/>
    <mergeCell ref="N7:N8"/>
    <mergeCell ref="N9:N10"/>
    <mergeCell ref="A28:A29"/>
    <mergeCell ref="A17:A18"/>
    <mergeCell ref="A7:A8"/>
    <mergeCell ref="S3:S29"/>
    <mergeCell ref="N17:N18"/>
    <mergeCell ref="O17:O18"/>
    <mergeCell ref="P17:P18"/>
    <mergeCell ref="Q17:Q18"/>
    <mergeCell ref="M28:M29"/>
    <mergeCell ref="N28:N29"/>
    <mergeCell ref="O28:O29"/>
    <mergeCell ref="P28:P29"/>
    <mergeCell ref="Q28:Q29"/>
    <mergeCell ref="N13:N16"/>
    <mergeCell ref="O9:O10"/>
    <mergeCell ref="O11:O12"/>
    <mergeCell ref="P11:P12"/>
    <mergeCell ref="Q11:Q12"/>
    <mergeCell ref="O13:O16"/>
    <mergeCell ref="Q23:Q26"/>
    <mergeCell ref="M19:M22"/>
    <mergeCell ref="N19:N22"/>
    <mergeCell ref="O19:O22"/>
    <mergeCell ref="P19:P22"/>
    <mergeCell ref="O37:P37"/>
    <mergeCell ref="Q37:Q38"/>
    <mergeCell ref="R37:R38"/>
    <mergeCell ref="O38:P38"/>
    <mergeCell ref="B33:R34"/>
    <mergeCell ref="B35:B36"/>
    <mergeCell ref="C35:C36"/>
    <mergeCell ref="D35:D36"/>
    <mergeCell ref="E35:E36"/>
    <mergeCell ref="F35:G35"/>
    <mergeCell ref="H35:H36"/>
    <mergeCell ref="I35:I36"/>
    <mergeCell ref="J35:J36"/>
    <mergeCell ref="K35:K36"/>
    <mergeCell ref="L35:L36"/>
    <mergeCell ref="M35:M36"/>
    <mergeCell ref="N35:N36"/>
    <mergeCell ref="O35:P35"/>
    <mergeCell ref="Q35:Q36"/>
    <mergeCell ref="R35:R36"/>
  </mergeCells>
  <pageMargins left="0.23622047244094491" right="3.937007874015748E-2" top="0.74803149606299213" bottom="0.74803149606299213" header="0.31496062992125984" footer="0.31496062992125984"/>
  <pageSetup paperSize="9" scale="56"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pageSetUpPr fitToPage="1"/>
  </sheetPr>
  <dimension ref="A1:R11"/>
  <sheetViews>
    <sheetView topLeftCell="B1" zoomScale="130" zoomScaleNormal="130" workbookViewId="0">
      <selection activeCell="F12" sqref="F12"/>
    </sheetView>
  </sheetViews>
  <sheetFormatPr defaultColWidth="9.19921875" defaultRowHeight="14.25"/>
  <cols>
    <col min="1" max="1" width="13.19921875" style="1020" hidden="1" customWidth="1"/>
    <col min="2" max="2" width="5.69921875" style="1027" customWidth="1"/>
    <col min="3" max="3" width="9.5" style="1027" bestFit="1" customWidth="1"/>
    <col min="4" max="4" width="18.5" style="1020" bestFit="1" customWidth="1"/>
    <col min="5" max="5" width="8.796875" style="1020" bestFit="1" customWidth="1"/>
    <col min="6" max="6" width="14.69921875" style="1027" bestFit="1" customWidth="1"/>
    <col min="7" max="7" width="12.296875" style="1020" bestFit="1" customWidth="1"/>
    <col min="8" max="8" width="9.19921875" style="1020" bestFit="1" customWidth="1"/>
    <col min="9" max="10" width="9.19921875" style="1020" customWidth="1"/>
    <col min="11" max="11" width="8.19921875" style="1020" bestFit="1" customWidth="1"/>
    <col min="12" max="12" width="6.09765625" style="1020" bestFit="1" customWidth="1"/>
    <col min="13" max="13" width="7.09765625" style="1020" bestFit="1" customWidth="1"/>
    <col min="14" max="14" width="35.796875" style="1020" bestFit="1" customWidth="1"/>
    <col min="15" max="15" width="9.5" style="1020" bestFit="1" customWidth="1"/>
    <col min="16" max="16" width="6.796875" style="1020" bestFit="1" customWidth="1"/>
    <col min="17" max="17" width="6.3984375" style="1020" bestFit="1" customWidth="1"/>
    <col min="18" max="18" width="6.296875" style="1020" bestFit="1" customWidth="1"/>
    <col min="19" max="16384" width="9.19921875" style="1020"/>
  </cols>
  <sheetData>
    <row r="1" spans="1:18">
      <c r="B1" s="2089" t="s">
        <v>853</v>
      </c>
      <c r="C1" s="2089"/>
      <c r="D1" s="2089"/>
      <c r="E1" s="2089"/>
      <c r="F1" s="2089"/>
      <c r="G1" s="2089"/>
      <c r="H1" s="2089"/>
      <c r="I1" s="2089"/>
      <c r="J1" s="2089"/>
      <c r="K1" s="2089"/>
      <c r="L1" s="2089"/>
      <c r="M1" s="2089"/>
      <c r="N1" s="2089"/>
      <c r="O1" s="2089"/>
      <c r="P1" s="2089"/>
      <c r="Q1" s="2089"/>
      <c r="R1" s="2089"/>
    </row>
    <row r="2" spans="1:18">
      <c r="B2" s="2090"/>
      <c r="C2" s="2090"/>
      <c r="D2" s="2090"/>
      <c r="E2" s="2090"/>
      <c r="F2" s="2090"/>
      <c r="G2" s="2090"/>
      <c r="H2" s="2090"/>
      <c r="I2" s="2090"/>
      <c r="J2" s="2090"/>
      <c r="K2" s="2090"/>
      <c r="L2" s="2090"/>
      <c r="M2" s="2090"/>
      <c r="N2" s="2090"/>
      <c r="O2" s="2090"/>
      <c r="P2" s="2090"/>
      <c r="Q2" s="2090"/>
      <c r="R2" s="2090"/>
    </row>
    <row r="3" spans="1:18">
      <c r="A3" s="2035" t="s">
        <v>839</v>
      </c>
      <c r="B3" s="1962" t="s">
        <v>520</v>
      </c>
      <c r="C3" s="1962" t="s">
        <v>521</v>
      </c>
      <c r="D3" s="1962" t="s">
        <v>522</v>
      </c>
      <c r="E3" s="1962" t="s">
        <v>523</v>
      </c>
      <c r="F3" s="1962" t="s">
        <v>235</v>
      </c>
      <c r="G3" s="1962"/>
      <c r="H3" s="1990" t="s">
        <v>62</v>
      </c>
      <c r="I3" s="1990" t="s">
        <v>72</v>
      </c>
      <c r="J3" s="1990" t="s">
        <v>73</v>
      </c>
      <c r="K3" s="1962" t="s">
        <v>289</v>
      </c>
      <c r="L3" s="1962" t="s">
        <v>516</v>
      </c>
      <c r="M3" s="2091" t="s">
        <v>289</v>
      </c>
      <c r="N3" s="1962" t="s">
        <v>316</v>
      </c>
      <c r="O3" s="1954" t="s">
        <v>605</v>
      </c>
      <c r="P3" s="1954"/>
      <c r="Q3" s="1962" t="s">
        <v>270</v>
      </c>
      <c r="R3" s="1962" t="s">
        <v>506</v>
      </c>
    </row>
    <row r="4" spans="1:18">
      <c r="A4" s="2036"/>
      <c r="B4" s="1962"/>
      <c r="C4" s="1962"/>
      <c r="D4" s="1962"/>
      <c r="E4" s="1962"/>
      <c r="F4" s="1021" t="s">
        <v>528</v>
      </c>
      <c r="G4" s="1021" t="s">
        <v>529</v>
      </c>
      <c r="H4" s="1991"/>
      <c r="I4" s="1991"/>
      <c r="J4" s="1991"/>
      <c r="K4" s="1962"/>
      <c r="L4" s="1962"/>
      <c r="M4" s="1991"/>
      <c r="N4" s="1962"/>
      <c r="O4" s="1021" t="s">
        <v>606</v>
      </c>
      <c r="P4" s="1021" t="s">
        <v>607</v>
      </c>
      <c r="Q4" s="1962"/>
      <c r="R4" s="1962"/>
    </row>
    <row r="5" spans="1:18">
      <c r="A5" s="2129" t="s">
        <v>869</v>
      </c>
      <c r="B5" s="1022" t="s">
        <v>671</v>
      </c>
      <c r="C5" s="1022" t="s">
        <v>672</v>
      </c>
      <c r="D5" s="1024" t="s">
        <v>673</v>
      </c>
      <c r="E5" s="1024" t="s">
        <v>538</v>
      </c>
      <c r="F5" s="1022" t="s">
        <v>539</v>
      </c>
      <c r="G5" s="1022" t="s">
        <v>539</v>
      </c>
      <c r="H5" s="1223" t="s">
        <v>873</v>
      </c>
      <c r="I5" s="1223" t="s">
        <v>873</v>
      </c>
      <c r="J5" s="1223" t="s">
        <v>873</v>
      </c>
      <c r="K5" s="1022" t="s">
        <v>674</v>
      </c>
      <c r="L5" s="1058">
        <v>8.3299999999999999E-2</v>
      </c>
      <c r="M5" s="1026">
        <v>8.5000000000000006E-2</v>
      </c>
      <c r="N5" s="1055" t="s">
        <v>675</v>
      </c>
      <c r="O5" s="1954" t="s">
        <v>676</v>
      </c>
      <c r="P5" s="1954"/>
      <c r="Q5" s="1962" t="s">
        <v>677</v>
      </c>
      <c r="R5" s="1962" t="s">
        <v>658</v>
      </c>
    </row>
    <row r="6" spans="1:18">
      <c r="A6" s="2129"/>
      <c r="B6" s="1022" t="s">
        <v>671</v>
      </c>
      <c r="C6" s="1022" t="s">
        <v>672</v>
      </c>
      <c r="D6" s="1024" t="s">
        <v>673</v>
      </c>
      <c r="E6" s="1024" t="s">
        <v>544</v>
      </c>
      <c r="F6" s="1022" t="s">
        <v>539</v>
      </c>
      <c r="G6" s="1022" t="s">
        <v>539</v>
      </c>
      <c r="H6" s="1223" t="s">
        <v>874</v>
      </c>
      <c r="I6" s="1223" t="s">
        <v>874</v>
      </c>
      <c r="J6" s="1223" t="s">
        <v>874</v>
      </c>
      <c r="K6" s="1022" t="s">
        <v>674</v>
      </c>
      <c r="L6" s="1058">
        <v>8.6300000000000002E-2</v>
      </c>
      <c r="M6" s="1026">
        <v>8.5000000000000006E-2</v>
      </c>
      <c r="N6" s="1055" t="s">
        <v>675</v>
      </c>
      <c r="O6" s="1954" t="s">
        <v>676</v>
      </c>
      <c r="P6" s="1954"/>
      <c r="Q6" s="1962"/>
      <c r="R6" s="1962"/>
    </row>
    <row r="7" spans="1:18">
      <c r="A7" s="2092" t="s">
        <v>847</v>
      </c>
      <c r="B7" s="1213" t="s">
        <v>671</v>
      </c>
      <c r="C7" s="1213" t="s">
        <v>678</v>
      </c>
      <c r="D7" s="1258" t="s">
        <v>679</v>
      </c>
      <c r="E7" s="1258" t="s">
        <v>538</v>
      </c>
      <c r="F7" s="1259" t="s">
        <v>680</v>
      </c>
      <c r="G7" s="1051"/>
      <c r="H7" s="1260" t="s">
        <v>854</v>
      </c>
      <c r="I7" s="1260" t="s">
        <v>854</v>
      </c>
      <c r="J7" s="1260" t="s">
        <v>854</v>
      </c>
      <c r="K7" s="1261" t="s">
        <v>681</v>
      </c>
      <c r="L7" s="1058">
        <v>6.7599999999999993E-2</v>
      </c>
      <c r="M7" s="1262">
        <v>7.0000000000000007E-2</v>
      </c>
      <c r="N7" s="1263" t="s">
        <v>682</v>
      </c>
      <c r="O7" s="1264" t="s">
        <v>683</v>
      </c>
      <c r="P7" s="1052"/>
      <c r="Q7" s="1032">
        <v>0.6</v>
      </c>
      <c r="R7" s="1022" t="s">
        <v>666</v>
      </c>
    </row>
    <row r="8" spans="1:18">
      <c r="A8" s="2092"/>
      <c r="B8" s="1213" t="s">
        <v>671</v>
      </c>
      <c r="C8" s="1213" t="s">
        <v>678</v>
      </c>
      <c r="D8" s="1258" t="s">
        <v>679</v>
      </c>
      <c r="E8" s="1258" t="s">
        <v>544</v>
      </c>
      <c r="F8" s="1259" t="s">
        <v>680</v>
      </c>
      <c r="G8" s="1051"/>
      <c r="H8" s="1260" t="s">
        <v>855</v>
      </c>
      <c r="I8" s="1260" t="s">
        <v>855</v>
      </c>
      <c r="J8" s="1260" t="s">
        <v>855</v>
      </c>
      <c r="K8" s="1261" t="s">
        <v>681</v>
      </c>
      <c r="L8" s="1058">
        <v>7.0599999999999996E-2</v>
      </c>
      <c r="M8" s="1262">
        <v>7.0000000000000007E-2</v>
      </c>
      <c r="N8" s="1263" t="s">
        <v>682</v>
      </c>
      <c r="O8" s="1264" t="s">
        <v>683</v>
      </c>
      <c r="P8" s="1052"/>
      <c r="Q8" s="1032">
        <v>0.6</v>
      </c>
      <c r="R8" s="1022" t="s">
        <v>666</v>
      </c>
    </row>
    <row r="11" spans="1:18">
      <c r="F11" s="1528" t="s">
        <v>1067</v>
      </c>
      <c r="H11" s="1082"/>
      <c r="I11" s="1081"/>
      <c r="K11" s="1082"/>
    </row>
  </sheetData>
  <autoFilter ref="A4:P8" xr:uid="{00000000-0009-0000-0000-000024000000}"/>
  <mergeCells count="23">
    <mergeCell ref="M3:M4"/>
    <mergeCell ref="Q3:Q4"/>
    <mergeCell ref="R3:R4"/>
    <mergeCell ref="O5:P5"/>
    <mergeCell ref="Q5:Q6"/>
    <mergeCell ref="R5:R6"/>
    <mergeCell ref="O6:P6"/>
    <mergeCell ref="A3:A4"/>
    <mergeCell ref="A7:A8"/>
    <mergeCell ref="A5:A6"/>
    <mergeCell ref="B1:R2"/>
    <mergeCell ref="B3:B4"/>
    <mergeCell ref="C3:C4"/>
    <mergeCell ref="D3:D4"/>
    <mergeCell ref="E3:E4"/>
    <mergeCell ref="F3:G3"/>
    <mergeCell ref="H3:H4"/>
    <mergeCell ref="I3:I4"/>
    <mergeCell ref="J3:J4"/>
    <mergeCell ref="K3:K4"/>
    <mergeCell ref="L3:L4"/>
    <mergeCell ref="N3:N4"/>
    <mergeCell ref="O3:P3"/>
  </mergeCells>
  <pageMargins left="0.11811023622047245" right="0.31496062992125984" top="0.74803149606299213" bottom="0.74803149606299213" header="0.31496062992125984" footer="0.31496062992125984"/>
  <pageSetup paperSize="9" scale="58"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6"/>
  <sheetViews>
    <sheetView zoomScaleNormal="100" workbookViewId="0">
      <selection activeCell="F24" sqref="F24"/>
    </sheetView>
  </sheetViews>
  <sheetFormatPr defaultRowHeight="15"/>
  <cols>
    <col min="1" max="1" width="13.09765625" bestFit="1" customWidth="1"/>
    <col min="2" max="2" width="15.59765625" bestFit="1" customWidth="1"/>
    <col min="4" max="4" width="14.8984375" bestFit="1" customWidth="1"/>
    <col min="6" max="6" width="27.8984375" bestFit="1" customWidth="1"/>
  </cols>
  <sheetData>
    <row r="1" spans="1:8">
      <c r="A1" t="s">
        <v>902</v>
      </c>
      <c r="F1" s="1208" t="s">
        <v>904</v>
      </c>
    </row>
    <row r="2" spans="1:8">
      <c r="B2" t="s">
        <v>316</v>
      </c>
      <c r="D2" t="s">
        <v>286</v>
      </c>
      <c r="F2" t="s">
        <v>901</v>
      </c>
    </row>
    <row r="3" spans="1:8">
      <c r="B3" t="s">
        <v>884</v>
      </c>
      <c r="D3" t="s">
        <v>885</v>
      </c>
    </row>
    <row r="4" spans="1:8">
      <c r="B4" t="s">
        <v>886</v>
      </c>
      <c r="D4" t="s">
        <v>587</v>
      </c>
      <c r="F4" s="356" t="s">
        <v>686</v>
      </c>
      <c r="H4" s="356" t="s">
        <v>151</v>
      </c>
    </row>
    <row r="5" spans="1:8">
      <c r="B5" t="s">
        <v>887</v>
      </c>
      <c r="F5" s="356" t="s">
        <v>905</v>
      </c>
      <c r="H5" s="356" t="s">
        <v>151</v>
      </c>
    </row>
    <row r="6" spans="1:8">
      <c r="B6" t="s">
        <v>236</v>
      </c>
      <c r="D6" s="334">
        <v>75000</v>
      </c>
      <c r="E6" t="s">
        <v>888</v>
      </c>
    </row>
    <row r="7" spans="1:8">
      <c r="A7" s="1208" t="s">
        <v>903</v>
      </c>
    </row>
    <row r="8" spans="1:8">
      <c r="B8" s="1208" t="s">
        <v>454</v>
      </c>
      <c r="C8" s="1208" t="s">
        <v>530</v>
      </c>
      <c r="D8" s="1208" t="s">
        <v>302</v>
      </c>
      <c r="E8" s="1208" t="s">
        <v>516</v>
      </c>
      <c r="F8" s="1208" t="s">
        <v>906</v>
      </c>
    </row>
    <row r="9" spans="1:8">
      <c r="B9" t="s">
        <v>893</v>
      </c>
      <c r="C9" t="s">
        <v>557</v>
      </c>
      <c r="D9" s="1073">
        <v>1</v>
      </c>
      <c r="E9" s="335">
        <v>3.2300000000000002E-2</v>
      </c>
      <c r="F9" t="s">
        <v>895</v>
      </c>
    </row>
    <row r="10" spans="1:8">
      <c r="B10" t="s">
        <v>894</v>
      </c>
      <c r="C10" s="822">
        <v>5</v>
      </c>
      <c r="D10" s="1073">
        <v>1</v>
      </c>
      <c r="E10" s="335">
        <v>3.5999999999999997E-2</v>
      </c>
      <c r="F10" t="s">
        <v>895</v>
      </c>
    </row>
    <row r="11" spans="1:8">
      <c r="B11" t="s">
        <v>889</v>
      </c>
      <c r="C11" s="1273" t="s">
        <v>540</v>
      </c>
      <c r="D11" s="1073">
        <v>0.9</v>
      </c>
      <c r="E11" s="335">
        <v>3.09E-2</v>
      </c>
      <c r="F11" t="s">
        <v>890</v>
      </c>
    </row>
    <row r="12" spans="1:8">
      <c r="B12" t="s">
        <v>891</v>
      </c>
      <c r="C12" s="1273" t="s">
        <v>540</v>
      </c>
      <c r="D12" s="1073">
        <v>0.85</v>
      </c>
      <c r="E12" s="335">
        <v>2.9899999999999999E-2</v>
      </c>
      <c r="F12" t="s">
        <v>890</v>
      </c>
    </row>
    <row r="13" spans="1:8">
      <c r="B13" s="826" t="s">
        <v>892</v>
      </c>
      <c r="C13" s="1278" t="s">
        <v>540</v>
      </c>
      <c r="D13" s="1279">
        <v>0.8</v>
      </c>
      <c r="E13" s="878">
        <v>2.5899999999999999E-2</v>
      </c>
      <c r="F13" s="826" t="s">
        <v>890</v>
      </c>
    </row>
    <row r="14" spans="1:8" s="1274" customFormat="1">
      <c r="B14" s="1274" t="s">
        <v>896</v>
      </c>
      <c r="C14" s="1275" t="s">
        <v>557</v>
      </c>
      <c r="D14" s="1276">
        <v>0.95</v>
      </c>
      <c r="E14" s="1277">
        <v>3.2300000000000002E-2</v>
      </c>
      <c r="F14" s="1274" t="s">
        <v>897</v>
      </c>
    </row>
    <row r="15" spans="1:8">
      <c r="B15" t="s">
        <v>898</v>
      </c>
      <c r="C15" s="822">
        <v>5</v>
      </c>
      <c r="D15" s="1073">
        <v>0.95</v>
      </c>
      <c r="E15" s="335">
        <v>3.5999999999999997E-2</v>
      </c>
    </row>
    <row r="16" spans="1:8">
      <c r="B16" t="s">
        <v>899</v>
      </c>
      <c r="C16" s="1273" t="s">
        <v>900</v>
      </c>
      <c r="D16" s="1073">
        <v>1</v>
      </c>
      <c r="E16" s="335">
        <v>3.1300000000000001E-2</v>
      </c>
      <c r="F16" t="s">
        <v>890</v>
      </c>
    </row>
  </sheetData>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D2:E2"/>
  <sheetViews>
    <sheetView workbookViewId="0">
      <selection activeCell="D3" sqref="D3"/>
    </sheetView>
  </sheetViews>
  <sheetFormatPr defaultRowHeight="15"/>
  <sheetData>
    <row r="2" spans="4:5">
      <c r="D2" t="s">
        <v>258</v>
      </c>
      <c r="E2" t="s">
        <v>1051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21"/>
  <sheetViews>
    <sheetView zoomScale="115" zoomScaleNormal="115" workbookViewId="0">
      <selection activeCell="A2" sqref="A2"/>
    </sheetView>
  </sheetViews>
  <sheetFormatPr defaultRowHeight="15"/>
  <cols>
    <col min="1" max="1" width="20" bestFit="1" customWidth="1"/>
    <col min="2" max="2" width="13.796875" customWidth="1"/>
    <col min="3" max="3" width="9.8984375" bestFit="1" customWidth="1"/>
    <col min="4" max="4" width="12.5" bestFit="1" customWidth="1"/>
    <col min="5" max="5" width="2.69921875" bestFit="1" customWidth="1"/>
    <col min="6" max="6" width="1.8984375" bestFit="1" customWidth="1"/>
    <col min="7" max="7" width="10.8984375" bestFit="1" customWidth="1"/>
    <col min="8" max="8" width="3.796875" bestFit="1" customWidth="1"/>
    <col min="9" max="9" width="17.09765625" bestFit="1" customWidth="1"/>
  </cols>
  <sheetData>
    <row r="1" spans="1:8">
      <c r="A1" s="356" t="s">
        <v>991</v>
      </c>
      <c r="B1" s="386">
        <v>3222261.57</v>
      </c>
      <c r="C1" s="545">
        <f>B3-B1</f>
        <v>8738.4300000001676</v>
      </c>
    </row>
    <row r="2" spans="1:8">
      <c r="A2" s="721" t="s">
        <v>793</v>
      </c>
      <c r="B2" s="356" t="s">
        <v>990</v>
      </c>
    </row>
    <row r="3" spans="1:8">
      <c r="A3" s="1314" t="s">
        <v>963</v>
      </c>
      <c r="B3" s="1414">
        <v>3231000</v>
      </c>
      <c r="C3" s="1314" t="s">
        <v>151</v>
      </c>
      <c r="D3" s="1314"/>
      <c r="E3" s="1314"/>
      <c r="F3" s="1314"/>
      <c r="G3" s="1072" t="s">
        <v>144</v>
      </c>
    </row>
    <row r="4" spans="1:8">
      <c r="A4" s="1314" t="s">
        <v>964</v>
      </c>
      <c r="B4" s="1414">
        <v>15583</v>
      </c>
      <c r="C4" s="1314" t="s">
        <v>151</v>
      </c>
      <c r="D4" s="1314" t="s">
        <v>508</v>
      </c>
      <c r="E4" s="1314">
        <v>10</v>
      </c>
      <c r="F4" s="1314" t="s">
        <v>126</v>
      </c>
      <c r="G4" s="753">
        <v>2261700</v>
      </c>
      <c r="H4" s="1314" t="s">
        <v>151</v>
      </c>
    </row>
    <row r="5" spans="1:8">
      <c r="A5" s="1314" t="s">
        <v>150</v>
      </c>
      <c r="B5" s="1414">
        <f>SUM(B3:B4)</f>
        <v>3246583</v>
      </c>
      <c r="C5" s="1314" t="s">
        <v>151</v>
      </c>
      <c r="D5" s="1314" t="s">
        <v>506</v>
      </c>
      <c r="E5" s="1314">
        <v>30</v>
      </c>
      <c r="F5" s="1314" t="s">
        <v>126</v>
      </c>
    </row>
    <row r="6" spans="1:8">
      <c r="A6" s="1314" t="s">
        <v>280</v>
      </c>
      <c r="B6" s="334">
        <v>19320</v>
      </c>
      <c r="C6" s="1314" t="s">
        <v>151</v>
      </c>
    </row>
    <row r="7" spans="1:8" ht="15.75">
      <c r="A7" s="1417" t="s">
        <v>288</v>
      </c>
      <c r="B7" s="1417"/>
      <c r="C7" s="1417"/>
    </row>
    <row r="8" spans="1:8">
      <c r="A8" s="1418" t="s">
        <v>62</v>
      </c>
      <c r="B8" s="1419" t="s">
        <v>976</v>
      </c>
      <c r="C8" s="1420" t="s">
        <v>980</v>
      </c>
    </row>
    <row r="9" spans="1:8">
      <c r="A9" s="1418" t="s">
        <v>72</v>
      </c>
      <c r="B9" s="1419" t="s">
        <v>977</v>
      </c>
      <c r="C9" s="1420" t="s">
        <v>982</v>
      </c>
    </row>
    <row r="10" spans="1:8">
      <c r="A10" s="1418" t="s">
        <v>73</v>
      </c>
      <c r="B10" s="1419" t="s">
        <v>978</v>
      </c>
      <c r="C10" s="1420" t="s">
        <v>983</v>
      </c>
    </row>
    <row r="11" spans="1:8">
      <c r="A11" s="1418" t="s">
        <v>289</v>
      </c>
      <c r="B11" s="1419" t="s">
        <v>979</v>
      </c>
      <c r="C11" s="1420" t="s">
        <v>981</v>
      </c>
    </row>
    <row r="12" spans="1:8">
      <c r="A12" s="1418"/>
      <c r="B12" s="1472" t="s">
        <v>516</v>
      </c>
      <c r="C12" s="1473" t="s">
        <v>984</v>
      </c>
    </row>
    <row r="13" spans="1:8">
      <c r="A13" s="1416" t="s">
        <v>973</v>
      </c>
      <c r="B13" s="1416"/>
      <c r="C13" s="1416"/>
    </row>
    <row r="14" spans="1:8">
      <c r="A14" s="711"/>
      <c r="B14" s="711"/>
      <c r="C14" s="711"/>
    </row>
    <row r="15" spans="1:8">
      <c r="A15" s="1471" t="s">
        <v>974</v>
      </c>
      <c r="B15" t="s">
        <v>975</v>
      </c>
    </row>
    <row r="16" spans="1:8">
      <c r="A16" s="1471" t="s">
        <v>974</v>
      </c>
      <c r="B16" s="356" t="s">
        <v>985</v>
      </c>
    </row>
    <row r="17" spans="1:2">
      <c r="A17" s="1471" t="s">
        <v>974</v>
      </c>
      <c r="B17" s="356" t="s">
        <v>986</v>
      </c>
    </row>
    <row r="18" spans="1:2">
      <c r="A18" s="1471" t="s">
        <v>974</v>
      </c>
      <c r="B18" s="356" t="s">
        <v>987</v>
      </c>
    </row>
    <row r="19" spans="1:2">
      <c r="A19" s="1471" t="s">
        <v>321</v>
      </c>
    </row>
    <row r="20" spans="1:2">
      <c r="B20" s="356" t="s">
        <v>988</v>
      </c>
    </row>
    <row r="21" spans="1:2">
      <c r="B21" s="356" t="s">
        <v>989</v>
      </c>
    </row>
  </sheetData>
  <pageMargins left="0.7" right="0.7" top="0.75" bottom="0.75" header="0.3" footer="0.3"/>
  <pageSetup paperSize="9" orientation="landscape"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5" tint="0.59999389629810485"/>
    <pageSetUpPr fitToPage="1"/>
  </sheetPr>
  <dimension ref="A1:R21"/>
  <sheetViews>
    <sheetView topLeftCell="B1" zoomScale="115" zoomScaleNormal="115" workbookViewId="0">
      <selection activeCell="K21" sqref="K21"/>
    </sheetView>
  </sheetViews>
  <sheetFormatPr defaultColWidth="9.19921875" defaultRowHeight="14.25"/>
  <cols>
    <col min="1" max="1" width="13.19921875" style="1020" hidden="1" customWidth="1"/>
    <col min="2" max="2" width="3.5" style="1027" bestFit="1" customWidth="1"/>
    <col min="3" max="3" width="15.5" style="1027" bestFit="1" customWidth="1"/>
    <col min="4" max="4" width="14.09765625" style="1020" bestFit="1" customWidth="1"/>
    <col min="5" max="5" width="8.19921875" style="1027" bestFit="1" customWidth="1"/>
    <col min="6" max="6" width="12.296875" style="1027" hidden="1" customWidth="1"/>
    <col min="7" max="7" width="11.796875" style="1020" hidden="1" customWidth="1"/>
    <col min="8" max="8" width="9.19921875" style="1020" bestFit="1" customWidth="1"/>
    <col min="9" max="9" width="9.19921875" style="1020" customWidth="1"/>
    <col min="10" max="10" width="8.19921875" style="1020" bestFit="1" customWidth="1"/>
    <col min="11" max="11" width="8.09765625" style="1020" bestFit="1" customWidth="1"/>
    <col min="12" max="12" width="7.5" style="1020" bestFit="1" customWidth="1"/>
    <col min="13" max="13" width="31" style="1020" bestFit="1" customWidth="1"/>
    <col min="14" max="14" width="9.19921875" style="1020" hidden="1" customWidth="1"/>
    <col min="15" max="15" width="10" style="1020" hidden="1" customWidth="1"/>
    <col min="16" max="16" width="7.296875" style="1027" hidden="1" customWidth="1"/>
    <col min="17" max="17" width="6.796875" style="1027" hidden="1" customWidth="1"/>
    <col min="18" max="18" width="12.796875" style="1020" hidden="1" customWidth="1"/>
    <col min="19" max="16384" width="9.19921875" style="1020"/>
  </cols>
  <sheetData>
    <row r="1" spans="2:18" ht="32.25">
      <c r="B1" s="2234" t="s">
        <v>726</v>
      </c>
      <c r="C1" s="2234"/>
      <c r="D1" s="2234"/>
      <c r="E1" s="2234"/>
      <c r="F1" s="2234"/>
      <c r="G1" s="2234"/>
      <c r="H1" s="2234"/>
      <c r="I1" s="2234"/>
      <c r="J1" s="2234"/>
      <c r="K1" s="2234"/>
      <c r="L1" s="2234"/>
      <c r="M1" s="2234"/>
      <c r="N1" s="2234"/>
      <c r="O1" s="2234"/>
      <c r="P1" s="2234"/>
      <c r="Q1" s="2234"/>
    </row>
    <row r="3" spans="2:18">
      <c r="B3" s="1962" t="s">
        <v>520</v>
      </c>
      <c r="C3" s="1962" t="s">
        <v>521</v>
      </c>
      <c r="D3" s="1962" t="s">
        <v>522</v>
      </c>
      <c r="E3" s="1962" t="s">
        <v>523</v>
      </c>
      <c r="F3" s="1962" t="s">
        <v>235</v>
      </c>
      <c r="G3" s="1962"/>
      <c r="H3" s="2244" t="s">
        <v>604</v>
      </c>
      <c r="I3" s="2246" t="s">
        <v>653</v>
      </c>
      <c r="J3" s="2248" t="s">
        <v>289</v>
      </c>
      <c r="K3" s="1962" t="s">
        <v>516</v>
      </c>
      <c r="L3" s="1962" t="s">
        <v>289</v>
      </c>
      <c r="M3" s="1962" t="s">
        <v>316</v>
      </c>
      <c r="N3" s="1954" t="s">
        <v>605</v>
      </c>
      <c r="O3" s="1954"/>
      <c r="P3" s="1962" t="s">
        <v>654</v>
      </c>
      <c r="Q3" s="1962" t="s">
        <v>506</v>
      </c>
      <c r="R3" s="1990" t="s">
        <v>527</v>
      </c>
    </row>
    <row r="4" spans="2:18">
      <c r="B4" s="1962"/>
      <c r="C4" s="1962"/>
      <c r="D4" s="1962"/>
      <c r="E4" s="1962"/>
      <c r="F4" s="1021" t="s">
        <v>528</v>
      </c>
      <c r="G4" s="1021" t="s">
        <v>529</v>
      </c>
      <c r="H4" s="2245"/>
      <c r="I4" s="2247"/>
      <c r="J4" s="2249"/>
      <c r="K4" s="1962"/>
      <c r="L4" s="1962"/>
      <c r="M4" s="1962"/>
      <c r="N4" s="1021" t="s">
        <v>606</v>
      </c>
      <c r="O4" s="1021" t="s">
        <v>607</v>
      </c>
      <c r="P4" s="1962"/>
      <c r="Q4" s="1962"/>
      <c r="R4" s="1991"/>
    </row>
    <row r="5" spans="2:18">
      <c r="B5" s="1086" t="s">
        <v>375</v>
      </c>
      <c r="C5" s="1086" t="s">
        <v>726</v>
      </c>
      <c r="D5" s="1087" t="s">
        <v>727</v>
      </c>
      <c r="E5" s="1022" t="s">
        <v>538</v>
      </c>
      <c r="F5" s="1022" t="s">
        <v>539</v>
      </c>
      <c r="G5" s="1022" t="s">
        <v>539</v>
      </c>
      <c r="H5" s="1094" t="s">
        <v>595</v>
      </c>
      <c r="I5" s="1092" t="s">
        <v>734</v>
      </c>
      <c r="J5" s="1092" t="s">
        <v>734</v>
      </c>
      <c r="K5" s="1026">
        <v>3.5499999999999997E-2</v>
      </c>
      <c r="L5" s="1026">
        <v>5.6250000000000001E-2</v>
      </c>
      <c r="M5" s="1091" t="s">
        <v>735</v>
      </c>
      <c r="N5" s="1954" t="s">
        <v>657</v>
      </c>
      <c r="O5" s="1954"/>
      <c r="P5" s="1064" t="s">
        <v>699</v>
      </c>
      <c r="Q5" s="1022" t="s">
        <v>658</v>
      </c>
      <c r="R5" s="1024" t="s">
        <v>613</v>
      </c>
    </row>
    <row r="6" spans="2:18">
      <c r="B6" s="1086" t="s">
        <v>375</v>
      </c>
      <c r="C6" s="1086" t="s">
        <v>726</v>
      </c>
      <c r="D6" s="1087" t="s">
        <v>727</v>
      </c>
      <c r="E6" s="1022" t="s">
        <v>544</v>
      </c>
      <c r="F6" s="1022" t="s">
        <v>539</v>
      </c>
      <c r="G6" s="1022" t="s">
        <v>539</v>
      </c>
      <c r="H6" s="1094" t="s">
        <v>597</v>
      </c>
      <c r="I6" s="1092" t="s">
        <v>734</v>
      </c>
      <c r="J6" s="1092" t="s">
        <v>734</v>
      </c>
      <c r="K6" s="1038">
        <v>3.85E-2</v>
      </c>
      <c r="L6" s="1026">
        <v>5.6250000000000001E-2</v>
      </c>
      <c r="M6" s="1091" t="s">
        <v>735</v>
      </c>
      <c r="N6" s="1954" t="s">
        <v>657</v>
      </c>
      <c r="O6" s="1954"/>
      <c r="P6" s="1064" t="s">
        <v>699</v>
      </c>
      <c r="Q6" s="1022" t="s">
        <v>658</v>
      </c>
      <c r="R6" s="1024" t="s">
        <v>613</v>
      </c>
    </row>
    <row r="7" spans="2:18">
      <c r="B7" s="1086" t="s">
        <v>375</v>
      </c>
      <c r="C7" s="1086" t="s">
        <v>726</v>
      </c>
      <c r="D7" s="1087" t="s">
        <v>728</v>
      </c>
      <c r="E7" s="1022" t="s">
        <v>538</v>
      </c>
      <c r="F7" s="1022" t="s">
        <v>539</v>
      </c>
      <c r="G7" s="1022" t="s">
        <v>539</v>
      </c>
      <c r="H7" s="1094" t="s">
        <v>660</v>
      </c>
      <c r="I7" s="1092" t="s">
        <v>734</v>
      </c>
      <c r="J7" s="1092" t="s">
        <v>734</v>
      </c>
      <c r="K7" s="1026">
        <v>3.6999999999999998E-2</v>
      </c>
      <c r="L7" s="1026">
        <v>5.6250000000000001E-2</v>
      </c>
      <c r="M7" s="1091" t="s">
        <v>735</v>
      </c>
      <c r="N7" s="1024" t="s">
        <v>661</v>
      </c>
      <c r="O7" s="1052"/>
      <c r="P7" s="1032">
        <v>0.8</v>
      </c>
      <c r="Q7" s="1022" t="s">
        <v>658</v>
      </c>
      <c r="R7" s="1024" t="s">
        <v>613</v>
      </c>
    </row>
    <row r="8" spans="2:18">
      <c r="B8" s="1086" t="s">
        <v>375</v>
      </c>
      <c r="C8" s="1086" t="s">
        <v>726</v>
      </c>
      <c r="D8" s="1087" t="s">
        <v>728</v>
      </c>
      <c r="E8" s="1022" t="s">
        <v>544</v>
      </c>
      <c r="F8" s="1022" t="s">
        <v>539</v>
      </c>
      <c r="G8" s="1022" t="s">
        <v>539</v>
      </c>
      <c r="H8" s="1094" t="s">
        <v>662</v>
      </c>
      <c r="I8" s="1092" t="s">
        <v>734</v>
      </c>
      <c r="J8" s="1092" t="s">
        <v>734</v>
      </c>
      <c r="K8" s="1038">
        <v>0.04</v>
      </c>
      <c r="L8" s="1026">
        <v>5.6250000000000001E-2</v>
      </c>
      <c r="M8" s="1091" t="s">
        <v>735</v>
      </c>
      <c r="N8" s="1024" t="s">
        <v>661</v>
      </c>
      <c r="O8" s="1052"/>
      <c r="P8" s="1032">
        <v>0.8</v>
      </c>
      <c r="Q8" s="1022" t="s">
        <v>658</v>
      </c>
      <c r="R8" s="1024" t="s">
        <v>613</v>
      </c>
    </row>
    <row r="9" spans="2:18">
      <c r="B9" s="1090" t="s">
        <v>729</v>
      </c>
    </row>
    <row r="10" spans="2:18">
      <c r="C10" s="1084" t="s">
        <v>730</v>
      </c>
    </row>
    <row r="11" spans="2:18">
      <c r="C11" s="1089" t="s">
        <v>731</v>
      </c>
    </row>
    <row r="12" spans="2:18">
      <c r="C12" s="1089" t="s">
        <v>732</v>
      </c>
    </row>
    <row r="13" spans="2:18">
      <c r="C13" s="1089" t="s">
        <v>733</v>
      </c>
    </row>
    <row r="14" spans="2:18">
      <c r="B14" s="1093" t="s">
        <v>745</v>
      </c>
    </row>
    <row r="15" spans="2:18" ht="17.25">
      <c r="C15" s="1088" t="s">
        <v>737</v>
      </c>
    </row>
    <row r="16" spans="2:18" ht="17.25">
      <c r="C16" s="1088" t="s">
        <v>738</v>
      </c>
    </row>
    <row r="19" spans="2:3">
      <c r="B19" s="1093" t="s">
        <v>736</v>
      </c>
    </row>
    <row r="20" spans="2:3" ht="18.75">
      <c r="C20" s="1088" t="s">
        <v>739</v>
      </c>
    </row>
    <row r="21" spans="2:3" ht="18.75">
      <c r="C21" s="1088" t="s">
        <v>740</v>
      </c>
    </row>
  </sheetData>
  <autoFilter ref="A4:O8" xr:uid="{00000000-0009-0000-0000-000028000000}"/>
  <mergeCells count="18">
    <mergeCell ref="N5:O5"/>
    <mergeCell ref="N6:O6"/>
    <mergeCell ref="L3:L4"/>
    <mergeCell ref="M3:M4"/>
    <mergeCell ref="N3:O3"/>
    <mergeCell ref="P3:P4"/>
    <mergeCell ref="Q3:Q4"/>
    <mergeCell ref="R3:R4"/>
    <mergeCell ref="B1:Q1"/>
    <mergeCell ref="B3:B4"/>
    <mergeCell ref="C3:C4"/>
    <mergeCell ref="D3:D4"/>
    <mergeCell ref="E3:E4"/>
    <mergeCell ref="F3:G3"/>
    <mergeCell ref="H3:H4"/>
    <mergeCell ref="I3:I4"/>
    <mergeCell ref="J3:J4"/>
    <mergeCell ref="K3:K4"/>
  </mergeCells>
  <pageMargins left="0.25" right="0.25" top="0.75" bottom="0.75" header="0.3" footer="0.3"/>
  <pageSetup paperSize="9" scale="59"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B1:P27"/>
  <sheetViews>
    <sheetView topLeftCell="A4" zoomScaleNormal="100" workbookViewId="0">
      <selection activeCell="G5" sqref="G5"/>
    </sheetView>
  </sheetViews>
  <sheetFormatPr defaultColWidth="9.19921875" defaultRowHeight="14.25"/>
  <cols>
    <col min="1" max="1" width="2.8984375" style="1164" customWidth="1"/>
    <col min="2" max="2" width="16.09765625" style="1164" customWidth="1"/>
    <col min="3" max="3" width="8.09765625" style="1164" bestFit="1" customWidth="1"/>
    <col min="4" max="4" width="5.5" style="1164" customWidth="1"/>
    <col min="5" max="5" width="1.09765625" style="1164" customWidth="1"/>
    <col min="6" max="6" width="17.8984375" style="1164" customWidth="1"/>
    <col min="7" max="7" width="8.09765625" style="1164" bestFit="1" customWidth="1"/>
    <col min="8" max="8" width="9.19921875" style="1164"/>
    <col min="9" max="9" width="1.59765625" style="1164" customWidth="1"/>
    <col min="10" max="10" width="16.09765625" style="1164" customWidth="1"/>
    <col min="11" max="11" width="8.09765625" style="1164" bestFit="1" customWidth="1"/>
    <col min="12" max="12" width="5.5" style="1164" customWidth="1"/>
    <col min="13" max="13" width="1.09765625" style="1164" customWidth="1"/>
    <col min="14" max="14" width="17.8984375" style="1164" customWidth="1"/>
    <col min="15" max="15" width="8.09765625" style="1164" bestFit="1" customWidth="1"/>
    <col min="16" max="16384" width="9.19921875" style="1164"/>
  </cols>
  <sheetData>
    <row r="1" spans="2:16" ht="25.5">
      <c r="B1" s="2253" t="s">
        <v>794</v>
      </c>
      <c r="C1" s="2254"/>
      <c r="D1" s="2254"/>
      <c r="E1" s="2254"/>
      <c r="F1" s="2254"/>
      <c r="G1" s="2254"/>
      <c r="H1" s="2255"/>
      <c r="J1" s="2256" t="s">
        <v>789</v>
      </c>
      <c r="K1" s="2257"/>
      <c r="L1" s="2257"/>
      <c r="M1" s="2257"/>
      <c r="N1" s="2257"/>
      <c r="O1" s="2257"/>
      <c r="P1" s="2258"/>
    </row>
    <row r="2" spans="2:16" ht="20.45" customHeight="1">
      <c r="B2" s="1171"/>
      <c r="C2" s="1172"/>
      <c r="D2" s="1172"/>
      <c r="E2" s="1172"/>
      <c r="F2" s="1172"/>
      <c r="G2" s="1172"/>
      <c r="H2" s="1173"/>
      <c r="J2" s="2259" t="s">
        <v>790</v>
      </c>
      <c r="K2" s="2260"/>
      <c r="L2" s="2260"/>
      <c r="M2" s="2260"/>
      <c r="N2" s="2260"/>
      <c r="O2" s="2260"/>
      <c r="P2" s="2261"/>
    </row>
    <row r="3" spans="2:16" s="1174" customFormat="1" ht="19.149999999999999" customHeight="1">
      <c r="B3" s="2268" t="s">
        <v>791</v>
      </c>
      <c r="C3" s="2269"/>
      <c r="D3" s="2270"/>
      <c r="F3" s="1995" t="s">
        <v>792</v>
      </c>
      <c r="G3" s="1996"/>
      <c r="H3" s="1997"/>
      <c r="J3" s="2262" t="s">
        <v>791</v>
      </c>
      <c r="K3" s="2263"/>
      <c r="L3" s="2264"/>
      <c r="N3" s="2265" t="s">
        <v>792</v>
      </c>
      <c r="O3" s="2266"/>
      <c r="P3" s="2267"/>
    </row>
    <row r="4" spans="2:16">
      <c r="B4" s="2000" t="s">
        <v>288</v>
      </c>
      <c r="C4" s="2001"/>
      <c r="D4" s="2002"/>
      <c r="F4" s="2000" t="s">
        <v>288</v>
      </c>
      <c r="G4" s="2001"/>
      <c r="H4" s="2002"/>
      <c r="J4" s="2000" t="s">
        <v>288</v>
      </c>
      <c r="K4" s="2001"/>
      <c r="L4" s="2002"/>
      <c r="N4" s="2000" t="s">
        <v>288</v>
      </c>
      <c r="O4" s="2001"/>
      <c r="P4" s="2002"/>
    </row>
    <row r="5" spans="2:16" ht="15">
      <c r="B5" s="1189" t="s">
        <v>604</v>
      </c>
      <c r="C5" s="1190" t="s">
        <v>763</v>
      </c>
      <c r="D5" s="1191">
        <v>2.7900000000000001E-2</v>
      </c>
      <c r="F5" s="1189" t="s">
        <v>604</v>
      </c>
      <c r="G5" s="1190" t="s">
        <v>712</v>
      </c>
      <c r="H5" s="1191">
        <v>2.9899999999999999E-2</v>
      </c>
      <c r="J5" s="1189" t="s">
        <v>604</v>
      </c>
      <c r="K5" s="1190" t="s">
        <v>769</v>
      </c>
      <c r="L5" s="1191">
        <v>3.1300000000000001E-2</v>
      </c>
      <c r="N5" s="1189" t="s">
        <v>604</v>
      </c>
      <c r="O5" s="1190" t="s">
        <v>764</v>
      </c>
      <c r="P5" s="1191">
        <v>3.4299999999999997E-2</v>
      </c>
    </row>
    <row r="6" spans="2:16">
      <c r="B6" s="1176" t="s">
        <v>289</v>
      </c>
      <c r="C6" s="1175" t="s">
        <v>596</v>
      </c>
      <c r="D6" s="1177">
        <v>5.6250000000000001E-2</v>
      </c>
      <c r="F6" s="1176" t="s">
        <v>289</v>
      </c>
      <c r="G6" s="1175" t="s">
        <v>596</v>
      </c>
      <c r="H6" s="1177">
        <v>5.6250000000000001E-2</v>
      </c>
      <c r="J6" s="1176" t="s">
        <v>289</v>
      </c>
      <c r="K6" s="1175" t="s">
        <v>596</v>
      </c>
      <c r="L6" s="1177">
        <v>5.6250000000000001E-2</v>
      </c>
      <c r="N6" s="1176" t="s">
        <v>289</v>
      </c>
      <c r="O6" s="1175" t="s">
        <v>596</v>
      </c>
      <c r="P6" s="1177">
        <v>5.6250000000000001E-2</v>
      </c>
    </row>
    <row r="7" spans="2:16">
      <c r="B7" s="2003" t="s">
        <v>788</v>
      </c>
      <c r="C7" s="2004"/>
      <c r="D7" s="2005"/>
      <c r="F7" s="2003" t="s">
        <v>788</v>
      </c>
      <c r="G7" s="2004"/>
      <c r="H7" s="2005"/>
      <c r="J7" s="2003" t="s">
        <v>788</v>
      </c>
      <c r="K7" s="2004"/>
      <c r="L7" s="2005"/>
      <c r="N7" s="2003" t="s">
        <v>788</v>
      </c>
      <c r="O7" s="2004"/>
      <c r="P7" s="2005"/>
    </row>
    <row r="8" spans="2:16">
      <c r="B8" s="2000" t="s">
        <v>793</v>
      </c>
      <c r="C8" s="2001"/>
      <c r="D8" s="2002"/>
      <c r="F8" s="2000" t="s">
        <v>793</v>
      </c>
      <c r="G8" s="2001"/>
      <c r="H8" s="2002"/>
      <c r="J8" s="2000" t="s">
        <v>793</v>
      </c>
      <c r="K8" s="2001"/>
      <c r="L8" s="2002"/>
      <c r="N8" s="2000" t="s">
        <v>793</v>
      </c>
      <c r="O8" s="2001"/>
      <c r="P8" s="2002"/>
    </row>
    <row r="9" spans="2:16">
      <c r="B9" s="1178" t="s">
        <v>787</v>
      </c>
      <c r="C9" s="1165">
        <v>5443000</v>
      </c>
      <c r="D9" s="1179" t="s">
        <v>151</v>
      </c>
      <c r="F9" s="1178" t="s">
        <v>787</v>
      </c>
      <c r="G9" s="1167">
        <v>5443000</v>
      </c>
      <c r="H9" s="1179" t="s">
        <v>151</v>
      </c>
      <c r="J9" s="1178" t="s">
        <v>787</v>
      </c>
      <c r="K9" s="1165">
        <v>5443000</v>
      </c>
      <c r="L9" s="1179" t="s">
        <v>151</v>
      </c>
      <c r="N9" s="1178" t="s">
        <v>787</v>
      </c>
      <c r="O9" s="1167">
        <v>5443000</v>
      </c>
      <c r="P9" s="1179" t="s">
        <v>151</v>
      </c>
    </row>
    <row r="10" spans="2:16" ht="15">
      <c r="B10" s="1178" t="s">
        <v>786</v>
      </c>
      <c r="C10" s="1165">
        <v>93195</v>
      </c>
      <c r="D10" s="1179" t="s">
        <v>151</v>
      </c>
      <c r="F10" s="1178" t="s">
        <v>786</v>
      </c>
      <c r="G10" s="1169">
        <v>0</v>
      </c>
      <c r="H10" s="1179" t="s">
        <v>151</v>
      </c>
      <c r="J10" s="1178" t="s">
        <v>786</v>
      </c>
      <c r="K10" s="1165">
        <v>93195</v>
      </c>
      <c r="L10" s="1179" t="s">
        <v>151</v>
      </c>
      <c r="N10" s="1178" t="s">
        <v>786</v>
      </c>
      <c r="O10" s="1169">
        <v>0</v>
      </c>
      <c r="P10" s="1179" t="s">
        <v>151</v>
      </c>
    </row>
    <row r="11" spans="2:16">
      <c r="B11" s="2250" t="s">
        <v>785</v>
      </c>
      <c r="C11" s="2251"/>
      <c r="D11" s="2252"/>
      <c r="F11" s="2250" t="s">
        <v>784</v>
      </c>
      <c r="G11" s="2251"/>
      <c r="H11" s="2252"/>
      <c r="J11" s="2250" t="s">
        <v>785</v>
      </c>
      <c r="K11" s="2251"/>
      <c r="L11" s="2252"/>
      <c r="N11" s="2250" t="s">
        <v>784</v>
      </c>
      <c r="O11" s="2251"/>
      <c r="P11" s="2252"/>
    </row>
    <row r="12" spans="2:16" ht="15">
      <c r="B12" s="1180" t="s">
        <v>783</v>
      </c>
      <c r="C12" s="1167">
        <f>C9+C10</f>
        <v>5536195</v>
      </c>
      <c r="D12" s="1179" t="s">
        <v>151</v>
      </c>
      <c r="F12" s="1178"/>
      <c r="G12" s="1169"/>
      <c r="H12" s="1179"/>
      <c r="J12" s="1180" t="s">
        <v>783</v>
      </c>
      <c r="K12" s="1167">
        <f>K9+K10</f>
        <v>5536195</v>
      </c>
      <c r="L12" s="1179" t="s">
        <v>151</v>
      </c>
      <c r="N12" s="1178"/>
      <c r="O12" s="1169"/>
      <c r="P12" s="1179"/>
    </row>
    <row r="13" spans="2:16" ht="15">
      <c r="B13" s="1178"/>
      <c r="C13" s="1166"/>
      <c r="D13" s="1179"/>
      <c r="F13" s="1178"/>
      <c r="H13" s="1179"/>
      <c r="J13" s="1178"/>
      <c r="K13" s="1166"/>
      <c r="L13" s="1179"/>
      <c r="N13" s="1178"/>
      <c r="P13" s="1179"/>
    </row>
    <row r="14" spans="2:16">
      <c r="B14" s="1181" t="s">
        <v>506</v>
      </c>
      <c r="C14" s="1168">
        <v>15</v>
      </c>
      <c r="D14" s="1182" t="s">
        <v>126</v>
      </c>
      <c r="F14" s="1181" t="s">
        <v>506</v>
      </c>
      <c r="G14" s="1167">
        <v>15</v>
      </c>
      <c r="H14" s="1179" t="s">
        <v>126</v>
      </c>
      <c r="J14" s="1181" t="s">
        <v>506</v>
      </c>
      <c r="K14" s="1168">
        <v>15</v>
      </c>
      <c r="L14" s="1182" t="s">
        <v>126</v>
      </c>
      <c r="N14" s="1181" t="s">
        <v>506</v>
      </c>
      <c r="O14" s="1167">
        <v>15</v>
      </c>
      <c r="P14" s="1179" t="s">
        <v>126</v>
      </c>
    </row>
    <row r="15" spans="2:16">
      <c r="B15" s="1181" t="s">
        <v>170</v>
      </c>
      <c r="C15" s="1167">
        <v>46900</v>
      </c>
      <c r="D15" s="1182" t="s">
        <v>151</v>
      </c>
      <c r="F15" s="1181" t="s">
        <v>170</v>
      </c>
      <c r="G15" s="1167">
        <v>46220</v>
      </c>
      <c r="H15" s="1179" t="s">
        <v>151</v>
      </c>
      <c r="J15" s="1181" t="s">
        <v>170</v>
      </c>
      <c r="K15" s="1167">
        <v>47100</v>
      </c>
      <c r="L15" s="1182" t="s">
        <v>151</v>
      </c>
      <c r="N15" s="1181" t="s">
        <v>170</v>
      </c>
      <c r="O15" s="1167">
        <v>46480</v>
      </c>
      <c r="P15" s="1179" t="s">
        <v>151</v>
      </c>
    </row>
    <row r="16" spans="2:16">
      <c r="B16" s="1183"/>
      <c r="C16" s="1184"/>
      <c r="D16" s="1185"/>
      <c r="F16" s="1183"/>
      <c r="G16" s="1184"/>
      <c r="H16" s="1185"/>
      <c r="J16" s="1183"/>
      <c r="K16" s="1184"/>
      <c r="L16" s="1185"/>
      <c r="N16" s="1183"/>
      <c r="O16" s="1184"/>
      <c r="P16" s="1185"/>
    </row>
    <row r="17" spans="2:16">
      <c r="B17" s="1193" t="s">
        <v>782</v>
      </c>
      <c r="C17" s="1186"/>
      <c r="D17" s="1187"/>
      <c r="F17" s="1193" t="s">
        <v>782</v>
      </c>
      <c r="G17" s="1186"/>
      <c r="H17" s="1187"/>
      <c r="J17" s="1193" t="s">
        <v>782</v>
      </c>
      <c r="K17" s="1186"/>
      <c r="L17" s="1187"/>
      <c r="N17" s="1193" t="s">
        <v>782</v>
      </c>
      <c r="O17" s="1186"/>
      <c r="P17" s="1187"/>
    </row>
    <row r="18" spans="2:16">
      <c r="B18" s="1188" t="s">
        <v>781</v>
      </c>
      <c r="D18" s="1179"/>
      <c r="F18" s="1188" t="s">
        <v>781</v>
      </c>
      <c r="H18" s="1179"/>
      <c r="J18" s="1188" t="s">
        <v>781</v>
      </c>
      <c r="L18" s="1179"/>
      <c r="N18" s="1188" t="s">
        <v>781</v>
      </c>
      <c r="P18" s="1179"/>
    </row>
    <row r="19" spans="2:16">
      <c r="B19" s="1188" t="s">
        <v>780</v>
      </c>
      <c r="D19" s="1179"/>
      <c r="F19" s="1188" t="s">
        <v>780</v>
      </c>
      <c r="H19" s="1179"/>
      <c r="J19" s="1188" t="s">
        <v>780</v>
      </c>
      <c r="L19" s="1179"/>
      <c r="N19" s="1188" t="s">
        <v>780</v>
      </c>
      <c r="P19" s="1179"/>
    </row>
    <row r="20" spans="2:16">
      <c r="B20" s="1188" t="s">
        <v>779</v>
      </c>
      <c r="D20" s="1179"/>
      <c r="F20" s="1188" t="s">
        <v>779</v>
      </c>
      <c r="H20" s="1179"/>
      <c r="J20" s="1188" t="s">
        <v>779</v>
      </c>
      <c r="L20" s="1179"/>
      <c r="N20" s="1188" t="s">
        <v>779</v>
      </c>
      <c r="P20" s="1179"/>
    </row>
    <row r="21" spans="2:16">
      <c r="B21" s="1188" t="s">
        <v>778</v>
      </c>
      <c r="D21" s="1179"/>
      <c r="F21" s="1188" t="s">
        <v>778</v>
      </c>
      <c r="H21" s="1179"/>
      <c r="J21" s="1188" t="s">
        <v>778</v>
      </c>
      <c r="L21" s="1179"/>
      <c r="N21" s="1188" t="s">
        <v>778</v>
      </c>
      <c r="P21" s="1179"/>
    </row>
    <row r="22" spans="2:16">
      <c r="B22" s="1183"/>
      <c r="C22" s="1184"/>
      <c r="D22" s="1185"/>
      <c r="F22" s="1183"/>
      <c r="G22" s="1184"/>
      <c r="H22" s="1185"/>
      <c r="J22" s="1192" t="s">
        <v>776</v>
      </c>
      <c r="L22" s="1179"/>
      <c r="N22" s="1192" t="s">
        <v>776</v>
      </c>
      <c r="P22" s="1179"/>
    </row>
    <row r="23" spans="2:16">
      <c r="B23" s="1181" t="s">
        <v>777</v>
      </c>
      <c r="D23" s="1179"/>
      <c r="F23" s="1181" t="s">
        <v>777</v>
      </c>
      <c r="H23" s="1179"/>
      <c r="J23" s="1193" t="s">
        <v>777</v>
      </c>
      <c r="K23" s="1186"/>
      <c r="L23" s="1187"/>
      <c r="N23" s="1193" t="s">
        <v>777</v>
      </c>
      <c r="O23" s="1186"/>
      <c r="P23" s="1187"/>
    </row>
    <row r="24" spans="2:16">
      <c r="B24" s="1188" t="s">
        <v>776</v>
      </c>
      <c r="C24" s="1165">
        <f>C12*1/100</f>
        <v>55361.95</v>
      </c>
      <c r="D24" s="1179" t="s">
        <v>151</v>
      </c>
      <c r="F24" s="1188" t="s">
        <v>776</v>
      </c>
      <c r="G24" s="1165">
        <f>G9*1/100</f>
        <v>54430</v>
      </c>
      <c r="H24" s="1179" t="s">
        <v>151</v>
      </c>
      <c r="J24" s="1188" t="s">
        <v>776</v>
      </c>
      <c r="K24" s="1165">
        <v>0</v>
      </c>
      <c r="L24" s="1179" t="s">
        <v>151</v>
      </c>
      <c r="N24" s="1188" t="s">
        <v>776</v>
      </c>
      <c r="O24" s="1165">
        <v>0</v>
      </c>
      <c r="P24" s="1179" t="s">
        <v>151</v>
      </c>
    </row>
    <row r="25" spans="2:16">
      <c r="B25" s="1188" t="s">
        <v>775</v>
      </c>
      <c r="C25" s="1165">
        <v>500</v>
      </c>
      <c r="D25" s="1179" t="s">
        <v>151</v>
      </c>
      <c r="F25" s="1188" t="s">
        <v>775</v>
      </c>
      <c r="G25" s="1165">
        <v>500</v>
      </c>
      <c r="H25" s="1179" t="s">
        <v>151</v>
      </c>
      <c r="J25" s="1188" t="s">
        <v>775</v>
      </c>
      <c r="K25" s="1165">
        <v>500</v>
      </c>
      <c r="L25" s="1179" t="s">
        <v>151</v>
      </c>
      <c r="N25" s="1188" t="s">
        <v>775</v>
      </c>
      <c r="O25" s="1165">
        <v>500</v>
      </c>
      <c r="P25" s="1179" t="s">
        <v>151</v>
      </c>
    </row>
    <row r="26" spans="2:16">
      <c r="B26" s="1180" t="s">
        <v>178</v>
      </c>
      <c r="C26" s="1170">
        <f>C24+C25</f>
        <v>55861.95</v>
      </c>
      <c r="D26" s="1182" t="s">
        <v>151</v>
      </c>
      <c r="F26" s="1180" t="s">
        <v>178</v>
      </c>
      <c r="G26" s="1170">
        <f>G24+G25</f>
        <v>54930</v>
      </c>
      <c r="H26" s="1182" t="s">
        <v>151</v>
      </c>
      <c r="J26" s="1180" t="s">
        <v>178</v>
      </c>
      <c r="K26" s="1170">
        <f>K24+K25</f>
        <v>500</v>
      </c>
      <c r="L26" s="1182" t="s">
        <v>151</v>
      </c>
      <c r="N26" s="1180" t="s">
        <v>178</v>
      </c>
      <c r="O26" s="1170">
        <f>O24+O25</f>
        <v>500</v>
      </c>
      <c r="P26" s="1182" t="s">
        <v>151</v>
      </c>
    </row>
    <row r="27" spans="2:16">
      <c r="B27" s="1183"/>
      <c r="C27" s="1184"/>
      <c r="D27" s="1185"/>
      <c r="F27" s="1183"/>
      <c r="G27" s="1184"/>
      <c r="H27" s="1185"/>
      <c r="J27" s="1183"/>
      <c r="K27" s="1184"/>
      <c r="L27" s="1185"/>
      <c r="N27" s="1183"/>
      <c r="O27" s="1184"/>
      <c r="P27" s="1185"/>
    </row>
  </sheetData>
  <mergeCells count="23">
    <mergeCell ref="J8:L8"/>
    <mergeCell ref="N8:P8"/>
    <mergeCell ref="J11:L11"/>
    <mergeCell ref="N11:P11"/>
    <mergeCell ref="B1:H1"/>
    <mergeCell ref="J1:P1"/>
    <mergeCell ref="J2:P2"/>
    <mergeCell ref="J3:L3"/>
    <mergeCell ref="N3:P3"/>
    <mergeCell ref="J4:L4"/>
    <mergeCell ref="N4:P4"/>
    <mergeCell ref="J7:L7"/>
    <mergeCell ref="N7:P7"/>
    <mergeCell ref="B3:D3"/>
    <mergeCell ref="F3:H3"/>
    <mergeCell ref="F4:H4"/>
    <mergeCell ref="F8:H8"/>
    <mergeCell ref="F11:H11"/>
    <mergeCell ref="B7:D7"/>
    <mergeCell ref="F7:H7"/>
    <mergeCell ref="B4:D4"/>
    <mergeCell ref="B8:D8"/>
    <mergeCell ref="B11:D11"/>
  </mergeCells>
  <pageMargins left="0.25" right="0.25" top="0.75" bottom="0.75" header="0.3" footer="0.3"/>
  <pageSetup paperSize="9" scale="77" orientation="landscape" horizontalDpi="1200" verticalDpi="1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U281"/>
  <sheetViews>
    <sheetView topLeftCell="G1" zoomScale="55" zoomScaleNormal="55" workbookViewId="0">
      <selection activeCell="AV3" sqref="AV3"/>
    </sheetView>
  </sheetViews>
  <sheetFormatPr defaultColWidth="6.296875" defaultRowHeight="15"/>
  <cols>
    <col min="1" max="1" width="3.59765625" style="905" customWidth="1"/>
    <col min="2" max="26" width="6.3984375" style="905" customWidth="1"/>
    <col min="27" max="30" width="6.3984375" style="905" bestFit="1" customWidth="1"/>
    <col min="31" max="31" width="6.09765625" style="905" bestFit="1" customWidth="1"/>
    <col min="32" max="32" width="6.3984375" style="905" bestFit="1" customWidth="1"/>
    <col min="33" max="33" width="5.796875" style="905" bestFit="1" customWidth="1"/>
    <col min="34" max="34" width="6.3984375" style="905" bestFit="1" customWidth="1"/>
    <col min="35" max="35" width="6.09765625" style="905" bestFit="1" customWidth="1"/>
    <col min="36" max="44" width="5.796875" style="905" bestFit="1" customWidth="1"/>
    <col min="45" max="16384" width="6.296875" style="903"/>
  </cols>
  <sheetData>
    <row r="1" spans="1:47" ht="30.6" customHeight="1">
      <c r="A1" s="902" t="s">
        <v>480</v>
      </c>
      <c r="B1" s="1888" t="s">
        <v>481</v>
      </c>
      <c r="C1" s="1888"/>
      <c r="D1" s="1888"/>
      <c r="E1" s="1888"/>
      <c r="F1" s="1888"/>
      <c r="G1" s="1888"/>
      <c r="H1" s="1888"/>
      <c r="I1" s="1888"/>
      <c r="J1" s="1888"/>
      <c r="K1" s="1888"/>
      <c r="L1" s="1888"/>
      <c r="M1" s="1888"/>
      <c r="N1" s="1888"/>
      <c r="O1" s="1888"/>
      <c r="P1" s="1888"/>
      <c r="Q1" s="1888"/>
      <c r="R1" s="1888"/>
      <c r="S1" s="1888"/>
      <c r="T1" s="1888"/>
      <c r="U1" s="1888"/>
      <c r="V1" s="1888"/>
      <c r="W1" s="1888"/>
      <c r="X1" s="1888"/>
      <c r="Y1" s="1888"/>
      <c r="Z1" s="1888"/>
      <c r="AA1" s="1888"/>
      <c r="AB1" s="1888"/>
      <c r="AC1" s="1888"/>
      <c r="AD1" s="1888"/>
      <c r="AE1" s="1888"/>
      <c r="AF1" s="1888"/>
      <c r="AG1" s="1888"/>
      <c r="AH1" s="1888"/>
      <c r="AI1" s="1888"/>
      <c r="AJ1" s="1888"/>
      <c r="AK1" s="1888"/>
      <c r="AL1" s="1888"/>
      <c r="AM1" s="1888"/>
      <c r="AN1" s="1888"/>
      <c r="AO1" s="1888"/>
      <c r="AP1" s="1888"/>
      <c r="AQ1" s="1888"/>
      <c r="AR1" s="1888"/>
      <c r="AU1" s="904" t="s">
        <v>482</v>
      </c>
    </row>
    <row r="2" spans="1:47" ht="30.6" customHeight="1" thickBot="1">
      <c r="B2" s="1885" t="s">
        <v>483</v>
      </c>
      <c r="C2" s="1885"/>
      <c r="D2" s="1885"/>
      <c r="E2" s="1885"/>
      <c r="F2" s="1885"/>
      <c r="G2" s="1885"/>
      <c r="H2" s="1885"/>
      <c r="I2" s="1885"/>
      <c r="J2" s="1885"/>
      <c r="K2" s="1885"/>
      <c r="L2" s="1885"/>
      <c r="M2" s="1885"/>
      <c r="N2" s="1885"/>
      <c r="O2" s="1885"/>
      <c r="P2" s="1885"/>
      <c r="Q2" s="1885"/>
      <c r="R2" s="1885"/>
      <c r="S2" s="1885"/>
      <c r="T2" s="1885"/>
      <c r="U2" s="1885"/>
      <c r="V2" s="1885"/>
      <c r="W2" s="1885"/>
      <c r="X2" s="1885"/>
      <c r="Y2" s="1885"/>
      <c r="Z2" s="1885"/>
      <c r="AA2" s="1885"/>
      <c r="AB2" s="1885"/>
      <c r="AC2" s="1885"/>
      <c r="AD2" s="1885"/>
      <c r="AE2" s="1885"/>
      <c r="AF2" s="1885"/>
      <c r="AG2" s="1885"/>
      <c r="AH2" s="1885"/>
      <c r="AI2" s="1885"/>
      <c r="AJ2" s="1885"/>
      <c r="AK2" s="1885"/>
      <c r="AL2" s="1885"/>
      <c r="AM2" s="1885"/>
      <c r="AN2" s="1885"/>
      <c r="AO2" s="1885"/>
      <c r="AP2" s="1885"/>
      <c r="AQ2" s="1885"/>
      <c r="AR2" s="1885"/>
    </row>
    <row r="3" spans="1:47" ht="30.6" customHeight="1" thickTop="1">
      <c r="A3" s="906" t="s">
        <v>126</v>
      </c>
      <c r="B3" s="1890" t="s">
        <v>484</v>
      </c>
      <c r="C3" s="1890"/>
      <c r="D3" s="1890"/>
      <c r="E3" s="1890"/>
      <c r="F3" s="1890"/>
      <c r="G3" s="1890"/>
      <c r="H3" s="1890"/>
      <c r="I3" s="1890"/>
      <c r="J3" s="1890"/>
      <c r="K3" s="1890"/>
      <c r="L3" s="1890"/>
      <c r="M3" s="1890"/>
      <c r="N3" s="1890"/>
      <c r="O3" s="1890"/>
      <c r="P3" s="1890"/>
      <c r="Q3" s="1890"/>
      <c r="R3" s="1890"/>
      <c r="S3" s="1890"/>
      <c r="T3" s="1890"/>
      <c r="U3" s="1890"/>
      <c r="V3" s="1890"/>
      <c r="W3" s="1890"/>
      <c r="X3" s="1890"/>
      <c r="Y3" s="1890"/>
      <c r="Z3" s="1890"/>
      <c r="AA3" s="1890"/>
      <c r="AB3" s="1890"/>
      <c r="AC3" s="1890"/>
      <c r="AD3" s="1890"/>
      <c r="AE3" s="1890"/>
      <c r="AF3" s="1890"/>
      <c r="AG3" s="1890"/>
      <c r="AH3" s="1890"/>
      <c r="AI3" s="1890"/>
      <c r="AJ3" s="1890"/>
      <c r="AK3" s="1890"/>
      <c r="AL3" s="1890"/>
      <c r="AM3" s="1890"/>
      <c r="AN3" s="1890"/>
      <c r="AO3" s="1890"/>
      <c r="AP3" s="1890"/>
      <c r="AQ3" s="1890"/>
      <c r="AR3" s="1890"/>
    </row>
    <row r="4" spans="1:47" ht="30.6" customHeight="1">
      <c r="A4" s="907"/>
      <c r="B4" s="908">
        <v>20</v>
      </c>
      <c r="C4" s="908">
        <v>21</v>
      </c>
      <c r="D4" s="908">
        <v>22</v>
      </c>
      <c r="E4" s="908">
        <v>23</v>
      </c>
      <c r="F4" s="908">
        <v>24</v>
      </c>
      <c r="G4" s="908">
        <v>25</v>
      </c>
      <c r="H4" s="908">
        <v>26</v>
      </c>
      <c r="I4" s="908">
        <v>27</v>
      </c>
      <c r="J4" s="908">
        <v>28</v>
      </c>
      <c r="K4" s="908">
        <v>29</v>
      </c>
      <c r="L4" s="908">
        <v>30</v>
      </c>
      <c r="M4" s="908">
        <v>31</v>
      </c>
      <c r="N4" s="908">
        <v>32</v>
      </c>
      <c r="O4" s="908">
        <v>33</v>
      </c>
      <c r="P4" s="908">
        <v>34</v>
      </c>
      <c r="Q4" s="908">
        <v>35</v>
      </c>
      <c r="R4" s="908">
        <v>36</v>
      </c>
      <c r="S4" s="908">
        <v>37</v>
      </c>
      <c r="T4" s="908">
        <v>38</v>
      </c>
      <c r="U4" s="908">
        <v>39</v>
      </c>
      <c r="V4" s="908">
        <v>40</v>
      </c>
      <c r="W4" s="908">
        <v>41</v>
      </c>
      <c r="X4" s="908">
        <v>42</v>
      </c>
      <c r="Y4" s="908">
        <v>43</v>
      </c>
      <c r="Z4" s="908">
        <v>44</v>
      </c>
      <c r="AA4" s="908">
        <v>45</v>
      </c>
      <c r="AB4" s="908">
        <v>46</v>
      </c>
      <c r="AC4" s="908">
        <v>47</v>
      </c>
      <c r="AD4" s="908">
        <v>48</v>
      </c>
      <c r="AE4" s="908">
        <v>49</v>
      </c>
      <c r="AF4" s="908">
        <v>50</v>
      </c>
      <c r="AG4" s="908">
        <v>51</v>
      </c>
      <c r="AH4" s="908">
        <v>52</v>
      </c>
      <c r="AI4" s="908">
        <v>53</v>
      </c>
      <c r="AJ4" s="908">
        <v>54</v>
      </c>
      <c r="AK4" s="908">
        <v>55</v>
      </c>
      <c r="AL4" s="908">
        <v>56</v>
      </c>
      <c r="AM4" s="908">
        <v>57</v>
      </c>
      <c r="AN4" s="908">
        <v>58</v>
      </c>
      <c r="AO4" s="908">
        <v>59</v>
      </c>
      <c r="AP4" s="908">
        <v>60</v>
      </c>
      <c r="AQ4" s="908">
        <v>61</v>
      </c>
      <c r="AR4" s="909">
        <v>62</v>
      </c>
    </row>
    <row r="5" spans="1:47" ht="30.6" customHeight="1">
      <c r="A5" s="910">
        <v>1</v>
      </c>
      <c r="B5" s="911">
        <v>1.55</v>
      </c>
      <c r="C5" s="911">
        <v>1.61</v>
      </c>
      <c r="D5" s="911">
        <v>1.66</v>
      </c>
      <c r="E5" s="911">
        <v>1.69</v>
      </c>
      <c r="F5" s="911">
        <v>1.72</v>
      </c>
      <c r="G5" s="911">
        <v>1.74</v>
      </c>
      <c r="H5" s="911">
        <v>1.76</v>
      </c>
      <c r="I5" s="911">
        <v>1.78</v>
      </c>
      <c r="J5" s="911">
        <v>1.8</v>
      </c>
      <c r="K5" s="911">
        <v>1.83</v>
      </c>
      <c r="L5" s="911">
        <v>1.88</v>
      </c>
      <c r="M5" s="911">
        <v>1.94</v>
      </c>
      <c r="N5" s="911">
        <v>2.02</v>
      </c>
      <c r="O5" s="911">
        <v>2.1</v>
      </c>
      <c r="P5" s="911">
        <v>2.2000000000000002</v>
      </c>
      <c r="Q5" s="911">
        <v>2.33</v>
      </c>
      <c r="R5" s="911">
        <v>2.4500000000000002</v>
      </c>
      <c r="S5" s="911">
        <v>2.58</v>
      </c>
      <c r="T5" s="911">
        <v>2.71</v>
      </c>
      <c r="U5" s="911">
        <v>2.87</v>
      </c>
      <c r="V5" s="911">
        <v>3.03</v>
      </c>
      <c r="W5" s="911">
        <v>3.21</v>
      </c>
      <c r="X5" s="911">
        <v>3.41</v>
      </c>
      <c r="Y5" s="911">
        <v>3.63</v>
      </c>
      <c r="Z5" s="911">
        <v>3.87</v>
      </c>
      <c r="AA5" s="911">
        <v>4.1500000000000004</v>
      </c>
      <c r="AB5" s="911">
        <v>4.4400000000000004</v>
      </c>
      <c r="AC5" s="911">
        <v>4.7699999999999996</v>
      </c>
      <c r="AD5" s="911">
        <v>5.13</v>
      </c>
      <c r="AE5" s="911">
        <v>5.52</v>
      </c>
      <c r="AF5" s="912">
        <v>5.94</v>
      </c>
      <c r="AG5" s="911">
        <v>6.39</v>
      </c>
      <c r="AH5" s="911">
        <v>6.88</v>
      </c>
      <c r="AI5" s="911">
        <v>7.4</v>
      </c>
      <c r="AJ5" s="911">
        <v>7.98</v>
      </c>
      <c r="AK5" s="911">
        <v>8.61</v>
      </c>
      <c r="AL5" s="911">
        <v>9.33</v>
      </c>
      <c r="AM5" s="911">
        <v>10.119999999999999</v>
      </c>
      <c r="AN5" s="911">
        <v>11.03</v>
      </c>
      <c r="AO5" s="911">
        <v>12.05</v>
      </c>
      <c r="AP5" s="913">
        <v>13.22</v>
      </c>
      <c r="AQ5" s="913">
        <v>14.55</v>
      </c>
      <c r="AR5" s="914">
        <v>16.05</v>
      </c>
    </row>
    <row r="6" spans="1:47" ht="30.6" customHeight="1">
      <c r="A6" s="915">
        <v>2</v>
      </c>
      <c r="B6" s="916">
        <v>3.07</v>
      </c>
      <c r="C6" s="916">
        <v>3.19</v>
      </c>
      <c r="D6" s="916">
        <v>3.27</v>
      </c>
      <c r="E6" s="916">
        <v>3.33</v>
      </c>
      <c r="F6" s="916">
        <v>3.38</v>
      </c>
      <c r="G6" s="916">
        <v>3.42</v>
      </c>
      <c r="H6" s="916">
        <v>3.45</v>
      </c>
      <c r="I6" s="916">
        <v>3.49</v>
      </c>
      <c r="J6" s="916">
        <v>3.55</v>
      </c>
      <c r="K6" s="916">
        <v>3.62</v>
      </c>
      <c r="L6" s="916">
        <v>3.7200000000000006</v>
      </c>
      <c r="M6" s="916">
        <v>3.85</v>
      </c>
      <c r="N6" s="916">
        <v>4.01</v>
      </c>
      <c r="O6" s="916">
        <v>4.1900000000000004</v>
      </c>
      <c r="P6" s="916">
        <v>4.3899999999999997</v>
      </c>
      <c r="Q6" s="916">
        <v>4.6100000000000003</v>
      </c>
      <c r="R6" s="916">
        <v>4.8499999999999996</v>
      </c>
      <c r="S6" s="916">
        <v>5.12</v>
      </c>
      <c r="T6" s="916">
        <v>5.4</v>
      </c>
      <c r="U6" s="916">
        <v>5.7</v>
      </c>
      <c r="V6" s="916">
        <v>6.04</v>
      </c>
      <c r="W6" s="916">
        <v>6.4</v>
      </c>
      <c r="X6" s="916">
        <v>6.8</v>
      </c>
      <c r="Y6" s="916">
        <v>7.24</v>
      </c>
      <c r="Z6" s="916">
        <v>7.74</v>
      </c>
      <c r="AA6" s="916">
        <v>8.2899999999999991</v>
      </c>
      <c r="AB6" s="916">
        <v>8.89</v>
      </c>
      <c r="AC6" s="916">
        <v>9.5500000000000007</v>
      </c>
      <c r="AD6" s="916">
        <v>10.27</v>
      </c>
      <c r="AE6" s="916">
        <v>11.05</v>
      </c>
      <c r="AF6" s="917">
        <v>11.9</v>
      </c>
      <c r="AG6" s="916">
        <v>12.81</v>
      </c>
      <c r="AH6" s="916">
        <v>13.8</v>
      </c>
      <c r="AI6" s="916">
        <v>14.87</v>
      </c>
      <c r="AJ6" s="916">
        <v>16.03</v>
      </c>
      <c r="AK6" s="916">
        <v>17.34</v>
      </c>
      <c r="AL6" s="916">
        <v>18.79</v>
      </c>
      <c r="AM6" s="916">
        <v>20.420000000000002</v>
      </c>
      <c r="AN6" s="916">
        <v>22.28</v>
      </c>
      <c r="AO6" s="916">
        <v>24.39</v>
      </c>
      <c r="AP6" s="918">
        <v>26.8</v>
      </c>
      <c r="AQ6" s="918">
        <v>29.53</v>
      </c>
      <c r="AR6" s="919">
        <v>32.630000000000003</v>
      </c>
    </row>
    <row r="7" spans="1:47" ht="30.6" customHeight="1">
      <c r="A7" s="915">
        <v>3</v>
      </c>
      <c r="B7" s="916">
        <v>4.66</v>
      </c>
      <c r="C7" s="916">
        <v>4.8099999999999996</v>
      </c>
      <c r="D7" s="916">
        <v>4.93</v>
      </c>
      <c r="E7" s="916">
        <v>5.0199999999999996</v>
      </c>
      <c r="F7" s="916">
        <v>5.09</v>
      </c>
      <c r="G7" s="916">
        <v>5.15</v>
      </c>
      <c r="H7" s="916">
        <v>5.2</v>
      </c>
      <c r="I7" s="916">
        <v>5.27</v>
      </c>
      <c r="J7" s="916">
        <v>5.36</v>
      </c>
      <c r="K7" s="916">
        <v>5.48</v>
      </c>
      <c r="L7" s="916">
        <v>5.64</v>
      </c>
      <c r="M7" s="916">
        <v>5.84</v>
      </c>
      <c r="N7" s="916">
        <v>6.09</v>
      </c>
      <c r="O7" s="916">
        <v>6.37</v>
      </c>
      <c r="P7" s="916">
        <v>6.68</v>
      </c>
      <c r="Q7" s="916">
        <v>7.03</v>
      </c>
      <c r="R7" s="916">
        <v>7.4</v>
      </c>
      <c r="S7" s="916">
        <v>7.7999999999999989</v>
      </c>
      <c r="T7" s="916">
        <v>8.24</v>
      </c>
      <c r="U7" s="916">
        <v>8.7100000000000009</v>
      </c>
      <c r="V7" s="916">
        <v>9.2200000000000006</v>
      </c>
      <c r="W7" s="916">
        <v>9.7799999999999994</v>
      </c>
      <c r="X7" s="916">
        <v>10.42</v>
      </c>
      <c r="Y7" s="916">
        <v>11.11</v>
      </c>
      <c r="Z7" s="916">
        <v>11.88</v>
      </c>
      <c r="AA7" s="916">
        <v>12.73</v>
      </c>
      <c r="AB7" s="916">
        <v>13.66</v>
      </c>
      <c r="AC7" s="916">
        <v>14.68</v>
      </c>
      <c r="AD7" s="916">
        <v>15.81</v>
      </c>
      <c r="AE7" s="916">
        <v>17.010000000000002</v>
      </c>
      <c r="AF7" s="917">
        <v>18.32</v>
      </c>
      <c r="AG7" s="916">
        <v>19.73</v>
      </c>
      <c r="AH7" s="916">
        <v>21.25</v>
      </c>
      <c r="AI7" s="916">
        <v>22.92</v>
      </c>
      <c r="AJ7" s="916">
        <v>24.76</v>
      </c>
      <c r="AK7" s="916">
        <v>26.79</v>
      </c>
      <c r="AL7" s="916">
        <v>29.08</v>
      </c>
      <c r="AM7" s="916">
        <v>31.67</v>
      </c>
      <c r="AN7" s="916">
        <v>34.619999999999997</v>
      </c>
      <c r="AO7" s="916">
        <v>37.97</v>
      </c>
      <c r="AP7" s="918">
        <v>41.8</v>
      </c>
      <c r="AQ7" s="918">
        <v>46.149999999999991</v>
      </c>
      <c r="AR7" s="919">
        <v>51.09</v>
      </c>
    </row>
    <row r="8" spans="1:47" ht="30.6" customHeight="1">
      <c r="A8" s="915">
        <v>4</v>
      </c>
      <c r="B8" s="920">
        <v>5.33</v>
      </c>
      <c r="C8" s="920">
        <v>5.49</v>
      </c>
      <c r="D8" s="920">
        <v>5.6100000000000012</v>
      </c>
      <c r="E8" s="920">
        <v>5.7</v>
      </c>
      <c r="F8" s="920">
        <v>5.78</v>
      </c>
      <c r="G8" s="920">
        <v>5.84</v>
      </c>
      <c r="H8" s="920">
        <v>5.91</v>
      </c>
      <c r="I8" s="920">
        <v>6</v>
      </c>
      <c r="J8" s="920">
        <v>6.12</v>
      </c>
      <c r="K8" s="920">
        <v>6.27</v>
      </c>
      <c r="L8" s="920">
        <v>6.46</v>
      </c>
      <c r="M8" s="920">
        <v>6.71</v>
      </c>
      <c r="N8" s="920">
        <v>7</v>
      </c>
      <c r="O8" s="920">
        <v>7.32</v>
      </c>
      <c r="P8" s="920">
        <v>7.7</v>
      </c>
      <c r="Q8" s="920">
        <v>8.1</v>
      </c>
      <c r="R8" s="920">
        <v>8.52</v>
      </c>
      <c r="S8" s="920">
        <v>8.99</v>
      </c>
      <c r="T8" s="920">
        <v>9.5</v>
      </c>
      <c r="U8" s="920">
        <v>10.050000000000001</v>
      </c>
      <c r="V8" s="920">
        <v>10.65</v>
      </c>
      <c r="W8" s="920">
        <v>11.32</v>
      </c>
      <c r="X8" s="920">
        <v>12.05</v>
      </c>
      <c r="Y8" s="920">
        <v>12.86</v>
      </c>
      <c r="Z8" s="920">
        <v>13.77</v>
      </c>
      <c r="AA8" s="920">
        <v>14.75</v>
      </c>
      <c r="AB8" s="920">
        <v>15.85</v>
      </c>
      <c r="AC8" s="920">
        <v>17.05</v>
      </c>
      <c r="AD8" s="920">
        <v>18.34</v>
      </c>
      <c r="AE8" s="920">
        <v>19.75</v>
      </c>
      <c r="AF8" s="921">
        <v>21.26</v>
      </c>
      <c r="AG8" s="920">
        <v>22.910000000000004</v>
      </c>
      <c r="AH8" s="920">
        <v>24.7</v>
      </c>
      <c r="AI8" s="920">
        <v>26.64</v>
      </c>
      <c r="AJ8" s="920">
        <v>28.799999999999997</v>
      </c>
      <c r="AK8" s="920">
        <v>31.2</v>
      </c>
      <c r="AL8" s="920">
        <v>33.909999999999997</v>
      </c>
      <c r="AM8" s="920">
        <v>36.979999999999997</v>
      </c>
      <c r="AN8" s="920">
        <v>40.47</v>
      </c>
      <c r="AO8" s="920">
        <v>44.45</v>
      </c>
      <c r="AP8" s="922">
        <v>48.98</v>
      </c>
      <c r="AQ8" s="922">
        <v>54.13</v>
      </c>
      <c r="AR8" s="923">
        <v>0</v>
      </c>
    </row>
    <row r="9" spans="1:47" ht="30.6" customHeight="1">
      <c r="A9" s="915">
        <v>5</v>
      </c>
      <c r="B9" s="920">
        <v>6.76</v>
      </c>
      <c r="C9" s="920">
        <v>6.95</v>
      </c>
      <c r="D9" s="920">
        <v>7.09</v>
      </c>
      <c r="E9" s="920">
        <v>7.1999999999999993</v>
      </c>
      <c r="F9" s="920">
        <v>7.29</v>
      </c>
      <c r="G9" s="920">
        <v>7.37</v>
      </c>
      <c r="H9" s="920">
        <v>7.48</v>
      </c>
      <c r="I9" s="920">
        <v>7.6</v>
      </c>
      <c r="J9" s="920">
        <v>7.76</v>
      </c>
      <c r="K9" s="920">
        <v>7.97</v>
      </c>
      <c r="L9" s="920">
        <v>8.24</v>
      </c>
      <c r="M9" s="920">
        <v>8.56</v>
      </c>
      <c r="N9" s="920">
        <v>8.9499999999999993</v>
      </c>
      <c r="O9" s="920">
        <v>9.3800000000000008</v>
      </c>
      <c r="P9" s="920">
        <v>9.85</v>
      </c>
      <c r="Q9" s="920">
        <v>10.37</v>
      </c>
      <c r="R9" s="920">
        <v>10.93</v>
      </c>
      <c r="S9" s="920">
        <v>11.53</v>
      </c>
      <c r="T9" s="920">
        <v>12.19</v>
      </c>
      <c r="U9" s="920">
        <v>12.9</v>
      </c>
      <c r="V9" s="920">
        <v>13.7</v>
      </c>
      <c r="W9" s="920">
        <v>14.56</v>
      </c>
      <c r="X9" s="920">
        <v>15.52</v>
      </c>
      <c r="Y9" s="920">
        <v>16.579999999999998</v>
      </c>
      <c r="Z9" s="920">
        <v>17.760000000000002</v>
      </c>
      <c r="AA9" s="920">
        <v>19.060000000000002</v>
      </c>
      <c r="AB9" s="920">
        <v>20.480000000000004</v>
      </c>
      <c r="AC9" s="920">
        <v>22.02</v>
      </c>
      <c r="AD9" s="920">
        <v>23.72</v>
      </c>
      <c r="AE9" s="920">
        <v>25.54</v>
      </c>
      <c r="AF9" s="921">
        <v>27.52</v>
      </c>
      <c r="AG9" s="920">
        <v>29.65</v>
      </c>
      <c r="AH9" s="920">
        <v>31.980000000000004</v>
      </c>
      <c r="AI9" s="920">
        <v>34.549999999999997</v>
      </c>
      <c r="AJ9" s="920">
        <v>37.39</v>
      </c>
      <c r="AK9" s="920">
        <v>40.58</v>
      </c>
      <c r="AL9" s="920">
        <v>44.18</v>
      </c>
      <c r="AM9" s="920">
        <v>48.26</v>
      </c>
      <c r="AN9" s="920">
        <v>52.92</v>
      </c>
      <c r="AO9" s="920">
        <v>58.22</v>
      </c>
      <c r="AP9" s="922">
        <v>64.260000000000005</v>
      </c>
      <c r="AQ9" s="922">
        <v>0</v>
      </c>
      <c r="AR9" s="923">
        <v>0</v>
      </c>
    </row>
    <row r="10" spans="1:47" ht="30.6" customHeight="1">
      <c r="A10" s="915">
        <v>6</v>
      </c>
      <c r="B10" s="920">
        <v>8.2200000000000006</v>
      </c>
      <c r="C10" s="920">
        <v>8.44</v>
      </c>
      <c r="D10" s="920">
        <v>8.6</v>
      </c>
      <c r="E10" s="920">
        <v>8.73</v>
      </c>
      <c r="F10" s="920">
        <v>8.84</v>
      </c>
      <c r="G10" s="920">
        <v>8.9499999999999993</v>
      </c>
      <c r="H10" s="920">
        <v>9.08</v>
      </c>
      <c r="I10" s="920">
        <v>9.240000000000002</v>
      </c>
      <c r="J10" s="920">
        <v>9.4700000000000006</v>
      </c>
      <c r="K10" s="920">
        <v>9.75</v>
      </c>
      <c r="L10" s="920">
        <v>10.1</v>
      </c>
      <c r="M10" s="920">
        <v>10.510000000000002</v>
      </c>
      <c r="N10" s="920">
        <v>10.99</v>
      </c>
      <c r="O10" s="920">
        <v>11.53</v>
      </c>
      <c r="P10" s="920">
        <v>12.12</v>
      </c>
      <c r="Q10" s="920">
        <v>12.76</v>
      </c>
      <c r="R10" s="920">
        <v>13.46</v>
      </c>
      <c r="S10" s="920">
        <v>14.22</v>
      </c>
      <c r="T10" s="920">
        <v>15.04</v>
      </c>
      <c r="U10" s="920">
        <v>15.94</v>
      </c>
      <c r="V10" s="920">
        <v>16.920000000000002</v>
      </c>
      <c r="W10" s="920">
        <v>18.02</v>
      </c>
      <c r="X10" s="920">
        <v>19.22</v>
      </c>
      <c r="Y10" s="920">
        <v>20.56</v>
      </c>
      <c r="Z10" s="920">
        <v>22.04</v>
      </c>
      <c r="AA10" s="920">
        <v>23.66</v>
      </c>
      <c r="AB10" s="920">
        <v>25.44</v>
      </c>
      <c r="AC10" s="920">
        <v>27.38</v>
      </c>
      <c r="AD10" s="920">
        <v>29.48</v>
      </c>
      <c r="AE10" s="920">
        <v>31.76</v>
      </c>
      <c r="AF10" s="921">
        <v>34.229999999999997</v>
      </c>
      <c r="AG10" s="920">
        <v>36.909999999999997</v>
      </c>
      <c r="AH10" s="920">
        <v>39.86</v>
      </c>
      <c r="AI10" s="920">
        <v>43.11</v>
      </c>
      <c r="AJ10" s="920">
        <v>46.73</v>
      </c>
      <c r="AK10" s="920">
        <v>50.8</v>
      </c>
      <c r="AL10" s="920">
        <v>55.400000000000006</v>
      </c>
      <c r="AM10" s="920">
        <v>60.64</v>
      </c>
      <c r="AN10" s="920">
        <v>66.61</v>
      </c>
      <c r="AO10" s="920">
        <v>73.41</v>
      </c>
      <c r="AP10" s="922">
        <v>0</v>
      </c>
      <c r="AQ10" s="922">
        <v>0</v>
      </c>
      <c r="AR10" s="923">
        <v>0</v>
      </c>
    </row>
    <row r="11" spans="1:47" ht="30.6" customHeight="1">
      <c r="A11" s="915">
        <v>7</v>
      </c>
      <c r="B11" s="920">
        <v>9.02</v>
      </c>
      <c r="C11" s="920">
        <v>9.240000000000002</v>
      </c>
      <c r="D11" s="920">
        <v>9.41</v>
      </c>
      <c r="E11" s="920">
        <v>9.5500000000000007</v>
      </c>
      <c r="F11" s="920">
        <v>9.68</v>
      </c>
      <c r="G11" s="920">
        <v>9.82</v>
      </c>
      <c r="H11" s="920">
        <v>9.9700000000000006</v>
      </c>
      <c r="I11" s="920">
        <v>10.18</v>
      </c>
      <c r="J11" s="920">
        <v>10.44</v>
      </c>
      <c r="K11" s="920">
        <v>10.77</v>
      </c>
      <c r="L11" s="920">
        <v>11.170000000000002</v>
      </c>
      <c r="M11" s="920">
        <v>11.65</v>
      </c>
      <c r="N11" s="920">
        <v>12.2</v>
      </c>
      <c r="O11" s="920">
        <v>12.8</v>
      </c>
      <c r="P11" s="920">
        <v>13.46</v>
      </c>
      <c r="Q11" s="920">
        <v>14.19</v>
      </c>
      <c r="R11" s="920">
        <v>14.97</v>
      </c>
      <c r="S11" s="920">
        <v>15.83</v>
      </c>
      <c r="T11" s="920">
        <v>16.75</v>
      </c>
      <c r="U11" s="920">
        <v>17.77</v>
      </c>
      <c r="V11" s="920">
        <v>18.89</v>
      </c>
      <c r="W11" s="920">
        <v>20.13</v>
      </c>
      <c r="X11" s="920">
        <v>21.49</v>
      </c>
      <c r="Y11" s="920">
        <v>23.01</v>
      </c>
      <c r="Z11" s="920">
        <v>24.67</v>
      </c>
      <c r="AA11" s="920">
        <v>26.49</v>
      </c>
      <c r="AB11" s="920">
        <v>28.5</v>
      </c>
      <c r="AC11" s="920">
        <v>30.67</v>
      </c>
      <c r="AD11" s="920">
        <v>33.04</v>
      </c>
      <c r="AE11" s="920">
        <v>35.6</v>
      </c>
      <c r="AF11" s="921">
        <v>38.39</v>
      </c>
      <c r="AG11" s="920">
        <v>41.43</v>
      </c>
      <c r="AH11" s="920">
        <v>44.77000000000001</v>
      </c>
      <c r="AI11" s="920">
        <v>48.47</v>
      </c>
      <c r="AJ11" s="920">
        <v>52.61</v>
      </c>
      <c r="AK11" s="920">
        <v>57.27</v>
      </c>
      <c r="AL11" s="920">
        <v>62.55</v>
      </c>
      <c r="AM11" s="920">
        <v>68.569999999999993</v>
      </c>
      <c r="AN11" s="920">
        <v>75.42</v>
      </c>
      <c r="AO11" s="920">
        <v>0</v>
      </c>
      <c r="AP11" s="922">
        <v>0</v>
      </c>
      <c r="AQ11" s="922">
        <v>0</v>
      </c>
      <c r="AR11" s="923">
        <v>0</v>
      </c>
    </row>
    <row r="12" spans="1:47" ht="30.6" customHeight="1">
      <c r="A12" s="915">
        <v>8</v>
      </c>
      <c r="B12" s="920">
        <v>10.45</v>
      </c>
      <c r="C12" s="920">
        <v>10.68</v>
      </c>
      <c r="D12" s="920">
        <v>10.88</v>
      </c>
      <c r="E12" s="920">
        <v>11.04</v>
      </c>
      <c r="F12" s="920">
        <v>11.190000000000003</v>
      </c>
      <c r="G12" s="920">
        <v>11.37</v>
      </c>
      <c r="H12" s="920">
        <v>11.57</v>
      </c>
      <c r="I12" s="920">
        <v>11.84</v>
      </c>
      <c r="J12" s="920">
        <v>12.17</v>
      </c>
      <c r="K12" s="920">
        <v>12.58</v>
      </c>
      <c r="L12" s="920">
        <v>13.07</v>
      </c>
      <c r="M12" s="920">
        <v>13.64</v>
      </c>
      <c r="N12" s="920">
        <v>14.29</v>
      </c>
      <c r="O12" s="920">
        <v>15.010000000000002</v>
      </c>
      <c r="P12" s="920">
        <v>15.81</v>
      </c>
      <c r="Q12" s="920">
        <v>16.66</v>
      </c>
      <c r="R12" s="920">
        <v>17.59</v>
      </c>
      <c r="S12" s="920">
        <v>18.61</v>
      </c>
      <c r="T12" s="920">
        <v>19.72</v>
      </c>
      <c r="U12" s="920">
        <v>20.94</v>
      </c>
      <c r="V12" s="920">
        <v>22.29</v>
      </c>
      <c r="W12" s="920">
        <v>23.77</v>
      </c>
      <c r="X12" s="920">
        <v>25.41</v>
      </c>
      <c r="Y12" s="920">
        <v>27.21</v>
      </c>
      <c r="Z12" s="920">
        <v>29.21</v>
      </c>
      <c r="AA12" s="920">
        <v>31.39</v>
      </c>
      <c r="AB12" s="920">
        <v>33.76</v>
      </c>
      <c r="AC12" s="920">
        <v>36.36</v>
      </c>
      <c r="AD12" s="920">
        <v>39.18</v>
      </c>
      <c r="AE12" s="920">
        <v>42.24</v>
      </c>
      <c r="AF12" s="921">
        <v>45.58</v>
      </c>
      <c r="AG12" s="920">
        <v>49.23</v>
      </c>
      <c r="AH12" s="920">
        <v>53.27</v>
      </c>
      <c r="AI12" s="920">
        <v>57.76</v>
      </c>
      <c r="AJ12" s="920">
        <v>62.8</v>
      </c>
      <c r="AK12" s="920">
        <v>68.489999999999995</v>
      </c>
      <c r="AL12" s="920">
        <v>74.959999999999994</v>
      </c>
      <c r="AM12" s="920">
        <v>82.31</v>
      </c>
      <c r="AN12" s="920">
        <v>0</v>
      </c>
      <c r="AO12" s="920">
        <v>0</v>
      </c>
      <c r="AP12" s="922">
        <v>0</v>
      </c>
      <c r="AQ12" s="922">
        <v>0</v>
      </c>
      <c r="AR12" s="923">
        <v>0</v>
      </c>
    </row>
    <row r="13" spans="1:47" ht="30.6" customHeight="1">
      <c r="A13" s="915">
        <v>9</v>
      </c>
      <c r="B13" s="920">
        <v>11.9</v>
      </c>
      <c r="C13" s="920">
        <v>12.16</v>
      </c>
      <c r="D13" s="920">
        <v>12.37</v>
      </c>
      <c r="E13" s="920">
        <v>12.57</v>
      </c>
      <c r="F13" s="920">
        <v>12.76</v>
      </c>
      <c r="G13" s="920">
        <v>12.98</v>
      </c>
      <c r="H13" s="920">
        <v>13.24</v>
      </c>
      <c r="I13" s="920">
        <v>13.57</v>
      </c>
      <c r="J13" s="920">
        <v>13.98</v>
      </c>
      <c r="K13" s="920">
        <v>14.48</v>
      </c>
      <c r="L13" s="920">
        <v>15.060000000000002</v>
      </c>
      <c r="M13" s="920">
        <v>15.73</v>
      </c>
      <c r="N13" s="920">
        <v>16.5</v>
      </c>
      <c r="O13" s="920">
        <v>17.350000000000001</v>
      </c>
      <c r="P13" s="920">
        <v>18.27</v>
      </c>
      <c r="Q13" s="920">
        <v>19.269999999999996</v>
      </c>
      <c r="R13" s="920">
        <v>20.38</v>
      </c>
      <c r="S13" s="920">
        <v>21.57</v>
      </c>
      <c r="T13" s="920">
        <v>22.88</v>
      </c>
      <c r="U13" s="920">
        <v>24.32</v>
      </c>
      <c r="V13" s="920">
        <v>25.9</v>
      </c>
      <c r="W13" s="920">
        <v>27.65</v>
      </c>
      <c r="X13" s="920">
        <v>29.59</v>
      </c>
      <c r="Y13" s="920">
        <v>31.71</v>
      </c>
      <c r="Z13" s="920">
        <v>34.049999999999997</v>
      </c>
      <c r="AA13" s="920">
        <v>36.61</v>
      </c>
      <c r="AB13" s="920">
        <v>39.4</v>
      </c>
      <c r="AC13" s="920">
        <v>42.45</v>
      </c>
      <c r="AD13" s="920">
        <v>45.76</v>
      </c>
      <c r="AE13" s="920">
        <v>49.37</v>
      </c>
      <c r="AF13" s="921">
        <v>53.33</v>
      </c>
      <c r="AG13" s="920">
        <v>57.679999999999993</v>
      </c>
      <c r="AH13" s="920">
        <v>62.5</v>
      </c>
      <c r="AI13" s="920">
        <v>67.87</v>
      </c>
      <c r="AJ13" s="920">
        <v>73.930000000000007</v>
      </c>
      <c r="AK13" s="920">
        <v>80.78</v>
      </c>
      <c r="AL13" s="920">
        <v>88.57</v>
      </c>
      <c r="AM13" s="920">
        <v>0</v>
      </c>
      <c r="AN13" s="920">
        <v>0</v>
      </c>
      <c r="AO13" s="920">
        <v>0</v>
      </c>
      <c r="AP13" s="922">
        <v>0</v>
      </c>
      <c r="AQ13" s="922">
        <v>0</v>
      </c>
      <c r="AR13" s="923">
        <v>0</v>
      </c>
    </row>
    <row r="14" spans="1:47" ht="30.6" customHeight="1">
      <c r="A14" s="915">
        <v>10</v>
      </c>
      <c r="B14" s="920">
        <v>13.39</v>
      </c>
      <c r="C14" s="920">
        <v>13.66</v>
      </c>
      <c r="D14" s="920">
        <v>13.91</v>
      </c>
      <c r="E14" s="920">
        <v>14.14</v>
      </c>
      <c r="F14" s="920">
        <v>14.37</v>
      </c>
      <c r="G14" s="920">
        <v>14.65</v>
      </c>
      <c r="H14" s="920">
        <v>14.97</v>
      </c>
      <c r="I14" s="920">
        <v>15.37</v>
      </c>
      <c r="J14" s="920">
        <v>15.87</v>
      </c>
      <c r="K14" s="920">
        <v>16.46</v>
      </c>
      <c r="L14" s="920">
        <v>17.149999999999999</v>
      </c>
      <c r="M14" s="920">
        <v>17.940000000000001</v>
      </c>
      <c r="N14" s="920">
        <v>18.82</v>
      </c>
      <c r="O14" s="920">
        <v>19.79</v>
      </c>
      <c r="P14" s="920">
        <v>20.87</v>
      </c>
      <c r="Q14" s="920">
        <v>22.04</v>
      </c>
      <c r="R14" s="920">
        <v>23.31</v>
      </c>
      <c r="S14" s="920">
        <v>24.71</v>
      </c>
      <c r="T14" s="920">
        <v>26.24</v>
      </c>
      <c r="U14" s="920">
        <v>27.92</v>
      </c>
      <c r="V14" s="920">
        <v>29.77</v>
      </c>
      <c r="W14" s="920">
        <v>31.809999999999995</v>
      </c>
      <c r="X14" s="920">
        <v>34.049999999999997</v>
      </c>
      <c r="Y14" s="920">
        <v>36.53</v>
      </c>
      <c r="Z14" s="920">
        <v>39.24</v>
      </c>
      <c r="AA14" s="920">
        <v>42.21</v>
      </c>
      <c r="AB14" s="920">
        <v>45.46</v>
      </c>
      <c r="AC14" s="920">
        <v>48.99</v>
      </c>
      <c r="AD14" s="920">
        <v>52.85</v>
      </c>
      <c r="AE14" s="920">
        <v>57.07</v>
      </c>
      <c r="AF14" s="921">
        <v>61.709999999999994</v>
      </c>
      <c r="AG14" s="920">
        <v>66.83</v>
      </c>
      <c r="AH14" s="920">
        <v>72.510000000000005</v>
      </c>
      <c r="AI14" s="920">
        <v>78.900000000000006</v>
      </c>
      <c r="AJ14" s="920">
        <v>86.09</v>
      </c>
      <c r="AK14" s="920">
        <v>94.26</v>
      </c>
      <c r="AL14" s="920">
        <v>0</v>
      </c>
      <c r="AM14" s="920">
        <v>0</v>
      </c>
      <c r="AN14" s="920">
        <v>0</v>
      </c>
      <c r="AO14" s="920">
        <v>0</v>
      </c>
      <c r="AP14" s="922">
        <v>0</v>
      </c>
      <c r="AQ14" s="922">
        <v>0</v>
      </c>
      <c r="AR14" s="923">
        <v>0</v>
      </c>
    </row>
    <row r="15" spans="1:47" ht="30.6" customHeight="1">
      <c r="A15" s="915">
        <v>11</v>
      </c>
      <c r="B15" s="920">
        <v>14.9</v>
      </c>
      <c r="C15" s="920">
        <v>15.21</v>
      </c>
      <c r="D15" s="920">
        <v>15.49</v>
      </c>
      <c r="E15" s="920">
        <v>15.76</v>
      </c>
      <c r="F15" s="920">
        <v>16.05</v>
      </c>
      <c r="G15" s="920">
        <v>16.38</v>
      </c>
      <c r="H15" s="920">
        <v>16.79</v>
      </c>
      <c r="I15" s="920">
        <v>17.260000000000002</v>
      </c>
      <c r="J15" s="920">
        <v>17.850000000000001</v>
      </c>
      <c r="K15" s="920">
        <v>18.54</v>
      </c>
      <c r="L15" s="920">
        <v>19.34</v>
      </c>
      <c r="M15" s="920">
        <v>20.25</v>
      </c>
      <c r="N15" s="920">
        <v>21.26</v>
      </c>
      <c r="O15" s="920">
        <v>22.39</v>
      </c>
      <c r="P15" s="920">
        <v>23.61</v>
      </c>
      <c r="Q15" s="920">
        <v>24.97</v>
      </c>
      <c r="R15" s="920">
        <v>26.43</v>
      </c>
      <c r="S15" s="920">
        <v>28.05</v>
      </c>
      <c r="T15" s="920">
        <v>29.8</v>
      </c>
      <c r="U15" s="920">
        <v>31.75</v>
      </c>
      <c r="V15" s="920">
        <v>33.880000000000003</v>
      </c>
      <c r="W15" s="920">
        <v>36.24</v>
      </c>
      <c r="X15" s="920">
        <v>38.83</v>
      </c>
      <c r="Y15" s="920">
        <v>41.68</v>
      </c>
      <c r="Z15" s="920">
        <v>44.8</v>
      </c>
      <c r="AA15" s="920">
        <v>48.21</v>
      </c>
      <c r="AB15" s="920">
        <v>51.95</v>
      </c>
      <c r="AC15" s="920">
        <v>56.01</v>
      </c>
      <c r="AD15" s="920">
        <v>60.48</v>
      </c>
      <c r="AE15" s="920">
        <v>65.37</v>
      </c>
      <c r="AF15" s="921">
        <v>70.77</v>
      </c>
      <c r="AG15" s="920">
        <v>76.75</v>
      </c>
      <c r="AH15" s="920">
        <v>83.44</v>
      </c>
      <c r="AI15" s="920">
        <v>90.94</v>
      </c>
      <c r="AJ15" s="920">
        <v>99.43</v>
      </c>
      <c r="AK15" s="920">
        <v>0</v>
      </c>
      <c r="AL15" s="920">
        <v>0</v>
      </c>
      <c r="AM15" s="920">
        <v>0</v>
      </c>
      <c r="AN15" s="920">
        <v>0</v>
      </c>
      <c r="AO15" s="920">
        <v>0</v>
      </c>
      <c r="AP15" s="922">
        <v>0</v>
      </c>
      <c r="AQ15" s="922">
        <v>0</v>
      </c>
      <c r="AR15" s="923">
        <v>0</v>
      </c>
    </row>
    <row r="16" spans="1:47" ht="30.6" customHeight="1">
      <c r="A16" s="915">
        <v>12</v>
      </c>
      <c r="B16" s="920">
        <v>16.45</v>
      </c>
      <c r="C16" s="920">
        <v>16.8</v>
      </c>
      <c r="D16" s="920">
        <v>17.12</v>
      </c>
      <c r="E16" s="920">
        <v>17.440000000000001</v>
      </c>
      <c r="F16" s="920">
        <v>17.79</v>
      </c>
      <c r="G16" s="920">
        <v>18.2</v>
      </c>
      <c r="H16" s="920">
        <v>18.670000000000002</v>
      </c>
      <c r="I16" s="920">
        <v>19.239999999999995</v>
      </c>
      <c r="J16" s="920">
        <v>19.920000000000002</v>
      </c>
      <c r="K16" s="920">
        <v>20.72</v>
      </c>
      <c r="L16" s="920">
        <v>21.64</v>
      </c>
      <c r="M16" s="920">
        <v>22.68</v>
      </c>
      <c r="N16" s="920">
        <v>23.83</v>
      </c>
      <c r="O16" s="920">
        <v>25.12</v>
      </c>
      <c r="P16" s="920">
        <v>26.53</v>
      </c>
      <c r="Q16" s="920">
        <v>28.07</v>
      </c>
      <c r="R16" s="920">
        <v>29.74</v>
      </c>
      <c r="S16" s="920">
        <v>31.59</v>
      </c>
      <c r="T16" s="920">
        <v>33.6</v>
      </c>
      <c r="U16" s="920">
        <v>35.83</v>
      </c>
      <c r="V16" s="920">
        <v>38.28</v>
      </c>
      <c r="W16" s="920">
        <v>40.97</v>
      </c>
      <c r="X16" s="920">
        <v>43.930000000000007</v>
      </c>
      <c r="Y16" s="920">
        <v>47.18</v>
      </c>
      <c r="Z16" s="920">
        <v>50.74</v>
      </c>
      <c r="AA16" s="920">
        <v>54.63</v>
      </c>
      <c r="AB16" s="920">
        <v>58.9</v>
      </c>
      <c r="AC16" s="920">
        <v>63.57</v>
      </c>
      <c r="AD16" s="920">
        <v>68.7</v>
      </c>
      <c r="AE16" s="920">
        <v>74.34</v>
      </c>
      <c r="AF16" s="921">
        <v>80.599999999999994</v>
      </c>
      <c r="AG16" s="920">
        <v>87.56</v>
      </c>
      <c r="AH16" s="920">
        <v>95.35</v>
      </c>
      <c r="AI16" s="920">
        <v>104.13</v>
      </c>
      <c r="AJ16" s="920">
        <v>0</v>
      </c>
      <c r="AK16" s="920">
        <v>0</v>
      </c>
      <c r="AL16" s="920">
        <v>0</v>
      </c>
      <c r="AM16" s="920">
        <v>0</v>
      </c>
      <c r="AN16" s="920">
        <v>0</v>
      </c>
      <c r="AO16" s="920">
        <v>0</v>
      </c>
      <c r="AP16" s="922">
        <v>0</v>
      </c>
      <c r="AQ16" s="922">
        <v>0</v>
      </c>
      <c r="AR16" s="923">
        <v>0</v>
      </c>
    </row>
    <row r="17" spans="1:44" ht="30.6" customHeight="1">
      <c r="A17" s="915">
        <v>13</v>
      </c>
      <c r="B17" s="920">
        <v>18.04</v>
      </c>
      <c r="C17" s="920">
        <v>18.43</v>
      </c>
      <c r="D17" s="920">
        <v>18.8</v>
      </c>
      <c r="E17" s="920">
        <v>19.18</v>
      </c>
      <c r="F17" s="920">
        <v>19.600000000000001</v>
      </c>
      <c r="G17" s="920">
        <v>20.079999999999998</v>
      </c>
      <c r="H17" s="920">
        <v>20.64</v>
      </c>
      <c r="I17" s="920">
        <v>21.3</v>
      </c>
      <c r="J17" s="920">
        <v>22.1</v>
      </c>
      <c r="K17" s="920">
        <v>23.01</v>
      </c>
      <c r="L17" s="920">
        <v>24.06</v>
      </c>
      <c r="M17" s="920">
        <v>25.24</v>
      </c>
      <c r="N17" s="920">
        <v>26.56</v>
      </c>
      <c r="O17" s="920">
        <v>28</v>
      </c>
      <c r="P17" s="920">
        <v>29.6</v>
      </c>
      <c r="Q17" s="920">
        <v>31.34</v>
      </c>
      <c r="R17" s="920">
        <v>33.26</v>
      </c>
      <c r="S17" s="920">
        <v>35.36</v>
      </c>
      <c r="T17" s="920">
        <v>37.659999999999997</v>
      </c>
      <c r="U17" s="920">
        <v>40.18</v>
      </c>
      <c r="V17" s="920">
        <v>42.96</v>
      </c>
      <c r="W17" s="920">
        <v>46.03</v>
      </c>
      <c r="X17" s="920">
        <v>49.37</v>
      </c>
      <c r="Y17" s="920">
        <v>53.06</v>
      </c>
      <c r="Z17" s="920">
        <v>57.1</v>
      </c>
      <c r="AA17" s="920">
        <v>61.53</v>
      </c>
      <c r="AB17" s="920">
        <v>66.38</v>
      </c>
      <c r="AC17" s="920">
        <v>71.709999999999994</v>
      </c>
      <c r="AD17" s="920">
        <v>77.59</v>
      </c>
      <c r="AE17" s="920">
        <v>84.07</v>
      </c>
      <c r="AF17" s="921">
        <v>91.29</v>
      </c>
      <c r="AG17" s="920">
        <v>99.34</v>
      </c>
      <c r="AH17" s="920">
        <v>108.39</v>
      </c>
      <c r="AI17" s="920">
        <v>0</v>
      </c>
      <c r="AJ17" s="920">
        <v>0</v>
      </c>
      <c r="AK17" s="920">
        <v>0</v>
      </c>
      <c r="AL17" s="920">
        <v>0</v>
      </c>
      <c r="AM17" s="920">
        <v>0</v>
      </c>
      <c r="AN17" s="920">
        <v>0</v>
      </c>
      <c r="AO17" s="920">
        <v>0</v>
      </c>
      <c r="AP17" s="922">
        <v>0</v>
      </c>
      <c r="AQ17" s="922">
        <v>0</v>
      </c>
      <c r="AR17" s="923">
        <v>0</v>
      </c>
    </row>
    <row r="18" spans="1:44" ht="30.6" customHeight="1">
      <c r="A18" s="915">
        <v>14</v>
      </c>
      <c r="B18" s="920">
        <v>19.670000000000002</v>
      </c>
      <c r="C18" s="920">
        <v>20.11</v>
      </c>
      <c r="D18" s="920">
        <v>20.53</v>
      </c>
      <c r="E18" s="920">
        <v>20.980000000000004</v>
      </c>
      <c r="F18" s="920">
        <v>21.47</v>
      </c>
      <c r="G18" s="920">
        <v>22.04</v>
      </c>
      <c r="H18" s="920">
        <v>22.69</v>
      </c>
      <c r="I18" s="920">
        <v>23.47</v>
      </c>
      <c r="J18" s="920">
        <v>24.37</v>
      </c>
      <c r="K18" s="920">
        <v>25.41</v>
      </c>
      <c r="L18" s="920">
        <v>26.6</v>
      </c>
      <c r="M18" s="920">
        <v>27.93</v>
      </c>
      <c r="N18" s="920">
        <v>29.42</v>
      </c>
      <c r="O18" s="920">
        <v>31.06</v>
      </c>
      <c r="P18" s="920">
        <v>32.86</v>
      </c>
      <c r="Q18" s="920">
        <v>34.83</v>
      </c>
      <c r="R18" s="920">
        <v>36.99</v>
      </c>
      <c r="S18" s="920">
        <v>39.36</v>
      </c>
      <c r="T18" s="920">
        <v>41.97</v>
      </c>
      <c r="U18" s="920">
        <v>44.82</v>
      </c>
      <c r="V18" s="920">
        <v>47.97</v>
      </c>
      <c r="W18" s="920">
        <v>51.41</v>
      </c>
      <c r="X18" s="920">
        <v>55.2</v>
      </c>
      <c r="Y18" s="920">
        <v>59.36</v>
      </c>
      <c r="Z18" s="920">
        <v>63.92</v>
      </c>
      <c r="AA18" s="920">
        <v>68.92</v>
      </c>
      <c r="AB18" s="920">
        <v>74.44</v>
      </c>
      <c r="AC18" s="920">
        <v>80.5</v>
      </c>
      <c r="AD18" s="920">
        <v>87.2</v>
      </c>
      <c r="AE18" s="920">
        <v>94.64</v>
      </c>
      <c r="AF18" s="921">
        <v>102.92</v>
      </c>
      <c r="AG18" s="920">
        <v>112.21</v>
      </c>
      <c r="AH18" s="920">
        <v>0</v>
      </c>
      <c r="AI18" s="920">
        <v>0</v>
      </c>
      <c r="AJ18" s="920">
        <v>0</v>
      </c>
      <c r="AK18" s="920">
        <v>0</v>
      </c>
      <c r="AL18" s="920">
        <v>0</v>
      </c>
      <c r="AM18" s="920">
        <v>0</v>
      </c>
      <c r="AN18" s="920">
        <v>0</v>
      </c>
      <c r="AO18" s="920">
        <v>0</v>
      </c>
      <c r="AP18" s="922">
        <v>0</v>
      </c>
      <c r="AQ18" s="922">
        <v>0</v>
      </c>
      <c r="AR18" s="923">
        <v>0</v>
      </c>
    </row>
    <row r="19" spans="1:44" ht="30.6" customHeight="1">
      <c r="A19" s="915">
        <v>15</v>
      </c>
      <c r="B19" s="920">
        <v>21.36</v>
      </c>
      <c r="C19" s="920">
        <v>21.85</v>
      </c>
      <c r="D19" s="920">
        <v>22.34</v>
      </c>
      <c r="E19" s="920">
        <v>22.86</v>
      </c>
      <c r="F19" s="920">
        <v>23.44</v>
      </c>
      <c r="G19" s="920">
        <v>24.09</v>
      </c>
      <c r="H19" s="920">
        <v>24.840000000000003</v>
      </c>
      <c r="I19" s="920">
        <v>25.74</v>
      </c>
      <c r="J19" s="920">
        <v>26.760000000000005</v>
      </c>
      <c r="K19" s="920">
        <v>27.94</v>
      </c>
      <c r="L19" s="920">
        <v>29.27</v>
      </c>
      <c r="M19" s="920">
        <v>30.78</v>
      </c>
      <c r="N19" s="920">
        <v>32.450000000000003</v>
      </c>
      <c r="O19" s="920">
        <v>34.29</v>
      </c>
      <c r="P19" s="920">
        <v>36.31</v>
      </c>
      <c r="Q19" s="920">
        <v>38.53</v>
      </c>
      <c r="R19" s="920">
        <v>40.960000000000008</v>
      </c>
      <c r="S19" s="920">
        <v>43.63</v>
      </c>
      <c r="T19" s="920">
        <v>46.56</v>
      </c>
      <c r="U19" s="920">
        <v>49.77</v>
      </c>
      <c r="V19" s="920">
        <v>53.3</v>
      </c>
      <c r="W19" s="920">
        <v>57.17</v>
      </c>
      <c r="X19" s="920">
        <v>61.42</v>
      </c>
      <c r="Y19" s="920">
        <v>66.099999999999994</v>
      </c>
      <c r="Z19" s="920">
        <v>71.239999999999995</v>
      </c>
      <c r="AA19" s="920">
        <v>76.89</v>
      </c>
      <c r="AB19" s="920">
        <v>83.12</v>
      </c>
      <c r="AC19" s="920">
        <v>90</v>
      </c>
      <c r="AD19" s="920">
        <v>97.65</v>
      </c>
      <c r="AE19" s="920">
        <v>106.15</v>
      </c>
      <c r="AF19" s="921">
        <v>115.64</v>
      </c>
      <c r="AG19" s="920">
        <v>0</v>
      </c>
      <c r="AH19" s="920">
        <v>0</v>
      </c>
      <c r="AI19" s="920">
        <v>0</v>
      </c>
      <c r="AJ19" s="920">
        <v>0</v>
      </c>
      <c r="AK19" s="920">
        <v>0</v>
      </c>
      <c r="AL19" s="920">
        <v>0</v>
      </c>
      <c r="AM19" s="920">
        <v>0</v>
      </c>
      <c r="AN19" s="920">
        <v>0</v>
      </c>
      <c r="AO19" s="920">
        <v>0</v>
      </c>
      <c r="AP19" s="922">
        <v>0</v>
      </c>
      <c r="AQ19" s="922">
        <v>0</v>
      </c>
      <c r="AR19" s="923">
        <v>0</v>
      </c>
    </row>
    <row r="20" spans="1:44" ht="30.6" customHeight="1">
      <c r="A20" s="915">
        <v>16</v>
      </c>
      <c r="B20" s="916">
        <v>23.089999999999996</v>
      </c>
      <c r="C20" s="916">
        <v>23.65</v>
      </c>
      <c r="D20" s="916">
        <v>24.21</v>
      </c>
      <c r="E20" s="916">
        <v>24.81</v>
      </c>
      <c r="F20" s="916">
        <v>25.47</v>
      </c>
      <c r="G20" s="916">
        <v>26.230000000000004</v>
      </c>
      <c r="H20" s="916">
        <v>27.09</v>
      </c>
      <c r="I20" s="916">
        <v>28.11</v>
      </c>
      <c r="J20" s="916">
        <v>29.26</v>
      </c>
      <c r="K20" s="916">
        <v>30.590000000000003</v>
      </c>
      <c r="L20" s="916">
        <v>32.1</v>
      </c>
      <c r="M20" s="916">
        <v>33.770000000000003</v>
      </c>
      <c r="N20" s="916">
        <v>35.65</v>
      </c>
      <c r="O20" s="916">
        <v>37.71</v>
      </c>
      <c r="P20" s="916">
        <v>39.979999999999997</v>
      </c>
      <c r="Q20" s="916">
        <v>42.46</v>
      </c>
      <c r="R20" s="916">
        <v>45.19</v>
      </c>
      <c r="S20" s="916">
        <v>48.17</v>
      </c>
      <c r="T20" s="916">
        <v>51.46</v>
      </c>
      <c r="U20" s="916">
        <v>55.05</v>
      </c>
      <c r="V20" s="916">
        <v>59</v>
      </c>
      <c r="W20" s="916">
        <v>63.33</v>
      </c>
      <c r="X20" s="916">
        <v>68.09</v>
      </c>
      <c r="Y20" s="916">
        <v>73.33</v>
      </c>
      <c r="Z20" s="916">
        <v>79.109999999999985</v>
      </c>
      <c r="AA20" s="916">
        <v>85.47</v>
      </c>
      <c r="AB20" s="916">
        <v>92.51</v>
      </c>
      <c r="AC20" s="916">
        <v>100.32</v>
      </c>
      <c r="AD20" s="916">
        <v>108.99</v>
      </c>
      <c r="AE20" s="916">
        <v>118.68</v>
      </c>
      <c r="AF20" s="917">
        <v>0</v>
      </c>
      <c r="AG20" s="916">
        <v>0</v>
      </c>
      <c r="AH20" s="916">
        <v>0</v>
      </c>
      <c r="AI20" s="916">
        <v>0</v>
      </c>
      <c r="AJ20" s="916">
        <v>0</v>
      </c>
      <c r="AK20" s="916">
        <v>0</v>
      </c>
      <c r="AL20" s="916">
        <v>0</v>
      </c>
      <c r="AM20" s="916">
        <v>0</v>
      </c>
      <c r="AN20" s="916">
        <v>0</v>
      </c>
      <c r="AO20" s="916">
        <v>0</v>
      </c>
      <c r="AP20" s="918">
        <v>0</v>
      </c>
      <c r="AQ20" s="918">
        <v>0</v>
      </c>
      <c r="AR20" s="919">
        <v>0</v>
      </c>
    </row>
    <row r="21" spans="1:44" ht="30.6" customHeight="1">
      <c r="A21" s="915">
        <v>17</v>
      </c>
      <c r="B21" s="916">
        <v>24.88</v>
      </c>
      <c r="C21" s="916">
        <v>25.51</v>
      </c>
      <c r="D21" s="916">
        <v>26.16</v>
      </c>
      <c r="E21" s="916">
        <v>26.84</v>
      </c>
      <c r="F21" s="916">
        <v>27.6</v>
      </c>
      <c r="G21" s="916">
        <v>28.47</v>
      </c>
      <c r="H21" s="916">
        <v>29.45</v>
      </c>
      <c r="I21" s="916">
        <v>30.590000000000003</v>
      </c>
      <c r="J21" s="916">
        <v>31.9</v>
      </c>
      <c r="K21" s="916">
        <v>33.39</v>
      </c>
      <c r="L21" s="916">
        <v>35.07</v>
      </c>
      <c r="M21" s="916">
        <v>36.950000000000003</v>
      </c>
      <c r="N21" s="916">
        <v>39.040000000000006</v>
      </c>
      <c r="O21" s="916">
        <v>41.34</v>
      </c>
      <c r="P21" s="916">
        <v>43.86</v>
      </c>
      <c r="Q21" s="916">
        <v>46.64</v>
      </c>
      <c r="R21" s="916">
        <v>49.680000000000007</v>
      </c>
      <c r="S21" s="916">
        <v>53.02</v>
      </c>
      <c r="T21" s="916">
        <v>56.67</v>
      </c>
      <c r="U21" s="916">
        <v>60.679999999999993</v>
      </c>
      <c r="V21" s="916">
        <v>65.08</v>
      </c>
      <c r="W21" s="916">
        <v>69.92</v>
      </c>
      <c r="X21" s="916">
        <v>75.23</v>
      </c>
      <c r="Y21" s="916">
        <v>81.099999999999994</v>
      </c>
      <c r="Z21" s="916">
        <v>87.58</v>
      </c>
      <c r="AA21" s="916">
        <v>94.74</v>
      </c>
      <c r="AB21" s="916">
        <v>102.68</v>
      </c>
      <c r="AC21" s="916">
        <v>111.52</v>
      </c>
      <c r="AD21" s="916">
        <v>121.37</v>
      </c>
      <c r="AE21" s="916">
        <v>0</v>
      </c>
      <c r="AF21" s="917">
        <v>0</v>
      </c>
      <c r="AG21" s="916">
        <v>0</v>
      </c>
      <c r="AH21" s="916">
        <v>0</v>
      </c>
      <c r="AI21" s="916">
        <v>0</v>
      </c>
      <c r="AJ21" s="916">
        <v>0</v>
      </c>
      <c r="AK21" s="916">
        <v>0</v>
      </c>
      <c r="AL21" s="916">
        <v>0</v>
      </c>
      <c r="AM21" s="916">
        <v>0</v>
      </c>
      <c r="AN21" s="916">
        <v>0</v>
      </c>
      <c r="AO21" s="916">
        <v>0</v>
      </c>
      <c r="AP21" s="918">
        <v>0</v>
      </c>
      <c r="AQ21" s="918">
        <v>0</v>
      </c>
      <c r="AR21" s="919">
        <v>0</v>
      </c>
    </row>
    <row r="22" spans="1:44" ht="30.6" customHeight="1">
      <c r="A22" s="915">
        <v>18</v>
      </c>
      <c r="B22" s="920">
        <v>26.74</v>
      </c>
      <c r="C22" s="920">
        <v>27.44</v>
      </c>
      <c r="D22" s="920">
        <v>28.17</v>
      </c>
      <c r="E22" s="920">
        <v>28.95</v>
      </c>
      <c r="F22" s="920">
        <v>29.82</v>
      </c>
      <c r="G22" s="920">
        <v>30.8</v>
      </c>
      <c r="H22" s="920">
        <v>31.92</v>
      </c>
      <c r="I22" s="920">
        <v>33.21</v>
      </c>
      <c r="J22" s="920">
        <v>34.67</v>
      </c>
      <c r="K22" s="920">
        <v>36.33</v>
      </c>
      <c r="L22" s="920">
        <v>38.210000000000008</v>
      </c>
      <c r="M22" s="920">
        <v>40.299999999999997</v>
      </c>
      <c r="N22" s="920">
        <v>42.62</v>
      </c>
      <c r="O22" s="920">
        <v>45.18</v>
      </c>
      <c r="P22" s="920">
        <v>48</v>
      </c>
      <c r="Q22" s="920">
        <v>51.08</v>
      </c>
      <c r="R22" s="920">
        <v>54.46</v>
      </c>
      <c r="S22" s="920">
        <v>58.17</v>
      </c>
      <c r="T22" s="920">
        <v>62.24</v>
      </c>
      <c r="U22" s="920">
        <v>66.69</v>
      </c>
      <c r="V22" s="920">
        <v>71.58</v>
      </c>
      <c r="W22" s="920">
        <v>76.97</v>
      </c>
      <c r="X22" s="920">
        <v>82.91</v>
      </c>
      <c r="Y22" s="920">
        <v>89.47</v>
      </c>
      <c r="Z22" s="920">
        <v>96.72</v>
      </c>
      <c r="AA22" s="920">
        <v>104.78</v>
      </c>
      <c r="AB22" s="920">
        <v>113.72</v>
      </c>
      <c r="AC22" s="920">
        <v>123.71</v>
      </c>
      <c r="AD22" s="920">
        <v>0</v>
      </c>
      <c r="AE22" s="920">
        <v>0</v>
      </c>
      <c r="AF22" s="921">
        <v>0</v>
      </c>
      <c r="AG22" s="920">
        <v>0</v>
      </c>
      <c r="AH22" s="920">
        <v>0</v>
      </c>
      <c r="AI22" s="920">
        <v>0</v>
      </c>
      <c r="AJ22" s="920">
        <v>0</v>
      </c>
      <c r="AK22" s="920">
        <v>0</v>
      </c>
      <c r="AL22" s="920">
        <v>0</v>
      </c>
      <c r="AM22" s="920">
        <v>0</v>
      </c>
      <c r="AN22" s="920">
        <v>0</v>
      </c>
      <c r="AO22" s="920">
        <v>0</v>
      </c>
      <c r="AP22" s="922">
        <v>0</v>
      </c>
      <c r="AQ22" s="922">
        <v>0</v>
      </c>
      <c r="AR22" s="923">
        <v>0</v>
      </c>
    </row>
    <row r="23" spans="1:44" ht="30.6" customHeight="1">
      <c r="A23" s="915">
        <v>19</v>
      </c>
      <c r="B23" s="920">
        <v>28.660000000000004</v>
      </c>
      <c r="C23" s="920">
        <v>29.45</v>
      </c>
      <c r="D23" s="920">
        <v>30.28</v>
      </c>
      <c r="E23" s="920">
        <v>31.16</v>
      </c>
      <c r="F23" s="920">
        <v>32.14</v>
      </c>
      <c r="G23" s="920">
        <v>33.25</v>
      </c>
      <c r="H23" s="920">
        <v>34.51</v>
      </c>
      <c r="I23" s="920">
        <v>35.950000000000003</v>
      </c>
      <c r="J23" s="920">
        <v>37.58</v>
      </c>
      <c r="K23" s="920">
        <v>39.44</v>
      </c>
      <c r="L23" s="920">
        <v>41.53</v>
      </c>
      <c r="M23" s="920">
        <v>43.85</v>
      </c>
      <c r="N23" s="920">
        <v>46.43</v>
      </c>
      <c r="O23" s="920">
        <v>49.27</v>
      </c>
      <c r="P23" s="920">
        <v>52.39</v>
      </c>
      <c r="Q23" s="920">
        <v>55.81</v>
      </c>
      <c r="R23" s="920">
        <v>59.56</v>
      </c>
      <c r="S23" s="920">
        <v>63.66</v>
      </c>
      <c r="T23" s="920">
        <v>68.16</v>
      </c>
      <c r="U23" s="920">
        <v>73.11</v>
      </c>
      <c r="V23" s="920">
        <v>78.540000000000006</v>
      </c>
      <c r="W23" s="920">
        <v>84.54</v>
      </c>
      <c r="X23" s="920">
        <v>91.16</v>
      </c>
      <c r="Y23" s="920">
        <v>98.48</v>
      </c>
      <c r="Z23" s="920">
        <v>106.61</v>
      </c>
      <c r="AA23" s="920">
        <v>115.66</v>
      </c>
      <c r="AB23" s="920">
        <v>125.73000000000002</v>
      </c>
      <c r="AC23" s="920">
        <v>0</v>
      </c>
      <c r="AD23" s="920">
        <v>0</v>
      </c>
      <c r="AE23" s="920">
        <v>0</v>
      </c>
      <c r="AF23" s="921">
        <v>0</v>
      </c>
      <c r="AG23" s="920">
        <v>0</v>
      </c>
      <c r="AH23" s="920">
        <v>0</v>
      </c>
      <c r="AI23" s="920">
        <v>0</v>
      </c>
      <c r="AJ23" s="920">
        <v>0</v>
      </c>
      <c r="AK23" s="920">
        <v>0</v>
      </c>
      <c r="AL23" s="920">
        <v>0</v>
      </c>
      <c r="AM23" s="920">
        <v>0</v>
      </c>
      <c r="AN23" s="920">
        <v>0</v>
      </c>
      <c r="AO23" s="920">
        <v>0</v>
      </c>
      <c r="AP23" s="922">
        <v>0</v>
      </c>
      <c r="AQ23" s="922">
        <v>0</v>
      </c>
      <c r="AR23" s="923">
        <v>0</v>
      </c>
    </row>
    <row r="24" spans="1:44" ht="30.6" customHeight="1">
      <c r="A24" s="915">
        <v>20</v>
      </c>
      <c r="B24" s="920">
        <v>30.66</v>
      </c>
      <c r="C24" s="920">
        <v>31.54</v>
      </c>
      <c r="D24" s="920">
        <v>32.47</v>
      </c>
      <c r="E24" s="920">
        <v>33.46</v>
      </c>
      <c r="F24" s="920">
        <v>34.58</v>
      </c>
      <c r="G24" s="920">
        <v>35.82</v>
      </c>
      <c r="H24" s="920">
        <v>37.229999999999997</v>
      </c>
      <c r="I24" s="920">
        <v>38.83</v>
      </c>
      <c r="J24" s="920">
        <v>40.659999999999997</v>
      </c>
      <c r="K24" s="920">
        <v>42.72</v>
      </c>
      <c r="L24" s="920">
        <v>45.03</v>
      </c>
      <c r="M24" s="920">
        <v>47.61</v>
      </c>
      <c r="N24" s="920">
        <v>50.46</v>
      </c>
      <c r="O24" s="920">
        <v>53.61</v>
      </c>
      <c r="P24" s="920">
        <v>57.06</v>
      </c>
      <c r="Q24" s="920">
        <v>60.84</v>
      </c>
      <c r="R24" s="920">
        <v>64.97</v>
      </c>
      <c r="S24" s="920">
        <v>69.52</v>
      </c>
      <c r="T24" s="920">
        <v>74.489999999999995</v>
      </c>
      <c r="U24" s="920">
        <v>79.97</v>
      </c>
      <c r="V24" s="920">
        <v>86</v>
      </c>
      <c r="W24" s="920">
        <v>92.67</v>
      </c>
      <c r="X24" s="920">
        <v>100.05</v>
      </c>
      <c r="Y24" s="920">
        <v>108.23</v>
      </c>
      <c r="Z24" s="920">
        <v>117.33</v>
      </c>
      <c r="AA24" s="920">
        <v>127.48</v>
      </c>
      <c r="AB24" s="920">
        <v>0</v>
      </c>
      <c r="AC24" s="920">
        <v>0</v>
      </c>
      <c r="AD24" s="920">
        <v>0</v>
      </c>
      <c r="AE24" s="920">
        <v>0</v>
      </c>
      <c r="AF24" s="921">
        <v>0</v>
      </c>
      <c r="AG24" s="920">
        <v>0</v>
      </c>
      <c r="AH24" s="920">
        <v>0</v>
      </c>
      <c r="AI24" s="920">
        <v>0</v>
      </c>
      <c r="AJ24" s="920">
        <v>0</v>
      </c>
      <c r="AK24" s="920">
        <v>0</v>
      </c>
      <c r="AL24" s="920">
        <v>0</v>
      </c>
      <c r="AM24" s="920">
        <v>0</v>
      </c>
      <c r="AN24" s="920">
        <v>0</v>
      </c>
      <c r="AO24" s="920">
        <v>0</v>
      </c>
      <c r="AP24" s="922">
        <v>0</v>
      </c>
      <c r="AQ24" s="922">
        <v>0</v>
      </c>
      <c r="AR24" s="923">
        <v>0</v>
      </c>
    </row>
    <row r="25" spans="1:44" ht="30.6" customHeight="1">
      <c r="A25" s="915">
        <v>21</v>
      </c>
      <c r="B25" s="920">
        <v>32.74</v>
      </c>
      <c r="C25" s="920">
        <v>33.72</v>
      </c>
      <c r="D25" s="920">
        <v>34.76</v>
      </c>
      <c r="E25" s="920">
        <v>35.869999999999997</v>
      </c>
      <c r="F25" s="920">
        <v>37.120000000000005</v>
      </c>
      <c r="G25" s="920">
        <v>38.509999999999991</v>
      </c>
      <c r="H25" s="920">
        <v>40.08</v>
      </c>
      <c r="I25" s="920">
        <v>41.87</v>
      </c>
      <c r="J25" s="920">
        <v>43.91</v>
      </c>
      <c r="K25" s="920">
        <v>46.19</v>
      </c>
      <c r="L25" s="920">
        <v>48.75</v>
      </c>
      <c r="M25" s="920">
        <v>51.59</v>
      </c>
      <c r="N25" s="920">
        <v>54.74</v>
      </c>
      <c r="O25" s="920">
        <v>58.210000000000008</v>
      </c>
      <c r="P25" s="920">
        <v>62.010000000000012</v>
      </c>
      <c r="Q25" s="920">
        <v>66.19</v>
      </c>
      <c r="R25" s="920">
        <v>70.760000000000005</v>
      </c>
      <c r="S25" s="920">
        <v>75.77</v>
      </c>
      <c r="T25" s="920">
        <v>81.27</v>
      </c>
      <c r="U25" s="920">
        <v>87.32</v>
      </c>
      <c r="V25" s="920">
        <v>94.02</v>
      </c>
      <c r="W25" s="920">
        <v>101.43</v>
      </c>
      <c r="X25" s="920">
        <v>109.64</v>
      </c>
      <c r="Y25" s="920">
        <v>118.78</v>
      </c>
      <c r="Z25" s="920">
        <v>128.97</v>
      </c>
      <c r="AA25" s="920">
        <v>0</v>
      </c>
      <c r="AB25" s="920">
        <v>0</v>
      </c>
      <c r="AC25" s="920">
        <v>0</v>
      </c>
      <c r="AD25" s="920">
        <v>0</v>
      </c>
      <c r="AE25" s="920">
        <v>0</v>
      </c>
      <c r="AF25" s="921">
        <v>0</v>
      </c>
      <c r="AG25" s="920">
        <v>0</v>
      </c>
      <c r="AH25" s="920">
        <v>0</v>
      </c>
      <c r="AI25" s="920">
        <v>0</v>
      </c>
      <c r="AJ25" s="920">
        <v>0</v>
      </c>
      <c r="AK25" s="920">
        <v>0</v>
      </c>
      <c r="AL25" s="920">
        <v>0</v>
      </c>
      <c r="AM25" s="920">
        <v>0</v>
      </c>
      <c r="AN25" s="920">
        <v>0</v>
      </c>
      <c r="AO25" s="920">
        <v>0</v>
      </c>
      <c r="AP25" s="922">
        <v>0</v>
      </c>
      <c r="AQ25" s="922">
        <v>0</v>
      </c>
      <c r="AR25" s="923">
        <v>0</v>
      </c>
    </row>
    <row r="26" spans="1:44" ht="30.6" customHeight="1">
      <c r="A26" s="915">
        <v>22</v>
      </c>
      <c r="B26" s="920">
        <v>34.9</v>
      </c>
      <c r="C26" s="920">
        <v>35.99</v>
      </c>
      <c r="D26" s="920">
        <v>37.14</v>
      </c>
      <c r="E26" s="920">
        <v>38.39</v>
      </c>
      <c r="F26" s="920">
        <v>39.78</v>
      </c>
      <c r="G26" s="920">
        <v>41.34</v>
      </c>
      <c r="H26" s="920">
        <v>43.1</v>
      </c>
      <c r="I26" s="920">
        <v>45.08</v>
      </c>
      <c r="J26" s="920">
        <v>47.33</v>
      </c>
      <c r="K26" s="920">
        <v>49.86</v>
      </c>
      <c r="L26" s="920">
        <v>52.69</v>
      </c>
      <c r="M26" s="920">
        <v>55.82</v>
      </c>
      <c r="N26" s="920">
        <v>59.290000000000006</v>
      </c>
      <c r="O26" s="920">
        <v>63.11</v>
      </c>
      <c r="P26" s="920">
        <v>67.290000000000006</v>
      </c>
      <c r="Q26" s="920">
        <v>71.88</v>
      </c>
      <c r="R26" s="920">
        <v>76.91</v>
      </c>
      <c r="S26" s="920">
        <v>82.44</v>
      </c>
      <c r="T26" s="920">
        <v>88.52</v>
      </c>
      <c r="U26" s="920">
        <v>95.22</v>
      </c>
      <c r="V26" s="920">
        <v>102.65</v>
      </c>
      <c r="W26" s="920">
        <v>110.88</v>
      </c>
      <c r="X26" s="920">
        <v>120.03</v>
      </c>
      <c r="Y26" s="920">
        <v>130.24</v>
      </c>
      <c r="Z26" s="920">
        <v>0</v>
      </c>
      <c r="AA26" s="920">
        <v>0</v>
      </c>
      <c r="AB26" s="920">
        <v>0</v>
      </c>
      <c r="AC26" s="920">
        <v>0</v>
      </c>
      <c r="AD26" s="920">
        <v>0</v>
      </c>
      <c r="AE26" s="920">
        <v>0</v>
      </c>
      <c r="AF26" s="921">
        <v>0</v>
      </c>
      <c r="AG26" s="920">
        <v>0</v>
      </c>
      <c r="AH26" s="920">
        <v>0</v>
      </c>
      <c r="AI26" s="920">
        <v>0</v>
      </c>
      <c r="AJ26" s="920">
        <v>0</v>
      </c>
      <c r="AK26" s="920">
        <v>0</v>
      </c>
      <c r="AL26" s="920">
        <v>0</v>
      </c>
      <c r="AM26" s="920">
        <v>0</v>
      </c>
      <c r="AN26" s="920">
        <v>0</v>
      </c>
      <c r="AO26" s="920">
        <v>0</v>
      </c>
      <c r="AP26" s="922">
        <v>0</v>
      </c>
      <c r="AQ26" s="922">
        <v>0</v>
      </c>
      <c r="AR26" s="923">
        <v>0</v>
      </c>
    </row>
    <row r="27" spans="1:44" ht="30.6" customHeight="1">
      <c r="A27" s="915">
        <v>23</v>
      </c>
      <c r="B27" s="920">
        <v>37.14</v>
      </c>
      <c r="C27" s="920">
        <v>38.35</v>
      </c>
      <c r="D27" s="920">
        <v>39.630000000000003</v>
      </c>
      <c r="E27" s="920">
        <v>41.03</v>
      </c>
      <c r="F27" s="920">
        <v>42.58</v>
      </c>
      <c r="G27" s="920">
        <v>44.31</v>
      </c>
      <c r="H27" s="920">
        <v>46.27</v>
      </c>
      <c r="I27" s="920">
        <v>48.47</v>
      </c>
      <c r="J27" s="920">
        <v>50.96</v>
      </c>
      <c r="K27" s="920">
        <v>53.74</v>
      </c>
      <c r="L27" s="920">
        <v>56.86</v>
      </c>
      <c r="M27" s="920">
        <v>60.3</v>
      </c>
      <c r="N27" s="920">
        <v>64.11</v>
      </c>
      <c r="O27" s="920">
        <v>68.31</v>
      </c>
      <c r="P27" s="920">
        <v>72.900000000000006</v>
      </c>
      <c r="Q27" s="920">
        <v>77.95</v>
      </c>
      <c r="R27" s="920">
        <v>83.48</v>
      </c>
      <c r="S27" s="920">
        <v>89.57</v>
      </c>
      <c r="T27" s="920">
        <v>96.29</v>
      </c>
      <c r="U27" s="920">
        <v>103.72</v>
      </c>
      <c r="V27" s="920">
        <v>111.94</v>
      </c>
      <c r="W27" s="920">
        <v>121.09</v>
      </c>
      <c r="X27" s="920">
        <v>131.30000000000001</v>
      </c>
      <c r="Y27" s="920">
        <v>0</v>
      </c>
      <c r="Z27" s="920">
        <v>0</v>
      </c>
      <c r="AA27" s="920">
        <v>0</v>
      </c>
      <c r="AB27" s="920">
        <v>0</v>
      </c>
      <c r="AC27" s="920">
        <v>0</v>
      </c>
      <c r="AD27" s="920">
        <v>0</v>
      </c>
      <c r="AE27" s="920">
        <v>0</v>
      </c>
      <c r="AF27" s="921">
        <v>0</v>
      </c>
      <c r="AG27" s="920">
        <v>0</v>
      </c>
      <c r="AH27" s="920">
        <v>0</v>
      </c>
      <c r="AI27" s="920">
        <v>0</v>
      </c>
      <c r="AJ27" s="920">
        <v>0</v>
      </c>
      <c r="AK27" s="920">
        <v>0</v>
      </c>
      <c r="AL27" s="920">
        <v>0</v>
      </c>
      <c r="AM27" s="920">
        <v>0</v>
      </c>
      <c r="AN27" s="920">
        <v>0</v>
      </c>
      <c r="AO27" s="920">
        <v>0</v>
      </c>
      <c r="AP27" s="922">
        <v>0</v>
      </c>
      <c r="AQ27" s="922">
        <v>0</v>
      </c>
      <c r="AR27" s="923">
        <v>0</v>
      </c>
    </row>
    <row r="28" spans="1:44" ht="30.6" customHeight="1">
      <c r="A28" s="915">
        <v>24</v>
      </c>
      <c r="B28" s="920">
        <v>39.479999999999997</v>
      </c>
      <c r="C28" s="920">
        <v>40.82</v>
      </c>
      <c r="D28" s="920">
        <v>42.24</v>
      </c>
      <c r="E28" s="920">
        <v>43.8</v>
      </c>
      <c r="F28" s="920">
        <v>45.52</v>
      </c>
      <c r="G28" s="920">
        <v>47.45</v>
      </c>
      <c r="H28" s="920">
        <v>49.6</v>
      </c>
      <c r="I28" s="920">
        <v>52.04</v>
      </c>
      <c r="J28" s="920">
        <v>54.79</v>
      </c>
      <c r="K28" s="920">
        <v>57.85</v>
      </c>
      <c r="L28" s="920">
        <v>61.28</v>
      </c>
      <c r="M28" s="920">
        <v>65.06</v>
      </c>
      <c r="N28" s="920">
        <v>69.23</v>
      </c>
      <c r="O28" s="920">
        <v>73.84</v>
      </c>
      <c r="P28" s="920">
        <v>78.88</v>
      </c>
      <c r="Q28" s="920">
        <v>84.42</v>
      </c>
      <c r="R28" s="920">
        <v>90.51</v>
      </c>
      <c r="S28" s="920">
        <v>97.230000000000018</v>
      </c>
      <c r="T28" s="920">
        <v>104.64</v>
      </c>
      <c r="U28" s="920">
        <v>112.87</v>
      </c>
      <c r="V28" s="920">
        <v>121.99</v>
      </c>
      <c r="W28" s="920">
        <v>132.16999999999999</v>
      </c>
      <c r="X28" s="920">
        <v>0</v>
      </c>
      <c r="Y28" s="920">
        <v>0</v>
      </c>
      <c r="Z28" s="920">
        <v>0</v>
      </c>
      <c r="AA28" s="920">
        <v>0</v>
      </c>
      <c r="AB28" s="920">
        <v>0</v>
      </c>
      <c r="AC28" s="920">
        <v>0</v>
      </c>
      <c r="AD28" s="920">
        <v>0</v>
      </c>
      <c r="AE28" s="920">
        <v>0</v>
      </c>
      <c r="AF28" s="921">
        <v>0</v>
      </c>
      <c r="AG28" s="920">
        <v>0</v>
      </c>
      <c r="AH28" s="920">
        <v>0</v>
      </c>
      <c r="AI28" s="920">
        <v>0</v>
      </c>
      <c r="AJ28" s="920">
        <v>0</v>
      </c>
      <c r="AK28" s="920">
        <v>0</v>
      </c>
      <c r="AL28" s="920">
        <v>0</v>
      </c>
      <c r="AM28" s="920">
        <v>0</v>
      </c>
      <c r="AN28" s="920">
        <v>0</v>
      </c>
      <c r="AO28" s="920">
        <v>0</v>
      </c>
      <c r="AP28" s="922">
        <v>0</v>
      </c>
      <c r="AQ28" s="922">
        <v>0</v>
      </c>
      <c r="AR28" s="923">
        <v>0</v>
      </c>
    </row>
    <row r="29" spans="1:44" ht="30.6" customHeight="1">
      <c r="A29" s="915">
        <v>25</v>
      </c>
      <c r="B29" s="920">
        <v>41.92</v>
      </c>
      <c r="C29" s="920">
        <v>43.41</v>
      </c>
      <c r="D29" s="920">
        <v>44.98</v>
      </c>
      <c r="E29" s="920">
        <v>46.7</v>
      </c>
      <c r="F29" s="920">
        <v>48.61</v>
      </c>
      <c r="G29" s="920">
        <v>50.75</v>
      </c>
      <c r="H29" s="920">
        <v>53.14</v>
      </c>
      <c r="I29" s="920">
        <v>55.83</v>
      </c>
      <c r="J29" s="920">
        <v>58.84</v>
      </c>
      <c r="K29" s="920">
        <v>62.21</v>
      </c>
      <c r="L29" s="920">
        <v>65.959999999999994</v>
      </c>
      <c r="M29" s="920">
        <v>70.11</v>
      </c>
      <c r="N29" s="920">
        <v>74.69</v>
      </c>
      <c r="O29" s="920">
        <v>79.72</v>
      </c>
      <c r="P29" s="920">
        <v>85.26</v>
      </c>
      <c r="Q29" s="920">
        <v>91.35</v>
      </c>
      <c r="R29" s="920">
        <v>98.04</v>
      </c>
      <c r="S29" s="920">
        <v>105.45</v>
      </c>
      <c r="T29" s="920">
        <v>113.65</v>
      </c>
      <c r="U29" s="920">
        <v>122.74</v>
      </c>
      <c r="V29" s="920">
        <v>132.87</v>
      </c>
      <c r="W29" s="920">
        <v>0</v>
      </c>
      <c r="X29" s="920">
        <v>0</v>
      </c>
      <c r="Y29" s="920">
        <v>0</v>
      </c>
      <c r="Z29" s="920">
        <v>0</v>
      </c>
      <c r="AA29" s="920">
        <v>0</v>
      </c>
      <c r="AB29" s="920">
        <v>0</v>
      </c>
      <c r="AC29" s="920">
        <v>0</v>
      </c>
      <c r="AD29" s="920">
        <v>0</v>
      </c>
      <c r="AE29" s="920">
        <v>0</v>
      </c>
      <c r="AF29" s="921">
        <v>0</v>
      </c>
      <c r="AG29" s="920">
        <v>0</v>
      </c>
      <c r="AH29" s="920">
        <v>0</v>
      </c>
      <c r="AI29" s="920">
        <v>0</v>
      </c>
      <c r="AJ29" s="920">
        <v>0</v>
      </c>
      <c r="AK29" s="920">
        <v>0</v>
      </c>
      <c r="AL29" s="920">
        <v>0</v>
      </c>
      <c r="AM29" s="920">
        <v>0</v>
      </c>
      <c r="AN29" s="920">
        <v>0</v>
      </c>
      <c r="AO29" s="920">
        <v>0</v>
      </c>
      <c r="AP29" s="922">
        <v>0</v>
      </c>
      <c r="AQ29" s="922">
        <v>0</v>
      </c>
      <c r="AR29" s="923">
        <v>0</v>
      </c>
    </row>
    <row r="30" spans="1:44" ht="30.6" customHeight="1">
      <c r="A30" s="915">
        <v>26</v>
      </c>
      <c r="B30" s="920">
        <v>44.47</v>
      </c>
      <c r="C30" s="920">
        <v>46.1</v>
      </c>
      <c r="D30" s="920">
        <v>47.84</v>
      </c>
      <c r="E30" s="920">
        <v>49.76</v>
      </c>
      <c r="F30" s="920">
        <v>51.86999999999999</v>
      </c>
      <c r="G30" s="920">
        <v>54.23</v>
      </c>
      <c r="H30" s="920">
        <v>56.87</v>
      </c>
      <c r="I30" s="920">
        <v>59.83</v>
      </c>
      <c r="J30" s="920">
        <v>63.14</v>
      </c>
      <c r="K30" s="920">
        <v>66.84</v>
      </c>
      <c r="L30" s="920">
        <v>70.94</v>
      </c>
      <c r="M30" s="920">
        <v>75.48</v>
      </c>
      <c r="N30" s="920">
        <v>80.489999999999995</v>
      </c>
      <c r="O30" s="920">
        <v>86</v>
      </c>
      <c r="P30" s="920">
        <v>92.06</v>
      </c>
      <c r="Q30" s="920">
        <v>98.76</v>
      </c>
      <c r="R30" s="920">
        <v>106.13</v>
      </c>
      <c r="S30" s="920">
        <v>114.29</v>
      </c>
      <c r="T30" s="920">
        <v>123.36</v>
      </c>
      <c r="U30" s="920">
        <v>133.44</v>
      </c>
      <c r="V30" s="920">
        <v>0</v>
      </c>
      <c r="W30" s="920">
        <v>0</v>
      </c>
      <c r="X30" s="920">
        <v>0</v>
      </c>
      <c r="Y30" s="920">
        <v>0</v>
      </c>
      <c r="Z30" s="920">
        <v>0</v>
      </c>
      <c r="AA30" s="920">
        <v>0</v>
      </c>
      <c r="AB30" s="920">
        <v>0</v>
      </c>
      <c r="AC30" s="920">
        <v>0</v>
      </c>
      <c r="AD30" s="920">
        <v>0</v>
      </c>
      <c r="AE30" s="920">
        <v>0</v>
      </c>
      <c r="AF30" s="921">
        <v>0</v>
      </c>
      <c r="AG30" s="920">
        <v>0</v>
      </c>
      <c r="AH30" s="920">
        <v>0</v>
      </c>
      <c r="AI30" s="920">
        <v>0</v>
      </c>
      <c r="AJ30" s="920">
        <v>0</v>
      </c>
      <c r="AK30" s="920">
        <v>0</v>
      </c>
      <c r="AL30" s="920">
        <v>0</v>
      </c>
      <c r="AM30" s="920">
        <v>0</v>
      </c>
      <c r="AN30" s="920">
        <v>0</v>
      </c>
      <c r="AO30" s="920">
        <v>0</v>
      </c>
      <c r="AP30" s="922">
        <v>0</v>
      </c>
      <c r="AQ30" s="922">
        <v>0</v>
      </c>
      <c r="AR30" s="923">
        <v>0</v>
      </c>
    </row>
    <row r="31" spans="1:44" ht="30.6" customHeight="1">
      <c r="A31" s="915">
        <v>27</v>
      </c>
      <c r="B31" s="920">
        <v>47.14</v>
      </c>
      <c r="C31" s="920">
        <v>48.94</v>
      </c>
      <c r="D31" s="920">
        <v>50.86</v>
      </c>
      <c r="E31" s="920">
        <v>52.97999999999999</v>
      </c>
      <c r="F31" s="920">
        <v>55.31</v>
      </c>
      <c r="G31" s="920">
        <v>57.91</v>
      </c>
      <c r="H31" s="920">
        <v>60.82</v>
      </c>
      <c r="I31" s="920">
        <v>64.06</v>
      </c>
      <c r="J31" s="920">
        <v>67.69</v>
      </c>
      <c r="K31" s="920">
        <v>71.73</v>
      </c>
      <c r="L31" s="920">
        <v>76.22</v>
      </c>
      <c r="M31" s="920">
        <v>81.17</v>
      </c>
      <c r="N31" s="920">
        <v>86.66</v>
      </c>
      <c r="O31" s="920">
        <v>92.69</v>
      </c>
      <c r="P31" s="920">
        <v>99.35</v>
      </c>
      <c r="Q31" s="920">
        <v>106.7</v>
      </c>
      <c r="R31" s="920">
        <v>114.83</v>
      </c>
      <c r="S31" s="920">
        <v>123.84</v>
      </c>
      <c r="T31" s="920">
        <v>133.85</v>
      </c>
      <c r="U31" s="920">
        <v>0</v>
      </c>
      <c r="V31" s="920">
        <v>0</v>
      </c>
      <c r="W31" s="920">
        <v>0</v>
      </c>
      <c r="X31" s="920">
        <v>0</v>
      </c>
      <c r="Y31" s="920">
        <v>0</v>
      </c>
      <c r="Z31" s="920">
        <v>0</v>
      </c>
      <c r="AA31" s="920">
        <v>0</v>
      </c>
      <c r="AB31" s="920">
        <v>0</v>
      </c>
      <c r="AC31" s="920">
        <v>0</v>
      </c>
      <c r="AD31" s="920">
        <v>0</v>
      </c>
      <c r="AE31" s="920">
        <v>0</v>
      </c>
      <c r="AF31" s="921">
        <v>0</v>
      </c>
      <c r="AG31" s="920">
        <v>0</v>
      </c>
      <c r="AH31" s="920">
        <v>0</v>
      </c>
      <c r="AI31" s="920">
        <v>0</v>
      </c>
      <c r="AJ31" s="920">
        <v>0</v>
      </c>
      <c r="AK31" s="920">
        <v>0</v>
      </c>
      <c r="AL31" s="920">
        <v>0</v>
      </c>
      <c r="AM31" s="920">
        <v>0</v>
      </c>
      <c r="AN31" s="920">
        <v>0</v>
      </c>
      <c r="AO31" s="920">
        <v>0</v>
      </c>
      <c r="AP31" s="922">
        <v>0</v>
      </c>
      <c r="AQ31" s="922">
        <v>0</v>
      </c>
      <c r="AR31" s="923">
        <v>0</v>
      </c>
    </row>
    <row r="32" spans="1:44" ht="30.6" customHeight="1">
      <c r="A32" s="915">
        <v>28</v>
      </c>
      <c r="B32" s="920">
        <v>49.95</v>
      </c>
      <c r="C32" s="920">
        <v>51.91</v>
      </c>
      <c r="D32" s="920">
        <v>54.04</v>
      </c>
      <c r="E32" s="920">
        <v>56.37</v>
      </c>
      <c r="F32" s="920">
        <v>58.93</v>
      </c>
      <c r="G32" s="920">
        <v>61.8</v>
      </c>
      <c r="H32" s="920">
        <v>64.989999999999995</v>
      </c>
      <c r="I32" s="920">
        <v>68.55</v>
      </c>
      <c r="J32" s="920">
        <v>72.510000000000005</v>
      </c>
      <c r="K32" s="920">
        <v>76.92</v>
      </c>
      <c r="L32" s="920">
        <v>81.83</v>
      </c>
      <c r="M32" s="920">
        <v>87.25</v>
      </c>
      <c r="N32" s="920">
        <v>93.24</v>
      </c>
      <c r="O32" s="920">
        <v>99.86</v>
      </c>
      <c r="P32" s="920">
        <v>107.16</v>
      </c>
      <c r="Q32" s="920">
        <v>115.24</v>
      </c>
      <c r="R32" s="920">
        <v>124.2</v>
      </c>
      <c r="S32" s="920">
        <v>134.15</v>
      </c>
      <c r="T32" s="920">
        <v>0</v>
      </c>
      <c r="U32" s="920">
        <v>0</v>
      </c>
      <c r="V32" s="920">
        <v>0</v>
      </c>
      <c r="W32" s="920">
        <v>0</v>
      </c>
      <c r="X32" s="920">
        <v>0</v>
      </c>
      <c r="Y32" s="920">
        <v>0</v>
      </c>
      <c r="Z32" s="920">
        <v>0</v>
      </c>
      <c r="AA32" s="920">
        <v>0</v>
      </c>
      <c r="AB32" s="920">
        <v>0</v>
      </c>
      <c r="AC32" s="920">
        <v>0</v>
      </c>
      <c r="AD32" s="920">
        <v>0</v>
      </c>
      <c r="AE32" s="920">
        <v>0</v>
      </c>
      <c r="AF32" s="921">
        <v>0</v>
      </c>
      <c r="AG32" s="920">
        <v>0</v>
      </c>
      <c r="AH32" s="920">
        <v>0</v>
      </c>
      <c r="AI32" s="920">
        <v>0</v>
      </c>
      <c r="AJ32" s="920">
        <v>0</v>
      </c>
      <c r="AK32" s="920">
        <v>0</v>
      </c>
      <c r="AL32" s="920">
        <v>0</v>
      </c>
      <c r="AM32" s="920">
        <v>0</v>
      </c>
      <c r="AN32" s="920">
        <v>0</v>
      </c>
      <c r="AO32" s="920">
        <v>0</v>
      </c>
      <c r="AP32" s="922">
        <v>0</v>
      </c>
      <c r="AQ32" s="922">
        <v>0</v>
      </c>
      <c r="AR32" s="923">
        <v>0</v>
      </c>
    </row>
    <row r="33" spans="1:44" ht="30.6" customHeight="1">
      <c r="A33" s="915">
        <v>29</v>
      </c>
      <c r="B33" s="920">
        <v>52.88</v>
      </c>
      <c r="C33" s="920">
        <v>55.04</v>
      </c>
      <c r="D33" s="920">
        <v>57.38000000000001</v>
      </c>
      <c r="E33" s="920">
        <v>59.94</v>
      </c>
      <c r="F33" s="920">
        <v>62.77</v>
      </c>
      <c r="G33" s="920">
        <v>65.900000000000006</v>
      </c>
      <c r="H33" s="920">
        <v>69.39</v>
      </c>
      <c r="I33" s="920">
        <v>73.28</v>
      </c>
      <c r="J33" s="920">
        <v>77.63</v>
      </c>
      <c r="K33" s="920">
        <v>82.45</v>
      </c>
      <c r="L33" s="920">
        <v>87.81</v>
      </c>
      <c r="M33" s="920">
        <v>93.73</v>
      </c>
      <c r="N33" s="920">
        <v>100.28</v>
      </c>
      <c r="O33" s="920">
        <v>107.53</v>
      </c>
      <c r="P33" s="920">
        <v>115.54999999999998</v>
      </c>
      <c r="Q33" s="920">
        <v>124.44</v>
      </c>
      <c r="R33" s="920">
        <v>134.31</v>
      </c>
      <c r="S33" s="920">
        <v>0</v>
      </c>
      <c r="T33" s="920">
        <v>0</v>
      </c>
      <c r="U33" s="920">
        <v>0</v>
      </c>
      <c r="V33" s="920">
        <v>0</v>
      </c>
      <c r="W33" s="920">
        <v>0</v>
      </c>
      <c r="X33" s="920">
        <v>0</v>
      </c>
      <c r="Y33" s="920">
        <v>0</v>
      </c>
      <c r="Z33" s="920">
        <v>0</v>
      </c>
      <c r="AA33" s="920">
        <v>0</v>
      </c>
      <c r="AB33" s="920">
        <v>0</v>
      </c>
      <c r="AC33" s="920">
        <v>0</v>
      </c>
      <c r="AD33" s="920">
        <v>0</v>
      </c>
      <c r="AE33" s="920">
        <v>0</v>
      </c>
      <c r="AF33" s="921">
        <v>0</v>
      </c>
      <c r="AG33" s="920">
        <v>0</v>
      </c>
      <c r="AH33" s="920">
        <v>0</v>
      </c>
      <c r="AI33" s="920">
        <v>0</v>
      </c>
      <c r="AJ33" s="920">
        <v>0</v>
      </c>
      <c r="AK33" s="920">
        <v>0</v>
      </c>
      <c r="AL33" s="920">
        <v>0</v>
      </c>
      <c r="AM33" s="920">
        <v>0</v>
      </c>
      <c r="AN33" s="920">
        <v>0</v>
      </c>
      <c r="AO33" s="920">
        <v>0</v>
      </c>
      <c r="AP33" s="922">
        <v>0</v>
      </c>
      <c r="AQ33" s="922">
        <v>0</v>
      </c>
      <c r="AR33" s="923">
        <v>0</v>
      </c>
    </row>
    <row r="34" spans="1:44" ht="30.6" customHeight="1">
      <c r="A34" s="924">
        <v>30</v>
      </c>
      <c r="B34" s="925">
        <v>55.97</v>
      </c>
      <c r="C34" s="925">
        <v>58.34</v>
      </c>
      <c r="D34" s="925">
        <v>60.91</v>
      </c>
      <c r="E34" s="925">
        <v>63.71</v>
      </c>
      <c r="F34" s="925">
        <v>66.8</v>
      </c>
      <c r="G34" s="925">
        <v>70.239999999999995</v>
      </c>
      <c r="H34" s="925">
        <v>74.069999999999993</v>
      </c>
      <c r="I34" s="925">
        <v>78.319999999999993</v>
      </c>
      <c r="J34" s="925">
        <v>83.06</v>
      </c>
      <c r="K34" s="925">
        <v>88.33</v>
      </c>
      <c r="L34" s="925">
        <v>94.16</v>
      </c>
      <c r="M34" s="925">
        <v>100.64</v>
      </c>
      <c r="N34" s="925">
        <v>107.82</v>
      </c>
      <c r="O34" s="925">
        <v>115.77</v>
      </c>
      <c r="P34" s="925">
        <v>124.58</v>
      </c>
      <c r="Q34" s="925">
        <v>134.38</v>
      </c>
      <c r="R34" s="925">
        <v>0</v>
      </c>
      <c r="S34" s="925">
        <v>0</v>
      </c>
      <c r="T34" s="925">
        <v>0</v>
      </c>
      <c r="U34" s="925">
        <v>0</v>
      </c>
      <c r="V34" s="925">
        <v>0</v>
      </c>
      <c r="W34" s="925">
        <v>0</v>
      </c>
      <c r="X34" s="925">
        <v>0</v>
      </c>
      <c r="Y34" s="925">
        <v>0</v>
      </c>
      <c r="Z34" s="925">
        <v>0</v>
      </c>
      <c r="AA34" s="925">
        <v>0</v>
      </c>
      <c r="AB34" s="925">
        <v>0</v>
      </c>
      <c r="AC34" s="925">
        <v>0</v>
      </c>
      <c r="AD34" s="925">
        <v>0</v>
      </c>
      <c r="AE34" s="925">
        <v>0</v>
      </c>
      <c r="AF34" s="926">
        <v>0</v>
      </c>
      <c r="AG34" s="925">
        <v>0</v>
      </c>
      <c r="AH34" s="925">
        <v>0</v>
      </c>
      <c r="AI34" s="925">
        <v>0</v>
      </c>
      <c r="AJ34" s="925">
        <v>0</v>
      </c>
      <c r="AK34" s="925">
        <v>0</v>
      </c>
      <c r="AL34" s="925">
        <v>0</v>
      </c>
      <c r="AM34" s="925">
        <v>0</v>
      </c>
      <c r="AN34" s="925">
        <v>0</v>
      </c>
      <c r="AO34" s="925">
        <v>0</v>
      </c>
      <c r="AP34" s="925">
        <v>0</v>
      </c>
      <c r="AQ34" s="925">
        <v>0</v>
      </c>
      <c r="AR34" s="927">
        <v>0</v>
      </c>
    </row>
    <row r="35" spans="1:44" ht="30.6" customHeight="1" thickBot="1">
      <c r="A35" s="928">
        <v>31</v>
      </c>
      <c r="B35" s="1883"/>
      <c r="C35" s="1883"/>
      <c r="D35" s="1883"/>
      <c r="E35" s="1883"/>
      <c r="F35" s="1883"/>
      <c r="G35" s="1883"/>
      <c r="H35" s="1883"/>
      <c r="I35" s="1883"/>
      <c r="J35" s="1883"/>
      <c r="K35" s="1883"/>
      <c r="L35" s="1883"/>
      <c r="M35" s="1883"/>
      <c r="N35" s="1883"/>
      <c r="O35" s="1883"/>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row>
    <row r="36" spans="1:44" ht="30.6" customHeight="1" thickTop="1">
      <c r="A36" s="929" t="s">
        <v>485</v>
      </c>
      <c r="B36" s="1888" t="s">
        <v>481</v>
      </c>
      <c r="C36" s="1888"/>
      <c r="D36" s="1888"/>
      <c r="E36" s="1888"/>
      <c r="F36" s="1888"/>
      <c r="G36" s="1888"/>
      <c r="H36" s="1888"/>
      <c r="I36" s="1888"/>
      <c r="J36" s="1888"/>
      <c r="K36" s="1888"/>
      <c r="L36" s="1888"/>
      <c r="M36" s="1888"/>
      <c r="N36" s="1888"/>
      <c r="O36" s="1888"/>
      <c r="P36" s="1888"/>
      <c r="Q36" s="1888"/>
      <c r="R36" s="1888"/>
      <c r="S36" s="1888"/>
      <c r="T36" s="1888"/>
      <c r="U36" s="1888"/>
      <c r="V36" s="1888"/>
      <c r="W36" s="1888"/>
      <c r="X36" s="1888"/>
      <c r="Y36" s="1888"/>
      <c r="Z36" s="1888"/>
      <c r="AA36" s="1888"/>
      <c r="AB36" s="1888"/>
      <c r="AC36" s="1888"/>
      <c r="AD36" s="1888"/>
      <c r="AE36" s="1888"/>
      <c r="AF36" s="1888"/>
      <c r="AG36" s="1888"/>
      <c r="AH36" s="1888"/>
      <c r="AI36" s="1888"/>
      <c r="AJ36" s="1888"/>
      <c r="AK36" s="1888"/>
      <c r="AL36" s="1888"/>
      <c r="AM36" s="1888"/>
      <c r="AN36" s="1888"/>
      <c r="AO36" s="1888"/>
      <c r="AP36" s="1888"/>
      <c r="AQ36" s="1888"/>
      <c r="AR36" s="1888"/>
    </row>
    <row r="37" spans="1:44" ht="30.6" customHeight="1" thickBot="1">
      <c r="B37" s="1885" t="s">
        <v>486</v>
      </c>
      <c r="C37" s="1885"/>
      <c r="D37" s="1885"/>
      <c r="E37" s="1885"/>
      <c r="F37" s="1885"/>
      <c r="G37" s="1885"/>
      <c r="H37" s="1885"/>
      <c r="I37" s="1885"/>
      <c r="J37" s="1885"/>
      <c r="K37" s="1885"/>
      <c r="L37" s="1885"/>
      <c r="M37" s="1885"/>
      <c r="N37" s="1885"/>
      <c r="O37" s="1885"/>
      <c r="P37" s="1885"/>
      <c r="Q37" s="1885"/>
      <c r="R37" s="1885"/>
      <c r="S37" s="1885"/>
      <c r="T37" s="1885"/>
      <c r="U37" s="1885"/>
      <c r="V37" s="1885"/>
      <c r="W37" s="1885"/>
      <c r="X37" s="1885"/>
      <c r="Y37" s="1885"/>
      <c r="Z37" s="1885"/>
      <c r="AA37" s="1885"/>
      <c r="AB37" s="1885"/>
      <c r="AC37" s="1885"/>
      <c r="AD37" s="1885"/>
      <c r="AE37" s="1885"/>
      <c r="AF37" s="1885"/>
      <c r="AG37" s="1885"/>
      <c r="AH37" s="1885"/>
      <c r="AI37" s="1885"/>
      <c r="AJ37" s="1885"/>
      <c r="AK37" s="1885"/>
      <c r="AL37" s="1885"/>
      <c r="AM37" s="1885"/>
      <c r="AN37" s="1885"/>
      <c r="AO37" s="1885"/>
      <c r="AP37" s="1885"/>
      <c r="AQ37" s="1885"/>
      <c r="AR37" s="1885"/>
    </row>
    <row r="38" spans="1:44" ht="30.6" customHeight="1" thickTop="1">
      <c r="A38" s="930" t="s">
        <v>126</v>
      </c>
      <c r="B38" s="1889" t="s">
        <v>484</v>
      </c>
      <c r="C38" s="1889"/>
      <c r="D38" s="1889"/>
      <c r="E38" s="1889"/>
      <c r="F38" s="1889"/>
      <c r="G38" s="1889"/>
      <c r="H38" s="1889"/>
      <c r="I38" s="1889"/>
      <c r="J38" s="1889"/>
      <c r="K38" s="1889"/>
      <c r="L38" s="1889"/>
      <c r="M38" s="1889"/>
      <c r="N38" s="1889"/>
      <c r="O38" s="1889"/>
      <c r="P38" s="1889"/>
      <c r="Q38" s="1889"/>
      <c r="R38" s="1889"/>
      <c r="S38" s="1889"/>
      <c r="T38" s="1889"/>
      <c r="U38" s="1889"/>
      <c r="V38" s="1889"/>
      <c r="W38" s="1889"/>
      <c r="X38" s="1889"/>
      <c r="Y38" s="1889"/>
      <c r="Z38" s="1889"/>
      <c r="AA38" s="1889"/>
      <c r="AB38" s="1889"/>
      <c r="AC38" s="1889"/>
      <c r="AD38" s="1889"/>
      <c r="AE38" s="1889"/>
      <c r="AF38" s="1889"/>
      <c r="AG38" s="1889"/>
      <c r="AH38" s="1889"/>
      <c r="AI38" s="1889"/>
      <c r="AJ38" s="1889"/>
      <c r="AK38" s="1889"/>
      <c r="AL38" s="1889"/>
      <c r="AM38" s="1889"/>
      <c r="AN38" s="1889"/>
      <c r="AO38" s="1889"/>
      <c r="AP38" s="1889"/>
      <c r="AQ38" s="1889"/>
      <c r="AR38" s="1889"/>
    </row>
    <row r="39" spans="1:44" ht="30.6" customHeight="1">
      <c r="A39" s="931"/>
      <c r="B39" s="908">
        <v>20</v>
      </c>
      <c r="C39" s="908">
        <v>21</v>
      </c>
      <c r="D39" s="908">
        <v>22</v>
      </c>
      <c r="E39" s="908">
        <v>23</v>
      </c>
      <c r="F39" s="908">
        <v>24</v>
      </c>
      <c r="G39" s="908">
        <v>25</v>
      </c>
      <c r="H39" s="908">
        <v>26</v>
      </c>
      <c r="I39" s="908">
        <v>27</v>
      </c>
      <c r="J39" s="908">
        <v>28</v>
      </c>
      <c r="K39" s="908">
        <v>29</v>
      </c>
      <c r="L39" s="908">
        <v>30</v>
      </c>
      <c r="M39" s="908">
        <v>31</v>
      </c>
      <c r="N39" s="908">
        <v>32</v>
      </c>
      <c r="O39" s="908">
        <v>33</v>
      </c>
      <c r="P39" s="908">
        <v>34</v>
      </c>
      <c r="Q39" s="908">
        <v>35</v>
      </c>
      <c r="R39" s="908">
        <v>36</v>
      </c>
      <c r="S39" s="908">
        <v>37</v>
      </c>
      <c r="T39" s="908">
        <v>38</v>
      </c>
      <c r="U39" s="908">
        <v>39</v>
      </c>
      <c r="V39" s="908">
        <v>40</v>
      </c>
      <c r="W39" s="908">
        <v>41</v>
      </c>
      <c r="X39" s="908">
        <v>42</v>
      </c>
      <c r="Y39" s="908">
        <v>43</v>
      </c>
      <c r="Z39" s="908">
        <v>44</v>
      </c>
      <c r="AA39" s="908">
        <v>45</v>
      </c>
      <c r="AB39" s="908">
        <v>46</v>
      </c>
      <c r="AC39" s="908">
        <v>47</v>
      </c>
      <c r="AD39" s="908">
        <v>48</v>
      </c>
      <c r="AE39" s="908">
        <v>49</v>
      </c>
      <c r="AF39" s="908">
        <v>50</v>
      </c>
      <c r="AG39" s="908">
        <v>51</v>
      </c>
      <c r="AH39" s="908">
        <v>52</v>
      </c>
      <c r="AI39" s="908">
        <v>53</v>
      </c>
      <c r="AJ39" s="908">
        <v>54</v>
      </c>
      <c r="AK39" s="908">
        <v>55</v>
      </c>
      <c r="AL39" s="908">
        <v>56</v>
      </c>
      <c r="AM39" s="908">
        <v>57</v>
      </c>
      <c r="AN39" s="908">
        <v>58</v>
      </c>
      <c r="AO39" s="908">
        <v>59</v>
      </c>
      <c r="AP39" s="908">
        <v>60</v>
      </c>
      <c r="AQ39" s="908">
        <v>61</v>
      </c>
      <c r="AR39" s="909">
        <v>62</v>
      </c>
    </row>
    <row r="40" spans="1:44" ht="30.6" customHeight="1">
      <c r="A40" s="932">
        <v>1</v>
      </c>
      <c r="B40" s="933">
        <v>0.55000000000000004</v>
      </c>
      <c r="C40" s="933">
        <v>0.56999999999999995</v>
      </c>
      <c r="D40" s="933">
        <v>0.59</v>
      </c>
      <c r="E40" s="933">
        <v>0.6</v>
      </c>
      <c r="F40" s="933">
        <v>0.62</v>
      </c>
      <c r="G40" s="933">
        <v>0.63</v>
      </c>
      <c r="H40" s="933">
        <v>0.65</v>
      </c>
      <c r="I40" s="933">
        <v>0.66</v>
      </c>
      <c r="J40" s="933">
        <v>0.68</v>
      </c>
      <c r="K40" s="933">
        <v>0.69</v>
      </c>
      <c r="L40" s="933">
        <v>0.71</v>
      </c>
      <c r="M40" s="933">
        <v>0.73</v>
      </c>
      <c r="N40" s="933">
        <v>0.76</v>
      </c>
      <c r="O40" s="933">
        <v>0.79</v>
      </c>
      <c r="P40" s="933">
        <v>0.83</v>
      </c>
      <c r="Q40" s="933">
        <v>0.87</v>
      </c>
      <c r="R40" s="933">
        <v>0.93</v>
      </c>
      <c r="S40" s="933">
        <v>0.99</v>
      </c>
      <c r="T40" s="933">
        <v>1.06</v>
      </c>
      <c r="U40" s="933">
        <v>1.1399999999999999</v>
      </c>
      <c r="V40" s="933">
        <v>1.23</v>
      </c>
      <c r="W40" s="933">
        <v>1.33</v>
      </c>
      <c r="X40" s="933">
        <v>1.44</v>
      </c>
      <c r="Y40" s="933">
        <v>1.55</v>
      </c>
      <c r="Z40" s="933">
        <v>1.68</v>
      </c>
      <c r="AA40" s="933">
        <v>1.82</v>
      </c>
      <c r="AB40" s="933">
        <v>1.97</v>
      </c>
      <c r="AC40" s="933">
        <v>2.13</v>
      </c>
      <c r="AD40" s="933">
        <v>2.3199999999999998</v>
      </c>
      <c r="AE40" s="933">
        <v>2.5099999999999998</v>
      </c>
      <c r="AF40" s="933">
        <v>2.72</v>
      </c>
      <c r="AG40" s="933">
        <v>2.96</v>
      </c>
      <c r="AH40" s="933">
        <v>3.24</v>
      </c>
      <c r="AI40" s="933">
        <v>3.55</v>
      </c>
      <c r="AJ40" s="933">
        <v>3.92</v>
      </c>
      <c r="AK40" s="933">
        <v>4.32</v>
      </c>
      <c r="AL40" s="933">
        <v>4.78</v>
      </c>
      <c r="AM40" s="933">
        <v>5.3099999999999987</v>
      </c>
      <c r="AN40" s="933">
        <v>5.8899999999999988</v>
      </c>
      <c r="AO40" s="933">
        <v>6.55</v>
      </c>
      <c r="AP40" s="934">
        <v>7.3</v>
      </c>
      <c r="AQ40" s="934">
        <v>8.15</v>
      </c>
      <c r="AR40" s="935">
        <v>9.11</v>
      </c>
    </row>
    <row r="41" spans="1:44" ht="30.6" customHeight="1">
      <c r="A41" s="936">
        <v>2</v>
      </c>
      <c r="B41" s="937">
        <v>1.0900000000000001</v>
      </c>
      <c r="C41" s="937">
        <v>1.1299999999999999</v>
      </c>
      <c r="D41" s="937">
        <v>1.1599999999999999</v>
      </c>
      <c r="E41" s="937">
        <v>1.19</v>
      </c>
      <c r="F41" s="937">
        <v>1.22</v>
      </c>
      <c r="G41" s="937">
        <v>1.25</v>
      </c>
      <c r="H41" s="937">
        <v>1.28</v>
      </c>
      <c r="I41" s="937">
        <v>1.3</v>
      </c>
      <c r="J41" s="937">
        <v>1.33</v>
      </c>
      <c r="K41" s="937">
        <v>1.37</v>
      </c>
      <c r="L41" s="937">
        <v>1.4</v>
      </c>
      <c r="M41" s="937">
        <v>1.45</v>
      </c>
      <c r="N41" s="937">
        <v>1.5</v>
      </c>
      <c r="O41" s="937">
        <v>1.57</v>
      </c>
      <c r="P41" s="937">
        <v>1.64</v>
      </c>
      <c r="Q41" s="937">
        <v>1.73</v>
      </c>
      <c r="R41" s="937">
        <v>1.84</v>
      </c>
      <c r="S41" s="937">
        <v>1.97</v>
      </c>
      <c r="T41" s="937">
        <v>2.11</v>
      </c>
      <c r="U41" s="937">
        <v>2.2799999999999998</v>
      </c>
      <c r="V41" s="937">
        <v>2.46</v>
      </c>
      <c r="W41" s="937">
        <v>2.66</v>
      </c>
      <c r="X41" s="937">
        <v>2.88</v>
      </c>
      <c r="Y41" s="937">
        <v>3.12</v>
      </c>
      <c r="Z41" s="937">
        <v>3.37</v>
      </c>
      <c r="AA41" s="937">
        <v>3.65</v>
      </c>
      <c r="AB41" s="937">
        <v>3.96</v>
      </c>
      <c r="AC41" s="937">
        <v>4.28</v>
      </c>
      <c r="AD41" s="937">
        <v>4.63</v>
      </c>
      <c r="AE41" s="937">
        <v>5.0199999999999996</v>
      </c>
      <c r="AF41" s="937">
        <v>5.46</v>
      </c>
      <c r="AG41" s="937">
        <v>5.95</v>
      </c>
      <c r="AH41" s="937">
        <v>6.51</v>
      </c>
      <c r="AI41" s="937">
        <v>7.15</v>
      </c>
      <c r="AJ41" s="937">
        <v>7.88</v>
      </c>
      <c r="AK41" s="937">
        <v>8.7200000000000006</v>
      </c>
      <c r="AL41" s="937">
        <v>9.66</v>
      </c>
      <c r="AM41" s="937">
        <v>10.72</v>
      </c>
      <c r="AN41" s="937">
        <v>11.92</v>
      </c>
      <c r="AO41" s="937">
        <v>13.27</v>
      </c>
      <c r="AP41" s="938">
        <v>14.8</v>
      </c>
      <c r="AQ41" s="938">
        <v>16.54</v>
      </c>
      <c r="AR41" s="939">
        <v>18.54</v>
      </c>
    </row>
    <row r="42" spans="1:44" ht="30.6" customHeight="1">
      <c r="A42" s="936">
        <v>3</v>
      </c>
      <c r="B42" s="937">
        <v>1.65</v>
      </c>
      <c r="C42" s="937">
        <v>1.7</v>
      </c>
      <c r="D42" s="937">
        <v>1.75</v>
      </c>
      <c r="E42" s="937">
        <v>1.8</v>
      </c>
      <c r="F42" s="937">
        <v>1.84</v>
      </c>
      <c r="G42" s="937">
        <v>1.88</v>
      </c>
      <c r="H42" s="937">
        <v>1.92</v>
      </c>
      <c r="I42" s="937">
        <v>1.96</v>
      </c>
      <c r="J42" s="937">
        <v>2.0099999999999998</v>
      </c>
      <c r="K42" s="937">
        <v>2.06</v>
      </c>
      <c r="L42" s="937">
        <v>2.12</v>
      </c>
      <c r="M42" s="937">
        <v>2.19</v>
      </c>
      <c r="N42" s="937">
        <v>2.29</v>
      </c>
      <c r="O42" s="937">
        <v>2.39</v>
      </c>
      <c r="P42" s="937">
        <v>2.5099999999999998</v>
      </c>
      <c r="Q42" s="937">
        <v>2.66</v>
      </c>
      <c r="R42" s="937">
        <v>2.83</v>
      </c>
      <c r="S42" s="937">
        <v>3.02</v>
      </c>
      <c r="T42" s="937">
        <v>3.25</v>
      </c>
      <c r="U42" s="937">
        <v>3.5</v>
      </c>
      <c r="V42" s="937">
        <v>3.78</v>
      </c>
      <c r="W42" s="937">
        <v>4.09</v>
      </c>
      <c r="X42" s="937">
        <v>4.43</v>
      </c>
      <c r="Y42" s="937">
        <v>4.79</v>
      </c>
      <c r="Z42" s="937">
        <v>5.19</v>
      </c>
      <c r="AA42" s="937">
        <v>5.620000000000001</v>
      </c>
      <c r="AB42" s="937">
        <v>6.08</v>
      </c>
      <c r="AC42" s="937">
        <v>6.58</v>
      </c>
      <c r="AD42" s="937">
        <v>7.13</v>
      </c>
      <c r="AE42" s="937">
        <v>7.74</v>
      </c>
      <c r="AF42" s="937">
        <v>8.42</v>
      </c>
      <c r="AG42" s="937">
        <v>9.19</v>
      </c>
      <c r="AH42" s="937">
        <v>10.08</v>
      </c>
      <c r="AI42" s="937">
        <v>11.08</v>
      </c>
      <c r="AJ42" s="937">
        <v>12.24</v>
      </c>
      <c r="AK42" s="937">
        <v>13.54</v>
      </c>
      <c r="AL42" s="937">
        <v>15.02</v>
      </c>
      <c r="AM42" s="937">
        <v>16.690000000000001</v>
      </c>
      <c r="AN42" s="937">
        <v>18.57</v>
      </c>
      <c r="AO42" s="937">
        <v>20.69</v>
      </c>
      <c r="AP42" s="938">
        <v>23.1</v>
      </c>
      <c r="AQ42" s="938">
        <v>25.86</v>
      </c>
      <c r="AR42" s="939">
        <v>29.04</v>
      </c>
    </row>
    <row r="43" spans="1:44" ht="30.6" customHeight="1">
      <c r="A43" s="940">
        <v>4</v>
      </c>
      <c r="B43" s="920">
        <v>1.72</v>
      </c>
      <c r="C43" s="920">
        <v>1.77</v>
      </c>
      <c r="D43" s="920">
        <v>1.82</v>
      </c>
      <c r="E43" s="920">
        <v>1.86</v>
      </c>
      <c r="F43" s="920">
        <v>1.9</v>
      </c>
      <c r="G43" s="920">
        <v>1.95</v>
      </c>
      <c r="H43" s="920">
        <v>1.99</v>
      </c>
      <c r="I43" s="920">
        <v>2.04</v>
      </c>
      <c r="J43" s="920">
        <v>2.09</v>
      </c>
      <c r="K43" s="920">
        <v>2.14</v>
      </c>
      <c r="L43" s="920">
        <v>2.21</v>
      </c>
      <c r="M43" s="920">
        <v>2.2999999999999998</v>
      </c>
      <c r="N43" s="920">
        <v>2.39</v>
      </c>
      <c r="O43" s="920">
        <v>2.5</v>
      </c>
      <c r="P43" s="920">
        <v>2.64</v>
      </c>
      <c r="Q43" s="920">
        <v>2.79</v>
      </c>
      <c r="R43" s="920">
        <v>2.98</v>
      </c>
      <c r="S43" s="920">
        <v>3.19</v>
      </c>
      <c r="T43" s="920">
        <v>3.43</v>
      </c>
      <c r="U43" s="920">
        <v>3.69</v>
      </c>
      <c r="V43" s="920">
        <v>4</v>
      </c>
      <c r="W43" s="920">
        <v>4.32</v>
      </c>
      <c r="X43" s="920">
        <v>4.68</v>
      </c>
      <c r="Y43" s="920">
        <v>5.07</v>
      </c>
      <c r="Z43" s="920">
        <v>5.48</v>
      </c>
      <c r="AA43" s="920">
        <v>5.94</v>
      </c>
      <c r="AB43" s="920">
        <v>6.42</v>
      </c>
      <c r="AC43" s="920">
        <v>6.96</v>
      </c>
      <c r="AD43" s="920">
        <v>7.5400000000000009</v>
      </c>
      <c r="AE43" s="920">
        <v>8.1999999999999993</v>
      </c>
      <c r="AF43" s="920">
        <v>8.93</v>
      </c>
      <c r="AG43" s="920">
        <v>9.76</v>
      </c>
      <c r="AH43" s="920">
        <v>10.71</v>
      </c>
      <c r="AI43" s="920">
        <v>11.8</v>
      </c>
      <c r="AJ43" s="920">
        <v>13.03</v>
      </c>
      <c r="AK43" s="920">
        <v>14.439999999999998</v>
      </c>
      <c r="AL43" s="920">
        <v>16.010000000000002</v>
      </c>
      <c r="AM43" s="920">
        <v>17.8</v>
      </c>
      <c r="AN43" s="920">
        <v>19.82</v>
      </c>
      <c r="AO43" s="920">
        <v>22.09</v>
      </c>
      <c r="AP43" s="922">
        <v>24.68</v>
      </c>
      <c r="AQ43" s="922">
        <v>27.66</v>
      </c>
      <c r="AR43" s="923">
        <v>0</v>
      </c>
    </row>
    <row r="44" spans="1:44" ht="30.6" customHeight="1">
      <c r="A44" s="940">
        <v>5</v>
      </c>
      <c r="B44" s="920">
        <v>2.1800000000000002</v>
      </c>
      <c r="C44" s="920">
        <v>2.25</v>
      </c>
      <c r="D44" s="920">
        <v>2.31</v>
      </c>
      <c r="E44" s="920">
        <v>2.36</v>
      </c>
      <c r="F44" s="920">
        <v>2.42</v>
      </c>
      <c r="G44" s="920">
        <v>2.4700000000000002</v>
      </c>
      <c r="H44" s="920">
        <v>2.5299999999999998</v>
      </c>
      <c r="I44" s="920">
        <v>2.59</v>
      </c>
      <c r="J44" s="920">
        <v>2.65</v>
      </c>
      <c r="K44" s="920">
        <v>2.73</v>
      </c>
      <c r="L44" s="920">
        <v>2.82</v>
      </c>
      <c r="M44" s="920">
        <v>2.92</v>
      </c>
      <c r="N44" s="920">
        <v>3.05</v>
      </c>
      <c r="O44" s="920">
        <v>3.2</v>
      </c>
      <c r="P44" s="920">
        <v>3.38</v>
      </c>
      <c r="Q44" s="920">
        <v>3.59</v>
      </c>
      <c r="R44" s="920">
        <v>3.83</v>
      </c>
      <c r="S44" s="920">
        <v>4.1100000000000003</v>
      </c>
      <c r="T44" s="920">
        <v>4.43</v>
      </c>
      <c r="U44" s="920">
        <v>4.7699999999999996</v>
      </c>
      <c r="V44" s="920">
        <v>5.17</v>
      </c>
      <c r="W44" s="920">
        <v>5.59</v>
      </c>
      <c r="X44" s="920">
        <v>6.05</v>
      </c>
      <c r="Y44" s="920">
        <v>6.55</v>
      </c>
      <c r="Z44" s="920">
        <v>7.09</v>
      </c>
      <c r="AA44" s="920">
        <v>7.68</v>
      </c>
      <c r="AB44" s="920">
        <v>8.31</v>
      </c>
      <c r="AC44" s="920">
        <v>9</v>
      </c>
      <c r="AD44" s="920">
        <v>9.77</v>
      </c>
      <c r="AE44" s="920">
        <v>10.63</v>
      </c>
      <c r="AF44" s="920">
        <v>11.6</v>
      </c>
      <c r="AG44" s="920">
        <v>12.7</v>
      </c>
      <c r="AH44" s="920">
        <v>13.96</v>
      </c>
      <c r="AI44" s="920">
        <v>15.39</v>
      </c>
      <c r="AJ44" s="920">
        <v>17.02</v>
      </c>
      <c r="AK44" s="920">
        <v>18.87</v>
      </c>
      <c r="AL44" s="920">
        <v>20.96</v>
      </c>
      <c r="AM44" s="920">
        <v>23.31</v>
      </c>
      <c r="AN44" s="920">
        <v>25.98</v>
      </c>
      <c r="AO44" s="920">
        <v>29</v>
      </c>
      <c r="AP44" s="922">
        <v>32.450000000000003</v>
      </c>
      <c r="AQ44" s="922">
        <v>0</v>
      </c>
      <c r="AR44" s="923">
        <v>0</v>
      </c>
    </row>
    <row r="45" spans="1:44" ht="30.6" customHeight="1">
      <c r="A45" s="940">
        <v>6</v>
      </c>
      <c r="B45" s="920">
        <v>2.66</v>
      </c>
      <c r="C45" s="920">
        <v>2.73</v>
      </c>
      <c r="D45" s="920">
        <v>2.81</v>
      </c>
      <c r="E45" s="920">
        <v>2.87</v>
      </c>
      <c r="F45" s="920">
        <v>2.94</v>
      </c>
      <c r="G45" s="920">
        <v>3.01</v>
      </c>
      <c r="H45" s="920">
        <v>3.07</v>
      </c>
      <c r="I45" s="920">
        <v>3.15</v>
      </c>
      <c r="J45" s="920">
        <v>3.23</v>
      </c>
      <c r="K45" s="920">
        <v>3.33</v>
      </c>
      <c r="L45" s="920">
        <v>3.44</v>
      </c>
      <c r="M45" s="920">
        <v>3.58</v>
      </c>
      <c r="N45" s="920">
        <v>3.74</v>
      </c>
      <c r="O45" s="920">
        <v>3.95</v>
      </c>
      <c r="P45" s="920">
        <v>4.18</v>
      </c>
      <c r="Q45" s="920">
        <v>4.4400000000000004</v>
      </c>
      <c r="R45" s="920">
        <v>4.75</v>
      </c>
      <c r="S45" s="920">
        <v>5.1100000000000003</v>
      </c>
      <c r="T45" s="920">
        <v>5.5</v>
      </c>
      <c r="U45" s="920">
        <v>5.94</v>
      </c>
      <c r="V45" s="920">
        <v>6.42</v>
      </c>
      <c r="W45" s="920">
        <v>6.95</v>
      </c>
      <c r="X45" s="920">
        <v>7.52</v>
      </c>
      <c r="Y45" s="920">
        <v>8.15</v>
      </c>
      <c r="Z45" s="920">
        <v>8.82</v>
      </c>
      <c r="AA45" s="920">
        <v>9.5399999999999991</v>
      </c>
      <c r="AB45" s="920">
        <v>10.34</v>
      </c>
      <c r="AC45" s="920">
        <v>11.21</v>
      </c>
      <c r="AD45" s="920">
        <v>12.18</v>
      </c>
      <c r="AE45" s="920">
        <v>13.27</v>
      </c>
      <c r="AF45" s="920">
        <v>14.51</v>
      </c>
      <c r="AG45" s="920">
        <v>15.91</v>
      </c>
      <c r="AH45" s="920">
        <v>17.510000000000002</v>
      </c>
      <c r="AI45" s="920">
        <v>19.329999999999998</v>
      </c>
      <c r="AJ45" s="920">
        <v>21.4</v>
      </c>
      <c r="AK45" s="920">
        <v>23.74</v>
      </c>
      <c r="AL45" s="920">
        <v>26.39</v>
      </c>
      <c r="AM45" s="920">
        <v>29.39</v>
      </c>
      <c r="AN45" s="920">
        <v>32.78</v>
      </c>
      <c r="AO45" s="920">
        <v>36.659999999999997</v>
      </c>
      <c r="AP45" s="922">
        <v>0</v>
      </c>
      <c r="AQ45" s="922">
        <v>0</v>
      </c>
      <c r="AR45" s="923">
        <v>0</v>
      </c>
    </row>
    <row r="46" spans="1:44" ht="30.6" customHeight="1">
      <c r="A46" s="940">
        <v>7</v>
      </c>
      <c r="B46" s="920">
        <v>2.92</v>
      </c>
      <c r="C46" s="920">
        <v>3</v>
      </c>
      <c r="D46" s="920">
        <v>3.08</v>
      </c>
      <c r="E46" s="920">
        <v>3.15</v>
      </c>
      <c r="F46" s="920">
        <v>3.23</v>
      </c>
      <c r="G46" s="920">
        <v>3.3</v>
      </c>
      <c r="H46" s="920">
        <v>3.38</v>
      </c>
      <c r="I46" s="920">
        <v>3.46</v>
      </c>
      <c r="J46" s="920">
        <v>3.56</v>
      </c>
      <c r="K46" s="920">
        <v>3.67</v>
      </c>
      <c r="L46" s="920">
        <v>3.81</v>
      </c>
      <c r="M46" s="920">
        <v>3.98</v>
      </c>
      <c r="N46" s="920">
        <v>4.17</v>
      </c>
      <c r="O46" s="920">
        <v>4.3899999999999997</v>
      </c>
      <c r="P46" s="920">
        <v>4.66</v>
      </c>
      <c r="Q46" s="920">
        <v>4.96</v>
      </c>
      <c r="R46" s="920">
        <v>5.32</v>
      </c>
      <c r="S46" s="920">
        <v>5.72</v>
      </c>
      <c r="T46" s="920">
        <v>6.17</v>
      </c>
      <c r="U46" s="920">
        <v>6.66</v>
      </c>
      <c r="V46" s="920">
        <v>7.1999999999999993</v>
      </c>
      <c r="W46" s="920">
        <v>7.7999999999999989</v>
      </c>
      <c r="X46" s="920">
        <v>8.44</v>
      </c>
      <c r="Y46" s="920">
        <v>9.14</v>
      </c>
      <c r="Z46" s="920">
        <v>9.8999999999999986</v>
      </c>
      <c r="AA46" s="920">
        <v>10.72</v>
      </c>
      <c r="AB46" s="920">
        <v>11.62</v>
      </c>
      <c r="AC46" s="920">
        <v>12.62</v>
      </c>
      <c r="AD46" s="920">
        <v>13.73</v>
      </c>
      <c r="AE46" s="920">
        <v>14.97</v>
      </c>
      <c r="AF46" s="920">
        <v>16.38</v>
      </c>
      <c r="AG46" s="920">
        <v>18</v>
      </c>
      <c r="AH46" s="920">
        <v>19.829999999999998</v>
      </c>
      <c r="AI46" s="920">
        <v>21.92</v>
      </c>
      <c r="AJ46" s="920">
        <v>24.29</v>
      </c>
      <c r="AK46" s="920">
        <v>26.96</v>
      </c>
      <c r="AL46" s="920">
        <v>29.99</v>
      </c>
      <c r="AM46" s="920">
        <v>33.43</v>
      </c>
      <c r="AN46" s="920">
        <v>37.33</v>
      </c>
      <c r="AO46" s="920">
        <v>0</v>
      </c>
      <c r="AP46" s="922">
        <v>0</v>
      </c>
      <c r="AQ46" s="922">
        <v>0</v>
      </c>
      <c r="AR46" s="923">
        <v>0</v>
      </c>
    </row>
    <row r="47" spans="1:44" ht="30.6" customHeight="1">
      <c r="A47" s="940">
        <v>8</v>
      </c>
      <c r="B47" s="920">
        <v>3.39</v>
      </c>
      <c r="C47" s="920">
        <v>3.48</v>
      </c>
      <c r="D47" s="920">
        <v>3.5699999999999994</v>
      </c>
      <c r="E47" s="920">
        <v>3.65</v>
      </c>
      <c r="F47" s="920">
        <v>3.74</v>
      </c>
      <c r="G47" s="920">
        <v>3.82</v>
      </c>
      <c r="H47" s="920">
        <v>3.93</v>
      </c>
      <c r="I47" s="920">
        <v>4.03</v>
      </c>
      <c r="J47" s="920">
        <v>4.1500000000000004</v>
      </c>
      <c r="K47" s="920">
        <v>4.29</v>
      </c>
      <c r="L47" s="920">
        <v>4.46</v>
      </c>
      <c r="M47" s="920">
        <v>4.66</v>
      </c>
      <c r="N47" s="920">
        <v>4.8899999999999997</v>
      </c>
      <c r="O47" s="920">
        <v>5.18</v>
      </c>
      <c r="P47" s="920">
        <v>5.5</v>
      </c>
      <c r="Q47" s="920">
        <v>5.8699999999999992</v>
      </c>
      <c r="R47" s="920">
        <v>6.3</v>
      </c>
      <c r="S47" s="920">
        <v>6.78</v>
      </c>
      <c r="T47" s="920">
        <v>7.3</v>
      </c>
      <c r="U47" s="920">
        <v>7.89</v>
      </c>
      <c r="V47" s="920">
        <v>8.5399999999999991</v>
      </c>
      <c r="W47" s="920">
        <v>9.240000000000002</v>
      </c>
      <c r="X47" s="920">
        <v>10.01</v>
      </c>
      <c r="Y47" s="920">
        <v>10.84</v>
      </c>
      <c r="Z47" s="920">
        <v>11.74</v>
      </c>
      <c r="AA47" s="920">
        <v>12.72</v>
      </c>
      <c r="AB47" s="920">
        <v>13.81</v>
      </c>
      <c r="AC47" s="920">
        <v>15.010000000000002</v>
      </c>
      <c r="AD47" s="920">
        <v>16.350000000000001</v>
      </c>
      <c r="AE47" s="920">
        <v>17.86</v>
      </c>
      <c r="AF47" s="920">
        <v>19.59</v>
      </c>
      <c r="AG47" s="920">
        <v>21.54</v>
      </c>
      <c r="AH47" s="920">
        <v>23.76</v>
      </c>
      <c r="AI47" s="920">
        <v>26.29</v>
      </c>
      <c r="AJ47" s="920">
        <v>29.16</v>
      </c>
      <c r="AK47" s="920">
        <v>32.409999999999997</v>
      </c>
      <c r="AL47" s="920">
        <v>36.1</v>
      </c>
      <c r="AM47" s="920">
        <v>40.28</v>
      </c>
      <c r="AN47" s="920">
        <v>0</v>
      </c>
      <c r="AO47" s="920">
        <v>0</v>
      </c>
      <c r="AP47" s="922">
        <v>0</v>
      </c>
      <c r="AQ47" s="922">
        <v>0</v>
      </c>
      <c r="AR47" s="923">
        <v>0</v>
      </c>
    </row>
    <row r="48" spans="1:44" ht="30.6" customHeight="1">
      <c r="A48" s="940">
        <v>9</v>
      </c>
      <c r="B48" s="920">
        <v>3.87</v>
      </c>
      <c r="C48" s="920">
        <v>3.98</v>
      </c>
      <c r="D48" s="920">
        <v>4.08</v>
      </c>
      <c r="E48" s="920">
        <v>4.17</v>
      </c>
      <c r="F48" s="920">
        <v>4.2699999999999996</v>
      </c>
      <c r="G48" s="920">
        <v>4.38</v>
      </c>
      <c r="H48" s="920">
        <v>4.49</v>
      </c>
      <c r="I48" s="920">
        <v>4.62</v>
      </c>
      <c r="J48" s="920">
        <v>4.76</v>
      </c>
      <c r="K48" s="920">
        <v>4.93</v>
      </c>
      <c r="L48" s="920">
        <v>5.15</v>
      </c>
      <c r="M48" s="920">
        <v>5.38</v>
      </c>
      <c r="N48" s="920">
        <v>5.67</v>
      </c>
      <c r="O48" s="920">
        <v>6.01</v>
      </c>
      <c r="P48" s="920">
        <v>6.39</v>
      </c>
      <c r="Q48" s="920">
        <v>6.84</v>
      </c>
      <c r="R48" s="920">
        <v>7.33</v>
      </c>
      <c r="S48" s="920">
        <v>7.9</v>
      </c>
      <c r="T48" s="920">
        <v>8.5299999999999994</v>
      </c>
      <c r="U48" s="920">
        <v>9.2100000000000009</v>
      </c>
      <c r="V48" s="920">
        <v>9.9700000000000006</v>
      </c>
      <c r="W48" s="920">
        <v>10.8</v>
      </c>
      <c r="X48" s="920">
        <v>11.7</v>
      </c>
      <c r="Y48" s="920">
        <v>12.66</v>
      </c>
      <c r="Z48" s="920">
        <v>13.73</v>
      </c>
      <c r="AA48" s="920">
        <v>14.89</v>
      </c>
      <c r="AB48" s="920">
        <v>16.170000000000002</v>
      </c>
      <c r="AC48" s="920">
        <v>17.600000000000001</v>
      </c>
      <c r="AD48" s="920">
        <v>19.2</v>
      </c>
      <c r="AE48" s="920">
        <v>21.020000000000003</v>
      </c>
      <c r="AF48" s="920">
        <v>23.08</v>
      </c>
      <c r="AG48" s="920">
        <v>25.41</v>
      </c>
      <c r="AH48" s="920">
        <v>28.08</v>
      </c>
      <c r="AI48" s="920">
        <v>31.09</v>
      </c>
      <c r="AJ48" s="920">
        <v>34.520000000000003</v>
      </c>
      <c r="AK48" s="920">
        <v>38.409999999999997</v>
      </c>
      <c r="AL48" s="920">
        <v>42.83</v>
      </c>
      <c r="AM48" s="920">
        <v>0</v>
      </c>
      <c r="AN48" s="920">
        <v>0</v>
      </c>
      <c r="AO48" s="920">
        <v>0</v>
      </c>
      <c r="AP48" s="922">
        <v>0</v>
      </c>
      <c r="AQ48" s="922">
        <v>0</v>
      </c>
      <c r="AR48" s="923">
        <v>0</v>
      </c>
    </row>
    <row r="49" spans="1:44" ht="30.6" customHeight="1">
      <c r="A49" s="940">
        <v>10</v>
      </c>
      <c r="B49" s="920">
        <v>4.3600000000000003</v>
      </c>
      <c r="C49" s="920">
        <v>4.4800000000000004</v>
      </c>
      <c r="D49" s="920">
        <v>4.59</v>
      </c>
      <c r="E49" s="920">
        <v>4.7</v>
      </c>
      <c r="F49" s="920">
        <v>4.8099999999999996</v>
      </c>
      <c r="G49" s="920">
        <v>4.9400000000000004</v>
      </c>
      <c r="H49" s="920">
        <v>5.08</v>
      </c>
      <c r="I49" s="920">
        <v>5.23</v>
      </c>
      <c r="J49" s="920">
        <v>5.41</v>
      </c>
      <c r="K49" s="920">
        <v>5.6100000000000012</v>
      </c>
      <c r="L49" s="920">
        <v>5.86</v>
      </c>
      <c r="M49" s="920">
        <v>6.16</v>
      </c>
      <c r="N49" s="920">
        <v>6.49</v>
      </c>
      <c r="O49" s="920">
        <v>6.89</v>
      </c>
      <c r="P49" s="920">
        <v>7.34</v>
      </c>
      <c r="Q49" s="920">
        <v>7.87</v>
      </c>
      <c r="R49" s="920">
        <v>8.4499999999999993</v>
      </c>
      <c r="S49" s="920">
        <v>9.11</v>
      </c>
      <c r="T49" s="920">
        <v>9.84</v>
      </c>
      <c r="U49" s="920">
        <v>10.63</v>
      </c>
      <c r="V49" s="920">
        <v>11.51</v>
      </c>
      <c r="W49" s="920">
        <v>12.45</v>
      </c>
      <c r="X49" s="920">
        <v>13.49</v>
      </c>
      <c r="Y49" s="920">
        <v>14.62</v>
      </c>
      <c r="Z49" s="920">
        <v>15.86</v>
      </c>
      <c r="AA49" s="920">
        <v>17.22</v>
      </c>
      <c r="AB49" s="920">
        <v>18.73</v>
      </c>
      <c r="AC49" s="920">
        <v>20.420000000000002</v>
      </c>
      <c r="AD49" s="920">
        <v>22.32</v>
      </c>
      <c r="AE49" s="920">
        <v>24.46</v>
      </c>
      <c r="AF49" s="920">
        <v>26.89</v>
      </c>
      <c r="AG49" s="920">
        <v>29.65</v>
      </c>
      <c r="AH49" s="920">
        <v>32.799999999999997</v>
      </c>
      <c r="AI49" s="920">
        <v>36.369999999999997</v>
      </c>
      <c r="AJ49" s="920">
        <v>40.42</v>
      </c>
      <c r="AK49" s="920">
        <v>45.04</v>
      </c>
      <c r="AL49" s="920">
        <v>0</v>
      </c>
      <c r="AM49" s="920">
        <v>0</v>
      </c>
      <c r="AN49" s="920">
        <v>0</v>
      </c>
      <c r="AO49" s="920">
        <v>0</v>
      </c>
      <c r="AP49" s="922">
        <v>0</v>
      </c>
      <c r="AQ49" s="922">
        <v>0</v>
      </c>
      <c r="AR49" s="923">
        <v>0</v>
      </c>
    </row>
    <row r="50" spans="1:44" ht="30.6" customHeight="1">
      <c r="A50" s="940">
        <v>11</v>
      </c>
      <c r="B50" s="920">
        <v>4.8600000000000003</v>
      </c>
      <c r="C50" s="920">
        <v>4.99</v>
      </c>
      <c r="D50" s="920">
        <v>5.12</v>
      </c>
      <c r="E50" s="920">
        <v>5.25</v>
      </c>
      <c r="F50" s="920">
        <v>5.38</v>
      </c>
      <c r="G50" s="920">
        <v>5.53</v>
      </c>
      <c r="H50" s="920">
        <v>5.69</v>
      </c>
      <c r="I50" s="920">
        <v>5.8699999999999992</v>
      </c>
      <c r="J50" s="920">
        <v>6.09</v>
      </c>
      <c r="K50" s="920">
        <v>6.33</v>
      </c>
      <c r="L50" s="920">
        <v>6.62</v>
      </c>
      <c r="M50" s="920">
        <v>6.97</v>
      </c>
      <c r="N50" s="920">
        <v>7.37</v>
      </c>
      <c r="O50" s="920">
        <v>7.84</v>
      </c>
      <c r="P50" s="920">
        <v>8.3699999999999992</v>
      </c>
      <c r="Q50" s="920">
        <v>8.9700000000000006</v>
      </c>
      <c r="R50" s="920">
        <v>9.65</v>
      </c>
      <c r="S50" s="920">
        <v>10.41</v>
      </c>
      <c r="T50" s="920">
        <v>11.23</v>
      </c>
      <c r="U50" s="920">
        <v>12.15</v>
      </c>
      <c r="V50" s="920">
        <v>13.15</v>
      </c>
      <c r="W50" s="920">
        <v>14.24</v>
      </c>
      <c r="X50" s="920">
        <v>15.43</v>
      </c>
      <c r="Y50" s="920">
        <v>16.739999999999998</v>
      </c>
      <c r="Z50" s="920">
        <v>18.16</v>
      </c>
      <c r="AA50" s="920">
        <v>19.75</v>
      </c>
      <c r="AB50" s="920">
        <v>21.51</v>
      </c>
      <c r="AC50" s="920">
        <v>23.49</v>
      </c>
      <c r="AD50" s="920">
        <v>25.7</v>
      </c>
      <c r="AE50" s="920">
        <v>28.22</v>
      </c>
      <c r="AF50" s="920">
        <v>31.07</v>
      </c>
      <c r="AG50" s="920">
        <v>34.31</v>
      </c>
      <c r="AH50" s="920">
        <v>37.99</v>
      </c>
      <c r="AI50" s="920">
        <v>42.18</v>
      </c>
      <c r="AJ50" s="920">
        <v>46.95</v>
      </c>
      <c r="AK50" s="920">
        <v>0</v>
      </c>
      <c r="AL50" s="920">
        <v>0</v>
      </c>
      <c r="AM50" s="920">
        <v>0</v>
      </c>
      <c r="AN50" s="920">
        <v>0</v>
      </c>
      <c r="AO50" s="920">
        <v>0</v>
      </c>
      <c r="AP50" s="922">
        <v>0</v>
      </c>
      <c r="AQ50" s="922">
        <v>0</v>
      </c>
      <c r="AR50" s="923">
        <v>0</v>
      </c>
    </row>
    <row r="51" spans="1:44" ht="30.6" customHeight="1">
      <c r="A51" s="940">
        <v>12</v>
      </c>
      <c r="B51" s="920">
        <v>5.39</v>
      </c>
      <c r="C51" s="920">
        <v>5.53</v>
      </c>
      <c r="D51" s="920">
        <v>5.67</v>
      </c>
      <c r="E51" s="920">
        <v>5.81</v>
      </c>
      <c r="F51" s="920">
        <v>5.97</v>
      </c>
      <c r="G51" s="920">
        <v>6.14</v>
      </c>
      <c r="H51" s="920">
        <v>6.33</v>
      </c>
      <c r="I51" s="920">
        <v>6.54</v>
      </c>
      <c r="J51" s="920">
        <v>6.8</v>
      </c>
      <c r="K51" s="920">
        <v>7.09</v>
      </c>
      <c r="L51" s="920">
        <v>7.43</v>
      </c>
      <c r="M51" s="920">
        <v>7.84</v>
      </c>
      <c r="N51" s="920">
        <v>8.31</v>
      </c>
      <c r="O51" s="920">
        <v>8.85</v>
      </c>
      <c r="P51" s="920">
        <v>9.4600000000000009</v>
      </c>
      <c r="Q51" s="920">
        <v>10.15</v>
      </c>
      <c r="R51" s="920">
        <v>10.93</v>
      </c>
      <c r="S51" s="920">
        <v>11.79</v>
      </c>
      <c r="T51" s="920">
        <v>12.73</v>
      </c>
      <c r="U51" s="920">
        <v>13.78</v>
      </c>
      <c r="V51" s="920">
        <v>14.91</v>
      </c>
      <c r="W51" s="920">
        <v>16.16</v>
      </c>
      <c r="X51" s="920">
        <v>17.52</v>
      </c>
      <c r="Y51" s="920">
        <v>19.010000000000002</v>
      </c>
      <c r="Z51" s="920">
        <v>20.67</v>
      </c>
      <c r="AA51" s="920">
        <v>22.49</v>
      </c>
      <c r="AB51" s="920">
        <v>24.54</v>
      </c>
      <c r="AC51" s="920">
        <v>26.83</v>
      </c>
      <c r="AD51" s="920">
        <v>29.41</v>
      </c>
      <c r="AE51" s="920">
        <v>32.33</v>
      </c>
      <c r="AF51" s="920">
        <v>35.65</v>
      </c>
      <c r="AG51" s="920">
        <v>39.409999999999997</v>
      </c>
      <c r="AH51" s="920">
        <v>43.7</v>
      </c>
      <c r="AI51" s="920">
        <v>48.58</v>
      </c>
      <c r="AJ51" s="920">
        <v>0</v>
      </c>
      <c r="AK51" s="920">
        <v>0</v>
      </c>
      <c r="AL51" s="920">
        <v>0</v>
      </c>
      <c r="AM51" s="920">
        <v>0</v>
      </c>
      <c r="AN51" s="920">
        <v>0</v>
      </c>
      <c r="AO51" s="920">
        <v>0</v>
      </c>
      <c r="AP51" s="922">
        <v>0</v>
      </c>
      <c r="AQ51" s="922">
        <v>0</v>
      </c>
      <c r="AR51" s="923">
        <v>0</v>
      </c>
    </row>
    <row r="52" spans="1:44" ht="30.6" customHeight="1">
      <c r="A52" s="940">
        <v>13</v>
      </c>
      <c r="B52" s="920">
        <v>5.91</v>
      </c>
      <c r="C52" s="920">
        <v>6.08</v>
      </c>
      <c r="D52" s="920">
        <v>6.23</v>
      </c>
      <c r="E52" s="920">
        <v>6.4</v>
      </c>
      <c r="F52" s="920">
        <v>6.58</v>
      </c>
      <c r="G52" s="920">
        <v>6.78</v>
      </c>
      <c r="H52" s="920">
        <v>7</v>
      </c>
      <c r="I52" s="920">
        <v>7.25</v>
      </c>
      <c r="J52" s="920">
        <v>7.56</v>
      </c>
      <c r="K52" s="920">
        <v>7.9</v>
      </c>
      <c r="L52" s="920">
        <v>8.3000000000000007</v>
      </c>
      <c r="M52" s="920">
        <v>8.77</v>
      </c>
      <c r="N52" s="920">
        <v>9.3100000000000023</v>
      </c>
      <c r="O52" s="920">
        <v>9.93</v>
      </c>
      <c r="P52" s="920">
        <v>10.62</v>
      </c>
      <c r="Q52" s="920">
        <v>11.41</v>
      </c>
      <c r="R52" s="920">
        <v>12.29</v>
      </c>
      <c r="S52" s="920">
        <v>13.26</v>
      </c>
      <c r="T52" s="920">
        <v>14.330000000000002</v>
      </c>
      <c r="U52" s="920">
        <v>15.51</v>
      </c>
      <c r="V52" s="920">
        <v>16.8</v>
      </c>
      <c r="W52" s="920">
        <v>18.22</v>
      </c>
      <c r="X52" s="920">
        <v>19.759999999999998</v>
      </c>
      <c r="Y52" s="920">
        <v>21.47</v>
      </c>
      <c r="Z52" s="920">
        <v>23.36</v>
      </c>
      <c r="AA52" s="920">
        <v>25.47</v>
      </c>
      <c r="AB52" s="920">
        <v>27.82</v>
      </c>
      <c r="AC52" s="920">
        <v>30.47</v>
      </c>
      <c r="AD52" s="920">
        <v>33.450000000000003</v>
      </c>
      <c r="AE52" s="920">
        <v>36.83</v>
      </c>
      <c r="AF52" s="920">
        <v>40.67</v>
      </c>
      <c r="AG52" s="920">
        <v>45.02</v>
      </c>
      <c r="AH52" s="920">
        <v>49.989999999999988</v>
      </c>
      <c r="AI52" s="920">
        <v>0</v>
      </c>
      <c r="AJ52" s="920">
        <v>0</v>
      </c>
      <c r="AK52" s="920">
        <v>0</v>
      </c>
      <c r="AL52" s="920">
        <v>0</v>
      </c>
      <c r="AM52" s="920">
        <v>0</v>
      </c>
      <c r="AN52" s="920">
        <v>0</v>
      </c>
      <c r="AO52" s="920">
        <v>0</v>
      </c>
      <c r="AP52" s="922">
        <v>0</v>
      </c>
      <c r="AQ52" s="922">
        <v>0</v>
      </c>
      <c r="AR52" s="923">
        <v>0</v>
      </c>
    </row>
    <row r="53" spans="1:44" ht="30.6" customHeight="1">
      <c r="A53" s="940">
        <v>14</v>
      </c>
      <c r="B53" s="920">
        <v>6.46</v>
      </c>
      <c r="C53" s="920">
        <v>6.64</v>
      </c>
      <c r="D53" s="920">
        <v>6.82</v>
      </c>
      <c r="E53" s="920">
        <v>7.01</v>
      </c>
      <c r="F53" s="920">
        <v>7.2099999999999991</v>
      </c>
      <c r="G53" s="920">
        <v>7.45</v>
      </c>
      <c r="H53" s="920">
        <v>7.71</v>
      </c>
      <c r="I53" s="920">
        <v>8</v>
      </c>
      <c r="J53" s="920">
        <v>8.35</v>
      </c>
      <c r="K53" s="920">
        <v>8.76</v>
      </c>
      <c r="L53" s="920">
        <v>9.2200000000000006</v>
      </c>
      <c r="M53" s="920">
        <v>9.75</v>
      </c>
      <c r="N53" s="920">
        <v>10.38</v>
      </c>
      <c r="O53" s="920">
        <v>11.08</v>
      </c>
      <c r="P53" s="920">
        <v>11.87</v>
      </c>
      <c r="Q53" s="920">
        <v>12.76</v>
      </c>
      <c r="R53" s="920">
        <v>13.75</v>
      </c>
      <c r="S53" s="920">
        <v>14.85</v>
      </c>
      <c r="T53" s="920">
        <v>16.05</v>
      </c>
      <c r="U53" s="920">
        <v>17.38</v>
      </c>
      <c r="V53" s="920">
        <v>18.829999999999998</v>
      </c>
      <c r="W53" s="920">
        <v>20.43</v>
      </c>
      <c r="X53" s="920">
        <v>22.19</v>
      </c>
      <c r="Y53" s="920">
        <v>24.14</v>
      </c>
      <c r="Z53" s="920">
        <v>26.3</v>
      </c>
      <c r="AA53" s="920">
        <v>28.71</v>
      </c>
      <c r="AB53" s="920">
        <v>31.42</v>
      </c>
      <c r="AC53" s="920">
        <v>34.46</v>
      </c>
      <c r="AD53" s="920">
        <v>37.880000000000003</v>
      </c>
      <c r="AE53" s="920">
        <v>41.76</v>
      </c>
      <c r="AF53" s="920">
        <v>46.179999999999993</v>
      </c>
      <c r="AG53" s="920">
        <v>51.2</v>
      </c>
      <c r="AH53" s="920">
        <v>0</v>
      </c>
      <c r="AI53" s="920">
        <v>0</v>
      </c>
      <c r="AJ53" s="920">
        <v>0</v>
      </c>
      <c r="AK53" s="920">
        <v>0</v>
      </c>
      <c r="AL53" s="920">
        <v>0</v>
      </c>
      <c r="AM53" s="920">
        <v>0</v>
      </c>
      <c r="AN53" s="920">
        <v>0</v>
      </c>
      <c r="AO53" s="920">
        <v>0</v>
      </c>
      <c r="AP53" s="922">
        <v>0</v>
      </c>
      <c r="AQ53" s="922">
        <v>0</v>
      </c>
      <c r="AR53" s="923">
        <v>0</v>
      </c>
    </row>
    <row r="54" spans="1:44" ht="30.6" customHeight="1">
      <c r="A54" s="940">
        <v>15</v>
      </c>
      <c r="B54" s="922">
        <v>7.03</v>
      </c>
      <c r="C54" s="922">
        <v>7.2199999999999989</v>
      </c>
      <c r="D54" s="922">
        <v>7.42</v>
      </c>
      <c r="E54" s="922">
        <v>7.64</v>
      </c>
      <c r="F54" s="922">
        <v>7.88</v>
      </c>
      <c r="G54" s="922">
        <v>8.15</v>
      </c>
      <c r="H54" s="922">
        <v>8.4499999999999993</v>
      </c>
      <c r="I54" s="922">
        <v>8.8000000000000007</v>
      </c>
      <c r="J54" s="922">
        <v>9.19</v>
      </c>
      <c r="K54" s="922">
        <v>9.66</v>
      </c>
      <c r="L54" s="922">
        <v>10.199999999999999</v>
      </c>
      <c r="M54" s="922">
        <v>10.82</v>
      </c>
      <c r="N54" s="920">
        <v>11.51</v>
      </c>
      <c r="O54" s="922">
        <v>12.31</v>
      </c>
      <c r="P54" s="922">
        <v>13.2</v>
      </c>
      <c r="Q54" s="922">
        <v>14.2</v>
      </c>
      <c r="R54" s="922">
        <v>15.31</v>
      </c>
      <c r="S54" s="922">
        <v>16.54</v>
      </c>
      <c r="T54" s="922">
        <v>17.89</v>
      </c>
      <c r="U54" s="922">
        <v>19.38</v>
      </c>
      <c r="V54" s="922">
        <v>21.010000000000005</v>
      </c>
      <c r="W54" s="922">
        <v>22.82</v>
      </c>
      <c r="X54" s="922">
        <v>24.82</v>
      </c>
      <c r="Y54" s="922">
        <v>27.03</v>
      </c>
      <c r="Z54" s="922">
        <v>29.5</v>
      </c>
      <c r="AA54" s="922">
        <v>32.25</v>
      </c>
      <c r="AB54" s="922">
        <v>35.340000000000003</v>
      </c>
      <c r="AC54" s="922">
        <v>38.81</v>
      </c>
      <c r="AD54" s="922">
        <v>42.73</v>
      </c>
      <c r="AE54" s="922">
        <v>47.19</v>
      </c>
      <c r="AF54" s="922">
        <v>52.25</v>
      </c>
      <c r="AG54" s="922">
        <v>0</v>
      </c>
      <c r="AH54" s="922">
        <v>0</v>
      </c>
      <c r="AI54" s="922">
        <v>0</v>
      </c>
      <c r="AJ54" s="922">
        <v>0</v>
      </c>
      <c r="AK54" s="922">
        <v>0</v>
      </c>
      <c r="AL54" s="922">
        <v>0</v>
      </c>
      <c r="AM54" s="922">
        <v>0</v>
      </c>
      <c r="AN54" s="922">
        <v>0</v>
      </c>
      <c r="AO54" s="922">
        <v>0</v>
      </c>
      <c r="AP54" s="922">
        <v>0</v>
      </c>
      <c r="AQ54" s="922">
        <v>0</v>
      </c>
      <c r="AR54" s="923">
        <v>0</v>
      </c>
    </row>
    <row r="55" spans="1:44" ht="30.6" customHeight="1">
      <c r="A55" s="936">
        <v>16</v>
      </c>
      <c r="B55" s="937">
        <v>7.61</v>
      </c>
      <c r="C55" s="937">
        <v>7.82</v>
      </c>
      <c r="D55" s="937">
        <v>8.0500000000000007</v>
      </c>
      <c r="E55" s="937">
        <v>8.3000000000000007</v>
      </c>
      <c r="F55" s="937">
        <v>8.57</v>
      </c>
      <c r="G55" s="937">
        <v>8.8800000000000008</v>
      </c>
      <c r="H55" s="937">
        <v>9.23</v>
      </c>
      <c r="I55" s="937">
        <v>9.6300000000000008</v>
      </c>
      <c r="J55" s="937">
        <v>10.1</v>
      </c>
      <c r="K55" s="937">
        <v>10.63</v>
      </c>
      <c r="L55" s="937">
        <v>11.25</v>
      </c>
      <c r="M55" s="937">
        <v>11.94</v>
      </c>
      <c r="N55" s="937">
        <v>12.73</v>
      </c>
      <c r="O55" s="937">
        <v>13.62</v>
      </c>
      <c r="P55" s="937">
        <v>14.62</v>
      </c>
      <c r="Q55" s="937">
        <v>15.740000000000002</v>
      </c>
      <c r="R55" s="937">
        <v>16.98</v>
      </c>
      <c r="S55" s="937">
        <v>18.350000000000001</v>
      </c>
      <c r="T55" s="937">
        <v>19.87</v>
      </c>
      <c r="U55" s="937">
        <v>21.53</v>
      </c>
      <c r="V55" s="937">
        <v>23.37</v>
      </c>
      <c r="W55" s="937">
        <v>25.41</v>
      </c>
      <c r="X55" s="937">
        <v>27.66</v>
      </c>
      <c r="Y55" s="937">
        <v>30.17</v>
      </c>
      <c r="Z55" s="937">
        <v>32.97</v>
      </c>
      <c r="AA55" s="937">
        <v>36.1</v>
      </c>
      <c r="AB55" s="937">
        <v>39.619999999999997</v>
      </c>
      <c r="AC55" s="937">
        <v>43.58</v>
      </c>
      <c r="AD55" s="937">
        <v>48.06</v>
      </c>
      <c r="AE55" s="937">
        <v>53.15</v>
      </c>
      <c r="AF55" s="937">
        <v>0</v>
      </c>
      <c r="AG55" s="937">
        <v>0</v>
      </c>
      <c r="AH55" s="937">
        <v>0</v>
      </c>
      <c r="AI55" s="937">
        <v>0</v>
      </c>
      <c r="AJ55" s="937">
        <v>0</v>
      </c>
      <c r="AK55" s="937">
        <v>0</v>
      </c>
      <c r="AL55" s="937">
        <v>0</v>
      </c>
      <c r="AM55" s="937">
        <v>0</v>
      </c>
      <c r="AN55" s="937">
        <v>0</v>
      </c>
      <c r="AO55" s="937">
        <v>0</v>
      </c>
      <c r="AP55" s="938">
        <v>0</v>
      </c>
      <c r="AQ55" s="938">
        <v>0</v>
      </c>
      <c r="AR55" s="939">
        <v>0</v>
      </c>
    </row>
    <row r="56" spans="1:44" ht="30.6" customHeight="1">
      <c r="A56" s="936">
        <v>17</v>
      </c>
      <c r="B56" s="937">
        <v>8.2100000000000009</v>
      </c>
      <c r="C56" s="937">
        <v>8.4499999999999993</v>
      </c>
      <c r="D56" s="937">
        <v>8.7200000000000006</v>
      </c>
      <c r="E56" s="937">
        <v>8.99</v>
      </c>
      <c r="F56" s="937">
        <v>9.3100000000000023</v>
      </c>
      <c r="G56" s="937">
        <v>9.66</v>
      </c>
      <c r="H56" s="937">
        <v>10.06</v>
      </c>
      <c r="I56" s="937">
        <v>10.53</v>
      </c>
      <c r="J56" s="937">
        <v>11.05</v>
      </c>
      <c r="K56" s="937">
        <v>11.66</v>
      </c>
      <c r="L56" s="937">
        <v>12.35</v>
      </c>
      <c r="M56" s="937">
        <v>13.14</v>
      </c>
      <c r="N56" s="937">
        <v>14.02</v>
      </c>
      <c r="O56" s="937">
        <v>15.02</v>
      </c>
      <c r="P56" s="937">
        <v>16.149999999999999</v>
      </c>
      <c r="Q56" s="937">
        <v>17.39</v>
      </c>
      <c r="R56" s="937">
        <v>18.78</v>
      </c>
      <c r="S56" s="937">
        <v>20.3</v>
      </c>
      <c r="T56" s="937">
        <v>21.99</v>
      </c>
      <c r="U56" s="937">
        <v>23.86</v>
      </c>
      <c r="V56" s="937">
        <v>25.93</v>
      </c>
      <c r="W56" s="937">
        <v>28.21</v>
      </c>
      <c r="X56" s="937">
        <v>30.76</v>
      </c>
      <c r="Y56" s="937">
        <v>33.6</v>
      </c>
      <c r="Z56" s="937">
        <v>36.76</v>
      </c>
      <c r="AA56" s="937">
        <v>40.31</v>
      </c>
      <c r="AB56" s="937">
        <v>44.31</v>
      </c>
      <c r="AC56" s="937">
        <v>48.81</v>
      </c>
      <c r="AD56" s="937">
        <v>53.93</v>
      </c>
      <c r="AE56" s="937">
        <v>0</v>
      </c>
      <c r="AF56" s="937">
        <v>0</v>
      </c>
      <c r="AG56" s="937">
        <v>0</v>
      </c>
      <c r="AH56" s="937">
        <v>0</v>
      </c>
      <c r="AI56" s="937">
        <v>0</v>
      </c>
      <c r="AJ56" s="937">
        <v>0</v>
      </c>
      <c r="AK56" s="937">
        <v>0</v>
      </c>
      <c r="AL56" s="937">
        <v>0</v>
      </c>
      <c r="AM56" s="937">
        <v>0</v>
      </c>
      <c r="AN56" s="937">
        <v>0</v>
      </c>
      <c r="AO56" s="937">
        <v>0</v>
      </c>
      <c r="AP56" s="938">
        <v>0</v>
      </c>
      <c r="AQ56" s="938">
        <v>0</v>
      </c>
      <c r="AR56" s="939">
        <v>0</v>
      </c>
    </row>
    <row r="57" spans="1:44" ht="30.6" customHeight="1">
      <c r="A57" s="940">
        <v>18</v>
      </c>
      <c r="B57" s="920">
        <v>8.84</v>
      </c>
      <c r="C57" s="920">
        <v>9.1</v>
      </c>
      <c r="D57" s="920">
        <v>9.4</v>
      </c>
      <c r="E57" s="920">
        <v>9.7200000000000006</v>
      </c>
      <c r="F57" s="920">
        <v>10.08</v>
      </c>
      <c r="G57" s="920">
        <v>10.490000000000002</v>
      </c>
      <c r="H57" s="920">
        <v>10.95</v>
      </c>
      <c r="I57" s="920">
        <v>11.47</v>
      </c>
      <c r="J57" s="920">
        <v>12.07</v>
      </c>
      <c r="K57" s="920">
        <v>12.76</v>
      </c>
      <c r="L57" s="920">
        <v>13.53</v>
      </c>
      <c r="M57" s="920">
        <v>14.41</v>
      </c>
      <c r="N57" s="920">
        <v>15.41</v>
      </c>
      <c r="O57" s="920">
        <v>16.53</v>
      </c>
      <c r="P57" s="920">
        <v>17.77</v>
      </c>
      <c r="Q57" s="920">
        <v>19.149999999999999</v>
      </c>
      <c r="R57" s="920">
        <v>20.69</v>
      </c>
      <c r="S57" s="920">
        <v>22.39</v>
      </c>
      <c r="T57" s="920">
        <v>24.28</v>
      </c>
      <c r="U57" s="920">
        <v>26.37</v>
      </c>
      <c r="V57" s="920">
        <v>28.690000000000005</v>
      </c>
      <c r="W57" s="920">
        <v>31.26</v>
      </c>
      <c r="X57" s="920">
        <v>34.130000000000003</v>
      </c>
      <c r="Y57" s="920">
        <v>37.32</v>
      </c>
      <c r="Z57" s="920">
        <v>40.909999999999997</v>
      </c>
      <c r="AA57" s="920">
        <v>44.92</v>
      </c>
      <c r="AB57" s="920">
        <v>49.45</v>
      </c>
      <c r="AC57" s="920">
        <v>54.57</v>
      </c>
      <c r="AD57" s="920">
        <v>0</v>
      </c>
      <c r="AE57" s="920">
        <v>0</v>
      </c>
      <c r="AF57" s="920">
        <v>0</v>
      </c>
      <c r="AG57" s="920">
        <v>0</v>
      </c>
      <c r="AH57" s="920">
        <v>0</v>
      </c>
      <c r="AI57" s="920">
        <v>0</v>
      </c>
      <c r="AJ57" s="920">
        <v>0</v>
      </c>
      <c r="AK57" s="920">
        <v>0</v>
      </c>
      <c r="AL57" s="920">
        <v>0</v>
      </c>
      <c r="AM57" s="920">
        <v>0</v>
      </c>
      <c r="AN57" s="920">
        <v>0</v>
      </c>
      <c r="AO57" s="920">
        <v>0</v>
      </c>
      <c r="AP57" s="922">
        <v>0</v>
      </c>
      <c r="AQ57" s="922">
        <v>0</v>
      </c>
      <c r="AR57" s="923">
        <v>0</v>
      </c>
    </row>
    <row r="58" spans="1:44" ht="30.6" customHeight="1">
      <c r="A58" s="940">
        <v>19</v>
      </c>
      <c r="B58" s="920">
        <v>9.48</v>
      </c>
      <c r="C58" s="920">
        <v>9.7799999999999994</v>
      </c>
      <c r="D58" s="920">
        <v>10.119999999999999</v>
      </c>
      <c r="E58" s="920">
        <v>10.490000000000002</v>
      </c>
      <c r="F58" s="920">
        <v>10.9</v>
      </c>
      <c r="G58" s="920">
        <v>11.36</v>
      </c>
      <c r="H58" s="920">
        <v>11.88</v>
      </c>
      <c r="I58" s="920">
        <v>12.47</v>
      </c>
      <c r="J58" s="920">
        <v>13.16</v>
      </c>
      <c r="K58" s="920">
        <v>13.92</v>
      </c>
      <c r="L58" s="920">
        <v>14.8</v>
      </c>
      <c r="M58" s="920">
        <v>15.79</v>
      </c>
      <c r="N58" s="920">
        <v>16.89</v>
      </c>
      <c r="O58" s="920">
        <v>18.12</v>
      </c>
      <c r="P58" s="920">
        <v>19.5</v>
      </c>
      <c r="Q58" s="920">
        <v>21.04</v>
      </c>
      <c r="R58" s="920">
        <v>22.76</v>
      </c>
      <c r="S58" s="920">
        <v>24.64</v>
      </c>
      <c r="T58" s="920">
        <v>26.75</v>
      </c>
      <c r="U58" s="920">
        <v>29.09</v>
      </c>
      <c r="V58" s="920">
        <v>31.68</v>
      </c>
      <c r="W58" s="920">
        <v>34.58</v>
      </c>
      <c r="X58" s="920">
        <v>37.799999999999997</v>
      </c>
      <c r="Y58" s="920">
        <v>41.4</v>
      </c>
      <c r="Z58" s="920">
        <v>45.43</v>
      </c>
      <c r="AA58" s="920">
        <v>49.97999999999999</v>
      </c>
      <c r="AB58" s="920">
        <v>55.1</v>
      </c>
      <c r="AC58" s="920">
        <v>0</v>
      </c>
      <c r="AD58" s="920">
        <v>0</v>
      </c>
      <c r="AE58" s="920">
        <v>0</v>
      </c>
      <c r="AF58" s="920">
        <v>0</v>
      </c>
      <c r="AG58" s="920">
        <v>0</v>
      </c>
      <c r="AH58" s="920">
        <v>0</v>
      </c>
      <c r="AI58" s="920">
        <v>0</v>
      </c>
      <c r="AJ58" s="920">
        <v>0</v>
      </c>
      <c r="AK58" s="920">
        <v>0</v>
      </c>
      <c r="AL58" s="920">
        <v>0</v>
      </c>
      <c r="AM58" s="920">
        <v>0</v>
      </c>
      <c r="AN58" s="920">
        <v>0</v>
      </c>
      <c r="AO58" s="920">
        <v>0</v>
      </c>
      <c r="AP58" s="922">
        <v>0</v>
      </c>
      <c r="AQ58" s="922">
        <v>0</v>
      </c>
      <c r="AR58" s="923">
        <v>0</v>
      </c>
    </row>
    <row r="59" spans="1:44" ht="30.6" customHeight="1">
      <c r="A59" s="940">
        <v>20</v>
      </c>
      <c r="B59" s="920">
        <v>10.16</v>
      </c>
      <c r="C59" s="920">
        <v>10.5</v>
      </c>
      <c r="D59" s="920">
        <v>10.88</v>
      </c>
      <c r="E59" s="920">
        <v>11.3</v>
      </c>
      <c r="F59" s="920">
        <v>11.76</v>
      </c>
      <c r="G59" s="920">
        <v>12.28</v>
      </c>
      <c r="H59" s="920">
        <v>12.87</v>
      </c>
      <c r="I59" s="920">
        <v>13.55</v>
      </c>
      <c r="J59" s="920">
        <v>14.310000000000002</v>
      </c>
      <c r="K59" s="920">
        <v>15.17</v>
      </c>
      <c r="L59" s="920">
        <v>16.149999999999999</v>
      </c>
      <c r="M59" s="920">
        <v>17.23</v>
      </c>
      <c r="N59" s="920">
        <v>18.46</v>
      </c>
      <c r="O59" s="920">
        <v>19.84</v>
      </c>
      <c r="P59" s="920">
        <v>21.37</v>
      </c>
      <c r="Q59" s="920">
        <v>23.07</v>
      </c>
      <c r="R59" s="920">
        <v>24.97</v>
      </c>
      <c r="S59" s="920">
        <v>27.08</v>
      </c>
      <c r="T59" s="920">
        <v>29.42</v>
      </c>
      <c r="U59" s="920">
        <v>32.03</v>
      </c>
      <c r="V59" s="920">
        <v>34.94</v>
      </c>
      <c r="W59" s="920">
        <v>38.17</v>
      </c>
      <c r="X59" s="920">
        <v>41.8</v>
      </c>
      <c r="Y59" s="920">
        <v>45.850000000000009</v>
      </c>
      <c r="Z59" s="920">
        <v>50.4</v>
      </c>
      <c r="AA59" s="920">
        <v>55.52</v>
      </c>
      <c r="AB59" s="920">
        <v>0</v>
      </c>
      <c r="AC59" s="920">
        <v>0</v>
      </c>
      <c r="AD59" s="920">
        <v>0</v>
      </c>
      <c r="AE59" s="920">
        <v>0</v>
      </c>
      <c r="AF59" s="920">
        <v>0</v>
      </c>
      <c r="AG59" s="920">
        <v>0</v>
      </c>
      <c r="AH59" s="920">
        <v>0</v>
      </c>
      <c r="AI59" s="920">
        <v>0</v>
      </c>
      <c r="AJ59" s="920">
        <v>0</v>
      </c>
      <c r="AK59" s="920">
        <v>0</v>
      </c>
      <c r="AL59" s="920">
        <v>0</v>
      </c>
      <c r="AM59" s="920">
        <v>0</v>
      </c>
      <c r="AN59" s="920">
        <v>0</v>
      </c>
      <c r="AO59" s="920">
        <v>0</v>
      </c>
      <c r="AP59" s="922">
        <v>0</v>
      </c>
      <c r="AQ59" s="922">
        <v>0</v>
      </c>
      <c r="AR59" s="923">
        <v>0</v>
      </c>
    </row>
    <row r="60" spans="1:44" ht="30.6" customHeight="1">
      <c r="A60" s="940">
        <v>21</v>
      </c>
      <c r="B60" s="920">
        <v>10.87</v>
      </c>
      <c r="C60" s="920">
        <v>11.26</v>
      </c>
      <c r="D60" s="920">
        <v>11.67</v>
      </c>
      <c r="E60" s="920">
        <v>12.15</v>
      </c>
      <c r="F60" s="920">
        <v>12.67</v>
      </c>
      <c r="G60" s="920">
        <v>13.26</v>
      </c>
      <c r="H60" s="920">
        <v>13.93</v>
      </c>
      <c r="I60" s="920">
        <v>14.68</v>
      </c>
      <c r="J60" s="920">
        <v>15.54</v>
      </c>
      <c r="K60" s="920">
        <v>16.5</v>
      </c>
      <c r="L60" s="920">
        <v>17.57</v>
      </c>
      <c r="M60" s="920">
        <v>18.79</v>
      </c>
      <c r="N60" s="920">
        <v>20.149999999999999</v>
      </c>
      <c r="O60" s="920">
        <v>21.67</v>
      </c>
      <c r="P60" s="920">
        <v>23.36</v>
      </c>
      <c r="Q60" s="920">
        <v>25.25</v>
      </c>
      <c r="R60" s="920">
        <v>27.37</v>
      </c>
      <c r="S60" s="920">
        <v>29.71</v>
      </c>
      <c r="T60" s="920">
        <v>32.32</v>
      </c>
      <c r="U60" s="920">
        <v>35.24</v>
      </c>
      <c r="V60" s="920">
        <v>38.489999999999995</v>
      </c>
      <c r="W60" s="920">
        <v>42.11</v>
      </c>
      <c r="X60" s="920">
        <v>46.17</v>
      </c>
      <c r="Y60" s="920">
        <v>50.72</v>
      </c>
      <c r="Z60" s="920">
        <v>55.84</v>
      </c>
      <c r="AA60" s="920">
        <v>0</v>
      </c>
      <c r="AB60" s="920">
        <v>0</v>
      </c>
      <c r="AC60" s="920">
        <v>0</v>
      </c>
      <c r="AD60" s="920">
        <v>0</v>
      </c>
      <c r="AE60" s="920">
        <v>0</v>
      </c>
      <c r="AF60" s="920">
        <v>0</v>
      </c>
      <c r="AG60" s="920">
        <v>0</v>
      </c>
      <c r="AH60" s="920">
        <v>0</v>
      </c>
      <c r="AI60" s="920">
        <v>0</v>
      </c>
      <c r="AJ60" s="920">
        <v>0</v>
      </c>
      <c r="AK60" s="920">
        <v>0</v>
      </c>
      <c r="AL60" s="920">
        <v>0</v>
      </c>
      <c r="AM60" s="920">
        <v>0</v>
      </c>
      <c r="AN60" s="920">
        <v>0</v>
      </c>
      <c r="AO60" s="920">
        <v>0</v>
      </c>
      <c r="AP60" s="922">
        <v>0</v>
      </c>
      <c r="AQ60" s="922">
        <v>0</v>
      </c>
      <c r="AR60" s="923">
        <v>0</v>
      </c>
    </row>
    <row r="61" spans="1:44" ht="30.6" customHeight="1">
      <c r="A61" s="940">
        <v>22</v>
      </c>
      <c r="B61" s="920">
        <v>11.61</v>
      </c>
      <c r="C61" s="920">
        <v>12.04</v>
      </c>
      <c r="D61" s="920">
        <v>12.52</v>
      </c>
      <c r="E61" s="920">
        <v>13.05</v>
      </c>
      <c r="F61" s="920">
        <v>13.64</v>
      </c>
      <c r="G61" s="920">
        <v>14.310000000000002</v>
      </c>
      <c r="H61" s="920">
        <v>15.05</v>
      </c>
      <c r="I61" s="920">
        <v>15.9</v>
      </c>
      <c r="J61" s="920">
        <v>16.84</v>
      </c>
      <c r="K61" s="920">
        <v>17.899999999999999</v>
      </c>
      <c r="L61" s="920">
        <v>19.11</v>
      </c>
      <c r="M61" s="920">
        <v>20.450000000000003</v>
      </c>
      <c r="N61" s="920">
        <v>21.95</v>
      </c>
      <c r="O61" s="920">
        <v>23.64</v>
      </c>
      <c r="P61" s="920">
        <v>25.51</v>
      </c>
      <c r="Q61" s="920">
        <v>27.61</v>
      </c>
      <c r="R61" s="920">
        <v>29.95</v>
      </c>
      <c r="S61" s="920">
        <v>32.56</v>
      </c>
      <c r="T61" s="920">
        <v>35.479999999999997</v>
      </c>
      <c r="U61" s="920">
        <v>38.71</v>
      </c>
      <c r="V61" s="920">
        <v>42.34</v>
      </c>
      <c r="W61" s="920">
        <v>46.4</v>
      </c>
      <c r="X61" s="920">
        <v>50.95</v>
      </c>
      <c r="Y61" s="920">
        <v>56.07</v>
      </c>
      <c r="Z61" s="920">
        <v>0</v>
      </c>
      <c r="AA61" s="920">
        <v>0</v>
      </c>
      <c r="AB61" s="920">
        <v>0</v>
      </c>
      <c r="AC61" s="920">
        <v>0</v>
      </c>
      <c r="AD61" s="920">
        <v>0</v>
      </c>
      <c r="AE61" s="920">
        <v>0</v>
      </c>
      <c r="AF61" s="920">
        <v>0</v>
      </c>
      <c r="AG61" s="920">
        <v>0</v>
      </c>
      <c r="AH61" s="920">
        <v>0</v>
      </c>
      <c r="AI61" s="920">
        <v>0</v>
      </c>
      <c r="AJ61" s="920">
        <v>0</v>
      </c>
      <c r="AK61" s="920">
        <v>0</v>
      </c>
      <c r="AL61" s="920">
        <v>0</v>
      </c>
      <c r="AM61" s="920">
        <v>0</v>
      </c>
      <c r="AN61" s="920">
        <v>0</v>
      </c>
      <c r="AO61" s="920">
        <v>0</v>
      </c>
      <c r="AP61" s="922">
        <v>0</v>
      </c>
      <c r="AQ61" s="922">
        <v>0</v>
      </c>
      <c r="AR61" s="923">
        <v>0</v>
      </c>
    </row>
    <row r="62" spans="1:44" ht="30.6" customHeight="1">
      <c r="A62" s="940">
        <v>23</v>
      </c>
      <c r="B62" s="920">
        <v>12.39</v>
      </c>
      <c r="C62" s="920">
        <v>12.88</v>
      </c>
      <c r="D62" s="920">
        <v>13.42</v>
      </c>
      <c r="E62" s="920">
        <v>14</v>
      </c>
      <c r="F62" s="920">
        <v>14.67</v>
      </c>
      <c r="G62" s="920">
        <v>15.41</v>
      </c>
      <c r="H62" s="920">
        <v>16.25</v>
      </c>
      <c r="I62" s="920">
        <v>17.18</v>
      </c>
      <c r="J62" s="920">
        <v>18.239999999999998</v>
      </c>
      <c r="K62" s="920">
        <v>19.420000000000002</v>
      </c>
      <c r="L62" s="920">
        <v>20.74</v>
      </c>
      <c r="M62" s="920">
        <v>22.22</v>
      </c>
      <c r="N62" s="920">
        <v>23.89</v>
      </c>
      <c r="O62" s="920">
        <v>25.75</v>
      </c>
      <c r="P62" s="920">
        <v>27.83</v>
      </c>
      <c r="Q62" s="920">
        <v>30.15</v>
      </c>
      <c r="R62" s="920">
        <v>32.75</v>
      </c>
      <c r="S62" s="920">
        <v>35.659999999999997</v>
      </c>
      <c r="T62" s="920">
        <v>38.9</v>
      </c>
      <c r="U62" s="920">
        <v>42.51</v>
      </c>
      <c r="V62" s="920">
        <v>46.56</v>
      </c>
      <c r="W62" s="920">
        <v>51.09</v>
      </c>
      <c r="X62" s="920">
        <v>56.2</v>
      </c>
      <c r="Y62" s="920">
        <v>0</v>
      </c>
      <c r="Z62" s="920">
        <v>0</v>
      </c>
      <c r="AA62" s="920">
        <v>0</v>
      </c>
      <c r="AB62" s="920">
        <v>0</v>
      </c>
      <c r="AC62" s="920">
        <v>0</v>
      </c>
      <c r="AD62" s="920">
        <v>0</v>
      </c>
      <c r="AE62" s="920">
        <v>0</v>
      </c>
      <c r="AF62" s="920">
        <v>0</v>
      </c>
      <c r="AG62" s="920">
        <v>0</v>
      </c>
      <c r="AH62" s="920">
        <v>0</v>
      </c>
      <c r="AI62" s="920">
        <v>0</v>
      </c>
      <c r="AJ62" s="920">
        <v>0</v>
      </c>
      <c r="AK62" s="920">
        <v>0</v>
      </c>
      <c r="AL62" s="920">
        <v>0</v>
      </c>
      <c r="AM62" s="920">
        <v>0</v>
      </c>
      <c r="AN62" s="920">
        <v>0</v>
      </c>
      <c r="AO62" s="920">
        <v>0</v>
      </c>
      <c r="AP62" s="922">
        <v>0</v>
      </c>
      <c r="AQ62" s="922">
        <v>0</v>
      </c>
      <c r="AR62" s="923">
        <v>0</v>
      </c>
    </row>
    <row r="63" spans="1:44" ht="30.6" customHeight="1">
      <c r="A63" s="940">
        <v>24</v>
      </c>
      <c r="B63" s="920">
        <v>13.22</v>
      </c>
      <c r="C63" s="920">
        <v>13.759999999999998</v>
      </c>
      <c r="D63" s="920">
        <v>14.36</v>
      </c>
      <c r="E63" s="920">
        <v>15.02</v>
      </c>
      <c r="F63" s="920">
        <v>15.76</v>
      </c>
      <c r="G63" s="920">
        <v>16.59</v>
      </c>
      <c r="H63" s="920">
        <v>17.52</v>
      </c>
      <c r="I63" s="920">
        <v>18.560000000000002</v>
      </c>
      <c r="J63" s="920">
        <v>19.72</v>
      </c>
      <c r="K63" s="920">
        <v>21.020000000000003</v>
      </c>
      <c r="L63" s="920">
        <v>22.48</v>
      </c>
      <c r="M63" s="920">
        <v>24.13</v>
      </c>
      <c r="N63" s="920">
        <v>25.97</v>
      </c>
      <c r="O63" s="920">
        <v>28.02</v>
      </c>
      <c r="P63" s="920">
        <v>30.33</v>
      </c>
      <c r="Q63" s="920">
        <v>32.909999999999997</v>
      </c>
      <c r="R63" s="920">
        <v>35.79</v>
      </c>
      <c r="S63" s="920">
        <v>39.02000000000001</v>
      </c>
      <c r="T63" s="920">
        <v>42.61</v>
      </c>
      <c r="U63" s="920">
        <v>46.65</v>
      </c>
      <c r="V63" s="920">
        <v>51.17</v>
      </c>
      <c r="W63" s="920">
        <v>56.25</v>
      </c>
      <c r="X63" s="920">
        <v>0</v>
      </c>
      <c r="Y63" s="920">
        <v>0</v>
      </c>
      <c r="Z63" s="920">
        <v>0</v>
      </c>
      <c r="AA63" s="920">
        <v>0</v>
      </c>
      <c r="AB63" s="920">
        <v>0</v>
      </c>
      <c r="AC63" s="920">
        <v>0</v>
      </c>
      <c r="AD63" s="920">
        <v>0</v>
      </c>
      <c r="AE63" s="920">
        <v>0</v>
      </c>
      <c r="AF63" s="920">
        <v>0</v>
      </c>
      <c r="AG63" s="920">
        <v>0</v>
      </c>
      <c r="AH63" s="920">
        <v>0</v>
      </c>
      <c r="AI63" s="920">
        <v>0</v>
      </c>
      <c r="AJ63" s="920">
        <v>0</v>
      </c>
      <c r="AK63" s="920">
        <v>0</v>
      </c>
      <c r="AL63" s="920">
        <v>0</v>
      </c>
      <c r="AM63" s="920">
        <v>0</v>
      </c>
      <c r="AN63" s="920">
        <v>0</v>
      </c>
      <c r="AO63" s="920">
        <v>0</v>
      </c>
      <c r="AP63" s="922">
        <v>0</v>
      </c>
      <c r="AQ63" s="922">
        <v>0</v>
      </c>
      <c r="AR63" s="923">
        <v>0</v>
      </c>
    </row>
    <row r="64" spans="1:44" ht="30.6" customHeight="1">
      <c r="A64" s="940">
        <v>25</v>
      </c>
      <c r="B64" s="920">
        <v>14.09</v>
      </c>
      <c r="C64" s="920">
        <v>14.69</v>
      </c>
      <c r="D64" s="920">
        <v>15.36</v>
      </c>
      <c r="E64" s="920">
        <v>16.09</v>
      </c>
      <c r="F64" s="920">
        <v>16.920000000000002</v>
      </c>
      <c r="G64" s="920">
        <v>17.84</v>
      </c>
      <c r="H64" s="920">
        <v>18.87</v>
      </c>
      <c r="I64" s="920">
        <v>20.010000000000002</v>
      </c>
      <c r="J64" s="920">
        <v>21.3</v>
      </c>
      <c r="K64" s="920">
        <v>22.75</v>
      </c>
      <c r="L64" s="920">
        <v>24.36</v>
      </c>
      <c r="M64" s="920">
        <v>26.18</v>
      </c>
      <c r="N64" s="920">
        <v>28.2</v>
      </c>
      <c r="O64" s="920">
        <v>30.48</v>
      </c>
      <c r="P64" s="920">
        <v>33.04</v>
      </c>
      <c r="Q64" s="920">
        <v>35.89</v>
      </c>
      <c r="R64" s="920">
        <v>39.090000000000003</v>
      </c>
      <c r="S64" s="920">
        <v>42.67</v>
      </c>
      <c r="T64" s="920">
        <v>46.680000000000007</v>
      </c>
      <c r="U64" s="920">
        <v>51.17</v>
      </c>
      <c r="V64" s="920">
        <v>56.22</v>
      </c>
      <c r="W64" s="920">
        <v>0</v>
      </c>
      <c r="X64" s="920">
        <v>0</v>
      </c>
      <c r="Y64" s="920">
        <v>0</v>
      </c>
      <c r="Z64" s="920">
        <v>0</v>
      </c>
      <c r="AA64" s="920">
        <v>0</v>
      </c>
      <c r="AB64" s="920">
        <v>0</v>
      </c>
      <c r="AC64" s="920">
        <v>0</v>
      </c>
      <c r="AD64" s="920">
        <v>0</v>
      </c>
      <c r="AE64" s="920">
        <v>0</v>
      </c>
      <c r="AF64" s="920">
        <v>0</v>
      </c>
      <c r="AG64" s="920">
        <v>0</v>
      </c>
      <c r="AH64" s="920">
        <v>0</v>
      </c>
      <c r="AI64" s="920">
        <v>0</v>
      </c>
      <c r="AJ64" s="920">
        <v>0</v>
      </c>
      <c r="AK64" s="920">
        <v>0</v>
      </c>
      <c r="AL64" s="920">
        <v>0</v>
      </c>
      <c r="AM64" s="920">
        <v>0</v>
      </c>
      <c r="AN64" s="920">
        <v>0</v>
      </c>
      <c r="AO64" s="920">
        <v>0</v>
      </c>
      <c r="AP64" s="922">
        <v>0</v>
      </c>
      <c r="AQ64" s="922">
        <v>0</v>
      </c>
      <c r="AR64" s="923">
        <v>0</v>
      </c>
    </row>
    <row r="65" spans="1:44" ht="30.6" customHeight="1">
      <c r="A65" s="940">
        <v>26</v>
      </c>
      <c r="B65" s="920">
        <v>15.010000000000002</v>
      </c>
      <c r="C65" s="920">
        <v>15.68</v>
      </c>
      <c r="D65" s="920">
        <v>16.43</v>
      </c>
      <c r="E65" s="920">
        <v>17.239999999999998</v>
      </c>
      <c r="F65" s="920">
        <v>18.149999999999999</v>
      </c>
      <c r="G65" s="920">
        <v>19.170000000000002</v>
      </c>
      <c r="H65" s="920">
        <v>20.3</v>
      </c>
      <c r="I65" s="920">
        <v>21.58</v>
      </c>
      <c r="J65" s="920">
        <v>23</v>
      </c>
      <c r="K65" s="920">
        <v>24.59</v>
      </c>
      <c r="L65" s="920">
        <v>26.38</v>
      </c>
      <c r="M65" s="920">
        <v>28.37</v>
      </c>
      <c r="N65" s="920">
        <v>30.620000000000005</v>
      </c>
      <c r="O65" s="920">
        <v>33.14</v>
      </c>
      <c r="P65" s="920">
        <v>35.97</v>
      </c>
      <c r="Q65" s="920">
        <v>39.130000000000003</v>
      </c>
      <c r="R65" s="920">
        <v>42.69</v>
      </c>
      <c r="S65" s="920">
        <v>46.66</v>
      </c>
      <c r="T65" s="920">
        <v>51.12</v>
      </c>
      <c r="U65" s="920">
        <v>56.13</v>
      </c>
      <c r="V65" s="920">
        <v>0</v>
      </c>
      <c r="W65" s="920">
        <v>0</v>
      </c>
      <c r="X65" s="920">
        <v>0</v>
      </c>
      <c r="Y65" s="920">
        <v>0</v>
      </c>
      <c r="Z65" s="920">
        <v>0</v>
      </c>
      <c r="AA65" s="920">
        <v>0</v>
      </c>
      <c r="AB65" s="920">
        <v>0</v>
      </c>
      <c r="AC65" s="920">
        <v>0</v>
      </c>
      <c r="AD65" s="920">
        <v>0</v>
      </c>
      <c r="AE65" s="920">
        <v>0</v>
      </c>
      <c r="AF65" s="920">
        <v>0</v>
      </c>
      <c r="AG65" s="920">
        <v>0</v>
      </c>
      <c r="AH65" s="920">
        <v>0</v>
      </c>
      <c r="AI65" s="920">
        <v>0</v>
      </c>
      <c r="AJ65" s="920">
        <v>0</v>
      </c>
      <c r="AK65" s="920">
        <v>0</v>
      </c>
      <c r="AL65" s="920">
        <v>0</v>
      </c>
      <c r="AM65" s="920">
        <v>0</v>
      </c>
      <c r="AN65" s="920">
        <v>0</v>
      </c>
      <c r="AO65" s="920">
        <v>0</v>
      </c>
      <c r="AP65" s="922">
        <v>0</v>
      </c>
      <c r="AQ65" s="922">
        <v>0</v>
      </c>
      <c r="AR65" s="923">
        <v>0</v>
      </c>
    </row>
    <row r="66" spans="1:44" ht="30.6" customHeight="1">
      <c r="A66" s="940">
        <v>27</v>
      </c>
      <c r="B66" s="920">
        <v>15.98</v>
      </c>
      <c r="C66" s="920">
        <v>16.73</v>
      </c>
      <c r="D66" s="920">
        <v>17.55</v>
      </c>
      <c r="E66" s="920">
        <v>18.45</v>
      </c>
      <c r="F66" s="920">
        <v>19.46</v>
      </c>
      <c r="G66" s="920">
        <v>20.59</v>
      </c>
      <c r="H66" s="920">
        <v>21.84</v>
      </c>
      <c r="I66" s="920">
        <v>23.24</v>
      </c>
      <c r="J66" s="920">
        <v>24.81</v>
      </c>
      <c r="K66" s="920">
        <v>26.57</v>
      </c>
      <c r="L66" s="920">
        <v>28.54</v>
      </c>
      <c r="M66" s="920">
        <v>30.75</v>
      </c>
      <c r="N66" s="920">
        <v>33.24</v>
      </c>
      <c r="O66" s="920">
        <v>36.020000000000003</v>
      </c>
      <c r="P66" s="920">
        <v>39.159999999999997</v>
      </c>
      <c r="Q66" s="920">
        <v>42.67</v>
      </c>
      <c r="R66" s="920">
        <v>46.59</v>
      </c>
      <c r="S66" s="920">
        <v>51.02</v>
      </c>
      <c r="T66" s="920">
        <v>55.98</v>
      </c>
      <c r="U66" s="920">
        <v>0</v>
      </c>
      <c r="V66" s="920">
        <v>0</v>
      </c>
      <c r="W66" s="920">
        <v>0</v>
      </c>
      <c r="X66" s="920">
        <v>0</v>
      </c>
      <c r="Y66" s="920">
        <v>0</v>
      </c>
      <c r="Z66" s="920">
        <v>0</v>
      </c>
      <c r="AA66" s="920">
        <v>0</v>
      </c>
      <c r="AB66" s="920">
        <v>0</v>
      </c>
      <c r="AC66" s="920">
        <v>0</v>
      </c>
      <c r="AD66" s="920">
        <v>0</v>
      </c>
      <c r="AE66" s="920">
        <v>0</v>
      </c>
      <c r="AF66" s="920">
        <v>0</v>
      </c>
      <c r="AG66" s="920">
        <v>0</v>
      </c>
      <c r="AH66" s="920">
        <v>0</v>
      </c>
      <c r="AI66" s="920">
        <v>0</v>
      </c>
      <c r="AJ66" s="920">
        <v>0</v>
      </c>
      <c r="AK66" s="920">
        <v>0</v>
      </c>
      <c r="AL66" s="920">
        <v>0</v>
      </c>
      <c r="AM66" s="920">
        <v>0</v>
      </c>
      <c r="AN66" s="920">
        <v>0</v>
      </c>
      <c r="AO66" s="920">
        <v>0</v>
      </c>
      <c r="AP66" s="922">
        <v>0</v>
      </c>
      <c r="AQ66" s="922">
        <v>0</v>
      </c>
      <c r="AR66" s="923">
        <v>0</v>
      </c>
    </row>
    <row r="67" spans="1:44" ht="30.6" customHeight="1">
      <c r="A67" s="940">
        <v>28</v>
      </c>
      <c r="B67" s="920">
        <v>17.010000000000002</v>
      </c>
      <c r="C67" s="920">
        <v>17.829999999999998</v>
      </c>
      <c r="D67" s="920">
        <v>18.739999999999998</v>
      </c>
      <c r="E67" s="920">
        <v>19.739999999999998</v>
      </c>
      <c r="F67" s="920">
        <v>20.86</v>
      </c>
      <c r="G67" s="920">
        <v>22.1</v>
      </c>
      <c r="H67" s="920">
        <v>23.48</v>
      </c>
      <c r="I67" s="920">
        <v>25.019999999999996</v>
      </c>
      <c r="J67" s="920">
        <v>26.760000000000005</v>
      </c>
      <c r="K67" s="920">
        <v>28.690000000000005</v>
      </c>
      <c r="L67" s="920">
        <v>30.87</v>
      </c>
      <c r="M67" s="920">
        <v>33.31</v>
      </c>
      <c r="N67" s="920">
        <v>36.07</v>
      </c>
      <c r="O67" s="920">
        <v>39.14</v>
      </c>
      <c r="P67" s="920">
        <v>42.61</v>
      </c>
      <c r="Q67" s="920">
        <v>46.51</v>
      </c>
      <c r="R67" s="920">
        <v>50.87</v>
      </c>
      <c r="S67" s="920">
        <v>55.79</v>
      </c>
      <c r="T67" s="920">
        <v>0</v>
      </c>
      <c r="U67" s="920">
        <v>0</v>
      </c>
      <c r="V67" s="920">
        <v>0</v>
      </c>
      <c r="W67" s="920">
        <v>0</v>
      </c>
      <c r="X67" s="920">
        <v>0</v>
      </c>
      <c r="Y67" s="920">
        <v>0</v>
      </c>
      <c r="Z67" s="920">
        <v>0</v>
      </c>
      <c r="AA67" s="920">
        <v>0</v>
      </c>
      <c r="AB67" s="920">
        <v>0</v>
      </c>
      <c r="AC67" s="920">
        <v>0</v>
      </c>
      <c r="AD67" s="920">
        <v>0</v>
      </c>
      <c r="AE67" s="920">
        <v>0</v>
      </c>
      <c r="AF67" s="920">
        <v>0</v>
      </c>
      <c r="AG67" s="920">
        <v>0</v>
      </c>
      <c r="AH67" s="920">
        <v>0</v>
      </c>
      <c r="AI67" s="920">
        <v>0</v>
      </c>
      <c r="AJ67" s="920">
        <v>0</v>
      </c>
      <c r="AK67" s="920">
        <v>0</v>
      </c>
      <c r="AL67" s="920">
        <v>0</v>
      </c>
      <c r="AM67" s="920">
        <v>0</v>
      </c>
      <c r="AN67" s="920">
        <v>0</v>
      </c>
      <c r="AO67" s="920">
        <v>0</v>
      </c>
      <c r="AP67" s="922">
        <v>0</v>
      </c>
      <c r="AQ67" s="922">
        <v>0</v>
      </c>
      <c r="AR67" s="923">
        <v>0</v>
      </c>
    </row>
    <row r="68" spans="1:44" ht="30.6" customHeight="1">
      <c r="A68" s="940">
        <v>29</v>
      </c>
      <c r="B68" s="922">
        <v>18.11</v>
      </c>
      <c r="C68" s="922">
        <v>19.010000000000002</v>
      </c>
      <c r="D68" s="922">
        <v>20.010000000000002</v>
      </c>
      <c r="E68" s="922">
        <v>21.12</v>
      </c>
      <c r="F68" s="922">
        <v>22.35</v>
      </c>
      <c r="G68" s="922">
        <v>23.71</v>
      </c>
      <c r="H68" s="922">
        <v>25.23</v>
      </c>
      <c r="I68" s="922">
        <v>26.94</v>
      </c>
      <c r="J68" s="922">
        <v>28.85</v>
      </c>
      <c r="K68" s="922">
        <v>30.98</v>
      </c>
      <c r="L68" s="922">
        <v>33.39</v>
      </c>
      <c r="M68" s="922">
        <v>36.1</v>
      </c>
      <c r="N68" s="920">
        <v>39.130000000000003</v>
      </c>
      <c r="O68" s="922">
        <v>42.55</v>
      </c>
      <c r="P68" s="922">
        <v>46.39</v>
      </c>
      <c r="Q68" s="922">
        <v>50.7</v>
      </c>
      <c r="R68" s="922">
        <v>55.54</v>
      </c>
      <c r="S68" s="922">
        <v>0</v>
      </c>
      <c r="T68" s="922">
        <v>0</v>
      </c>
      <c r="U68" s="922">
        <v>0</v>
      </c>
      <c r="V68" s="922">
        <v>0</v>
      </c>
      <c r="W68" s="922">
        <v>0</v>
      </c>
      <c r="X68" s="922">
        <v>0</v>
      </c>
      <c r="Y68" s="922">
        <v>0</v>
      </c>
      <c r="Z68" s="922">
        <v>0</v>
      </c>
      <c r="AA68" s="922">
        <v>0</v>
      </c>
      <c r="AB68" s="922">
        <v>0</v>
      </c>
      <c r="AC68" s="922">
        <v>0</v>
      </c>
      <c r="AD68" s="922">
        <v>0</v>
      </c>
      <c r="AE68" s="922">
        <v>0</v>
      </c>
      <c r="AF68" s="922">
        <v>0</v>
      </c>
      <c r="AG68" s="922">
        <v>0</v>
      </c>
      <c r="AH68" s="922">
        <v>0</v>
      </c>
      <c r="AI68" s="922">
        <v>0</v>
      </c>
      <c r="AJ68" s="922">
        <v>0</v>
      </c>
      <c r="AK68" s="922">
        <v>0</v>
      </c>
      <c r="AL68" s="922">
        <v>0</v>
      </c>
      <c r="AM68" s="922">
        <v>0</v>
      </c>
      <c r="AN68" s="922">
        <v>0</v>
      </c>
      <c r="AO68" s="922">
        <v>0</v>
      </c>
      <c r="AP68" s="922">
        <v>0</v>
      </c>
      <c r="AQ68" s="922">
        <v>0</v>
      </c>
      <c r="AR68" s="923">
        <v>0</v>
      </c>
    </row>
    <row r="69" spans="1:44" ht="30.6" customHeight="1">
      <c r="A69" s="941">
        <v>30</v>
      </c>
      <c r="B69" s="925">
        <v>19.259999999999998</v>
      </c>
      <c r="C69" s="925">
        <v>20.260000000000002</v>
      </c>
      <c r="D69" s="925">
        <v>21.37</v>
      </c>
      <c r="E69" s="925">
        <v>22.58</v>
      </c>
      <c r="F69" s="925">
        <v>23.93</v>
      </c>
      <c r="G69" s="925">
        <v>25.43</v>
      </c>
      <c r="H69" s="925">
        <v>27.11</v>
      </c>
      <c r="I69" s="925">
        <v>28.99</v>
      </c>
      <c r="J69" s="925">
        <v>31.1</v>
      </c>
      <c r="K69" s="925">
        <v>33.46</v>
      </c>
      <c r="L69" s="925">
        <v>36.119999999999997</v>
      </c>
      <c r="M69" s="925">
        <v>39.11</v>
      </c>
      <c r="N69" s="925">
        <v>42.47</v>
      </c>
      <c r="O69" s="925">
        <v>46.24</v>
      </c>
      <c r="P69" s="925">
        <v>50.5</v>
      </c>
      <c r="Q69" s="925">
        <v>55.28</v>
      </c>
      <c r="R69" s="925">
        <v>0</v>
      </c>
      <c r="S69" s="925">
        <v>0</v>
      </c>
      <c r="T69" s="925">
        <v>0</v>
      </c>
      <c r="U69" s="925">
        <v>0</v>
      </c>
      <c r="V69" s="925">
        <v>0</v>
      </c>
      <c r="W69" s="925">
        <v>0</v>
      </c>
      <c r="X69" s="925">
        <v>0</v>
      </c>
      <c r="Y69" s="925">
        <v>0</v>
      </c>
      <c r="Z69" s="925">
        <v>0</v>
      </c>
      <c r="AA69" s="925">
        <v>0</v>
      </c>
      <c r="AB69" s="925">
        <v>0</v>
      </c>
      <c r="AC69" s="925">
        <v>0</v>
      </c>
      <c r="AD69" s="925">
        <v>0</v>
      </c>
      <c r="AE69" s="925">
        <v>0</v>
      </c>
      <c r="AF69" s="925">
        <v>0</v>
      </c>
      <c r="AG69" s="925">
        <v>0</v>
      </c>
      <c r="AH69" s="925">
        <v>0</v>
      </c>
      <c r="AI69" s="925">
        <v>0</v>
      </c>
      <c r="AJ69" s="925">
        <v>0</v>
      </c>
      <c r="AK69" s="925">
        <v>0</v>
      </c>
      <c r="AL69" s="925">
        <v>0</v>
      </c>
      <c r="AM69" s="925">
        <v>0</v>
      </c>
      <c r="AN69" s="925">
        <v>0</v>
      </c>
      <c r="AO69" s="925">
        <v>0</v>
      </c>
      <c r="AP69" s="925">
        <v>0</v>
      </c>
      <c r="AQ69" s="925">
        <v>0</v>
      </c>
      <c r="AR69" s="927">
        <v>0</v>
      </c>
    </row>
    <row r="70" spans="1:44" ht="30.6" customHeight="1" thickBot="1">
      <c r="A70" s="942">
        <v>31</v>
      </c>
      <c r="B70" s="1883"/>
      <c r="C70" s="1883"/>
      <c r="D70" s="1883"/>
      <c r="E70" s="1883"/>
      <c r="F70" s="1883"/>
      <c r="G70" s="1883"/>
      <c r="H70" s="1883"/>
      <c r="I70" s="1883"/>
      <c r="J70" s="1883"/>
      <c r="K70" s="1883"/>
      <c r="L70" s="1883"/>
      <c r="M70" s="1883"/>
      <c r="N70" s="1883"/>
      <c r="O70" s="1883"/>
      <c r="P70" s="1883"/>
      <c r="Q70" s="1883"/>
      <c r="R70" s="1883"/>
      <c r="S70" s="1883"/>
      <c r="T70" s="1883"/>
      <c r="U70" s="1883"/>
      <c r="V70" s="1883"/>
      <c r="W70" s="1883"/>
      <c r="X70" s="1883"/>
      <c r="Y70" s="1883"/>
      <c r="Z70" s="1883"/>
      <c r="AA70" s="1883"/>
      <c r="AB70" s="1883"/>
      <c r="AC70" s="1883"/>
      <c r="AD70" s="1883"/>
      <c r="AE70" s="1883"/>
      <c r="AF70" s="1883"/>
      <c r="AG70" s="1883"/>
      <c r="AH70" s="1883"/>
      <c r="AI70" s="1883"/>
      <c r="AJ70" s="1883"/>
      <c r="AK70" s="1883"/>
      <c r="AL70" s="1883"/>
      <c r="AM70" s="1883"/>
      <c r="AN70" s="1883"/>
      <c r="AO70" s="1883"/>
      <c r="AP70" s="1883"/>
      <c r="AQ70" s="1883"/>
      <c r="AR70" s="1883"/>
    </row>
    <row r="71" spans="1:44" ht="30.6" hidden="1" customHeight="1">
      <c r="A71" s="902" t="s">
        <v>480</v>
      </c>
      <c r="B71" s="1884" t="s">
        <v>487</v>
      </c>
      <c r="C71" s="1884"/>
      <c r="D71" s="1884"/>
      <c r="E71" s="1884"/>
      <c r="F71" s="1884"/>
      <c r="G71" s="1884"/>
      <c r="H71" s="1884"/>
      <c r="I71" s="1884"/>
      <c r="J71" s="1884"/>
      <c r="K71" s="1884"/>
      <c r="L71" s="1884"/>
      <c r="M71" s="1884"/>
      <c r="N71" s="1884"/>
      <c r="O71" s="1884"/>
      <c r="P71" s="1884"/>
      <c r="Q71" s="1884"/>
      <c r="R71" s="1884"/>
      <c r="S71" s="1884"/>
      <c r="T71" s="1884"/>
      <c r="U71" s="1884"/>
      <c r="V71" s="1884"/>
      <c r="W71" s="1884"/>
      <c r="X71" s="1884"/>
      <c r="Y71" s="1884"/>
      <c r="Z71" s="1884"/>
      <c r="AA71" s="1884"/>
      <c r="AB71" s="1884"/>
      <c r="AC71" s="1884"/>
      <c r="AD71" s="1884"/>
      <c r="AE71" s="1884"/>
      <c r="AF71" s="1884"/>
      <c r="AG71" s="1884"/>
      <c r="AH71" s="1884"/>
      <c r="AI71" s="1884"/>
      <c r="AJ71" s="1884"/>
      <c r="AK71" s="1884"/>
      <c r="AL71" s="1884"/>
      <c r="AM71" s="1884"/>
      <c r="AN71" s="1884"/>
      <c r="AO71" s="1884"/>
      <c r="AP71" s="1884"/>
      <c r="AQ71" s="1884"/>
      <c r="AR71" s="1884"/>
    </row>
    <row r="72" spans="1:44" ht="30.6" hidden="1" customHeight="1" thickTop="1">
      <c r="B72" s="1885" t="s">
        <v>483</v>
      </c>
      <c r="C72" s="1885"/>
      <c r="D72" s="1885"/>
      <c r="E72" s="1885"/>
      <c r="F72" s="1885"/>
      <c r="G72" s="1885"/>
      <c r="H72" s="1885"/>
      <c r="I72" s="1885"/>
      <c r="J72" s="1885"/>
      <c r="K72" s="1885"/>
      <c r="L72" s="1885"/>
      <c r="M72" s="1885"/>
      <c r="N72" s="1885"/>
      <c r="O72" s="1885"/>
      <c r="P72" s="1885"/>
      <c r="Q72" s="1885"/>
      <c r="R72" s="1885"/>
      <c r="S72" s="1885"/>
      <c r="T72" s="1885"/>
      <c r="U72" s="1885"/>
      <c r="V72" s="1885"/>
      <c r="W72" s="1885"/>
      <c r="X72" s="1885"/>
      <c r="Y72" s="1885"/>
      <c r="Z72" s="1885"/>
      <c r="AA72" s="1885"/>
      <c r="AB72" s="1885"/>
      <c r="AC72" s="1885"/>
      <c r="AD72" s="1885"/>
      <c r="AE72" s="1885"/>
      <c r="AF72" s="1885"/>
      <c r="AG72" s="1885"/>
      <c r="AH72" s="1885"/>
      <c r="AI72" s="1885"/>
      <c r="AJ72" s="1885"/>
      <c r="AK72" s="1885"/>
      <c r="AL72" s="1885"/>
      <c r="AM72" s="1885"/>
      <c r="AN72" s="1885"/>
      <c r="AO72" s="1885"/>
      <c r="AP72" s="1885"/>
      <c r="AQ72" s="1885"/>
      <c r="AR72" s="1885"/>
    </row>
    <row r="73" spans="1:44" ht="30.6" hidden="1" customHeight="1" thickTop="1">
      <c r="A73" s="943" t="s">
        <v>126</v>
      </c>
      <c r="B73" s="1886"/>
      <c r="C73" s="1886"/>
      <c r="D73" s="1886"/>
      <c r="E73" s="1886"/>
      <c r="F73" s="1886"/>
      <c r="G73" s="1886"/>
      <c r="H73" s="1886"/>
      <c r="I73" s="1886"/>
      <c r="J73" s="1886"/>
      <c r="K73" s="1886"/>
      <c r="L73" s="1886"/>
      <c r="M73" s="1886"/>
      <c r="N73" s="1886"/>
      <c r="O73" s="1886"/>
      <c r="P73" s="1886"/>
      <c r="Q73" s="1886"/>
      <c r="R73" s="1886"/>
      <c r="S73" s="1886"/>
      <c r="T73" s="1886"/>
      <c r="U73" s="1886"/>
      <c r="V73" s="1886"/>
      <c r="W73" s="1886"/>
      <c r="X73" s="1886"/>
      <c r="Y73" s="1886"/>
      <c r="Z73" s="1886"/>
      <c r="AA73" s="1886"/>
      <c r="AB73" s="1886"/>
      <c r="AC73" s="1886"/>
      <c r="AD73" s="1886"/>
      <c r="AE73" s="1886"/>
      <c r="AF73" s="1886"/>
      <c r="AG73" s="1886"/>
      <c r="AH73" s="1886"/>
      <c r="AI73" s="1886"/>
      <c r="AJ73" s="1886"/>
      <c r="AK73" s="1886"/>
      <c r="AL73" s="1886"/>
      <c r="AM73" s="1886"/>
      <c r="AN73" s="1886"/>
      <c r="AO73" s="1886"/>
      <c r="AP73" s="1886"/>
      <c r="AQ73" s="1886"/>
      <c r="AR73" s="1886"/>
    </row>
    <row r="74" spans="1:44" ht="30.6" hidden="1" customHeight="1" thickTop="1">
      <c r="A74" s="944"/>
      <c r="B74" s="945">
        <v>20</v>
      </c>
      <c r="C74" s="945">
        <v>21</v>
      </c>
      <c r="D74" s="945">
        <v>22</v>
      </c>
      <c r="E74" s="945">
        <v>23</v>
      </c>
      <c r="F74" s="945">
        <v>24</v>
      </c>
      <c r="G74" s="945">
        <v>25</v>
      </c>
      <c r="H74" s="945">
        <v>26</v>
      </c>
      <c r="I74" s="945">
        <v>27</v>
      </c>
      <c r="J74" s="945">
        <v>28</v>
      </c>
      <c r="K74" s="945">
        <v>29</v>
      </c>
      <c r="L74" s="945">
        <v>30</v>
      </c>
      <c r="M74" s="945">
        <v>31</v>
      </c>
      <c r="N74" s="945">
        <v>32</v>
      </c>
      <c r="O74" s="945">
        <v>33</v>
      </c>
      <c r="P74" s="945">
        <v>34</v>
      </c>
      <c r="Q74" s="945">
        <v>35</v>
      </c>
      <c r="R74" s="945">
        <v>36</v>
      </c>
      <c r="S74" s="945">
        <v>37</v>
      </c>
      <c r="T74" s="945">
        <v>38</v>
      </c>
      <c r="U74" s="945">
        <v>39</v>
      </c>
      <c r="V74" s="945">
        <v>40</v>
      </c>
      <c r="W74" s="945">
        <v>41</v>
      </c>
      <c r="X74" s="945">
        <v>42</v>
      </c>
      <c r="Y74" s="945">
        <v>43</v>
      </c>
      <c r="Z74" s="945">
        <v>44</v>
      </c>
      <c r="AA74" s="945">
        <v>45</v>
      </c>
      <c r="AB74" s="945">
        <v>46</v>
      </c>
      <c r="AC74" s="945">
        <v>47</v>
      </c>
      <c r="AD74" s="945">
        <v>48</v>
      </c>
      <c r="AE74" s="945">
        <v>49</v>
      </c>
      <c r="AF74" s="945">
        <v>50</v>
      </c>
      <c r="AG74" s="945">
        <v>51</v>
      </c>
      <c r="AH74" s="945">
        <v>52</v>
      </c>
      <c r="AI74" s="945">
        <v>53</v>
      </c>
      <c r="AJ74" s="945">
        <v>54</v>
      </c>
      <c r="AK74" s="945">
        <v>55</v>
      </c>
      <c r="AL74" s="945">
        <v>56</v>
      </c>
      <c r="AM74" s="945">
        <v>57</v>
      </c>
      <c r="AN74" s="945">
        <v>58</v>
      </c>
      <c r="AO74" s="945">
        <v>59</v>
      </c>
      <c r="AP74" s="946">
        <v>60</v>
      </c>
      <c r="AQ74" s="946">
        <v>61</v>
      </c>
      <c r="AR74" s="947">
        <v>62</v>
      </c>
    </row>
    <row r="75" spans="1:44" ht="30.6" hidden="1" customHeight="1" thickTop="1">
      <c r="A75" s="948">
        <v>1</v>
      </c>
      <c r="B75" s="949"/>
      <c r="C75" s="949"/>
      <c r="D75" s="949"/>
      <c r="E75" s="949"/>
      <c r="F75" s="949"/>
      <c r="G75" s="949"/>
      <c r="H75" s="949"/>
      <c r="I75" s="949"/>
      <c r="J75" s="949"/>
      <c r="K75" s="949"/>
      <c r="L75" s="949"/>
      <c r="M75" s="949"/>
      <c r="N75" s="949"/>
      <c r="O75" s="949"/>
      <c r="P75" s="949"/>
      <c r="Q75" s="949"/>
      <c r="R75" s="949"/>
      <c r="S75" s="949"/>
      <c r="T75" s="949"/>
      <c r="U75" s="949"/>
      <c r="V75" s="949"/>
      <c r="W75" s="949"/>
      <c r="X75" s="949"/>
      <c r="Y75" s="949"/>
      <c r="Z75" s="949"/>
      <c r="AA75" s="949"/>
      <c r="AB75" s="949"/>
      <c r="AC75" s="949"/>
      <c r="AD75" s="949"/>
      <c r="AE75" s="949"/>
      <c r="AF75" s="950"/>
      <c r="AG75" s="949"/>
      <c r="AH75" s="949"/>
      <c r="AI75" s="949"/>
      <c r="AJ75" s="949"/>
      <c r="AK75" s="949"/>
      <c r="AL75" s="949"/>
      <c r="AM75" s="949"/>
      <c r="AN75" s="949"/>
      <c r="AO75" s="949"/>
      <c r="AP75" s="951"/>
      <c r="AQ75" s="951"/>
      <c r="AR75" s="952"/>
    </row>
    <row r="76" spans="1:44" ht="30.6" hidden="1" customHeight="1" thickTop="1">
      <c r="A76" s="953">
        <v>2</v>
      </c>
      <c r="B76" s="954"/>
      <c r="C76" s="954"/>
      <c r="D76" s="954"/>
      <c r="E76" s="954"/>
      <c r="F76" s="954"/>
      <c r="G76" s="954"/>
      <c r="H76" s="954"/>
      <c r="I76" s="954"/>
      <c r="J76" s="954"/>
      <c r="K76" s="954"/>
      <c r="L76" s="954"/>
      <c r="M76" s="954"/>
      <c r="N76" s="954"/>
      <c r="O76" s="954"/>
      <c r="P76" s="954"/>
      <c r="Q76" s="954"/>
      <c r="R76" s="954"/>
      <c r="S76" s="954"/>
      <c r="T76" s="954"/>
      <c r="U76" s="954"/>
      <c r="V76" s="954"/>
      <c r="W76" s="954"/>
      <c r="X76" s="954"/>
      <c r="Y76" s="954"/>
      <c r="Z76" s="954"/>
      <c r="AA76" s="954"/>
      <c r="AB76" s="954"/>
      <c r="AC76" s="954"/>
      <c r="AD76" s="954"/>
      <c r="AE76" s="954"/>
      <c r="AF76" s="955"/>
      <c r="AG76" s="954"/>
      <c r="AH76" s="954"/>
      <c r="AI76" s="954"/>
      <c r="AJ76" s="954"/>
      <c r="AK76" s="954"/>
      <c r="AL76" s="954"/>
      <c r="AM76" s="954"/>
      <c r="AN76" s="954"/>
      <c r="AO76" s="954"/>
      <c r="AP76" s="956"/>
      <c r="AQ76" s="956"/>
      <c r="AR76" s="957"/>
    </row>
    <row r="77" spans="1:44" ht="30.6" hidden="1" customHeight="1" thickTop="1">
      <c r="A77" s="953">
        <v>3</v>
      </c>
      <c r="B77" s="954"/>
      <c r="C77" s="954"/>
      <c r="D77" s="954"/>
      <c r="E77" s="954"/>
      <c r="F77" s="954"/>
      <c r="G77" s="954"/>
      <c r="H77" s="954"/>
      <c r="I77" s="954"/>
      <c r="J77" s="954"/>
      <c r="K77" s="954"/>
      <c r="L77" s="954"/>
      <c r="M77" s="954"/>
      <c r="N77" s="954"/>
      <c r="O77" s="954"/>
      <c r="P77" s="954"/>
      <c r="Q77" s="954"/>
      <c r="R77" s="954"/>
      <c r="S77" s="954"/>
      <c r="T77" s="954"/>
      <c r="U77" s="954"/>
      <c r="V77" s="954"/>
      <c r="W77" s="954"/>
      <c r="X77" s="954"/>
      <c r="Y77" s="954"/>
      <c r="Z77" s="954"/>
      <c r="AA77" s="954"/>
      <c r="AB77" s="954"/>
      <c r="AC77" s="954"/>
      <c r="AD77" s="954"/>
      <c r="AE77" s="954"/>
      <c r="AF77" s="955"/>
      <c r="AG77" s="954"/>
      <c r="AH77" s="954"/>
      <c r="AI77" s="954"/>
      <c r="AJ77" s="954"/>
      <c r="AK77" s="954"/>
      <c r="AL77" s="954"/>
      <c r="AM77" s="954"/>
      <c r="AN77" s="954"/>
      <c r="AO77" s="954"/>
      <c r="AP77" s="956"/>
      <c r="AQ77" s="956"/>
      <c r="AR77" s="957"/>
    </row>
    <row r="78" spans="1:44" ht="30.6" hidden="1" customHeight="1" thickTop="1">
      <c r="A78" s="953">
        <v>4</v>
      </c>
      <c r="B78" s="954"/>
      <c r="C78" s="954"/>
      <c r="D78" s="954"/>
      <c r="E78" s="954"/>
      <c r="F78" s="954"/>
      <c r="G78" s="954"/>
      <c r="H78" s="954"/>
      <c r="I78" s="954"/>
      <c r="J78" s="954"/>
      <c r="K78" s="954"/>
      <c r="L78" s="954"/>
      <c r="M78" s="954"/>
      <c r="N78" s="954"/>
      <c r="O78" s="954"/>
      <c r="P78" s="954"/>
      <c r="Q78" s="954"/>
      <c r="R78" s="954"/>
      <c r="S78" s="954"/>
      <c r="T78" s="954"/>
      <c r="U78" s="954"/>
      <c r="V78" s="954"/>
      <c r="W78" s="954"/>
      <c r="X78" s="954"/>
      <c r="Y78" s="954"/>
      <c r="Z78" s="954"/>
      <c r="AA78" s="954"/>
      <c r="AB78" s="954"/>
      <c r="AC78" s="954"/>
      <c r="AD78" s="954"/>
      <c r="AE78" s="954"/>
      <c r="AF78" s="955"/>
      <c r="AG78" s="954"/>
      <c r="AH78" s="954"/>
      <c r="AI78" s="954"/>
      <c r="AJ78" s="954"/>
      <c r="AK78" s="954"/>
      <c r="AL78" s="954"/>
      <c r="AM78" s="954"/>
      <c r="AN78" s="954"/>
      <c r="AO78" s="954"/>
      <c r="AP78" s="956"/>
      <c r="AQ78" s="956"/>
      <c r="AR78" s="957"/>
    </row>
    <row r="79" spans="1:44" ht="30.6" hidden="1" customHeight="1" thickTop="1">
      <c r="A79" s="953">
        <v>5</v>
      </c>
      <c r="B79" s="954"/>
      <c r="C79" s="954"/>
      <c r="D79" s="954"/>
      <c r="E79" s="954"/>
      <c r="F79" s="954"/>
      <c r="G79" s="954"/>
      <c r="H79" s="954"/>
      <c r="I79" s="954"/>
      <c r="J79" s="954"/>
      <c r="K79" s="954"/>
      <c r="L79" s="954"/>
      <c r="M79" s="954"/>
      <c r="N79" s="954"/>
      <c r="O79" s="954"/>
      <c r="P79" s="954"/>
      <c r="Q79" s="954"/>
      <c r="R79" s="954"/>
      <c r="S79" s="954"/>
      <c r="T79" s="954"/>
      <c r="U79" s="954"/>
      <c r="V79" s="954"/>
      <c r="W79" s="954"/>
      <c r="X79" s="954"/>
      <c r="Y79" s="954"/>
      <c r="Z79" s="954"/>
      <c r="AA79" s="954"/>
      <c r="AB79" s="954"/>
      <c r="AC79" s="954"/>
      <c r="AD79" s="954"/>
      <c r="AE79" s="954"/>
      <c r="AF79" s="955"/>
      <c r="AG79" s="954"/>
      <c r="AH79" s="954"/>
      <c r="AI79" s="954"/>
      <c r="AJ79" s="954"/>
      <c r="AK79" s="954"/>
      <c r="AL79" s="954"/>
      <c r="AM79" s="954"/>
      <c r="AN79" s="954"/>
      <c r="AO79" s="954"/>
      <c r="AP79" s="956"/>
      <c r="AQ79" s="956"/>
      <c r="AR79" s="957"/>
    </row>
    <row r="80" spans="1:44" ht="30.6" hidden="1" customHeight="1" thickTop="1">
      <c r="A80" s="953">
        <v>6</v>
      </c>
      <c r="B80" s="954"/>
      <c r="C80" s="954"/>
      <c r="D80" s="954"/>
      <c r="E80" s="954"/>
      <c r="F80" s="954"/>
      <c r="G80" s="954"/>
      <c r="H80" s="954"/>
      <c r="I80" s="954"/>
      <c r="J80" s="954"/>
      <c r="K80" s="954"/>
      <c r="L80" s="954"/>
      <c r="M80" s="954"/>
      <c r="N80" s="954"/>
      <c r="O80" s="954"/>
      <c r="P80" s="954"/>
      <c r="Q80" s="954"/>
      <c r="R80" s="954"/>
      <c r="S80" s="954"/>
      <c r="T80" s="954"/>
      <c r="U80" s="954"/>
      <c r="V80" s="954"/>
      <c r="W80" s="954"/>
      <c r="X80" s="954"/>
      <c r="Y80" s="954"/>
      <c r="Z80" s="954"/>
      <c r="AA80" s="954"/>
      <c r="AB80" s="954"/>
      <c r="AC80" s="954"/>
      <c r="AD80" s="954"/>
      <c r="AE80" s="954"/>
      <c r="AF80" s="955"/>
      <c r="AG80" s="954"/>
      <c r="AH80" s="954"/>
      <c r="AI80" s="954"/>
      <c r="AJ80" s="954"/>
      <c r="AK80" s="954"/>
      <c r="AL80" s="954"/>
      <c r="AM80" s="954"/>
      <c r="AN80" s="954"/>
      <c r="AO80" s="954"/>
      <c r="AP80" s="956"/>
      <c r="AQ80" s="956"/>
      <c r="AR80" s="957"/>
    </row>
    <row r="81" spans="1:44" ht="30.6" hidden="1" customHeight="1" thickTop="1">
      <c r="A81" s="953">
        <v>7</v>
      </c>
      <c r="B81" s="954"/>
      <c r="C81" s="954"/>
      <c r="D81" s="954"/>
      <c r="E81" s="954"/>
      <c r="F81" s="954"/>
      <c r="G81" s="954"/>
      <c r="H81" s="954"/>
      <c r="I81" s="954"/>
      <c r="J81" s="954"/>
      <c r="K81" s="954"/>
      <c r="L81" s="954"/>
      <c r="M81" s="954"/>
      <c r="N81" s="954"/>
      <c r="O81" s="954"/>
      <c r="P81" s="954"/>
      <c r="Q81" s="954"/>
      <c r="R81" s="954"/>
      <c r="S81" s="954"/>
      <c r="T81" s="954"/>
      <c r="U81" s="954"/>
      <c r="V81" s="954"/>
      <c r="W81" s="954"/>
      <c r="X81" s="954"/>
      <c r="Y81" s="954"/>
      <c r="Z81" s="954"/>
      <c r="AA81" s="954"/>
      <c r="AB81" s="954"/>
      <c r="AC81" s="954"/>
      <c r="AD81" s="954"/>
      <c r="AE81" s="954"/>
      <c r="AF81" s="955"/>
      <c r="AG81" s="954"/>
      <c r="AH81" s="954"/>
      <c r="AI81" s="954"/>
      <c r="AJ81" s="954"/>
      <c r="AK81" s="954"/>
      <c r="AL81" s="954"/>
      <c r="AM81" s="954"/>
      <c r="AN81" s="954"/>
      <c r="AO81" s="954"/>
      <c r="AP81" s="956"/>
      <c r="AQ81" s="956"/>
      <c r="AR81" s="957"/>
    </row>
    <row r="82" spans="1:44" ht="30.6" hidden="1" customHeight="1" thickTop="1">
      <c r="A82" s="953">
        <v>8</v>
      </c>
      <c r="B82" s="954"/>
      <c r="C82" s="954"/>
      <c r="D82" s="954"/>
      <c r="E82" s="954"/>
      <c r="F82" s="954"/>
      <c r="G82" s="954"/>
      <c r="H82" s="954"/>
      <c r="I82" s="954"/>
      <c r="J82" s="954"/>
      <c r="K82" s="954"/>
      <c r="L82" s="954"/>
      <c r="M82" s="954"/>
      <c r="N82" s="954"/>
      <c r="O82" s="954"/>
      <c r="P82" s="954"/>
      <c r="Q82" s="954"/>
      <c r="R82" s="954"/>
      <c r="S82" s="954"/>
      <c r="T82" s="954"/>
      <c r="U82" s="954"/>
      <c r="V82" s="954"/>
      <c r="W82" s="954"/>
      <c r="X82" s="954"/>
      <c r="Y82" s="954"/>
      <c r="Z82" s="954"/>
      <c r="AA82" s="954"/>
      <c r="AB82" s="954"/>
      <c r="AC82" s="954"/>
      <c r="AD82" s="954"/>
      <c r="AE82" s="954"/>
      <c r="AF82" s="955"/>
      <c r="AG82" s="954"/>
      <c r="AH82" s="954"/>
      <c r="AI82" s="954"/>
      <c r="AJ82" s="954"/>
      <c r="AK82" s="954"/>
      <c r="AL82" s="954"/>
      <c r="AM82" s="954"/>
      <c r="AN82" s="954"/>
      <c r="AO82" s="954"/>
      <c r="AP82" s="956"/>
      <c r="AQ82" s="956"/>
      <c r="AR82" s="957"/>
    </row>
    <row r="83" spans="1:44" ht="30.6" hidden="1" customHeight="1" thickTop="1">
      <c r="A83" s="953">
        <v>9</v>
      </c>
      <c r="B83" s="954"/>
      <c r="C83" s="954"/>
      <c r="D83" s="954"/>
      <c r="E83" s="954"/>
      <c r="F83" s="954"/>
      <c r="G83" s="954"/>
      <c r="H83" s="954"/>
      <c r="I83" s="954"/>
      <c r="J83" s="954"/>
      <c r="K83" s="954"/>
      <c r="L83" s="954"/>
      <c r="M83" s="954"/>
      <c r="N83" s="954"/>
      <c r="O83" s="954"/>
      <c r="P83" s="954"/>
      <c r="Q83" s="954"/>
      <c r="R83" s="954"/>
      <c r="S83" s="954"/>
      <c r="T83" s="954"/>
      <c r="U83" s="954"/>
      <c r="V83" s="954"/>
      <c r="W83" s="954"/>
      <c r="X83" s="954"/>
      <c r="Y83" s="954"/>
      <c r="Z83" s="954"/>
      <c r="AA83" s="954"/>
      <c r="AB83" s="954"/>
      <c r="AC83" s="954"/>
      <c r="AD83" s="954"/>
      <c r="AE83" s="954"/>
      <c r="AF83" s="955"/>
      <c r="AG83" s="954"/>
      <c r="AH83" s="954"/>
      <c r="AI83" s="954"/>
      <c r="AJ83" s="954"/>
      <c r="AK83" s="954"/>
      <c r="AL83" s="954"/>
      <c r="AM83" s="954"/>
      <c r="AN83" s="954"/>
      <c r="AO83" s="954"/>
      <c r="AP83" s="956"/>
      <c r="AQ83" s="956"/>
      <c r="AR83" s="957"/>
    </row>
    <row r="84" spans="1:44" ht="30.6" hidden="1" customHeight="1" thickTop="1">
      <c r="A84" s="953">
        <v>10</v>
      </c>
      <c r="B84" s="954"/>
      <c r="C84" s="954"/>
      <c r="D84" s="954"/>
      <c r="E84" s="954"/>
      <c r="F84" s="954"/>
      <c r="G84" s="954"/>
      <c r="H84" s="954"/>
      <c r="I84" s="954"/>
      <c r="J84" s="954"/>
      <c r="K84" s="954"/>
      <c r="L84" s="954"/>
      <c r="M84" s="954"/>
      <c r="N84" s="954"/>
      <c r="O84" s="954"/>
      <c r="P84" s="954"/>
      <c r="Q84" s="954"/>
      <c r="R84" s="954"/>
      <c r="S84" s="954"/>
      <c r="T84" s="954"/>
      <c r="U84" s="954"/>
      <c r="V84" s="954"/>
      <c r="W84" s="954"/>
      <c r="X84" s="954"/>
      <c r="Y84" s="954"/>
      <c r="Z84" s="954"/>
      <c r="AA84" s="954"/>
      <c r="AB84" s="954"/>
      <c r="AC84" s="954"/>
      <c r="AD84" s="954"/>
      <c r="AE84" s="954"/>
      <c r="AF84" s="955"/>
      <c r="AG84" s="954"/>
      <c r="AH84" s="954"/>
      <c r="AI84" s="954"/>
      <c r="AJ84" s="954"/>
      <c r="AK84" s="954"/>
      <c r="AL84" s="954"/>
      <c r="AM84" s="954"/>
      <c r="AN84" s="954"/>
      <c r="AO84" s="954"/>
      <c r="AP84" s="956"/>
      <c r="AQ84" s="956"/>
      <c r="AR84" s="957"/>
    </row>
    <row r="85" spans="1:44" ht="30.6" hidden="1" customHeight="1" thickTop="1">
      <c r="A85" s="953">
        <v>11</v>
      </c>
      <c r="B85" s="954"/>
      <c r="C85" s="954"/>
      <c r="D85" s="954"/>
      <c r="E85" s="954"/>
      <c r="F85" s="954"/>
      <c r="G85" s="954"/>
      <c r="H85" s="954"/>
      <c r="I85" s="954"/>
      <c r="J85" s="954"/>
      <c r="K85" s="954"/>
      <c r="L85" s="954"/>
      <c r="M85" s="954"/>
      <c r="N85" s="954"/>
      <c r="O85" s="954"/>
      <c r="P85" s="954"/>
      <c r="Q85" s="954"/>
      <c r="R85" s="954"/>
      <c r="S85" s="954"/>
      <c r="T85" s="954"/>
      <c r="U85" s="954"/>
      <c r="V85" s="954"/>
      <c r="W85" s="954"/>
      <c r="X85" s="954"/>
      <c r="Y85" s="954"/>
      <c r="Z85" s="954"/>
      <c r="AA85" s="954"/>
      <c r="AB85" s="954"/>
      <c r="AC85" s="954"/>
      <c r="AD85" s="954"/>
      <c r="AE85" s="954"/>
      <c r="AF85" s="955"/>
      <c r="AG85" s="954"/>
      <c r="AH85" s="954"/>
      <c r="AI85" s="954"/>
      <c r="AJ85" s="954"/>
      <c r="AK85" s="954"/>
      <c r="AL85" s="954"/>
      <c r="AM85" s="954"/>
      <c r="AN85" s="954"/>
      <c r="AO85" s="954"/>
      <c r="AP85" s="956"/>
      <c r="AQ85" s="956"/>
      <c r="AR85" s="957"/>
    </row>
    <row r="86" spans="1:44" ht="30.6" hidden="1" customHeight="1" thickTop="1">
      <c r="A86" s="953">
        <v>12</v>
      </c>
      <c r="B86" s="954"/>
      <c r="C86" s="954"/>
      <c r="D86" s="954"/>
      <c r="E86" s="954"/>
      <c r="F86" s="954"/>
      <c r="G86" s="954"/>
      <c r="H86" s="954"/>
      <c r="I86" s="954"/>
      <c r="J86" s="954"/>
      <c r="K86" s="954"/>
      <c r="L86" s="954"/>
      <c r="M86" s="954"/>
      <c r="N86" s="954"/>
      <c r="O86" s="954"/>
      <c r="P86" s="954"/>
      <c r="Q86" s="954"/>
      <c r="R86" s="954"/>
      <c r="S86" s="954"/>
      <c r="T86" s="954"/>
      <c r="U86" s="954"/>
      <c r="V86" s="954"/>
      <c r="W86" s="954"/>
      <c r="X86" s="954"/>
      <c r="Y86" s="954"/>
      <c r="Z86" s="954"/>
      <c r="AA86" s="954"/>
      <c r="AB86" s="954"/>
      <c r="AC86" s="954"/>
      <c r="AD86" s="954"/>
      <c r="AE86" s="954"/>
      <c r="AF86" s="955"/>
      <c r="AG86" s="954"/>
      <c r="AH86" s="954"/>
      <c r="AI86" s="954"/>
      <c r="AJ86" s="954"/>
      <c r="AK86" s="954"/>
      <c r="AL86" s="954"/>
      <c r="AM86" s="954"/>
      <c r="AN86" s="954"/>
      <c r="AO86" s="954"/>
      <c r="AP86" s="956"/>
      <c r="AQ86" s="956"/>
      <c r="AR86" s="957"/>
    </row>
    <row r="87" spans="1:44" ht="30.6" hidden="1" customHeight="1" thickTop="1">
      <c r="A87" s="953">
        <v>13</v>
      </c>
      <c r="B87" s="954"/>
      <c r="C87" s="954"/>
      <c r="D87" s="954"/>
      <c r="E87" s="954"/>
      <c r="F87" s="954"/>
      <c r="G87" s="954"/>
      <c r="H87" s="954"/>
      <c r="I87" s="954"/>
      <c r="J87" s="954"/>
      <c r="K87" s="954"/>
      <c r="L87" s="954"/>
      <c r="M87" s="954"/>
      <c r="N87" s="954"/>
      <c r="O87" s="954"/>
      <c r="P87" s="954"/>
      <c r="Q87" s="954"/>
      <c r="R87" s="954"/>
      <c r="S87" s="954"/>
      <c r="T87" s="954"/>
      <c r="U87" s="954"/>
      <c r="V87" s="954"/>
      <c r="W87" s="954"/>
      <c r="X87" s="954"/>
      <c r="Y87" s="954"/>
      <c r="Z87" s="954"/>
      <c r="AA87" s="954"/>
      <c r="AB87" s="954"/>
      <c r="AC87" s="954"/>
      <c r="AD87" s="954"/>
      <c r="AE87" s="954"/>
      <c r="AF87" s="955"/>
      <c r="AG87" s="954"/>
      <c r="AH87" s="954"/>
      <c r="AI87" s="954"/>
      <c r="AJ87" s="954"/>
      <c r="AK87" s="954"/>
      <c r="AL87" s="954"/>
      <c r="AM87" s="954"/>
      <c r="AN87" s="954"/>
      <c r="AO87" s="954"/>
      <c r="AP87" s="956"/>
      <c r="AQ87" s="956"/>
      <c r="AR87" s="957"/>
    </row>
    <row r="88" spans="1:44" ht="30.6" hidden="1" customHeight="1" thickTop="1">
      <c r="A88" s="953">
        <v>14</v>
      </c>
      <c r="B88" s="954"/>
      <c r="C88" s="954"/>
      <c r="D88" s="954"/>
      <c r="E88" s="954"/>
      <c r="F88" s="954"/>
      <c r="G88" s="954"/>
      <c r="H88" s="954"/>
      <c r="I88" s="954"/>
      <c r="J88" s="954"/>
      <c r="K88" s="954"/>
      <c r="L88" s="954"/>
      <c r="M88" s="954"/>
      <c r="N88" s="954"/>
      <c r="O88" s="954"/>
      <c r="P88" s="954"/>
      <c r="Q88" s="954"/>
      <c r="R88" s="954"/>
      <c r="S88" s="954"/>
      <c r="T88" s="954"/>
      <c r="U88" s="954"/>
      <c r="V88" s="954"/>
      <c r="W88" s="954"/>
      <c r="X88" s="954"/>
      <c r="Y88" s="954"/>
      <c r="Z88" s="954"/>
      <c r="AA88" s="954"/>
      <c r="AB88" s="954"/>
      <c r="AC88" s="954"/>
      <c r="AD88" s="954"/>
      <c r="AE88" s="954"/>
      <c r="AF88" s="955"/>
      <c r="AG88" s="954"/>
      <c r="AH88" s="954"/>
      <c r="AI88" s="954"/>
      <c r="AJ88" s="954"/>
      <c r="AK88" s="954"/>
      <c r="AL88" s="954"/>
      <c r="AM88" s="954"/>
      <c r="AN88" s="954"/>
      <c r="AO88" s="954"/>
      <c r="AP88" s="956"/>
      <c r="AQ88" s="956"/>
      <c r="AR88" s="957"/>
    </row>
    <row r="89" spans="1:44" ht="30.6" hidden="1" customHeight="1" thickTop="1">
      <c r="A89" s="953">
        <v>15</v>
      </c>
      <c r="B89" s="954"/>
      <c r="C89" s="954"/>
      <c r="D89" s="954"/>
      <c r="E89" s="954"/>
      <c r="F89" s="954"/>
      <c r="G89" s="954"/>
      <c r="H89" s="954"/>
      <c r="I89" s="954"/>
      <c r="J89" s="954"/>
      <c r="K89" s="954"/>
      <c r="L89" s="954"/>
      <c r="M89" s="954"/>
      <c r="N89" s="954"/>
      <c r="O89" s="954"/>
      <c r="P89" s="954"/>
      <c r="Q89" s="954"/>
      <c r="R89" s="954"/>
      <c r="S89" s="954"/>
      <c r="T89" s="954"/>
      <c r="U89" s="954"/>
      <c r="V89" s="954"/>
      <c r="W89" s="954"/>
      <c r="X89" s="954"/>
      <c r="Y89" s="954"/>
      <c r="Z89" s="954"/>
      <c r="AA89" s="954"/>
      <c r="AB89" s="954"/>
      <c r="AC89" s="954"/>
      <c r="AD89" s="954"/>
      <c r="AE89" s="954"/>
      <c r="AF89" s="955"/>
      <c r="AG89" s="954"/>
      <c r="AH89" s="954"/>
      <c r="AI89" s="954"/>
      <c r="AJ89" s="954"/>
      <c r="AK89" s="954"/>
      <c r="AL89" s="954"/>
      <c r="AM89" s="954"/>
      <c r="AN89" s="954"/>
      <c r="AO89" s="954"/>
      <c r="AP89" s="956"/>
      <c r="AQ89" s="956"/>
      <c r="AR89" s="957"/>
    </row>
    <row r="90" spans="1:44" ht="30.6" hidden="1" customHeight="1" thickTop="1">
      <c r="A90" s="953">
        <v>16</v>
      </c>
      <c r="B90" s="954"/>
      <c r="C90" s="954"/>
      <c r="D90" s="954"/>
      <c r="E90" s="954"/>
      <c r="F90" s="954"/>
      <c r="G90" s="954"/>
      <c r="H90" s="954"/>
      <c r="I90" s="954"/>
      <c r="J90" s="954"/>
      <c r="K90" s="954"/>
      <c r="L90" s="954"/>
      <c r="M90" s="954"/>
      <c r="N90" s="954"/>
      <c r="O90" s="954"/>
      <c r="P90" s="954"/>
      <c r="Q90" s="954"/>
      <c r="R90" s="954"/>
      <c r="S90" s="954"/>
      <c r="T90" s="954"/>
      <c r="U90" s="954"/>
      <c r="V90" s="954"/>
      <c r="W90" s="954"/>
      <c r="X90" s="954"/>
      <c r="Y90" s="954"/>
      <c r="Z90" s="954"/>
      <c r="AA90" s="954"/>
      <c r="AB90" s="954"/>
      <c r="AC90" s="954"/>
      <c r="AD90" s="954"/>
      <c r="AE90" s="954"/>
      <c r="AF90" s="955"/>
      <c r="AG90" s="954"/>
      <c r="AH90" s="954"/>
      <c r="AI90" s="954"/>
      <c r="AJ90" s="954"/>
      <c r="AK90" s="954"/>
      <c r="AL90" s="954"/>
      <c r="AM90" s="954"/>
      <c r="AN90" s="954"/>
      <c r="AO90" s="954"/>
      <c r="AP90" s="956"/>
      <c r="AQ90" s="956"/>
      <c r="AR90" s="957"/>
    </row>
    <row r="91" spans="1:44" ht="30.6" hidden="1" customHeight="1" thickTop="1">
      <c r="A91" s="953">
        <v>17</v>
      </c>
      <c r="B91" s="954"/>
      <c r="C91" s="954"/>
      <c r="D91" s="954"/>
      <c r="E91" s="954"/>
      <c r="F91" s="954"/>
      <c r="G91" s="954"/>
      <c r="H91" s="954"/>
      <c r="I91" s="954"/>
      <c r="J91" s="954"/>
      <c r="K91" s="954"/>
      <c r="L91" s="954"/>
      <c r="M91" s="954"/>
      <c r="N91" s="954"/>
      <c r="O91" s="954"/>
      <c r="P91" s="954"/>
      <c r="Q91" s="954"/>
      <c r="R91" s="954"/>
      <c r="S91" s="954"/>
      <c r="T91" s="954"/>
      <c r="U91" s="954"/>
      <c r="V91" s="954"/>
      <c r="W91" s="954"/>
      <c r="X91" s="954"/>
      <c r="Y91" s="954"/>
      <c r="Z91" s="954"/>
      <c r="AA91" s="954"/>
      <c r="AB91" s="954"/>
      <c r="AC91" s="954"/>
      <c r="AD91" s="954"/>
      <c r="AE91" s="954"/>
      <c r="AF91" s="955"/>
      <c r="AG91" s="954"/>
      <c r="AH91" s="954"/>
      <c r="AI91" s="954"/>
      <c r="AJ91" s="954"/>
      <c r="AK91" s="954"/>
      <c r="AL91" s="954"/>
      <c r="AM91" s="954"/>
      <c r="AN91" s="954"/>
      <c r="AO91" s="954"/>
      <c r="AP91" s="956"/>
      <c r="AQ91" s="956"/>
      <c r="AR91" s="957"/>
    </row>
    <row r="92" spans="1:44" ht="30.6" hidden="1" customHeight="1" thickTop="1">
      <c r="A92" s="953">
        <v>18</v>
      </c>
      <c r="B92" s="954"/>
      <c r="C92" s="954"/>
      <c r="D92" s="954"/>
      <c r="E92" s="954"/>
      <c r="F92" s="954"/>
      <c r="G92" s="954"/>
      <c r="H92" s="954"/>
      <c r="I92" s="954"/>
      <c r="J92" s="954"/>
      <c r="K92" s="954"/>
      <c r="L92" s="954"/>
      <c r="M92" s="954"/>
      <c r="N92" s="954"/>
      <c r="O92" s="954"/>
      <c r="P92" s="954"/>
      <c r="Q92" s="954"/>
      <c r="R92" s="954"/>
      <c r="S92" s="954"/>
      <c r="T92" s="954"/>
      <c r="U92" s="954"/>
      <c r="V92" s="954"/>
      <c r="W92" s="954"/>
      <c r="X92" s="954"/>
      <c r="Y92" s="954"/>
      <c r="Z92" s="954"/>
      <c r="AA92" s="954"/>
      <c r="AB92" s="954"/>
      <c r="AC92" s="954"/>
      <c r="AD92" s="954"/>
      <c r="AE92" s="954"/>
      <c r="AF92" s="955"/>
      <c r="AG92" s="954"/>
      <c r="AH92" s="954"/>
      <c r="AI92" s="954"/>
      <c r="AJ92" s="954"/>
      <c r="AK92" s="954"/>
      <c r="AL92" s="954"/>
      <c r="AM92" s="954"/>
      <c r="AN92" s="954"/>
      <c r="AO92" s="954"/>
      <c r="AP92" s="956"/>
      <c r="AQ92" s="956"/>
      <c r="AR92" s="957"/>
    </row>
    <row r="93" spans="1:44" ht="30.6" hidden="1" customHeight="1" thickTop="1">
      <c r="A93" s="953">
        <v>19</v>
      </c>
      <c r="B93" s="954"/>
      <c r="C93" s="954"/>
      <c r="D93" s="954"/>
      <c r="E93" s="954"/>
      <c r="F93" s="954"/>
      <c r="G93" s="954"/>
      <c r="H93" s="954"/>
      <c r="I93" s="954"/>
      <c r="J93" s="954"/>
      <c r="K93" s="954"/>
      <c r="L93" s="954"/>
      <c r="M93" s="954"/>
      <c r="N93" s="954"/>
      <c r="O93" s="954"/>
      <c r="P93" s="954"/>
      <c r="Q93" s="954"/>
      <c r="R93" s="954"/>
      <c r="S93" s="954"/>
      <c r="T93" s="954"/>
      <c r="U93" s="954"/>
      <c r="V93" s="954"/>
      <c r="W93" s="954"/>
      <c r="X93" s="954"/>
      <c r="Y93" s="954"/>
      <c r="Z93" s="954"/>
      <c r="AA93" s="954"/>
      <c r="AB93" s="954"/>
      <c r="AC93" s="954"/>
      <c r="AD93" s="954"/>
      <c r="AE93" s="954"/>
      <c r="AF93" s="955"/>
      <c r="AG93" s="954"/>
      <c r="AH93" s="954"/>
      <c r="AI93" s="954"/>
      <c r="AJ93" s="954"/>
      <c r="AK93" s="954"/>
      <c r="AL93" s="954"/>
      <c r="AM93" s="954"/>
      <c r="AN93" s="954"/>
      <c r="AO93" s="954"/>
      <c r="AP93" s="956"/>
      <c r="AQ93" s="956"/>
      <c r="AR93" s="957"/>
    </row>
    <row r="94" spans="1:44" ht="30.6" hidden="1" customHeight="1" thickTop="1">
      <c r="A94" s="953">
        <v>20</v>
      </c>
      <c r="B94" s="954"/>
      <c r="C94" s="954"/>
      <c r="D94" s="954"/>
      <c r="E94" s="954"/>
      <c r="F94" s="954"/>
      <c r="G94" s="954"/>
      <c r="H94" s="954"/>
      <c r="I94" s="954"/>
      <c r="J94" s="954"/>
      <c r="K94" s="954"/>
      <c r="L94" s="954"/>
      <c r="M94" s="954"/>
      <c r="N94" s="954"/>
      <c r="O94" s="954"/>
      <c r="P94" s="954"/>
      <c r="Q94" s="954"/>
      <c r="R94" s="954"/>
      <c r="S94" s="954"/>
      <c r="T94" s="954"/>
      <c r="U94" s="954"/>
      <c r="V94" s="954"/>
      <c r="W94" s="954"/>
      <c r="X94" s="954"/>
      <c r="Y94" s="954"/>
      <c r="Z94" s="954"/>
      <c r="AA94" s="954"/>
      <c r="AB94" s="954"/>
      <c r="AC94" s="954"/>
      <c r="AD94" s="954"/>
      <c r="AE94" s="954"/>
      <c r="AF94" s="955"/>
      <c r="AG94" s="954"/>
      <c r="AH94" s="954"/>
      <c r="AI94" s="954"/>
      <c r="AJ94" s="954"/>
      <c r="AK94" s="954"/>
      <c r="AL94" s="954"/>
      <c r="AM94" s="954"/>
      <c r="AN94" s="954"/>
      <c r="AO94" s="954"/>
      <c r="AP94" s="956"/>
      <c r="AQ94" s="956"/>
      <c r="AR94" s="957"/>
    </row>
    <row r="95" spans="1:44" ht="30.6" hidden="1" customHeight="1" thickTop="1">
      <c r="A95" s="953">
        <v>21</v>
      </c>
      <c r="B95" s="954"/>
      <c r="C95" s="954"/>
      <c r="D95" s="954"/>
      <c r="E95" s="954"/>
      <c r="F95" s="954"/>
      <c r="G95" s="954"/>
      <c r="H95" s="954"/>
      <c r="I95" s="954"/>
      <c r="J95" s="954"/>
      <c r="K95" s="954"/>
      <c r="L95" s="954"/>
      <c r="M95" s="954"/>
      <c r="N95" s="954"/>
      <c r="O95" s="954"/>
      <c r="P95" s="954"/>
      <c r="Q95" s="954"/>
      <c r="R95" s="954"/>
      <c r="S95" s="954"/>
      <c r="T95" s="954"/>
      <c r="U95" s="954"/>
      <c r="V95" s="954"/>
      <c r="W95" s="954"/>
      <c r="X95" s="954"/>
      <c r="Y95" s="954"/>
      <c r="Z95" s="954"/>
      <c r="AA95" s="954"/>
      <c r="AB95" s="954"/>
      <c r="AC95" s="954"/>
      <c r="AD95" s="954"/>
      <c r="AE95" s="954"/>
      <c r="AF95" s="955"/>
      <c r="AG95" s="954"/>
      <c r="AH95" s="954"/>
      <c r="AI95" s="954"/>
      <c r="AJ95" s="954"/>
      <c r="AK95" s="954"/>
      <c r="AL95" s="954"/>
      <c r="AM95" s="954"/>
      <c r="AN95" s="954"/>
      <c r="AO95" s="954"/>
      <c r="AP95" s="956"/>
      <c r="AQ95" s="956"/>
      <c r="AR95" s="957"/>
    </row>
    <row r="96" spans="1:44" ht="30.6" hidden="1" customHeight="1" thickTop="1">
      <c r="A96" s="953">
        <v>22</v>
      </c>
      <c r="B96" s="954"/>
      <c r="C96" s="954"/>
      <c r="D96" s="954"/>
      <c r="E96" s="954"/>
      <c r="F96" s="954"/>
      <c r="G96" s="954"/>
      <c r="H96" s="954"/>
      <c r="I96" s="954"/>
      <c r="J96" s="954"/>
      <c r="K96" s="954"/>
      <c r="L96" s="954"/>
      <c r="M96" s="954"/>
      <c r="N96" s="954"/>
      <c r="O96" s="954"/>
      <c r="P96" s="954"/>
      <c r="Q96" s="954"/>
      <c r="R96" s="954"/>
      <c r="S96" s="954"/>
      <c r="T96" s="954"/>
      <c r="U96" s="954"/>
      <c r="V96" s="954"/>
      <c r="W96" s="954"/>
      <c r="X96" s="954"/>
      <c r="Y96" s="954"/>
      <c r="Z96" s="954"/>
      <c r="AA96" s="954"/>
      <c r="AB96" s="954"/>
      <c r="AC96" s="954"/>
      <c r="AD96" s="954"/>
      <c r="AE96" s="954"/>
      <c r="AF96" s="955"/>
      <c r="AG96" s="954"/>
      <c r="AH96" s="954"/>
      <c r="AI96" s="954"/>
      <c r="AJ96" s="954"/>
      <c r="AK96" s="954"/>
      <c r="AL96" s="954"/>
      <c r="AM96" s="954"/>
      <c r="AN96" s="954"/>
      <c r="AO96" s="954"/>
      <c r="AP96" s="956"/>
      <c r="AQ96" s="956"/>
      <c r="AR96" s="957"/>
    </row>
    <row r="97" spans="1:44" ht="30.6" hidden="1" customHeight="1" thickTop="1">
      <c r="A97" s="953">
        <v>23</v>
      </c>
      <c r="B97" s="954"/>
      <c r="C97" s="954"/>
      <c r="D97" s="954"/>
      <c r="E97" s="954"/>
      <c r="F97" s="954"/>
      <c r="G97" s="954"/>
      <c r="H97" s="954"/>
      <c r="I97" s="954"/>
      <c r="J97" s="954"/>
      <c r="K97" s="954"/>
      <c r="L97" s="954"/>
      <c r="M97" s="954"/>
      <c r="N97" s="954"/>
      <c r="O97" s="954"/>
      <c r="P97" s="954"/>
      <c r="Q97" s="954"/>
      <c r="R97" s="954"/>
      <c r="S97" s="954"/>
      <c r="T97" s="954"/>
      <c r="U97" s="954"/>
      <c r="V97" s="954"/>
      <c r="W97" s="954"/>
      <c r="X97" s="954"/>
      <c r="Y97" s="954"/>
      <c r="Z97" s="954"/>
      <c r="AA97" s="954"/>
      <c r="AB97" s="954"/>
      <c r="AC97" s="954"/>
      <c r="AD97" s="954"/>
      <c r="AE97" s="954"/>
      <c r="AF97" s="955"/>
      <c r="AG97" s="954"/>
      <c r="AH97" s="954"/>
      <c r="AI97" s="954"/>
      <c r="AJ97" s="954"/>
      <c r="AK97" s="954"/>
      <c r="AL97" s="954"/>
      <c r="AM97" s="954"/>
      <c r="AN97" s="954"/>
      <c r="AO97" s="954"/>
      <c r="AP97" s="956"/>
      <c r="AQ97" s="956"/>
      <c r="AR97" s="957"/>
    </row>
    <row r="98" spans="1:44" ht="30.6" hidden="1" customHeight="1" thickTop="1">
      <c r="A98" s="953">
        <v>24</v>
      </c>
      <c r="B98" s="954"/>
      <c r="C98" s="954"/>
      <c r="D98" s="954"/>
      <c r="E98" s="954"/>
      <c r="F98" s="954"/>
      <c r="G98" s="954"/>
      <c r="H98" s="954"/>
      <c r="I98" s="954"/>
      <c r="J98" s="954"/>
      <c r="K98" s="954"/>
      <c r="L98" s="954"/>
      <c r="M98" s="954"/>
      <c r="N98" s="954"/>
      <c r="O98" s="954"/>
      <c r="P98" s="954"/>
      <c r="Q98" s="954"/>
      <c r="R98" s="954"/>
      <c r="S98" s="954"/>
      <c r="T98" s="954"/>
      <c r="U98" s="954"/>
      <c r="V98" s="954"/>
      <c r="W98" s="954"/>
      <c r="X98" s="954"/>
      <c r="Y98" s="954"/>
      <c r="Z98" s="954"/>
      <c r="AA98" s="954"/>
      <c r="AB98" s="954"/>
      <c r="AC98" s="954"/>
      <c r="AD98" s="954"/>
      <c r="AE98" s="954"/>
      <c r="AF98" s="955"/>
      <c r="AG98" s="954"/>
      <c r="AH98" s="954"/>
      <c r="AI98" s="954"/>
      <c r="AJ98" s="954"/>
      <c r="AK98" s="954"/>
      <c r="AL98" s="954"/>
      <c r="AM98" s="954"/>
      <c r="AN98" s="954"/>
      <c r="AO98" s="954"/>
      <c r="AP98" s="956"/>
      <c r="AQ98" s="956"/>
      <c r="AR98" s="957"/>
    </row>
    <row r="99" spans="1:44" ht="30.6" hidden="1" customHeight="1" thickTop="1">
      <c r="A99" s="953">
        <v>25</v>
      </c>
      <c r="B99" s="954"/>
      <c r="C99" s="954"/>
      <c r="D99" s="954"/>
      <c r="E99" s="954"/>
      <c r="F99" s="954"/>
      <c r="G99" s="954"/>
      <c r="H99" s="954"/>
      <c r="I99" s="954"/>
      <c r="J99" s="954"/>
      <c r="K99" s="954"/>
      <c r="L99" s="954"/>
      <c r="M99" s="954"/>
      <c r="N99" s="954"/>
      <c r="O99" s="954"/>
      <c r="P99" s="954"/>
      <c r="Q99" s="954"/>
      <c r="R99" s="954"/>
      <c r="S99" s="954"/>
      <c r="T99" s="954"/>
      <c r="U99" s="954"/>
      <c r="V99" s="954"/>
      <c r="W99" s="954"/>
      <c r="X99" s="954"/>
      <c r="Y99" s="954"/>
      <c r="Z99" s="954"/>
      <c r="AA99" s="954"/>
      <c r="AB99" s="954"/>
      <c r="AC99" s="954"/>
      <c r="AD99" s="954"/>
      <c r="AE99" s="954"/>
      <c r="AF99" s="955"/>
      <c r="AG99" s="954"/>
      <c r="AH99" s="954"/>
      <c r="AI99" s="954"/>
      <c r="AJ99" s="954"/>
      <c r="AK99" s="954"/>
      <c r="AL99" s="954"/>
      <c r="AM99" s="954"/>
      <c r="AN99" s="954"/>
      <c r="AO99" s="954"/>
      <c r="AP99" s="956"/>
      <c r="AQ99" s="956"/>
      <c r="AR99" s="957"/>
    </row>
    <row r="100" spans="1:44" ht="30.6" hidden="1" customHeight="1" thickTop="1">
      <c r="A100" s="953">
        <v>26</v>
      </c>
      <c r="B100" s="954"/>
      <c r="C100" s="954"/>
      <c r="D100" s="954"/>
      <c r="E100" s="954"/>
      <c r="F100" s="954"/>
      <c r="G100" s="954"/>
      <c r="H100" s="954"/>
      <c r="I100" s="954"/>
      <c r="J100" s="954"/>
      <c r="K100" s="954"/>
      <c r="L100" s="954"/>
      <c r="M100" s="954"/>
      <c r="N100" s="954"/>
      <c r="O100" s="954"/>
      <c r="P100" s="954"/>
      <c r="Q100" s="954"/>
      <c r="R100" s="954"/>
      <c r="S100" s="954"/>
      <c r="T100" s="954"/>
      <c r="U100" s="954"/>
      <c r="V100" s="954"/>
      <c r="W100" s="954"/>
      <c r="X100" s="954"/>
      <c r="Y100" s="954"/>
      <c r="Z100" s="954"/>
      <c r="AA100" s="954"/>
      <c r="AB100" s="954"/>
      <c r="AC100" s="954"/>
      <c r="AD100" s="954"/>
      <c r="AE100" s="954"/>
      <c r="AF100" s="955"/>
      <c r="AG100" s="954"/>
      <c r="AH100" s="954"/>
      <c r="AI100" s="954"/>
      <c r="AJ100" s="954"/>
      <c r="AK100" s="954"/>
      <c r="AL100" s="954"/>
      <c r="AM100" s="954"/>
      <c r="AN100" s="954"/>
      <c r="AO100" s="954"/>
      <c r="AP100" s="956"/>
      <c r="AQ100" s="956"/>
      <c r="AR100" s="957"/>
    </row>
    <row r="101" spans="1:44" ht="30.6" hidden="1" customHeight="1" thickTop="1">
      <c r="A101" s="953">
        <v>27</v>
      </c>
      <c r="B101" s="954"/>
      <c r="C101" s="954"/>
      <c r="D101" s="954"/>
      <c r="E101" s="954"/>
      <c r="F101" s="954"/>
      <c r="G101" s="954"/>
      <c r="H101" s="954"/>
      <c r="I101" s="954"/>
      <c r="J101" s="954"/>
      <c r="K101" s="954"/>
      <c r="L101" s="954"/>
      <c r="M101" s="954"/>
      <c r="N101" s="954"/>
      <c r="O101" s="954"/>
      <c r="P101" s="954"/>
      <c r="Q101" s="954"/>
      <c r="R101" s="954"/>
      <c r="S101" s="954"/>
      <c r="T101" s="954"/>
      <c r="U101" s="954"/>
      <c r="V101" s="954"/>
      <c r="W101" s="954"/>
      <c r="X101" s="954"/>
      <c r="Y101" s="954"/>
      <c r="Z101" s="954"/>
      <c r="AA101" s="954"/>
      <c r="AB101" s="954"/>
      <c r="AC101" s="954"/>
      <c r="AD101" s="954"/>
      <c r="AE101" s="954"/>
      <c r="AF101" s="955"/>
      <c r="AG101" s="954"/>
      <c r="AH101" s="954"/>
      <c r="AI101" s="954"/>
      <c r="AJ101" s="954"/>
      <c r="AK101" s="954"/>
      <c r="AL101" s="954"/>
      <c r="AM101" s="954"/>
      <c r="AN101" s="954"/>
      <c r="AO101" s="954"/>
      <c r="AP101" s="956"/>
      <c r="AQ101" s="956"/>
      <c r="AR101" s="957"/>
    </row>
    <row r="102" spans="1:44" ht="30.6" hidden="1" customHeight="1" thickTop="1">
      <c r="A102" s="953">
        <v>28</v>
      </c>
      <c r="B102" s="954"/>
      <c r="C102" s="954"/>
      <c r="D102" s="954"/>
      <c r="E102" s="954"/>
      <c r="F102" s="954"/>
      <c r="G102" s="954"/>
      <c r="H102" s="954"/>
      <c r="I102" s="954"/>
      <c r="J102" s="954"/>
      <c r="K102" s="954"/>
      <c r="L102" s="954"/>
      <c r="M102" s="954"/>
      <c r="N102" s="954"/>
      <c r="O102" s="954"/>
      <c r="P102" s="954"/>
      <c r="Q102" s="954"/>
      <c r="R102" s="954"/>
      <c r="S102" s="954"/>
      <c r="T102" s="954"/>
      <c r="U102" s="954"/>
      <c r="V102" s="954"/>
      <c r="W102" s="954"/>
      <c r="X102" s="954"/>
      <c r="Y102" s="954"/>
      <c r="Z102" s="954"/>
      <c r="AA102" s="954"/>
      <c r="AB102" s="954"/>
      <c r="AC102" s="954"/>
      <c r="AD102" s="954"/>
      <c r="AE102" s="954"/>
      <c r="AF102" s="955"/>
      <c r="AG102" s="954"/>
      <c r="AH102" s="954"/>
      <c r="AI102" s="954"/>
      <c r="AJ102" s="954"/>
      <c r="AK102" s="954"/>
      <c r="AL102" s="954"/>
      <c r="AM102" s="954"/>
      <c r="AN102" s="954"/>
      <c r="AO102" s="954"/>
      <c r="AP102" s="956"/>
      <c r="AQ102" s="956"/>
      <c r="AR102" s="957"/>
    </row>
    <row r="103" spans="1:44" ht="30.6" hidden="1" customHeight="1" thickTop="1">
      <c r="A103" s="958">
        <v>29</v>
      </c>
      <c r="B103" s="959"/>
      <c r="C103" s="959"/>
      <c r="D103" s="959"/>
      <c r="E103" s="959"/>
      <c r="F103" s="959"/>
      <c r="G103" s="959"/>
      <c r="H103" s="959"/>
      <c r="I103" s="959"/>
      <c r="J103" s="959"/>
      <c r="K103" s="959"/>
      <c r="L103" s="959"/>
      <c r="M103" s="959"/>
      <c r="N103" s="959"/>
      <c r="O103" s="959"/>
      <c r="P103" s="959"/>
      <c r="Q103" s="959"/>
      <c r="R103" s="959"/>
      <c r="S103" s="959"/>
      <c r="T103" s="959"/>
      <c r="U103" s="959"/>
      <c r="V103" s="959"/>
      <c r="W103" s="959"/>
      <c r="X103" s="959"/>
      <c r="Y103" s="959"/>
      <c r="Z103" s="959"/>
      <c r="AA103" s="959"/>
      <c r="AB103" s="959"/>
      <c r="AC103" s="959"/>
      <c r="AD103" s="959"/>
      <c r="AE103" s="959"/>
      <c r="AF103" s="960"/>
      <c r="AG103" s="959"/>
      <c r="AH103" s="959"/>
      <c r="AI103" s="959"/>
      <c r="AJ103" s="959"/>
      <c r="AK103" s="959"/>
      <c r="AL103" s="959"/>
      <c r="AM103" s="959"/>
      <c r="AN103" s="959"/>
      <c r="AO103" s="959"/>
      <c r="AP103" s="961"/>
      <c r="AQ103" s="961"/>
      <c r="AR103" s="962"/>
    </row>
    <row r="104" spans="1:44" ht="30.6" hidden="1" customHeight="1" thickTop="1">
      <c r="A104" s="963">
        <v>30</v>
      </c>
      <c r="B104" s="964"/>
      <c r="C104" s="964"/>
      <c r="D104" s="964"/>
      <c r="E104" s="964"/>
      <c r="F104" s="964"/>
      <c r="G104" s="964"/>
      <c r="H104" s="964"/>
      <c r="I104" s="964"/>
      <c r="J104" s="964"/>
      <c r="K104" s="964"/>
      <c r="L104" s="964"/>
      <c r="M104" s="964"/>
      <c r="N104" s="964"/>
      <c r="O104" s="964"/>
      <c r="P104" s="964"/>
      <c r="Q104" s="964"/>
      <c r="R104" s="964"/>
      <c r="S104" s="964"/>
      <c r="T104" s="964"/>
      <c r="U104" s="964"/>
      <c r="V104" s="964"/>
      <c r="W104" s="964"/>
      <c r="X104" s="964"/>
      <c r="Y104" s="964"/>
      <c r="Z104" s="964"/>
      <c r="AA104" s="964"/>
      <c r="AB104" s="964"/>
      <c r="AC104" s="964"/>
      <c r="AD104" s="964"/>
      <c r="AE104" s="964"/>
      <c r="AF104" s="965"/>
      <c r="AG104" s="964"/>
      <c r="AH104" s="964"/>
      <c r="AI104" s="964"/>
      <c r="AJ104" s="964"/>
      <c r="AK104" s="964"/>
      <c r="AL104" s="964"/>
      <c r="AM104" s="964"/>
      <c r="AN104" s="964"/>
      <c r="AO104" s="964"/>
      <c r="AP104" s="966"/>
      <c r="AQ104" s="966"/>
      <c r="AR104" s="967"/>
    </row>
    <row r="105" spans="1:44" ht="30.6" hidden="1" customHeight="1" thickTop="1">
      <c r="A105" s="968">
        <v>31</v>
      </c>
      <c r="B105" s="1883"/>
      <c r="C105" s="1883"/>
      <c r="D105" s="1883"/>
      <c r="E105" s="1883"/>
      <c r="F105" s="1883"/>
      <c r="G105" s="1883"/>
      <c r="H105" s="1883"/>
      <c r="I105" s="1883"/>
      <c r="J105" s="1883"/>
      <c r="K105" s="1883"/>
      <c r="L105" s="1883"/>
      <c r="M105" s="1883"/>
      <c r="N105" s="1883"/>
      <c r="O105" s="1883"/>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row>
    <row r="106" spans="1:44" ht="30.6" hidden="1" customHeight="1" thickTop="1">
      <c r="A106" s="929" t="s">
        <v>485</v>
      </c>
      <c r="B106" s="1884" t="s">
        <v>487</v>
      </c>
      <c r="C106" s="1884"/>
      <c r="D106" s="1884"/>
      <c r="E106" s="1884"/>
      <c r="F106" s="1884"/>
      <c r="G106" s="1884"/>
      <c r="H106" s="1884"/>
      <c r="I106" s="1884"/>
      <c r="J106" s="1884"/>
      <c r="K106" s="1884"/>
      <c r="L106" s="1884"/>
      <c r="M106" s="1884"/>
      <c r="N106" s="1884"/>
      <c r="O106" s="1884"/>
      <c r="P106" s="1884"/>
      <c r="Q106" s="1884"/>
      <c r="R106" s="1884"/>
      <c r="S106" s="1884"/>
      <c r="T106" s="1884"/>
      <c r="U106" s="1884"/>
      <c r="V106" s="1884"/>
      <c r="W106" s="1884"/>
      <c r="X106" s="1884"/>
      <c r="Y106" s="1884"/>
      <c r="Z106" s="1884"/>
      <c r="AA106" s="1884"/>
      <c r="AB106" s="1884"/>
      <c r="AC106" s="1884"/>
      <c r="AD106" s="1884"/>
      <c r="AE106" s="1884"/>
      <c r="AF106" s="1884"/>
      <c r="AG106" s="1884"/>
      <c r="AH106" s="1884"/>
      <c r="AI106" s="1884"/>
      <c r="AJ106" s="1884"/>
      <c r="AK106" s="1884"/>
      <c r="AL106" s="1884"/>
      <c r="AM106" s="1884"/>
      <c r="AN106" s="1884"/>
      <c r="AO106" s="1884"/>
      <c r="AP106" s="1884"/>
      <c r="AQ106" s="1884"/>
      <c r="AR106" s="1884"/>
    </row>
    <row r="107" spans="1:44" ht="30.6" hidden="1" customHeight="1" thickTop="1">
      <c r="B107" s="1885" t="s">
        <v>486</v>
      </c>
      <c r="C107" s="1885"/>
      <c r="D107" s="1885"/>
      <c r="E107" s="1885"/>
      <c r="F107" s="1885"/>
      <c r="G107" s="1885"/>
      <c r="H107" s="1885"/>
      <c r="I107" s="1885"/>
      <c r="J107" s="1885"/>
      <c r="K107" s="1885"/>
      <c r="L107" s="1885"/>
      <c r="M107" s="1885"/>
      <c r="N107" s="1885"/>
      <c r="O107" s="1885"/>
      <c r="P107" s="1885"/>
      <c r="Q107" s="1885"/>
      <c r="R107" s="1885"/>
      <c r="S107" s="1885"/>
      <c r="T107" s="1885"/>
      <c r="U107" s="1885"/>
      <c r="V107" s="1885"/>
      <c r="W107" s="1885"/>
      <c r="X107" s="1885"/>
      <c r="Y107" s="1885"/>
      <c r="Z107" s="1885"/>
      <c r="AA107" s="1885"/>
      <c r="AB107" s="1885"/>
      <c r="AC107" s="1885"/>
      <c r="AD107" s="1885"/>
      <c r="AE107" s="1885"/>
      <c r="AF107" s="1885"/>
      <c r="AG107" s="1885"/>
      <c r="AH107" s="1885"/>
      <c r="AI107" s="1885"/>
      <c r="AJ107" s="1885"/>
      <c r="AK107" s="1885"/>
      <c r="AL107" s="1885"/>
      <c r="AM107" s="1885"/>
      <c r="AN107" s="1885"/>
      <c r="AO107" s="1885"/>
      <c r="AP107" s="1885"/>
      <c r="AQ107" s="1885"/>
      <c r="AR107" s="1885"/>
    </row>
    <row r="108" spans="1:44" ht="30.6" hidden="1" customHeight="1" thickTop="1">
      <c r="A108" s="969" t="s">
        <v>126</v>
      </c>
      <c r="B108" s="1886"/>
      <c r="C108" s="1886"/>
      <c r="D108" s="1886"/>
      <c r="E108" s="1886"/>
      <c r="F108" s="1886"/>
      <c r="G108" s="1886"/>
      <c r="H108" s="1886"/>
      <c r="I108" s="1886"/>
      <c r="J108" s="1886"/>
      <c r="K108" s="1886"/>
      <c r="L108" s="1886"/>
      <c r="M108" s="1886"/>
      <c r="N108" s="1886"/>
      <c r="O108" s="1886"/>
      <c r="P108" s="1886"/>
      <c r="Q108" s="1886"/>
      <c r="R108" s="1886"/>
      <c r="S108" s="1886"/>
      <c r="T108" s="1886"/>
      <c r="U108" s="1886"/>
      <c r="V108" s="1886"/>
      <c r="W108" s="1886"/>
      <c r="X108" s="1886"/>
      <c r="Y108" s="1886"/>
      <c r="Z108" s="1886"/>
      <c r="AA108" s="1886"/>
      <c r="AB108" s="1886"/>
      <c r="AC108" s="1886"/>
      <c r="AD108" s="1886"/>
      <c r="AE108" s="1886"/>
      <c r="AF108" s="1886"/>
      <c r="AG108" s="1886"/>
      <c r="AH108" s="1886"/>
      <c r="AI108" s="1886"/>
      <c r="AJ108" s="1886"/>
      <c r="AK108" s="1886"/>
      <c r="AL108" s="1886"/>
      <c r="AM108" s="1886"/>
      <c r="AN108" s="1886"/>
      <c r="AO108" s="1886"/>
      <c r="AP108" s="1886"/>
      <c r="AQ108" s="1886"/>
      <c r="AR108" s="1886"/>
    </row>
    <row r="109" spans="1:44" ht="30.6" hidden="1" customHeight="1" thickTop="1">
      <c r="A109" s="970"/>
      <c r="B109" s="945">
        <v>20</v>
      </c>
      <c r="C109" s="945">
        <v>21</v>
      </c>
      <c r="D109" s="945">
        <v>22</v>
      </c>
      <c r="E109" s="945">
        <v>23</v>
      </c>
      <c r="F109" s="945">
        <v>24</v>
      </c>
      <c r="G109" s="945">
        <v>25</v>
      </c>
      <c r="H109" s="945">
        <v>26</v>
      </c>
      <c r="I109" s="945">
        <v>27</v>
      </c>
      <c r="J109" s="945">
        <v>28</v>
      </c>
      <c r="K109" s="945">
        <v>29</v>
      </c>
      <c r="L109" s="945">
        <v>30</v>
      </c>
      <c r="M109" s="945">
        <v>31</v>
      </c>
      <c r="N109" s="945">
        <v>32</v>
      </c>
      <c r="O109" s="945">
        <v>33</v>
      </c>
      <c r="P109" s="945">
        <v>34</v>
      </c>
      <c r="Q109" s="945">
        <v>35</v>
      </c>
      <c r="R109" s="945">
        <v>36</v>
      </c>
      <c r="S109" s="945">
        <v>37</v>
      </c>
      <c r="T109" s="945">
        <v>38</v>
      </c>
      <c r="U109" s="945">
        <v>39</v>
      </c>
      <c r="V109" s="945">
        <v>40</v>
      </c>
      <c r="W109" s="945">
        <v>41</v>
      </c>
      <c r="X109" s="945">
        <v>42</v>
      </c>
      <c r="Y109" s="945">
        <v>43</v>
      </c>
      <c r="Z109" s="945">
        <v>44</v>
      </c>
      <c r="AA109" s="945">
        <v>45</v>
      </c>
      <c r="AB109" s="945">
        <v>46</v>
      </c>
      <c r="AC109" s="945">
        <v>47</v>
      </c>
      <c r="AD109" s="945">
        <v>48</v>
      </c>
      <c r="AE109" s="945">
        <v>49</v>
      </c>
      <c r="AF109" s="945">
        <v>50</v>
      </c>
      <c r="AG109" s="945">
        <v>51</v>
      </c>
      <c r="AH109" s="945">
        <v>52</v>
      </c>
      <c r="AI109" s="945">
        <v>53</v>
      </c>
      <c r="AJ109" s="945">
        <v>54</v>
      </c>
      <c r="AK109" s="945">
        <v>55</v>
      </c>
      <c r="AL109" s="945">
        <v>56</v>
      </c>
      <c r="AM109" s="945">
        <v>57</v>
      </c>
      <c r="AN109" s="945">
        <v>58</v>
      </c>
      <c r="AO109" s="945">
        <v>59</v>
      </c>
      <c r="AP109" s="946">
        <v>60</v>
      </c>
      <c r="AQ109" s="946">
        <v>61</v>
      </c>
      <c r="AR109" s="947">
        <v>62</v>
      </c>
    </row>
    <row r="110" spans="1:44" ht="30.6" hidden="1" customHeight="1" thickTop="1">
      <c r="A110" s="948">
        <v>1</v>
      </c>
      <c r="B110" s="949"/>
      <c r="C110" s="949"/>
      <c r="D110" s="949"/>
      <c r="E110" s="949"/>
      <c r="F110" s="949"/>
      <c r="G110" s="949"/>
      <c r="H110" s="949"/>
      <c r="I110" s="949"/>
      <c r="J110" s="949"/>
      <c r="K110" s="949"/>
      <c r="L110" s="949"/>
      <c r="M110" s="949"/>
      <c r="N110" s="949"/>
      <c r="O110" s="949"/>
      <c r="P110" s="949"/>
      <c r="Q110" s="949"/>
      <c r="R110" s="949"/>
      <c r="S110" s="949"/>
      <c r="T110" s="949"/>
      <c r="U110" s="949"/>
      <c r="V110" s="949"/>
      <c r="W110" s="949"/>
      <c r="X110" s="949"/>
      <c r="Y110" s="949"/>
      <c r="Z110" s="949"/>
      <c r="AA110" s="949"/>
      <c r="AB110" s="949"/>
      <c r="AC110" s="949"/>
      <c r="AD110" s="949"/>
      <c r="AE110" s="949"/>
      <c r="AF110" s="950"/>
      <c r="AG110" s="949"/>
      <c r="AH110" s="949"/>
      <c r="AI110" s="949"/>
      <c r="AJ110" s="949"/>
      <c r="AK110" s="949"/>
      <c r="AL110" s="949"/>
      <c r="AM110" s="949"/>
      <c r="AN110" s="949"/>
      <c r="AO110" s="949"/>
      <c r="AP110" s="951"/>
      <c r="AQ110" s="951"/>
      <c r="AR110" s="952"/>
    </row>
    <row r="111" spans="1:44" ht="30.6" hidden="1" customHeight="1" thickTop="1">
      <c r="A111" s="953">
        <v>2</v>
      </c>
      <c r="B111" s="954"/>
      <c r="C111" s="954"/>
      <c r="D111" s="954"/>
      <c r="E111" s="954"/>
      <c r="F111" s="954"/>
      <c r="G111" s="954"/>
      <c r="H111" s="954"/>
      <c r="I111" s="954"/>
      <c r="J111" s="954"/>
      <c r="K111" s="954"/>
      <c r="L111" s="954"/>
      <c r="M111" s="954"/>
      <c r="N111" s="954"/>
      <c r="O111" s="954"/>
      <c r="P111" s="954"/>
      <c r="Q111" s="954"/>
      <c r="R111" s="954"/>
      <c r="S111" s="954"/>
      <c r="T111" s="954"/>
      <c r="U111" s="954"/>
      <c r="V111" s="954"/>
      <c r="W111" s="954"/>
      <c r="X111" s="954"/>
      <c r="Y111" s="954"/>
      <c r="Z111" s="954"/>
      <c r="AA111" s="954"/>
      <c r="AB111" s="954"/>
      <c r="AC111" s="954"/>
      <c r="AD111" s="954"/>
      <c r="AE111" s="954"/>
      <c r="AF111" s="955"/>
      <c r="AG111" s="954"/>
      <c r="AH111" s="954"/>
      <c r="AI111" s="954"/>
      <c r="AJ111" s="954"/>
      <c r="AK111" s="954"/>
      <c r="AL111" s="954"/>
      <c r="AM111" s="954"/>
      <c r="AN111" s="954"/>
      <c r="AO111" s="954"/>
      <c r="AP111" s="956"/>
      <c r="AQ111" s="956"/>
      <c r="AR111" s="957"/>
    </row>
    <row r="112" spans="1:44" ht="30.6" hidden="1" customHeight="1" thickTop="1">
      <c r="A112" s="953">
        <v>3</v>
      </c>
      <c r="B112" s="954"/>
      <c r="C112" s="954"/>
      <c r="D112" s="954"/>
      <c r="E112" s="954"/>
      <c r="F112" s="954"/>
      <c r="G112" s="954"/>
      <c r="H112" s="954"/>
      <c r="I112" s="954"/>
      <c r="J112" s="954"/>
      <c r="K112" s="954"/>
      <c r="L112" s="954"/>
      <c r="M112" s="954"/>
      <c r="N112" s="954"/>
      <c r="O112" s="954"/>
      <c r="P112" s="954"/>
      <c r="Q112" s="954"/>
      <c r="R112" s="954"/>
      <c r="S112" s="954"/>
      <c r="T112" s="954"/>
      <c r="U112" s="954"/>
      <c r="V112" s="954"/>
      <c r="W112" s="954"/>
      <c r="X112" s="954"/>
      <c r="Y112" s="954"/>
      <c r="Z112" s="954"/>
      <c r="AA112" s="954"/>
      <c r="AB112" s="954"/>
      <c r="AC112" s="954"/>
      <c r="AD112" s="954"/>
      <c r="AE112" s="954"/>
      <c r="AF112" s="955"/>
      <c r="AG112" s="954"/>
      <c r="AH112" s="954"/>
      <c r="AI112" s="954"/>
      <c r="AJ112" s="954"/>
      <c r="AK112" s="954"/>
      <c r="AL112" s="954"/>
      <c r="AM112" s="954"/>
      <c r="AN112" s="954"/>
      <c r="AO112" s="954"/>
      <c r="AP112" s="956"/>
      <c r="AQ112" s="956"/>
      <c r="AR112" s="957"/>
    </row>
    <row r="113" spans="1:44" ht="30.6" hidden="1" customHeight="1" thickTop="1">
      <c r="A113" s="953">
        <v>4</v>
      </c>
      <c r="B113" s="954"/>
      <c r="C113" s="954"/>
      <c r="D113" s="954"/>
      <c r="E113" s="954"/>
      <c r="F113" s="954"/>
      <c r="G113" s="954"/>
      <c r="H113" s="954"/>
      <c r="I113" s="954"/>
      <c r="J113" s="954"/>
      <c r="K113" s="954"/>
      <c r="L113" s="954"/>
      <c r="M113" s="954"/>
      <c r="N113" s="954"/>
      <c r="O113" s="954"/>
      <c r="P113" s="954"/>
      <c r="Q113" s="954"/>
      <c r="R113" s="954"/>
      <c r="S113" s="954"/>
      <c r="T113" s="954"/>
      <c r="U113" s="954"/>
      <c r="V113" s="954"/>
      <c r="W113" s="954"/>
      <c r="X113" s="954"/>
      <c r="Y113" s="954"/>
      <c r="Z113" s="954"/>
      <c r="AA113" s="954"/>
      <c r="AB113" s="954"/>
      <c r="AC113" s="954"/>
      <c r="AD113" s="954"/>
      <c r="AE113" s="954"/>
      <c r="AF113" s="955"/>
      <c r="AG113" s="954"/>
      <c r="AH113" s="954"/>
      <c r="AI113" s="954"/>
      <c r="AJ113" s="954"/>
      <c r="AK113" s="954"/>
      <c r="AL113" s="954"/>
      <c r="AM113" s="954"/>
      <c r="AN113" s="954"/>
      <c r="AO113" s="954"/>
      <c r="AP113" s="956"/>
      <c r="AQ113" s="956"/>
      <c r="AR113" s="957"/>
    </row>
    <row r="114" spans="1:44" ht="30.6" hidden="1" customHeight="1" thickTop="1">
      <c r="A114" s="953">
        <v>5</v>
      </c>
      <c r="B114" s="954"/>
      <c r="C114" s="954"/>
      <c r="D114" s="954"/>
      <c r="E114" s="954"/>
      <c r="F114" s="954"/>
      <c r="G114" s="954"/>
      <c r="H114" s="954"/>
      <c r="I114" s="954"/>
      <c r="J114" s="954"/>
      <c r="K114" s="954"/>
      <c r="L114" s="954"/>
      <c r="M114" s="954"/>
      <c r="N114" s="954"/>
      <c r="O114" s="954"/>
      <c r="P114" s="954"/>
      <c r="Q114" s="954"/>
      <c r="R114" s="954"/>
      <c r="S114" s="954"/>
      <c r="T114" s="954"/>
      <c r="U114" s="954"/>
      <c r="V114" s="954"/>
      <c r="W114" s="954"/>
      <c r="X114" s="954"/>
      <c r="Y114" s="954"/>
      <c r="Z114" s="954"/>
      <c r="AA114" s="954"/>
      <c r="AB114" s="954"/>
      <c r="AC114" s="954"/>
      <c r="AD114" s="954"/>
      <c r="AE114" s="954"/>
      <c r="AF114" s="955"/>
      <c r="AG114" s="954"/>
      <c r="AH114" s="954"/>
      <c r="AI114" s="954"/>
      <c r="AJ114" s="954"/>
      <c r="AK114" s="954"/>
      <c r="AL114" s="954"/>
      <c r="AM114" s="954"/>
      <c r="AN114" s="954"/>
      <c r="AO114" s="954"/>
      <c r="AP114" s="956"/>
      <c r="AQ114" s="956"/>
      <c r="AR114" s="957"/>
    </row>
    <row r="115" spans="1:44" ht="30.6" hidden="1" customHeight="1" thickTop="1">
      <c r="A115" s="953">
        <v>6</v>
      </c>
      <c r="B115" s="954"/>
      <c r="C115" s="954"/>
      <c r="D115" s="954"/>
      <c r="E115" s="954"/>
      <c r="F115" s="954"/>
      <c r="G115" s="954"/>
      <c r="H115" s="954"/>
      <c r="I115" s="954"/>
      <c r="J115" s="954"/>
      <c r="K115" s="954"/>
      <c r="L115" s="954"/>
      <c r="M115" s="954"/>
      <c r="N115" s="954"/>
      <c r="O115" s="954"/>
      <c r="P115" s="954"/>
      <c r="Q115" s="954"/>
      <c r="R115" s="954"/>
      <c r="S115" s="954"/>
      <c r="T115" s="954"/>
      <c r="U115" s="954"/>
      <c r="V115" s="954"/>
      <c r="W115" s="954"/>
      <c r="X115" s="954"/>
      <c r="Y115" s="954"/>
      <c r="Z115" s="954"/>
      <c r="AA115" s="954"/>
      <c r="AB115" s="954"/>
      <c r="AC115" s="954"/>
      <c r="AD115" s="954"/>
      <c r="AE115" s="954"/>
      <c r="AF115" s="955"/>
      <c r="AG115" s="954"/>
      <c r="AH115" s="954"/>
      <c r="AI115" s="954"/>
      <c r="AJ115" s="954"/>
      <c r="AK115" s="954"/>
      <c r="AL115" s="954"/>
      <c r="AM115" s="954"/>
      <c r="AN115" s="954"/>
      <c r="AO115" s="954"/>
      <c r="AP115" s="956"/>
      <c r="AQ115" s="956"/>
      <c r="AR115" s="957"/>
    </row>
    <row r="116" spans="1:44" ht="30.6" hidden="1" customHeight="1" thickTop="1">
      <c r="A116" s="953">
        <v>7</v>
      </c>
      <c r="B116" s="954"/>
      <c r="C116" s="954"/>
      <c r="D116" s="954"/>
      <c r="E116" s="954"/>
      <c r="F116" s="954"/>
      <c r="G116" s="954"/>
      <c r="H116" s="954"/>
      <c r="I116" s="954"/>
      <c r="J116" s="954"/>
      <c r="K116" s="954"/>
      <c r="L116" s="954"/>
      <c r="M116" s="954"/>
      <c r="N116" s="954"/>
      <c r="O116" s="954"/>
      <c r="P116" s="954"/>
      <c r="Q116" s="954"/>
      <c r="R116" s="954"/>
      <c r="S116" s="954"/>
      <c r="T116" s="954"/>
      <c r="U116" s="954"/>
      <c r="V116" s="954"/>
      <c r="W116" s="954"/>
      <c r="X116" s="954"/>
      <c r="Y116" s="954"/>
      <c r="Z116" s="954"/>
      <c r="AA116" s="954"/>
      <c r="AB116" s="954"/>
      <c r="AC116" s="954"/>
      <c r="AD116" s="954"/>
      <c r="AE116" s="954"/>
      <c r="AF116" s="955"/>
      <c r="AG116" s="954"/>
      <c r="AH116" s="954"/>
      <c r="AI116" s="954"/>
      <c r="AJ116" s="954"/>
      <c r="AK116" s="954"/>
      <c r="AL116" s="954"/>
      <c r="AM116" s="954"/>
      <c r="AN116" s="954"/>
      <c r="AO116" s="954"/>
      <c r="AP116" s="956"/>
      <c r="AQ116" s="956"/>
      <c r="AR116" s="957"/>
    </row>
    <row r="117" spans="1:44" ht="30.6" hidden="1" customHeight="1" thickTop="1">
      <c r="A117" s="953">
        <v>8</v>
      </c>
      <c r="B117" s="954"/>
      <c r="C117" s="954"/>
      <c r="D117" s="954"/>
      <c r="E117" s="954"/>
      <c r="F117" s="954"/>
      <c r="G117" s="954"/>
      <c r="H117" s="954"/>
      <c r="I117" s="954"/>
      <c r="J117" s="954"/>
      <c r="K117" s="954"/>
      <c r="L117" s="954"/>
      <c r="M117" s="954"/>
      <c r="N117" s="954"/>
      <c r="O117" s="954"/>
      <c r="P117" s="954"/>
      <c r="Q117" s="954"/>
      <c r="R117" s="954"/>
      <c r="S117" s="954"/>
      <c r="T117" s="954"/>
      <c r="U117" s="954"/>
      <c r="V117" s="954"/>
      <c r="W117" s="954"/>
      <c r="X117" s="954"/>
      <c r="Y117" s="954"/>
      <c r="Z117" s="954"/>
      <c r="AA117" s="954"/>
      <c r="AB117" s="954"/>
      <c r="AC117" s="954"/>
      <c r="AD117" s="954"/>
      <c r="AE117" s="954"/>
      <c r="AF117" s="955"/>
      <c r="AG117" s="954"/>
      <c r="AH117" s="954"/>
      <c r="AI117" s="954"/>
      <c r="AJ117" s="954"/>
      <c r="AK117" s="954"/>
      <c r="AL117" s="954"/>
      <c r="AM117" s="954"/>
      <c r="AN117" s="954"/>
      <c r="AO117" s="954"/>
      <c r="AP117" s="956"/>
      <c r="AQ117" s="956"/>
      <c r="AR117" s="957"/>
    </row>
    <row r="118" spans="1:44" ht="30.6" hidden="1" customHeight="1" thickTop="1">
      <c r="A118" s="953">
        <v>9</v>
      </c>
      <c r="B118" s="954"/>
      <c r="C118" s="954"/>
      <c r="D118" s="954"/>
      <c r="E118" s="954"/>
      <c r="F118" s="954"/>
      <c r="G118" s="954"/>
      <c r="H118" s="954"/>
      <c r="I118" s="954"/>
      <c r="J118" s="954"/>
      <c r="K118" s="954"/>
      <c r="L118" s="954"/>
      <c r="M118" s="954"/>
      <c r="N118" s="954"/>
      <c r="O118" s="954"/>
      <c r="P118" s="954"/>
      <c r="Q118" s="954"/>
      <c r="R118" s="954"/>
      <c r="S118" s="954"/>
      <c r="T118" s="954"/>
      <c r="U118" s="954"/>
      <c r="V118" s="954"/>
      <c r="W118" s="954"/>
      <c r="X118" s="954"/>
      <c r="Y118" s="954"/>
      <c r="Z118" s="954"/>
      <c r="AA118" s="954"/>
      <c r="AB118" s="954"/>
      <c r="AC118" s="954"/>
      <c r="AD118" s="954"/>
      <c r="AE118" s="954"/>
      <c r="AF118" s="955"/>
      <c r="AG118" s="954"/>
      <c r="AH118" s="954"/>
      <c r="AI118" s="954"/>
      <c r="AJ118" s="954"/>
      <c r="AK118" s="954"/>
      <c r="AL118" s="954"/>
      <c r="AM118" s="954"/>
      <c r="AN118" s="954"/>
      <c r="AO118" s="954"/>
      <c r="AP118" s="956"/>
      <c r="AQ118" s="956"/>
      <c r="AR118" s="957"/>
    </row>
    <row r="119" spans="1:44" ht="30.6" hidden="1" customHeight="1" thickTop="1">
      <c r="A119" s="953">
        <v>10</v>
      </c>
      <c r="B119" s="954"/>
      <c r="C119" s="954"/>
      <c r="D119" s="954"/>
      <c r="E119" s="954"/>
      <c r="F119" s="954"/>
      <c r="G119" s="954"/>
      <c r="H119" s="954"/>
      <c r="I119" s="954"/>
      <c r="J119" s="954"/>
      <c r="K119" s="954"/>
      <c r="L119" s="954"/>
      <c r="M119" s="954"/>
      <c r="N119" s="954"/>
      <c r="O119" s="954"/>
      <c r="P119" s="954"/>
      <c r="Q119" s="954"/>
      <c r="R119" s="954"/>
      <c r="S119" s="954"/>
      <c r="T119" s="954"/>
      <c r="U119" s="954"/>
      <c r="V119" s="954"/>
      <c r="W119" s="954"/>
      <c r="X119" s="954"/>
      <c r="Y119" s="954"/>
      <c r="Z119" s="954"/>
      <c r="AA119" s="954"/>
      <c r="AB119" s="954"/>
      <c r="AC119" s="954"/>
      <c r="AD119" s="954"/>
      <c r="AE119" s="954"/>
      <c r="AF119" s="955"/>
      <c r="AG119" s="954"/>
      <c r="AH119" s="954"/>
      <c r="AI119" s="954"/>
      <c r="AJ119" s="954"/>
      <c r="AK119" s="954"/>
      <c r="AL119" s="954"/>
      <c r="AM119" s="954"/>
      <c r="AN119" s="954"/>
      <c r="AO119" s="954"/>
      <c r="AP119" s="956"/>
      <c r="AQ119" s="956"/>
      <c r="AR119" s="957"/>
    </row>
    <row r="120" spans="1:44" ht="30.6" hidden="1" customHeight="1" thickTop="1">
      <c r="A120" s="953">
        <v>11</v>
      </c>
      <c r="B120" s="954"/>
      <c r="C120" s="954"/>
      <c r="D120" s="954"/>
      <c r="E120" s="954"/>
      <c r="F120" s="954"/>
      <c r="G120" s="954"/>
      <c r="H120" s="954"/>
      <c r="I120" s="954"/>
      <c r="J120" s="954"/>
      <c r="K120" s="954"/>
      <c r="L120" s="954"/>
      <c r="M120" s="954"/>
      <c r="N120" s="954"/>
      <c r="O120" s="954"/>
      <c r="P120" s="954"/>
      <c r="Q120" s="954"/>
      <c r="R120" s="954"/>
      <c r="S120" s="954"/>
      <c r="T120" s="954"/>
      <c r="U120" s="954"/>
      <c r="V120" s="954"/>
      <c r="W120" s="954"/>
      <c r="X120" s="954"/>
      <c r="Y120" s="954"/>
      <c r="Z120" s="954"/>
      <c r="AA120" s="954"/>
      <c r="AB120" s="954"/>
      <c r="AC120" s="954"/>
      <c r="AD120" s="954"/>
      <c r="AE120" s="954"/>
      <c r="AF120" s="955"/>
      <c r="AG120" s="954"/>
      <c r="AH120" s="954"/>
      <c r="AI120" s="954"/>
      <c r="AJ120" s="954"/>
      <c r="AK120" s="954"/>
      <c r="AL120" s="954"/>
      <c r="AM120" s="954"/>
      <c r="AN120" s="954"/>
      <c r="AO120" s="954"/>
      <c r="AP120" s="956"/>
      <c r="AQ120" s="956"/>
      <c r="AR120" s="957"/>
    </row>
    <row r="121" spans="1:44" ht="30.6" hidden="1" customHeight="1" thickTop="1">
      <c r="A121" s="953">
        <v>12</v>
      </c>
      <c r="B121" s="954"/>
      <c r="C121" s="954"/>
      <c r="D121" s="954"/>
      <c r="E121" s="954"/>
      <c r="F121" s="954"/>
      <c r="G121" s="954"/>
      <c r="H121" s="954"/>
      <c r="I121" s="954"/>
      <c r="J121" s="954"/>
      <c r="K121" s="954"/>
      <c r="L121" s="954"/>
      <c r="M121" s="954"/>
      <c r="N121" s="954"/>
      <c r="O121" s="954"/>
      <c r="P121" s="954"/>
      <c r="Q121" s="954"/>
      <c r="R121" s="954"/>
      <c r="S121" s="954"/>
      <c r="T121" s="954"/>
      <c r="U121" s="954"/>
      <c r="V121" s="954"/>
      <c r="W121" s="954"/>
      <c r="X121" s="954"/>
      <c r="Y121" s="954"/>
      <c r="Z121" s="954"/>
      <c r="AA121" s="954"/>
      <c r="AB121" s="954"/>
      <c r="AC121" s="954"/>
      <c r="AD121" s="954"/>
      <c r="AE121" s="954"/>
      <c r="AF121" s="955"/>
      <c r="AG121" s="954"/>
      <c r="AH121" s="954"/>
      <c r="AI121" s="954"/>
      <c r="AJ121" s="954"/>
      <c r="AK121" s="954"/>
      <c r="AL121" s="954"/>
      <c r="AM121" s="954"/>
      <c r="AN121" s="954"/>
      <c r="AO121" s="954"/>
      <c r="AP121" s="956"/>
      <c r="AQ121" s="956"/>
      <c r="AR121" s="957"/>
    </row>
    <row r="122" spans="1:44" ht="30.6" hidden="1" customHeight="1" thickTop="1">
      <c r="A122" s="953">
        <v>13</v>
      </c>
      <c r="B122" s="954"/>
      <c r="C122" s="954"/>
      <c r="D122" s="954"/>
      <c r="E122" s="954"/>
      <c r="F122" s="954"/>
      <c r="G122" s="954"/>
      <c r="H122" s="954"/>
      <c r="I122" s="954"/>
      <c r="J122" s="954"/>
      <c r="K122" s="954"/>
      <c r="L122" s="954"/>
      <c r="M122" s="954"/>
      <c r="N122" s="954"/>
      <c r="O122" s="954"/>
      <c r="P122" s="954"/>
      <c r="Q122" s="954"/>
      <c r="R122" s="954"/>
      <c r="S122" s="954"/>
      <c r="T122" s="954"/>
      <c r="U122" s="954"/>
      <c r="V122" s="954"/>
      <c r="W122" s="954"/>
      <c r="X122" s="954"/>
      <c r="Y122" s="954"/>
      <c r="Z122" s="954"/>
      <c r="AA122" s="954"/>
      <c r="AB122" s="954"/>
      <c r="AC122" s="954"/>
      <c r="AD122" s="954"/>
      <c r="AE122" s="954"/>
      <c r="AF122" s="955"/>
      <c r="AG122" s="954"/>
      <c r="AH122" s="954"/>
      <c r="AI122" s="954"/>
      <c r="AJ122" s="954"/>
      <c r="AK122" s="954"/>
      <c r="AL122" s="954"/>
      <c r="AM122" s="954"/>
      <c r="AN122" s="954"/>
      <c r="AO122" s="954"/>
      <c r="AP122" s="956"/>
      <c r="AQ122" s="956"/>
      <c r="AR122" s="957"/>
    </row>
    <row r="123" spans="1:44" ht="30.6" hidden="1" customHeight="1" thickTop="1">
      <c r="A123" s="953">
        <v>14</v>
      </c>
      <c r="B123" s="954"/>
      <c r="C123" s="954"/>
      <c r="D123" s="954"/>
      <c r="E123" s="954"/>
      <c r="F123" s="954"/>
      <c r="G123" s="954"/>
      <c r="H123" s="954"/>
      <c r="I123" s="954"/>
      <c r="J123" s="954"/>
      <c r="K123" s="954"/>
      <c r="L123" s="954"/>
      <c r="M123" s="954"/>
      <c r="N123" s="954"/>
      <c r="O123" s="954"/>
      <c r="P123" s="954"/>
      <c r="Q123" s="954"/>
      <c r="R123" s="954"/>
      <c r="S123" s="954"/>
      <c r="T123" s="954"/>
      <c r="U123" s="954"/>
      <c r="V123" s="954"/>
      <c r="W123" s="954"/>
      <c r="X123" s="954"/>
      <c r="Y123" s="954"/>
      <c r="Z123" s="954"/>
      <c r="AA123" s="954"/>
      <c r="AB123" s="954"/>
      <c r="AC123" s="954"/>
      <c r="AD123" s="954"/>
      <c r="AE123" s="954"/>
      <c r="AF123" s="955"/>
      <c r="AG123" s="954"/>
      <c r="AH123" s="954"/>
      <c r="AI123" s="954"/>
      <c r="AJ123" s="954"/>
      <c r="AK123" s="954"/>
      <c r="AL123" s="954"/>
      <c r="AM123" s="954"/>
      <c r="AN123" s="954"/>
      <c r="AO123" s="954"/>
      <c r="AP123" s="956"/>
      <c r="AQ123" s="956"/>
      <c r="AR123" s="957"/>
    </row>
    <row r="124" spans="1:44" ht="30.6" hidden="1" customHeight="1" thickTop="1">
      <c r="A124" s="953">
        <v>15</v>
      </c>
      <c r="B124" s="954"/>
      <c r="C124" s="954"/>
      <c r="D124" s="954"/>
      <c r="E124" s="954"/>
      <c r="F124" s="954"/>
      <c r="G124" s="954"/>
      <c r="H124" s="954"/>
      <c r="I124" s="954"/>
      <c r="J124" s="954"/>
      <c r="K124" s="954"/>
      <c r="L124" s="954"/>
      <c r="M124" s="954"/>
      <c r="N124" s="954"/>
      <c r="O124" s="954"/>
      <c r="P124" s="954"/>
      <c r="Q124" s="954"/>
      <c r="R124" s="954"/>
      <c r="S124" s="954"/>
      <c r="T124" s="954"/>
      <c r="U124" s="954"/>
      <c r="V124" s="954"/>
      <c r="W124" s="954"/>
      <c r="X124" s="954"/>
      <c r="Y124" s="954"/>
      <c r="Z124" s="954"/>
      <c r="AA124" s="954"/>
      <c r="AB124" s="954"/>
      <c r="AC124" s="954"/>
      <c r="AD124" s="954"/>
      <c r="AE124" s="954"/>
      <c r="AF124" s="955"/>
      <c r="AG124" s="954"/>
      <c r="AH124" s="954"/>
      <c r="AI124" s="954"/>
      <c r="AJ124" s="954"/>
      <c r="AK124" s="954"/>
      <c r="AL124" s="954"/>
      <c r="AM124" s="954"/>
      <c r="AN124" s="954"/>
      <c r="AO124" s="954"/>
      <c r="AP124" s="956"/>
      <c r="AQ124" s="956"/>
      <c r="AR124" s="957"/>
    </row>
    <row r="125" spans="1:44" ht="30.6" hidden="1" customHeight="1" thickTop="1">
      <c r="A125" s="953">
        <v>16</v>
      </c>
      <c r="B125" s="954"/>
      <c r="C125" s="954"/>
      <c r="D125" s="954"/>
      <c r="E125" s="954"/>
      <c r="F125" s="954"/>
      <c r="G125" s="954"/>
      <c r="H125" s="954"/>
      <c r="I125" s="954"/>
      <c r="J125" s="954"/>
      <c r="K125" s="954"/>
      <c r="L125" s="954"/>
      <c r="M125" s="954"/>
      <c r="N125" s="954"/>
      <c r="O125" s="954"/>
      <c r="P125" s="954"/>
      <c r="Q125" s="954"/>
      <c r="R125" s="954"/>
      <c r="S125" s="954"/>
      <c r="T125" s="954"/>
      <c r="U125" s="954"/>
      <c r="V125" s="954"/>
      <c r="W125" s="954"/>
      <c r="X125" s="954"/>
      <c r="Y125" s="954"/>
      <c r="Z125" s="954"/>
      <c r="AA125" s="954"/>
      <c r="AB125" s="954"/>
      <c r="AC125" s="954"/>
      <c r="AD125" s="954"/>
      <c r="AE125" s="954"/>
      <c r="AF125" s="955"/>
      <c r="AG125" s="954"/>
      <c r="AH125" s="954"/>
      <c r="AI125" s="954"/>
      <c r="AJ125" s="954"/>
      <c r="AK125" s="954"/>
      <c r="AL125" s="954"/>
      <c r="AM125" s="954"/>
      <c r="AN125" s="954"/>
      <c r="AO125" s="954"/>
      <c r="AP125" s="956"/>
      <c r="AQ125" s="956"/>
      <c r="AR125" s="957"/>
    </row>
    <row r="126" spans="1:44" ht="30.6" hidden="1" customHeight="1" thickTop="1">
      <c r="A126" s="953">
        <v>17</v>
      </c>
      <c r="B126" s="954"/>
      <c r="C126" s="954"/>
      <c r="D126" s="954"/>
      <c r="E126" s="954"/>
      <c r="F126" s="954"/>
      <c r="G126" s="954"/>
      <c r="H126" s="954"/>
      <c r="I126" s="954"/>
      <c r="J126" s="954"/>
      <c r="K126" s="954"/>
      <c r="L126" s="954"/>
      <c r="M126" s="954"/>
      <c r="N126" s="954"/>
      <c r="O126" s="954"/>
      <c r="P126" s="954"/>
      <c r="Q126" s="954"/>
      <c r="R126" s="954"/>
      <c r="S126" s="954"/>
      <c r="T126" s="954"/>
      <c r="U126" s="954"/>
      <c r="V126" s="954"/>
      <c r="W126" s="954"/>
      <c r="X126" s="954"/>
      <c r="Y126" s="954"/>
      <c r="Z126" s="954"/>
      <c r="AA126" s="954"/>
      <c r="AB126" s="954"/>
      <c r="AC126" s="954"/>
      <c r="AD126" s="954"/>
      <c r="AE126" s="954"/>
      <c r="AF126" s="955"/>
      <c r="AG126" s="954"/>
      <c r="AH126" s="954"/>
      <c r="AI126" s="954"/>
      <c r="AJ126" s="954"/>
      <c r="AK126" s="954"/>
      <c r="AL126" s="954"/>
      <c r="AM126" s="954"/>
      <c r="AN126" s="954"/>
      <c r="AO126" s="954"/>
      <c r="AP126" s="956"/>
      <c r="AQ126" s="956"/>
      <c r="AR126" s="957"/>
    </row>
    <row r="127" spans="1:44" ht="30.6" hidden="1" customHeight="1" thickTop="1">
      <c r="A127" s="953">
        <v>18</v>
      </c>
      <c r="B127" s="954"/>
      <c r="C127" s="954"/>
      <c r="D127" s="954"/>
      <c r="E127" s="954"/>
      <c r="F127" s="954"/>
      <c r="G127" s="954"/>
      <c r="H127" s="954"/>
      <c r="I127" s="954"/>
      <c r="J127" s="954"/>
      <c r="K127" s="954"/>
      <c r="L127" s="954"/>
      <c r="M127" s="954"/>
      <c r="N127" s="954"/>
      <c r="O127" s="954"/>
      <c r="P127" s="954"/>
      <c r="Q127" s="954"/>
      <c r="R127" s="954"/>
      <c r="S127" s="954"/>
      <c r="T127" s="954"/>
      <c r="U127" s="954"/>
      <c r="V127" s="954"/>
      <c r="W127" s="954"/>
      <c r="X127" s="954"/>
      <c r="Y127" s="954"/>
      <c r="Z127" s="954"/>
      <c r="AA127" s="954"/>
      <c r="AB127" s="954"/>
      <c r="AC127" s="954"/>
      <c r="AD127" s="954"/>
      <c r="AE127" s="954"/>
      <c r="AF127" s="955"/>
      <c r="AG127" s="954"/>
      <c r="AH127" s="954"/>
      <c r="AI127" s="954"/>
      <c r="AJ127" s="954"/>
      <c r="AK127" s="954"/>
      <c r="AL127" s="954"/>
      <c r="AM127" s="954"/>
      <c r="AN127" s="954"/>
      <c r="AO127" s="954"/>
      <c r="AP127" s="956"/>
      <c r="AQ127" s="956"/>
      <c r="AR127" s="957"/>
    </row>
    <row r="128" spans="1:44" ht="30.6" hidden="1" customHeight="1" thickTop="1">
      <c r="A128" s="953">
        <v>19</v>
      </c>
      <c r="B128" s="954"/>
      <c r="C128" s="954"/>
      <c r="D128" s="954"/>
      <c r="E128" s="954"/>
      <c r="F128" s="954"/>
      <c r="G128" s="954"/>
      <c r="H128" s="954"/>
      <c r="I128" s="954"/>
      <c r="J128" s="954"/>
      <c r="K128" s="954"/>
      <c r="L128" s="954"/>
      <c r="M128" s="954"/>
      <c r="N128" s="954"/>
      <c r="O128" s="954"/>
      <c r="P128" s="954"/>
      <c r="Q128" s="954"/>
      <c r="R128" s="954"/>
      <c r="S128" s="954"/>
      <c r="T128" s="954"/>
      <c r="U128" s="954"/>
      <c r="V128" s="954"/>
      <c r="W128" s="954"/>
      <c r="X128" s="954"/>
      <c r="Y128" s="954"/>
      <c r="Z128" s="954"/>
      <c r="AA128" s="954"/>
      <c r="AB128" s="954"/>
      <c r="AC128" s="954"/>
      <c r="AD128" s="954"/>
      <c r="AE128" s="954"/>
      <c r="AF128" s="955"/>
      <c r="AG128" s="954"/>
      <c r="AH128" s="954"/>
      <c r="AI128" s="954"/>
      <c r="AJ128" s="954"/>
      <c r="AK128" s="954"/>
      <c r="AL128" s="954"/>
      <c r="AM128" s="954"/>
      <c r="AN128" s="954"/>
      <c r="AO128" s="954"/>
      <c r="AP128" s="956"/>
      <c r="AQ128" s="956"/>
      <c r="AR128" s="957"/>
    </row>
    <row r="129" spans="1:44" ht="30.6" hidden="1" customHeight="1" thickTop="1">
      <c r="A129" s="953">
        <v>20</v>
      </c>
      <c r="B129" s="954"/>
      <c r="C129" s="954"/>
      <c r="D129" s="954"/>
      <c r="E129" s="954"/>
      <c r="F129" s="954"/>
      <c r="G129" s="954"/>
      <c r="H129" s="954"/>
      <c r="I129" s="954"/>
      <c r="J129" s="954"/>
      <c r="K129" s="954"/>
      <c r="L129" s="954"/>
      <c r="M129" s="954"/>
      <c r="N129" s="954"/>
      <c r="O129" s="954"/>
      <c r="P129" s="954"/>
      <c r="Q129" s="954"/>
      <c r="R129" s="954"/>
      <c r="S129" s="954"/>
      <c r="T129" s="954"/>
      <c r="U129" s="954"/>
      <c r="V129" s="954"/>
      <c r="W129" s="954"/>
      <c r="X129" s="954"/>
      <c r="Y129" s="954"/>
      <c r="Z129" s="954"/>
      <c r="AA129" s="954"/>
      <c r="AB129" s="954"/>
      <c r="AC129" s="954"/>
      <c r="AD129" s="954"/>
      <c r="AE129" s="954"/>
      <c r="AF129" s="955"/>
      <c r="AG129" s="954"/>
      <c r="AH129" s="954"/>
      <c r="AI129" s="954"/>
      <c r="AJ129" s="954"/>
      <c r="AK129" s="954"/>
      <c r="AL129" s="954"/>
      <c r="AM129" s="954"/>
      <c r="AN129" s="954"/>
      <c r="AO129" s="954"/>
      <c r="AP129" s="956"/>
      <c r="AQ129" s="956"/>
      <c r="AR129" s="957"/>
    </row>
    <row r="130" spans="1:44" ht="30.6" hidden="1" customHeight="1" thickTop="1">
      <c r="A130" s="953">
        <v>21</v>
      </c>
      <c r="B130" s="954"/>
      <c r="C130" s="954"/>
      <c r="D130" s="954"/>
      <c r="E130" s="954"/>
      <c r="F130" s="954"/>
      <c r="G130" s="954"/>
      <c r="H130" s="954"/>
      <c r="I130" s="954"/>
      <c r="J130" s="954"/>
      <c r="K130" s="954"/>
      <c r="L130" s="954"/>
      <c r="M130" s="954"/>
      <c r="N130" s="954"/>
      <c r="O130" s="954"/>
      <c r="P130" s="954"/>
      <c r="Q130" s="954"/>
      <c r="R130" s="954"/>
      <c r="S130" s="954"/>
      <c r="T130" s="954"/>
      <c r="U130" s="954"/>
      <c r="V130" s="954"/>
      <c r="W130" s="954"/>
      <c r="X130" s="954"/>
      <c r="Y130" s="954"/>
      <c r="Z130" s="954"/>
      <c r="AA130" s="954"/>
      <c r="AB130" s="954"/>
      <c r="AC130" s="954"/>
      <c r="AD130" s="954"/>
      <c r="AE130" s="954"/>
      <c r="AF130" s="955"/>
      <c r="AG130" s="954"/>
      <c r="AH130" s="954"/>
      <c r="AI130" s="954"/>
      <c r="AJ130" s="954"/>
      <c r="AK130" s="954"/>
      <c r="AL130" s="954"/>
      <c r="AM130" s="954"/>
      <c r="AN130" s="954"/>
      <c r="AO130" s="954"/>
      <c r="AP130" s="956"/>
      <c r="AQ130" s="956"/>
      <c r="AR130" s="957"/>
    </row>
    <row r="131" spans="1:44" ht="30.6" hidden="1" customHeight="1" thickTop="1">
      <c r="A131" s="953">
        <v>22</v>
      </c>
      <c r="B131" s="954"/>
      <c r="C131" s="954"/>
      <c r="D131" s="954"/>
      <c r="E131" s="954"/>
      <c r="F131" s="954"/>
      <c r="G131" s="954"/>
      <c r="H131" s="954"/>
      <c r="I131" s="954"/>
      <c r="J131" s="954"/>
      <c r="K131" s="954"/>
      <c r="L131" s="954"/>
      <c r="M131" s="954"/>
      <c r="N131" s="954"/>
      <c r="O131" s="954"/>
      <c r="P131" s="954"/>
      <c r="Q131" s="954"/>
      <c r="R131" s="954"/>
      <c r="S131" s="954"/>
      <c r="T131" s="954"/>
      <c r="U131" s="954"/>
      <c r="V131" s="954"/>
      <c r="W131" s="954"/>
      <c r="X131" s="954"/>
      <c r="Y131" s="954"/>
      <c r="Z131" s="954"/>
      <c r="AA131" s="954"/>
      <c r="AB131" s="954"/>
      <c r="AC131" s="954"/>
      <c r="AD131" s="954"/>
      <c r="AE131" s="954"/>
      <c r="AF131" s="955"/>
      <c r="AG131" s="954"/>
      <c r="AH131" s="954"/>
      <c r="AI131" s="954"/>
      <c r="AJ131" s="954"/>
      <c r="AK131" s="954"/>
      <c r="AL131" s="954"/>
      <c r="AM131" s="954"/>
      <c r="AN131" s="954"/>
      <c r="AO131" s="954"/>
      <c r="AP131" s="956"/>
      <c r="AQ131" s="956"/>
      <c r="AR131" s="957"/>
    </row>
    <row r="132" spans="1:44" ht="30.6" hidden="1" customHeight="1" thickTop="1">
      <c r="A132" s="953">
        <v>23</v>
      </c>
      <c r="B132" s="954"/>
      <c r="C132" s="954"/>
      <c r="D132" s="954"/>
      <c r="E132" s="954"/>
      <c r="F132" s="954"/>
      <c r="G132" s="954"/>
      <c r="H132" s="954"/>
      <c r="I132" s="954"/>
      <c r="J132" s="954"/>
      <c r="K132" s="954"/>
      <c r="L132" s="954"/>
      <c r="M132" s="954"/>
      <c r="N132" s="954"/>
      <c r="O132" s="954"/>
      <c r="P132" s="954"/>
      <c r="Q132" s="954"/>
      <c r="R132" s="954"/>
      <c r="S132" s="954"/>
      <c r="T132" s="954"/>
      <c r="U132" s="954"/>
      <c r="V132" s="954"/>
      <c r="W132" s="954"/>
      <c r="X132" s="954"/>
      <c r="Y132" s="954"/>
      <c r="Z132" s="954"/>
      <c r="AA132" s="954"/>
      <c r="AB132" s="954"/>
      <c r="AC132" s="954"/>
      <c r="AD132" s="954"/>
      <c r="AE132" s="954"/>
      <c r="AF132" s="955"/>
      <c r="AG132" s="954"/>
      <c r="AH132" s="954"/>
      <c r="AI132" s="954"/>
      <c r="AJ132" s="954"/>
      <c r="AK132" s="954"/>
      <c r="AL132" s="954"/>
      <c r="AM132" s="954"/>
      <c r="AN132" s="954"/>
      <c r="AO132" s="954"/>
      <c r="AP132" s="956"/>
      <c r="AQ132" s="956"/>
      <c r="AR132" s="957"/>
    </row>
    <row r="133" spans="1:44" ht="30.6" hidden="1" customHeight="1" thickTop="1">
      <c r="A133" s="953">
        <v>24</v>
      </c>
      <c r="B133" s="954"/>
      <c r="C133" s="954"/>
      <c r="D133" s="954"/>
      <c r="E133" s="954"/>
      <c r="F133" s="954"/>
      <c r="G133" s="954"/>
      <c r="H133" s="954"/>
      <c r="I133" s="954"/>
      <c r="J133" s="954"/>
      <c r="K133" s="954"/>
      <c r="L133" s="954"/>
      <c r="M133" s="954"/>
      <c r="N133" s="954"/>
      <c r="O133" s="954"/>
      <c r="P133" s="954"/>
      <c r="Q133" s="954"/>
      <c r="R133" s="954"/>
      <c r="S133" s="954"/>
      <c r="T133" s="954"/>
      <c r="U133" s="954"/>
      <c r="V133" s="954"/>
      <c r="W133" s="954"/>
      <c r="X133" s="954"/>
      <c r="Y133" s="954"/>
      <c r="Z133" s="954"/>
      <c r="AA133" s="954"/>
      <c r="AB133" s="954"/>
      <c r="AC133" s="954"/>
      <c r="AD133" s="954"/>
      <c r="AE133" s="954"/>
      <c r="AF133" s="955"/>
      <c r="AG133" s="954"/>
      <c r="AH133" s="954"/>
      <c r="AI133" s="954"/>
      <c r="AJ133" s="954"/>
      <c r="AK133" s="954"/>
      <c r="AL133" s="954"/>
      <c r="AM133" s="954"/>
      <c r="AN133" s="954"/>
      <c r="AO133" s="954"/>
      <c r="AP133" s="956"/>
      <c r="AQ133" s="956"/>
      <c r="AR133" s="957"/>
    </row>
    <row r="134" spans="1:44" ht="30.6" hidden="1" customHeight="1" thickTop="1">
      <c r="A134" s="953">
        <v>25</v>
      </c>
      <c r="B134" s="954"/>
      <c r="C134" s="954"/>
      <c r="D134" s="954"/>
      <c r="E134" s="954"/>
      <c r="F134" s="954"/>
      <c r="G134" s="954"/>
      <c r="H134" s="954"/>
      <c r="I134" s="954"/>
      <c r="J134" s="954"/>
      <c r="K134" s="954"/>
      <c r="L134" s="954"/>
      <c r="M134" s="954"/>
      <c r="N134" s="954"/>
      <c r="O134" s="954"/>
      <c r="P134" s="954"/>
      <c r="Q134" s="954"/>
      <c r="R134" s="954"/>
      <c r="S134" s="954"/>
      <c r="T134" s="954"/>
      <c r="U134" s="954"/>
      <c r="V134" s="954"/>
      <c r="W134" s="954"/>
      <c r="X134" s="954"/>
      <c r="Y134" s="954"/>
      <c r="Z134" s="954"/>
      <c r="AA134" s="954"/>
      <c r="AB134" s="954"/>
      <c r="AC134" s="954"/>
      <c r="AD134" s="954"/>
      <c r="AE134" s="954"/>
      <c r="AF134" s="955"/>
      <c r="AG134" s="954"/>
      <c r="AH134" s="954"/>
      <c r="AI134" s="954"/>
      <c r="AJ134" s="954"/>
      <c r="AK134" s="954"/>
      <c r="AL134" s="954"/>
      <c r="AM134" s="954"/>
      <c r="AN134" s="954"/>
      <c r="AO134" s="954"/>
      <c r="AP134" s="956"/>
      <c r="AQ134" s="956"/>
      <c r="AR134" s="957"/>
    </row>
    <row r="135" spans="1:44" ht="30.6" hidden="1" customHeight="1" thickTop="1">
      <c r="A135" s="953">
        <v>26</v>
      </c>
      <c r="B135" s="954"/>
      <c r="C135" s="954"/>
      <c r="D135" s="954"/>
      <c r="E135" s="954"/>
      <c r="F135" s="954"/>
      <c r="G135" s="954"/>
      <c r="H135" s="954"/>
      <c r="I135" s="954"/>
      <c r="J135" s="954"/>
      <c r="K135" s="954"/>
      <c r="L135" s="954"/>
      <c r="M135" s="954"/>
      <c r="N135" s="954"/>
      <c r="O135" s="954"/>
      <c r="P135" s="954"/>
      <c r="Q135" s="954"/>
      <c r="R135" s="954"/>
      <c r="S135" s="954"/>
      <c r="T135" s="954"/>
      <c r="U135" s="954"/>
      <c r="V135" s="954"/>
      <c r="W135" s="954"/>
      <c r="X135" s="954"/>
      <c r="Y135" s="954"/>
      <c r="Z135" s="954"/>
      <c r="AA135" s="954"/>
      <c r="AB135" s="954"/>
      <c r="AC135" s="954"/>
      <c r="AD135" s="954"/>
      <c r="AE135" s="954"/>
      <c r="AF135" s="955"/>
      <c r="AG135" s="954"/>
      <c r="AH135" s="954"/>
      <c r="AI135" s="954"/>
      <c r="AJ135" s="954"/>
      <c r="AK135" s="954"/>
      <c r="AL135" s="954"/>
      <c r="AM135" s="954"/>
      <c r="AN135" s="954"/>
      <c r="AO135" s="954"/>
      <c r="AP135" s="956"/>
      <c r="AQ135" s="956"/>
      <c r="AR135" s="957"/>
    </row>
    <row r="136" spans="1:44" ht="30.6" hidden="1" customHeight="1" thickTop="1">
      <c r="A136" s="953">
        <v>27</v>
      </c>
      <c r="B136" s="954"/>
      <c r="C136" s="954"/>
      <c r="D136" s="954"/>
      <c r="E136" s="954"/>
      <c r="F136" s="954"/>
      <c r="G136" s="954"/>
      <c r="H136" s="954"/>
      <c r="I136" s="954"/>
      <c r="J136" s="954"/>
      <c r="K136" s="954"/>
      <c r="L136" s="954"/>
      <c r="M136" s="954"/>
      <c r="N136" s="954"/>
      <c r="O136" s="954"/>
      <c r="P136" s="954"/>
      <c r="Q136" s="954"/>
      <c r="R136" s="954"/>
      <c r="S136" s="954"/>
      <c r="T136" s="954"/>
      <c r="U136" s="954"/>
      <c r="V136" s="954"/>
      <c r="W136" s="954"/>
      <c r="X136" s="954"/>
      <c r="Y136" s="954"/>
      <c r="Z136" s="954"/>
      <c r="AA136" s="954"/>
      <c r="AB136" s="954"/>
      <c r="AC136" s="954"/>
      <c r="AD136" s="954"/>
      <c r="AE136" s="954"/>
      <c r="AF136" s="955"/>
      <c r="AG136" s="954"/>
      <c r="AH136" s="954"/>
      <c r="AI136" s="954"/>
      <c r="AJ136" s="954"/>
      <c r="AK136" s="954"/>
      <c r="AL136" s="954"/>
      <c r="AM136" s="954"/>
      <c r="AN136" s="954"/>
      <c r="AO136" s="954"/>
      <c r="AP136" s="956"/>
      <c r="AQ136" s="956"/>
      <c r="AR136" s="957"/>
    </row>
    <row r="137" spans="1:44" ht="30.6" hidden="1" customHeight="1" thickTop="1">
      <c r="A137" s="953">
        <v>28</v>
      </c>
      <c r="B137" s="954"/>
      <c r="C137" s="954"/>
      <c r="D137" s="954"/>
      <c r="E137" s="954"/>
      <c r="F137" s="954"/>
      <c r="G137" s="954"/>
      <c r="H137" s="954"/>
      <c r="I137" s="954"/>
      <c r="J137" s="954"/>
      <c r="K137" s="954"/>
      <c r="L137" s="954"/>
      <c r="M137" s="954"/>
      <c r="N137" s="954"/>
      <c r="O137" s="954"/>
      <c r="P137" s="954"/>
      <c r="Q137" s="954"/>
      <c r="R137" s="954"/>
      <c r="S137" s="954"/>
      <c r="T137" s="954"/>
      <c r="U137" s="954"/>
      <c r="V137" s="954"/>
      <c r="W137" s="954"/>
      <c r="X137" s="954"/>
      <c r="Y137" s="954"/>
      <c r="Z137" s="954"/>
      <c r="AA137" s="954"/>
      <c r="AB137" s="954"/>
      <c r="AC137" s="954"/>
      <c r="AD137" s="954"/>
      <c r="AE137" s="954"/>
      <c r="AF137" s="955"/>
      <c r="AG137" s="954"/>
      <c r="AH137" s="954"/>
      <c r="AI137" s="954"/>
      <c r="AJ137" s="954"/>
      <c r="AK137" s="954"/>
      <c r="AL137" s="954"/>
      <c r="AM137" s="954"/>
      <c r="AN137" s="954"/>
      <c r="AO137" s="954"/>
      <c r="AP137" s="956"/>
      <c r="AQ137" s="956"/>
      <c r="AR137" s="957"/>
    </row>
    <row r="138" spans="1:44" ht="30.6" hidden="1" customHeight="1" thickTop="1">
      <c r="A138" s="953">
        <v>29</v>
      </c>
      <c r="B138" s="954"/>
      <c r="C138" s="954"/>
      <c r="D138" s="954"/>
      <c r="E138" s="954"/>
      <c r="F138" s="954"/>
      <c r="G138" s="954"/>
      <c r="H138" s="954"/>
      <c r="I138" s="954"/>
      <c r="J138" s="954"/>
      <c r="K138" s="954"/>
      <c r="L138" s="954"/>
      <c r="M138" s="954"/>
      <c r="N138" s="954"/>
      <c r="O138" s="954"/>
      <c r="P138" s="954"/>
      <c r="Q138" s="954"/>
      <c r="R138" s="954"/>
      <c r="S138" s="954"/>
      <c r="T138" s="954"/>
      <c r="U138" s="954"/>
      <c r="V138" s="954"/>
      <c r="W138" s="954"/>
      <c r="X138" s="954"/>
      <c r="Y138" s="954"/>
      <c r="Z138" s="954"/>
      <c r="AA138" s="954"/>
      <c r="AB138" s="954"/>
      <c r="AC138" s="954"/>
      <c r="AD138" s="954"/>
      <c r="AE138" s="954"/>
      <c r="AF138" s="955"/>
      <c r="AG138" s="954"/>
      <c r="AH138" s="954"/>
      <c r="AI138" s="954"/>
      <c r="AJ138" s="954"/>
      <c r="AK138" s="954"/>
      <c r="AL138" s="954"/>
      <c r="AM138" s="954"/>
      <c r="AN138" s="954"/>
      <c r="AO138" s="954"/>
      <c r="AP138" s="956"/>
      <c r="AQ138" s="956"/>
      <c r="AR138" s="957"/>
    </row>
    <row r="139" spans="1:44" ht="30.6" hidden="1" customHeight="1" thickTop="1">
      <c r="A139" s="953">
        <v>30</v>
      </c>
      <c r="B139" s="954"/>
      <c r="C139" s="954"/>
      <c r="D139" s="954"/>
      <c r="E139" s="954"/>
      <c r="F139" s="954"/>
      <c r="G139" s="954"/>
      <c r="H139" s="954"/>
      <c r="I139" s="954"/>
      <c r="J139" s="954"/>
      <c r="K139" s="954"/>
      <c r="L139" s="954"/>
      <c r="M139" s="954"/>
      <c r="N139" s="954"/>
      <c r="O139" s="954"/>
      <c r="P139" s="954"/>
      <c r="Q139" s="954"/>
      <c r="R139" s="954"/>
      <c r="S139" s="954"/>
      <c r="T139" s="954"/>
      <c r="U139" s="954"/>
      <c r="V139" s="954"/>
      <c r="W139" s="954"/>
      <c r="X139" s="954"/>
      <c r="Y139" s="954"/>
      <c r="Z139" s="954"/>
      <c r="AA139" s="954"/>
      <c r="AB139" s="954"/>
      <c r="AC139" s="954"/>
      <c r="AD139" s="954"/>
      <c r="AE139" s="954"/>
      <c r="AF139" s="955"/>
      <c r="AG139" s="954"/>
      <c r="AH139" s="954"/>
      <c r="AI139" s="954"/>
      <c r="AJ139" s="954"/>
      <c r="AK139" s="954"/>
      <c r="AL139" s="954"/>
      <c r="AM139" s="954"/>
      <c r="AN139" s="954"/>
      <c r="AO139" s="954"/>
      <c r="AP139" s="956"/>
      <c r="AQ139" s="956"/>
      <c r="AR139" s="957"/>
    </row>
    <row r="140" spans="1:44" ht="30.6" hidden="1" customHeight="1" thickTop="1">
      <c r="A140" s="968">
        <v>31</v>
      </c>
      <c r="B140" s="1883"/>
      <c r="C140" s="1883"/>
      <c r="D140" s="1883"/>
      <c r="E140" s="1883"/>
      <c r="F140" s="1883"/>
      <c r="G140" s="1883"/>
      <c r="H140" s="1883"/>
      <c r="I140" s="1883"/>
      <c r="J140" s="1883"/>
      <c r="K140" s="1883"/>
      <c r="L140" s="1883"/>
      <c r="M140" s="1883"/>
      <c r="N140" s="1883"/>
      <c r="O140" s="1883"/>
      <c r="P140" s="1883"/>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row>
    <row r="141" spans="1:44" ht="30.6" hidden="1" customHeight="1" thickTop="1">
      <c r="A141" s="902" t="s">
        <v>480</v>
      </c>
      <c r="B141" s="1884" t="s">
        <v>488</v>
      </c>
      <c r="C141" s="1884"/>
      <c r="D141" s="1884"/>
      <c r="E141" s="1884"/>
      <c r="F141" s="1884"/>
      <c r="G141" s="1884"/>
      <c r="H141" s="1884"/>
      <c r="I141" s="1884"/>
      <c r="J141" s="1884"/>
      <c r="K141" s="1884"/>
      <c r="L141" s="1884"/>
      <c r="M141" s="1884"/>
      <c r="N141" s="1884"/>
      <c r="O141" s="1884"/>
      <c r="P141" s="1884"/>
      <c r="Q141" s="1884"/>
      <c r="R141" s="1884"/>
      <c r="S141" s="1884"/>
      <c r="T141" s="1884"/>
      <c r="U141" s="1884"/>
      <c r="V141" s="1884"/>
      <c r="W141" s="1884"/>
      <c r="X141" s="1884"/>
      <c r="Y141" s="1884"/>
      <c r="Z141" s="1884"/>
      <c r="AA141" s="1884"/>
      <c r="AB141" s="1884"/>
      <c r="AC141" s="1884"/>
      <c r="AD141" s="1884"/>
      <c r="AE141" s="1884"/>
      <c r="AF141" s="1884"/>
      <c r="AG141" s="1884"/>
      <c r="AH141" s="1884"/>
      <c r="AI141" s="1884"/>
      <c r="AJ141" s="1884"/>
      <c r="AK141" s="1884"/>
      <c r="AL141" s="1884"/>
      <c r="AM141" s="1884"/>
      <c r="AN141" s="1884"/>
      <c r="AO141" s="1884"/>
      <c r="AP141" s="1884"/>
      <c r="AQ141" s="1884"/>
      <c r="AR141" s="1884"/>
    </row>
    <row r="142" spans="1:44" ht="30.6" hidden="1" customHeight="1" thickTop="1">
      <c r="B142" s="1885" t="s">
        <v>483</v>
      </c>
      <c r="C142" s="1885"/>
      <c r="D142" s="1885"/>
      <c r="E142" s="1885"/>
      <c r="F142" s="1885"/>
      <c r="G142" s="1885"/>
      <c r="H142" s="1885"/>
      <c r="I142" s="1885"/>
      <c r="J142" s="1885"/>
      <c r="K142" s="1885"/>
      <c r="L142" s="1885"/>
      <c r="M142" s="1885"/>
      <c r="N142" s="1885"/>
      <c r="O142" s="1885"/>
      <c r="P142" s="1885"/>
      <c r="Q142" s="1885"/>
      <c r="R142" s="1885"/>
      <c r="S142" s="1885"/>
      <c r="T142" s="1885"/>
      <c r="U142" s="1885"/>
      <c r="V142" s="1885"/>
      <c r="W142" s="1885"/>
      <c r="X142" s="1885"/>
      <c r="Y142" s="1885"/>
      <c r="Z142" s="1885"/>
      <c r="AA142" s="1885"/>
      <c r="AB142" s="1885"/>
      <c r="AC142" s="1885"/>
      <c r="AD142" s="1885"/>
      <c r="AE142" s="1885"/>
      <c r="AF142" s="1885"/>
      <c r="AG142" s="1885"/>
      <c r="AH142" s="1885"/>
      <c r="AI142" s="1885"/>
      <c r="AJ142" s="1885"/>
      <c r="AK142" s="1885"/>
      <c r="AL142" s="1885"/>
      <c r="AM142" s="1885"/>
      <c r="AN142" s="1885"/>
      <c r="AO142" s="1885"/>
      <c r="AP142" s="1885"/>
      <c r="AQ142" s="1885"/>
      <c r="AR142" s="1885"/>
    </row>
    <row r="143" spans="1:44" ht="30.6" hidden="1" customHeight="1" thickTop="1">
      <c r="A143" s="971" t="s">
        <v>126</v>
      </c>
      <c r="B143" s="1887" t="s">
        <v>484</v>
      </c>
      <c r="C143" s="1887"/>
      <c r="D143" s="1887"/>
      <c r="E143" s="1887"/>
      <c r="F143" s="1887"/>
      <c r="G143" s="1887"/>
      <c r="H143" s="1887"/>
      <c r="I143" s="1887"/>
      <c r="J143" s="1887"/>
      <c r="K143" s="1887"/>
      <c r="L143" s="1887"/>
      <c r="M143" s="1887"/>
      <c r="N143" s="1887"/>
      <c r="O143" s="1887"/>
      <c r="P143" s="1887"/>
      <c r="Q143" s="1887"/>
      <c r="R143" s="1887"/>
      <c r="S143" s="1887"/>
      <c r="T143" s="1887"/>
      <c r="U143" s="1887"/>
      <c r="V143" s="1887"/>
      <c r="W143" s="1887"/>
      <c r="X143" s="1887"/>
      <c r="Y143" s="1887"/>
      <c r="Z143" s="1887"/>
      <c r="AA143" s="1887"/>
      <c r="AB143" s="1887"/>
      <c r="AC143" s="1887"/>
      <c r="AD143" s="1887"/>
      <c r="AE143" s="1887"/>
      <c r="AF143" s="1887"/>
      <c r="AG143" s="1887"/>
      <c r="AH143" s="1887"/>
      <c r="AI143" s="1887"/>
      <c r="AJ143" s="1887"/>
      <c r="AK143" s="1887"/>
      <c r="AL143" s="1887"/>
      <c r="AM143" s="1887"/>
      <c r="AN143" s="1887"/>
      <c r="AO143" s="1887"/>
      <c r="AP143" s="1887"/>
      <c r="AQ143" s="1887"/>
      <c r="AR143" s="1887"/>
    </row>
    <row r="144" spans="1:44" ht="30.6" hidden="1" customHeight="1" thickTop="1">
      <c r="A144" s="972"/>
      <c r="B144" s="973">
        <v>20</v>
      </c>
      <c r="C144" s="973">
        <v>21</v>
      </c>
      <c r="D144" s="973">
        <v>22</v>
      </c>
      <c r="E144" s="973">
        <v>23</v>
      </c>
      <c r="F144" s="973">
        <v>24</v>
      </c>
      <c r="G144" s="973">
        <v>25</v>
      </c>
      <c r="H144" s="973">
        <v>26</v>
      </c>
      <c r="I144" s="973">
        <v>27</v>
      </c>
      <c r="J144" s="973">
        <v>28</v>
      </c>
      <c r="K144" s="973">
        <v>29</v>
      </c>
      <c r="L144" s="973">
        <v>30</v>
      </c>
      <c r="M144" s="973">
        <v>31</v>
      </c>
      <c r="N144" s="973">
        <v>32</v>
      </c>
      <c r="O144" s="973">
        <v>33</v>
      </c>
      <c r="P144" s="973">
        <v>34</v>
      </c>
      <c r="Q144" s="973">
        <v>35</v>
      </c>
      <c r="R144" s="973">
        <v>36</v>
      </c>
      <c r="S144" s="973">
        <v>37</v>
      </c>
      <c r="T144" s="973">
        <v>38</v>
      </c>
      <c r="U144" s="973">
        <v>39</v>
      </c>
      <c r="V144" s="973">
        <v>40</v>
      </c>
      <c r="W144" s="973">
        <v>41</v>
      </c>
      <c r="X144" s="973">
        <v>42</v>
      </c>
      <c r="Y144" s="973">
        <v>43</v>
      </c>
      <c r="Z144" s="973">
        <v>44</v>
      </c>
      <c r="AA144" s="973">
        <v>45</v>
      </c>
      <c r="AB144" s="973">
        <v>46</v>
      </c>
      <c r="AC144" s="973">
        <v>47</v>
      </c>
      <c r="AD144" s="973">
        <v>48</v>
      </c>
      <c r="AE144" s="973">
        <v>49</v>
      </c>
      <c r="AF144" s="973">
        <v>50</v>
      </c>
      <c r="AG144" s="973">
        <v>51</v>
      </c>
      <c r="AH144" s="973">
        <v>52</v>
      </c>
      <c r="AI144" s="973">
        <v>53</v>
      </c>
      <c r="AJ144" s="973">
        <v>54</v>
      </c>
      <c r="AK144" s="973">
        <v>55</v>
      </c>
      <c r="AL144" s="973">
        <v>56</v>
      </c>
      <c r="AM144" s="973">
        <v>57</v>
      </c>
      <c r="AN144" s="973">
        <v>58</v>
      </c>
      <c r="AO144" s="973">
        <v>59</v>
      </c>
      <c r="AP144" s="974">
        <v>60</v>
      </c>
      <c r="AQ144" s="974">
        <v>61</v>
      </c>
      <c r="AR144" s="975">
        <v>62</v>
      </c>
    </row>
    <row r="145" spans="1:44" ht="30.6" hidden="1" customHeight="1" thickTop="1">
      <c r="A145" s="976">
        <v>1</v>
      </c>
      <c r="B145" s="949">
        <v>1.35</v>
      </c>
      <c r="C145" s="949">
        <v>1.4</v>
      </c>
      <c r="D145" s="949">
        <v>1.44</v>
      </c>
      <c r="E145" s="949">
        <v>1.47</v>
      </c>
      <c r="F145" s="949">
        <v>1.5</v>
      </c>
      <c r="G145" s="949">
        <v>1.51</v>
      </c>
      <c r="H145" s="949">
        <v>1.53</v>
      </c>
      <c r="I145" s="949">
        <v>1.55</v>
      </c>
      <c r="J145" s="949">
        <v>1.57</v>
      </c>
      <c r="K145" s="949">
        <v>1.59</v>
      </c>
      <c r="L145" s="949">
        <v>1.63</v>
      </c>
      <c r="M145" s="949">
        <v>1.69</v>
      </c>
      <c r="N145" s="949">
        <v>1.76</v>
      </c>
      <c r="O145" s="949">
        <v>1.83</v>
      </c>
      <c r="P145" s="949">
        <v>1.91</v>
      </c>
      <c r="Q145" s="949">
        <v>2.0300000000000002</v>
      </c>
      <c r="R145" s="949">
        <v>2.1300000000000003</v>
      </c>
      <c r="S145" s="949">
        <v>2.2400000000000002</v>
      </c>
      <c r="T145" s="949">
        <v>2.36</v>
      </c>
      <c r="U145" s="949">
        <v>2.5</v>
      </c>
      <c r="V145" s="949">
        <v>2.63</v>
      </c>
      <c r="W145" s="949">
        <v>2.79</v>
      </c>
      <c r="X145" s="949">
        <v>2.97</v>
      </c>
      <c r="Y145" s="949">
        <v>3.16</v>
      </c>
      <c r="Z145" s="949">
        <v>3.37</v>
      </c>
      <c r="AA145" s="949">
        <v>3.6100000000000008</v>
      </c>
      <c r="AB145" s="949">
        <v>3.8600000000000008</v>
      </c>
      <c r="AC145" s="949">
        <v>4.1499999999999995</v>
      </c>
      <c r="AD145" s="949">
        <v>4.46</v>
      </c>
      <c r="AE145" s="949">
        <v>4.8</v>
      </c>
      <c r="AF145" s="950">
        <v>5.17</v>
      </c>
      <c r="AG145" s="949">
        <v>5.56</v>
      </c>
      <c r="AH145" s="949">
        <v>5.98</v>
      </c>
      <c r="AI145" s="949">
        <v>6.4300000000000015</v>
      </c>
      <c r="AJ145" s="949">
        <v>6.94</v>
      </c>
      <c r="AK145" s="949">
        <v>7.4899999999999984</v>
      </c>
      <c r="AL145" s="949">
        <v>8.11</v>
      </c>
      <c r="AM145" s="949">
        <v>8.7999999999999989</v>
      </c>
      <c r="AN145" s="949">
        <v>9.59</v>
      </c>
      <c r="AO145" s="949">
        <v>10.48</v>
      </c>
      <c r="AP145" s="951">
        <v>11.5</v>
      </c>
      <c r="AQ145" s="951">
        <v>12.65</v>
      </c>
      <c r="AR145" s="952">
        <v>13.96</v>
      </c>
    </row>
    <row r="146" spans="1:44" ht="30.6" hidden="1" customHeight="1" thickTop="1">
      <c r="A146" s="977">
        <v>2</v>
      </c>
      <c r="B146" s="954">
        <v>2.67</v>
      </c>
      <c r="C146" s="954">
        <v>2.77</v>
      </c>
      <c r="D146" s="954">
        <v>2.84</v>
      </c>
      <c r="E146" s="954">
        <v>2.9</v>
      </c>
      <c r="F146" s="954">
        <v>2.94</v>
      </c>
      <c r="G146" s="954">
        <v>2.97</v>
      </c>
      <c r="H146" s="954">
        <v>3</v>
      </c>
      <c r="I146" s="954">
        <v>3.03</v>
      </c>
      <c r="J146" s="954">
        <v>3.09</v>
      </c>
      <c r="K146" s="954">
        <v>3.1500000000000004</v>
      </c>
      <c r="L146" s="954">
        <v>3.2300000000000004</v>
      </c>
      <c r="M146" s="954">
        <v>3.35</v>
      </c>
      <c r="N146" s="954">
        <v>3.49</v>
      </c>
      <c r="O146" s="954">
        <v>3.6400000000000006</v>
      </c>
      <c r="P146" s="954">
        <v>3.82</v>
      </c>
      <c r="Q146" s="954">
        <v>4.0100000000000007</v>
      </c>
      <c r="R146" s="954">
        <v>4.22</v>
      </c>
      <c r="S146" s="954">
        <v>4.45</v>
      </c>
      <c r="T146" s="954">
        <v>4.7</v>
      </c>
      <c r="U146" s="954">
        <v>4.96</v>
      </c>
      <c r="V146" s="954">
        <v>5.25</v>
      </c>
      <c r="W146" s="954">
        <v>5.57</v>
      </c>
      <c r="X146" s="954">
        <v>5.91</v>
      </c>
      <c r="Y146" s="954">
        <v>6.3000000000000007</v>
      </c>
      <c r="Z146" s="954">
        <v>6.73</v>
      </c>
      <c r="AA146" s="954">
        <v>7.2099999999999991</v>
      </c>
      <c r="AB146" s="954">
        <v>7.73</v>
      </c>
      <c r="AC146" s="954">
        <v>8.3000000000000007</v>
      </c>
      <c r="AD146" s="954">
        <v>8.93</v>
      </c>
      <c r="AE146" s="954">
        <v>9.6100000000000012</v>
      </c>
      <c r="AF146" s="955">
        <v>10.35</v>
      </c>
      <c r="AG146" s="954">
        <v>11.14</v>
      </c>
      <c r="AH146" s="954">
        <v>12</v>
      </c>
      <c r="AI146" s="954">
        <v>12.93</v>
      </c>
      <c r="AJ146" s="954">
        <v>13.940000000000003</v>
      </c>
      <c r="AK146" s="954">
        <v>15.08</v>
      </c>
      <c r="AL146" s="954">
        <v>16.34</v>
      </c>
      <c r="AM146" s="954">
        <v>17.760000000000002</v>
      </c>
      <c r="AN146" s="954">
        <v>19.37</v>
      </c>
      <c r="AO146" s="954">
        <v>21.21</v>
      </c>
      <c r="AP146" s="956">
        <v>23.3</v>
      </c>
      <c r="AQ146" s="956">
        <v>25.68</v>
      </c>
      <c r="AR146" s="957">
        <v>28.370000000000005</v>
      </c>
    </row>
    <row r="147" spans="1:44" ht="30.6" hidden="1" customHeight="1" thickTop="1">
      <c r="A147" s="977">
        <v>3</v>
      </c>
      <c r="B147" s="954">
        <v>4.05</v>
      </c>
      <c r="C147" s="954">
        <v>4.18</v>
      </c>
      <c r="D147" s="954">
        <v>4.29</v>
      </c>
      <c r="E147" s="954">
        <v>4.3699999999999992</v>
      </c>
      <c r="F147" s="954">
        <v>4.43</v>
      </c>
      <c r="G147" s="954">
        <v>4.4800000000000004</v>
      </c>
      <c r="H147" s="954">
        <v>4.5200000000000005</v>
      </c>
      <c r="I147" s="954">
        <v>4.58</v>
      </c>
      <c r="J147" s="954">
        <v>4.66</v>
      </c>
      <c r="K147" s="954">
        <v>4.7700000000000005</v>
      </c>
      <c r="L147" s="954">
        <v>4.8999999999999995</v>
      </c>
      <c r="M147" s="954">
        <v>5.08</v>
      </c>
      <c r="N147" s="954">
        <v>5.3</v>
      </c>
      <c r="O147" s="954">
        <v>5.54</v>
      </c>
      <c r="P147" s="954">
        <v>5.81</v>
      </c>
      <c r="Q147" s="954">
        <v>6.11</v>
      </c>
      <c r="R147" s="954">
        <v>6.4300000000000015</v>
      </c>
      <c r="S147" s="954">
        <v>6.7799999999999985</v>
      </c>
      <c r="T147" s="954">
        <v>7.17</v>
      </c>
      <c r="U147" s="954">
        <v>7.5700000000000012</v>
      </c>
      <c r="V147" s="954">
        <v>8.0200000000000014</v>
      </c>
      <c r="W147" s="954">
        <v>8.5</v>
      </c>
      <c r="X147" s="954">
        <v>9.06</v>
      </c>
      <c r="Y147" s="954">
        <v>9.66</v>
      </c>
      <c r="Z147" s="954">
        <v>10.33</v>
      </c>
      <c r="AA147" s="954">
        <v>11.07</v>
      </c>
      <c r="AB147" s="954">
        <v>11.88</v>
      </c>
      <c r="AC147" s="954">
        <v>12.77</v>
      </c>
      <c r="AD147" s="954">
        <v>13.75</v>
      </c>
      <c r="AE147" s="954">
        <v>14.79</v>
      </c>
      <c r="AF147" s="955">
        <v>15.93</v>
      </c>
      <c r="AG147" s="954">
        <v>17.16</v>
      </c>
      <c r="AH147" s="954">
        <v>18.48</v>
      </c>
      <c r="AI147" s="954">
        <v>19.93</v>
      </c>
      <c r="AJ147" s="954">
        <v>21.53</v>
      </c>
      <c r="AK147" s="954">
        <v>23.299999999999997</v>
      </c>
      <c r="AL147" s="954">
        <v>25.29</v>
      </c>
      <c r="AM147" s="954">
        <v>27.540000000000006</v>
      </c>
      <c r="AN147" s="954">
        <v>30.1</v>
      </c>
      <c r="AO147" s="954">
        <v>33.019999999999996</v>
      </c>
      <c r="AP147" s="956">
        <v>36.349999999999994</v>
      </c>
      <c r="AQ147" s="956">
        <v>40.129999999999995</v>
      </c>
      <c r="AR147" s="957">
        <v>44.430000000000007</v>
      </c>
    </row>
    <row r="148" spans="1:44" ht="30.6" hidden="1" customHeight="1" thickTop="1">
      <c r="A148" s="977">
        <v>4</v>
      </c>
      <c r="B148" s="954">
        <v>4.63</v>
      </c>
      <c r="C148" s="954">
        <v>4.7700000000000005</v>
      </c>
      <c r="D148" s="954">
        <v>4.8800000000000008</v>
      </c>
      <c r="E148" s="954">
        <v>4.96</v>
      </c>
      <c r="F148" s="954">
        <v>5.03</v>
      </c>
      <c r="G148" s="954">
        <v>5.08</v>
      </c>
      <c r="H148" s="954">
        <v>5.14</v>
      </c>
      <c r="I148" s="954">
        <v>5.22</v>
      </c>
      <c r="J148" s="954">
        <v>5.32</v>
      </c>
      <c r="K148" s="954">
        <v>5.4499999999999993</v>
      </c>
      <c r="L148" s="954">
        <v>5.62</v>
      </c>
      <c r="M148" s="954">
        <v>5.83</v>
      </c>
      <c r="N148" s="954">
        <v>6.09</v>
      </c>
      <c r="O148" s="954">
        <v>6.37</v>
      </c>
      <c r="P148" s="954">
        <v>6.7</v>
      </c>
      <c r="Q148" s="954">
        <v>7.0399999999999991</v>
      </c>
      <c r="R148" s="954">
        <v>7.4099999999999993</v>
      </c>
      <c r="S148" s="954">
        <v>7.82</v>
      </c>
      <c r="T148" s="954">
        <v>8.26</v>
      </c>
      <c r="U148" s="954">
        <v>8.74</v>
      </c>
      <c r="V148" s="954">
        <v>9.26</v>
      </c>
      <c r="W148" s="954">
        <v>9.84</v>
      </c>
      <c r="X148" s="954">
        <v>10.48</v>
      </c>
      <c r="Y148" s="954">
        <v>11.18</v>
      </c>
      <c r="Z148" s="954">
        <v>11.97</v>
      </c>
      <c r="AA148" s="954">
        <v>12.83</v>
      </c>
      <c r="AB148" s="954">
        <v>13.78</v>
      </c>
      <c r="AC148" s="954">
        <v>14.83</v>
      </c>
      <c r="AD148" s="954">
        <v>15.95</v>
      </c>
      <c r="AE148" s="954">
        <v>17.170000000000002</v>
      </c>
      <c r="AF148" s="955">
        <v>18.490000000000002</v>
      </c>
      <c r="AG148" s="954">
        <v>19.920000000000002</v>
      </c>
      <c r="AH148" s="954">
        <v>21.48</v>
      </c>
      <c r="AI148" s="954">
        <v>23.17</v>
      </c>
      <c r="AJ148" s="954">
        <v>25.04</v>
      </c>
      <c r="AK148" s="954">
        <v>27.13</v>
      </c>
      <c r="AL148" s="954">
        <v>29.489999999999995</v>
      </c>
      <c r="AM148" s="954">
        <v>32.159999999999997</v>
      </c>
      <c r="AN148" s="954">
        <v>35.19</v>
      </c>
      <c r="AO148" s="954">
        <v>38.650000000000006</v>
      </c>
      <c r="AP148" s="956">
        <v>42.59</v>
      </c>
      <c r="AQ148" s="956">
        <v>47.07</v>
      </c>
      <c r="AR148" s="957">
        <v>0</v>
      </c>
    </row>
    <row r="149" spans="1:44" ht="30.6" hidden="1" customHeight="1" thickTop="1">
      <c r="A149" s="977">
        <v>5</v>
      </c>
      <c r="B149" s="954">
        <v>5.88</v>
      </c>
      <c r="C149" s="954">
        <v>6.04</v>
      </c>
      <c r="D149" s="954">
        <v>6.17</v>
      </c>
      <c r="E149" s="954">
        <v>6.26</v>
      </c>
      <c r="F149" s="954">
        <v>6.34</v>
      </c>
      <c r="G149" s="954">
        <v>6.41</v>
      </c>
      <c r="H149" s="954">
        <v>6.5</v>
      </c>
      <c r="I149" s="954">
        <v>6.61</v>
      </c>
      <c r="J149" s="954">
        <v>6.75</v>
      </c>
      <c r="K149" s="954">
        <v>6.93</v>
      </c>
      <c r="L149" s="954">
        <v>7.17</v>
      </c>
      <c r="M149" s="954">
        <v>7.44</v>
      </c>
      <c r="N149" s="954">
        <v>7.7799999999999985</v>
      </c>
      <c r="O149" s="954">
        <v>8.16</v>
      </c>
      <c r="P149" s="954">
        <v>8.57</v>
      </c>
      <c r="Q149" s="954">
        <v>9.02</v>
      </c>
      <c r="R149" s="954">
        <v>9.5</v>
      </c>
      <c r="S149" s="954">
        <v>10.029999999999999</v>
      </c>
      <c r="T149" s="954">
        <v>10.6</v>
      </c>
      <c r="U149" s="954">
        <v>11.22</v>
      </c>
      <c r="V149" s="954">
        <v>11.91</v>
      </c>
      <c r="W149" s="954">
        <v>12.66</v>
      </c>
      <c r="X149" s="954">
        <v>13.5</v>
      </c>
      <c r="Y149" s="954">
        <v>14.419999999999998</v>
      </c>
      <c r="Z149" s="954">
        <v>15.440000000000003</v>
      </c>
      <c r="AA149" s="954">
        <v>16.57</v>
      </c>
      <c r="AB149" s="954">
        <v>17.810000000000002</v>
      </c>
      <c r="AC149" s="954">
        <v>19.149999999999999</v>
      </c>
      <c r="AD149" s="954">
        <v>20.63</v>
      </c>
      <c r="AE149" s="954">
        <v>22.21</v>
      </c>
      <c r="AF149" s="955">
        <v>23.93</v>
      </c>
      <c r="AG149" s="954">
        <v>25.779999999999994</v>
      </c>
      <c r="AH149" s="954">
        <v>27.81</v>
      </c>
      <c r="AI149" s="954">
        <v>30.04</v>
      </c>
      <c r="AJ149" s="954">
        <v>32.51</v>
      </c>
      <c r="AK149" s="954">
        <v>35.29</v>
      </c>
      <c r="AL149" s="954">
        <v>38.42</v>
      </c>
      <c r="AM149" s="954">
        <v>41.97</v>
      </c>
      <c r="AN149" s="954">
        <v>46.02</v>
      </c>
      <c r="AO149" s="954">
        <v>50.63</v>
      </c>
      <c r="AP149" s="956">
        <v>55.88</v>
      </c>
      <c r="AQ149" s="956">
        <v>0</v>
      </c>
      <c r="AR149" s="957">
        <v>0</v>
      </c>
    </row>
    <row r="150" spans="1:44" ht="30.6" hidden="1" customHeight="1" thickTop="1">
      <c r="A150" s="977">
        <v>6</v>
      </c>
      <c r="B150" s="954">
        <v>7.15</v>
      </c>
      <c r="C150" s="954">
        <v>7.34</v>
      </c>
      <c r="D150" s="954">
        <v>7.48</v>
      </c>
      <c r="E150" s="954">
        <v>7.5900000000000007</v>
      </c>
      <c r="F150" s="954">
        <v>7.69</v>
      </c>
      <c r="G150" s="954">
        <v>7.7799999999999985</v>
      </c>
      <c r="H150" s="954">
        <v>7.9</v>
      </c>
      <c r="I150" s="954">
        <v>8.0300000000000011</v>
      </c>
      <c r="J150" s="954">
        <v>8.23</v>
      </c>
      <c r="K150" s="954">
        <v>8.48</v>
      </c>
      <c r="L150" s="954">
        <v>8.7799999999999994</v>
      </c>
      <c r="M150" s="954">
        <v>9.14</v>
      </c>
      <c r="N150" s="954">
        <v>9.56</v>
      </c>
      <c r="O150" s="954">
        <v>10.029999999999999</v>
      </c>
      <c r="P150" s="954">
        <v>10.54</v>
      </c>
      <c r="Q150" s="954">
        <v>11.1</v>
      </c>
      <c r="R150" s="954">
        <v>11.7</v>
      </c>
      <c r="S150" s="954">
        <v>12.37</v>
      </c>
      <c r="T150" s="954">
        <v>13.079999999999998</v>
      </c>
      <c r="U150" s="954">
        <v>13.86</v>
      </c>
      <c r="V150" s="954">
        <v>14.71</v>
      </c>
      <c r="W150" s="954">
        <v>15.67</v>
      </c>
      <c r="X150" s="954">
        <v>16.71</v>
      </c>
      <c r="Y150" s="954">
        <v>17.88</v>
      </c>
      <c r="Z150" s="954">
        <v>19.169999999999998</v>
      </c>
      <c r="AA150" s="954">
        <v>20.57</v>
      </c>
      <c r="AB150" s="954">
        <v>22.12</v>
      </c>
      <c r="AC150" s="954">
        <v>23.81</v>
      </c>
      <c r="AD150" s="954">
        <v>25.63</v>
      </c>
      <c r="AE150" s="954">
        <v>27.62</v>
      </c>
      <c r="AF150" s="955">
        <v>29.769999999999996</v>
      </c>
      <c r="AG150" s="954">
        <v>32.099999999999994</v>
      </c>
      <c r="AH150" s="954">
        <v>34.659999999999997</v>
      </c>
      <c r="AI150" s="954">
        <v>37.49</v>
      </c>
      <c r="AJ150" s="954">
        <v>40.629999999999995</v>
      </c>
      <c r="AK150" s="954">
        <v>44.169999999999987</v>
      </c>
      <c r="AL150" s="954">
        <v>48.17</v>
      </c>
      <c r="AM150" s="954">
        <v>52.73</v>
      </c>
      <c r="AN150" s="954">
        <v>57.92</v>
      </c>
      <c r="AO150" s="954">
        <v>63.83</v>
      </c>
      <c r="AP150" s="956">
        <v>0</v>
      </c>
      <c r="AQ150" s="956">
        <v>0</v>
      </c>
      <c r="AR150" s="957">
        <v>0</v>
      </c>
    </row>
    <row r="151" spans="1:44" ht="30.6" hidden="1" customHeight="1" thickTop="1">
      <c r="A151" s="977">
        <v>7</v>
      </c>
      <c r="B151" s="954">
        <v>7.84</v>
      </c>
      <c r="C151" s="954">
        <v>8.0300000000000011</v>
      </c>
      <c r="D151" s="954">
        <v>8.18</v>
      </c>
      <c r="E151" s="954">
        <v>8.3000000000000007</v>
      </c>
      <c r="F151" s="954">
        <v>8.42</v>
      </c>
      <c r="G151" s="954">
        <v>8.5400000000000009</v>
      </c>
      <c r="H151" s="954">
        <v>8.67</v>
      </c>
      <c r="I151" s="954">
        <v>8.85</v>
      </c>
      <c r="J151" s="954">
        <v>9.08</v>
      </c>
      <c r="K151" s="954">
        <v>9.3699999999999992</v>
      </c>
      <c r="L151" s="954">
        <v>9.7100000000000009</v>
      </c>
      <c r="M151" s="954">
        <v>10.130000000000001</v>
      </c>
      <c r="N151" s="954">
        <v>10.61</v>
      </c>
      <c r="O151" s="954">
        <v>11.13</v>
      </c>
      <c r="P151" s="954">
        <v>11.7</v>
      </c>
      <c r="Q151" s="954">
        <v>12.34</v>
      </c>
      <c r="R151" s="954">
        <v>13.020000000000003</v>
      </c>
      <c r="S151" s="954">
        <v>13.77</v>
      </c>
      <c r="T151" s="954">
        <v>14.57</v>
      </c>
      <c r="U151" s="954">
        <v>15.45</v>
      </c>
      <c r="V151" s="954">
        <v>16.43</v>
      </c>
      <c r="W151" s="954">
        <v>17.5</v>
      </c>
      <c r="X151" s="954">
        <v>18.689999999999998</v>
      </c>
      <c r="Y151" s="954">
        <v>20.010000000000002</v>
      </c>
      <c r="Z151" s="954">
        <v>21.450000000000003</v>
      </c>
      <c r="AA151" s="954">
        <v>23.029999999999994</v>
      </c>
      <c r="AB151" s="954">
        <v>24.78</v>
      </c>
      <c r="AC151" s="954">
        <v>26.67</v>
      </c>
      <c r="AD151" s="954">
        <v>28.73</v>
      </c>
      <c r="AE151" s="954">
        <v>30.96</v>
      </c>
      <c r="AF151" s="955">
        <v>33.380000000000003</v>
      </c>
      <c r="AG151" s="954">
        <v>36.03</v>
      </c>
      <c r="AH151" s="954">
        <v>38.930000000000007</v>
      </c>
      <c r="AI151" s="954">
        <v>42.15</v>
      </c>
      <c r="AJ151" s="954">
        <v>45.75</v>
      </c>
      <c r="AK151" s="954">
        <v>49.8</v>
      </c>
      <c r="AL151" s="954">
        <v>54.39</v>
      </c>
      <c r="AM151" s="954">
        <v>59.63</v>
      </c>
      <c r="AN151" s="954">
        <v>65.58</v>
      </c>
      <c r="AO151" s="954">
        <v>0</v>
      </c>
      <c r="AP151" s="956">
        <v>0</v>
      </c>
      <c r="AQ151" s="956">
        <v>0</v>
      </c>
      <c r="AR151" s="957">
        <v>0</v>
      </c>
    </row>
    <row r="152" spans="1:44" ht="30.6" hidden="1" customHeight="1" thickTop="1">
      <c r="A152" s="977">
        <v>8</v>
      </c>
      <c r="B152" s="954">
        <v>9.09</v>
      </c>
      <c r="C152" s="954">
        <v>9.2899999999999991</v>
      </c>
      <c r="D152" s="954">
        <v>9.4600000000000009</v>
      </c>
      <c r="E152" s="954">
        <v>9.6</v>
      </c>
      <c r="F152" s="954">
        <v>9.73</v>
      </c>
      <c r="G152" s="954">
        <v>9.8899999999999988</v>
      </c>
      <c r="H152" s="954">
        <v>10.06</v>
      </c>
      <c r="I152" s="954">
        <v>10.3</v>
      </c>
      <c r="J152" s="954">
        <v>10.58</v>
      </c>
      <c r="K152" s="954">
        <v>10.94</v>
      </c>
      <c r="L152" s="954">
        <v>11.37</v>
      </c>
      <c r="M152" s="954">
        <v>11.860000000000003</v>
      </c>
      <c r="N152" s="954">
        <v>12.43</v>
      </c>
      <c r="O152" s="954">
        <v>13.05</v>
      </c>
      <c r="P152" s="954">
        <v>13.75</v>
      </c>
      <c r="Q152" s="954">
        <v>14.49</v>
      </c>
      <c r="R152" s="954">
        <v>15.3</v>
      </c>
      <c r="S152" s="954">
        <v>16.18</v>
      </c>
      <c r="T152" s="954">
        <v>17.149999999999999</v>
      </c>
      <c r="U152" s="954">
        <v>18.21</v>
      </c>
      <c r="V152" s="954">
        <v>19.38</v>
      </c>
      <c r="W152" s="954">
        <v>20.67</v>
      </c>
      <c r="X152" s="954">
        <v>22.1</v>
      </c>
      <c r="Y152" s="954">
        <v>23.66</v>
      </c>
      <c r="Z152" s="954">
        <v>25.4</v>
      </c>
      <c r="AA152" s="954">
        <v>27.3</v>
      </c>
      <c r="AB152" s="954">
        <v>29.36</v>
      </c>
      <c r="AC152" s="954">
        <v>31.619999999999994</v>
      </c>
      <c r="AD152" s="954">
        <v>34.07</v>
      </c>
      <c r="AE152" s="954">
        <v>36.730000000000004</v>
      </c>
      <c r="AF152" s="955">
        <v>39.629999999999995</v>
      </c>
      <c r="AG152" s="954">
        <v>42.809999999999988</v>
      </c>
      <c r="AH152" s="954">
        <v>46.32</v>
      </c>
      <c r="AI152" s="954">
        <v>50.23</v>
      </c>
      <c r="AJ152" s="954">
        <v>54.61</v>
      </c>
      <c r="AK152" s="954">
        <v>59.559999999999988</v>
      </c>
      <c r="AL152" s="954">
        <v>65.179999999999993</v>
      </c>
      <c r="AM152" s="954">
        <v>71.570000000000007</v>
      </c>
      <c r="AN152" s="954">
        <v>0</v>
      </c>
      <c r="AO152" s="954">
        <v>0</v>
      </c>
      <c r="AP152" s="956">
        <v>0</v>
      </c>
      <c r="AQ152" s="956">
        <v>0</v>
      </c>
      <c r="AR152" s="957">
        <v>0</v>
      </c>
    </row>
    <row r="153" spans="1:44" ht="30.6" hidden="1" customHeight="1" thickTop="1">
      <c r="A153" s="977">
        <v>9</v>
      </c>
      <c r="B153" s="954">
        <v>10.35</v>
      </c>
      <c r="C153" s="954">
        <v>10.57</v>
      </c>
      <c r="D153" s="954">
        <v>10.76</v>
      </c>
      <c r="E153" s="954">
        <v>10.93</v>
      </c>
      <c r="F153" s="954">
        <v>11.1</v>
      </c>
      <c r="G153" s="954">
        <v>11.29</v>
      </c>
      <c r="H153" s="954">
        <v>11.51</v>
      </c>
      <c r="I153" s="954">
        <v>11.8</v>
      </c>
      <c r="J153" s="954">
        <v>12.16</v>
      </c>
      <c r="K153" s="954">
        <v>12.59</v>
      </c>
      <c r="L153" s="954">
        <v>13.100000000000001</v>
      </c>
      <c r="M153" s="954">
        <v>13.68</v>
      </c>
      <c r="N153" s="954">
        <v>14.35</v>
      </c>
      <c r="O153" s="954">
        <v>15.090000000000002</v>
      </c>
      <c r="P153" s="954">
        <v>15.89</v>
      </c>
      <c r="Q153" s="954">
        <v>16.759999999999998</v>
      </c>
      <c r="R153" s="954">
        <v>17.72</v>
      </c>
      <c r="S153" s="954">
        <v>18.760000000000002</v>
      </c>
      <c r="T153" s="954">
        <v>19.899999999999999</v>
      </c>
      <c r="U153" s="954">
        <v>21.15</v>
      </c>
      <c r="V153" s="954">
        <v>22.52</v>
      </c>
      <c r="W153" s="954">
        <v>24.04</v>
      </c>
      <c r="X153" s="954">
        <v>25.73</v>
      </c>
      <c r="Y153" s="954">
        <v>27.57</v>
      </c>
      <c r="Z153" s="954">
        <v>29.609999999999996</v>
      </c>
      <c r="AA153" s="954">
        <v>31.83</v>
      </c>
      <c r="AB153" s="954">
        <v>34.26</v>
      </c>
      <c r="AC153" s="954">
        <v>36.910000000000004</v>
      </c>
      <c r="AD153" s="954">
        <v>39.79</v>
      </c>
      <c r="AE153" s="954">
        <v>42.93</v>
      </c>
      <c r="AF153" s="955">
        <v>46.37</v>
      </c>
      <c r="AG153" s="954">
        <v>50.16</v>
      </c>
      <c r="AH153" s="954">
        <v>54.35</v>
      </c>
      <c r="AI153" s="954">
        <v>59.02</v>
      </c>
      <c r="AJ153" s="954">
        <v>64.290000000000006</v>
      </c>
      <c r="AK153" s="954">
        <v>70.240000000000009</v>
      </c>
      <c r="AL153" s="954">
        <v>77.02</v>
      </c>
      <c r="AM153" s="954">
        <v>0</v>
      </c>
      <c r="AN153" s="954">
        <v>0</v>
      </c>
      <c r="AO153" s="954">
        <v>0</v>
      </c>
      <c r="AP153" s="956">
        <v>0</v>
      </c>
      <c r="AQ153" s="956">
        <v>0</v>
      </c>
      <c r="AR153" s="957">
        <v>0</v>
      </c>
    </row>
    <row r="154" spans="1:44" ht="30.6" hidden="1" customHeight="1" thickTop="1">
      <c r="A154" s="977">
        <v>10</v>
      </c>
      <c r="B154" s="954">
        <v>11.64</v>
      </c>
      <c r="C154" s="954">
        <v>11.88</v>
      </c>
      <c r="D154" s="954">
        <v>12.1</v>
      </c>
      <c r="E154" s="954">
        <v>12.3</v>
      </c>
      <c r="F154" s="954">
        <v>12.5</v>
      </c>
      <c r="G154" s="954">
        <v>12.74</v>
      </c>
      <c r="H154" s="954">
        <v>13.020000000000003</v>
      </c>
      <c r="I154" s="954">
        <v>13.37</v>
      </c>
      <c r="J154" s="954">
        <v>13.8</v>
      </c>
      <c r="K154" s="954">
        <v>14.31</v>
      </c>
      <c r="L154" s="954">
        <v>14.909999999999998</v>
      </c>
      <c r="M154" s="954">
        <v>15.600000000000001</v>
      </c>
      <c r="N154" s="954">
        <v>16.37</v>
      </c>
      <c r="O154" s="954">
        <v>17.21</v>
      </c>
      <c r="P154" s="954">
        <v>18.150000000000002</v>
      </c>
      <c r="Q154" s="954">
        <v>19.169999999999998</v>
      </c>
      <c r="R154" s="954">
        <v>20.27</v>
      </c>
      <c r="S154" s="954">
        <v>21.49</v>
      </c>
      <c r="T154" s="954">
        <v>22.82</v>
      </c>
      <c r="U154" s="954">
        <v>24.28</v>
      </c>
      <c r="V154" s="954">
        <v>25.89</v>
      </c>
      <c r="W154" s="954">
        <v>27.659999999999997</v>
      </c>
      <c r="X154" s="954">
        <v>29.609999999999996</v>
      </c>
      <c r="Y154" s="954">
        <v>31.770000000000003</v>
      </c>
      <c r="Z154" s="954">
        <v>34.120000000000005</v>
      </c>
      <c r="AA154" s="954">
        <v>36.700000000000003</v>
      </c>
      <c r="AB154" s="954">
        <v>39.53</v>
      </c>
      <c r="AC154" s="954">
        <v>42.6</v>
      </c>
      <c r="AD154" s="954">
        <v>45.96</v>
      </c>
      <c r="AE154" s="954">
        <v>49.63</v>
      </c>
      <c r="AF154" s="955">
        <v>53.66</v>
      </c>
      <c r="AG154" s="954">
        <v>58.11</v>
      </c>
      <c r="AH154" s="954">
        <v>63.05</v>
      </c>
      <c r="AI154" s="954">
        <v>68.610000000000014</v>
      </c>
      <c r="AJ154" s="954">
        <v>74.86</v>
      </c>
      <c r="AK154" s="954">
        <v>81.97</v>
      </c>
      <c r="AL154" s="954">
        <v>0</v>
      </c>
      <c r="AM154" s="954">
        <v>0</v>
      </c>
      <c r="AN154" s="954">
        <v>0</v>
      </c>
      <c r="AO154" s="954">
        <v>0</v>
      </c>
      <c r="AP154" s="956">
        <v>0</v>
      </c>
      <c r="AQ154" s="956">
        <v>0</v>
      </c>
      <c r="AR154" s="957">
        <v>0</v>
      </c>
    </row>
    <row r="155" spans="1:44" ht="30.6" hidden="1" customHeight="1" thickTop="1">
      <c r="A155" s="977">
        <v>11</v>
      </c>
      <c r="B155" s="954">
        <v>12.96</v>
      </c>
      <c r="C155" s="954">
        <v>13.23</v>
      </c>
      <c r="D155" s="954">
        <v>13.47</v>
      </c>
      <c r="E155" s="954">
        <v>13.7</v>
      </c>
      <c r="F155" s="954">
        <v>13.96</v>
      </c>
      <c r="G155" s="954">
        <v>14.239999999999998</v>
      </c>
      <c r="H155" s="954">
        <v>14.6</v>
      </c>
      <c r="I155" s="954">
        <v>15.010000000000002</v>
      </c>
      <c r="J155" s="954">
        <v>15.520000000000003</v>
      </c>
      <c r="K155" s="954">
        <v>16.119999999999997</v>
      </c>
      <c r="L155" s="954">
        <v>16.82</v>
      </c>
      <c r="M155" s="954">
        <v>17.61</v>
      </c>
      <c r="N155" s="954">
        <v>18.490000000000002</v>
      </c>
      <c r="O155" s="954">
        <v>19.47</v>
      </c>
      <c r="P155" s="954">
        <v>20.53</v>
      </c>
      <c r="Q155" s="954">
        <v>21.71</v>
      </c>
      <c r="R155" s="954">
        <v>22.98</v>
      </c>
      <c r="S155" s="954">
        <v>24.39</v>
      </c>
      <c r="T155" s="954">
        <v>25.91</v>
      </c>
      <c r="U155" s="954">
        <v>27.61</v>
      </c>
      <c r="V155" s="954">
        <v>29.46</v>
      </c>
      <c r="W155" s="954">
        <v>31.51</v>
      </c>
      <c r="X155" s="954">
        <v>33.769999999999996</v>
      </c>
      <c r="Y155" s="954">
        <v>36.24</v>
      </c>
      <c r="Z155" s="954">
        <v>38.959999999999994</v>
      </c>
      <c r="AA155" s="954">
        <v>41.92</v>
      </c>
      <c r="AB155" s="954">
        <v>45.17</v>
      </c>
      <c r="AC155" s="954">
        <v>48.7</v>
      </c>
      <c r="AD155" s="954">
        <v>52.59</v>
      </c>
      <c r="AE155" s="954">
        <v>56.84</v>
      </c>
      <c r="AF155" s="955">
        <v>61.539999999999992</v>
      </c>
      <c r="AG155" s="954">
        <v>66.739999999999995</v>
      </c>
      <c r="AH155" s="954">
        <v>72.56</v>
      </c>
      <c r="AI155" s="954">
        <v>79.08</v>
      </c>
      <c r="AJ155" s="954">
        <v>86.46</v>
      </c>
      <c r="AK155" s="954">
        <v>0</v>
      </c>
      <c r="AL155" s="954">
        <v>0</v>
      </c>
      <c r="AM155" s="954">
        <v>0</v>
      </c>
      <c r="AN155" s="954">
        <v>0</v>
      </c>
      <c r="AO155" s="954">
        <v>0</v>
      </c>
      <c r="AP155" s="956">
        <v>0</v>
      </c>
      <c r="AQ155" s="956">
        <v>0</v>
      </c>
      <c r="AR155" s="957">
        <v>0</v>
      </c>
    </row>
    <row r="156" spans="1:44" ht="30.6" hidden="1" customHeight="1" thickTop="1">
      <c r="A156" s="977">
        <v>12</v>
      </c>
      <c r="B156" s="954">
        <v>14.3</v>
      </c>
      <c r="C156" s="954">
        <v>14.610000000000003</v>
      </c>
      <c r="D156" s="954">
        <v>14.89</v>
      </c>
      <c r="E156" s="954">
        <v>15.170000000000002</v>
      </c>
      <c r="F156" s="954">
        <v>15.47</v>
      </c>
      <c r="G156" s="954">
        <v>15.829999999999998</v>
      </c>
      <c r="H156" s="954">
        <v>16.23</v>
      </c>
      <c r="I156" s="954">
        <v>16.729999999999997</v>
      </c>
      <c r="J156" s="954">
        <v>17.32</v>
      </c>
      <c r="K156" s="954">
        <v>18.02</v>
      </c>
      <c r="L156" s="954">
        <v>18.82</v>
      </c>
      <c r="M156" s="954">
        <v>19.72</v>
      </c>
      <c r="N156" s="954">
        <v>20.72</v>
      </c>
      <c r="O156" s="954">
        <v>21.84</v>
      </c>
      <c r="P156" s="954">
        <v>23.07</v>
      </c>
      <c r="Q156" s="954">
        <v>24.41</v>
      </c>
      <c r="R156" s="954">
        <v>25.86</v>
      </c>
      <c r="S156" s="954">
        <v>27.47</v>
      </c>
      <c r="T156" s="954">
        <v>29.220000000000006</v>
      </c>
      <c r="U156" s="954">
        <v>31.159999999999997</v>
      </c>
      <c r="V156" s="954">
        <v>33.29</v>
      </c>
      <c r="W156" s="954">
        <v>35.629999999999995</v>
      </c>
      <c r="X156" s="954">
        <v>38.200000000000003</v>
      </c>
      <c r="Y156" s="954">
        <v>41.03</v>
      </c>
      <c r="Z156" s="954">
        <v>44.12</v>
      </c>
      <c r="AA156" s="954">
        <v>47.5</v>
      </c>
      <c r="AB156" s="954">
        <v>51.22</v>
      </c>
      <c r="AC156" s="954">
        <v>55.28</v>
      </c>
      <c r="AD156" s="954">
        <v>59.74</v>
      </c>
      <c r="AE156" s="954">
        <v>64.64</v>
      </c>
      <c r="AF156" s="955">
        <v>70.089999999999989</v>
      </c>
      <c r="AG156" s="954">
        <v>76.14</v>
      </c>
      <c r="AH156" s="954">
        <v>82.91</v>
      </c>
      <c r="AI156" s="954">
        <v>90.55</v>
      </c>
      <c r="AJ156" s="954">
        <v>0</v>
      </c>
      <c r="AK156" s="954">
        <v>0</v>
      </c>
      <c r="AL156" s="954">
        <v>0</v>
      </c>
      <c r="AM156" s="954">
        <v>0</v>
      </c>
      <c r="AN156" s="954">
        <v>0</v>
      </c>
      <c r="AO156" s="954">
        <v>0</v>
      </c>
      <c r="AP156" s="956">
        <v>0</v>
      </c>
      <c r="AQ156" s="956">
        <v>0</v>
      </c>
      <c r="AR156" s="957">
        <v>0</v>
      </c>
    </row>
    <row r="157" spans="1:44" ht="30.6" hidden="1" customHeight="1" thickTop="1">
      <c r="A157" s="977">
        <v>13</v>
      </c>
      <c r="B157" s="954">
        <v>15.69</v>
      </c>
      <c r="C157" s="954">
        <v>16.03</v>
      </c>
      <c r="D157" s="954">
        <v>16.350000000000001</v>
      </c>
      <c r="E157" s="954">
        <v>16.68</v>
      </c>
      <c r="F157" s="954">
        <v>17.040000000000003</v>
      </c>
      <c r="G157" s="954">
        <v>17.459999999999997</v>
      </c>
      <c r="H157" s="954">
        <v>17.95</v>
      </c>
      <c r="I157" s="954">
        <v>18.52</v>
      </c>
      <c r="J157" s="954">
        <v>19.220000000000002</v>
      </c>
      <c r="K157" s="954">
        <v>20.010000000000002</v>
      </c>
      <c r="L157" s="954">
        <v>20.92</v>
      </c>
      <c r="M157" s="954">
        <v>21.95</v>
      </c>
      <c r="N157" s="954">
        <v>23.1</v>
      </c>
      <c r="O157" s="954">
        <v>24.35</v>
      </c>
      <c r="P157" s="954">
        <v>25.74</v>
      </c>
      <c r="Q157" s="954">
        <v>27.25</v>
      </c>
      <c r="R157" s="954">
        <v>28.92</v>
      </c>
      <c r="S157" s="954">
        <v>30.75</v>
      </c>
      <c r="T157" s="954">
        <v>32.75</v>
      </c>
      <c r="U157" s="954">
        <v>34.94</v>
      </c>
      <c r="V157" s="954">
        <v>37.36</v>
      </c>
      <c r="W157" s="954">
        <v>40.03</v>
      </c>
      <c r="X157" s="954">
        <v>42.93</v>
      </c>
      <c r="Y157" s="954">
        <v>46.14</v>
      </c>
      <c r="Z157" s="954">
        <v>49.65</v>
      </c>
      <c r="AA157" s="954">
        <v>53.5</v>
      </c>
      <c r="AB157" s="954">
        <v>57.72</v>
      </c>
      <c r="AC157" s="954">
        <v>62.359999999999992</v>
      </c>
      <c r="AD157" s="954">
        <v>67.47</v>
      </c>
      <c r="AE157" s="954">
        <v>73.099999999999994</v>
      </c>
      <c r="AF157" s="955">
        <v>79.38000000000001</v>
      </c>
      <c r="AG157" s="954">
        <v>86.38</v>
      </c>
      <c r="AH157" s="954">
        <v>94.25</v>
      </c>
      <c r="AI157" s="954">
        <v>0</v>
      </c>
      <c r="AJ157" s="954">
        <v>0</v>
      </c>
      <c r="AK157" s="954">
        <v>0</v>
      </c>
      <c r="AL157" s="954">
        <v>0</v>
      </c>
      <c r="AM157" s="954">
        <v>0</v>
      </c>
      <c r="AN157" s="954">
        <v>0</v>
      </c>
      <c r="AO157" s="954">
        <v>0</v>
      </c>
      <c r="AP157" s="956">
        <v>0</v>
      </c>
      <c r="AQ157" s="956">
        <v>0</v>
      </c>
      <c r="AR157" s="957">
        <v>0</v>
      </c>
    </row>
    <row r="158" spans="1:44" ht="30.6" hidden="1" customHeight="1" thickTop="1">
      <c r="A158" s="977">
        <v>14</v>
      </c>
      <c r="B158" s="954">
        <v>17.100000000000001</v>
      </c>
      <c r="C158" s="954">
        <v>17.489999999999998</v>
      </c>
      <c r="D158" s="954">
        <v>17.850000000000001</v>
      </c>
      <c r="E158" s="954">
        <v>18.240000000000002</v>
      </c>
      <c r="F158" s="954">
        <v>18.669999999999998</v>
      </c>
      <c r="G158" s="954">
        <v>19.169999999999998</v>
      </c>
      <c r="H158" s="954">
        <v>19.73</v>
      </c>
      <c r="I158" s="954">
        <v>20.41</v>
      </c>
      <c r="J158" s="954">
        <v>21.19</v>
      </c>
      <c r="K158" s="954">
        <v>22.1</v>
      </c>
      <c r="L158" s="954">
        <v>23.130000000000006</v>
      </c>
      <c r="M158" s="954">
        <v>24.29</v>
      </c>
      <c r="N158" s="954">
        <v>25.58</v>
      </c>
      <c r="O158" s="954">
        <v>27.01</v>
      </c>
      <c r="P158" s="954">
        <v>28.57</v>
      </c>
      <c r="Q158" s="954">
        <v>30.29</v>
      </c>
      <c r="R158" s="954">
        <v>32.17</v>
      </c>
      <c r="S158" s="954">
        <v>34.229999999999997</v>
      </c>
      <c r="T158" s="954">
        <v>36.5</v>
      </c>
      <c r="U158" s="954">
        <v>38.97</v>
      </c>
      <c r="V158" s="954">
        <v>41.71</v>
      </c>
      <c r="W158" s="954">
        <v>44.7</v>
      </c>
      <c r="X158" s="954">
        <v>48</v>
      </c>
      <c r="Y158" s="954">
        <v>51.62</v>
      </c>
      <c r="Z158" s="954">
        <v>55.58</v>
      </c>
      <c r="AA158" s="954">
        <v>59.93</v>
      </c>
      <c r="AB158" s="954">
        <v>64.72999999999999</v>
      </c>
      <c r="AC158" s="954">
        <v>70</v>
      </c>
      <c r="AD158" s="954">
        <v>75.83</v>
      </c>
      <c r="AE158" s="954">
        <v>82.3</v>
      </c>
      <c r="AF158" s="955">
        <v>89.5</v>
      </c>
      <c r="AG158" s="954">
        <v>97.57</v>
      </c>
      <c r="AH158" s="954">
        <v>0</v>
      </c>
      <c r="AI158" s="954">
        <v>0</v>
      </c>
      <c r="AJ158" s="954">
        <v>0</v>
      </c>
      <c r="AK158" s="954">
        <v>0</v>
      </c>
      <c r="AL158" s="954">
        <v>0</v>
      </c>
      <c r="AM158" s="954">
        <v>0</v>
      </c>
      <c r="AN158" s="954">
        <v>0</v>
      </c>
      <c r="AO158" s="954">
        <v>0</v>
      </c>
      <c r="AP158" s="956">
        <v>0</v>
      </c>
      <c r="AQ158" s="956">
        <v>0</v>
      </c>
      <c r="AR158" s="957">
        <v>0</v>
      </c>
    </row>
    <row r="159" spans="1:44" ht="30.6" hidden="1" customHeight="1" thickTop="1">
      <c r="A159" s="977">
        <v>15</v>
      </c>
      <c r="B159" s="954">
        <v>18.57</v>
      </c>
      <c r="C159" s="954">
        <v>19</v>
      </c>
      <c r="D159" s="954">
        <v>19.43</v>
      </c>
      <c r="E159" s="954">
        <v>19.88</v>
      </c>
      <c r="F159" s="954">
        <v>20.380000000000003</v>
      </c>
      <c r="G159" s="954">
        <v>20.95</v>
      </c>
      <c r="H159" s="954">
        <v>21.6</v>
      </c>
      <c r="I159" s="954">
        <v>22.38</v>
      </c>
      <c r="J159" s="954">
        <v>23.270000000000003</v>
      </c>
      <c r="K159" s="954">
        <v>24.3</v>
      </c>
      <c r="L159" s="954">
        <v>25.45</v>
      </c>
      <c r="M159" s="954">
        <v>26.770000000000003</v>
      </c>
      <c r="N159" s="954">
        <v>28.220000000000006</v>
      </c>
      <c r="O159" s="954">
        <v>29.82</v>
      </c>
      <c r="P159" s="954">
        <v>31.57</v>
      </c>
      <c r="Q159" s="954">
        <v>33.5</v>
      </c>
      <c r="R159" s="954">
        <v>35.620000000000005</v>
      </c>
      <c r="S159" s="954">
        <v>37.940000000000005</v>
      </c>
      <c r="T159" s="954">
        <v>40.49</v>
      </c>
      <c r="U159" s="954">
        <v>43.28</v>
      </c>
      <c r="V159" s="954">
        <v>46.349999999999994</v>
      </c>
      <c r="W159" s="954">
        <v>49.71</v>
      </c>
      <c r="X159" s="954">
        <v>53.41</v>
      </c>
      <c r="Y159" s="954">
        <v>57.48</v>
      </c>
      <c r="Z159" s="954">
        <v>61.95</v>
      </c>
      <c r="AA159" s="954">
        <v>66.86</v>
      </c>
      <c r="AB159" s="954">
        <v>72.28</v>
      </c>
      <c r="AC159" s="954">
        <v>78.260000000000005</v>
      </c>
      <c r="AD159" s="954">
        <v>84.910000000000025</v>
      </c>
      <c r="AE159" s="954">
        <v>92.300000000000011</v>
      </c>
      <c r="AF159" s="955">
        <v>100.56</v>
      </c>
      <c r="AG159" s="954">
        <v>0</v>
      </c>
      <c r="AH159" s="954">
        <v>0</v>
      </c>
      <c r="AI159" s="954">
        <v>0</v>
      </c>
      <c r="AJ159" s="954">
        <v>0</v>
      </c>
      <c r="AK159" s="954">
        <v>0</v>
      </c>
      <c r="AL159" s="954">
        <v>0</v>
      </c>
      <c r="AM159" s="954">
        <v>0</v>
      </c>
      <c r="AN159" s="954">
        <v>0</v>
      </c>
      <c r="AO159" s="954">
        <v>0</v>
      </c>
      <c r="AP159" s="956">
        <v>0</v>
      </c>
      <c r="AQ159" s="956">
        <v>0</v>
      </c>
      <c r="AR159" s="957">
        <v>0</v>
      </c>
    </row>
    <row r="160" spans="1:44" ht="30.6" hidden="1" customHeight="1" thickTop="1">
      <c r="A160" s="977">
        <v>16</v>
      </c>
      <c r="B160" s="954">
        <v>20.079999999999998</v>
      </c>
      <c r="C160" s="954">
        <v>20.57</v>
      </c>
      <c r="D160" s="954">
        <v>21.05</v>
      </c>
      <c r="E160" s="954">
        <v>21.57</v>
      </c>
      <c r="F160" s="954">
        <v>22.15</v>
      </c>
      <c r="G160" s="954">
        <v>22.81</v>
      </c>
      <c r="H160" s="954">
        <v>23.56</v>
      </c>
      <c r="I160" s="954">
        <v>24.44</v>
      </c>
      <c r="J160" s="954">
        <v>25.44</v>
      </c>
      <c r="K160" s="954">
        <v>26.6</v>
      </c>
      <c r="L160" s="954">
        <v>27.91</v>
      </c>
      <c r="M160" s="954">
        <v>29.370000000000005</v>
      </c>
      <c r="N160" s="954">
        <v>31</v>
      </c>
      <c r="O160" s="954">
        <v>32.79</v>
      </c>
      <c r="P160" s="954">
        <v>34.769999999999996</v>
      </c>
      <c r="Q160" s="954">
        <v>36.92</v>
      </c>
      <c r="R160" s="954">
        <v>39.299999999999997</v>
      </c>
      <c r="S160" s="954">
        <v>41.89</v>
      </c>
      <c r="T160" s="954">
        <v>44.75</v>
      </c>
      <c r="U160" s="954">
        <v>47.87</v>
      </c>
      <c r="V160" s="954">
        <v>51.3</v>
      </c>
      <c r="W160" s="954">
        <v>55.07</v>
      </c>
      <c r="X160" s="954">
        <v>59.21</v>
      </c>
      <c r="Y160" s="954">
        <v>63.77</v>
      </c>
      <c r="Z160" s="954">
        <v>68.789999999999992</v>
      </c>
      <c r="AA160" s="954">
        <v>74.319999999999993</v>
      </c>
      <c r="AB160" s="954">
        <v>80.44</v>
      </c>
      <c r="AC160" s="954">
        <v>87.229999999999976</v>
      </c>
      <c r="AD160" s="954">
        <v>94.77</v>
      </c>
      <c r="AE160" s="954">
        <v>103.2</v>
      </c>
      <c r="AF160" s="955">
        <v>0</v>
      </c>
      <c r="AG160" s="954">
        <v>0</v>
      </c>
      <c r="AH160" s="954">
        <v>0</v>
      </c>
      <c r="AI160" s="954">
        <v>0</v>
      </c>
      <c r="AJ160" s="954">
        <v>0</v>
      </c>
      <c r="AK160" s="954">
        <v>0</v>
      </c>
      <c r="AL160" s="954">
        <v>0</v>
      </c>
      <c r="AM160" s="954">
        <v>0</v>
      </c>
      <c r="AN160" s="954">
        <v>0</v>
      </c>
      <c r="AO160" s="954">
        <v>0</v>
      </c>
      <c r="AP160" s="956">
        <v>0</v>
      </c>
      <c r="AQ160" s="956">
        <v>0</v>
      </c>
      <c r="AR160" s="957">
        <v>0</v>
      </c>
    </row>
    <row r="161" spans="1:44" ht="30.6" hidden="1" customHeight="1" thickTop="1">
      <c r="A161" s="977">
        <v>17</v>
      </c>
      <c r="B161" s="954">
        <v>21.63</v>
      </c>
      <c r="C161" s="954">
        <v>22.18</v>
      </c>
      <c r="D161" s="954">
        <v>22.75</v>
      </c>
      <c r="E161" s="954">
        <v>23.34</v>
      </c>
      <c r="F161" s="954">
        <v>24</v>
      </c>
      <c r="G161" s="954">
        <v>24.76</v>
      </c>
      <c r="H161" s="954">
        <v>25.61</v>
      </c>
      <c r="I161" s="954">
        <v>26.6</v>
      </c>
      <c r="J161" s="954">
        <v>27.74</v>
      </c>
      <c r="K161" s="954">
        <v>29.03</v>
      </c>
      <c r="L161" s="954">
        <v>30.5</v>
      </c>
      <c r="M161" s="954">
        <v>32.130000000000003</v>
      </c>
      <c r="N161" s="954">
        <v>33.950000000000003</v>
      </c>
      <c r="O161" s="954">
        <v>35.950000000000003</v>
      </c>
      <c r="P161" s="954">
        <v>38.14</v>
      </c>
      <c r="Q161" s="954">
        <v>40.56</v>
      </c>
      <c r="R161" s="954">
        <v>43.2</v>
      </c>
      <c r="S161" s="954">
        <v>46.1</v>
      </c>
      <c r="T161" s="954">
        <v>49.28</v>
      </c>
      <c r="U161" s="954">
        <v>52.77</v>
      </c>
      <c r="V161" s="954">
        <v>56.59</v>
      </c>
      <c r="W161" s="954">
        <v>60.8</v>
      </c>
      <c r="X161" s="954">
        <v>65.42</v>
      </c>
      <c r="Y161" s="954">
        <v>70.52</v>
      </c>
      <c r="Z161" s="954">
        <v>76.16</v>
      </c>
      <c r="AA161" s="954">
        <v>82.38</v>
      </c>
      <c r="AB161" s="954">
        <v>89.29</v>
      </c>
      <c r="AC161" s="954">
        <v>96.97</v>
      </c>
      <c r="AD161" s="954">
        <v>105.54</v>
      </c>
      <c r="AE161" s="954">
        <v>0</v>
      </c>
      <c r="AF161" s="955">
        <v>0</v>
      </c>
      <c r="AG161" s="954">
        <v>0</v>
      </c>
      <c r="AH161" s="954">
        <v>0</v>
      </c>
      <c r="AI161" s="954">
        <v>0</v>
      </c>
      <c r="AJ161" s="954">
        <v>0</v>
      </c>
      <c r="AK161" s="954">
        <v>0</v>
      </c>
      <c r="AL161" s="954">
        <v>0</v>
      </c>
      <c r="AM161" s="954">
        <v>0</v>
      </c>
      <c r="AN161" s="954">
        <v>0</v>
      </c>
      <c r="AO161" s="954">
        <v>0</v>
      </c>
      <c r="AP161" s="956">
        <v>0</v>
      </c>
      <c r="AQ161" s="956">
        <v>0</v>
      </c>
      <c r="AR161" s="957">
        <v>0</v>
      </c>
    </row>
    <row r="162" spans="1:44" ht="30.6" hidden="1" customHeight="1" thickTop="1">
      <c r="A162" s="977">
        <v>18</v>
      </c>
      <c r="B162" s="954">
        <v>23.25</v>
      </c>
      <c r="C162" s="954">
        <v>23.86</v>
      </c>
      <c r="D162" s="954">
        <v>24.5</v>
      </c>
      <c r="E162" s="954">
        <v>25.17</v>
      </c>
      <c r="F162" s="954">
        <v>25.93</v>
      </c>
      <c r="G162" s="954">
        <v>26.78</v>
      </c>
      <c r="H162" s="954">
        <v>27.76</v>
      </c>
      <c r="I162" s="954">
        <v>28.880000000000006</v>
      </c>
      <c r="J162" s="954">
        <v>30.15</v>
      </c>
      <c r="K162" s="954">
        <v>31.589999999999996</v>
      </c>
      <c r="L162" s="954">
        <v>33.230000000000004</v>
      </c>
      <c r="M162" s="954">
        <v>35.04</v>
      </c>
      <c r="N162" s="954">
        <v>37.059999999999995</v>
      </c>
      <c r="O162" s="954">
        <v>39.29</v>
      </c>
      <c r="P162" s="954">
        <v>41.74</v>
      </c>
      <c r="Q162" s="954">
        <v>44.42</v>
      </c>
      <c r="R162" s="954">
        <v>47.36</v>
      </c>
      <c r="S162" s="954">
        <v>50.58</v>
      </c>
      <c r="T162" s="954">
        <v>54.12</v>
      </c>
      <c r="U162" s="954">
        <v>57.989999999999988</v>
      </c>
      <c r="V162" s="954">
        <v>62.239999999999988</v>
      </c>
      <c r="W162" s="954">
        <v>66.930000000000007</v>
      </c>
      <c r="X162" s="954">
        <v>72.099999999999994</v>
      </c>
      <c r="Y162" s="954">
        <v>77.8</v>
      </c>
      <c r="Z162" s="954">
        <v>84.1</v>
      </c>
      <c r="AA162" s="954">
        <v>91.11</v>
      </c>
      <c r="AB162" s="954">
        <v>98.89</v>
      </c>
      <c r="AC162" s="954">
        <v>107.57</v>
      </c>
      <c r="AD162" s="954">
        <v>0</v>
      </c>
      <c r="AE162" s="954">
        <v>0</v>
      </c>
      <c r="AF162" s="955">
        <v>0</v>
      </c>
      <c r="AG162" s="954">
        <v>0</v>
      </c>
      <c r="AH162" s="954">
        <v>0</v>
      </c>
      <c r="AI162" s="954">
        <v>0</v>
      </c>
      <c r="AJ162" s="954">
        <v>0</v>
      </c>
      <c r="AK162" s="954">
        <v>0</v>
      </c>
      <c r="AL162" s="954">
        <v>0</v>
      </c>
      <c r="AM162" s="954">
        <v>0</v>
      </c>
      <c r="AN162" s="954">
        <v>0</v>
      </c>
      <c r="AO162" s="954">
        <v>0</v>
      </c>
      <c r="AP162" s="956">
        <v>0</v>
      </c>
      <c r="AQ162" s="956">
        <v>0</v>
      </c>
      <c r="AR162" s="957">
        <v>0</v>
      </c>
    </row>
    <row r="163" spans="1:44" ht="30.6" hidden="1" customHeight="1" thickTop="1">
      <c r="A163" s="977">
        <v>19</v>
      </c>
      <c r="B163" s="954">
        <v>24.92</v>
      </c>
      <c r="C163" s="954">
        <v>25.61</v>
      </c>
      <c r="D163" s="954">
        <v>26.33</v>
      </c>
      <c r="E163" s="954">
        <v>27.1</v>
      </c>
      <c r="F163" s="954">
        <v>27.95</v>
      </c>
      <c r="G163" s="954">
        <v>28.91</v>
      </c>
      <c r="H163" s="954">
        <v>30.01</v>
      </c>
      <c r="I163" s="954">
        <v>31.26</v>
      </c>
      <c r="J163" s="954">
        <v>32.68</v>
      </c>
      <c r="K163" s="954">
        <v>34.299999999999997</v>
      </c>
      <c r="L163" s="954">
        <v>36.11</v>
      </c>
      <c r="M163" s="954">
        <v>38.130000000000003</v>
      </c>
      <c r="N163" s="954">
        <v>40.369999999999997</v>
      </c>
      <c r="O163" s="954">
        <v>42.84</v>
      </c>
      <c r="P163" s="954">
        <v>45.56</v>
      </c>
      <c r="Q163" s="954">
        <v>48.53</v>
      </c>
      <c r="R163" s="954">
        <v>51.790000000000006</v>
      </c>
      <c r="S163" s="954">
        <v>55.36</v>
      </c>
      <c r="T163" s="954">
        <v>59.27</v>
      </c>
      <c r="U163" s="954">
        <v>63.57</v>
      </c>
      <c r="V163" s="954">
        <v>68.300000000000011</v>
      </c>
      <c r="W163" s="954">
        <v>73.510000000000005</v>
      </c>
      <c r="X163" s="954">
        <v>79.27</v>
      </c>
      <c r="Y163" s="954">
        <v>85.630000000000024</v>
      </c>
      <c r="Z163" s="954">
        <v>92.7</v>
      </c>
      <c r="AA163" s="954">
        <v>100.57</v>
      </c>
      <c r="AB163" s="954">
        <v>109.33000000000001</v>
      </c>
      <c r="AC163" s="954">
        <v>0</v>
      </c>
      <c r="AD163" s="954">
        <v>0</v>
      </c>
      <c r="AE163" s="954">
        <v>0</v>
      </c>
      <c r="AF163" s="955">
        <v>0</v>
      </c>
      <c r="AG163" s="954">
        <v>0</v>
      </c>
      <c r="AH163" s="954">
        <v>0</v>
      </c>
      <c r="AI163" s="954">
        <v>0</v>
      </c>
      <c r="AJ163" s="954">
        <v>0</v>
      </c>
      <c r="AK163" s="954">
        <v>0</v>
      </c>
      <c r="AL163" s="954">
        <v>0</v>
      </c>
      <c r="AM163" s="954">
        <v>0</v>
      </c>
      <c r="AN163" s="954">
        <v>0</v>
      </c>
      <c r="AO163" s="954">
        <v>0</v>
      </c>
      <c r="AP163" s="956">
        <v>0</v>
      </c>
      <c r="AQ163" s="956">
        <v>0</v>
      </c>
      <c r="AR163" s="957">
        <v>0</v>
      </c>
    </row>
    <row r="164" spans="1:44" ht="30.6" hidden="1" customHeight="1" thickTop="1">
      <c r="A164" s="977">
        <v>20</v>
      </c>
      <c r="B164" s="954">
        <v>26.66</v>
      </c>
      <c r="C164" s="954">
        <v>27.43</v>
      </c>
      <c r="D164" s="954">
        <v>28.229999999999997</v>
      </c>
      <c r="E164" s="954">
        <v>29.1</v>
      </c>
      <c r="F164" s="954">
        <v>30.07</v>
      </c>
      <c r="G164" s="954">
        <v>31.15</v>
      </c>
      <c r="H164" s="954">
        <v>32.369999999999997</v>
      </c>
      <c r="I164" s="954">
        <v>33.769999999999996</v>
      </c>
      <c r="J164" s="954">
        <v>35.36</v>
      </c>
      <c r="K164" s="954">
        <v>37.15</v>
      </c>
      <c r="L164" s="954">
        <v>39.160000000000004</v>
      </c>
      <c r="M164" s="954">
        <v>41.4</v>
      </c>
      <c r="N164" s="954">
        <v>43.88</v>
      </c>
      <c r="O164" s="954">
        <v>46.62</v>
      </c>
      <c r="P164" s="954">
        <v>49.62</v>
      </c>
      <c r="Q164" s="954">
        <v>52.900000000000006</v>
      </c>
      <c r="R164" s="954">
        <v>56.5</v>
      </c>
      <c r="S164" s="954">
        <v>60.45</v>
      </c>
      <c r="T164" s="954">
        <v>64.77</v>
      </c>
      <c r="U164" s="954">
        <v>69.539999999999992</v>
      </c>
      <c r="V164" s="954">
        <v>74.78</v>
      </c>
      <c r="W164" s="954">
        <v>80.58</v>
      </c>
      <c r="X164" s="954">
        <v>87</v>
      </c>
      <c r="Y164" s="954">
        <v>94.11</v>
      </c>
      <c r="Z164" s="954">
        <v>102.03</v>
      </c>
      <c r="AA164" s="954">
        <v>110.85</v>
      </c>
      <c r="AB164" s="954">
        <v>0</v>
      </c>
      <c r="AC164" s="954">
        <v>0</v>
      </c>
      <c r="AD164" s="954">
        <v>0</v>
      </c>
      <c r="AE164" s="954">
        <v>0</v>
      </c>
      <c r="AF164" s="955">
        <v>0</v>
      </c>
      <c r="AG164" s="954">
        <v>0</v>
      </c>
      <c r="AH164" s="954">
        <v>0</v>
      </c>
      <c r="AI164" s="954">
        <v>0</v>
      </c>
      <c r="AJ164" s="954">
        <v>0</v>
      </c>
      <c r="AK164" s="954">
        <v>0</v>
      </c>
      <c r="AL164" s="954">
        <v>0</v>
      </c>
      <c r="AM164" s="954">
        <v>0</v>
      </c>
      <c r="AN164" s="954">
        <v>0</v>
      </c>
      <c r="AO164" s="954">
        <v>0</v>
      </c>
      <c r="AP164" s="956">
        <v>0</v>
      </c>
      <c r="AQ164" s="956">
        <v>0</v>
      </c>
      <c r="AR164" s="957">
        <v>0</v>
      </c>
    </row>
    <row r="165" spans="1:44" ht="30.6" hidden="1" customHeight="1" thickTop="1">
      <c r="A165" s="977">
        <v>21</v>
      </c>
      <c r="B165" s="954">
        <v>28.470000000000006</v>
      </c>
      <c r="C165" s="954">
        <v>29.32</v>
      </c>
      <c r="D165" s="954">
        <v>30.229999999999997</v>
      </c>
      <c r="E165" s="954">
        <v>31.19</v>
      </c>
      <c r="F165" s="954">
        <v>32.28</v>
      </c>
      <c r="G165" s="954">
        <v>33.489999999999995</v>
      </c>
      <c r="H165" s="954">
        <v>34.849999999999994</v>
      </c>
      <c r="I165" s="954">
        <v>36.409999999999997</v>
      </c>
      <c r="J165" s="954">
        <v>38.179999999999993</v>
      </c>
      <c r="K165" s="954">
        <v>40.17</v>
      </c>
      <c r="L165" s="954">
        <v>42.39</v>
      </c>
      <c r="M165" s="954">
        <v>44.86</v>
      </c>
      <c r="N165" s="954">
        <v>47.6</v>
      </c>
      <c r="O165" s="954">
        <v>50.62</v>
      </c>
      <c r="P165" s="954">
        <v>53.92</v>
      </c>
      <c r="Q165" s="954">
        <v>57.559999999999988</v>
      </c>
      <c r="R165" s="954">
        <v>61.53</v>
      </c>
      <c r="S165" s="954">
        <v>65.89</v>
      </c>
      <c r="T165" s="954">
        <v>70.67</v>
      </c>
      <c r="U165" s="954">
        <v>75.929999999999993</v>
      </c>
      <c r="V165" s="954">
        <v>81.759999999999991</v>
      </c>
      <c r="W165" s="954">
        <v>88.2</v>
      </c>
      <c r="X165" s="954">
        <v>95.34</v>
      </c>
      <c r="Y165" s="954">
        <v>103.29</v>
      </c>
      <c r="Z165" s="954">
        <v>112.15</v>
      </c>
      <c r="AA165" s="954">
        <v>0</v>
      </c>
      <c r="AB165" s="954">
        <v>0</v>
      </c>
      <c r="AC165" s="954">
        <v>0</v>
      </c>
      <c r="AD165" s="954">
        <v>0</v>
      </c>
      <c r="AE165" s="954">
        <v>0</v>
      </c>
      <c r="AF165" s="955">
        <v>0</v>
      </c>
      <c r="AG165" s="954">
        <v>0</v>
      </c>
      <c r="AH165" s="954">
        <v>0</v>
      </c>
      <c r="AI165" s="954">
        <v>0</v>
      </c>
      <c r="AJ165" s="954">
        <v>0</v>
      </c>
      <c r="AK165" s="954">
        <v>0</v>
      </c>
      <c r="AL165" s="954">
        <v>0</v>
      </c>
      <c r="AM165" s="954">
        <v>0</v>
      </c>
      <c r="AN165" s="954">
        <v>0</v>
      </c>
      <c r="AO165" s="954">
        <v>0</v>
      </c>
      <c r="AP165" s="956">
        <v>0</v>
      </c>
      <c r="AQ165" s="956">
        <v>0</v>
      </c>
      <c r="AR165" s="957">
        <v>0</v>
      </c>
    </row>
    <row r="166" spans="1:44" ht="30.6" hidden="1" customHeight="1" thickTop="1">
      <c r="A166" s="977">
        <v>22</v>
      </c>
      <c r="B166" s="954">
        <v>30.35</v>
      </c>
      <c r="C166" s="954">
        <v>31.3</v>
      </c>
      <c r="D166" s="954">
        <v>32.299999999999997</v>
      </c>
      <c r="E166" s="954">
        <v>33.380000000000003</v>
      </c>
      <c r="F166" s="954">
        <v>34.590000000000003</v>
      </c>
      <c r="G166" s="954">
        <v>35.950000000000003</v>
      </c>
      <c r="H166" s="954">
        <v>37.480000000000004</v>
      </c>
      <c r="I166" s="954">
        <v>39.199999999999996</v>
      </c>
      <c r="J166" s="954">
        <v>41.16</v>
      </c>
      <c r="K166" s="954">
        <v>43.36</v>
      </c>
      <c r="L166" s="954">
        <v>45.82</v>
      </c>
      <c r="M166" s="954">
        <v>48.54</v>
      </c>
      <c r="N166" s="954">
        <v>51.56</v>
      </c>
      <c r="O166" s="954">
        <v>54.88</v>
      </c>
      <c r="P166" s="954">
        <v>58.510000000000012</v>
      </c>
      <c r="Q166" s="954">
        <v>62.499999999999993</v>
      </c>
      <c r="R166" s="954">
        <v>66.88</v>
      </c>
      <c r="S166" s="954">
        <v>71.69</v>
      </c>
      <c r="T166" s="954">
        <v>76.97</v>
      </c>
      <c r="U166" s="954">
        <v>82.8</v>
      </c>
      <c r="V166" s="954">
        <v>89.26</v>
      </c>
      <c r="W166" s="954">
        <v>96.419999999999987</v>
      </c>
      <c r="X166" s="954">
        <v>104.37</v>
      </c>
      <c r="Y166" s="954">
        <v>113.25000000000001</v>
      </c>
      <c r="Z166" s="954">
        <v>0</v>
      </c>
      <c r="AA166" s="954">
        <v>0</v>
      </c>
      <c r="AB166" s="954">
        <v>0</v>
      </c>
      <c r="AC166" s="954">
        <v>0</v>
      </c>
      <c r="AD166" s="954">
        <v>0</v>
      </c>
      <c r="AE166" s="954">
        <v>0</v>
      </c>
      <c r="AF166" s="955">
        <v>0</v>
      </c>
      <c r="AG166" s="954">
        <v>0</v>
      </c>
      <c r="AH166" s="954">
        <v>0</v>
      </c>
      <c r="AI166" s="954">
        <v>0</v>
      </c>
      <c r="AJ166" s="954">
        <v>0</v>
      </c>
      <c r="AK166" s="954">
        <v>0</v>
      </c>
      <c r="AL166" s="954">
        <v>0</v>
      </c>
      <c r="AM166" s="954">
        <v>0</v>
      </c>
      <c r="AN166" s="954">
        <v>0</v>
      </c>
      <c r="AO166" s="954">
        <v>0</v>
      </c>
      <c r="AP166" s="956">
        <v>0</v>
      </c>
      <c r="AQ166" s="956">
        <v>0</v>
      </c>
      <c r="AR166" s="957">
        <v>0</v>
      </c>
    </row>
    <row r="167" spans="1:44" ht="30.6" hidden="1" customHeight="1" thickTop="1">
      <c r="A167" s="977">
        <v>23</v>
      </c>
      <c r="B167" s="954">
        <v>32.299999999999997</v>
      </c>
      <c r="C167" s="954">
        <v>33.35</v>
      </c>
      <c r="D167" s="954">
        <v>34.46</v>
      </c>
      <c r="E167" s="954">
        <v>35.68</v>
      </c>
      <c r="F167" s="954">
        <v>37.03</v>
      </c>
      <c r="G167" s="954">
        <v>38.53</v>
      </c>
      <c r="H167" s="954">
        <v>40.230000000000004</v>
      </c>
      <c r="I167" s="954">
        <v>42.15</v>
      </c>
      <c r="J167" s="954">
        <v>44.31</v>
      </c>
      <c r="K167" s="954">
        <v>46.73</v>
      </c>
      <c r="L167" s="954">
        <v>49.44</v>
      </c>
      <c r="M167" s="954">
        <v>52.43</v>
      </c>
      <c r="N167" s="954">
        <v>55.75</v>
      </c>
      <c r="O167" s="954">
        <v>59.400000000000006</v>
      </c>
      <c r="P167" s="954">
        <v>63.390000000000008</v>
      </c>
      <c r="Q167" s="954">
        <v>67.78</v>
      </c>
      <c r="R167" s="954">
        <v>72.59</v>
      </c>
      <c r="S167" s="954">
        <v>77.889999999999986</v>
      </c>
      <c r="T167" s="954">
        <v>83.73</v>
      </c>
      <c r="U167" s="954">
        <v>90.19</v>
      </c>
      <c r="V167" s="954">
        <v>97.34</v>
      </c>
      <c r="W167" s="954">
        <v>105.30000000000001</v>
      </c>
      <c r="X167" s="954">
        <v>114.17000000000002</v>
      </c>
      <c r="Y167" s="954">
        <v>0</v>
      </c>
      <c r="Z167" s="954">
        <v>0</v>
      </c>
      <c r="AA167" s="954">
        <v>0</v>
      </c>
      <c r="AB167" s="954">
        <v>0</v>
      </c>
      <c r="AC167" s="954">
        <v>0</v>
      </c>
      <c r="AD167" s="954">
        <v>0</v>
      </c>
      <c r="AE167" s="954">
        <v>0</v>
      </c>
      <c r="AF167" s="955">
        <v>0</v>
      </c>
      <c r="AG167" s="954">
        <v>0</v>
      </c>
      <c r="AH167" s="954">
        <v>0</v>
      </c>
      <c r="AI167" s="954">
        <v>0</v>
      </c>
      <c r="AJ167" s="954">
        <v>0</v>
      </c>
      <c r="AK167" s="954">
        <v>0</v>
      </c>
      <c r="AL167" s="954">
        <v>0</v>
      </c>
      <c r="AM167" s="954">
        <v>0</v>
      </c>
      <c r="AN167" s="954">
        <v>0</v>
      </c>
      <c r="AO167" s="954">
        <v>0</v>
      </c>
      <c r="AP167" s="956">
        <v>0</v>
      </c>
      <c r="AQ167" s="956">
        <v>0</v>
      </c>
      <c r="AR167" s="957">
        <v>0</v>
      </c>
    </row>
    <row r="168" spans="1:44" ht="30.6" hidden="1" customHeight="1" thickTop="1">
      <c r="A168" s="977">
        <v>24</v>
      </c>
      <c r="B168" s="954">
        <v>34.33</v>
      </c>
      <c r="C168" s="954">
        <v>35.5</v>
      </c>
      <c r="D168" s="954">
        <v>36.730000000000004</v>
      </c>
      <c r="E168" s="954">
        <v>38.089999999999996</v>
      </c>
      <c r="F168" s="954">
        <v>39.580000000000005</v>
      </c>
      <c r="G168" s="954">
        <v>41.260000000000012</v>
      </c>
      <c r="H168" s="954">
        <v>43.13</v>
      </c>
      <c r="I168" s="954">
        <v>45.25</v>
      </c>
      <c r="J168" s="954">
        <v>47.64</v>
      </c>
      <c r="K168" s="954">
        <v>50.3</v>
      </c>
      <c r="L168" s="954">
        <v>53.29</v>
      </c>
      <c r="M168" s="954">
        <v>56.57</v>
      </c>
      <c r="N168" s="954">
        <v>60.2</v>
      </c>
      <c r="O168" s="954">
        <v>64.210000000000008</v>
      </c>
      <c r="P168" s="954">
        <v>68.59</v>
      </c>
      <c r="Q168" s="954">
        <v>73.41</v>
      </c>
      <c r="R168" s="954">
        <v>78.7</v>
      </c>
      <c r="S168" s="954">
        <v>84.550000000000011</v>
      </c>
      <c r="T168" s="954">
        <v>90.99</v>
      </c>
      <c r="U168" s="954">
        <v>98.15</v>
      </c>
      <c r="V168" s="954">
        <v>106.08</v>
      </c>
      <c r="W168" s="954">
        <v>114.93</v>
      </c>
      <c r="X168" s="954">
        <v>0</v>
      </c>
      <c r="Y168" s="954">
        <v>0</v>
      </c>
      <c r="Z168" s="954">
        <v>0</v>
      </c>
      <c r="AA168" s="954">
        <v>0</v>
      </c>
      <c r="AB168" s="954">
        <v>0</v>
      </c>
      <c r="AC168" s="954">
        <v>0</v>
      </c>
      <c r="AD168" s="954">
        <v>0</v>
      </c>
      <c r="AE168" s="954">
        <v>0</v>
      </c>
      <c r="AF168" s="955">
        <v>0</v>
      </c>
      <c r="AG168" s="954">
        <v>0</v>
      </c>
      <c r="AH168" s="954">
        <v>0</v>
      </c>
      <c r="AI168" s="954">
        <v>0</v>
      </c>
      <c r="AJ168" s="954">
        <v>0</v>
      </c>
      <c r="AK168" s="954">
        <v>0</v>
      </c>
      <c r="AL168" s="954">
        <v>0</v>
      </c>
      <c r="AM168" s="954">
        <v>0</v>
      </c>
      <c r="AN168" s="954">
        <v>0</v>
      </c>
      <c r="AO168" s="954">
        <v>0</v>
      </c>
      <c r="AP168" s="956">
        <v>0</v>
      </c>
      <c r="AQ168" s="956">
        <v>0</v>
      </c>
      <c r="AR168" s="957">
        <v>0</v>
      </c>
    </row>
    <row r="169" spans="1:44" ht="30.6" hidden="1" customHeight="1" thickTop="1">
      <c r="A169" s="977">
        <v>25</v>
      </c>
      <c r="B169" s="954">
        <v>36.450000000000003</v>
      </c>
      <c r="C169" s="954">
        <v>37.75</v>
      </c>
      <c r="D169" s="954">
        <v>39.11</v>
      </c>
      <c r="E169" s="954">
        <v>40.61</v>
      </c>
      <c r="F169" s="954">
        <v>42.27</v>
      </c>
      <c r="G169" s="954">
        <v>44.13</v>
      </c>
      <c r="H169" s="954">
        <v>46.21</v>
      </c>
      <c r="I169" s="954">
        <v>48.55</v>
      </c>
      <c r="J169" s="954">
        <v>51.17</v>
      </c>
      <c r="K169" s="954">
        <v>54.1</v>
      </c>
      <c r="L169" s="954">
        <v>57.359999999999992</v>
      </c>
      <c r="M169" s="954">
        <v>60.97</v>
      </c>
      <c r="N169" s="954">
        <v>64.95</v>
      </c>
      <c r="O169" s="954">
        <v>69.319999999999993</v>
      </c>
      <c r="P169" s="954">
        <v>74.14</v>
      </c>
      <c r="Q169" s="954">
        <v>79.429999999999993</v>
      </c>
      <c r="R169" s="954">
        <v>85.25</v>
      </c>
      <c r="S169" s="954">
        <v>91.7</v>
      </c>
      <c r="T169" s="954">
        <v>98.830000000000013</v>
      </c>
      <c r="U169" s="954">
        <v>106.72999999999998</v>
      </c>
      <c r="V169" s="954">
        <v>115.54</v>
      </c>
      <c r="W169" s="954">
        <v>0</v>
      </c>
      <c r="X169" s="954">
        <v>0</v>
      </c>
      <c r="Y169" s="954">
        <v>0</v>
      </c>
      <c r="Z169" s="954">
        <v>0</v>
      </c>
      <c r="AA169" s="954">
        <v>0</v>
      </c>
      <c r="AB169" s="954">
        <v>0</v>
      </c>
      <c r="AC169" s="954">
        <v>0</v>
      </c>
      <c r="AD169" s="954">
        <v>0</v>
      </c>
      <c r="AE169" s="954">
        <v>0</v>
      </c>
      <c r="AF169" s="955">
        <v>0</v>
      </c>
      <c r="AG169" s="954">
        <v>0</v>
      </c>
      <c r="AH169" s="954">
        <v>0</v>
      </c>
      <c r="AI169" s="954">
        <v>0</v>
      </c>
      <c r="AJ169" s="954">
        <v>0</v>
      </c>
      <c r="AK169" s="954">
        <v>0</v>
      </c>
      <c r="AL169" s="954">
        <v>0</v>
      </c>
      <c r="AM169" s="954">
        <v>0</v>
      </c>
      <c r="AN169" s="954">
        <v>0</v>
      </c>
      <c r="AO169" s="954">
        <v>0</v>
      </c>
      <c r="AP169" s="956">
        <v>0</v>
      </c>
      <c r="AQ169" s="956">
        <v>0</v>
      </c>
      <c r="AR169" s="957">
        <v>0</v>
      </c>
    </row>
    <row r="170" spans="1:44" ht="30.6" hidden="1" customHeight="1" thickTop="1">
      <c r="A170" s="977">
        <v>26</v>
      </c>
      <c r="B170" s="954">
        <v>38.67</v>
      </c>
      <c r="C170" s="954">
        <v>40.090000000000003</v>
      </c>
      <c r="D170" s="954">
        <v>41.6</v>
      </c>
      <c r="E170" s="954">
        <v>43.27</v>
      </c>
      <c r="F170" s="954">
        <v>45.099999999999994</v>
      </c>
      <c r="G170" s="954">
        <v>47.16</v>
      </c>
      <c r="H170" s="954">
        <v>49.45</v>
      </c>
      <c r="I170" s="954">
        <v>52.03</v>
      </c>
      <c r="J170" s="954">
        <v>54.9</v>
      </c>
      <c r="K170" s="954">
        <v>58.12</v>
      </c>
      <c r="L170" s="954">
        <v>61.69</v>
      </c>
      <c r="M170" s="954">
        <v>65.63000000000001</v>
      </c>
      <c r="N170" s="954">
        <v>69.989999999999995</v>
      </c>
      <c r="O170" s="954">
        <v>74.78</v>
      </c>
      <c r="P170" s="954">
        <v>80.05</v>
      </c>
      <c r="Q170" s="954">
        <v>85.880000000000024</v>
      </c>
      <c r="R170" s="954">
        <v>92.29</v>
      </c>
      <c r="S170" s="954">
        <v>99.380000000000024</v>
      </c>
      <c r="T170" s="954">
        <v>107.27</v>
      </c>
      <c r="U170" s="954">
        <v>116.03</v>
      </c>
      <c r="V170" s="954">
        <v>0</v>
      </c>
      <c r="W170" s="954">
        <v>0</v>
      </c>
      <c r="X170" s="954">
        <v>0</v>
      </c>
      <c r="Y170" s="954">
        <v>0</v>
      </c>
      <c r="Z170" s="954">
        <v>0</v>
      </c>
      <c r="AA170" s="954">
        <v>0</v>
      </c>
      <c r="AB170" s="954">
        <v>0</v>
      </c>
      <c r="AC170" s="954">
        <v>0</v>
      </c>
      <c r="AD170" s="954">
        <v>0</v>
      </c>
      <c r="AE170" s="954">
        <v>0</v>
      </c>
      <c r="AF170" s="955">
        <v>0</v>
      </c>
      <c r="AG170" s="954">
        <v>0</v>
      </c>
      <c r="AH170" s="954">
        <v>0</v>
      </c>
      <c r="AI170" s="954">
        <v>0</v>
      </c>
      <c r="AJ170" s="954">
        <v>0</v>
      </c>
      <c r="AK170" s="954">
        <v>0</v>
      </c>
      <c r="AL170" s="954">
        <v>0</v>
      </c>
      <c r="AM170" s="954">
        <v>0</v>
      </c>
      <c r="AN170" s="954">
        <v>0</v>
      </c>
      <c r="AO170" s="954">
        <v>0</v>
      </c>
      <c r="AP170" s="956">
        <v>0</v>
      </c>
      <c r="AQ170" s="956">
        <v>0</v>
      </c>
      <c r="AR170" s="957">
        <v>0</v>
      </c>
    </row>
    <row r="171" spans="1:44" ht="30.6" hidden="1" customHeight="1" thickTop="1">
      <c r="A171" s="977">
        <v>27</v>
      </c>
      <c r="B171" s="954">
        <v>40.99</v>
      </c>
      <c r="C171" s="954">
        <v>42.559999999999988</v>
      </c>
      <c r="D171" s="954">
        <v>44.23</v>
      </c>
      <c r="E171" s="954">
        <v>46.069999999999993</v>
      </c>
      <c r="F171" s="954">
        <v>48.1</v>
      </c>
      <c r="G171" s="954">
        <v>50.36</v>
      </c>
      <c r="H171" s="954">
        <v>52.89</v>
      </c>
      <c r="I171" s="954">
        <v>55.7</v>
      </c>
      <c r="J171" s="954">
        <v>58.86</v>
      </c>
      <c r="K171" s="954">
        <v>62.37</v>
      </c>
      <c r="L171" s="954">
        <v>66.28</v>
      </c>
      <c r="M171" s="954">
        <v>70.58</v>
      </c>
      <c r="N171" s="954">
        <v>75.36</v>
      </c>
      <c r="O171" s="954">
        <v>80.599999999999994</v>
      </c>
      <c r="P171" s="954">
        <v>86.389999999999986</v>
      </c>
      <c r="Q171" s="954">
        <v>92.78</v>
      </c>
      <c r="R171" s="954">
        <v>99.85</v>
      </c>
      <c r="S171" s="954">
        <v>107.69</v>
      </c>
      <c r="T171" s="954">
        <v>116.38999999999999</v>
      </c>
      <c r="U171" s="954">
        <v>0</v>
      </c>
      <c r="V171" s="954">
        <v>0</v>
      </c>
      <c r="W171" s="954">
        <v>0</v>
      </c>
      <c r="X171" s="954">
        <v>0</v>
      </c>
      <c r="Y171" s="954">
        <v>0</v>
      </c>
      <c r="Z171" s="954">
        <v>0</v>
      </c>
      <c r="AA171" s="954">
        <v>0</v>
      </c>
      <c r="AB171" s="954">
        <v>0</v>
      </c>
      <c r="AC171" s="954">
        <v>0</v>
      </c>
      <c r="AD171" s="954">
        <v>0</v>
      </c>
      <c r="AE171" s="954">
        <v>0</v>
      </c>
      <c r="AF171" s="955">
        <v>0</v>
      </c>
      <c r="AG171" s="954">
        <v>0</v>
      </c>
      <c r="AH171" s="954">
        <v>0</v>
      </c>
      <c r="AI171" s="954">
        <v>0</v>
      </c>
      <c r="AJ171" s="954">
        <v>0</v>
      </c>
      <c r="AK171" s="954">
        <v>0</v>
      </c>
      <c r="AL171" s="954">
        <v>0</v>
      </c>
      <c r="AM171" s="954">
        <v>0</v>
      </c>
      <c r="AN171" s="954">
        <v>0</v>
      </c>
      <c r="AO171" s="954">
        <v>0</v>
      </c>
      <c r="AP171" s="956">
        <v>0</v>
      </c>
      <c r="AQ171" s="956">
        <v>0</v>
      </c>
      <c r="AR171" s="957">
        <v>0</v>
      </c>
    </row>
    <row r="172" spans="1:44" ht="30.6" hidden="1" customHeight="1" thickTop="1">
      <c r="A172" s="977">
        <v>28</v>
      </c>
      <c r="B172" s="954">
        <v>43.430000000000007</v>
      </c>
      <c r="C172" s="954">
        <v>45.14</v>
      </c>
      <c r="D172" s="954">
        <v>46.99</v>
      </c>
      <c r="E172" s="954">
        <v>49.02</v>
      </c>
      <c r="F172" s="954">
        <v>51.24</v>
      </c>
      <c r="G172" s="954">
        <v>53.739999999999988</v>
      </c>
      <c r="H172" s="954">
        <v>56.509999999999991</v>
      </c>
      <c r="I172" s="954">
        <v>59.61</v>
      </c>
      <c r="J172" s="954">
        <v>63.05</v>
      </c>
      <c r="K172" s="954">
        <v>66.89</v>
      </c>
      <c r="L172" s="954">
        <v>71.16</v>
      </c>
      <c r="M172" s="954">
        <v>75.87</v>
      </c>
      <c r="N172" s="954">
        <v>81.08</v>
      </c>
      <c r="O172" s="954">
        <v>86.83</v>
      </c>
      <c r="P172" s="954">
        <v>93.18</v>
      </c>
      <c r="Q172" s="954">
        <v>100.21</v>
      </c>
      <c r="R172" s="954">
        <v>108</v>
      </c>
      <c r="S172" s="954">
        <v>116.65</v>
      </c>
      <c r="T172" s="954">
        <v>0</v>
      </c>
      <c r="U172" s="954">
        <v>0</v>
      </c>
      <c r="V172" s="954">
        <v>0</v>
      </c>
      <c r="W172" s="954">
        <v>0</v>
      </c>
      <c r="X172" s="954">
        <v>0</v>
      </c>
      <c r="Y172" s="954">
        <v>0</v>
      </c>
      <c r="Z172" s="954">
        <v>0</v>
      </c>
      <c r="AA172" s="954">
        <v>0</v>
      </c>
      <c r="AB172" s="954">
        <v>0</v>
      </c>
      <c r="AC172" s="954">
        <v>0</v>
      </c>
      <c r="AD172" s="954">
        <v>0</v>
      </c>
      <c r="AE172" s="954">
        <v>0</v>
      </c>
      <c r="AF172" s="955">
        <v>0</v>
      </c>
      <c r="AG172" s="954">
        <v>0</v>
      </c>
      <c r="AH172" s="954">
        <v>0</v>
      </c>
      <c r="AI172" s="954">
        <v>0</v>
      </c>
      <c r="AJ172" s="954">
        <v>0</v>
      </c>
      <c r="AK172" s="954">
        <v>0</v>
      </c>
      <c r="AL172" s="954">
        <v>0</v>
      </c>
      <c r="AM172" s="954">
        <v>0</v>
      </c>
      <c r="AN172" s="954">
        <v>0</v>
      </c>
      <c r="AO172" s="954">
        <v>0</v>
      </c>
      <c r="AP172" s="956">
        <v>0</v>
      </c>
      <c r="AQ172" s="956">
        <v>0</v>
      </c>
      <c r="AR172" s="957">
        <v>0</v>
      </c>
    </row>
    <row r="173" spans="1:44" ht="30.6" hidden="1" customHeight="1" thickTop="1">
      <c r="A173" s="977">
        <v>29</v>
      </c>
      <c r="B173" s="954">
        <v>45.98</v>
      </c>
      <c r="C173" s="954">
        <v>47.86</v>
      </c>
      <c r="D173" s="954">
        <v>49.900000000000006</v>
      </c>
      <c r="E173" s="954">
        <v>52.12</v>
      </c>
      <c r="F173" s="954">
        <v>54.580000000000013</v>
      </c>
      <c r="G173" s="954">
        <v>57.3</v>
      </c>
      <c r="H173" s="954">
        <v>60.34</v>
      </c>
      <c r="I173" s="954">
        <v>63.72</v>
      </c>
      <c r="J173" s="954">
        <v>67.5</v>
      </c>
      <c r="K173" s="954">
        <v>71.7</v>
      </c>
      <c r="L173" s="954">
        <v>76.36</v>
      </c>
      <c r="M173" s="954">
        <v>81.5</v>
      </c>
      <c r="N173" s="954">
        <v>87.2</v>
      </c>
      <c r="O173" s="954">
        <v>93.5</v>
      </c>
      <c r="P173" s="954">
        <v>100.47999999999998</v>
      </c>
      <c r="Q173" s="954">
        <v>108.21</v>
      </c>
      <c r="R173" s="954">
        <v>116.79</v>
      </c>
      <c r="S173" s="954">
        <v>0</v>
      </c>
      <c r="T173" s="954">
        <v>0</v>
      </c>
      <c r="U173" s="954">
        <v>0</v>
      </c>
      <c r="V173" s="954">
        <v>0</v>
      </c>
      <c r="W173" s="954">
        <v>0</v>
      </c>
      <c r="X173" s="954">
        <v>0</v>
      </c>
      <c r="Y173" s="954">
        <v>0</v>
      </c>
      <c r="Z173" s="954">
        <v>0</v>
      </c>
      <c r="AA173" s="954">
        <v>0</v>
      </c>
      <c r="AB173" s="954">
        <v>0</v>
      </c>
      <c r="AC173" s="954">
        <v>0</v>
      </c>
      <c r="AD173" s="954">
        <v>0</v>
      </c>
      <c r="AE173" s="954">
        <v>0</v>
      </c>
      <c r="AF173" s="955">
        <v>0</v>
      </c>
      <c r="AG173" s="954">
        <v>0</v>
      </c>
      <c r="AH173" s="954">
        <v>0</v>
      </c>
      <c r="AI173" s="954">
        <v>0</v>
      </c>
      <c r="AJ173" s="954">
        <v>0</v>
      </c>
      <c r="AK173" s="954">
        <v>0</v>
      </c>
      <c r="AL173" s="954">
        <v>0</v>
      </c>
      <c r="AM173" s="954">
        <v>0</v>
      </c>
      <c r="AN173" s="954">
        <v>0</v>
      </c>
      <c r="AO173" s="954">
        <v>0</v>
      </c>
      <c r="AP173" s="956">
        <v>0</v>
      </c>
      <c r="AQ173" s="956">
        <v>0</v>
      </c>
      <c r="AR173" s="957">
        <v>0</v>
      </c>
    </row>
    <row r="174" spans="1:44" ht="30.6" hidden="1" customHeight="1" thickTop="1">
      <c r="A174" s="978">
        <v>30</v>
      </c>
      <c r="B174" s="979">
        <v>48.67</v>
      </c>
      <c r="C174" s="979">
        <v>50.73</v>
      </c>
      <c r="D174" s="979">
        <v>52.97</v>
      </c>
      <c r="E174" s="979">
        <v>55.4</v>
      </c>
      <c r="F174" s="979">
        <v>58.09</v>
      </c>
      <c r="G174" s="979">
        <v>61.08</v>
      </c>
      <c r="H174" s="979">
        <v>64.41</v>
      </c>
      <c r="I174" s="979">
        <v>68.099999999999994</v>
      </c>
      <c r="J174" s="979">
        <v>72.23</v>
      </c>
      <c r="K174" s="979">
        <v>76.81</v>
      </c>
      <c r="L174" s="979">
        <v>81.88</v>
      </c>
      <c r="M174" s="979">
        <v>87.51</v>
      </c>
      <c r="N174" s="979">
        <v>93.76</v>
      </c>
      <c r="O174" s="979">
        <v>100.67</v>
      </c>
      <c r="P174" s="979">
        <v>108.33</v>
      </c>
      <c r="Q174" s="979">
        <v>116.85</v>
      </c>
      <c r="R174" s="979">
        <v>0</v>
      </c>
      <c r="S174" s="979">
        <v>0</v>
      </c>
      <c r="T174" s="979">
        <v>0</v>
      </c>
      <c r="U174" s="979">
        <v>0</v>
      </c>
      <c r="V174" s="979">
        <v>0</v>
      </c>
      <c r="W174" s="979">
        <v>0</v>
      </c>
      <c r="X174" s="979">
        <v>0</v>
      </c>
      <c r="Y174" s="979">
        <v>0</v>
      </c>
      <c r="Z174" s="979">
        <v>0</v>
      </c>
      <c r="AA174" s="979">
        <v>0</v>
      </c>
      <c r="AB174" s="979">
        <v>0</v>
      </c>
      <c r="AC174" s="979">
        <v>0</v>
      </c>
      <c r="AD174" s="979">
        <v>0</v>
      </c>
      <c r="AE174" s="979">
        <v>0</v>
      </c>
      <c r="AF174" s="980">
        <v>0</v>
      </c>
      <c r="AG174" s="979">
        <v>0</v>
      </c>
      <c r="AH174" s="979">
        <v>0</v>
      </c>
      <c r="AI174" s="979">
        <v>0</v>
      </c>
      <c r="AJ174" s="979">
        <v>0</v>
      </c>
      <c r="AK174" s="979">
        <v>0</v>
      </c>
      <c r="AL174" s="979">
        <v>0</v>
      </c>
      <c r="AM174" s="979">
        <v>0</v>
      </c>
      <c r="AN174" s="979">
        <v>0</v>
      </c>
      <c r="AO174" s="979">
        <v>0</v>
      </c>
      <c r="AP174" s="979">
        <v>0</v>
      </c>
      <c r="AQ174" s="979">
        <v>0</v>
      </c>
      <c r="AR174" s="981">
        <v>0</v>
      </c>
    </row>
    <row r="175" spans="1:44" ht="30.6" hidden="1" customHeight="1" thickTop="1">
      <c r="A175" s="982">
        <v>31</v>
      </c>
      <c r="B175" s="1883"/>
      <c r="C175" s="1883"/>
      <c r="D175" s="1883"/>
      <c r="E175" s="1883"/>
      <c r="F175" s="1883"/>
      <c r="G175" s="1883"/>
      <c r="H175" s="1883"/>
      <c r="I175" s="1883"/>
      <c r="J175" s="1883"/>
      <c r="K175" s="1883"/>
      <c r="L175" s="1883"/>
      <c r="M175" s="1883"/>
      <c r="N175" s="1883"/>
      <c r="O175" s="1883"/>
      <c r="P175" s="1883"/>
      <c r="Q175" s="1883"/>
      <c r="R175" s="1883"/>
      <c r="S175" s="1883"/>
      <c r="T175" s="1883"/>
      <c r="U175" s="1883"/>
      <c r="V175" s="1883"/>
      <c r="W175" s="1883"/>
      <c r="X175" s="1883"/>
      <c r="Y175" s="1883"/>
      <c r="Z175" s="1883"/>
      <c r="AA175" s="1883"/>
      <c r="AB175" s="1883"/>
      <c r="AC175" s="1883"/>
      <c r="AD175" s="1883"/>
      <c r="AE175" s="1883"/>
      <c r="AF175" s="1883"/>
      <c r="AG175" s="1883"/>
      <c r="AH175" s="1883"/>
      <c r="AI175" s="1883"/>
      <c r="AJ175" s="1883"/>
      <c r="AK175" s="1883"/>
      <c r="AL175" s="1883"/>
      <c r="AM175" s="1883"/>
      <c r="AN175" s="1883"/>
      <c r="AO175" s="1883"/>
      <c r="AP175" s="1883"/>
      <c r="AQ175" s="1883"/>
      <c r="AR175" s="1883"/>
    </row>
    <row r="176" spans="1:44" ht="30.6" hidden="1" customHeight="1" thickTop="1">
      <c r="A176" s="929" t="s">
        <v>485</v>
      </c>
      <c r="B176" s="1884" t="s">
        <v>488</v>
      </c>
      <c r="C176" s="1884"/>
      <c r="D176" s="1884"/>
      <c r="E176" s="1884"/>
      <c r="F176" s="1884"/>
      <c r="G176" s="1884"/>
      <c r="H176" s="1884"/>
      <c r="I176" s="1884"/>
      <c r="J176" s="1884"/>
      <c r="K176" s="1884"/>
      <c r="L176" s="1884"/>
      <c r="M176" s="1884"/>
      <c r="N176" s="1884"/>
      <c r="O176" s="1884"/>
      <c r="P176" s="1884"/>
      <c r="Q176" s="1884"/>
      <c r="R176" s="1884"/>
      <c r="S176" s="1884"/>
      <c r="T176" s="1884"/>
      <c r="U176" s="1884"/>
      <c r="V176" s="1884"/>
      <c r="W176" s="1884"/>
      <c r="X176" s="1884"/>
      <c r="Y176" s="1884"/>
      <c r="Z176" s="1884"/>
      <c r="AA176" s="1884"/>
      <c r="AB176" s="1884"/>
      <c r="AC176" s="1884"/>
      <c r="AD176" s="1884"/>
      <c r="AE176" s="1884"/>
      <c r="AF176" s="1884"/>
      <c r="AG176" s="1884"/>
      <c r="AH176" s="1884"/>
      <c r="AI176" s="1884"/>
      <c r="AJ176" s="1884"/>
      <c r="AK176" s="1884"/>
      <c r="AL176" s="1884"/>
      <c r="AM176" s="1884"/>
      <c r="AN176" s="1884"/>
      <c r="AO176" s="1884"/>
      <c r="AP176" s="1884"/>
      <c r="AQ176" s="1884"/>
      <c r="AR176" s="1884"/>
    </row>
    <row r="177" spans="1:44" ht="30.6" hidden="1" customHeight="1" thickTop="1">
      <c r="B177" s="1885" t="s">
        <v>486</v>
      </c>
      <c r="C177" s="1885"/>
      <c r="D177" s="1885"/>
      <c r="E177" s="1885"/>
      <c r="F177" s="1885"/>
      <c r="G177" s="1885"/>
      <c r="H177" s="1885"/>
      <c r="I177" s="1885"/>
      <c r="J177" s="1885"/>
      <c r="K177" s="1885"/>
      <c r="L177" s="1885"/>
      <c r="M177" s="1885"/>
      <c r="N177" s="1885"/>
      <c r="O177" s="1885"/>
      <c r="P177" s="1885"/>
      <c r="Q177" s="1885"/>
      <c r="R177" s="1885"/>
      <c r="S177" s="1885"/>
      <c r="T177" s="1885"/>
      <c r="U177" s="1885"/>
      <c r="V177" s="1885"/>
      <c r="W177" s="1885"/>
      <c r="X177" s="1885"/>
      <c r="Y177" s="1885"/>
      <c r="Z177" s="1885"/>
      <c r="AA177" s="1885"/>
      <c r="AB177" s="1885"/>
      <c r="AC177" s="1885"/>
      <c r="AD177" s="1885"/>
      <c r="AE177" s="1885"/>
      <c r="AF177" s="1885"/>
      <c r="AG177" s="1885"/>
      <c r="AH177" s="1885"/>
      <c r="AI177" s="1885"/>
      <c r="AJ177" s="1885"/>
      <c r="AK177" s="1885"/>
      <c r="AL177" s="1885"/>
      <c r="AM177" s="1885"/>
      <c r="AN177" s="1885"/>
      <c r="AO177" s="1885"/>
      <c r="AP177" s="1885"/>
      <c r="AQ177" s="1885"/>
      <c r="AR177" s="1885"/>
    </row>
    <row r="178" spans="1:44" ht="30.6" hidden="1" customHeight="1" thickTop="1">
      <c r="A178" s="971" t="s">
        <v>126</v>
      </c>
      <c r="B178" s="1887" t="s">
        <v>484</v>
      </c>
      <c r="C178" s="1887"/>
      <c r="D178" s="1887"/>
      <c r="E178" s="1887"/>
      <c r="F178" s="1887"/>
      <c r="G178" s="1887"/>
      <c r="H178" s="1887"/>
      <c r="I178" s="1887"/>
      <c r="J178" s="1887"/>
      <c r="K178" s="1887"/>
      <c r="L178" s="1887"/>
      <c r="M178" s="1887"/>
      <c r="N178" s="1887"/>
      <c r="O178" s="1887"/>
      <c r="P178" s="1887"/>
      <c r="Q178" s="1887"/>
      <c r="R178" s="1887"/>
      <c r="S178" s="1887"/>
      <c r="T178" s="1887"/>
      <c r="U178" s="1887"/>
      <c r="V178" s="1887"/>
      <c r="W178" s="1887"/>
      <c r="X178" s="1887"/>
      <c r="Y178" s="1887"/>
      <c r="Z178" s="1887"/>
      <c r="AA178" s="1887"/>
      <c r="AB178" s="1887"/>
      <c r="AC178" s="1887"/>
      <c r="AD178" s="1887"/>
      <c r="AE178" s="1887"/>
      <c r="AF178" s="1887"/>
      <c r="AG178" s="1887"/>
      <c r="AH178" s="1887"/>
      <c r="AI178" s="1887"/>
      <c r="AJ178" s="1887"/>
      <c r="AK178" s="1887"/>
      <c r="AL178" s="1887"/>
      <c r="AM178" s="1887"/>
      <c r="AN178" s="1887"/>
      <c r="AO178" s="1887"/>
      <c r="AP178" s="1887"/>
      <c r="AQ178" s="1887"/>
      <c r="AR178" s="1887"/>
    </row>
    <row r="179" spans="1:44" ht="30.6" hidden="1" customHeight="1" thickTop="1">
      <c r="A179" s="972"/>
      <c r="B179" s="973">
        <v>20</v>
      </c>
      <c r="C179" s="973">
        <v>21</v>
      </c>
      <c r="D179" s="973">
        <v>22</v>
      </c>
      <c r="E179" s="973">
        <v>23</v>
      </c>
      <c r="F179" s="973">
        <v>24</v>
      </c>
      <c r="G179" s="973">
        <v>25</v>
      </c>
      <c r="H179" s="973">
        <v>26</v>
      </c>
      <c r="I179" s="973">
        <v>27</v>
      </c>
      <c r="J179" s="973">
        <v>28</v>
      </c>
      <c r="K179" s="973">
        <v>29</v>
      </c>
      <c r="L179" s="973">
        <v>30</v>
      </c>
      <c r="M179" s="973">
        <v>31</v>
      </c>
      <c r="N179" s="973">
        <v>32</v>
      </c>
      <c r="O179" s="973">
        <v>33</v>
      </c>
      <c r="P179" s="973">
        <v>34</v>
      </c>
      <c r="Q179" s="973">
        <v>35</v>
      </c>
      <c r="R179" s="973">
        <v>36</v>
      </c>
      <c r="S179" s="973">
        <v>37</v>
      </c>
      <c r="T179" s="973">
        <v>38</v>
      </c>
      <c r="U179" s="973">
        <v>39</v>
      </c>
      <c r="V179" s="973">
        <v>40</v>
      </c>
      <c r="W179" s="973">
        <v>41</v>
      </c>
      <c r="X179" s="973">
        <v>42</v>
      </c>
      <c r="Y179" s="973">
        <v>43</v>
      </c>
      <c r="Z179" s="973">
        <v>44</v>
      </c>
      <c r="AA179" s="973">
        <v>45</v>
      </c>
      <c r="AB179" s="973">
        <v>46</v>
      </c>
      <c r="AC179" s="973">
        <v>47</v>
      </c>
      <c r="AD179" s="973">
        <v>48</v>
      </c>
      <c r="AE179" s="973">
        <v>49</v>
      </c>
      <c r="AF179" s="973">
        <v>50</v>
      </c>
      <c r="AG179" s="973">
        <v>51</v>
      </c>
      <c r="AH179" s="973">
        <v>52</v>
      </c>
      <c r="AI179" s="973">
        <v>53</v>
      </c>
      <c r="AJ179" s="973">
        <v>54</v>
      </c>
      <c r="AK179" s="973">
        <v>55</v>
      </c>
      <c r="AL179" s="973">
        <v>56</v>
      </c>
      <c r="AM179" s="973">
        <v>57</v>
      </c>
      <c r="AN179" s="973">
        <v>58</v>
      </c>
      <c r="AO179" s="973">
        <v>59</v>
      </c>
      <c r="AP179" s="974">
        <v>60</v>
      </c>
      <c r="AQ179" s="974">
        <v>61</v>
      </c>
      <c r="AR179" s="975">
        <v>62</v>
      </c>
    </row>
    <row r="180" spans="1:44" ht="30.6" hidden="1" customHeight="1" thickTop="1">
      <c r="A180" s="976">
        <v>1</v>
      </c>
      <c r="B180" s="949">
        <v>0.48000000000000009</v>
      </c>
      <c r="C180" s="949">
        <v>0.49999999999999994</v>
      </c>
      <c r="D180" s="949">
        <v>0.51</v>
      </c>
      <c r="E180" s="949">
        <v>0.52</v>
      </c>
      <c r="F180" s="949">
        <v>0.54</v>
      </c>
      <c r="G180" s="949">
        <v>0.55000000000000004</v>
      </c>
      <c r="H180" s="949">
        <v>0.57000000000000006</v>
      </c>
      <c r="I180" s="949">
        <v>0.57000000000000006</v>
      </c>
      <c r="J180" s="949">
        <v>0.59000000000000008</v>
      </c>
      <c r="K180" s="949">
        <v>0.6</v>
      </c>
      <c r="L180" s="949">
        <v>0.62</v>
      </c>
      <c r="M180" s="949">
        <v>0.63</v>
      </c>
      <c r="N180" s="949">
        <v>0.66</v>
      </c>
      <c r="O180" s="949">
        <v>0.69</v>
      </c>
      <c r="P180" s="949">
        <v>0.72</v>
      </c>
      <c r="Q180" s="949">
        <v>0.76</v>
      </c>
      <c r="R180" s="949">
        <v>0.81</v>
      </c>
      <c r="S180" s="949">
        <v>0.86</v>
      </c>
      <c r="T180" s="949">
        <v>0.92</v>
      </c>
      <c r="U180" s="949">
        <v>0.98999999999999988</v>
      </c>
      <c r="V180" s="949">
        <v>1.07</v>
      </c>
      <c r="W180" s="949">
        <v>1.1600000000000001</v>
      </c>
      <c r="X180" s="949">
        <v>1.25</v>
      </c>
      <c r="Y180" s="949">
        <v>1.35</v>
      </c>
      <c r="Z180" s="949">
        <v>1.46</v>
      </c>
      <c r="AA180" s="949">
        <v>1.58</v>
      </c>
      <c r="AB180" s="949">
        <v>1.71</v>
      </c>
      <c r="AC180" s="949">
        <v>1.85</v>
      </c>
      <c r="AD180" s="949">
        <v>2.02</v>
      </c>
      <c r="AE180" s="949">
        <v>2.1799999999999997</v>
      </c>
      <c r="AF180" s="949">
        <v>2.37</v>
      </c>
      <c r="AG180" s="949">
        <v>2.57</v>
      </c>
      <c r="AH180" s="949">
        <v>2.82</v>
      </c>
      <c r="AI180" s="949">
        <v>3.09</v>
      </c>
      <c r="AJ180" s="949">
        <v>3.41</v>
      </c>
      <c r="AK180" s="949">
        <v>3.76</v>
      </c>
      <c r="AL180" s="949">
        <v>4.16</v>
      </c>
      <c r="AM180" s="949">
        <v>4.6199999999999992</v>
      </c>
      <c r="AN180" s="949">
        <v>5.1199999999999992</v>
      </c>
      <c r="AO180" s="949">
        <v>5.7</v>
      </c>
      <c r="AP180" s="951">
        <v>6.35</v>
      </c>
      <c r="AQ180" s="951">
        <v>7.09</v>
      </c>
      <c r="AR180" s="952">
        <v>7.92</v>
      </c>
    </row>
    <row r="181" spans="1:44" ht="30.6" hidden="1" customHeight="1" thickTop="1">
      <c r="A181" s="977">
        <v>2</v>
      </c>
      <c r="B181" s="954">
        <v>0.95</v>
      </c>
      <c r="C181" s="954">
        <v>0.97999999999999987</v>
      </c>
      <c r="D181" s="954">
        <v>1.01</v>
      </c>
      <c r="E181" s="954">
        <v>1.03</v>
      </c>
      <c r="F181" s="954">
        <v>1.06</v>
      </c>
      <c r="G181" s="954">
        <v>1.0900000000000001</v>
      </c>
      <c r="H181" s="954">
        <v>1.1100000000000001</v>
      </c>
      <c r="I181" s="954">
        <v>1.1300000000000001</v>
      </c>
      <c r="J181" s="954">
        <v>1.1600000000000001</v>
      </c>
      <c r="K181" s="954">
        <v>1.1900000000000002</v>
      </c>
      <c r="L181" s="954">
        <v>1.22</v>
      </c>
      <c r="M181" s="954">
        <v>1.26</v>
      </c>
      <c r="N181" s="954">
        <v>1.3</v>
      </c>
      <c r="O181" s="954">
        <v>1.37</v>
      </c>
      <c r="P181" s="954">
        <v>1.43</v>
      </c>
      <c r="Q181" s="954">
        <v>1.5</v>
      </c>
      <c r="R181" s="954">
        <v>1.6</v>
      </c>
      <c r="S181" s="954">
        <v>1.71</v>
      </c>
      <c r="T181" s="954">
        <v>1.8299999999999996</v>
      </c>
      <c r="U181" s="954">
        <v>1.9799999999999998</v>
      </c>
      <c r="V181" s="954">
        <v>2.14</v>
      </c>
      <c r="W181" s="954">
        <v>2.31</v>
      </c>
      <c r="X181" s="954">
        <v>2.5</v>
      </c>
      <c r="Y181" s="954">
        <v>2.71</v>
      </c>
      <c r="Z181" s="954">
        <v>2.93</v>
      </c>
      <c r="AA181" s="954">
        <v>3.17</v>
      </c>
      <c r="AB181" s="954">
        <v>3.44</v>
      </c>
      <c r="AC181" s="954">
        <v>3.72</v>
      </c>
      <c r="AD181" s="954">
        <v>4.03</v>
      </c>
      <c r="AE181" s="954">
        <v>4.3699999999999992</v>
      </c>
      <c r="AF181" s="954">
        <v>4.75</v>
      </c>
      <c r="AG181" s="954">
        <v>5.17</v>
      </c>
      <c r="AH181" s="954">
        <v>5.66</v>
      </c>
      <c r="AI181" s="954">
        <v>6.2200000000000015</v>
      </c>
      <c r="AJ181" s="954">
        <v>6.85</v>
      </c>
      <c r="AK181" s="954">
        <v>7.580000000000001</v>
      </c>
      <c r="AL181" s="954">
        <v>8.4</v>
      </c>
      <c r="AM181" s="954">
        <v>9.32</v>
      </c>
      <c r="AN181" s="954">
        <v>10.37</v>
      </c>
      <c r="AO181" s="954">
        <v>11.54</v>
      </c>
      <c r="AP181" s="956">
        <v>12.87</v>
      </c>
      <c r="AQ181" s="956">
        <v>14.38</v>
      </c>
      <c r="AR181" s="957">
        <v>16.119999999999997</v>
      </c>
    </row>
    <row r="182" spans="1:44" ht="30.6" hidden="1" customHeight="1" thickTop="1">
      <c r="A182" s="977">
        <v>3</v>
      </c>
      <c r="B182" s="954">
        <v>1.43</v>
      </c>
      <c r="C182" s="954">
        <v>1.48</v>
      </c>
      <c r="D182" s="954">
        <v>1.52</v>
      </c>
      <c r="E182" s="954">
        <v>1.57</v>
      </c>
      <c r="F182" s="954">
        <v>1.6</v>
      </c>
      <c r="G182" s="954">
        <v>1.63</v>
      </c>
      <c r="H182" s="954">
        <v>1.67</v>
      </c>
      <c r="I182" s="954">
        <v>1.7</v>
      </c>
      <c r="J182" s="954">
        <v>1.7499999999999998</v>
      </c>
      <c r="K182" s="954">
        <v>1.79</v>
      </c>
      <c r="L182" s="954">
        <v>1.84</v>
      </c>
      <c r="M182" s="954">
        <v>1.9</v>
      </c>
      <c r="N182" s="954">
        <v>1.99</v>
      </c>
      <c r="O182" s="954">
        <v>2.08</v>
      </c>
      <c r="P182" s="954">
        <v>2.1799999999999997</v>
      </c>
      <c r="Q182" s="954">
        <v>2.31</v>
      </c>
      <c r="R182" s="954">
        <v>2.46</v>
      </c>
      <c r="S182" s="954">
        <v>2.63</v>
      </c>
      <c r="T182" s="954">
        <v>2.83</v>
      </c>
      <c r="U182" s="954">
        <v>3.04</v>
      </c>
      <c r="V182" s="954">
        <v>3.29</v>
      </c>
      <c r="W182" s="954">
        <v>3.5599999999999996</v>
      </c>
      <c r="X182" s="954">
        <v>3.8499999999999996</v>
      </c>
      <c r="Y182" s="954">
        <v>4.17</v>
      </c>
      <c r="Z182" s="954">
        <v>4.5100000000000007</v>
      </c>
      <c r="AA182" s="954">
        <v>4.8900000000000006</v>
      </c>
      <c r="AB182" s="954">
        <v>5.29</v>
      </c>
      <c r="AC182" s="954">
        <v>5.72</v>
      </c>
      <c r="AD182" s="954">
        <v>6.2</v>
      </c>
      <c r="AE182" s="954">
        <v>6.73</v>
      </c>
      <c r="AF182" s="954">
        <v>7.32</v>
      </c>
      <c r="AG182" s="954">
        <v>7.9899999999999984</v>
      </c>
      <c r="AH182" s="954">
        <v>8.77</v>
      </c>
      <c r="AI182" s="954">
        <v>9.6300000000000008</v>
      </c>
      <c r="AJ182" s="954">
        <v>10.64</v>
      </c>
      <c r="AK182" s="954">
        <v>11.77</v>
      </c>
      <c r="AL182" s="954">
        <v>13.059999999999997</v>
      </c>
      <c r="AM182" s="954">
        <v>14.510000000000002</v>
      </c>
      <c r="AN182" s="954">
        <v>16.149999999999999</v>
      </c>
      <c r="AO182" s="954">
        <v>17.990000000000002</v>
      </c>
      <c r="AP182" s="956">
        <v>20.090000000000003</v>
      </c>
      <c r="AQ182" s="956">
        <v>22.49</v>
      </c>
      <c r="AR182" s="957">
        <v>25.25</v>
      </c>
    </row>
    <row r="183" spans="1:44" ht="30.6" hidden="1" customHeight="1" thickTop="1">
      <c r="A183" s="977">
        <v>4</v>
      </c>
      <c r="B183" s="954">
        <v>1.5</v>
      </c>
      <c r="C183" s="954">
        <v>1.54</v>
      </c>
      <c r="D183" s="954">
        <v>1.58</v>
      </c>
      <c r="E183" s="954">
        <v>1.62</v>
      </c>
      <c r="F183" s="954">
        <v>1.65</v>
      </c>
      <c r="G183" s="954">
        <v>1.7</v>
      </c>
      <c r="H183" s="954">
        <v>1.73</v>
      </c>
      <c r="I183" s="954">
        <v>1.77</v>
      </c>
      <c r="J183" s="954">
        <v>1.8199999999999996</v>
      </c>
      <c r="K183" s="954">
        <v>1.86</v>
      </c>
      <c r="L183" s="954">
        <v>1.92</v>
      </c>
      <c r="M183" s="954">
        <v>1.9999999999999998</v>
      </c>
      <c r="N183" s="954">
        <v>2.08</v>
      </c>
      <c r="O183" s="954">
        <v>2.17</v>
      </c>
      <c r="P183" s="954">
        <v>2.3000000000000003</v>
      </c>
      <c r="Q183" s="954">
        <v>2.4300000000000002</v>
      </c>
      <c r="R183" s="954">
        <v>2.59</v>
      </c>
      <c r="S183" s="954">
        <v>2.77</v>
      </c>
      <c r="T183" s="954">
        <v>2.98</v>
      </c>
      <c r="U183" s="954">
        <v>3.21</v>
      </c>
      <c r="V183" s="954">
        <v>3.48</v>
      </c>
      <c r="W183" s="954">
        <v>3.76</v>
      </c>
      <c r="X183" s="954">
        <v>4.0699999999999994</v>
      </c>
      <c r="Y183" s="954">
        <v>4.41</v>
      </c>
      <c r="Z183" s="954">
        <v>4.7700000000000005</v>
      </c>
      <c r="AA183" s="954">
        <v>5.17</v>
      </c>
      <c r="AB183" s="954">
        <v>5.58</v>
      </c>
      <c r="AC183" s="954">
        <v>6.05</v>
      </c>
      <c r="AD183" s="954">
        <v>6.56</v>
      </c>
      <c r="AE183" s="954">
        <v>7.129999999999999</v>
      </c>
      <c r="AF183" s="954">
        <v>7.77</v>
      </c>
      <c r="AG183" s="954">
        <v>8.49</v>
      </c>
      <c r="AH183" s="954">
        <v>9.31</v>
      </c>
      <c r="AI183" s="954">
        <v>10.260000000000002</v>
      </c>
      <c r="AJ183" s="954">
        <v>11.33</v>
      </c>
      <c r="AK183" s="954">
        <v>12.559999999999997</v>
      </c>
      <c r="AL183" s="954">
        <v>13.920000000000002</v>
      </c>
      <c r="AM183" s="954">
        <v>15.48</v>
      </c>
      <c r="AN183" s="954">
        <v>17.23</v>
      </c>
      <c r="AO183" s="954">
        <v>19.21</v>
      </c>
      <c r="AP183" s="956">
        <v>21.46</v>
      </c>
      <c r="AQ183" s="956">
        <v>24.05</v>
      </c>
      <c r="AR183" s="957">
        <v>0</v>
      </c>
    </row>
    <row r="184" spans="1:44" ht="30.6" hidden="1" customHeight="1" thickTop="1">
      <c r="A184" s="977">
        <v>5</v>
      </c>
      <c r="B184" s="954">
        <v>1.9</v>
      </c>
      <c r="C184" s="954">
        <v>1.96</v>
      </c>
      <c r="D184" s="954">
        <v>2.0100000000000002</v>
      </c>
      <c r="E184" s="954">
        <v>2.0499999999999998</v>
      </c>
      <c r="F184" s="954">
        <v>2.1</v>
      </c>
      <c r="G184" s="954">
        <v>2.1500000000000004</v>
      </c>
      <c r="H184" s="954">
        <v>2.1999999999999997</v>
      </c>
      <c r="I184" s="954">
        <v>2.25</v>
      </c>
      <c r="J184" s="954">
        <v>2.2999999999999998</v>
      </c>
      <c r="K184" s="954">
        <v>2.37</v>
      </c>
      <c r="L184" s="954">
        <v>2.4499999999999997</v>
      </c>
      <c r="M184" s="954">
        <v>2.54</v>
      </c>
      <c r="N184" s="954">
        <v>2.65</v>
      </c>
      <c r="O184" s="954">
        <v>2.78</v>
      </c>
      <c r="P184" s="954">
        <v>2.94</v>
      </c>
      <c r="Q184" s="954">
        <v>3.12</v>
      </c>
      <c r="R184" s="954">
        <v>3.33</v>
      </c>
      <c r="S184" s="954">
        <v>3.57</v>
      </c>
      <c r="T184" s="954">
        <v>3.8499999999999996</v>
      </c>
      <c r="U184" s="954">
        <v>4.1499999999999995</v>
      </c>
      <c r="V184" s="954">
        <v>4.5</v>
      </c>
      <c r="W184" s="954">
        <v>4.8599999999999994</v>
      </c>
      <c r="X184" s="954">
        <v>5.26</v>
      </c>
      <c r="Y184" s="954">
        <v>5.7</v>
      </c>
      <c r="Z184" s="954">
        <v>6.17</v>
      </c>
      <c r="AA184" s="954">
        <v>6.68</v>
      </c>
      <c r="AB184" s="954">
        <v>7.23</v>
      </c>
      <c r="AC184" s="954">
        <v>7.83</v>
      </c>
      <c r="AD184" s="954">
        <v>8.5</v>
      </c>
      <c r="AE184" s="954">
        <v>9.24</v>
      </c>
      <c r="AF184" s="954">
        <v>10.09</v>
      </c>
      <c r="AG184" s="954">
        <v>11.04</v>
      </c>
      <c r="AH184" s="954">
        <v>12.14</v>
      </c>
      <c r="AI184" s="954">
        <v>13.38</v>
      </c>
      <c r="AJ184" s="954">
        <v>14.8</v>
      </c>
      <c r="AK184" s="954">
        <v>16.41</v>
      </c>
      <c r="AL184" s="954">
        <v>18.23</v>
      </c>
      <c r="AM184" s="954">
        <v>20.27</v>
      </c>
      <c r="AN184" s="954">
        <v>22.59</v>
      </c>
      <c r="AO184" s="954">
        <v>25.22</v>
      </c>
      <c r="AP184" s="956">
        <v>28.220000000000006</v>
      </c>
      <c r="AQ184" s="956">
        <v>0</v>
      </c>
      <c r="AR184" s="957">
        <v>0</v>
      </c>
    </row>
    <row r="185" spans="1:44" ht="30.6" hidden="1" customHeight="1" thickTop="1">
      <c r="A185" s="977">
        <v>6</v>
      </c>
      <c r="B185" s="954">
        <v>2.31</v>
      </c>
      <c r="C185" s="954">
        <v>2.37</v>
      </c>
      <c r="D185" s="954">
        <v>2.44</v>
      </c>
      <c r="E185" s="954">
        <v>2.5</v>
      </c>
      <c r="F185" s="954">
        <v>2.56</v>
      </c>
      <c r="G185" s="954">
        <v>2.6199999999999992</v>
      </c>
      <c r="H185" s="954">
        <v>2.67</v>
      </c>
      <c r="I185" s="954">
        <v>2.74</v>
      </c>
      <c r="J185" s="954">
        <v>2.81</v>
      </c>
      <c r="K185" s="954">
        <v>2.9</v>
      </c>
      <c r="L185" s="954">
        <v>2.99</v>
      </c>
      <c r="M185" s="954">
        <v>3.1100000000000008</v>
      </c>
      <c r="N185" s="954">
        <v>3.25</v>
      </c>
      <c r="O185" s="954">
        <v>3.43</v>
      </c>
      <c r="P185" s="954">
        <v>3.63</v>
      </c>
      <c r="Q185" s="954">
        <v>3.8600000000000008</v>
      </c>
      <c r="R185" s="954">
        <v>4.13</v>
      </c>
      <c r="S185" s="954">
        <v>4.4400000000000004</v>
      </c>
      <c r="T185" s="954">
        <v>4.78</v>
      </c>
      <c r="U185" s="954">
        <v>5.17</v>
      </c>
      <c r="V185" s="954">
        <v>5.58</v>
      </c>
      <c r="W185" s="954">
        <v>6.04</v>
      </c>
      <c r="X185" s="954">
        <v>6.5399999999999991</v>
      </c>
      <c r="Y185" s="954">
        <v>7.09</v>
      </c>
      <c r="Z185" s="954">
        <v>7.67</v>
      </c>
      <c r="AA185" s="954">
        <v>8.2999999999999989</v>
      </c>
      <c r="AB185" s="954">
        <v>8.99</v>
      </c>
      <c r="AC185" s="954">
        <v>9.75</v>
      </c>
      <c r="AD185" s="954">
        <v>10.59</v>
      </c>
      <c r="AE185" s="954">
        <v>11.54</v>
      </c>
      <c r="AF185" s="954">
        <v>12.62</v>
      </c>
      <c r="AG185" s="954">
        <v>13.83</v>
      </c>
      <c r="AH185" s="954">
        <v>15.230000000000002</v>
      </c>
      <c r="AI185" s="954">
        <v>16.809999999999999</v>
      </c>
      <c r="AJ185" s="954">
        <v>18.61</v>
      </c>
      <c r="AK185" s="954">
        <v>20.639999999999997</v>
      </c>
      <c r="AL185" s="954">
        <v>22.95</v>
      </c>
      <c r="AM185" s="954">
        <v>25.56</v>
      </c>
      <c r="AN185" s="954">
        <v>28.5</v>
      </c>
      <c r="AO185" s="954">
        <v>31.879999999999995</v>
      </c>
      <c r="AP185" s="956">
        <v>0</v>
      </c>
      <c r="AQ185" s="956">
        <v>0</v>
      </c>
      <c r="AR185" s="957">
        <v>0</v>
      </c>
    </row>
    <row r="186" spans="1:44" ht="30.6" hidden="1" customHeight="1" thickTop="1">
      <c r="A186" s="977">
        <v>7</v>
      </c>
      <c r="B186" s="954">
        <v>2.54</v>
      </c>
      <c r="C186" s="954">
        <v>2.61</v>
      </c>
      <c r="D186" s="954">
        <v>2.68</v>
      </c>
      <c r="E186" s="954">
        <v>2.74</v>
      </c>
      <c r="F186" s="954">
        <v>2.81</v>
      </c>
      <c r="G186" s="954">
        <v>2.8699999999999992</v>
      </c>
      <c r="H186" s="954">
        <v>2.94</v>
      </c>
      <c r="I186" s="954">
        <v>3.01</v>
      </c>
      <c r="J186" s="954">
        <v>3.1</v>
      </c>
      <c r="K186" s="954">
        <v>3.19</v>
      </c>
      <c r="L186" s="954">
        <v>3.31</v>
      </c>
      <c r="M186" s="954">
        <v>3.46</v>
      </c>
      <c r="N186" s="954">
        <v>3.63</v>
      </c>
      <c r="O186" s="954">
        <v>3.82</v>
      </c>
      <c r="P186" s="954">
        <v>4.05</v>
      </c>
      <c r="Q186" s="954">
        <v>4.3099999999999996</v>
      </c>
      <c r="R186" s="954">
        <v>4.6300000000000008</v>
      </c>
      <c r="S186" s="954">
        <v>4.97</v>
      </c>
      <c r="T186" s="954">
        <v>5.37</v>
      </c>
      <c r="U186" s="954">
        <v>5.79</v>
      </c>
      <c r="V186" s="954">
        <v>6.26</v>
      </c>
      <c r="W186" s="954">
        <v>6.7799999999999985</v>
      </c>
      <c r="X186" s="954">
        <v>7.34</v>
      </c>
      <c r="Y186" s="954">
        <v>7.9500000000000011</v>
      </c>
      <c r="Z186" s="954">
        <v>8.61</v>
      </c>
      <c r="AA186" s="954">
        <v>9.32</v>
      </c>
      <c r="AB186" s="954">
        <v>10.1</v>
      </c>
      <c r="AC186" s="954">
        <v>10.97</v>
      </c>
      <c r="AD186" s="954">
        <v>11.940000000000003</v>
      </c>
      <c r="AE186" s="954">
        <v>13.020000000000003</v>
      </c>
      <c r="AF186" s="954">
        <v>14.239999999999998</v>
      </c>
      <c r="AG186" s="954">
        <v>15.65</v>
      </c>
      <c r="AH186" s="954">
        <v>17.239999999999998</v>
      </c>
      <c r="AI186" s="954">
        <v>19.060000000000002</v>
      </c>
      <c r="AJ186" s="954">
        <v>21.119999999999994</v>
      </c>
      <c r="AK186" s="954">
        <v>23.44</v>
      </c>
      <c r="AL186" s="954">
        <v>26.08</v>
      </c>
      <c r="AM186" s="954">
        <v>29.07</v>
      </c>
      <c r="AN186" s="954">
        <v>32.46</v>
      </c>
      <c r="AO186" s="954">
        <v>0</v>
      </c>
      <c r="AP186" s="956">
        <v>0</v>
      </c>
      <c r="AQ186" s="956">
        <v>0</v>
      </c>
      <c r="AR186" s="957">
        <v>0</v>
      </c>
    </row>
    <row r="187" spans="1:44" ht="30.6" hidden="1" customHeight="1" thickTop="1">
      <c r="A187" s="977">
        <v>8</v>
      </c>
      <c r="B187" s="954">
        <v>2.95</v>
      </c>
      <c r="C187" s="954">
        <v>3.03</v>
      </c>
      <c r="D187" s="954">
        <v>3.0999999999999996</v>
      </c>
      <c r="E187" s="954">
        <v>3.17</v>
      </c>
      <c r="F187" s="954">
        <v>3.25</v>
      </c>
      <c r="G187" s="954">
        <v>3.32</v>
      </c>
      <c r="H187" s="954">
        <v>3.42</v>
      </c>
      <c r="I187" s="954">
        <v>3.5</v>
      </c>
      <c r="J187" s="954">
        <v>3.6100000000000008</v>
      </c>
      <c r="K187" s="954">
        <v>3.73</v>
      </c>
      <c r="L187" s="954">
        <v>3.88</v>
      </c>
      <c r="M187" s="954">
        <v>4.05</v>
      </c>
      <c r="N187" s="954">
        <v>4.25</v>
      </c>
      <c r="O187" s="954">
        <v>4.5</v>
      </c>
      <c r="P187" s="954">
        <v>4.78</v>
      </c>
      <c r="Q187" s="954">
        <v>5.0999999999999996</v>
      </c>
      <c r="R187" s="954">
        <v>5.48</v>
      </c>
      <c r="S187" s="954">
        <v>5.9</v>
      </c>
      <c r="T187" s="954">
        <v>6.35</v>
      </c>
      <c r="U187" s="954">
        <v>6.86</v>
      </c>
      <c r="V187" s="954">
        <v>7.4299999999999988</v>
      </c>
      <c r="W187" s="954">
        <v>8.0300000000000011</v>
      </c>
      <c r="X187" s="954">
        <v>8.6999999999999993</v>
      </c>
      <c r="Y187" s="954">
        <v>9.43</v>
      </c>
      <c r="Z187" s="954">
        <v>10.210000000000001</v>
      </c>
      <c r="AA187" s="954">
        <v>11.06</v>
      </c>
      <c r="AB187" s="954">
        <v>12.01</v>
      </c>
      <c r="AC187" s="954">
        <v>13.05</v>
      </c>
      <c r="AD187" s="954">
        <v>14.220000000000002</v>
      </c>
      <c r="AE187" s="954">
        <v>15.53</v>
      </c>
      <c r="AF187" s="954">
        <v>17.03</v>
      </c>
      <c r="AG187" s="954">
        <v>18.73</v>
      </c>
      <c r="AH187" s="954">
        <v>20.66</v>
      </c>
      <c r="AI187" s="954">
        <v>22.86</v>
      </c>
      <c r="AJ187" s="954">
        <v>25.36</v>
      </c>
      <c r="AK187" s="954">
        <v>28.179999999999996</v>
      </c>
      <c r="AL187" s="954">
        <v>31.39</v>
      </c>
      <c r="AM187" s="954">
        <v>35.03</v>
      </c>
      <c r="AN187" s="954">
        <v>0</v>
      </c>
      <c r="AO187" s="954">
        <v>0</v>
      </c>
      <c r="AP187" s="956">
        <v>0</v>
      </c>
      <c r="AQ187" s="956">
        <v>0</v>
      </c>
      <c r="AR187" s="957">
        <v>0</v>
      </c>
    </row>
    <row r="188" spans="1:44" ht="30.6" hidden="1" customHeight="1" thickTop="1">
      <c r="A188" s="977">
        <v>9</v>
      </c>
      <c r="B188" s="954">
        <v>3.37</v>
      </c>
      <c r="C188" s="954">
        <v>3.46</v>
      </c>
      <c r="D188" s="954">
        <v>3.55</v>
      </c>
      <c r="E188" s="954">
        <v>3.63</v>
      </c>
      <c r="F188" s="954">
        <v>3.7099999999999995</v>
      </c>
      <c r="G188" s="954">
        <v>3.81</v>
      </c>
      <c r="H188" s="954">
        <v>3.9000000000000004</v>
      </c>
      <c r="I188" s="954">
        <v>4.0200000000000005</v>
      </c>
      <c r="J188" s="954">
        <v>4.1399999999999997</v>
      </c>
      <c r="K188" s="954">
        <v>4.29</v>
      </c>
      <c r="L188" s="954">
        <v>4.4800000000000004</v>
      </c>
      <c r="M188" s="954">
        <v>4.68</v>
      </c>
      <c r="N188" s="954">
        <v>4.93</v>
      </c>
      <c r="O188" s="954">
        <v>5.23</v>
      </c>
      <c r="P188" s="954">
        <v>5.56</v>
      </c>
      <c r="Q188" s="954">
        <v>5.95</v>
      </c>
      <c r="R188" s="954">
        <v>6.37</v>
      </c>
      <c r="S188" s="954">
        <v>6.87</v>
      </c>
      <c r="T188" s="954">
        <v>7.419999999999999</v>
      </c>
      <c r="U188" s="954">
        <v>8.0100000000000016</v>
      </c>
      <c r="V188" s="954">
        <v>8.67</v>
      </c>
      <c r="W188" s="954">
        <v>9.39</v>
      </c>
      <c r="X188" s="954">
        <v>10.17</v>
      </c>
      <c r="Y188" s="954">
        <v>11.01</v>
      </c>
      <c r="Z188" s="954">
        <v>11.940000000000003</v>
      </c>
      <c r="AA188" s="954">
        <v>12.95</v>
      </c>
      <c r="AB188" s="954">
        <v>14.060000000000002</v>
      </c>
      <c r="AC188" s="954">
        <v>15.3</v>
      </c>
      <c r="AD188" s="954">
        <v>16.7</v>
      </c>
      <c r="AE188" s="954">
        <v>18.28</v>
      </c>
      <c r="AF188" s="954">
        <v>20.07</v>
      </c>
      <c r="AG188" s="954">
        <v>22.1</v>
      </c>
      <c r="AH188" s="954">
        <v>24.42</v>
      </c>
      <c r="AI188" s="954">
        <v>27.03</v>
      </c>
      <c r="AJ188" s="954">
        <v>30.020000000000003</v>
      </c>
      <c r="AK188" s="954">
        <v>33.4</v>
      </c>
      <c r="AL188" s="954">
        <v>37.239999999999995</v>
      </c>
      <c r="AM188" s="954">
        <v>0</v>
      </c>
      <c r="AN188" s="954">
        <v>0</v>
      </c>
      <c r="AO188" s="954">
        <v>0</v>
      </c>
      <c r="AP188" s="956">
        <v>0</v>
      </c>
      <c r="AQ188" s="956">
        <v>0</v>
      </c>
      <c r="AR188" s="957">
        <v>0</v>
      </c>
    </row>
    <row r="189" spans="1:44" ht="30.6" hidden="1" customHeight="1" thickTop="1">
      <c r="A189" s="977">
        <v>10</v>
      </c>
      <c r="B189" s="954">
        <v>3.7900000000000005</v>
      </c>
      <c r="C189" s="954">
        <v>3.9000000000000004</v>
      </c>
      <c r="D189" s="954">
        <v>3.99</v>
      </c>
      <c r="E189" s="954">
        <v>4.09</v>
      </c>
      <c r="F189" s="954">
        <v>4.18</v>
      </c>
      <c r="G189" s="954">
        <v>4.3000000000000007</v>
      </c>
      <c r="H189" s="954">
        <v>4.42</v>
      </c>
      <c r="I189" s="954">
        <v>4.5500000000000007</v>
      </c>
      <c r="J189" s="954">
        <v>4.7</v>
      </c>
      <c r="K189" s="954">
        <v>4.8800000000000008</v>
      </c>
      <c r="L189" s="954">
        <v>5.1000000000000005</v>
      </c>
      <c r="M189" s="954">
        <v>5.36</v>
      </c>
      <c r="N189" s="954">
        <v>5.64</v>
      </c>
      <c r="O189" s="954">
        <v>5.9899999999999984</v>
      </c>
      <c r="P189" s="954">
        <v>6.38</v>
      </c>
      <c r="Q189" s="954">
        <v>6.84</v>
      </c>
      <c r="R189" s="954">
        <v>7.35</v>
      </c>
      <c r="S189" s="954">
        <v>7.92</v>
      </c>
      <c r="T189" s="954">
        <v>8.56</v>
      </c>
      <c r="U189" s="954">
        <v>9.24</v>
      </c>
      <c r="V189" s="954">
        <v>10.01</v>
      </c>
      <c r="W189" s="954">
        <v>10.829999999999998</v>
      </c>
      <c r="X189" s="954">
        <v>11.73</v>
      </c>
      <c r="Y189" s="954">
        <v>12.71</v>
      </c>
      <c r="Z189" s="954">
        <v>13.79</v>
      </c>
      <c r="AA189" s="954">
        <v>14.97</v>
      </c>
      <c r="AB189" s="954">
        <v>16.29</v>
      </c>
      <c r="AC189" s="954">
        <v>17.760000000000002</v>
      </c>
      <c r="AD189" s="954">
        <v>19.41</v>
      </c>
      <c r="AE189" s="954">
        <v>21.27</v>
      </c>
      <c r="AF189" s="954">
        <v>23.380000000000006</v>
      </c>
      <c r="AG189" s="954">
        <v>25.779999999999994</v>
      </c>
      <c r="AH189" s="954">
        <v>28.519999999999996</v>
      </c>
      <c r="AI189" s="954">
        <v>31.629999999999995</v>
      </c>
      <c r="AJ189" s="954">
        <v>35.150000000000006</v>
      </c>
      <c r="AK189" s="954">
        <v>39.17</v>
      </c>
      <c r="AL189" s="954">
        <v>0</v>
      </c>
      <c r="AM189" s="954">
        <v>0</v>
      </c>
      <c r="AN189" s="954">
        <v>0</v>
      </c>
      <c r="AO189" s="954">
        <v>0</v>
      </c>
      <c r="AP189" s="956">
        <v>0</v>
      </c>
      <c r="AQ189" s="956">
        <v>0</v>
      </c>
      <c r="AR189" s="957">
        <v>0</v>
      </c>
    </row>
    <row r="190" spans="1:44" ht="30.6" hidden="1" customHeight="1" thickTop="1">
      <c r="A190" s="977">
        <v>11</v>
      </c>
      <c r="B190" s="954">
        <v>4.2300000000000004</v>
      </c>
      <c r="C190" s="954">
        <v>4.34</v>
      </c>
      <c r="D190" s="954">
        <v>4.45</v>
      </c>
      <c r="E190" s="954">
        <v>4.57</v>
      </c>
      <c r="F190" s="954">
        <v>4.68</v>
      </c>
      <c r="G190" s="954">
        <v>4.8100000000000005</v>
      </c>
      <c r="H190" s="954">
        <v>4.95</v>
      </c>
      <c r="I190" s="954">
        <v>5.0999999999999996</v>
      </c>
      <c r="J190" s="954">
        <v>5.3</v>
      </c>
      <c r="K190" s="954">
        <v>5.5</v>
      </c>
      <c r="L190" s="954">
        <v>5.76</v>
      </c>
      <c r="M190" s="954">
        <v>6.06</v>
      </c>
      <c r="N190" s="954">
        <v>6.41</v>
      </c>
      <c r="O190" s="954">
        <v>6.82</v>
      </c>
      <c r="P190" s="954">
        <v>7.2799999999999985</v>
      </c>
      <c r="Q190" s="954">
        <v>7.8000000000000007</v>
      </c>
      <c r="R190" s="954">
        <v>8.39</v>
      </c>
      <c r="S190" s="954">
        <v>9.0500000000000007</v>
      </c>
      <c r="T190" s="954">
        <v>9.77</v>
      </c>
      <c r="U190" s="954">
        <v>10.57</v>
      </c>
      <c r="V190" s="954">
        <v>11.43</v>
      </c>
      <c r="W190" s="954">
        <v>12.38</v>
      </c>
      <c r="X190" s="954">
        <v>13.42</v>
      </c>
      <c r="Y190" s="954">
        <v>14.559999999999997</v>
      </c>
      <c r="Z190" s="954">
        <v>15.79</v>
      </c>
      <c r="AA190" s="954">
        <v>17.170000000000002</v>
      </c>
      <c r="AB190" s="954">
        <v>18.700000000000003</v>
      </c>
      <c r="AC190" s="954">
        <v>20.43</v>
      </c>
      <c r="AD190" s="954">
        <v>22.35</v>
      </c>
      <c r="AE190" s="954">
        <v>24.54</v>
      </c>
      <c r="AF190" s="954">
        <v>27.02</v>
      </c>
      <c r="AG190" s="954">
        <v>29.83</v>
      </c>
      <c r="AH190" s="954">
        <v>33.03</v>
      </c>
      <c r="AI190" s="954">
        <v>36.68</v>
      </c>
      <c r="AJ190" s="954">
        <v>40.830000000000005</v>
      </c>
      <c r="AK190" s="954">
        <v>0</v>
      </c>
      <c r="AL190" s="954">
        <v>0</v>
      </c>
      <c r="AM190" s="954">
        <v>0</v>
      </c>
      <c r="AN190" s="954">
        <v>0</v>
      </c>
      <c r="AO190" s="954">
        <v>0</v>
      </c>
      <c r="AP190" s="956">
        <v>0</v>
      </c>
      <c r="AQ190" s="956">
        <v>0</v>
      </c>
      <c r="AR190" s="957">
        <v>0</v>
      </c>
    </row>
    <row r="191" spans="1:44" ht="30.6" hidden="1" customHeight="1" thickTop="1">
      <c r="A191" s="977">
        <v>12</v>
      </c>
      <c r="B191" s="956">
        <v>4.6899999999999995</v>
      </c>
      <c r="C191" s="956">
        <v>4.8100000000000005</v>
      </c>
      <c r="D191" s="956">
        <v>4.93</v>
      </c>
      <c r="E191" s="956">
        <v>5.05</v>
      </c>
      <c r="F191" s="956">
        <v>5.19</v>
      </c>
      <c r="G191" s="956">
        <v>5.34</v>
      </c>
      <c r="H191" s="956">
        <v>5.5</v>
      </c>
      <c r="I191" s="956">
        <v>5.69</v>
      </c>
      <c r="J191" s="956">
        <v>5.91</v>
      </c>
      <c r="K191" s="956">
        <v>6.17</v>
      </c>
      <c r="L191" s="956">
        <v>6.46</v>
      </c>
      <c r="M191" s="956">
        <v>6.82</v>
      </c>
      <c r="N191" s="954">
        <v>7.23</v>
      </c>
      <c r="O191" s="956">
        <v>7.6999999999999993</v>
      </c>
      <c r="P191" s="956">
        <v>8.23</v>
      </c>
      <c r="Q191" s="956">
        <v>8.83</v>
      </c>
      <c r="R191" s="956">
        <v>9.5</v>
      </c>
      <c r="S191" s="956">
        <v>10.25</v>
      </c>
      <c r="T191" s="956">
        <v>11.07</v>
      </c>
      <c r="U191" s="956">
        <v>11.979999999999997</v>
      </c>
      <c r="V191" s="956">
        <v>12.97</v>
      </c>
      <c r="W191" s="956">
        <v>14.05</v>
      </c>
      <c r="X191" s="956">
        <v>15.23</v>
      </c>
      <c r="Y191" s="956">
        <v>16.53</v>
      </c>
      <c r="Z191" s="956">
        <v>17.970000000000002</v>
      </c>
      <c r="AA191" s="956">
        <v>19.559999999999999</v>
      </c>
      <c r="AB191" s="956">
        <v>21.34</v>
      </c>
      <c r="AC191" s="954">
        <v>23.33</v>
      </c>
      <c r="AD191" s="954">
        <v>25.57</v>
      </c>
      <c r="AE191" s="956">
        <v>28.11</v>
      </c>
      <c r="AF191" s="956">
        <v>31</v>
      </c>
      <c r="AG191" s="956">
        <v>34.269999999999996</v>
      </c>
      <c r="AH191" s="956">
        <v>38</v>
      </c>
      <c r="AI191" s="956">
        <v>42.239999999999988</v>
      </c>
      <c r="AJ191" s="956">
        <v>0</v>
      </c>
      <c r="AK191" s="956">
        <v>0</v>
      </c>
      <c r="AL191" s="956">
        <v>0</v>
      </c>
      <c r="AM191" s="956">
        <v>0</v>
      </c>
      <c r="AN191" s="956">
        <v>0</v>
      </c>
      <c r="AO191" s="956">
        <v>0</v>
      </c>
      <c r="AP191" s="956">
        <v>0</v>
      </c>
      <c r="AQ191" s="956">
        <v>0</v>
      </c>
      <c r="AR191" s="957">
        <v>0</v>
      </c>
    </row>
    <row r="192" spans="1:44" ht="30.6" hidden="1" customHeight="1" thickTop="1">
      <c r="A192" s="977">
        <v>13</v>
      </c>
      <c r="B192" s="956">
        <v>5.14</v>
      </c>
      <c r="C192" s="956">
        <v>5.29</v>
      </c>
      <c r="D192" s="956">
        <v>5.42</v>
      </c>
      <c r="E192" s="956">
        <v>5.57</v>
      </c>
      <c r="F192" s="956">
        <v>5.72</v>
      </c>
      <c r="G192" s="956">
        <v>5.9</v>
      </c>
      <c r="H192" s="956">
        <v>6.09</v>
      </c>
      <c r="I192" s="956">
        <v>6.3</v>
      </c>
      <c r="J192" s="956">
        <v>6.5699999999999985</v>
      </c>
      <c r="K192" s="956">
        <v>6.87</v>
      </c>
      <c r="L192" s="956">
        <v>7.2200000000000015</v>
      </c>
      <c r="M192" s="956">
        <v>7.63</v>
      </c>
      <c r="N192" s="954">
        <v>8.1000000000000014</v>
      </c>
      <c r="O192" s="956">
        <v>8.629999999999999</v>
      </c>
      <c r="P192" s="956">
        <v>9.2299999999999986</v>
      </c>
      <c r="Q192" s="956">
        <v>9.92</v>
      </c>
      <c r="R192" s="956">
        <v>10.69</v>
      </c>
      <c r="S192" s="956">
        <v>11.53</v>
      </c>
      <c r="T192" s="956">
        <v>12.46</v>
      </c>
      <c r="U192" s="956">
        <v>13.49</v>
      </c>
      <c r="V192" s="956">
        <v>14.610000000000003</v>
      </c>
      <c r="W192" s="956">
        <v>15.84</v>
      </c>
      <c r="X192" s="956">
        <v>17.18</v>
      </c>
      <c r="Y192" s="956">
        <v>18.669999999999998</v>
      </c>
      <c r="Z192" s="956">
        <v>20.309999999999999</v>
      </c>
      <c r="AA192" s="956">
        <v>22.15</v>
      </c>
      <c r="AB192" s="956">
        <v>24.19</v>
      </c>
      <c r="AC192" s="954">
        <v>26.5</v>
      </c>
      <c r="AD192" s="954">
        <v>29.090000000000003</v>
      </c>
      <c r="AE192" s="956">
        <v>32.03</v>
      </c>
      <c r="AF192" s="956">
        <v>35.370000000000005</v>
      </c>
      <c r="AG192" s="956">
        <v>39.150000000000006</v>
      </c>
      <c r="AH192" s="956">
        <v>43.47</v>
      </c>
      <c r="AI192" s="956">
        <v>0</v>
      </c>
      <c r="AJ192" s="956">
        <v>0</v>
      </c>
      <c r="AK192" s="956">
        <v>0</v>
      </c>
      <c r="AL192" s="956">
        <v>0</v>
      </c>
      <c r="AM192" s="956">
        <v>0</v>
      </c>
      <c r="AN192" s="956">
        <v>0</v>
      </c>
      <c r="AO192" s="956">
        <v>0</v>
      </c>
      <c r="AP192" s="956">
        <v>0</v>
      </c>
      <c r="AQ192" s="956">
        <v>0</v>
      </c>
      <c r="AR192" s="957">
        <v>0</v>
      </c>
    </row>
    <row r="193" spans="1:44" ht="30.6" hidden="1" customHeight="1" thickTop="1">
      <c r="A193" s="977">
        <v>14</v>
      </c>
      <c r="B193" s="956">
        <v>5.62</v>
      </c>
      <c r="C193" s="956">
        <v>5.77</v>
      </c>
      <c r="D193" s="956">
        <v>5.9300000000000015</v>
      </c>
      <c r="E193" s="956">
        <v>6.1</v>
      </c>
      <c r="F193" s="956">
        <v>6.27</v>
      </c>
      <c r="G193" s="956">
        <v>6.48</v>
      </c>
      <c r="H193" s="956">
        <v>6.7</v>
      </c>
      <c r="I193" s="956">
        <v>6.96</v>
      </c>
      <c r="J193" s="956">
        <v>7.26</v>
      </c>
      <c r="K193" s="956">
        <v>7.62</v>
      </c>
      <c r="L193" s="956">
        <v>8.0200000000000014</v>
      </c>
      <c r="M193" s="956">
        <v>8.48</v>
      </c>
      <c r="N193" s="954">
        <v>9.0300000000000011</v>
      </c>
      <c r="O193" s="956">
        <v>9.6300000000000008</v>
      </c>
      <c r="P193" s="956">
        <v>10.319999999999999</v>
      </c>
      <c r="Q193" s="956">
        <v>11.1</v>
      </c>
      <c r="R193" s="956">
        <v>11.96</v>
      </c>
      <c r="S193" s="956">
        <v>12.91</v>
      </c>
      <c r="T193" s="956">
        <v>13.96</v>
      </c>
      <c r="U193" s="956">
        <v>15.11</v>
      </c>
      <c r="V193" s="956">
        <v>16.369999999999997</v>
      </c>
      <c r="W193" s="956">
        <v>17.77</v>
      </c>
      <c r="X193" s="956">
        <v>19.3</v>
      </c>
      <c r="Y193" s="956">
        <v>20.99</v>
      </c>
      <c r="Z193" s="956">
        <v>22.87</v>
      </c>
      <c r="AA193" s="956">
        <v>24.97</v>
      </c>
      <c r="AB193" s="956">
        <v>27.32</v>
      </c>
      <c r="AC193" s="954">
        <v>29.97</v>
      </c>
      <c r="AD193" s="954">
        <v>32.940000000000005</v>
      </c>
      <c r="AE193" s="956">
        <v>36.309999999999995</v>
      </c>
      <c r="AF193" s="956">
        <v>40.159999999999997</v>
      </c>
      <c r="AG193" s="956">
        <v>44.52</v>
      </c>
      <c r="AH193" s="956">
        <v>0</v>
      </c>
      <c r="AI193" s="956">
        <v>0</v>
      </c>
      <c r="AJ193" s="956">
        <v>0</v>
      </c>
      <c r="AK193" s="956">
        <v>0</v>
      </c>
      <c r="AL193" s="956">
        <v>0</v>
      </c>
      <c r="AM193" s="956">
        <v>0</v>
      </c>
      <c r="AN193" s="956">
        <v>0</v>
      </c>
      <c r="AO193" s="956">
        <v>0</v>
      </c>
      <c r="AP193" s="956">
        <v>0</v>
      </c>
      <c r="AQ193" s="956">
        <v>0</v>
      </c>
      <c r="AR193" s="957">
        <v>0</v>
      </c>
    </row>
    <row r="194" spans="1:44" ht="30.6" hidden="1" customHeight="1" thickTop="1">
      <c r="A194" s="977">
        <v>15</v>
      </c>
      <c r="B194" s="954">
        <v>6.11</v>
      </c>
      <c r="C194" s="954">
        <v>6.2799999999999985</v>
      </c>
      <c r="D194" s="954">
        <v>6.45</v>
      </c>
      <c r="E194" s="954">
        <v>6.64</v>
      </c>
      <c r="F194" s="954">
        <v>6.85</v>
      </c>
      <c r="G194" s="954">
        <v>7.09</v>
      </c>
      <c r="H194" s="954">
        <v>7.35</v>
      </c>
      <c r="I194" s="954">
        <v>7.65</v>
      </c>
      <c r="J194" s="954">
        <v>7.9899999999999984</v>
      </c>
      <c r="K194" s="954">
        <v>8.4</v>
      </c>
      <c r="L194" s="954">
        <v>8.8699999999999992</v>
      </c>
      <c r="M194" s="954">
        <v>9.41</v>
      </c>
      <c r="N194" s="954">
        <v>10.01</v>
      </c>
      <c r="O194" s="954">
        <v>10.7</v>
      </c>
      <c r="P194" s="954">
        <v>11.479999999999997</v>
      </c>
      <c r="Q194" s="954">
        <v>12.35</v>
      </c>
      <c r="R194" s="954">
        <v>13.31</v>
      </c>
      <c r="S194" s="954">
        <v>14.38</v>
      </c>
      <c r="T194" s="954">
        <v>15.56</v>
      </c>
      <c r="U194" s="954">
        <v>16.849999999999998</v>
      </c>
      <c r="V194" s="954">
        <v>18.270000000000003</v>
      </c>
      <c r="W194" s="954">
        <v>19.84</v>
      </c>
      <c r="X194" s="954">
        <v>21.58</v>
      </c>
      <c r="Y194" s="954">
        <v>23.5</v>
      </c>
      <c r="Z194" s="954">
        <v>25.65</v>
      </c>
      <c r="AA194" s="954">
        <v>28.04</v>
      </c>
      <c r="AB194" s="954">
        <v>30.730000000000004</v>
      </c>
      <c r="AC194" s="954">
        <v>33.75</v>
      </c>
      <c r="AD194" s="954">
        <v>37.159999999999997</v>
      </c>
      <c r="AE194" s="954">
        <v>41.03</v>
      </c>
      <c r="AF194" s="954">
        <v>45.43</v>
      </c>
      <c r="AG194" s="954">
        <v>0</v>
      </c>
      <c r="AH194" s="954">
        <v>0</v>
      </c>
      <c r="AI194" s="954">
        <v>0</v>
      </c>
      <c r="AJ194" s="954">
        <v>0</v>
      </c>
      <c r="AK194" s="954">
        <v>0</v>
      </c>
      <c r="AL194" s="954">
        <v>0</v>
      </c>
      <c r="AM194" s="954">
        <v>0</v>
      </c>
      <c r="AN194" s="954">
        <v>0</v>
      </c>
      <c r="AO194" s="954">
        <v>0</v>
      </c>
      <c r="AP194" s="956">
        <v>0</v>
      </c>
      <c r="AQ194" s="956">
        <v>0</v>
      </c>
      <c r="AR194" s="957">
        <v>0</v>
      </c>
    </row>
    <row r="195" spans="1:44" ht="30.6" hidden="1" customHeight="1" thickTop="1">
      <c r="A195" s="977">
        <v>16</v>
      </c>
      <c r="B195" s="954">
        <v>6.62</v>
      </c>
      <c r="C195" s="954">
        <v>6.8000000000000007</v>
      </c>
      <c r="D195" s="954">
        <v>7.0000000000000009</v>
      </c>
      <c r="E195" s="954">
        <v>7.2200000000000015</v>
      </c>
      <c r="F195" s="954">
        <v>7.45</v>
      </c>
      <c r="G195" s="954">
        <v>7.7200000000000015</v>
      </c>
      <c r="H195" s="954">
        <v>8.0300000000000011</v>
      </c>
      <c r="I195" s="954">
        <v>8.370000000000001</v>
      </c>
      <c r="J195" s="954">
        <v>8.7799999999999994</v>
      </c>
      <c r="K195" s="954">
        <v>9.24</v>
      </c>
      <c r="L195" s="954">
        <v>9.7799999999999994</v>
      </c>
      <c r="M195" s="954">
        <v>10.38</v>
      </c>
      <c r="N195" s="954">
        <v>11.07</v>
      </c>
      <c r="O195" s="954">
        <v>11.84</v>
      </c>
      <c r="P195" s="954">
        <v>12.71</v>
      </c>
      <c r="Q195" s="954">
        <v>13.690000000000003</v>
      </c>
      <c r="R195" s="954">
        <v>14.77</v>
      </c>
      <c r="S195" s="954">
        <v>15.96</v>
      </c>
      <c r="T195" s="954">
        <v>17.28</v>
      </c>
      <c r="U195" s="954">
        <v>18.720000000000002</v>
      </c>
      <c r="V195" s="954">
        <v>20.32</v>
      </c>
      <c r="W195" s="954">
        <v>22.1</v>
      </c>
      <c r="X195" s="954">
        <v>24.05</v>
      </c>
      <c r="Y195" s="954">
        <v>26.23</v>
      </c>
      <c r="Z195" s="954">
        <v>28.67</v>
      </c>
      <c r="AA195" s="954">
        <v>31.39</v>
      </c>
      <c r="AB195" s="954">
        <v>34.449999999999996</v>
      </c>
      <c r="AC195" s="954">
        <v>37.9</v>
      </c>
      <c r="AD195" s="954">
        <v>41.790000000000006</v>
      </c>
      <c r="AE195" s="954">
        <v>46.22</v>
      </c>
      <c r="AF195" s="954">
        <v>0</v>
      </c>
      <c r="AG195" s="954">
        <v>0</v>
      </c>
      <c r="AH195" s="954">
        <v>0</v>
      </c>
      <c r="AI195" s="954">
        <v>0</v>
      </c>
      <c r="AJ195" s="954">
        <v>0</v>
      </c>
      <c r="AK195" s="954">
        <v>0</v>
      </c>
      <c r="AL195" s="954">
        <v>0</v>
      </c>
      <c r="AM195" s="954">
        <v>0</v>
      </c>
      <c r="AN195" s="954">
        <v>0</v>
      </c>
      <c r="AO195" s="954">
        <v>0</v>
      </c>
      <c r="AP195" s="956">
        <v>0</v>
      </c>
      <c r="AQ195" s="956">
        <v>0</v>
      </c>
      <c r="AR195" s="957">
        <v>0</v>
      </c>
    </row>
    <row r="196" spans="1:44" ht="30.6" hidden="1" customHeight="1" thickTop="1">
      <c r="A196" s="977">
        <v>17</v>
      </c>
      <c r="B196" s="954">
        <v>7.14</v>
      </c>
      <c r="C196" s="954">
        <v>7.35</v>
      </c>
      <c r="D196" s="954">
        <v>7.580000000000001</v>
      </c>
      <c r="E196" s="954">
        <v>7.82</v>
      </c>
      <c r="F196" s="954">
        <v>8.1000000000000014</v>
      </c>
      <c r="G196" s="954">
        <v>8.4</v>
      </c>
      <c r="H196" s="954">
        <v>8.75</v>
      </c>
      <c r="I196" s="954">
        <v>9.16</v>
      </c>
      <c r="J196" s="954">
        <v>9.6100000000000012</v>
      </c>
      <c r="K196" s="954">
        <v>10.14</v>
      </c>
      <c r="L196" s="954">
        <v>10.74</v>
      </c>
      <c r="M196" s="954">
        <v>11.43</v>
      </c>
      <c r="N196" s="954">
        <v>12.19</v>
      </c>
      <c r="O196" s="954">
        <v>13.059999999999997</v>
      </c>
      <c r="P196" s="954">
        <v>14.04</v>
      </c>
      <c r="Q196" s="954">
        <v>15.12</v>
      </c>
      <c r="R196" s="954">
        <v>16.330000000000002</v>
      </c>
      <c r="S196" s="954">
        <v>17.650000000000002</v>
      </c>
      <c r="T196" s="954">
        <v>19.119999999999997</v>
      </c>
      <c r="U196" s="954">
        <v>20.75</v>
      </c>
      <c r="V196" s="954">
        <v>22.55</v>
      </c>
      <c r="W196" s="954">
        <v>24.53</v>
      </c>
      <c r="X196" s="954">
        <v>26.75</v>
      </c>
      <c r="Y196" s="954">
        <v>29.220000000000006</v>
      </c>
      <c r="Z196" s="954">
        <v>31.97</v>
      </c>
      <c r="AA196" s="954">
        <v>35.050000000000004</v>
      </c>
      <c r="AB196" s="954">
        <v>38.53</v>
      </c>
      <c r="AC196" s="954">
        <v>42.440000000000012</v>
      </c>
      <c r="AD196" s="954">
        <v>46.9</v>
      </c>
      <c r="AE196" s="954">
        <v>0</v>
      </c>
      <c r="AF196" s="954">
        <v>0</v>
      </c>
      <c r="AG196" s="954">
        <v>0</v>
      </c>
      <c r="AH196" s="954">
        <v>0</v>
      </c>
      <c r="AI196" s="954">
        <v>0</v>
      </c>
      <c r="AJ196" s="954">
        <v>0</v>
      </c>
      <c r="AK196" s="954">
        <v>0</v>
      </c>
      <c r="AL196" s="954">
        <v>0</v>
      </c>
      <c r="AM196" s="954">
        <v>0</v>
      </c>
      <c r="AN196" s="954">
        <v>0</v>
      </c>
      <c r="AO196" s="954">
        <v>0</v>
      </c>
      <c r="AP196" s="956">
        <v>0</v>
      </c>
      <c r="AQ196" s="956">
        <v>0</v>
      </c>
      <c r="AR196" s="957">
        <v>0</v>
      </c>
    </row>
    <row r="197" spans="1:44" ht="30.6" hidden="1" customHeight="1" thickTop="1">
      <c r="A197" s="977">
        <v>18</v>
      </c>
      <c r="B197" s="954">
        <v>7.69</v>
      </c>
      <c r="C197" s="954">
        <v>7.91</v>
      </c>
      <c r="D197" s="954">
        <v>8.17</v>
      </c>
      <c r="E197" s="954">
        <v>8.4500000000000011</v>
      </c>
      <c r="F197" s="954">
        <v>8.77</v>
      </c>
      <c r="G197" s="954">
        <v>9.120000000000001</v>
      </c>
      <c r="H197" s="954">
        <v>9.52</v>
      </c>
      <c r="I197" s="954">
        <v>9.9700000000000006</v>
      </c>
      <c r="J197" s="954">
        <v>10.5</v>
      </c>
      <c r="K197" s="954">
        <v>11.1</v>
      </c>
      <c r="L197" s="954">
        <v>11.77</v>
      </c>
      <c r="M197" s="954">
        <v>12.53</v>
      </c>
      <c r="N197" s="954">
        <v>13.4</v>
      </c>
      <c r="O197" s="954">
        <v>14.37</v>
      </c>
      <c r="P197" s="954">
        <v>15.45</v>
      </c>
      <c r="Q197" s="954">
        <v>16.649999999999999</v>
      </c>
      <c r="R197" s="954">
        <v>17.990000000000002</v>
      </c>
      <c r="S197" s="954">
        <v>19.47</v>
      </c>
      <c r="T197" s="954">
        <v>21.11</v>
      </c>
      <c r="U197" s="954">
        <v>22.93</v>
      </c>
      <c r="V197" s="954">
        <v>24.950000000000003</v>
      </c>
      <c r="W197" s="954">
        <v>27.18</v>
      </c>
      <c r="X197" s="954">
        <v>29.680000000000003</v>
      </c>
      <c r="Y197" s="954">
        <v>32.450000000000003</v>
      </c>
      <c r="Z197" s="954">
        <v>35.569999999999993</v>
      </c>
      <c r="AA197" s="954">
        <v>39.06</v>
      </c>
      <c r="AB197" s="954">
        <v>43</v>
      </c>
      <c r="AC197" s="954">
        <v>47.45</v>
      </c>
      <c r="AD197" s="954">
        <v>0</v>
      </c>
      <c r="AE197" s="954">
        <v>0</v>
      </c>
      <c r="AF197" s="954">
        <v>0</v>
      </c>
      <c r="AG197" s="954">
        <v>0</v>
      </c>
      <c r="AH197" s="954">
        <v>0</v>
      </c>
      <c r="AI197" s="954">
        <v>0</v>
      </c>
      <c r="AJ197" s="954">
        <v>0</v>
      </c>
      <c r="AK197" s="954">
        <v>0</v>
      </c>
      <c r="AL197" s="954">
        <v>0</v>
      </c>
      <c r="AM197" s="954">
        <v>0</v>
      </c>
      <c r="AN197" s="954">
        <v>0</v>
      </c>
      <c r="AO197" s="954">
        <v>0</v>
      </c>
      <c r="AP197" s="956">
        <v>0</v>
      </c>
      <c r="AQ197" s="956">
        <v>0</v>
      </c>
      <c r="AR197" s="957">
        <v>0</v>
      </c>
    </row>
    <row r="198" spans="1:44" ht="30.6" hidden="1" customHeight="1" thickTop="1">
      <c r="A198" s="977">
        <v>19</v>
      </c>
      <c r="B198" s="954">
        <v>8.24</v>
      </c>
      <c r="C198" s="954">
        <v>8.5</v>
      </c>
      <c r="D198" s="954">
        <v>8.7999999999999989</v>
      </c>
      <c r="E198" s="954">
        <v>9.120000000000001</v>
      </c>
      <c r="F198" s="954">
        <v>9.48</v>
      </c>
      <c r="G198" s="954">
        <v>9.879999999999999</v>
      </c>
      <c r="H198" s="954">
        <v>10.33</v>
      </c>
      <c r="I198" s="954">
        <v>10.84</v>
      </c>
      <c r="J198" s="954">
        <v>11.44</v>
      </c>
      <c r="K198" s="954">
        <v>12.1</v>
      </c>
      <c r="L198" s="954">
        <v>12.87</v>
      </c>
      <c r="M198" s="954">
        <v>13.729999999999997</v>
      </c>
      <c r="N198" s="954">
        <v>14.690000000000003</v>
      </c>
      <c r="O198" s="954">
        <v>15.760000000000002</v>
      </c>
      <c r="P198" s="954">
        <v>16.96</v>
      </c>
      <c r="Q198" s="954">
        <v>18.299999999999997</v>
      </c>
      <c r="R198" s="954">
        <v>19.790000000000003</v>
      </c>
      <c r="S198" s="954">
        <v>21.43</v>
      </c>
      <c r="T198" s="954">
        <v>23.26</v>
      </c>
      <c r="U198" s="954">
        <v>25.3</v>
      </c>
      <c r="V198" s="954">
        <v>27.55</v>
      </c>
      <c r="W198" s="954">
        <v>30.07</v>
      </c>
      <c r="X198" s="954">
        <v>32.869999999999997</v>
      </c>
      <c r="Y198" s="954">
        <v>36</v>
      </c>
      <c r="Z198" s="954">
        <v>39.5</v>
      </c>
      <c r="AA198" s="954">
        <v>43.459999999999994</v>
      </c>
      <c r="AB198" s="954">
        <v>47.91</v>
      </c>
      <c r="AC198" s="954">
        <v>0</v>
      </c>
      <c r="AD198" s="954">
        <v>0</v>
      </c>
      <c r="AE198" s="954">
        <v>0</v>
      </c>
      <c r="AF198" s="954">
        <v>0</v>
      </c>
      <c r="AG198" s="954">
        <v>0</v>
      </c>
      <c r="AH198" s="954">
        <v>0</v>
      </c>
      <c r="AI198" s="954">
        <v>0</v>
      </c>
      <c r="AJ198" s="954">
        <v>0</v>
      </c>
      <c r="AK198" s="954">
        <v>0</v>
      </c>
      <c r="AL198" s="954">
        <v>0</v>
      </c>
      <c r="AM198" s="954">
        <v>0</v>
      </c>
      <c r="AN198" s="954">
        <v>0</v>
      </c>
      <c r="AO198" s="954">
        <v>0</v>
      </c>
      <c r="AP198" s="956">
        <v>0</v>
      </c>
      <c r="AQ198" s="956">
        <v>0</v>
      </c>
      <c r="AR198" s="957">
        <v>0</v>
      </c>
    </row>
    <row r="199" spans="1:44" ht="30.6" hidden="1" customHeight="1" thickTop="1">
      <c r="A199" s="977">
        <v>20</v>
      </c>
      <c r="B199" s="954">
        <v>8.83</v>
      </c>
      <c r="C199" s="954">
        <v>9.129999999999999</v>
      </c>
      <c r="D199" s="954">
        <v>9.4600000000000009</v>
      </c>
      <c r="E199" s="954">
        <v>9.83</v>
      </c>
      <c r="F199" s="954">
        <v>10.23</v>
      </c>
      <c r="G199" s="954">
        <v>10.68</v>
      </c>
      <c r="H199" s="954">
        <v>11.19</v>
      </c>
      <c r="I199" s="954">
        <v>11.78</v>
      </c>
      <c r="J199" s="954">
        <v>12.440000000000003</v>
      </c>
      <c r="K199" s="954">
        <v>13.19</v>
      </c>
      <c r="L199" s="954">
        <v>14.04</v>
      </c>
      <c r="M199" s="954">
        <v>14.98</v>
      </c>
      <c r="N199" s="954">
        <v>16.05</v>
      </c>
      <c r="O199" s="954">
        <v>17.25</v>
      </c>
      <c r="P199" s="954">
        <v>18.580000000000002</v>
      </c>
      <c r="Q199" s="954">
        <v>20.060000000000002</v>
      </c>
      <c r="R199" s="954">
        <v>21.71</v>
      </c>
      <c r="S199" s="954">
        <v>23.549999999999997</v>
      </c>
      <c r="T199" s="954">
        <v>25.58</v>
      </c>
      <c r="U199" s="954">
        <v>27.85</v>
      </c>
      <c r="V199" s="954">
        <v>30.38</v>
      </c>
      <c r="W199" s="954">
        <v>33.19</v>
      </c>
      <c r="X199" s="954">
        <v>36.349999999999994</v>
      </c>
      <c r="Y199" s="954">
        <v>39.870000000000005</v>
      </c>
      <c r="Z199" s="954">
        <v>43.83</v>
      </c>
      <c r="AA199" s="954">
        <v>48.28</v>
      </c>
      <c r="AB199" s="954">
        <v>0</v>
      </c>
      <c r="AC199" s="954">
        <v>0</v>
      </c>
      <c r="AD199" s="954">
        <v>0</v>
      </c>
      <c r="AE199" s="954">
        <v>0</v>
      </c>
      <c r="AF199" s="954">
        <v>0</v>
      </c>
      <c r="AG199" s="954">
        <v>0</v>
      </c>
      <c r="AH199" s="954">
        <v>0</v>
      </c>
      <c r="AI199" s="954">
        <v>0</v>
      </c>
      <c r="AJ199" s="954">
        <v>0</v>
      </c>
      <c r="AK199" s="954">
        <v>0</v>
      </c>
      <c r="AL199" s="954">
        <v>0</v>
      </c>
      <c r="AM199" s="954">
        <v>0</v>
      </c>
      <c r="AN199" s="954">
        <v>0</v>
      </c>
      <c r="AO199" s="954">
        <v>0</v>
      </c>
      <c r="AP199" s="956">
        <v>0</v>
      </c>
      <c r="AQ199" s="956">
        <v>0</v>
      </c>
      <c r="AR199" s="957">
        <v>0</v>
      </c>
    </row>
    <row r="200" spans="1:44" ht="30.6" hidden="1" customHeight="1" thickTop="1">
      <c r="A200" s="977">
        <v>21</v>
      </c>
      <c r="B200" s="954">
        <v>9.4499999999999993</v>
      </c>
      <c r="C200" s="954">
        <v>9.7899999999999991</v>
      </c>
      <c r="D200" s="954">
        <v>10.15</v>
      </c>
      <c r="E200" s="954">
        <v>10.57</v>
      </c>
      <c r="F200" s="954">
        <v>11.02</v>
      </c>
      <c r="G200" s="954">
        <v>11.53</v>
      </c>
      <c r="H200" s="954">
        <v>12.11</v>
      </c>
      <c r="I200" s="954">
        <v>12.77</v>
      </c>
      <c r="J200" s="954">
        <v>13.51</v>
      </c>
      <c r="K200" s="954">
        <v>14.35</v>
      </c>
      <c r="L200" s="954">
        <v>15.28</v>
      </c>
      <c r="M200" s="954">
        <v>16.34</v>
      </c>
      <c r="N200" s="954">
        <v>17.52</v>
      </c>
      <c r="O200" s="954">
        <v>18.840000000000003</v>
      </c>
      <c r="P200" s="954">
        <v>20.309999999999999</v>
      </c>
      <c r="Q200" s="954">
        <v>21.96</v>
      </c>
      <c r="R200" s="954">
        <v>23.8</v>
      </c>
      <c r="S200" s="954">
        <v>25.83</v>
      </c>
      <c r="T200" s="954">
        <v>28.1</v>
      </c>
      <c r="U200" s="954">
        <v>30.64</v>
      </c>
      <c r="V200" s="954">
        <v>33.47</v>
      </c>
      <c r="W200" s="954">
        <v>36.619999999999997</v>
      </c>
      <c r="X200" s="954">
        <v>40.150000000000006</v>
      </c>
      <c r="Y200" s="954">
        <v>44.1</v>
      </c>
      <c r="Z200" s="954">
        <v>48.56</v>
      </c>
      <c r="AA200" s="954">
        <v>0</v>
      </c>
      <c r="AB200" s="954">
        <v>0</v>
      </c>
      <c r="AC200" s="954">
        <v>0</v>
      </c>
      <c r="AD200" s="954">
        <v>0</v>
      </c>
      <c r="AE200" s="954">
        <v>0</v>
      </c>
      <c r="AF200" s="954">
        <v>0</v>
      </c>
      <c r="AG200" s="954">
        <v>0</v>
      </c>
      <c r="AH200" s="954">
        <v>0</v>
      </c>
      <c r="AI200" s="954">
        <v>0</v>
      </c>
      <c r="AJ200" s="954">
        <v>0</v>
      </c>
      <c r="AK200" s="954">
        <v>0</v>
      </c>
      <c r="AL200" s="954">
        <v>0</v>
      </c>
      <c r="AM200" s="954">
        <v>0</v>
      </c>
      <c r="AN200" s="954">
        <v>0</v>
      </c>
      <c r="AO200" s="954">
        <v>0</v>
      </c>
      <c r="AP200" s="956">
        <v>0</v>
      </c>
      <c r="AQ200" s="956">
        <v>0</v>
      </c>
      <c r="AR200" s="957">
        <v>0</v>
      </c>
    </row>
    <row r="201" spans="1:44" ht="30.6" hidden="1" customHeight="1" thickTop="1">
      <c r="A201" s="977">
        <v>22</v>
      </c>
      <c r="B201" s="954">
        <v>10.1</v>
      </c>
      <c r="C201" s="954">
        <v>10.47</v>
      </c>
      <c r="D201" s="954">
        <v>10.89</v>
      </c>
      <c r="E201" s="954">
        <v>11.350000000000001</v>
      </c>
      <c r="F201" s="954">
        <v>11.860000000000003</v>
      </c>
      <c r="G201" s="954">
        <v>12.440000000000003</v>
      </c>
      <c r="H201" s="954">
        <v>13.09</v>
      </c>
      <c r="I201" s="954">
        <v>13.83</v>
      </c>
      <c r="J201" s="954">
        <v>14.64</v>
      </c>
      <c r="K201" s="954">
        <v>15.569999999999999</v>
      </c>
      <c r="L201" s="954">
        <v>16.619999999999997</v>
      </c>
      <c r="M201" s="954">
        <v>17.78</v>
      </c>
      <c r="N201" s="954">
        <v>19.09</v>
      </c>
      <c r="O201" s="954">
        <v>20.56</v>
      </c>
      <c r="P201" s="954">
        <v>22.18</v>
      </c>
      <c r="Q201" s="954">
        <v>24.01</v>
      </c>
      <c r="R201" s="954">
        <v>26.04</v>
      </c>
      <c r="S201" s="954">
        <v>28.31</v>
      </c>
      <c r="T201" s="954">
        <v>30.85</v>
      </c>
      <c r="U201" s="954">
        <v>33.660000000000004</v>
      </c>
      <c r="V201" s="954">
        <v>36.820000000000007</v>
      </c>
      <c r="W201" s="954">
        <v>40.35</v>
      </c>
      <c r="X201" s="954">
        <v>44.3</v>
      </c>
      <c r="Y201" s="954">
        <v>48.76</v>
      </c>
      <c r="Z201" s="954">
        <v>0</v>
      </c>
      <c r="AA201" s="954">
        <v>0</v>
      </c>
      <c r="AB201" s="954">
        <v>0</v>
      </c>
      <c r="AC201" s="954">
        <v>0</v>
      </c>
      <c r="AD201" s="954">
        <v>0</v>
      </c>
      <c r="AE201" s="954">
        <v>0</v>
      </c>
      <c r="AF201" s="954">
        <v>0</v>
      </c>
      <c r="AG201" s="954">
        <v>0</v>
      </c>
      <c r="AH201" s="954">
        <v>0</v>
      </c>
      <c r="AI201" s="954">
        <v>0</v>
      </c>
      <c r="AJ201" s="954">
        <v>0</v>
      </c>
      <c r="AK201" s="954">
        <v>0</v>
      </c>
      <c r="AL201" s="954">
        <v>0</v>
      </c>
      <c r="AM201" s="954">
        <v>0</v>
      </c>
      <c r="AN201" s="954">
        <v>0</v>
      </c>
      <c r="AO201" s="954">
        <v>0</v>
      </c>
      <c r="AP201" s="956">
        <v>0</v>
      </c>
      <c r="AQ201" s="956">
        <v>0</v>
      </c>
      <c r="AR201" s="957">
        <v>0</v>
      </c>
    </row>
    <row r="202" spans="1:44" ht="30.6" hidden="1" customHeight="1" thickTop="1">
      <c r="A202" s="977">
        <v>23</v>
      </c>
      <c r="B202" s="954">
        <v>10.77</v>
      </c>
      <c r="C202" s="954">
        <v>11.2</v>
      </c>
      <c r="D202" s="954">
        <v>11.67</v>
      </c>
      <c r="E202" s="954">
        <v>12.17</v>
      </c>
      <c r="F202" s="954">
        <v>12.76</v>
      </c>
      <c r="G202" s="954">
        <v>13.4</v>
      </c>
      <c r="H202" s="954">
        <v>14.13</v>
      </c>
      <c r="I202" s="954">
        <v>14.94</v>
      </c>
      <c r="J202" s="954">
        <v>15.86</v>
      </c>
      <c r="K202" s="954">
        <v>16.89</v>
      </c>
      <c r="L202" s="954">
        <v>18.029999999999998</v>
      </c>
      <c r="M202" s="954">
        <v>19.32</v>
      </c>
      <c r="N202" s="954">
        <v>20.77</v>
      </c>
      <c r="O202" s="954">
        <v>22.39</v>
      </c>
      <c r="P202" s="954">
        <v>24.2</v>
      </c>
      <c r="Q202" s="954">
        <v>26.22</v>
      </c>
      <c r="R202" s="954">
        <v>28.48</v>
      </c>
      <c r="S202" s="954">
        <v>31.01</v>
      </c>
      <c r="T202" s="954">
        <v>33.83</v>
      </c>
      <c r="U202" s="954">
        <v>36.97</v>
      </c>
      <c r="V202" s="954">
        <v>40.49</v>
      </c>
      <c r="W202" s="954">
        <v>44.430000000000007</v>
      </c>
      <c r="X202" s="954">
        <v>48.87</v>
      </c>
      <c r="Y202" s="954">
        <v>0</v>
      </c>
      <c r="Z202" s="954">
        <v>0</v>
      </c>
      <c r="AA202" s="954">
        <v>0</v>
      </c>
      <c r="AB202" s="954">
        <v>0</v>
      </c>
      <c r="AC202" s="954">
        <v>0</v>
      </c>
      <c r="AD202" s="954">
        <v>0</v>
      </c>
      <c r="AE202" s="954">
        <v>0</v>
      </c>
      <c r="AF202" s="954">
        <v>0</v>
      </c>
      <c r="AG202" s="954">
        <v>0</v>
      </c>
      <c r="AH202" s="954">
        <v>0</v>
      </c>
      <c r="AI202" s="954">
        <v>0</v>
      </c>
      <c r="AJ202" s="954">
        <v>0</v>
      </c>
      <c r="AK202" s="954">
        <v>0</v>
      </c>
      <c r="AL202" s="954">
        <v>0</v>
      </c>
      <c r="AM202" s="954">
        <v>0</v>
      </c>
      <c r="AN202" s="954">
        <v>0</v>
      </c>
      <c r="AO202" s="954">
        <v>0</v>
      </c>
      <c r="AP202" s="956">
        <v>0</v>
      </c>
      <c r="AQ202" s="956">
        <v>0</v>
      </c>
      <c r="AR202" s="957">
        <v>0</v>
      </c>
    </row>
    <row r="203" spans="1:44" ht="30.6" hidden="1" customHeight="1" thickTop="1">
      <c r="A203" s="977">
        <v>24</v>
      </c>
      <c r="B203" s="954">
        <v>11.5</v>
      </c>
      <c r="C203" s="954">
        <v>11.97</v>
      </c>
      <c r="D203" s="954">
        <v>12.489999999999998</v>
      </c>
      <c r="E203" s="954">
        <v>13.059999999999997</v>
      </c>
      <c r="F203" s="954">
        <v>13.7</v>
      </c>
      <c r="G203" s="954">
        <v>14.43</v>
      </c>
      <c r="H203" s="954">
        <v>15.23</v>
      </c>
      <c r="I203" s="954">
        <v>16.14</v>
      </c>
      <c r="J203" s="954">
        <v>17.149999999999999</v>
      </c>
      <c r="K203" s="954">
        <v>18.28</v>
      </c>
      <c r="L203" s="954">
        <v>19.55</v>
      </c>
      <c r="M203" s="954">
        <v>20.98</v>
      </c>
      <c r="N203" s="954">
        <v>22.58</v>
      </c>
      <c r="O203" s="954">
        <v>24.37</v>
      </c>
      <c r="P203" s="954">
        <v>26.369999999999994</v>
      </c>
      <c r="Q203" s="954">
        <v>28.619999999999994</v>
      </c>
      <c r="R203" s="954">
        <v>31.119999999999994</v>
      </c>
      <c r="S203" s="954">
        <v>33.930000000000007</v>
      </c>
      <c r="T203" s="954">
        <v>37.049999999999997</v>
      </c>
      <c r="U203" s="954">
        <v>40.57</v>
      </c>
      <c r="V203" s="954">
        <v>44.5</v>
      </c>
      <c r="W203" s="954">
        <v>48.91</v>
      </c>
      <c r="X203" s="954">
        <v>0</v>
      </c>
      <c r="Y203" s="954">
        <v>0</v>
      </c>
      <c r="Z203" s="954">
        <v>0</v>
      </c>
      <c r="AA203" s="954">
        <v>0</v>
      </c>
      <c r="AB203" s="954">
        <v>0</v>
      </c>
      <c r="AC203" s="954">
        <v>0</v>
      </c>
      <c r="AD203" s="954">
        <v>0</v>
      </c>
      <c r="AE203" s="954">
        <v>0</v>
      </c>
      <c r="AF203" s="954">
        <v>0</v>
      </c>
      <c r="AG203" s="954">
        <v>0</v>
      </c>
      <c r="AH203" s="954">
        <v>0</v>
      </c>
      <c r="AI203" s="954">
        <v>0</v>
      </c>
      <c r="AJ203" s="954">
        <v>0</v>
      </c>
      <c r="AK203" s="954">
        <v>0</v>
      </c>
      <c r="AL203" s="954">
        <v>0</v>
      </c>
      <c r="AM203" s="954">
        <v>0</v>
      </c>
      <c r="AN203" s="954">
        <v>0</v>
      </c>
      <c r="AO203" s="954">
        <v>0</v>
      </c>
      <c r="AP203" s="956">
        <v>0</v>
      </c>
      <c r="AQ203" s="956">
        <v>0</v>
      </c>
      <c r="AR203" s="957">
        <v>0</v>
      </c>
    </row>
    <row r="204" spans="1:44" ht="30.6" hidden="1" customHeight="1" thickTop="1">
      <c r="A204" s="977">
        <v>25</v>
      </c>
      <c r="B204" s="956">
        <v>12.25</v>
      </c>
      <c r="C204" s="956">
        <v>12.77</v>
      </c>
      <c r="D204" s="956">
        <v>13.36</v>
      </c>
      <c r="E204" s="956">
        <v>13.99</v>
      </c>
      <c r="F204" s="956">
        <v>14.71</v>
      </c>
      <c r="G204" s="956">
        <v>15.51</v>
      </c>
      <c r="H204" s="956">
        <v>16.41</v>
      </c>
      <c r="I204" s="956">
        <v>17.400000000000002</v>
      </c>
      <c r="J204" s="956">
        <v>18.52</v>
      </c>
      <c r="K204" s="956">
        <v>19.78</v>
      </c>
      <c r="L204" s="956">
        <v>21.18</v>
      </c>
      <c r="M204" s="956">
        <v>22.77</v>
      </c>
      <c r="N204" s="954">
        <v>24.52</v>
      </c>
      <c r="O204" s="956">
        <v>26.5</v>
      </c>
      <c r="P204" s="956">
        <v>28.73</v>
      </c>
      <c r="Q204" s="956">
        <v>31.21</v>
      </c>
      <c r="R204" s="956">
        <v>33.99</v>
      </c>
      <c r="S204" s="956">
        <v>37.1</v>
      </c>
      <c r="T204" s="956">
        <v>40.590000000000003</v>
      </c>
      <c r="U204" s="956">
        <v>44.5</v>
      </c>
      <c r="V204" s="956">
        <v>48.89</v>
      </c>
      <c r="W204" s="956">
        <v>0</v>
      </c>
      <c r="X204" s="956">
        <v>0</v>
      </c>
      <c r="Y204" s="956">
        <v>0</v>
      </c>
      <c r="Z204" s="956">
        <v>0</v>
      </c>
      <c r="AA204" s="956">
        <v>0</v>
      </c>
      <c r="AB204" s="956">
        <v>0</v>
      </c>
      <c r="AC204" s="954">
        <v>0</v>
      </c>
      <c r="AD204" s="954">
        <v>0</v>
      </c>
      <c r="AE204" s="956">
        <v>0</v>
      </c>
      <c r="AF204" s="956">
        <v>0</v>
      </c>
      <c r="AG204" s="956">
        <v>0</v>
      </c>
      <c r="AH204" s="956">
        <v>0</v>
      </c>
      <c r="AI204" s="956">
        <v>0</v>
      </c>
      <c r="AJ204" s="956">
        <v>0</v>
      </c>
      <c r="AK204" s="956">
        <v>0</v>
      </c>
      <c r="AL204" s="956">
        <v>0</v>
      </c>
      <c r="AM204" s="956">
        <v>0</v>
      </c>
      <c r="AN204" s="956">
        <v>0</v>
      </c>
      <c r="AO204" s="956">
        <v>0</v>
      </c>
      <c r="AP204" s="956">
        <v>0</v>
      </c>
      <c r="AQ204" s="956">
        <v>0</v>
      </c>
      <c r="AR204" s="957">
        <v>0</v>
      </c>
    </row>
    <row r="205" spans="1:44" ht="30.6" hidden="1" customHeight="1" thickTop="1">
      <c r="A205" s="977">
        <v>26</v>
      </c>
      <c r="B205" s="956">
        <v>13.05</v>
      </c>
      <c r="C205" s="956">
        <v>13.63</v>
      </c>
      <c r="D205" s="956">
        <v>14.29</v>
      </c>
      <c r="E205" s="956">
        <v>14.989999999999998</v>
      </c>
      <c r="F205" s="956">
        <v>15.779999999999998</v>
      </c>
      <c r="G205" s="956">
        <v>16.670000000000002</v>
      </c>
      <c r="H205" s="956">
        <v>17.650000000000002</v>
      </c>
      <c r="I205" s="956">
        <v>18.77</v>
      </c>
      <c r="J205" s="956">
        <v>20</v>
      </c>
      <c r="K205" s="956">
        <v>21.38</v>
      </c>
      <c r="L205" s="956">
        <v>22.94</v>
      </c>
      <c r="M205" s="956">
        <v>24.67</v>
      </c>
      <c r="N205" s="954">
        <v>26.630000000000006</v>
      </c>
      <c r="O205" s="956">
        <v>28.82</v>
      </c>
      <c r="P205" s="956">
        <v>31.279999999999994</v>
      </c>
      <c r="Q205" s="956">
        <v>34.03</v>
      </c>
      <c r="R205" s="956">
        <v>37.119999999999997</v>
      </c>
      <c r="S205" s="956">
        <v>40.569999999999993</v>
      </c>
      <c r="T205" s="956">
        <v>44.45</v>
      </c>
      <c r="U205" s="956">
        <v>48.81</v>
      </c>
      <c r="V205" s="956">
        <v>0</v>
      </c>
      <c r="W205" s="956">
        <v>0</v>
      </c>
      <c r="X205" s="956">
        <v>0</v>
      </c>
      <c r="Y205" s="956">
        <v>0</v>
      </c>
      <c r="Z205" s="956">
        <v>0</v>
      </c>
      <c r="AA205" s="956">
        <v>0</v>
      </c>
      <c r="AB205" s="956">
        <v>0</v>
      </c>
      <c r="AC205" s="954">
        <v>0</v>
      </c>
      <c r="AD205" s="954">
        <v>0</v>
      </c>
      <c r="AE205" s="956">
        <v>0</v>
      </c>
      <c r="AF205" s="956">
        <v>0</v>
      </c>
      <c r="AG205" s="956">
        <v>0</v>
      </c>
      <c r="AH205" s="956">
        <v>0</v>
      </c>
      <c r="AI205" s="956">
        <v>0</v>
      </c>
      <c r="AJ205" s="956">
        <v>0</v>
      </c>
      <c r="AK205" s="956">
        <v>0</v>
      </c>
      <c r="AL205" s="956">
        <v>0</v>
      </c>
      <c r="AM205" s="956">
        <v>0</v>
      </c>
      <c r="AN205" s="956">
        <v>0</v>
      </c>
      <c r="AO205" s="956">
        <v>0</v>
      </c>
      <c r="AP205" s="956">
        <v>0</v>
      </c>
      <c r="AQ205" s="956">
        <v>0</v>
      </c>
      <c r="AR205" s="957">
        <v>0</v>
      </c>
    </row>
    <row r="206" spans="1:44" ht="30.6" hidden="1" customHeight="1" thickTop="1">
      <c r="A206" s="977">
        <v>27</v>
      </c>
      <c r="B206" s="956">
        <v>13.9</v>
      </c>
      <c r="C206" s="956">
        <v>14.55</v>
      </c>
      <c r="D206" s="956">
        <v>15.260000000000002</v>
      </c>
      <c r="E206" s="956">
        <v>16.04</v>
      </c>
      <c r="F206" s="956">
        <v>16.920000000000002</v>
      </c>
      <c r="G206" s="956">
        <v>17.899999999999999</v>
      </c>
      <c r="H206" s="956">
        <v>18.989999999999998</v>
      </c>
      <c r="I206" s="956">
        <v>20.209999999999997</v>
      </c>
      <c r="J206" s="956">
        <v>21.57</v>
      </c>
      <c r="K206" s="956">
        <v>23.1</v>
      </c>
      <c r="L206" s="956">
        <v>24.82</v>
      </c>
      <c r="M206" s="956">
        <v>26.74</v>
      </c>
      <c r="N206" s="954">
        <v>28.9</v>
      </c>
      <c r="O206" s="956">
        <v>31.320000000000004</v>
      </c>
      <c r="P206" s="956">
        <v>34.049999999999997</v>
      </c>
      <c r="Q206" s="956">
        <v>37.1</v>
      </c>
      <c r="R206" s="956">
        <v>40.510000000000005</v>
      </c>
      <c r="S206" s="956">
        <v>44.37</v>
      </c>
      <c r="T206" s="956">
        <v>48.68</v>
      </c>
      <c r="U206" s="956">
        <v>0</v>
      </c>
      <c r="V206" s="956">
        <v>0</v>
      </c>
      <c r="W206" s="956">
        <v>0</v>
      </c>
      <c r="X206" s="956">
        <v>0</v>
      </c>
      <c r="Y206" s="956">
        <v>0</v>
      </c>
      <c r="Z206" s="956">
        <v>0</v>
      </c>
      <c r="AA206" s="956">
        <v>0</v>
      </c>
      <c r="AB206" s="956">
        <v>0</v>
      </c>
      <c r="AC206" s="954">
        <v>0</v>
      </c>
      <c r="AD206" s="954">
        <v>0</v>
      </c>
      <c r="AE206" s="956">
        <v>0</v>
      </c>
      <c r="AF206" s="956">
        <v>0</v>
      </c>
      <c r="AG206" s="956">
        <v>0</v>
      </c>
      <c r="AH206" s="956">
        <v>0</v>
      </c>
      <c r="AI206" s="956">
        <v>0</v>
      </c>
      <c r="AJ206" s="956">
        <v>0</v>
      </c>
      <c r="AK206" s="956">
        <v>0</v>
      </c>
      <c r="AL206" s="956">
        <v>0</v>
      </c>
      <c r="AM206" s="956">
        <v>0</v>
      </c>
      <c r="AN206" s="956">
        <v>0</v>
      </c>
      <c r="AO206" s="956">
        <v>0</v>
      </c>
      <c r="AP206" s="956">
        <v>0</v>
      </c>
      <c r="AQ206" s="956">
        <v>0</v>
      </c>
      <c r="AR206" s="957">
        <v>0</v>
      </c>
    </row>
    <row r="207" spans="1:44" ht="30.6" hidden="1" customHeight="1" thickTop="1">
      <c r="A207" s="977">
        <v>28</v>
      </c>
      <c r="B207" s="956">
        <v>14.79</v>
      </c>
      <c r="C207" s="956">
        <v>15.499999999999998</v>
      </c>
      <c r="D207" s="956">
        <v>16.299999999999997</v>
      </c>
      <c r="E207" s="956">
        <v>17.169999999999998</v>
      </c>
      <c r="F207" s="956">
        <v>18.14</v>
      </c>
      <c r="G207" s="956">
        <v>19.220000000000002</v>
      </c>
      <c r="H207" s="956">
        <v>20.420000000000002</v>
      </c>
      <c r="I207" s="956">
        <v>21.76</v>
      </c>
      <c r="J207" s="956">
        <v>23.270000000000003</v>
      </c>
      <c r="K207" s="956">
        <v>24.950000000000003</v>
      </c>
      <c r="L207" s="956">
        <v>26.84</v>
      </c>
      <c r="M207" s="956">
        <v>28.970000000000006</v>
      </c>
      <c r="N207" s="954">
        <v>31.37</v>
      </c>
      <c r="O207" s="956">
        <v>34.03</v>
      </c>
      <c r="P207" s="956">
        <v>37.049999999999997</v>
      </c>
      <c r="Q207" s="956">
        <v>40.44</v>
      </c>
      <c r="R207" s="956">
        <v>44.23</v>
      </c>
      <c r="S207" s="956">
        <v>48.51</v>
      </c>
      <c r="T207" s="956">
        <v>0</v>
      </c>
      <c r="U207" s="956">
        <v>0</v>
      </c>
      <c r="V207" s="956">
        <v>0</v>
      </c>
      <c r="W207" s="956">
        <v>0</v>
      </c>
      <c r="X207" s="956">
        <v>0</v>
      </c>
      <c r="Y207" s="956">
        <v>0</v>
      </c>
      <c r="Z207" s="956">
        <v>0</v>
      </c>
      <c r="AA207" s="956">
        <v>0</v>
      </c>
      <c r="AB207" s="956">
        <v>0</v>
      </c>
      <c r="AC207" s="954">
        <v>0</v>
      </c>
      <c r="AD207" s="954">
        <v>0</v>
      </c>
      <c r="AE207" s="956">
        <v>0</v>
      </c>
      <c r="AF207" s="956">
        <v>0</v>
      </c>
      <c r="AG207" s="956">
        <v>0</v>
      </c>
      <c r="AH207" s="956">
        <v>0</v>
      </c>
      <c r="AI207" s="956">
        <v>0</v>
      </c>
      <c r="AJ207" s="956">
        <v>0</v>
      </c>
      <c r="AK207" s="956">
        <v>0</v>
      </c>
      <c r="AL207" s="956">
        <v>0</v>
      </c>
      <c r="AM207" s="956">
        <v>0</v>
      </c>
      <c r="AN207" s="956">
        <v>0</v>
      </c>
      <c r="AO207" s="956">
        <v>0</v>
      </c>
      <c r="AP207" s="956">
        <v>0</v>
      </c>
      <c r="AQ207" s="956">
        <v>0</v>
      </c>
      <c r="AR207" s="957">
        <v>0</v>
      </c>
    </row>
    <row r="208" spans="1:44" ht="30.6" hidden="1" customHeight="1" thickTop="1">
      <c r="A208" s="983">
        <v>29</v>
      </c>
      <c r="B208" s="961">
        <v>15.75</v>
      </c>
      <c r="C208" s="961">
        <v>16.53</v>
      </c>
      <c r="D208" s="961">
        <v>17.400000000000002</v>
      </c>
      <c r="E208" s="961">
        <v>18.37</v>
      </c>
      <c r="F208" s="961">
        <v>19.43</v>
      </c>
      <c r="G208" s="961">
        <v>20.62</v>
      </c>
      <c r="H208" s="961">
        <v>21.94</v>
      </c>
      <c r="I208" s="961">
        <v>23.43</v>
      </c>
      <c r="J208" s="961">
        <v>25.090000000000003</v>
      </c>
      <c r="K208" s="961">
        <v>26.94</v>
      </c>
      <c r="L208" s="961">
        <v>29.03</v>
      </c>
      <c r="M208" s="961">
        <v>31.39</v>
      </c>
      <c r="N208" s="959">
        <v>34.03</v>
      </c>
      <c r="O208" s="961">
        <v>37</v>
      </c>
      <c r="P208" s="961">
        <v>40.340000000000003</v>
      </c>
      <c r="Q208" s="961">
        <v>44.09</v>
      </c>
      <c r="R208" s="961">
        <v>48.3</v>
      </c>
      <c r="S208" s="961">
        <v>0</v>
      </c>
      <c r="T208" s="961">
        <v>0</v>
      </c>
      <c r="U208" s="961">
        <v>0</v>
      </c>
      <c r="V208" s="961">
        <v>0</v>
      </c>
      <c r="W208" s="961">
        <v>0</v>
      </c>
      <c r="X208" s="961">
        <v>0</v>
      </c>
      <c r="Y208" s="961">
        <v>0</v>
      </c>
      <c r="Z208" s="961">
        <v>0</v>
      </c>
      <c r="AA208" s="961">
        <v>0</v>
      </c>
      <c r="AB208" s="961">
        <v>0</v>
      </c>
      <c r="AC208" s="959">
        <v>0</v>
      </c>
      <c r="AD208" s="959">
        <v>0</v>
      </c>
      <c r="AE208" s="961">
        <v>0</v>
      </c>
      <c r="AF208" s="961">
        <v>0</v>
      </c>
      <c r="AG208" s="961">
        <v>0</v>
      </c>
      <c r="AH208" s="961">
        <v>0</v>
      </c>
      <c r="AI208" s="961">
        <v>0</v>
      </c>
      <c r="AJ208" s="961">
        <v>0</v>
      </c>
      <c r="AK208" s="961">
        <v>0</v>
      </c>
      <c r="AL208" s="961">
        <v>0</v>
      </c>
      <c r="AM208" s="961">
        <v>0</v>
      </c>
      <c r="AN208" s="961">
        <v>0</v>
      </c>
      <c r="AO208" s="961">
        <v>0</v>
      </c>
      <c r="AP208" s="961">
        <v>0</v>
      </c>
      <c r="AQ208" s="961">
        <v>0</v>
      </c>
      <c r="AR208" s="962">
        <v>0</v>
      </c>
    </row>
    <row r="209" spans="1:44" ht="30.6" hidden="1" customHeight="1" thickTop="1">
      <c r="A209" s="984">
        <v>30</v>
      </c>
      <c r="B209" s="966">
        <v>16.75</v>
      </c>
      <c r="C209" s="966">
        <v>17.62</v>
      </c>
      <c r="D209" s="966">
        <v>18.580000000000002</v>
      </c>
      <c r="E209" s="966">
        <v>19.63</v>
      </c>
      <c r="F209" s="966">
        <v>20.81</v>
      </c>
      <c r="G209" s="966">
        <v>22.11</v>
      </c>
      <c r="H209" s="966">
        <v>23.57</v>
      </c>
      <c r="I209" s="966">
        <v>25.209999999999994</v>
      </c>
      <c r="J209" s="966">
        <v>27.040000000000006</v>
      </c>
      <c r="K209" s="966">
        <v>29.1</v>
      </c>
      <c r="L209" s="966">
        <v>31.409999999999997</v>
      </c>
      <c r="M209" s="966">
        <v>34.01</v>
      </c>
      <c r="N209" s="964">
        <v>36.93</v>
      </c>
      <c r="O209" s="966">
        <v>40.21</v>
      </c>
      <c r="P209" s="966">
        <v>43.91</v>
      </c>
      <c r="Q209" s="966">
        <v>48.07</v>
      </c>
      <c r="R209" s="966">
        <v>0</v>
      </c>
      <c r="S209" s="966">
        <v>0</v>
      </c>
      <c r="T209" s="966">
        <v>0</v>
      </c>
      <c r="U209" s="966">
        <v>0</v>
      </c>
      <c r="V209" s="966">
        <v>0</v>
      </c>
      <c r="W209" s="966">
        <v>0</v>
      </c>
      <c r="X209" s="966">
        <v>0</v>
      </c>
      <c r="Y209" s="966">
        <v>0</v>
      </c>
      <c r="Z209" s="966">
        <v>0</v>
      </c>
      <c r="AA209" s="966">
        <v>0</v>
      </c>
      <c r="AB209" s="966">
        <v>0</v>
      </c>
      <c r="AC209" s="964">
        <v>0</v>
      </c>
      <c r="AD209" s="964">
        <v>0</v>
      </c>
      <c r="AE209" s="966">
        <v>0</v>
      </c>
      <c r="AF209" s="966">
        <v>0</v>
      </c>
      <c r="AG209" s="966">
        <v>0</v>
      </c>
      <c r="AH209" s="966">
        <v>0</v>
      </c>
      <c r="AI209" s="966">
        <v>0</v>
      </c>
      <c r="AJ209" s="966">
        <v>0</v>
      </c>
      <c r="AK209" s="966">
        <v>0</v>
      </c>
      <c r="AL209" s="966">
        <v>0</v>
      </c>
      <c r="AM209" s="966">
        <v>0</v>
      </c>
      <c r="AN209" s="966">
        <v>0</v>
      </c>
      <c r="AO209" s="966">
        <v>0</v>
      </c>
      <c r="AP209" s="966">
        <v>0</v>
      </c>
      <c r="AQ209" s="966">
        <v>0</v>
      </c>
      <c r="AR209" s="967">
        <v>0</v>
      </c>
    </row>
    <row r="210" spans="1:44" ht="30.6" hidden="1" customHeight="1" thickTop="1">
      <c r="A210" s="982">
        <v>31</v>
      </c>
      <c r="B210" s="1883"/>
      <c r="C210" s="1883"/>
      <c r="D210" s="1883"/>
      <c r="E210" s="1883"/>
      <c r="F210" s="1883"/>
      <c r="G210" s="1883"/>
      <c r="H210" s="1883"/>
      <c r="I210" s="1883"/>
      <c r="J210" s="1883"/>
      <c r="K210" s="1883"/>
      <c r="L210" s="1883"/>
      <c r="M210" s="1883"/>
      <c r="N210" s="1883"/>
      <c r="O210" s="1883"/>
      <c r="P210" s="1883"/>
      <c r="Q210" s="1883"/>
      <c r="R210" s="1883"/>
      <c r="S210" s="1883"/>
      <c r="T210" s="1883"/>
      <c r="U210" s="1883"/>
      <c r="V210" s="1883"/>
      <c r="W210" s="1883"/>
      <c r="X210" s="1883"/>
      <c r="Y210" s="1883"/>
      <c r="Z210" s="1883"/>
      <c r="AA210" s="1883"/>
      <c r="AB210" s="1883"/>
      <c r="AC210" s="1883"/>
      <c r="AD210" s="1883"/>
      <c r="AE210" s="1883"/>
      <c r="AF210" s="1883"/>
      <c r="AG210" s="1883"/>
      <c r="AH210" s="1883"/>
      <c r="AI210" s="1883"/>
      <c r="AJ210" s="1883"/>
      <c r="AK210" s="1883"/>
      <c r="AL210" s="1883"/>
      <c r="AM210" s="1883"/>
      <c r="AN210" s="1883"/>
      <c r="AO210" s="1883"/>
      <c r="AP210" s="1883"/>
      <c r="AQ210" s="1883"/>
      <c r="AR210" s="1883"/>
    </row>
    <row r="211" spans="1:44" ht="30.6" hidden="1" customHeight="1" thickTop="1">
      <c r="A211" s="902" t="s">
        <v>480</v>
      </c>
      <c r="B211" s="1884" t="s">
        <v>489</v>
      </c>
      <c r="C211" s="1884"/>
      <c r="D211" s="1884"/>
      <c r="E211" s="1884"/>
      <c r="F211" s="1884"/>
      <c r="G211" s="1884"/>
      <c r="H211" s="1884"/>
      <c r="I211" s="1884"/>
      <c r="J211" s="1884"/>
      <c r="K211" s="1884"/>
      <c r="L211" s="1884"/>
      <c r="M211" s="1884"/>
      <c r="N211" s="1884"/>
      <c r="O211" s="1884"/>
      <c r="P211" s="1884"/>
      <c r="Q211" s="1884"/>
      <c r="R211" s="1884"/>
      <c r="S211" s="1884"/>
      <c r="T211" s="1884"/>
      <c r="U211" s="1884"/>
      <c r="V211" s="1884"/>
      <c r="W211" s="1884"/>
      <c r="X211" s="1884"/>
      <c r="Y211" s="1884"/>
      <c r="Z211" s="1884"/>
      <c r="AA211" s="1884"/>
      <c r="AB211" s="1884"/>
      <c r="AC211" s="1884"/>
      <c r="AD211" s="1884"/>
      <c r="AE211" s="1884"/>
      <c r="AF211" s="1884"/>
      <c r="AG211" s="1884"/>
      <c r="AH211" s="1884"/>
      <c r="AI211" s="1884"/>
      <c r="AJ211" s="1884"/>
      <c r="AK211" s="1884"/>
      <c r="AL211" s="1884"/>
      <c r="AM211" s="1884"/>
      <c r="AN211" s="1884"/>
      <c r="AO211" s="1884"/>
      <c r="AP211" s="1884"/>
      <c r="AQ211" s="1884"/>
      <c r="AR211" s="1884"/>
    </row>
    <row r="212" spans="1:44" ht="30.6" hidden="1" customHeight="1" thickTop="1">
      <c r="B212" s="1885" t="s">
        <v>483</v>
      </c>
      <c r="C212" s="1885"/>
      <c r="D212" s="1885"/>
      <c r="E212" s="1885"/>
      <c r="F212" s="1885"/>
      <c r="G212" s="1885"/>
      <c r="H212" s="1885"/>
      <c r="I212" s="1885"/>
      <c r="J212" s="1885"/>
      <c r="K212" s="1885"/>
      <c r="L212" s="1885"/>
      <c r="M212" s="1885"/>
      <c r="N212" s="1885"/>
      <c r="O212" s="1885"/>
      <c r="P212" s="1885"/>
      <c r="Q212" s="1885"/>
      <c r="R212" s="1885"/>
      <c r="S212" s="1885"/>
      <c r="T212" s="1885"/>
      <c r="U212" s="1885"/>
      <c r="V212" s="1885"/>
      <c r="W212" s="1885"/>
      <c r="X212" s="1885"/>
      <c r="Y212" s="1885"/>
      <c r="Z212" s="1885"/>
      <c r="AA212" s="1885"/>
      <c r="AB212" s="1885"/>
      <c r="AC212" s="1885"/>
      <c r="AD212" s="1885"/>
      <c r="AE212" s="1885"/>
      <c r="AF212" s="1885"/>
      <c r="AG212" s="1885"/>
      <c r="AH212" s="1885"/>
      <c r="AI212" s="1885"/>
      <c r="AJ212" s="1885"/>
      <c r="AK212" s="1885"/>
      <c r="AL212" s="1885"/>
      <c r="AM212" s="1885"/>
      <c r="AN212" s="1885"/>
      <c r="AO212" s="1885"/>
      <c r="AP212" s="1885"/>
      <c r="AQ212" s="1885"/>
      <c r="AR212" s="1885"/>
    </row>
    <row r="213" spans="1:44" ht="30.6" hidden="1" customHeight="1" thickTop="1">
      <c r="A213" s="985" t="s">
        <v>126</v>
      </c>
      <c r="B213" s="1882" t="s">
        <v>484</v>
      </c>
      <c r="C213" s="1882"/>
      <c r="D213" s="1882"/>
      <c r="E213" s="1882"/>
      <c r="F213" s="1882"/>
      <c r="G213" s="1882"/>
      <c r="H213" s="1882"/>
      <c r="I213" s="1882"/>
      <c r="J213" s="1882"/>
      <c r="K213" s="1882"/>
      <c r="L213" s="1882"/>
      <c r="M213" s="1882"/>
      <c r="N213" s="1882"/>
      <c r="O213" s="1882"/>
      <c r="P213" s="1882"/>
      <c r="Q213" s="1882"/>
      <c r="R213" s="1882"/>
      <c r="S213" s="1882"/>
      <c r="T213" s="1882"/>
      <c r="U213" s="1882"/>
      <c r="V213" s="1882"/>
      <c r="W213" s="1882"/>
      <c r="X213" s="1882"/>
      <c r="Y213" s="1882"/>
      <c r="Z213" s="1882"/>
      <c r="AA213" s="1882"/>
      <c r="AB213" s="1882"/>
      <c r="AC213" s="1882"/>
      <c r="AD213" s="1882"/>
      <c r="AE213" s="1882"/>
      <c r="AF213" s="1882"/>
      <c r="AG213" s="1882"/>
      <c r="AH213" s="1882"/>
      <c r="AI213" s="1882"/>
      <c r="AJ213" s="1882"/>
      <c r="AK213" s="1882"/>
      <c r="AL213" s="1882"/>
      <c r="AM213" s="1882"/>
      <c r="AN213" s="1882"/>
      <c r="AO213" s="1882"/>
      <c r="AP213" s="1882"/>
      <c r="AQ213" s="1882"/>
      <c r="AR213" s="1882"/>
    </row>
    <row r="214" spans="1:44" ht="30.6" hidden="1" customHeight="1" thickTop="1">
      <c r="A214" s="986"/>
      <c r="B214" s="987">
        <v>20</v>
      </c>
      <c r="C214" s="987">
        <v>21</v>
      </c>
      <c r="D214" s="987">
        <v>22</v>
      </c>
      <c r="E214" s="987">
        <v>23</v>
      </c>
      <c r="F214" s="987">
        <v>24</v>
      </c>
      <c r="G214" s="987">
        <v>25</v>
      </c>
      <c r="H214" s="987">
        <v>26</v>
      </c>
      <c r="I214" s="987">
        <v>27</v>
      </c>
      <c r="J214" s="987">
        <v>28</v>
      </c>
      <c r="K214" s="987">
        <v>29</v>
      </c>
      <c r="L214" s="987">
        <v>30</v>
      </c>
      <c r="M214" s="987">
        <v>31</v>
      </c>
      <c r="N214" s="987">
        <v>32</v>
      </c>
      <c r="O214" s="987">
        <v>33</v>
      </c>
      <c r="P214" s="987">
        <v>34</v>
      </c>
      <c r="Q214" s="987">
        <v>35</v>
      </c>
      <c r="R214" s="987">
        <v>36</v>
      </c>
      <c r="S214" s="987">
        <v>37</v>
      </c>
      <c r="T214" s="987">
        <v>38</v>
      </c>
      <c r="U214" s="987">
        <v>39</v>
      </c>
      <c r="V214" s="987">
        <v>40</v>
      </c>
      <c r="W214" s="987">
        <v>41</v>
      </c>
      <c r="X214" s="987">
        <v>42</v>
      </c>
      <c r="Y214" s="987">
        <v>43</v>
      </c>
      <c r="Z214" s="987">
        <v>44</v>
      </c>
      <c r="AA214" s="987">
        <v>45</v>
      </c>
      <c r="AB214" s="987">
        <v>46</v>
      </c>
      <c r="AC214" s="987">
        <v>47</v>
      </c>
      <c r="AD214" s="987">
        <v>48</v>
      </c>
      <c r="AE214" s="987">
        <v>49</v>
      </c>
      <c r="AF214" s="987">
        <v>50</v>
      </c>
      <c r="AG214" s="987">
        <v>51</v>
      </c>
      <c r="AH214" s="987">
        <v>52</v>
      </c>
      <c r="AI214" s="987">
        <v>53</v>
      </c>
      <c r="AJ214" s="987">
        <v>54</v>
      </c>
      <c r="AK214" s="987">
        <v>55</v>
      </c>
      <c r="AL214" s="987">
        <v>56</v>
      </c>
      <c r="AM214" s="987">
        <v>57</v>
      </c>
      <c r="AN214" s="987">
        <v>58</v>
      </c>
      <c r="AO214" s="987">
        <v>59</v>
      </c>
      <c r="AP214" s="988">
        <v>60</v>
      </c>
      <c r="AQ214" s="988">
        <v>61</v>
      </c>
      <c r="AR214" s="989">
        <v>62</v>
      </c>
    </row>
    <row r="215" spans="1:44" ht="30.6" hidden="1" customHeight="1" thickTop="1">
      <c r="A215" s="990">
        <v>1</v>
      </c>
      <c r="B215" s="949">
        <v>0.19999999999999996</v>
      </c>
      <c r="C215" s="949">
        <v>0.21000000000000019</v>
      </c>
      <c r="D215" s="949">
        <v>0.21999999999999997</v>
      </c>
      <c r="E215" s="949">
        <v>0.21999999999999997</v>
      </c>
      <c r="F215" s="949">
        <v>0.21999999999999997</v>
      </c>
      <c r="G215" s="949">
        <v>0.22999999999999998</v>
      </c>
      <c r="H215" s="949">
        <v>0.22999999999999998</v>
      </c>
      <c r="I215" s="949">
        <v>0.22999999999999998</v>
      </c>
      <c r="J215" s="949">
        <v>0.22999999999999998</v>
      </c>
      <c r="K215" s="949">
        <v>0.24</v>
      </c>
      <c r="L215" s="949">
        <v>0.25</v>
      </c>
      <c r="M215" s="949">
        <v>0.25</v>
      </c>
      <c r="N215" s="949">
        <v>0.26</v>
      </c>
      <c r="O215" s="949">
        <v>0.27</v>
      </c>
      <c r="P215" s="949">
        <v>0.29000000000000026</v>
      </c>
      <c r="Q215" s="949">
        <v>0.29999999999999982</v>
      </c>
      <c r="R215" s="949">
        <v>0.31999999999999984</v>
      </c>
      <c r="S215" s="949">
        <v>0.33999999999999986</v>
      </c>
      <c r="T215" s="949">
        <v>0.35000000000000009</v>
      </c>
      <c r="U215" s="949">
        <v>0.37000000000000011</v>
      </c>
      <c r="V215" s="949">
        <v>0.39999999999999991</v>
      </c>
      <c r="W215" s="949">
        <v>0.41999999999999993</v>
      </c>
      <c r="X215" s="949">
        <v>0.43999999999999995</v>
      </c>
      <c r="Y215" s="949">
        <v>0.46999999999999975</v>
      </c>
      <c r="Z215" s="949">
        <v>0.5</v>
      </c>
      <c r="AA215" s="949">
        <v>0.53999999999999959</v>
      </c>
      <c r="AB215" s="949">
        <v>0.57999999999999963</v>
      </c>
      <c r="AC215" s="949">
        <v>0.62000000000000011</v>
      </c>
      <c r="AD215" s="949">
        <v>0.66999999999999993</v>
      </c>
      <c r="AE215" s="949">
        <v>0.71999999999999975</v>
      </c>
      <c r="AF215" s="950">
        <v>0.77000000000000046</v>
      </c>
      <c r="AG215" s="949">
        <v>0.83000000000000007</v>
      </c>
      <c r="AH215" s="949">
        <v>0.89999999999999947</v>
      </c>
      <c r="AI215" s="949">
        <v>0.96999999999999886</v>
      </c>
      <c r="AJ215" s="949">
        <v>1.04</v>
      </c>
      <c r="AK215" s="949">
        <v>1.120000000000001</v>
      </c>
      <c r="AL215" s="949">
        <v>1.2200000000000006</v>
      </c>
      <c r="AM215" s="949">
        <v>1.3200000000000003</v>
      </c>
      <c r="AN215" s="949">
        <v>1.4399999999999995</v>
      </c>
      <c r="AO215" s="949">
        <v>1.5700000000000003</v>
      </c>
      <c r="AP215" s="951">
        <v>1.7200000000000006</v>
      </c>
      <c r="AQ215" s="951">
        <v>1.9000000000000004</v>
      </c>
      <c r="AR215" s="952">
        <v>2.09</v>
      </c>
    </row>
    <row r="216" spans="1:44" ht="30.6" hidden="1" customHeight="1" thickTop="1">
      <c r="A216" s="991">
        <v>2</v>
      </c>
      <c r="B216" s="954">
        <v>0.39999999999999991</v>
      </c>
      <c r="C216" s="954">
        <v>0.41999999999999993</v>
      </c>
      <c r="D216" s="954">
        <v>0.43000000000000016</v>
      </c>
      <c r="E216" s="954">
        <v>0.43000000000000016</v>
      </c>
      <c r="F216" s="954">
        <v>0.43999999999999995</v>
      </c>
      <c r="G216" s="954">
        <v>0.44999999999999973</v>
      </c>
      <c r="H216" s="954">
        <v>0.45000000000000018</v>
      </c>
      <c r="I216" s="954">
        <v>0.46000000000000041</v>
      </c>
      <c r="J216" s="954">
        <v>0.45999999999999996</v>
      </c>
      <c r="K216" s="954">
        <v>0.46999999999999975</v>
      </c>
      <c r="L216" s="954">
        <v>0.49000000000000021</v>
      </c>
      <c r="M216" s="954">
        <v>0.5</v>
      </c>
      <c r="N216" s="954">
        <v>0.51999999999999957</v>
      </c>
      <c r="O216" s="954">
        <v>0.54999999999999982</v>
      </c>
      <c r="P216" s="954">
        <v>0.56999999999999984</v>
      </c>
      <c r="Q216" s="954">
        <v>0.59999999999999964</v>
      </c>
      <c r="R216" s="954">
        <v>0.62999999999999989</v>
      </c>
      <c r="S216" s="954">
        <v>0.66999999999999993</v>
      </c>
      <c r="T216" s="954">
        <v>0.70000000000000018</v>
      </c>
      <c r="U216" s="954">
        <v>0.74000000000000021</v>
      </c>
      <c r="V216" s="954">
        <v>0.79</v>
      </c>
      <c r="W216" s="954">
        <v>0.83000000000000007</v>
      </c>
      <c r="X216" s="954">
        <v>0.88999999999999968</v>
      </c>
      <c r="Y216" s="954">
        <v>0.9399999999999995</v>
      </c>
      <c r="Z216" s="954">
        <v>1.0099999999999998</v>
      </c>
      <c r="AA216" s="954">
        <v>1.08</v>
      </c>
      <c r="AB216" s="954">
        <v>1.1600000000000001</v>
      </c>
      <c r="AC216" s="954">
        <v>1.25</v>
      </c>
      <c r="AD216" s="954">
        <v>1.3399999999999999</v>
      </c>
      <c r="AE216" s="954">
        <v>1.4399999999999995</v>
      </c>
      <c r="AF216" s="955">
        <v>1.5500000000000007</v>
      </c>
      <c r="AG216" s="954">
        <v>1.67</v>
      </c>
      <c r="AH216" s="954">
        <v>1.8000000000000007</v>
      </c>
      <c r="AI216" s="954">
        <v>1.9399999999999995</v>
      </c>
      <c r="AJ216" s="954">
        <v>2.0899999999999981</v>
      </c>
      <c r="AK216" s="954">
        <v>2.2599999999999998</v>
      </c>
      <c r="AL216" s="954">
        <v>2.4499999999999993</v>
      </c>
      <c r="AM216" s="954">
        <v>2.66</v>
      </c>
      <c r="AN216" s="954">
        <v>2.91</v>
      </c>
      <c r="AO216" s="954">
        <v>3.1799999999999997</v>
      </c>
      <c r="AP216" s="956">
        <v>3.5</v>
      </c>
      <c r="AQ216" s="956">
        <v>3.8500000000000014</v>
      </c>
      <c r="AR216" s="957">
        <v>4.259999999999998</v>
      </c>
    </row>
    <row r="217" spans="1:44" ht="30.6" hidden="1" customHeight="1" thickTop="1">
      <c r="A217" s="991">
        <v>3</v>
      </c>
      <c r="B217" s="954">
        <v>0.61000000000000032</v>
      </c>
      <c r="C217" s="954">
        <v>0.62999999999999989</v>
      </c>
      <c r="D217" s="954">
        <v>0.63999999999999968</v>
      </c>
      <c r="E217" s="954">
        <v>0.65000000000000036</v>
      </c>
      <c r="F217" s="954">
        <v>0.66000000000000014</v>
      </c>
      <c r="G217" s="954">
        <v>0.66999999999999993</v>
      </c>
      <c r="H217" s="954">
        <v>0.67999999999999972</v>
      </c>
      <c r="I217" s="954">
        <v>0.6899999999999995</v>
      </c>
      <c r="J217" s="954">
        <v>0.70000000000000018</v>
      </c>
      <c r="K217" s="954">
        <v>0.71</v>
      </c>
      <c r="L217" s="954">
        <v>0.74000000000000021</v>
      </c>
      <c r="M217" s="954">
        <v>0.75999999999999979</v>
      </c>
      <c r="N217" s="954">
        <v>0.79</v>
      </c>
      <c r="O217" s="954">
        <v>0.83000000000000007</v>
      </c>
      <c r="P217" s="954">
        <v>0.87000000000000011</v>
      </c>
      <c r="Q217" s="954">
        <v>0.91999999999999993</v>
      </c>
      <c r="R217" s="954">
        <v>0.96999999999999886</v>
      </c>
      <c r="S217" s="954">
        <v>1.0200000000000005</v>
      </c>
      <c r="T217" s="954">
        <v>1.0700000000000003</v>
      </c>
      <c r="U217" s="954">
        <v>1.1399999999999997</v>
      </c>
      <c r="V217" s="954">
        <v>1.1999999999999993</v>
      </c>
      <c r="W217" s="954">
        <v>1.2799999999999994</v>
      </c>
      <c r="X217" s="954">
        <v>1.3599999999999994</v>
      </c>
      <c r="Y217" s="954">
        <v>1.4499999999999993</v>
      </c>
      <c r="Z217" s="954">
        <v>1.5500000000000007</v>
      </c>
      <c r="AA217" s="954">
        <v>1.6600000000000001</v>
      </c>
      <c r="AB217" s="954">
        <v>1.7799999999999994</v>
      </c>
      <c r="AC217" s="954">
        <v>1.9100000000000001</v>
      </c>
      <c r="AD217" s="954">
        <v>2.0600000000000005</v>
      </c>
      <c r="AE217" s="954">
        <v>2.2200000000000024</v>
      </c>
      <c r="AF217" s="955">
        <v>2.3900000000000006</v>
      </c>
      <c r="AG217" s="954">
        <v>2.5700000000000003</v>
      </c>
      <c r="AH217" s="954">
        <v>2.7699999999999996</v>
      </c>
      <c r="AI217" s="954">
        <v>2.990000000000002</v>
      </c>
      <c r="AJ217" s="954">
        <v>3.2300000000000004</v>
      </c>
      <c r="AK217" s="954">
        <v>3.490000000000002</v>
      </c>
      <c r="AL217" s="954">
        <v>3.7899999999999991</v>
      </c>
      <c r="AM217" s="954">
        <v>4.1299999999999955</v>
      </c>
      <c r="AN217" s="954">
        <v>4.519999999999996</v>
      </c>
      <c r="AO217" s="954">
        <v>4.9500000000000028</v>
      </c>
      <c r="AP217" s="956">
        <v>5.4500000000000028</v>
      </c>
      <c r="AQ217" s="956">
        <v>6.019999999999996</v>
      </c>
      <c r="AR217" s="957">
        <v>6.6599999999999966</v>
      </c>
    </row>
    <row r="218" spans="1:44" ht="30.6" hidden="1" customHeight="1" thickTop="1">
      <c r="A218" s="991">
        <v>4</v>
      </c>
      <c r="B218" s="954">
        <v>0.70000000000000018</v>
      </c>
      <c r="C218" s="954">
        <v>0.71999999999999975</v>
      </c>
      <c r="D218" s="954">
        <v>0.73000000000000043</v>
      </c>
      <c r="E218" s="954">
        <v>0.74000000000000021</v>
      </c>
      <c r="F218" s="954">
        <v>0.75</v>
      </c>
      <c r="G218" s="954">
        <v>0.75999999999999979</v>
      </c>
      <c r="H218" s="954">
        <v>0.77000000000000046</v>
      </c>
      <c r="I218" s="954">
        <v>0.78000000000000025</v>
      </c>
      <c r="J218" s="954">
        <v>0.79999999999999982</v>
      </c>
      <c r="K218" s="954">
        <v>0.82000000000000028</v>
      </c>
      <c r="L218" s="954">
        <v>0.83999999999999986</v>
      </c>
      <c r="M218" s="954">
        <v>0.87999999999999989</v>
      </c>
      <c r="N218" s="954">
        <v>0.91000000000000014</v>
      </c>
      <c r="O218" s="954">
        <v>0.95000000000000018</v>
      </c>
      <c r="P218" s="954">
        <v>1</v>
      </c>
      <c r="Q218" s="954">
        <v>1.0600000000000005</v>
      </c>
      <c r="R218" s="954">
        <v>1.1100000000000003</v>
      </c>
      <c r="S218" s="954">
        <v>1.17</v>
      </c>
      <c r="T218" s="954">
        <v>1.2400000000000002</v>
      </c>
      <c r="U218" s="954">
        <v>1.3100000000000005</v>
      </c>
      <c r="V218" s="954">
        <v>1.3900000000000006</v>
      </c>
      <c r="W218" s="954">
        <v>1.4800000000000004</v>
      </c>
      <c r="X218" s="954">
        <v>1.5700000000000003</v>
      </c>
      <c r="Y218" s="954">
        <v>1.6799999999999997</v>
      </c>
      <c r="Z218" s="954">
        <v>1.7999999999999989</v>
      </c>
      <c r="AA218" s="954">
        <v>1.92</v>
      </c>
      <c r="AB218" s="954">
        <v>2.0700000000000003</v>
      </c>
      <c r="AC218" s="954">
        <v>2.2200000000000006</v>
      </c>
      <c r="AD218" s="954">
        <v>2.3900000000000006</v>
      </c>
      <c r="AE218" s="954">
        <v>2.5799999999999983</v>
      </c>
      <c r="AF218" s="955">
        <v>2.7699999999999996</v>
      </c>
      <c r="AG218" s="954">
        <v>2.990000000000002</v>
      </c>
      <c r="AH218" s="954">
        <v>3.2199999999999989</v>
      </c>
      <c r="AI218" s="954">
        <v>3.4699999999999989</v>
      </c>
      <c r="AJ218" s="954">
        <v>3.759999999999998</v>
      </c>
      <c r="AK218" s="954">
        <v>4.07</v>
      </c>
      <c r="AL218" s="954">
        <v>4.4200000000000017</v>
      </c>
      <c r="AM218" s="954">
        <v>4.82</v>
      </c>
      <c r="AN218" s="954">
        <v>5.2800000000000011</v>
      </c>
      <c r="AO218" s="954">
        <v>5.7999999999999972</v>
      </c>
      <c r="AP218" s="956">
        <v>6.3899999999999935</v>
      </c>
      <c r="AQ218" s="956">
        <v>7.0600000000000023</v>
      </c>
      <c r="AR218" s="957">
        <v>0</v>
      </c>
    </row>
    <row r="219" spans="1:44" ht="30.6" hidden="1" customHeight="1" thickTop="1">
      <c r="A219" s="991">
        <v>5</v>
      </c>
      <c r="B219" s="954">
        <v>0.87999999999999989</v>
      </c>
      <c r="C219" s="954">
        <v>0.91000000000000014</v>
      </c>
      <c r="D219" s="954">
        <v>0.91999999999999993</v>
      </c>
      <c r="E219" s="954">
        <v>0.9399999999999995</v>
      </c>
      <c r="F219" s="954">
        <v>0.95000000000000018</v>
      </c>
      <c r="G219" s="954">
        <v>0.96</v>
      </c>
      <c r="H219" s="954">
        <v>0.98000000000000043</v>
      </c>
      <c r="I219" s="954">
        <v>0.98999999999999932</v>
      </c>
      <c r="J219" s="954">
        <v>1.0099999999999998</v>
      </c>
      <c r="K219" s="954">
        <v>1.04</v>
      </c>
      <c r="L219" s="954">
        <v>1.0700000000000003</v>
      </c>
      <c r="M219" s="954">
        <v>1.1200000000000001</v>
      </c>
      <c r="N219" s="954">
        <v>1.1700000000000008</v>
      </c>
      <c r="O219" s="954">
        <v>1.2200000000000006</v>
      </c>
      <c r="P219" s="954">
        <v>1.2799999999999994</v>
      </c>
      <c r="Q219" s="954">
        <v>1.3499999999999996</v>
      </c>
      <c r="R219" s="954">
        <v>1.4299999999999997</v>
      </c>
      <c r="S219" s="954">
        <v>1.5</v>
      </c>
      <c r="T219" s="954">
        <v>1.5899999999999999</v>
      </c>
      <c r="U219" s="954">
        <v>1.6799999999999997</v>
      </c>
      <c r="V219" s="954">
        <v>1.7899999999999991</v>
      </c>
      <c r="W219" s="954">
        <v>1.9000000000000004</v>
      </c>
      <c r="X219" s="954">
        <v>2.0199999999999996</v>
      </c>
      <c r="Y219" s="954">
        <v>2.16</v>
      </c>
      <c r="Z219" s="954">
        <v>2.3199999999999985</v>
      </c>
      <c r="AA219" s="954">
        <v>2.490000000000002</v>
      </c>
      <c r="AB219" s="954">
        <v>2.6700000000000017</v>
      </c>
      <c r="AC219" s="954">
        <v>2.870000000000001</v>
      </c>
      <c r="AD219" s="954">
        <v>3.09</v>
      </c>
      <c r="AE219" s="954">
        <v>3.3299999999999983</v>
      </c>
      <c r="AF219" s="955">
        <v>3.59</v>
      </c>
      <c r="AG219" s="954">
        <v>3.8700000000000045</v>
      </c>
      <c r="AH219" s="954">
        <v>4.1700000000000053</v>
      </c>
      <c r="AI219" s="954">
        <v>4.509999999999998</v>
      </c>
      <c r="AJ219" s="954">
        <v>4.8800000000000026</v>
      </c>
      <c r="AK219" s="954">
        <v>5.2899999999999991</v>
      </c>
      <c r="AL219" s="954">
        <v>5.759999999999998</v>
      </c>
      <c r="AM219" s="954">
        <v>6.2899999999999991</v>
      </c>
      <c r="AN219" s="954">
        <v>6.8999999999999986</v>
      </c>
      <c r="AO219" s="954">
        <v>7.5899999999999963</v>
      </c>
      <c r="AP219" s="956">
        <v>8.3800000000000026</v>
      </c>
      <c r="AQ219" s="956">
        <v>0</v>
      </c>
      <c r="AR219" s="957">
        <v>0</v>
      </c>
    </row>
    <row r="220" spans="1:44" ht="30.6" hidden="1" customHeight="1" thickTop="1">
      <c r="A220" s="991">
        <v>6</v>
      </c>
      <c r="B220" s="954">
        <v>1.0700000000000003</v>
      </c>
      <c r="C220" s="954">
        <v>1.0999999999999996</v>
      </c>
      <c r="D220" s="954">
        <v>1.1199999999999992</v>
      </c>
      <c r="E220" s="954">
        <v>1.1399999999999997</v>
      </c>
      <c r="F220" s="954">
        <v>1.1499999999999995</v>
      </c>
      <c r="G220" s="954">
        <v>1.1700000000000008</v>
      </c>
      <c r="H220" s="954">
        <v>1.1799999999999997</v>
      </c>
      <c r="I220" s="954">
        <v>1.2100000000000009</v>
      </c>
      <c r="J220" s="954">
        <v>1.2400000000000002</v>
      </c>
      <c r="K220" s="954">
        <v>1.2699999999999996</v>
      </c>
      <c r="L220" s="954">
        <v>1.3200000000000003</v>
      </c>
      <c r="M220" s="954">
        <v>1.370000000000001</v>
      </c>
      <c r="N220" s="954">
        <v>1.4299999999999997</v>
      </c>
      <c r="O220" s="954">
        <v>1.5</v>
      </c>
      <c r="P220" s="954">
        <v>1.58</v>
      </c>
      <c r="Q220" s="954">
        <v>1.6600000000000001</v>
      </c>
      <c r="R220" s="954">
        <v>1.7600000000000016</v>
      </c>
      <c r="S220" s="954">
        <v>1.8500000000000014</v>
      </c>
      <c r="T220" s="954">
        <v>1.9600000000000009</v>
      </c>
      <c r="U220" s="954">
        <v>2.08</v>
      </c>
      <c r="V220" s="954">
        <v>2.2100000000000009</v>
      </c>
      <c r="W220" s="954">
        <v>2.3499999999999996</v>
      </c>
      <c r="X220" s="954">
        <v>2.509999999999998</v>
      </c>
      <c r="Y220" s="954">
        <v>2.6799999999999997</v>
      </c>
      <c r="Z220" s="954">
        <v>2.870000000000001</v>
      </c>
      <c r="AA220" s="954">
        <v>3.09</v>
      </c>
      <c r="AB220" s="954">
        <v>3.3200000000000003</v>
      </c>
      <c r="AC220" s="954">
        <v>3.5700000000000003</v>
      </c>
      <c r="AD220" s="954">
        <v>3.8500000000000014</v>
      </c>
      <c r="AE220" s="954">
        <v>4.1400000000000006</v>
      </c>
      <c r="AF220" s="955">
        <v>4.4600000000000009</v>
      </c>
      <c r="AG220" s="954">
        <v>4.8100000000000023</v>
      </c>
      <c r="AH220" s="954">
        <v>5.2000000000000028</v>
      </c>
      <c r="AI220" s="954">
        <v>5.6199999999999974</v>
      </c>
      <c r="AJ220" s="954">
        <v>6.1000000000000014</v>
      </c>
      <c r="AK220" s="954">
        <v>6.6300000000000097</v>
      </c>
      <c r="AL220" s="954">
        <v>7.230000000000004</v>
      </c>
      <c r="AM220" s="954">
        <v>7.9100000000000037</v>
      </c>
      <c r="AN220" s="954">
        <v>8.6899999999999977</v>
      </c>
      <c r="AO220" s="954">
        <v>9.5799999999999983</v>
      </c>
      <c r="AP220" s="956">
        <v>0</v>
      </c>
      <c r="AQ220" s="956">
        <v>0</v>
      </c>
      <c r="AR220" s="957">
        <v>0</v>
      </c>
    </row>
    <row r="221" spans="1:44" ht="30.6" hidden="1" customHeight="1" thickTop="1">
      <c r="A221" s="991">
        <v>7</v>
      </c>
      <c r="B221" s="954">
        <v>1.1799999999999997</v>
      </c>
      <c r="C221" s="954">
        <v>1.2100000000000009</v>
      </c>
      <c r="D221" s="954">
        <v>1.2300000000000004</v>
      </c>
      <c r="E221" s="954">
        <v>1.25</v>
      </c>
      <c r="F221" s="954">
        <v>1.2599999999999998</v>
      </c>
      <c r="G221" s="954">
        <v>1.2799999999999994</v>
      </c>
      <c r="H221" s="954">
        <v>1.3000000000000007</v>
      </c>
      <c r="I221" s="954">
        <v>1.33</v>
      </c>
      <c r="J221" s="954">
        <v>1.3599999999999994</v>
      </c>
      <c r="K221" s="954">
        <v>1.4000000000000004</v>
      </c>
      <c r="L221" s="954">
        <v>1.4600000000000009</v>
      </c>
      <c r="M221" s="954">
        <v>1.5199999999999996</v>
      </c>
      <c r="N221" s="954">
        <v>1.5899999999999999</v>
      </c>
      <c r="O221" s="954">
        <v>1.67</v>
      </c>
      <c r="P221" s="954">
        <v>1.7600000000000016</v>
      </c>
      <c r="Q221" s="954">
        <v>1.8499999999999996</v>
      </c>
      <c r="R221" s="954">
        <v>1.9499999999999975</v>
      </c>
      <c r="S221" s="954">
        <v>2.0600000000000005</v>
      </c>
      <c r="T221" s="954">
        <v>2.1799999999999997</v>
      </c>
      <c r="U221" s="954">
        <v>2.3200000000000003</v>
      </c>
      <c r="V221" s="954">
        <v>2.4600000000000009</v>
      </c>
      <c r="W221" s="954">
        <v>2.629999999999999</v>
      </c>
      <c r="X221" s="954">
        <v>2.8000000000000007</v>
      </c>
      <c r="Y221" s="954">
        <v>3</v>
      </c>
      <c r="Z221" s="954">
        <v>3.2199999999999989</v>
      </c>
      <c r="AA221" s="954">
        <v>3.4600000000000044</v>
      </c>
      <c r="AB221" s="954">
        <v>3.7199999999999989</v>
      </c>
      <c r="AC221" s="954">
        <v>4</v>
      </c>
      <c r="AD221" s="954">
        <v>4.3099999999999987</v>
      </c>
      <c r="AE221" s="954">
        <v>4.6400000000000006</v>
      </c>
      <c r="AF221" s="955">
        <v>5.009999999999998</v>
      </c>
      <c r="AG221" s="954">
        <v>5.3999999999999986</v>
      </c>
      <c r="AH221" s="954">
        <v>5.8400000000000034</v>
      </c>
      <c r="AI221" s="954">
        <v>6.32</v>
      </c>
      <c r="AJ221" s="954">
        <v>6.8599999999999994</v>
      </c>
      <c r="AK221" s="954">
        <v>7.470000000000006</v>
      </c>
      <c r="AL221" s="954">
        <v>8.1599999999999966</v>
      </c>
      <c r="AM221" s="954">
        <v>8.9399999999999906</v>
      </c>
      <c r="AN221" s="954">
        <v>9.8400000000000034</v>
      </c>
      <c r="AO221" s="954">
        <v>0</v>
      </c>
      <c r="AP221" s="956">
        <v>0</v>
      </c>
      <c r="AQ221" s="956">
        <v>0</v>
      </c>
      <c r="AR221" s="957">
        <v>0</v>
      </c>
    </row>
    <row r="222" spans="1:44" ht="30.6" hidden="1" customHeight="1" thickTop="1">
      <c r="A222" s="991">
        <v>8</v>
      </c>
      <c r="B222" s="954">
        <v>1.3599999999999994</v>
      </c>
      <c r="C222" s="954">
        <v>1.3900000000000006</v>
      </c>
      <c r="D222" s="954">
        <v>1.42</v>
      </c>
      <c r="E222" s="954">
        <v>1.4399999999999995</v>
      </c>
      <c r="F222" s="954">
        <v>1.4600000000000026</v>
      </c>
      <c r="G222" s="954">
        <v>1.4800000000000004</v>
      </c>
      <c r="H222" s="954">
        <v>1.5099999999999998</v>
      </c>
      <c r="I222" s="954">
        <v>1.5399999999999991</v>
      </c>
      <c r="J222" s="954">
        <v>1.5899999999999999</v>
      </c>
      <c r="K222" s="954">
        <v>1.6400000000000006</v>
      </c>
      <c r="L222" s="954">
        <v>1.7000000000000011</v>
      </c>
      <c r="M222" s="954">
        <v>1.7799999999999976</v>
      </c>
      <c r="N222" s="954">
        <v>1.8599999999999994</v>
      </c>
      <c r="O222" s="954">
        <v>1.9600000000000009</v>
      </c>
      <c r="P222" s="954">
        <v>2.0600000000000005</v>
      </c>
      <c r="Q222" s="954">
        <v>2.17</v>
      </c>
      <c r="R222" s="954">
        <v>2.2899999999999991</v>
      </c>
      <c r="S222" s="954">
        <v>2.4299999999999997</v>
      </c>
      <c r="T222" s="954">
        <v>2.5700000000000003</v>
      </c>
      <c r="U222" s="954">
        <v>2.7300000000000004</v>
      </c>
      <c r="V222" s="954">
        <v>2.91</v>
      </c>
      <c r="W222" s="954">
        <v>3.0999999999999979</v>
      </c>
      <c r="X222" s="954">
        <v>3.3099999999999987</v>
      </c>
      <c r="Y222" s="954">
        <v>3.5500000000000007</v>
      </c>
      <c r="Z222" s="954">
        <v>3.8100000000000023</v>
      </c>
      <c r="AA222" s="954">
        <v>4.09</v>
      </c>
      <c r="AB222" s="954">
        <v>4.3999999999999986</v>
      </c>
      <c r="AC222" s="954">
        <v>4.7400000000000055</v>
      </c>
      <c r="AD222" s="954">
        <v>5.1099999999999994</v>
      </c>
      <c r="AE222" s="954">
        <v>5.509999999999998</v>
      </c>
      <c r="AF222" s="955">
        <v>5.9500000000000028</v>
      </c>
      <c r="AG222" s="954">
        <v>6.4200000000000088</v>
      </c>
      <c r="AH222" s="954">
        <v>6.9500000000000028</v>
      </c>
      <c r="AI222" s="954">
        <v>7.5300000000000011</v>
      </c>
      <c r="AJ222" s="954">
        <v>8.1899999999999977</v>
      </c>
      <c r="AK222" s="954">
        <v>8.9300000000000068</v>
      </c>
      <c r="AL222" s="954">
        <v>9.7800000000000011</v>
      </c>
      <c r="AM222" s="954">
        <v>10.739999999999995</v>
      </c>
      <c r="AN222" s="954">
        <v>0</v>
      </c>
      <c r="AO222" s="954">
        <v>0</v>
      </c>
      <c r="AP222" s="956">
        <v>0</v>
      </c>
      <c r="AQ222" s="956">
        <v>0</v>
      </c>
      <c r="AR222" s="957">
        <v>0</v>
      </c>
    </row>
    <row r="223" spans="1:44" ht="30.6" hidden="1" customHeight="1" thickTop="1">
      <c r="A223" s="991">
        <v>9</v>
      </c>
      <c r="B223" s="954">
        <v>1.5500000000000007</v>
      </c>
      <c r="C223" s="954">
        <v>1.5899999999999999</v>
      </c>
      <c r="D223" s="954">
        <v>1.6099999999999994</v>
      </c>
      <c r="E223" s="954">
        <v>1.6400000000000006</v>
      </c>
      <c r="F223" s="954">
        <v>1.6600000000000001</v>
      </c>
      <c r="G223" s="954">
        <v>1.6900000000000013</v>
      </c>
      <c r="H223" s="954">
        <v>1.7300000000000004</v>
      </c>
      <c r="I223" s="954">
        <v>1.7699999999999996</v>
      </c>
      <c r="J223" s="954">
        <v>1.8200000000000003</v>
      </c>
      <c r="K223" s="954">
        <v>1.8900000000000006</v>
      </c>
      <c r="L223" s="954">
        <v>1.9600000000000009</v>
      </c>
      <c r="M223" s="954">
        <v>2.0500000000000007</v>
      </c>
      <c r="N223" s="954">
        <v>2.1500000000000004</v>
      </c>
      <c r="O223" s="954">
        <v>2.2599999999999998</v>
      </c>
      <c r="P223" s="954">
        <v>2.379999999999999</v>
      </c>
      <c r="Q223" s="954">
        <v>2.509999999999998</v>
      </c>
      <c r="R223" s="954">
        <v>2.66</v>
      </c>
      <c r="S223" s="954">
        <v>2.8099999999999987</v>
      </c>
      <c r="T223" s="954">
        <v>2.9800000000000004</v>
      </c>
      <c r="U223" s="954">
        <v>3.1700000000000017</v>
      </c>
      <c r="V223" s="954">
        <v>3.379999999999999</v>
      </c>
      <c r="W223" s="954">
        <v>3.6099999999999994</v>
      </c>
      <c r="X223" s="954">
        <v>3.8599999999999994</v>
      </c>
      <c r="Y223" s="954">
        <v>4.1400000000000006</v>
      </c>
      <c r="Z223" s="954">
        <v>4.4400000000000013</v>
      </c>
      <c r="AA223" s="954">
        <v>4.7800000000000011</v>
      </c>
      <c r="AB223" s="954">
        <v>5.1400000000000006</v>
      </c>
      <c r="AC223" s="954">
        <v>5.5399999999999991</v>
      </c>
      <c r="AD223" s="954">
        <v>5.9699999999999989</v>
      </c>
      <c r="AE223" s="954">
        <v>6.4399999999999977</v>
      </c>
      <c r="AF223" s="955">
        <v>6.9600000000000009</v>
      </c>
      <c r="AG223" s="954">
        <v>7.519999999999996</v>
      </c>
      <c r="AH223" s="954">
        <v>8.1499999999999986</v>
      </c>
      <c r="AI223" s="954">
        <v>8.8500000000000014</v>
      </c>
      <c r="AJ223" s="954">
        <v>9.64</v>
      </c>
      <c r="AK223" s="954">
        <v>10.539999999999992</v>
      </c>
      <c r="AL223" s="954">
        <v>11.549999999999997</v>
      </c>
      <c r="AM223" s="954">
        <v>0</v>
      </c>
      <c r="AN223" s="954">
        <v>0</v>
      </c>
      <c r="AO223" s="954">
        <v>0</v>
      </c>
      <c r="AP223" s="956">
        <v>0</v>
      </c>
      <c r="AQ223" s="956">
        <v>0</v>
      </c>
      <c r="AR223" s="957">
        <v>0</v>
      </c>
    </row>
    <row r="224" spans="1:44" ht="30.6" hidden="1" customHeight="1" thickTop="1">
      <c r="A224" s="991">
        <v>10</v>
      </c>
      <c r="B224" s="954">
        <v>1.75</v>
      </c>
      <c r="C224" s="954">
        <v>1.7799999999999994</v>
      </c>
      <c r="D224" s="954">
        <v>1.8100000000000005</v>
      </c>
      <c r="E224" s="954">
        <v>1.8399999999999999</v>
      </c>
      <c r="F224" s="954">
        <v>1.8699999999999992</v>
      </c>
      <c r="G224" s="954">
        <v>1.9100000000000001</v>
      </c>
      <c r="H224" s="954">
        <v>1.9499999999999975</v>
      </c>
      <c r="I224" s="954">
        <v>2</v>
      </c>
      <c r="J224" s="954">
        <v>2.0699999999999985</v>
      </c>
      <c r="K224" s="954">
        <v>2.1500000000000004</v>
      </c>
      <c r="L224" s="954">
        <v>2.2400000000000002</v>
      </c>
      <c r="M224" s="954">
        <v>2.34</v>
      </c>
      <c r="N224" s="954">
        <v>2.4499999999999993</v>
      </c>
      <c r="O224" s="954">
        <v>2.5799999999999983</v>
      </c>
      <c r="P224" s="954">
        <v>2.7199999999999989</v>
      </c>
      <c r="Q224" s="954">
        <v>2.870000000000001</v>
      </c>
      <c r="R224" s="954">
        <v>3.0399999999999991</v>
      </c>
      <c r="S224" s="954">
        <v>3.2200000000000024</v>
      </c>
      <c r="T224" s="954">
        <v>3.4199999999999982</v>
      </c>
      <c r="U224" s="954">
        <v>3.6400000000000006</v>
      </c>
      <c r="V224" s="954">
        <v>3.879999999999999</v>
      </c>
      <c r="W224" s="954">
        <v>4.1499999999999986</v>
      </c>
      <c r="X224" s="954">
        <v>4.4400000000000013</v>
      </c>
      <c r="Y224" s="954">
        <v>4.759999999999998</v>
      </c>
      <c r="Z224" s="954">
        <v>5.1199999999999974</v>
      </c>
      <c r="AA224" s="954">
        <v>5.509999999999998</v>
      </c>
      <c r="AB224" s="954">
        <v>5.93</v>
      </c>
      <c r="AC224" s="954">
        <v>6.3900000000000006</v>
      </c>
      <c r="AD224" s="954">
        <v>6.8900000000000006</v>
      </c>
      <c r="AE224" s="954">
        <v>7.4399999999999977</v>
      </c>
      <c r="AF224" s="955">
        <v>8.0499999999999972</v>
      </c>
      <c r="AG224" s="954">
        <v>8.7199999999999989</v>
      </c>
      <c r="AH224" s="954">
        <v>9.460000000000008</v>
      </c>
      <c r="AI224" s="954">
        <v>10.289999999999992</v>
      </c>
      <c r="AJ224" s="954">
        <v>11.230000000000004</v>
      </c>
      <c r="AK224" s="954">
        <v>12.290000000000006</v>
      </c>
      <c r="AL224" s="954">
        <v>0</v>
      </c>
      <c r="AM224" s="954">
        <v>0</v>
      </c>
      <c r="AN224" s="954">
        <v>0</v>
      </c>
      <c r="AO224" s="954">
        <v>0</v>
      </c>
      <c r="AP224" s="956">
        <v>0</v>
      </c>
      <c r="AQ224" s="956">
        <v>0</v>
      </c>
      <c r="AR224" s="957">
        <v>0</v>
      </c>
    </row>
    <row r="225" spans="1:44" ht="30.6" hidden="1" customHeight="1" thickTop="1">
      <c r="A225" s="991">
        <v>11</v>
      </c>
      <c r="B225" s="954">
        <v>1.9399999999999995</v>
      </c>
      <c r="C225" s="954">
        <v>1.9800000000000004</v>
      </c>
      <c r="D225" s="954">
        <v>2.0199999999999996</v>
      </c>
      <c r="E225" s="954">
        <v>2.0600000000000005</v>
      </c>
      <c r="F225" s="954">
        <v>2.09</v>
      </c>
      <c r="G225" s="954">
        <v>2.1400000000000006</v>
      </c>
      <c r="H225" s="954">
        <v>2.1899999999999995</v>
      </c>
      <c r="I225" s="954">
        <v>2.25</v>
      </c>
      <c r="J225" s="954">
        <v>2.3299999999999983</v>
      </c>
      <c r="K225" s="954">
        <v>2.4200000000000017</v>
      </c>
      <c r="L225" s="954">
        <v>2.5199999999999996</v>
      </c>
      <c r="M225" s="954">
        <v>2.6400000000000006</v>
      </c>
      <c r="N225" s="954">
        <v>2.7699999999999996</v>
      </c>
      <c r="O225" s="954">
        <v>2.9200000000000017</v>
      </c>
      <c r="P225" s="954">
        <v>3.0799999999999983</v>
      </c>
      <c r="Q225" s="954">
        <v>3.259999999999998</v>
      </c>
      <c r="R225" s="954">
        <v>3.4499999999999993</v>
      </c>
      <c r="S225" s="954">
        <v>3.66</v>
      </c>
      <c r="T225" s="954">
        <v>3.8900000000000006</v>
      </c>
      <c r="U225" s="954">
        <v>4.1400000000000006</v>
      </c>
      <c r="V225" s="954">
        <v>4.4200000000000017</v>
      </c>
      <c r="W225" s="954">
        <v>4.7300000000000004</v>
      </c>
      <c r="X225" s="954">
        <v>5.0600000000000023</v>
      </c>
      <c r="Y225" s="954">
        <v>5.4399999999999977</v>
      </c>
      <c r="Z225" s="954">
        <v>5.8400000000000034</v>
      </c>
      <c r="AA225" s="954">
        <v>6.2899999999999991</v>
      </c>
      <c r="AB225" s="954">
        <v>6.7800000000000011</v>
      </c>
      <c r="AC225" s="954">
        <v>7.3099999999999952</v>
      </c>
      <c r="AD225" s="954">
        <v>7.8899999999999935</v>
      </c>
      <c r="AE225" s="954">
        <v>8.5300000000000011</v>
      </c>
      <c r="AF225" s="955">
        <v>9.230000000000004</v>
      </c>
      <c r="AG225" s="954">
        <v>10.010000000000005</v>
      </c>
      <c r="AH225" s="954">
        <v>10.879999999999995</v>
      </c>
      <c r="AI225" s="954">
        <v>11.86</v>
      </c>
      <c r="AJ225" s="954">
        <v>12.970000000000013</v>
      </c>
      <c r="AK225" s="954">
        <v>0</v>
      </c>
      <c r="AL225" s="954">
        <v>0</v>
      </c>
      <c r="AM225" s="954">
        <v>0</v>
      </c>
      <c r="AN225" s="954">
        <v>0</v>
      </c>
      <c r="AO225" s="954">
        <v>0</v>
      </c>
      <c r="AP225" s="956">
        <v>0</v>
      </c>
      <c r="AQ225" s="956">
        <v>0</v>
      </c>
      <c r="AR225" s="957">
        <v>0</v>
      </c>
    </row>
    <row r="226" spans="1:44" ht="30.6" hidden="1" customHeight="1" thickTop="1">
      <c r="A226" s="991">
        <v>12</v>
      </c>
      <c r="B226" s="954">
        <v>2.1499999999999986</v>
      </c>
      <c r="C226" s="954">
        <v>2.1899999999999977</v>
      </c>
      <c r="D226" s="954">
        <v>2.2300000000000004</v>
      </c>
      <c r="E226" s="954">
        <v>2.2699999999999996</v>
      </c>
      <c r="F226" s="954">
        <v>2.3199999999999985</v>
      </c>
      <c r="G226" s="954">
        <v>2.370000000000001</v>
      </c>
      <c r="H226" s="954">
        <v>2.4400000000000013</v>
      </c>
      <c r="I226" s="954">
        <v>2.509999999999998</v>
      </c>
      <c r="J226" s="954">
        <v>2.6000000000000014</v>
      </c>
      <c r="K226" s="954">
        <v>2.6999999999999993</v>
      </c>
      <c r="L226" s="954">
        <v>2.8200000000000003</v>
      </c>
      <c r="M226" s="954">
        <v>2.9600000000000009</v>
      </c>
      <c r="N226" s="954">
        <v>3.1099999999999994</v>
      </c>
      <c r="O226" s="954">
        <v>3.2800000000000011</v>
      </c>
      <c r="P226" s="954">
        <v>3.4600000000000009</v>
      </c>
      <c r="Q226" s="954">
        <v>3.66</v>
      </c>
      <c r="R226" s="954">
        <v>3.879999999999999</v>
      </c>
      <c r="S226" s="954">
        <v>4.120000000000001</v>
      </c>
      <c r="T226" s="954">
        <v>4.3799999999999955</v>
      </c>
      <c r="U226" s="954">
        <v>4.6700000000000017</v>
      </c>
      <c r="V226" s="954">
        <v>4.990000000000002</v>
      </c>
      <c r="W226" s="954">
        <v>5.3400000000000034</v>
      </c>
      <c r="X226" s="954">
        <v>5.730000000000004</v>
      </c>
      <c r="Y226" s="954">
        <v>6.1499999999999986</v>
      </c>
      <c r="Z226" s="954">
        <v>6.6200000000000045</v>
      </c>
      <c r="AA226" s="954">
        <v>7.1300000000000026</v>
      </c>
      <c r="AB226" s="954">
        <v>7.68</v>
      </c>
      <c r="AC226" s="954">
        <v>8.2899999999999991</v>
      </c>
      <c r="AD226" s="954">
        <v>8.9600000000000009</v>
      </c>
      <c r="AE226" s="954">
        <v>9.7000000000000028</v>
      </c>
      <c r="AF226" s="955">
        <v>10.510000000000005</v>
      </c>
      <c r="AG226" s="954">
        <v>11.420000000000002</v>
      </c>
      <c r="AH226" s="954">
        <v>12.439999999999998</v>
      </c>
      <c r="AI226" s="954">
        <v>13.579999999999998</v>
      </c>
      <c r="AJ226" s="954">
        <v>0</v>
      </c>
      <c r="AK226" s="954">
        <v>0</v>
      </c>
      <c r="AL226" s="954">
        <v>0</v>
      </c>
      <c r="AM226" s="954">
        <v>0</v>
      </c>
      <c r="AN226" s="954">
        <v>0</v>
      </c>
      <c r="AO226" s="954">
        <v>0</v>
      </c>
      <c r="AP226" s="956">
        <v>0</v>
      </c>
      <c r="AQ226" s="956">
        <v>0</v>
      </c>
      <c r="AR226" s="957">
        <v>0</v>
      </c>
    </row>
    <row r="227" spans="1:44" ht="30.6" hidden="1" customHeight="1" thickTop="1">
      <c r="A227" s="991">
        <v>13</v>
      </c>
      <c r="B227" s="954">
        <v>2.3499999999999996</v>
      </c>
      <c r="C227" s="954">
        <v>2.3999999999999986</v>
      </c>
      <c r="D227" s="954">
        <v>2.4499999999999993</v>
      </c>
      <c r="E227" s="954">
        <v>2.5</v>
      </c>
      <c r="F227" s="954">
        <v>2.5599999999999987</v>
      </c>
      <c r="G227" s="954">
        <v>2.620000000000001</v>
      </c>
      <c r="H227" s="954">
        <v>2.6900000000000013</v>
      </c>
      <c r="I227" s="954">
        <v>2.7800000000000011</v>
      </c>
      <c r="J227" s="954">
        <v>2.879999999999999</v>
      </c>
      <c r="K227" s="954">
        <v>3</v>
      </c>
      <c r="L227" s="954">
        <v>3.139999999999997</v>
      </c>
      <c r="M227" s="954">
        <v>3.2899999999999991</v>
      </c>
      <c r="N227" s="954">
        <v>3.4599999999999973</v>
      </c>
      <c r="O227" s="954">
        <v>3.6499999999999986</v>
      </c>
      <c r="P227" s="954">
        <v>3.860000000000003</v>
      </c>
      <c r="Q227" s="954">
        <v>4.09</v>
      </c>
      <c r="R227" s="954">
        <v>4.3399999999999963</v>
      </c>
      <c r="S227" s="954">
        <v>4.6099999999999994</v>
      </c>
      <c r="T227" s="954">
        <v>4.9099999999999966</v>
      </c>
      <c r="U227" s="954">
        <v>5.240000000000002</v>
      </c>
      <c r="V227" s="954">
        <v>5.6000000000000014</v>
      </c>
      <c r="W227" s="954">
        <v>6</v>
      </c>
      <c r="X227" s="954">
        <v>6.4399999999999977</v>
      </c>
      <c r="Y227" s="954">
        <v>6.9200000000000017</v>
      </c>
      <c r="Z227" s="954">
        <v>7.4500000000000028</v>
      </c>
      <c r="AA227" s="954">
        <v>8.0300000000000011</v>
      </c>
      <c r="AB227" s="954">
        <v>8.6599999999999966</v>
      </c>
      <c r="AC227" s="954">
        <v>9.3500000000000014</v>
      </c>
      <c r="AD227" s="954">
        <v>10.120000000000005</v>
      </c>
      <c r="AE227" s="954">
        <v>10.969999999999999</v>
      </c>
      <c r="AF227" s="955">
        <v>11.909999999999997</v>
      </c>
      <c r="AG227" s="954">
        <v>12.960000000000008</v>
      </c>
      <c r="AH227" s="954">
        <v>14.14</v>
      </c>
      <c r="AI227" s="954">
        <v>0</v>
      </c>
      <c r="AJ227" s="954">
        <v>0</v>
      </c>
      <c r="AK227" s="954">
        <v>0</v>
      </c>
      <c r="AL227" s="954">
        <v>0</v>
      </c>
      <c r="AM227" s="954">
        <v>0</v>
      </c>
      <c r="AN227" s="954">
        <v>0</v>
      </c>
      <c r="AO227" s="954">
        <v>0</v>
      </c>
      <c r="AP227" s="956">
        <v>0</v>
      </c>
      <c r="AQ227" s="956">
        <v>0</v>
      </c>
      <c r="AR227" s="957">
        <v>0</v>
      </c>
    </row>
    <row r="228" spans="1:44" ht="30.6" hidden="1" customHeight="1" thickTop="1">
      <c r="A228" s="991">
        <v>14</v>
      </c>
      <c r="B228" s="954">
        <v>2.5700000000000003</v>
      </c>
      <c r="C228" s="954">
        <v>2.620000000000001</v>
      </c>
      <c r="D228" s="954">
        <v>2.6799999999999997</v>
      </c>
      <c r="E228" s="954">
        <v>2.740000000000002</v>
      </c>
      <c r="F228" s="954">
        <v>2.8000000000000007</v>
      </c>
      <c r="G228" s="954">
        <v>2.870000000000001</v>
      </c>
      <c r="H228" s="954">
        <v>2.9600000000000009</v>
      </c>
      <c r="I228" s="954">
        <v>3.0599999999999987</v>
      </c>
      <c r="J228" s="954">
        <v>3.1799999999999997</v>
      </c>
      <c r="K228" s="954">
        <v>3.3099999999999987</v>
      </c>
      <c r="L228" s="954">
        <v>3.4699999999999953</v>
      </c>
      <c r="M228" s="954">
        <v>3.6400000000000006</v>
      </c>
      <c r="N228" s="954">
        <v>3.8400000000000034</v>
      </c>
      <c r="O228" s="954">
        <v>4.0499999999999972</v>
      </c>
      <c r="P228" s="954">
        <v>4.2899999999999991</v>
      </c>
      <c r="Q228" s="954">
        <v>4.5399999999999991</v>
      </c>
      <c r="R228" s="954">
        <v>4.82</v>
      </c>
      <c r="S228" s="954">
        <v>5.1300000000000026</v>
      </c>
      <c r="T228" s="954">
        <v>5.4699999999999989</v>
      </c>
      <c r="U228" s="954">
        <v>5.8500000000000014</v>
      </c>
      <c r="V228" s="954">
        <v>6.259999999999998</v>
      </c>
      <c r="W228" s="954">
        <v>6.7099999999999937</v>
      </c>
      <c r="X228" s="954">
        <v>7.2000000000000028</v>
      </c>
      <c r="Y228" s="954">
        <v>7.740000000000002</v>
      </c>
      <c r="Z228" s="954">
        <v>8.3400000000000034</v>
      </c>
      <c r="AA228" s="954">
        <v>8.990000000000002</v>
      </c>
      <c r="AB228" s="954">
        <v>9.710000000000008</v>
      </c>
      <c r="AC228" s="954">
        <v>10.5</v>
      </c>
      <c r="AD228" s="954">
        <v>11.370000000000005</v>
      </c>
      <c r="AE228" s="954">
        <v>12.340000000000003</v>
      </c>
      <c r="AF228" s="955">
        <v>13.420000000000002</v>
      </c>
      <c r="AG228" s="954">
        <v>14.64</v>
      </c>
      <c r="AH228" s="954">
        <v>0</v>
      </c>
      <c r="AI228" s="954">
        <v>0</v>
      </c>
      <c r="AJ228" s="954">
        <v>0</v>
      </c>
      <c r="AK228" s="954">
        <v>0</v>
      </c>
      <c r="AL228" s="954">
        <v>0</v>
      </c>
      <c r="AM228" s="954">
        <v>0</v>
      </c>
      <c r="AN228" s="954">
        <v>0</v>
      </c>
      <c r="AO228" s="954">
        <v>0</v>
      </c>
      <c r="AP228" s="956">
        <v>0</v>
      </c>
      <c r="AQ228" s="956">
        <v>0</v>
      </c>
      <c r="AR228" s="957">
        <v>0</v>
      </c>
    </row>
    <row r="229" spans="1:44" ht="30.6" hidden="1" customHeight="1" thickTop="1">
      <c r="A229" s="991">
        <v>15</v>
      </c>
      <c r="B229" s="954">
        <v>2.7899999999999991</v>
      </c>
      <c r="C229" s="954">
        <v>2.8500000000000014</v>
      </c>
      <c r="D229" s="954">
        <v>2.91</v>
      </c>
      <c r="E229" s="954">
        <v>2.9800000000000004</v>
      </c>
      <c r="F229" s="954">
        <v>3.0599999999999987</v>
      </c>
      <c r="G229" s="954">
        <v>3.1400000000000006</v>
      </c>
      <c r="H229" s="954">
        <v>3.240000000000002</v>
      </c>
      <c r="I229" s="954">
        <v>3.3599999999999994</v>
      </c>
      <c r="J229" s="954">
        <v>3.490000000000002</v>
      </c>
      <c r="K229" s="954">
        <v>3.6400000000000006</v>
      </c>
      <c r="L229" s="954">
        <v>3.8200000000000003</v>
      </c>
      <c r="M229" s="954">
        <v>4.009999999999998</v>
      </c>
      <c r="N229" s="954">
        <v>4.2299999999999969</v>
      </c>
      <c r="O229" s="954">
        <v>4.4699999999999989</v>
      </c>
      <c r="P229" s="954">
        <v>4.740000000000002</v>
      </c>
      <c r="Q229" s="954">
        <v>5.0300000000000011</v>
      </c>
      <c r="R229" s="954">
        <v>5.3400000000000034</v>
      </c>
      <c r="S229" s="954">
        <v>5.6899999999999977</v>
      </c>
      <c r="T229" s="954">
        <v>6.07</v>
      </c>
      <c r="U229" s="954">
        <v>6.490000000000002</v>
      </c>
      <c r="V229" s="954">
        <v>6.9500000000000028</v>
      </c>
      <c r="W229" s="954">
        <v>7.4600000000000009</v>
      </c>
      <c r="X229" s="954">
        <v>8.0100000000000051</v>
      </c>
      <c r="Y229" s="954">
        <v>8.6199999999999974</v>
      </c>
      <c r="Z229" s="954">
        <v>9.289999999999992</v>
      </c>
      <c r="AA229" s="954">
        <v>10.030000000000001</v>
      </c>
      <c r="AB229" s="954">
        <v>10.840000000000003</v>
      </c>
      <c r="AC229" s="954">
        <v>11.739999999999995</v>
      </c>
      <c r="AD229" s="954">
        <v>12.739999999999981</v>
      </c>
      <c r="AE229" s="954">
        <v>13.849999999999994</v>
      </c>
      <c r="AF229" s="955">
        <v>15.079999999999998</v>
      </c>
      <c r="AG229" s="954">
        <v>0</v>
      </c>
      <c r="AH229" s="954">
        <v>0</v>
      </c>
      <c r="AI229" s="954">
        <v>0</v>
      </c>
      <c r="AJ229" s="954">
        <v>0</v>
      </c>
      <c r="AK229" s="954">
        <v>0</v>
      </c>
      <c r="AL229" s="954">
        <v>0</v>
      </c>
      <c r="AM229" s="954">
        <v>0</v>
      </c>
      <c r="AN229" s="954">
        <v>0</v>
      </c>
      <c r="AO229" s="954">
        <v>0</v>
      </c>
      <c r="AP229" s="956">
        <v>0</v>
      </c>
      <c r="AQ229" s="956">
        <v>0</v>
      </c>
      <c r="AR229" s="957">
        <v>0</v>
      </c>
    </row>
    <row r="230" spans="1:44" ht="30.6" hidden="1" customHeight="1" thickTop="1">
      <c r="A230" s="991">
        <v>16</v>
      </c>
      <c r="B230" s="954">
        <v>3.009999999999998</v>
      </c>
      <c r="C230" s="954">
        <v>3.0799999999999983</v>
      </c>
      <c r="D230" s="954">
        <v>3.16</v>
      </c>
      <c r="E230" s="954">
        <v>3.2399999999999984</v>
      </c>
      <c r="F230" s="954">
        <v>3.3200000000000003</v>
      </c>
      <c r="G230" s="954">
        <v>3.4200000000000053</v>
      </c>
      <c r="H230" s="954">
        <v>3.5300000000000011</v>
      </c>
      <c r="I230" s="954">
        <v>3.6699999999999982</v>
      </c>
      <c r="J230" s="954">
        <v>3.8200000000000003</v>
      </c>
      <c r="K230" s="954">
        <v>3.990000000000002</v>
      </c>
      <c r="L230" s="954">
        <v>4.1900000000000013</v>
      </c>
      <c r="M230" s="954">
        <v>4.3999999999999986</v>
      </c>
      <c r="N230" s="954">
        <v>4.6499999999999986</v>
      </c>
      <c r="O230" s="954">
        <v>4.9200000000000017</v>
      </c>
      <c r="P230" s="954">
        <v>5.2100000000000009</v>
      </c>
      <c r="Q230" s="954">
        <v>5.5399999999999991</v>
      </c>
      <c r="R230" s="954">
        <v>5.8900000000000006</v>
      </c>
      <c r="S230" s="954">
        <v>6.2800000000000011</v>
      </c>
      <c r="T230" s="954">
        <v>6.7100000000000009</v>
      </c>
      <c r="U230" s="954">
        <v>7.18</v>
      </c>
      <c r="V230" s="954">
        <v>7.7000000000000028</v>
      </c>
      <c r="W230" s="954">
        <v>8.259999999999998</v>
      </c>
      <c r="X230" s="954">
        <v>8.8800000000000026</v>
      </c>
      <c r="Y230" s="954">
        <v>9.5599999999999952</v>
      </c>
      <c r="Z230" s="954">
        <v>10.319999999999993</v>
      </c>
      <c r="AA230" s="954">
        <v>11.150000000000006</v>
      </c>
      <c r="AB230" s="954">
        <v>12.070000000000007</v>
      </c>
      <c r="AC230" s="954">
        <v>13.090000000000018</v>
      </c>
      <c r="AD230" s="954">
        <v>14.219999999999999</v>
      </c>
      <c r="AE230" s="954">
        <v>15.480000000000004</v>
      </c>
      <c r="AF230" s="955">
        <v>0</v>
      </c>
      <c r="AG230" s="954">
        <v>0</v>
      </c>
      <c r="AH230" s="954">
        <v>0</v>
      </c>
      <c r="AI230" s="954">
        <v>0</v>
      </c>
      <c r="AJ230" s="954">
        <v>0</v>
      </c>
      <c r="AK230" s="954">
        <v>0</v>
      </c>
      <c r="AL230" s="954">
        <v>0</v>
      </c>
      <c r="AM230" s="954">
        <v>0</v>
      </c>
      <c r="AN230" s="954">
        <v>0</v>
      </c>
      <c r="AO230" s="954">
        <v>0</v>
      </c>
      <c r="AP230" s="956">
        <v>0</v>
      </c>
      <c r="AQ230" s="956">
        <v>0</v>
      </c>
      <c r="AR230" s="957">
        <v>0</v>
      </c>
    </row>
    <row r="231" spans="1:44" ht="30.6" hidden="1" customHeight="1" thickTop="1">
      <c r="A231" s="991">
        <v>17</v>
      </c>
      <c r="B231" s="954">
        <v>3.25</v>
      </c>
      <c r="C231" s="954">
        <v>3.3300000000000018</v>
      </c>
      <c r="D231" s="954">
        <v>3.41</v>
      </c>
      <c r="E231" s="954">
        <v>3.5</v>
      </c>
      <c r="F231" s="954">
        <v>3.6000000000000014</v>
      </c>
      <c r="G231" s="954">
        <v>3.7099999999999973</v>
      </c>
      <c r="H231" s="954">
        <v>3.84</v>
      </c>
      <c r="I231" s="954">
        <v>3.990000000000002</v>
      </c>
      <c r="J231" s="954">
        <v>4.16</v>
      </c>
      <c r="K231" s="954">
        <v>4.3599999999999994</v>
      </c>
      <c r="L231" s="954">
        <v>4.57</v>
      </c>
      <c r="M231" s="954">
        <v>4.82</v>
      </c>
      <c r="N231" s="954">
        <v>5.0900000000000034</v>
      </c>
      <c r="O231" s="954">
        <v>5.3900000000000006</v>
      </c>
      <c r="P231" s="954">
        <v>5.7199999999999989</v>
      </c>
      <c r="Q231" s="954">
        <v>6.0799999999999983</v>
      </c>
      <c r="R231" s="954">
        <v>6.480000000000004</v>
      </c>
      <c r="S231" s="954">
        <v>6.9200000000000017</v>
      </c>
      <c r="T231" s="954">
        <v>7.3900000000000006</v>
      </c>
      <c r="U231" s="954">
        <v>7.9099999999999895</v>
      </c>
      <c r="V231" s="954">
        <v>8.4899999999999949</v>
      </c>
      <c r="W231" s="954">
        <v>9.1200000000000045</v>
      </c>
      <c r="X231" s="954">
        <v>9.8100000000000023</v>
      </c>
      <c r="Y231" s="954">
        <v>10.579999999999998</v>
      </c>
      <c r="Z231" s="954">
        <v>11.420000000000002</v>
      </c>
      <c r="AA231" s="954">
        <v>12.36</v>
      </c>
      <c r="AB231" s="954">
        <v>13.39</v>
      </c>
      <c r="AC231" s="954">
        <v>14.549999999999997</v>
      </c>
      <c r="AD231" s="954">
        <v>15.829999999999998</v>
      </c>
      <c r="AE231" s="954">
        <v>0</v>
      </c>
      <c r="AF231" s="955">
        <v>0</v>
      </c>
      <c r="AG231" s="954">
        <v>0</v>
      </c>
      <c r="AH231" s="954">
        <v>0</v>
      </c>
      <c r="AI231" s="954">
        <v>0</v>
      </c>
      <c r="AJ231" s="954">
        <v>0</v>
      </c>
      <c r="AK231" s="954">
        <v>0</v>
      </c>
      <c r="AL231" s="954">
        <v>0</v>
      </c>
      <c r="AM231" s="954">
        <v>0</v>
      </c>
      <c r="AN231" s="954">
        <v>0</v>
      </c>
      <c r="AO231" s="954">
        <v>0</v>
      </c>
      <c r="AP231" s="956">
        <v>0</v>
      </c>
      <c r="AQ231" s="956">
        <v>0</v>
      </c>
      <c r="AR231" s="957">
        <v>0</v>
      </c>
    </row>
    <row r="232" spans="1:44" ht="30.6" hidden="1" customHeight="1" thickTop="1">
      <c r="A232" s="991">
        <v>18</v>
      </c>
      <c r="B232" s="954">
        <v>3.4899999999999984</v>
      </c>
      <c r="C232" s="954">
        <v>3.5800000000000018</v>
      </c>
      <c r="D232" s="954">
        <v>3.6700000000000017</v>
      </c>
      <c r="E232" s="954">
        <v>3.7799999999999976</v>
      </c>
      <c r="F232" s="954">
        <v>3.8900000000000006</v>
      </c>
      <c r="G232" s="954">
        <v>4.0199999999999996</v>
      </c>
      <c r="H232" s="954">
        <v>4.16</v>
      </c>
      <c r="I232" s="954">
        <v>4.3299999999999947</v>
      </c>
      <c r="J232" s="954">
        <v>4.5200000000000031</v>
      </c>
      <c r="K232" s="954">
        <v>4.740000000000002</v>
      </c>
      <c r="L232" s="954">
        <v>4.980000000000004</v>
      </c>
      <c r="M232" s="954">
        <v>5.259999999999998</v>
      </c>
      <c r="N232" s="954">
        <v>5.5600000000000023</v>
      </c>
      <c r="O232" s="954">
        <v>5.8900000000000006</v>
      </c>
      <c r="P232" s="954">
        <v>6.259999999999998</v>
      </c>
      <c r="Q232" s="954">
        <v>6.6599999999999966</v>
      </c>
      <c r="R232" s="954">
        <v>7.1000000000000014</v>
      </c>
      <c r="S232" s="954">
        <v>7.5900000000000034</v>
      </c>
      <c r="T232" s="954">
        <v>8.1200000000000045</v>
      </c>
      <c r="U232" s="954">
        <v>8.7000000000000099</v>
      </c>
      <c r="V232" s="954">
        <v>9.3400000000000105</v>
      </c>
      <c r="W232" s="954">
        <v>10.039999999999992</v>
      </c>
      <c r="X232" s="954">
        <v>10.810000000000002</v>
      </c>
      <c r="Y232" s="954">
        <v>11.670000000000002</v>
      </c>
      <c r="Z232" s="954">
        <v>12.620000000000005</v>
      </c>
      <c r="AA232" s="954">
        <v>13.670000000000002</v>
      </c>
      <c r="AB232" s="954">
        <v>14.829999999999998</v>
      </c>
      <c r="AC232" s="954">
        <v>16.14</v>
      </c>
      <c r="AD232" s="954">
        <v>0</v>
      </c>
      <c r="AE232" s="954">
        <v>0</v>
      </c>
      <c r="AF232" s="955">
        <v>0</v>
      </c>
      <c r="AG232" s="954">
        <v>0</v>
      </c>
      <c r="AH232" s="954">
        <v>0</v>
      </c>
      <c r="AI232" s="954">
        <v>0</v>
      </c>
      <c r="AJ232" s="954">
        <v>0</v>
      </c>
      <c r="AK232" s="954">
        <v>0</v>
      </c>
      <c r="AL232" s="954">
        <v>0</v>
      </c>
      <c r="AM232" s="954">
        <v>0</v>
      </c>
      <c r="AN232" s="954">
        <v>0</v>
      </c>
      <c r="AO232" s="954">
        <v>0</v>
      </c>
      <c r="AP232" s="956">
        <v>0</v>
      </c>
      <c r="AQ232" s="956">
        <v>0</v>
      </c>
      <c r="AR232" s="957">
        <v>0</v>
      </c>
    </row>
    <row r="233" spans="1:44" ht="30.6" hidden="1" customHeight="1" thickTop="1">
      <c r="A233" s="991">
        <v>19</v>
      </c>
      <c r="B233" s="954">
        <v>3.740000000000002</v>
      </c>
      <c r="C233" s="954">
        <v>3.84</v>
      </c>
      <c r="D233" s="954">
        <v>3.9500000000000028</v>
      </c>
      <c r="E233" s="954">
        <v>4.0599999999999987</v>
      </c>
      <c r="F233" s="954">
        <v>4.1900000000000013</v>
      </c>
      <c r="G233" s="954">
        <v>4.34</v>
      </c>
      <c r="H233" s="954">
        <v>4.4999999999999964</v>
      </c>
      <c r="I233" s="954">
        <v>4.6900000000000013</v>
      </c>
      <c r="J233" s="954">
        <v>4.8999999999999986</v>
      </c>
      <c r="K233" s="954">
        <v>5.1400000000000006</v>
      </c>
      <c r="L233" s="954">
        <v>5.4200000000000017</v>
      </c>
      <c r="M233" s="954">
        <v>5.7199999999999989</v>
      </c>
      <c r="N233" s="954">
        <v>6.0600000000000023</v>
      </c>
      <c r="O233" s="954">
        <v>6.43</v>
      </c>
      <c r="P233" s="954">
        <v>6.8299999999999983</v>
      </c>
      <c r="Q233" s="954">
        <v>7.2800000000000011</v>
      </c>
      <c r="R233" s="954">
        <v>7.769999999999996</v>
      </c>
      <c r="S233" s="954">
        <v>8.2999999999999972</v>
      </c>
      <c r="T233" s="954">
        <v>8.8899999999999935</v>
      </c>
      <c r="U233" s="954">
        <v>9.5399999999999991</v>
      </c>
      <c r="V233" s="954">
        <v>10.239999999999995</v>
      </c>
      <c r="W233" s="954">
        <v>11.030000000000001</v>
      </c>
      <c r="X233" s="954">
        <v>11.89</v>
      </c>
      <c r="Y233" s="954">
        <v>12.84999999999998</v>
      </c>
      <c r="Z233" s="954">
        <v>13.909999999999997</v>
      </c>
      <c r="AA233" s="954">
        <v>15.090000000000003</v>
      </c>
      <c r="AB233" s="954">
        <v>16.400000000000006</v>
      </c>
      <c r="AC233" s="954">
        <v>0</v>
      </c>
      <c r="AD233" s="954">
        <v>0</v>
      </c>
      <c r="AE233" s="954">
        <v>0</v>
      </c>
      <c r="AF233" s="955">
        <v>0</v>
      </c>
      <c r="AG233" s="954">
        <v>0</v>
      </c>
      <c r="AH233" s="954">
        <v>0</v>
      </c>
      <c r="AI233" s="954">
        <v>0</v>
      </c>
      <c r="AJ233" s="954">
        <v>0</v>
      </c>
      <c r="AK233" s="954">
        <v>0</v>
      </c>
      <c r="AL233" s="954">
        <v>0</v>
      </c>
      <c r="AM233" s="954">
        <v>0</v>
      </c>
      <c r="AN233" s="954">
        <v>0</v>
      </c>
      <c r="AO233" s="954">
        <v>0</v>
      </c>
      <c r="AP233" s="956">
        <v>0</v>
      </c>
      <c r="AQ233" s="956">
        <v>0</v>
      </c>
      <c r="AR233" s="957">
        <v>0</v>
      </c>
    </row>
    <row r="234" spans="1:44" ht="30.6" hidden="1" customHeight="1" thickTop="1">
      <c r="A234" s="991">
        <v>20</v>
      </c>
      <c r="B234" s="954">
        <v>4</v>
      </c>
      <c r="C234" s="954">
        <v>4.1099999999999994</v>
      </c>
      <c r="D234" s="954">
        <v>4.240000000000002</v>
      </c>
      <c r="E234" s="954">
        <v>4.3599999999999994</v>
      </c>
      <c r="F234" s="954">
        <v>4.509999999999998</v>
      </c>
      <c r="G234" s="954">
        <v>4.6700000000000017</v>
      </c>
      <c r="H234" s="954">
        <v>4.8599999999999994</v>
      </c>
      <c r="I234" s="954">
        <v>5.0600000000000023</v>
      </c>
      <c r="J234" s="954">
        <v>5.2999999999999972</v>
      </c>
      <c r="K234" s="954">
        <v>5.57</v>
      </c>
      <c r="L234" s="954">
        <v>5.8699999999999974</v>
      </c>
      <c r="M234" s="954">
        <v>6.2100000000000009</v>
      </c>
      <c r="N234" s="954">
        <v>6.5799999999999983</v>
      </c>
      <c r="O234" s="954">
        <v>6.990000000000002</v>
      </c>
      <c r="P234" s="954">
        <v>7.4400000000000048</v>
      </c>
      <c r="Q234" s="954">
        <v>7.9399999999999977</v>
      </c>
      <c r="R234" s="954">
        <v>8.4699999999999989</v>
      </c>
      <c r="S234" s="954">
        <v>9.0699999999999932</v>
      </c>
      <c r="T234" s="954">
        <v>9.7199999999999989</v>
      </c>
      <c r="U234" s="954">
        <v>10.430000000000007</v>
      </c>
      <c r="V234" s="954">
        <v>11.219999999999999</v>
      </c>
      <c r="W234" s="954">
        <v>12.090000000000003</v>
      </c>
      <c r="X234" s="954">
        <v>13.049999999999997</v>
      </c>
      <c r="Y234" s="954">
        <v>14.120000000000005</v>
      </c>
      <c r="Z234" s="954">
        <v>15.299999999999997</v>
      </c>
      <c r="AA234" s="954">
        <v>16.63000000000001</v>
      </c>
      <c r="AB234" s="954">
        <v>0</v>
      </c>
      <c r="AC234" s="954">
        <v>0</v>
      </c>
      <c r="AD234" s="954">
        <v>0</v>
      </c>
      <c r="AE234" s="954">
        <v>0</v>
      </c>
      <c r="AF234" s="955">
        <v>0</v>
      </c>
      <c r="AG234" s="954">
        <v>0</v>
      </c>
      <c r="AH234" s="954">
        <v>0</v>
      </c>
      <c r="AI234" s="954">
        <v>0</v>
      </c>
      <c r="AJ234" s="954">
        <v>0</v>
      </c>
      <c r="AK234" s="954">
        <v>0</v>
      </c>
      <c r="AL234" s="954">
        <v>0</v>
      </c>
      <c r="AM234" s="954">
        <v>0</v>
      </c>
      <c r="AN234" s="954">
        <v>0</v>
      </c>
      <c r="AO234" s="954">
        <v>0</v>
      </c>
      <c r="AP234" s="956">
        <v>0</v>
      </c>
      <c r="AQ234" s="956">
        <v>0</v>
      </c>
      <c r="AR234" s="957">
        <v>0</v>
      </c>
    </row>
    <row r="235" spans="1:44" ht="30.6" hidden="1" customHeight="1" thickTop="1">
      <c r="A235" s="991">
        <v>21</v>
      </c>
      <c r="B235" s="954">
        <v>4.269999999999996</v>
      </c>
      <c r="C235" s="954">
        <v>4.3999999999999986</v>
      </c>
      <c r="D235" s="954">
        <v>4.5300000000000011</v>
      </c>
      <c r="E235" s="954">
        <v>4.6799999999999962</v>
      </c>
      <c r="F235" s="954">
        <v>4.8400000000000034</v>
      </c>
      <c r="G235" s="954">
        <v>5.019999999999996</v>
      </c>
      <c r="H235" s="954">
        <v>5.230000000000004</v>
      </c>
      <c r="I235" s="954">
        <v>5.4600000000000009</v>
      </c>
      <c r="J235" s="954">
        <v>5.730000000000004</v>
      </c>
      <c r="K235" s="954">
        <v>6.019999999999996</v>
      </c>
      <c r="L235" s="954">
        <v>6.3599999999999994</v>
      </c>
      <c r="M235" s="954">
        <v>6.730000000000004</v>
      </c>
      <c r="N235" s="954">
        <v>7.1400000000000006</v>
      </c>
      <c r="O235" s="954">
        <v>7.5900000000000105</v>
      </c>
      <c r="P235" s="954">
        <v>8.0900000000000105</v>
      </c>
      <c r="Q235" s="954">
        <v>8.6300000000000097</v>
      </c>
      <c r="R235" s="954">
        <v>9.230000000000004</v>
      </c>
      <c r="S235" s="954">
        <v>9.8799999999999955</v>
      </c>
      <c r="T235" s="954">
        <v>10.599999999999994</v>
      </c>
      <c r="U235" s="954">
        <v>11.39</v>
      </c>
      <c r="V235" s="954">
        <v>12.260000000000005</v>
      </c>
      <c r="W235" s="954">
        <v>13.230000000000004</v>
      </c>
      <c r="X235" s="954">
        <v>14.299999999999997</v>
      </c>
      <c r="Y235" s="954">
        <v>15.489999999999995</v>
      </c>
      <c r="Z235" s="954">
        <v>16.819999999999993</v>
      </c>
      <c r="AA235" s="954">
        <v>0</v>
      </c>
      <c r="AB235" s="954">
        <v>0</v>
      </c>
      <c r="AC235" s="954">
        <v>0</v>
      </c>
      <c r="AD235" s="954">
        <v>0</v>
      </c>
      <c r="AE235" s="954">
        <v>0</v>
      </c>
      <c r="AF235" s="955">
        <v>0</v>
      </c>
      <c r="AG235" s="954">
        <v>0</v>
      </c>
      <c r="AH235" s="954">
        <v>0</v>
      </c>
      <c r="AI235" s="954">
        <v>0</v>
      </c>
      <c r="AJ235" s="954">
        <v>0</v>
      </c>
      <c r="AK235" s="954">
        <v>0</v>
      </c>
      <c r="AL235" s="954">
        <v>0</v>
      </c>
      <c r="AM235" s="954">
        <v>0</v>
      </c>
      <c r="AN235" s="954">
        <v>0</v>
      </c>
      <c r="AO235" s="954">
        <v>0</v>
      </c>
      <c r="AP235" s="956">
        <v>0</v>
      </c>
      <c r="AQ235" s="956">
        <v>0</v>
      </c>
      <c r="AR235" s="957">
        <v>0</v>
      </c>
    </row>
    <row r="236" spans="1:44" ht="30.6" hidden="1" customHeight="1" thickTop="1">
      <c r="A236" s="991">
        <v>22</v>
      </c>
      <c r="B236" s="954">
        <v>4.5499999999999972</v>
      </c>
      <c r="C236" s="954">
        <v>4.6900000000000013</v>
      </c>
      <c r="D236" s="954">
        <v>4.8400000000000034</v>
      </c>
      <c r="E236" s="954">
        <v>5.009999999999998</v>
      </c>
      <c r="F236" s="954">
        <v>5.1899999999999977</v>
      </c>
      <c r="G236" s="954">
        <v>5.3900000000000006</v>
      </c>
      <c r="H236" s="954">
        <v>5.6199999999999974</v>
      </c>
      <c r="I236" s="954">
        <v>5.8800000000000026</v>
      </c>
      <c r="J236" s="954">
        <v>6.1700000000000017</v>
      </c>
      <c r="K236" s="954">
        <v>6.5</v>
      </c>
      <c r="L236" s="954">
        <v>6.8699999999999974</v>
      </c>
      <c r="M236" s="954">
        <v>7.2800000000000011</v>
      </c>
      <c r="N236" s="954">
        <v>7.730000000000004</v>
      </c>
      <c r="O236" s="954">
        <v>8.2299999999999969</v>
      </c>
      <c r="P236" s="954">
        <v>8.779999999999994</v>
      </c>
      <c r="Q236" s="954">
        <v>9.3800000000000026</v>
      </c>
      <c r="R236" s="954">
        <v>10.030000000000001</v>
      </c>
      <c r="S236" s="954">
        <v>10.75</v>
      </c>
      <c r="T236" s="954">
        <v>11.549999999999997</v>
      </c>
      <c r="U236" s="954">
        <v>12.420000000000002</v>
      </c>
      <c r="V236" s="954">
        <v>13.39</v>
      </c>
      <c r="W236" s="954">
        <v>14.460000000000008</v>
      </c>
      <c r="X236" s="954">
        <v>15.659999999999997</v>
      </c>
      <c r="Y236" s="954">
        <v>16.989999999999995</v>
      </c>
      <c r="Z236" s="954">
        <v>0</v>
      </c>
      <c r="AA236" s="954">
        <v>0</v>
      </c>
      <c r="AB236" s="954">
        <v>0</v>
      </c>
      <c r="AC236" s="954">
        <v>0</v>
      </c>
      <c r="AD236" s="954">
        <v>0</v>
      </c>
      <c r="AE236" s="954">
        <v>0</v>
      </c>
      <c r="AF236" s="955">
        <v>0</v>
      </c>
      <c r="AG236" s="954">
        <v>0</v>
      </c>
      <c r="AH236" s="954">
        <v>0</v>
      </c>
      <c r="AI236" s="954">
        <v>0</v>
      </c>
      <c r="AJ236" s="954">
        <v>0</v>
      </c>
      <c r="AK236" s="954">
        <v>0</v>
      </c>
      <c r="AL236" s="954">
        <v>0</v>
      </c>
      <c r="AM236" s="954">
        <v>0</v>
      </c>
      <c r="AN236" s="954">
        <v>0</v>
      </c>
      <c r="AO236" s="954">
        <v>0</v>
      </c>
      <c r="AP236" s="956">
        <v>0</v>
      </c>
      <c r="AQ236" s="956">
        <v>0</v>
      </c>
      <c r="AR236" s="957">
        <v>0</v>
      </c>
    </row>
    <row r="237" spans="1:44" ht="30.6" hidden="1" customHeight="1" thickTop="1">
      <c r="A237" s="991">
        <v>23</v>
      </c>
      <c r="B237" s="954">
        <v>4.8400000000000034</v>
      </c>
      <c r="C237" s="954">
        <v>5</v>
      </c>
      <c r="D237" s="954">
        <v>5.1700000000000017</v>
      </c>
      <c r="E237" s="954">
        <v>5.3500000000000014</v>
      </c>
      <c r="F237" s="954">
        <v>5.5499999999999972</v>
      </c>
      <c r="G237" s="954">
        <v>5.7800000000000011</v>
      </c>
      <c r="H237" s="954">
        <v>6.0399999999999991</v>
      </c>
      <c r="I237" s="954">
        <v>6.32</v>
      </c>
      <c r="J237" s="954">
        <v>6.6499999999999986</v>
      </c>
      <c r="K237" s="954">
        <v>7.0100000000000051</v>
      </c>
      <c r="L237" s="954">
        <v>7.4200000000000017</v>
      </c>
      <c r="M237" s="954">
        <v>7.8699999999999974</v>
      </c>
      <c r="N237" s="954">
        <v>8.36</v>
      </c>
      <c r="O237" s="954">
        <v>8.9099999999999966</v>
      </c>
      <c r="P237" s="954">
        <v>9.509999999999998</v>
      </c>
      <c r="Q237" s="954">
        <v>10.170000000000002</v>
      </c>
      <c r="R237" s="954">
        <v>10.89</v>
      </c>
      <c r="S237" s="954">
        <v>11.680000000000007</v>
      </c>
      <c r="T237" s="954">
        <v>12.560000000000002</v>
      </c>
      <c r="U237" s="954">
        <v>13.530000000000001</v>
      </c>
      <c r="V237" s="954">
        <v>14.599999999999994</v>
      </c>
      <c r="W237" s="954">
        <v>15.789999999999992</v>
      </c>
      <c r="X237" s="954">
        <v>17.129999999999995</v>
      </c>
      <c r="Y237" s="954">
        <v>0</v>
      </c>
      <c r="Z237" s="954">
        <v>0</v>
      </c>
      <c r="AA237" s="954">
        <v>0</v>
      </c>
      <c r="AB237" s="954">
        <v>0</v>
      </c>
      <c r="AC237" s="954">
        <v>0</v>
      </c>
      <c r="AD237" s="954">
        <v>0</v>
      </c>
      <c r="AE237" s="954">
        <v>0</v>
      </c>
      <c r="AF237" s="955">
        <v>0</v>
      </c>
      <c r="AG237" s="954">
        <v>0</v>
      </c>
      <c r="AH237" s="954">
        <v>0</v>
      </c>
      <c r="AI237" s="954">
        <v>0</v>
      </c>
      <c r="AJ237" s="954">
        <v>0</v>
      </c>
      <c r="AK237" s="954">
        <v>0</v>
      </c>
      <c r="AL237" s="954">
        <v>0</v>
      </c>
      <c r="AM237" s="954">
        <v>0</v>
      </c>
      <c r="AN237" s="954">
        <v>0</v>
      </c>
      <c r="AO237" s="954">
        <v>0</v>
      </c>
      <c r="AP237" s="956">
        <v>0</v>
      </c>
      <c r="AQ237" s="956">
        <v>0</v>
      </c>
      <c r="AR237" s="957">
        <v>0</v>
      </c>
    </row>
    <row r="238" spans="1:44" ht="30.6" hidden="1" customHeight="1" thickTop="1">
      <c r="A238" s="991">
        <v>24</v>
      </c>
      <c r="B238" s="954">
        <v>5.1499999999999986</v>
      </c>
      <c r="C238" s="954">
        <v>5.32</v>
      </c>
      <c r="D238" s="954">
        <v>5.509999999999998</v>
      </c>
      <c r="E238" s="954">
        <v>5.7100000000000009</v>
      </c>
      <c r="F238" s="954">
        <v>5.9399999999999977</v>
      </c>
      <c r="G238" s="954">
        <v>6.1899999999999906</v>
      </c>
      <c r="H238" s="954">
        <v>6.4699999999999989</v>
      </c>
      <c r="I238" s="954">
        <v>6.7899999999999991</v>
      </c>
      <c r="J238" s="954">
        <v>7.1499999999999986</v>
      </c>
      <c r="K238" s="954">
        <v>7.5500000000000043</v>
      </c>
      <c r="L238" s="954">
        <v>7.990000000000002</v>
      </c>
      <c r="M238" s="954">
        <v>8.490000000000002</v>
      </c>
      <c r="N238" s="954">
        <v>9.0300000000000011</v>
      </c>
      <c r="O238" s="954">
        <v>9.6299999999999955</v>
      </c>
      <c r="P238" s="954">
        <v>10.289999999999992</v>
      </c>
      <c r="Q238" s="954">
        <v>11.010000000000005</v>
      </c>
      <c r="R238" s="954">
        <v>11.810000000000002</v>
      </c>
      <c r="S238" s="954">
        <v>12.680000000000007</v>
      </c>
      <c r="T238" s="954">
        <v>13.650000000000006</v>
      </c>
      <c r="U238" s="954">
        <v>14.719999999999999</v>
      </c>
      <c r="V238" s="954">
        <v>15.909999999999997</v>
      </c>
      <c r="W238" s="954">
        <v>17.239999999999981</v>
      </c>
      <c r="X238" s="954">
        <v>0</v>
      </c>
      <c r="Y238" s="954">
        <v>0</v>
      </c>
      <c r="Z238" s="954">
        <v>0</v>
      </c>
      <c r="AA238" s="954">
        <v>0</v>
      </c>
      <c r="AB238" s="954">
        <v>0</v>
      </c>
      <c r="AC238" s="954">
        <v>0</v>
      </c>
      <c r="AD238" s="954">
        <v>0</v>
      </c>
      <c r="AE238" s="954">
        <v>0</v>
      </c>
      <c r="AF238" s="955">
        <v>0</v>
      </c>
      <c r="AG238" s="954">
        <v>0</v>
      </c>
      <c r="AH238" s="954">
        <v>0</v>
      </c>
      <c r="AI238" s="954">
        <v>0</v>
      </c>
      <c r="AJ238" s="954">
        <v>0</v>
      </c>
      <c r="AK238" s="954">
        <v>0</v>
      </c>
      <c r="AL238" s="954">
        <v>0</v>
      </c>
      <c r="AM238" s="954">
        <v>0</v>
      </c>
      <c r="AN238" s="954">
        <v>0</v>
      </c>
      <c r="AO238" s="954">
        <v>0</v>
      </c>
      <c r="AP238" s="956">
        <v>0</v>
      </c>
      <c r="AQ238" s="956">
        <v>0</v>
      </c>
      <c r="AR238" s="957">
        <v>0</v>
      </c>
    </row>
    <row r="239" spans="1:44" ht="30.6" hidden="1" customHeight="1" thickTop="1">
      <c r="A239" s="991">
        <v>25</v>
      </c>
      <c r="B239" s="954">
        <v>5.4699999999999989</v>
      </c>
      <c r="C239" s="954">
        <v>5.6599999999999966</v>
      </c>
      <c r="D239" s="954">
        <v>5.8699999999999974</v>
      </c>
      <c r="E239" s="954">
        <v>6.0900000000000034</v>
      </c>
      <c r="F239" s="954">
        <v>6.3399999999999963</v>
      </c>
      <c r="G239" s="954">
        <v>6.6199999999999974</v>
      </c>
      <c r="H239" s="954">
        <v>6.93</v>
      </c>
      <c r="I239" s="954">
        <v>7.2800000000000011</v>
      </c>
      <c r="J239" s="954">
        <v>7.6700000000000017</v>
      </c>
      <c r="K239" s="954">
        <v>8.11</v>
      </c>
      <c r="L239" s="954">
        <v>8.6000000000000014</v>
      </c>
      <c r="M239" s="954">
        <v>9.14</v>
      </c>
      <c r="N239" s="954">
        <v>9.7399999999999949</v>
      </c>
      <c r="O239" s="954">
        <v>10.400000000000006</v>
      </c>
      <c r="P239" s="954">
        <v>11.120000000000005</v>
      </c>
      <c r="Q239" s="954">
        <v>11.920000000000002</v>
      </c>
      <c r="R239" s="954">
        <v>12.790000000000006</v>
      </c>
      <c r="S239" s="954">
        <v>13.75</v>
      </c>
      <c r="T239" s="954">
        <v>14.819999999999993</v>
      </c>
      <c r="U239" s="954">
        <v>16.010000000000019</v>
      </c>
      <c r="V239" s="954">
        <v>17.329999999999998</v>
      </c>
      <c r="W239" s="954">
        <v>0</v>
      </c>
      <c r="X239" s="954">
        <v>0</v>
      </c>
      <c r="Y239" s="954">
        <v>0</v>
      </c>
      <c r="Z239" s="954">
        <v>0</v>
      </c>
      <c r="AA239" s="954">
        <v>0</v>
      </c>
      <c r="AB239" s="954">
        <v>0</v>
      </c>
      <c r="AC239" s="954">
        <v>0</v>
      </c>
      <c r="AD239" s="954">
        <v>0</v>
      </c>
      <c r="AE239" s="954">
        <v>0</v>
      </c>
      <c r="AF239" s="955">
        <v>0</v>
      </c>
      <c r="AG239" s="954">
        <v>0</v>
      </c>
      <c r="AH239" s="954">
        <v>0</v>
      </c>
      <c r="AI239" s="954">
        <v>0</v>
      </c>
      <c r="AJ239" s="954">
        <v>0</v>
      </c>
      <c r="AK239" s="954">
        <v>0</v>
      </c>
      <c r="AL239" s="954">
        <v>0</v>
      </c>
      <c r="AM239" s="954">
        <v>0</v>
      </c>
      <c r="AN239" s="954">
        <v>0</v>
      </c>
      <c r="AO239" s="954">
        <v>0</v>
      </c>
      <c r="AP239" s="956">
        <v>0</v>
      </c>
      <c r="AQ239" s="956">
        <v>0</v>
      </c>
      <c r="AR239" s="957">
        <v>0</v>
      </c>
    </row>
    <row r="240" spans="1:44" ht="30.6" hidden="1" customHeight="1" thickTop="1">
      <c r="A240" s="991">
        <v>26</v>
      </c>
      <c r="B240" s="954">
        <v>5.7999999999999972</v>
      </c>
      <c r="C240" s="954">
        <v>6.009999999999998</v>
      </c>
      <c r="D240" s="954">
        <v>6.240000000000002</v>
      </c>
      <c r="E240" s="954">
        <v>6.4899999999999949</v>
      </c>
      <c r="F240" s="954">
        <v>6.769999999999996</v>
      </c>
      <c r="G240" s="954">
        <v>7.07</v>
      </c>
      <c r="H240" s="954">
        <v>7.4199999999999946</v>
      </c>
      <c r="I240" s="954">
        <v>7.7999999999999972</v>
      </c>
      <c r="J240" s="954">
        <v>8.240000000000002</v>
      </c>
      <c r="K240" s="954">
        <v>8.720000000000006</v>
      </c>
      <c r="L240" s="954">
        <v>9.25</v>
      </c>
      <c r="M240" s="954">
        <v>9.8499999999999943</v>
      </c>
      <c r="N240" s="954">
        <v>10.5</v>
      </c>
      <c r="O240" s="954">
        <v>11.219999999999999</v>
      </c>
      <c r="P240" s="954">
        <v>12.010000000000005</v>
      </c>
      <c r="Q240" s="954">
        <v>12.879999999999981</v>
      </c>
      <c r="R240" s="954">
        <v>13.839999999999989</v>
      </c>
      <c r="S240" s="954">
        <v>14.909999999999982</v>
      </c>
      <c r="T240" s="954">
        <v>16.090000000000003</v>
      </c>
      <c r="U240" s="954">
        <v>17.409999999999997</v>
      </c>
      <c r="V240" s="954">
        <v>0</v>
      </c>
      <c r="W240" s="954">
        <v>0</v>
      </c>
      <c r="X240" s="954">
        <v>0</v>
      </c>
      <c r="Y240" s="954">
        <v>0</v>
      </c>
      <c r="Z240" s="954">
        <v>0</v>
      </c>
      <c r="AA240" s="954">
        <v>0</v>
      </c>
      <c r="AB240" s="954">
        <v>0</v>
      </c>
      <c r="AC240" s="954">
        <v>0</v>
      </c>
      <c r="AD240" s="954">
        <v>0</v>
      </c>
      <c r="AE240" s="954">
        <v>0</v>
      </c>
      <c r="AF240" s="955">
        <v>0</v>
      </c>
      <c r="AG240" s="954">
        <v>0</v>
      </c>
      <c r="AH240" s="954">
        <v>0</v>
      </c>
      <c r="AI240" s="954">
        <v>0</v>
      </c>
      <c r="AJ240" s="954">
        <v>0</v>
      </c>
      <c r="AK240" s="954">
        <v>0</v>
      </c>
      <c r="AL240" s="954">
        <v>0</v>
      </c>
      <c r="AM240" s="954">
        <v>0</v>
      </c>
      <c r="AN240" s="954">
        <v>0</v>
      </c>
      <c r="AO240" s="954">
        <v>0</v>
      </c>
      <c r="AP240" s="956">
        <v>0</v>
      </c>
      <c r="AQ240" s="956">
        <v>0</v>
      </c>
      <c r="AR240" s="957">
        <v>0</v>
      </c>
    </row>
    <row r="241" spans="1:44" ht="30.6" hidden="1" customHeight="1" thickTop="1">
      <c r="A241" s="991">
        <v>27</v>
      </c>
      <c r="B241" s="954">
        <v>6.1499999999999986</v>
      </c>
      <c r="C241" s="954">
        <v>6.3800000000000097</v>
      </c>
      <c r="D241" s="954">
        <v>6.6300000000000026</v>
      </c>
      <c r="E241" s="954">
        <v>6.9099999999999966</v>
      </c>
      <c r="F241" s="954">
        <v>7.2100000000000009</v>
      </c>
      <c r="G241" s="954">
        <v>7.5499999999999972</v>
      </c>
      <c r="H241" s="954">
        <v>7.93</v>
      </c>
      <c r="I241" s="954">
        <v>8.36</v>
      </c>
      <c r="J241" s="954">
        <v>8.8299999999999983</v>
      </c>
      <c r="K241" s="954">
        <v>9.3600000000000065</v>
      </c>
      <c r="L241" s="954">
        <v>9.9399999999999977</v>
      </c>
      <c r="M241" s="954">
        <v>10.590000000000003</v>
      </c>
      <c r="N241" s="954">
        <v>11.299999999999997</v>
      </c>
      <c r="O241" s="954">
        <v>12.090000000000003</v>
      </c>
      <c r="P241" s="954">
        <v>12.960000000000008</v>
      </c>
      <c r="Q241" s="954">
        <v>13.920000000000002</v>
      </c>
      <c r="R241" s="954">
        <v>14.980000000000004</v>
      </c>
      <c r="S241" s="954">
        <v>16.150000000000006</v>
      </c>
      <c r="T241" s="954">
        <v>17.460000000000008</v>
      </c>
      <c r="U241" s="954">
        <v>0</v>
      </c>
      <c r="V241" s="954">
        <v>0</v>
      </c>
      <c r="W241" s="954">
        <v>0</v>
      </c>
      <c r="X241" s="954">
        <v>0</v>
      </c>
      <c r="Y241" s="954">
        <v>0</v>
      </c>
      <c r="Z241" s="954">
        <v>0</v>
      </c>
      <c r="AA241" s="954">
        <v>0</v>
      </c>
      <c r="AB241" s="954">
        <v>0</v>
      </c>
      <c r="AC241" s="954">
        <v>0</v>
      </c>
      <c r="AD241" s="954">
        <v>0</v>
      </c>
      <c r="AE241" s="954">
        <v>0</v>
      </c>
      <c r="AF241" s="955">
        <v>0</v>
      </c>
      <c r="AG241" s="954">
        <v>0</v>
      </c>
      <c r="AH241" s="954">
        <v>0</v>
      </c>
      <c r="AI241" s="954">
        <v>0</v>
      </c>
      <c r="AJ241" s="954">
        <v>0</v>
      </c>
      <c r="AK241" s="954">
        <v>0</v>
      </c>
      <c r="AL241" s="954">
        <v>0</v>
      </c>
      <c r="AM241" s="954">
        <v>0</v>
      </c>
      <c r="AN241" s="954">
        <v>0</v>
      </c>
      <c r="AO241" s="954">
        <v>0</v>
      </c>
      <c r="AP241" s="956">
        <v>0</v>
      </c>
      <c r="AQ241" s="956">
        <v>0</v>
      </c>
      <c r="AR241" s="957">
        <v>0</v>
      </c>
    </row>
    <row r="242" spans="1:44" ht="30.6" hidden="1" customHeight="1" thickTop="1">
      <c r="A242" s="991">
        <v>28</v>
      </c>
      <c r="B242" s="954">
        <v>6.519999999999996</v>
      </c>
      <c r="C242" s="954">
        <v>6.769999999999996</v>
      </c>
      <c r="D242" s="954">
        <v>7.0499999999999972</v>
      </c>
      <c r="E242" s="954">
        <v>7.3499999999999943</v>
      </c>
      <c r="F242" s="954">
        <v>7.6899999999999977</v>
      </c>
      <c r="G242" s="954">
        <v>8.0600000000000094</v>
      </c>
      <c r="H242" s="954">
        <v>8.480000000000004</v>
      </c>
      <c r="I242" s="954">
        <v>8.9399999999999977</v>
      </c>
      <c r="J242" s="954">
        <v>9.460000000000008</v>
      </c>
      <c r="K242" s="954">
        <v>10.030000000000001</v>
      </c>
      <c r="L242" s="954">
        <v>10.670000000000002</v>
      </c>
      <c r="M242" s="954">
        <v>11.379999999999995</v>
      </c>
      <c r="N242" s="954">
        <v>12.159999999999997</v>
      </c>
      <c r="O242" s="954">
        <v>13.030000000000001</v>
      </c>
      <c r="P242" s="954">
        <v>13.97999999999999</v>
      </c>
      <c r="Q242" s="954">
        <v>15.030000000000001</v>
      </c>
      <c r="R242" s="954">
        <v>16.200000000000003</v>
      </c>
      <c r="S242" s="954">
        <v>17.5</v>
      </c>
      <c r="T242" s="954">
        <v>0</v>
      </c>
      <c r="U242" s="954">
        <v>0</v>
      </c>
      <c r="V242" s="954">
        <v>0</v>
      </c>
      <c r="W242" s="954">
        <v>0</v>
      </c>
      <c r="X242" s="954">
        <v>0</v>
      </c>
      <c r="Y242" s="954">
        <v>0</v>
      </c>
      <c r="Z242" s="954">
        <v>0</v>
      </c>
      <c r="AA242" s="954">
        <v>0</v>
      </c>
      <c r="AB242" s="954">
        <v>0</v>
      </c>
      <c r="AC242" s="954">
        <v>0</v>
      </c>
      <c r="AD242" s="954">
        <v>0</v>
      </c>
      <c r="AE242" s="954">
        <v>0</v>
      </c>
      <c r="AF242" s="955">
        <v>0</v>
      </c>
      <c r="AG242" s="954">
        <v>0</v>
      </c>
      <c r="AH242" s="954">
        <v>0</v>
      </c>
      <c r="AI242" s="954">
        <v>0</v>
      </c>
      <c r="AJ242" s="954">
        <v>0</v>
      </c>
      <c r="AK242" s="954">
        <v>0</v>
      </c>
      <c r="AL242" s="954">
        <v>0</v>
      </c>
      <c r="AM242" s="954">
        <v>0</v>
      </c>
      <c r="AN242" s="954">
        <v>0</v>
      </c>
      <c r="AO242" s="954">
        <v>0</v>
      </c>
      <c r="AP242" s="956">
        <v>0</v>
      </c>
      <c r="AQ242" s="956">
        <v>0</v>
      </c>
      <c r="AR242" s="957">
        <v>0</v>
      </c>
    </row>
    <row r="243" spans="1:44" ht="30.6" hidden="1" customHeight="1" thickTop="1">
      <c r="A243" s="991">
        <v>29</v>
      </c>
      <c r="B243" s="954">
        <v>6.9000000000000057</v>
      </c>
      <c r="C243" s="954">
        <v>7.18</v>
      </c>
      <c r="D243" s="954">
        <v>7.480000000000004</v>
      </c>
      <c r="E243" s="954">
        <v>7.82</v>
      </c>
      <c r="F243" s="954">
        <v>8.1899999999999906</v>
      </c>
      <c r="G243" s="954">
        <v>8.6000000000000085</v>
      </c>
      <c r="H243" s="954">
        <v>9.0499999999999972</v>
      </c>
      <c r="I243" s="954">
        <v>9.5600000000000023</v>
      </c>
      <c r="J243" s="954">
        <v>10.129999999999995</v>
      </c>
      <c r="K243" s="954">
        <v>10.75</v>
      </c>
      <c r="L243" s="954">
        <v>11.450000000000003</v>
      </c>
      <c r="M243" s="954">
        <v>12.230000000000004</v>
      </c>
      <c r="N243" s="954">
        <v>13.079999999999998</v>
      </c>
      <c r="O243" s="954">
        <v>14.030000000000001</v>
      </c>
      <c r="P243" s="954">
        <v>15.070000000000007</v>
      </c>
      <c r="Q243" s="954">
        <v>16.230000000000004</v>
      </c>
      <c r="R243" s="954">
        <v>17.519999999999996</v>
      </c>
      <c r="S243" s="954">
        <v>0</v>
      </c>
      <c r="T243" s="954">
        <v>0</v>
      </c>
      <c r="U243" s="954">
        <v>0</v>
      </c>
      <c r="V243" s="954">
        <v>0</v>
      </c>
      <c r="W243" s="954">
        <v>0</v>
      </c>
      <c r="X243" s="954">
        <v>0</v>
      </c>
      <c r="Y243" s="954">
        <v>0</v>
      </c>
      <c r="Z243" s="954">
        <v>0</v>
      </c>
      <c r="AA243" s="954">
        <v>0</v>
      </c>
      <c r="AB243" s="954">
        <v>0</v>
      </c>
      <c r="AC243" s="954">
        <v>0</v>
      </c>
      <c r="AD243" s="954">
        <v>0</v>
      </c>
      <c r="AE243" s="954">
        <v>0</v>
      </c>
      <c r="AF243" s="955">
        <v>0</v>
      </c>
      <c r="AG243" s="954">
        <v>0</v>
      </c>
      <c r="AH243" s="954">
        <v>0</v>
      </c>
      <c r="AI243" s="954">
        <v>0</v>
      </c>
      <c r="AJ243" s="954">
        <v>0</v>
      </c>
      <c r="AK243" s="954">
        <v>0</v>
      </c>
      <c r="AL243" s="954">
        <v>0</v>
      </c>
      <c r="AM243" s="954">
        <v>0</v>
      </c>
      <c r="AN243" s="954">
        <v>0</v>
      </c>
      <c r="AO243" s="954">
        <v>0</v>
      </c>
      <c r="AP243" s="956">
        <v>0</v>
      </c>
      <c r="AQ243" s="956">
        <v>0</v>
      </c>
      <c r="AR243" s="957">
        <v>0</v>
      </c>
    </row>
    <row r="244" spans="1:44" ht="30.6" hidden="1" customHeight="1" thickTop="1">
      <c r="A244" s="992">
        <v>30</v>
      </c>
      <c r="B244" s="979">
        <v>7.2999999999999972</v>
      </c>
      <c r="C244" s="979">
        <v>7.6100000000000065</v>
      </c>
      <c r="D244" s="979">
        <v>7.9399999999999977</v>
      </c>
      <c r="E244" s="979">
        <v>8.3100000000000023</v>
      </c>
      <c r="F244" s="979">
        <v>8.7099999999999937</v>
      </c>
      <c r="G244" s="979">
        <v>9.1599999999999966</v>
      </c>
      <c r="H244" s="979">
        <v>9.6599999999999966</v>
      </c>
      <c r="I244" s="979">
        <v>10.219999999999999</v>
      </c>
      <c r="J244" s="979">
        <v>10.829999999999998</v>
      </c>
      <c r="K244" s="979">
        <v>11.519999999999996</v>
      </c>
      <c r="L244" s="979">
        <v>12.280000000000001</v>
      </c>
      <c r="M244" s="979">
        <v>13.129999999999995</v>
      </c>
      <c r="N244" s="979">
        <v>14.059999999999988</v>
      </c>
      <c r="O244" s="979">
        <v>15.099999999999994</v>
      </c>
      <c r="P244" s="979">
        <v>16.25</v>
      </c>
      <c r="Q244" s="979">
        <v>17.53</v>
      </c>
      <c r="R244" s="979">
        <v>0</v>
      </c>
      <c r="S244" s="979">
        <v>0</v>
      </c>
      <c r="T244" s="979">
        <v>0</v>
      </c>
      <c r="U244" s="979">
        <v>0</v>
      </c>
      <c r="V244" s="979">
        <v>0</v>
      </c>
      <c r="W244" s="979">
        <v>0</v>
      </c>
      <c r="X244" s="979">
        <v>0</v>
      </c>
      <c r="Y244" s="979">
        <v>0</v>
      </c>
      <c r="Z244" s="979">
        <v>0</v>
      </c>
      <c r="AA244" s="979">
        <v>0</v>
      </c>
      <c r="AB244" s="979">
        <v>0</v>
      </c>
      <c r="AC244" s="979">
        <v>0</v>
      </c>
      <c r="AD244" s="979">
        <v>0</v>
      </c>
      <c r="AE244" s="979">
        <v>0</v>
      </c>
      <c r="AF244" s="980">
        <v>0</v>
      </c>
      <c r="AG244" s="979">
        <v>0</v>
      </c>
      <c r="AH244" s="979">
        <v>0</v>
      </c>
      <c r="AI244" s="979">
        <v>0</v>
      </c>
      <c r="AJ244" s="979">
        <v>0</v>
      </c>
      <c r="AK244" s="979">
        <v>0</v>
      </c>
      <c r="AL244" s="979">
        <v>0</v>
      </c>
      <c r="AM244" s="979">
        <v>0</v>
      </c>
      <c r="AN244" s="979">
        <v>0</v>
      </c>
      <c r="AO244" s="979">
        <v>0</v>
      </c>
      <c r="AP244" s="979">
        <v>0</v>
      </c>
      <c r="AQ244" s="979">
        <v>0</v>
      </c>
      <c r="AR244" s="981">
        <v>0</v>
      </c>
    </row>
    <row r="245" spans="1:44" ht="30.6" hidden="1" customHeight="1" thickTop="1">
      <c r="A245" s="993">
        <v>31</v>
      </c>
      <c r="B245" s="1883"/>
      <c r="C245" s="1883"/>
      <c r="D245" s="1883"/>
      <c r="E245" s="1883"/>
      <c r="F245" s="1883"/>
      <c r="G245" s="1883"/>
      <c r="H245" s="1883"/>
      <c r="I245" s="1883"/>
      <c r="J245" s="1883"/>
      <c r="K245" s="1883"/>
      <c r="L245" s="1883"/>
      <c r="M245" s="1883"/>
      <c r="N245" s="1883"/>
      <c r="O245" s="1883"/>
      <c r="P245" s="1883"/>
      <c r="Q245" s="1883"/>
      <c r="R245" s="1883"/>
      <c r="S245" s="1883"/>
      <c r="T245" s="1883"/>
      <c r="U245" s="1883"/>
      <c r="V245" s="1883"/>
      <c r="W245" s="1883"/>
      <c r="X245" s="1883"/>
      <c r="Y245" s="1883"/>
      <c r="Z245" s="1883"/>
      <c r="AA245" s="1883"/>
      <c r="AB245" s="1883"/>
      <c r="AC245" s="1883"/>
      <c r="AD245" s="1883"/>
      <c r="AE245" s="1883"/>
      <c r="AF245" s="1883"/>
      <c r="AG245" s="1883"/>
      <c r="AH245" s="1883"/>
      <c r="AI245" s="1883"/>
      <c r="AJ245" s="1883"/>
      <c r="AK245" s="1883"/>
      <c r="AL245" s="1883"/>
      <c r="AM245" s="1883"/>
      <c r="AN245" s="1883"/>
      <c r="AO245" s="1883"/>
      <c r="AP245" s="1883"/>
      <c r="AQ245" s="1883"/>
      <c r="AR245" s="1883"/>
    </row>
    <row r="246" spans="1:44" ht="30.6" hidden="1" customHeight="1" thickTop="1">
      <c r="A246" s="929" t="s">
        <v>485</v>
      </c>
      <c r="B246" s="1884" t="s">
        <v>489</v>
      </c>
      <c r="C246" s="1884"/>
      <c r="D246" s="1884"/>
      <c r="E246" s="1884"/>
      <c r="F246" s="1884"/>
      <c r="G246" s="1884"/>
      <c r="H246" s="1884"/>
      <c r="I246" s="1884"/>
      <c r="J246" s="1884"/>
      <c r="K246" s="1884"/>
      <c r="L246" s="1884"/>
      <c r="M246" s="1884"/>
      <c r="N246" s="1884"/>
      <c r="O246" s="1884"/>
      <c r="P246" s="1884"/>
      <c r="Q246" s="1884"/>
      <c r="R246" s="1884"/>
      <c r="S246" s="1884"/>
      <c r="T246" s="1884"/>
      <c r="U246" s="1884"/>
      <c r="V246" s="1884"/>
      <c r="W246" s="1884"/>
      <c r="X246" s="1884"/>
      <c r="Y246" s="1884"/>
      <c r="Z246" s="1884"/>
      <c r="AA246" s="1884"/>
      <c r="AB246" s="1884"/>
      <c r="AC246" s="1884"/>
      <c r="AD246" s="1884"/>
      <c r="AE246" s="1884"/>
      <c r="AF246" s="1884"/>
      <c r="AG246" s="1884"/>
      <c r="AH246" s="1884"/>
      <c r="AI246" s="1884"/>
      <c r="AJ246" s="1884"/>
      <c r="AK246" s="1884"/>
      <c r="AL246" s="1884"/>
      <c r="AM246" s="1884"/>
      <c r="AN246" s="1884"/>
      <c r="AO246" s="1884"/>
      <c r="AP246" s="1884"/>
      <c r="AQ246" s="1884"/>
      <c r="AR246" s="1884"/>
    </row>
    <row r="247" spans="1:44" ht="30.6" hidden="1" customHeight="1" thickTop="1">
      <c r="B247" s="1885" t="s">
        <v>486</v>
      </c>
      <c r="C247" s="1885"/>
      <c r="D247" s="1885"/>
      <c r="E247" s="1885"/>
      <c r="F247" s="1885"/>
      <c r="G247" s="1885"/>
      <c r="H247" s="1885"/>
      <c r="I247" s="1885"/>
      <c r="J247" s="1885"/>
      <c r="K247" s="1885"/>
      <c r="L247" s="1885"/>
      <c r="M247" s="1885"/>
      <c r="N247" s="1885"/>
      <c r="O247" s="1885"/>
      <c r="P247" s="1885"/>
      <c r="Q247" s="1885"/>
      <c r="R247" s="1885"/>
      <c r="S247" s="1885"/>
      <c r="T247" s="1885"/>
      <c r="U247" s="1885"/>
      <c r="V247" s="1885"/>
      <c r="W247" s="1885"/>
      <c r="X247" s="1885"/>
      <c r="Y247" s="1885"/>
      <c r="Z247" s="1885"/>
      <c r="AA247" s="1885"/>
      <c r="AB247" s="1885"/>
      <c r="AC247" s="1885"/>
      <c r="AD247" s="1885"/>
      <c r="AE247" s="1885"/>
      <c r="AF247" s="1885"/>
      <c r="AG247" s="1885"/>
      <c r="AH247" s="1885"/>
      <c r="AI247" s="1885"/>
      <c r="AJ247" s="1885"/>
      <c r="AK247" s="1885"/>
      <c r="AL247" s="1885"/>
      <c r="AM247" s="1885"/>
      <c r="AN247" s="1885"/>
      <c r="AO247" s="1885"/>
      <c r="AP247" s="1885"/>
      <c r="AQ247" s="1885"/>
      <c r="AR247" s="1885"/>
    </row>
    <row r="248" spans="1:44" ht="30.6" hidden="1" customHeight="1" thickTop="1">
      <c r="A248" s="985" t="s">
        <v>126</v>
      </c>
      <c r="B248" s="1882" t="s">
        <v>484</v>
      </c>
      <c r="C248" s="1882"/>
      <c r="D248" s="1882"/>
      <c r="E248" s="1882"/>
      <c r="F248" s="1882"/>
      <c r="G248" s="1882"/>
      <c r="H248" s="1882"/>
      <c r="I248" s="1882"/>
      <c r="J248" s="1882"/>
      <c r="K248" s="1882"/>
      <c r="L248" s="1882"/>
      <c r="M248" s="1882"/>
      <c r="N248" s="1882"/>
      <c r="O248" s="1882"/>
      <c r="P248" s="1882"/>
      <c r="Q248" s="1882"/>
      <c r="R248" s="1882"/>
      <c r="S248" s="1882"/>
      <c r="T248" s="1882"/>
      <c r="U248" s="1882"/>
      <c r="V248" s="1882"/>
      <c r="W248" s="1882"/>
      <c r="X248" s="1882"/>
      <c r="Y248" s="1882"/>
      <c r="Z248" s="1882"/>
      <c r="AA248" s="1882"/>
      <c r="AB248" s="1882"/>
      <c r="AC248" s="1882"/>
      <c r="AD248" s="1882"/>
      <c r="AE248" s="1882"/>
      <c r="AF248" s="1882"/>
      <c r="AG248" s="1882"/>
      <c r="AH248" s="1882"/>
      <c r="AI248" s="1882"/>
      <c r="AJ248" s="1882"/>
      <c r="AK248" s="1882"/>
      <c r="AL248" s="1882"/>
      <c r="AM248" s="1882"/>
      <c r="AN248" s="1882"/>
      <c r="AO248" s="1882"/>
      <c r="AP248" s="1882"/>
      <c r="AQ248" s="1882"/>
      <c r="AR248" s="1882"/>
    </row>
    <row r="249" spans="1:44" ht="30.6" hidden="1" customHeight="1" thickTop="1">
      <c r="A249" s="986"/>
      <c r="B249" s="987">
        <v>20</v>
      </c>
      <c r="C249" s="987">
        <v>21</v>
      </c>
      <c r="D249" s="987">
        <v>22</v>
      </c>
      <c r="E249" s="987">
        <v>23</v>
      </c>
      <c r="F249" s="987">
        <v>24</v>
      </c>
      <c r="G249" s="987">
        <v>25</v>
      </c>
      <c r="H249" s="987">
        <v>26</v>
      </c>
      <c r="I249" s="987">
        <v>27</v>
      </c>
      <c r="J249" s="987">
        <v>28</v>
      </c>
      <c r="K249" s="987">
        <v>29</v>
      </c>
      <c r="L249" s="987">
        <v>30</v>
      </c>
      <c r="M249" s="987">
        <v>31</v>
      </c>
      <c r="N249" s="987">
        <v>32</v>
      </c>
      <c r="O249" s="987">
        <v>33</v>
      </c>
      <c r="P249" s="987">
        <v>34</v>
      </c>
      <c r="Q249" s="987">
        <v>35</v>
      </c>
      <c r="R249" s="987">
        <v>36</v>
      </c>
      <c r="S249" s="987">
        <v>37</v>
      </c>
      <c r="T249" s="987">
        <v>38</v>
      </c>
      <c r="U249" s="987">
        <v>39</v>
      </c>
      <c r="V249" s="987">
        <v>40</v>
      </c>
      <c r="W249" s="987">
        <v>41</v>
      </c>
      <c r="X249" s="987">
        <v>42</v>
      </c>
      <c r="Y249" s="987">
        <v>43</v>
      </c>
      <c r="Z249" s="987">
        <v>44</v>
      </c>
      <c r="AA249" s="987">
        <v>45</v>
      </c>
      <c r="AB249" s="987">
        <v>46</v>
      </c>
      <c r="AC249" s="987">
        <v>47</v>
      </c>
      <c r="AD249" s="987">
        <v>48</v>
      </c>
      <c r="AE249" s="987">
        <v>49</v>
      </c>
      <c r="AF249" s="987">
        <v>50</v>
      </c>
      <c r="AG249" s="987">
        <v>51</v>
      </c>
      <c r="AH249" s="987">
        <v>52</v>
      </c>
      <c r="AI249" s="987">
        <v>53</v>
      </c>
      <c r="AJ249" s="987">
        <v>54</v>
      </c>
      <c r="AK249" s="987">
        <v>55</v>
      </c>
      <c r="AL249" s="987">
        <v>56</v>
      </c>
      <c r="AM249" s="987">
        <v>57</v>
      </c>
      <c r="AN249" s="987">
        <v>58</v>
      </c>
      <c r="AO249" s="987">
        <v>59</v>
      </c>
      <c r="AP249" s="988">
        <v>60</v>
      </c>
      <c r="AQ249" s="988">
        <v>61</v>
      </c>
      <c r="AR249" s="989">
        <v>62</v>
      </c>
    </row>
    <row r="250" spans="1:44" ht="30.6" hidden="1" customHeight="1" thickTop="1">
      <c r="A250" s="990">
        <v>1</v>
      </c>
      <c r="B250" s="949">
        <v>6.9999999999999951E-2</v>
      </c>
      <c r="C250" s="949">
        <v>0.62999999999999989</v>
      </c>
      <c r="D250" s="949">
        <v>0.6399999999999999</v>
      </c>
      <c r="E250" s="949">
        <v>0.6399999999999999</v>
      </c>
      <c r="F250" s="949">
        <v>0.6399999999999999</v>
      </c>
      <c r="G250" s="949">
        <v>0.6399999999999999</v>
      </c>
      <c r="H250" s="949">
        <v>0.64</v>
      </c>
      <c r="I250" s="949">
        <v>0.65</v>
      </c>
      <c r="J250" s="949">
        <v>0.65</v>
      </c>
      <c r="K250" s="949">
        <v>0.65</v>
      </c>
      <c r="L250" s="949">
        <v>0.65</v>
      </c>
      <c r="M250" s="949">
        <v>0.66</v>
      </c>
      <c r="N250" s="949">
        <v>0.66</v>
      </c>
      <c r="O250" s="949">
        <v>0.66000000000000014</v>
      </c>
      <c r="P250" s="949">
        <v>0.66999999999999993</v>
      </c>
      <c r="Q250" s="949">
        <v>0.66999999999999993</v>
      </c>
      <c r="R250" s="949">
        <v>0.67999999999999994</v>
      </c>
      <c r="S250" s="949">
        <v>0.69000000000000006</v>
      </c>
      <c r="T250" s="949">
        <v>0.70999999999999985</v>
      </c>
      <c r="U250" s="949">
        <v>0.71</v>
      </c>
      <c r="V250" s="949">
        <v>0.72</v>
      </c>
      <c r="W250" s="949">
        <v>0.73</v>
      </c>
      <c r="X250" s="949">
        <v>0.74999999999999978</v>
      </c>
      <c r="Y250" s="949">
        <v>0.76</v>
      </c>
      <c r="Z250" s="949">
        <v>0.78</v>
      </c>
      <c r="AA250" s="949">
        <v>0.8</v>
      </c>
      <c r="AB250" s="949">
        <v>0.82000000000000006</v>
      </c>
      <c r="AC250" s="949">
        <v>0.84000000000000008</v>
      </c>
      <c r="AD250" s="949">
        <v>0.85999999999999988</v>
      </c>
      <c r="AE250" s="949">
        <v>0.88999999999999968</v>
      </c>
      <c r="AF250" s="949">
        <v>0.9099999999999997</v>
      </c>
      <c r="AG250" s="949">
        <v>0.95000000000000018</v>
      </c>
      <c r="AH250" s="949">
        <v>0.99000000000000021</v>
      </c>
      <c r="AI250" s="949">
        <v>1.02</v>
      </c>
      <c r="AJ250" s="949">
        <v>1.0700000000000003</v>
      </c>
      <c r="AK250" s="949">
        <v>1.1299999999999999</v>
      </c>
      <c r="AL250" s="949">
        <v>1.1899999999999995</v>
      </c>
      <c r="AM250" s="949">
        <v>1.2599999999999998</v>
      </c>
      <c r="AN250" s="949">
        <v>1.3399999999999999</v>
      </c>
      <c r="AO250" s="949">
        <v>1.42</v>
      </c>
      <c r="AP250" s="951">
        <v>1.5200000000000005</v>
      </c>
      <c r="AQ250" s="951">
        <v>1.6300000000000008</v>
      </c>
      <c r="AR250" s="952">
        <v>1.7599999999999998</v>
      </c>
    </row>
    <row r="251" spans="1:44" ht="30.6" hidden="1" customHeight="1" thickTop="1">
      <c r="A251" s="991">
        <v>2</v>
      </c>
      <c r="B251" s="954">
        <v>1.2500000000000002</v>
      </c>
      <c r="C251" s="954">
        <v>1.2600000000000002</v>
      </c>
      <c r="D251" s="954">
        <v>1.26</v>
      </c>
      <c r="E251" s="954">
        <v>1.2699999999999998</v>
      </c>
      <c r="F251" s="954">
        <v>1.27</v>
      </c>
      <c r="G251" s="954">
        <v>1.2699999999999998</v>
      </c>
      <c r="H251" s="954">
        <v>1.28</v>
      </c>
      <c r="I251" s="954">
        <v>1.2800000000000002</v>
      </c>
      <c r="J251" s="954">
        <v>1.28</v>
      </c>
      <c r="K251" s="954">
        <v>1.29</v>
      </c>
      <c r="L251" s="954">
        <v>1.2899999999999998</v>
      </c>
      <c r="M251" s="954">
        <v>1.3</v>
      </c>
      <c r="N251" s="954">
        <v>1.3099999999999998</v>
      </c>
      <c r="O251" s="954">
        <v>1.32</v>
      </c>
      <c r="P251" s="954">
        <v>1.32</v>
      </c>
      <c r="Q251" s="954">
        <v>1.3399999999999999</v>
      </c>
      <c r="R251" s="954">
        <v>1.35</v>
      </c>
      <c r="S251" s="954">
        <v>1.37</v>
      </c>
      <c r="T251" s="954">
        <v>1.39</v>
      </c>
      <c r="U251" s="954">
        <v>1.4100000000000001</v>
      </c>
      <c r="V251" s="954">
        <v>1.4299999999999997</v>
      </c>
      <c r="W251" s="954">
        <v>1.46</v>
      </c>
      <c r="X251" s="954">
        <v>1.4900000000000002</v>
      </c>
      <c r="Y251" s="954">
        <v>1.5200000000000005</v>
      </c>
      <c r="Z251" s="954">
        <v>1.5500000000000003</v>
      </c>
      <c r="AA251" s="954">
        <v>1.5899999999999994</v>
      </c>
      <c r="AB251" s="954">
        <v>1.6300000000000003</v>
      </c>
      <c r="AC251" s="954">
        <v>1.6699999999999995</v>
      </c>
      <c r="AD251" s="954">
        <v>1.71</v>
      </c>
      <c r="AE251" s="954">
        <v>1.7599999999999998</v>
      </c>
      <c r="AF251" s="954">
        <v>1.8200000000000003</v>
      </c>
      <c r="AG251" s="954">
        <v>1.8899999999999997</v>
      </c>
      <c r="AH251" s="954">
        <v>1.96</v>
      </c>
      <c r="AI251" s="954">
        <v>2.0399999999999991</v>
      </c>
      <c r="AJ251" s="954">
        <v>2.1499999999999995</v>
      </c>
      <c r="AK251" s="954">
        <v>2.25</v>
      </c>
      <c r="AL251" s="954">
        <v>2.3699999999999992</v>
      </c>
      <c r="AM251" s="954">
        <v>2.5199999999999996</v>
      </c>
      <c r="AN251" s="954">
        <v>2.6800000000000015</v>
      </c>
      <c r="AO251" s="954">
        <v>2.8499999999999996</v>
      </c>
      <c r="AP251" s="956">
        <v>3.0499999999999989</v>
      </c>
      <c r="AQ251" s="956">
        <v>3.2799999999999994</v>
      </c>
      <c r="AR251" s="957">
        <v>3.5399999999999991</v>
      </c>
    </row>
    <row r="252" spans="1:44" ht="30.6" hidden="1" customHeight="1" thickTop="1">
      <c r="A252" s="991">
        <v>3</v>
      </c>
      <c r="B252" s="954">
        <v>1.8599999999999999</v>
      </c>
      <c r="C252" s="954">
        <v>1.86</v>
      </c>
      <c r="D252" s="954">
        <v>1.8699999999999999</v>
      </c>
      <c r="E252" s="954">
        <v>1.8800000000000001</v>
      </c>
      <c r="F252" s="954">
        <v>1.8800000000000001</v>
      </c>
      <c r="G252" s="954">
        <v>1.89</v>
      </c>
      <c r="H252" s="954">
        <v>1.89</v>
      </c>
      <c r="I252" s="954">
        <v>1.9</v>
      </c>
      <c r="J252" s="954">
        <v>1.9000000000000001</v>
      </c>
      <c r="K252" s="954">
        <v>1.91</v>
      </c>
      <c r="L252" s="954">
        <v>1.92</v>
      </c>
      <c r="M252" s="954">
        <v>1.93</v>
      </c>
      <c r="N252" s="954">
        <v>1.9400000000000002</v>
      </c>
      <c r="O252" s="954">
        <v>1.9500000000000002</v>
      </c>
      <c r="P252" s="954">
        <v>1.9700000000000002</v>
      </c>
      <c r="Q252" s="954">
        <v>1.9999999999999996</v>
      </c>
      <c r="R252" s="954">
        <v>2.0200000000000005</v>
      </c>
      <c r="S252" s="954">
        <v>2.04</v>
      </c>
      <c r="T252" s="954">
        <v>2.0600000000000005</v>
      </c>
      <c r="U252" s="954">
        <v>2.1000000000000005</v>
      </c>
      <c r="V252" s="954">
        <v>2.13</v>
      </c>
      <c r="W252" s="954">
        <v>2.1700000000000004</v>
      </c>
      <c r="X252" s="954">
        <v>2.2200000000000002</v>
      </c>
      <c r="Y252" s="954">
        <v>2.2800000000000002</v>
      </c>
      <c r="Z252" s="954">
        <v>2.33</v>
      </c>
      <c r="AA252" s="954">
        <v>2.38</v>
      </c>
      <c r="AB252" s="954">
        <v>2.4400000000000004</v>
      </c>
      <c r="AC252" s="954">
        <v>2.5099999999999998</v>
      </c>
      <c r="AD252" s="954">
        <v>2.5799999999999992</v>
      </c>
      <c r="AE252" s="954">
        <v>2.66</v>
      </c>
      <c r="AF252" s="954">
        <v>2.75</v>
      </c>
      <c r="AG252" s="954">
        <v>2.8499999999999996</v>
      </c>
      <c r="AH252" s="954">
        <v>2.9700000000000006</v>
      </c>
      <c r="AI252" s="954">
        <v>3.0999999999999996</v>
      </c>
      <c r="AJ252" s="954">
        <v>3.25</v>
      </c>
      <c r="AK252" s="954">
        <v>3.4300000000000015</v>
      </c>
      <c r="AL252" s="954">
        <v>3.6199999999999992</v>
      </c>
      <c r="AM252" s="954">
        <v>3.84</v>
      </c>
      <c r="AN252" s="954">
        <v>4.09</v>
      </c>
      <c r="AO252" s="954">
        <v>4.3599999999999994</v>
      </c>
      <c r="AP252" s="956">
        <v>4.68</v>
      </c>
      <c r="AQ252" s="956">
        <v>5.0500000000000007</v>
      </c>
      <c r="AR252" s="957">
        <v>5.4600000000000009</v>
      </c>
    </row>
    <row r="253" spans="1:44" ht="30.6" hidden="1" customHeight="1" thickTop="1">
      <c r="A253" s="991">
        <v>4</v>
      </c>
      <c r="B253" s="954">
        <v>2.38</v>
      </c>
      <c r="C253" s="954">
        <v>2.38</v>
      </c>
      <c r="D253" s="954">
        <v>2.3899999999999997</v>
      </c>
      <c r="E253" s="954">
        <v>2.3899999999999997</v>
      </c>
      <c r="F253" s="954">
        <v>2.41</v>
      </c>
      <c r="G253" s="954">
        <v>2.42</v>
      </c>
      <c r="H253" s="954">
        <v>2.42</v>
      </c>
      <c r="I253" s="954">
        <v>2.4299999999999997</v>
      </c>
      <c r="J253" s="954">
        <v>2.4299999999999997</v>
      </c>
      <c r="K253" s="954">
        <v>2.4399999999999995</v>
      </c>
      <c r="L253" s="954">
        <v>2.4500000000000002</v>
      </c>
      <c r="M253" s="954">
        <v>2.46</v>
      </c>
      <c r="N253" s="954">
        <v>2.4699999999999998</v>
      </c>
      <c r="O253" s="954">
        <v>2.4900000000000002</v>
      </c>
      <c r="P253" s="954">
        <v>2.5</v>
      </c>
      <c r="Q253" s="954">
        <v>2.52</v>
      </c>
      <c r="R253" s="954">
        <v>2.5499999999999998</v>
      </c>
      <c r="S253" s="954">
        <v>2.5799999999999996</v>
      </c>
      <c r="T253" s="954">
        <v>2.6099999999999994</v>
      </c>
      <c r="U253" s="954">
        <v>2.64</v>
      </c>
      <c r="V253" s="954">
        <v>2.68</v>
      </c>
      <c r="W253" s="954">
        <v>2.72</v>
      </c>
      <c r="X253" s="954">
        <v>2.7699999999999996</v>
      </c>
      <c r="Y253" s="954">
        <v>2.8200000000000003</v>
      </c>
      <c r="Z253" s="954">
        <v>2.8800000000000008</v>
      </c>
      <c r="AA253" s="954">
        <v>2.9399999999999995</v>
      </c>
      <c r="AB253" s="954">
        <v>3</v>
      </c>
      <c r="AC253" s="954">
        <v>3.0700000000000003</v>
      </c>
      <c r="AD253" s="954">
        <v>3.1500000000000004</v>
      </c>
      <c r="AE253" s="954">
        <v>3.2400000000000011</v>
      </c>
      <c r="AF253" s="954">
        <v>3.339999999999999</v>
      </c>
      <c r="AG253" s="954">
        <v>3.4499999999999993</v>
      </c>
      <c r="AH253" s="954">
        <v>3.5700000000000003</v>
      </c>
      <c r="AI253" s="954">
        <v>3.7100000000000009</v>
      </c>
      <c r="AJ253" s="954">
        <v>3.870000000000001</v>
      </c>
      <c r="AK253" s="954">
        <v>4.0600000000000005</v>
      </c>
      <c r="AL253" s="954">
        <v>4.259999999999998</v>
      </c>
      <c r="AM253" s="954">
        <v>4.5000000000000018</v>
      </c>
      <c r="AN253" s="954">
        <v>4.7699999999999996</v>
      </c>
      <c r="AO253" s="954">
        <v>5.0599999999999987</v>
      </c>
      <c r="AP253" s="956">
        <v>5.3999999999999986</v>
      </c>
      <c r="AQ253" s="956">
        <v>5.7999999999999972</v>
      </c>
      <c r="AR253" s="957">
        <v>0</v>
      </c>
    </row>
    <row r="254" spans="1:44" ht="30.6" hidden="1" customHeight="1" thickTop="1">
      <c r="A254" s="991">
        <v>5</v>
      </c>
      <c r="B254" s="954">
        <v>2.9499999999999997</v>
      </c>
      <c r="C254" s="954">
        <v>2.95</v>
      </c>
      <c r="D254" s="954">
        <v>2.96</v>
      </c>
      <c r="E254" s="954">
        <v>2.9699999999999998</v>
      </c>
      <c r="F254" s="954">
        <v>2.98</v>
      </c>
      <c r="G254" s="954">
        <v>2.98</v>
      </c>
      <c r="H254" s="954">
        <v>2.99</v>
      </c>
      <c r="I254" s="954">
        <v>3</v>
      </c>
      <c r="J254" s="954">
        <v>3.01</v>
      </c>
      <c r="K254" s="954">
        <v>3.0200000000000005</v>
      </c>
      <c r="L254" s="954">
        <v>3.0300000000000002</v>
      </c>
      <c r="M254" s="954">
        <v>3.04</v>
      </c>
      <c r="N254" s="954">
        <v>3.0599999999999996</v>
      </c>
      <c r="O254" s="954">
        <v>3.08</v>
      </c>
      <c r="P254" s="954">
        <v>3.0999999999999996</v>
      </c>
      <c r="Q254" s="954">
        <v>3.1399999999999997</v>
      </c>
      <c r="R254" s="954">
        <v>3.1599999999999997</v>
      </c>
      <c r="S254" s="954">
        <v>3.2</v>
      </c>
      <c r="T254" s="954">
        <v>3.2500000000000004</v>
      </c>
      <c r="U254" s="954">
        <v>3.2800000000000002</v>
      </c>
      <c r="V254" s="954">
        <v>3.34</v>
      </c>
      <c r="W254" s="954">
        <v>3.3999999999999995</v>
      </c>
      <c r="X254" s="954">
        <v>3.4600000000000009</v>
      </c>
      <c r="Y254" s="954">
        <v>3.5300000000000002</v>
      </c>
      <c r="Z254" s="954">
        <v>3.5999999999999996</v>
      </c>
      <c r="AA254" s="954">
        <v>3.669999999999999</v>
      </c>
      <c r="AB254" s="954">
        <v>3.76</v>
      </c>
      <c r="AC254" s="954">
        <v>3.8499999999999996</v>
      </c>
      <c r="AD254" s="954">
        <v>3.9500000000000011</v>
      </c>
      <c r="AE254" s="954">
        <v>4.0600000000000005</v>
      </c>
      <c r="AF254" s="954">
        <v>4.2000000000000011</v>
      </c>
      <c r="AG254" s="954">
        <v>4.34</v>
      </c>
      <c r="AH254" s="954">
        <v>4.51</v>
      </c>
      <c r="AI254" s="954">
        <v>4.68</v>
      </c>
      <c r="AJ254" s="954">
        <v>4.91</v>
      </c>
      <c r="AK254" s="954">
        <v>5.1500000000000021</v>
      </c>
      <c r="AL254" s="954">
        <v>5.4200000000000017</v>
      </c>
      <c r="AM254" s="954">
        <v>5.73</v>
      </c>
      <c r="AN254" s="954">
        <v>6.0800000000000018</v>
      </c>
      <c r="AO254" s="954">
        <v>6.48</v>
      </c>
      <c r="AP254" s="956">
        <v>6.9199999999999982</v>
      </c>
      <c r="AQ254" s="956">
        <v>0</v>
      </c>
      <c r="AR254" s="957">
        <v>0</v>
      </c>
    </row>
    <row r="255" spans="1:44" ht="30.6" hidden="1" customHeight="1" thickTop="1">
      <c r="A255" s="991">
        <v>6</v>
      </c>
      <c r="B255" s="954">
        <v>3.4999999999999996</v>
      </c>
      <c r="C255" s="954">
        <v>3.51</v>
      </c>
      <c r="D255" s="954">
        <v>3.5199999999999996</v>
      </c>
      <c r="E255" s="954">
        <v>3.5300000000000002</v>
      </c>
      <c r="F255" s="954">
        <v>3.53</v>
      </c>
      <c r="G255" s="954">
        <v>3.54</v>
      </c>
      <c r="H255" s="954">
        <v>3.5500000000000003</v>
      </c>
      <c r="I255" s="954">
        <v>3.5599999999999996</v>
      </c>
      <c r="J255" s="954">
        <v>3.57</v>
      </c>
      <c r="K255" s="954">
        <v>3.5900000000000003</v>
      </c>
      <c r="L255" s="954">
        <v>3.5999999999999996</v>
      </c>
      <c r="M255" s="954">
        <v>3.62</v>
      </c>
      <c r="N255" s="954">
        <v>3.6400000000000006</v>
      </c>
      <c r="O255" s="954">
        <v>3.6700000000000004</v>
      </c>
      <c r="P255" s="954">
        <v>3.6999999999999997</v>
      </c>
      <c r="Q255" s="954">
        <v>3.7299999999999995</v>
      </c>
      <c r="R255" s="954">
        <v>3.7699999999999996</v>
      </c>
      <c r="S255" s="954">
        <v>3.8299999999999992</v>
      </c>
      <c r="T255" s="954">
        <v>3.87</v>
      </c>
      <c r="U255" s="954">
        <v>3.9299999999999997</v>
      </c>
      <c r="V255" s="954">
        <v>4</v>
      </c>
      <c r="W255" s="954">
        <v>4.0700000000000012</v>
      </c>
      <c r="X255" s="954">
        <v>4.1399999999999997</v>
      </c>
      <c r="Y255" s="954">
        <v>4.2300000000000004</v>
      </c>
      <c r="Z255" s="954">
        <v>4.3099999999999996</v>
      </c>
      <c r="AA255" s="954">
        <v>4.41</v>
      </c>
      <c r="AB255" s="954">
        <v>4.51</v>
      </c>
      <c r="AC255" s="954">
        <v>4.6300000000000008</v>
      </c>
      <c r="AD255" s="954">
        <v>4.7600000000000016</v>
      </c>
      <c r="AE255" s="954">
        <v>4.91</v>
      </c>
      <c r="AF255" s="954">
        <v>5.0699999999999985</v>
      </c>
      <c r="AG255" s="954">
        <v>5.2499999999999982</v>
      </c>
      <c r="AH255" s="954">
        <v>5.4600000000000009</v>
      </c>
      <c r="AI255" s="954">
        <v>5.6999999999999993</v>
      </c>
      <c r="AJ255" s="954">
        <v>5.9699999999999989</v>
      </c>
      <c r="AK255" s="954">
        <v>6.2799999999999976</v>
      </c>
      <c r="AL255" s="954">
        <v>6.629999999999999</v>
      </c>
      <c r="AM255" s="954">
        <v>7.019999999999996</v>
      </c>
      <c r="AN255" s="954">
        <v>7.4700000000000024</v>
      </c>
      <c r="AO255" s="954">
        <v>7.98</v>
      </c>
      <c r="AP255" s="956">
        <v>0</v>
      </c>
      <c r="AQ255" s="956">
        <v>0</v>
      </c>
      <c r="AR255" s="957">
        <v>0</v>
      </c>
    </row>
    <row r="256" spans="1:44" ht="30.6" hidden="1" customHeight="1" thickTop="1">
      <c r="A256" s="991">
        <v>7</v>
      </c>
      <c r="B256" s="954">
        <v>4</v>
      </c>
      <c r="C256" s="954">
        <v>4.01</v>
      </c>
      <c r="D256" s="954">
        <v>4.0199999999999996</v>
      </c>
      <c r="E256" s="954">
        <v>4.04</v>
      </c>
      <c r="F256" s="954">
        <v>4.0500000000000007</v>
      </c>
      <c r="G256" s="954">
        <v>4.0600000000000005</v>
      </c>
      <c r="H256" s="954">
        <v>4.0699999999999994</v>
      </c>
      <c r="I256" s="954">
        <v>4.08</v>
      </c>
      <c r="J256" s="954">
        <v>4.0999999999999996</v>
      </c>
      <c r="K256" s="954">
        <v>4.0999999999999996</v>
      </c>
      <c r="L256" s="954">
        <v>4.13</v>
      </c>
      <c r="M256" s="954">
        <v>4.1500000000000004</v>
      </c>
      <c r="N256" s="954">
        <v>4.18</v>
      </c>
      <c r="O256" s="954">
        <v>4.1999999999999993</v>
      </c>
      <c r="P256" s="954">
        <v>4.24</v>
      </c>
      <c r="Q256" s="954">
        <v>4.2799999999999994</v>
      </c>
      <c r="R256" s="954">
        <v>4.330000000000001</v>
      </c>
      <c r="S256" s="954">
        <v>4.379999999999999</v>
      </c>
      <c r="T256" s="954">
        <v>4.4400000000000004</v>
      </c>
      <c r="U256" s="954">
        <v>4.5</v>
      </c>
      <c r="V256" s="954">
        <v>4.5699999999999994</v>
      </c>
      <c r="W256" s="954">
        <v>4.6500000000000012</v>
      </c>
      <c r="X256" s="954">
        <v>4.7499999999999991</v>
      </c>
      <c r="Y256" s="954">
        <v>4.8400000000000007</v>
      </c>
      <c r="Z256" s="954">
        <v>4.9399999999999995</v>
      </c>
      <c r="AA256" s="954">
        <v>5.0400000000000009</v>
      </c>
      <c r="AB256" s="954">
        <v>5.15</v>
      </c>
      <c r="AC256" s="954">
        <v>5.2900000000000009</v>
      </c>
      <c r="AD256" s="954">
        <v>5.4400000000000013</v>
      </c>
      <c r="AE256" s="954">
        <v>5.6000000000000014</v>
      </c>
      <c r="AF256" s="954">
        <v>5.7899999999999991</v>
      </c>
      <c r="AG256" s="954">
        <v>6</v>
      </c>
      <c r="AH256" s="954">
        <v>6.25</v>
      </c>
      <c r="AI256" s="954">
        <v>6.5100000000000016</v>
      </c>
      <c r="AJ256" s="954">
        <v>6.8299999999999983</v>
      </c>
      <c r="AK256" s="954">
        <v>7.18</v>
      </c>
      <c r="AL256" s="954">
        <v>7.5799999999999983</v>
      </c>
      <c r="AM256" s="954">
        <v>8.0300000000000011</v>
      </c>
      <c r="AN256" s="954">
        <v>8.5399999999999991</v>
      </c>
      <c r="AO256" s="954">
        <v>0</v>
      </c>
      <c r="AP256" s="956">
        <v>0</v>
      </c>
      <c r="AQ256" s="956">
        <v>0</v>
      </c>
      <c r="AR256" s="957">
        <v>0</v>
      </c>
    </row>
    <row r="257" spans="1:44" ht="30.6" hidden="1" customHeight="1" thickTop="1">
      <c r="A257" s="991">
        <v>8</v>
      </c>
      <c r="B257" s="954">
        <v>4.53</v>
      </c>
      <c r="C257" s="954">
        <v>4.54</v>
      </c>
      <c r="D257" s="954">
        <v>4.55</v>
      </c>
      <c r="E257" s="954">
        <v>4.5600000000000005</v>
      </c>
      <c r="F257" s="954">
        <v>4.57</v>
      </c>
      <c r="G257" s="954">
        <v>4.59</v>
      </c>
      <c r="H257" s="954">
        <v>4.5999999999999996</v>
      </c>
      <c r="I257" s="954">
        <v>4.620000000000001</v>
      </c>
      <c r="J257" s="954">
        <v>4.63</v>
      </c>
      <c r="K257" s="954">
        <v>4.6500000000000004</v>
      </c>
      <c r="L257" s="954">
        <v>4.67</v>
      </c>
      <c r="M257" s="954">
        <v>4.6999999999999993</v>
      </c>
      <c r="N257" s="954">
        <v>4.7300000000000004</v>
      </c>
      <c r="O257" s="954">
        <v>4.7699999999999996</v>
      </c>
      <c r="P257" s="954">
        <v>4.8099999999999996</v>
      </c>
      <c r="Q257" s="954">
        <v>4.8600000000000003</v>
      </c>
      <c r="R257" s="954">
        <v>4.91</v>
      </c>
      <c r="S257" s="954">
        <v>4.9800000000000004</v>
      </c>
      <c r="T257" s="954">
        <v>5.05</v>
      </c>
      <c r="U257" s="954">
        <v>5.13</v>
      </c>
      <c r="V257" s="954">
        <v>5.21</v>
      </c>
      <c r="W257" s="954">
        <v>5.3100000000000005</v>
      </c>
      <c r="X257" s="954">
        <v>5.41</v>
      </c>
      <c r="Y257" s="954">
        <v>5.52</v>
      </c>
      <c r="Z257" s="954">
        <v>5.6400000000000006</v>
      </c>
      <c r="AA257" s="954">
        <v>5.7700000000000014</v>
      </c>
      <c r="AB257" s="954">
        <v>5.9099999999999984</v>
      </c>
      <c r="AC257" s="954">
        <v>6.08</v>
      </c>
      <c r="AD257" s="954">
        <v>6.2500000000000018</v>
      </c>
      <c r="AE257" s="954">
        <v>6.4499999999999993</v>
      </c>
      <c r="AF257" s="954">
        <v>6.68</v>
      </c>
      <c r="AG257" s="954">
        <v>6.93</v>
      </c>
      <c r="AH257" s="954">
        <v>7.2199999999999989</v>
      </c>
      <c r="AI257" s="954">
        <v>7.5500000000000007</v>
      </c>
      <c r="AJ257" s="954">
        <v>7.9400000000000013</v>
      </c>
      <c r="AK257" s="954">
        <v>8.3599999999999959</v>
      </c>
      <c r="AL257" s="954">
        <v>8.8499999999999979</v>
      </c>
      <c r="AM257" s="954">
        <v>9.39</v>
      </c>
      <c r="AN257" s="954">
        <v>0</v>
      </c>
      <c r="AO257" s="954">
        <v>0</v>
      </c>
      <c r="AP257" s="956">
        <v>0</v>
      </c>
      <c r="AQ257" s="956">
        <v>0</v>
      </c>
      <c r="AR257" s="957">
        <v>0</v>
      </c>
    </row>
    <row r="258" spans="1:44" ht="30.6" hidden="1" customHeight="1" thickTop="1">
      <c r="A258" s="991">
        <v>9</v>
      </c>
      <c r="B258" s="954">
        <v>5.05</v>
      </c>
      <c r="C258" s="954">
        <v>5.0599999999999987</v>
      </c>
      <c r="D258" s="954">
        <v>5.07</v>
      </c>
      <c r="E258" s="954">
        <v>5.0900000000000007</v>
      </c>
      <c r="F258" s="954">
        <v>5.09</v>
      </c>
      <c r="G258" s="954">
        <v>5.1099999999999994</v>
      </c>
      <c r="H258" s="954">
        <v>5.1300000000000008</v>
      </c>
      <c r="I258" s="954">
        <v>5.1499999999999995</v>
      </c>
      <c r="J258" s="954">
        <v>5.16</v>
      </c>
      <c r="K258" s="954">
        <v>5.19</v>
      </c>
      <c r="L258" s="954">
        <v>5.2100000000000009</v>
      </c>
      <c r="M258" s="954">
        <v>5.2399999999999993</v>
      </c>
      <c r="N258" s="954">
        <v>5.28</v>
      </c>
      <c r="O258" s="954">
        <v>5.33</v>
      </c>
      <c r="P258" s="954">
        <v>5.3800000000000008</v>
      </c>
      <c r="Q258" s="954">
        <v>5.44</v>
      </c>
      <c r="R258" s="954">
        <v>5.5</v>
      </c>
      <c r="S258" s="954">
        <v>5.58</v>
      </c>
      <c r="T258" s="954">
        <v>5.6599999999999993</v>
      </c>
      <c r="U258" s="954">
        <v>5.75</v>
      </c>
      <c r="V258" s="954">
        <v>5.8600000000000012</v>
      </c>
      <c r="W258" s="954">
        <v>5.9600000000000009</v>
      </c>
      <c r="X258" s="954">
        <v>6.08</v>
      </c>
      <c r="Y258" s="954">
        <v>6.2099999999999991</v>
      </c>
      <c r="Z258" s="954">
        <v>6.35</v>
      </c>
      <c r="AA258" s="954">
        <v>6.5100000000000016</v>
      </c>
      <c r="AB258" s="954">
        <v>6.6800000000000015</v>
      </c>
      <c r="AC258" s="954">
        <v>6.8699999999999992</v>
      </c>
      <c r="AD258" s="954">
        <v>7.0800000000000018</v>
      </c>
      <c r="AE258" s="954">
        <v>7.3099999999999987</v>
      </c>
      <c r="AF258" s="954">
        <v>7.5799999999999983</v>
      </c>
      <c r="AG258" s="954">
        <v>7.8999999999999986</v>
      </c>
      <c r="AH258" s="954">
        <v>8.2500000000000036</v>
      </c>
      <c r="AI258" s="954">
        <v>8.639999999999997</v>
      </c>
      <c r="AJ258" s="954">
        <v>9.09</v>
      </c>
      <c r="AK258" s="954">
        <v>9.5999999999999943</v>
      </c>
      <c r="AL258" s="954">
        <v>10.190000000000005</v>
      </c>
      <c r="AM258" s="954">
        <v>0</v>
      </c>
      <c r="AN258" s="954">
        <v>0</v>
      </c>
      <c r="AO258" s="954">
        <v>0</v>
      </c>
      <c r="AP258" s="956">
        <v>0</v>
      </c>
      <c r="AQ258" s="956">
        <v>0</v>
      </c>
      <c r="AR258" s="957">
        <v>0</v>
      </c>
    </row>
    <row r="259" spans="1:44" ht="30.6" hidden="1" customHeight="1" thickTop="1">
      <c r="A259" s="991">
        <v>10</v>
      </c>
      <c r="B259" s="954">
        <v>5.5399999999999991</v>
      </c>
      <c r="C259" s="954">
        <v>5.5600000000000005</v>
      </c>
      <c r="D259" s="954">
        <v>5.57</v>
      </c>
      <c r="E259" s="954">
        <v>5.59</v>
      </c>
      <c r="F259" s="954">
        <v>5.6000000000000005</v>
      </c>
      <c r="G259" s="954">
        <v>5.6199999999999992</v>
      </c>
      <c r="H259" s="954">
        <v>5.6400000000000006</v>
      </c>
      <c r="I259" s="954">
        <v>5.66</v>
      </c>
      <c r="J259" s="954">
        <v>5.68</v>
      </c>
      <c r="K259" s="954">
        <v>5.7099999999999991</v>
      </c>
      <c r="L259" s="954">
        <v>5.7399999999999993</v>
      </c>
      <c r="M259" s="954">
        <v>5.78</v>
      </c>
      <c r="N259" s="954">
        <v>5.83</v>
      </c>
      <c r="O259" s="954">
        <v>5.8800000000000008</v>
      </c>
      <c r="P259" s="954">
        <v>5.9399999999999995</v>
      </c>
      <c r="Q259" s="954">
        <v>6.0100000000000007</v>
      </c>
      <c r="R259" s="954">
        <v>6.0900000000000007</v>
      </c>
      <c r="S259" s="954">
        <v>6.1700000000000008</v>
      </c>
      <c r="T259" s="954">
        <v>6.27</v>
      </c>
      <c r="U259" s="954">
        <v>6.3699999999999992</v>
      </c>
      <c r="V259" s="954">
        <v>6.49</v>
      </c>
      <c r="W259" s="954">
        <v>6.6199999999999992</v>
      </c>
      <c r="X259" s="954">
        <v>6.7600000000000016</v>
      </c>
      <c r="Y259" s="954">
        <v>6.9100000000000019</v>
      </c>
      <c r="Z259" s="954">
        <v>7.08</v>
      </c>
      <c r="AA259" s="954">
        <v>7.259999999999998</v>
      </c>
      <c r="AB259" s="954">
        <v>7.4599999999999973</v>
      </c>
      <c r="AC259" s="954">
        <v>7.68</v>
      </c>
      <c r="AD259" s="954">
        <v>7.93</v>
      </c>
      <c r="AE259" s="954">
        <v>8.2199999999999989</v>
      </c>
      <c r="AF259" s="954">
        <v>8.5399999999999991</v>
      </c>
      <c r="AG259" s="954">
        <v>8.9000000000000021</v>
      </c>
      <c r="AH259" s="954">
        <v>9.3199999999999967</v>
      </c>
      <c r="AI259" s="954">
        <v>9.7800000000000011</v>
      </c>
      <c r="AJ259" s="954">
        <v>10.32</v>
      </c>
      <c r="AK259" s="954">
        <v>10.920000000000002</v>
      </c>
      <c r="AL259" s="954">
        <v>0</v>
      </c>
      <c r="AM259" s="954">
        <v>0</v>
      </c>
      <c r="AN259" s="954">
        <v>0</v>
      </c>
      <c r="AO259" s="954">
        <v>0</v>
      </c>
      <c r="AP259" s="956">
        <v>0</v>
      </c>
      <c r="AQ259" s="956">
        <v>0</v>
      </c>
      <c r="AR259" s="957">
        <v>0</v>
      </c>
    </row>
    <row r="260" spans="1:44" ht="30.6" hidden="1" customHeight="1" thickTop="1">
      <c r="A260" s="991">
        <v>11</v>
      </c>
      <c r="B260" s="954">
        <v>6.0399999999999991</v>
      </c>
      <c r="C260" s="954">
        <v>6.06</v>
      </c>
      <c r="D260" s="954">
        <v>6.0699999999999994</v>
      </c>
      <c r="E260" s="954">
        <v>6.08</v>
      </c>
      <c r="F260" s="954">
        <v>6.1000000000000005</v>
      </c>
      <c r="G260" s="954">
        <v>6.1300000000000008</v>
      </c>
      <c r="H260" s="954">
        <v>6.1499999999999995</v>
      </c>
      <c r="I260" s="954">
        <v>6.1700000000000008</v>
      </c>
      <c r="J260" s="954">
        <v>6.1999999999999993</v>
      </c>
      <c r="K260" s="954">
        <v>6.2299999999999995</v>
      </c>
      <c r="L260" s="954">
        <v>6.2700000000000005</v>
      </c>
      <c r="M260" s="954">
        <v>6.3100000000000005</v>
      </c>
      <c r="N260" s="954">
        <v>6.37</v>
      </c>
      <c r="O260" s="954">
        <v>6.43</v>
      </c>
      <c r="P260" s="954">
        <v>6.5000000000000009</v>
      </c>
      <c r="Q260" s="954">
        <v>6.58</v>
      </c>
      <c r="R260" s="954">
        <v>6.67</v>
      </c>
      <c r="S260" s="954">
        <v>6.77</v>
      </c>
      <c r="T260" s="954">
        <v>6.879999999999999</v>
      </c>
      <c r="U260" s="954">
        <v>7.0000000000000018</v>
      </c>
      <c r="V260" s="954">
        <v>7.1400000000000006</v>
      </c>
      <c r="W260" s="954">
        <v>7.2900000000000009</v>
      </c>
      <c r="X260" s="954">
        <v>7.4400000000000013</v>
      </c>
      <c r="Y260" s="954">
        <v>7.6099999999999994</v>
      </c>
      <c r="Z260" s="954">
        <v>7.8000000000000007</v>
      </c>
      <c r="AA260" s="954">
        <v>8.02</v>
      </c>
      <c r="AB260" s="954">
        <v>8.25</v>
      </c>
      <c r="AC260" s="954">
        <v>8.5100000000000016</v>
      </c>
      <c r="AD260" s="954">
        <v>8.8000000000000007</v>
      </c>
      <c r="AE260" s="954">
        <v>9.14</v>
      </c>
      <c r="AF260" s="954">
        <v>9.509999999999998</v>
      </c>
      <c r="AG260" s="954">
        <v>9.9399999999999977</v>
      </c>
      <c r="AH260" s="954">
        <v>10.43</v>
      </c>
      <c r="AI260" s="954">
        <v>10.979999999999997</v>
      </c>
      <c r="AJ260" s="954">
        <v>11.61</v>
      </c>
      <c r="AK260" s="954">
        <v>0</v>
      </c>
      <c r="AL260" s="954">
        <v>0</v>
      </c>
      <c r="AM260" s="954">
        <v>0</v>
      </c>
      <c r="AN260" s="954">
        <v>0</v>
      </c>
      <c r="AO260" s="954">
        <v>0</v>
      </c>
      <c r="AP260" s="956">
        <v>0</v>
      </c>
      <c r="AQ260" s="956">
        <v>0</v>
      </c>
      <c r="AR260" s="957">
        <v>0</v>
      </c>
    </row>
    <row r="261" spans="1:44" ht="30.6" hidden="1" customHeight="1" thickTop="1">
      <c r="A261" s="991">
        <v>12</v>
      </c>
      <c r="B261" s="956">
        <v>6.5100000000000007</v>
      </c>
      <c r="C261" s="956">
        <v>6.5399999999999991</v>
      </c>
      <c r="D261" s="956">
        <v>6.55</v>
      </c>
      <c r="E261" s="956">
        <v>6.5600000000000005</v>
      </c>
      <c r="F261" s="956">
        <v>6.5900000000000007</v>
      </c>
      <c r="G261" s="956">
        <v>6.62</v>
      </c>
      <c r="H261" s="956">
        <v>6.64</v>
      </c>
      <c r="I261" s="956">
        <v>6.6700000000000008</v>
      </c>
      <c r="J261" s="956">
        <v>6.7</v>
      </c>
      <c r="K261" s="956">
        <v>6.7399999999999993</v>
      </c>
      <c r="L261" s="956">
        <v>6.7899999999999991</v>
      </c>
      <c r="M261" s="956">
        <v>6.839999999999999</v>
      </c>
      <c r="N261" s="954">
        <v>6.9</v>
      </c>
      <c r="O261" s="956">
        <v>6.9700000000000006</v>
      </c>
      <c r="P261" s="956">
        <v>7.0600000000000005</v>
      </c>
      <c r="Q261" s="956">
        <v>7.15</v>
      </c>
      <c r="R261" s="956">
        <v>7.2499999999999982</v>
      </c>
      <c r="S261" s="956">
        <v>7.370000000000001</v>
      </c>
      <c r="T261" s="956">
        <v>7.4899999999999984</v>
      </c>
      <c r="U261" s="956">
        <v>7.6400000000000006</v>
      </c>
      <c r="V261" s="956">
        <v>7.7899999999999991</v>
      </c>
      <c r="W261" s="956">
        <v>7.9599999999999991</v>
      </c>
      <c r="X261" s="956">
        <v>8.14</v>
      </c>
      <c r="Y261" s="956">
        <v>8.3299999999999983</v>
      </c>
      <c r="Z261" s="956">
        <v>8.5500000000000007</v>
      </c>
      <c r="AA261" s="956">
        <v>8.7999999999999972</v>
      </c>
      <c r="AB261" s="956">
        <v>9.07</v>
      </c>
      <c r="AC261" s="954">
        <v>9.3800000000000026</v>
      </c>
      <c r="AD261" s="954">
        <v>9.7199999999999989</v>
      </c>
      <c r="AE261" s="956">
        <v>10.100000000000001</v>
      </c>
      <c r="AF261" s="956">
        <v>10.54</v>
      </c>
      <c r="AG261" s="956">
        <v>11.040000000000006</v>
      </c>
      <c r="AH261" s="956">
        <v>11.600000000000001</v>
      </c>
      <c r="AI261" s="956">
        <v>12.25</v>
      </c>
      <c r="AJ261" s="956">
        <v>0</v>
      </c>
      <c r="AK261" s="956">
        <v>0</v>
      </c>
      <c r="AL261" s="956">
        <v>0</v>
      </c>
      <c r="AM261" s="956">
        <v>0</v>
      </c>
      <c r="AN261" s="956">
        <v>0</v>
      </c>
      <c r="AO261" s="956">
        <v>0</v>
      </c>
      <c r="AP261" s="956">
        <v>0</v>
      </c>
      <c r="AQ261" s="956">
        <v>0</v>
      </c>
      <c r="AR261" s="957">
        <v>0</v>
      </c>
    </row>
    <row r="262" spans="1:44" ht="30.6" hidden="1" customHeight="1" thickTop="1">
      <c r="A262" s="991">
        <v>13</v>
      </c>
      <c r="B262" s="956">
        <v>6.99</v>
      </c>
      <c r="C262" s="956">
        <v>7.0100000000000007</v>
      </c>
      <c r="D262" s="956">
        <v>7.03</v>
      </c>
      <c r="E262" s="956">
        <v>7.0500000000000007</v>
      </c>
      <c r="F262" s="956">
        <v>7.07</v>
      </c>
      <c r="G262" s="956">
        <v>7.1</v>
      </c>
      <c r="H262" s="956">
        <v>7.13</v>
      </c>
      <c r="I262" s="956">
        <v>7.16</v>
      </c>
      <c r="J262" s="956">
        <v>7.2</v>
      </c>
      <c r="K262" s="956">
        <v>7.25</v>
      </c>
      <c r="L262" s="956">
        <v>7.3000000000000007</v>
      </c>
      <c r="M262" s="956">
        <v>7.3699999999999992</v>
      </c>
      <c r="N262" s="954">
        <v>7.4399999999999995</v>
      </c>
      <c r="O262" s="956">
        <v>7.51</v>
      </c>
      <c r="P262" s="956">
        <v>7.5999999999999979</v>
      </c>
      <c r="Q262" s="956">
        <v>7.7199999999999989</v>
      </c>
      <c r="R262" s="956">
        <v>7.83</v>
      </c>
      <c r="S262" s="956">
        <v>7.9600000000000009</v>
      </c>
      <c r="T262" s="956">
        <v>8.11</v>
      </c>
      <c r="U262" s="956">
        <v>8.27</v>
      </c>
      <c r="V262" s="956">
        <v>8.4400000000000013</v>
      </c>
      <c r="W262" s="956">
        <v>8.6300000000000008</v>
      </c>
      <c r="X262" s="956">
        <v>8.8299999999999983</v>
      </c>
      <c r="Y262" s="956">
        <v>9.07</v>
      </c>
      <c r="Z262" s="956">
        <v>9.32</v>
      </c>
      <c r="AA262" s="956">
        <v>9.6000000000000014</v>
      </c>
      <c r="AB262" s="956">
        <v>9.9099999999999966</v>
      </c>
      <c r="AC262" s="954">
        <v>10.27</v>
      </c>
      <c r="AD262" s="954">
        <v>10.66</v>
      </c>
      <c r="AE262" s="956">
        <v>11.100000000000001</v>
      </c>
      <c r="AF262" s="956">
        <v>11.620000000000005</v>
      </c>
      <c r="AG262" s="956">
        <v>12.189999999999998</v>
      </c>
      <c r="AH262" s="956">
        <v>12.850000000000001</v>
      </c>
      <c r="AI262" s="956">
        <v>0</v>
      </c>
      <c r="AJ262" s="956">
        <v>0</v>
      </c>
      <c r="AK262" s="956">
        <v>0</v>
      </c>
      <c r="AL262" s="956">
        <v>0</v>
      </c>
      <c r="AM262" s="956">
        <v>0</v>
      </c>
      <c r="AN262" s="956">
        <v>0</v>
      </c>
      <c r="AO262" s="956">
        <v>0</v>
      </c>
      <c r="AP262" s="956">
        <v>0</v>
      </c>
      <c r="AQ262" s="956">
        <v>0</v>
      </c>
      <c r="AR262" s="957">
        <v>0</v>
      </c>
    </row>
    <row r="263" spans="1:44" ht="30.6" hidden="1" customHeight="1" thickTop="1">
      <c r="A263" s="991">
        <v>14</v>
      </c>
      <c r="B263" s="956">
        <v>7.4399999999999995</v>
      </c>
      <c r="C263" s="956">
        <v>7.4599999999999991</v>
      </c>
      <c r="D263" s="956">
        <v>7.5000000000000009</v>
      </c>
      <c r="E263" s="956">
        <v>7.5100000000000007</v>
      </c>
      <c r="F263" s="956">
        <v>7.54</v>
      </c>
      <c r="G263" s="956">
        <v>7.58</v>
      </c>
      <c r="H263" s="956">
        <v>7.6099999999999994</v>
      </c>
      <c r="I263" s="956">
        <v>7.65</v>
      </c>
      <c r="J263" s="956">
        <v>7.7</v>
      </c>
      <c r="K263" s="956">
        <v>7.75</v>
      </c>
      <c r="L263" s="956">
        <v>7.8100000000000005</v>
      </c>
      <c r="M263" s="956">
        <v>7.8800000000000026</v>
      </c>
      <c r="N263" s="954">
        <v>7.9600000000000009</v>
      </c>
      <c r="O263" s="956">
        <v>8.0600000000000023</v>
      </c>
      <c r="P263" s="956">
        <v>8.1699999999999982</v>
      </c>
      <c r="Q263" s="956">
        <v>8.2900000000000009</v>
      </c>
      <c r="R263" s="956">
        <v>8.4300000000000015</v>
      </c>
      <c r="S263" s="956">
        <v>8.5699999999999985</v>
      </c>
      <c r="T263" s="956">
        <v>8.73</v>
      </c>
      <c r="U263" s="956">
        <v>8.91</v>
      </c>
      <c r="V263" s="956">
        <v>9.11</v>
      </c>
      <c r="W263" s="956">
        <v>9.32</v>
      </c>
      <c r="X263" s="956">
        <v>9.5500000000000007</v>
      </c>
      <c r="Y263" s="956">
        <v>9.82</v>
      </c>
      <c r="Z263" s="956">
        <v>10.100000000000001</v>
      </c>
      <c r="AA263" s="956">
        <v>10.430000000000003</v>
      </c>
      <c r="AB263" s="956">
        <v>10.79</v>
      </c>
      <c r="AC263" s="954">
        <v>11.189999999999998</v>
      </c>
      <c r="AD263" s="954">
        <v>11.64</v>
      </c>
      <c r="AE263" s="956">
        <v>12.159999999999997</v>
      </c>
      <c r="AF263" s="956">
        <v>12.75</v>
      </c>
      <c r="AG263" s="956">
        <v>13.410000000000004</v>
      </c>
      <c r="AH263" s="956">
        <v>0</v>
      </c>
      <c r="AI263" s="956">
        <v>0</v>
      </c>
      <c r="AJ263" s="956">
        <v>0</v>
      </c>
      <c r="AK263" s="956">
        <v>0</v>
      </c>
      <c r="AL263" s="956">
        <v>0</v>
      </c>
      <c r="AM263" s="956">
        <v>0</v>
      </c>
      <c r="AN263" s="956">
        <v>0</v>
      </c>
      <c r="AO263" s="956">
        <v>0</v>
      </c>
      <c r="AP263" s="956">
        <v>0</v>
      </c>
      <c r="AQ263" s="956">
        <v>0</v>
      </c>
      <c r="AR263" s="957">
        <v>0</v>
      </c>
    </row>
    <row r="264" spans="1:44" ht="30.6" hidden="1" customHeight="1" thickTop="1">
      <c r="A264" s="991">
        <v>15</v>
      </c>
      <c r="B264" s="954">
        <v>7.8900000000000006</v>
      </c>
      <c r="C264" s="954">
        <v>7.93</v>
      </c>
      <c r="D264" s="954">
        <v>7.9499999999999993</v>
      </c>
      <c r="E264" s="954">
        <v>7.9799999999999995</v>
      </c>
      <c r="F264" s="954">
        <v>8.01</v>
      </c>
      <c r="G264" s="954">
        <v>8.0500000000000007</v>
      </c>
      <c r="H264" s="954">
        <v>8.09</v>
      </c>
      <c r="I264" s="954">
        <v>8.129999999999999</v>
      </c>
      <c r="J264" s="954">
        <v>8.1899999999999977</v>
      </c>
      <c r="K264" s="954">
        <v>8.25</v>
      </c>
      <c r="L264" s="954">
        <v>8.3200000000000021</v>
      </c>
      <c r="M264" s="954">
        <v>8.4099999999999984</v>
      </c>
      <c r="N264" s="954">
        <v>8.4999999999999982</v>
      </c>
      <c r="O264" s="954">
        <v>8.6100000000000012</v>
      </c>
      <c r="P264" s="954">
        <v>8.7199999999999989</v>
      </c>
      <c r="Q264" s="954">
        <v>8.870000000000001</v>
      </c>
      <c r="R264" s="954">
        <v>9</v>
      </c>
      <c r="S264" s="954">
        <v>9.17</v>
      </c>
      <c r="T264" s="954">
        <v>9.3600000000000012</v>
      </c>
      <c r="U264" s="954">
        <v>9.5600000000000023</v>
      </c>
      <c r="V264" s="954">
        <v>9.7800000000000011</v>
      </c>
      <c r="W264" s="954">
        <v>10.02</v>
      </c>
      <c r="X264" s="954">
        <v>10.290000000000003</v>
      </c>
      <c r="Y264" s="954">
        <v>10.589999999999996</v>
      </c>
      <c r="Z264" s="954">
        <v>10.910000000000004</v>
      </c>
      <c r="AA264" s="954">
        <v>11.290000000000003</v>
      </c>
      <c r="AB264" s="954">
        <v>11.7</v>
      </c>
      <c r="AC264" s="954">
        <v>12.160000000000004</v>
      </c>
      <c r="AD264" s="954">
        <v>12.670000000000002</v>
      </c>
      <c r="AE264" s="954">
        <v>13.270000000000003</v>
      </c>
      <c r="AF264" s="954">
        <v>13.939999999999998</v>
      </c>
      <c r="AG264" s="954">
        <v>0</v>
      </c>
      <c r="AH264" s="954">
        <v>0</v>
      </c>
      <c r="AI264" s="954">
        <v>0</v>
      </c>
      <c r="AJ264" s="954">
        <v>0</v>
      </c>
      <c r="AK264" s="954">
        <v>0</v>
      </c>
      <c r="AL264" s="954">
        <v>0</v>
      </c>
      <c r="AM264" s="954">
        <v>0</v>
      </c>
      <c r="AN264" s="954">
        <v>0</v>
      </c>
      <c r="AO264" s="954">
        <v>0</v>
      </c>
      <c r="AP264" s="956">
        <v>0</v>
      </c>
      <c r="AQ264" s="956">
        <v>0</v>
      </c>
      <c r="AR264" s="957">
        <v>0</v>
      </c>
    </row>
    <row r="265" spans="1:44" ht="30.6" hidden="1" customHeight="1" thickTop="1">
      <c r="A265" s="991">
        <v>16</v>
      </c>
      <c r="B265" s="954">
        <v>8.34</v>
      </c>
      <c r="C265" s="954">
        <v>8.370000000000001</v>
      </c>
      <c r="D265" s="954">
        <v>8.4000000000000021</v>
      </c>
      <c r="E265" s="954">
        <v>8.43</v>
      </c>
      <c r="F265" s="954">
        <v>8.4700000000000006</v>
      </c>
      <c r="G265" s="954">
        <v>8.52</v>
      </c>
      <c r="H265" s="954">
        <v>8.5599999999999987</v>
      </c>
      <c r="I265" s="954">
        <v>8.620000000000001</v>
      </c>
      <c r="J265" s="954">
        <v>8.68</v>
      </c>
      <c r="K265" s="954">
        <v>8.7499999999999982</v>
      </c>
      <c r="L265" s="954">
        <v>8.83</v>
      </c>
      <c r="M265" s="954">
        <v>8.93</v>
      </c>
      <c r="N265" s="954">
        <v>9.02</v>
      </c>
      <c r="O265" s="954">
        <v>9.1499999999999986</v>
      </c>
      <c r="P265" s="954">
        <v>9.2799999999999994</v>
      </c>
      <c r="Q265" s="954">
        <v>9.4400000000000013</v>
      </c>
      <c r="R265" s="954">
        <v>9.6</v>
      </c>
      <c r="S265" s="954">
        <v>9.7900000000000027</v>
      </c>
      <c r="T265" s="954">
        <v>10</v>
      </c>
      <c r="U265" s="954">
        <v>10.219999999999999</v>
      </c>
      <c r="V265" s="954">
        <v>10.46</v>
      </c>
      <c r="W265" s="954">
        <v>10.739999999999998</v>
      </c>
      <c r="X265" s="954">
        <v>11.030000000000005</v>
      </c>
      <c r="Y265" s="954">
        <v>11.370000000000001</v>
      </c>
      <c r="Z265" s="954">
        <v>11.75</v>
      </c>
      <c r="AA265" s="954">
        <v>12.169999999999998</v>
      </c>
      <c r="AB265" s="954">
        <v>12.64</v>
      </c>
      <c r="AC265" s="954">
        <v>13.18</v>
      </c>
      <c r="AD265" s="954">
        <v>13.769999999999996</v>
      </c>
      <c r="AE265" s="954">
        <v>14.439999999999998</v>
      </c>
      <c r="AF265" s="954">
        <v>0</v>
      </c>
      <c r="AG265" s="954">
        <v>0</v>
      </c>
      <c r="AH265" s="954">
        <v>0</v>
      </c>
      <c r="AI265" s="954">
        <v>0</v>
      </c>
      <c r="AJ265" s="954">
        <v>0</v>
      </c>
      <c r="AK265" s="954">
        <v>0</v>
      </c>
      <c r="AL265" s="954">
        <v>0</v>
      </c>
      <c r="AM265" s="954">
        <v>0</v>
      </c>
      <c r="AN265" s="954">
        <v>0</v>
      </c>
      <c r="AO265" s="954">
        <v>0</v>
      </c>
      <c r="AP265" s="956">
        <v>0</v>
      </c>
      <c r="AQ265" s="956">
        <v>0</v>
      </c>
      <c r="AR265" s="957">
        <v>0</v>
      </c>
    </row>
    <row r="266" spans="1:44" ht="30.6" hidden="1" customHeight="1" thickTop="1">
      <c r="A266" s="991">
        <v>17</v>
      </c>
      <c r="B266" s="954">
        <v>8.7800000000000011</v>
      </c>
      <c r="C266" s="954">
        <v>8.8099999999999987</v>
      </c>
      <c r="D266" s="954">
        <v>8.8500000000000014</v>
      </c>
      <c r="E266" s="954">
        <v>8.8800000000000026</v>
      </c>
      <c r="F266" s="954">
        <v>8.9199999999999982</v>
      </c>
      <c r="G266" s="954">
        <v>8.9700000000000006</v>
      </c>
      <c r="H266" s="954">
        <v>9.02</v>
      </c>
      <c r="I266" s="954">
        <v>9.09</v>
      </c>
      <c r="J266" s="954">
        <v>9.16</v>
      </c>
      <c r="K266" s="954">
        <v>9.24</v>
      </c>
      <c r="L266" s="954">
        <v>9.33</v>
      </c>
      <c r="M266" s="954">
        <v>9.4500000000000011</v>
      </c>
      <c r="N266" s="954">
        <v>9.5600000000000023</v>
      </c>
      <c r="O266" s="954">
        <v>9.69</v>
      </c>
      <c r="P266" s="954">
        <v>9.85</v>
      </c>
      <c r="Q266" s="954">
        <v>10.02</v>
      </c>
      <c r="R266" s="954">
        <v>10.210000000000001</v>
      </c>
      <c r="S266" s="954">
        <v>10.420000000000002</v>
      </c>
      <c r="T266" s="954">
        <v>10.64</v>
      </c>
      <c r="U266" s="954">
        <v>10.89</v>
      </c>
      <c r="V266" s="954">
        <v>11.170000000000002</v>
      </c>
      <c r="W266" s="954">
        <v>11.48</v>
      </c>
      <c r="X266" s="954">
        <v>11.820000000000004</v>
      </c>
      <c r="Y266" s="954">
        <v>12.209999999999997</v>
      </c>
      <c r="Z266" s="954">
        <v>12.620000000000005</v>
      </c>
      <c r="AA266" s="954">
        <v>13.100000000000001</v>
      </c>
      <c r="AB266" s="954">
        <v>13.629999999999995</v>
      </c>
      <c r="AC266" s="954">
        <v>14.239999999999995</v>
      </c>
      <c r="AD266" s="954">
        <v>14.920000000000002</v>
      </c>
      <c r="AE266" s="954">
        <v>0</v>
      </c>
      <c r="AF266" s="954">
        <v>0</v>
      </c>
      <c r="AG266" s="954">
        <v>0</v>
      </c>
      <c r="AH266" s="954">
        <v>0</v>
      </c>
      <c r="AI266" s="954">
        <v>0</v>
      </c>
      <c r="AJ266" s="954">
        <v>0</v>
      </c>
      <c r="AK266" s="954">
        <v>0</v>
      </c>
      <c r="AL266" s="954">
        <v>0</v>
      </c>
      <c r="AM266" s="954">
        <v>0</v>
      </c>
      <c r="AN266" s="954">
        <v>0</v>
      </c>
      <c r="AO266" s="954">
        <v>0</v>
      </c>
      <c r="AP266" s="956">
        <v>0</v>
      </c>
      <c r="AQ266" s="956">
        <v>0</v>
      </c>
      <c r="AR266" s="957">
        <v>0</v>
      </c>
    </row>
    <row r="267" spans="1:44" ht="30.6" hidden="1" customHeight="1" thickTop="1">
      <c r="A267" s="991">
        <v>18</v>
      </c>
      <c r="B267" s="954">
        <v>9.1999999999999993</v>
      </c>
      <c r="C267" s="954">
        <v>9.25</v>
      </c>
      <c r="D267" s="954">
        <v>9.2899999999999991</v>
      </c>
      <c r="E267" s="954">
        <v>9.3300000000000018</v>
      </c>
      <c r="F267" s="954">
        <v>9.3800000000000008</v>
      </c>
      <c r="G267" s="954">
        <v>9.43</v>
      </c>
      <c r="H267" s="954">
        <v>9.49</v>
      </c>
      <c r="I267" s="954">
        <v>9.57</v>
      </c>
      <c r="J267" s="954">
        <v>9.65</v>
      </c>
      <c r="K267" s="954">
        <v>9.74</v>
      </c>
      <c r="L267" s="954">
        <v>9.8500000000000014</v>
      </c>
      <c r="M267" s="954">
        <v>9.9700000000000006</v>
      </c>
      <c r="N267" s="954">
        <v>10.1</v>
      </c>
      <c r="O267" s="954">
        <v>10.24</v>
      </c>
      <c r="P267" s="954">
        <v>10.419999999999998</v>
      </c>
      <c r="Q267" s="954">
        <v>10.61</v>
      </c>
      <c r="R267" s="954">
        <v>10.809999999999999</v>
      </c>
      <c r="S267" s="954">
        <v>11.040000000000003</v>
      </c>
      <c r="T267" s="954">
        <v>11.299999999999997</v>
      </c>
      <c r="U267" s="954">
        <v>11.579999999999998</v>
      </c>
      <c r="V267" s="954">
        <v>11.89</v>
      </c>
      <c r="W267" s="954">
        <v>12.240000000000002</v>
      </c>
      <c r="X267" s="954">
        <v>12.629999999999995</v>
      </c>
      <c r="Y267" s="954">
        <v>13.060000000000002</v>
      </c>
      <c r="Z267" s="954">
        <v>13.54</v>
      </c>
      <c r="AA267" s="954">
        <v>14.079999999999998</v>
      </c>
      <c r="AB267" s="954">
        <v>14.68</v>
      </c>
      <c r="AC267" s="954">
        <v>15.369999999999997</v>
      </c>
      <c r="AD267" s="954">
        <v>0</v>
      </c>
      <c r="AE267" s="954">
        <v>0</v>
      </c>
      <c r="AF267" s="954">
        <v>0</v>
      </c>
      <c r="AG267" s="954">
        <v>0</v>
      </c>
      <c r="AH267" s="954">
        <v>0</v>
      </c>
      <c r="AI267" s="954">
        <v>0</v>
      </c>
      <c r="AJ267" s="954">
        <v>0</v>
      </c>
      <c r="AK267" s="954">
        <v>0</v>
      </c>
      <c r="AL267" s="954">
        <v>0</v>
      </c>
      <c r="AM267" s="954">
        <v>0</v>
      </c>
      <c r="AN267" s="954">
        <v>0</v>
      </c>
      <c r="AO267" s="954">
        <v>0</v>
      </c>
      <c r="AP267" s="956">
        <v>0</v>
      </c>
      <c r="AQ267" s="956">
        <v>0</v>
      </c>
      <c r="AR267" s="957">
        <v>0</v>
      </c>
    </row>
    <row r="268" spans="1:44" ht="30.6" hidden="1" customHeight="1" thickTop="1">
      <c r="A268" s="991">
        <v>19</v>
      </c>
      <c r="B268" s="954">
        <v>9.6300000000000008</v>
      </c>
      <c r="C268" s="954">
        <v>9.6800000000000015</v>
      </c>
      <c r="D268" s="954">
        <v>9.7200000000000006</v>
      </c>
      <c r="E268" s="954">
        <v>9.77</v>
      </c>
      <c r="F268" s="954">
        <v>9.8199999999999985</v>
      </c>
      <c r="G268" s="954">
        <v>9.89</v>
      </c>
      <c r="H268" s="954">
        <v>9.9599999999999991</v>
      </c>
      <c r="I268" s="954">
        <v>10.029999999999999</v>
      </c>
      <c r="J268" s="954">
        <v>10.130000000000003</v>
      </c>
      <c r="K268" s="954">
        <v>10.23</v>
      </c>
      <c r="L268" s="954">
        <v>10.35</v>
      </c>
      <c r="M268" s="954">
        <v>10.489999999999998</v>
      </c>
      <c r="N268" s="954">
        <v>10.639999999999999</v>
      </c>
      <c r="O268" s="954">
        <v>10.799999999999999</v>
      </c>
      <c r="P268" s="954">
        <v>10.989999999999998</v>
      </c>
      <c r="Q268" s="954">
        <v>11.2</v>
      </c>
      <c r="R268" s="954">
        <v>11.43</v>
      </c>
      <c r="S268" s="954">
        <v>11.689999999999998</v>
      </c>
      <c r="T268" s="954">
        <v>11.970000000000002</v>
      </c>
      <c r="U268" s="954">
        <v>12.289999999999996</v>
      </c>
      <c r="V268" s="954">
        <v>12.649999999999999</v>
      </c>
      <c r="W268" s="954">
        <v>13.030000000000001</v>
      </c>
      <c r="X268" s="954">
        <v>13.46</v>
      </c>
      <c r="Y268" s="954">
        <v>13.950000000000003</v>
      </c>
      <c r="Z268" s="954">
        <v>14.489999999999995</v>
      </c>
      <c r="AA268" s="954">
        <v>15.089999999999996</v>
      </c>
      <c r="AB268" s="954">
        <v>15.789999999999992</v>
      </c>
      <c r="AC268" s="954">
        <v>0</v>
      </c>
      <c r="AD268" s="954">
        <v>0</v>
      </c>
      <c r="AE268" s="954">
        <v>0</v>
      </c>
      <c r="AF268" s="954">
        <v>0</v>
      </c>
      <c r="AG268" s="954">
        <v>0</v>
      </c>
      <c r="AH268" s="954">
        <v>0</v>
      </c>
      <c r="AI268" s="954">
        <v>0</v>
      </c>
      <c r="AJ268" s="954">
        <v>0</v>
      </c>
      <c r="AK268" s="954">
        <v>0</v>
      </c>
      <c r="AL268" s="954">
        <v>0</v>
      </c>
      <c r="AM268" s="954">
        <v>0</v>
      </c>
      <c r="AN268" s="954">
        <v>0</v>
      </c>
      <c r="AO268" s="954">
        <v>0</v>
      </c>
      <c r="AP268" s="956">
        <v>0</v>
      </c>
      <c r="AQ268" s="956">
        <v>0</v>
      </c>
      <c r="AR268" s="957">
        <v>0</v>
      </c>
    </row>
    <row r="269" spans="1:44" ht="30.6" hidden="1" customHeight="1" thickTop="1">
      <c r="A269" s="991">
        <v>20</v>
      </c>
      <c r="B269" s="954">
        <v>10.059999999999999</v>
      </c>
      <c r="C269" s="954">
        <v>10.099999999999998</v>
      </c>
      <c r="D269" s="954">
        <v>10.150000000000002</v>
      </c>
      <c r="E269" s="954">
        <v>10.209999999999999</v>
      </c>
      <c r="F269" s="954">
        <v>10.269999999999998</v>
      </c>
      <c r="G269" s="954">
        <v>10.34</v>
      </c>
      <c r="H269" s="954">
        <v>10.420000000000002</v>
      </c>
      <c r="I269" s="954">
        <v>10.509999999999998</v>
      </c>
      <c r="J269" s="954">
        <v>10.61</v>
      </c>
      <c r="K269" s="954">
        <v>10.73</v>
      </c>
      <c r="L269" s="954">
        <v>10.860000000000001</v>
      </c>
      <c r="M269" s="954">
        <v>11.010000000000002</v>
      </c>
      <c r="N269" s="954">
        <v>11.18</v>
      </c>
      <c r="O269" s="954">
        <v>11.360000000000003</v>
      </c>
      <c r="P269" s="954">
        <v>11.57</v>
      </c>
      <c r="Q269" s="954">
        <v>11.809999999999999</v>
      </c>
      <c r="R269" s="954">
        <v>12.060000000000002</v>
      </c>
      <c r="S269" s="954">
        <v>12.34</v>
      </c>
      <c r="T269" s="954">
        <v>12.66</v>
      </c>
      <c r="U269" s="954">
        <v>13.019999999999996</v>
      </c>
      <c r="V269" s="954">
        <v>13.410000000000004</v>
      </c>
      <c r="W269" s="954">
        <v>13.850000000000001</v>
      </c>
      <c r="X269" s="954">
        <v>14.340000000000003</v>
      </c>
      <c r="Y269" s="954">
        <v>14.880000000000003</v>
      </c>
      <c r="Z269" s="954">
        <v>15.490000000000002</v>
      </c>
      <c r="AA269" s="954">
        <v>16.18</v>
      </c>
      <c r="AB269" s="954">
        <v>0</v>
      </c>
      <c r="AC269" s="954">
        <v>0</v>
      </c>
      <c r="AD269" s="954">
        <v>0</v>
      </c>
      <c r="AE269" s="954">
        <v>0</v>
      </c>
      <c r="AF269" s="954">
        <v>0</v>
      </c>
      <c r="AG269" s="954">
        <v>0</v>
      </c>
      <c r="AH269" s="954">
        <v>0</v>
      </c>
      <c r="AI269" s="954">
        <v>0</v>
      </c>
      <c r="AJ269" s="954">
        <v>0</v>
      </c>
      <c r="AK269" s="954">
        <v>0</v>
      </c>
      <c r="AL269" s="954">
        <v>0</v>
      </c>
      <c r="AM269" s="954">
        <v>0</v>
      </c>
      <c r="AN269" s="954">
        <v>0</v>
      </c>
      <c r="AO269" s="954">
        <v>0</v>
      </c>
      <c r="AP269" s="956">
        <v>0</v>
      </c>
      <c r="AQ269" s="956">
        <v>0</v>
      </c>
      <c r="AR269" s="957">
        <v>0</v>
      </c>
    </row>
    <row r="270" spans="1:44" ht="30.6" hidden="1" customHeight="1" thickTop="1">
      <c r="A270" s="991">
        <v>21</v>
      </c>
      <c r="B270" s="954">
        <v>10.47</v>
      </c>
      <c r="C270" s="954">
        <v>10.520000000000001</v>
      </c>
      <c r="D270" s="954">
        <v>10.58</v>
      </c>
      <c r="E270" s="954">
        <v>10.64</v>
      </c>
      <c r="F270" s="954">
        <v>10.719999999999999</v>
      </c>
      <c r="G270" s="954">
        <v>10.799999999999999</v>
      </c>
      <c r="H270" s="954">
        <v>10.870000000000001</v>
      </c>
      <c r="I270" s="954">
        <v>10.979999999999999</v>
      </c>
      <c r="J270" s="954">
        <v>11.09</v>
      </c>
      <c r="K270" s="954">
        <v>11.23</v>
      </c>
      <c r="L270" s="954">
        <v>11.38</v>
      </c>
      <c r="M270" s="954">
        <v>11.540000000000003</v>
      </c>
      <c r="N270" s="954">
        <v>11.719999999999999</v>
      </c>
      <c r="O270" s="954">
        <v>11.93</v>
      </c>
      <c r="P270" s="954">
        <v>12.159999999999997</v>
      </c>
      <c r="Q270" s="954">
        <v>12.419999999999998</v>
      </c>
      <c r="R270" s="954">
        <v>12.7</v>
      </c>
      <c r="S270" s="954">
        <v>13.020000000000003</v>
      </c>
      <c r="T270" s="954">
        <v>13.379999999999999</v>
      </c>
      <c r="U270" s="954">
        <v>13.780000000000001</v>
      </c>
      <c r="V270" s="954">
        <v>14.219999999999999</v>
      </c>
      <c r="W270" s="954">
        <v>14.709999999999994</v>
      </c>
      <c r="X270" s="954">
        <v>15.260000000000005</v>
      </c>
      <c r="Y270" s="954">
        <v>15.870000000000005</v>
      </c>
      <c r="Z270" s="954">
        <v>16.560000000000002</v>
      </c>
      <c r="AA270" s="954">
        <v>0</v>
      </c>
      <c r="AB270" s="954">
        <v>0</v>
      </c>
      <c r="AC270" s="954">
        <v>0</v>
      </c>
      <c r="AD270" s="954">
        <v>0</v>
      </c>
      <c r="AE270" s="954">
        <v>0</v>
      </c>
      <c r="AF270" s="954">
        <v>0</v>
      </c>
      <c r="AG270" s="954">
        <v>0</v>
      </c>
      <c r="AH270" s="954">
        <v>0</v>
      </c>
      <c r="AI270" s="954">
        <v>0</v>
      </c>
      <c r="AJ270" s="954">
        <v>0</v>
      </c>
      <c r="AK270" s="954">
        <v>0</v>
      </c>
      <c r="AL270" s="954">
        <v>0</v>
      </c>
      <c r="AM270" s="954">
        <v>0</v>
      </c>
      <c r="AN270" s="954">
        <v>0</v>
      </c>
      <c r="AO270" s="954">
        <v>0</v>
      </c>
      <c r="AP270" s="956">
        <v>0</v>
      </c>
      <c r="AQ270" s="956">
        <v>0</v>
      </c>
      <c r="AR270" s="957">
        <v>0</v>
      </c>
    </row>
    <row r="271" spans="1:44" ht="30.6" hidden="1" customHeight="1" thickTop="1">
      <c r="A271" s="991">
        <v>22</v>
      </c>
      <c r="B271" s="954">
        <v>10.88</v>
      </c>
      <c r="C271" s="954">
        <v>10.94</v>
      </c>
      <c r="D271" s="954">
        <v>10.999999999999998</v>
      </c>
      <c r="E271" s="954">
        <v>11.07</v>
      </c>
      <c r="F271" s="954">
        <v>11.159999999999998</v>
      </c>
      <c r="G271" s="954">
        <v>11.24</v>
      </c>
      <c r="H271" s="954">
        <v>11.339999999999998</v>
      </c>
      <c r="I271" s="954">
        <v>11.46</v>
      </c>
      <c r="J271" s="954">
        <v>11.590000000000002</v>
      </c>
      <c r="K271" s="954">
        <v>11.73</v>
      </c>
      <c r="L271" s="954">
        <v>11.900000000000002</v>
      </c>
      <c r="M271" s="954">
        <v>12.080000000000002</v>
      </c>
      <c r="N271" s="954">
        <v>12.280000000000001</v>
      </c>
      <c r="O271" s="954">
        <v>12.509999999999998</v>
      </c>
      <c r="P271" s="954">
        <v>12.769999999999996</v>
      </c>
      <c r="Q271" s="954">
        <v>13.059999999999999</v>
      </c>
      <c r="R271" s="954">
        <v>13.369999999999997</v>
      </c>
      <c r="S271" s="954">
        <v>13.729999999999997</v>
      </c>
      <c r="T271" s="954">
        <v>14.130000000000003</v>
      </c>
      <c r="U271" s="954">
        <v>14.57</v>
      </c>
      <c r="V271" s="954">
        <v>15.049999999999997</v>
      </c>
      <c r="W271" s="954">
        <v>15.610000000000007</v>
      </c>
      <c r="X271" s="954">
        <v>16.220000000000006</v>
      </c>
      <c r="Y271" s="954">
        <v>16.909999999999997</v>
      </c>
      <c r="Z271" s="954">
        <v>0</v>
      </c>
      <c r="AA271" s="954">
        <v>0</v>
      </c>
      <c r="AB271" s="954">
        <v>0</v>
      </c>
      <c r="AC271" s="954">
        <v>0</v>
      </c>
      <c r="AD271" s="954">
        <v>0</v>
      </c>
      <c r="AE271" s="954">
        <v>0</v>
      </c>
      <c r="AF271" s="954">
        <v>0</v>
      </c>
      <c r="AG271" s="954">
        <v>0</v>
      </c>
      <c r="AH271" s="954">
        <v>0</v>
      </c>
      <c r="AI271" s="954">
        <v>0</v>
      </c>
      <c r="AJ271" s="954">
        <v>0</v>
      </c>
      <c r="AK271" s="954">
        <v>0</v>
      </c>
      <c r="AL271" s="954">
        <v>0</v>
      </c>
      <c r="AM271" s="954">
        <v>0</v>
      </c>
      <c r="AN271" s="954">
        <v>0</v>
      </c>
      <c r="AO271" s="954">
        <v>0</v>
      </c>
      <c r="AP271" s="956">
        <v>0</v>
      </c>
      <c r="AQ271" s="956">
        <v>0</v>
      </c>
      <c r="AR271" s="957">
        <v>0</v>
      </c>
    </row>
    <row r="272" spans="1:44" ht="30.6" hidden="1" customHeight="1" thickTop="1">
      <c r="A272" s="991">
        <v>23</v>
      </c>
      <c r="B272" s="954">
        <v>11.28</v>
      </c>
      <c r="C272" s="954">
        <v>11.35</v>
      </c>
      <c r="D272" s="954">
        <v>11.42</v>
      </c>
      <c r="E272" s="954">
        <v>11.489999999999998</v>
      </c>
      <c r="F272" s="954">
        <v>11.589999999999998</v>
      </c>
      <c r="G272" s="954">
        <v>11.690000000000001</v>
      </c>
      <c r="H272" s="954">
        <v>11.81</v>
      </c>
      <c r="I272" s="954">
        <v>11.93</v>
      </c>
      <c r="J272" s="954">
        <v>12.079999999999998</v>
      </c>
      <c r="K272" s="954">
        <v>12.239999999999998</v>
      </c>
      <c r="L272" s="954">
        <v>12.419999999999998</v>
      </c>
      <c r="M272" s="954">
        <v>12.620000000000001</v>
      </c>
      <c r="N272" s="954">
        <v>12.850000000000001</v>
      </c>
      <c r="O272" s="954">
        <v>13.100000000000001</v>
      </c>
      <c r="P272" s="954">
        <v>13.389999999999997</v>
      </c>
      <c r="Q272" s="954">
        <v>13.7</v>
      </c>
      <c r="R272" s="954">
        <v>14.05</v>
      </c>
      <c r="S272" s="954">
        <v>14.459999999999997</v>
      </c>
      <c r="T272" s="954">
        <v>14.89</v>
      </c>
      <c r="U272" s="954">
        <v>15.39</v>
      </c>
      <c r="V272" s="954">
        <v>15.939999999999998</v>
      </c>
      <c r="W272" s="954">
        <v>16.550000000000004</v>
      </c>
      <c r="X272" s="954">
        <v>17.240000000000002</v>
      </c>
      <c r="Y272" s="954">
        <v>0</v>
      </c>
      <c r="Z272" s="954">
        <v>0</v>
      </c>
      <c r="AA272" s="954">
        <v>0</v>
      </c>
      <c r="AB272" s="954">
        <v>0</v>
      </c>
      <c r="AC272" s="954">
        <v>0</v>
      </c>
      <c r="AD272" s="954">
        <v>0</v>
      </c>
      <c r="AE272" s="954">
        <v>0</v>
      </c>
      <c r="AF272" s="954">
        <v>0</v>
      </c>
      <c r="AG272" s="954">
        <v>0</v>
      </c>
      <c r="AH272" s="954">
        <v>0</v>
      </c>
      <c r="AI272" s="954">
        <v>0</v>
      </c>
      <c r="AJ272" s="954">
        <v>0</v>
      </c>
      <c r="AK272" s="954">
        <v>0</v>
      </c>
      <c r="AL272" s="954">
        <v>0</v>
      </c>
      <c r="AM272" s="954">
        <v>0</v>
      </c>
      <c r="AN272" s="954">
        <v>0</v>
      </c>
      <c r="AO272" s="954">
        <v>0</v>
      </c>
      <c r="AP272" s="956">
        <v>0</v>
      </c>
      <c r="AQ272" s="956">
        <v>0</v>
      </c>
      <c r="AR272" s="957">
        <v>0</v>
      </c>
    </row>
    <row r="273" spans="1:44" ht="30.6" hidden="1" customHeight="1" thickTop="1">
      <c r="A273" s="991">
        <v>24</v>
      </c>
      <c r="B273" s="954">
        <v>11.690000000000001</v>
      </c>
      <c r="C273" s="954">
        <v>11.76</v>
      </c>
      <c r="D273" s="954">
        <v>11.840000000000002</v>
      </c>
      <c r="E273" s="954">
        <v>11.930000000000001</v>
      </c>
      <c r="F273" s="954">
        <v>12.04</v>
      </c>
      <c r="G273" s="954">
        <v>12.149999999999999</v>
      </c>
      <c r="H273" s="954">
        <v>12.27</v>
      </c>
      <c r="I273" s="954">
        <v>12.419999999999998</v>
      </c>
      <c r="J273" s="954">
        <v>12.57</v>
      </c>
      <c r="K273" s="954">
        <v>12.75</v>
      </c>
      <c r="L273" s="954">
        <v>12.950000000000003</v>
      </c>
      <c r="M273" s="954">
        <v>13.179999999999996</v>
      </c>
      <c r="N273" s="954">
        <v>13.419999999999998</v>
      </c>
      <c r="O273" s="954">
        <v>13.71</v>
      </c>
      <c r="P273" s="954">
        <v>14.030000000000001</v>
      </c>
      <c r="Q273" s="954">
        <v>14.380000000000003</v>
      </c>
      <c r="R273" s="954">
        <v>14.760000000000002</v>
      </c>
      <c r="S273" s="954">
        <v>15.209999999999994</v>
      </c>
      <c r="T273" s="954">
        <v>15.689999999999998</v>
      </c>
      <c r="U273" s="954">
        <v>16.25</v>
      </c>
      <c r="V273" s="954">
        <v>16.86</v>
      </c>
      <c r="W273" s="954">
        <v>17.549999999999997</v>
      </c>
      <c r="X273" s="954">
        <v>0</v>
      </c>
      <c r="Y273" s="954">
        <v>0</v>
      </c>
      <c r="Z273" s="954">
        <v>0</v>
      </c>
      <c r="AA273" s="954">
        <v>0</v>
      </c>
      <c r="AB273" s="954">
        <v>0</v>
      </c>
      <c r="AC273" s="954">
        <v>0</v>
      </c>
      <c r="AD273" s="954">
        <v>0</v>
      </c>
      <c r="AE273" s="954">
        <v>0</v>
      </c>
      <c r="AF273" s="954">
        <v>0</v>
      </c>
      <c r="AG273" s="954">
        <v>0</v>
      </c>
      <c r="AH273" s="954">
        <v>0</v>
      </c>
      <c r="AI273" s="954">
        <v>0</v>
      </c>
      <c r="AJ273" s="954">
        <v>0</v>
      </c>
      <c r="AK273" s="954">
        <v>0</v>
      </c>
      <c r="AL273" s="954">
        <v>0</v>
      </c>
      <c r="AM273" s="954">
        <v>0</v>
      </c>
      <c r="AN273" s="954">
        <v>0</v>
      </c>
      <c r="AO273" s="954">
        <v>0</v>
      </c>
      <c r="AP273" s="956">
        <v>0</v>
      </c>
      <c r="AQ273" s="956">
        <v>0</v>
      </c>
      <c r="AR273" s="957">
        <v>0</v>
      </c>
    </row>
    <row r="274" spans="1:44" ht="30.6" hidden="1" customHeight="1" thickTop="1">
      <c r="A274" s="991">
        <v>25</v>
      </c>
      <c r="B274" s="956">
        <v>12.090000000000002</v>
      </c>
      <c r="C274" s="956">
        <v>12.179999999999998</v>
      </c>
      <c r="D274" s="956">
        <v>12.260000000000002</v>
      </c>
      <c r="E274" s="956">
        <v>12.36</v>
      </c>
      <c r="F274" s="956">
        <v>12.48</v>
      </c>
      <c r="G274" s="956">
        <v>12.6</v>
      </c>
      <c r="H274" s="956">
        <v>12.75</v>
      </c>
      <c r="I274" s="956">
        <v>12.900000000000002</v>
      </c>
      <c r="J274" s="956">
        <v>13.079999999999998</v>
      </c>
      <c r="K274" s="956">
        <v>13.279999999999998</v>
      </c>
      <c r="L274" s="956">
        <v>13.490000000000002</v>
      </c>
      <c r="M274" s="956">
        <v>13.740000000000002</v>
      </c>
      <c r="N274" s="954">
        <v>14.019999999999996</v>
      </c>
      <c r="O274" s="956">
        <v>14.329999999999998</v>
      </c>
      <c r="P274" s="956">
        <v>14.68</v>
      </c>
      <c r="Q274" s="956">
        <v>15.07</v>
      </c>
      <c r="R274" s="956">
        <v>15.509999999999998</v>
      </c>
      <c r="S274" s="956">
        <v>15.989999999999995</v>
      </c>
      <c r="T274" s="956">
        <v>16.54</v>
      </c>
      <c r="U274" s="956">
        <v>17.149999999999999</v>
      </c>
      <c r="V274" s="956">
        <v>17.850000000000001</v>
      </c>
      <c r="W274" s="956">
        <v>0</v>
      </c>
      <c r="X274" s="956">
        <v>0</v>
      </c>
      <c r="Y274" s="956">
        <v>0</v>
      </c>
      <c r="Z274" s="956">
        <v>0</v>
      </c>
      <c r="AA274" s="956">
        <v>0</v>
      </c>
      <c r="AB274" s="956">
        <v>0</v>
      </c>
      <c r="AC274" s="954">
        <v>0</v>
      </c>
      <c r="AD274" s="954">
        <v>0</v>
      </c>
      <c r="AE274" s="956">
        <v>0</v>
      </c>
      <c r="AF274" s="956">
        <v>0</v>
      </c>
      <c r="AG274" s="956">
        <v>0</v>
      </c>
      <c r="AH274" s="956">
        <v>0</v>
      </c>
      <c r="AI274" s="956">
        <v>0</v>
      </c>
      <c r="AJ274" s="956">
        <v>0</v>
      </c>
      <c r="AK274" s="956">
        <v>0</v>
      </c>
      <c r="AL274" s="956">
        <v>0</v>
      </c>
      <c r="AM274" s="956">
        <v>0</v>
      </c>
      <c r="AN274" s="956">
        <v>0</v>
      </c>
      <c r="AO274" s="956">
        <v>0</v>
      </c>
      <c r="AP274" s="956">
        <v>0</v>
      </c>
      <c r="AQ274" s="956">
        <v>0</v>
      </c>
      <c r="AR274" s="957">
        <v>0</v>
      </c>
    </row>
    <row r="275" spans="1:44" ht="30.6" hidden="1" customHeight="1" thickTop="1">
      <c r="A275" s="991">
        <v>26</v>
      </c>
      <c r="B275" s="956">
        <v>12.49</v>
      </c>
      <c r="C275" s="956">
        <v>12.58</v>
      </c>
      <c r="D275" s="956">
        <v>12.690000000000001</v>
      </c>
      <c r="E275" s="956">
        <v>12.79</v>
      </c>
      <c r="F275" s="956">
        <v>12.919999999999998</v>
      </c>
      <c r="G275" s="956">
        <v>13.07</v>
      </c>
      <c r="H275" s="956">
        <v>13.219999999999999</v>
      </c>
      <c r="I275" s="956">
        <v>13.39</v>
      </c>
      <c r="J275" s="956">
        <v>13.579999999999998</v>
      </c>
      <c r="K275" s="956">
        <v>13.810000000000002</v>
      </c>
      <c r="L275" s="956">
        <v>14.049999999999997</v>
      </c>
      <c r="M275" s="956">
        <v>14.32</v>
      </c>
      <c r="N275" s="954">
        <v>14.64</v>
      </c>
      <c r="O275" s="956">
        <v>14.98</v>
      </c>
      <c r="P275" s="956">
        <v>15.36</v>
      </c>
      <c r="Q275" s="956">
        <v>15.799999999999997</v>
      </c>
      <c r="R275" s="956">
        <v>16.28</v>
      </c>
      <c r="S275" s="956">
        <v>16.82</v>
      </c>
      <c r="T275" s="956">
        <v>17.43</v>
      </c>
      <c r="U275" s="956">
        <v>18.120000000000005</v>
      </c>
      <c r="V275" s="956">
        <v>0</v>
      </c>
      <c r="W275" s="956">
        <v>0</v>
      </c>
      <c r="X275" s="956">
        <v>0</v>
      </c>
      <c r="Y275" s="956">
        <v>0</v>
      </c>
      <c r="Z275" s="956">
        <v>0</v>
      </c>
      <c r="AA275" s="956">
        <v>0</v>
      </c>
      <c r="AB275" s="956">
        <v>0</v>
      </c>
      <c r="AC275" s="954">
        <v>0</v>
      </c>
      <c r="AD275" s="954">
        <v>0</v>
      </c>
      <c r="AE275" s="956">
        <v>0</v>
      </c>
      <c r="AF275" s="956">
        <v>0</v>
      </c>
      <c r="AG275" s="956">
        <v>0</v>
      </c>
      <c r="AH275" s="956">
        <v>0</v>
      </c>
      <c r="AI275" s="956">
        <v>0</v>
      </c>
      <c r="AJ275" s="956">
        <v>0</v>
      </c>
      <c r="AK275" s="956">
        <v>0</v>
      </c>
      <c r="AL275" s="956">
        <v>0</v>
      </c>
      <c r="AM275" s="956">
        <v>0</v>
      </c>
      <c r="AN275" s="956">
        <v>0</v>
      </c>
      <c r="AO275" s="956">
        <v>0</v>
      </c>
      <c r="AP275" s="956">
        <v>0</v>
      </c>
      <c r="AQ275" s="956">
        <v>0</v>
      </c>
      <c r="AR275" s="957">
        <v>0</v>
      </c>
    </row>
    <row r="276" spans="1:44" ht="30.6" hidden="1" customHeight="1" thickTop="1">
      <c r="A276" s="991">
        <v>27</v>
      </c>
      <c r="B276" s="956">
        <v>12.89</v>
      </c>
      <c r="C276" s="956">
        <v>12.990000000000002</v>
      </c>
      <c r="D276" s="956">
        <v>13.1</v>
      </c>
      <c r="E276" s="956">
        <v>13.23</v>
      </c>
      <c r="F276" s="956">
        <v>13.379999999999999</v>
      </c>
      <c r="G276" s="956">
        <v>13.52</v>
      </c>
      <c r="H276" s="956">
        <v>13.7</v>
      </c>
      <c r="I276" s="956">
        <v>13.880000000000003</v>
      </c>
      <c r="J276" s="956">
        <v>14.099999999999998</v>
      </c>
      <c r="K276" s="956">
        <v>14.340000000000003</v>
      </c>
      <c r="L276" s="956">
        <v>14.610000000000003</v>
      </c>
      <c r="M276" s="956">
        <v>14.920000000000002</v>
      </c>
      <c r="N276" s="954">
        <v>15.259999999999998</v>
      </c>
      <c r="O276" s="956">
        <v>15.64</v>
      </c>
      <c r="P276" s="956">
        <v>16.07</v>
      </c>
      <c r="Q276" s="956">
        <v>16.560000000000002</v>
      </c>
      <c r="R276" s="956">
        <v>17.089999999999996</v>
      </c>
      <c r="S276" s="956">
        <v>17.699999999999996</v>
      </c>
      <c r="T276" s="956">
        <v>18.370000000000005</v>
      </c>
      <c r="U276" s="956">
        <v>0</v>
      </c>
      <c r="V276" s="956">
        <v>0</v>
      </c>
      <c r="W276" s="956">
        <v>0</v>
      </c>
      <c r="X276" s="956">
        <v>0</v>
      </c>
      <c r="Y276" s="956">
        <v>0</v>
      </c>
      <c r="Z276" s="956">
        <v>0</v>
      </c>
      <c r="AA276" s="956">
        <v>0</v>
      </c>
      <c r="AB276" s="956">
        <v>0</v>
      </c>
      <c r="AC276" s="954">
        <v>0</v>
      </c>
      <c r="AD276" s="954">
        <v>0</v>
      </c>
      <c r="AE276" s="956">
        <v>0</v>
      </c>
      <c r="AF276" s="956">
        <v>0</v>
      </c>
      <c r="AG276" s="956">
        <v>0</v>
      </c>
      <c r="AH276" s="956">
        <v>0</v>
      </c>
      <c r="AI276" s="956">
        <v>0</v>
      </c>
      <c r="AJ276" s="956">
        <v>0</v>
      </c>
      <c r="AK276" s="956">
        <v>0</v>
      </c>
      <c r="AL276" s="956">
        <v>0</v>
      </c>
      <c r="AM276" s="956">
        <v>0</v>
      </c>
      <c r="AN276" s="956">
        <v>0</v>
      </c>
      <c r="AO276" s="956">
        <v>0</v>
      </c>
      <c r="AP276" s="956">
        <v>0</v>
      </c>
      <c r="AQ276" s="956">
        <v>0</v>
      </c>
      <c r="AR276" s="957">
        <v>0</v>
      </c>
    </row>
    <row r="277" spans="1:44" ht="30.6" hidden="1" customHeight="1" thickTop="1">
      <c r="A277" s="991">
        <v>28</v>
      </c>
      <c r="B277" s="956">
        <v>13.29</v>
      </c>
      <c r="C277" s="956">
        <v>13.399999999999999</v>
      </c>
      <c r="D277" s="956">
        <v>13.530000000000001</v>
      </c>
      <c r="E277" s="956">
        <v>13.670000000000002</v>
      </c>
      <c r="F277" s="956">
        <v>13.819999999999997</v>
      </c>
      <c r="G277" s="956">
        <v>13.990000000000002</v>
      </c>
      <c r="H277" s="956">
        <v>14.189999999999998</v>
      </c>
      <c r="I277" s="956">
        <v>14.399999999999999</v>
      </c>
      <c r="J277" s="956">
        <v>14.629999999999995</v>
      </c>
      <c r="K277" s="956">
        <v>14.900000000000002</v>
      </c>
      <c r="L277" s="956">
        <v>15.200000000000003</v>
      </c>
      <c r="M277" s="956">
        <v>15.529999999999998</v>
      </c>
      <c r="N277" s="954">
        <v>15.920000000000002</v>
      </c>
      <c r="O277" s="956">
        <v>16.329999999999998</v>
      </c>
      <c r="P277" s="956">
        <v>16.810000000000002</v>
      </c>
      <c r="Q277" s="956">
        <v>17.340000000000003</v>
      </c>
      <c r="R277" s="956">
        <v>17.939999999999998</v>
      </c>
      <c r="S277" s="956">
        <v>18.620000000000005</v>
      </c>
      <c r="T277" s="956">
        <v>0</v>
      </c>
      <c r="U277" s="956">
        <v>0</v>
      </c>
      <c r="V277" s="956">
        <v>0</v>
      </c>
      <c r="W277" s="956">
        <v>0</v>
      </c>
      <c r="X277" s="956">
        <v>0</v>
      </c>
      <c r="Y277" s="956">
        <v>0</v>
      </c>
      <c r="Z277" s="956">
        <v>0</v>
      </c>
      <c r="AA277" s="956">
        <v>0</v>
      </c>
      <c r="AB277" s="956">
        <v>0</v>
      </c>
      <c r="AC277" s="954">
        <v>0</v>
      </c>
      <c r="AD277" s="954">
        <v>0</v>
      </c>
      <c r="AE277" s="956">
        <v>0</v>
      </c>
      <c r="AF277" s="956">
        <v>0</v>
      </c>
      <c r="AG277" s="956">
        <v>0</v>
      </c>
      <c r="AH277" s="956">
        <v>0</v>
      </c>
      <c r="AI277" s="956">
        <v>0</v>
      </c>
      <c r="AJ277" s="956">
        <v>0</v>
      </c>
      <c r="AK277" s="956">
        <v>0</v>
      </c>
      <c r="AL277" s="956">
        <v>0</v>
      </c>
      <c r="AM277" s="956">
        <v>0</v>
      </c>
      <c r="AN277" s="956">
        <v>0</v>
      </c>
      <c r="AO277" s="956">
        <v>0</v>
      </c>
      <c r="AP277" s="956">
        <v>0</v>
      </c>
      <c r="AQ277" s="956">
        <v>0</v>
      </c>
      <c r="AR277" s="957">
        <v>0</v>
      </c>
    </row>
    <row r="278" spans="1:44" ht="30.6" hidden="1" customHeight="1" thickTop="1">
      <c r="A278" s="994">
        <v>29</v>
      </c>
      <c r="B278" s="961">
        <v>13.7</v>
      </c>
      <c r="C278" s="961">
        <v>13.82</v>
      </c>
      <c r="D278" s="961">
        <v>13.959999999999997</v>
      </c>
      <c r="E278" s="961">
        <v>14.120000000000001</v>
      </c>
      <c r="F278" s="961">
        <v>14.29</v>
      </c>
      <c r="G278" s="961">
        <v>14.469999999999999</v>
      </c>
      <c r="H278" s="961">
        <v>14.679999999999996</v>
      </c>
      <c r="I278" s="961">
        <v>14.91</v>
      </c>
      <c r="J278" s="961">
        <v>15.179999999999996</v>
      </c>
      <c r="K278" s="961">
        <v>15.48</v>
      </c>
      <c r="L278" s="961">
        <v>15.8</v>
      </c>
      <c r="M278" s="961">
        <v>16.170000000000002</v>
      </c>
      <c r="N278" s="959">
        <v>16.589999999999996</v>
      </c>
      <c r="O278" s="961">
        <v>17.059999999999995</v>
      </c>
      <c r="P278" s="961">
        <v>17.590000000000003</v>
      </c>
      <c r="Q278" s="961">
        <v>18.18</v>
      </c>
      <c r="R278" s="961">
        <v>18.850000000000001</v>
      </c>
      <c r="S278" s="961">
        <v>0</v>
      </c>
      <c r="T278" s="961">
        <v>0</v>
      </c>
      <c r="U278" s="961">
        <v>0</v>
      </c>
      <c r="V278" s="961">
        <v>0</v>
      </c>
      <c r="W278" s="961">
        <v>0</v>
      </c>
      <c r="X278" s="961">
        <v>0</v>
      </c>
      <c r="Y278" s="961">
        <v>0</v>
      </c>
      <c r="Z278" s="961">
        <v>0</v>
      </c>
      <c r="AA278" s="961">
        <v>0</v>
      </c>
      <c r="AB278" s="961">
        <v>0</v>
      </c>
      <c r="AC278" s="959">
        <v>0</v>
      </c>
      <c r="AD278" s="959">
        <v>0</v>
      </c>
      <c r="AE278" s="961">
        <v>0</v>
      </c>
      <c r="AF278" s="961">
        <v>0</v>
      </c>
      <c r="AG278" s="961">
        <v>0</v>
      </c>
      <c r="AH278" s="961">
        <v>0</v>
      </c>
      <c r="AI278" s="961">
        <v>0</v>
      </c>
      <c r="AJ278" s="961">
        <v>0</v>
      </c>
      <c r="AK278" s="961">
        <v>0</v>
      </c>
      <c r="AL278" s="961">
        <v>0</v>
      </c>
      <c r="AM278" s="961">
        <v>0</v>
      </c>
      <c r="AN278" s="961">
        <v>0</v>
      </c>
      <c r="AO278" s="961">
        <v>0</v>
      </c>
      <c r="AP278" s="961">
        <v>0</v>
      </c>
      <c r="AQ278" s="961">
        <v>0</v>
      </c>
      <c r="AR278" s="962">
        <v>0</v>
      </c>
    </row>
    <row r="279" spans="1:44" ht="30.6" hidden="1" customHeight="1" thickTop="1">
      <c r="A279" s="995">
        <v>30</v>
      </c>
      <c r="B279" s="966">
        <v>14.100000000000001</v>
      </c>
      <c r="C279" s="966">
        <v>14.240000000000002</v>
      </c>
      <c r="D279" s="966">
        <v>14.389999999999997</v>
      </c>
      <c r="E279" s="966">
        <v>14.560000000000002</v>
      </c>
      <c r="F279" s="966">
        <v>14.749999999999996</v>
      </c>
      <c r="G279" s="966">
        <v>14.959999999999997</v>
      </c>
      <c r="H279" s="966">
        <v>15.190000000000001</v>
      </c>
      <c r="I279" s="966">
        <v>15.439999999999998</v>
      </c>
      <c r="J279" s="966">
        <v>15.730000000000004</v>
      </c>
      <c r="K279" s="966">
        <v>16.07</v>
      </c>
      <c r="L279" s="966">
        <v>16.440000000000001</v>
      </c>
      <c r="M279" s="966">
        <v>16.840000000000003</v>
      </c>
      <c r="N279" s="964">
        <v>17.299999999999997</v>
      </c>
      <c r="O279" s="966">
        <v>17.82</v>
      </c>
      <c r="P279" s="966">
        <v>18.410000000000004</v>
      </c>
      <c r="Q279" s="966">
        <v>19.059999999999995</v>
      </c>
      <c r="R279" s="966">
        <v>0</v>
      </c>
      <c r="S279" s="966">
        <v>0</v>
      </c>
      <c r="T279" s="966">
        <v>0</v>
      </c>
      <c r="U279" s="966">
        <v>0</v>
      </c>
      <c r="V279" s="966">
        <v>0</v>
      </c>
      <c r="W279" s="966">
        <v>0</v>
      </c>
      <c r="X279" s="966">
        <v>0</v>
      </c>
      <c r="Y279" s="966">
        <v>0</v>
      </c>
      <c r="Z279" s="966">
        <v>0</v>
      </c>
      <c r="AA279" s="966">
        <v>0</v>
      </c>
      <c r="AB279" s="966">
        <v>0</v>
      </c>
      <c r="AC279" s="964">
        <v>0</v>
      </c>
      <c r="AD279" s="964">
        <v>0</v>
      </c>
      <c r="AE279" s="966">
        <v>0</v>
      </c>
      <c r="AF279" s="966">
        <v>0</v>
      </c>
      <c r="AG279" s="966">
        <v>0</v>
      </c>
      <c r="AH279" s="966">
        <v>0</v>
      </c>
      <c r="AI279" s="966">
        <v>0</v>
      </c>
      <c r="AJ279" s="966">
        <v>0</v>
      </c>
      <c r="AK279" s="966">
        <v>0</v>
      </c>
      <c r="AL279" s="966">
        <v>0</v>
      </c>
      <c r="AM279" s="966">
        <v>0</v>
      </c>
      <c r="AN279" s="966">
        <v>0</v>
      </c>
      <c r="AO279" s="966">
        <v>0</v>
      </c>
      <c r="AP279" s="966">
        <v>0</v>
      </c>
      <c r="AQ279" s="966">
        <v>0</v>
      </c>
      <c r="AR279" s="967">
        <v>0</v>
      </c>
    </row>
    <row r="280" spans="1:44" ht="30.6" hidden="1" customHeight="1" thickTop="1">
      <c r="A280" s="993">
        <v>31</v>
      </c>
      <c r="B280" s="1883"/>
      <c r="C280" s="1883"/>
      <c r="D280" s="1883"/>
      <c r="E280" s="1883"/>
      <c r="F280" s="1883"/>
      <c r="G280" s="1883"/>
      <c r="H280" s="1883"/>
      <c r="I280" s="1883"/>
      <c r="J280" s="1883"/>
      <c r="K280" s="1883"/>
      <c r="L280" s="1883"/>
      <c r="M280" s="1883"/>
      <c r="N280" s="1883"/>
      <c r="O280" s="1883"/>
      <c r="P280" s="1883"/>
      <c r="Q280" s="1883"/>
      <c r="R280" s="1883"/>
      <c r="S280" s="1883"/>
      <c r="T280" s="1883"/>
      <c r="U280" s="1883"/>
      <c r="V280" s="1883"/>
      <c r="W280" s="1883"/>
      <c r="X280" s="1883"/>
      <c r="Y280" s="1883"/>
      <c r="Z280" s="1883"/>
      <c r="AA280" s="1883"/>
      <c r="AB280" s="1883"/>
      <c r="AC280" s="1883"/>
      <c r="AD280" s="1883"/>
      <c r="AE280" s="1883"/>
      <c r="AF280" s="1883"/>
      <c r="AG280" s="1883"/>
      <c r="AH280" s="1883"/>
      <c r="AI280" s="1883"/>
      <c r="AJ280" s="1883"/>
      <c r="AK280" s="1883"/>
      <c r="AL280" s="1883"/>
      <c r="AM280" s="1883"/>
      <c r="AN280" s="1883"/>
      <c r="AO280" s="1883"/>
      <c r="AP280" s="1883"/>
      <c r="AQ280" s="1883"/>
      <c r="AR280" s="1883"/>
    </row>
    <row r="281" spans="1:44" ht="15.75" thickTop="1"/>
  </sheetData>
  <mergeCells count="32">
    <mergeCell ref="B105:AR105"/>
    <mergeCell ref="B1:AR1"/>
    <mergeCell ref="B2:AR2"/>
    <mergeCell ref="B3:AR3"/>
    <mergeCell ref="B35:AR35"/>
    <mergeCell ref="B36:AR36"/>
    <mergeCell ref="B37:AR37"/>
    <mergeCell ref="B38:AR38"/>
    <mergeCell ref="B70:AR70"/>
    <mergeCell ref="B71:AR71"/>
    <mergeCell ref="B72:AR72"/>
    <mergeCell ref="B73:AR73"/>
    <mergeCell ref="B210:AR210"/>
    <mergeCell ref="B106:AR106"/>
    <mergeCell ref="B107:AR107"/>
    <mergeCell ref="B108:AR108"/>
    <mergeCell ref="B140:AR140"/>
    <mergeCell ref="B141:AR141"/>
    <mergeCell ref="B142:AR142"/>
    <mergeCell ref="B143:AR143"/>
    <mergeCell ref="B175:AR175"/>
    <mergeCell ref="B176:AR176"/>
    <mergeCell ref="B177:AR177"/>
    <mergeCell ref="B178:AR178"/>
    <mergeCell ref="B248:AR248"/>
    <mergeCell ref="B280:AR280"/>
    <mergeCell ref="B211:AR211"/>
    <mergeCell ref="B212:AR212"/>
    <mergeCell ref="B213:AR213"/>
    <mergeCell ref="B245:AR245"/>
    <mergeCell ref="B246:AR246"/>
    <mergeCell ref="B247:AR247"/>
  </mergeCells>
  <printOptions horizontalCentered="1"/>
  <pageMargins left="0.15" right="0" top="0.75" bottom="0.75" header="0.3" footer="0.3"/>
  <pageSetup paperSize="9" scale="23"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20"/>
  <sheetViews>
    <sheetView workbookViewId="0">
      <selection activeCell="E23" sqref="E23"/>
    </sheetView>
  </sheetViews>
  <sheetFormatPr defaultRowHeight="15"/>
  <cols>
    <col min="1" max="1" width="18.796875" bestFit="1" customWidth="1"/>
    <col min="2" max="2" width="12.09765625" style="386" bestFit="1" customWidth="1"/>
    <col min="3" max="3" width="10.796875" bestFit="1" customWidth="1"/>
    <col min="4" max="4" width="9.796875" bestFit="1" customWidth="1"/>
    <col min="5" max="5" width="10.09765625" bestFit="1" customWidth="1"/>
    <col min="8" max="8" width="10.09765625" bestFit="1" customWidth="1"/>
  </cols>
  <sheetData>
    <row r="1" spans="1:8">
      <c r="A1" s="356" t="s">
        <v>695</v>
      </c>
      <c r="B1" s="386">
        <v>542614</v>
      </c>
      <c r="C1" t="s">
        <v>151</v>
      </c>
      <c r="H1" s="1065" t="s">
        <v>709</v>
      </c>
    </row>
    <row r="2" spans="1:8">
      <c r="A2" s="356" t="s">
        <v>696</v>
      </c>
      <c r="B2" s="386">
        <v>145131</v>
      </c>
      <c r="C2" t="s">
        <v>151</v>
      </c>
      <c r="G2" s="825">
        <v>43739</v>
      </c>
      <c r="H2" s="753">
        <v>7000</v>
      </c>
    </row>
    <row r="3" spans="1:8">
      <c r="A3" s="356" t="s">
        <v>697</v>
      </c>
      <c r="B3" s="386">
        <f>B2+B1</f>
        <v>687745</v>
      </c>
      <c r="C3" t="s">
        <v>151</v>
      </c>
      <c r="G3" s="825">
        <v>43770</v>
      </c>
      <c r="H3" s="753">
        <v>7400</v>
      </c>
    </row>
    <row r="4" spans="1:8">
      <c r="A4" s="1066" t="s">
        <v>239</v>
      </c>
      <c r="B4" s="827">
        <v>58032</v>
      </c>
      <c r="C4" s="826" t="s">
        <v>151</v>
      </c>
      <c r="D4" s="1067" t="s">
        <v>705</v>
      </c>
      <c r="E4" s="1074">
        <f>B4/12</f>
        <v>4836</v>
      </c>
      <c r="G4" s="825">
        <v>43800</v>
      </c>
      <c r="H4" s="753">
        <v>7000</v>
      </c>
    </row>
    <row r="5" spans="1:8">
      <c r="A5" s="722" t="s">
        <v>700</v>
      </c>
      <c r="B5" s="387">
        <f>B3-B4</f>
        <v>629713</v>
      </c>
      <c r="C5" s="722" t="s">
        <v>151</v>
      </c>
      <c r="G5" s="825">
        <v>43831</v>
      </c>
      <c r="H5" s="753">
        <v>7400</v>
      </c>
    </row>
    <row r="6" spans="1:8">
      <c r="A6" s="356" t="s">
        <v>698</v>
      </c>
      <c r="B6" s="386">
        <v>14</v>
      </c>
      <c r="C6" s="356" t="s">
        <v>691</v>
      </c>
      <c r="G6" s="825">
        <v>43862</v>
      </c>
      <c r="H6" s="753">
        <v>7600</v>
      </c>
    </row>
    <row r="7" spans="1:8">
      <c r="A7" t="s">
        <v>692</v>
      </c>
      <c r="B7" s="386">
        <f>B5/B6</f>
        <v>44979.5</v>
      </c>
      <c r="C7" t="s">
        <v>693</v>
      </c>
      <c r="G7" s="825">
        <v>43891</v>
      </c>
      <c r="H7" s="753">
        <v>6600</v>
      </c>
    </row>
    <row r="8" spans="1:8">
      <c r="A8" s="356" t="s">
        <v>701</v>
      </c>
      <c r="G8" s="1072" t="s">
        <v>710</v>
      </c>
      <c r="H8" s="1057">
        <f>AVERAGE(H2:H7)</f>
        <v>7166.666666666667</v>
      </c>
    </row>
    <row r="9" spans="1:8">
      <c r="A9" s="823" t="s">
        <v>236</v>
      </c>
      <c r="B9" s="386">
        <v>24180</v>
      </c>
      <c r="G9" s="1073">
        <v>0.5</v>
      </c>
      <c r="H9" s="1074">
        <f>H8*G9</f>
        <v>3583.3333333333335</v>
      </c>
    </row>
    <row r="10" spans="1:8">
      <c r="A10" s="823" t="s">
        <v>243</v>
      </c>
      <c r="B10" s="386">
        <v>12500</v>
      </c>
    </row>
    <row r="11" spans="1:8">
      <c r="A11" s="1068" t="s">
        <v>694</v>
      </c>
      <c r="B11" s="1069">
        <f>B9+B10</f>
        <v>36680</v>
      </c>
    </row>
    <row r="12" spans="1:8">
      <c r="A12" s="1068" t="s">
        <v>702</v>
      </c>
      <c r="B12" s="1075">
        <f>B7-B11</f>
        <v>8299.5</v>
      </c>
      <c r="C12" s="1070" t="s">
        <v>703</v>
      </c>
      <c r="D12" s="1070" t="s">
        <v>704</v>
      </c>
      <c r="E12" s="1074">
        <f>B12/2</f>
        <v>4149.75</v>
      </c>
    </row>
    <row r="13" spans="1:8">
      <c r="A13" s="356"/>
    </row>
    <row r="15" spans="1:8">
      <c r="A15" s="1071" t="s">
        <v>706</v>
      </c>
    </row>
    <row r="16" spans="1:8">
      <c r="A16" s="356" t="s">
        <v>708</v>
      </c>
      <c r="B16" s="386">
        <f>B11</f>
        <v>36680</v>
      </c>
    </row>
    <row r="17" spans="1:2">
      <c r="A17" s="356" t="s">
        <v>707</v>
      </c>
      <c r="B17" s="386">
        <f>E12</f>
        <v>4149.75</v>
      </c>
    </row>
    <row r="18" spans="1:2">
      <c r="A18" s="356" t="s">
        <v>711</v>
      </c>
      <c r="B18" s="386">
        <f>H9</f>
        <v>3583.3333333333335</v>
      </c>
    </row>
    <row r="19" spans="1:2">
      <c r="A19" s="356" t="s">
        <v>404</v>
      </c>
      <c r="B19" s="386">
        <f>E4</f>
        <v>4836</v>
      </c>
    </row>
    <row r="20" spans="1:2">
      <c r="A20" s="1071" t="s">
        <v>378</v>
      </c>
      <c r="B20" s="387">
        <f>SUM(B16:B19)</f>
        <v>49249.083333333336</v>
      </c>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3:H24"/>
  <sheetViews>
    <sheetView workbookViewId="0">
      <selection activeCell="F19" sqref="F19"/>
    </sheetView>
  </sheetViews>
  <sheetFormatPr defaultRowHeight="15"/>
  <cols>
    <col min="1" max="1" width="10" bestFit="1" customWidth="1"/>
    <col min="2" max="2" width="10.59765625" bestFit="1" customWidth="1"/>
    <col min="3" max="3" width="10.8984375" bestFit="1" customWidth="1"/>
    <col min="4" max="4" width="10" bestFit="1" customWidth="1"/>
    <col min="5" max="5" width="13" customWidth="1"/>
    <col min="6" max="6" width="10.8984375" bestFit="1" customWidth="1"/>
  </cols>
  <sheetData>
    <row r="3" spans="1:8">
      <c r="A3" s="2274" t="s">
        <v>152</v>
      </c>
      <c r="B3" s="2275"/>
      <c r="C3" s="671">
        <f>'Secured - Table 1'!D183</f>
        <v>0</v>
      </c>
      <c r="D3" s="2276" t="s">
        <v>269</v>
      </c>
      <c r="E3" s="2275"/>
      <c r="F3" s="671" t="str">
        <f>'Secured - Table 1'!H183</f>
        <v>HL</v>
      </c>
      <c r="G3" s="2280" t="s">
        <v>306</v>
      </c>
      <c r="H3" s="2280"/>
    </row>
    <row r="4" spans="1:8">
      <c r="A4" s="690" t="s">
        <v>295</v>
      </c>
      <c r="B4" s="673" t="s">
        <v>297</v>
      </c>
      <c r="C4" s="672" t="s">
        <v>299</v>
      </c>
      <c r="D4" s="672" t="s">
        <v>295</v>
      </c>
      <c r="E4" s="673" t="s">
        <v>297</v>
      </c>
      <c r="F4" s="672" t="s">
        <v>299</v>
      </c>
      <c r="G4" s="718" t="s">
        <v>2</v>
      </c>
      <c r="H4" s="719">
        <f>'Secured - Table 1'!I5</f>
        <v>138750</v>
      </c>
    </row>
    <row r="5" spans="1:8">
      <c r="A5" s="699">
        <f>'Secured - Table 1'!B185</f>
        <v>0</v>
      </c>
      <c r="B5" s="699">
        <f>'Secured - Table 1'!C185</f>
        <v>0</v>
      </c>
      <c r="C5" s="699">
        <f>'Secured - Table 1'!D185</f>
        <v>0</v>
      </c>
      <c r="D5" s="699">
        <f>'Secured - Table 1'!E185</f>
        <v>0</v>
      </c>
      <c r="E5" s="699">
        <f>'Secured - Table 1'!F185</f>
        <v>0</v>
      </c>
      <c r="F5" s="699" t="str">
        <f>'Secured - Table 1'!H185</f>
        <v>วงเงินที่อยากขอเพิ่ม</v>
      </c>
      <c r="G5" s="718" t="s">
        <v>4</v>
      </c>
      <c r="H5" s="719">
        <f>'Secured - Table 1'!I11</f>
        <v>0</v>
      </c>
    </row>
    <row r="6" spans="1:8">
      <c r="A6" s="691" t="s">
        <v>296</v>
      </c>
      <c r="B6" s="675" t="s">
        <v>298</v>
      </c>
      <c r="C6" s="674" t="s">
        <v>300</v>
      </c>
      <c r="D6" s="674" t="s">
        <v>296</v>
      </c>
      <c r="E6" s="675" t="s">
        <v>298</v>
      </c>
      <c r="F6" s="674" t="s">
        <v>300</v>
      </c>
      <c r="G6" s="718" t="s">
        <v>178</v>
      </c>
      <c r="H6" s="719">
        <f>H4+H5</f>
        <v>138750</v>
      </c>
    </row>
    <row r="7" spans="1:8">
      <c r="A7" s="707" t="e">
        <f>'Secured - Table 1'!#REF!</f>
        <v>#REF!</v>
      </c>
      <c r="B7" s="707" t="e">
        <f>'Secured - Table 1'!#REF!</f>
        <v>#REF!</v>
      </c>
      <c r="C7" s="707">
        <f>'Secured - Table 1'!D187</f>
        <v>0</v>
      </c>
      <c r="D7" s="707">
        <f>'Secured - Table 1'!E187</f>
        <v>0</v>
      </c>
      <c r="E7" s="707">
        <f>'Secured - Table 1'!F187</f>
        <v>0</v>
      </c>
      <c r="F7" s="707">
        <f>'Secured - Table 1'!H187</f>
        <v>0</v>
      </c>
    </row>
    <row r="10" spans="1:8">
      <c r="A10" s="2277" t="s">
        <v>152</v>
      </c>
      <c r="B10" s="2278"/>
      <c r="C10" s="700" t="s">
        <v>301</v>
      </c>
      <c r="D10" s="2279" t="s">
        <v>269</v>
      </c>
      <c r="E10" s="2278"/>
      <c r="F10" s="700" t="s">
        <v>301</v>
      </c>
    </row>
    <row r="11" spans="1:8">
      <c r="A11" s="705" t="s">
        <v>295</v>
      </c>
      <c r="B11" s="702" t="s">
        <v>297</v>
      </c>
      <c r="C11" s="701" t="s">
        <v>299</v>
      </c>
      <c r="D11" s="701" t="s">
        <v>295</v>
      </c>
      <c r="E11" s="702" t="s">
        <v>297</v>
      </c>
      <c r="F11" s="701" t="s">
        <v>299</v>
      </c>
    </row>
    <row r="12" spans="1:8">
      <c r="A12" s="697">
        <v>333037.32999999996</v>
      </c>
      <c r="B12" s="698">
        <v>2110277.3299999987</v>
      </c>
      <c r="C12" s="698">
        <v>1022760</v>
      </c>
      <c r="D12" s="698">
        <v>142863.97000000003</v>
      </c>
      <c r="E12" s="698">
        <v>896693.97000000009</v>
      </c>
      <c r="F12" s="698">
        <v>438480</v>
      </c>
    </row>
    <row r="13" spans="1:8">
      <c r="A13" s="706" t="s">
        <v>296</v>
      </c>
      <c r="B13" s="704" t="s">
        <v>298</v>
      </c>
      <c r="C13" s="703" t="s">
        <v>300</v>
      </c>
      <c r="D13" s="703" t="s">
        <v>296</v>
      </c>
      <c r="E13" s="704" t="s">
        <v>298</v>
      </c>
      <c r="F13" s="703" t="s">
        <v>300</v>
      </c>
    </row>
    <row r="14" spans="1:8">
      <c r="A14" s="708">
        <v>566752.47999999986</v>
      </c>
      <c r="B14" s="709">
        <v>1662152.4799999986</v>
      </c>
      <c r="C14" s="709">
        <v>1704600</v>
      </c>
      <c r="D14" s="709">
        <v>242014.89999999997</v>
      </c>
      <c r="E14" s="709">
        <v>703524.9</v>
      </c>
      <c r="F14" s="709">
        <v>730800</v>
      </c>
    </row>
    <row r="15" spans="1:8">
      <c r="A15" s="356" t="s">
        <v>303</v>
      </c>
    </row>
    <row r="16" spans="1:8">
      <c r="A16" s="2271" t="s">
        <v>2</v>
      </c>
      <c r="B16" s="2272"/>
      <c r="C16" s="2272"/>
      <c r="D16" s="2272"/>
      <c r="E16" s="2272"/>
      <c r="F16" s="2272"/>
      <c r="G16" s="2273"/>
    </row>
    <row r="17" spans="1:7">
      <c r="A17" s="710" t="s">
        <v>304</v>
      </c>
      <c r="B17" s="711"/>
      <c r="C17" s="711"/>
      <c r="D17" s="711"/>
      <c r="E17" s="711"/>
      <c r="F17" s="712">
        <f>A12-A5</f>
        <v>333037.32999999996</v>
      </c>
      <c r="G17" s="713" t="s">
        <v>151</v>
      </c>
    </row>
    <row r="18" spans="1:7">
      <c r="A18" s="720" t="s">
        <v>307</v>
      </c>
      <c r="B18" s="711"/>
      <c r="C18" s="711"/>
      <c r="D18" s="711"/>
      <c r="E18" s="711"/>
      <c r="F18" s="712">
        <f>B5-B12</f>
        <v>-2110277.3299999987</v>
      </c>
      <c r="G18" s="713" t="s">
        <v>151</v>
      </c>
    </row>
    <row r="19" spans="1:7">
      <c r="A19" s="714" t="s">
        <v>305</v>
      </c>
      <c r="B19" s="715"/>
      <c r="C19" s="715"/>
      <c r="D19" s="715"/>
      <c r="E19" s="715"/>
      <c r="F19" s="716">
        <f>C5-C12</f>
        <v>-1022760</v>
      </c>
      <c r="G19" s="717" t="s">
        <v>151</v>
      </c>
    </row>
    <row r="21" spans="1:7">
      <c r="A21" s="2271" t="s">
        <v>4</v>
      </c>
      <c r="B21" s="2272"/>
      <c r="C21" s="2272"/>
      <c r="D21" s="2272"/>
      <c r="E21" s="2272"/>
      <c r="F21" s="2272"/>
      <c r="G21" s="2273"/>
    </row>
    <row r="22" spans="1:7">
      <c r="A22" s="710" t="s">
        <v>304</v>
      </c>
      <c r="B22" s="711"/>
      <c r="C22" s="711"/>
      <c r="D22" s="711"/>
      <c r="E22" s="711"/>
      <c r="F22" s="712">
        <f>D12-D5</f>
        <v>142863.97000000003</v>
      </c>
      <c r="G22" s="713" t="s">
        <v>151</v>
      </c>
    </row>
    <row r="23" spans="1:7">
      <c r="A23" s="720" t="s">
        <v>307</v>
      </c>
      <c r="B23" s="711"/>
      <c r="C23" s="711"/>
      <c r="D23" s="711"/>
      <c r="E23" s="711"/>
      <c r="F23" s="712">
        <f>E5-E12</f>
        <v>-896693.97000000009</v>
      </c>
      <c r="G23" s="713" t="s">
        <v>151</v>
      </c>
    </row>
    <row r="24" spans="1:7">
      <c r="A24" s="714" t="s">
        <v>305</v>
      </c>
      <c r="B24" s="715"/>
      <c r="C24" s="715"/>
      <c r="D24" s="715"/>
      <c r="E24" s="715"/>
      <c r="F24" s="716" t="e">
        <f>F5-F12</f>
        <v>#VALUE!</v>
      </c>
      <c r="G24" s="717" t="s">
        <v>151</v>
      </c>
    </row>
  </sheetData>
  <mergeCells count="7">
    <mergeCell ref="A21:G21"/>
    <mergeCell ref="A3:B3"/>
    <mergeCell ref="D3:E3"/>
    <mergeCell ref="A10:B10"/>
    <mergeCell ref="D10:E10"/>
    <mergeCell ref="A16:G16"/>
    <mergeCell ref="G3:H3"/>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21"/>
  <sheetViews>
    <sheetView workbookViewId="0">
      <selection activeCell="L13" sqref="L13"/>
    </sheetView>
  </sheetViews>
  <sheetFormatPr defaultRowHeight="15"/>
  <cols>
    <col min="9" max="9" width="4.8984375" customWidth="1"/>
  </cols>
  <sheetData>
    <row r="1" spans="1:12">
      <c r="A1" s="721" t="s">
        <v>308</v>
      </c>
      <c r="L1" s="722" t="s">
        <v>320</v>
      </c>
    </row>
    <row r="2" spans="1:12" ht="15.75" thickBot="1">
      <c r="L2" s="723" t="s">
        <v>288</v>
      </c>
    </row>
    <row r="3" spans="1:12">
      <c r="A3" s="724" t="s">
        <v>309</v>
      </c>
      <c r="B3" s="725" t="s">
        <v>282</v>
      </c>
      <c r="C3" s="725" t="s">
        <v>283</v>
      </c>
      <c r="D3" s="726"/>
      <c r="E3" s="726"/>
      <c r="F3" s="726"/>
      <c r="G3" s="726"/>
      <c r="H3" s="727"/>
      <c r="L3" s="356" t="s">
        <v>322</v>
      </c>
    </row>
    <row r="4" spans="1:12">
      <c r="A4" s="728" t="s">
        <v>330</v>
      </c>
      <c r="B4" s="711"/>
      <c r="C4" s="711"/>
      <c r="D4" s="711"/>
      <c r="E4" s="711"/>
      <c r="F4" s="711"/>
      <c r="G4" s="711"/>
      <c r="H4" s="729"/>
      <c r="L4" s="723" t="s">
        <v>284</v>
      </c>
    </row>
    <row r="5" spans="1:12">
      <c r="A5" s="728" t="s">
        <v>288</v>
      </c>
      <c r="B5" s="711"/>
      <c r="C5" s="711"/>
      <c r="D5" s="711"/>
      <c r="E5" s="711"/>
      <c r="F5" s="711"/>
      <c r="G5" s="711"/>
      <c r="H5" s="729"/>
      <c r="L5" s="356" t="s">
        <v>323</v>
      </c>
    </row>
    <row r="6" spans="1:12">
      <c r="A6" s="736" t="s">
        <v>310</v>
      </c>
      <c r="B6" s="737"/>
      <c r="C6" s="737"/>
      <c r="D6" s="737"/>
      <c r="E6" s="737"/>
      <c r="F6" s="738"/>
      <c r="G6" s="711"/>
      <c r="H6" s="729"/>
      <c r="L6" s="723" t="s">
        <v>321</v>
      </c>
    </row>
    <row r="7" spans="1:12">
      <c r="A7" s="710" t="s">
        <v>311</v>
      </c>
      <c r="B7" s="711"/>
      <c r="C7" s="711"/>
      <c r="D7" s="711"/>
      <c r="E7" s="711"/>
      <c r="F7" s="739"/>
      <c r="G7" s="711"/>
      <c r="H7" s="729"/>
      <c r="J7" s="356"/>
      <c r="L7" s="356" t="s">
        <v>324</v>
      </c>
    </row>
    <row r="8" spans="1:12">
      <c r="A8" s="740" t="s">
        <v>312</v>
      </c>
      <c r="B8" s="715"/>
      <c r="C8" s="715"/>
      <c r="D8" s="715"/>
      <c r="E8" s="715"/>
      <c r="F8" s="741"/>
      <c r="G8" s="711"/>
      <c r="H8" s="729"/>
      <c r="L8" s="723" t="s">
        <v>316</v>
      </c>
    </row>
    <row r="9" spans="1:12">
      <c r="A9" s="730" t="s">
        <v>318</v>
      </c>
      <c r="B9" s="711"/>
      <c r="C9" s="711"/>
      <c r="D9" s="731" t="s">
        <v>319</v>
      </c>
      <c r="E9" s="711"/>
      <c r="F9" s="711"/>
      <c r="G9" s="711"/>
      <c r="H9" s="729"/>
      <c r="L9" s="356" t="s">
        <v>326</v>
      </c>
    </row>
    <row r="10" spans="1:12">
      <c r="A10" s="730" t="s">
        <v>313</v>
      </c>
      <c r="B10" s="711"/>
      <c r="C10" s="711"/>
      <c r="D10" s="711"/>
      <c r="E10" s="711"/>
      <c r="F10" s="711"/>
      <c r="G10" s="711"/>
      <c r="H10" s="729"/>
      <c r="L10" s="723" t="s">
        <v>325</v>
      </c>
    </row>
    <row r="11" spans="1:12" ht="15.75" thickBot="1">
      <c r="A11" s="732" t="s">
        <v>314</v>
      </c>
      <c r="B11" s="733"/>
      <c r="C11" s="733"/>
      <c r="D11" s="733"/>
      <c r="E11" s="733"/>
      <c r="F11" s="733"/>
      <c r="G11" s="733"/>
      <c r="H11" s="734"/>
      <c r="L11" s="356" t="s">
        <v>327</v>
      </c>
    </row>
    <row r="12" spans="1:12" ht="15.75" thickBot="1">
      <c r="L12" s="356" t="s">
        <v>328</v>
      </c>
    </row>
    <row r="13" spans="1:12">
      <c r="A13" s="724" t="s">
        <v>315</v>
      </c>
      <c r="B13" s="725" t="s">
        <v>316</v>
      </c>
      <c r="C13" s="725" t="s">
        <v>286</v>
      </c>
      <c r="D13" s="726"/>
      <c r="E13" s="726"/>
      <c r="F13" s="726"/>
      <c r="G13" s="726"/>
      <c r="H13" s="727"/>
      <c r="L13" s="356" t="s">
        <v>329</v>
      </c>
    </row>
    <row r="14" spans="1:12">
      <c r="A14" s="728" t="s">
        <v>330</v>
      </c>
      <c r="B14" s="711"/>
      <c r="C14" s="711"/>
      <c r="D14" s="711"/>
      <c r="E14" s="711"/>
      <c r="F14" s="711"/>
      <c r="G14" s="711"/>
      <c r="H14" s="729"/>
    </row>
    <row r="15" spans="1:12">
      <c r="A15" s="736" t="s">
        <v>310</v>
      </c>
      <c r="B15" s="737"/>
      <c r="C15" s="737"/>
      <c r="D15" s="737"/>
      <c r="E15" s="737"/>
      <c r="F15" s="738"/>
      <c r="G15" s="711"/>
      <c r="H15" s="729"/>
    </row>
    <row r="16" spans="1:12">
      <c r="A16" s="710" t="s">
        <v>311</v>
      </c>
      <c r="B16" s="711"/>
      <c r="C16" s="711"/>
      <c r="D16" s="711"/>
      <c r="E16" s="711"/>
      <c r="F16" s="739"/>
      <c r="G16" s="711"/>
      <c r="H16" s="729"/>
    </row>
    <row r="17" spans="1:8">
      <c r="A17" s="740" t="s">
        <v>312</v>
      </c>
      <c r="B17" s="715"/>
      <c r="C17" s="715"/>
      <c r="D17" s="715"/>
      <c r="E17" s="715"/>
      <c r="F17" s="741"/>
      <c r="G17" s="711"/>
      <c r="H17" s="729"/>
    </row>
    <row r="18" spans="1:8">
      <c r="A18" s="730" t="s">
        <v>318</v>
      </c>
      <c r="B18" s="711"/>
      <c r="C18" s="711"/>
      <c r="D18" s="731" t="s">
        <v>319</v>
      </c>
      <c r="E18" s="711"/>
      <c r="F18" s="711"/>
      <c r="G18" s="711"/>
      <c r="H18" s="729"/>
    </row>
    <row r="19" spans="1:8">
      <c r="A19" s="730" t="s">
        <v>317</v>
      </c>
      <c r="B19" s="711"/>
      <c r="C19" s="711"/>
      <c r="D19" s="711"/>
      <c r="E19" s="711"/>
      <c r="F19" s="711"/>
      <c r="G19" s="711"/>
      <c r="H19" s="729"/>
    </row>
    <row r="20" spans="1:8">
      <c r="A20" s="730" t="s">
        <v>314</v>
      </c>
      <c r="B20" s="711"/>
      <c r="C20" s="711"/>
      <c r="D20" s="711"/>
      <c r="E20" s="711"/>
      <c r="F20" s="711"/>
      <c r="G20" s="711"/>
      <c r="H20" s="729"/>
    </row>
    <row r="21" spans="1:8" ht="15.75" thickBot="1">
      <c r="A21" s="735"/>
      <c r="B21" s="733"/>
      <c r="C21" s="733"/>
      <c r="D21" s="733"/>
      <c r="E21" s="733"/>
      <c r="F21" s="733"/>
      <c r="G21" s="733"/>
      <c r="H21" s="734"/>
    </row>
  </sheetData>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26"/>
  <sheetViews>
    <sheetView workbookViewId="0">
      <selection activeCell="F34" sqref="F34"/>
    </sheetView>
  </sheetViews>
  <sheetFormatPr defaultRowHeight="15"/>
  <cols>
    <col min="2" max="2" width="8.19921875" customWidth="1"/>
    <col min="8" max="8" width="10.8984375" customWidth="1"/>
    <col min="9" max="9" width="4.8984375" customWidth="1"/>
    <col min="11" max="11" width="2.8984375" customWidth="1"/>
  </cols>
  <sheetData>
    <row r="1" spans="1:13">
      <c r="A1" s="721" t="s">
        <v>350</v>
      </c>
      <c r="L1" s="722" t="s">
        <v>320</v>
      </c>
    </row>
    <row r="2" spans="1:13" ht="15.75" thickBot="1">
      <c r="L2" s="723" t="s">
        <v>288</v>
      </c>
    </row>
    <row r="3" spans="1:13">
      <c r="A3" s="724" t="s">
        <v>309</v>
      </c>
      <c r="B3" s="725" t="s">
        <v>282</v>
      </c>
      <c r="C3" s="725" t="s">
        <v>283</v>
      </c>
      <c r="D3" s="726"/>
      <c r="E3" s="726"/>
      <c r="F3" s="726"/>
      <c r="G3" s="726"/>
      <c r="H3" s="727"/>
      <c r="L3" s="356" t="s">
        <v>345</v>
      </c>
    </row>
    <row r="4" spans="1:13">
      <c r="A4" s="728" t="s">
        <v>330</v>
      </c>
      <c r="B4" s="711"/>
      <c r="C4" s="711"/>
      <c r="D4" s="711"/>
      <c r="E4" s="711"/>
      <c r="F4" s="711"/>
      <c r="G4" s="711"/>
      <c r="H4" s="729"/>
      <c r="L4" s="356" t="s">
        <v>346</v>
      </c>
    </row>
    <row r="5" spans="1:13">
      <c r="A5" s="728" t="s">
        <v>288</v>
      </c>
      <c r="B5" s="711"/>
      <c r="C5" s="711"/>
      <c r="D5" s="711"/>
      <c r="E5" s="711"/>
      <c r="F5" s="711"/>
      <c r="G5" s="711"/>
      <c r="H5" s="729"/>
      <c r="L5" s="723" t="s">
        <v>284</v>
      </c>
    </row>
    <row r="6" spans="1:13">
      <c r="A6" s="736" t="s">
        <v>310</v>
      </c>
      <c r="B6" s="737"/>
      <c r="C6" s="737"/>
      <c r="D6" s="737"/>
      <c r="E6" s="737"/>
      <c r="F6" s="738"/>
      <c r="G6" s="711"/>
      <c r="H6" s="729"/>
      <c r="L6" s="356" t="s">
        <v>347</v>
      </c>
    </row>
    <row r="7" spans="1:13">
      <c r="A7" s="710" t="s">
        <v>311</v>
      </c>
      <c r="B7" s="711"/>
      <c r="C7" s="711"/>
      <c r="D7" s="711"/>
      <c r="E7" s="711"/>
      <c r="F7" s="739"/>
      <c r="G7" s="711"/>
      <c r="H7" s="729"/>
      <c r="J7" s="356"/>
      <c r="L7" s="356" t="s">
        <v>348</v>
      </c>
    </row>
    <row r="8" spans="1:13">
      <c r="A8" s="740" t="s">
        <v>312</v>
      </c>
      <c r="B8" s="715"/>
      <c r="C8" s="715"/>
      <c r="D8" s="715"/>
      <c r="E8" s="715"/>
      <c r="F8" s="741"/>
      <c r="G8" s="711"/>
      <c r="H8" s="729"/>
      <c r="L8" s="356" t="s">
        <v>321</v>
      </c>
    </row>
    <row r="9" spans="1:13">
      <c r="A9" s="730" t="s">
        <v>318</v>
      </c>
      <c r="B9" s="711"/>
      <c r="C9" s="711"/>
      <c r="D9" s="731" t="s">
        <v>319</v>
      </c>
      <c r="E9" s="711"/>
      <c r="F9" s="711"/>
      <c r="G9" s="711"/>
      <c r="H9" s="729"/>
      <c r="L9" s="356" t="s">
        <v>349</v>
      </c>
    </row>
    <row r="10" spans="1:13">
      <c r="A10" s="730" t="s">
        <v>313</v>
      </c>
      <c r="B10" s="711"/>
      <c r="C10" s="711"/>
      <c r="D10" s="711"/>
      <c r="E10" s="711"/>
      <c r="F10" s="711"/>
      <c r="G10" s="711"/>
      <c r="H10" s="729"/>
      <c r="L10" s="356" t="s">
        <v>351</v>
      </c>
      <c r="M10" s="356" t="s">
        <v>352</v>
      </c>
    </row>
    <row r="11" spans="1:13" ht="15.75" thickBot="1">
      <c r="A11" s="732" t="s">
        <v>314</v>
      </c>
      <c r="B11" s="733"/>
      <c r="C11" s="733"/>
      <c r="D11" s="733"/>
      <c r="E11" s="733"/>
      <c r="F11" s="733"/>
      <c r="G11" s="733"/>
      <c r="H11" s="734"/>
      <c r="M11" s="356" t="s">
        <v>341</v>
      </c>
    </row>
    <row r="12" spans="1:13" ht="15.75" thickBot="1">
      <c r="M12" s="356" t="s">
        <v>353</v>
      </c>
    </row>
    <row r="13" spans="1:13">
      <c r="A13" s="724" t="s">
        <v>315</v>
      </c>
      <c r="B13" s="725" t="s">
        <v>316</v>
      </c>
      <c r="C13" s="725" t="s">
        <v>286</v>
      </c>
      <c r="D13" s="726"/>
      <c r="E13" s="726"/>
      <c r="F13" s="726"/>
      <c r="G13" s="726"/>
      <c r="H13" s="727"/>
      <c r="M13" s="356" t="s">
        <v>354</v>
      </c>
    </row>
    <row r="14" spans="1:13">
      <c r="A14" s="728" t="s">
        <v>331</v>
      </c>
      <c r="B14" s="711"/>
      <c r="C14" s="711"/>
      <c r="D14" s="711"/>
      <c r="E14" s="711"/>
      <c r="F14" s="711"/>
      <c r="G14" s="711"/>
      <c r="H14" s="729"/>
      <c r="L14" s="723" t="s">
        <v>316</v>
      </c>
    </row>
    <row r="15" spans="1:13">
      <c r="A15" s="736" t="s">
        <v>332</v>
      </c>
      <c r="B15" s="737"/>
      <c r="C15" s="737"/>
      <c r="D15" s="737"/>
      <c r="E15" s="737"/>
      <c r="F15" s="738"/>
      <c r="G15" s="711"/>
      <c r="H15" s="729"/>
      <c r="L15" s="356" t="s">
        <v>326</v>
      </c>
    </row>
    <row r="16" spans="1:13">
      <c r="A16" s="740" t="s">
        <v>333</v>
      </c>
      <c r="B16" s="715"/>
      <c r="C16" s="715"/>
      <c r="D16" s="715"/>
      <c r="E16" s="715"/>
      <c r="F16" s="741"/>
      <c r="G16" s="711"/>
      <c r="H16" s="729"/>
      <c r="L16" s="723" t="s">
        <v>325</v>
      </c>
    </row>
    <row r="17" spans="1:12">
      <c r="A17" s="730" t="s">
        <v>337</v>
      </c>
      <c r="B17" s="711"/>
      <c r="C17" s="711"/>
      <c r="D17" s="731"/>
      <c r="E17" s="711"/>
      <c r="F17" s="711"/>
      <c r="G17" s="711"/>
      <c r="H17" s="729"/>
      <c r="L17" s="356" t="s">
        <v>327</v>
      </c>
    </row>
    <row r="18" spans="1:12">
      <c r="B18" s="356" t="s">
        <v>334</v>
      </c>
      <c r="E18" s="711"/>
      <c r="F18" s="711"/>
      <c r="G18" s="711"/>
      <c r="H18" s="729"/>
      <c r="L18" s="356" t="s">
        <v>355</v>
      </c>
    </row>
    <row r="19" spans="1:12">
      <c r="B19" s="356" t="s">
        <v>335</v>
      </c>
      <c r="E19" s="711"/>
      <c r="F19" s="711"/>
      <c r="G19" s="711"/>
      <c r="H19" s="729"/>
      <c r="L19" s="356" t="s">
        <v>356</v>
      </c>
    </row>
    <row r="20" spans="1:12">
      <c r="B20" s="356" t="s">
        <v>336</v>
      </c>
      <c r="E20" s="711"/>
      <c r="F20" s="711"/>
      <c r="G20" s="711"/>
      <c r="H20" s="729"/>
    </row>
    <row r="21" spans="1:12">
      <c r="A21" s="730" t="s">
        <v>284</v>
      </c>
      <c r="B21" s="731" t="s">
        <v>338</v>
      </c>
      <c r="C21" s="711"/>
      <c r="D21" s="711"/>
      <c r="E21" s="711"/>
      <c r="F21" s="711"/>
      <c r="G21" s="711"/>
      <c r="H21" s="729"/>
    </row>
    <row r="22" spans="1:12">
      <c r="A22" s="730"/>
      <c r="B22" s="742" t="s">
        <v>339</v>
      </c>
      <c r="C22" s="711"/>
      <c r="D22" s="711"/>
      <c r="E22" s="711"/>
      <c r="F22" s="711"/>
      <c r="G22" s="711"/>
      <c r="H22" s="729"/>
    </row>
    <row r="23" spans="1:12">
      <c r="A23" s="730" t="s">
        <v>321</v>
      </c>
      <c r="B23" s="742" t="s">
        <v>357</v>
      </c>
      <c r="C23" s="711"/>
      <c r="D23" s="711"/>
      <c r="E23" s="711"/>
      <c r="F23" s="711"/>
      <c r="G23" s="711"/>
      <c r="H23" s="729"/>
    </row>
    <row r="24" spans="1:12">
      <c r="A24" s="730"/>
      <c r="B24" s="742" t="s">
        <v>340</v>
      </c>
      <c r="C24" s="731" t="s">
        <v>342</v>
      </c>
      <c r="D24" s="711"/>
      <c r="E24" s="711"/>
      <c r="F24" s="711"/>
      <c r="G24" s="711"/>
      <c r="H24" s="729"/>
    </row>
    <row r="25" spans="1:12">
      <c r="A25" s="730"/>
      <c r="B25" s="742"/>
      <c r="C25" s="731" t="s">
        <v>343</v>
      </c>
      <c r="D25" s="711"/>
      <c r="E25" s="711"/>
      <c r="F25" s="711"/>
      <c r="G25" s="711"/>
      <c r="H25" s="729"/>
    </row>
    <row r="26" spans="1:12" ht="15.75" thickBot="1">
      <c r="A26" s="735"/>
      <c r="B26" s="733"/>
      <c r="C26" s="743" t="s">
        <v>344</v>
      </c>
      <c r="D26" s="733"/>
      <c r="E26" s="733"/>
      <c r="F26" s="733"/>
      <c r="G26" s="733"/>
      <c r="H26" s="734"/>
    </row>
  </sheetData>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M26"/>
  <sheetViews>
    <sheetView workbookViewId="0">
      <selection activeCell="L20" sqref="L20"/>
    </sheetView>
  </sheetViews>
  <sheetFormatPr defaultRowHeight="15"/>
  <cols>
    <col min="2" max="2" width="8.19921875" customWidth="1"/>
    <col min="8" max="8" width="10.8984375" customWidth="1"/>
    <col min="9" max="9" width="4.8984375" customWidth="1"/>
    <col min="11" max="11" width="2.8984375" customWidth="1"/>
  </cols>
  <sheetData>
    <row r="1" spans="1:13">
      <c r="A1" s="721" t="s">
        <v>358</v>
      </c>
      <c r="L1" s="722" t="s">
        <v>320</v>
      </c>
    </row>
    <row r="2" spans="1:13" ht="15.75" thickBot="1">
      <c r="L2" s="723" t="s">
        <v>288</v>
      </c>
    </row>
    <row r="3" spans="1:13">
      <c r="A3" s="724" t="s">
        <v>359</v>
      </c>
      <c r="B3" s="725" t="s">
        <v>316</v>
      </c>
      <c r="C3" s="725" t="s">
        <v>286</v>
      </c>
      <c r="D3" s="726"/>
      <c r="E3" s="726"/>
      <c r="F3" s="726"/>
      <c r="G3" s="726"/>
      <c r="H3" s="727"/>
      <c r="L3" s="356" t="s">
        <v>362</v>
      </c>
    </row>
    <row r="4" spans="1:13">
      <c r="A4" s="728" t="s">
        <v>331</v>
      </c>
      <c r="B4" s="711"/>
      <c r="C4" s="711"/>
      <c r="D4" s="711"/>
      <c r="E4" s="711"/>
      <c r="F4" s="711"/>
      <c r="G4" s="711"/>
      <c r="H4" s="729"/>
      <c r="L4" s="356" t="s">
        <v>363</v>
      </c>
    </row>
    <row r="5" spans="1:13">
      <c r="A5" s="746" t="s">
        <v>332</v>
      </c>
      <c r="B5" s="737"/>
      <c r="C5" s="737"/>
      <c r="D5" s="737"/>
      <c r="E5" s="737"/>
      <c r="F5" s="738"/>
      <c r="G5" s="711"/>
      <c r="H5" s="729"/>
      <c r="L5" s="723" t="s">
        <v>284</v>
      </c>
    </row>
    <row r="6" spans="1:13">
      <c r="A6" s="747" t="s">
        <v>333</v>
      </c>
      <c r="B6" s="715"/>
      <c r="C6" s="715"/>
      <c r="D6" s="715"/>
      <c r="E6" s="715"/>
      <c r="F6" s="741"/>
      <c r="G6" s="711"/>
      <c r="H6" s="729"/>
      <c r="L6" s="356" t="s">
        <v>347</v>
      </c>
    </row>
    <row r="7" spans="1:13">
      <c r="A7" s="730" t="s">
        <v>337</v>
      </c>
      <c r="B7" s="711"/>
      <c r="C7" s="711"/>
      <c r="D7" s="731"/>
      <c r="E7" s="711"/>
      <c r="F7" s="711"/>
      <c r="G7" s="711"/>
      <c r="H7" s="729"/>
      <c r="J7" s="356"/>
      <c r="L7" s="356" t="s">
        <v>364</v>
      </c>
    </row>
    <row r="8" spans="1:13">
      <c r="A8" s="744"/>
      <c r="B8" s="731" t="s">
        <v>334</v>
      </c>
      <c r="C8" s="711"/>
      <c r="D8" s="711"/>
      <c r="E8" s="711"/>
      <c r="F8" s="711"/>
      <c r="G8" s="711"/>
      <c r="H8" s="729"/>
      <c r="L8" s="356" t="s">
        <v>321</v>
      </c>
    </row>
    <row r="9" spans="1:13">
      <c r="A9" s="744"/>
      <c r="B9" s="731" t="s">
        <v>335</v>
      </c>
      <c r="C9" s="711"/>
      <c r="D9" s="711"/>
      <c r="E9" s="711"/>
      <c r="F9" s="711"/>
      <c r="G9" s="711"/>
      <c r="H9" s="729"/>
      <c r="L9" s="356" t="s">
        <v>349</v>
      </c>
    </row>
    <row r="10" spans="1:13">
      <c r="A10" s="744"/>
      <c r="B10" s="731" t="s">
        <v>336</v>
      </c>
      <c r="C10" s="711"/>
      <c r="D10" s="711"/>
      <c r="E10" s="711"/>
      <c r="F10" s="711"/>
      <c r="G10" s="711"/>
      <c r="H10" s="729"/>
      <c r="L10" s="356" t="s">
        <v>351</v>
      </c>
      <c r="M10" s="356" t="s">
        <v>352</v>
      </c>
    </row>
    <row r="11" spans="1:13">
      <c r="A11" s="730" t="s">
        <v>284</v>
      </c>
      <c r="B11" s="731" t="s">
        <v>360</v>
      </c>
      <c r="C11" s="711"/>
      <c r="D11" s="711"/>
      <c r="E11" s="711"/>
      <c r="F11" s="711"/>
      <c r="G11" s="711"/>
      <c r="H11" s="729"/>
      <c r="M11" s="356" t="s">
        <v>341</v>
      </c>
    </row>
    <row r="12" spans="1:13">
      <c r="A12" s="730"/>
      <c r="B12" s="742" t="s">
        <v>361</v>
      </c>
      <c r="C12" s="711"/>
      <c r="D12" s="711"/>
      <c r="E12" s="711"/>
      <c r="F12" s="711"/>
      <c r="G12" s="711"/>
      <c r="H12" s="729"/>
      <c r="M12" s="356" t="s">
        <v>353</v>
      </c>
    </row>
    <row r="13" spans="1:13">
      <c r="A13" s="730" t="s">
        <v>321</v>
      </c>
      <c r="B13" s="742" t="s">
        <v>357</v>
      </c>
      <c r="C13" s="711"/>
      <c r="D13" s="711"/>
      <c r="E13" s="711"/>
      <c r="F13" s="711"/>
      <c r="G13" s="711"/>
      <c r="H13" s="729"/>
      <c r="M13" s="356" t="s">
        <v>365</v>
      </c>
    </row>
    <row r="14" spans="1:13">
      <c r="A14" s="730"/>
      <c r="B14" s="742" t="s">
        <v>340</v>
      </c>
      <c r="C14" s="731" t="s">
        <v>342</v>
      </c>
      <c r="D14" s="711"/>
      <c r="E14" s="711"/>
      <c r="F14" s="711"/>
      <c r="G14" s="711"/>
      <c r="H14" s="729"/>
      <c r="L14" s="723" t="s">
        <v>316</v>
      </c>
    </row>
    <row r="15" spans="1:13">
      <c r="A15" s="730"/>
      <c r="B15" s="742"/>
      <c r="C15" s="731" t="s">
        <v>343</v>
      </c>
      <c r="D15" s="711"/>
      <c r="E15" s="711"/>
      <c r="F15" s="711"/>
      <c r="G15" s="711"/>
      <c r="H15" s="729"/>
      <c r="L15" s="356" t="s">
        <v>366</v>
      </c>
    </row>
    <row r="16" spans="1:13">
      <c r="A16" s="744"/>
      <c r="B16" s="711"/>
      <c r="C16" s="731" t="s">
        <v>344</v>
      </c>
      <c r="D16" s="711"/>
      <c r="E16" s="711"/>
      <c r="F16" s="711"/>
      <c r="G16" s="711"/>
      <c r="H16" s="729"/>
      <c r="L16" s="723" t="s">
        <v>325</v>
      </c>
    </row>
    <row r="17" spans="1:12" ht="15.75" thickBot="1">
      <c r="A17" s="732"/>
      <c r="B17" s="733"/>
      <c r="C17" s="733"/>
      <c r="D17" s="743"/>
      <c r="E17" s="733"/>
      <c r="F17" s="733"/>
      <c r="G17" s="733"/>
      <c r="H17" s="734"/>
      <c r="L17" s="356" t="s">
        <v>369</v>
      </c>
    </row>
    <row r="18" spans="1:12">
      <c r="A18" s="711"/>
      <c r="B18" s="731"/>
      <c r="C18" s="711"/>
      <c r="D18" s="711"/>
      <c r="E18" s="711"/>
      <c r="F18" s="711"/>
      <c r="G18" s="711"/>
      <c r="H18" s="711"/>
      <c r="L18" s="723" t="s">
        <v>367</v>
      </c>
    </row>
    <row r="19" spans="1:12">
      <c r="A19" s="711"/>
      <c r="B19" s="731"/>
      <c r="C19" s="711"/>
      <c r="D19" s="711"/>
      <c r="E19" s="711"/>
      <c r="F19" s="711"/>
      <c r="G19" s="711"/>
      <c r="H19" s="711"/>
      <c r="L19" s="356" t="s">
        <v>370</v>
      </c>
    </row>
    <row r="20" spans="1:12">
      <c r="A20" s="711"/>
      <c r="B20" s="731"/>
      <c r="C20" s="711"/>
      <c r="D20" s="711"/>
      <c r="E20" s="711"/>
      <c r="F20" s="711"/>
      <c r="G20" s="711"/>
      <c r="H20" s="711"/>
      <c r="L20" s="356" t="s">
        <v>368</v>
      </c>
    </row>
    <row r="21" spans="1:12">
      <c r="A21" s="745"/>
      <c r="B21" s="731"/>
      <c r="C21" s="711"/>
      <c r="D21" s="711"/>
      <c r="E21" s="711"/>
      <c r="F21" s="711"/>
      <c r="G21" s="711"/>
      <c r="H21" s="711"/>
    </row>
    <row r="22" spans="1:12">
      <c r="A22" s="745"/>
      <c r="B22" s="742"/>
      <c r="C22" s="711"/>
      <c r="D22" s="711"/>
      <c r="E22" s="711"/>
      <c r="F22" s="711"/>
      <c r="G22" s="711"/>
      <c r="H22" s="711"/>
    </row>
    <row r="23" spans="1:12">
      <c r="A23" s="745"/>
      <c r="B23" s="742"/>
      <c r="C23" s="711"/>
      <c r="D23" s="711"/>
      <c r="E23" s="711"/>
      <c r="F23" s="711"/>
      <c r="G23" s="711"/>
      <c r="H23" s="711"/>
    </row>
    <row r="24" spans="1:12">
      <c r="A24" s="745"/>
      <c r="B24" s="742"/>
      <c r="C24" s="731"/>
      <c r="D24" s="711"/>
      <c r="E24" s="711"/>
      <c r="F24" s="711"/>
      <c r="G24" s="711"/>
      <c r="H24" s="711"/>
    </row>
    <row r="25" spans="1:12">
      <c r="A25" s="745"/>
      <c r="B25" s="742"/>
      <c r="C25" s="731"/>
      <c r="D25" s="711"/>
      <c r="E25" s="711"/>
      <c r="F25" s="711"/>
      <c r="G25" s="711"/>
      <c r="H25" s="711"/>
    </row>
    <row r="26" spans="1:12">
      <c r="A26" s="711"/>
      <c r="B26" s="711"/>
      <c r="C26" s="731"/>
      <c r="D26" s="711"/>
      <c r="E26" s="711"/>
      <c r="F26" s="711"/>
      <c r="G26" s="711"/>
      <c r="H26" s="711"/>
    </row>
  </sheetData>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23"/>
  <sheetViews>
    <sheetView workbookViewId="0">
      <selection activeCell="F22" sqref="F22"/>
    </sheetView>
  </sheetViews>
  <sheetFormatPr defaultRowHeight="15"/>
  <cols>
    <col min="9" max="9" width="4.8984375" customWidth="1"/>
  </cols>
  <sheetData>
    <row r="1" spans="1:12">
      <c r="A1" s="721" t="s">
        <v>373</v>
      </c>
      <c r="L1" s="722" t="s">
        <v>320</v>
      </c>
    </row>
    <row r="2" spans="1:12" ht="15.75" thickBot="1">
      <c r="L2" s="723" t="s">
        <v>288</v>
      </c>
    </row>
    <row r="3" spans="1:12">
      <c r="A3" s="724" t="s">
        <v>309</v>
      </c>
      <c r="B3" s="725" t="s">
        <v>282</v>
      </c>
      <c r="C3" s="725" t="s">
        <v>283</v>
      </c>
      <c r="D3" s="726"/>
      <c r="E3" s="726"/>
      <c r="F3" s="726"/>
      <c r="G3" s="726"/>
      <c r="H3" s="727"/>
      <c r="L3" s="356" t="s">
        <v>322</v>
      </c>
    </row>
    <row r="4" spans="1:12">
      <c r="A4" s="728" t="s">
        <v>330</v>
      </c>
      <c r="B4" s="711"/>
      <c r="C4" s="711"/>
      <c r="D4" s="711"/>
      <c r="E4" s="711"/>
      <c r="F4" s="711"/>
      <c r="G4" s="711"/>
      <c r="H4" s="729"/>
      <c r="L4" s="723" t="s">
        <v>284</v>
      </c>
    </row>
    <row r="5" spans="1:12">
      <c r="A5" s="728" t="s">
        <v>288</v>
      </c>
      <c r="B5" s="711"/>
      <c r="C5" s="711"/>
      <c r="D5" s="711"/>
      <c r="E5" s="711"/>
      <c r="F5" s="711"/>
      <c r="G5" s="711"/>
      <c r="H5" s="729"/>
      <c r="L5" s="356" t="s">
        <v>371</v>
      </c>
    </row>
    <row r="6" spans="1:12">
      <c r="A6" s="736" t="s">
        <v>310</v>
      </c>
      <c r="B6" s="737"/>
      <c r="C6" s="737"/>
      <c r="D6" s="737"/>
      <c r="E6" s="737"/>
      <c r="F6" s="738"/>
      <c r="G6" s="711"/>
      <c r="H6" s="729"/>
      <c r="L6" s="723" t="s">
        <v>321</v>
      </c>
    </row>
    <row r="7" spans="1:12">
      <c r="A7" s="710" t="s">
        <v>311</v>
      </c>
      <c r="B7" s="711"/>
      <c r="C7" s="711"/>
      <c r="D7" s="711"/>
      <c r="E7" s="711"/>
      <c r="F7" s="739"/>
      <c r="G7" s="711"/>
      <c r="H7" s="729"/>
      <c r="J7" s="356"/>
      <c r="L7" s="356" t="s">
        <v>324</v>
      </c>
    </row>
    <row r="8" spans="1:12">
      <c r="A8" s="740" t="s">
        <v>312</v>
      </c>
      <c r="B8" s="715"/>
      <c r="C8" s="715"/>
      <c r="D8" s="715"/>
      <c r="E8" s="715"/>
      <c r="F8" s="741"/>
      <c r="G8" s="711"/>
      <c r="H8" s="729"/>
      <c r="L8" s="723" t="s">
        <v>316</v>
      </c>
    </row>
    <row r="9" spans="1:12">
      <c r="A9" s="730" t="s">
        <v>318</v>
      </c>
      <c r="B9" s="711"/>
      <c r="C9" s="711"/>
      <c r="D9" s="731" t="s">
        <v>319</v>
      </c>
      <c r="E9" s="711"/>
      <c r="F9" s="711"/>
      <c r="G9" s="711"/>
      <c r="H9" s="729"/>
      <c r="L9" s="356" t="s">
        <v>372</v>
      </c>
    </row>
    <row r="10" spans="1:12">
      <c r="A10" s="730" t="s">
        <v>313</v>
      </c>
      <c r="B10" s="711"/>
      <c r="C10" s="711"/>
      <c r="D10" s="711"/>
      <c r="E10" s="711"/>
      <c r="F10" s="711"/>
      <c r="G10" s="711"/>
      <c r="H10" s="729"/>
      <c r="L10" s="723" t="s">
        <v>325</v>
      </c>
    </row>
    <row r="11" spans="1:12" ht="15.75" thickBot="1">
      <c r="A11" s="732" t="s">
        <v>314</v>
      </c>
      <c r="B11" s="733"/>
      <c r="C11" s="733"/>
      <c r="D11" s="733"/>
      <c r="E11" s="733"/>
      <c r="F11" s="733"/>
      <c r="G11" s="733"/>
      <c r="H11" s="734"/>
      <c r="L11" s="356" t="s">
        <v>327</v>
      </c>
    </row>
    <row r="12" spans="1:12">
      <c r="L12" s="356"/>
    </row>
    <row r="13" spans="1:12">
      <c r="A13" s="748"/>
      <c r="B13" s="731"/>
      <c r="C13" s="731"/>
      <c r="D13" s="711"/>
      <c r="E13" s="711"/>
      <c r="F13" s="711"/>
      <c r="G13" s="711"/>
      <c r="H13" s="711"/>
      <c r="I13" s="711"/>
      <c r="J13" s="711"/>
      <c r="L13" s="356"/>
    </row>
    <row r="14" spans="1:12">
      <c r="A14" s="731"/>
      <c r="B14" s="711"/>
      <c r="C14" s="711"/>
      <c r="D14" s="711"/>
      <c r="E14" s="711"/>
      <c r="F14" s="711"/>
      <c r="G14" s="711"/>
      <c r="H14" s="711"/>
      <c r="I14" s="711"/>
      <c r="J14" s="711"/>
    </row>
    <row r="15" spans="1:12">
      <c r="A15" s="731"/>
      <c r="B15" s="711"/>
      <c r="C15" s="711"/>
      <c r="D15" s="711"/>
      <c r="E15" s="711"/>
      <c r="F15" s="711"/>
      <c r="G15" s="711"/>
      <c r="H15" s="711"/>
      <c r="I15" s="711"/>
      <c r="J15" s="711"/>
    </row>
    <row r="16" spans="1:12">
      <c r="A16" s="731"/>
      <c r="B16" s="711"/>
      <c r="C16" s="711"/>
      <c r="D16" s="711"/>
      <c r="E16" s="711"/>
      <c r="F16" s="711"/>
      <c r="G16" s="711"/>
      <c r="H16" s="711"/>
      <c r="I16" s="711"/>
      <c r="J16" s="711"/>
    </row>
    <row r="17" spans="1:10">
      <c r="A17" s="731"/>
      <c r="B17" s="711"/>
      <c r="C17" s="711"/>
      <c r="D17" s="711"/>
      <c r="E17" s="711"/>
      <c r="F17" s="711"/>
      <c r="G17" s="711"/>
      <c r="H17" s="711"/>
      <c r="I17" s="711"/>
      <c r="J17" s="711"/>
    </row>
    <row r="18" spans="1:10">
      <c r="A18" s="745"/>
      <c r="B18" s="711"/>
      <c r="C18" s="711"/>
      <c r="D18" s="731"/>
      <c r="E18" s="711"/>
      <c r="F18" s="711"/>
      <c r="G18" s="711"/>
      <c r="H18" s="711"/>
      <c r="I18" s="711"/>
      <c r="J18" s="711"/>
    </row>
    <row r="19" spans="1:10">
      <c r="A19" s="745"/>
      <c r="B19" s="711"/>
      <c r="C19" s="711"/>
      <c r="D19" s="711"/>
      <c r="E19" s="711"/>
      <c r="F19" s="711"/>
      <c r="G19" s="711"/>
      <c r="H19" s="711"/>
      <c r="I19" s="711"/>
      <c r="J19" s="711"/>
    </row>
    <row r="20" spans="1:10">
      <c r="A20" s="745"/>
      <c r="B20" s="711"/>
      <c r="C20" s="711"/>
      <c r="D20" s="711"/>
      <c r="E20" s="711"/>
      <c r="F20" s="711"/>
      <c r="G20" s="711"/>
      <c r="H20" s="711"/>
      <c r="I20" s="711"/>
      <c r="J20" s="711"/>
    </row>
    <row r="21" spans="1:10">
      <c r="A21" s="711"/>
      <c r="B21" s="711"/>
      <c r="C21" s="711"/>
      <c r="D21" s="711"/>
      <c r="E21" s="711"/>
      <c r="F21" s="711"/>
      <c r="G21" s="711"/>
      <c r="H21" s="711"/>
      <c r="I21" s="711"/>
      <c r="J21" s="711"/>
    </row>
    <row r="22" spans="1:10">
      <c r="A22" s="711"/>
      <c r="B22" s="711"/>
      <c r="C22" s="711"/>
      <c r="D22" s="711"/>
      <c r="E22" s="711"/>
      <c r="F22" s="711"/>
      <c r="G22" s="711"/>
      <c r="H22" s="711"/>
      <c r="I22" s="711"/>
      <c r="J22" s="711"/>
    </row>
    <row r="23" spans="1:10">
      <c r="A23" s="711"/>
      <c r="B23" s="711"/>
      <c r="C23" s="711"/>
      <c r="D23" s="711"/>
      <c r="E23" s="711"/>
      <c r="F23" s="711"/>
      <c r="G23" s="711"/>
      <c r="H23" s="711"/>
      <c r="I23" s="711"/>
      <c r="J23" s="711"/>
    </row>
  </sheetData>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14"/>
  <sheetViews>
    <sheetView workbookViewId="0">
      <selection activeCell="F14" sqref="F14"/>
    </sheetView>
  </sheetViews>
  <sheetFormatPr defaultRowHeight="15"/>
  <cols>
    <col min="1" max="1" width="23.69921875" bestFit="1" customWidth="1"/>
    <col min="2" max="2" width="15.296875" bestFit="1" customWidth="1"/>
    <col min="3" max="3" width="19.796875" bestFit="1" customWidth="1"/>
    <col min="4" max="4" width="16.69921875" bestFit="1" customWidth="1"/>
    <col min="5" max="5" width="10.19921875" bestFit="1" customWidth="1"/>
    <col min="6" max="6" width="9.5" bestFit="1" customWidth="1"/>
    <col min="7" max="7" width="9.19921875" customWidth="1"/>
    <col min="8" max="8" width="10.3984375" bestFit="1" customWidth="1"/>
    <col min="9" max="9" width="13.8984375" bestFit="1" customWidth="1"/>
    <col min="10" max="10" width="13.09765625" bestFit="1" customWidth="1"/>
    <col min="11" max="11" width="10" customWidth="1"/>
    <col min="12" max="12" width="10.59765625" bestFit="1" customWidth="1"/>
    <col min="13" max="13" width="10.296875" bestFit="1" customWidth="1"/>
    <col min="14" max="14" width="10.3984375" bestFit="1" customWidth="1"/>
    <col min="15" max="15" width="15.296875" bestFit="1" customWidth="1"/>
    <col min="16" max="16" width="19.796875" bestFit="1" customWidth="1"/>
    <col min="17" max="17" width="16.69921875" bestFit="1" customWidth="1"/>
  </cols>
  <sheetData>
    <row r="1" spans="1:12" ht="15.75" thickBot="1">
      <c r="G1" s="753"/>
    </row>
    <row r="2" spans="1:12">
      <c r="A2" s="799" t="s">
        <v>388</v>
      </c>
      <c r="B2" s="773" t="s">
        <v>389</v>
      </c>
      <c r="C2" s="774" t="s">
        <v>384</v>
      </c>
      <c r="D2" s="774" t="s">
        <v>145</v>
      </c>
      <c r="E2" s="774" t="s">
        <v>374</v>
      </c>
      <c r="F2" s="774" t="s">
        <v>145</v>
      </c>
      <c r="G2" s="774" t="s">
        <v>281</v>
      </c>
      <c r="H2" s="778" t="s">
        <v>150</v>
      </c>
      <c r="I2" s="800" t="s">
        <v>394</v>
      </c>
    </row>
    <row r="3" spans="1:12">
      <c r="A3" s="801" t="s">
        <v>396</v>
      </c>
      <c r="B3" s="775">
        <v>3.9899999999999998E-2</v>
      </c>
      <c r="C3" s="772">
        <f>'Secured - Table 1'!K5</f>
        <v>2500000</v>
      </c>
      <c r="D3" s="772">
        <f>'Secured - Table 1'!I5</f>
        <v>138750</v>
      </c>
      <c r="E3" s="772">
        <f>'Secured - Table 1'!K11</f>
        <v>0</v>
      </c>
      <c r="F3" s="772">
        <f>'Secured - Table 1'!I11</f>
        <v>0</v>
      </c>
      <c r="G3" s="772">
        <v>0</v>
      </c>
      <c r="H3" s="779">
        <f>C3+D3+E3+F3+G3</f>
        <v>2638750</v>
      </c>
      <c r="I3" s="802">
        <f>'ตารางผ่อนวงเงินที่ 1'!F24</f>
        <v>6530</v>
      </c>
    </row>
    <row r="4" spans="1:12" ht="15.75" thickBot="1">
      <c r="A4" s="803" t="s">
        <v>398</v>
      </c>
      <c r="B4" s="776">
        <v>4.8000000000000001E-2</v>
      </c>
      <c r="C4" s="777">
        <v>1441200</v>
      </c>
      <c r="D4" s="777">
        <v>0</v>
      </c>
      <c r="E4" s="777">
        <v>0</v>
      </c>
      <c r="F4" s="777">
        <v>0</v>
      </c>
      <c r="G4" s="777">
        <v>0</v>
      </c>
      <c r="H4" s="780">
        <v>1441200</v>
      </c>
      <c r="I4" s="804">
        <v>11000</v>
      </c>
    </row>
    <row r="5" spans="1:12">
      <c r="A5" s="356"/>
      <c r="B5" s="807"/>
      <c r="C5" s="753"/>
      <c r="D5" s="753"/>
      <c r="E5" s="753"/>
      <c r="F5" s="753"/>
      <c r="G5" s="753"/>
      <c r="J5" s="753"/>
      <c r="K5" s="753"/>
      <c r="L5" s="753"/>
    </row>
    <row r="6" spans="1:12" ht="15.75" thickBot="1">
      <c r="C6" s="771"/>
      <c r="D6" s="753"/>
      <c r="E6" s="753"/>
      <c r="F6" s="753"/>
      <c r="G6" s="753"/>
    </row>
    <row r="7" spans="1:12">
      <c r="B7" s="791" t="s">
        <v>392</v>
      </c>
      <c r="C7" s="792" t="s">
        <v>393</v>
      </c>
      <c r="D7" s="793" t="s">
        <v>395</v>
      </c>
      <c r="E7" s="753"/>
      <c r="F7" s="753"/>
      <c r="G7" s="753"/>
    </row>
    <row r="8" spans="1:12">
      <c r="A8" s="794" t="s">
        <v>397</v>
      </c>
      <c r="B8" s="794">
        <f>'ตารางผ่อนวงเงินที่ 1'!E27</f>
        <v>92767.929999999964</v>
      </c>
      <c r="C8" s="790">
        <f>'ตารางผ่อนวงเงินที่ 1'!F27</f>
        <v>878667.9300000004</v>
      </c>
      <c r="D8" s="795">
        <f>'ตารางผ่อนวงเงินที่ 1'!G27</f>
        <v>235080</v>
      </c>
    </row>
    <row r="9" spans="1:12" ht="15.75" thickBot="1">
      <c r="A9" s="796" t="s">
        <v>399</v>
      </c>
      <c r="B9" s="796">
        <v>190871.33</v>
      </c>
      <c r="C9" s="797">
        <v>1236071.33</v>
      </c>
      <c r="D9" s="798">
        <v>396000</v>
      </c>
    </row>
    <row r="10" spans="1:12" ht="15.75" thickBot="1">
      <c r="B10" s="808">
        <f>B9-B8</f>
        <v>98103.400000000023</v>
      </c>
      <c r="C10" s="808">
        <f>C9-C8</f>
        <v>357403.39999999967</v>
      </c>
      <c r="D10" s="809">
        <f>B10+C10</f>
        <v>455506.7999999997</v>
      </c>
    </row>
    <row r="11" spans="1:12">
      <c r="B11" s="781" t="s">
        <v>385</v>
      </c>
      <c r="C11" s="782" t="s">
        <v>386</v>
      </c>
      <c r="D11" s="782" t="s">
        <v>387</v>
      </c>
      <c r="E11" s="782" t="s">
        <v>390</v>
      </c>
      <c r="F11" s="783" t="s">
        <v>391</v>
      </c>
    </row>
    <row r="12" spans="1:12">
      <c r="A12" s="805" t="s">
        <v>383</v>
      </c>
      <c r="B12" s="784">
        <v>3210</v>
      </c>
      <c r="C12" s="785">
        <f>H3*0.05%</f>
        <v>1319.375</v>
      </c>
      <c r="D12" s="785">
        <f>H3*1%</f>
        <v>26387.5</v>
      </c>
      <c r="E12" s="785">
        <f>(E3+F3)*2%</f>
        <v>0</v>
      </c>
      <c r="F12" s="786">
        <f>SUM(B12:E12)</f>
        <v>30916.875</v>
      </c>
    </row>
    <row r="13" spans="1:12" ht="15.75" thickBot="1">
      <c r="A13" s="806" t="s">
        <v>399</v>
      </c>
      <c r="B13" s="787">
        <v>0</v>
      </c>
      <c r="C13" s="788">
        <v>0</v>
      </c>
      <c r="D13" s="788">
        <v>0</v>
      </c>
      <c r="E13" s="788">
        <v>0</v>
      </c>
      <c r="F13" s="789">
        <f>SUM(B13:E13)</f>
        <v>0</v>
      </c>
    </row>
    <row r="14" spans="1:12">
      <c r="E14" t="s">
        <v>400</v>
      </c>
      <c r="F14" s="545">
        <f>D10-F12</f>
        <v>424589.9249999997</v>
      </c>
    </row>
  </sheetData>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26"/>
  <sheetViews>
    <sheetView topLeftCell="B1" workbookViewId="0">
      <selection activeCell="D10" sqref="D10"/>
    </sheetView>
  </sheetViews>
  <sheetFormatPr defaultRowHeight="15"/>
  <cols>
    <col min="8" max="8" width="13.19921875" style="386" bestFit="1" customWidth="1"/>
    <col min="9" max="9" width="11.09765625" style="822" bestFit="1" customWidth="1"/>
    <col min="10" max="10" width="10.296875" bestFit="1" customWidth="1"/>
    <col min="11" max="11" width="10.3984375" bestFit="1" customWidth="1"/>
    <col min="12" max="12" width="14.19921875" customWidth="1"/>
    <col min="15" max="15" width="13.19921875" bestFit="1" customWidth="1"/>
    <col min="16" max="16" width="10.3984375" bestFit="1" customWidth="1"/>
  </cols>
  <sheetData>
    <row r="1" spans="1:16">
      <c r="A1" t="s">
        <v>408</v>
      </c>
      <c r="G1" t="s">
        <v>168</v>
      </c>
      <c r="I1" s="822" t="s">
        <v>209</v>
      </c>
      <c r="J1" t="s">
        <v>425</v>
      </c>
      <c r="K1" t="s">
        <v>280</v>
      </c>
      <c r="L1" t="s">
        <v>426</v>
      </c>
      <c r="M1" t="s">
        <v>427</v>
      </c>
      <c r="N1" t="s">
        <v>302</v>
      </c>
    </row>
    <row r="2" spans="1:16">
      <c r="A2" t="s">
        <v>405</v>
      </c>
      <c r="G2" t="s">
        <v>359</v>
      </c>
      <c r="H2" s="386">
        <v>3000000</v>
      </c>
      <c r="I2" s="822" t="s">
        <v>375</v>
      </c>
      <c r="J2" s="824">
        <v>238839</v>
      </c>
      <c r="K2" s="386">
        <v>14400</v>
      </c>
      <c r="L2" s="386">
        <v>2450347.84</v>
      </c>
      <c r="M2" s="825">
        <v>22190</v>
      </c>
      <c r="N2" s="540">
        <f>L2/H2</f>
        <v>0.81678261333333324</v>
      </c>
      <c r="O2" s="2281">
        <f>L2+L3</f>
        <v>3321086.63</v>
      </c>
      <c r="P2" s="2281">
        <f>K2+K3</f>
        <v>19600</v>
      </c>
    </row>
    <row r="3" spans="1:16">
      <c r="A3" t="s">
        <v>406</v>
      </c>
      <c r="G3" t="s">
        <v>315</v>
      </c>
      <c r="H3" s="386">
        <v>1071000</v>
      </c>
      <c r="I3" s="822" t="s">
        <v>375</v>
      </c>
      <c r="J3" s="824">
        <v>238839</v>
      </c>
      <c r="K3" s="386">
        <v>5200</v>
      </c>
      <c r="L3" s="386">
        <v>870738.79</v>
      </c>
      <c r="M3" s="825">
        <v>22190</v>
      </c>
      <c r="N3" s="540">
        <f>L3/H3</f>
        <v>0.81301474323062561</v>
      </c>
      <c r="O3" s="1934"/>
      <c r="P3" s="1934"/>
    </row>
    <row r="4" spans="1:16">
      <c r="G4" t="s">
        <v>315</v>
      </c>
      <c r="H4" s="386">
        <v>200000</v>
      </c>
      <c r="I4" s="822" t="s">
        <v>375</v>
      </c>
      <c r="J4" s="824">
        <v>238839</v>
      </c>
      <c r="K4" s="386">
        <v>1000</v>
      </c>
      <c r="L4" s="386">
        <v>160208</v>
      </c>
      <c r="M4" s="825">
        <v>22190</v>
      </c>
      <c r="N4" s="540">
        <f>L4/H4</f>
        <v>0.80103999999999997</v>
      </c>
      <c r="O4" s="545"/>
    </row>
    <row r="5" spans="1:16">
      <c r="A5" t="s">
        <v>407</v>
      </c>
      <c r="G5" s="823" t="s">
        <v>178</v>
      </c>
      <c r="H5" s="386">
        <f>H2+H3+H4</f>
        <v>4271000</v>
      </c>
      <c r="J5" s="823" t="s">
        <v>178</v>
      </c>
      <c r="K5" s="386">
        <f>K2+K3+K4</f>
        <v>20600</v>
      </c>
      <c r="L5" s="386">
        <f>L2+L3+L4</f>
        <v>3481294.63</v>
      </c>
      <c r="N5" s="540">
        <f>L5/H5</f>
        <v>0.81510059236712706</v>
      </c>
    </row>
    <row r="6" spans="1:16">
      <c r="A6" t="s">
        <v>409</v>
      </c>
    </row>
    <row r="7" spans="1:16">
      <c r="A7" t="s">
        <v>410</v>
      </c>
    </row>
    <row r="8" spans="1:16">
      <c r="A8" t="s">
        <v>411</v>
      </c>
      <c r="G8" s="826" t="s">
        <v>430</v>
      </c>
      <c r="H8" s="827"/>
    </row>
    <row r="9" spans="1:16">
      <c r="A9" t="s">
        <v>412</v>
      </c>
    </row>
    <row r="12" spans="1:16">
      <c r="A12" t="s">
        <v>413</v>
      </c>
    </row>
    <row r="13" spans="1:16">
      <c r="A13" t="s">
        <v>414</v>
      </c>
      <c r="G13" t="s">
        <v>431</v>
      </c>
    </row>
    <row r="14" spans="1:16">
      <c r="A14" t="s">
        <v>409</v>
      </c>
      <c r="G14" t="s">
        <v>416</v>
      </c>
    </row>
    <row r="15" spans="1:16">
      <c r="A15" t="s">
        <v>415</v>
      </c>
      <c r="G15" t="s">
        <v>432</v>
      </c>
    </row>
    <row r="16" spans="1:16">
      <c r="A16" t="s">
        <v>416</v>
      </c>
      <c r="G16" t="s">
        <v>433</v>
      </c>
    </row>
    <row r="17" spans="1:10">
      <c r="A17" t="s">
        <v>417</v>
      </c>
      <c r="G17" t="s">
        <v>419</v>
      </c>
    </row>
    <row r="18" spans="1:10">
      <c r="A18" t="s">
        <v>418</v>
      </c>
      <c r="G18" t="s">
        <v>434</v>
      </c>
    </row>
    <row r="19" spans="1:10">
      <c r="A19" t="s">
        <v>419</v>
      </c>
      <c r="G19" t="s">
        <v>435</v>
      </c>
    </row>
    <row r="20" spans="1:10">
      <c r="A20" t="s">
        <v>420</v>
      </c>
      <c r="G20" t="s">
        <v>436</v>
      </c>
    </row>
    <row r="21" spans="1:10">
      <c r="A21" t="s">
        <v>420</v>
      </c>
      <c r="G21" t="s">
        <v>437</v>
      </c>
      <c r="I21" s="822" t="s">
        <v>438</v>
      </c>
      <c r="J21">
        <v>7.37</v>
      </c>
    </row>
    <row r="22" spans="1:10">
      <c r="A22" t="s">
        <v>420</v>
      </c>
      <c r="H22" s="386">
        <f>7.37-1.5</f>
        <v>5.87</v>
      </c>
    </row>
    <row r="23" spans="1:10">
      <c r="A23" t="s">
        <v>421</v>
      </c>
    </row>
    <row r="24" spans="1:10">
      <c r="A24" t="s">
        <v>422</v>
      </c>
    </row>
    <row r="25" spans="1:10">
      <c r="A25" t="s">
        <v>423</v>
      </c>
    </row>
    <row r="26" spans="1:10">
      <c r="A26" t="s">
        <v>424</v>
      </c>
    </row>
  </sheetData>
  <mergeCells count="2">
    <mergeCell ref="O2:O3"/>
    <mergeCell ref="P2:P3"/>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8"/>
  <sheetViews>
    <sheetView workbookViewId="0">
      <selection activeCell="C4" sqref="C4"/>
    </sheetView>
  </sheetViews>
  <sheetFormatPr defaultRowHeight="15"/>
  <cols>
    <col min="2" max="2" width="12.5" bestFit="1" customWidth="1"/>
    <col min="3" max="3" width="10.296875" bestFit="1" customWidth="1"/>
    <col min="5" max="5" width="11.5" bestFit="1" customWidth="1"/>
    <col min="6" max="6" width="11.69921875" customWidth="1"/>
    <col min="7" max="7" width="11.5" bestFit="1" customWidth="1"/>
    <col min="8" max="8" width="15.19921875" bestFit="1" customWidth="1"/>
    <col min="9" max="9" width="16.3984375" customWidth="1"/>
    <col min="11" max="11" width="14.19921875" bestFit="1" customWidth="1"/>
  </cols>
  <sheetData>
    <row r="1" spans="1:11">
      <c r="H1" s="541">
        <v>4.8500000000000001E-2</v>
      </c>
      <c r="I1" s="386">
        <v>16489974.07</v>
      </c>
      <c r="J1" s="849">
        <f>H1/365*3</f>
        <v>3.986301369863014E-4</v>
      </c>
      <c r="K1" s="545">
        <f>J1*I1</f>
        <v>6573.4006224246577</v>
      </c>
    </row>
    <row r="2" spans="1:11">
      <c r="A2" t="s">
        <v>456</v>
      </c>
      <c r="D2" t="s">
        <v>453</v>
      </c>
      <c r="E2" t="s">
        <v>451</v>
      </c>
      <c r="F2" t="s">
        <v>454</v>
      </c>
      <c r="G2" t="s">
        <v>455</v>
      </c>
      <c r="H2" t="s">
        <v>253</v>
      </c>
    </row>
    <row r="3" spans="1:11">
      <c r="A3" s="335">
        <v>4.8500000000000001E-2</v>
      </c>
      <c r="B3" t="s">
        <v>452</v>
      </c>
      <c r="C3" s="824"/>
      <c r="H3" s="386"/>
    </row>
    <row r="4" spans="1:11">
      <c r="A4" s="335">
        <v>4.8500000000000001E-2</v>
      </c>
      <c r="B4" t="s">
        <v>452</v>
      </c>
      <c r="C4" s="824">
        <v>241310</v>
      </c>
      <c r="D4">
        <v>0</v>
      </c>
      <c r="E4" s="386"/>
      <c r="F4" s="545">
        <v>0</v>
      </c>
      <c r="G4" s="545">
        <f>E4-F4</f>
        <v>0</v>
      </c>
      <c r="H4" s="545">
        <v>16337900.199999999</v>
      </c>
      <c r="K4" s="386">
        <v>77699.179999999993</v>
      </c>
    </row>
    <row r="5" spans="1:11">
      <c r="A5" s="335">
        <v>4.8500000000000001E-2</v>
      </c>
      <c r="B5" t="s">
        <v>452</v>
      </c>
      <c r="C5" s="824">
        <v>241340</v>
      </c>
      <c r="D5">
        <f>C5-C4</f>
        <v>30</v>
      </c>
      <c r="E5" s="386">
        <v>144200</v>
      </c>
      <c r="F5" s="545">
        <f>A5/365*D5*H4</f>
        <v>65127.793947945203</v>
      </c>
      <c r="G5" s="545">
        <f>E5-F5</f>
        <v>79072.206052054797</v>
      </c>
      <c r="H5" s="545">
        <f>H4-G5</f>
        <v>16258827.993947944</v>
      </c>
      <c r="K5" s="545">
        <f>K4-K1</f>
        <v>71125.779377575338</v>
      </c>
    </row>
    <row r="6" spans="1:11">
      <c r="A6" s="335">
        <v>4.8500000000000001E-2</v>
      </c>
      <c r="B6" t="s">
        <v>452</v>
      </c>
      <c r="C6" s="824">
        <v>241366</v>
      </c>
      <c r="D6">
        <f>C6-C5</f>
        <v>26</v>
      </c>
      <c r="E6" s="386">
        <v>144200</v>
      </c>
      <c r="F6" s="545">
        <f>A6/365*D6*H5</f>
        <v>56170.909864022906</v>
      </c>
      <c r="G6" s="545">
        <v>0</v>
      </c>
      <c r="H6" s="545"/>
      <c r="K6" s="545">
        <f>I1-K5</f>
        <v>16418848.290622424</v>
      </c>
    </row>
    <row r="7" spans="1:11">
      <c r="H7" s="545">
        <f>H5+F6</f>
        <v>16314998.903811967</v>
      </c>
    </row>
    <row r="8" spans="1:11">
      <c r="H8" s="5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6</vt:i4>
      </vt:variant>
    </vt:vector>
  </HeadingPairs>
  <TitlesOfParts>
    <vt:vector size="58" baseType="lpstr">
      <vt:lpstr>Secured - Table 1</vt:lpstr>
      <vt:lpstr>eBHomeLoan - Table 1</vt:lpstr>
      <vt:lpstr>Sheet2</vt:lpstr>
      <vt:lpstr>NCB</vt:lpstr>
      <vt:lpstr>eBMortgageLoan - Table 1</vt:lpstr>
      <vt:lpstr>Sheet6</vt:lpstr>
      <vt:lpstr>คีย์ข้อมูล</vt:lpstr>
      <vt:lpstr>สรุปทางเลือก</vt:lpstr>
      <vt:lpstr>สรุปทางเลือก (2)</vt:lpstr>
      <vt:lpstr>NCBX</vt:lpstr>
      <vt:lpstr>อัตรา mrta</vt:lpstr>
      <vt:lpstr>อัตรา mrta+</vt:lpstr>
      <vt:lpstr>MLTA</vt:lpstr>
      <vt:lpstr>รายได้SE</vt:lpstr>
      <vt:lpstr>รายได้SA</vt:lpstr>
      <vt:lpstr>เปรียบเทียบราค</vt:lpstr>
      <vt:lpstr>ตารางผ่อนวงเงินที่ 1</vt:lpstr>
      <vt:lpstr>ตารางผ่อนวงเงินที่2</vt:lpstr>
      <vt:lpstr>OIC_MRTA_bundling</vt:lpstr>
      <vt:lpstr>Sheet1</vt:lpstr>
      <vt:lpstr>จำนวนเงินความคุ้มครอง1</vt:lpstr>
      <vt:lpstr>ป้อนข้อมูล Mortgage Protection1</vt:lpstr>
      <vt:lpstr>SA 10%</vt:lpstr>
      <vt:lpstr>ตารางทุนประกันภัยลดลง</vt:lpstr>
      <vt:lpstr>Sheet3</vt:lpstr>
      <vt:lpstr>Mortgage</vt:lpstr>
      <vt:lpstr>GHB</vt:lpstr>
      <vt:lpstr>SCB2</vt:lpstr>
      <vt:lpstr>สรุปวงเงิน</vt:lpstr>
      <vt:lpstr>Housing Loan</vt:lpstr>
      <vt:lpstr>Refinance</vt:lpstr>
      <vt:lpstr>Property</vt:lpstr>
      <vt:lpstr>สรุปวงเงินกู้</vt:lpstr>
      <vt:lpstr>Housing Loan (2)</vt:lpstr>
      <vt:lpstr>Refinance (2)</vt:lpstr>
      <vt:lpstr>MP </vt:lpstr>
      <vt:lpstr>PL</vt:lpstr>
      <vt:lpstr>MindSet</vt:lpstr>
      <vt:lpstr>Choice</vt:lpstr>
      <vt:lpstr>Sheet8</vt:lpstr>
      <vt:lpstr>Prefer</vt:lpstr>
      <vt:lpstr>ตารางสรุปทางเลือก</vt:lpstr>
      <vt:lpstr>Test Vlooks</vt:lpstr>
      <vt:lpstr>Sheet7</vt:lpstr>
      <vt:lpstr>สรุป</vt:lpstr>
      <vt:lpstr>ทางเลือก 1</vt:lpstr>
      <vt:lpstr>ทางเลือก 2</vt:lpstr>
      <vt:lpstr>ทางเลือก 3</vt:lpstr>
      <vt:lpstr>ทางเลือก 4</vt:lpstr>
      <vt:lpstr>Summary</vt:lpstr>
      <vt:lpstr>Sheet4</vt:lpstr>
      <vt:lpstr>Sheet5</vt:lpstr>
      <vt:lpstr>'ป้อนข้อมูล Mortgage Protection1'!Print_Area</vt:lpstr>
      <vt:lpstr>'SA 10%'!Print_Titles</vt:lpstr>
      <vt:lpstr>จำนวนเงินความคุ้มครอง1!Print_Titles</vt:lpstr>
      <vt:lpstr>ตารางทุนประกันภัยลดลง!Print_Titles</vt:lpstr>
      <vt:lpstr>'ตารางผ่อนวงเงินที่ 1'!Print_Titles</vt:lpstr>
      <vt:lpstr>สรุปวงเงิน!Print_Titles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I3owjung casnovy</cp:lastModifiedBy>
  <cp:lastPrinted>2024-09-02T05:54:17Z</cp:lastPrinted>
  <dcterms:created xsi:type="dcterms:W3CDTF">2013-04-27T01:52:14Z</dcterms:created>
  <dcterms:modified xsi:type="dcterms:W3CDTF">2026-06-24T08:50:00Z</dcterms:modified>
</cp:coreProperties>
</file>